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D3F3E491-413B-4872-8018-8FE8BBAA22BB}" xr6:coauthVersionLast="47" xr6:coauthVersionMax="47" xr10:uidLastSave="{00000000-0000-0000-0000-000000000000}"/>
  <bookViews>
    <workbookView xWindow="3072" yWindow="3072" windowWidth="17280" windowHeight="9420" xr2:uid="{00000000-000D-0000-FFFF-FFFF00000000}"/>
  </bookViews>
  <sheets>
    <sheet name="Your recommendation" sheetId="1" r:id="rId1"/>
    <sheet name="Algorithm--&gt;" sheetId="2" r:id="rId2"/>
    <sheet name="Driver" sheetId="3" r:id="rId3"/>
    <sheet name="Data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3" hidden="1">Data!$A$8:$DU$1273</definedName>
    <definedName name="_xlnm._FilterDatabase" localSheetId="4" hidden="1">'Data_Price '!$A$1:$BD$1266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F12" i="12"/>
  <c r="J12" i="12" s="1"/>
  <c r="E12" i="12"/>
  <c r="I12" i="12" s="1"/>
  <c r="G11" i="12"/>
  <c r="F11" i="12"/>
  <c r="J11" i="12" s="1"/>
  <c r="E11" i="12"/>
  <c r="I11" i="12" s="1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F8" i="12"/>
  <c r="E8" i="12"/>
  <c r="G8" i="12" s="1"/>
  <c r="I7" i="12"/>
  <c r="H7" i="12"/>
  <c r="G7" i="12"/>
  <c r="F7" i="12"/>
  <c r="J7" i="12" s="1"/>
  <c r="E7" i="12"/>
  <c r="J6" i="12"/>
  <c r="F6" i="12"/>
  <c r="H6" i="12" s="1"/>
  <c r="E6" i="12"/>
  <c r="I6" i="12" s="1"/>
  <c r="J5" i="12"/>
  <c r="F5" i="12"/>
  <c r="H5" i="12" s="1"/>
  <c r="E5" i="12"/>
  <c r="G5" i="12" s="1"/>
  <c r="I4" i="12"/>
  <c r="G4" i="12"/>
  <c r="F4" i="12"/>
  <c r="J4" i="12" s="1"/>
  <c r="E4" i="12"/>
  <c r="G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F1266" i="5"/>
  <c r="BE1266" i="5" s="1"/>
  <c r="BE1265" i="5"/>
  <c r="F1265" i="5"/>
  <c r="BE1264" i="5"/>
  <c r="F1264" i="5"/>
  <c r="F1263" i="5"/>
  <c r="BE1263" i="5" s="1"/>
  <c r="F1262" i="5"/>
  <c r="BE1262" i="5" s="1"/>
  <c r="F1261" i="5"/>
  <c r="BE1261" i="5" s="1"/>
  <c r="BE1260" i="5"/>
  <c r="F1260" i="5"/>
  <c r="BE1259" i="5"/>
  <c r="F1259" i="5"/>
  <c r="F1258" i="5"/>
  <c r="BE1258" i="5" s="1"/>
  <c r="BE1257" i="5"/>
  <c r="F1257" i="5"/>
  <c r="F1256" i="5"/>
  <c r="BE1256" i="5" s="1"/>
  <c r="BE1255" i="5"/>
  <c r="F1255" i="5"/>
  <c r="BE1254" i="5"/>
  <c r="F1254" i="5"/>
  <c r="BE1253" i="5"/>
  <c r="F1253" i="5"/>
  <c r="F1252" i="5"/>
  <c r="BE1252" i="5" s="1"/>
  <c r="BE1251" i="5"/>
  <c r="F1251" i="5"/>
  <c r="F1250" i="5"/>
  <c r="BE1250" i="5" s="1"/>
  <c r="BE1249" i="5"/>
  <c r="F1249" i="5"/>
  <c r="F1248" i="5"/>
  <c r="BE1248" i="5" s="1"/>
  <c r="F1247" i="5"/>
  <c r="BE1247" i="5" s="1"/>
  <c r="F1246" i="5"/>
  <c r="BE1246" i="5" s="1"/>
  <c r="F1245" i="5"/>
  <c r="BE1245" i="5" s="1"/>
  <c r="F1244" i="5"/>
  <c r="BE1244" i="5" s="1"/>
  <c r="BE1243" i="5"/>
  <c r="F1243" i="5"/>
  <c r="F1242" i="5"/>
  <c r="BE1242" i="5" s="1"/>
  <c r="BE1241" i="5"/>
  <c r="F1241" i="5"/>
  <c r="F1240" i="5"/>
  <c r="BE1240" i="5" s="1"/>
  <c r="BE1239" i="5"/>
  <c r="F1239" i="5"/>
  <c r="BE1238" i="5"/>
  <c r="F1238" i="5"/>
  <c r="BE1237" i="5"/>
  <c r="F1237" i="5"/>
  <c r="F1236" i="5"/>
  <c r="BE1236" i="5" s="1"/>
  <c r="F1235" i="5"/>
  <c r="BE1235" i="5" s="1"/>
  <c r="F1234" i="5"/>
  <c r="BE1234" i="5" s="1"/>
  <c r="BE1233" i="5"/>
  <c r="F1233" i="5"/>
  <c r="F1232" i="5"/>
  <c r="BE1232" i="5" s="1"/>
  <c r="BE1231" i="5"/>
  <c r="F1231" i="5"/>
  <c r="F1230" i="5"/>
  <c r="BE1230" i="5" s="1"/>
  <c r="F1229" i="5"/>
  <c r="BE1229" i="5" s="1"/>
  <c r="F1228" i="5"/>
  <c r="BE1228" i="5" s="1"/>
  <c r="BE1227" i="5"/>
  <c r="F1227" i="5"/>
  <c r="F1226" i="5"/>
  <c r="BE1226" i="5" s="1"/>
  <c r="F1225" i="5"/>
  <c r="BE1225" i="5" s="1"/>
  <c r="F1224" i="5"/>
  <c r="BE1224" i="5" s="1"/>
  <c r="BE1223" i="5"/>
  <c r="F1223" i="5"/>
  <c r="BE1222" i="5"/>
  <c r="F1222" i="5"/>
  <c r="BE1221" i="5"/>
  <c r="F1221" i="5"/>
  <c r="F1220" i="5"/>
  <c r="BE1220" i="5" s="1"/>
  <c r="F1219" i="5"/>
  <c r="BE1219" i="5" s="1"/>
  <c r="F1218" i="5"/>
  <c r="BE1218" i="5" s="1"/>
  <c r="BE1217" i="5"/>
  <c r="F1217" i="5"/>
  <c r="F1216" i="5"/>
  <c r="BE1216" i="5" s="1"/>
  <c r="F1215" i="5"/>
  <c r="BE1215" i="5" s="1"/>
  <c r="F1214" i="5"/>
  <c r="BE1214" i="5" s="1"/>
  <c r="F1213" i="5"/>
  <c r="BE1213" i="5" s="1"/>
  <c r="F1212" i="5"/>
  <c r="BE1212" i="5" s="1"/>
  <c r="BE1211" i="5"/>
  <c r="F1211" i="5"/>
  <c r="F1210" i="5"/>
  <c r="BE1210" i="5" s="1"/>
  <c r="F1209" i="5"/>
  <c r="BE1209" i="5" s="1"/>
  <c r="F1208" i="5"/>
  <c r="BE1208" i="5" s="1"/>
  <c r="BE1207" i="5"/>
  <c r="F1207" i="5"/>
  <c r="BE1206" i="5"/>
  <c r="F1206" i="5"/>
  <c r="BE1205" i="5"/>
  <c r="F1205" i="5"/>
  <c r="F1204" i="5"/>
  <c r="BE1204" i="5" s="1"/>
  <c r="F1203" i="5"/>
  <c r="BE1203" i="5" s="1"/>
  <c r="F1202" i="5"/>
  <c r="BE1202" i="5" s="1"/>
  <c r="BE1201" i="5"/>
  <c r="F1201" i="5"/>
  <c r="F1200" i="5"/>
  <c r="BE1200" i="5" s="1"/>
  <c r="F1199" i="5"/>
  <c r="BE1199" i="5" s="1"/>
  <c r="F1198" i="5"/>
  <c r="BE1198" i="5" s="1"/>
  <c r="F1197" i="5"/>
  <c r="BE1197" i="5" s="1"/>
  <c r="F1196" i="5"/>
  <c r="BE1196" i="5" s="1"/>
  <c r="BE1195" i="5"/>
  <c r="F1195" i="5"/>
  <c r="F1194" i="5"/>
  <c r="BE1194" i="5" s="1"/>
  <c r="F1193" i="5"/>
  <c r="BE1193" i="5" s="1"/>
  <c r="F1192" i="5"/>
  <c r="BE1192" i="5" s="1"/>
  <c r="BE1191" i="5"/>
  <c r="F1191" i="5"/>
  <c r="BE1190" i="5"/>
  <c r="F1190" i="5"/>
  <c r="BE1189" i="5"/>
  <c r="F1189" i="5"/>
  <c r="F1188" i="5"/>
  <c r="BE1188" i="5" s="1"/>
  <c r="F1187" i="5"/>
  <c r="BE1187" i="5" s="1"/>
  <c r="F1186" i="5"/>
  <c r="BE1186" i="5" s="1"/>
  <c r="BE1185" i="5"/>
  <c r="F1185" i="5"/>
  <c r="F1184" i="5"/>
  <c r="BE1184" i="5" s="1"/>
  <c r="F1183" i="5"/>
  <c r="BE1183" i="5" s="1"/>
  <c r="F1182" i="5"/>
  <c r="BE1182" i="5" s="1"/>
  <c r="F1181" i="5"/>
  <c r="BE1181" i="5" s="1"/>
  <c r="F1180" i="5"/>
  <c r="BE1180" i="5" s="1"/>
  <c r="BE1179" i="5"/>
  <c r="F1179" i="5"/>
  <c r="F1178" i="5"/>
  <c r="BE1178" i="5" s="1"/>
  <c r="F1177" i="5"/>
  <c r="BE1177" i="5" s="1"/>
  <c r="F1176" i="5"/>
  <c r="BE1176" i="5" s="1"/>
  <c r="BE1175" i="5"/>
  <c r="F1175" i="5"/>
  <c r="BE1174" i="5"/>
  <c r="F1174" i="5"/>
  <c r="BE1173" i="5"/>
  <c r="F1173" i="5"/>
  <c r="F1172" i="5"/>
  <c r="BE1172" i="5" s="1"/>
  <c r="F1171" i="5"/>
  <c r="BE1171" i="5" s="1"/>
  <c r="F1170" i="5"/>
  <c r="BE1170" i="5" s="1"/>
  <c r="BE1169" i="5"/>
  <c r="F1169" i="5"/>
  <c r="F1168" i="5"/>
  <c r="BE1168" i="5" s="1"/>
  <c r="F1167" i="5"/>
  <c r="BE1167" i="5" s="1"/>
  <c r="F1166" i="5"/>
  <c r="BE1166" i="5" s="1"/>
  <c r="F1165" i="5"/>
  <c r="BE1165" i="5" s="1"/>
  <c r="F1164" i="5"/>
  <c r="BE1164" i="5" s="1"/>
  <c r="BE1163" i="5"/>
  <c r="F1163" i="5"/>
  <c r="F1162" i="5"/>
  <c r="BE1162" i="5" s="1"/>
  <c r="F1161" i="5"/>
  <c r="BE1161" i="5" s="1"/>
  <c r="F1160" i="5"/>
  <c r="BE1160" i="5" s="1"/>
  <c r="BE1159" i="5"/>
  <c r="F1159" i="5"/>
  <c r="BE1158" i="5"/>
  <c r="F1158" i="5"/>
  <c r="BE1157" i="5"/>
  <c r="F1157" i="5"/>
  <c r="F1156" i="5"/>
  <c r="BE1156" i="5" s="1"/>
  <c r="F1155" i="5"/>
  <c r="BE1155" i="5" s="1"/>
  <c r="F1154" i="5"/>
  <c r="BE1154" i="5" s="1"/>
  <c r="BE1153" i="5"/>
  <c r="F1153" i="5"/>
  <c r="F1152" i="5"/>
  <c r="BE1152" i="5" s="1"/>
  <c r="F1151" i="5"/>
  <c r="BE1151" i="5" s="1"/>
  <c r="F1150" i="5"/>
  <c r="BE1150" i="5" s="1"/>
  <c r="F1149" i="5"/>
  <c r="BE1149" i="5" s="1"/>
  <c r="F1148" i="5"/>
  <c r="BE1148" i="5" s="1"/>
  <c r="BE1147" i="5"/>
  <c r="F1147" i="5"/>
  <c r="F1146" i="5"/>
  <c r="BE1146" i="5" s="1"/>
  <c r="F1145" i="5"/>
  <c r="BE1145" i="5" s="1"/>
  <c r="F1144" i="5"/>
  <c r="BE1144" i="5" s="1"/>
  <c r="BE1143" i="5"/>
  <c r="F1143" i="5"/>
  <c r="BE1142" i="5"/>
  <c r="F1142" i="5"/>
  <c r="BE1141" i="5"/>
  <c r="F1141" i="5"/>
  <c r="F1140" i="5"/>
  <c r="BE1140" i="5" s="1"/>
  <c r="F1139" i="5"/>
  <c r="BE1139" i="5" s="1"/>
  <c r="F1138" i="5"/>
  <c r="BE1138" i="5" s="1"/>
  <c r="BE1137" i="5"/>
  <c r="F1137" i="5"/>
  <c r="F1136" i="5"/>
  <c r="BE1136" i="5" s="1"/>
  <c r="F1135" i="5"/>
  <c r="BE1135" i="5" s="1"/>
  <c r="F1134" i="5"/>
  <c r="BE1134" i="5" s="1"/>
  <c r="F1133" i="5"/>
  <c r="BE1133" i="5" s="1"/>
  <c r="F1132" i="5"/>
  <c r="BE1132" i="5" s="1"/>
  <c r="BE1131" i="5"/>
  <c r="F1131" i="5"/>
  <c r="F1130" i="5"/>
  <c r="BE1130" i="5" s="1"/>
  <c r="F1129" i="5"/>
  <c r="BE1129" i="5" s="1"/>
  <c r="F1128" i="5"/>
  <c r="BE1128" i="5" s="1"/>
  <c r="BE1127" i="5"/>
  <c r="F1127" i="5"/>
  <c r="BE1126" i="5"/>
  <c r="F1126" i="5"/>
  <c r="BE1125" i="5"/>
  <c r="F1125" i="5"/>
  <c r="F1124" i="5"/>
  <c r="BE1124" i="5" s="1"/>
  <c r="F1123" i="5"/>
  <c r="BE1123" i="5" s="1"/>
  <c r="F1122" i="5"/>
  <c r="BE1122" i="5" s="1"/>
  <c r="BE1121" i="5"/>
  <c r="F1121" i="5"/>
  <c r="F1120" i="5"/>
  <c r="BE1120" i="5" s="1"/>
  <c r="F1119" i="5"/>
  <c r="BE1119" i="5" s="1"/>
  <c r="F1118" i="5"/>
  <c r="BE1118" i="5" s="1"/>
  <c r="F1117" i="5"/>
  <c r="BE1117" i="5" s="1"/>
  <c r="F1116" i="5"/>
  <c r="BE1116" i="5" s="1"/>
  <c r="BE1115" i="5"/>
  <c r="F1115" i="5"/>
  <c r="F1114" i="5"/>
  <c r="BE1114" i="5" s="1"/>
  <c r="F1113" i="5"/>
  <c r="BE1113" i="5" s="1"/>
  <c r="F1112" i="5"/>
  <c r="BE1112" i="5" s="1"/>
  <c r="BE1111" i="5"/>
  <c r="F1111" i="5"/>
  <c r="BE1110" i="5"/>
  <c r="F1110" i="5"/>
  <c r="BE1109" i="5"/>
  <c r="F1109" i="5"/>
  <c r="F1108" i="5"/>
  <c r="BE1108" i="5" s="1"/>
  <c r="F1107" i="5"/>
  <c r="BE1107" i="5" s="1"/>
  <c r="F1106" i="5"/>
  <c r="BE1106" i="5" s="1"/>
  <c r="BE1105" i="5"/>
  <c r="F1105" i="5"/>
  <c r="F1104" i="5"/>
  <c r="BE1104" i="5" s="1"/>
  <c r="F1103" i="5"/>
  <c r="BE1103" i="5" s="1"/>
  <c r="F1102" i="5"/>
  <c r="BE1102" i="5" s="1"/>
  <c r="F1101" i="5"/>
  <c r="BE1101" i="5" s="1"/>
  <c r="F1100" i="5"/>
  <c r="BE1100" i="5" s="1"/>
  <c r="BE1099" i="5"/>
  <c r="F1099" i="5"/>
  <c r="F1098" i="5"/>
  <c r="BE1098" i="5" s="1"/>
  <c r="F1097" i="5"/>
  <c r="BE1097" i="5" s="1"/>
  <c r="F1096" i="5"/>
  <c r="BE1096" i="5" s="1"/>
  <c r="BE1095" i="5"/>
  <c r="F1095" i="5"/>
  <c r="BE1094" i="5"/>
  <c r="F1094" i="5"/>
  <c r="BE1093" i="5"/>
  <c r="F1093" i="5"/>
  <c r="F1092" i="5"/>
  <c r="BE1092" i="5" s="1"/>
  <c r="F1091" i="5"/>
  <c r="BE1091" i="5" s="1"/>
  <c r="F1090" i="5"/>
  <c r="BE1090" i="5" s="1"/>
  <c r="F1089" i="5"/>
  <c r="BE1089" i="5" s="1"/>
  <c r="F1088" i="5"/>
  <c r="BE1088" i="5" s="1"/>
  <c r="BE1087" i="5"/>
  <c r="F1087" i="5"/>
  <c r="BE1086" i="5"/>
  <c r="F1086" i="5"/>
  <c r="BE1085" i="5"/>
  <c r="F1085" i="5"/>
  <c r="BE1084" i="5"/>
  <c r="F1084" i="5"/>
  <c r="BE1083" i="5"/>
  <c r="F1083" i="5"/>
  <c r="BE1082" i="5"/>
  <c r="F1082" i="5"/>
  <c r="BE1081" i="5"/>
  <c r="F1081" i="5"/>
  <c r="F1080" i="5"/>
  <c r="BE1080" i="5" s="1"/>
  <c r="F1079" i="5"/>
  <c r="BE1079" i="5" s="1"/>
  <c r="F1078" i="5"/>
  <c r="BE1078" i="5" s="1"/>
  <c r="F1077" i="5"/>
  <c r="BE1077" i="5" s="1"/>
  <c r="F1076" i="5"/>
  <c r="BE1076" i="5" s="1"/>
  <c r="F1075" i="5"/>
  <c r="BE1075" i="5" s="1"/>
  <c r="F1074" i="5"/>
  <c r="BE1074" i="5" s="1"/>
  <c r="F1073" i="5"/>
  <c r="BE1073" i="5" s="1"/>
  <c r="F1072" i="5"/>
  <c r="BE1072" i="5" s="1"/>
  <c r="BE1071" i="5"/>
  <c r="F1071" i="5"/>
  <c r="BE1070" i="5"/>
  <c r="F1070" i="5"/>
  <c r="BE1069" i="5"/>
  <c r="F1069" i="5"/>
  <c r="BE1068" i="5"/>
  <c r="F1068" i="5"/>
  <c r="BE1067" i="5"/>
  <c r="F1067" i="5"/>
  <c r="BE1066" i="5"/>
  <c r="F1066" i="5"/>
  <c r="BE1065" i="5"/>
  <c r="F1065" i="5"/>
  <c r="F1064" i="5"/>
  <c r="BE1064" i="5" s="1"/>
  <c r="F1063" i="5"/>
  <c r="BE1063" i="5" s="1"/>
  <c r="F1062" i="5"/>
  <c r="BE1062" i="5" s="1"/>
  <c r="F1061" i="5"/>
  <c r="BE1061" i="5" s="1"/>
  <c r="F1060" i="5"/>
  <c r="BE1060" i="5" s="1"/>
  <c r="F1059" i="5"/>
  <c r="BE1059" i="5" s="1"/>
  <c r="F1058" i="5"/>
  <c r="BE1058" i="5" s="1"/>
  <c r="F1057" i="5"/>
  <c r="BE1057" i="5" s="1"/>
  <c r="F1056" i="5"/>
  <c r="BE1056" i="5" s="1"/>
  <c r="BE1055" i="5"/>
  <c r="F1055" i="5"/>
  <c r="BE1054" i="5"/>
  <c r="F1054" i="5"/>
  <c r="BE1053" i="5"/>
  <c r="F1053" i="5"/>
  <c r="BE1052" i="5"/>
  <c r="F1052" i="5"/>
  <c r="BE1051" i="5"/>
  <c r="F1051" i="5"/>
  <c r="BE1050" i="5"/>
  <c r="F1050" i="5"/>
  <c r="BE1049" i="5"/>
  <c r="F1049" i="5"/>
  <c r="F1048" i="5"/>
  <c r="BE1048" i="5" s="1"/>
  <c r="F1047" i="5"/>
  <c r="BE1047" i="5" s="1"/>
  <c r="F1046" i="5"/>
  <c r="BE1046" i="5" s="1"/>
  <c r="F1045" i="5"/>
  <c r="BE1045" i="5" s="1"/>
  <c r="F1044" i="5"/>
  <c r="BE1044" i="5" s="1"/>
  <c r="F1043" i="5"/>
  <c r="BE1043" i="5" s="1"/>
  <c r="F1042" i="5"/>
  <c r="BE1042" i="5" s="1"/>
  <c r="F1041" i="5"/>
  <c r="BE1041" i="5" s="1"/>
  <c r="F1040" i="5"/>
  <c r="BE1040" i="5" s="1"/>
  <c r="BE1039" i="5"/>
  <c r="F1039" i="5"/>
  <c r="BE1038" i="5"/>
  <c r="F1038" i="5"/>
  <c r="BE1037" i="5"/>
  <c r="F1037" i="5"/>
  <c r="BE1036" i="5"/>
  <c r="F1036" i="5"/>
  <c r="BE1035" i="5"/>
  <c r="F1035" i="5"/>
  <c r="BE1034" i="5"/>
  <c r="F1034" i="5"/>
  <c r="BE1033" i="5"/>
  <c r="F1033" i="5"/>
  <c r="F1032" i="5"/>
  <c r="BE1032" i="5" s="1"/>
  <c r="F1031" i="5"/>
  <c r="BE1031" i="5" s="1"/>
  <c r="F1030" i="5"/>
  <c r="BE1030" i="5" s="1"/>
  <c r="F1029" i="5"/>
  <c r="BE1029" i="5" s="1"/>
  <c r="F1028" i="5"/>
  <c r="BE1028" i="5" s="1"/>
  <c r="F1027" i="5"/>
  <c r="BE1027" i="5" s="1"/>
  <c r="F1026" i="5"/>
  <c r="BE1026" i="5" s="1"/>
  <c r="F1025" i="5"/>
  <c r="BE1025" i="5" s="1"/>
  <c r="F1024" i="5"/>
  <c r="BE1024" i="5" s="1"/>
  <c r="BE1023" i="5"/>
  <c r="F1023" i="5"/>
  <c r="BE1022" i="5"/>
  <c r="F1022" i="5"/>
  <c r="BE1021" i="5"/>
  <c r="F1021" i="5"/>
  <c r="BE1020" i="5"/>
  <c r="F1020" i="5"/>
  <c r="BE1019" i="5"/>
  <c r="F1019" i="5"/>
  <c r="BE1018" i="5"/>
  <c r="F1018" i="5"/>
  <c r="BE1017" i="5"/>
  <c r="F1017" i="5"/>
  <c r="F1016" i="5"/>
  <c r="BE1016" i="5" s="1"/>
  <c r="F1015" i="5"/>
  <c r="BE1015" i="5" s="1"/>
  <c r="F1014" i="5"/>
  <c r="BE1014" i="5" s="1"/>
  <c r="F1013" i="5"/>
  <c r="BE1013" i="5" s="1"/>
  <c r="F1012" i="5"/>
  <c r="BE1012" i="5" s="1"/>
  <c r="F1011" i="5"/>
  <c r="BE1011" i="5" s="1"/>
  <c r="F1010" i="5"/>
  <c r="BE1010" i="5" s="1"/>
  <c r="F1009" i="5"/>
  <c r="BE1009" i="5" s="1"/>
  <c r="F1008" i="5"/>
  <c r="BE1008" i="5" s="1"/>
  <c r="BE1007" i="5"/>
  <c r="F1007" i="5"/>
  <c r="BE1006" i="5"/>
  <c r="F1006" i="5"/>
  <c r="BE1005" i="5"/>
  <c r="F1005" i="5"/>
  <c r="BE1004" i="5"/>
  <c r="F1004" i="5"/>
  <c r="BE1003" i="5"/>
  <c r="F1003" i="5"/>
  <c r="BE1002" i="5"/>
  <c r="F1002" i="5"/>
  <c r="BE1001" i="5"/>
  <c r="F1001" i="5"/>
  <c r="F1000" i="5"/>
  <c r="BE1000" i="5" s="1"/>
  <c r="F999" i="5"/>
  <c r="BE999" i="5" s="1"/>
  <c r="F998" i="5"/>
  <c r="BE998" i="5" s="1"/>
  <c r="F997" i="5"/>
  <c r="BE997" i="5" s="1"/>
  <c r="F996" i="5"/>
  <c r="BE996" i="5" s="1"/>
  <c r="F995" i="5"/>
  <c r="BE995" i="5" s="1"/>
  <c r="F994" i="5"/>
  <c r="BE994" i="5" s="1"/>
  <c r="F993" i="5"/>
  <c r="BE993" i="5" s="1"/>
  <c r="F992" i="5"/>
  <c r="BE992" i="5" s="1"/>
  <c r="BE991" i="5"/>
  <c r="F991" i="5"/>
  <c r="BE990" i="5"/>
  <c r="F990" i="5"/>
  <c r="BE989" i="5"/>
  <c r="F989" i="5"/>
  <c r="BE988" i="5"/>
  <c r="F988" i="5"/>
  <c r="BE987" i="5"/>
  <c r="F987" i="5"/>
  <c r="BE986" i="5"/>
  <c r="F986" i="5"/>
  <c r="BE985" i="5"/>
  <c r="F985" i="5"/>
  <c r="F984" i="5"/>
  <c r="BE984" i="5" s="1"/>
  <c r="F983" i="5"/>
  <c r="BE983" i="5" s="1"/>
  <c r="F982" i="5"/>
  <c r="BE982" i="5" s="1"/>
  <c r="F981" i="5"/>
  <c r="BE981" i="5" s="1"/>
  <c r="F980" i="5"/>
  <c r="BE980" i="5" s="1"/>
  <c r="F979" i="5"/>
  <c r="BE979" i="5" s="1"/>
  <c r="F978" i="5"/>
  <c r="BE978" i="5" s="1"/>
  <c r="F977" i="5"/>
  <c r="BE977" i="5" s="1"/>
  <c r="F976" i="5"/>
  <c r="BE976" i="5" s="1"/>
  <c r="BE975" i="5"/>
  <c r="F975" i="5"/>
  <c r="BE974" i="5"/>
  <c r="F974" i="5"/>
  <c r="BE973" i="5"/>
  <c r="F973" i="5"/>
  <c r="BE972" i="5"/>
  <c r="F972" i="5"/>
  <c r="BE971" i="5"/>
  <c r="F971" i="5"/>
  <c r="BE970" i="5"/>
  <c r="F970" i="5"/>
  <c r="BE969" i="5"/>
  <c r="F969" i="5"/>
  <c r="F968" i="5"/>
  <c r="BE968" i="5" s="1"/>
  <c r="F967" i="5"/>
  <c r="BE967" i="5" s="1"/>
  <c r="F966" i="5"/>
  <c r="BE966" i="5" s="1"/>
  <c r="F965" i="5"/>
  <c r="BE965" i="5" s="1"/>
  <c r="F964" i="5"/>
  <c r="BE964" i="5" s="1"/>
  <c r="F963" i="5"/>
  <c r="BE963" i="5" s="1"/>
  <c r="F962" i="5"/>
  <c r="BE962" i="5" s="1"/>
  <c r="F961" i="5"/>
  <c r="BE961" i="5" s="1"/>
  <c r="F960" i="5"/>
  <c r="BE960" i="5" s="1"/>
  <c r="BE959" i="5"/>
  <c r="F959" i="5"/>
  <c r="BE958" i="5"/>
  <c r="F958" i="5"/>
  <c r="BE957" i="5"/>
  <c r="F957" i="5"/>
  <c r="BE956" i="5"/>
  <c r="F956" i="5"/>
  <c r="BE955" i="5"/>
  <c r="F955" i="5"/>
  <c r="BE954" i="5"/>
  <c r="F954" i="5"/>
  <c r="BE953" i="5"/>
  <c r="F953" i="5"/>
  <c r="F952" i="5"/>
  <c r="BE952" i="5" s="1"/>
  <c r="F951" i="5"/>
  <c r="BE951" i="5" s="1"/>
  <c r="F950" i="5"/>
  <c r="BE950" i="5" s="1"/>
  <c r="F949" i="5"/>
  <c r="BE949" i="5" s="1"/>
  <c r="F948" i="5"/>
  <c r="BE948" i="5" s="1"/>
  <c r="F947" i="5"/>
  <c r="BE947" i="5" s="1"/>
  <c r="F946" i="5"/>
  <c r="BE946" i="5" s="1"/>
  <c r="F945" i="5"/>
  <c r="BE945" i="5" s="1"/>
  <c r="F944" i="5"/>
  <c r="BE944" i="5" s="1"/>
  <c r="BE943" i="5"/>
  <c r="F943" i="5"/>
  <c r="BE942" i="5"/>
  <c r="F942" i="5"/>
  <c r="BE941" i="5"/>
  <c r="F941" i="5"/>
  <c r="BE940" i="5"/>
  <c r="F940" i="5"/>
  <c r="BE939" i="5"/>
  <c r="F939" i="5"/>
  <c r="BE938" i="5"/>
  <c r="F938" i="5"/>
  <c r="BE937" i="5"/>
  <c r="F937" i="5"/>
  <c r="F936" i="5"/>
  <c r="BE936" i="5" s="1"/>
  <c r="F935" i="5"/>
  <c r="BE935" i="5" s="1"/>
  <c r="F934" i="5"/>
  <c r="BE934" i="5" s="1"/>
  <c r="F933" i="5"/>
  <c r="BE933" i="5" s="1"/>
  <c r="F932" i="5"/>
  <c r="BE932" i="5" s="1"/>
  <c r="F931" i="5"/>
  <c r="BE931" i="5" s="1"/>
  <c r="F930" i="5"/>
  <c r="BE930" i="5" s="1"/>
  <c r="F929" i="5"/>
  <c r="BE929" i="5" s="1"/>
  <c r="F928" i="5"/>
  <c r="BE928" i="5" s="1"/>
  <c r="BE927" i="5"/>
  <c r="F927" i="5"/>
  <c r="BE926" i="5"/>
  <c r="F926" i="5"/>
  <c r="BE925" i="5"/>
  <c r="F925" i="5"/>
  <c r="BE924" i="5"/>
  <c r="F924" i="5"/>
  <c r="BE923" i="5"/>
  <c r="F923" i="5"/>
  <c r="BE922" i="5"/>
  <c r="F922" i="5"/>
  <c r="BE921" i="5"/>
  <c r="F921" i="5"/>
  <c r="F920" i="5"/>
  <c r="BE920" i="5" s="1"/>
  <c r="F919" i="5"/>
  <c r="BE919" i="5" s="1"/>
  <c r="F918" i="5"/>
  <c r="BE918" i="5" s="1"/>
  <c r="F917" i="5"/>
  <c r="BE917" i="5" s="1"/>
  <c r="F916" i="5"/>
  <c r="BE916" i="5" s="1"/>
  <c r="F915" i="5"/>
  <c r="BE915" i="5" s="1"/>
  <c r="F914" i="5"/>
  <c r="BE914" i="5" s="1"/>
  <c r="F913" i="5"/>
  <c r="BE913" i="5" s="1"/>
  <c r="F912" i="5"/>
  <c r="BE912" i="5" s="1"/>
  <c r="BE911" i="5"/>
  <c r="F911" i="5"/>
  <c r="BE910" i="5"/>
  <c r="F910" i="5"/>
  <c r="BE909" i="5"/>
  <c r="F909" i="5"/>
  <c r="BE908" i="5"/>
  <c r="F908" i="5"/>
  <c r="BE907" i="5"/>
  <c r="F907" i="5"/>
  <c r="BE906" i="5"/>
  <c r="F906" i="5"/>
  <c r="BE905" i="5"/>
  <c r="F905" i="5"/>
  <c r="F904" i="5"/>
  <c r="BE904" i="5" s="1"/>
  <c r="F903" i="5"/>
  <c r="BE903" i="5" s="1"/>
  <c r="F902" i="5"/>
  <c r="BE902" i="5" s="1"/>
  <c r="F901" i="5"/>
  <c r="BE901" i="5" s="1"/>
  <c r="F900" i="5"/>
  <c r="BE900" i="5" s="1"/>
  <c r="F899" i="5"/>
  <c r="BE899" i="5" s="1"/>
  <c r="F898" i="5"/>
  <c r="BE898" i="5" s="1"/>
  <c r="F897" i="5"/>
  <c r="BE897" i="5" s="1"/>
  <c r="F896" i="5"/>
  <c r="BE896" i="5" s="1"/>
  <c r="BE895" i="5"/>
  <c r="F895" i="5"/>
  <c r="BE894" i="5"/>
  <c r="F894" i="5"/>
  <c r="BE893" i="5"/>
  <c r="F893" i="5"/>
  <c r="BE892" i="5"/>
  <c r="F892" i="5"/>
  <c r="BE891" i="5"/>
  <c r="F891" i="5"/>
  <c r="BE890" i="5"/>
  <c r="F890" i="5"/>
  <c r="BE889" i="5"/>
  <c r="F889" i="5"/>
  <c r="F888" i="5"/>
  <c r="BE888" i="5" s="1"/>
  <c r="F887" i="5"/>
  <c r="BE887" i="5" s="1"/>
  <c r="F886" i="5"/>
  <c r="BE886" i="5" s="1"/>
  <c r="F885" i="5"/>
  <c r="BE885" i="5" s="1"/>
  <c r="F884" i="5"/>
  <c r="BE884" i="5" s="1"/>
  <c r="F883" i="5"/>
  <c r="BE883" i="5" s="1"/>
  <c r="F882" i="5"/>
  <c r="BE882" i="5" s="1"/>
  <c r="F881" i="5"/>
  <c r="BE881" i="5" s="1"/>
  <c r="F880" i="5"/>
  <c r="BE880" i="5" s="1"/>
  <c r="BE879" i="5"/>
  <c r="F879" i="5"/>
  <c r="BE878" i="5"/>
  <c r="F878" i="5"/>
  <c r="BE877" i="5"/>
  <c r="F877" i="5"/>
  <c r="BE876" i="5"/>
  <c r="F876" i="5"/>
  <c r="BE875" i="5"/>
  <c r="F875" i="5"/>
  <c r="BE874" i="5"/>
  <c r="F874" i="5"/>
  <c r="BE873" i="5"/>
  <c r="F873" i="5"/>
  <c r="F872" i="5"/>
  <c r="BE872" i="5" s="1"/>
  <c r="F871" i="5"/>
  <c r="BE871" i="5" s="1"/>
  <c r="F870" i="5"/>
  <c r="BE870" i="5" s="1"/>
  <c r="F869" i="5"/>
  <c r="BE869" i="5" s="1"/>
  <c r="F868" i="5"/>
  <c r="BE868" i="5" s="1"/>
  <c r="F867" i="5"/>
  <c r="BE867" i="5" s="1"/>
  <c r="F866" i="5"/>
  <c r="BE866" i="5" s="1"/>
  <c r="F865" i="5"/>
  <c r="BE865" i="5" s="1"/>
  <c r="F864" i="5"/>
  <c r="BE864" i="5" s="1"/>
  <c r="BE863" i="5"/>
  <c r="F863" i="5"/>
  <c r="BE862" i="5"/>
  <c r="F862" i="5"/>
  <c r="BE861" i="5"/>
  <c r="F861" i="5"/>
  <c r="BE860" i="5"/>
  <c r="F860" i="5"/>
  <c r="BE859" i="5"/>
  <c r="F859" i="5"/>
  <c r="BE858" i="5"/>
  <c r="F858" i="5"/>
  <c r="BE857" i="5"/>
  <c r="F857" i="5"/>
  <c r="F856" i="5"/>
  <c r="BE856" i="5" s="1"/>
  <c r="F855" i="5"/>
  <c r="BE855" i="5" s="1"/>
  <c r="F854" i="5"/>
  <c r="BE854" i="5" s="1"/>
  <c r="F853" i="5"/>
  <c r="BE853" i="5" s="1"/>
  <c r="F852" i="5"/>
  <c r="BE852" i="5" s="1"/>
  <c r="F851" i="5"/>
  <c r="BE851" i="5" s="1"/>
  <c r="F850" i="5"/>
  <c r="BE850" i="5" s="1"/>
  <c r="F849" i="5"/>
  <c r="BE849" i="5" s="1"/>
  <c r="F848" i="5"/>
  <c r="BE848" i="5" s="1"/>
  <c r="BE847" i="5"/>
  <c r="F847" i="5"/>
  <c r="BE846" i="5"/>
  <c r="F846" i="5"/>
  <c r="BE845" i="5"/>
  <c r="F845" i="5"/>
  <c r="BE844" i="5"/>
  <c r="F844" i="5"/>
  <c r="BE843" i="5"/>
  <c r="F843" i="5"/>
  <c r="BE842" i="5"/>
  <c r="F842" i="5"/>
  <c r="BE841" i="5"/>
  <c r="F841" i="5"/>
  <c r="F840" i="5"/>
  <c r="BE840" i="5" s="1"/>
  <c r="F839" i="5"/>
  <c r="BE839" i="5" s="1"/>
  <c r="F838" i="5"/>
  <c r="BE838" i="5" s="1"/>
  <c r="F837" i="5"/>
  <c r="BE837" i="5" s="1"/>
  <c r="F836" i="5"/>
  <c r="BE836" i="5" s="1"/>
  <c r="F835" i="5"/>
  <c r="BE835" i="5" s="1"/>
  <c r="F834" i="5"/>
  <c r="BE834" i="5" s="1"/>
  <c r="F833" i="5"/>
  <c r="BE833" i="5" s="1"/>
  <c r="F832" i="5"/>
  <c r="BE832" i="5" s="1"/>
  <c r="BE831" i="5"/>
  <c r="F831" i="5"/>
  <c r="BE830" i="5"/>
  <c r="F830" i="5"/>
  <c r="BE829" i="5"/>
  <c r="F829" i="5"/>
  <c r="BE828" i="5"/>
  <c r="F828" i="5"/>
  <c r="BE827" i="5"/>
  <c r="F827" i="5"/>
  <c r="BE826" i="5"/>
  <c r="F826" i="5"/>
  <c r="BE825" i="5"/>
  <c r="F825" i="5"/>
  <c r="F824" i="5"/>
  <c r="BE824" i="5" s="1"/>
  <c r="F823" i="5"/>
  <c r="BE823" i="5" s="1"/>
  <c r="F822" i="5"/>
  <c r="BE822" i="5" s="1"/>
  <c r="F821" i="5"/>
  <c r="BE821" i="5" s="1"/>
  <c r="F820" i="5"/>
  <c r="BE820" i="5" s="1"/>
  <c r="F819" i="5"/>
  <c r="BE819" i="5" s="1"/>
  <c r="F818" i="5"/>
  <c r="BE818" i="5" s="1"/>
  <c r="F817" i="5"/>
  <c r="BE817" i="5" s="1"/>
  <c r="F816" i="5"/>
  <c r="BE816" i="5" s="1"/>
  <c r="BE815" i="5"/>
  <c r="F815" i="5"/>
  <c r="BE814" i="5"/>
  <c r="F814" i="5"/>
  <c r="BE813" i="5"/>
  <c r="F813" i="5"/>
  <c r="BE812" i="5"/>
  <c r="F812" i="5"/>
  <c r="BE811" i="5"/>
  <c r="F811" i="5"/>
  <c r="BE810" i="5"/>
  <c r="F810" i="5"/>
  <c r="BE809" i="5"/>
  <c r="F809" i="5"/>
  <c r="F808" i="5"/>
  <c r="BE808" i="5" s="1"/>
  <c r="F807" i="5"/>
  <c r="BE807" i="5" s="1"/>
  <c r="F806" i="5"/>
  <c r="BE806" i="5" s="1"/>
  <c r="F805" i="5"/>
  <c r="BE805" i="5" s="1"/>
  <c r="F804" i="5"/>
  <c r="BE804" i="5" s="1"/>
  <c r="F803" i="5"/>
  <c r="BE803" i="5" s="1"/>
  <c r="F802" i="5"/>
  <c r="BE802" i="5" s="1"/>
  <c r="F801" i="5"/>
  <c r="BE801" i="5" s="1"/>
  <c r="F800" i="5"/>
  <c r="BE800" i="5" s="1"/>
  <c r="BE799" i="5"/>
  <c r="F799" i="5"/>
  <c r="BE798" i="5"/>
  <c r="F798" i="5"/>
  <c r="BE797" i="5"/>
  <c r="F797" i="5"/>
  <c r="BE796" i="5"/>
  <c r="F796" i="5"/>
  <c r="BE795" i="5"/>
  <c r="F795" i="5"/>
  <c r="BE794" i="5"/>
  <c r="F794" i="5"/>
  <c r="BE793" i="5"/>
  <c r="F793" i="5"/>
  <c r="F792" i="5"/>
  <c r="BE792" i="5" s="1"/>
  <c r="F791" i="5"/>
  <c r="BE791" i="5" s="1"/>
  <c r="F790" i="5"/>
  <c r="BE790" i="5" s="1"/>
  <c r="F789" i="5"/>
  <c r="BE789" i="5" s="1"/>
  <c r="F788" i="5"/>
  <c r="BE788" i="5" s="1"/>
  <c r="F787" i="5"/>
  <c r="BE787" i="5" s="1"/>
  <c r="F786" i="5"/>
  <c r="BE786" i="5" s="1"/>
  <c r="F785" i="5"/>
  <c r="BE785" i="5" s="1"/>
  <c r="F784" i="5"/>
  <c r="BE784" i="5" s="1"/>
  <c r="BE783" i="5"/>
  <c r="F783" i="5"/>
  <c r="BE782" i="5"/>
  <c r="F782" i="5"/>
  <c r="BE781" i="5"/>
  <c r="F781" i="5"/>
  <c r="BE780" i="5"/>
  <c r="F780" i="5"/>
  <c r="BE779" i="5"/>
  <c r="F779" i="5"/>
  <c r="BE778" i="5"/>
  <c r="F778" i="5"/>
  <c r="BE777" i="5"/>
  <c r="F777" i="5"/>
  <c r="F776" i="5"/>
  <c r="BE776" i="5" s="1"/>
  <c r="F775" i="5"/>
  <c r="BE775" i="5" s="1"/>
  <c r="F774" i="5"/>
  <c r="BE774" i="5" s="1"/>
  <c r="F773" i="5"/>
  <c r="BE773" i="5" s="1"/>
  <c r="F772" i="5"/>
  <c r="BE772" i="5" s="1"/>
  <c r="F771" i="5"/>
  <c r="BE771" i="5" s="1"/>
  <c r="F770" i="5"/>
  <c r="BE770" i="5" s="1"/>
  <c r="F769" i="5"/>
  <c r="BE769" i="5" s="1"/>
  <c r="F768" i="5"/>
  <c r="BE768" i="5" s="1"/>
  <c r="BE767" i="5"/>
  <c r="F767" i="5"/>
  <c r="BE766" i="5"/>
  <c r="F766" i="5"/>
  <c r="BE765" i="5"/>
  <c r="F765" i="5"/>
  <c r="BE764" i="5"/>
  <c r="F764" i="5"/>
  <c r="BE763" i="5"/>
  <c r="F763" i="5"/>
  <c r="BE762" i="5"/>
  <c r="F762" i="5"/>
  <c r="BE761" i="5"/>
  <c r="F761" i="5"/>
  <c r="F760" i="5"/>
  <c r="BE760" i="5" s="1"/>
  <c r="F759" i="5"/>
  <c r="BE759" i="5" s="1"/>
  <c r="F758" i="5"/>
  <c r="BE758" i="5" s="1"/>
  <c r="F757" i="5"/>
  <c r="BE757" i="5" s="1"/>
  <c r="F756" i="5"/>
  <c r="BE756" i="5" s="1"/>
  <c r="F755" i="5"/>
  <c r="BE755" i="5" s="1"/>
  <c r="F754" i="5"/>
  <c r="BE754" i="5" s="1"/>
  <c r="F753" i="5"/>
  <c r="BE753" i="5" s="1"/>
  <c r="F752" i="5"/>
  <c r="BE752" i="5" s="1"/>
  <c r="BE751" i="5"/>
  <c r="F751" i="5"/>
  <c r="BE750" i="5"/>
  <c r="F750" i="5"/>
  <c r="BE749" i="5"/>
  <c r="F749" i="5"/>
  <c r="BE748" i="5"/>
  <c r="F748" i="5"/>
  <c r="BE747" i="5"/>
  <c r="F747" i="5"/>
  <c r="BE746" i="5"/>
  <c r="F746" i="5"/>
  <c r="BE745" i="5"/>
  <c r="F745" i="5"/>
  <c r="F744" i="5"/>
  <c r="BE744" i="5" s="1"/>
  <c r="F743" i="5"/>
  <c r="BE743" i="5" s="1"/>
  <c r="F742" i="5"/>
  <c r="BE742" i="5" s="1"/>
  <c r="F741" i="5"/>
  <c r="BE741" i="5" s="1"/>
  <c r="F740" i="5"/>
  <c r="BE740" i="5" s="1"/>
  <c r="F739" i="5"/>
  <c r="BE739" i="5" s="1"/>
  <c r="F738" i="5"/>
  <c r="BE738" i="5" s="1"/>
  <c r="F737" i="5"/>
  <c r="BE737" i="5" s="1"/>
  <c r="F736" i="5"/>
  <c r="BE736" i="5" s="1"/>
  <c r="BE735" i="5"/>
  <c r="F735" i="5"/>
  <c r="BE734" i="5"/>
  <c r="F734" i="5"/>
  <c r="BE733" i="5"/>
  <c r="F733" i="5"/>
  <c r="BE732" i="5"/>
  <c r="F732" i="5"/>
  <c r="BE731" i="5"/>
  <c r="F731" i="5"/>
  <c r="BE730" i="5"/>
  <c r="F730" i="5"/>
  <c r="BE729" i="5"/>
  <c r="F729" i="5"/>
  <c r="F728" i="5"/>
  <c r="BE728" i="5" s="1"/>
  <c r="F727" i="5"/>
  <c r="BE727" i="5" s="1"/>
  <c r="F726" i="5"/>
  <c r="BE726" i="5" s="1"/>
  <c r="F725" i="5"/>
  <c r="BE725" i="5" s="1"/>
  <c r="F724" i="5"/>
  <c r="BE724" i="5" s="1"/>
  <c r="F723" i="5"/>
  <c r="BE723" i="5" s="1"/>
  <c r="F722" i="5"/>
  <c r="BE722" i="5" s="1"/>
  <c r="F721" i="5"/>
  <c r="BE721" i="5" s="1"/>
  <c r="F720" i="5"/>
  <c r="BE720" i="5" s="1"/>
  <c r="BE719" i="5"/>
  <c r="F719" i="5"/>
  <c r="BE718" i="5"/>
  <c r="F718" i="5"/>
  <c r="BE717" i="5"/>
  <c r="F717" i="5"/>
  <c r="BE716" i="5"/>
  <c r="F716" i="5"/>
  <c r="BE715" i="5"/>
  <c r="F715" i="5"/>
  <c r="BE714" i="5"/>
  <c r="F714" i="5"/>
  <c r="BE713" i="5"/>
  <c r="F713" i="5"/>
  <c r="F712" i="5"/>
  <c r="BE712" i="5" s="1"/>
  <c r="F711" i="5"/>
  <c r="BE711" i="5" s="1"/>
  <c r="F710" i="5"/>
  <c r="BE710" i="5" s="1"/>
  <c r="F709" i="5"/>
  <c r="BE709" i="5" s="1"/>
  <c r="F708" i="5"/>
  <c r="BE708" i="5" s="1"/>
  <c r="F707" i="5"/>
  <c r="BE707" i="5" s="1"/>
  <c r="F706" i="5"/>
  <c r="BE706" i="5" s="1"/>
  <c r="F705" i="5"/>
  <c r="BE705" i="5" s="1"/>
  <c r="F704" i="5"/>
  <c r="BE704" i="5" s="1"/>
  <c r="BE703" i="5"/>
  <c r="F703" i="5"/>
  <c r="BE702" i="5"/>
  <c r="F702" i="5"/>
  <c r="BE701" i="5"/>
  <c r="F701" i="5"/>
  <c r="BE700" i="5"/>
  <c r="F700" i="5"/>
  <c r="BE699" i="5"/>
  <c r="F699" i="5"/>
  <c r="BE698" i="5"/>
  <c r="F698" i="5"/>
  <c r="BE697" i="5"/>
  <c r="F697" i="5"/>
  <c r="F696" i="5"/>
  <c r="BE696" i="5" s="1"/>
  <c r="F695" i="5"/>
  <c r="BE695" i="5" s="1"/>
  <c r="F694" i="5"/>
  <c r="BE694" i="5" s="1"/>
  <c r="F693" i="5"/>
  <c r="BE693" i="5" s="1"/>
  <c r="F692" i="5"/>
  <c r="BE692" i="5" s="1"/>
  <c r="F691" i="5"/>
  <c r="BE691" i="5" s="1"/>
  <c r="F690" i="5"/>
  <c r="BE690" i="5" s="1"/>
  <c r="F689" i="5"/>
  <c r="BE689" i="5" s="1"/>
  <c r="F688" i="5"/>
  <c r="BE688" i="5" s="1"/>
  <c r="BE687" i="5"/>
  <c r="F687" i="5"/>
  <c r="BE686" i="5"/>
  <c r="F686" i="5"/>
  <c r="BE685" i="5"/>
  <c r="F685" i="5"/>
  <c r="BE684" i="5"/>
  <c r="F684" i="5"/>
  <c r="BE683" i="5"/>
  <c r="F683" i="5"/>
  <c r="BE682" i="5"/>
  <c r="F682" i="5"/>
  <c r="BE681" i="5"/>
  <c r="F681" i="5"/>
  <c r="F680" i="5"/>
  <c r="BE680" i="5" s="1"/>
  <c r="F679" i="5"/>
  <c r="BE679" i="5" s="1"/>
  <c r="F678" i="5"/>
  <c r="BE678" i="5" s="1"/>
  <c r="F677" i="5"/>
  <c r="BE677" i="5" s="1"/>
  <c r="F676" i="5"/>
  <c r="BE676" i="5" s="1"/>
  <c r="F675" i="5"/>
  <c r="BE675" i="5" s="1"/>
  <c r="F674" i="5"/>
  <c r="BE674" i="5" s="1"/>
  <c r="F673" i="5"/>
  <c r="BE673" i="5" s="1"/>
  <c r="F672" i="5"/>
  <c r="BE672" i="5" s="1"/>
  <c r="BE671" i="5"/>
  <c r="F671" i="5"/>
  <c r="BE670" i="5"/>
  <c r="F670" i="5"/>
  <c r="BE669" i="5"/>
  <c r="F669" i="5"/>
  <c r="BE668" i="5"/>
  <c r="F668" i="5"/>
  <c r="BE667" i="5"/>
  <c r="F667" i="5"/>
  <c r="BE666" i="5"/>
  <c r="F666" i="5"/>
  <c r="BE665" i="5"/>
  <c r="F665" i="5"/>
  <c r="F664" i="5"/>
  <c r="BE664" i="5" s="1"/>
  <c r="F663" i="5"/>
  <c r="BE663" i="5" s="1"/>
  <c r="F662" i="5"/>
  <c r="BE662" i="5" s="1"/>
  <c r="F661" i="5"/>
  <c r="BE661" i="5" s="1"/>
  <c r="F660" i="5"/>
  <c r="BE660" i="5" s="1"/>
  <c r="F659" i="5"/>
  <c r="BE659" i="5" s="1"/>
  <c r="F658" i="5"/>
  <c r="BE658" i="5" s="1"/>
  <c r="F657" i="5"/>
  <c r="BE657" i="5" s="1"/>
  <c r="F656" i="5"/>
  <c r="BE656" i="5" s="1"/>
  <c r="BE655" i="5"/>
  <c r="F655" i="5"/>
  <c r="BE654" i="5"/>
  <c r="F654" i="5"/>
  <c r="BE653" i="5"/>
  <c r="F653" i="5"/>
  <c r="BE652" i="5"/>
  <c r="F652" i="5"/>
  <c r="BE651" i="5"/>
  <c r="F651" i="5"/>
  <c r="BE650" i="5"/>
  <c r="F650" i="5"/>
  <c r="BE649" i="5"/>
  <c r="F649" i="5"/>
  <c r="F648" i="5"/>
  <c r="BE648" i="5" s="1"/>
  <c r="F647" i="5"/>
  <c r="BE647" i="5" s="1"/>
  <c r="F646" i="5"/>
  <c r="BE646" i="5" s="1"/>
  <c r="F645" i="5"/>
  <c r="BE645" i="5" s="1"/>
  <c r="F644" i="5"/>
  <c r="BE644" i="5" s="1"/>
  <c r="F643" i="5"/>
  <c r="BE643" i="5" s="1"/>
  <c r="F642" i="5"/>
  <c r="BE642" i="5" s="1"/>
  <c r="F641" i="5"/>
  <c r="BE641" i="5" s="1"/>
  <c r="F640" i="5"/>
  <c r="BE640" i="5" s="1"/>
  <c r="BE639" i="5"/>
  <c r="F639" i="5"/>
  <c r="BE638" i="5"/>
  <c r="F638" i="5"/>
  <c r="BE637" i="5"/>
  <c r="F637" i="5"/>
  <c r="BE636" i="5"/>
  <c r="F636" i="5"/>
  <c r="BE635" i="5"/>
  <c r="F635" i="5"/>
  <c r="BE634" i="5"/>
  <c r="F634" i="5"/>
  <c r="BE633" i="5"/>
  <c r="F633" i="5"/>
  <c r="F632" i="5"/>
  <c r="BE632" i="5" s="1"/>
  <c r="F631" i="5"/>
  <c r="BE631" i="5" s="1"/>
  <c r="F630" i="5"/>
  <c r="BE630" i="5" s="1"/>
  <c r="F629" i="5"/>
  <c r="BE629" i="5" s="1"/>
  <c r="F628" i="5"/>
  <c r="BE628" i="5" s="1"/>
  <c r="F627" i="5"/>
  <c r="BE627" i="5" s="1"/>
  <c r="F626" i="5"/>
  <c r="BE626" i="5" s="1"/>
  <c r="F625" i="5"/>
  <c r="BE625" i="5" s="1"/>
  <c r="F624" i="5"/>
  <c r="BE624" i="5" s="1"/>
  <c r="F623" i="5"/>
  <c r="BE623" i="5" s="1"/>
  <c r="F622" i="5"/>
  <c r="BE622" i="5" s="1"/>
  <c r="F621" i="5"/>
  <c r="BE621" i="5" s="1"/>
  <c r="F620" i="5"/>
  <c r="BE620" i="5" s="1"/>
  <c r="F619" i="5"/>
  <c r="BE619" i="5" s="1"/>
  <c r="F618" i="5"/>
  <c r="BE618" i="5" s="1"/>
  <c r="F617" i="5"/>
  <c r="BE617" i="5" s="1"/>
  <c r="F616" i="5"/>
  <c r="BE616" i="5" s="1"/>
  <c r="F615" i="5"/>
  <c r="BE615" i="5" s="1"/>
  <c r="F614" i="5"/>
  <c r="BE614" i="5" s="1"/>
  <c r="F613" i="5"/>
  <c r="BE613" i="5" s="1"/>
  <c r="F612" i="5"/>
  <c r="BE612" i="5" s="1"/>
  <c r="F611" i="5"/>
  <c r="BE611" i="5" s="1"/>
  <c r="F610" i="5"/>
  <c r="BE610" i="5" s="1"/>
  <c r="F609" i="5"/>
  <c r="BE609" i="5" s="1"/>
  <c r="F608" i="5"/>
  <c r="BE608" i="5" s="1"/>
  <c r="F607" i="5"/>
  <c r="BE607" i="5" s="1"/>
  <c r="F606" i="5"/>
  <c r="BE606" i="5" s="1"/>
  <c r="F605" i="5"/>
  <c r="BE605" i="5" s="1"/>
  <c r="F604" i="5"/>
  <c r="BE604" i="5" s="1"/>
  <c r="F603" i="5"/>
  <c r="BE603" i="5" s="1"/>
  <c r="F602" i="5"/>
  <c r="BE602" i="5" s="1"/>
  <c r="F601" i="5"/>
  <c r="BE601" i="5" s="1"/>
  <c r="F600" i="5"/>
  <c r="BE600" i="5" s="1"/>
  <c r="F599" i="5"/>
  <c r="BE599" i="5" s="1"/>
  <c r="F598" i="5"/>
  <c r="BE598" i="5" s="1"/>
  <c r="F597" i="5"/>
  <c r="BE597" i="5" s="1"/>
  <c r="F596" i="5"/>
  <c r="BE596" i="5" s="1"/>
  <c r="F595" i="5"/>
  <c r="BE595" i="5" s="1"/>
  <c r="F594" i="5"/>
  <c r="BE594" i="5" s="1"/>
  <c r="F593" i="5"/>
  <c r="BE593" i="5" s="1"/>
  <c r="F592" i="5"/>
  <c r="BE592" i="5" s="1"/>
  <c r="F591" i="5"/>
  <c r="BE591" i="5" s="1"/>
  <c r="F590" i="5"/>
  <c r="BE590" i="5" s="1"/>
  <c r="F589" i="5"/>
  <c r="BE589" i="5" s="1"/>
  <c r="F588" i="5"/>
  <c r="BE588" i="5" s="1"/>
  <c r="F587" i="5"/>
  <c r="BE587" i="5" s="1"/>
  <c r="F586" i="5"/>
  <c r="BE586" i="5" s="1"/>
  <c r="F585" i="5"/>
  <c r="BE585" i="5" s="1"/>
  <c r="F584" i="5"/>
  <c r="BE584" i="5" s="1"/>
  <c r="F583" i="5"/>
  <c r="BE583" i="5" s="1"/>
  <c r="F582" i="5"/>
  <c r="BE582" i="5" s="1"/>
  <c r="F581" i="5"/>
  <c r="BE581" i="5" s="1"/>
  <c r="F580" i="5"/>
  <c r="BE580" i="5" s="1"/>
  <c r="F579" i="5"/>
  <c r="BE579" i="5" s="1"/>
  <c r="F578" i="5"/>
  <c r="BE578" i="5" s="1"/>
  <c r="F577" i="5"/>
  <c r="BE577" i="5" s="1"/>
  <c r="F576" i="5"/>
  <c r="BE576" i="5" s="1"/>
  <c r="F575" i="5"/>
  <c r="BE575" i="5" s="1"/>
  <c r="F574" i="5"/>
  <c r="BE574" i="5" s="1"/>
  <c r="F573" i="5"/>
  <c r="BE573" i="5" s="1"/>
  <c r="F572" i="5"/>
  <c r="BE572" i="5" s="1"/>
  <c r="F571" i="5"/>
  <c r="BE571" i="5" s="1"/>
  <c r="F570" i="5"/>
  <c r="BE570" i="5" s="1"/>
  <c r="F569" i="5"/>
  <c r="BE569" i="5" s="1"/>
  <c r="F568" i="5"/>
  <c r="BE568" i="5" s="1"/>
  <c r="F567" i="5"/>
  <c r="BE567" i="5" s="1"/>
  <c r="F566" i="5"/>
  <c r="BE566" i="5" s="1"/>
  <c r="F565" i="5"/>
  <c r="BE565" i="5" s="1"/>
  <c r="F564" i="5"/>
  <c r="BE564" i="5" s="1"/>
  <c r="F563" i="5"/>
  <c r="BE563" i="5" s="1"/>
  <c r="F562" i="5"/>
  <c r="BE562" i="5" s="1"/>
  <c r="F561" i="5"/>
  <c r="BE561" i="5" s="1"/>
  <c r="F560" i="5"/>
  <c r="BE560" i="5" s="1"/>
  <c r="F559" i="5"/>
  <c r="BE559" i="5" s="1"/>
  <c r="F558" i="5"/>
  <c r="BE558" i="5" s="1"/>
  <c r="F557" i="5"/>
  <c r="BE557" i="5" s="1"/>
  <c r="F556" i="5"/>
  <c r="BE556" i="5" s="1"/>
  <c r="F555" i="5"/>
  <c r="BE555" i="5" s="1"/>
  <c r="F554" i="5"/>
  <c r="BE554" i="5" s="1"/>
  <c r="F553" i="5"/>
  <c r="BE553" i="5" s="1"/>
  <c r="F552" i="5"/>
  <c r="BE552" i="5" s="1"/>
  <c r="F551" i="5"/>
  <c r="BE551" i="5" s="1"/>
  <c r="F550" i="5"/>
  <c r="BE550" i="5" s="1"/>
  <c r="F549" i="5"/>
  <c r="BE549" i="5" s="1"/>
  <c r="F548" i="5"/>
  <c r="BE548" i="5" s="1"/>
  <c r="F547" i="5"/>
  <c r="BE547" i="5" s="1"/>
  <c r="F546" i="5"/>
  <c r="BE546" i="5" s="1"/>
  <c r="F545" i="5"/>
  <c r="BE545" i="5" s="1"/>
  <c r="F544" i="5"/>
  <c r="BE544" i="5" s="1"/>
  <c r="F543" i="5"/>
  <c r="BE543" i="5" s="1"/>
  <c r="F542" i="5"/>
  <c r="BE542" i="5" s="1"/>
  <c r="F541" i="5"/>
  <c r="BE541" i="5" s="1"/>
  <c r="F540" i="5"/>
  <c r="BE540" i="5" s="1"/>
  <c r="F539" i="5"/>
  <c r="BE539" i="5" s="1"/>
  <c r="F538" i="5"/>
  <c r="BE538" i="5" s="1"/>
  <c r="F537" i="5"/>
  <c r="BE537" i="5" s="1"/>
  <c r="F536" i="5"/>
  <c r="BE536" i="5" s="1"/>
  <c r="F535" i="5"/>
  <c r="BE535" i="5" s="1"/>
  <c r="F534" i="5"/>
  <c r="BE534" i="5" s="1"/>
  <c r="F533" i="5"/>
  <c r="BE533" i="5" s="1"/>
  <c r="F532" i="5"/>
  <c r="BE532" i="5" s="1"/>
  <c r="F531" i="5"/>
  <c r="BE531" i="5" s="1"/>
  <c r="F530" i="5"/>
  <c r="BE530" i="5" s="1"/>
  <c r="F529" i="5"/>
  <c r="BE529" i="5" s="1"/>
  <c r="F528" i="5"/>
  <c r="BE528" i="5" s="1"/>
  <c r="F527" i="5"/>
  <c r="BE527" i="5" s="1"/>
  <c r="F526" i="5"/>
  <c r="BE526" i="5" s="1"/>
  <c r="F525" i="5"/>
  <c r="BE525" i="5" s="1"/>
  <c r="F524" i="5"/>
  <c r="BE524" i="5" s="1"/>
  <c r="F523" i="5"/>
  <c r="BE523" i="5" s="1"/>
  <c r="F522" i="5"/>
  <c r="BE522" i="5" s="1"/>
  <c r="F521" i="5"/>
  <c r="BE521" i="5" s="1"/>
  <c r="F520" i="5"/>
  <c r="BE520" i="5" s="1"/>
  <c r="F519" i="5"/>
  <c r="BE519" i="5" s="1"/>
  <c r="F518" i="5"/>
  <c r="BE518" i="5" s="1"/>
  <c r="F517" i="5"/>
  <c r="BE517" i="5" s="1"/>
  <c r="F516" i="5"/>
  <c r="BE516" i="5" s="1"/>
  <c r="F515" i="5"/>
  <c r="BE515" i="5" s="1"/>
  <c r="F514" i="5"/>
  <c r="BE514" i="5" s="1"/>
  <c r="F513" i="5"/>
  <c r="BE513" i="5" s="1"/>
  <c r="F512" i="5"/>
  <c r="BE512" i="5" s="1"/>
  <c r="F511" i="5"/>
  <c r="BE511" i="5" s="1"/>
  <c r="F510" i="5"/>
  <c r="BE510" i="5" s="1"/>
  <c r="F509" i="5"/>
  <c r="BE509" i="5" s="1"/>
  <c r="F508" i="5"/>
  <c r="BE508" i="5" s="1"/>
  <c r="F507" i="5"/>
  <c r="BE507" i="5" s="1"/>
  <c r="F506" i="5"/>
  <c r="BE506" i="5" s="1"/>
  <c r="F505" i="5"/>
  <c r="BE505" i="5" s="1"/>
  <c r="F504" i="5"/>
  <c r="BE504" i="5" s="1"/>
  <c r="F503" i="5"/>
  <c r="BE503" i="5" s="1"/>
  <c r="F502" i="5"/>
  <c r="BE502" i="5" s="1"/>
  <c r="F501" i="5"/>
  <c r="BE501" i="5" s="1"/>
  <c r="F500" i="5"/>
  <c r="BE500" i="5" s="1"/>
  <c r="F499" i="5"/>
  <c r="BE499" i="5" s="1"/>
  <c r="F498" i="5"/>
  <c r="BE498" i="5" s="1"/>
  <c r="F497" i="5"/>
  <c r="BE497" i="5" s="1"/>
  <c r="F496" i="5"/>
  <c r="BE496" i="5" s="1"/>
  <c r="F495" i="5"/>
  <c r="BE495" i="5" s="1"/>
  <c r="F494" i="5"/>
  <c r="BE494" i="5" s="1"/>
  <c r="F493" i="5"/>
  <c r="BE493" i="5" s="1"/>
  <c r="F492" i="5"/>
  <c r="BE492" i="5" s="1"/>
  <c r="F491" i="5"/>
  <c r="BE491" i="5" s="1"/>
  <c r="F490" i="5"/>
  <c r="BE490" i="5" s="1"/>
  <c r="F489" i="5"/>
  <c r="BE489" i="5" s="1"/>
  <c r="F488" i="5"/>
  <c r="BE488" i="5" s="1"/>
  <c r="F487" i="5"/>
  <c r="BE487" i="5" s="1"/>
  <c r="F486" i="5"/>
  <c r="BE486" i="5" s="1"/>
  <c r="F485" i="5"/>
  <c r="BE485" i="5" s="1"/>
  <c r="F484" i="5"/>
  <c r="BE484" i="5" s="1"/>
  <c r="F483" i="5"/>
  <c r="BE483" i="5" s="1"/>
  <c r="F482" i="5"/>
  <c r="BE482" i="5" s="1"/>
  <c r="F481" i="5"/>
  <c r="BE481" i="5" s="1"/>
  <c r="F480" i="5"/>
  <c r="BE480" i="5" s="1"/>
  <c r="F479" i="5"/>
  <c r="BE479" i="5" s="1"/>
  <c r="F478" i="5"/>
  <c r="BE478" i="5" s="1"/>
  <c r="F477" i="5"/>
  <c r="BE477" i="5" s="1"/>
  <c r="F476" i="5"/>
  <c r="BE476" i="5" s="1"/>
  <c r="F475" i="5"/>
  <c r="BE475" i="5" s="1"/>
  <c r="F474" i="5"/>
  <c r="BE474" i="5" s="1"/>
  <c r="F473" i="5"/>
  <c r="BE473" i="5" s="1"/>
  <c r="F472" i="5"/>
  <c r="BE472" i="5" s="1"/>
  <c r="F471" i="5"/>
  <c r="BE471" i="5" s="1"/>
  <c r="F470" i="5"/>
  <c r="BE470" i="5" s="1"/>
  <c r="F469" i="5"/>
  <c r="BE469" i="5" s="1"/>
  <c r="F468" i="5"/>
  <c r="BE468" i="5" s="1"/>
  <c r="F467" i="5"/>
  <c r="BE467" i="5" s="1"/>
  <c r="F466" i="5"/>
  <c r="BE466" i="5" s="1"/>
  <c r="F465" i="5"/>
  <c r="BE465" i="5" s="1"/>
  <c r="F464" i="5"/>
  <c r="BE464" i="5" s="1"/>
  <c r="F463" i="5"/>
  <c r="BE463" i="5" s="1"/>
  <c r="F462" i="5"/>
  <c r="BE462" i="5" s="1"/>
  <c r="F461" i="5"/>
  <c r="BE461" i="5" s="1"/>
  <c r="F460" i="5"/>
  <c r="BE460" i="5" s="1"/>
  <c r="F459" i="5"/>
  <c r="BE459" i="5" s="1"/>
  <c r="F458" i="5"/>
  <c r="BE458" i="5" s="1"/>
  <c r="F457" i="5"/>
  <c r="BE457" i="5" s="1"/>
  <c r="F456" i="5"/>
  <c r="BE456" i="5" s="1"/>
  <c r="F455" i="5"/>
  <c r="BE455" i="5" s="1"/>
  <c r="F454" i="5"/>
  <c r="BE454" i="5" s="1"/>
  <c r="F453" i="5"/>
  <c r="BE453" i="5" s="1"/>
  <c r="F452" i="5"/>
  <c r="BE452" i="5" s="1"/>
  <c r="F451" i="5"/>
  <c r="BE451" i="5" s="1"/>
  <c r="F450" i="5"/>
  <c r="BE450" i="5" s="1"/>
  <c r="F449" i="5"/>
  <c r="BE449" i="5" s="1"/>
  <c r="F448" i="5"/>
  <c r="BE448" i="5" s="1"/>
  <c r="F447" i="5"/>
  <c r="BE447" i="5" s="1"/>
  <c r="F446" i="5"/>
  <c r="BE446" i="5" s="1"/>
  <c r="F445" i="5"/>
  <c r="BE445" i="5" s="1"/>
  <c r="F444" i="5"/>
  <c r="BE444" i="5" s="1"/>
  <c r="F443" i="5"/>
  <c r="BE443" i="5" s="1"/>
  <c r="F442" i="5"/>
  <c r="BE442" i="5" s="1"/>
  <c r="F441" i="5"/>
  <c r="BE441" i="5" s="1"/>
  <c r="F440" i="5"/>
  <c r="BE440" i="5" s="1"/>
  <c r="F439" i="5"/>
  <c r="BE439" i="5" s="1"/>
  <c r="F438" i="5"/>
  <c r="BE438" i="5" s="1"/>
  <c r="F437" i="5"/>
  <c r="BE437" i="5" s="1"/>
  <c r="F436" i="5"/>
  <c r="BE436" i="5" s="1"/>
  <c r="F435" i="5"/>
  <c r="BE435" i="5" s="1"/>
  <c r="F434" i="5"/>
  <c r="BE434" i="5" s="1"/>
  <c r="F433" i="5"/>
  <c r="BE433" i="5" s="1"/>
  <c r="F432" i="5"/>
  <c r="BE432" i="5" s="1"/>
  <c r="F431" i="5"/>
  <c r="BE431" i="5" s="1"/>
  <c r="F430" i="5"/>
  <c r="BE430" i="5" s="1"/>
  <c r="F429" i="5"/>
  <c r="BE429" i="5" s="1"/>
  <c r="F428" i="5"/>
  <c r="BE428" i="5" s="1"/>
  <c r="F427" i="5"/>
  <c r="BE427" i="5" s="1"/>
  <c r="F426" i="5"/>
  <c r="BE426" i="5" s="1"/>
  <c r="F425" i="5"/>
  <c r="BE425" i="5" s="1"/>
  <c r="F424" i="5"/>
  <c r="BE424" i="5" s="1"/>
  <c r="F423" i="5"/>
  <c r="BE423" i="5" s="1"/>
  <c r="F422" i="5"/>
  <c r="BE422" i="5" s="1"/>
  <c r="F421" i="5"/>
  <c r="BE421" i="5" s="1"/>
  <c r="F420" i="5"/>
  <c r="BE420" i="5" s="1"/>
  <c r="F419" i="5"/>
  <c r="BE419" i="5" s="1"/>
  <c r="F418" i="5"/>
  <c r="BE418" i="5" s="1"/>
  <c r="F417" i="5"/>
  <c r="BE417" i="5" s="1"/>
  <c r="F416" i="5"/>
  <c r="BE416" i="5" s="1"/>
  <c r="F415" i="5"/>
  <c r="BE415" i="5" s="1"/>
  <c r="F414" i="5"/>
  <c r="BE414" i="5" s="1"/>
  <c r="F413" i="5"/>
  <c r="BE413" i="5" s="1"/>
  <c r="F412" i="5"/>
  <c r="BE412" i="5" s="1"/>
  <c r="F411" i="5"/>
  <c r="BE411" i="5" s="1"/>
  <c r="F410" i="5"/>
  <c r="BE410" i="5" s="1"/>
  <c r="F409" i="5"/>
  <c r="BE409" i="5" s="1"/>
  <c r="F408" i="5"/>
  <c r="BE408" i="5" s="1"/>
  <c r="F407" i="5"/>
  <c r="BE407" i="5" s="1"/>
  <c r="F406" i="5"/>
  <c r="BE406" i="5" s="1"/>
  <c r="F405" i="5"/>
  <c r="BE405" i="5" s="1"/>
  <c r="F404" i="5"/>
  <c r="BE404" i="5" s="1"/>
  <c r="F403" i="5"/>
  <c r="BE403" i="5" s="1"/>
  <c r="F402" i="5"/>
  <c r="BE402" i="5" s="1"/>
  <c r="F401" i="5"/>
  <c r="BE401" i="5" s="1"/>
  <c r="F400" i="5"/>
  <c r="BE400" i="5" s="1"/>
  <c r="F399" i="5"/>
  <c r="BE399" i="5" s="1"/>
  <c r="F398" i="5"/>
  <c r="BE398" i="5" s="1"/>
  <c r="F397" i="5"/>
  <c r="BE397" i="5" s="1"/>
  <c r="F396" i="5"/>
  <c r="BE396" i="5" s="1"/>
  <c r="F395" i="5"/>
  <c r="BE395" i="5" s="1"/>
  <c r="F394" i="5"/>
  <c r="BE394" i="5" s="1"/>
  <c r="F393" i="5"/>
  <c r="BE393" i="5" s="1"/>
  <c r="F392" i="5"/>
  <c r="BE392" i="5" s="1"/>
  <c r="F391" i="5"/>
  <c r="BE391" i="5" s="1"/>
  <c r="F390" i="5"/>
  <c r="BE390" i="5" s="1"/>
  <c r="F389" i="5"/>
  <c r="BE389" i="5" s="1"/>
  <c r="F388" i="5"/>
  <c r="BE388" i="5" s="1"/>
  <c r="F387" i="5"/>
  <c r="BE387" i="5" s="1"/>
  <c r="F386" i="5"/>
  <c r="BE386" i="5" s="1"/>
  <c r="F385" i="5"/>
  <c r="BE385" i="5" s="1"/>
  <c r="F384" i="5"/>
  <c r="BE384" i="5" s="1"/>
  <c r="F383" i="5"/>
  <c r="BE383" i="5" s="1"/>
  <c r="F382" i="5"/>
  <c r="BE382" i="5" s="1"/>
  <c r="F381" i="5"/>
  <c r="BE381" i="5" s="1"/>
  <c r="F380" i="5"/>
  <c r="BE380" i="5" s="1"/>
  <c r="F379" i="5"/>
  <c r="BE379" i="5" s="1"/>
  <c r="F378" i="5"/>
  <c r="BE378" i="5" s="1"/>
  <c r="F377" i="5"/>
  <c r="BE377" i="5" s="1"/>
  <c r="F376" i="5"/>
  <c r="BE376" i="5" s="1"/>
  <c r="F375" i="5"/>
  <c r="BE375" i="5" s="1"/>
  <c r="F374" i="5"/>
  <c r="BE374" i="5" s="1"/>
  <c r="F373" i="5"/>
  <c r="BE373" i="5" s="1"/>
  <c r="F372" i="5"/>
  <c r="BE372" i="5" s="1"/>
  <c r="F371" i="5"/>
  <c r="BE371" i="5" s="1"/>
  <c r="BE370" i="5"/>
  <c r="F370" i="5"/>
  <c r="F369" i="5"/>
  <c r="BE369" i="5" s="1"/>
  <c r="F368" i="5"/>
  <c r="BE368" i="5" s="1"/>
  <c r="F367" i="5"/>
  <c r="BE367" i="5" s="1"/>
  <c r="F366" i="5"/>
  <c r="BE366" i="5" s="1"/>
  <c r="F365" i="5"/>
  <c r="BE365" i="5" s="1"/>
  <c r="F364" i="5"/>
  <c r="BE364" i="5" s="1"/>
  <c r="F363" i="5"/>
  <c r="BE363" i="5" s="1"/>
  <c r="F362" i="5"/>
  <c r="BE362" i="5" s="1"/>
  <c r="F361" i="5"/>
  <c r="BE361" i="5" s="1"/>
  <c r="F360" i="5"/>
  <c r="BE360" i="5" s="1"/>
  <c r="F359" i="5"/>
  <c r="BE359" i="5" s="1"/>
  <c r="F358" i="5"/>
  <c r="BE358" i="5" s="1"/>
  <c r="F357" i="5"/>
  <c r="BE357" i="5" s="1"/>
  <c r="F356" i="5"/>
  <c r="BE356" i="5" s="1"/>
  <c r="F355" i="5"/>
  <c r="BE355" i="5" s="1"/>
  <c r="F354" i="5"/>
  <c r="BE354" i="5" s="1"/>
  <c r="F353" i="5"/>
  <c r="BE353" i="5" s="1"/>
  <c r="F352" i="5"/>
  <c r="BE352" i="5" s="1"/>
  <c r="F351" i="5"/>
  <c r="BE351" i="5" s="1"/>
  <c r="F350" i="5"/>
  <c r="BE350" i="5" s="1"/>
  <c r="F349" i="5"/>
  <c r="BE349" i="5" s="1"/>
  <c r="F348" i="5"/>
  <c r="BE348" i="5" s="1"/>
  <c r="F347" i="5"/>
  <c r="BE347" i="5" s="1"/>
  <c r="F346" i="5"/>
  <c r="BE346" i="5" s="1"/>
  <c r="F345" i="5"/>
  <c r="BE345" i="5" s="1"/>
  <c r="F344" i="5"/>
  <c r="BE344" i="5" s="1"/>
  <c r="F343" i="5"/>
  <c r="BE343" i="5" s="1"/>
  <c r="F342" i="5"/>
  <c r="BE342" i="5" s="1"/>
  <c r="F341" i="5"/>
  <c r="BE341" i="5" s="1"/>
  <c r="F340" i="5"/>
  <c r="BE340" i="5" s="1"/>
  <c r="F339" i="5"/>
  <c r="BE339" i="5" s="1"/>
  <c r="F338" i="5"/>
  <c r="BE338" i="5" s="1"/>
  <c r="F337" i="5"/>
  <c r="BE337" i="5" s="1"/>
  <c r="F336" i="5"/>
  <c r="BE336" i="5" s="1"/>
  <c r="F335" i="5"/>
  <c r="BE335" i="5" s="1"/>
  <c r="F334" i="5"/>
  <c r="BE334" i="5" s="1"/>
  <c r="F333" i="5"/>
  <c r="BE333" i="5" s="1"/>
  <c r="F332" i="5"/>
  <c r="BE332" i="5" s="1"/>
  <c r="F331" i="5"/>
  <c r="BE331" i="5" s="1"/>
  <c r="F330" i="5"/>
  <c r="BE330" i="5" s="1"/>
  <c r="F329" i="5"/>
  <c r="BE329" i="5" s="1"/>
  <c r="F328" i="5"/>
  <c r="BE328" i="5" s="1"/>
  <c r="F327" i="5"/>
  <c r="BE327" i="5" s="1"/>
  <c r="F326" i="5"/>
  <c r="BE326" i="5" s="1"/>
  <c r="F325" i="5"/>
  <c r="BE325" i="5" s="1"/>
  <c r="F324" i="5"/>
  <c r="BE324" i="5" s="1"/>
  <c r="F323" i="5"/>
  <c r="BE323" i="5" s="1"/>
  <c r="BE322" i="5"/>
  <c r="F322" i="5"/>
  <c r="F321" i="5"/>
  <c r="BE321" i="5" s="1"/>
  <c r="F320" i="5"/>
  <c r="BE320" i="5" s="1"/>
  <c r="F319" i="5"/>
  <c r="BE319" i="5" s="1"/>
  <c r="F318" i="5"/>
  <c r="BE318" i="5" s="1"/>
  <c r="F317" i="5"/>
  <c r="BE317" i="5" s="1"/>
  <c r="F316" i="5"/>
  <c r="BE316" i="5" s="1"/>
  <c r="F315" i="5"/>
  <c r="BE315" i="5" s="1"/>
  <c r="BE314" i="5"/>
  <c r="F314" i="5"/>
  <c r="F313" i="5"/>
  <c r="BE313" i="5" s="1"/>
  <c r="F312" i="5"/>
  <c r="BE312" i="5" s="1"/>
  <c r="F311" i="5"/>
  <c r="BE311" i="5" s="1"/>
  <c r="F310" i="5"/>
  <c r="BE310" i="5" s="1"/>
  <c r="F309" i="5"/>
  <c r="BE309" i="5" s="1"/>
  <c r="F308" i="5"/>
  <c r="BE308" i="5" s="1"/>
  <c r="F307" i="5"/>
  <c r="BE307" i="5" s="1"/>
  <c r="F306" i="5"/>
  <c r="BE306" i="5" s="1"/>
  <c r="F305" i="5"/>
  <c r="BE305" i="5" s="1"/>
  <c r="F304" i="5"/>
  <c r="BE304" i="5" s="1"/>
  <c r="F303" i="5"/>
  <c r="BE303" i="5" s="1"/>
  <c r="F302" i="5"/>
  <c r="BE302" i="5" s="1"/>
  <c r="F301" i="5"/>
  <c r="BE301" i="5" s="1"/>
  <c r="F300" i="5"/>
  <c r="BE300" i="5" s="1"/>
  <c r="F299" i="5"/>
  <c r="BE299" i="5" s="1"/>
  <c r="F298" i="5"/>
  <c r="BE298" i="5" s="1"/>
  <c r="F297" i="5"/>
  <c r="BE297" i="5" s="1"/>
  <c r="F296" i="5"/>
  <c r="BE296" i="5" s="1"/>
  <c r="F295" i="5"/>
  <c r="BE295" i="5" s="1"/>
  <c r="BE294" i="5"/>
  <c r="F294" i="5"/>
  <c r="F293" i="5"/>
  <c r="BE293" i="5" s="1"/>
  <c r="BE292" i="5"/>
  <c r="F292" i="5"/>
  <c r="F291" i="5"/>
  <c r="BE291" i="5" s="1"/>
  <c r="F290" i="5"/>
  <c r="BE290" i="5" s="1"/>
  <c r="F289" i="5"/>
  <c r="BE289" i="5" s="1"/>
  <c r="F288" i="5"/>
  <c r="BE288" i="5" s="1"/>
  <c r="F287" i="5"/>
  <c r="BE287" i="5" s="1"/>
  <c r="F286" i="5"/>
  <c r="BE286" i="5" s="1"/>
  <c r="F285" i="5"/>
  <c r="BE285" i="5" s="1"/>
  <c r="BE284" i="5"/>
  <c r="F284" i="5"/>
  <c r="BE283" i="5"/>
  <c r="F283" i="5"/>
  <c r="F282" i="5"/>
  <c r="BE282" i="5" s="1"/>
  <c r="F281" i="5"/>
  <c r="BE281" i="5" s="1"/>
  <c r="F280" i="5"/>
  <c r="BE280" i="5" s="1"/>
  <c r="F279" i="5"/>
  <c r="BE279" i="5" s="1"/>
  <c r="BE278" i="5"/>
  <c r="F278" i="5"/>
  <c r="F277" i="5"/>
  <c r="BE277" i="5" s="1"/>
  <c r="F276" i="5"/>
  <c r="BE276" i="5" s="1"/>
  <c r="BE275" i="5"/>
  <c r="F275" i="5"/>
  <c r="BE274" i="5"/>
  <c r="F274" i="5"/>
  <c r="F273" i="5"/>
  <c r="BE273" i="5" s="1"/>
  <c r="F272" i="5"/>
  <c r="BE272" i="5" s="1"/>
  <c r="F271" i="5"/>
  <c r="BE271" i="5" s="1"/>
  <c r="BE270" i="5"/>
  <c r="F270" i="5"/>
  <c r="F269" i="5"/>
  <c r="BE269" i="5" s="1"/>
  <c r="F268" i="5"/>
  <c r="BE268" i="5" s="1"/>
  <c r="F267" i="5"/>
  <c r="BE267" i="5" s="1"/>
  <c r="BE266" i="5"/>
  <c r="F266" i="5"/>
  <c r="BE265" i="5"/>
  <c r="F265" i="5"/>
  <c r="F264" i="5"/>
  <c r="BE264" i="5" s="1"/>
  <c r="F263" i="5"/>
  <c r="BE263" i="5" s="1"/>
  <c r="BE262" i="5"/>
  <c r="F262" i="5"/>
  <c r="F261" i="5"/>
  <c r="BE261" i="5" s="1"/>
  <c r="F260" i="5"/>
  <c r="BE260" i="5" s="1"/>
  <c r="F259" i="5"/>
  <c r="BE259" i="5" s="1"/>
  <c r="F258" i="5"/>
  <c r="BE258" i="5" s="1"/>
  <c r="BE257" i="5"/>
  <c r="F257" i="5"/>
  <c r="BE256" i="5"/>
  <c r="F256" i="5"/>
  <c r="F255" i="5"/>
  <c r="BE255" i="5" s="1"/>
  <c r="BE254" i="5"/>
  <c r="F254" i="5"/>
  <c r="F253" i="5"/>
  <c r="BE253" i="5" s="1"/>
  <c r="F252" i="5"/>
  <c r="BE252" i="5" s="1"/>
  <c r="F251" i="5"/>
  <c r="BE251" i="5" s="1"/>
  <c r="F250" i="5"/>
  <c r="BE250" i="5" s="1"/>
  <c r="F249" i="5"/>
  <c r="BE249" i="5" s="1"/>
  <c r="BE248" i="5"/>
  <c r="F248" i="5"/>
  <c r="F247" i="5"/>
  <c r="BE247" i="5" s="1"/>
  <c r="F246" i="5"/>
  <c r="BE246" i="5" s="1"/>
  <c r="F245" i="5"/>
  <c r="BE245" i="5" s="1"/>
  <c r="F244" i="5"/>
  <c r="BE244" i="5" s="1"/>
  <c r="F243" i="5"/>
  <c r="BE243" i="5" s="1"/>
  <c r="F242" i="5"/>
  <c r="BE242" i="5" s="1"/>
  <c r="F241" i="5"/>
  <c r="BE241" i="5" s="1"/>
  <c r="F240" i="5"/>
  <c r="BE240" i="5" s="1"/>
  <c r="F239" i="5"/>
  <c r="BE239" i="5" s="1"/>
  <c r="F238" i="5"/>
  <c r="BE238" i="5" s="1"/>
  <c r="F237" i="5"/>
  <c r="BE237" i="5" s="1"/>
  <c r="F236" i="5"/>
  <c r="BE236" i="5" s="1"/>
  <c r="F235" i="5"/>
  <c r="BE235" i="5" s="1"/>
  <c r="F234" i="5"/>
  <c r="BE234" i="5" s="1"/>
  <c r="F233" i="5"/>
  <c r="BE233" i="5" s="1"/>
  <c r="F232" i="5"/>
  <c r="BE232" i="5" s="1"/>
  <c r="F231" i="5"/>
  <c r="BE231" i="5" s="1"/>
  <c r="BE230" i="5"/>
  <c r="F230" i="5"/>
  <c r="F229" i="5"/>
  <c r="BE229" i="5" s="1"/>
  <c r="BE228" i="5"/>
  <c r="F228" i="5"/>
  <c r="F227" i="5"/>
  <c r="BE227" i="5" s="1"/>
  <c r="F226" i="5"/>
  <c r="BE226" i="5" s="1"/>
  <c r="F225" i="5"/>
  <c r="BE225" i="5" s="1"/>
  <c r="F224" i="5"/>
  <c r="BE224" i="5" s="1"/>
  <c r="F223" i="5"/>
  <c r="BE223" i="5" s="1"/>
  <c r="BE222" i="5"/>
  <c r="F222" i="5"/>
  <c r="F221" i="5"/>
  <c r="BE221" i="5" s="1"/>
  <c r="BE220" i="5"/>
  <c r="F220" i="5"/>
  <c r="BE219" i="5"/>
  <c r="F219" i="5"/>
  <c r="F218" i="5"/>
  <c r="BE218" i="5" s="1"/>
  <c r="F217" i="5"/>
  <c r="BE217" i="5" s="1"/>
  <c r="F216" i="5"/>
  <c r="BE216" i="5" s="1"/>
  <c r="F215" i="5"/>
  <c r="BE215" i="5" s="1"/>
  <c r="BE214" i="5"/>
  <c r="F214" i="5"/>
  <c r="F213" i="5"/>
  <c r="BE213" i="5" s="1"/>
  <c r="F212" i="5"/>
  <c r="BE212" i="5" s="1"/>
  <c r="BE211" i="5"/>
  <c r="F211" i="5"/>
  <c r="BE210" i="5"/>
  <c r="F210" i="5"/>
  <c r="F209" i="5"/>
  <c r="BE209" i="5" s="1"/>
  <c r="F208" i="5"/>
  <c r="BE208" i="5" s="1"/>
  <c r="F207" i="5"/>
  <c r="BE207" i="5" s="1"/>
  <c r="BE206" i="5"/>
  <c r="F206" i="5"/>
  <c r="BE205" i="5"/>
  <c r="F205" i="5"/>
  <c r="BE204" i="5"/>
  <c r="F204" i="5"/>
  <c r="BE203" i="5"/>
  <c r="F203" i="5"/>
  <c r="F202" i="5"/>
  <c r="BE202" i="5" s="1"/>
  <c r="F201" i="5"/>
  <c r="BE201" i="5" s="1"/>
  <c r="BE200" i="5"/>
  <c r="F200" i="5"/>
  <c r="BE199" i="5"/>
  <c r="F199" i="5"/>
  <c r="BE198" i="5"/>
  <c r="F198" i="5"/>
  <c r="BE197" i="5"/>
  <c r="F197" i="5"/>
  <c r="BE196" i="5"/>
  <c r="F196" i="5"/>
  <c r="BE195" i="5"/>
  <c r="F195" i="5"/>
  <c r="F194" i="5"/>
  <c r="BE194" i="5" s="1"/>
  <c r="F193" i="5"/>
  <c r="BE193" i="5" s="1"/>
  <c r="BE192" i="5"/>
  <c r="F192" i="5"/>
  <c r="BE191" i="5"/>
  <c r="F191" i="5"/>
  <c r="BE190" i="5"/>
  <c r="F190" i="5"/>
  <c r="BE189" i="5"/>
  <c r="F189" i="5"/>
  <c r="BE188" i="5"/>
  <c r="F188" i="5"/>
  <c r="BE187" i="5"/>
  <c r="F187" i="5"/>
  <c r="F186" i="5"/>
  <c r="BE186" i="5" s="1"/>
  <c r="F185" i="5"/>
  <c r="BE185" i="5" s="1"/>
  <c r="BE184" i="5"/>
  <c r="F184" i="5"/>
  <c r="BE183" i="5"/>
  <c r="F183" i="5"/>
  <c r="BE182" i="5"/>
  <c r="F182" i="5"/>
  <c r="BE181" i="5"/>
  <c r="F181" i="5"/>
  <c r="BE180" i="5"/>
  <c r="F180" i="5"/>
  <c r="BE179" i="5"/>
  <c r="F179" i="5"/>
  <c r="F178" i="5"/>
  <c r="BE178" i="5" s="1"/>
  <c r="F177" i="5"/>
  <c r="BE177" i="5" s="1"/>
  <c r="BE176" i="5"/>
  <c r="F176" i="5"/>
  <c r="BE175" i="5"/>
  <c r="F175" i="5"/>
  <c r="BE174" i="5"/>
  <c r="F174" i="5"/>
  <c r="BE173" i="5"/>
  <c r="F173" i="5"/>
  <c r="BE172" i="5"/>
  <c r="F172" i="5"/>
  <c r="BE171" i="5"/>
  <c r="F171" i="5"/>
  <c r="F170" i="5"/>
  <c r="BE170" i="5" s="1"/>
  <c r="F169" i="5"/>
  <c r="BE169" i="5" s="1"/>
  <c r="BE168" i="5"/>
  <c r="F168" i="5"/>
  <c r="BE167" i="5"/>
  <c r="F167" i="5"/>
  <c r="BE166" i="5"/>
  <c r="F166" i="5"/>
  <c r="BE165" i="5"/>
  <c r="F165" i="5"/>
  <c r="BE164" i="5"/>
  <c r="F164" i="5"/>
  <c r="BE163" i="5"/>
  <c r="F163" i="5"/>
  <c r="F162" i="5"/>
  <c r="BE162" i="5" s="1"/>
  <c r="F161" i="5"/>
  <c r="BE161" i="5" s="1"/>
  <c r="BE160" i="5"/>
  <c r="F160" i="5"/>
  <c r="BE159" i="5"/>
  <c r="F159" i="5"/>
  <c r="BE158" i="5"/>
  <c r="F158" i="5"/>
  <c r="BE157" i="5"/>
  <c r="F157" i="5"/>
  <c r="BE156" i="5"/>
  <c r="F156" i="5"/>
  <c r="BE155" i="5"/>
  <c r="F155" i="5"/>
  <c r="F154" i="5"/>
  <c r="BE154" i="5" s="1"/>
  <c r="F153" i="5"/>
  <c r="BE153" i="5" s="1"/>
  <c r="BE152" i="5"/>
  <c r="F152" i="5"/>
  <c r="BE151" i="5"/>
  <c r="F151" i="5"/>
  <c r="BE150" i="5"/>
  <c r="F150" i="5"/>
  <c r="BE149" i="5"/>
  <c r="F149" i="5"/>
  <c r="BE148" i="5"/>
  <c r="F148" i="5"/>
  <c r="BE147" i="5"/>
  <c r="F147" i="5"/>
  <c r="F146" i="5"/>
  <c r="BE146" i="5" s="1"/>
  <c r="F145" i="5"/>
  <c r="BE145" i="5" s="1"/>
  <c r="BE144" i="5"/>
  <c r="F144" i="5"/>
  <c r="BE143" i="5"/>
  <c r="F143" i="5"/>
  <c r="BE142" i="5"/>
  <c r="F142" i="5"/>
  <c r="BE141" i="5"/>
  <c r="F141" i="5"/>
  <c r="BE140" i="5"/>
  <c r="F140" i="5"/>
  <c r="BE139" i="5"/>
  <c r="F139" i="5"/>
  <c r="F138" i="5"/>
  <c r="BE138" i="5" s="1"/>
  <c r="F137" i="5"/>
  <c r="BE137" i="5" s="1"/>
  <c r="BE136" i="5"/>
  <c r="F136" i="5"/>
  <c r="BE135" i="5"/>
  <c r="F135" i="5"/>
  <c r="BE134" i="5"/>
  <c r="F134" i="5"/>
  <c r="BE133" i="5"/>
  <c r="F133" i="5"/>
  <c r="BE132" i="5"/>
  <c r="F132" i="5"/>
  <c r="BE131" i="5"/>
  <c r="F131" i="5"/>
  <c r="F130" i="5"/>
  <c r="BE130" i="5" s="1"/>
  <c r="F129" i="5"/>
  <c r="BE129" i="5" s="1"/>
  <c r="BE128" i="5"/>
  <c r="F128" i="5"/>
  <c r="BE127" i="5"/>
  <c r="F127" i="5"/>
  <c r="BE126" i="5"/>
  <c r="F126" i="5"/>
  <c r="BE125" i="5"/>
  <c r="F125" i="5"/>
  <c r="BE124" i="5"/>
  <c r="F124" i="5"/>
  <c r="BE123" i="5"/>
  <c r="F123" i="5"/>
  <c r="F122" i="5"/>
  <c r="BE122" i="5" s="1"/>
  <c r="F121" i="5"/>
  <c r="BE121" i="5" s="1"/>
  <c r="BE120" i="5"/>
  <c r="F120" i="5"/>
  <c r="BE119" i="5"/>
  <c r="F119" i="5"/>
  <c r="BE118" i="5"/>
  <c r="F118" i="5"/>
  <c r="BE117" i="5"/>
  <c r="F117" i="5"/>
  <c r="BE116" i="5"/>
  <c r="F116" i="5"/>
  <c r="BE115" i="5"/>
  <c r="F115" i="5"/>
  <c r="F114" i="5"/>
  <c r="BE114" i="5" s="1"/>
  <c r="F113" i="5"/>
  <c r="BE113" i="5" s="1"/>
  <c r="BE112" i="5"/>
  <c r="F112" i="5"/>
  <c r="BE111" i="5"/>
  <c r="F111" i="5"/>
  <c r="BE110" i="5"/>
  <c r="F110" i="5"/>
  <c r="BE109" i="5"/>
  <c r="F109" i="5"/>
  <c r="BE108" i="5"/>
  <c r="F108" i="5"/>
  <c r="BE107" i="5"/>
  <c r="F107" i="5"/>
  <c r="F106" i="5"/>
  <c r="BE106" i="5" s="1"/>
  <c r="F105" i="5"/>
  <c r="BE105" i="5" s="1"/>
  <c r="BE104" i="5"/>
  <c r="F104" i="5"/>
  <c r="BE103" i="5"/>
  <c r="F103" i="5"/>
  <c r="BE102" i="5"/>
  <c r="F102" i="5"/>
  <c r="BE101" i="5"/>
  <c r="F101" i="5"/>
  <c r="BE100" i="5"/>
  <c r="F100" i="5"/>
  <c r="BE99" i="5"/>
  <c r="F99" i="5"/>
  <c r="F98" i="5"/>
  <c r="BE98" i="5" s="1"/>
  <c r="F97" i="5"/>
  <c r="BE97" i="5" s="1"/>
  <c r="BE96" i="5"/>
  <c r="F96" i="5"/>
  <c r="BE95" i="5"/>
  <c r="F95" i="5"/>
  <c r="BE94" i="5"/>
  <c r="F94" i="5"/>
  <c r="BE93" i="5"/>
  <c r="F93" i="5"/>
  <c r="BE92" i="5"/>
  <c r="F92" i="5"/>
  <c r="BE91" i="5"/>
  <c r="F91" i="5"/>
  <c r="F90" i="5"/>
  <c r="BE90" i="5" s="1"/>
  <c r="F89" i="5"/>
  <c r="BE89" i="5" s="1"/>
  <c r="BE88" i="5"/>
  <c r="F88" i="5"/>
  <c r="BE87" i="5"/>
  <c r="F87" i="5"/>
  <c r="BE86" i="5"/>
  <c r="F86" i="5"/>
  <c r="BE85" i="5"/>
  <c r="F85" i="5"/>
  <c r="BE84" i="5"/>
  <c r="F84" i="5"/>
  <c r="BE83" i="5"/>
  <c r="F83" i="5"/>
  <c r="F82" i="5"/>
  <c r="BE82" i="5" s="1"/>
  <c r="F81" i="5"/>
  <c r="BE81" i="5" s="1"/>
  <c r="BE80" i="5"/>
  <c r="F80" i="5"/>
  <c r="BE79" i="5"/>
  <c r="F79" i="5"/>
  <c r="BE78" i="5"/>
  <c r="F78" i="5"/>
  <c r="BE77" i="5"/>
  <c r="F77" i="5"/>
  <c r="BE76" i="5"/>
  <c r="F76" i="5"/>
  <c r="BE75" i="5"/>
  <c r="F75" i="5"/>
  <c r="F74" i="5"/>
  <c r="BE74" i="5" s="1"/>
  <c r="F73" i="5"/>
  <c r="BE73" i="5" s="1"/>
  <c r="BE72" i="5"/>
  <c r="F72" i="5"/>
  <c r="BE71" i="5"/>
  <c r="F71" i="5"/>
  <c r="BE70" i="5"/>
  <c r="F70" i="5"/>
  <c r="BE69" i="5"/>
  <c r="F69" i="5"/>
  <c r="BE68" i="5"/>
  <c r="F68" i="5"/>
  <c r="BE67" i="5"/>
  <c r="F67" i="5"/>
  <c r="F66" i="5"/>
  <c r="BE66" i="5" s="1"/>
  <c r="F65" i="5"/>
  <c r="BE65" i="5" s="1"/>
  <c r="BE64" i="5"/>
  <c r="F64" i="5"/>
  <c r="BE63" i="5"/>
  <c r="F63" i="5"/>
  <c r="BE62" i="5"/>
  <c r="F62" i="5"/>
  <c r="BE61" i="5"/>
  <c r="F61" i="5"/>
  <c r="BE60" i="5"/>
  <c r="F60" i="5"/>
  <c r="BE59" i="5"/>
  <c r="F59" i="5"/>
  <c r="F58" i="5"/>
  <c r="BE58" i="5" s="1"/>
  <c r="F57" i="5"/>
  <c r="BE57" i="5" s="1"/>
  <c r="BE56" i="5"/>
  <c r="F56" i="5"/>
  <c r="BE55" i="5"/>
  <c r="F55" i="5"/>
  <c r="BE54" i="5"/>
  <c r="F54" i="5"/>
  <c r="BE53" i="5"/>
  <c r="F53" i="5"/>
  <c r="BE52" i="5"/>
  <c r="F52" i="5"/>
  <c r="BE51" i="5"/>
  <c r="F51" i="5"/>
  <c r="F50" i="5"/>
  <c r="BE50" i="5" s="1"/>
  <c r="F49" i="5"/>
  <c r="BE49" i="5" s="1"/>
  <c r="BE48" i="5"/>
  <c r="F48" i="5"/>
  <c r="BE47" i="5"/>
  <c r="F47" i="5"/>
  <c r="BE46" i="5"/>
  <c r="F46" i="5"/>
  <c r="BE45" i="5"/>
  <c r="F45" i="5"/>
  <c r="BE44" i="5"/>
  <c r="F44" i="5"/>
  <c r="BE43" i="5"/>
  <c r="F43" i="5"/>
  <c r="F42" i="5"/>
  <c r="BE42" i="5" s="1"/>
  <c r="F41" i="5"/>
  <c r="BE41" i="5" s="1"/>
  <c r="BE40" i="5"/>
  <c r="F40" i="5"/>
  <c r="BE39" i="5"/>
  <c r="F39" i="5"/>
  <c r="BE38" i="5"/>
  <c r="F38" i="5"/>
  <c r="BE37" i="5"/>
  <c r="F37" i="5"/>
  <c r="BE36" i="5"/>
  <c r="F36" i="5"/>
  <c r="BE35" i="5"/>
  <c r="F35" i="5"/>
  <c r="F34" i="5"/>
  <c r="BE34" i="5" s="1"/>
  <c r="F33" i="5"/>
  <c r="BE33" i="5" s="1"/>
  <c r="BE32" i="5"/>
  <c r="F32" i="5"/>
  <c r="BE31" i="5"/>
  <c r="F31" i="5"/>
  <c r="BE30" i="5"/>
  <c r="F30" i="5"/>
  <c r="BE29" i="5"/>
  <c r="F29" i="5"/>
  <c r="BE28" i="5"/>
  <c r="F28" i="5"/>
  <c r="BE27" i="5"/>
  <c r="F27" i="5"/>
  <c r="F26" i="5"/>
  <c r="BE26" i="5" s="1"/>
  <c r="F25" i="5"/>
  <c r="BE25" i="5" s="1"/>
  <c r="BE24" i="5"/>
  <c r="F24" i="5"/>
  <c r="BE23" i="5"/>
  <c r="F23" i="5"/>
  <c r="BE22" i="5"/>
  <c r="F22" i="5"/>
  <c r="BE21" i="5"/>
  <c r="F21" i="5"/>
  <c r="BE20" i="5"/>
  <c r="F20" i="5"/>
  <c r="BE19" i="5"/>
  <c r="F19" i="5"/>
  <c r="F18" i="5"/>
  <c r="BE18" i="5" s="1"/>
  <c r="F17" i="5"/>
  <c r="BE17" i="5" s="1"/>
  <c r="BE16" i="5"/>
  <c r="F16" i="5"/>
  <c r="BE15" i="5"/>
  <c r="F15" i="5"/>
  <c r="BE14" i="5"/>
  <c r="F14" i="5"/>
  <c r="BE13" i="5"/>
  <c r="F13" i="5"/>
  <c r="BE12" i="5"/>
  <c r="F12" i="5"/>
  <c r="BE11" i="5"/>
  <c r="F11" i="5"/>
  <c r="F10" i="5"/>
  <c r="BE10" i="5" s="1"/>
  <c r="F9" i="5"/>
  <c r="BE9" i="5" s="1"/>
  <c r="BE8" i="5"/>
  <c r="F8" i="5"/>
  <c r="BE7" i="5"/>
  <c r="F7" i="5"/>
  <c r="BE6" i="5"/>
  <c r="F6" i="5"/>
  <c r="BE5" i="5"/>
  <c r="F5" i="5"/>
  <c r="BE4" i="5"/>
  <c r="F4" i="5"/>
  <c r="BE3" i="5"/>
  <c r="F3" i="5"/>
  <c r="F2" i="5"/>
  <c r="BE2" i="5" s="1"/>
  <c r="DM1273" i="4"/>
  <c r="DN1273" i="4" s="1"/>
  <c r="DL1273" i="4"/>
  <c r="DK1273" i="4"/>
  <c r="DJ1273" i="4"/>
  <c r="D1273" i="4"/>
  <c r="C1273" i="4"/>
  <c r="DN1272" i="4"/>
  <c r="DM1272" i="4"/>
  <c r="DL1272" i="4"/>
  <c r="DK1272" i="4"/>
  <c r="DJ1272" i="4"/>
  <c r="D1272" i="4"/>
  <c r="C1272" i="4"/>
  <c r="DM1271" i="4"/>
  <c r="DN1271" i="4" s="1"/>
  <c r="DH1271" i="4" s="1"/>
  <c r="DL1271" i="4"/>
  <c r="DK1271" i="4"/>
  <c r="DJ1271" i="4"/>
  <c r="CY1271" i="4"/>
  <c r="D1271" i="4"/>
  <c r="C1271" i="4"/>
  <c r="DN1270" i="4"/>
  <c r="DM1270" i="4"/>
  <c r="DL1270" i="4"/>
  <c r="DK1270" i="4"/>
  <c r="DJ1270" i="4"/>
  <c r="DG1270" i="4"/>
  <c r="DE1270" i="4"/>
  <c r="DA1270" i="4"/>
  <c r="CZ1270" i="4"/>
  <c r="CX1270" i="4"/>
  <c r="D1270" i="4"/>
  <c r="C1270" i="4"/>
  <c r="DM1269" i="4"/>
  <c r="DN1269" i="4" s="1"/>
  <c r="DL1269" i="4"/>
  <c r="DK1269" i="4"/>
  <c r="DJ1269" i="4"/>
  <c r="D1269" i="4"/>
  <c r="C1269" i="4"/>
  <c r="DM1268" i="4"/>
  <c r="DN1268" i="4" s="1"/>
  <c r="DF1268" i="4" s="1"/>
  <c r="DL1268" i="4"/>
  <c r="DK1268" i="4"/>
  <c r="DJ1268" i="4"/>
  <c r="D1268" i="4"/>
  <c r="C1268" i="4"/>
  <c r="DM1267" i="4"/>
  <c r="DN1267" i="4" s="1"/>
  <c r="DB1267" i="4" s="1"/>
  <c r="DL1267" i="4"/>
  <c r="DK1267" i="4"/>
  <c r="DJ1267" i="4"/>
  <c r="D1267" i="4"/>
  <c r="C1267" i="4"/>
  <c r="DM1266" i="4"/>
  <c r="DN1266" i="4" s="1"/>
  <c r="DL1266" i="4"/>
  <c r="DK1266" i="4"/>
  <c r="DJ1266" i="4"/>
  <c r="D1266" i="4"/>
  <c r="C1266" i="4"/>
  <c r="DN1265" i="4"/>
  <c r="CY1265" i="4" s="1"/>
  <c r="DM1265" i="4"/>
  <c r="DL1265" i="4"/>
  <c r="DK1265" i="4"/>
  <c r="DJ1265" i="4"/>
  <c r="DI1265" i="4"/>
  <c r="DH1265" i="4"/>
  <c r="DG1265" i="4"/>
  <c r="DF1265" i="4"/>
  <c r="DE1265" i="4"/>
  <c r="DC1265" i="4"/>
  <c r="DB1265" i="4"/>
  <c r="CZ1265" i="4"/>
  <c r="D1265" i="4"/>
  <c r="C1265" i="4"/>
  <c r="DM1264" i="4"/>
  <c r="DN1264" i="4" s="1"/>
  <c r="CX1264" i="4" s="1"/>
  <c r="DL1264" i="4"/>
  <c r="DK1264" i="4"/>
  <c r="DJ1264" i="4"/>
  <c r="DI1264" i="4"/>
  <c r="DH1264" i="4"/>
  <c r="DG1264" i="4"/>
  <c r="DF1264" i="4"/>
  <c r="DE1264" i="4"/>
  <c r="DC1264" i="4"/>
  <c r="DA1264" i="4"/>
  <c r="D1264" i="4"/>
  <c r="C1264" i="4"/>
  <c r="DN1263" i="4"/>
  <c r="DI1263" i="4" s="1"/>
  <c r="DM1263" i="4"/>
  <c r="DL1263" i="4"/>
  <c r="DK1263" i="4"/>
  <c r="DJ1263" i="4"/>
  <c r="DD1263" i="4"/>
  <c r="DB1263" i="4"/>
  <c r="D1263" i="4"/>
  <c r="C1263" i="4"/>
  <c r="DN1262" i="4"/>
  <c r="DB1262" i="4" s="1"/>
  <c r="DM1262" i="4"/>
  <c r="DL1262" i="4"/>
  <c r="DK1262" i="4"/>
  <c r="DJ1262" i="4"/>
  <c r="DI1262" i="4"/>
  <c r="DH1262" i="4"/>
  <c r="DG1262" i="4"/>
  <c r="DF1262" i="4"/>
  <c r="DE1262" i="4"/>
  <c r="DD1262" i="4"/>
  <c r="DC1262" i="4"/>
  <c r="DA1262" i="4"/>
  <c r="CZ1262" i="4"/>
  <c r="CY1262" i="4"/>
  <c r="CX1262" i="4"/>
  <c r="D1262" i="4"/>
  <c r="C1262" i="4"/>
  <c r="DM1261" i="4"/>
  <c r="DN1261" i="4" s="1"/>
  <c r="DL1261" i="4"/>
  <c r="DK1261" i="4"/>
  <c r="DJ1261" i="4"/>
  <c r="DF1261" i="4"/>
  <c r="CZ1261" i="4"/>
  <c r="CX1261" i="4"/>
  <c r="D1261" i="4"/>
  <c r="C1261" i="4"/>
  <c r="DM1260" i="4"/>
  <c r="DN1260" i="4" s="1"/>
  <c r="DL1260" i="4"/>
  <c r="DK1260" i="4"/>
  <c r="DJ1260" i="4"/>
  <c r="D1260" i="4"/>
  <c r="C1260" i="4"/>
  <c r="DN1259" i="4"/>
  <c r="DM1259" i="4"/>
  <c r="DL1259" i="4"/>
  <c r="DK1259" i="4"/>
  <c r="DJ1259" i="4"/>
  <c r="DE1259" i="4"/>
  <c r="DB1259" i="4"/>
  <c r="DA1259" i="4"/>
  <c r="D1259" i="4"/>
  <c r="C1259" i="4"/>
  <c r="DN1258" i="4"/>
  <c r="DM1258" i="4"/>
  <c r="DL1258" i="4"/>
  <c r="DK1258" i="4"/>
  <c r="DJ1258" i="4"/>
  <c r="D1258" i="4"/>
  <c r="C1258" i="4"/>
  <c r="DM1257" i="4"/>
  <c r="DN1257" i="4" s="1"/>
  <c r="CZ1257" i="4" s="1"/>
  <c r="DL1257" i="4"/>
  <c r="DK1257" i="4"/>
  <c r="DJ1257" i="4"/>
  <c r="D1257" i="4"/>
  <c r="C1257" i="4"/>
  <c r="DM1256" i="4"/>
  <c r="DN1256" i="4" s="1"/>
  <c r="DL1256" i="4"/>
  <c r="DK1256" i="4"/>
  <c r="DJ1256" i="4"/>
  <c r="DH1256" i="4"/>
  <c r="DG1256" i="4"/>
  <c r="DF1256" i="4"/>
  <c r="DC1256" i="4"/>
  <c r="DB1256" i="4"/>
  <c r="CX1256" i="4"/>
  <c r="D1256" i="4"/>
  <c r="C1256" i="4"/>
  <c r="DM1255" i="4"/>
  <c r="DN1255" i="4" s="1"/>
  <c r="DH1255" i="4" s="1"/>
  <c r="DL1255" i="4"/>
  <c r="DK1255" i="4"/>
  <c r="DJ1255" i="4"/>
  <c r="DF1255" i="4"/>
  <c r="DB1255" i="4"/>
  <c r="D1255" i="4"/>
  <c r="C1255" i="4"/>
  <c r="DN1254" i="4"/>
  <c r="DC1254" i="4" s="1"/>
  <c r="DM1254" i="4"/>
  <c r="DL1254" i="4"/>
  <c r="DK1254" i="4"/>
  <c r="DJ1254" i="4"/>
  <c r="DI1254" i="4"/>
  <c r="DH1254" i="4"/>
  <c r="DG1254" i="4"/>
  <c r="DF1254" i="4"/>
  <c r="DE1254" i="4"/>
  <c r="DD1254" i="4"/>
  <c r="DB1254" i="4"/>
  <c r="DA1254" i="4"/>
  <c r="CZ1254" i="4"/>
  <c r="CY1254" i="4"/>
  <c r="CX1254" i="4"/>
  <c r="D1254" i="4"/>
  <c r="C1254" i="4"/>
  <c r="DN1253" i="4"/>
  <c r="DD1253" i="4" s="1"/>
  <c r="DM1253" i="4"/>
  <c r="DL1253" i="4"/>
  <c r="DK1253" i="4"/>
  <c r="DJ1253" i="4"/>
  <c r="D1253" i="4"/>
  <c r="C1253" i="4"/>
  <c r="DM1252" i="4"/>
  <c r="DN1252" i="4" s="1"/>
  <c r="DL1252" i="4"/>
  <c r="DK1252" i="4"/>
  <c r="DJ1252" i="4"/>
  <c r="DH1252" i="4"/>
  <c r="DF1252" i="4"/>
  <c r="DE1252" i="4"/>
  <c r="DD1252" i="4"/>
  <c r="DC1252" i="4"/>
  <c r="DB1252" i="4"/>
  <c r="CZ1252" i="4"/>
  <c r="CY1252" i="4"/>
  <c r="D1252" i="4"/>
  <c r="C1252" i="4"/>
  <c r="DM1251" i="4"/>
  <c r="DN1251" i="4" s="1"/>
  <c r="DL1251" i="4"/>
  <c r="DK1251" i="4"/>
  <c r="DJ1251" i="4"/>
  <c r="D1251" i="4"/>
  <c r="C1251" i="4"/>
  <c r="DM1250" i="4"/>
  <c r="DN1250" i="4" s="1"/>
  <c r="DL1250" i="4"/>
  <c r="DK1250" i="4"/>
  <c r="DJ1250" i="4"/>
  <c r="D1250" i="4"/>
  <c r="C1250" i="4"/>
  <c r="DM1249" i="4"/>
  <c r="DN1249" i="4" s="1"/>
  <c r="DL1249" i="4"/>
  <c r="DK1249" i="4"/>
  <c r="DJ1249" i="4"/>
  <c r="DG1249" i="4"/>
  <c r="DF1249" i="4"/>
  <c r="DD1249" i="4"/>
  <c r="DA1249" i="4"/>
  <c r="CY1249" i="4"/>
  <c r="CX1249" i="4"/>
  <c r="D1249" i="4"/>
  <c r="C1249" i="4"/>
  <c r="DM1248" i="4"/>
  <c r="DN1248" i="4" s="1"/>
  <c r="DI1248" i="4" s="1"/>
  <c r="DL1248" i="4"/>
  <c r="DK1248" i="4"/>
  <c r="DJ1248" i="4"/>
  <c r="D1248" i="4"/>
  <c r="C1248" i="4"/>
  <c r="DN1247" i="4"/>
  <c r="DM1247" i="4"/>
  <c r="DL1247" i="4"/>
  <c r="DK1247" i="4"/>
  <c r="DJ1247" i="4"/>
  <c r="DH1247" i="4"/>
  <c r="DG1247" i="4"/>
  <c r="DF1247" i="4"/>
  <c r="DA1247" i="4"/>
  <c r="CY1247" i="4"/>
  <c r="CX1247" i="4"/>
  <c r="D1247" i="4"/>
  <c r="C1247" i="4"/>
  <c r="DN1246" i="4"/>
  <c r="DM1246" i="4"/>
  <c r="DL1246" i="4"/>
  <c r="DK1246" i="4"/>
  <c r="DJ1246" i="4"/>
  <c r="CX1246" i="4"/>
  <c r="D1246" i="4"/>
  <c r="C1246" i="4"/>
  <c r="DM1245" i="4"/>
  <c r="DN1245" i="4" s="1"/>
  <c r="DL1245" i="4"/>
  <c r="DK1245" i="4"/>
  <c r="DJ1245" i="4"/>
  <c r="DI1245" i="4"/>
  <c r="DH1245" i="4"/>
  <c r="DG1245" i="4"/>
  <c r="DF1245" i="4"/>
  <c r="DE1245" i="4"/>
  <c r="DD1245" i="4"/>
  <c r="DC1245" i="4"/>
  <c r="DB1245" i="4"/>
  <c r="CZ1245" i="4"/>
  <c r="D1245" i="4"/>
  <c r="C1245" i="4"/>
  <c r="DN1244" i="4"/>
  <c r="DM1244" i="4"/>
  <c r="DL1244" i="4"/>
  <c r="DK1244" i="4"/>
  <c r="DJ1244" i="4"/>
  <c r="DG1244" i="4"/>
  <c r="DF1244" i="4"/>
  <c r="DD1244" i="4"/>
  <c r="DB1244" i="4"/>
  <c r="CY1244" i="4"/>
  <c r="CX1244" i="4"/>
  <c r="D1244" i="4"/>
  <c r="C1244" i="4"/>
  <c r="DN1243" i="4"/>
  <c r="DM1243" i="4"/>
  <c r="DL1243" i="4"/>
  <c r="DK1243" i="4"/>
  <c r="DJ1243" i="4"/>
  <c r="DG1243" i="4"/>
  <c r="DF1243" i="4"/>
  <c r="DE1243" i="4"/>
  <c r="DD1243" i="4"/>
  <c r="DB1243" i="4"/>
  <c r="DA1243" i="4"/>
  <c r="CZ1243" i="4"/>
  <c r="CX1243" i="4"/>
  <c r="D1243" i="4"/>
  <c r="C1243" i="4"/>
  <c r="DM1242" i="4"/>
  <c r="DN1242" i="4" s="1"/>
  <c r="DL1242" i="4"/>
  <c r="DK1242" i="4"/>
  <c r="DJ1242" i="4"/>
  <c r="D1242" i="4"/>
  <c r="C1242" i="4"/>
  <c r="DM1241" i="4"/>
  <c r="DN1241" i="4" s="1"/>
  <c r="DA1241" i="4" s="1"/>
  <c r="DL1241" i="4"/>
  <c r="DK1241" i="4"/>
  <c r="DJ1241" i="4"/>
  <c r="DI1241" i="4"/>
  <c r="DH1241" i="4"/>
  <c r="DG1241" i="4"/>
  <c r="DF1241" i="4"/>
  <c r="DE1241" i="4"/>
  <c r="DD1241" i="4"/>
  <c r="DC1241" i="4"/>
  <c r="D1241" i="4"/>
  <c r="C1241" i="4"/>
  <c r="DN1240" i="4"/>
  <c r="DA1240" i="4" s="1"/>
  <c r="DM1240" i="4"/>
  <c r="DL1240" i="4"/>
  <c r="DK1240" i="4"/>
  <c r="DJ1240" i="4"/>
  <c r="DI1240" i="4"/>
  <c r="DF1240" i="4"/>
  <c r="DB1240" i="4"/>
  <c r="CZ1240" i="4"/>
  <c r="CY1240" i="4"/>
  <c r="CX1240" i="4"/>
  <c r="D1240" i="4"/>
  <c r="C1240" i="4"/>
  <c r="DM1239" i="4"/>
  <c r="DN1239" i="4" s="1"/>
  <c r="DL1239" i="4"/>
  <c r="DK1239" i="4"/>
  <c r="DJ1239" i="4"/>
  <c r="DH1239" i="4"/>
  <c r="DG1239" i="4"/>
  <c r="DF1239" i="4"/>
  <c r="DE1239" i="4"/>
  <c r="DD1239" i="4"/>
  <c r="DC1239" i="4"/>
  <c r="DB1239" i="4"/>
  <c r="DA1239" i="4"/>
  <c r="CY1239" i="4"/>
  <c r="CX1239" i="4"/>
  <c r="D1239" i="4"/>
  <c r="C1239" i="4"/>
  <c r="DM1238" i="4"/>
  <c r="DN1238" i="4" s="1"/>
  <c r="DL1238" i="4"/>
  <c r="DK1238" i="4"/>
  <c r="DJ1238" i="4"/>
  <c r="DI1238" i="4"/>
  <c r="DH1238" i="4"/>
  <c r="DG1238" i="4"/>
  <c r="DF1238" i="4"/>
  <c r="DE1238" i="4"/>
  <c r="DB1238" i="4"/>
  <c r="D1238" i="4"/>
  <c r="C1238" i="4"/>
  <c r="DM1237" i="4"/>
  <c r="DN1237" i="4" s="1"/>
  <c r="DB1237" i="4" s="1"/>
  <c r="DL1237" i="4"/>
  <c r="DK1237" i="4"/>
  <c r="DJ1237" i="4"/>
  <c r="DH1237" i="4"/>
  <c r="DD1237" i="4"/>
  <c r="DC1237" i="4"/>
  <c r="D1237" i="4"/>
  <c r="C1237" i="4"/>
  <c r="DM1236" i="4"/>
  <c r="DN1236" i="4" s="1"/>
  <c r="DI1236" i="4" s="1"/>
  <c r="DL1236" i="4"/>
  <c r="DK1236" i="4"/>
  <c r="DJ1236" i="4"/>
  <c r="D1236" i="4"/>
  <c r="C1236" i="4"/>
  <c r="DN1235" i="4"/>
  <c r="CY1235" i="4" s="1"/>
  <c r="DM1235" i="4"/>
  <c r="DL1235" i="4"/>
  <c r="DK1235" i="4"/>
  <c r="DJ1235" i="4"/>
  <c r="DI1235" i="4"/>
  <c r="DH1235" i="4"/>
  <c r="DG1235" i="4"/>
  <c r="DF1235" i="4"/>
  <c r="DE1235" i="4"/>
  <c r="DD1235" i="4"/>
  <c r="DC1235" i="4"/>
  <c r="CZ1235" i="4"/>
  <c r="CX1235" i="4"/>
  <c r="D1235" i="4"/>
  <c r="C1235" i="4"/>
  <c r="DM1234" i="4"/>
  <c r="DN1234" i="4" s="1"/>
  <c r="DL1234" i="4"/>
  <c r="DK1234" i="4"/>
  <c r="DJ1234" i="4"/>
  <c r="DG1234" i="4"/>
  <c r="DF1234" i="4"/>
  <c r="DE1234" i="4"/>
  <c r="DD1234" i="4"/>
  <c r="DC1234" i="4"/>
  <c r="DB1234" i="4"/>
  <c r="CY1234" i="4"/>
  <c r="D1234" i="4"/>
  <c r="C1234" i="4"/>
  <c r="DN1233" i="4"/>
  <c r="DD1233" i="4" s="1"/>
  <c r="DM1233" i="4"/>
  <c r="DL1233" i="4"/>
  <c r="DK1233" i="4"/>
  <c r="DJ1233" i="4"/>
  <c r="DC1233" i="4"/>
  <c r="DB1233" i="4"/>
  <c r="D1233" i="4"/>
  <c r="C1233" i="4"/>
  <c r="DM1232" i="4"/>
  <c r="DN1232" i="4" s="1"/>
  <c r="DL1232" i="4"/>
  <c r="DK1232" i="4"/>
  <c r="DJ1232" i="4"/>
  <c r="DH1232" i="4"/>
  <c r="DG1232" i="4"/>
  <c r="DD1232" i="4"/>
  <c r="DB1232" i="4"/>
  <c r="DA1232" i="4"/>
  <c r="CZ1232" i="4"/>
  <c r="D1232" i="4"/>
  <c r="C1232" i="4"/>
  <c r="DM1231" i="4"/>
  <c r="DN1231" i="4" s="1"/>
  <c r="DL1231" i="4"/>
  <c r="DK1231" i="4"/>
  <c r="DJ1231" i="4"/>
  <c r="DH1231" i="4"/>
  <c r="DG1231" i="4"/>
  <c r="DF1231" i="4"/>
  <c r="DE1231" i="4"/>
  <c r="DD1231" i="4"/>
  <c r="DA1231" i="4"/>
  <c r="CY1231" i="4"/>
  <c r="D1231" i="4"/>
  <c r="C1231" i="4"/>
  <c r="DN1230" i="4"/>
  <c r="DM1230" i="4"/>
  <c r="DL1230" i="4"/>
  <c r="DK1230" i="4"/>
  <c r="DJ1230" i="4"/>
  <c r="DH1230" i="4"/>
  <c r="DG1230" i="4"/>
  <c r="DF1230" i="4"/>
  <c r="D1230" i="4"/>
  <c r="C1230" i="4"/>
  <c r="DM1229" i="4"/>
  <c r="DN1229" i="4" s="1"/>
  <c r="DL1229" i="4"/>
  <c r="DK1229" i="4"/>
  <c r="DJ1229" i="4"/>
  <c r="D1229" i="4"/>
  <c r="C1229" i="4"/>
  <c r="DN1228" i="4"/>
  <c r="DM1228" i="4"/>
  <c r="DL1228" i="4"/>
  <c r="DK1228" i="4"/>
  <c r="DJ1228" i="4"/>
  <c r="DI1228" i="4"/>
  <c r="DH1228" i="4"/>
  <c r="CX1228" i="4"/>
  <c r="D1228" i="4"/>
  <c r="C1228" i="4"/>
  <c r="DM1227" i="4"/>
  <c r="DN1227" i="4" s="1"/>
  <c r="DH1227" i="4" s="1"/>
  <c r="DL1227" i="4"/>
  <c r="DK1227" i="4"/>
  <c r="DJ1227" i="4"/>
  <c r="DI1227" i="4"/>
  <c r="DF1227" i="4"/>
  <c r="DB1227" i="4"/>
  <c r="D1227" i="4"/>
  <c r="C1227" i="4"/>
  <c r="DN1226" i="4"/>
  <c r="DM1226" i="4"/>
  <c r="DL1226" i="4"/>
  <c r="DK1226" i="4"/>
  <c r="DJ1226" i="4"/>
  <c r="DF1226" i="4"/>
  <c r="D1226" i="4"/>
  <c r="C1226" i="4"/>
  <c r="DM1225" i="4"/>
  <c r="DN1225" i="4" s="1"/>
  <c r="DD1225" i="4" s="1"/>
  <c r="DL1225" i="4"/>
  <c r="DK1225" i="4"/>
  <c r="DJ1225" i="4"/>
  <c r="DH1225" i="4"/>
  <c r="DB1225" i="4"/>
  <c r="DA1225" i="4"/>
  <c r="CZ1225" i="4"/>
  <c r="D1225" i="4"/>
  <c r="C1225" i="4"/>
  <c r="DN1224" i="4"/>
  <c r="DM1224" i="4"/>
  <c r="DL1224" i="4"/>
  <c r="DK1224" i="4"/>
  <c r="DJ1224" i="4"/>
  <c r="DI1224" i="4"/>
  <c r="DH1224" i="4"/>
  <c r="DG1224" i="4"/>
  <c r="DF1224" i="4"/>
  <c r="DE1224" i="4"/>
  <c r="DD1224" i="4"/>
  <c r="DC1224" i="4"/>
  <c r="DB1224" i="4"/>
  <c r="DA1224" i="4"/>
  <c r="CZ1224" i="4"/>
  <c r="CY1224" i="4"/>
  <c r="CX1224" i="4"/>
  <c r="D1224" i="4"/>
  <c r="C1224" i="4"/>
  <c r="DM1223" i="4"/>
  <c r="DN1223" i="4" s="1"/>
  <c r="DL1223" i="4"/>
  <c r="DK1223" i="4"/>
  <c r="DJ1223" i="4"/>
  <c r="DH1223" i="4"/>
  <c r="DF1223" i="4"/>
  <c r="DB1223" i="4"/>
  <c r="CY1223" i="4"/>
  <c r="CX1223" i="4"/>
  <c r="D1223" i="4"/>
  <c r="C1223" i="4"/>
  <c r="DM1222" i="4"/>
  <c r="DN1222" i="4" s="1"/>
  <c r="DL1222" i="4"/>
  <c r="DK1222" i="4"/>
  <c r="DJ1222" i="4"/>
  <c r="DI1222" i="4"/>
  <c r="DH1222" i="4"/>
  <c r="DF1222" i="4"/>
  <c r="DD1222" i="4"/>
  <c r="D1222" i="4"/>
  <c r="C1222" i="4"/>
  <c r="DM1221" i="4"/>
  <c r="DN1221" i="4" s="1"/>
  <c r="DE1221" i="4" s="1"/>
  <c r="DL1221" i="4"/>
  <c r="DK1221" i="4"/>
  <c r="DJ1221" i="4"/>
  <c r="D1221" i="4"/>
  <c r="C1221" i="4"/>
  <c r="DM1220" i="4"/>
  <c r="DN1220" i="4" s="1"/>
  <c r="DL1220" i="4"/>
  <c r="DK1220" i="4"/>
  <c r="DJ1220" i="4"/>
  <c r="DF1220" i="4"/>
  <c r="DD1220" i="4"/>
  <c r="DC1220" i="4"/>
  <c r="CZ1220" i="4"/>
  <c r="CY1220" i="4"/>
  <c r="CX1220" i="4"/>
  <c r="D1220" i="4"/>
  <c r="C1220" i="4"/>
  <c r="DM1219" i="4"/>
  <c r="DN1219" i="4" s="1"/>
  <c r="DC1219" i="4" s="1"/>
  <c r="DL1219" i="4"/>
  <c r="DK1219" i="4"/>
  <c r="DJ1219" i="4"/>
  <c r="D1219" i="4"/>
  <c r="C1219" i="4"/>
  <c r="DM1218" i="4"/>
  <c r="DN1218" i="4" s="1"/>
  <c r="DL1218" i="4"/>
  <c r="DK1218" i="4"/>
  <c r="DJ1218" i="4"/>
  <c r="DG1218" i="4"/>
  <c r="DD1218" i="4"/>
  <c r="DC1218" i="4"/>
  <c r="DB1218" i="4"/>
  <c r="CZ1218" i="4"/>
  <c r="CX1218" i="4"/>
  <c r="D1218" i="4"/>
  <c r="C1218" i="4"/>
  <c r="DM1217" i="4"/>
  <c r="DN1217" i="4" s="1"/>
  <c r="DL1217" i="4"/>
  <c r="DK1217" i="4"/>
  <c r="DJ1217" i="4"/>
  <c r="DI1217" i="4"/>
  <c r="DC1217" i="4"/>
  <c r="DB1217" i="4"/>
  <c r="CY1217" i="4"/>
  <c r="CX1217" i="4"/>
  <c r="D1217" i="4"/>
  <c r="C1217" i="4"/>
  <c r="DN1216" i="4"/>
  <c r="DM1216" i="4"/>
  <c r="DL1216" i="4"/>
  <c r="DK1216" i="4"/>
  <c r="DJ1216" i="4"/>
  <c r="DI1216" i="4"/>
  <c r="DF1216" i="4"/>
  <c r="DE1216" i="4"/>
  <c r="DB1216" i="4"/>
  <c r="CY1216" i="4"/>
  <c r="CX1216" i="4"/>
  <c r="D1216" i="4"/>
  <c r="C1216" i="4"/>
  <c r="DM1215" i="4"/>
  <c r="DN1215" i="4" s="1"/>
  <c r="DH1215" i="4" s="1"/>
  <c r="DL1215" i="4"/>
  <c r="DK1215" i="4"/>
  <c r="DJ1215" i="4"/>
  <c r="DF1215" i="4"/>
  <c r="D1215" i="4"/>
  <c r="C1215" i="4"/>
  <c r="DM1214" i="4"/>
  <c r="DN1214" i="4" s="1"/>
  <c r="DF1214" i="4" s="1"/>
  <c r="DL1214" i="4"/>
  <c r="DK1214" i="4"/>
  <c r="DJ1214" i="4"/>
  <c r="DE1214" i="4"/>
  <c r="DB1214" i="4"/>
  <c r="DA1214" i="4"/>
  <c r="CZ1214" i="4"/>
  <c r="CY1214" i="4"/>
  <c r="D1214" i="4"/>
  <c r="C1214" i="4"/>
  <c r="DN1213" i="4"/>
  <c r="DD1213" i="4" s="1"/>
  <c r="DM1213" i="4"/>
  <c r="DL1213" i="4"/>
  <c r="DK1213" i="4"/>
  <c r="DJ1213" i="4"/>
  <c r="D1213" i="4"/>
  <c r="C1213" i="4"/>
  <c r="DN1212" i="4"/>
  <c r="DM1212" i="4"/>
  <c r="DL1212" i="4"/>
  <c r="DK1212" i="4"/>
  <c r="DJ1212" i="4"/>
  <c r="DI1212" i="4"/>
  <c r="DH1212" i="4"/>
  <c r="DC1212" i="4"/>
  <c r="DA1212" i="4"/>
  <c r="CZ1212" i="4"/>
  <c r="CX1212" i="4"/>
  <c r="D1212" i="4"/>
  <c r="C1212" i="4"/>
  <c r="DN1211" i="4"/>
  <c r="DM1211" i="4"/>
  <c r="DL1211" i="4"/>
  <c r="DK1211" i="4"/>
  <c r="DJ1211" i="4"/>
  <c r="D1211" i="4"/>
  <c r="C1211" i="4"/>
  <c r="DM1210" i="4"/>
  <c r="DN1210" i="4" s="1"/>
  <c r="DL1210" i="4"/>
  <c r="DK1210" i="4"/>
  <c r="DJ1210" i="4"/>
  <c r="D1210" i="4"/>
  <c r="C1210" i="4"/>
  <c r="DN1209" i="4"/>
  <c r="DM1209" i="4"/>
  <c r="DL1209" i="4"/>
  <c r="DK1209" i="4"/>
  <c r="DJ1209" i="4"/>
  <c r="D1209" i="4"/>
  <c r="C1209" i="4"/>
  <c r="DM1208" i="4"/>
  <c r="DN1208" i="4" s="1"/>
  <c r="DD1208" i="4" s="1"/>
  <c r="DL1208" i="4"/>
  <c r="DK1208" i="4"/>
  <c r="DJ1208" i="4"/>
  <c r="D1208" i="4"/>
  <c r="C1208" i="4"/>
  <c r="DN1207" i="4"/>
  <c r="DM1207" i="4"/>
  <c r="DL1207" i="4"/>
  <c r="DK1207" i="4"/>
  <c r="DJ1207" i="4"/>
  <c r="D1207" i="4"/>
  <c r="C1207" i="4"/>
  <c r="DM1206" i="4"/>
  <c r="DN1206" i="4" s="1"/>
  <c r="DI1206" i="4" s="1"/>
  <c r="DL1206" i="4"/>
  <c r="DK1206" i="4"/>
  <c r="DJ1206" i="4"/>
  <c r="D1206" i="4"/>
  <c r="C1206" i="4"/>
  <c r="DM1205" i="4"/>
  <c r="DN1205" i="4" s="1"/>
  <c r="DH1205" i="4" s="1"/>
  <c r="DL1205" i="4"/>
  <c r="DK1205" i="4"/>
  <c r="DJ1205" i="4"/>
  <c r="DI1205" i="4"/>
  <c r="DG1205" i="4"/>
  <c r="DD1205" i="4"/>
  <c r="D1205" i="4"/>
  <c r="C1205" i="4"/>
  <c r="DN1204" i="4"/>
  <c r="DF1204" i="4" s="1"/>
  <c r="DM1204" i="4"/>
  <c r="DL1204" i="4"/>
  <c r="DK1204" i="4"/>
  <c r="DJ1204" i="4"/>
  <c r="DI1204" i="4"/>
  <c r="DH1204" i="4"/>
  <c r="DG1204" i="4"/>
  <c r="DE1204" i="4"/>
  <c r="DD1204" i="4"/>
  <c r="DC1204" i="4"/>
  <c r="DB1204" i="4"/>
  <c r="DA1204" i="4"/>
  <c r="CZ1204" i="4"/>
  <c r="CY1204" i="4"/>
  <c r="D1204" i="4"/>
  <c r="C1204" i="4"/>
  <c r="DM1203" i="4"/>
  <c r="DN1203" i="4" s="1"/>
  <c r="DL1203" i="4"/>
  <c r="DK1203" i="4"/>
  <c r="DJ1203" i="4"/>
  <c r="D1203" i="4"/>
  <c r="C1203" i="4"/>
  <c r="DM1202" i="4"/>
  <c r="DN1202" i="4" s="1"/>
  <c r="DH1202" i="4" s="1"/>
  <c r="DL1202" i="4"/>
  <c r="DK1202" i="4"/>
  <c r="DJ1202" i="4"/>
  <c r="DI1202" i="4"/>
  <c r="DC1202" i="4"/>
  <c r="DA1202" i="4"/>
  <c r="CY1202" i="4"/>
  <c r="D1202" i="4"/>
  <c r="C1202" i="4"/>
  <c r="DM1201" i="4"/>
  <c r="DN1201" i="4" s="1"/>
  <c r="DI1201" i="4" s="1"/>
  <c r="DL1201" i="4"/>
  <c r="DK1201" i="4"/>
  <c r="DJ1201" i="4"/>
  <c r="DG1201" i="4"/>
  <c r="DC1201" i="4"/>
  <c r="DA1201" i="4"/>
  <c r="CZ1201" i="4"/>
  <c r="D1201" i="4"/>
  <c r="C1201" i="4"/>
  <c r="DM1200" i="4"/>
  <c r="DN1200" i="4" s="1"/>
  <c r="DL1200" i="4"/>
  <c r="DK1200" i="4"/>
  <c r="DJ1200" i="4"/>
  <c r="DI1200" i="4"/>
  <c r="DH1200" i="4"/>
  <c r="DG1200" i="4"/>
  <c r="DF1200" i="4"/>
  <c r="DE1200" i="4"/>
  <c r="DB1200" i="4"/>
  <c r="DA1200" i="4"/>
  <c r="CZ1200" i="4"/>
  <c r="CY1200" i="4"/>
  <c r="D1200" i="4"/>
  <c r="C1200" i="4"/>
  <c r="DN1199" i="4"/>
  <c r="DM1199" i="4"/>
  <c r="DL1199" i="4"/>
  <c r="DK1199" i="4"/>
  <c r="DJ1199" i="4"/>
  <c r="DI1199" i="4"/>
  <c r="DH1199" i="4"/>
  <c r="DG1199" i="4"/>
  <c r="DF1199" i="4"/>
  <c r="DE1199" i="4"/>
  <c r="DD1199" i="4"/>
  <c r="DA1199" i="4"/>
  <c r="CZ1199" i="4"/>
  <c r="CY1199" i="4"/>
  <c r="D1199" i="4"/>
  <c r="C1199" i="4"/>
  <c r="DM1198" i="4"/>
  <c r="DN1198" i="4" s="1"/>
  <c r="DL1198" i="4"/>
  <c r="DK1198" i="4"/>
  <c r="DJ1198" i="4"/>
  <c r="DF1198" i="4"/>
  <c r="DE1198" i="4"/>
  <c r="DD1198" i="4"/>
  <c r="DC1198" i="4"/>
  <c r="DB1198" i="4"/>
  <c r="DA1198" i="4"/>
  <c r="CZ1198" i="4"/>
  <c r="CY1198" i="4"/>
  <c r="D1198" i="4"/>
  <c r="C1198" i="4"/>
  <c r="DN1197" i="4"/>
  <c r="DM1197" i="4"/>
  <c r="DL1197" i="4"/>
  <c r="DK1197" i="4"/>
  <c r="DJ1197" i="4"/>
  <c r="DE1197" i="4"/>
  <c r="DD1197" i="4"/>
  <c r="DC1197" i="4"/>
  <c r="DB1197" i="4"/>
  <c r="DA1197" i="4"/>
  <c r="CZ1197" i="4"/>
  <c r="CY1197" i="4"/>
  <c r="CX1197" i="4"/>
  <c r="D1197" i="4"/>
  <c r="C1197" i="4"/>
  <c r="DM1196" i="4"/>
  <c r="DN1196" i="4" s="1"/>
  <c r="DH1196" i="4" s="1"/>
  <c r="DL1196" i="4"/>
  <c r="DK1196" i="4"/>
  <c r="DJ1196" i="4"/>
  <c r="DG1196" i="4"/>
  <c r="DD1196" i="4"/>
  <c r="DC1196" i="4"/>
  <c r="D1196" i="4"/>
  <c r="C1196" i="4"/>
  <c r="DN1195" i="4"/>
  <c r="DB1195" i="4" s="1"/>
  <c r="DM1195" i="4"/>
  <c r="DL1195" i="4"/>
  <c r="DK1195" i="4"/>
  <c r="DJ1195" i="4"/>
  <c r="DI1195" i="4"/>
  <c r="CZ1195" i="4"/>
  <c r="CY1195" i="4"/>
  <c r="CX1195" i="4"/>
  <c r="D1195" i="4"/>
  <c r="C1195" i="4"/>
  <c r="DN1194" i="4"/>
  <c r="DM1194" i="4"/>
  <c r="DL1194" i="4"/>
  <c r="DK1194" i="4"/>
  <c r="DJ1194" i="4"/>
  <c r="DI1194" i="4"/>
  <c r="DH1194" i="4"/>
  <c r="DG1194" i="4"/>
  <c r="D1194" i="4"/>
  <c r="C1194" i="4"/>
  <c r="DM1193" i="4"/>
  <c r="DN1193" i="4" s="1"/>
  <c r="DL1193" i="4"/>
  <c r="DK1193" i="4"/>
  <c r="DJ1193" i="4"/>
  <c r="D1193" i="4"/>
  <c r="C1193" i="4"/>
  <c r="DM1192" i="4"/>
  <c r="DN1192" i="4" s="1"/>
  <c r="DL1192" i="4"/>
  <c r="DK1192" i="4"/>
  <c r="DJ1192" i="4"/>
  <c r="D1192" i="4"/>
  <c r="C1192" i="4"/>
  <c r="DM1191" i="4"/>
  <c r="DN1191" i="4" s="1"/>
  <c r="DL1191" i="4"/>
  <c r="DK1191" i="4"/>
  <c r="DJ1191" i="4"/>
  <c r="D1191" i="4"/>
  <c r="C1191" i="4"/>
  <c r="DN1190" i="4"/>
  <c r="DM1190" i="4"/>
  <c r="DL1190" i="4"/>
  <c r="DK1190" i="4"/>
  <c r="DJ1190" i="4"/>
  <c r="D1190" i="4"/>
  <c r="C1190" i="4"/>
  <c r="DM1189" i="4"/>
  <c r="DN1189" i="4" s="1"/>
  <c r="DG1189" i="4" s="1"/>
  <c r="DL1189" i="4"/>
  <c r="DK1189" i="4"/>
  <c r="DJ1189" i="4"/>
  <c r="DD1189" i="4"/>
  <c r="DC1189" i="4"/>
  <c r="CZ1189" i="4"/>
  <c r="D1189" i="4"/>
  <c r="C1189" i="4"/>
  <c r="DN1188" i="4"/>
  <c r="DM1188" i="4"/>
  <c r="DL1188" i="4"/>
  <c r="DK1188" i="4"/>
  <c r="DJ1188" i="4"/>
  <c r="DI1188" i="4"/>
  <c r="DH1188" i="4"/>
  <c r="DG1188" i="4"/>
  <c r="DF1188" i="4"/>
  <c r="DE1188" i="4"/>
  <c r="DD1188" i="4"/>
  <c r="DC1188" i="4"/>
  <c r="DB1188" i="4"/>
  <c r="DA1188" i="4"/>
  <c r="CZ1188" i="4"/>
  <c r="CY1188" i="4"/>
  <c r="CX1188" i="4"/>
  <c r="D1188" i="4"/>
  <c r="C1188" i="4"/>
  <c r="DN1187" i="4"/>
  <c r="DM1187" i="4"/>
  <c r="DL1187" i="4"/>
  <c r="DK1187" i="4"/>
  <c r="DJ1187" i="4"/>
  <c r="DG1187" i="4"/>
  <c r="DA1187" i="4"/>
  <c r="D1187" i="4"/>
  <c r="C1187" i="4"/>
  <c r="DN1186" i="4"/>
  <c r="DI1186" i="4" s="1"/>
  <c r="DM1186" i="4"/>
  <c r="DL1186" i="4"/>
  <c r="DK1186" i="4"/>
  <c r="DJ1186" i="4"/>
  <c r="DH1186" i="4"/>
  <c r="DG1186" i="4"/>
  <c r="DD1186" i="4"/>
  <c r="DA1186" i="4"/>
  <c r="CY1186" i="4"/>
  <c r="CX1186" i="4"/>
  <c r="D1186" i="4"/>
  <c r="C1186" i="4"/>
  <c r="DM1185" i="4"/>
  <c r="DN1185" i="4" s="1"/>
  <c r="DI1185" i="4" s="1"/>
  <c r="DL1185" i="4"/>
  <c r="DK1185" i="4"/>
  <c r="DJ1185" i="4"/>
  <c r="D1185" i="4"/>
  <c r="C1185" i="4"/>
  <c r="DM1184" i="4"/>
  <c r="DN1184" i="4" s="1"/>
  <c r="DL1184" i="4"/>
  <c r="DK1184" i="4"/>
  <c r="DJ1184" i="4"/>
  <c r="DG1184" i="4"/>
  <c r="DC1184" i="4"/>
  <c r="DA1184" i="4"/>
  <c r="D1184" i="4"/>
  <c r="C1184" i="4"/>
  <c r="DN1183" i="4"/>
  <c r="DM1183" i="4"/>
  <c r="DL1183" i="4"/>
  <c r="DK1183" i="4"/>
  <c r="DJ1183" i="4"/>
  <c r="DE1183" i="4"/>
  <c r="DC1183" i="4"/>
  <c r="D1183" i="4"/>
  <c r="C1183" i="4"/>
  <c r="DN1182" i="4"/>
  <c r="DG1182" i="4" s="1"/>
  <c r="DM1182" i="4"/>
  <c r="DL1182" i="4"/>
  <c r="DK1182" i="4"/>
  <c r="DJ1182" i="4"/>
  <c r="DH1182" i="4"/>
  <c r="DF1182" i="4"/>
  <c r="DE1182" i="4"/>
  <c r="DC1182" i="4"/>
  <c r="DA1182" i="4"/>
  <c r="CZ1182" i="4"/>
  <c r="CY1182" i="4"/>
  <c r="D1182" i="4"/>
  <c r="C1182" i="4"/>
  <c r="DM1181" i="4"/>
  <c r="DN1181" i="4" s="1"/>
  <c r="DL1181" i="4"/>
  <c r="DK1181" i="4"/>
  <c r="DJ1181" i="4"/>
  <c r="DG1181" i="4"/>
  <c r="DB1181" i="4"/>
  <c r="D1181" i="4"/>
  <c r="C1181" i="4"/>
  <c r="DM1180" i="4"/>
  <c r="DN1180" i="4" s="1"/>
  <c r="DL1180" i="4"/>
  <c r="DK1180" i="4"/>
  <c r="DJ1180" i="4"/>
  <c r="DI1180" i="4"/>
  <c r="DG1180" i="4"/>
  <c r="CZ1180" i="4"/>
  <c r="D1180" i="4"/>
  <c r="C1180" i="4"/>
  <c r="DM1179" i="4"/>
  <c r="DN1179" i="4" s="1"/>
  <c r="DB1179" i="4" s="1"/>
  <c r="DL1179" i="4"/>
  <c r="DK1179" i="4"/>
  <c r="DJ1179" i="4"/>
  <c r="DG1179" i="4"/>
  <c r="CZ1179" i="4"/>
  <c r="D1179" i="4"/>
  <c r="C1179" i="4"/>
  <c r="DM1178" i="4"/>
  <c r="DN1178" i="4" s="1"/>
  <c r="DL1178" i="4"/>
  <c r="DK1178" i="4"/>
  <c r="DJ1178" i="4"/>
  <c r="D1178" i="4"/>
  <c r="C1178" i="4"/>
  <c r="DM1177" i="4"/>
  <c r="DN1177" i="4" s="1"/>
  <c r="DH1177" i="4" s="1"/>
  <c r="DL1177" i="4"/>
  <c r="DK1177" i="4"/>
  <c r="DJ1177" i="4"/>
  <c r="DF1177" i="4"/>
  <c r="CZ1177" i="4"/>
  <c r="CY1177" i="4"/>
  <c r="D1177" i="4"/>
  <c r="C1177" i="4"/>
  <c r="DN1176" i="4"/>
  <c r="DA1176" i="4" s="1"/>
  <c r="DM1176" i="4"/>
  <c r="DL1176" i="4"/>
  <c r="DK1176" i="4"/>
  <c r="DJ1176" i="4"/>
  <c r="DI1176" i="4"/>
  <c r="DH1176" i="4"/>
  <c r="DG1176" i="4"/>
  <c r="DF1176" i="4"/>
  <c r="DE1176" i="4"/>
  <c r="DD1176" i="4"/>
  <c r="DC1176" i="4"/>
  <c r="DB1176" i="4"/>
  <c r="CZ1176" i="4"/>
  <c r="D1176" i="4"/>
  <c r="C1176" i="4"/>
  <c r="DM1175" i="4"/>
  <c r="DN1175" i="4" s="1"/>
  <c r="DF1175" i="4" s="1"/>
  <c r="DL1175" i="4"/>
  <c r="DK1175" i="4"/>
  <c r="DJ1175" i="4"/>
  <c r="DE1175" i="4"/>
  <c r="D1175" i="4"/>
  <c r="C1175" i="4"/>
  <c r="DM1174" i="4"/>
  <c r="DN1174" i="4" s="1"/>
  <c r="DG1174" i="4" s="1"/>
  <c r="DL1174" i="4"/>
  <c r="DK1174" i="4"/>
  <c r="DJ1174" i="4"/>
  <c r="D1174" i="4"/>
  <c r="C1174" i="4"/>
  <c r="DM1173" i="4"/>
  <c r="DN1173" i="4" s="1"/>
  <c r="CX1173" i="4" s="1"/>
  <c r="DL1173" i="4"/>
  <c r="DK1173" i="4"/>
  <c r="DJ1173" i="4"/>
  <c r="DI1173" i="4"/>
  <c r="DH1173" i="4"/>
  <c r="DG1173" i="4"/>
  <c r="DF1173" i="4"/>
  <c r="DE1173" i="4"/>
  <c r="DD1173" i="4"/>
  <c r="DC1173" i="4"/>
  <c r="DB1173" i="4"/>
  <c r="DA1173" i="4"/>
  <c r="CZ1173" i="4"/>
  <c r="CY1173" i="4"/>
  <c r="D1173" i="4"/>
  <c r="C1173" i="4"/>
  <c r="DN1172" i="4"/>
  <c r="DM1172" i="4"/>
  <c r="DL1172" i="4"/>
  <c r="DK1172" i="4"/>
  <c r="DJ1172" i="4"/>
  <c r="DH1172" i="4"/>
  <c r="DE1172" i="4"/>
  <c r="DD1172" i="4"/>
  <c r="CZ1172" i="4"/>
  <c r="CX1172" i="4"/>
  <c r="D1172" i="4"/>
  <c r="C1172" i="4"/>
  <c r="DM1171" i="4"/>
  <c r="DN1171" i="4" s="1"/>
  <c r="DL1171" i="4"/>
  <c r="DK1171" i="4"/>
  <c r="DJ1171" i="4"/>
  <c r="DI1171" i="4"/>
  <c r="DG1171" i="4"/>
  <c r="DE1171" i="4"/>
  <c r="CY1171" i="4"/>
  <c r="D1171" i="4"/>
  <c r="C1171" i="4"/>
  <c r="DN1170" i="4"/>
  <c r="DM1170" i="4"/>
  <c r="DL1170" i="4"/>
  <c r="DK1170" i="4"/>
  <c r="DJ1170" i="4"/>
  <c r="D1170" i="4"/>
  <c r="C1170" i="4"/>
  <c r="DM1169" i="4"/>
  <c r="DN1169" i="4" s="1"/>
  <c r="DI1169" i="4" s="1"/>
  <c r="DL1169" i="4"/>
  <c r="DK1169" i="4"/>
  <c r="DJ1169" i="4"/>
  <c r="DA1169" i="4"/>
  <c r="CY1169" i="4"/>
  <c r="D1169" i="4"/>
  <c r="C1169" i="4"/>
  <c r="DM1168" i="4"/>
  <c r="DN1168" i="4" s="1"/>
  <c r="DF1168" i="4" s="1"/>
  <c r="DL1168" i="4"/>
  <c r="DK1168" i="4"/>
  <c r="DJ1168" i="4"/>
  <c r="DH1168" i="4"/>
  <c r="DD1168" i="4"/>
  <c r="DA1168" i="4"/>
  <c r="CZ1168" i="4"/>
  <c r="D1168" i="4"/>
  <c r="C1168" i="4"/>
  <c r="DN1167" i="4"/>
  <c r="DD1167" i="4" s="1"/>
  <c r="DM1167" i="4"/>
  <c r="DL1167" i="4"/>
  <c r="DK1167" i="4"/>
  <c r="DJ1167" i="4"/>
  <c r="DI1167" i="4"/>
  <c r="DH1167" i="4"/>
  <c r="DG1167" i="4"/>
  <c r="DE1167" i="4"/>
  <c r="DC1167" i="4"/>
  <c r="DB1167" i="4"/>
  <c r="CZ1167" i="4"/>
  <c r="CY1167" i="4"/>
  <c r="CX1167" i="4"/>
  <c r="D1167" i="4"/>
  <c r="C1167" i="4"/>
  <c r="DM1166" i="4"/>
  <c r="DN1166" i="4" s="1"/>
  <c r="DL1166" i="4"/>
  <c r="DK1166" i="4"/>
  <c r="DJ1166" i="4"/>
  <c r="DF1166" i="4"/>
  <c r="D1166" i="4"/>
  <c r="C1166" i="4"/>
  <c r="DN1165" i="4"/>
  <c r="DM1165" i="4"/>
  <c r="DL1165" i="4"/>
  <c r="DK1165" i="4"/>
  <c r="DJ1165" i="4"/>
  <c r="DI1165" i="4"/>
  <c r="DH1165" i="4"/>
  <c r="DG1165" i="4"/>
  <c r="DE1165" i="4"/>
  <c r="DA1165" i="4"/>
  <c r="D1165" i="4"/>
  <c r="C1165" i="4"/>
  <c r="DM1164" i="4"/>
  <c r="DN1164" i="4" s="1"/>
  <c r="DL1164" i="4"/>
  <c r="DK1164" i="4"/>
  <c r="DJ1164" i="4"/>
  <c r="DI1164" i="4"/>
  <c r="DH1164" i="4"/>
  <c r="DG1164" i="4"/>
  <c r="DF1164" i="4"/>
  <c r="DE1164" i="4"/>
  <c r="DD1164" i="4"/>
  <c r="DB1164" i="4"/>
  <c r="CZ1164" i="4"/>
  <c r="CY1164" i="4"/>
  <c r="D1164" i="4"/>
  <c r="C1164" i="4"/>
  <c r="DN1163" i="4"/>
  <c r="DI1163" i="4" s="1"/>
  <c r="DM1163" i="4"/>
  <c r="DL1163" i="4"/>
  <c r="DK1163" i="4"/>
  <c r="DJ1163" i="4"/>
  <c r="DF1163" i="4"/>
  <c r="DC1163" i="4"/>
  <c r="CY1163" i="4"/>
  <c r="CX1163" i="4"/>
  <c r="D1163" i="4"/>
  <c r="C1163" i="4"/>
  <c r="DN1162" i="4"/>
  <c r="DI1162" i="4" s="1"/>
  <c r="DM1162" i="4"/>
  <c r="DL1162" i="4"/>
  <c r="DK1162" i="4"/>
  <c r="DJ1162" i="4"/>
  <c r="DH1162" i="4"/>
  <c r="DE1162" i="4"/>
  <c r="DB1162" i="4"/>
  <c r="D1162" i="4"/>
  <c r="C1162" i="4"/>
  <c r="DM1161" i="4"/>
  <c r="DN1161" i="4" s="1"/>
  <c r="DL1161" i="4"/>
  <c r="DK1161" i="4"/>
  <c r="DJ1161" i="4"/>
  <c r="D1161" i="4"/>
  <c r="C1161" i="4"/>
  <c r="DN1160" i="4"/>
  <c r="DM1160" i="4"/>
  <c r="DL1160" i="4"/>
  <c r="DK1160" i="4"/>
  <c r="DJ1160" i="4"/>
  <c r="DD1160" i="4"/>
  <c r="CY1160" i="4"/>
  <c r="CX1160" i="4"/>
  <c r="D1160" i="4"/>
  <c r="C1160" i="4"/>
  <c r="DN1159" i="4"/>
  <c r="DI1159" i="4" s="1"/>
  <c r="DM1159" i="4"/>
  <c r="DL1159" i="4"/>
  <c r="DK1159" i="4"/>
  <c r="DJ1159" i="4"/>
  <c r="DG1159" i="4"/>
  <c r="DE1159" i="4"/>
  <c r="DD1159" i="4"/>
  <c r="DC1159" i="4"/>
  <c r="DB1159" i="4"/>
  <c r="DA1159" i="4"/>
  <c r="CZ1159" i="4"/>
  <c r="CY1159" i="4"/>
  <c r="CX1159" i="4"/>
  <c r="D1159" i="4"/>
  <c r="C1159" i="4"/>
  <c r="DN1158" i="4"/>
  <c r="DH1158" i="4" s="1"/>
  <c r="DM1158" i="4"/>
  <c r="DL1158" i="4"/>
  <c r="DK1158" i="4"/>
  <c r="DJ1158" i="4"/>
  <c r="DG1158" i="4"/>
  <c r="DD1158" i="4"/>
  <c r="CZ1158" i="4"/>
  <c r="D1158" i="4"/>
  <c r="C1158" i="4"/>
  <c r="DN1157" i="4"/>
  <c r="CZ1157" i="4" s="1"/>
  <c r="DM1157" i="4"/>
  <c r="DL1157" i="4"/>
  <c r="DK1157" i="4"/>
  <c r="DJ1157" i="4"/>
  <c r="DG1157" i="4"/>
  <c r="DB1157" i="4"/>
  <c r="DA1157" i="4"/>
  <c r="CX1157" i="4"/>
  <c r="D1157" i="4"/>
  <c r="C1157" i="4"/>
  <c r="DM1156" i="4"/>
  <c r="DN1156" i="4" s="1"/>
  <c r="DI1156" i="4" s="1"/>
  <c r="DL1156" i="4"/>
  <c r="DK1156" i="4"/>
  <c r="DJ1156" i="4"/>
  <c r="DB1156" i="4"/>
  <c r="D1156" i="4"/>
  <c r="C1156" i="4"/>
  <c r="DN1155" i="4"/>
  <c r="DF1155" i="4" s="1"/>
  <c r="DM1155" i="4"/>
  <c r="DL1155" i="4"/>
  <c r="DK1155" i="4"/>
  <c r="DJ1155" i="4"/>
  <c r="DI1155" i="4"/>
  <c r="DH1155" i="4"/>
  <c r="DG1155" i="4"/>
  <c r="DE1155" i="4"/>
  <c r="DA1155" i="4"/>
  <c r="CX1155" i="4"/>
  <c r="D1155" i="4"/>
  <c r="C1155" i="4"/>
  <c r="DM1154" i="4"/>
  <c r="DN1154" i="4" s="1"/>
  <c r="DH1154" i="4" s="1"/>
  <c r="DL1154" i="4"/>
  <c r="DK1154" i="4"/>
  <c r="DJ1154" i="4"/>
  <c r="DI1154" i="4"/>
  <c r="DG1154" i="4"/>
  <c r="CZ1154" i="4"/>
  <c r="D1154" i="4"/>
  <c r="C1154" i="4"/>
  <c r="DN1153" i="4"/>
  <c r="DB1153" i="4" s="1"/>
  <c r="DM1153" i="4"/>
  <c r="DL1153" i="4"/>
  <c r="DK1153" i="4"/>
  <c r="DJ1153" i="4"/>
  <c r="DI1153" i="4"/>
  <c r="DH1153" i="4"/>
  <c r="DG1153" i="4"/>
  <c r="DF1153" i="4"/>
  <c r="DE1153" i="4"/>
  <c r="DD1153" i="4"/>
  <c r="DC1153" i="4"/>
  <c r="CZ1153" i="4"/>
  <c r="CY1153" i="4"/>
  <c r="CX1153" i="4"/>
  <c r="D1153" i="4"/>
  <c r="C1153" i="4"/>
  <c r="DN1152" i="4"/>
  <c r="DM1152" i="4"/>
  <c r="DL1152" i="4"/>
  <c r="DK1152" i="4"/>
  <c r="DJ1152" i="4"/>
  <c r="DF1152" i="4"/>
  <c r="DD1152" i="4"/>
  <c r="DB1152" i="4"/>
  <c r="D1152" i="4"/>
  <c r="C1152" i="4"/>
  <c r="DM1151" i="4"/>
  <c r="DN1151" i="4" s="1"/>
  <c r="DH1151" i="4" s="1"/>
  <c r="DL1151" i="4"/>
  <c r="DK1151" i="4"/>
  <c r="DJ1151" i="4"/>
  <c r="DC1151" i="4"/>
  <c r="D1151" i="4"/>
  <c r="C1151" i="4"/>
  <c r="DM1150" i="4"/>
  <c r="DN1150" i="4" s="1"/>
  <c r="DI1150" i="4" s="1"/>
  <c r="DL1150" i="4"/>
  <c r="DK1150" i="4"/>
  <c r="DJ1150" i="4"/>
  <c r="DE1150" i="4"/>
  <c r="DD1150" i="4"/>
  <c r="DC1150" i="4"/>
  <c r="CZ1150" i="4"/>
  <c r="D1150" i="4"/>
  <c r="C1150" i="4"/>
  <c r="DN1149" i="4"/>
  <c r="DM1149" i="4"/>
  <c r="DL1149" i="4"/>
  <c r="DK1149" i="4"/>
  <c r="DJ1149" i="4"/>
  <c r="DI1149" i="4"/>
  <c r="DH1149" i="4"/>
  <c r="DG1149" i="4"/>
  <c r="DF1149" i="4"/>
  <c r="DE1149" i="4"/>
  <c r="DD1149" i="4"/>
  <c r="DC1149" i="4"/>
  <c r="DB1149" i="4"/>
  <c r="DA1149" i="4"/>
  <c r="CZ1149" i="4"/>
  <c r="CY1149" i="4"/>
  <c r="CX1149" i="4"/>
  <c r="D1149" i="4"/>
  <c r="C1149" i="4"/>
  <c r="DN1148" i="4"/>
  <c r="DM1148" i="4"/>
  <c r="DL1148" i="4"/>
  <c r="DK1148" i="4"/>
  <c r="DJ1148" i="4"/>
  <c r="DI1148" i="4"/>
  <c r="DG1148" i="4"/>
  <c r="DE1148" i="4"/>
  <c r="DD1148" i="4"/>
  <c r="DC1148" i="4"/>
  <c r="DB1148" i="4"/>
  <c r="DA1148" i="4"/>
  <c r="CZ1148" i="4"/>
  <c r="CX1148" i="4"/>
  <c r="D1148" i="4"/>
  <c r="C1148" i="4"/>
  <c r="DM1147" i="4"/>
  <c r="DN1147" i="4" s="1"/>
  <c r="DH1147" i="4" s="1"/>
  <c r="DL1147" i="4"/>
  <c r="DK1147" i="4"/>
  <c r="DJ1147" i="4"/>
  <c r="DD1147" i="4"/>
  <c r="D1147" i="4"/>
  <c r="C1147" i="4"/>
  <c r="DN1146" i="4"/>
  <c r="DM1146" i="4"/>
  <c r="DL1146" i="4"/>
  <c r="DK1146" i="4"/>
  <c r="DJ1146" i="4"/>
  <c r="D1146" i="4"/>
  <c r="C1146" i="4"/>
  <c r="DM1145" i="4"/>
  <c r="DN1145" i="4" s="1"/>
  <c r="DL1145" i="4"/>
  <c r="DK1145" i="4"/>
  <c r="DJ1145" i="4"/>
  <c r="DA1145" i="4"/>
  <c r="CY1145" i="4"/>
  <c r="D1145" i="4"/>
  <c r="C1145" i="4"/>
  <c r="DM1144" i="4"/>
  <c r="DN1144" i="4" s="1"/>
  <c r="DL1144" i="4"/>
  <c r="DK1144" i="4"/>
  <c r="DJ1144" i="4"/>
  <c r="CX1144" i="4"/>
  <c r="D1144" i="4"/>
  <c r="C1144" i="4"/>
  <c r="DM1143" i="4"/>
  <c r="DN1143" i="4" s="1"/>
  <c r="DL1143" i="4"/>
  <c r="DK1143" i="4"/>
  <c r="DJ1143" i="4"/>
  <c r="D1143" i="4"/>
  <c r="C1143" i="4"/>
  <c r="DN1142" i="4"/>
  <c r="DM1142" i="4"/>
  <c r="DL1142" i="4"/>
  <c r="DK1142" i="4"/>
  <c r="DJ1142" i="4"/>
  <c r="DI1142" i="4"/>
  <c r="DH1142" i="4"/>
  <c r="DG1142" i="4"/>
  <c r="DE1142" i="4"/>
  <c r="CX1142" i="4"/>
  <c r="D1142" i="4"/>
  <c r="C1142" i="4"/>
  <c r="DN1141" i="4"/>
  <c r="DM1141" i="4"/>
  <c r="DL1141" i="4"/>
  <c r="DK1141" i="4"/>
  <c r="DJ1141" i="4"/>
  <c r="DI1141" i="4"/>
  <c r="DC1141" i="4"/>
  <c r="DB1141" i="4"/>
  <c r="DA1141" i="4"/>
  <c r="D1141" i="4"/>
  <c r="C1141" i="4"/>
  <c r="DN1140" i="4"/>
  <c r="DM1140" i="4"/>
  <c r="DL1140" i="4"/>
  <c r="DK1140" i="4"/>
  <c r="DJ1140" i="4"/>
  <c r="DH1140" i="4"/>
  <c r="DA1140" i="4"/>
  <c r="D1140" i="4"/>
  <c r="C1140" i="4"/>
  <c r="DN1139" i="4"/>
  <c r="DG1139" i="4" s="1"/>
  <c r="DM1139" i="4"/>
  <c r="DL1139" i="4"/>
  <c r="DK1139" i="4"/>
  <c r="DJ1139" i="4"/>
  <c r="DH1139" i="4"/>
  <c r="DE1139" i="4"/>
  <c r="D1139" i="4"/>
  <c r="C1139" i="4"/>
  <c r="DM1138" i="4"/>
  <c r="DN1138" i="4" s="1"/>
  <c r="DL1138" i="4"/>
  <c r="DK1138" i="4"/>
  <c r="DJ1138" i="4"/>
  <c r="DH1138" i="4"/>
  <c r="DG1138" i="4"/>
  <c r="DE1138" i="4"/>
  <c r="CY1138" i="4"/>
  <c r="D1138" i="4"/>
  <c r="C1138" i="4"/>
  <c r="DM1137" i="4"/>
  <c r="DN1137" i="4" s="1"/>
  <c r="DL1137" i="4"/>
  <c r="DK1137" i="4"/>
  <c r="DJ1137" i="4"/>
  <c r="DE1137" i="4"/>
  <c r="D1137" i="4"/>
  <c r="C1137" i="4"/>
  <c r="DM1136" i="4"/>
  <c r="DN1136" i="4" s="1"/>
  <c r="DH1136" i="4" s="1"/>
  <c r="DL1136" i="4"/>
  <c r="DK1136" i="4"/>
  <c r="DJ1136" i="4"/>
  <c r="DF1136" i="4"/>
  <c r="D1136" i="4"/>
  <c r="C1136" i="4"/>
  <c r="DN1135" i="4"/>
  <c r="DM1135" i="4"/>
  <c r="DL1135" i="4"/>
  <c r="DK1135" i="4"/>
  <c r="DJ1135" i="4"/>
  <c r="DI1135" i="4"/>
  <c r="DG1135" i="4"/>
  <c r="DD1135" i="4"/>
  <c r="DA1135" i="4"/>
  <c r="CX1135" i="4"/>
  <c r="D1135" i="4"/>
  <c r="C1135" i="4"/>
  <c r="DM1134" i="4"/>
  <c r="DN1134" i="4" s="1"/>
  <c r="DH1134" i="4" s="1"/>
  <c r="DL1134" i="4"/>
  <c r="DK1134" i="4"/>
  <c r="DJ1134" i="4"/>
  <c r="D1134" i="4"/>
  <c r="C1134" i="4"/>
  <c r="DN1133" i="4"/>
  <c r="CY1133" i="4" s="1"/>
  <c r="DM1133" i="4"/>
  <c r="DL1133" i="4"/>
  <c r="DK1133" i="4"/>
  <c r="DJ1133" i="4"/>
  <c r="DI1133" i="4"/>
  <c r="DH1133" i="4"/>
  <c r="DG1133" i="4"/>
  <c r="DF1133" i="4"/>
  <c r="DE1133" i="4"/>
  <c r="DB1133" i="4"/>
  <c r="CZ1133" i="4"/>
  <c r="D1133" i="4"/>
  <c r="C1133" i="4"/>
  <c r="DN1132" i="4"/>
  <c r="DD1132" i="4" s="1"/>
  <c r="DM1132" i="4"/>
  <c r="DL1132" i="4"/>
  <c r="DK1132" i="4"/>
  <c r="DJ1132" i="4"/>
  <c r="DI1132" i="4"/>
  <c r="DH1132" i="4"/>
  <c r="DG1132" i="4"/>
  <c r="DF1132" i="4"/>
  <c r="DE1132" i="4"/>
  <c r="DC1132" i="4"/>
  <c r="CZ1132" i="4"/>
  <c r="CX1132" i="4"/>
  <c r="D1132" i="4"/>
  <c r="C1132" i="4"/>
  <c r="DM1131" i="4"/>
  <c r="DN1131" i="4" s="1"/>
  <c r="DL1131" i="4"/>
  <c r="DK1131" i="4"/>
  <c r="DJ1131" i="4"/>
  <c r="DH1131" i="4"/>
  <c r="DG1131" i="4"/>
  <c r="DD1131" i="4"/>
  <c r="DB1131" i="4"/>
  <c r="CY1131" i="4"/>
  <c r="D1131" i="4"/>
  <c r="C1131" i="4"/>
  <c r="DN1130" i="4"/>
  <c r="DM1130" i="4"/>
  <c r="DL1130" i="4"/>
  <c r="DK1130" i="4"/>
  <c r="DJ1130" i="4"/>
  <c r="DG1130" i="4"/>
  <c r="DF1130" i="4"/>
  <c r="DE1130" i="4"/>
  <c r="DC1130" i="4"/>
  <c r="CX1130" i="4"/>
  <c r="D1130" i="4"/>
  <c r="C1130" i="4"/>
  <c r="DM1129" i="4"/>
  <c r="DN1129" i="4" s="1"/>
  <c r="DL1129" i="4"/>
  <c r="DK1129" i="4"/>
  <c r="DJ1129" i="4"/>
  <c r="DI1129" i="4"/>
  <c r="DG1129" i="4"/>
  <c r="DE1129" i="4"/>
  <c r="DD1129" i="4"/>
  <c r="D1129" i="4"/>
  <c r="C1129" i="4"/>
  <c r="DM1128" i="4"/>
  <c r="DN1128" i="4" s="1"/>
  <c r="DI1128" i="4" s="1"/>
  <c r="DL1128" i="4"/>
  <c r="DK1128" i="4"/>
  <c r="DJ1128" i="4"/>
  <c r="DG1128" i="4"/>
  <c r="DD1128" i="4"/>
  <c r="CY1128" i="4"/>
  <c r="D1128" i="4"/>
  <c r="C1128" i="4"/>
  <c r="DN1127" i="4"/>
  <c r="DM1127" i="4"/>
  <c r="DL1127" i="4"/>
  <c r="DK1127" i="4"/>
  <c r="DJ1127" i="4"/>
  <c r="DI1127" i="4"/>
  <c r="DH1127" i="4"/>
  <c r="DG1127" i="4"/>
  <c r="DF1127" i="4"/>
  <c r="DE1127" i="4"/>
  <c r="DD1127" i="4"/>
  <c r="DC1127" i="4"/>
  <c r="DB1127" i="4"/>
  <c r="CZ1127" i="4"/>
  <c r="CX1127" i="4"/>
  <c r="D1127" i="4"/>
  <c r="C1127" i="4"/>
  <c r="DM1126" i="4"/>
  <c r="DN1126" i="4" s="1"/>
  <c r="DL1126" i="4"/>
  <c r="DK1126" i="4"/>
  <c r="DJ1126" i="4"/>
  <c r="DI1126" i="4"/>
  <c r="DH1126" i="4"/>
  <c r="DF1126" i="4"/>
  <c r="DE1126" i="4"/>
  <c r="DD1126" i="4"/>
  <c r="DC1126" i="4"/>
  <c r="DA1126" i="4"/>
  <c r="CY1126" i="4"/>
  <c r="D1126" i="4"/>
  <c r="C1126" i="4"/>
  <c r="DN1125" i="4"/>
  <c r="CY1125" i="4" s="1"/>
  <c r="DM1125" i="4"/>
  <c r="DL1125" i="4"/>
  <c r="DK1125" i="4"/>
  <c r="DJ1125" i="4"/>
  <c r="D1125" i="4"/>
  <c r="C1125" i="4"/>
  <c r="DN1124" i="4"/>
  <c r="DB1124" i="4" s="1"/>
  <c r="DM1124" i="4"/>
  <c r="DL1124" i="4"/>
  <c r="DK1124" i="4"/>
  <c r="DJ1124" i="4"/>
  <c r="DI1124" i="4"/>
  <c r="DH1124" i="4"/>
  <c r="DG1124" i="4"/>
  <c r="DF1124" i="4"/>
  <c r="DE1124" i="4"/>
  <c r="DD1124" i="4"/>
  <c r="DC1124" i="4"/>
  <c r="DA1124" i="4"/>
  <c r="CZ1124" i="4"/>
  <c r="CY1124" i="4"/>
  <c r="CX1124" i="4"/>
  <c r="D1124" i="4"/>
  <c r="C1124" i="4"/>
  <c r="DM1123" i="4"/>
  <c r="DN1123" i="4" s="1"/>
  <c r="DL1123" i="4"/>
  <c r="DK1123" i="4"/>
  <c r="DJ1123" i="4"/>
  <c r="D1123" i="4"/>
  <c r="C1123" i="4"/>
  <c r="DM1122" i="4"/>
  <c r="DN1122" i="4" s="1"/>
  <c r="DL1122" i="4"/>
  <c r="DK1122" i="4"/>
  <c r="DJ1122" i="4"/>
  <c r="D1122" i="4"/>
  <c r="C1122" i="4"/>
  <c r="DM1121" i="4"/>
  <c r="DN1121" i="4" s="1"/>
  <c r="DL1121" i="4"/>
  <c r="DK1121" i="4"/>
  <c r="DJ1121" i="4"/>
  <c r="D1121" i="4"/>
  <c r="C1121" i="4"/>
  <c r="DN1120" i="4"/>
  <c r="DB1120" i="4" s="1"/>
  <c r="DM1120" i="4"/>
  <c r="DL1120" i="4"/>
  <c r="DK1120" i="4"/>
  <c r="DJ1120" i="4"/>
  <c r="DI1120" i="4"/>
  <c r="DE1120" i="4"/>
  <c r="DC1120" i="4"/>
  <c r="DA1120" i="4"/>
  <c r="CX1120" i="4"/>
  <c r="D1120" i="4"/>
  <c r="C1120" i="4"/>
  <c r="DM1119" i="4"/>
  <c r="DN1119" i="4" s="1"/>
  <c r="DL1119" i="4"/>
  <c r="DK1119" i="4"/>
  <c r="DJ1119" i="4"/>
  <c r="D1119" i="4"/>
  <c r="C1119" i="4"/>
  <c r="DN1118" i="4"/>
  <c r="CZ1118" i="4" s="1"/>
  <c r="DM1118" i="4"/>
  <c r="DL1118" i="4"/>
  <c r="DK1118" i="4"/>
  <c r="DJ1118" i="4"/>
  <c r="DI1118" i="4"/>
  <c r="DH1118" i="4"/>
  <c r="DG1118" i="4"/>
  <c r="DE1118" i="4"/>
  <c r="DC1118" i="4"/>
  <c r="DA1118" i="4"/>
  <c r="CY1118" i="4"/>
  <c r="CX1118" i="4"/>
  <c r="D1118" i="4"/>
  <c r="C1118" i="4"/>
  <c r="DN1117" i="4"/>
  <c r="CY1117" i="4" s="1"/>
  <c r="DM1117" i="4"/>
  <c r="DL1117" i="4"/>
  <c r="DK1117" i="4"/>
  <c r="DJ1117" i="4"/>
  <c r="DH1117" i="4"/>
  <c r="DG1117" i="4"/>
  <c r="DF1117" i="4"/>
  <c r="CZ1117" i="4"/>
  <c r="CX1117" i="4"/>
  <c r="D1117" i="4"/>
  <c r="C1117" i="4"/>
  <c r="DM1116" i="4"/>
  <c r="DN1116" i="4" s="1"/>
  <c r="DG1116" i="4" s="1"/>
  <c r="DL1116" i="4"/>
  <c r="DK1116" i="4"/>
  <c r="DJ1116" i="4"/>
  <c r="D1116" i="4"/>
  <c r="C1116" i="4"/>
  <c r="DN1115" i="4"/>
  <c r="DH1115" i="4" s="1"/>
  <c r="DM1115" i="4"/>
  <c r="DL1115" i="4"/>
  <c r="DK1115" i="4"/>
  <c r="DJ1115" i="4"/>
  <c r="DI1115" i="4"/>
  <c r="DG1115" i="4"/>
  <c r="DF1115" i="4"/>
  <c r="DE1115" i="4"/>
  <c r="DD1115" i="4"/>
  <c r="CX1115" i="4"/>
  <c r="D1115" i="4"/>
  <c r="C1115" i="4"/>
  <c r="DM1114" i="4"/>
  <c r="DN1114" i="4" s="1"/>
  <c r="DH1114" i="4" s="1"/>
  <c r="DL1114" i="4"/>
  <c r="DK1114" i="4"/>
  <c r="DJ1114" i="4"/>
  <c r="DC1114" i="4"/>
  <c r="D1114" i="4"/>
  <c r="C1114" i="4"/>
  <c r="DN1113" i="4"/>
  <c r="DF1113" i="4" s="1"/>
  <c r="DM1113" i="4"/>
  <c r="DL1113" i="4"/>
  <c r="DK1113" i="4"/>
  <c r="DJ1113" i="4"/>
  <c r="DI1113" i="4"/>
  <c r="DH1113" i="4"/>
  <c r="DG1113" i="4"/>
  <c r="DE1113" i="4"/>
  <c r="DD1113" i="4"/>
  <c r="DC1113" i="4"/>
  <c r="DB1113" i="4"/>
  <c r="CX1113" i="4"/>
  <c r="D1113" i="4"/>
  <c r="C1113" i="4"/>
  <c r="DM1112" i="4"/>
  <c r="DN1112" i="4" s="1"/>
  <c r="DI1112" i="4" s="1"/>
  <c r="DL1112" i="4"/>
  <c r="DK1112" i="4"/>
  <c r="DJ1112" i="4"/>
  <c r="DF1112" i="4"/>
  <c r="DC1112" i="4"/>
  <c r="D1112" i="4"/>
  <c r="C1112" i="4"/>
  <c r="DN1111" i="4"/>
  <c r="CY1111" i="4" s="1"/>
  <c r="DM1111" i="4"/>
  <c r="DL1111" i="4"/>
  <c r="DK1111" i="4"/>
  <c r="DJ1111" i="4"/>
  <c r="DI1111" i="4"/>
  <c r="DH1111" i="4"/>
  <c r="DG1111" i="4"/>
  <c r="DF1111" i="4"/>
  <c r="DE1111" i="4"/>
  <c r="DD1111" i="4"/>
  <c r="DC1111" i="4"/>
  <c r="DB1111" i="4"/>
  <c r="DA1111" i="4"/>
  <c r="CZ1111" i="4"/>
  <c r="CX1111" i="4"/>
  <c r="D1111" i="4"/>
  <c r="C1111" i="4"/>
  <c r="DM1110" i="4"/>
  <c r="DN1110" i="4" s="1"/>
  <c r="DI1110" i="4" s="1"/>
  <c r="DL1110" i="4"/>
  <c r="DK1110" i="4"/>
  <c r="DJ1110" i="4"/>
  <c r="DG1110" i="4"/>
  <c r="CY1110" i="4"/>
  <c r="D1110" i="4"/>
  <c r="C1110" i="4"/>
  <c r="DN1109" i="4"/>
  <c r="DH1109" i="4" s="1"/>
  <c r="DM1109" i="4"/>
  <c r="DL1109" i="4"/>
  <c r="DK1109" i="4"/>
  <c r="DJ1109" i="4"/>
  <c r="DC1109" i="4"/>
  <c r="CX1109" i="4"/>
  <c r="D1109" i="4"/>
  <c r="C1109" i="4"/>
  <c r="DM1108" i="4"/>
  <c r="DN1108" i="4" s="1"/>
  <c r="DL1108" i="4"/>
  <c r="DK1108" i="4"/>
  <c r="DJ1108" i="4"/>
  <c r="DI1108" i="4"/>
  <c r="DB1108" i="4"/>
  <c r="D1108" i="4"/>
  <c r="C1108" i="4"/>
  <c r="DN1107" i="4"/>
  <c r="DM1107" i="4"/>
  <c r="DL1107" i="4"/>
  <c r="DK1107" i="4"/>
  <c r="DJ1107" i="4"/>
  <c r="DH1107" i="4"/>
  <c r="DF1107" i="4"/>
  <c r="DD1107" i="4"/>
  <c r="DA1107" i="4"/>
  <c r="CY1107" i="4"/>
  <c r="CX1107" i="4"/>
  <c r="D1107" i="4"/>
  <c r="C1107" i="4"/>
  <c r="DN1106" i="4"/>
  <c r="DM1106" i="4"/>
  <c r="DL1106" i="4"/>
  <c r="DK1106" i="4"/>
  <c r="DJ1106" i="4"/>
  <c r="DE1106" i="4"/>
  <c r="CX1106" i="4"/>
  <c r="D1106" i="4"/>
  <c r="C1106" i="4"/>
  <c r="DM1105" i="4"/>
  <c r="DN1105" i="4" s="1"/>
  <c r="DF1105" i="4" s="1"/>
  <c r="DL1105" i="4"/>
  <c r="DK1105" i="4"/>
  <c r="DJ1105" i="4"/>
  <c r="D1105" i="4"/>
  <c r="C1105" i="4"/>
  <c r="DN1104" i="4"/>
  <c r="CX1104" i="4" s="1"/>
  <c r="DM1104" i="4"/>
  <c r="DL1104" i="4"/>
  <c r="DK1104" i="4"/>
  <c r="DJ1104" i="4"/>
  <c r="DI1104" i="4"/>
  <c r="DG1104" i="4"/>
  <c r="DE1104" i="4"/>
  <c r="DC1104" i="4"/>
  <c r="DA1104" i="4"/>
  <c r="CZ1104" i="4"/>
  <c r="D1104" i="4"/>
  <c r="C1104" i="4"/>
  <c r="DM1103" i="4"/>
  <c r="DN1103" i="4" s="1"/>
  <c r="DD1103" i="4" s="1"/>
  <c r="DL1103" i="4"/>
  <c r="DK1103" i="4"/>
  <c r="DJ1103" i="4"/>
  <c r="DI1103" i="4"/>
  <c r="DH1103" i="4"/>
  <c r="DF1103" i="4"/>
  <c r="DB1103" i="4"/>
  <c r="D1103" i="4"/>
  <c r="C1103" i="4"/>
  <c r="DN1102" i="4"/>
  <c r="DM1102" i="4"/>
  <c r="DL1102" i="4"/>
  <c r="DK1102" i="4"/>
  <c r="DJ1102" i="4"/>
  <c r="DI1102" i="4"/>
  <c r="DE1102" i="4"/>
  <c r="CY1102" i="4"/>
  <c r="CX1102" i="4"/>
  <c r="D1102" i="4"/>
  <c r="C1102" i="4"/>
  <c r="DM1101" i="4"/>
  <c r="DN1101" i="4" s="1"/>
  <c r="DL1101" i="4"/>
  <c r="DK1101" i="4"/>
  <c r="DJ1101" i="4"/>
  <c r="D1101" i="4"/>
  <c r="C1101" i="4"/>
  <c r="DM1100" i="4"/>
  <c r="DN1100" i="4" s="1"/>
  <c r="CY1100" i="4" s="1"/>
  <c r="DL1100" i="4"/>
  <c r="DK1100" i="4"/>
  <c r="DJ1100" i="4"/>
  <c r="DI1100" i="4"/>
  <c r="DH1100" i="4"/>
  <c r="DG1100" i="4"/>
  <c r="DF1100" i="4"/>
  <c r="DE1100" i="4"/>
  <c r="DC1100" i="4"/>
  <c r="DA1100" i="4"/>
  <c r="D1100" i="4"/>
  <c r="C1100" i="4"/>
  <c r="DN1099" i="4"/>
  <c r="DM1099" i="4"/>
  <c r="DL1099" i="4"/>
  <c r="DK1099" i="4"/>
  <c r="DJ1099" i="4"/>
  <c r="DG1099" i="4"/>
  <c r="DE1099" i="4"/>
  <c r="DD1099" i="4"/>
  <c r="DB1099" i="4"/>
  <c r="CX1099" i="4"/>
  <c r="D1099" i="4"/>
  <c r="C1099" i="4"/>
  <c r="DM1098" i="4"/>
  <c r="DN1098" i="4" s="1"/>
  <c r="DF1098" i="4" s="1"/>
  <c r="DL1098" i="4"/>
  <c r="DK1098" i="4"/>
  <c r="DJ1098" i="4"/>
  <c r="DI1098" i="4"/>
  <c r="DH1098" i="4"/>
  <c r="DG1098" i="4"/>
  <c r="DE1098" i="4"/>
  <c r="DA1098" i="4"/>
  <c r="D1098" i="4"/>
  <c r="C1098" i="4"/>
  <c r="DN1097" i="4"/>
  <c r="DA1097" i="4" s="1"/>
  <c r="DM1097" i="4"/>
  <c r="DL1097" i="4"/>
  <c r="DK1097" i="4"/>
  <c r="DJ1097" i="4"/>
  <c r="DI1097" i="4"/>
  <c r="DH1097" i="4"/>
  <c r="DG1097" i="4"/>
  <c r="DF1097" i="4"/>
  <c r="DC1097" i="4"/>
  <c r="CZ1097" i="4"/>
  <c r="CY1097" i="4"/>
  <c r="CX1097" i="4"/>
  <c r="D1097" i="4"/>
  <c r="C1097" i="4"/>
  <c r="DM1096" i="4"/>
  <c r="DN1096" i="4" s="1"/>
  <c r="DL1096" i="4"/>
  <c r="DK1096" i="4"/>
  <c r="DJ1096" i="4"/>
  <c r="D1096" i="4"/>
  <c r="C1096" i="4"/>
  <c r="DN1095" i="4"/>
  <c r="DM1095" i="4"/>
  <c r="DL1095" i="4"/>
  <c r="DK1095" i="4"/>
  <c r="DJ1095" i="4"/>
  <c r="D1095" i="4"/>
  <c r="C1095" i="4"/>
  <c r="DM1094" i="4"/>
  <c r="DN1094" i="4" s="1"/>
  <c r="DH1094" i="4" s="1"/>
  <c r="DL1094" i="4"/>
  <c r="DK1094" i="4"/>
  <c r="DJ1094" i="4"/>
  <c r="D1094" i="4"/>
  <c r="C1094" i="4"/>
  <c r="DN1093" i="4"/>
  <c r="DE1093" i="4" s="1"/>
  <c r="DM1093" i="4"/>
  <c r="DL1093" i="4"/>
  <c r="DK1093" i="4"/>
  <c r="DJ1093" i="4"/>
  <c r="DI1093" i="4"/>
  <c r="DH1093" i="4"/>
  <c r="DG1093" i="4"/>
  <c r="DF1093" i="4"/>
  <c r="DC1093" i="4"/>
  <c r="DA1093" i="4"/>
  <c r="CZ1093" i="4"/>
  <c r="CY1093" i="4"/>
  <c r="CX1093" i="4"/>
  <c r="D1093" i="4"/>
  <c r="C1093" i="4"/>
  <c r="DM1092" i="4"/>
  <c r="DN1092" i="4" s="1"/>
  <c r="DE1092" i="4" s="1"/>
  <c r="DL1092" i="4"/>
  <c r="DK1092" i="4"/>
  <c r="DJ1092" i="4"/>
  <c r="DD1092" i="4"/>
  <c r="DB1092" i="4"/>
  <c r="CY1092" i="4"/>
  <c r="D1092" i="4"/>
  <c r="C1092" i="4"/>
  <c r="DN1091" i="4"/>
  <c r="DM1091" i="4"/>
  <c r="DL1091" i="4"/>
  <c r="DK1091" i="4"/>
  <c r="DJ1091" i="4"/>
  <c r="D1091" i="4"/>
  <c r="C1091" i="4"/>
  <c r="DM1090" i="4"/>
  <c r="DN1090" i="4" s="1"/>
  <c r="DL1090" i="4"/>
  <c r="DK1090" i="4"/>
  <c r="DJ1090" i="4"/>
  <c r="DI1090" i="4"/>
  <c r="DC1090" i="4"/>
  <c r="DB1090" i="4"/>
  <c r="CZ1090" i="4"/>
  <c r="D1090" i="4"/>
  <c r="C1090" i="4"/>
  <c r="DM1089" i="4"/>
  <c r="DN1089" i="4" s="1"/>
  <c r="DB1089" i="4" s="1"/>
  <c r="DL1089" i="4"/>
  <c r="DK1089" i="4"/>
  <c r="DJ1089" i="4"/>
  <c r="DH1089" i="4"/>
  <c r="DA1089" i="4"/>
  <c r="D1089" i="4"/>
  <c r="C1089" i="4"/>
  <c r="DN1088" i="4"/>
  <c r="DM1088" i="4"/>
  <c r="DL1088" i="4"/>
  <c r="DK1088" i="4"/>
  <c r="DJ1088" i="4"/>
  <c r="CX1088" i="4"/>
  <c r="D1088" i="4"/>
  <c r="C1088" i="4"/>
  <c r="DM1087" i="4"/>
  <c r="DN1087" i="4" s="1"/>
  <c r="DG1087" i="4" s="1"/>
  <c r="DL1087" i="4"/>
  <c r="DK1087" i="4"/>
  <c r="DJ1087" i="4"/>
  <c r="D1087" i="4"/>
  <c r="C1087" i="4"/>
  <c r="DN1086" i="4"/>
  <c r="DM1086" i="4"/>
  <c r="DL1086" i="4"/>
  <c r="DK1086" i="4"/>
  <c r="DJ1086" i="4"/>
  <c r="CX1086" i="4"/>
  <c r="D1086" i="4"/>
  <c r="C1086" i="4"/>
  <c r="DM1085" i="4"/>
  <c r="DN1085" i="4" s="1"/>
  <c r="DL1085" i="4"/>
  <c r="DK1085" i="4"/>
  <c r="DJ1085" i="4"/>
  <c r="D1085" i="4"/>
  <c r="C1085" i="4"/>
  <c r="DM1084" i="4"/>
  <c r="DN1084" i="4" s="1"/>
  <c r="DL1084" i="4"/>
  <c r="DK1084" i="4"/>
  <c r="DJ1084" i="4"/>
  <c r="DG1084" i="4"/>
  <c r="DE1084" i="4"/>
  <c r="D1084" i="4"/>
  <c r="C1084" i="4"/>
  <c r="DN1083" i="4"/>
  <c r="CY1083" i="4" s="1"/>
  <c r="DM1083" i="4"/>
  <c r="DL1083" i="4"/>
  <c r="DK1083" i="4"/>
  <c r="DJ1083" i="4"/>
  <c r="DI1083" i="4"/>
  <c r="DH1083" i="4"/>
  <c r="DG1083" i="4"/>
  <c r="DF1083" i="4"/>
  <c r="DE1083" i="4"/>
  <c r="DD1083" i="4"/>
  <c r="DC1083" i="4"/>
  <c r="DB1083" i="4"/>
  <c r="DA1083" i="4"/>
  <c r="CZ1083" i="4"/>
  <c r="CX1083" i="4"/>
  <c r="D1083" i="4"/>
  <c r="C1083" i="4"/>
  <c r="DM1082" i="4"/>
  <c r="DN1082" i="4" s="1"/>
  <c r="DH1082" i="4" s="1"/>
  <c r="DL1082" i="4"/>
  <c r="DK1082" i="4"/>
  <c r="DJ1082" i="4"/>
  <c r="D1082" i="4"/>
  <c r="C1082" i="4"/>
  <c r="DN1081" i="4"/>
  <c r="DF1081" i="4" s="1"/>
  <c r="DM1081" i="4"/>
  <c r="DL1081" i="4"/>
  <c r="DK1081" i="4"/>
  <c r="DJ1081" i="4"/>
  <c r="DI1081" i="4"/>
  <c r="DG1081" i="4"/>
  <c r="DD1081" i="4"/>
  <c r="DB1081" i="4"/>
  <c r="DA1081" i="4"/>
  <c r="CZ1081" i="4"/>
  <c r="CX1081" i="4"/>
  <c r="D1081" i="4"/>
  <c r="C1081" i="4"/>
  <c r="DM1080" i="4"/>
  <c r="DN1080" i="4" s="1"/>
  <c r="DI1080" i="4" s="1"/>
  <c r="DL1080" i="4"/>
  <c r="DK1080" i="4"/>
  <c r="DJ1080" i="4"/>
  <c r="D1080" i="4"/>
  <c r="C1080" i="4"/>
  <c r="DN1079" i="4"/>
  <c r="DF1079" i="4" s="1"/>
  <c r="DM1079" i="4"/>
  <c r="DL1079" i="4"/>
  <c r="DK1079" i="4"/>
  <c r="DJ1079" i="4"/>
  <c r="DH1079" i="4"/>
  <c r="DG1079" i="4"/>
  <c r="DB1079" i="4"/>
  <c r="CZ1079" i="4"/>
  <c r="CX1079" i="4"/>
  <c r="D1079" i="4"/>
  <c r="C1079" i="4"/>
  <c r="DN1078" i="4"/>
  <c r="DG1078" i="4" s="1"/>
  <c r="DM1078" i="4"/>
  <c r="DL1078" i="4"/>
  <c r="DK1078" i="4"/>
  <c r="DJ1078" i="4"/>
  <c r="DD1078" i="4"/>
  <c r="DA1078" i="4"/>
  <c r="CY1078" i="4"/>
  <c r="D1078" i="4"/>
  <c r="C1078" i="4"/>
  <c r="DM1077" i="4"/>
  <c r="DN1077" i="4" s="1"/>
  <c r="DL1077" i="4"/>
  <c r="DK1077" i="4"/>
  <c r="DJ1077" i="4"/>
  <c r="D1077" i="4"/>
  <c r="C1077" i="4"/>
  <c r="DM1076" i="4"/>
  <c r="DN1076" i="4" s="1"/>
  <c r="DL1076" i="4"/>
  <c r="DK1076" i="4"/>
  <c r="DJ1076" i="4"/>
  <c r="DI1076" i="4"/>
  <c r="DG1076" i="4"/>
  <c r="DE1076" i="4"/>
  <c r="DD1076" i="4"/>
  <c r="DB1076" i="4"/>
  <c r="CY1076" i="4"/>
  <c r="D1076" i="4"/>
  <c r="C1076" i="4"/>
  <c r="DN1075" i="4"/>
  <c r="DI1075" i="4" s="1"/>
  <c r="DM1075" i="4"/>
  <c r="DL1075" i="4"/>
  <c r="DK1075" i="4"/>
  <c r="DJ1075" i="4"/>
  <c r="D1075" i="4"/>
  <c r="C1075" i="4"/>
  <c r="DM1074" i="4"/>
  <c r="DN1074" i="4" s="1"/>
  <c r="DL1074" i="4"/>
  <c r="DK1074" i="4"/>
  <c r="DJ1074" i="4"/>
  <c r="DI1074" i="4"/>
  <c r="DH1074" i="4"/>
  <c r="DG1074" i="4"/>
  <c r="DF1074" i="4"/>
  <c r="DE1074" i="4"/>
  <c r="DC1074" i="4"/>
  <c r="DB1074" i="4"/>
  <c r="D1074" i="4"/>
  <c r="C1074" i="4"/>
  <c r="DN1073" i="4"/>
  <c r="DM1073" i="4"/>
  <c r="DL1073" i="4"/>
  <c r="DK1073" i="4"/>
  <c r="DJ1073" i="4"/>
  <c r="DI1073" i="4"/>
  <c r="DH1073" i="4"/>
  <c r="DG1073" i="4"/>
  <c r="DF1073" i="4"/>
  <c r="DE1073" i="4"/>
  <c r="DD1073" i="4"/>
  <c r="DC1073" i="4"/>
  <c r="DB1073" i="4"/>
  <c r="DA1073" i="4"/>
  <c r="CZ1073" i="4"/>
  <c r="CY1073" i="4"/>
  <c r="CX1073" i="4"/>
  <c r="D1073" i="4"/>
  <c r="C1073" i="4"/>
  <c r="DN1072" i="4"/>
  <c r="DB1072" i="4" s="1"/>
  <c r="DM1072" i="4"/>
  <c r="DL1072" i="4"/>
  <c r="DK1072" i="4"/>
  <c r="DJ1072" i="4"/>
  <c r="DI1072" i="4"/>
  <c r="DH1072" i="4"/>
  <c r="DG1072" i="4"/>
  <c r="DF1072" i="4"/>
  <c r="DE1072" i="4"/>
  <c r="DD1072" i="4"/>
  <c r="DC1072" i="4"/>
  <c r="DA1072" i="4"/>
  <c r="CX1072" i="4"/>
  <c r="D1072" i="4"/>
  <c r="C1072" i="4"/>
  <c r="DN1071" i="4"/>
  <c r="DA1071" i="4" s="1"/>
  <c r="DM1071" i="4"/>
  <c r="DL1071" i="4"/>
  <c r="DK1071" i="4"/>
  <c r="DJ1071" i="4"/>
  <c r="DI1071" i="4"/>
  <c r="DH1071" i="4"/>
  <c r="DG1071" i="4"/>
  <c r="DF1071" i="4"/>
  <c r="DD1071" i="4"/>
  <c r="DC1071" i="4"/>
  <c r="CZ1071" i="4"/>
  <c r="D1071" i="4"/>
  <c r="C1071" i="4"/>
  <c r="DN1070" i="4"/>
  <c r="CZ1070" i="4" s="1"/>
  <c r="DM1070" i="4"/>
  <c r="DL1070" i="4"/>
  <c r="DK1070" i="4"/>
  <c r="DJ1070" i="4"/>
  <c r="DI1070" i="4"/>
  <c r="DH1070" i="4"/>
  <c r="DF1070" i="4"/>
  <c r="DE1070" i="4"/>
  <c r="DC1070" i="4"/>
  <c r="D1070" i="4"/>
  <c r="C1070" i="4"/>
  <c r="DM1069" i="4"/>
  <c r="DN1069" i="4" s="1"/>
  <c r="DL1069" i="4"/>
  <c r="DK1069" i="4"/>
  <c r="DJ1069" i="4"/>
  <c r="D1069" i="4"/>
  <c r="C1069" i="4"/>
  <c r="DM1068" i="4"/>
  <c r="DN1068" i="4" s="1"/>
  <c r="CX1068" i="4" s="1"/>
  <c r="DL1068" i="4"/>
  <c r="DK1068" i="4"/>
  <c r="DJ1068" i="4"/>
  <c r="DC1068" i="4"/>
  <c r="DB1068" i="4"/>
  <c r="DA1068" i="4"/>
  <c r="CZ1068" i="4"/>
  <c r="D1068" i="4"/>
  <c r="C1068" i="4"/>
  <c r="DN1067" i="4"/>
  <c r="DG1067" i="4" s="1"/>
  <c r="DM1067" i="4"/>
  <c r="DL1067" i="4"/>
  <c r="DK1067" i="4"/>
  <c r="DJ1067" i="4"/>
  <c r="DI1067" i="4"/>
  <c r="CX1067" i="4"/>
  <c r="D1067" i="4"/>
  <c r="C1067" i="4"/>
  <c r="DN1066" i="4"/>
  <c r="DC1066" i="4" s="1"/>
  <c r="DM1066" i="4"/>
  <c r="DL1066" i="4"/>
  <c r="DK1066" i="4"/>
  <c r="DJ1066" i="4"/>
  <c r="DI1066" i="4"/>
  <c r="DH1066" i="4"/>
  <c r="DG1066" i="4"/>
  <c r="DF1066" i="4"/>
  <c r="DE1066" i="4"/>
  <c r="DD1066" i="4"/>
  <c r="DA1066" i="4"/>
  <c r="CZ1066" i="4"/>
  <c r="CY1066" i="4"/>
  <c r="CX1066" i="4"/>
  <c r="D1066" i="4"/>
  <c r="C1066" i="4"/>
  <c r="DN1065" i="4"/>
  <c r="DD1065" i="4" s="1"/>
  <c r="DM1065" i="4"/>
  <c r="DL1065" i="4"/>
  <c r="DK1065" i="4"/>
  <c r="DJ1065" i="4"/>
  <c r="DI1065" i="4"/>
  <c r="DH1065" i="4"/>
  <c r="DF1065" i="4"/>
  <c r="DE1065" i="4"/>
  <c r="CX1065" i="4"/>
  <c r="D1065" i="4"/>
  <c r="C1065" i="4"/>
  <c r="DM1064" i="4"/>
  <c r="DN1064" i="4" s="1"/>
  <c r="DI1064" i="4" s="1"/>
  <c r="DL1064" i="4"/>
  <c r="DK1064" i="4"/>
  <c r="DJ1064" i="4"/>
  <c r="DH1064" i="4"/>
  <c r="DG1064" i="4"/>
  <c r="DE1064" i="4"/>
  <c r="D1064" i="4"/>
  <c r="C1064" i="4"/>
  <c r="DN1063" i="4"/>
  <c r="CZ1063" i="4" s="1"/>
  <c r="DM1063" i="4"/>
  <c r="DL1063" i="4"/>
  <c r="DK1063" i="4"/>
  <c r="DJ1063" i="4"/>
  <c r="DI1063" i="4"/>
  <c r="DH1063" i="4"/>
  <c r="DG1063" i="4"/>
  <c r="DF1063" i="4"/>
  <c r="DE1063" i="4"/>
  <c r="DD1063" i="4"/>
  <c r="DC1063" i="4"/>
  <c r="DB1063" i="4"/>
  <c r="DA1063" i="4"/>
  <c r="CX1063" i="4"/>
  <c r="D1063" i="4"/>
  <c r="C1063" i="4"/>
  <c r="DM1062" i="4"/>
  <c r="DN1062" i="4" s="1"/>
  <c r="DL1062" i="4"/>
  <c r="DK1062" i="4"/>
  <c r="DJ1062" i="4"/>
  <c r="DH1062" i="4"/>
  <c r="DG1062" i="4"/>
  <c r="DF1062" i="4"/>
  <c r="DE1062" i="4"/>
  <c r="DC1062" i="4"/>
  <c r="D1062" i="4"/>
  <c r="C1062" i="4"/>
  <c r="DN1061" i="4"/>
  <c r="DM1061" i="4"/>
  <c r="DL1061" i="4"/>
  <c r="DK1061" i="4"/>
  <c r="DJ1061" i="4"/>
  <c r="DI1061" i="4"/>
  <c r="DH1061" i="4"/>
  <c r="DG1061" i="4"/>
  <c r="DF1061" i="4"/>
  <c r="DE1061" i="4"/>
  <c r="DD1061" i="4"/>
  <c r="DC1061" i="4"/>
  <c r="DB1061" i="4"/>
  <c r="DA1061" i="4"/>
  <c r="CZ1061" i="4"/>
  <c r="CY1061" i="4"/>
  <c r="CX1061" i="4"/>
  <c r="D1061" i="4"/>
  <c r="C1061" i="4"/>
  <c r="DN1060" i="4"/>
  <c r="CY1060" i="4" s="1"/>
  <c r="DM1060" i="4"/>
  <c r="DL1060" i="4"/>
  <c r="DK1060" i="4"/>
  <c r="DJ1060" i="4"/>
  <c r="DI1060" i="4"/>
  <c r="DF1060" i="4"/>
  <c r="DE1060" i="4"/>
  <c r="DD1060" i="4"/>
  <c r="DC1060" i="4"/>
  <c r="DA1060" i="4"/>
  <c r="CZ1060" i="4"/>
  <c r="CX1060" i="4"/>
  <c r="D1060" i="4"/>
  <c r="C1060" i="4"/>
  <c r="DM1059" i="4"/>
  <c r="DN1059" i="4" s="1"/>
  <c r="DL1059" i="4"/>
  <c r="DK1059" i="4"/>
  <c r="DJ1059" i="4"/>
  <c r="DH1059" i="4"/>
  <c r="DG1059" i="4"/>
  <c r="DE1059" i="4"/>
  <c r="DC1059" i="4"/>
  <c r="CZ1059" i="4"/>
  <c r="D1059" i="4"/>
  <c r="C1059" i="4"/>
  <c r="DN1058" i="4"/>
  <c r="DM1058" i="4"/>
  <c r="DL1058" i="4"/>
  <c r="DK1058" i="4"/>
  <c r="DJ1058" i="4"/>
  <c r="DG1058" i="4"/>
  <c r="DF1058" i="4"/>
  <c r="DD1058" i="4"/>
  <c r="DC1058" i="4"/>
  <c r="DB1058" i="4"/>
  <c r="DA1058" i="4"/>
  <c r="CY1058" i="4"/>
  <c r="D1058" i="4"/>
  <c r="C1058" i="4"/>
  <c r="DM1057" i="4"/>
  <c r="DN1057" i="4" s="1"/>
  <c r="DL1057" i="4"/>
  <c r="DK1057" i="4"/>
  <c r="DJ1057" i="4"/>
  <c r="D1057" i="4"/>
  <c r="C1057" i="4"/>
  <c r="DM1056" i="4"/>
  <c r="DN1056" i="4" s="1"/>
  <c r="DG1056" i="4" s="1"/>
  <c r="DL1056" i="4"/>
  <c r="DK1056" i="4"/>
  <c r="DJ1056" i="4"/>
  <c r="DF1056" i="4"/>
  <c r="DE1056" i="4"/>
  <c r="DD1056" i="4"/>
  <c r="DB1056" i="4"/>
  <c r="DA1056" i="4"/>
  <c r="CZ1056" i="4"/>
  <c r="CY1056" i="4"/>
  <c r="D1056" i="4"/>
  <c r="C1056" i="4"/>
  <c r="DN1055" i="4"/>
  <c r="DF1055" i="4" s="1"/>
  <c r="DM1055" i="4"/>
  <c r="DL1055" i="4"/>
  <c r="DK1055" i="4"/>
  <c r="DJ1055" i="4"/>
  <c r="DI1055" i="4"/>
  <c r="DE1055" i="4"/>
  <c r="D1055" i="4"/>
  <c r="C1055" i="4"/>
  <c r="DN1054" i="4"/>
  <c r="DM1054" i="4"/>
  <c r="DL1054" i="4"/>
  <c r="DK1054" i="4"/>
  <c r="DJ1054" i="4"/>
  <c r="DI1054" i="4"/>
  <c r="DH1054" i="4"/>
  <c r="DG1054" i="4"/>
  <c r="DE1054" i="4"/>
  <c r="DD1054" i="4"/>
  <c r="DC1054" i="4"/>
  <c r="CZ1054" i="4"/>
  <c r="CX1054" i="4"/>
  <c r="D1054" i="4"/>
  <c r="C1054" i="4"/>
  <c r="DM1053" i="4"/>
  <c r="DN1053" i="4" s="1"/>
  <c r="DL1053" i="4"/>
  <c r="DK1053" i="4"/>
  <c r="DJ1053" i="4"/>
  <c r="D1053" i="4"/>
  <c r="C1053" i="4"/>
  <c r="DN1052" i="4"/>
  <c r="DM1052" i="4"/>
  <c r="DL1052" i="4"/>
  <c r="DK1052" i="4"/>
  <c r="DJ1052" i="4"/>
  <c r="DI1052" i="4"/>
  <c r="DH1052" i="4"/>
  <c r="DG1052" i="4"/>
  <c r="DF1052" i="4"/>
  <c r="DE1052" i="4"/>
  <c r="DC1052" i="4"/>
  <c r="DA1052" i="4"/>
  <c r="CZ1052" i="4"/>
  <c r="CX1052" i="4"/>
  <c r="D1052" i="4"/>
  <c r="C1052" i="4"/>
  <c r="DM1051" i="4"/>
  <c r="DN1051" i="4" s="1"/>
  <c r="DC1051" i="4" s="1"/>
  <c r="DL1051" i="4"/>
  <c r="DK1051" i="4"/>
  <c r="DJ1051" i="4"/>
  <c r="DI1051" i="4"/>
  <c r="DH1051" i="4"/>
  <c r="DG1051" i="4"/>
  <c r="DF1051" i="4"/>
  <c r="DE1051" i="4"/>
  <c r="DB1051" i="4"/>
  <c r="D1051" i="4"/>
  <c r="C1051" i="4"/>
  <c r="DN1050" i="4"/>
  <c r="DB1050" i="4" s="1"/>
  <c r="DM1050" i="4"/>
  <c r="DL1050" i="4"/>
  <c r="DK1050" i="4"/>
  <c r="DJ1050" i="4"/>
  <c r="DF1050" i="4"/>
  <c r="D1050" i="4"/>
  <c r="C1050" i="4"/>
  <c r="DN1049" i="4"/>
  <c r="DA1049" i="4" s="1"/>
  <c r="DM1049" i="4"/>
  <c r="DL1049" i="4"/>
  <c r="DK1049" i="4"/>
  <c r="DJ1049" i="4"/>
  <c r="DI1049" i="4"/>
  <c r="CZ1049" i="4"/>
  <c r="D1049" i="4"/>
  <c r="C1049" i="4"/>
  <c r="DN1048" i="4"/>
  <c r="CZ1048" i="4" s="1"/>
  <c r="DM1048" i="4"/>
  <c r="DL1048" i="4"/>
  <c r="DK1048" i="4"/>
  <c r="DJ1048" i="4"/>
  <c r="DI1048" i="4"/>
  <c r="DH1048" i="4"/>
  <c r="DG1048" i="4"/>
  <c r="DE1048" i="4"/>
  <c r="DC1048" i="4"/>
  <c r="D1048" i="4"/>
  <c r="C1048" i="4"/>
  <c r="DM1047" i="4"/>
  <c r="DN1047" i="4" s="1"/>
  <c r="DL1047" i="4"/>
  <c r="DK1047" i="4"/>
  <c r="DJ1047" i="4"/>
  <c r="DB1047" i="4"/>
  <c r="D1047" i="4"/>
  <c r="C1047" i="4"/>
  <c r="DM1046" i="4"/>
  <c r="DN1046" i="4" s="1"/>
  <c r="CX1046" i="4" s="1"/>
  <c r="DL1046" i="4"/>
  <c r="DK1046" i="4"/>
  <c r="DJ1046" i="4"/>
  <c r="DG1046" i="4"/>
  <c r="DB1046" i="4"/>
  <c r="CY1046" i="4"/>
  <c r="D1046" i="4"/>
  <c r="C1046" i="4"/>
  <c r="DN1045" i="4"/>
  <c r="DF1045" i="4" s="1"/>
  <c r="DM1045" i="4"/>
  <c r="DL1045" i="4"/>
  <c r="DK1045" i="4"/>
  <c r="DJ1045" i="4"/>
  <c r="DI1045" i="4"/>
  <c r="DH1045" i="4"/>
  <c r="DG1045" i="4"/>
  <c r="DC1045" i="4"/>
  <c r="CX1045" i="4"/>
  <c r="D1045" i="4"/>
  <c r="C1045" i="4"/>
  <c r="DM1044" i="4"/>
  <c r="DN1044" i="4" s="1"/>
  <c r="DH1044" i="4" s="1"/>
  <c r="DL1044" i="4"/>
  <c r="DK1044" i="4"/>
  <c r="DJ1044" i="4"/>
  <c r="DG1044" i="4"/>
  <c r="DB1044" i="4"/>
  <c r="D1044" i="4"/>
  <c r="C1044" i="4"/>
  <c r="DM1043" i="4"/>
  <c r="DN1043" i="4" s="1"/>
  <c r="DL1043" i="4"/>
  <c r="DK1043" i="4"/>
  <c r="DJ1043" i="4"/>
  <c r="DF1043" i="4"/>
  <c r="D1043" i="4"/>
  <c r="C1043" i="4"/>
  <c r="DN1042" i="4"/>
  <c r="CY1042" i="4" s="1"/>
  <c r="DM1042" i="4"/>
  <c r="DL1042" i="4"/>
  <c r="DK1042" i="4"/>
  <c r="DJ1042" i="4"/>
  <c r="DI1042" i="4"/>
  <c r="DH1042" i="4"/>
  <c r="DG1042" i="4"/>
  <c r="DF1042" i="4"/>
  <c r="DE1042" i="4"/>
  <c r="DD1042" i="4"/>
  <c r="DC1042" i="4"/>
  <c r="DB1042" i="4"/>
  <c r="DA1042" i="4"/>
  <c r="CZ1042" i="4"/>
  <c r="CX1042" i="4"/>
  <c r="D1042" i="4"/>
  <c r="C1042" i="4"/>
  <c r="DM1041" i="4"/>
  <c r="DN1041" i="4" s="1"/>
  <c r="DG1041" i="4" s="1"/>
  <c r="DL1041" i="4"/>
  <c r="DK1041" i="4"/>
  <c r="DJ1041" i="4"/>
  <c r="D1041" i="4"/>
  <c r="C1041" i="4"/>
  <c r="DN1040" i="4"/>
  <c r="DM1040" i="4"/>
  <c r="DL1040" i="4"/>
  <c r="DK1040" i="4"/>
  <c r="DJ1040" i="4"/>
  <c r="DD1040" i="4"/>
  <c r="DB1040" i="4"/>
  <c r="D1040" i="4"/>
  <c r="C1040" i="4"/>
  <c r="DM1039" i="4"/>
  <c r="DN1039" i="4" s="1"/>
  <c r="DH1039" i="4" s="1"/>
  <c r="DL1039" i="4"/>
  <c r="DK1039" i="4"/>
  <c r="DJ1039" i="4"/>
  <c r="DF1039" i="4"/>
  <c r="DE1039" i="4"/>
  <c r="DC1039" i="4"/>
  <c r="DB1039" i="4"/>
  <c r="DA1039" i="4"/>
  <c r="D1039" i="4"/>
  <c r="C1039" i="4"/>
  <c r="DN1038" i="4"/>
  <c r="DC1038" i="4" s="1"/>
  <c r="DM1038" i="4"/>
  <c r="DL1038" i="4"/>
  <c r="DK1038" i="4"/>
  <c r="DJ1038" i="4"/>
  <c r="DG1038" i="4"/>
  <c r="DE1038" i="4"/>
  <c r="DD1038" i="4"/>
  <c r="DB1038" i="4"/>
  <c r="DA1038" i="4"/>
  <c r="CZ1038" i="4"/>
  <c r="CX1038" i="4"/>
  <c r="D1038" i="4"/>
  <c r="C1038" i="4"/>
  <c r="DM1037" i="4"/>
  <c r="DN1037" i="4" s="1"/>
  <c r="DL1037" i="4"/>
  <c r="DK1037" i="4"/>
  <c r="DJ1037" i="4"/>
  <c r="DF1037" i="4"/>
  <c r="DD1037" i="4"/>
  <c r="DC1037" i="4"/>
  <c r="DA1037" i="4"/>
  <c r="CZ1037" i="4"/>
  <c r="CY1037" i="4"/>
  <c r="D1037" i="4"/>
  <c r="C1037" i="4"/>
  <c r="DN1036" i="4"/>
  <c r="DE1036" i="4" s="1"/>
  <c r="DM1036" i="4"/>
  <c r="DL1036" i="4"/>
  <c r="DK1036" i="4"/>
  <c r="DJ1036" i="4"/>
  <c r="D1036" i="4"/>
  <c r="C1036" i="4"/>
  <c r="DM1035" i="4"/>
  <c r="DN1035" i="4" s="1"/>
  <c r="DL1035" i="4"/>
  <c r="DK1035" i="4"/>
  <c r="DJ1035" i="4"/>
  <c r="D1035" i="4"/>
  <c r="C1035" i="4"/>
  <c r="DM1034" i="4"/>
  <c r="DN1034" i="4" s="1"/>
  <c r="DL1034" i="4"/>
  <c r="DK1034" i="4"/>
  <c r="DJ1034" i="4"/>
  <c r="D1034" i="4"/>
  <c r="C1034" i="4"/>
  <c r="DM1033" i="4"/>
  <c r="DN1033" i="4" s="1"/>
  <c r="DL1033" i="4"/>
  <c r="DK1033" i="4"/>
  <c r="DJ1033" i="4"/>
  <c r="DG1033" i="4"/>
  <c r="CZ1033" i="4"/>
  <c r="D1033" i="4"/>
  <c r="C1033" i="4"/>
  <c r="DN1032" i="4"/>
  <c r="DM1032" i="4"/>
  <c r="DL1032" i="4"/>
  <c r="DK1032" i="4"/>
  <c r="DJ1032" i="4"/>
  <c r="DF1032" i="4"/>
  <c r="DA1032" i="4"/>
  <c r="CX1032" i="4"/>
  <c r="D1032" i="4"/>
  <c r="C1032" i="4"/>
  <c r="DN1031" i="4"/>
  <c r="DM1031" i="4"/>
  <c r="DL1031" i="4"/>
  <c r="DK1031" i="4"/>
  <c r="DJ1031" i="4"/>
  <c r="DE1031" i="4"/>
  <c r="CZ1031" i="4"/>
  <c r="D1031" i="4"/>
  <c r="C1031" i="4"/>
  <c r="DM1030" i="4"/>
  <c r="DN1030" i="4" s="1"/>
  <c r="DI1030" i="4" s="1"/>
  <c r="DL1030" i="4"/>
  <c r="DK1030" i="4"/>
  <c r="DJ1030" i="4"/>
  <c r="DD1030" i="4"/>
  <c r="CY1030" i="4"/>
  <c r="D1030" i="4"/>
  <c r="C1030" i="4"/>
  <c r="DN1029" i="4"/>
  <c r="DI1029" i="4" s="1"/>
  <c r="DM1029" i="4"/>
  <c r="DL1029" i="4"/>
  <c r="DK1029" i="4"/>
  <c r="DJ1029" i="4"/>
  <c r="DF1029" i="4"/>
  <c r="DE1029" i="4"/>
  <c r="DD1029" i="4"/>
  <c r="DC1029" i="4"/>
  <c r="CX1029" i="4"/>
  <c r="D1029" i="4"/>
  <c r="C1029" i="4"/>
  <c r="DM1028" i="4"/>
  <c r="DN1028" i="4" s="1"/>
  <c r="DL1028" i="4"/>
  <c r="DK1028" i="4"/>
  <c r="DJ1028" i="4"/>
  <c r="DI1028" i="4"/>
  <c r="DH1028" i="4"/>
  <c r="DG1028" i="4"/>
  <c r="DF1028" i="4"/>
  <c r="DE1028" i="4"/>
  <c r="DD1028" i="4"/>
  <c r="DC1028" i="4"/>
  <c r="DB1028" i="4"/>
  <c r="D1028" i="4"/>
  <c r="C1028" i="4"/>
  <c r="DM1027" i="4"/>
  <c r="DN1027" i="4" s="1"/>
  <c r="DI1027" i="4" s="1"/>
  <c r="DL1027" i="4"/>
  <c r="DK1027" i="4"/>
  <c r="DJ1027" i="4"/>
  <c r="DF1027" i="4"/>
  <c r="DB1027" i="4"/>
  <c r="DA1027" i="4"/>
  <c r="D1027" i="4"/>
  <c r="C1027" i="4"/>
  <c r="DN1026" i="4"/>
  <c r="CY1026" i="4" s="1"/>
  <c r="DM1026" i="4"/>
  <c r="DL1026" i="4"/>
  <c r="DK1026" i="4"/>
  <c r="DJ1026" i="4"/>
  <c r="DI1026" i="4"/>
  <c r="DH1026" i="4"/>
  <c r="DG1026" i="4"/>
  <c r="DF1026" i="4"/>
  <c r="DE1026" i="4"/>
  <c r="DD1026" i="4"/>
  <c r="DC1026" i="4"/>
  <c r="DB1026" i="4"/>
  <c r="DA1026" i="4"/>
  <c r="CZ1026" i="4"/>
  <c r="CX1026" i="4"/>
  <c r="D1026" i="4"/>
  <c r="C1026" i="4"/>
  <c r="DM1025" i="4"/>
  <c r="DN1025" i="4" s="1"/>
  <c r="CX1025" i="4" s="1"/>
  <c r="DL1025" i="4"/>
  <c r="DK1025" i="4"/>
  <c r="DJ1025" i="4"/>
  <c r="DG1025" i="4"/>
  <c r="DE1025" i="4"/>
  <c r="DC1025" i="4"/>
  <c r="D1025" i="4"/>
  <c r="C1025" i="4"/>
  <c r="DN1024" i="4"/>
  <c r="DB1024" i="4" s="1"/>
  <c r="DM1024" i="4"/>
  <c r="DL1024" i="4"/>
  <c r="DK1024" i="4"/>
  <c r="DJ1024" i="4"/>
  <c r="DI1024" i="4"/>
  <c r="DH1024" i="4"/>
  <c r="DG1024" i="4"/>
  <c r="DF1024" i="4"/>
  <c r="DE1024" i="4"/>
  <c r="DD1024" i="4"/>
  <c r="DC1024" i="4"/>
  <c r="CZ1024" i="4"/>
  <c r="CX1024" i="4"/>
  <c r="D1024" i="4"/>
  <c r="C1024" i="4"/>
  <c r="DM1023" i="4"/>
  <c r="DN1023" i="4" s="1"/>
  <c r="DL1023" i="4"/>
  <c r="DK1023" i="4"/>
  <c r="DJ1023" i="4"/>
  <c r="D1023" i="4"/>
  <c r="C1023" i="4"/>
  <c r="DN1022" i="4"/>
  <c r="DH1022" i="4" s="1"/>
  <c r="DM1022" i="4"/>
  <c r="DL1022" i="4"/>
  <c r="DK1022" i="4"/>
  <c r="DJ1022" i="4"/>
  <c r="DF1022" i="4"/>
  <c r="DE1022" i="4"/>
  <c r="DD1022" i="4"/>
  <c r="DC1022" i="4"/>
  <c r="DB1022" i="4"/>
  <c r="DA1022" i="4"/>
  <c r="CZ1022" i="4"/>
  <c r="CY1022" i="4"/>
  <c r="CX1022" i="4"/>
  <c r="D1022" i="4"/>
  <c r="C1022" i="4"/>
  <c r="DM1021" i="4"/>
  <c r="DN1021" i="4" s="1"/>
  <c r="DL1021" i="4"/>
  <c r="DK1021" i="4"/>
  <c r="DJ1021" i="4"/>
  <c r="CY1021" i="4"/>
  <c r="D1021" i="4"/>
  <c r="C1021" i="4"/>
  <c r="DM1020" i="4"/>
  <c r="DN1020" i="4" s="1"/>
  <c r="DL1020" i="4"/>
  <c r="DK1020" i="4"/>
  <c r="DJ1020" i="4"/>
  <c r="D1020" i="4"/>
  <c r="C1020" i="4"/>
  <c r="DM1019" i="4"/>
  <c r="DN1019" i="4" s="1"/>
  <c r="DL1019" i="4"/>
  <c r="DK1019" i="4"/>
  <c r="DJ1019" i="4"/>
  <c r="DH1019" i="4"/>
  <c r="D1019" i="4"/>
  <c r="C1019" i="4"/>
  <c r="DM1018" i="4"/>
  <c r="DN1018" i="4" s="1"/>
  <c r="DI1018" i="4" s="1"/>
  <c r="DL1018" i="4"/>
  <c r="DK1018" i="4"/>
  <c r="DJ1018" i="4"/>
  <c r="D1018" i="4"/>
  <c r="C1018" i="4"/>
  <c r="DM1017" i="4"/>
  <c r="DN1017" i="4" s="1"/>
  <c r="DI1017" i="4" s="1"/>
  <c r="DL1017" i="4"/>
  <c r="DK1017" i="4"/>
  <c r="DJ1017" i="4"/>
  <c r="DH1017" i="4"/>
  <c r="DF1017" i="4"/>
  <c r="D1017" i="4"/>
  <c r="C1017" i="4"/>
  <c r="DM1016" i="4"/>
  <c r="DN1016" i="4" s="1"/>
  <c r="DL1016" i="4"/>
  <c r="DK1016" i="4"/>
  <c r="DJ1016" i="4"/>
  <c r="D1016" i="4"/>
  <c r="C1016" i="4"/>
  <c r="DN1015" i="4"/>
  <c r="DC1015" i="4" s="1"/>
  <c r="DM1015" i="4"/>
  <c r="DL1015" i="4"/>
  <c r="DK1015" i="4"/>
  <c r="DJ1015" i="4"/>
  <c r="DI1015" i="4"/>
  <c r="DH1015" i="4"/>
  <c r="DG1015" i="4"/>
  <c r="DF1015" i="4"/>
  <c r="DE1015" i="4"/>
  <c r="DD1015" i="4"/>
  <c r="DB1015" i="4"/>
  <c r="CX1015" i="4"/>
  <c r="D1015" i="4"/>
  <c r="C1015" i="4"/>
  <c r="DM1014" i="4"/>
  <c r="DN1014" i="4" s="1"/>
  <c r="DL1014" i="4"/>
  <c r="DK1014" i="4"/>
  <c r="DJ1014" i="4"/>
  <c r="DA1014" i="4"/>
  <c r="D1014" i="4"/>
  <c r="C1014" i="4"/>
  <c r="DN1013" i="4"/>
  <c r="CY1013" i="4" s="1"/>
  <c r="DM1013" i="4"/>
  <c r="DL1013" i="4"/>
  <c r="DK1013" i="4"/>
  <c r="DJ1013" i="4"/>
  <c r="DI1013" i="4"/>
  <c r="DH1013" i="4"/>
  <c r="DG1013" i="4"/>
  <c r="DF1013" i="4"/>
  <c r="DE1013" i="4"/>
  <c r="DD1013" i="4"/>
  <c r="DC1013" i="4"/>
  <c r="DB1013" i="4"/>
  <c r="DA1013" i="4"/>
  <c r="CZ1013" i="4"/>
  <c r="CX1013" i="4"/>
  <c r="D1013" i="4"/>
  <c r="C1013" i="4"/>
  <c r="DM1012" i="4"/>
  <c r="DN1012" i="4" s="1"/>
  <c r="DE1012" i="4" s="1"/>
  <c r="DL1012" i="4"/>
  <c r="DK1012" i="4"/>
  <c r="DJ1012" i="4"/>
  <c r="DG1012" i="4"/>
  <c r="DF1012" i="4"/>
  <c r="DD1012" i="4"/>
  <c r="DC1012" i="4"/>
  <c r="DB1012" i="4"/>
  <c r="CY1012" i="4"/>
  <c r="D1012" i="4"/>
  <c r="C1012" i="4"/>
  <c r="DN1011" i="4"/>
  <c r="DF1011" i="4" s="1"/>
  <c r="DM1011" i="4"/>
  <c r="DL1011" i="4"/>
  <c r="DK1011" i="4"/>
  <c r="DJ1011" i="4"/>
  <c r="DB1011" i="4"/>
  <c r="DA1011" i="4"/>
  <c r="D1011" i="4"/>
  <c r="C1011" i="4"/>
  <c r="DM1010" i="4"/>
  <c r="DN1010" i="4" s="1"/>
  <c r="DE1010" i="4" s="1"/>
  <c r="DL1010" i="4"/>
  <c r="DK1010" i="4"/>
  <c r="DJ1010" i="4"/>
  <c r="DI1010" i="4"/>
  <c r="DB1010" i="4"/>
  <c r="DA1010" i="4"/>
  <c r="CZ1010" i="4"/>
  <c r="D1010" i="4"/>
  <c r="C1010" i="4"/>
  <c r="DN1009" i="4"/>
  <c r="DD1009" i="4" s="1"/>
  <c r="DM1009" i="4"/>
  <c r="DL1009" i="4"/>
  <c r="DK1009" i="4"/>
  <c r="DJ1009" i="4"/>
  <c r="DH1009" i="4"/>
  <c r="DC1009" i="4"/>
  <c r="DA1009" i="4"/>
  <c r="CZ1009" i="4"/>
  <c r="CY1009" i="4"/>
  <c r="CX1009" i="4"/>
  <c r="D1009" i="4"/>
  <c r="C1009" i="4"/>
  <c r="DM1008" i="4"/>
  <c r="DN1008" i="4" s="1"/>
  <c r="DL1008" i="4"/>
  <c r="DK1008" i="4"/>
  <c r="DJ1008" i="4"/>
  <c r="D1008" i="4"/>
  <c r="C1008" i="4"/>
  <c r="DM1007" i="4"/>
  <c r="DN1007" i="4" s="1"/>
  <c r="DL1007" i="4"/>
  <c r="DK1007" i="4"/>
  <c r="DJ1007" i="4"/>
  <c r="CZ1007" i="4"/>
  <c r="D1007" i="4"/>
  <c r="C1007" i="4"/>
  <c r="DN1006" i="4"/>
  <c r="DM1006" i="4"/>
  <c r="DL1006" i="4"/>
  <c r="DK1006" i="4"/>
  <c r="DJ1006" i="4"/>
  <c r="CY1006" i="4"/>
  <c r="D1006" i="4"/>
  <c r="C1006" i="4"/>
  <c r="DM1005" i="4"/>
  <c r="DN1005" i="4" s="1"/>
  <c r="DH1005" i="4" s="1"/>
  <c r="DL1005" i="4"/>
  <c r="DK1005" i="4"/>
  <c r="DJ1005" i="4"/>
  <c r="D1005" i="4"/>
  <c r="C1005" i="4"/>
  <c r="DN1004" i="4"/>
  <c r="DM1004" i="4"/>
  <c r="DL1004" i="4"/>
  <c r="DK1004" i="4"/>
  <c r="DJ1004" i="4"/>
  <c r="CY1004" i="4"/>
  <c r="D1004" i="4"/>
  <c r="C1004" i="4"/>
  <c r="DM1003" i="4"/>
  <c r="DN1003" i="4" s="1"/>
  <c r="DL1003" i="4"/>
  <c r="DK1003" i="4"/>
  <c r="DJ1003" i="4"/>
  <c r="D1003" i="4"/>
  <c r="C1003" i="4"/>
  <c r="DM1002" i="4"/>
  <c r="DN1002" i="4" s="1"/>
  <c r="DF1002" i="4" s="1"/>
  <c r="DL1002" i="4"/>
  <c r="DK1002" i="4"/>
  <c r="DJ1002" i="4"/>
  <c r="D1002" i="4"/>
  <c r="C1002" i="4"/>
  <c r="DM1001" i="4"/>
  <c r="DN1001" i="4" s="1"/>
  <c r="DH1001" i="4" s="1"/>
  <c r="DL1001" i="4"/>
  <c r="DK1001" i="4"/>
  <c r="DJ1001" i="4"/>
  <c r="DI1001" i="4"/>
  <c r="DG1001" i="4"/>
  <c r="DF1001" i="4"/>
  <c r="DE1001" i="4"/>
  <c r="DD1001" i="4"/>
  <c r="DB1001" i="4"/>
  <c r="CZ1001" i="4"/>
  <c r="CX1001" i="4"/>
  <c r="D1001" i="4"/>
  <c r="C1001" i="4"/>
  <c r="DM1000" i="4"/>
  <c r="DN1000" i="4" s="1"/>
  <c r="DI1000" i="4" s="1"/>
  <c r="DL1000" i="4"/>
  <c r="DK1000" i="4"/>
  <c r="DJ1000" i="4"/>
  <c r="DH1000" i="4"/>
  <c r="DG1000" i="4"/>
  <c r="DE1000" i="4"/>
  <c r="DD1000" i="4"/>
  <c r="DC1000" i="4"/>
  <c r="DA1000" i="4"/>
  <c r="CY1000" i="4"/>
  <c r="D1000" i="4"/>
  <c r="C1000" i="4"/>
  <c r="DN999" i="4"/>
  <c r="CY999" i="4" s="1"/>
  <c r="DM999" i="4"/>
  <c r="DL999" i="4"/>
  <c r="DK999" i="4"/>
  <c r="DJ999" i="4"/>
  <c r="DI999" i="4"/>
  <c r="DF999" i="4"/>
  <c r="DE999" i="4"/>
  <c r="D999" i="4"/>
  <c r="C999" i="4"/>
  <c r="DM998" i="4"/>
  <c r="DN998" i="4" s="1"/>
  <c r="CX998" i="4" s="1"/>
  <c r="DL998" i="4"/>
  <c r="DK998" i="4"/>
  <c r="DJ998" i="4"/>
  <c r="DH998" i="4"/>
  <c r="DG998" i="4"/>
  <c r="DD998" i="4"/>
  <c r="CZ998" i="4"/>
  <c r="CY998" i="4"/>
  <c r="D998" i="4"/>
  <c r="C998" i="4"/>
  <c r="DN997" i="4"/>
  <c r="CZ997" i="4" s="1"/>
  <c r="DM997" i="4"/>
  <c r="DL997" i="4"/>
  <c r="DK997" i="4"/>
  <c r="DJ997" i="4"/>
  <c r="DI997" i="4"/>
  <c r="DG997" i="4"/>
  <c r="DF997" i="4"/>
  <c r="DE997" i="4"/>
  <c r="DC997" i="4"/>
  <c r="DB997" i="4"/>
  <c r="DA997" i="4"/>
  <c r="CY997" i="4"/>
  <c r="CX997" i="4"/>
  <c r="D997" i="4"/>
  <c r="C997" i="4"/>
  <c r="DN996" i="4"/>
  <c r="DG996" i="4" s="1"/>
  <c r="DM996" i="4"/>
  <c r="DL996" i="4"/>
  <c r="DK996" i="4"/>
  <c r="DJ996" i="4"/>
  <c r="DI996" i="4"/>
  <c r="DH996" i="4"/>
  <c r="DF996" i="4"/>
  <c r="DD996" i="4"/>
  <c r="DC996" i="4"/>
  <c r="DB996" i="4"/>
  <c r="CZ996" i="4"/>
  <c r="CY996" i="4"/>
  <c r="CX996" i="4"/>
  <c r="D996" i="4"/>
  <c r="C996" i="4"/>
  <c r="DN995" i="4"/>
  <c r="CX995" i="4" s="1"/>
  <c r="DM995" i="4"/>
  <c r="DL995" i="4"/>
  <c r="DK995" i="4"/>
  <c r="DJ995" i="4"/>
  <c r="DC995" i="4"/>
  <c r="DB995" i="4"/>
  <c r="D995" i="4"/>
  <c r="C995" i="4"/>
  <c r="DM994" i="4"/>
  <c r="DN994" i="4" s="1"/>
  <c r="DA994" i="4" s="1"/>
  <c r="DL994" i="4"/>
  <c r="DK994" i="4"/>
  <c r="DJ994" i="4"/>
  <c r="DF994" i="4"/>
  <c r="DB994" i="4"/>
  <c r="D994" i="4"/>
  <c r="C994" i="4"/>
  <c r="DM993" i="4"/>
  <c r="DN993" i="4" s="1"/>
  <c r="DL993" i="4"/>
  <c r="DK993" i="4"/>
  <c r="DJ993" i="4"/>
  <c r="DI993" i="4"/>
  <c r="DA993" i="4"/>
  <c r="CZ993" i="4"/>
  <c r="D993" i="4"/>
  <c r="C993" i="4"/>
  <c r="DN992" i="4"/>
  <c r="DC992" i="4" s="1"/>
  <c r="DM992" i="4"/>
  <c r="DL992" i="4"/>
  <c r="DK992" i="4"/>
  <c r="DJ992" i="4"/>
  <c r="DI992" i="4"/>
  <c r="DH992" i="4"/>
  <c r="DG992" i="4"/>
  <c r="DF992" i="4"/>
  <c r="DE992" i="4"/>
  <c r="DD992" i="4"/>
  <c r="DB992" i="4"/>
  <c r="CZ992" i="4"/>
  <c r="CY992" i="4"/>
  <c r="CX992" i="4"/>
  <c r="D992" i="4"/>
  <c r="C992" i="4"/>
  <c r="DN991" i="4"/>
  <c r="DF991" i="4" s="1"/>
  <c r="DM991" i="4"/>
  <c r="DL991" i="4"/>
  <c r="DK991" i="4"/>
  <c r="DJ991" i="4"/>
  <c r="DI991" i="4"/>
  <c r="DG991" i="4"/>
  <c r="DC991" i="4"/>
  <c r="CY991" i="4"/>
  <c r="CX991" i="4"/>
  <c r="D991" i="4"/>
  <c r="C991" i="4"/>
  <c r="DN990" i="4"/>
  <c r="DH990" i="4" s="1"/>
  <c r="DM990" i="4"/>
  <c r="DL990" i="4"/>
  <c r="DK990" i="4"/>
  <c r="DJ990" i="4"/>
  <c r="DI990" i="4"/>
  <c r="DB990" i="4"/>
  <c r="CX990" i="4"/>
  <c r="D990" i="4"/>
  <c r="C990" i="4"/>
  <c r="DM989" i="4"/>
  <c r="DN989" i="4" s="1"/>
  <c r="DH989" i="4" s="1"/>
  <c r="DL989" i="4"/>
  <c r="DK989" i="4"/>
  <c r="DJ989" i="4"/>
  <c r="DI989" i="4"/>
  <c r="DG989" i="4"/>
  <c r="DF989" i="4"/>
  <c r="DE989" i="4"/>
  <c r="DD989" i="4"/>
  <c r="DA989" i="4"/>
  <c r="D989" i="4"/>
  <c r="C989" i="4"/>
  <c r="DN988" i="4"/>
  <c r="DB988" i="4" s="1"/>
  <c r="DM988" i="4"/>
  <c r="DL988" i="4"/>
  <c r="DK988" i="4"/>
  <c r="DJ988" i="4"/>
  <c r="DH988" i="4"/>
  <c r="DG988" i="4"/>
  <c r="DF988" i="4"/>
  <c r="DE988" i="4"/>
  <c r="DD988" i="4"/>
  <c r="DC988" i="4"/>
  <c r="DA988" i="4"/>
  <c r="CZ988" i="4"/>
  <c r="CX988" i="4"/>
  <c r="D988" i="4"/>
  <c r="C988" i="4"/>
  <c r="DM987" i="4"/>
  <c r="DN987" i="4" s="1"/>
  <c r="DF987" i="4" s="1"/>
  <c r="DL987" i="4"/>
  <c r="DK987" i="4"/>
  <c r="DJ987" i="4"/>
  <c r="DI987" i="4"/>
  <c r="DG987" i="4"/>
  <c r="DE987" i="4"/>
  <c r="DD987" i="4"/>
  <c r="DC987" i="4"/>
  <c r="CZ987" i="4"/>
  <c r="CY987" i="4"/>
  <c r="D987" i="4"/>
  <c r="C987" i="4"/>
  <c r="DN986" i="4"/>
  <c r="CZ986" i="4" s="1"/>
  <c r="DM986" i="4"/>
  <c r="DL986" i="4"/>
  <c r="DK986" i="4"/>
  <c r="DJ986" i="4"/>
  <c r="DG986" i="4"/>
  <c r="DB986" i="4"/>
  <c r="D986" i="4"/>
  <c r="C986" i="4"/>
  <c r="DN985" i="4"/>
  <c r="CY985" i="4" s="1"/>
  <c r="DM985" i="4"/>
  <c r="DL985" i="4"/>
  <c r="DK985" i="4"/>
  <c r="DJ985" i="4"/>
  <c r="DI985" i="4"/>
  <c r="D985" i="4"/>
  <c r="C985" i="4"/>
  <c r="DM984" i="4"/>
  <c r="DN984" i="4" s="1"/>
  <c r="DC984" i="4" s="1"/>
  <c r="DL984" i="4"/>
  <c r="DK984" i="4"/>
  <c r="DJ984" i="4"/>
  <c r="DH984" i="4"/>
  <c r="DG984" i="4"/>
  <c r="DF984" i="4"/>
  <c r="DE984" i="4"/>
  <c r="DD984" i="4"/>
  <c r="DB984" i="4"/>
  <c r="DA984" i="4"/>
  <c r="CZ984" i="4"/>
  <c r="CY984" i="4"/>
  <c r="D984" i="4"/>
  <c r="C984" i="4"/>
  <c r="DN983" i="4"/>
  <c r="DH983" i="4" s="1"/>
  <c r="DM983" i="4"/>
  <c r="DL983" i="4"/>
  <c r="DK983" i="4"/>
  <c r="DJ983" i="4"/>
  <c r="DI983" i="4"/>
  <c r="DG983" i="4"/>
  <c r="DF983" i="4"/>
  <c r="DE983" i="4"/>
  <c r="DD983" i="4"/>
  <c r="DC983" i="4"/>
  <c r="DB983" i="4"/>
  <c r="DA983" i="4"/>
  <c r="CZ983" i="4"/>
  <c r="CY983" i="4"/>
  <c r="CX983" i="4"/>
  <c r="D983" i="4"/>
  <c r="C983" i="4"/>
  <c r="DN982" i="4"/>
  <c r="DH982" i="4" s="1"/>
  <c r="DM982" i="4"/>
  <c r="DL982" i="4"/>
  <c r="DK982" i="4"/>
  <c r="DJ982" i="4"/>
  <c r="DB982" i="4"/>
  <c r="D982" i="4"/>
  <c r="C982" i="4"/>
  <c r="DM981" i="4"/>
  <c r="DN981" i="4" s="1"/>
  <c r="DL981" i="4"/>
  <c r="DK981" i="4"/>
  <c r="DJ981" i="4"/>
  <c r="D981" i="4"/>
  <c r="C981" i="4"/>
  <c r="DM980" i="4"/>
  <c r="DN980" i="4" s="1"/>
  <c r="DL980" i="4"/>
  <c r="DK980" i="4"/>
  <c r="DJ980" i="4"/>
  <c r="CX980" i="4"/>
  <c r="D980" i="4"/>
  <c r="C980" i="4"/>
  <c r="DN979" i="4"/>
  <c r="DM979" i="4"/>
  <c r="DL979" i="4"/>
  <c r="DK979" i="4"/>
  <c r="DJ979" i="4"/>
  <c r="DI979" i="4"/>
  <c r="DG979" i="4"/>
  <c r="DC979" i="4"/>
  <c r="DB979" i="4"/>
  <c r="CY979" i="4"/>
  <c r="CX979" i="4"/>
  <c r="D979" i="4"/>
  <c r="C979" i="4"/>
  <c r="DN978" i="4"/>
  <c r="DI978" i="4" s="1"/>
  <c r="DM978" i="4"/>
  <c r="DL978" i="4"/>
  <c r="DK978" i="4"/>
  <c r="DJ978" i="4"/>
  <c r="DB978" i="4"/>
  <c r="D978" i="4"/>
  <c r="C978" i="4"/>
  <c r="DM977" i="4"/>
  <c r="DN977" i="4" s="1"/>
  <c r="DE977" i="4" s="1"/>
  <c r="DL977" i="4"/>
  <c r="DK977" i="4"/>
  <c r="DJ977" i="4"/>
  <c r="D977" i="4"/>
  <c r="C977" i="4"/>
  <c r="DM976" i="4"/>
  <c r="DN976" i="4" s="1"/>
  <c r="DL976" i="4"/>
  <c r="DK976" i="4"/>
  <c r="DJ976" i="4"/>
  <c r="DH976" i="4"/>
  <c r="DF976" i="4"/>
  <c r="D976" i="4"/>
  <c r="C976" i="4"/>
  <c r="DN975" i="4"/>
  <c r="DH975" i="4" s="1"/>
  <c r="DM975" i="4"/>
  <c r="DL975" i="4"/>
  <c r="DK975" i="4"/>
  <c r="DJ975" i="4"/>
  <c r="D975" i="4"/>
  <c r="C975" i="4"/>
  <c r="DN974" i="4"/>
  <c r="DM974" i="4"/>
  <c r="DL974" i="4"/>
  <c r="DK974" i="4"/>
  <c r="DJ974" i="4"/>
  <c r="DG974" i="4"/>
  <c r="DD974" i="4"/>
  <c r="DB974" i="4"/>
  <c r="D974" i="4"/>
  <c r="C974" i="4"/>
  <c r="DM973" i="4"/>
  <c r="DN973" i="4" s="1"/>
  <c r="CX973" i="4" s="1"/>
  <c r="DL973" i="4"/>
  <c r="DK973" i="4"/>
  <c r="DJ973" i="4"/>
  <c r="DI973" i="4"/>
  <c r="DE973" i="4"/>
  <c r="DC973" i="4"/>
  <c r="D973" i="4"/>
  <c r="C973" i="4"/>
  <c r="DN972" i="4"/>
  <c r="DH972" i="4" s="1"/>
  <c r="DM972" i="4"/>
  <c r="DL972" i="4"/>
  <c r="DK972" i="4"/>
  <c r="DJ972" i="4"/>
  <c r="DI972" i="4"/>
  <c r="DF972" i="4"/>
  <c r="DD972" i="4"/>
  <c r="CZ972" i="4"/>
  <c r="CX972" i="4"/>
  <c r="D972" i="4"/>
  <c r="C972" i="4"/>
  <c r="DN971" i="4"/>
  <c r="DG971" i="4" s="1"/>
  <c r="DM971" i="4"/>
  <c r="DL971" i="4"/>
  <c r="DK971" i="4"/>
  <c r="DJ971" i="4"/>
  <c r="DI971" i="4"/>
  <c r="DD971" i="4"/>
  <c r="DC971" i="4"/>
  <c r="DA971" i="4"/>
  <c r="CY971" i="4"/>
  <c r="CX971" i="4"/>
  <c r="D971" i="4"/>
  <c r="C971" i="4"/>
  <c r="DM970" i="4"/>
  <c r="DN970" i="4" s="1"/>
  <c r="DI970" i="4" s="1"/>
  <c r="DL970" i="4"/>
  <c r="DK970" i="4"/>
  <c r="DJ970" i="4"/>
  <c r="D970" i="4"/>
  <c r="C970" i="4"/>
  <c r="DN969" i="4"/>
  <c r="DH969" i="4" s="1"/>
  <c r="DM969" i="4"/>
  <c r="DL969" i="4"/>
  <c r="DK969" i="4"/>
  <c r="DJ969" i="4"/>
  <c r="DI969" i="4"/>
  <c r="D969" i="4"/>
  <c r="C969" i="4"/>
  <c r="DM968" i="4"/>
  <c r="DN968" i="4" s="1"/>
  <c r="DG968" i="4" s="1"/>
  <c r="DL968" i="4"/>
  <c r="DK968" i="4"/>
  <c r="DJ968" i="4"/>
  <c r="DH968" i="4"/>
  <c r="D968" i="4"/>
  <c r="C968" i="4"/>
  <c r="DN967" i="4"/>
  <c r="DB967" i="4" s="1"/>
  <c r="DM967" i="4"/>
  <c r="DL967" i="4"/>
  <c r="DK967" i="4"/>
  <c r="DJ967" i="4"/>
  <c r="DI967" i="4"/>
  <c r="DG967" i="4"/>
  <c r="DF967" i="4"/>
  <c r="DD967" i="4"/>
  <c r="CY967" i="4"/>
  <c r="CX967" i="4"/>
  <c r="D967" i="4"/>
  <c r="C967" i="4"/>
  <c r="DN966" i="4"/>
  <c r="DI966" i="4" s="1"/>
  <c r="DM966" i="4"/>
  <c r="DL966" i="4"/>
  <c r="DK966" i="4"/>
  <c r="DJ966" i="4"/>
  <c r="DH966" i="4"/>
  <c r="DF966" i="4"/>
  <c r="DE966" i="4"/>
  <c r="DC966" i="4"/>
  <c r="CX966" i="4"/>
  <c r="D966" i="4"/>
  <c r="C966" i="4"/>
  <c r="DM965" i="4"/>
  <c r="DN965" i="4" s="1"/>
  <c r="DH965" i="4" s="1"/>
  <c r="DL965" i="4"/>
  <c r="DK965" i="4"/>
  <c r="DJ965" i="4"/>
  <c r="D965" i="4"/>
  <c r="C965" i="4"/>
  <c r="DM964" i="4"/>
  <c r="DN964" i="4" s="1"/>
  <c r="DD964" i="4" s="1"/>
  <c r="DL964" i="4"/>
  <c r="DK964" i="4"/>
  <c r="DJ964" i="4"/>
  <c r="DI964" i="4"/>
  <c r="DG964" i="4"/>
  <c r="DF964" i="4"/>
  <c r="DA964" i="4"/>
  <c r="D964" i="4"/>
  <c r="C964" i="4"/>
  <c r="DN963" i="4"/>
  <c r="DD963" i="4" s="1"/>
  <c r="DM963" i="4"/>
  <c r="DL963" i="4"/>
  <c r="DK963" i="4"/>
  <c r="DJ963" i="4"/>
  <c r="DI963" i="4"/>
  <c r="DH963" i="4"/>
  <c r="DG963" i="4"/>
  <c r="DF963" i="4"/>
  <c r="DE963" i="4"/>
  <c r="DC963" i="4"/>
  <c r="DB963" i="4"/>
  <c r="CZ963" i="4"/>
  <c r="CX963" i="4"/>
  <c r="D963" i="4"/>
  <c r="C963" i="4"/>
  <c r="DM962" i="4"/>
  <c r="DN962" i="4" s="1"/>
  <c r="DD962" i="4" s="1"/>
  <c r="DL962" i="4"/>
  <c r="DK962" i="4"/>
  <c r="DJ962" i="4"/>
  <c r="DI962" i="4"/>
  <c r="DG962" i="4"/>
  <c r="DE962" i="4"/>
  <c r="DA962" i="4"/>
  <c r="CY962" i="4"/>
  <c r="D962" i="4"/>
  <c r="C962" i="4"/>
  <c r="DN961" i="4"/>
  <c r="DH961" i="4" s="1"/>
  <c r="DM961" i="4"/>
  <c r="DL961" i="4"/>
  <c r="DK961" i="4"/>
  <c r="DJ961" i="4"/>
  <c r="DI961" i="4"/>
  <c r="DF961" i="4"/>
  <c r="DD961" i="4"/>
  <c r="DC961" i="4"/>
  <c r="DA961" i="4"/>
  <c r="CZ961" i="4"/>
  <c r="D961" i="4"/>
  <c r="C961" i="4"/>
  <c r="DM960" i="4"/>
  <c r="DN960" i="4" s="1"/>
  <c r="DI960" i="4" s="1"/>
  <c r="DL960" i="4"/>
  <c r="DK960" i="4"/>
  <c r="DJ960" i="4"/>
  <c r="DG960" i="4"/>
  <c r="DF960" i="4"/>
  <c r="DE960" i="4"/>
  <c r="DC960" i="4"/>
  <c r="DB960" i="4"/>
  <c r="CY960" i="4"/>
  <c r="D960" i="4"/>
  <c r="C960" i="4"/>
  <c r="DN959" i="4"/>
  <c r="DG959" i="4" s="1"/>
  <c r="DM959" i="4"/>
  <c r="DL959" i="4"/>
  <c r="DK959" i="4"/>
  <c r="DJ959" i="4"/>
  <c r="DI959" i="4"/>
  <c r="DH959" i="4"/>
  <c r="DF959" i="4"/>
  <c r="DE959" i="4"/>
  <c r="DD959" i="4"/>
  <c r="DA959" i="4"/>
  <c r="CY959" i="4"/>
  <c r="CX959" i="4"/>
  <c r="D959" i="4"/>
  <c r="C959" i="4"/>
  <c r="DN958" i="4"/>
  <c r="DH958" i="4" s="1"/>
  <c r="DM958" i="4"/>
  <c r="DL958" i="4"/>
  <c r="DK958" i="4"/>
  <c r="DJ958" i="4"/>
  <c r="DI958" i="4"/>
  <c r="DF958" i="4"/>
  <c r="DE958" i="4"/>
  <c r="DD958" i="4"/>
  <c r="DC958" i="4"/>
  <c r="DA958" i="4"/>
  <c r="CX958" i="4"/>
  <c r="D958" i="4"/>
  <c r="C958" i="4"/>
  <c r="DM957" i="4"/>
  <c r="DN957" i="4" s="1"/>
  <c r="DH957" i="4" s="1"/>
  <c r="DL957" i="4"/>
  <c r="DK957" i="4"/>
  <c r="DJ957" i="4"/>
  <c r="DG957" i="4"/>
  <c r="DC957" i="4"/>
  <c r="DB957" i="4"/>
  <c r="DA957" i="4"/>
  <c r="CZ957" i="4"/>
  <c r="D957" i="4"/>
  <c r="C957" i="4"/>
  <c r="DN956" i="4"/>
  <c r="DH956" i="4" s="1"/>
  <c r="DM956" i="4"/>
  <c r="DL956" i="4"/>
  <c r="DK956" i="4"/>
  <c r="DJ956" i="4"/>
  <c r="DI956" i="4"/>
  <c r="DG956" i="4"/>
  <c r="DF956" i="4"/>
  <c r="DE956" i="4"/>
  <c r="DD956" i="4"/>
  <c r="DC956" i="4"/>
  <c r="DB956" i="4"/>
  <c r="DA956" i="4"/>
  <c r="CY956" i="4"/>
  <c r="CX956" i="4"/>
  <c r="D956" i="4"/>
  <c r="C956" i="4"/>
  <c r="DM955" i="4"/>
  <c r="DN955" i="4" s="1"/>
  <c r="DL955" i="4"/>
  <c r="DK955" i="4"/>
  <c r="DJ955" i="4"/>
  <c r="D955" i="4"/>
  <c r="C955" i="4"/>
  <c r="DN954" i="4"/>
  <c r="DF954" i="4" s="1"/>
  <c r="DM954" i="4"/>
  <c r="DL954" i="4"/>
  <c r="DK954" i="4"/>
  <c r="DJ954" i="4"/>
  <c r="D954" i="4"/>
  <c r="C954" i="4"/>
  <c r="DN953" i="4"/>
  <c r="DE953" i="4" s="1"/>
  <c r="DM953" i="4"/>
  <c r="DL953" i="4"/>
  <c r="DK953" i="4"/>
  <c r="DJ953" i="4"/>
  <c r="DH953" i="4"/>
  <c r="DC953" i="4"/>
  <c r="D953" i="4"/>
  <c r="C953" i="4"/>
  <c r="DN952" i="4"/>
  <c r="DM952" i="4"/>
  <c r="DL952" i="4"/>
  <c r="DK952" i="4"/>
  <c r="DJ952" i="4"/>
  <c r="D952" i="4"/>
  <c r="C952" i="4"/>
  <c r="DM951" i="4"/>
  <c r="DN951" i="4" s="1"/>
  <c r="DL951" i="4"/>
  <c r="DK951" i="4"/>
  <c r="DJ951" i="4"/>
  <c r="DI951" i="4"/>
  <c r="D951" i="4"/>
  <c r="C951" i="4"/>
  <c r="DM950" i="4"/>
  <c r="DN950" i="4" s="1"/>
  <c r="DH950" i="4" s="1"/>
  <c r="DL950" i="4"/>
  <c r="DK950" i="4"/>
  <c r="DJ950" i="4"/>
  <c r="D950" i="4"/>
  <c r="C950" i="4"/>
  <c r="DM949" i="4"/>
  <c r="DN949" i="4" s="1"/>
  <c r="DG949" i="4" s="1"/>
  <c r="DL949" i="4"/>
  <c r="DK949" i="4"/>
  <c r="DJ949" i="4"/>
  <c r="D949" i="4"/>
  <c r="C949" i="4"/>
  <c r="DN948" i="4"/>
  <c r="DA948" i="4" s="1"/>
  <c r="DM948" i="4"/>
  <c r="DL948" i="4"/>
  <c r="DK948" i="4"/>
  <c r="DJ948" i="4"/>
  <c r="DI948" i="4"/>
  <c r="DH948" i="4"/>
  <c r="DG948" i="4"/>
  <c r="DF948" i="4"/>
  <c r="DE948" i="4"/>
  <c r="DD948" i="4"/>
  <c r="DC948" i="4"/>
  <c r="DB948" i="4"/>
  <c r="CZ948" i="4"/>
  <c r="CY948" i="4"/>
  <c r="CX948" i="4"/>
  <c r="D948" i="4"/>
  <c r="C948" i="4"/>
  <c r="DN947" i="4"/>
  <c r="DA947" i="4" s="1"/>
  <c r="DM947" i="4"/>
  <c r="DL947" i="4"/>
  <c r="DK947" i="4"/>
  <c r="DJ947" i="4"/>
  <c r="DI947" i="4"/>
  <c r="DH947" i="4"/>
  <c r="DG947" i="4"/>
  <c r="DF947" i="4"/>
  <c r="DE947" i="4"/>
  <c r="DD947" i="4"/>
  <c r="DC947" i="4"/>
  <c r="DB947" i="4"/>
  <c r="CY947" i="4"/>
  <c r="CX947" i="4"/>
  <c r="D947" i="4"/>
  <c r="C947" i="4"/>
  <c r="DN946" i="4"/>
  <c r="DI946" i="4" s="1"/>
  <c r="DM946" i="4"/>
  <c r="DL946" i="4"/>
  <c r="DK946" i="4"/>
  <c r="DJ946" i="4"/>
  <c r="DH946" i="4"/>
  <c r="DF946" i="4"/>
  <c r="DD946" i="4"/>
  <c r="CX946" i="4"/>
  <c r="D946" i="4"/>
  <c r="C946" i="4"/>
  <c r="DM945" i="4"/>
  <c r="DN945" i="4" s="1"/>
  <c r="DG945" i="4" s="1"/>
  <c r="DL945" i="4"/>
  <c r="DK945" i="4"/>
  <c r="DJ945" i="4"/>
  <c r="D945" i="4"/>
  <c r="C945" i="4"/>
  <c r="DN944" i="4"/>
  <c r="DM944" i="4"/>
  <c r="DL944" i="4"/>
  <c r="DK944" i="4"/>
  <c r="DJ944" i="4"/>
  <c r="DI944" i="4"/>
  <c r="DH944" i="4"/>
  <c r="DG944" i="4"/>
  <c r="DF944" i="4"/>
  <c r="DE944" i="4"/>
  <c r="DD944" i="4"/>
  <c r="DC944" i="4"/>
  <c r="DB944" i="4"/>
  <c r="DA944" i="4"/>
  <c r="CZ944" i="4"/>
  <c r="CY944" i="4"/>
  <c r="CX944" i="4"/>
  <c r="D944" i="4"/>
  <c r="C944" i="4"/>
  <c r="DN943" i="4"/>
  <c r="DI943" i="4" s="1"/>
  <c r="DM943" i="4"/>
  <c r="DL943" i="4"/>
  <c r="DK943" i="4"/>
  <c r="DJ943" i="4"/>
  <c r="DF943" i="4"/>
  <c r="DE943" i="4"/>
  <c r="DD943" i="4"/>
  <c r="DC943" i="4"/>
  <c r="DB943" i="4"/>
  <c r="DA943" i="4"/>
  <c r="CY943" i="4"/>
  <c r="CX943" i="4"/>
  <c r="D943" i="4"/>
  <c r="C943" i="4"/>
  <c r="DN942" i="4"/>
  <c r="DI942" i="4" s="1"/>
  <c r="DM942" i="4"/>
  <c r="DL942" i="4"/>
  <c r="DK942" i="4"/>
  <c r="DJ942" i="4"/>
  <c r="DD942" i="4"/>
  <c r="DB942" i="4"/>
  <c r="CZ942" i="4"/>
  <c r="CX942" i="4"/>
  <c r="D942" i="4"/>
  <c r="C942" i="4"/>
  <c r="DM941" i="4"/>
  <c r="DN941" i="4" s="1"/>
  <c r="DL941" i="4"/>
  <c r="DK941" i="4"/>
  <c r="DJ941" i="4"/>
  <c r="DI941" i="4"/>
  <c r="DC941" i="4"/>
  <c r="DA941" i="4"/>
  <c r="CY941" i="4"/>
  <c r="D941" i="4"/>
  <c r="C941" i="4"/>
  <c r="DN940" i="4"/>
  <c r="DM940" i="4"/>
  <c r="DL940" i="4"/>
  <c r="DK940" i="4"/>
  <c r="DJ940" i="4"/>
  <c r="DH940" i="4"/>
  <c r="DB940" i="4"/>
  <c r="D940" i="4"/>
  <c r="C940" i="4"/>
  <c r="DM939" i="4"/>
  <c r="DN939" i="4" s="1"/>
  <c r="DG939" i="4" s="1"/>
  <c r="DL939" i="4"/>
  <c r="DK939" i="4"/>
  <c r="DJ939" i="4"/>
  <c r="DA939" i="4"/>
  <c r="D939" i="4"/>
  <c r="C939" i="4"/>
  <c r="DN938" i="4"/>
  <c r="DM938" i="4"/>
  <c r="DL938" i="4"/>
  <c r="DK938" i="4"/>
  <c r="DJ938" i="4"/>
  <c r="DI938" i="4"/>
  <c r="CX938" i="4"/>
  <c r="D938" i="4"/>
  <c r="C938" i="4"/>
  <c r="DM937" i="4"/>
  <c r="DN937" i="4" s="1"/>
  <c r="DH937" i="4" s="1"/>
  <c r="DL937" i="4"/>
  <c r="DK937" i="4"/>
  <c r="DJ937" i="4"/>
  <c r="DI937" i="4"/>
  <c r="DE937" i="4"/>
  <c r="CY937" i="4"/>
  <c r="D937" i="4"/>
  <c r="C937" i="4"/>
  <c r="DN936" i="4"/>
  <c r="DM936" i="4"/>
  <c r="DL936" i="4"/>
  <c r="DK936" i="4"/>
  <c r="DJ936" i="4"/>
  <c r="DH936" i="4"/>
  <c r="DG936" i="4"/>
  <c r="D936" i="4"/>
  <c r="C936" i="4"/>
  <c r="DM935" i="4"/>
  <c r="DN935" i="4" s="1"/>
  <c r="DL935" i="4"/>
  <c r="DK935" i="4"/>
  <c r="DJ935" i="4"/>
  <c r="DI935" i="4"/>
  <c r="DC935" i="4"/>
  <c r="D935" i="4"/>
  <c r="C935" i="4"/>
  <c r="DM934" i="4"/>
  <c r="DN934" i="4" s="1"/>
  <c r="DL934" i="4"/>
  <c r="DK934" i="4"/>
  <c r="DJ934" i="4"/>
  <c r="DB934" i="4"/>
  <c r="D934" i="4"/>
  <c r="C934" i="4"/>
  <c r="DM933" i="4"/>
  <c r="DN933" i="4" s="1"/>
  <c r="DI933" i="4" s="1"/>
  <c r="DL933" i="4"/>
  <c r="DK933" i="4"/>
  <c r="DJ933" i="4"/>
  <c r="DH933" i="4"/>
  <c r="DF933" i="4"/>
  <c r="DE933" i="4"/>
  <c r="D933" i="4"/>
  <c r="C933" i="4"/>
  <c r="DN932" i="4"/>
  <c r="DA932" i="4" s="1"/>
  <c r="DM932" i="4"/>
  <c r="DL932" i="4"/>
  <c r="DK932" i="4"/>
  <c r="DJ932" i="4"/>
  <c r="DI932" i="4"/>
  <c r="DH932" i="4"/>
  <c r="DG932" i="4"/>
  <c r="DF932" i="4"/>
  <c r="DE932" i="4"/>
  <c r="DD932" i="4"/>
  <c r="DC932" i="4"/>
  <c r="DB932" i="4"/>
  <c r="CZ932" i="4"/>
  <c r="CY932" i="4"/>
  <c r="CX932" i="4"/>
  <c r="D932" i="4"/>
  <c r="C932" i="4"/>
  <c r="DN931" i="4"/>
  <c r="DA931" i="4" s="1"/>
  <c r="DM931" i="4"/>
  <c r="DL931" i="4"/>
  <c r="DK931" i="4"/>
  <c r="DJ931" i="4"/>
  <c r="DI931" i="4"/>
  <c r="DH931" i="4"/>
  <c r="DG931" i="4"/>
  <c r="DF931" i="4"/>
  <c r="DE931" i="4"/>
  <c r="DD931" i="4"/>
  <c r="DC931" i="4"/>
  <c r="DB931" i="4"/>
  <c r="CY931" i="4"/>
  <c r="CX931" i="4"/>
  <c r="D931" i="4"/>
  <c r="C931" i="4"/>
  <c r="DN930" i="4"/>
  <c r="DM930" i="4"/>
  <c r="DL930" i="4"/>
  <c r="DK930" i="4"/>
  <c r="DJ930" i="4"/>
  <c r="DH930" i="4"/>
  <c r="DG930" i="4"/>
  <c r="DF930" i="4"/>
  <c r="DE930" i="4"/>
  <c r="DD930" i="4"/>
  <c r="DC930" i="4"/>
  <c r="DB930" i="4"/>
  <c r="DA930" i="4"/>
  <c r="CX930" i="4"/>
  <c r="D930" i="4"/>
  <c r="C930" i="4"/>
  <c r="DM929" i="4"/>
  <c r="DN929" i="4" s="1"/>
  <c r="DI929" i="4" s="1"/>
  <c r="DL929" i="4"/>
  <c r="DK929" i="4"/>
  <c r="DJ929" i="4"/>
  <c r="D929" i="4"/>
  <c r="C929" i="4"/>
  <c r="DN928" i="4"/>
  <c r="DM928" i="4"/>
  <c r="DL928" i="4"/>
  <c r="DK928" i="4"/>
  <c r="DJ928" i="4"/>
  <c r="DI928" i="4"/>
  <c r="DH928" i="4"/>
  <c r="DG928" i="4"/>
  <c r="DF928" i="4"/>
  <c r="DE928" i="4"/>
  <c r="DD928" i="4"/>
  <c r="DC928" i="4"/>
  <c r="DB928" i="4"/>
  <c r="DA928" i="4"/>
  <c r="CZ928" i="4"/>
  <c r="CY928" i="4"/>
  <c r="CX928" i="4"/>
  <c r="D928" i="4"/>
  <c r="C928" i="4"/>
  <c r="DN927" i="4"/>
  <c r="DE927" i="4" s="1"/>
  <c r="DM927" i="4"/>
  <c r="DL927" i="4"/>
  <c r="DK927" i="4"/>
  <c r="DJ927" i="4"/>
  <c r="DI927" i="4"/>
  <c r="DG927" i="4"/>
  <c r="DF927" i="4"/>
  <c r="DD927" i="4"/>
  <c r="DC927" i="4"/>
  <c r="DB927" i="4"/>
  <c r="DA927" i="4"/>
  <c r="CZ927" i="4"/>
  <c r="CY927" i="4"/>
  <c r="CX927" i="4"/>
  <c r="D927" i="4"/>
  <c r="C927" i="4"/>
  <c r="DM926" i="4"/>
  <c r="DN926" i="4" s="1"/>
  <c r="DL926" i="4"/>
  <c r="DK926" i="4"/>
  <c r="DJ926" i="4"/>
  <c r="D926" i="4"/>
  <c r="C926" i="4"/>
  <c r="DN925" i="4"/>
  <c r="DM925" i="4"/>
  <c r="DL925" i="4"/>
  <c r="DK925" i="4"/>
  <c r="DJ925" i="4"/>
  <c r="CX925" i="4"/>
  <c r="D925" i="4"/>
  <c r="C925" i="4"/>
  <c r="DN924" i="4"/>
  <c r="DI924" i="4" s="1"/>
  <c r="DM924" i="4"/>
  <c r="DL924" i="4"/>
  <c r="DK924" i="4"/>
  <c r="DJ924" i="4"/>
  <c r="DE924" i="4"/>
  <c r="CX924" i="4"/>
  <c r="D924" i="4"/>
  <c r="C924" i="4"/>
  <c r="DM923" i="4"/>
  <c r="DN923" i="4" s="1"/>
  <c r="DL923" i="4"/>
  <c r="DK923" i="4"/>
  <c r="DJ923" i="4"/>
  <c r="D923" i="4"/>
  <c r="C923" i="4"/>
  <c r="DN922" i="4"/>
  <c r="DH922" i="4" s="1"/>
  <c r="DM922" i="4"/>
  <c r="DL922" i="4"/>
  <c r="DK922" i="4"/>
  <c r="DJ922" i="4"/>
  <c r="DI922" i="4"/>
  <c r="DE922" i="4"/>
  <c r="DC922" i="4"/>
  <c r="CX922" i="4"/>
  <c r="D922" i="4"/>
  <c r="C922" i="4"/>
  <c r="DM921" i="4"/>
  <c r="DN921" i="4" s="1"/>
  <c r="DL921" i="4"/>
  <c r="DK921" i="4"/>
  <c r="DJ921" i="4"/>
  <c r="D921" i="4"/>
  <c r="C921" i="4"/>
  <c r="DM920" i="4"/>
  <c r="DN920" i="4" s="1"/>
  <c r="DH920" i="4" s="1"/>
  <c r="DL920" i="4"/>
  <c r="DK920" i="4"/>
  <c r="DJ920" i="4"/>
  <c r="DA920" i="4"/>
  <c r="D920" i="4"/>
  <c r="C920" i="4"/>
  <c r="DN919" i="4"/>
  <c r="DA919" i="4" s="1"/>
  <c r="DM919" i="4"/>
  <c r="DL919" i="4"/>
  <c r="DK919" i="4"/>
  <c r="DJ919" i="4"/>
  <c r="DI919" i="4"/>
  <c r="DH919" i="4"/>
  <c r="DG919" i="4"/>
  <c r="DF919" i="4"/>
  <c r="DE919" i="4"/>
  <c r="DD919" i="4"/>
  <c r="DC919" i="4"/>
  <c r="DB919" i="4"/>
  <c r="CZ919" i="4"/>
  <c r="CY919" i="4"/>
  <c r="CX919" i="4"/>
  <c r="D919" i="4"/>
  <c r="C919" i="4"/>
  <c r="DN918" i="4"/>
  <c r="CZ918" i="4" s="1"/>
  <c r="DM918" i="4"/>
  <c r="DL918" i="4"/>
  <c r="DK918" i="4"/>
  <c r="DJ918" i="4"/>
  <c r="DI918" i="4"/>
  <c r="DH918" i="4"/>
  <c r="DG918" i="4"/>
  <c r="DF918" i="4"/>
  <c r="DE918" i="4"/>
  <c r="DD918" i="4"/>
  <c r="DC918" i="4"/>
  <c r="DB918" i="4"/>
  <c r="DA918" i="4"/>
  <c r="CY918" i="4"/>
  <c r="CX918" i="4"/>
  <c r="D918" i="4"/>
  <c r="C918" i="4"/>
  <c r="DN917" i="4"/>
  <c r="DM917" i="4"/>
  <c r="DL917" i="4"/>
  <c r="DK917" i="4"/>
  <c r="DJ917" i="4"/>
  <c r="DG917" i="4"/>
  <c r="DE917" i="4"/>
  <c r="DD917" i="4"/>
  <c r="CX917" i="4"/>
  <c r="D917" i="4"/>
  <c r="C917" i="4"/>
  <c r="DM916" i="4"/>
  <c r="DN916" i="4" s="1"/>
  <c r="DC916" i="4" s="1"/>
  <c r="DL916" i="4"/>
  <c r="DK916" i="4"/>
  <c r="DJ916" i="4"/>
  <c r="DF916" i="4"/>
  <c r="DD916" i="4"/>
  <c r="D916" i="4"/>
  <c r="C916" i="4"/>
  <c r="DN915" i="4"/>
  <c r="DA915" i="4" s="1"/>
  <c r="DM915" i="4"/>
  <c r="DL915" i="4"/>
  <c r="DK915" i="4"/>
  <c r="DJ915" i="4"/>
  <c r="DG915" i="4"/>
  <c r="DE915" i="4"/>
  <c r="DC915" i="4"/>
  <c r="DB915" i="4"/>
  <c r="CX915" i="4"/>
  <c r="D915" i="4"/>
  <c r="C915" i="4"/>
  <c r="DM914" i="4"/>
  <c r="DN914" i="4" s="1"/>
  <c r="DL914" i="4"/>
  <c r="DK914" i="4"/>
  <c r="DJ914" i="4"/>
  <c r="DF914" i="4"/>
  <c r="DD914" i="4"/>
  <c r="DB914" i="4"/>
  <c r="DA914" i="4"/>
  <c r="D914" i="4"/>
  <c r="C914" i="4"/>
  <c r="DN913" i="4"/>
  <c r="DM913" i="4"/>
  <c r="DL913" i="4"/>
  <c r="DK913" i="4"/>
  <c r="DJ913" i="4"/>
  <c r="DI913" i="4"/>
  <c r="DH913" i="4"/>
  <c r="DG913" i="4"/>
  <c r="DF913" i="4"/>
  <c r="DE913" i="4"/>
  <c r="DD913" i="4"/>
  <c r="DC913" i="4"/>
  <c r="DB913" i="4"/>
  <c r="DA913" i="4"/>
  <c r="CZ913" i="4"/>
  <c r="CY913" i="4"/>
  <c r="CX913" i="4"/>
  <c r="D913" i="4"/>
  <c r="C913" i="4"/>
  <c r="DN912" i="4"/>
  <c r="DM912" i="4"/>
  <c r="DL912" i="4"/>
  <c r="DK912" i="4"/>
  <c r="DJ912" i="4"/>
  <c r="DI912" i="4"/>
  <c r="DH912" i="4"/>
  <c r="DG912" i="4"/>
  <c r="DF912" i="4"/>
  <c r="DE912" i="4"/>
  <c r="DD912" i="4"/>
  <c r="DC912" i="4"/>
  <c r="DB912" i="4"/>
  <c r="DA912" i="4"/>
  <c r="CZ912" i="4"/>
  <c r="CY912" i="4"/>
  <c r="CX912" i="4"/>
  <c r="D912" i="4"/>
  <c r="C912" i="4"/>
  <c r="DN911" i="4"/>
  <c r="DC911" i="4" s="1"/>
  <c r="DM911" i="4"/>
  <c r="DL911" i="4"/>
  <c r="DK911" i="4"/>
  <c r="DJ911" i="4"/>
  <c r="DH911" i="4"/>
  <c r="D911" i="4"/>
  <c r="C911" i="4"/>
  <c r="DN910" i="4"/>
  <c r="DM910" i="4"/>
  <c r="DL910" i="4"/>
  <c r="DK910" i="4"/>
  <c r="DJ910" i="4"/>
  <c r="CZ910" i="4"/>
  <c r="D910" i="4"/>
  <c r="C910" i="4"/>
  <c r="DM909" i="4"/>
  <c r="DN909" i="4" s="1"/>
  <c r="DL909" i="4"/>
  <c r="DK909" i="4"/>
  <c r="DJ909" i="4"/>
  <c r="DH909" i="4"/>
  <c r="DA909" i="4"/>
  <c r="D909" i="4"/>
  <c r="C909" i="4"/>
  <c r="DN908" i="4"/>
  <c r="DE908" i="4" s="1"/>
  <c r="DM908" i="4"/>
  <c r="DL908" i="4"/>
  <c r="DK908" i="4"/>
  <c r="DJ908" i="4"/>
  <c r="DG908" i="4"/>
  <c r="D908" i="4"/>
  <c r="C908" i="4"/>
  <c r="DM907" i="4"/>
  <c r="DN907" i="4" s="1"/>
  <c r="DI907" i="4" s="1"/>
  <c r="DL907" i="4"/>
  <c r="DK907" i="4"/>
  <c r="DJ907" i="4"/>
  <c r="DF907" i="4"/>
  <c r="CY907" i="4"/>
  <c r="D907" i="4"/>
  <c r="C907" i="4"/>
  <c r="DN906" i="4"/>
  <c r="DE906" i="4" s="1"/>
  <c r="DM906" i="4"/>
  <c r="DL906" i="4"/>
  <c r="DK906" i="4"/>
  <c r="DJ906" i="4"/>
  <c r="DI906" i="4"/>
  <c r="DH906" i="4"/>
  <c r="CX906" i="4"/>
  <c r="D906" i="4"/>
  <c r="C906" i="4"/>
  <c r="DM905" i="4"/>
  <c r="DN905" i="4" s="1"/>
  <c r="DL905" i="4"/>
  <c r="DK905" i="4"/>
  <c r="DJ905" i="4"/>
  <c r="DI905" i="4"/>
  <c r="DB905" i="4"/>
  <c r="D905" i="4"/>
  <c r="C905" i="4"/>
  <c r="DM904" i="4"/>
  <c r="DN904" i="4" s="1"/>
  <c r="DH904" i="4" s="1"/>
  <c r="DL904" i="4"/>
  <c r="DK904" i="4"/>
  <c r="DJ904" i="4"/>
  <c r="DI904" i="4"/>
  <c r="DG904" i="4"/>
  <c r="D904" i="4"/>
  <c r="C904" i="4"/>
  <c r="DN903" i="4"/>
  <c r="DA903" i="4" s="1"/>
  <c r="DM903" i="4"/>
  <c r="DL903" i="4"/>
  <c r="DK903" i="4"/>
  <c r="DJ903" i="4"/>
  <c r="DI903" i="4"/>
  <c r="DH903" i="4"/>
  <c r="DG903" i="4"/>
  <c r="DF903" i="4"/>
  <c r="DE903" i="4"/>
  <c r="DD903" i="4"/>
  <c r="DC903" i="4"/>
  <c r="DB903" i="4"/>
  <c r="CZ903" i="4"/>
  <c r="CY903" i="4"/>
  <c r="CX903" i="4"/>
  <c r="D903" i="4"/>
  <c r="C903" i="4"/>
  <c r="DN902" i="4"/>
  <c r="CZ902" i="4" s="1"/>
  <c r="DM902" i="4"/>
  <c r="DL902" i="4"/>
  <c r="DK902" i="4"/>
  <c r="DJ902" i="4"/>
  <c r="DI902" i="4"/>
  <c r="DH902" i="4"/>
  <c r="DG902" i="4"/>
  <c r="DF902" i="4"/>
  <c r="DE902" i="4"/>
  <c r="DD902" i="4"/>
  <c r="DC902" i="4"/>
  <c r="DB902" i="4"/>
  <c r="DA902" i="4"/>
  <c r="CY902" i="4"/>
  <c r="CX902" i="4"/>
  <c r="D902" i="4"/>
  <c r="C902" i="4"/>
  <c r="DN901" i="4"/>
  <c r="DM901" i="4"/>
  <c r="DL901" i="4"/>
  <c r="DK901" i="4"/>
  <c r="DJ901" i="4"/>
  <c r="DI901" i="4"/>
  <c r="DH901" i="4"/>
  <c r="DG901" i="4"/>
  <c r="DF901" i="4"/>
  <c r="DE901" i="4"/>
  <c r="DD901" i="4"/>
  <c r="DC901" i="4"/>
  <c r="CZ901" i="4"/>
  <c r="CX901" i="4"/>
  <c r="D901" i="4"/>
  <c r="C901" i="4"/>
  <c r="DM900" i="4"/>
  <c r="DN900" i="4" s="1"/>
  <c r="DI900" i="4" s="1"/>
  <c r="DL900" i="4"/>
  <c r="DK900" i="4"/>
  <c r="DJ900" i="4"/>
  <c r="D900" i="4"/>
  <c r="C900" i="4"/>
  <c r="DN899" i="4"/>
  <c r="CY899" i="4" s="1"/>
  <c r="DM899" i="4"/>
  <c r="DL899" i="4"/>
  <c r="DK899" i="4"/>
  <c r="DJ899" i="4"/>
  <c r="DH899" i="4"/>
  <c r="DG899" i="4"/>
  <c r="DF899" i="4"/>
  <c r="DE899" i="4"/>
  <c r="DD899" i="4"/>
  <c r="DC899" i="4"/>
  <c r="DA899" i="4"/>
  <c r="CZ899" i="4"/>
  <c r="CX899" i="4"/>
  <c r="D899" i="4"/>
  <c r="C899" i="4"/>
  <c r="DM898" i="4"/>
  <c r="DN898" i="4" s="1"/>
  <c r="CX898" i="4" s="1"/>
  <c r="DL898" i="4"/>
  <c r="DK898" i="4"/>
  <c r="DJ898" i="4"/>
  <c r="DF898" i="4"/>
  <c r="DE898" i="4"/>
  <c r="DD898" i="4"/>
  <c r="DA898" i="4"/>
  <c r="D898" i="4"/>
  <c r="C898" i="4"/>
  <c r="DN897" i="4"/>
  <c r="DC897" i="4" s="1"/>
  <c r="DM897" i="4"/>
  <c r="DL897" i="4"/>
  <c r="DK897" i="4"/>
  <c r="DJ897" i="4"/>
  <c r="DI897" i="4"/>
  <c r="DH897" i="4"/>
  <c r="DG897" i="4"/>
  <c r="DF897" i="4"/>
  <c r="DE897" i="4"/>
  <c r="DD897" i="4"/>
  <c r="DB897" i="4"/>
  <c r="DA897" i="4"/>
  <c r="CZ897" i="4"/>
  <c r="CX897" i="4"/>
  <c r="D897" i="4"/>
  <c r="C897" i="4"/>
  <c r="DM896" i="4"/>
  <c r="DN896" i="4" s="1"/>
  <c r="DL896" i="4"/>
  <c r="DK896" i="4"/>
  <c r="DJ896" i="4"/>
  <c r="D896" i="4"/>
  <c r="C896" i="4"/>
  <c r="DM895" i="4"/>
  <c r="DN895" i="4" s="1"/>
  <c r="DL895" i="4"/>
  <c r="DK895" i="4"/>
  <c r="DJ895" i="4"/>
  <c r="D895" i="4"/>
  <c r="C895" i="4"/>
  <c r="DN894" i="4"/>
  <c r="CY894" i="4" s="1"/>
  <c r="DM894" i="4"/>
  <c r="DL894" i="4"/>
  <c r="DK894" i="4"/>
  <c r="DJ894" i="4"/>
  <c r="DI894" i="4"/>
  <c r="DH894" i="4"/>
  <c r="DG894" i="4"/>
  <c r="DF894" i="4"/>
  <c r="DE894" i="4"/>
  <c r="DD894" i="4"/>
  <c r="DC894" i="4"/>
  <c r="DA894" i="4"/>
  <c r="CZ894" i="4"/>
  <c r="CX894" i="4"/>
  <c r="D894" i="4"/>
  <c r="C894" i="4"/>
  <c r="DM893" i="4"/>
  <c r="DN893" i="4" s="1"/>
  <c r="DL893" i="4"/>
  <c r="DK893" i="4"/>
  <c r="DJ893" i="4"/>
  <c r="DI893" i="4"/>
  <c r="D893" i="4"/>
  <c r="C893" i="4"/>
  <c r="DN892" i="4"/>
  <c r="CY892" i="4" s="1"/>
  <c r="DM892" i="4"/>
  <c r="DL892" i="4"/>
  <c r="DK892" i="4"/>
  <c r="DJ892" i="4"/>
  <c r="DI892" i="4"/>
  <c r="DH892" i="4"/>
  <c r="DG892" i="4"/>
  <c r="DE892" i="4"/>
  <c r="DA892" i="4"/>
  <c r="CX892" i="4"/>
  <c r="D892" i="4"/>
  <c r="C892" i="4"/>
  <c r="DM891" i="4"/>
  <c r="DN891" i="4" s="1"/>
  <c r="DI891" i="4" s="1"/>
  <c r="DL891" i="4"/>
  <c r="DK891" i="4"/>
  <c r="DJ891" i="4"/>
  <c r="DG891" i="4"/>
  <c r="D891" i="4"/>
  <c r="C891" i="4"/>
  <c r="DM890" i="4"/>
  <c r="DN890" i="4" s="1"/>
  <c r="DH890" i="4" s="1"/>
  <c r="DL890" i="4"/>
  <c r="DK890" i="4"/>
  <c r="DJ890" i="4"/>
  <c r="DG890" i="4"/>
  <c r="DF890" i="4"/>
  <c r="D890" i="4"/>
  <c r="C890" i="4"/>
  <c r="DN889" i="4"/>
  <c r="DI889" i="4" s="1"/>
  <c r="DM889" i="4"/>
  <c r="DL889" i="4"/>
  <c r="DK889" i="4"/>
  <c r="DJ889" i="4"/>
  <c r="DG889" i="4"/>
  <c r="DF889" i="4"/>
  <c r="DE889" i="4"/>
  <c r="CX889" i="4"/>
  <c r="D889" i="4"/>
  <c r="C889" i="4"/>
  <c r="DM888" i="4"/>
  <c r="DN888" i="4" s="1"/>
  <c r="DE888" i="4" s="1"/>
  <c r="DL888" i="4"/>
  <c r="DK888" i="4"/>
  <c r="DJ888" i="4"/>
  <c r="DF888" i="4"/>
  <c r="D888" i="4"/>
  <c r="C888" i="4"/>
  <c r="DN887" i="4"/>
  <c r="CY887" i="4" s="1"/>
  <c r="DM887" i="4"/>
  <c r="DL887" i="4"/>
  <c r="DK887" i="4"/>
  <c r="DJ887" i="4"/>
  <c r="DI887" i="4"/>
  <c r="DH887" i="4"/>
  <c r="DG887" i="4"/>
  <c r="DF887" i="4"/>
  <c r="DE887" i="4"/>
  <c r="DD887" i="4"/>
  <c r="DC887" i="4"/>
  <c r="DB887" i="4"/>
  <c r="DA887" i="4"/>
  <c r="CZ887" i="4"/>
  <c r="CX887" i="4"/>
  <c r="D887" i="4"/>
  <c r="C887" i="4"/>
  <c r="DM886" i="4"/>
  <c r="DN886" i="4" s="1"/>
  <c r="DD886" i="4" s="1"/>
  <c r="DL886" i="4"/>
  <c r="DK886" i="4"/>
  <c r="DJ886" i="4"/>
  <c r="DC886" i="4"/>
  <c r="DB886" i="4"/>
  <c r="D886" i="4"/>
  <c r="C886" i="4"/>
  <c r="DN885" i="4"/>
  <c r="DF885" i="4" s="1"/>
  <c r="DM885" i="4"/>
  <c r="DL885" i="4"/>
  <c r="DK885" i="4"/>
  <c r="DJ885" i="4"/>
  <c r="DH885" i="4"/>
  <c r="DG885" i="4"/>
  <c r="DE885" i="4"/>
  <c r="DC885" i="4"/>
  <c r="DB885" i="4"/>
  <c r="DA885" i="4"/>
  <c r="CZ885" i="4"/>
  <c r="CX885" i="4"/>
  <c r="D885" i="4"/>
  <c r="C885" i="4"/>
  <c r="DM884" i="4"/>
  <c r="DN884" i="4" s="1"/>
  <c r="DL884" i="4"/>
  <c r="DK884" i="4"/>
  <c r="DJ884" i="4"/>
  <c r="D884" i="4"/>
  <c r="C884" i="4"/>
  <c r="DN883" i="4"/>
  <c r="DD883" i="4" s="1"/>
  <c r="DM883" i="4"/>
  <c r="DL883" i="4"/>
  <c r="DK883" i="4"/>
  <c r="DJ883" i="4"/>
  <c r="DH883" i="4"/>
  <c r="DF883" i="4"/>
  <c r="DE883" i="4"/>
  <c r="DA883" i="4"/>
  <c r="CZ883" i="4"/>
  <c r="CY883" i="4"/>
  <c r="CX883" i="4"/>
  <c r="D883" i="4"/>
  <c r="C883" i="4"/>
  <c r="DN882" i="4"/>
  <c r="DG882" i="4" s="1"/>
  <c r="DM882" i="4"/>
  <c r="DL882" i="4"/>
  <c r="DK882" i="4"/>
  <c r="DJ882" i="4"/>
  <c r="DD882" i="4"/>
  <c r="CZ882" i="4"/>
  <c r="CY882" i="4"/>
  <c r="CX882" i="4"/>
  <c r="D882" i="4"/>
  <c r="C882" i="4"/>
  <c r="DM881" i="4"/>
  <c r="DN881" i="4" s="1"/>
  <c r="DL881" i="4"/>
  <c r="DK881" i="4"/>
  <c r="DJ881" i="4"/>
  <c r="D881" i="4"/>
  <c r="C881" i="4"/>
  <c r="DN880" i="4"/>
  <c r="DI880" i="4" s="1"/>
  <c r="DM880" i="4"/>
  <c r="DL880" i="4"/>
  <c r="DK880" i="4"/>
  <c r="DJ880" i="4"/>
  <c r="D880" i="4"/>
  <c r="C880" i="4"/>
  <c r="DM879" i="4"/>
  <c r="DN879" i="4" s="1"/>
  <c r="DD879" i="4" s="1"/>
  <c r="DL879" i="4"/>
  <c r="DK879" i="4"/>
  <c r="DJ879" i="4"/>
  <c r="DH879" i="4"/>
  <c r="DA879" i="4"/>
  <c r="D879" i="4"/>
  <c r="C879" i="4"/>
  <c r="DN878" i="4"/>
  <c r="CY878" i="4" s="1"/>
  <c r="DM878" i="4"/>
  <c r="DL878" i="4"/>
  <c r="DK878" i="4"/>
  <c r="DJ878" i="4"/>
  <c r="DI878" i="4"/>
  <c r="DH878" i="4"/>
  <c r="DG878" i="4"/>
  <c r="DF878" i="4"/>
  <c r="DE878" i="4"/>
  <c r="DD878" i="4"/>
  <c r="DC878" i="4"/>
  <c r="DA878" i="4"/>
  <c r="CZ878" i="4"/>
  <c r="CX878" i="4"/>
  <c r="D878" i="4"/>
  <c r="C878" i="4"/>
  <c r="DM877" i="4"/>
  <c r="DN877" i="4" s="1"/>
  <c r="DH877" i="4" s="1"/>
  <c r="DL877" i="4"/>
  <c r="DK877" i="4"/>
  <c r="DJ877" i="4"/>
  <c r="DI877" i="4"/>
  <c r="D877" i="4"/>
  <c r="C877" i="4"/>
  <c r="DN876" i="4"/>
  <c r="DE876" i="4" s="1"/>
  <c r="DM876" i="4"/>
  <c r="DL876" i="4"/>
  <c r="DK876" i="4"/>
  <c r="DJ876" i="4"/>
  <c r="DI876" i="4"/>
  <c r="DH876" i="4"/>
  <c r="DG876" i="4"/>
  <c r="DA876" i="4"/>
  <c r="CX876" i="4"/>
  <c r="D876" i="4"/>
  <c r="C876" i="4"/>
  <c r="DM875" i="4"/>
  <c r="DN875" i="4" s="1"/>
  <c r="DL875" i="4"/>
  <c r="DK875" i="4"/>
  <c r="DJ875" i="4"/>
  <c r="DI875" i="4"/>
  <c r="DH875" i="4"/>
  <c r="DG875" i="4"/>
  <c r="DF875" i="4"/>
  <c r="DD875" i="4"/>
  <c r="D875" i="4"/>
  <c r="C875" i="4"/>
  <c r="DM874" i="4"/>
  <c r="DN874" i="4" s="1"/>
  <c r="DI874" i="4" s="1"/>
  <c r="DL874" i="4"/>
  <c r="DK874" i="4"/>
  <c r="DJ874" i="4"/>
  <c r="DH874" i="4"/>
  <c r="DC874" i="4"/>
  <c r="CY874" i="4"/>
  <c r="D874" i="4"/>
  <c r="C874" i="4"/>
  <c r="DN873" i="4"/>
  <c r="DH873" i="4" s="1"/>
  <c r="DM873" i="4"/>
  <c r="DL873" i="4"/>
  <c r="DK873" i="4"/>
  <c r="DJ873" i="4"/>
  <c r="DI873" i="4"/>
  <c r="DG873" i="4"/>
  <c r="DE873" i="4"/>
  <c r="DD873" i="4"/>
  <c r="CX873" i="4"/>
  <c r="D873" i="4"/>
  <c r="C873" i="4"/>
  <c r="DM872" i="4"/>
  <c r="DN872" i="4" s="1"/>
  <c r="DI872" i="4" s="1"/>
  <c r="DL872" i="4"/>
  <c r="DK872" i="4"/>
  <c r="DJ872" i="4"/>
  <c r="DH872" i="4"/>
  <c r="DF872" i="4"/>
  <c r="DE872" i="4"/>
  <c r="DD872" i="4"/>
  <c r="DC872" i="4"/>
  <c r="DA872" i="4"/>
  <c r="D872" i="4"/>
  <c r="C872" i="4"/>
  <c r="DN871" i="4"/>
  <c r="CY871" i="4" s="1"/>
  <c r="DM871" i="4"/>
  <c r="DL871" i="4"/>
  <c r="DK871" i="4"/>
  <c r="DJ871" i="4"/>
  <c r="DI871" i="4"/>
  <c r="DH871" i="4"/>
  <c r="DG871" i="4"/>
  <c r="DF871" i="4"/>
  <c r="DE871" i="4"/>
  <c r="DD871" i="4"/>
  <c r="DC871" i="4"/>
  <c r="DB871" i="4"/>
  <c r="DA871" i="4"/>
  <c r="CZ871" i="4"/>
  <c r="CX871" i="4"/>
  <c r="D871" i="4"/>
  <c r="C871" i="4"/>
  <c r="DM870" i="4"/>
  <c r="DN870" i="4" s="1"/>
  <c r="CX870" i="4" s="1"/>
  <c r="DL870" i="4"/>
  <c r="DK870" i="4"/>
  <c r="DJ870" i="4"/>
  <c r="D870" i="4"/>
  <c r="C870" i="4"/>
  <c r="DN869" i="4"/>
  <c r="DH869" i="4" s="1"/>
  <c r="DM869" i="4"/>
  <c r="DL869" i="4"/>
  <c r="DK869" i="4"/>
  <c r="DJ869" i="4"/>
  <c r="DI869" i="4"/>
  <c r="DG869" i="4"/>
  <c r="DF869" i="4"/>
  <c r="DE869" i="4"/>
  <c r="DC869" i="4"/>
  <c r="DA869" i="4"/>
  <c r="CZ869" i="4"/>
  <c r="CY869" i="4"/>
  <c r="CX869" i="4"/>
  <c r="D869" i="4"/>
  <c r="C869" i="4"/>
  <c r="DN868" i="4"/>
  <c r="DH868" i="4" s="1"/>
  <c r="DM868" i="4"/>
  <c r="DL868" i="4"/>
  <c r="DK868" i="4"/>
  <c r="DJ868" i="4"/>
  <c r="DI868" i="4"/>
  <c r="DC868" i="4"/>
  <c r="CY868" i="4"/>
  <c r="CX868" i="4"/>
  <c r="D868" i="4"/>
  <c r="C868" i="4"/>
  <c r="DM867" i="4"/>
  <c r="DN867" i="4" s="1"/>
  <c r="DL867" i="4"/>
  <c r="DK867" i="4"/>
  <c r="DJ867" i="4"/>
  <c r="DB867" i="4"/>
  <c r="D867" i="4"/>
  <c r="C867" i="4"/>
  <c r="DN866" i="4"/>
  <c r="DG866" i="4" s="1"/>
  <c r="DM866" i="4"/>
  <c r="DL866" i="4"/>
  <c r="DK866" i="4"/>
  <c r="DJ866" i="4"/>
  <c r="DI866" i="4"/>
  <c r="DH866" i="4"/>
  <c r="DF866" i="4"/>
  <c r="DE866" i="4"/>
  <c r="DD866" i="4"/>
  <c r="CZ866" i="4"/>
  <c r="CY866" i="4"/>
  <c r="CX866" i="4"/>
  <c r="D866" i="4"/>
  <c r="C866" i="4"/>
  <c r="DM865" i="4"/>
  <c r="DN865" i="4" s="1"/>
  <c r="DL865" i="4"/>
  <c r="DK865" i="4"/>
  <c r="DJ865" i="4"/>
  <c r="D865" i="4"/>
  <c r="C865" i="4"/>
  <c r="DN864" i="4"/>
  <c r="DC864" i="4" s="1"/>
  <c r="DM864" i="4"/>
  <c r="DL864" i="4"/>
  <c r="DK864" i="4"/>
  <c r="DJ864" i="4"/>
  <c r="DI864" i="4"/>
  <c r="DE864" i="4"/>
  <c r="DD864" i="4"/>
  <c r="CY864" i="4"/>
  <c r="CX864" i="4"/>
  <c r="D864" i="4"/>
  <c r="C864" i="4"/>
  <c r="DN863" i="4"/>
  <c r="DC863" i="4" s="1"/>
  <c r="DM863" i="4"/>
  <c r="DL863" i="4"/>
  <c r="DK863" i="4"/>
  <c r="DJ863" i="4"/>
  <c r="DH863" i="4"/>
  <c r="DD863" i="4"/>
  <c r="CX863" i="4"/>
  <c r="D863" i="4"/>
  <c r="C863" i="4"/>
  <c r="DM862" i="4"/>
  <c r="DN862" i="4" s="1"/>
  <c r="DL862" i="4"/>
  <c r="DK862" i="4"/>
  <c r="DJ862" i="4"/>
  <c r="DC862" i="4"/>
  <c r="D862" i="4"/>
  <c r="C862" i="4"/>
  <c r="DM861" i="4"/>
  <c r="DN861" i="4" s="1"/>
  <c r="DL861" i="4"/>
  <c r="DK861" i="4"/>
  <c r="DJ861" i="4"/>
  <c r="DB861" i="4"/>
  <c r="D861" i="4"/>
  <c r="C861" i="4"/>
  <c r="DN860" i="4"/>
  <c r="DB860" i="4" s="1"/>
  <c r="DM860" i="4"/>
  <c r="DL860" i="4"/>
  <c r="DK860" i="4"/>
  <c r="DJ860" i="4"/>
  <c r="DI860" i="4"/>
  <c r="DH860" i="4"/>
  <c r="DG860" i="4"/>
  <c r="DF860" i="4"/>
  <c r="DE860" i="4"/>
  <c r="DD860" i="4"/>
  <c r="DC860" i="4"/>
  <c r="DA860" i="4"/>
  <c r="CZ860" i="4"/>
  <c r="CY860" i="4"/>
  <c r="CX860" i="4"/>
  <c r="D860" i="4"/>
  <c r="C860" i="4"/>
  <c r="DN859" i="4"/>
  <c r="DC859" i="4" s="1"/>
  <c r="DM859" i="4"/>
  <c r="DL859" i="4"/>
  <c r="DK859" i="4"/>
  <c r="DJ859" i="4"/>
  <c r="DI859" i="4"/>
  <c r="DH859" i="4"/>
  <c r="DG859" i="4"/>
  <c r="DF859" i="4"/>
  <c r="DE859" i="4"/>
  <c r="DD859" i="4"/>
  <c r="CZ859" i="4"/>
  <c r="CY859" i="4"/>
  <c r="CX859" i="4"/>
  <c r="D859" i="4"/>
  <c r="C859" i="4"/>
  <c r="DN858" i="4"/>
  <c r="DE858" i="4" s="1"/>
  <c r="DM858" i="4"/>
  <c r="DL858" i="4"/>
  <c r="DK858" i="4"/>
  <c r="DJ858" i="4"/>
  <c r="DI858" i="4"/>
  <c r="DH858" i="4"/>
  <c r="DG858" i="4"/>
  <c r="DF858" i="4"/>
  <c r="DD858" i="4"/>
  <c r="DC858" i="4"/>
  <c r="CY858" i="4"/>
  <c r="CX858" i="4"/>
  <c r="D858" i="4"/>
  <c r="C858" i="4"/>
  <c r="DN857" i="4"/>
  <c r="DH857" i="4" s="1"/>
  <c r="DM857" i="4"/>
  <c r="DL857" i="4"/>
  <c r="DK857" i="4"/>
  <c r="DJ857" i="4"/>
  <c r="D857" i="4"/>
  <c r="C857" i="4"/>
  <c r="DM856" i="4"/>
  <c r="DN856" i="4" s="1"/>
  <c r="DG856" i="4" s="1"/>
  <c r="DL856" i="4"/>
  <c r="DK856" i="4"/>
  <c r="DJ856" i="4"/>
  <c r="D856" i="4"/>
  <c r="C856" i="4"/>
  <c r="DN855" i="4"/>
  <c r="DM855" i="4"/>
  <c r="DL855" i="4"/>
  <c r="DK855" i="4"/>
  <c r="DJ855" i="4"/>
  <c r="DI855" i="4"/>
  <c r="DH855" i="4"/>
  <c r="DG855" i="4"/>
  <c r="DF855" i="4"/>
  <c r="DE855" i="4"/>
  <c r="DD855" i="4"/>
  <c r="DC855" i="4"/>
  <c r="DB855" i="4"/>
  <c r="DA855" i="4"/>
  <c r="CZ855" i="4"/>
  <c r="CY855" i="4"/>
  <c r="CX855" i="4"/>
  <c r="D855" i="4"/>
  <c r="C855" i="4"/>
  <c r="DN854" i="4"/>
  <c r="DM854" i="4"/>
  <c r="DL854" i="4"/>
  <c r="DK854" i="4"/>
  <c r="DJ854" i="4"/>
  <c r="DI854" i="4"/>
  <c r="DH854" i="4"/>
  <c r="DG854" i="4"/>
  <c r="DF854" i="4"/>
  <c r="DE854" i="4"/>
  <c r="DD854" i="4"/>
  <c r="DC854" i="4"/>
  <c r="DB854" i="4"/>
  <c r="DA854" i="4"/>
  <c r="CZ854" i="4"/>
  <c r="CY854" i="4"/>
  <c r="CX854" i="4"/>
  <c r="D854" i="4"/>
  <c r="C854" i="4"/>
  <c r="DN853" i="4"/>
  <c r="DI853" i="4" s="1"/>
  <c r="DM853" i="4"/>
  <c r="DL853" i="4"/>
  <c r="DK853" i="4"/>
  <c r="DJ853" i="4"/>
  <c r="DD853" i="4"/>
  <c r="CX853" i="4"/>
  <c r="D853" i="4"/>
  <c r="C853" i="4"/>
  <c r="DM852" i="4"/>
  <c r="DN852" i="4" s="1"/>
  <c r="DC852" i="4" s="1"/>
  <c r="DL852" i="4"/>
  <c r="DK852" i="4"/>
  <c r="DJ852" i="4"/>
  <c r="DI852" i="4"/>
  <c r="D852" i="4"/>
  <c r="C852" i="4"/>
  <c r="DM851" i="4"/>
  <c r="DN851" i="4" s="1"/>
  <c r="DL851" i="4"/>
  <c r="DK851" i="4"/>
  <c r="DJ851" i="4"/>
  <c r="DH851" i="4"/>
  <c r="DB851" i="4"/>
  <c r="D851" i="4"/>
  <c r="C851" i="4"/>
  <c r="DN850" i="4"/>
  <c r="DC850" i="4" s="1"/>
  <c r="DM850" i="4"/>
  <c r="DL850" i="4"/>
  <c r="DK850" i="4"/>
  <c r="DJ850" i="4"/>
  <c r="DG850" i="4"/>
  <c r="DF850" i="4"/>
  <c r="DE850" i="4"/>
  <c r="DD850" i="4"/>
  <c r="DB850" i="4"/>
  <c r="DA850" i="4"/>
  <c r="CZ850" i="4"/>
  <c r="CX850" i="4"/>
  <c r="D850" i="4"/>
  <c r="C850" i="4"/>
  <c r="DM849" i="4"/>
  <c r="DN849" i="4" s="1"/>
  <c r="DL849" i="4"/>
  <c r="DK849" i="4"/>
  <c r="DJ849" i="4"/>
  <c r="DF849" i="4"/>
  <c r="CZ849" i="4"/>
  <c r="D849" i="4"/>
  <c r="C849" i="4"/>
  <c r="DN848" i="4"/>
  <c r="DC848" i="4" s="1"/>
  <c r="DM848" i="4"/>
  <c r="DL848" i="4"/>
  <c r="DK848" i="4"/>
  <c r="DJ848" i="4"/>
  <c r="DI848" i="4"/>
  <c r="DE848" i="4"/>
  <c r="DD848" i="4"/>
  <c r="CY848" i="4"/>
  <c r="CX848" i="4"/>
  <c r="D848" i="4"/>
  <c r="C848" i="4"/>
  <c r="DN847" i="4"/>
  <c r="DM847" i="4"/>
  <c r="DL847" i="4"/>
  <c r="DK847" i="4"/>
  <c r="DJ847" i="4"/>
  <c r="D847" i="4"/>
  <c r="C847" i="4"/>
  <c r="DM846" i="4"/>
  <c r="DN846" i="4" s="1"/>
  <c r="DL846" i="4"/>
  <c r="DK846" i="4"/>
  <c r="DJ846" i="4"/>
  <c r="DH846" i="4"/>
  <c r="DG846" i="4"/>
  <c r="DC846" i="4"/>
  <c r="D846" i="4"/>
  <c r="C846" i="4"/>
  <c r="DM845" i="4"/>
  <c r="DN845" i="4" s="1"/>
  <c r="DL845" i="4"/>
  <c r="DK845" i="4"/>
  <c r="DJ845" i="4"/>
  <c r="DF845" i="4"/>
  <c r="D845" i="4"/>
  <c r="C845" i="4"/>
  <c r="DN844" i="4"/>
  <c r="DC844" i="4" s="1"/>
  <c r="DM844" i="4"/>
  <c r="DL844" i="4"/>
  <c r="DK844" i="4"/>
  <c r="DJ844" i="4"/>
  <c r="DI844" i="4"/>
  <c r="DH844" i="4"/>
  <c r="DG844" i="4"/>
  <c r="DF844" i="4"/>
  <c r="DE844" i="4"/>
  <c r="DD844" i="4"/>
  <c r="DA844" i="4"/>
  <c r="CZ844" i="4"/>
  <c r="CY844" i="4"/>
  <c r="CX844" i="4"/>
  <c r="D844" i="4"/>
  <c r="C844" i="4"/>
  <c r="DN843" i="4"/>
  <c r="DC843" i="4" s="1"/>
  <c r="DM843" i="4"/>
  <c r="DL843" i="4"/>
  <c r="DK843" i="4"/>
  <c r="DJ843" i="4"/>
  <c r="DI843" i="4"/>
  <c r="DH843" i="4"/>
  <c r="DG843" i="4"/>
  <c r="DF843" i="4"/>
  <c r="DE843" i="4"/>
  <c r="DD843" i="4"/>
  <c r="CZ843" i="4"/>
  <c r="CY843" i="4"/>
  <c r="CX843" i="4"/>
  <c r="D843" i="4"/>
  <c r="C843" i="4"/>
  <c r="DN842" i="4"/>
  <c r="DH842" i="4" s="1"/>
  <c r="DM842" i="4"/>
  <c r="DL842" i="4"/>
  <c r="DK842" i="4"/>
  <c r="DJ842" i="4"/>
  <c r="DI842" i="4"/>
  <c r="DF842" i="4"/>
  <c r="DD842" i="4"/>
  <c r="DC842" i="4"/>
  <c r="CX842" i="4"/>
  <c r="D842" i="4"/>
  <c r="C842" i="4"/>
  <c r="DN841" i="4"/>
  <c r="DM841" i="4"/>
  <c r="DL841" i="4"/>
  <c r="DK841" i="4"/>
  <c r="DJ841" i="4"/>
  <c r="DE841" i="4"/>
  <c r="CX841" i="4"/>
  <c r="D841" i="4"/>
  <c r="C841" i="4"/>
  <c r="DM840" i="4"/>
  <c r="DN840" i="4" s="1"/>
  <c r="DL840" i="4"/>
  <c r="DK840" i="4"/>
  <c r="DJ840" i="4"/>
  <c r="DB840" i="4"/>
  <c r="DA840" i="4"/>
  <c r="D840" i="4"/>
  <c r="C840" i="4"/>
  <c r="DN839" i="4"/>
  <c r="DM839" i="4"/>
  <c r="DL839" i="4"/>
  <c r="DK839" i="4"/>
  <c r="DJ839" i="4"/>
  <c r="DI839" i="4"/>
  <c r="DH839" i="4"/>
  <c r="DG839" i="4"/>
  <c r="DF839" i="4"/>
  <c r="DE839" i="4"/>
  <c r="DD839" i="4"/>
  <c r="DC839" i="4"/>
  <c r="DB839" i="4"/>
  <c r="DA839" i="4"/>
  <c r="CZ839" i="4"/>
  <c r="CY839" i="4"/>
  <c r="CX839" i="4"/>
  <c r="D839" i="4"/>
  <c r="C839" i="4"/>
  <c r="DN838" i="4"/>
  <c r="DM838" i="4"/>
  <c r="DL838" i="4"/>
  <c r="DK838" i="4"/>
  <c r="DJ838" i="4"/>
  <c r="DI838" i="4"/>
  <c r="DH838" i="4"/>
  <c r="DG838" i="4"/>
  <c r="DF838" i="4"/>
  <c r="DE838" i="4"/>
  <c r="DD838" i="4"/>
  <c r="DC838" i="4"/>
  <c r="DB838" i="4"/>
  <c r="DA838" i="4"/>
  <c r="CZ838" i="4"/>
  <c r="CY838" i="4"/>
  <c r="CX838" i="4"/>
  <c r="D838" i="4"/>
  <c r="C838" i="4"/>
  <c r="DN837" i="4"/>
  <c r="DH837" i="4" s="1"/>
  <c r="DM837" i="4"/>
  <c r="DL837" i="4"/>
  <c r="DK837" i="4"/>
  <c r="DJ837" i="4"/>
  <c r="DI837" i="4"/>
  <c r="DG837" i="4"/>
  <c r="DC837" i="4"/>
  <c r="DB837" i="4"/>
  <c r="DA837" i="4"/>
  <c r="CY837" i="4"/>
  <c r="CX837" i="4"/>
  <c r="D837" i="4"/>
  <c r="C837" i="4"/>
  <c r="DN836" i="4"/>
  <c r="DH836" i="4" s="1"/>
  <c r="DM836" i="4"/>
  <c r="DL836" i="4"/>
  <c r="DK836" i="4"/>
  <c r="DJ836" i="4"/>
  <c r="DI836" i="4"/>
  <c r="DF836" i="4"/>
  <c r="DE836" i="4"/>
  <c r="DD836" i="4"/>
  <c r="DB836" i="4"/>
  <c r="DA836" i="4"/>
  <c r="CZ836" i="4"/>
  <c r="CX836" i="4"/>
  <c r="D836" i="4"/>
  <c r="C836" i="4"/>
  <c r="DM835" i="4"/>
  <c r="DN835" i="4" s="1"/>
  <c r="DL835" i="4"/>
  <c r="DK835" i="4"/>
  <c r="DJ835" i="4"/>
  <c r="D835" i="4"/>
  <c r="C835" i="4"/>
  <c r="DN834" i="4"/>
  <c r="DG834" i="4" s="1"/>
  <c r="DM834" i="4"/>
  <c r="DL834" i="4"/>
  <c r="DK834" i="4"/>
  <c r="DJ834" i="4"/>
  <c r="DE834" i="4"/>
  <c r="DC834" i="4"/>
  <c r="D834" i="4"/>
  <c r="C834" i="4"/>
  <c r="DM833" i="4"/>
  <c r="DN833" i="4" s="1"/>
  <c r="DL833" i="4"/>
  <c r="DK833" i="4"/>
  <c r="DJ833" i="4"/>
  <c r="D833" i="4"/>
  <c r="C833" i="4"/>
  <c r="DN832" i="4"/>
  <c r="DG832" i="4" s="1"/>
  <c r="DM832" i="4"/>
  <c r="DL832" i="4"/>
  <c r="DK832" i="4"/>
  <c r="DJ832" i="4"/>
  <c r="DI832" i="4"/>
  <c r="DH832" i="4"/>
  <c r="DF832" i="4"/>
  <c r="DE832" i="4"/>
  <c r="DD832" i="4"/>
  <c r="DB832" i="4"/>
  <c r="DA832" i="4"/>
  <c r="CZ832" i="4"/>
  <c r="CX832" i="4"/>
  <c r="D832" i="4"/>
  <c r="C832" i="4"/>
  <c r="DM831" i="4"/>
  <c r="DN831" i="4" s="1"/>
  <c r="DL831" i="4"/>
  <c r="DK831" i="4"/>
  <c r="DJ831" i="4"/>
  <c r="D831" i="4"/>
  <c r="C831" i="4"/>
  <c r="DN830" i="4"/>
  <c r="DI830" i="4" s="1"/>
  <c r="DM830" i="4"/>
  <c r="DL830" i="4"/>
  <c r="DK830" i="4"/>
  <c r="DJ830" i="4"/>
  <c r="DH830" i="4"/>
  <c r="DG830" i="4"/>
  <c r="DF830" i="4"/>
  <c r="CZ830" i="4"/>
  <c r="CX830" i="4"/>
  <c r="D830" i="4"/>
  <c r="C830" i="4"/>
  <c r="DM829" i="4"/>
  <c r="DN829" i="4" s="1"/>
  <c r="DI829" i="4" s="1"/>
  <c r="DL829" i="4"/>
  <c r="DK829" i="4"/>
  <c r="DJ829" i="4"/>
  <c r="CY829" i="4"/>
  <c r="D829" i="4"/>
  <c r="C829" i="4"/>
  <c r="DN828" i="4"/>
  <c r="DM828" i="4"/>
  <c r="DL828" i="4"/>
  <c r="DK828" i="4"/>
  <c r="DJ828" i="4"/>
  <c r="CX828" i="4"/>
  <c r="D828" i="4"/>
  <c r="C828" i="4"/>
  <c r="DM827" i="4"/>
  <c r="DN827" i="4" s="1"/>
  <c r="DL827" i="4"/>
  <c r="DK827" i="4"/>
  <c r="DJ827" i="4"/>
  <c r="D827" i="4"/>
  <c r="C827" i="4"/>
  <c r="A827" i="4"/>
  <c r="DM826" i="4"/>
  <c r="DN826" i="4" s="1"/>
  <c r="DL826" i="4"/>
  <c r="DK826" i="4"/>
  <c r="DJ826" i="4"/>
  <c r="D826" i="4"/>
  <c r="C826" i="4"/>
  <c r="DN825" i="4"/>
  <c r="DA825" i="4" s="1"/>
  <c r="DM825" i="4"/>
  <c r="DL825" i="4"/>
  <c r="DK825" i="4"/>
  <c r="DJ825" i="4"/>
  <c r="DI825" i="4"/>
  <c r="DH825" i="4"/>
  <c r="DG825" i="4"/>
  <c r="DF825" i="4"/>
  <c r="DE825" i="4"/>
  <c r="DD825" i="4"/>
  <c r="DC825" i="4"/>
  <c r="DB825" i="4"/>
  <c r="CX825" i="4"/>
  <c r="D825" i="4"/>
  <c r="C825" i="4"/>
  <c r="DM824" i="4"/>
  <c r="DN824" i="4" s="1"/>
  <c r="DL824" i="4"/>
  <c r="DK824" i="4"/>
  <c r="DJ824" i="4"/>
  <c r="DI824" i="4"/>
  <c r="DH824" i="4"/>
  <c r="D824" i="4"/>
  <c r="C824" i="4"/>
  <c r="DM823" i="4"/>
  <c r="DN823" i="4" s="1"/>
  <c r="DH823" i="4" s="1"/>
  <c r="DL823" i="4"/>
  <c r="DK823" i="4"/>
  <c r="DJ823" i="4"/>
  <c r="D823" i="4"/>
  <c r="C823" i="4"/>
  <c r="DM822" i="4"/>
  <c r="DN822" i="4" s="1"/>
  <c r="DL822" i="4"/>
  <c r="DK822" i="4"/>
  <c r="DJ822" i="4"/>
  <c r="D822" i="4"/>
  <c r="C822" i="4"/>
  <c r="DN821" i="4"/>
  <c r="DA821" i="4" s="1"/>
  <c r="DM821" i="4"/>
  <c r="DL821" i="4"/>
  <c r="DK821" i="4"/>
  <c r="DJ821" i="4"/>
  <c r="DH821" i="4"/>
  <c r="DG821" i="4"/>
  <c r="DF821" i="4"/>
  <c r="DE821" i="4"/>
  <c r="DD821" i="4"/>
  <c r="DC821" i="4"/>
  <c r="DB821" i="4"/>
  <c r="CZ821" i="4"/>
  <c r="CY821" i="4"/>
  <c r="CX821" i="4"/>
  <c r="D821" i="4"/>
  <c r="C821" i="4"/>
  <c r="DM820" i="4"/>
  <c r="DN820" i="4" s="1"/>
  <c r="DI820" i="4" s="1"/>
  <c r="DL820" i="4"/>
  <c r="DK820" i="4"/>
  <c r="DJ820" i="4"/>
  <c r="DD820" i="4"/>
  <c r="D820" i="4"/>
  <c r="C820" i="4"/>
  <c r="DN819" i="4"/>
  <c r="CY819" i="4" s="1"/>
  <c r="DM819" i="4"/>
  <c r="DL819" i="4"/>
  <c r="DK819" i="4"/>
  <c r="DJ819" i="4"/>
  <c r="DH819" i="4"/>
  <c r="DF819" i="4"/>
  <c r="DE819" i="4"/>
  <c r="DD819" i="4"/>
  <c r="DC819" i="4"/>
  <c r="DB819" i="4"/>
  <c r="CZ819" i="4"/>
  <c r="CX819" i="4"/>
  <c r="D819" i="4"/>
  <c r="C819" i="4"/>
  <c r="DM818" i="4"/>
  <c r="DN818" i="4" s="1"/>
  <c r="DL818" i="4"/>
  <c r="DK818" i="4"/>
  <c r="DJ818" i="4"/>
  <c r="DG818" i="4"/>
  <c r="DE818" i="4"/>
  <c r="DD818" i="4"/>
  <c r="DA818" i="4"/>
  <c r="D818" i="4"/>
  <c r="C818" i="4"/>
  <c r="DN817" i="4"/>
  <c r="DF817" i="4" s="1"/>
  <c r="DM817" i="4"/>
  <c r="DL817" i="4"/>
  <c r="DK817" i="4"/>
  <c r="DJ817" i="4"/>
  <c r="DD817" i="4"/>
  <c r="DB817" i="4"/>
  <c r="DA817" i="4"/>
  <c r="CZ817" i="4"/>
  <c r="CX817" i="4"/>
  <c r="D817" i="4"/>
  <c r="C817" i="4"/>
  <c r="DM816" i="4"/>
  <c r="DN816" i="4" s="1"/>
  <c r="DL816" i="4"/>
  <c r="DK816" i="4"/>
  <c r="DJ816" i="4"/>
  <c r="DC816" i="4"/>
  <c r="D816" i="4"/>
  <c r="C816" i="4"/>
  <c r="DN815" i="4"/>
  <c r="DM815" i="4"/>
  <c r="DL815" i="4"/>
  <c r="DK815" i="4"/>
  <c r="DJ815" i="4"/>
  <c r="DI815" i="4"/>
  <c r="DH815" i="4"/>
  <c r="DE815" i="4"/>
  <c r="DD815" i="4"/>
  <c r="DB815" i="4"/>
  <c r="DA815" i="4"/>
  <c r="CZ815" i="4"/>
  <c r="CY815" i="4"/>
  <c r="CX815" i="4"/>
  <c r="D815" i="4"/>
  <c r="C815" i="4"/>
  <c r="DN814" i="4"/>
  <c r="DM814" i="4"/>
  <c r="DL814" i="4"/>
  <c r="DK814" i="4"/>
  <c r="DJ814" i="4"/>
  <c r="DG814" i="4"/>
  <c r="D814" i="4"/>
  <c r="C814" i="4"/>
  <c r="DN813" i="4"/>
  <c r="DM813" i="4"/>
  <c r="DL813" i="4"/>
  <c r="DK813" i="4"/>
  <c r="DJ813" i="4"/>
  <c r="DB813" i="4"/>
  <c r="D813" i="4"/>
  <c r="C813" i="4"/>
  <c r="DN812" i="4"/>
  <c r="DM812" i="4"/>
  <c r="DL812" i="4"/>
  <c r="DK812" i="4"/>
  <c r="DJ812" i="4"/>
  <c r="DF812" i="4"/>
  <c r="DB812" i="4"/>
  <c r="D812" i="4"/>
  <c r="C812" i="4"/>
  <c r="DN811" i="4"/>
  <c r="DM811" i="4"/>
  <c r="DL811" i="4"/>
  <c r="DK811" i="4"/>
  <c r="DJ811" i="4"/>
  <c r="DG811" i="4"/>
  <c r="DF811" i="4"/>
  <c r="DE811" i="4"/>
  <c r="D811" i="4"/>
  <c r="C811" i="4"/>
  <c r="DM810" i="4"/>
  <c r="DN810" i="4" s="1"/>
  <c r="DE810" i="4" s="1"/>
  <c r="DL810" i="4"/>
  <c r="DK810" i="4"/>
  <c r="DJ810" i="4"/>
  <c r="DI810" i="4"/>
  <c r="DH810" i="4"/>
  <c r="DG810" i="4"/>
  <c r="DF810" i="4"/>
  <c r="CY810" i="4"/>
  <c r="D810" i="4"/>
  <c r="C810" i="4"/>
  <c r="DN809" i="4"/>
  <c r="DA809" i="4" s="1"/>
  <c r="DM809" i="4"/>
  <c r="DL809" i="4"/>
  <c r="DK809" i="4"/>
  <c r="DJ809" i="4"/>
  <c r="DI809" i="4"/>
  <c r="DG809" i="4"/>
  <c r="DE809" i="4"/>
  <c r="DB809" i="4"/>
  <c r="CZ809" i="4"/>
  <c r="D809" i="4"/>
  <c r="C809" i="4"/>
  <c r="DM808" i="4"/>
  <c r="DN808" i="4" s="1"/>
  <c r="DL808" i="4"/>
  <c r="DK808" i="4"/>
  <c r="DJ808" i="4"/>
  <c r="D808" i="4"/>
  <c r="C808" i="4"/>
  <c r="DN807" i="4"/>
  <c r="CY807" i="4" s="1"/>
  <c r="DM807" i="4"/>
  <c r="DL807" i="4"/>
  <c r="DK807" i="4"/>
  <c r="DJ807" i="4"/>
  <c r="DI807" i="4"/>
  <c r="DH807" i="4"/>
  <c r="DG807" i="4"/>
  <c r="D807" i="4"/>
  <c r="C807" i="4"/>
  <c r="DM806" i="4"/>
  <c r="DN806" i="4" s="1"/>
  <c r="CX806" i="4" s="1"/>
  <c r="DL806" i="4"/>
  <c r="DK806" i="4"/>
  <c r="DJ806" i="4"/>
  <c r="D806" i="4"/>
  <c r="C806" i="4"/>
  <c r="DM805" i="4"/>
  <c r="DN805" i="4" s="1"/>
  <c r="DL805" i="4"/>
  <c r="DK805" i="4"/>
  <c r="DJ805" i="4"/>
  <c r="D805" i="4"/>
  <c r="C805" i="4"/>
  <c r="DN804" i="4"/>
  <c r="DH804" i="4" s="1"/>
  <c r="DM804" i="4"/>
  <c r="DL804" i="4"/>
  <c r="DK804" i="4"/>
  <c r="DJ804" i="4"/>
  <c r="DI804" i="4"/>
  <c r="DG804" i="4"/>
  <c r="DF804" i="4"/>
  <c r="DE804" i="4"/>
  <c r="DD804" i="4"/>
  <c r="DC804" i="4"/>
  <c r="CZ804" i="4"/>
  <c r="CX804" i="4"/>
  <c r="D804" i="4"/>
  <c r="C804" i="4"/>
  <c r="DM803" i="4"/>
  <c r="DN803" i="4" s="1"/>
  <c r="DL803" i="4"/>
  <c r="DK803" i="4"/>
  <c r="DJ803" i="4"/>
  <c r="D803" i="4"/>
  <c r="C803" i="4"/>
  <c r="DN802" i="4"/>
  <c r="DF802" i="4" s="1"/>
  <c r="DM802" i="4"/>
  <c r="DL802" i="4"/>
  <c r="DK802" i="4"/>
  <c r="DJ802" i="4"/>
  <c r="DI802" i="4"/>
  <c r="DH802" i="4"/>
  <c r="DG802" i="4"/>
  <c r="DE802" i="4"/>
  <c r="DD802" i="4"/>
  <c r="DC802" i="4"/>
  <c r="DA802" i="4"/>
  <c r="CX802" i="4"/>
  <c r="D802" i="4"/>
  <c r="C802" i="4"/>
  <c r="DM801" i="4"/>
  <c r="DN801" i="4" s="1"/>
  <c r="DL801" i="4"/>
  <c r="DK801" i="4"/>
  <c r="DJ801" i="4"/>
  <c r="D801" i="4"/>
  <c r="C801" i="4"/>
  <c r="DM800" i="4"/>
  <c r="DN800" i="4" s="1"/>
  <c r="DL800" i="4"/>
  <c r="DK800" i="4"/>
  <c r="DJ800" i="4"/>
  <c r="D800" i="4"/>
  <c r="C800" i="4"/>
  <c r="DN799" i="4"/>
  <c r="DD799" i="4" s="1"/>
  <c r="DM799" i="4"/>
  <c r="DL799" i="4"/>
  <c r="DK799" i="4"/>
  <c r="DJ799" i="4"/>
  <c r="DI799" i="4"/>
  <c r="DG799" i="4"/>
  <c r="DF799" i="4"/>
  <c r="DE799" i="4"/>
  <c r="DB799" i="4"/>
  <c r="DA799" i="4"/>
  <c r="CZ799" i="4"/>
  <c r="CX799" i="4"/>
  <c r="D799" i="4"/>
  <c r="C799" i="4"/>
  <c r="DM798" i="4"/>
  <c r="DN798" i="4" s="1"/>
  <c r="DL798" i="4"/>
  <c r="DK798" i="4"/>
  <c r="DJ798" i="4"/>
  <c r="D798" i="4"/>
  <c r="C798" i="4"/>
  <c r="DN797" i="4"/>
  <c r="DD797" i="4" s="1"/>
  <c r="DM797" i="4"/>
  <c r="DL797" i="4"/>
  <c r="DK797" i="4"/>
  <c r="DJ797" i="4"/>
  <c r="CX797" i="4"/>
  <c r="D797" i="4"/>
  <c r="C797" i="4"/>
  <c r="DM796" i="4"/>
  <c r="DN796" i="4" s="1"/>
  <c r="DL796" i="4"/>
  <c r="DK796" i="4"/>
  <c r="DJ796" i="4"/>
  <c r="D796" i="4"/>
  <c r="C796" i="4"/>
  <c r="DM795" i="4"/>
  <c r="DN795" i="4" s="1"/>
  <c r="DL795" i="4"/>
  <c r="DK795" i="4"/>
  <c r="DJ795" i="4"/>
  <c r="D795" i="4"/>
  <c r="C795" i="4"/>
  <c r="DM794" i="4"/>
  <c r="DN794" i="4" s="1"/>
  <c r="DL794" i="4"/>
  <c r="DK794" i="4"/>
  <c r="DJ794" i="4"/>
  <c r="DB794" i="4"/>
  <c r="D794" i="4"/>
  <c r="C794" i="4"/>
  <c r="DN793" i="4"/>
  <c r="DM793" i="4"/>
  <c r="DL793" i="4"/>
  <c r="DK793" i="4"/>
  <c r="DJ793" i="4"/>
  <c r="DI793" i="4"/>
  <c r="DH793" i="4"/>
  <c r="DG793" i="4"/>
  <c r="DF793" i="4"/>
  <c r="DE793" i="4"/>
  <c r="DD793" i="4"/>
  <c r="DC793" i="4"/>
  <c r="DB793" i="4"/>
  <c r="DA793" i="4"/>
  <c r="CZ793" i="4"/>
  <c r="CY793" i="4"/>
  <c r="CX793" i="4"/>
  <c r="D793" i="4"/>
  <c r="C793" i="4"/>
  <c r="DN792" i="4"/>
  <c r="DF792" i="4" s="1"/>
  <c r="DM792" i="4"/>
  <c r="DL792" i="4"/>
  <c r="DK792" i="4"/>
  <c r="DJ792" i="4"/>
  <c r="DI792" i="4"/>
  <c r="DH792" i="4"/>
  <c r="DG792" i="4"/>
  <c r="DE792" i="4"/>
  <c r="DD792" i="4"/>
  <c r="DC792" i="4"/>
  <c r="DB792" i="4"/>
  <c r="CZ792" i="4"/>
  <c r="CY792" i="4"/>
  <c r="CX792" i="4"/>
  <c r="D792" i="4"/>
  <c r="C792" i="4"/>
  <c r="DN791" i="4"/>
  <c r="DE791" i="4" s="1"/>
  <c r="DM791" i="4"/>
  <c r="DL791" i="4"/>
  <c r="DK791" i="4"/>
  <c r="DJ791" i="4"/>
  <c r="DI791" i="4"/>
  <c r="DH791" i="4"/>
  <c r="DG791" i="4"/>
  <c r="DF791" i="4"/>
  <c r="DC791" i="4"/>
  <c r="DA791" i="4"/>
  <c r="CY791" i="4"/>
  <c r="CX791" i="4"/>
  <c r="D791" i="4"/>
  <c r="C791" i="4"/>
  <c r="DN790" i="4"/>
  <c r="DI790" i="4" s="1"/>
  <c r="DM790" i="4"/>
  <c r="DL790" i="4"/>
  <c r="DK790" i="4"/>
  <c r="DJ790" i="4"/>
  <c r="DH790" i="4"/>
  <c r="DG790" i="4"/>
  <c r="D790" i="4"/>
  <c r="C790" i="4"/>
  <c r="DM789" i="4"/>
  <c r="DN789" i="4" s="1"/>
  <c r="DH789" i="4" s="1"/>
  <c r="DL789" i="4"/>
  <c r="DK789" i="4"/>
  <c r="DJ789" i="4"/>
  <c r="DG789" i="4"/>
  <c r="DF789" i="4"/>
  <c r="D789" i="4"/>
  <c r="C789" i="4"/>
  <c r="DN788" i="4"/>
  <c r="DH788" i="4" s="1"/>
  <c r="DM788" i="4"/>
  <c r="DL788" i="4"/>
  <c r="DK788" i="4"/>
  <c r="DJ788" i="4"/>
  <c r="DI788" i="4"/>
  <c r="DG788" i="4"/>
  <c r="DF788" i="4"/>
  <c r="DE788" i="4"/>
  <c r="DD788" i="4"/>
  <c r="DC788" i="4"/>
  <c r="CZ788" i="4"/>
  <c r="CX788" i="4"/>
  <c r="D788" i="4"/>
  <c r="C788" i="4"/>
  <c r="DM787" i="4"/>
  <c r="DN787" i="4" s="1"/>
  <c r="DL787" i="4"/>
  <c r="DK787" i="4"/>
  <c r="DJ787" i="4"/>
  <c r="DF787" i="4"/>
  <c r="DE787" i="4"/>
  <c r="D787" i="4"/>
  <c r="C787" i="4"/>
  <c r="DN786" i="4"/>
  <c r="DF786" i="4" s="1"/>
  <c r="DM786" i="4"/>
  <c r="DL786" i="4"/>
  <c r="DK786" i="4"/>
  <c r="DJ786" i="4"/>
  <c r="DI786" i="4"/>
  <c r="DH786" i="4"/>
  <c r="DG786" i="4"/>
  <c r="DE786" i="4"/>
  <c r="DD786" i="4"/>
  <c r="DC786" i="4"/>
  <c r="DA786" i="4"/>
  <c r="CX786" i="4"/>
  <c r="D786" i="4"/>
  <c r="C786" i="4"/>
  <c r="DM785" i="4"/>
  <c r="DN785" i="4" s="1"/>
  <c r="DL785" i="4"/>
  <c r="DK785" i="4"/>
  <c r="DJ785" i="4"/>
  <c r="DH785" i="4"/>
  <c r="DG785" i="4"/>
  <c r="DC785" i="4"/>
  <c r="DB785" i="4"/>
  <c r="D785" i="4"/>
  <c r="C785" i="4"/>
  <c r="DM784" i="4"/>
  <c r="DN784" i="4" s="1"/>
  <c r="DH784" i="4" s="1"/>
  <c r="DL784" i="4"/>
  <c r="DK784" i="4"/>
  <c r="DJ784" i="4"/>
  <c r="DC784" i="4"/>
  <c r="DB784" i="4"/>
  <c r="DA784" i="4"/>
  <c r="CY784" i="4"/>
  <c r="D784" i="4"/>
  <c r="C784" i="4"/>
  <c r="DN783" i="4"/>
  <c r="DM783" i="4"/>
  <c r="DL783" i="4"/>
  <c r="DK783" i="4"/>
  <c r="DJ783" i="4"/>
  <c r="DI783" i="4"/>
  <c r="DE783" i="4"/>
  <c r="DB783" i="4"/>
  <c r="DA783" i="4"/>
  <c r="CZ783" i="4"/>
  <c r="CX783" i="4"/>
  <c r="D783" i="4"/>
  <c r="C783" i="4"/>
  <c r="DM782" i="4"/>
  <c r="DN782" i="4" s="1"/>
  <c r="DL782" i="4"/>
  <c r="DK782" i="4"/>
  <c r="DJ782" i="4"/>
  <c r="DH782" i="4"/>
  <c r="DG782" i="4"/>
  <c r="DF782" i="4"/>
  <c r="DE782" i="4"/>
  <c r="DD782" i="4"/>
  <c r="CY782" i="4"/>
  <c r="D782" i="4"/>
  <c r="C782" i="4"/>
  <c r="DN781" i="4"/>
  <c r="DM781" i="4"/>
  <c r="DL781" i="4"/>
  <c r="DK781" i="4"/>
  <c r="DJ781" i="4"/>
  <c r="DI781" i="4"/>
  <c r="DG781" i="4"/>
  <c r="DF781" i="4"/>
  <c r="DE781" i="4"/>
  <c r="DC781" i="4"/>
  <c r="CZ781" i="4"/>
  <c r="CY781" i="4"/>
  <c r="CX781" i="4"/>
  <c r="D781" i="4"/>
  <c r="C781" i="4"/>
  <c r="DN780" i="4"/>
  <c r="DI780" i="4" s="1"/>
  <c r="DM780" i="4"/>
  <c r="DL780" i="4"/>
  <c r="DK780" i="4"/>
  <c r="DJ780" i="4"/>
  <c r="DG780" i="4"/>
  <c r="D780" i="4"/>
  <c r="C780" i="4"/>
  <c r="DN779" i="4"/>
  <c r="DM779" i="4"/>
  <c r="DL779" i="4"/>
  <c r="DK779" i="4"/>
  <c r="DJ779" i="4"/>
  <c r="DG779" i="4"/>
  <c r="DE779" i="4"/>
  <c r="DD779" i="4"/>
  <c r="DC779" i="4"/>
  <c r="DB779" i="4"/>
  <c r="D779" i="4"/>
  <c r="C779" i="4"/>
  <c r="DM778" i="4"/>
  <c r="DN778" i="4" s="1"/>
  <c r="DL778" i="4"/>
  <c r="DK778" i="4"/>
  <c r="DJ778" i="4"/>
  <c r="DI778" i="4"/>
  <c r="DG778" i="4"/>
  <c r="DF778" i="4"/>
  <c r="DE778" i="4"/>
  <c r="DD778" i="4"/>
  <c r="DC778" i="4"/>
  <c r="DB778" i="4"/>
  <c r="DA778" i="4"/>
  <c r="CZ778" i="4"/>
  <c r="CY778" i="4"/>
  <c r="D778" i="4"/>
  <c r="C778" i="4"/>
  <c r="DN777" i="4"/>
  <c r="DH777" i="4" s="1"/>
  <c r="DM777" i="4"/>
  <c r="DL777" i="4"/>
  <c r="DK777" i="4"/>
  <c r="DJ777" i="4"/>
  <c r="DI777" i="4"/>
  <c r="DG777" i="4"/>
  <c r="DD777" i="4"/>
  <c r="DC777" i="4"/>
  <c r="CX777" i="4"/>
  <c r="D777" i="4"/>
  <c r="C777" i="4"/>
  <c r="DN776" i="4"/>
  <c r="DE776" i="4" s="1"/>
  <c r="DM776" i="4"/>
  <c r="DL776" i="4"/>
  <c r="DK776" i="4"/>
  <c r="DJ776" i="4"/>
  <c r="DI776" i="4"/>
  <c r="DF776" i="4"/>
  <c r="DD776" i="4"/>
  <c r="CX776" i="4"/>
  <c r="D776" i="4"/>
  <c r="C776" i="4"/>
  <c r="DM775" i="4"/>
  <c r="DN775" i="4" s="1"/>
  <c r="DL775" i="4"/>
  <c r="DK775" i="4"/>
  <c r="DJ775" i="4"/>
  <c r="D775" i="4"/>
  <c r="C775" i="4"/>
  <c r="DM774" i="4"/>
  <c r="DN774" i="4" s="1"/>
  <c r="DL774" i="4"/>
  <c r="DK774" i="4"/>
  <c r="DJ774" i="4"/>
  <c r="D774" i="4"/>
  <c r="C774" i="4"/>
  <c r="DN773" i="4"/>
  <c r="DA773" i="4" s="1"/>
  <c r="DM773" i="4"/>
  <c r="DL773" i="4"/>
  <c r="DK773" i="4"/>
  <c r="DJ773" i="4"/>
  <c r="DH773" i="4"/>
  <c r="DG773" i="4"/>
  <c r="DF773" i="4"/>
  <c r="DE773" i="4"/>
  <c r="DD773" i="4"/>
  <c r="DC773" i="4"/>
  <c r="DB773" i="4"/>
  <c r="CZ773" i="4"/>
  <c r="CY773" i="4"/>
  <c r="CX773" i="4"/>
  <c r="D773" i="4"/>
  <c r="C773" i="4"/>
  <c r="DN772" i="4"/>
  <c r="DE772" i="4" s="1"/>
  <c r="DM772" i="4"/>
  <c r="DL772" i="4"/>
  <c r="DK772" i="4"/>
  <c r="DJ772" i="4"/>
  <c r="DI772" i="4"/>
  <c r="CX772" i="4"/>
  <c r="D772" i="4"/>
  <c r="C772" i="4"/>
  <c r="DM771" i="4"/>
  <c r="DN771" i="4" s="1"/>
  <c r="DH771" i="4" s="1"/>
  <c r="DL771" i="4"/>
  <c r="DK771" i="4"/>
  <c r="DJ771" i="4"/>
  <c r="D771" i="4"/>
  <c r="C771" i="4"/>
  <c r="DM770" i="4"/>
  <c r="DN770" i="4" s="1"/>
  <c r="DL770" i="4"/>
  <c r="DK770" i="4"/>
  <c r="DJ770" i="4"/>
  <c r="D770" i="4"/>
  <c r="C770" i="4"/>
  <c r="DN769" i="4"/>
  <c r="DB769" i="4" s="1"/>
  <c r="DM769" i="4"/>
  <c r="DL769" i="4"/>
  <c r="DK769" i="4"/>
  <c r="DJ769" i="4"/>
  <c r="DI769" i="4"/>
  <c r="DH769" i="4"/>
  <c r="DG769" i="4"/>
  <c r="DF769" i="4"/>
  <c r="DE769" i="4"/>
  <c r="DD769" i="4"/>
  <c r="DC769" i="4"/>
  <c r="DA769" i="4"/>
  <c r="CZ769" i="4"/>
  <c r="CY769" i="4"/>
  <c r="CX769" i="4"/>
  <c r="D769" i="4"/>
  <c r="C769" i="4"/>
  <c r="DN768" i="4"/>
  <c r="DA768" i="4" s="1"/>
  <c r="DM768" i="4"/>
  <c r="DL768" i="4"/>
  <c r="DK768" i="4"/>
  <c r="DJ768" i="4"/>
  <c r="DI768" i="4"/>
  <c r="DH768" i="4"/>
  <c r="DG768" i="4"/>
  <c r="DF768" i="4"/>
  <c r="DE768" i="4"/>
  <c r="DC768" i="4"/>
  <c r="DB768" i="4"/>
  <c r="CZ768" i="4"/>
  <c r="CY768" i="4"/>
  <c r="CX768" i="4"/>
  <c r="D768" i="4"/>
  <c r="C768" i="4"/>
  <c r="DN767" i="4"/>
  <c r="CZ767" i="4" s="1"/>
  <c r="DM767" i="4"/>
  <c r="DL767" i="4"/>
  <c r="DK767" i="4"/>
  <c r="DJ767" i="4"/>
  <c r="DI767" i="4"/>
  <c r="DH767" i="4"/>
  <c r="DG767" i="4"/>
  <c r="DF767" i="4"/>
  <c r="DE767" i="4"/>
  <c r="DD767" i="4"/>
  <c r="DA767" i="4"/>
  <c r="CY767" i="4"/>
  <c r="CX767" i="4"/>
  <c r="D767" i="4"/>
  <c r="C767" i="4"/>
  <c r="DN766" i="4"/>
  <c r="CY766" i="4" s="1"/>
  <c r="DM766" i="4"/>
  <c r="DL766" i="4"/>
  <c r="DK766" i="4"/>
  <c r="DJ766" i="4"/>
  <c r="DI766" i="4"/>
  <c r="DH766" i="4"/>
  <c r="DG766" i="4"/>
  <c r="DF766" i="4"/>
  <c r="DD766" i="4"/>
  <c r="DC766" i="4"/>
  <c r="CZ766" i="4"/>
  <c r="CX766" i="4"/>
  <c r="D766" i="4"/>
  <c r="C766" i="4"/>
  <c r="DM765" i="4"/>
  <c r="DN765" i="4" s="1"/>
  <c r="DG765" i="4" s="1"/>
  <c r="DL765" i="4"/>
  <c r="DK765" i="4"/>
  <c r="DJ765" i="4"/>
  <c r="D765" i="4"/>
  <c r="C765" i="4"/>
  <c r="DN764" i="4"/>
  <c r="DI764" i="4" s="1"/>
  <c r="DM764" i="4"/>
  <c r="DL764" i="4"/>
  <c r="DK764" i="4"/>
  <c r="DJ764" i="4"/>
  <c r="DG764" i="4"/>
  <c r="DF764" i="4"/>
  <c r="DE764" i="4"/>
  <c r="DA764" i="4"/>
  <c r="CX764" i="4"/>
  <c r="D764" i="4"/>
  <c r="C764" i="4"/>
  <c r="DM763" i="4"/>
  <c r="DN763" i="4" s="1"/>
  <c r="CZ763" i="4" s="1"/>
  <c r="DL763" i="4"/>
  <c r="DK763" i="4"/>
  <c r="DJ763" i="4"/>
  <c r="DE763" i="4"/>
  <c r="D763" i="4"/>
  <c r="C763" i="4"/>
  <c r="DM762" i="4"/>
  <c r="DN762" i="4" s="1"/>
  <c r="CY762" i="4" s="1"/>
  <c r="DL762" i="4"/>
  <c r="DK762" i="4"/>
  <c r="DJ762" i="4"/>
  <c r="DD762" i="4"/>
  <c r="D762" i="4"/>
  <c r="C762" i="4"/>
  <c r="DN761" i="4"/>
  <c r="DC761" i="4" s="1"/>
  <c r="DM761" i="4"/>
  <c r="DL761" i="4"/>
  <c r="DK761" i="4"/>
  <c r="DJ761" i="4"/>
  <c r="DI761" i="4"/>
  <c r="CX761" i="4"/>
  <c r="D761" i="4"/>
  <c r="C761" i="4"/>
  <c r="DM760" i="4"/>
  <c r="DN760" i="4" s="1"/>
  <c r="DH760" i="4" s="1"/>
  <c r="DL760" i="4"/>
  <c r="DK760" i="4"/>
  <c r="DJ760" i="4"/>
  <c r="DB760" i="4"/>
  <c r="D760" i="4"/>
  <c r="C760" i="4"/>
  <c r="DM759" i="4"/>
  <c r="DN759" i="4" s="1"/>
  <c r="DL759" i="4"/>
  <c r="DK759" i="4"/>
  <c r="DJ759" i="4"/>
  <c r="D759" i="4"/>
  <c r="C759" i="4"/>
  <c r="A759" i="4"/>
  <c r="DM758" i="4"/>
  <c r="DN758" i="4" s="1"/>
  <c r="DL758" i="4"/>
  <c r="DK758" i="4"/>
  <c r="DJ758" i="4"/>
  <c r="D758" i="4"/>
  <c r="C758" i="4"/>
  <c r="DN757" i="4"/>
  <c r="DB757" i="4" s="1"/>
  <c r="DM757" i="4"/>
  <c r="DL757" i="4"/>
  <c r="DK757" i="4"/>
  <c r="DJ757" i="4"/>
  <c r="DI757" i="4"/>
  <c r="DH757" i="4"/>
  <c r="DG757" i="4"/>
  <c r="DF757" i="4"/>
  <c r="DE757" i="4"/>
  <c r="DD757" i="4"/>
  <c r="DC757" i="4"/>
  <c r="DA757" i="4"/>
  <c r="CZ757" i="4"/>
  <c r="CY757" i="4"/>
  <c r="CX757" i="4"/>
  <c r="D757" i="4"/>
  <c r="C757" i="4"/>
  <c r="DN756" i="4"/>
  <c r="DF756" i="4" s="1"/>
  <c r="DM756" i="4"/>
  <c r="DL756" i="4"/>
  <c r="DK756" i="4"/>
  <c r="DJ756" i="4"/>
  <c r="DH756" i="4"/>
  <c r="DG756" i="4"/>
  <c r="DE756" i="4"/>
  <c r="DD756" i="4"/>
  <c r="CZ756" i="4"/>
  <c r="CY756" i="4"/>
  <c r="CX756" i="4"/>
  <c r="D756" i="4"/>
  <c r="C756" i="4"/>
  <c r="DN755" i="4"/>
  <c r="DM755" i="4"/>
  <c r="DL755" i="4"/>
  <c r="DK755" i="4"/>
  <c r="DJ755" i="4"/>
  <c r="DI755" i="4"/>
  <c r="DC755" i="4"/>
  <c r="D755" i="4"/>
  <c r="C755" i="4"/>
  <c r="DM754" i="4"/>
  <c r="DN754" i="4" s="1"/>
  <c r="DL754" i="4"/>
  <c r="DK754" i="4"/>
  <c r="DJ754" i="4"/>
  <c r="DF754" i="4"/>
  <c r="D754" i="4"/>
  <c r="C754" i="4"/>
  <c r="DM753" i="4"/>
  <c r="DN753" i="4" s="1"/>
  <c r="DI753" i="4" s="1"/>
  <c r="DL753" i="4"/>
  <c r="DK753" i="4"/>
  <c r="DJ753" i="4"/>
  <c r="D753" i="4"/>
  <c r="C753" i="4"/>
  <c r="DN752" i="4"/>
  <c r="DE752" i="4" s="1"/>
  <c r="DM752" i="4"/>
  <c r="DL752" i="4"/>
  <c r="DK752" i="4"/>
  <c r="DJ752" i="4"/>
  <c r="DI752" i="4"/>
  <c r="DH752" i="4"/>
  <c r="DG752" i="4"/>
  <c r="DF752" i="4"/>
  <c r="DD752" i="4"/>
  <c r="DC752" i="4"/>
  <c r="DB752" i="4"/>
  <c r="DA752" i="4"/>
  <c r="CZ752" i="4"/>
  <c r="CY752" i="4"/>
  <c r="CX752" i="4"/>
  <c r="D752" i="4"/>
  <c r="C752" i="4"/>
  <c r="DN751" i="4"/>
  <c r="DA751" i="4" s="1"/>
  <c r="DM751" i="4"/>
  <c r="DL751" i="4"/>
  <c r="DK751" i="4"/>
  <c r="DJ751" i="4"/>
  <c r="DI751" i="4"/>
  <c r="DH751" i="4"/>
  <c r="DG751" i="4"/>
  <c r="DF751" i="4"/>
  <c r="DE751" i="4"/>
  <c r="DC751" i="4"/>
  <c r="DB751" i="4"/>
  <c r="CZ751" i="4"/>
  <c r="CY751" i="4"/>
  <c r="CX751" i="4"/>
  <c r="D751" i="4"/>
  <c r="C751" i="4"/>
  <c r="DN750" i="4"/>
  <c r="DM750" i="4"/>
  <c r="DL750" i="4"/>
  <c r="DK750" i="4"/>
  <c r="DJ750" i="4"/>
  <c r="DI750" i="4"/>
  <c r="DG750" i="4"/>
  <c r="DE750" i="4"/>
  <c r="DD750" i="4"/>
  <c r="D750" i="4"/>
  <c r="C750" i="4"/>
  <c r="DM749" i="4"/>
  <c r="DN749" i="4" s="1"/>
  <c r="DL749" i="4"/>
  <c r="DK749" i="4"/>
  <c r="DJ749" i="4"/>
  <c r="D749" i="4"/>
  <c r="C749" i="4"/>
  <c r="DM748" i="4"/>
  <c r="DN748" i="4" s="1"/>
  <c r="DL748" i="4"/>
  <c r="DK748" i="4"/>
  <c r="DJ748" i="4"/>
  <c r="DI748" i="4"/>
  <c r="DG748" i="4"/>
  <c r="DF748" i="4"/>
  <c r="DE748" i="4"/>
  <c r="DD748" i="4"/>
  <c r="CZ748" i="4"/>
  <c r="CY748" i="4"/>
  <c r="D748" i="4"/>
  <c r="C748" i="4"/>
  <c r="DN747" i="4"/>
  <c r="CZ747" i="4" s="1"/>
  <c r="DM747" i="4"/>
  <c r="DL747" i="4"/>
  <c r="DK747" i="4"/>
  <c r="DJ747" i="4"/>
  <c r="DI747" i="4"/>
  <c r="DG747" i="4"/>
  <c r="DF747" i="4"/>
  <c r="DE747" i="4"/>
  <c r="DD747" i="4"/>
  <c r="CY747" i="4"/>
  <c r="D747" i="4"/>
  <c r="C747" i="4"/>
  <c r="DM746" i="4"/>
  <c r="DN746" i="4" s="1"/>
  <c r="DL746" i="4"/>
  <c r="DK746" i="4"/>
  <c r="DJ746" i="4"/>
  <c r="D746" i="4"/>
  <c r="C746" i="4"/>
  <c r="DM745" i="4"/>
  <c r="DN745" i="4" s="1"/>
  <c r="CX745" i="4" s="1"/>
  <c r="DL745" i="4"/>
  <c r="DK745" i="4"/>
  <c r="DJ745" i="4"/>
  <c r="DH745" i="4"/>
  <c r="DG745" i="4"/>
  <c r="DF745" i="4"/>
  <c r="DE745" i="4"/>
  <c r="DC745" i="4"/>
  <c r="DB745" i="4"/>
  <c r="DA745" i="4"/>
  <c r="CZ745" i="4"/>
  <c r="D745" i="4"/>
  <c r="C745" i="4"/>
  <c r="DN744" i="4"/>
  <c r="DM744" i="4"/>
  <c r="DL744" i="4"/>
  <c r="DK744" i="4"/>
  <c r="DJ744" i="4"/>
  <c r="DI744" i="4"/>
  <c r="DH744" i="4"/>
  <c r="DG744" i="4"/>
  <c r="DF744" i="4"/>
  <c r="DE744" i="4"/>
  <c r="DD744" i="4"/>
  <c r="DC744" i="4"/>
  <c r="DB744" i="4"/>
  <c r="DA744" i="4"/>
  <c r="CZ744" i="4"/>
  <c r="CY744" i="4"/>
  <c r="CX744" i="4"/>
  <c r="D744" i="4"/>
  <c r="C744" i="4"/>
  <c r="DM743" i="4"/>
  <c r="DN743" i="4" s="1"/>
  <c r="DL743" i="4"/>
  <c r="DK743" i="4"/>
  <c r="DJ743" i="4"/>
  <c r="D743" i="4"/>
  <c r="C743" i="4"/>
  <c r="DN742" i="4"/>
  <c r="DD742" i="4" s="1"/>
  <c r="DM742" i="4"/>
  <c r="DL742" i="4"/>
  <c r="DK742" i="4"/>
  <c r="DJ742" i="4"/>
  <c r="DH742" i="4"/>
  <c r="DC742" i="4"/>
  <c r="DA742" i="4"/>
  <c r="CX742" i="4"/>
  <c r="D742" i="4"/>
  <c r="C742" i="4"/>
  <c r="DN741" i="4"/>
  <c r="CY741" i="4" s="1"/>
  <c r="DM741" i="4"/>
  <c r="DL741" i="4"/>
  <c r="DK741" i="4"/>
  <c r="DJ741" i="4"/>
  <c r="DI741" i="4"/>
  <c r="DC741" i="4"/>
  <c r="CX741" i="4"/>
  <c r="D741" i="4"/>
  <c r="C741" i="4"/>
  <c r="DN740" i="4"/>
  <c r="DI740" i="4" s="1"/>
  <c r="DM740" i="4"/>
  <c r="DL740" i="4"/>
  <c r="DK740" i="4"/>
  <c r="DJ740" i="4"/>
  <c r="DG740" i="4"/>
  <c r="DD740" i="4"/>
  <c r="CX740" i="4"/>
  <c r="D740" i="4"/>
  <c r="C740" i="4"/>
  <c r="A740" i="4"/>
  <c r="DN739" i="4"/>
  <c r="DI739" i="4" s="1"/>
  <c r="DM739" i="4"/>
  <c r="DL739" i="4"/>
  <c r="DK739" i="4"/>
  <c r="DJ739" i="4"/>
  <c r="DG739" i="4"/>
  <c r="DD739" i="4"/>
  <c r="CX739" i="4"/>
  <c r="D739" i="4"/>
  <c r="C739" i="4"/>
  <c r="DM738" i="4"/>
  <c r="DN738" i="4" s="1"/>
  <c r="DL738" i="4"/>
  <c r="DK738" i="4"/>
  <c r="DJ738" i="4"/>
  <c r="D738" i="4"/>
  <c r="C738" i="4"/>
  <c r="DM737" i="4"/>
  <c r="DN737" i="4" s="1"/>
  <c r="DL737" i="4"/>
  <c r="DK737" i="4"/>
  <c r="DJ737" i="4"/>
  <c r="D737" i="4"/>
  <c r="C737" i="4"/>
  <c r="DM736" i="4"/>
  <c r="DN736" i="4" s="1"/>
  <c r="DL736" i="4"/>
  <c r="DK736" i="4"/>
  <c r="DJ736" i="4"/>
  <c r="D736" i="4"/>
  <c r="C736" i="4"/>
  <c r="DN735" i="4"/>
  <c r="DB735" i="4" s="1"/>
  <c r="DM735" i="4"/>
  <c r="DL735" i="4"/>
  <c r="DK735" i="4"/>
  <c r="DJ735" i="4"/>
  <c r="DI735" i="4"/>
  <c r="DH735" i="4"/>
  <c r="DG735" i="4"/>
  <c r="DF735" i="4"/>
  <c r="DE735" i="4"/>
  <c r="DD735" i="4"/>
  <c r="DC735" i="4"/>
  <c r="CZ735" i="4"/>
  <c r="CX735" i="4"/>
  <c r="D735" i="4"/>
  <c r="C735" i="4"/>
  <c r="A735" i="4"/>
  <c r="DN734" i="4"/>
  <c r="DB734" i="4" s="1"/>
  <c r="DM734" i="4"/>
  <c r="DL734" i="4"/>
  <c r="DK734" i="4"/>
  <c r="DJ734" i="4"/>
  <c r="DI734" i="4"/>
  <c r="DH734" i="4"/>
  <c r="DG734" i="4"/>
  <c r="DF734" i="4"/>
  <c r="DE734" i="4"/>
  <c r="DD734" i="4"/>
  <c r="DC734" i="4"/>
  <c r="CZ734" i="4"/>
  <c r="CX734" i="4"/>
  <c r="D734" i="4"/>
  <c r="C734" i="4"/>
  <c r="DM733" i="4"/>
  <c r="DN733" i="4" s="1"/>
  <c r="DE733" i="4" s="1"/>
  <c r="DL733" i="4"/>
  <c r="DK733" i="4"/>
  <c r="DJ733" i="4"/>
  <c r="DI733" i="4"/>
  <c r="D733" i="4"/>
  <c r="C733" i="4"/>
  <c r="DN732" i="4"/>
  <c r="DC732" i="4" s="1"/>
  <c r="DM732" i="4"/>
  <c r="DL732" i="4"/>
  <c r="DK732" i="4"/>
  <c r="DJ732" i="4"/>
  <c r="DH732" i="4"/>
  <c r="DD732" i="4"/>
  <c r="CX732" i="4"/>
  <c r="D732" i="4"/>
  <c r="C732" i="4"/>
  <c r="DM731" i="4"/>
  <c r="DN731" i="4" s="1"/>
  <c r="DL731" i="4"/>
  <c r="DK731" i="4"/>
  <c r="DJ731" i="4"/>
  <c r="D731" i="4"/>
  <c r="C731" i="4"/>
  <c r="DM730" i="4"/>
  <c r="DN730" i="4" s="1"/>
  <c r="DF730" i="4" s="1"/>
  <c r="DL730" i="4"/>
  <c r="DK730" i="4"/>
  <c r="DJ730" i="4"/>
  <c r="D730" i="4"/>
  <c r="C730" i="4"/>
  <c r="DN729" i="4"/>
  <c r="CZ729" i="4" s="1"/>
  <c r="DM729" i="4"/>
  <c r="DL729" i="4"/>
  <c r="DK729" i="4"/>
  <c r="DJ729" i="4"/>
  <c r="DI729" i="4"/>
  <c r="DF729" i="4"/>
  <c r="DE729" i="4"/>
  <c r="DD729" i="4"/>
  <c r="DC729" i="4"/>
  <c r="DB729" i="4"/>
  <c r="DA729" i="4"/>
  <c r="CX729" i="4"/>
  <c r="D729" i="4"/>
  <c r="C729" i="4"/>
  <c r="DM728" i="4"/>
  <c r="DN728" i="4" s="1"/>
  <c r="DL728" i="4"/>
  <c r="DK728" i="4"/>
  <c r="DJ728" i="4"/>
  <c r="DD728" i="4"/>
  <c r="CZ728" i="4"/>
  <c r="D728" i="4"/>
  <c r="C728" i="4"/>
  <c r="DN727" i="4"/>
  <c r="DH727" i="4" s="1"/>
  <c r="DM727" i="4"/>
  <c r="DL727" i="4"/>
  <c r="DK727" i="4"/>
  <c r="DJ727" i="4"/>
  <c r="DI727" i="4"/>
  <c r="DG727" i="4"/>
  <c r="DF727" i="4"/>
  <c r="DE727" i="4"/>
  <c r="DD727" i="4"/>
  <c r="DC727" i="4"/>
  <c r="DB727" i="4"/>
  <c r="DA727" i="4"/>
  <c r="CZ727" i="4"/>
  <c r="CY727" i="4"/>
  <c r="CX727" i="4"/>
  <c r="D727" i="4"/>
  <c r="C727" i="4"/>
  <c r="DN726" i="4"/>
  <c r="DM726" i="4"/>
  <c r="DL726" i="4"/>
  <c r="DK726" i="4"/>
  <c r="DJ726" i="4"/>
  <c r="D726" i="4"/>
  <c r="C726" i="4"/>
  <c r="A726" i="4"/>
  <c r="DN725" i="4"/>
  <c r="DM725" i="4"/>
  <c r="DL725" i="4"/>
  <c r="DK725" i="4"/>
  <c r="DJ725" i="4"/>
  <c r="DH725" i="4"/>
  <c r="DB725" i="4"/>
  <c r="CX725" i="4"/>
  <c r="D725" i="4"/>
  <c r="C725" i="4"/>
  <c r="DM724" i="4"/>
  <c r="DN724" i="4" s="1"/>
  <c r="DG724" i="4" s="1"/>
  <c r="DL724" i="4"/>
  <c r="DK724" i="4"/>
  <c r="DJ724" i="4"/>
  <c r="D724" i="4"/>
  <c r="C724" i="4"/>
  <c r="DN723" i="4"/>
  <c r="DE723" i="4" s="1"/>
  <c r="DM723" i="4"/>
  <c r="DL723" i="4"/>
  <c r="DK723" i="4"/>
  <c r="DJ723" i="4"/>
  <c r="DI723" i="4"/>
  <c r="DH723" i="4"/>
  <c r="DG723" i="4"/>
  <c r="DF723" i="4"/>
  <c r="DD723" i="4"/>
  <c r="DA723" i="4"/>
  <c r="CZ723" i="4"/>
  <c r="CX723" i="4"/>
  <c r="D723" i="4"/>
  <c r="C723" i="4"/>
  <c r="DM722" i="4"/>
  <c r="DN722" i="4" s="1"/>
  <c r="DE722" i="4" s="1"/>
  <c r="DL722" i="4"/>
  <c r="DK722" i="4"/>
  <c r="DJ722" i="4"/>
  <c r="D722" i="4"/>
  <c r="C722" i="4"/>
  <c r="DN721" i="4"/>
  <c r="DG721" i="4" s="1"/>
  <c r="DM721" i="4"/>
  <c r="DL721" i="4"/>
  <c r="DK721" i="4"/>
  <c r="DJ721" i="4"/>
  <c r="DD721" i="4"/>
  <c r="D721" i="4"/>
  <c r="C721" i="4"/>
  <c r="DM720" i="4"/>
  <c r="DN720" i="4" s="1"/>
  <c r="DC720" i="4" s="1"/>
  <c r="DL720" i="4"/>
  <c r="DK720" i="4"/>
  <c r="DJ720" i="4"/>
  <c r="DI720" i="4"/>
  <c r="DF720" i="4"/>
  <c r="D720" i="4"/>
  <c r="C720" i="4"/>
  <c r="DM719" i="4"/>
  <c r="DN719" i="4" s="1"/>
  <c r="DB719" i="4" s="1"/>
  <c r="DL719" i="4"/>
  <c r="DK719" i="4"/>
  <c r="DJ719" i="4"/>
  <c r="DH719" i="4"/>
  <c r="DE719" i="4"/>
  <c r="D719" i="4"/>
  <c r="C719" i="4"/>
  <c r="DM718" i="4"/>
  <c r="DN718" i="4" s="1"/>
  <c r="DD718" i="4" s="1"/>
  <c r="DL718" i="4"/>
  <c r="DK718" i="4"/>
  <c r="DJ718" i="4"/>
  <c r="DI718" i="4"/>
  <c r="DG718" i="4"/>
  <c r="DA718" i="4"/>
  <c r="D718" i="4"/>
  <c r="C718" i="4"/>
  <c r="DN717" i="4"/>
  <c r="DA717" i="4" s="1"/>
  <c r="DM717" i="4"/>
  <c r="DL717" i="4"/>
  <c r="DK717" i="4"/>
  <c r="DJ717" i="4"/>
  <c r="DI717" i="4"/>
  <c r="DH717" i="4"/>
  <c r="DG717" i="4"/>
  <c r="DF717" i="4"/>
  <c r="DE717" i="4"/>
  <c r="DD717" i="4"/>
  <c r="DC717" i="4"/>
  <c r="DB717" i="4"/>
  <c r="CZ717" i="4"/>
  <c r="CX717" i="4"/>
  <c r="D717" i="4"/>
  <c r="C717" i="4"/>
  <c r="DM716" i="4"/>
  <c r="DN716" i="4" s="1"/>
  <c r="DL716" i="4"/>
  <c r="DK716" i="4"/>
  <c r="DJ716" i="4"/>
  <c r="DI716" i="4"/>
  <c r="DE716" i="4"/>
  <c r="CY716" i="4"/>
  <c r="D716" i="4"/>
  <c r="C716" i="4"/>
  <c r="DN715" i="4"/>
  <c r="DM715" i="4"/>
  <c r="DL715" i="4"/>
  <c r="DK715" i="4"/>
  <c r="DJ715" i="4"/>
  <c r="DI715" i="4"/>
  <c r="DH715" i="4"/>
  <c r="DG715" i="4"/>
  <c r="DF715" i="4"/>
  <c r="DE715" i="4"/>
  <c r="DD715" i="4"/>
  <c r="DA715" i="4"/>
  <c r="CX715" i="4"/>
  <c r="D715" i="4"/>
  <c r="C715" i="4"/>
  <c r="DM714" i="4"/>
  <c r="DN714" i="4" s="1"/>
  <c r="DL714" i="4"/>
  <c r="DK714" i="4"/>
  <c r="DJ714" i="4"/>
  <c r="DH714" i="4"/>
  <c r="DG714" i="4"/>
  <c r="DF714" i="4"/>
  <c r="DE714" i="4"/>
  <c r="DD714" i="4"/>
  <c r="DC714" i="4"/>
  <c r="DB714" i="4"/>
  <c r="CZ714" i="4"/>
  <c r="D714" i="4"/>
  <c r="C714" i="4"/>
  <c r="DN713" i="4"/>
  <c r="CZ713" i="4" s="1"/>
  <c r="DM713" i="4"/>
  <c r="DL713" i="4"/>
  <c r="DK713" i="4"/>
  <c r="DJ713" i="4"/>
  <c r="DG713" i="4"/>
  <c r="DF713" i="4"/>
  <c r="DE713" i="4"/>
  <c r="DD713" i="4"/>
  <c r="DC713" i="4"/>
  <c r="DB713" i="4"/>
  <c r="DA713" i="4"/>
  <c r="CY713" i="4"/>
  <c r="CX713" i="4"/>
  <c r="D713" i="4"/>
  <c r="C713" i="4"/>
  <c r="DN712" i="4"/>
  <c r="DM712" i="4"/>
  <c r="DL712" i="4"/>
  <c r="DK712" i="4"/>
  <c r="DJ712" i="4"/>
  <c r="DI712" i="4"/>
  <c r="DG712" i="4"/>
  <c r="DF712" i="4"/>
  <c r="DE712" i="4"/>
  <c r="DD712" i="4"/>
  <c r="DC712" i="4"/>
  <c r="DB712" i="4"/>
  <c r="DA712" i="4"/>
  <c r="CZ712" i="4"/>
  <c r="CX712" i="4"/>
  <c r="D712" i="4"/>
  <c r="C712" i="4"/>
  <c r="DM711" i="4"/>
  <c r="DN711" i="4" s="1"/>
  <c r="DH711" i="4" s="1"/>
  <c r="DL711" i="4"/>
  <c r="DK711" i="4"/>
  <c r="DJ711" i="4"/>
  <c r="DC711" i="4"/>
  <c r="DA711" i="4"/>
  <c r="CZ711" i="4"/>
  <c r="D711" i="4"/>
  <c r="C711" i="4"/>
  <c r="DN710" i="4"/>
  <c r="DI710" i="4" s="1"/>
  <c r="DM710" i="4"/>
  <c r="DL710" i="4"/>
  <c r="DK710" i="4"/>
  <c r="DJ710" i="4"/>
  <c r="DC710" i="4"/>
  <c r="D710" i="4"/>
  <c r="C710" i="4"/>
  <c r="DN709" i="4"/>
  <c r="DE709" i="4" s="1"/>
  <c r="DM709" i="4"/>
  <c r="DL709" i="4"/>
  <c r="DK709" i="4"/>
  <c r="DJ709" i="4"/>
  <c r="D709" i="4"/>
  <c r="C709" i="4"/>
  <c r="DM708" i="4"/>
  <c r="DN708" i="4" s="1"/>
  <c r="DL708" i="4"/>
  <c r="DK708" i="4"/>
  <c r="DJ708" i="4"/>
  <c r="D708" i="4"/>
  <c r="C708" i="4"/>
  <c r="DN707" i="4"/>
  <c r="DI707" i="4" s="1"/>
  <c r="DM707" i="4"/>
  <c r="DL707" i="4"/>
  <c r="DK707" i="4"/>
  <c r="DJ707" i="4"/>
  <c r="DG707" i="4"/>
  <c r="DB707" i="4"/>
  <c r="CZ707" i="4"/>
  <c r="CX707" i="4"/>
  <c r="D707" i="4"/>
  <c r="C707" i="4"/>
  <c r="DM706" i="4"/>
  <c r="DN706" i="4" s="1"/>
  <c r="DL706" i="4"/>
  <c r="DK706" i="4"/>
  <c r="DJ706" i="4"/>
  <c r="D706" i="4"/>
  <c r="C706" i="4"/>
  <c r="DN705" i="4"/>
  <c r="DD705" i="4" s="1"/>
  <c r="DM705" i="4"/>
  <c r="DL705" i="4"/>
  <c r="DK705" i="4"/>
  <c r="DJ705" i="4"/>
  <c r="DI705" i="4"/>
  <c r="DH705" i="4"/>
  <c r="DG705" i="4"/>
  <c r="DF705" i="4"/>
  <c r="DC705" i="4"/>
  <c r="DA705" i="4"/>
  <c r="CY705" i="4"/>
  <c r="CX705" i="4"/>
  <c r="D705" i="4"/>
  <c r="C705" i="4"/>
  <c r="DN704" i="4"/>
  <c r="DC704" i="4" s="1"/>
  <c r="DM704" i="4"/>
  <c r="DL704" i="4"/>
  <c r="DK704" i="4"/>
  <c r="DJ704" i="4"/>
  <c r="DI704" i="4"/>
  <c r="DH704" i="4"/>
  <c r="DG704" i="4"/>
  <c r="DF704" i="4"/>
  <c r="DE704" i="4"/>
  <c r="DB704" i="4"/>
  <c r="CZ704" i="4"/>
  <c r="CX704" i="4"/>
  <c r="D704" i="4"/>
  <c r="C704" i="4"/>
  <c r="DM703" i="4"/>
  <c r="DN703" i="4" s="1"/>
  <c r="DL703" i="4"/>
  <c r="DK703" i="4"/>
  <c r="DJ703" i="4"/>
  <c r="D703" i="4"/>
  <c r="C703" i="4"/>
  <c r="DN702" i="4"/>
  <c r="DA702" i="4" s="1"/>
  <c r="DM702" i="4"/>
  <c r="DL702" i="4"/>
  <c r="DK702" i="4"/>
  <c r="DJ702" i="4"/>
  <c r="DI702" i="4"/>
  <c r="DG702" i="4"/>
  <c r="DE702" i="4"/>
  <c r="CX702" i="4"/>
  <c r="D702" i="4"/>
  <c r="C702" i="4"/>
  <c r="DM701" i="4"/>
  <c r="DN701" i="4" s="1"/>
  <c r="DL701" i="4"/>
  <c r="DK701" i="4"/>
  <c r="DJ701" i="4"/>
  <c r="D701" i="4"/>
  <c r="C701" i="4"/>
  <c r="DN700" i="4"/>
  <c r="CY700" i="4" s="1"/>
  <c r="DM700" i="4"/>
  <c r="DL700" i="4"/>
  <c r="DK700" i="4"/>
  <c r="DJ700" i="4"/>
  <c r="DI700" i="4"/>
  <c r="DH700" i="4"/>
  <c r="DG700" i="4"/>
  <c r="DF700" i="4"/>
  <c r="DE700" i="4"/>
  <c r="DD700" i="4"/>
  <c r="DC700" i="4"/>
  <c r="CX700" i="4"/>
  <c r="D700" i="4"/>
  <c r="C700" i="4"/>
  <c r="DM699" i="4"/>
  <c r="DN699" i="4" s="1"/>
  <c r="DL699" i="4"/>
  <c r="DK699" i="4"/>
  <c r="DJ699" i="4"/>
  <c r="D699" i="4"/>
  <c r="C699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DA698" i="4"/>
  <c r="CZ698" i="4"/>
  <c r="CY698" i="4"/>
  <c r="CX698" i="4"/>
  <c r="D698" i="4"/>
  <c r="C698" i="4"/>
  <c r="DN697" i="4"/>
  <c r="CY697" i="4" s="1"/>
  <c r="DM697" i="4"/>
  <c r="DL697" i="4"/>
  <c r="DK697" i="4"/>
  <c r="DJ697" i="4"/>
  <c r="DI697" i="4"/>
  <c r="DH697" i="4"/>
  <c r="DG697" i="4"/>
  <c r="DF697" i="4"/>
  <c r="DE697" i="4"/>
  <c r="DD697" i="4"/>
  <c r="DC697" i="4"/>
  <c r="DB697" i="4"/>
  <c r="DA697" i="4"/>
  <c r="CZ697" i="4"/>
  <c r="CX697" i="4"/>
  <c r="D697" i="4"/>
  <c r="C697" i="4"/>
  <c r="DM696" i="4"/>
  <c r="DN696" i="4" s="1"/>
  <c r="DL696" i="4"/>
  <c r="DK696" i="4"/>
  <c r="DJ696" i="4"/>
  <c r="D696" i="4"/>
  <c r="C696" i="4"/>
  <c r="DN695" i="4"/>
  <c r="DH695" i="4" s="1"/>
  <c r="DM695" i="4"/>
  <c r="DL695" i="4"/>
  <c r="DK695" i="4"/>
  <c r="DJ695" i="4"/>
  <c r="DI695" i="4"/>
  <c r="DG695" i="4"/>
  <c r="DE695" i="4"/>
  <c r="DB695" i="4"/>
  <c r="CZ695" i="4"/>
  <c r="CX695" i="4"/>
  <c r="D695" i="4"/>
  <c r="C695" i="4"/>
  <c r="DM694" i="4"/>
  <c r="DN694" i="4" s="1"/>
  <c r="DL694" i="4"/>
  <c r="DK694" i="4"/>
  <c r="DJ694" i="4"/>
  <c r="D694" i="4"/>
  <c r="C694" i="4"/>
  <c r="DN693" i="4"/>
  <c r="DH693" i="4" s="1"/>
  <c r="DM693" i="4"/>
  <c r="DL693" i="4"/>
  <c r="DK693" i="4"/>
  <c r="DJ693" i="4"/>
  <c r="CZ693" i="4"/>
  <c r="CX693" i="4"/>
  <c r="D693" i="4"/>
  <c r="C693" i="4"/>
  <c r="DM692" i="4"/>
  <c r="DN692" i="4" s="1"/>
  <c r="DL692" i="4"/>
  <c r="DK692" i="4"/>
  <c r="DJ692" i="4"/>
  <c r="D692" i="4"/>
  <c r="C692" i="4"/>
  <c r="DN691" i="4"/>
  <c r="DF691" i="4" s="1"/>
  <c r="DM691" i="4"/>
  <c r="DL691" i="4"/>
  <c r="DK691" i="4"/>
  <c r="DJ691" i="4"/>
  <c r="CX691" i="4"/>
  <c r="D691" i="4"/>
  <c r="C691" i="4"/>
  <c r="DM690" i="4"/>
  <c r="DN690" i="4" s="1"/>
  <c r="DL690" i="4"/>
  <c r="DK690" i="4"/>
  <c r="DJ690" i="4"/>
  <c r="D690" i="4"/>
  <c r="C690" i="4"/>
  <c r="DN689" i="4"/>
  <c r="DD689" i="4" s="1"/>
  <c r="DM689" i="4"/>
  <c r="DL689" i="4"/>
  <c r="DK689" i="4"/>
  <c r="DJ689" i="4"/>
  <c r="DI689" i="4"/>
  <c r="DH689" i="4"/>
  <c r="DG689" i="4"/>
  <c r="DF689" i="4"/>
  <c r="DC689" i="4"/>
  <c r="DA689" i="4"/>
  <c r="CY689" i="4"/>
  <c r="CX689" i="4"/>
  <c r="D689" i="4"/>
  <c r="C689" i="4"/>
  <c r="DN688" i="4"/>
  <c r="DC688" i="4" s="1"/>
  <c r="DM688" i="4"/>
  <c r="DL688" i="4"/>
  <c r="DK688" i="4"/>
  <c r="DJ688" i="4"/>
  <c r="DI688" i="4"/>
  <c r="DH688" i="4"/>
  <c r="DG688" i="4"/>
  <c r="DF688" i="4"/>
  <c r="DE688" i="4"/>
  <c r="DB688" i="4"/>
  <c r="CZ688" i="4"/>
  <c r="CX688" i="4"/>
  <c r="D688" i="4"/>
  <c r="C688" i="4"/>
  <c r="DM687" i="4"/>
  <c r="DN687" i="4" s="1"/>
  <c r="DL687" i="4"/>
  <c r="DK687" i="4"/>
  <c r="DJ687" i="4"/>
  <c r="D687" i="4"/>
  <c r="C687" i="4"/>
  <c r="DN686" i="4"/>
  <c r="DA686" i="4" s="1"/>
  <c r="DM686" i="4"/>
  <c r="DL686" i="4"/>
  <c r="DK686" i="4"/>
  <c r="DJ686" i="4"/>
  <c r="DI686" i="4"/>
  <c r="DG686" i="4"/>
  <c r="DE686" i="4"/>
  <c r="CX686" i="4"/>
  <c r="D686" i="4"/>
  <c r="C686" i="4"/>
  <c r="DM685" i="4"/>
  <c r="DN685" i="4" s="1"/>
  <c r="DL685" i="4"/>
  <c r="DK685" i="4"/>
  <c r="DJ685" i="4"/>
  <c r="D685" i="4"/>
  <c r="C685" i="4"/>
  <c r="DN684" i="4"/>
  <c r="CY684" i="4" s="1"/>
  <c r="DM684" i="4"/>
  <c r="DL684" i="4"/>
  <c r="DK684" i="4"/>
  <c r="DJ684" i="4"/>
  <c r="DI684" i="4"/>
  <c r="DG684" i="4"/>
  <c r="DE684" i="4"/>
  <c r="DD684" i="4"/>
  <c r="DC684" i="4"/>
  <c r="CX684" i="4"/>
  <c r="D684" i="4"/>
  <c r="C684" i="4"/>
  <c r="DM683" i="4"/>
  <c r="DN683" i="4" s="1"/>
  <c r="DL683" i="4"/>
  <c r="DK683" i="4"/>
  <c r="DJ683" i="4"/>
  <c r="D683" i="4"/>
  <c r="C683" i="4"/>
  <c r="DM682" i="4"/>
  <c r="DN682" i="4" s="1"/>
  <c r="DL682" i="4"/>
  <c r="DK682" i="4"/>
  <c r="DJ682" i="4"/>
  <c r="D682" i="4"/>
  <c r="C682" i="4"/>
  <c r="DN681" i="4"/>
  <c r="CY681" i="4" s="1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DA681" i="4"/>
  <c r="CZ681" i="4"/>
  <c r="CX681" i="4"/>
  <c r="D681" i="4"/>
  <c r="C681" i="4"/>
  <c r="DM680" i="4"/>
  <c r="DN680" i="4" s="1"/>
  <c r="DL680" i="4"/>
  <c r="DK680" i="4"/>
  <c r="DJ680" i="4"/>
  <c r="D680" i="4"/>
  <c r="C680" i="4"/>
  <c r="DN679" i="4"/>
  <c r="DH679" i="4" s="1"/>
  <c r="DM679" i="4"/>
  <c r="DL679" i="4"/>
  <c r="DK679" i="4"/>
  <c r="DJ679" i="4"/>
  <c r="DI679" i="4"/>
  <c r="DG679" i="4"/>
  <c r="DB679" i="4"/>
  <c r="CZ679" i="4"/>
  <c r="CX679" i="4"/>
  <c r="D679" i="4"/>
  <c r="C679" i="4"/>
  <c r="DM678" i="4"/>
  <c r="DN678" i="4" s="1"/>
  <c r="DL678" i="4"/>
  <c r="DK678" i="4"/>
  <c r="DJ678" i="4"/>
  <c r="D678" i="4"/>
  <c r="C678" i="4"/>
  <c r="DN677" i="4"/>
  <c r="DH677" i="4" s="1"/>
  <c r="DM677" i="4"/>
  <c r="DL677" i="4"/>
  <c r="DK677" i="4"/>
  <c r="DJ677" i="4"/>
  <c r="CZ677" i="4"/>
  <c r="CX677" i="4"/>
  <c r="D677" i="4"/>
  <c r="C677" i="4"/>
  <c r="DM676" i="4"/>
  <c r="DN676" i="4" s="1"/>
  <c r="DL676" i="4"/>
  <c r="DK676" i="4"/>
  <c r="DJ676" i="4"/>
  <c r="D676" i="4"/>
  <c r="C676" i="4"/>
  <c r="DN675" i="4"/>
  <c r="DF675" i="4" s="1"/>
  <c r="DM675" i="4"/>
  <c r="DL675" i="4"/>
  <c r="DK675" i="4"/>
  <c r="DJ675" i="4"/>
  <c r="CX675" i="4"/>
  <c r="D675" i="4"/>
  <c r="C675" i="4"/>
  <c r="DM674" i="4"/>
  <c r="DN674" i="4" s="1"/>
  <c r="DL674" i="4"/>
  <c r="DK674" i="4"/>
  <c r="DJ674" i="4"/>
  <c r="D674" i="4"/>
  <c r="C674" i="4"/>
  <c r="DN673" i="4"/>
  <c r="DD673" i="4" s="1"/>
  <c r="DM673" i="4"/>
  <c r="DL673" i="4"/>
  <c r="DK673" i="4"/>
  <c r="DJ673" i="4"/>
  <c r="DI673" i="4"/>
  <c r="DH673" i="4"/>
  <c r="DG673" i="4"/>
  <c r="DF673" i="4"/>
  <c r="DC673" i="4"/>
  <c r="DA673" i="4"/>
  <c r="CX673" i="4"/>
  <c r="D673" i="4"/>
  <c r="C673" i="4"/>
  <c r="DM672" i="4"/>
  <c r="DN672" i="4" s="1"/>
  <c r="DL672" i="4"/>
  <c r="DK672" i="4"/>
  <c r="DJ672" i="4"/>
  <c r="D672" i="4"/>
  <c r="C672" i="4"/>
  <c r="DM671" i="4"/>
  <c r="DN671" i="4" s="1"/>
  <c r="DL671" i="4"/>
  <c r="DK671" i="4"/>
  <c r="DJ671" i="4"/>
  <c r="D671" i="4"/>
  <c r="C671" i="4"/>
  <c r="DN670" i="4"/>
  <c r="DA670" i="4" s="1"/>
  <c r="DM670" i="4"/>
  <c r="DL670" i="4"/>
  <c r="DK670" i="4"/>
  <c r="DJ670" i="4"/>
  <c r="DI670" i="4"/>
  <c r="DG670" i="4"/>
  <c r="DE670" i="4"/>
  <c r="CX670" i="4"/>
  <c r="D670" i="4"/>
  <c r="C670" i="4"/>
  <c r="DM669" i="4"/>
  <c r="DN669" i="4" s="1"/>
  <c r="DL669" i="4"/>
  <c r="DK669" i="4"/>
  <c r="DJ669" i="4"/>
  <c r="D669" i="4"/>
  <c r="C669" i="4"/>
  <c r="DN668" i="4"/>
  <c r="CY668" i="4" s="1"/>
  <c r="DM668" i="4"/>
  <c r="DL668" i="4"/>
  <c r="DK668" i="4"/>
  <c r="DJ668" i="4"/>
  <c r="DI668" i="4"/>
  <c r="DG668" i="4"/>
  <c r="DE668" i="4"/>
  <c r="DD668" i="4"/>
  <c r="DC668" i="4"/>
  <c r="CX668" i="4"/>
  <c r="D668" i="4"/>
  <c r="C668" i="4"/>
  <c r="DM667" i="4"/>
  <c r="DN667" i="4" s="1"/>
  <c r="DF667" i="4" s="1"/>
  <c r="DL667" i="4"/>
  <c r="DK667" i="4"/>
  <c r="DJ667" i="4"/>
  <c r="D667" i="4"/>
  <c r="C667" i="4"/>
  <c r="DM666" i="4"/>
  <c r="DN666" i="4" s="1"/>
  <c r="DE666" i="4" s="1"/>
  <c r="DL666" i="4"/>
  <c r="DK666" i="4"/>
  <c r="DJ666" i="4"/>
  <c r="D666" i="4"/>
  <c r="C666" i="4"/>
  <c r="DN665" i="4"/>
  <c r="CY665" i="4" s="1"/>
  <c r="DM665" i="4"/>
  <c r="DL665" i="4"/>
  <c r="DK665" i="4"/>
  <c r="DJ665" i="4"/>
  <c r="DI665" i="4"/>
  <c r="DH665" i="4"/>
  <c r="DG665" i="4"/>
  <c r="DF665" i="4"/>
  <c r="DE665" i="4"/>
  <c r="DD665" i="4"/>
  <c r="DC665" i="4"/>
  <c r="DB665" i="4"/>
  <c r="DA665" i="4"/>
  <c r="CZ665" i="4"/>
  <c r="CX665" i="4"/>
  <c r="D665" i="4"/>
  <c r="C665" i="4"/>
  <c r="DM664" i="4"/>
  <c r="DN664" i="4" s="1"/>
  <c r="DC664" i="4" s="1"/>
  <c r="DL664" i="4"/>
  <c r="DK664" i="4"/>
  <c r="DJ664" i="4"/>
  <c r="D664" i="4"/>
  <c r="C664" i="4"/>
  <c r="DN663" i="4"/>
  <c r="DH663" i="4" s="1"/>
  <c r="DM663" i="4"/>
  <c r="DL663" i="4"/>
  <c r="DK663" i="4"/>
  <c r="DJ663" i="4"/>
  <c r="DI663" i="4"/>
  <c r="DG663" i="4"/>
  <c r="DB663" i="4"/>
  <c r="CZ663" i="4"/>
  <c r="CX663" i="4"/>
  <c r="D663" i="4"/>
  <c r="C663" i="4"/>
  <c r="DM662" i="4"/>
  <c r="DN662" i="4" s="1"/>
  <c r="CY662" i="4" s="1"/>
  <c r="DL662" i="4"/>
  <c r="DK662" i="4"/>
  <c r="DJ662" i="4"/>
  <c r="DF662" i="4"/>
  <c r="DA662" i="4"/>
  <c r="D662" i="4"/>
  <c r="C662" i="4"/>
  <c r="DN661" i="4"/>
  <c r="DM661" i="4"/>
  <c r="DL661" i="4"/>
  <c r="DK661" i="4"/>
  <c r="DJ661" i="4"/>
  <c r="D661" i="4"/>
  <c r="C661" i="4"/>
  <c r="DM660" i="4"/>
  <c r="DN660" i="4" s="1"/>
  <c r="CY660" i="4" s="1"/>
  <c r="DL660" i="4"/>
  <c r="DK660" i="4"/>
  <c r="DJ660" i="4"/>
  <c r="DD660" i="4"/>
  <c r="D660" i="4"/>
  <c r="C660" i="4"/>
  <c r="DN659" i="4"/>
  <c r="DC659" i="4" s="1"/>
  <c r="DM659" i="4"/>
  <c r="DL659" i="4"/>
  <c r="DK659" i="4"/>
  <c r="DJ659" i="4"/>
  <c r="D659" i="4"/>
  <c r="C659" i="4"/>
  <c r="DM658" i="4"/>
  <c r="DN658" i="4" s="1"/>
  <c r="DB658" i="4" s="1"/>
  <c r="DL658" i="4"/>
  <c r="DK658" i="4"/>
  <c r="DJ658" i="4"/>
  <c r="D658" i="4"/>
  <c r="C658" i="4"/>
  <c r="DN657" i="4"/>
  <c r="DD657" i="4" s="1"/>
  <c r="DM657" i="4"/>
  <c r="DL657" i="4"/>
  <c r="DK657" i="4"/>
  <c r="DJ657" i="4"/>
  <c r="DI657" i="4"/>
  <c r="DH657" i="4"/>
  <c r="DG657" i="4"/>
  <c r="DF657" i="4"/>
  <c r="DC657" i="4"/>
  <c r="DA657" i="4"/>
  <c r="CX657" i="4"/>
  <c r="D657" i="4"/>
  <c r="C657" i="4"/>
  <c r="DM656" i="4"/>
  <c r="DN656" i="4" s="1"/>
  <c r="CZ656" i="4" s="1"/>
  <c r="DL656" i="4"/>
  <c r="DK656" i="4"/>
  <c r="DJ656" i="4"/>
  <c r="DI656" i="4"/>
  <c r="DG656" i="4"/>
  <c r="D656" i="4"/>
  <c r="C656" i="4"/>
  <c r="DM655" i="4"/>
  <c r="DN655" i="4" s="1"/>
  <c r="DG655" i="4" s="1"/>
  <c r="DL655" i="4"/>
  <c r="DK655" i="4"/>
  <c r="DJ655" i="4"/>
  <c r="DH655" i="4"/>
  <c r="CY655" i="4"/>
  <c r="D655" i="4"/>
  <c r="C655" i="4"/>
  <c r="DN654" i="4"/>
  <c r="DM654" i="4"/>
  <c r="DL654" i="4"/>
  <c r="DK654" i="4"/>
  <c r="DJ654" i="4"/>
  <c r="DI654" i="4"/>
  <c r="DG654" i="4"/>
  <c r="DF654" i="4"/>
  <c r="CX654" i="4"/>
  <c r="D654" i="4"/>
  <c r="C654" i="4"/>
  <c r="DM653" i="4"/>
  <c r="DN653" i="4" s="1"/>
  <c r="DL653" i="4"/>
  <c r="DK653" i="4"/>
  <c r="DJ653" i="4"/>
  <c r="DE653" i="4"/>
  <c r="DD653" i="4"/>
  <c r="D653" i="4"/>
  <c r="C653" i="4"/>
  <c r="DN652" i="4"/>
  <c r="CY652" i="4" s="1"/>
  <c r="DM652" i="4"/>
  <c r="DL652" i="4"/>
  <c r="DK652" i="4"/>
  <c r="DJ652" i="4"/>
  <c r="DI652" i="4"/>
  <c r="DG652" i="4"/>
  <c r="DE652" i="4"/>
  <c r="DD652" i="4"/>
  <c r="DC652" i="4"/>
  <c r="CX652" i="4"/>
  <c r="D652" i="4"/>
  <c r="C652" i="4"/>
  <c r="DM651" i="4"/>
  <c r="DN651" i="4" s="1"/>
  <c r="DH651" i="4" s="1"/>
  <c r="DL651" i="4"/>
  <c r="DK651" i="4"/>
  <c r="DJ651" i="4"/>
  <c r="DF651" i="4"/>
  <c r="DD651" i="4"/>
  <c r="D651" i="4"/>
  <c r="C651" i="4"/>
  <c r="DN650" i="4"/>
  <c r="DM650" i="4"/>
  <c r="DL650" i="4"/>
  <c r="DK650" i="4"/>
  <c r="DJ650" i="4"/>
  <c r="DI650" i="4"/>
  <c r="DH650" i="4"/>
  <c r="DG650" i="4"/>
  <c r="DF650" i="4"/>
  <c r="DE650" i="4"/>
  <c r="DD650" i="4"/>
  <c r="DC650" i="4"/>
  <c r="DB650" i="4"/>
  <c r="DA650" i="4"/>
  <c r="CZ650" i="4"/>
  <c r="CY650" i="4"/>
  <c r="CX650" i="4"/>
  <c r="D650" i="4"/>
  <c r="C650" i="4"/>
  <c r="DN649" i="4"/>
  <c r="CY649" i="4" s="1"/>
  <c r="DM649" i="4"/>
  <c r="DL649" i="4"/>
  <c r="DK649" i="4"/>
  <c r="DJ649" i="4"/>
  <c r="DI649" i="4"/>
  <c r="DH649" i="4"/>
  <c r="DG649" i="4"/>
  <c r="DF649" i="4"/>
  <c r="DE649" i="4"/>
  <c r="DD649" i="4"/>
  <c r="DC649" i="4"/>
  <c r="DB649" i="4"/>
  <c r="DA649" i="4"/>
  <c r="CZ649" i="4"/>
  <c r="CX649" i="4"/>
  <c r="D649" i="4"/>
  <c r="C649" i="4"/>
  <c r="DM648" i="4"/>
  <c r="DN648" i="4" s="1"/>
  <c r="DH648" i="4" s="1"/>
  <c r="DL648" i="4"/>
  <c r="DK648" i="4"/>
  <c r="DJ648" i="4"/>
  <c r="CY648" i="4"/>
  <c r="D648" i="4"/>
  <c r="C648" i="4"/>
  <c r="DN647" i="4"/>
  <c r="DM647" i="4"/>
  <c r="DL647" i="4"/>
  <c r="DK647" i="4"/>
  <c r="DJ647" i="4"/>
  <c r="DG647" i="4"/>
  <c r="DF647" i="4"/>
  <c r="DE647" i="4"/>
  <c r="DD647" i="4"/>
  <c r="DB647" i="4"/>
  <c r="CZ647" i="4"/>
  <c r="CY647" i="4"/>
  <c r="CX647" i="4"/>
  <c r="D647" i="4"/>
  <c r="C647" i="4"/>
  <c r="DM646" i="4"/>
  <c r="DN646" i="4" s="1"/>
  <c r="DL646" i="4"/>
  <c r="DK646" i="4"/>
  <c r="DJ646" i="4"/>
  <c r="D646" i="4"/>
  <c r="C646" i="4"/>
  <c r="DN645" i="4"/>
  <c r="DE645" i="4" s="1"/>
  <c r="DM645" i="4"/>
  <c r="DL645" i="4"/>
  <c r="DK645" i="4"/>
  <c r="DJ645" i="4"/>
  <c r="DG645" i="4"/>
  <c r="D645" i="4"/>
  <c r="C645" i="4"/>
  <c r="DM644" i="4"/>
  <c r="DN644" i="4" s="1"/>
  <c r="DI644" i="4" s="1"/>
  <c r="DL644" i="4"/>
  <c r="DK644" i="4"/>
  <c r="DJ644" i="4"/>
  <c r="DB644" i="4"/>
  <c r="DA644" i="4"/>
  <c r="CZ644" i="4"/>
  <c r="CY644" i="4"/>
  <c r="D644" i="4"/>
  <c r="C644" i="4"/>
  <c r="DN643" i="4"/>
  <c r="DD643" i="4" s="1"/>
  <c r="DM643" i="4"/>
  <c r="DL643" i="4"/>
  <c r="DK643" i="4"/>
  <c r="DJ643" i="4"/>
  <c r="DI643" i="4"/>
  <c r="CZ643" i="4"/>
  <c r="CY643" i="4"/>
  <c r="D643" i="4"/>
  <c r="C643" i="4"/>
  <c r="DM642" i="4"/>
  <c r="DN642" i="4" s="1"/>
  <c r="DL642" i="4"/>
  <c r="DK642" i="4"/>
  <c r="DJ642" i="4"/>
  <c r="D642" i="4"/>
  <c r="C642" i="4"/>
  <c r="DN641" i="4"/>
  <c r="DE641" i="4" s="1"/>
  <c r="DM641" i="4"/>
  <c r="DL641" i="4"/>
  <c r="DK641" i="4"/>
  <c r="DJ641" i="4"/>
  <c r="DI641" i="4"/>
  <c r="DH641" i="4"/>
  <c r="DG641" i="4"/>
  <c r="DF641" i="4"/>
  <c r="DD641" i="4"/>
  <c r="DC641" i="4"/>
  <c r="DB641" i="4"/>
  <c r="DA641" i="4"/>
  <c r="CZ641" i="4"/>
  <c r="CY641" i="4"/>
  <c r="CX641" i="4"/>
  <c r="D641" i="4"/>
  <c r="C641" i="4"/>
  <c r="DN640" i="4"/>
  <c r="DD640" i="4" s="1"/>
  <c r="DM640" i="4"/>
  <c r="DL640" i="4"/>
  <c r="DK640" i="4"/>
  <c r="DJ640" i="4"/>
  <c r="DI640" i="4"/>
  <c r="DH640" i="4"/>
  <c r="DG640" i="4"/>
  <c r="DF640" i="4"/>
  <c r="DE640" i="4"/>
  <c r="DC640" i="4"/>
  <c r="DB640" i="4"/>
  <c r="DA640" i="4"/>
  <c r="CZ640" i="4"/>
  <c r="CY640" i="4"/>
  <c r="CX640" i="4"/>
  <c r="D640" i="4"/>
  <c r="C640" i="4"/>
  <c r="DN639" i="4"/>
  <c r="DC639" i="4" s="1"/>
  <c r="DM639" i="4"/>
  <c r="DL639" i="4"/>
  <c r="DK639" i="4"/>
  <c r="DJ639" i="4"/>
  <c r="DI639" i="4"/>
  <c r="DH639" i="4"/>
  <c r="DG639" i="4"/>
  <c r="DF639" i="4"/>
  <c r="DE639" i="4"/>
  <c r="DD639" i="4"/>
  <c r="DB639" i="4"/>
  <c r="DA639" i="4"/>
  <c r="CZ639" i="4"/>
  <c r="CY639" i="4"/>
  <c r="CX639" i="4"/>
  <c r="D639" i="4"/>
  <c r="C639" i="4"/>
  <c r="DN638" i="4"/>
  <c r="DI638" i="4" s="1"/>
  <c r="DM638" i="4"/>
  <c r="DL638" i="4"/>
  <c r="DK638" i="4"/>
  <c r="DJ638" i="4"/>
  <c r="DG638" i="4"/>
  <c r="DF638" i="4"/>
  <c r="DE638" i="4"/>
  <c r="DC638" i="4"/>
  <c r="CZ638" i="4"/>
  <c r="CX638" i="4"/>
  <c r="D638" i="4"/>
  <c r="C638" i="4"/>
  <c r="DM637" i="4"/>
  <c r="DN637" i="4" s="1"/>
  <c r="DL637" i="4"/>
  <c r="DK637" i="4"/>
  <c r="DJ637" i="4"/>
  <c r="D637" i="4"/>
  <c r="C637" i="4"/>
  <c r="DN636" i="4"/>
  <c r="DG636" i="4" s="1"/>
  <c r="DM636" i="4"/>
  <c r="DL636" i="4"/>
  <c r="DK636" i="4"/>
  <c r="DJ636" i="4"/>
  <c r="DE636" i="4"/>
  <c r="DD636" i="4"/>
  <c r="DC636" i="4"/>
  <c r="DA636" i="4"/>
  <c r="CX636" i="4"/>
  <c r="D636" i="4"/>
  <c r="C636" i="4"/>
  <c r="DM635" i="4"/>
  <c r="DN635" i="4" s="1"/>
  <c r="DL635" i="4"/>
  <c r="DK635" i="4"/>
  <c r="DJ635" i="4"/>
  <c r="D635" i="4"/>
  <c r="C635" i="4"/>
  <c r="DM634" i="4"/>
  <c r="DN634" i="4" s="1"/>
  <c r="DL634" i="4"/>
  <c r="DK634" i="4"/>
  <c r="DJ634" i="4"/>
  <c r="D634" i="4"/>
  <c r="C634" i="4"/>
  <c r="DN633" i="4"/>
  <c r="DD633" i="4" s="1"/>
  <c r="DM633" i="4"/>
  <c r="DL633" i="4"/>
  <c r="DK633" i="4"/>
  <c r="DJ633" i="4"/>
  <c r="DI633" i="4"/>
  <c r="DA633" i="4"/>
  <c r="CZ633" i="4"/>
  <c r="CX633" i="4"/>
  <c r="D633" i="4"/>
  <c r="C633" i="4"/>
  <c r="DM632" i="4"/>
  <c r="DN632" i="4" s="1"/>
  <c r="DL632" i="4"/>
  <c r="DK632" i="4"/>
  <c r="DJ632" i="4"/>
  <c r="D632" i="4"/>
  <c r="C632" i="4"/>
  <c r="DN631" i="4"/>
  <c r="DB631" i="4" s="1"/>
  <c r="DM631" i="4"/>
  <c r="DL631" i="4"/>
  <c r="DK631" i="4"/>
  <c r="DJ631" i="4"/>
  <c r="DI631" i="4"/>
  <c r="DG631" i="4"/>
  <c r="CY631" i="4"/>
  <c r="CX631" i="4"/>
  <c r="D631" i="4"/>
  <c r="C631" i="4"/>
  <c r="DN630" i="4"/>
  <c r="DA630" i="4" s="1"/>
  <c r="DM630" i="4"/>
  <c r="DL630" i="4"/>
  <c r="DK630" i="4"/>
  <c r="DJ630" i="4"/>
  <c r="CX630" i="4"/>
  <c r="D630" i="4"/>
  <c r="C630" i="4"/>
  <c r="DM629" i="4"/>
  <c r="DN629" i="4" s="1"/>
  <c r="DL629" i="4"/>
  <c r="DK629" i="4"/>
  <c r="DJ629" i="4"/>
  <c r="D629" i="4"/>
  <c r="C629" i="4"/>
  <c r="DM628" i="4"/>
  <c r="DN628" i="4" s="1"/>
  <c r="DL628" i="4"/>
  <c r="DK628" i="4"/>
  <c r="DJ628" i="4"/>
  <c r="D628" i="4"/>
  <c r="C628" i="4"/>
  <c r="DM627" i="4"/>
  <c r="DN627" i="4" s="1"/>
  <c r="DL627" i="4"/>
  <c r="DK627" i="4"/>
  <c r="DJ627" i="4"/>
  <c r="D627" i="4"/>
  <c r="C627" i="4"/>
  <c r="DN626" i="4"/>
  <c r="DF626" i="4" s="1"/>
  <c r="DM626" i="4"/>
  <c r="DL626" i="4"/>
  <c r="DK626" i="4"/>
  <c r="DJ626" i="4"/>
  <c r="DI626" i="4"/>
  <c r="DH626" i="4"/>
  <c r="DG626" i="4"/>
  <c r="DE626" i="4"/>
  <c r="DD626" i="4"/>
  <c r="DC626" i="4"/>
  <c r="DB626" i="4"/>
  <c r="DA626" i="4"/>
  <c r="CZ626" i="4"/>
  <c r="CY626" i="4"/>
  <c r="CX626" i="4"/>
  <c r="D626" i="4"/>
  <c r="C626" i="4"/>
  <c r="DN625" i="4"/>
  <c r="DE625" i="4" s="1"/>
  <c r="DM625" i="4"/>
  <c r="DL625" i="4"/>
  <c r="DK625" i="4"/>
  <c r="DJ625" i="4"/>
  <c r="DI625" i="4"/>
  <c r="DH625" i="4"/>
  <c r="DG625" i="4"/>
  <c r="DF625" i="4"/>
  <c r="DD625" i="4"/>
  <c r="DC625" i="4"/>
  <c r="DB625" i="4"/>
  <c r="DA625" i="4"/>
  <c r="CZ625" i="4"/>
  <c r="CY625" i="4"/>
  <c r="CX625" i="4"/>
  <c r="D625" i="4"/>
  <c r="C625" i="4"/>
  <c r="DN624" i="4"/>
  <c r="DD624" i="4" s="1"/>
  <c r="DM624" i="4"/>
  <c r="DL624" i="4"/>
  <c r="DK624" i="4"/>
  <c r="DJ624" i="4"/>
  <c r="DI624" i="4"/>
  <c r="DH624" i="4"/>
  <c r="DG624" i="4"/>
  <c r="DF624" i="4"/>
  <c r="DE624" i="4"/>
  <c r="DC624" i="4"/>
  <c r="DB624" i="4"/>
  <c r="DA624" i="4"/>
  <c r="CZ624" i="4"/>
  <c r="CY624" i="4"/>
  <c r="CX624" i="4"/>
  <c r="D624" i="4"/>
  <c r="C624" i="4"/>
  <c r="DN623" i="4"/>
  <c r="DC623" i="4" s="1"/>
  <c r="DM623" i="4"/>
  <c r="DL623" i="4"/>
  <c r="DK623" i="4"/>
  <c r="DJ623" i="4"/>
  <c r="DI623" i="4"/>
  <c r="DH623" i="4"/>
  <c r="DG623" i="4"/>
  <c r="DF623" i="4"/>
  <c r="DE623" i="4"/>
  <c r="DD623" i="4"/>
  <c r="DB623" i="4"/>
  <c r="DA623" i="4"/>
  <c r="CZ623" i="4"/>
  <c r="CY623" i="4"/>
  <c r="CX623" i="4"/>
  <c r="D623" i="4"/>
  <c r="C623" i="4"/>
  <c r="DN622" i="4"/>
  <c r="DI622" i="4" s="1"/>
  <c r="DM622" i="4"/>
  <c r="DL622" i="4"/>
  <c r="DK622" i="4"/>
  <c r="DJ622" i="4"/>
  <c r="DG622" i="4"/>
  <c r="DF622" i="4"/>
  <c r="DE622" i="4"/>
  <c r="DC622" i="4"/>
  <c r="CZ622" i="4"/>
  <c r="CX622" i="4"/>
  <c r="D622" i="4"/>
  <c r="C622" i="4"/>
  <c r="DM621" i="4"/>
  <c r="DN621" i="4" s="1"/>
  <c r="DL621" i="4"/>
  <c r="DK621" i="4"/>
  <c r="DJ621" i="4"/>
  <c r="D621" i="4"/>
  <c r="C621" i="4"/>
  <c r="DN620" i="4"/>
  <c r="DG620" i="4" s="1"/>
  <c r="DM620" i="4"/>
  <c r="DL620" i="4"/>
  <c r="DK620" i="4"/>
  <c r="DJ620" i="4"/>
  <c r="DD620" i="4"/>
  <c r="DC620" i="4"/>
  <c r="DA620" i="4"/>
  <c r="CX620" i="4"/>
  <c r="D620" i="4"/>
  <c r="C620" i="4"/>
  <c r="DM619" i="4"/>
  <c r="DN619" i="4" s="1"/>
  <c r="DL619" i="4"/>
  <c r="DK619" i="4"/>
  <c r="DJ619" i="4"/>
  <c r="D619" i="4"/>
  <c r="C619" i="4"/>
  <c r="DM618" i="4"/>
  <c r="DN618" i="4" s="1"/>
  <c r="DL618" i="4"/>
  <c r="DK618" i="4"/>
  <c r="DJ618" i="4"/>
  <c r="D618" i="4"/>
  <c r="C618" i="4"/>
  <c r="DN617" i="4"/>
  <c r="DD617" i="4" s="1"/>
  <c r="DM617" i="4"/>
  <c r="DL617" i="4"/>
  <c r="DK617" i="4"/>
  <c r="DJ617" i="4"/>
  <c r="DI617" i="4"/>
  <c r="DA617" i="4"/>
  <c r="CZ617" i="4"/>
  <c r="CX617" i="4"/>
  <c r="D617" i="4"/>
  <c r="C617" i="4"/>
  <c r="DM616" i="4"/>
  <c r="DN616" i="4" s="1"/>
  <c r="DL616" i="4"/>
  <c r="DK616" i="4"/>
  <c r="DJ616" i="4"/>
  <c r="D616" i="4"/>
  <c r="C616" i="4"/>
  <c r="DN615" i="4"/>
  <c r="DB615" i="4" s="1"/>
  <c r="DM615" i="4"/>
  <c r="DL615" i="4"/>
  <c r="DK615" i="4"/>
  <c r="DJ615" i="4"/>
  <c r="DI615" i="4"/>
  <c r="DG615" i="4"/>
  <c r="CY615" i="4"/>
  <c r="CX615" i="4"/>
  <c r="D615" i="4"/>
  <c r="C615" i="4"/>
  <c r="DN614" i="4"/>
  <c r="DA614" i="4" s="1"/>
  <c r="DM614" i="4"/>
  <c r="DL614" i="4"/>
  <c r="DK614" i="4"/>
  <c r="DJ614" i="4"/>
  <c r="CX614" i="4"/>
  <c r="D614" i="4"/>
  <c r="C614" i="4"/>
  <c r="DM613" i="4"/>
  <c r="DN613" i="4" s="1"/>
  <c r="DL613" i="4"/>
  <c r="DK613" i="4"/>
  <c r="DJ613" i="4"/>
  <c r="D613" i="4"/>
  <c r="C613" i="4"/>
  <c r="DM612" i="4"/>
  <c r="DN612" i="4" s="1"/>
  <c r="DL612" i="4"/>
  <c r="DK612" i="4"/>
  <c r="DJ612" i="4"/>
  <c r="D612" i="4"/>
  <c r="C612" i="4"/>
  <c r="DN611" i="4"/>
  <c r="DM611" i="4"/>
  <c r="DL611" i="4"/>
  <c r="DK611" i="4"/>
  <c r="DJ611" i="4"/>
  <c r="DI611" i="4"/>
  <c r="DH611" i="4"/>
  <c r="DG611" i="4"/>
  <c r="DF611" i="4"/>
  <c r="DE611" i="4"/>
  <c r="DD611" i="4"/>
  <c r="DC611" i="4"/>
  <c r="DB611" i="4"/>
  <c r="DA611" i="4"/>
  <c r="CZ611" i="4"/>
  <c r="CY611" i="4"/>
  <c r="CX611" i="4"/>
  <c r="D611" i="4"/>
  <c r="C611" i="4"/>
  <c r="DN610" i="4"/>
  <c r="DF610" i="4" s="1"/>
  <c r="DM610" i="4"/>
  <c r="DL610" i="4"/>
  <c r="DK610" i="4"/>
  <c r="DJ610" i="4"/>
  <c r="DI610" i="4"/>
  <c r="DH610" i="4"/>
  <c r="DG610" i="4"/>
  <c r="DE610" i="4"/>
  <c r="DD610" i="4"/>
  <c r="DC610" i="4"/>
  <c r="DB610" i="4"/>
  <c r="DA610" i="4"/>
  <c r="CZ610" i="4"/>
  <c r="CX610" i="4"/>
  <c r="D610" i="4"/>
  <c r="C610" i="4"/>
  <c r="DM609" i="4"/>
  <c r="DN609" i="4" s="1"/>
  <c r="DL609" i="4"/>
  <c r="DK609" i="4"/>
  <c r="DJ609" i="4"/>
  <c r="D609" i="4"/>
  <c r="C609" i="4"/>
  <c r="DN608" i="4"/>
  <c r="DD608" i="4" s="1"/>
  <c r="DM608" i="4"/>
  <c r="DL608" i="4"/>
  <c r="DK608" i="4"/>
  <c r="DJ608" i="4"/>
  <c r="DI608" i="4"/>
  <c r="DH608" i="4"/>
  <c r="DG608" i="4"/>
  <c r="DF608" i="4"/>
  <c r="DE608" i="4"/>
  <c r="DC608" i="4"/>
  <c r="DB608" i="4"/>
  <c r="DA608" i="4"/>
  <c r="CZ608" i="4"/>
  <c r="CY608" i="4"/>
  <c r="CX608" i="4"/>
  <c r="D608" i="4"/>
  <c r="C608" i="4"/>
  <c r="DN607" i="4"/>
  <c r="DC607" i="4" s="1"/>
  <c r="DM607" i="4"/>
  <c r="DL607" i="4"/>
  <c r="DK607" i="4"/>
  <c r="DJ607" i="4"/>
  <c r="DI607" i="4"/>
  <c r="DH607" i="4"/>
  <c r="DG607" i="4"/>
  <c r="DF607" i="4"/>
  <c r="DE607" i="4"/>
  <c r="DD607" i="4"/>
  <c r="DB607" i="4"/>
  <c r="DA607" i="4"/>
  <c r="CZ607" i="4"/>
  <c r="CY607" i="4"/>
  <c r="CX607" i="4"/>
  <c r="D607" i="4"/>
  <c r="C607" i="4"/>
  <c r="DN606" i="4"/>
  <c r="DI606" i="4" s="1"/>
  <c r="DM606" i="4"/>
  <c r="DL606" i="4"/>
  <c r="DK606" i="4"/>
  <c r="DJ606" i="4"/>
  <c r="DF606" i="4"/>
  <c r="DE606" i="4"/>
  <c r="DC606" i="4"/>
  <c r="CZ606" i="4"/>
  <c r="CX606" i="4"/>
  <c r="D606" i="4"/>
  <c r="C606" i="4"/>
  <c r="DM605" i="4"/>
  <c r="DN605" i="4" s="1"/>
  <c r="DL605" i="4"/>
  <c r="DK605" i="4"/>
  <c r="DJ605" i="4"/>
  <c r="D605" i="4"/>
  <c r="C605" i="4"/>
  <c r="DN604" i="4"/>
  <c r="DG604" i="4" s="1"/>
  <c r="DM604" i="4"/>
  <c r="DL604" i="4"/>
  <c r="DK604" i="4"/>
  <c r="DJ604" i="4"/>
  <c r="DD604" i="4"/>
  <c r="DC604" i="4"/>
  <c r="DA604" i="4"/>
  <c r="CX604" i="4"/>
  <c r="D604" i="4"/>
  <c r="C604" i="4"/>
  <c r="DM603" i="4"/>
  <c r="DN603" i="4" s="1"/>
  <c r="DL603" i="4"/>
  <c r="DK603" i="4"/>
  <c r="DJ603" i="4"/>
  <c r="D603" i="4"/>
  <c r="C603" i="4"/>
  <c r="DM602" i="4"/>
  <c r="DN602" i="4" s="1"/>
  <c r="DL602" i="4"/>
  <c r="DK602" i="4"/>
  <c r="DJ602" i="4"/>
  <c r="D602" i="4"/>
  <c r="C602" i="4"/>
  <c r="DN601" i="4"/>
  <c r="DD601" i="4" s="1"/>
  <c r="DM601" i="4"/>
  <c r="DL601" i="4"/>
  <c r="DK601" i="4"/>
  <c r="DJ601" i="4"/>
  <c r="DI601" i="4"/>
  <c r="DA601" i="4"/>
  <c r="CZ601" i="4"/>
  <c r="CX601" i="4"/>
  <c r="D601" i="4"/>
  <c r="C601" i="4"/>
  <c r="DM600" i="4"/>
  <c r="DN600" i="4" s="1"/>
  <c r="DL600" i="4"/>
  <c r="DK600" i="4"/>
  <c r="DJ600" i="4"/>
  <c r="D600" i="4"/>
  <c r="C600" i="4"/>
  <c r="DN599" i="4"/>
  <c r="DB599" i="4" s="1"/>
  <c r="DM599" i="4"/>
  <c r="DL599" i="4"/>
  <c r="DK599" i="4"/>
  <c r="DJ599" i="4"/>
  <c r="DI599" i="4"/>
  <c r="DG599" i="4"/>
  <c r="CY599" i="4"/>
  <c r="CX599" i="4"/>
  <c r="D599" i="4"/>
  <c r="C599" i="4"/>
  <c r="DN598" i="4"/>
  <c r="DA598" i="4" s="1"/>
  <c r="DM598" i="4"/>
  <c r="DL598" i="4"/>
  <c r="DK598" i="4"/>
  <c r="DJ598" i="4"/>
  <c r="CX598" i="4"/>
  <c r="D598" i="4"/>
  <c r="C598" i="4"/>
  <c r="DM597" i="4"/>
  <c r="DN597" i="4" s="1"/>
  <c r="DL597" i="4"/>
  <c r="DK597" i="4"/>
  <c r="DJ597" i="4"/>
  <c r="D597" i="4"/>
  <c r="C597" i="4"/>
  <c r="DM596" i="4"/>
  <c r="DN596" i="4" s="1"/>
  <c r="DL596" i="4"/>
  <c r="DK596" i="4"/>
  <c r="DJ596" i="4"/>
  <c r="D596" i="4"/>
  <c r="C596" i="4"/>
  <c r="DN595" i="4"/>
  <c r="DM595" i="4"/>
  <c r="DL595" i="4"/>
  <c r="DK595" i="4"/>
  <c r="DJ595" i="4"/>
  <c r="DI595" i="4"/>
  <c r="DH595" i="4"/>
  <c r="DG595" i="4"/>
  <c r="DF595" i="4"/>
  <c r="DE595" i="4"/>
  <c r="DD595" i="4"/>
  <c r="DC595" i="4"/>
  <c r="DB595" i="4"/>
  <c r="DA595" i="4"/>
  <c r="CZ595" i="4"/>
  <c r="CY595" i="4"/>
  <c r="CX595" i="4"/>
  <c r="D595" i="4"/>
  <c r="C595" i="4"/>
  <c r="DN594" i="4"/>
  <c r="DF594" i="4" s="1"/>
  <c r="DM594" i="4"/>
  <c r="DL594" i="4"/>
  <c r="DK594" i="4"/>
  <c r="DJ594" i="4"/>
  <c r="DI594" i="4"/>
  <c r="DH594" i="4"/>
  <c r="DG594" i="4"/>
  <c r="DE594" i="4"/>
  <c r="DD594" i="4"/>
  <c r="DC594" i="4"/>
  <c r="DB594" i="4"/>
  <c r="DA594" i="4"/>
  <c r="CZ594" i="4"/>
  <c r="CX594" i="4"/>
  <c r="D594" i="4"/>
  <c r="C594" i="4"/>
  <c r="DM593" i="4"/>
  <c r="DN593" i="4" s="1"/>
  <c r="DI593" i="4" s="1"/>
  <c r="DL593" i="4"/>
  <c r="DK593" i="4"/>
  <c r="DJ593" i="4"/>
  <c r="D593" i="4"/>
  <c r="C593" i="4"/>
  <c r="DN592" i="4"/>
  <c r="DD592" i="4" s="1"/>
  <c r="DM592" i="4"/>
  <c r="DL592" i="4"/>
  <c r="DK592" i="4"/>
  <c r="DJ592" i="4"/>
  <c r="DI592" i="4"/>
  <c r="DH592" i="4"/>
  <c r="DG592" i="4"/>
  <c r="DF592" i="4"/>
  <c r="DE592" i="4"/>
  <c r="DC592" i="4"/>
  <c r="DB592" i="4"/>
  <c r="DA592" i="4"/>
  <c r="CZ592" i="4"/>
  <c r="CY592" i="4"/>
  <c r="CX592" i="4"/>
  <c r="D592" i="4"/>
  <c r="C592" i="4"/>
  <c r="DN591" i="4"/>
  <c r="DC591" i="4" s="1"/>
  <c r="DM591" i="4"/>
  <c r="DL591" i="4"/>
  <c r="DK591" i="4"/>
  <c r="DJ591" i="4"/>
  <c r="DI591" i="4"/>
  <c r="DH591" i="4"/>
  <c r="DG591" i="4"/>
  <c r="DF591" i="4"/>
  <c r="DE591" i="4"/>
  <c r="DD591" i="4"/>
  <c r="DB591" i="4"/>
  <c r="DA591" i="4"/>
  <c r="CZ591" i="4"/>
  <c r="CY591" i="4"/>
  <c r="CX591" i="4"/>
  <c r="D591" i="4"/>
  <c r="C591" i="4"/>
  <c r="DN590" i="4"/>
  <c r="DI590" i="4" s="1"/>
  <c r="DM590" i="4"/>
  <c r="DL590" i="4"/>
  <c r="DK590" i="4"/>
  <c r="DJ590" i="4"/>
  <c r="DF590" i="4"/>
  <c r="DE590" i="4"/>
  <c r="DC590" i="4"/>
  <c r="CZ590" i="4"/>
  <c r="CX590" i="4"/>
  <c r="D590" i="4"/>
  <c r="C590" i="4"/>
  <c r="DM589" i="4"/>
  <c r="DN589" i="4" s="1"/>
  <c r="DE589" i="4" s="1"/>
  <c r="DL589" i="4"/>
  <c r="DK589" i="4"/>
  <c r="DJ589" i="4"/>
  <c r="DD589" i="4"/>
  <c r="D589" i="4"/>
  <c r="C589" i="4"/>
  <c r="DN588" i="4"/>
  <c r="DD588" i="4" s="1"/>
  <c r="DM588" i="4"/>
  <c r="DL588" i="4"/>
  <c r="DK588" i="4"/>
  <c r="DJ588" i="4"/>
  <c r="D588" i="4"/>
  <c r="C588" i="4"/>
  <c r="DM587" i="4"/>
  <c r="DN587" i="4" s="1"/>
  <c r="DG587" i="4" s="1"/>
  <c r="DL587" i="4"/>
  <c r="DK587" i="4"/>
  <c r="DJ587" i="4"/>
  <c r="D587" i="4"/>
  <c r="C587" i="4"/>
  <c r="DM586" i="4"/>
  <c r="DN586" i="4" s="1"/>
  <c r="DI586" i="4" s="1"/>
  <c r="DL586" i="4"/>
  <c r="DK586" i="4"/>
  <c r="DJ586" i="4"/>
  <c r="D586" i="4"/>
  <c r="C586" i="4"/>
  <c r="DN585" i="4"/>
  <c r="DM585" i="4"/>
  <c r="DL585" i="4"/>
  <c r="DK585" i="4"/>
  <c r="DJ585" i="4"/>
  <c r="DI585" i="4"/>
  <c r="DH585" i="4"/>
  <c r="DG585" i="4"/>
  <c r="DE585" i="4"/>
  <c r="DA585" i="4"/>
  <c r="CZ585" i="4"/>
  <c r="CX585" i="4"/>
  <c r="D585" i="4"/>
  <c r="C585" i="4"/>
  <c r="DM584" i="4"/>
  <c r="DN584" i="4" s="1"/>
  <c r="DI584" i="4" s="1"/>
  <c r="DL584" i="4"/>
  <c r="DK584" i="4"/>
  <c r="DJ584" i="4"/>
  <c r="CY584" i="4"/>
  <c r="D584" i="4"/>
  <c r="C584" i="4"/>
  <c r="DN583" i="4"/>
  <c r="DI583" i="4" s="1"/>
  <c r="DM583" i="4"/>
  <c r="DL583" i="4"/>
  <c r="DK583" i="4"/>
  <c r="DJ583" i="4"/>
  <c r="DG583" i="4"/>
  <c r="DC583" i="4"/>
  <c r="D583" i="4"/>
  <c r="C583" i="4"/>
  <c r="DN582" i="4"/>
  <c r="DI582" i="4" s="1"/>
  <c r="DM582" i="4"/>
  <c r="DL582" i="4"/>
  <c r="DK582" i="4"/>
  <c r="DJ582" i="4"/>
  <c r="DG582" i="4"/>
  <c r="DD582" i="4"/>
  <c r="D582" i="4"/>
  <c r="C582" i="4"/>
  <c r="DM581" i="4"/>
  <c r="DN581" i="4" s="1"/>
  <c r="DE581" i="4" s="1"/>
  <c r="DL581" i="4"/>
  <c r="DK581" i="4"/>
  <c r="DJ581" i="4"/>
  <c r="DH581" i="4"/>
  <c r="DG581" i="4"/>
  <c r="DF581" i="4"/>
  <c r="DD581" i="4"/>
  <c r="DC581" i="4"/>
  <c r="DA581" i="4"/>
  <c r="D581" i="4"/>
  <c r="C581" i="4"/>
  <c r="DM580" i="4"/>
  <c r="DN580" i="4" s="1"/>
  <c r="DI580" i="4" s="1"/>
  <c r="DL580" i="4"/>
  <c r="DK580" i="4"/>
  <c r="DJ580" i="4"/>
  <c r="D580" i="4"/>
  <c r="C580" i="4"/>
  <c r="DN579" i="4"/>
  <c r="DM579" i="4"/>
  <c r="DL579" i="4"/>
  <c r="DK579" i="4"/>
  <c r="DJ579" i="4"/>
  <c r="DI579" i="4"/>
  <c r="DH579" i="4"/>
  <c r="DG579" i="4"/>
  <c r="DF579" i="4"/>
  <c r="DE579" i="4"/>
  <c r="DD579" i="4"/>
  <c r="DC579" i="4"/>
  <c r="DB579" i="4"/>
  <c r="DA579" i="4"/>
  <c r="CZ579" i="4"/>
  <c r="CY579" i="4"/>
  <c r="CX579" i="4"/>
  <c r="D579" i="4"/>
  <c r="C579" i="4"/>
  <c r="DN578" i="4"/>
  <c r="DF578" i="4" s="1"/>
  <c r="DM578" i="4"/>
  <c r="DL578" i="4"/>
  <c r="DK578" i="4"/>
  <c r="DJ578" i="4"/>
  <c r="DI578" i="4"/>
  <c r="DH578" i="4"/>
  <c r="DG578" i="4"/>
  <c r="DE578" i="4"/>
  <c r="DC578" i="4"/>
  <c r="DB578" i="4"/>
  <c r="CY578" i="4"/>
  <c r="CX578" i="4"/>
  <c r="D578" i="4"/>
  <c r="C578" i="4"/>
  <c r="DM577" i="4"/>
  <c r="DN577" i="4" s="1"/>
  <c r="DL577" i="4"/>
  <c r="DK577" i="4"/>
  <c r="DJ577" i="4"/>
  <c r="D577" i="4"/>
  <c r="C577" i="4"/>
  <c r="DN576" i="4"/>
  <c r="DC576" i="4" s="1"/>
  <c r="DM576" i="4"/>
  <c r="DL576" i="4"/>
  <c r="DK576" i="4"/>
  <c r="DJ576" i="4"/>
  <c r="DI576" i="4"/>
  <c r="DH576" i="4"/>
  <c r="DE576" i="4"/>
  <c r="DD576" i="4"/>
  <c r="CY576" i="4"/>
  <c r="CX576" i="4"/>
  <c r="D576" i="4"/>
  <c r="C576" i="4"/>
  <c r="DN575" i="4"/>
  <c r="CZ575" i="4" s="1"/>
  <c r="DM575" i="4"/>
  <c r="DL575" i="4"/>
  <c r="DK575" i="4"/>
  <c r="DJ575" i="4"/>
  <c r="DI575" i="4"/>
  <c r="DH575" i="4"/>
  <c r="DG575" i="4"/>
  <c r="DF575" i="4"/>
  <c r="DE575" i="4"/>
  <c r="DD575" i="4"/>
  <c r="DB575" i="4"/>
  <c r="DA575" i="4"/>
  <c r="CY575" i="4"/>
  <c r="CX575" i="4"/>
  <c r="D575" i="4"/>
  <c r="C575" i="4"/>
  <c r="DN574" i="4"/>
  <c r="CY574" i="4" s="1"/>
  <c r="DM574" i="4"/>
  <c r="DL574" i="4"/>
  <c r="DK574" i="4"/>
  <c r="DJ574" i="4"/>
  <c r="DI574" i="4"/>
  <c r="DH574" i="4"/>
  <c r="DG574" i="4"/>
  <c r="DE574" i="4"/>
  <c r="DD574" i="4"/>
  <c r="DA574" i="4"/>
  <c r="CZ574" i="4"/>
  <c r="CX574" i="4"/>
  <c r="D574" i="4"/>
  <c r="C574" i="4"/>
  <c r="DM573" i="4"/>
  <c r="DN573" i="4" s="1"/>
  <c r="DL573" i="4"/>
  <c r="DK573" i="4"/>
  <c r="DJ573" i="4"/>
  <c r="D573" i="4"/>
  <c r="C573" i="4"/>
  <c r="DN572" i="4"/>
  <c r="CY572" i="4" s="1"/>
  <c r="DM572" i="4"/>
  <c r="DL572" i="4"/>
  <c r="DK572" i="4"/>
  <c r="DJ572" i="4"/>
  <c r="DI572" i="4"/>
  <c r="DH572" i="4"/>
  <c r="DG572" i="4"/>
  <c r="DB572" i="4"/>
  <c r="CX572" i="4"/>
  <c r="D572" i="4"/>
  <c r="C572" i="4"/>
  <c r="DM571" i="4"/>
  <c r="DN571" i="4" s="1"/>
  <c r="DL571" i="4"/>
  <c r="DK571" i="4"/>
  <c r="DJ571" i="4"/>
  <c r="D571" i="4"/>
  <c r="C571" i="4"/>
  <c r="DM570" i="4"/>
  <c r="DN570" i="4" s="1"/>
  <c r="DL570" i="4"/>
  <c r="DK570" i="4"/>
  <c r="DJ570" i="4"/>
  <c r="D570" i="4"/>
  <c r="C570" i="4"/>
  <c r="DN569" i="4"/>
  <c r="DA569" i="4" s="1"/>
  <c r="DM569" i="4"/>
  <c r="DL569" i="4"/>
  <c r="DK569" i="4"/>
  <c r="DJ569" i="4"/>
  <c r="DI569" i="4"/>
  <c r="DH569" i="4"/>
  <c r="DG569" i="4"/>
  <c r="DF569" i="4"/>
  <c r="DE569" i="4"/>
  <c r="DD569" i="4"/>
  <c r="DC569" i="4"/>
  <c r="DB569" i="4"/>
  <c r="CZ569" i="4"/>
  <c r="CY569" i="4"/>
  <c r="CX569" i="4"/>
  <c r="D569" i="4"/>
  <c r="C569" i="4"/>
  <c r="DN568" i="4"/>
  <c r="DI568" i="4" s="1"/>
  <c r="DM568" i="4"/>
  <c r="DL568" i="4"/>
  <c r="DK568" i="4"/>
  <c r="DJ568" i="4"/>
  <c r="DH568" i="4"/>
  <c r="DE568" i="4"/>
  <c r="DD568" i="4"/>
  <c r="DC568" i="4"/>
  <c r="CX568" i="4"/>
  <c r="D568" i="4"/>
  <c r="C568" i="4"/>
  <c r="DM567" i="4"/>
  <c r="DN567" i="4" s="1"/>
  <c r="DL567" i="4"/>
  <c r="DK567" i="4"/>
  <c r="DJ567" i="4"/>
  <c r="D567" i="4"/>
  <c r="C567" i="4"/>
  <c r="DM566" i="4"/>
  <c r="DN566" i="4" s="1"/>
  <c r="DL566" i="4"/>
  <c r="DK566" i="4"/>
  <c r="DJ566" i="4"/>
  <c r="D566" i="4"/>
  <c r="C566" i="4"/>
  <c r="DN565" i="4"/>
  <c r="DF565" i="4" s="1"/>
  <c r="DM565" i="4"/>
  <c r="DL565" i="4"/>
  <c r="DK565" i="4"/>
  <c r="DJ565" i="4"/>
  <c r="DH565" i="4"/>
  <c r="DG565" i="4"/>
  <c r="DE565" i="4"/>
  <c r="DD565" i="4"/>
  <c r="DB565" i="4"/>
  <c r="DA565" i="4"/>
  <c r="CZ565" i="4"/>
  <c r="CX565" i="4"/>
  <c r="D565" i="4"/>
  <c r="C565" i="4"/>
  <c r="DM564" i="4"/>
  <c r="DN564" i="4" s="1"/>
  <c r="DL564" i="4"/>
  <c r="DK564" i="4"/>
  <c r="DJ564" i="4"/>
  <c r="D564" i="4"/>
  <c r="C564" i="4"/>
  <c r="DN563" i="4"/>
  <c r="DD563" i="4" s="1"/>
  <c r="DM563" i="4"/>
  <c r="DL563" i="4"/>
  <c r="DK563" i="4"/>
  <c r="DJ563" i="4"/>
  <c r="DI563" i="4"/>
  <c r="DF563" i="4"/>
  <c r="DE563" i="4"/>
  <c r="DC563" i="4"/>
  <c r="CZ563" i="4"/>
  <c r="CY563" i="4"/>
  <c r="CX563" i="4"/>
  <c r="D563" i="4"/>
  <c r="C563" i="4"/>
  <c r="DN562" i="4"/>
  <c r="DC562" i="4" s="1"/>
  <c r="DM562" i="4"/>
  <c r="DL562" i="4"/>
  <c r="DK562" i="4"/>
  <c r="DJ562" i="4"/>
  <c r="DH562" i="4"/>
  <c r="DE562" i="4"/>
  <c r="DD562" i="4"/>
  <c r="CX562" i="4"/>
  <c r="D562" i="4"/>
  <c r="C562" i="4"/>
  <c r="DM561" i="4"/>
  <c r="DN561" i="4" s="1"/>
  <c r="DL561" i="4"/>
  <c r="DK561" i="4"/>
  <c r="DJ561" i="4"/>
  <c r="D561" i="4"/>
  <c r="C561" i="4"/>
  <c r="DM560" i="4"/>
  <c r="DN560" i="4" s="1"/>
  <c r="DL560" i="4"/>
  <c r="DK560" i="4"/>
  <c r="DJ560" i="4"/>
  <c r="D560" i="4"/>
  <c r="C560" i="4"/>
  <c r="DN559" i="4"/>
  <c r="CZ559" i="4" s="1"/>
  <c r="DM559" i="4"/>
  <c r="DL559" i="4"/>
  <c r="DK559" i="4"/>
  <c r="DJ559" i="4"/>
  <c r="DI559" i="4"/>
  <c r="DH559" i="4"/>
  <c r="DG559" i="4"/>
  <c r="DF559" i="4"/>
  <c r="DE559" i="4"/>
  <c r="DD559" i="4"/>
  <c r="DB559" i="4"/>
  <c r="DA559" i="4"/>
  <c r="CY559" i="4"/>
  <c r="CX559" i="4"/>
  <c r="D559" i="4"/>
  <c r="C559" i="4"/>
  <c r="DN558" i="4"/>
  <c r="CY558" i="4" s="1"/>
  <c r="DM558" i="4"/>
  <c r="DL558" i="4"/>
  <c r="DK558" i="4"/>
  <c r="DJ558" i="4"/>
  <c r="DI558" i="4"/>
  <c r="DH558" i="4"/>
  <c r="DG558" i="4"/>
  <c r="DE558" i="4"/>
  <c r="DD558" i="4"/>
  <c r="DA558" i="4"/>
  <c r="CZ558" i="4"/>
  <c r="CX558" i="4"/>
  <c r="D558" i="4"/>
  <c r="C558" i="4"/>
  <c r="DM557" i="4"/>
  <c r="DN557" i="4" s="1"/>
  <c r="DL557" i="4"/>
  <c r="DK557" i="4"/>
  <c r="DJ557" i="4"/>
  <c r="D557" i="4"/>
  <c r="C557" i="4"/>
  <c r="DN556" i="4"/>
  <c r="CY556" i="4" s="1"/>
  <c r="DM556" i="4"/>
  <c r="DL556" i="4"/>
  <c r="DK556" i="4"/>
  <c r="DJ556" i="4"/>
  <c r="DI556" i="4"/>
  <c r="DH556" i="4"/>
  <c r="DG556" i="4"/>
  <c r="DB556" i="4"/>
  <c r="CX556" i="4"/>
  <c r="D556" i="4"/>
  <c r="C556" i="4"/>
  <c r="DM555" i="4"/>
  <c r="DN555" i="4" s="1"/>
  <c r="DL555" i="4"/>
  <c r="DK555" i="4"/>
  <c r="DJ555" i="4"/>
  <c r="D555" i="4"/>
  <c r="C555" i="4"/>
  <c r="DM554" i="4"/>
  <c r="DN554" i="4" s="1"/>
  <c r="DL554" i="4"/>
  <c r="DK554" i="4"/>
  <c r="DJ554" i="4"/>
  <c r="D554" i="4"/>
  <c r="C554" i="4"/>
  <c r="DN553" i="4"/>
  <c r="DA553" i="4" s="1"/>
  <c r="DM553" i="4"/>
  <c r="DL553" i="4"/>
  <c r="DK553" i="4"/>
  <c r="DJ553" i="4"/>
  <c r="DI553" i="4"/>
  <c r="DH553" i="4"/>
  <c r="DG553" i="4"/>
  <c r="DF553" i="4"/>
  <c r="DE553" i="4"/>
  <c r="DD553" i="4"/>
  <c r="DC553" i="4"/>
  <c r="DB553" i="4"/>
  <c r="CZ553" i="4"/>
  <c r="CY553" i="4"/>
  <c r="CX553" i="4"/>
  <c r="D553" i="4"/>
  <c r="C553" i="4"/>
  <c r="DN552" i="4"/>
  <c r="DI552" i="4" s="1"/>
  <c r="DM552" i="4"/>
  <c r="DL552" i="4"/>
  <c r="DK552" i="4"/>
  <c r="DJ552" i="4"/>
  <c r="DH552" i="4"/>
  <c r="DE552" i="4"/>
  <c r="DD552" i="4"/>
  <c r="DC552" i="4"/>
  <c r="CX552" i="4"/>
  <c r="D552" i="4"/>
  <c r="C552" i="4"/>
  <c r="DM551" i="4"/>
  <c r="DN551" i="4" s="1"/>
  <c r="DL551" i="4"/>
  <c r="DK551" i="4"/>
  <c r="DJ551" i="4"/>
  <c r="D551" i="4"/>
  <c r="C551" i="4"/>
  <c r="DM550" i="4"/>
  <c r="DN550" i="4" s="1"/>
  <c r="DL550" i="4"/>
  <c r="DK550" i="4"/>
  <c r="DJ550" i="4"/>
  <c r="D550" i="4"/>
  <c r="C550" i="4"/>
  <c r="DN549" i="4"/>
  <c r="DF549" i="4" s="1"/>
  <c r="DM549" i="4"/>
  <c r="DL549" i="4"/>
  <c r="DK549" i="4"/>
  <c r="DJ549" i="4"/>
  <c r="DH549" i="4"/>
  <c r="DG549" i="4"/>
  <c r="DE549" i="4"/>
  <c r="DB549" i="4"/>
  <c r="DA549" i="4"/>
  <c r="CZ549" i="4"/>
  <c r="CY549" i="4"/>
  <c r="CX549" i="4"/>
  <c r="D549" i="4"/>
  <c r="C549" i="4"/>
  <c r="DN548" i="4"/>
  <c r="DE548" i="4" s="1"/>
  <c r="DM548" i="4"/>
  <c r="DL548" i="4"/>
  <c r="DK548" i="4"/>
  <c r="DJ548" i="4"/>
  <c r="DG548" i="4"/>
  <c r="DF548" i="4"/>
  <c r="DD548" i="4"/>
  <c r="DA548" i="4"/>
  <c r="CZ548" i="4"/>
  <c r="CY548" i="4"/>
  <c r="CX548" i="4"/>
  <c r="D548" i="4"/>
  <c r="C548" i="4"/>
  <c r="A548" i="4"/>
  <c r="DN547" i="4"/>
  <c r="DE547" i="4" s="1"/>
  <c r="DM547" i="4"/>
  <c r="DL547" i="4"/>
  <c r="DK547" i="4"/>
  <c r="DJ547" i="4"/>
  <c r="DG547" i="4"/>
  <c r="DF547" i="4"/>
  <c r="DD547" i="4"/>
  <c r="DA547" i="4"/>
  <c r="CZ547" i="4"/>
  <c r="CY547" i="4"/>
  <c r="CX547" i="4"/>
  <c r="D547" i="4"/>
  <c r="C547" i="4"/>
  <c r="DN546" i="4"/>
  <c r="DD546" i="4" s="1"/>
  <c r="DM546" i="4"/>
  <c r="DL546" i="4"/>
  <c r="DK546" i="4"/>
  <c r="DJ546" i="4"/>
  <c r="DI546" i="4"/>
  <c r="DF546" i="4"/>
  <c r="DE546" i="4"/>
  <c r="DC546" i="4"/>
  <c r="CZ546" i="4"/>
  <c r="CY546" i="4"/>
  <c r="CX546" i="4"/>
  <c r="D546" i="4"/>
  <c r="C546" i="4"/>
  <c r="DN545" i="4"/>
  <c r="DC545" i="4" s="1"/>
  <c r="DM545" i="4"/>
  <c r="DL545" i="4"/>
  <c r="DK545" i="4"/>
  <c r="DJ545" i="4"/>
  <c r="DH545" i="4"/>
  <c r="DE545" i="4"/>
  <c r="DD545" i="4"/>
  <c r="CX545" i="4"/>
  <c r="D545" i="4"/>
  <c r="C545" i="4"/>
  <c r="DM544" i="4"/>
  <c r="DN544" i="4" s="1"/>
  <c r="DL544" i="4"/>
  <c r="DK544" i="4"/>
  <c r="DJ544" i="4"/>
  <c r="D544" i="4"/>
  <c r="C544" i="4"/>
  <c r="DM543" i="4"/>
  <c r="DN543" i="4" s="1"/>
  <c r="DL543" i="4"/>
  <c r="DK543" i="4"/>
  <c r="DJ543" i="4"/>
  <c r="D543" i="4"/>
  <c r="C543" i="4"/>
  <c r="DN542" i="4"/>
  <c r="CZ542" i="4" s="1"/>
  <c r="DM542" i="4"/>
  <c r="DL542" i="4"/>
  <c r="DK542" i="4"/>
  <c r="DJ542" i="4"/>
  <c r="DI542" i="4"/>
  <c r="DH542" i="4"/>
  <c r="DG542" i="4"/>
  <c r="DF542" i="4"/>
  <c r="DE542" i="4"/>
  <c r="DD542" i="4"/>
  <c r="DC542" i="4"/>
  <c r="DB542" i="4"/>
  <c r="DA542" i="4"/>
  <c r="CY542" i="4"/>
  <c r="CX542" i="4"/>
  <c r="D542" i="4"/>
  <c r="C542" i="4"/>
  <c r="DN541" i="4"/>
  <c r="CY541" i="4" s="1"/>
  <c r="DM541" i="4"/>
  <c r="DL541" i="4"/>
  <c r="DK541" i="4"/>
  <c r="DJ541" i="4"/>
  <c r="DI541" i="4"/>
  <c r="DH541" i="4"/>
  <c r="DG541" i="4"/>
  <c r="DE541" i="4"/>
  <c r="DD541" i="4"/>
  <c r="DA541" i="4"/>
  <c r="CZ541" i="4"/>
  <c r="CX541" i="4"/>
  <c r="D541" i="4"/>
  <c r="C541" i="4"/>
  <c r="DM540" i="4"/>
  <c r="DN540" i="4" s="1"/>
  <c r="DL540" i="4"/>
  <c r="DK540" i="4"/>
  <c r="DJ540" i="4"/>
  <c r="D540" i="4"/>
  <c r="C540" i="4"/>
  <c r="DN539" i="4"/>
  <c r="CY539" i="4" s="1"/>
  <c r="DM539" i="4"/>
  <c r="DL539" i="4"/>
  <c r="DK539" i="4"/>
  <c r="DJ539" i="4"/>
  <c r="DI539" i="4"/>
  <c r="DH539" i="4"/>
  <c r="DG539" i="4"/>
  <c r="DB539" i="4"/>
  <c r="CX539" i="4"/>
  <c r="D539" i="4"/>
  <c r="C539" i="4"/>
  <c r="DM538" i="4"/>
  <c r="DN538" i="4" s="1"/>
  <c r="DL538" i="4"/>
  <c r="DK538" i="4"/>
  <c r="DJ538" i="4"/>
  <c r="D538" i="4"/>
  <c r="C538" i="4"/>
  <c r="DM537" i="4"/>
  <c r="DN537" i="4" s="1"/>
  <c r="DL537" i="4"/>
  <c r="DK537" i="4"/>
  <c r="DJ537" i="4"/>
  <c r="D537" i="4"/>
  <c r="C537" i="4"/>
  <c r="DN536" i="4"/>
  <c r="DA536" i="4" s="1"/>
  <c r="DM536" i="4"/>
  <c r="DL536" i="4"/>
  <c r="DK536" i="4"/>
  <c r="DJ536" i="4"/>
  <c r="DI536" i="4"/>
  <c r="DH536" i="4"/>
  <c r="DG536" i="4"/>
  <c r="DF536" i="4"/>
  <c r="DE536" i="4"/>
  <c r="DD536" i="4"/>
  <c r="DC536" i="4"/>
  <c r="DB536" i="4"/>
  <c r="CZ536" i="4"/>
  <c r="CY536" i="4"/>
  <c r="CX536" i="4"/>
  <c r="D536" i="4"/>
  <c r="C536" i="4"/>
  <c r="DN535" i="4"/>
  <c r="DI535" i="4" s="1"/>
  <c r="DM535" i="4"/>
  <c r="DL535" i="4"/>
  <c r="DK535" i="4"/>
  <c r="DJ535" i="4"/>
  <c r="CX535" i="4"/>
  <c r="D535" i="4"/>
  <c r="C535" i="4"/>
  <c r="DM534" i="4"/>
  <c r="DN534" i="4" s="1"/>
  <c r="DL534" i="4"/>
  <c r="DK534" i="4"/>
  <c r="DJ534" i="4"/>
  <c r="D534" i="4"/>
  <c r="C534" i="4"/>
  <c r="DM533" i="4"/>
  <c r="DN533" i="4" s="1"/>
  <c r="DL533" i="4"/>
  <c r="DK533" i="4"/>
  <c r="DJ533" i="4"/>
  <c r="D533" i="4"/>
  <c r="C533" i="4"/>
  <c r="DN532" i="4"/>
  <c r="DF532" i="4" s="1"/>
  <c r="DM532" i="4"/>
  <c r="DL532" i="4"/>
  <c r="DK532" i="4"/>
  <c r="DJ532" i="4"/>
  <c r="DH532" i="4"/>
  <c r="DG532" i="4"/>
  <c r="DE532" i="4"/>
  <c r="DB532" i="4"/>
  <c r="DA532" i="4"/>
  <c r="CZ532" i="4"/>
  <c r="CX532" i="4"/>
  <c r="D532" i="4"/>
  <c r="C532" i="4"/>
  <c r="DM531" i="4"/>
  <c r="DN531" i="4" s="1"/>
  <c r="DF531" i="4" s="1"/>
  <c r="DL531" i="4"/>
  <c r="DK531" i="4"/>
  <c r="DJ531" i="4"/>
  <c r="D531" i="4"/>
  <c r="C531" i="4"/>
  <c r="DN530" i="4"/>
  <c r="DD530" i="4" s="1"/>
  <c r="DM530" i="4"/>
  <c r="DL530" i="4"/>
  <c r="DK530" i="4"/>
  <c r="DJ530" i="4"/>
  <c r="DI530" i="4"/>
  <c r="DF530" i="4"/>
  <c r="DE530" i="4"/>
  <c r="DC530" i="4"/>
  <c r="CZ530" i="4"/>
  <c r="CY530" i="4"/>
  <c r="CX530" i="4"/>
  <c r="D530" i="4"/>
  <c r="C530" i="4"/>
  <c r="DN529" i="4"/>
  <c r="DC529" i="4" s="1"/>
  <c r="DM529" i="4"/>
  <c r="DL529" i="4"/>
  <c r="DK529" i="4"/>
  <c r="DJ529" i="4"/>
  <c r="DH529" i="4"/>
  <c r="DE529" i="4"/>
  <c r="DD529" i="4"/>
  <c r="CX529" i="4"/>
  <c r="D529" i="4"/>
  <c r="C529" i="4"/>
  <c r="DM528" i="4"/>
  <c r="DN528" i="4" s="1"/>
  <c r="DC528" i="4" s="1"/>
  <c r="DL528" i="4"/>
  <c r="DK528" i="4"/>
  <c r="DJ528" i="4"/>
  <c r="DG528" i="4"/>
  <c r="D528" i="4"/>
  <c r="C528" i="4"/>
  <c r="DM527" i="4"/>
  <c r="DN527" i="4" s="1"/>
  <c r="DL527" i="4"/>
  <c r="DK527" i="4"/>
  <c r="DJ527" i="4"/>
  <c r="DF527" i="4"/>
  <c r="DB527" i="4"/>
  <c r="D527" i="4"/>
  <c r="C527" i="4"/>
  <c r="DM526" i="4"/>
  <c r="DN526" i="4" s="1"/>
  <c r="DA526" i="4" s="1"/>
  <c r="DL526" i="4"/>
  <c r="DK526" i="4"/>
  <c r="DJ526" i="4"/>
  <c r="DE526" i="4"/>
  <c r="D526" i="4"/>
  <c r="C526" i="4"/>
  <c r="DN525" i="4"/>
  <c r="CY525" i="4" s="1"/>
  <c r="DM525" i="4"/>
  <c r="DL525" i="4"/>
  <c r="DK525" i="4"/>
  <c r="DJ525" i="4"/>
  <c r="DI525" i="4"/>
  <c r="DH525" i="4"/>
  <c r="DG525" i="4"/>
  <c r="DE525" i="4"/>
  <c r="DD525" i="4"/>
  <c r="DA525" i="4"/>
  <c r="CZ525" i="4"/>
  <c r="CX525" i="4"/>
  <c r="D525" i="4"/>
  <c r="C525" i="4"/>
  <c r="DM524" i="4"/>
  <c r="DN524" i="4" s="1"/>
  <c r="DI524" i="4" s="1"/>
  <c r="DL524" i="4"/>
  <c r="DK524" i="4"/>
  <c r="DJ524" i="4"/>
  <c r="DH524" i="4"/>
  <c r="DG524" i="4"/>
  <c r="DF524" i="4"/>
  <c r="CY524" i="4"/>
  <c r="D524" i="4"/>
  <c r="C524" i="4"/>
  <c r="DN523" i="4"/>
  <c r="DM523" i="4"/>
  <c r="DL523" i="4"/>
  <c r="DK523" i="4"/>
  <c r="DJ523" i="4"/>
  <c r="DF523" i="4"/>
  <c r="DB523" i="4"/>
  <c r="D523" i="4"/>
  <c r="C523" i="4"/>
  <c r="DN522" i="4"/>
  <c r="DH522" i="4" s="1"/>
  <c r="DM522" i="4"/>
  <c r="DL522" i="4"/>
  <c r="DK522" i="4"/>
  <c r="DJ522" i="4"/>
  <c r="DF522" i="4"/>
  <c r="DA522" i="4"/>
  <c r="D522" i="4"/>
  <c r="C522" i="4"/>
  <c r="DM521" i="4"/>
  <c r="DN521" i="4" s="1"/>
  <c r="DG521" i="4" s="1"/>
  <c r="DL521" i="4"/>
  <c r="DK521" i="4"/>
  <c r="DJ521" i="4"/>
  <c r="DF521" i="4"/>
  <c r="DE521" i="4"/>
  <c r="DD521" i="4"/>
  <c r="DC521" i="4"/>
  <c r="D521" i="4"/>
  <c r="C521" i="4"/>
  <c r="DN520" i="4"/>
  <c r="DA520" i="4" s="1"/>
  <c r="DM520" i="4"/>
  <c r="DL520" i="4"/>
  <c r="DK520" i="4"/>
  <c r="DJ520" i="4"/>
  <c r="DI520" i="4"/>
  <c r="DH520" i="4"/>
  <c r="DG520" i="4"/>
  <c r="DF520" i="4"/>
  <c r="DE520" i="4"/>
  <c r="DD520" i="4"/>
  <c r="DC520" i="4"/>
  <c r="DB520" i="4"/>
  <c r="CZ520" i="4"/>
  <c r="CY520" i="4"/>
  <c r="CX520" i="4"/>
  <c r="D520" i="4"/>
  <c r="C520" i="4"/>
  <c r="DN519" i="4"/>
  <c r="DM519" i="4"/>
  <c r="DL519" i="4"/>
  <c r="DK519" i="4"/>
  <c r="DJ519" i="4"/>
  <c r="DH519" i="4"/>
  <c r="DE519" i="4"/>
  <c r="DD519" i="4"/>
  <c r="DC519" i="4"/>
  <c r="DB519" i="4"/>
  <c r="DA519" i="4"/>
  <c r="CX519" i="4"/>
  <c r="D519" i="4"/>
  <c r="C519" i="4"/>
  <c r="DM518" i="4"/>
  <c r="DN518" i="4" s="1"/>
  <c r="DI518" i="4" s="1"/>
  <c r="DL518" i="4"/>
  <c r="DK518" i="4"/>
  <c r="DJ518" i="4"/>
  <c r="DB518" i="4"/>
  <c r="DA518" i="4"/>
  <c r="CZ518" i="4"/>
  <c r="D518" i="4"/>
  <c r="C518" i="4"/>
  <c r="DM517" i="4"/>
  <c r="DN517" i="4" s="1"/>
  <c r="DF517" i="4" s="1"/>
  <c r="DL517" i="4"/>
  <c r="DK517" i="4"/>
  <c r="DJ517" i="4"/>
  <c r="DI517" i="4"/>
  <c r="DH517" i="4"/>
  <c r="DC517" i="4"/>
  <c r="DB517" i="4"/>
  <c r="DA517" i="4"/>
  <c r="CZ517" i="4"/>
  <c r="CY517" i="4"/>
  <c r="D517" i="4"/>
  <c r="C517" i="4"/>
  <c r="DN516" i="4"/>
  <c r="DM516" i="4"/>
  <c r="DL516" i="4"/>
  <c r="DK516" i="4"/>
  <c r="DJ516" i="4"/>
  <c r="DH516" i="4"/>
  <c r="DG516" i="4"/>
  <c r="DB516" i="4"/>
  <c r="DA516" i="4"/>
  <c r="CZ516" i="4"/>
  <c r="CY516" i="4"/>
  <c r="CX516" i="4"/>
  <c r="D516" i="4"/>
  <c r="C516" i="4"/>
  <c r="DN515" i="4"/>
  <c r="CY515" i="4" s="1"/>
  <c r="DM515" i="4"/>
  <c r="DL515" i="4"/>
  <c r="DK515" i="4"/>
  <c r="DJ515" i="4"/>
  <c r="DG515" i="4"/>
  <c r="DF515" i="4"/>
  <c r="DD515" i="4"/>
  <c r="DA515" i="4"/>
  <c r="CZ515" i="4"/>
  <c r="D515" i="4"/>
  <c r="C515" i="4"/>
  <c r="DM514" i="4"/>
  <c r="DN514" i="4" s="1"/>
  <c r="DL514" i="4"/>
  <c r="DK514" i="4"/>
  <c r="DJ514" i="4"/>
  <c r="D514" i="4"/>
  <c r="C514" i="4"/>
  <c r="DN513" i="4"/>
  <c r="DM513" i="4"/>
  <c r="DL513" i="4"/>
  <c r="DK513" i="4"/>
  <c r="DJ513" i="4"/>
  <c r="DE513" i="4"/>
  <c r="CX513" i="4"/>
  <c r="D513" i="4"/>
  <c r="C513" i="4"/>
  <c r="DN512" i="4"/>
  <c r="DF512" i="4" s="1"/>
  <c r="DM512" i="4"/>
  <c r="DL512" i="4"/>
  <c r="DK512" i="4"/>
  <c r="DJ512" i="4"/>
  <c r="DH512" i="4"/>
  <c r="DG512" i="4"/>
  <c r="D512" i="4"/>
  <c r="C512" i="4"/>
  <c r="DM511" i="4"/>
  <c r="DN511" i="4" s="1"/>
  <c r="DL511" i="4"/>
  <c r="DK511" i="4"/>
  <c r="DJ511" i="4"/>
  <c r="DI511" i="4"/>
  <c r="DG511" i="4"/>
  <c r="DF511" i="4"/>
  <c r="DE511" i="4"/>
  <c r="DD511" i="4"/>
  <c r="DC511" i="4"/>
  <c r="DB511" i="4"/>
  <c r="CZ511" i="4"/>
  <c r="D511" i="4"/>
  <c r="C511" i="4"/>
  <c r="DM510" i="4"/>
  <c r="DN510" i="4" s="1"/>
  <c r="DL510" i="4"/>
  <c r="DK510" i="4"/>
  <c r="DJ510" i="4"/>
  <c r="DF510" i="4"/>
  <c r="DE510" i="4"/>
  <c r="DB510" i="4"/>
  <c r="DA510" i="4"/>
  <c r="CY510" i="4"/>
  <c r="D510" i="4"/>
  <c r="C510" i="4"/>
  <c r="DN509" i="4"/>
  <c r="CY509" i="4" s="1"/>
  <c r="DM509" i="4"/>
  <c r="DL509" i="4"/>
  <c r="DK509" i="4"/>
  <c r="DJ509" i="4"/>
  <c r="DH509" i="4"/>
  <c r="DG509" i="4"/>
  <c r="DF509" i="4"/>
  <c r="DE509" i="4"/>
  <c r="DD509" i="4"/>
  <c r="DC509" i="4"/>
  <c r="DB509" i="4"/>
  <c r="DA509" i="4"/>
  <c r="CZ509" i="4"/>
  <c r="CX509" i="4"/>
  <c r="D509" i="4"/>
  <c r="C509" i="4"/>
  <c r="DM508" i="4"/>
  <c r="DN508" i="4" s="1"/>
  <c r="CX508" i="4" s="1"/>
  <c r="DL508" i="4"/>
  <c r="DK508" i="4"/>
  <c r="DJ508" i="4"/>
  <c r="DI508" i="4"/>
  <c r="DH508" i="4"/>
  <c r="DG508" i="4"/>
  <c r="DF508" i="4"/>
  <c r="DE508" i="4"/>
  <c r="DD508" i="4"/>
  <c r="DC508" i="4"/>
  <c r="DB508" i="4"/>
  <c r="CY508" i="4"/>
  <c r="D508" i="4"/>
  <c r="C508" i="4"/>
  <c r="DN507" i="4"/>
  <c r="DH507" i="4" s="1"/>
  <c r="DM507" i="4"/>
  <c r="DL507" i="4"/>
  <c r="DK507" i="4"/>
  <c r="DJ507" i="4"/>
  <c r="DI507" i="4"/>
  <c r="DF507" i="4"/>
  <c r="DE507" i="4"/>
  <c r="DC507" i="4"/>
  <c r="DB507" i="4"/>
  <c r="DA507" i="4"/>
  <c r="CZ507" i="4"/>
  <c r="CY507" i="4"/>
  <c r="CX507" i="4"/>
  <c r="D507" i="4"/>
  <c r="C507" i="4"/>
  <c r="DN506" i="4"/>
  <c r="DG506" i="4" s="1"/>
  <c r="DM506" i="4"/>
  <c r="DL506" i="4"/>
  <c r="DK506" i="4"/>
  <c r="DJ506" i="4"/>
  <c r="CX506" i="4"/>
  <c r="D506" i="4"/>
  <c r="C506" i="4"/>
  <c r="DM505" i="4"/>
  <c r="DN505" i="4" s="1"/>
  <c r="DL505" i="4"/>
  <c r="DK505" i="4"/>
  <c r="DJ505" i="4"/>
  <c r="D505" i="4"/>
  <c r="C505" i="4"/>
  <c r="DM504" i="4"/>
  <c r="DN504" i="4" s="1"/>
  <c r="DL504" i="4"/>
  <c r="DK504" i="4"/>
  <c r="DJ504" i="4"/>
  <c r="D504" i="4"/>
  <c r="C504" i="4"/>
  <c r="DN503" i="4"/>
  <c r="DD503" i="4" s="1"/>
  <c r="DM503" i="4"/>
  <c r="DL503" i="4"/>
  <c r="DK503" i="4"/>
  <c r="DJ503" i="4"/>
  <c r="DI503" i="4"/>
  <c r="DH503" i="4"/>
  <c r="DG503" i="4"/>
  <c r="DF503" i="4"/>
  <c r="DE503" i="4"/>
  <c r="DA503" i="4"/>
  <c r="CZ503" i="4"/>
  <c r="CX503" i="4"/>
  <c r="D503" i="4"/>
  <c r="C503" i="4"/>
  <c r="DM502" i="4"/>
  <c r="DN502" i="4" s="1"/>
  <c r="DL502" i="4"/>
  <c r="DK502" i="4"/>
  <c r="DJ502" i="4"/>
  <c r="D502" i="4"/>
  <c r="C502" i="4"/>
  <c r="DN501" i="4"/>
  <c r="DB501" i="4" s="1"/>
  <c r="DM501" i="4"/>
  <c r="DL501" i="4"/>
  <c r="DK501" i="4"/>
  <c r="DJ501" i="4"/>
  <c r="DI501" i="4"/>
  <c r="DH501" i="4"/>
  <c r="DG501" i="4"/>
  <c r="DF501" i="4"/>
  <c r="DE501" i="4"/>
  <c r="DD501" i="4"/>
  <c r="CY501" i="4"/>
  <c r="CX501" i="4"/>
  <c r="D501" i="4"/>
  <c r="C501" i="4"/>
  <c r="DN500" i="4"/>
  <c r="DA500" i="4" s="1"/>
  <c r="DM500" i="4"/>
  <c r="DL500" i="4"/>
  <c r="DK500" i="4"/>
  <c r="DJ500" i="4"/>
  <c r="DI500" i="4"/>
  <c r="DH500" i="4"/>
  <c r="DG500" i="4"/>
  <c r="CX500" i="4"/>
  <c r="D500" i="4"/>
  <c r="C500" i="4"/>
  <c r="DM499" i="4"/>
  <c r="DN499" i="4" s="1"/>
  <c r="DL499" i="4"/>
  <c r="DK499" i="4"/>
  <c r="DJ499" i="4"/>
  <c r="D499" i="4"/>
  <c r="C499" i="4"/>
  <c r="DN498" i="4"/>
  <c r="DM498" i="4"/>
  <c r="DL498" i="4"/>
  <c r="DK498" i="4"/>
  <c r="DJ498" i="4"/>
  <c r="DI498" i="4"/>
  <c r="DH498" i="4"/>
  <c r="DG498" i="4"/>
  <c r="DF498" i="4"/>
  <c r="DE498" i="4"/>
  <c r="DD498" i="4"/>
  <c r="DC498" i="4"/>
  <c r="DB498" i="4"/>
  <c r="DA498" i="4"/>
  <c r="CZ498" i="4"/>
  <c r="CY498" i="4"/>
  <c r="CX498" i="4"/>
  <c r="D498" i="4"/>
  <c r="C498" i="4"/>
  <c r="DN497" i="4"/>
  <c r="DM497" i="4"/>
  <c r="DL497" i="4"/>
  <c r="DK497" i="4"/>
  <c r="DJ497" i="4"/>
  <c r="DI497" i="4"/>
  <c r="DH497" i="4"/>
  <c r="DG497" i="4"/>
  <c r="DF497" i="4"/>
  <c r="DE497" i="4"/>
  <c r="DD497" i="4"/>
  <c r="DC497" i="4"/>
  <c r="DB497" i="4"/>
  <c r="DA497" i="4"/>
  <c r="CZ497" i="4"/>
  <c r="CY497" i="4"/>
  <c r="CX497" i="4"/>
  <c r="D497" i="4"/>
  <c r="C497" i="4"/>
  <c r="DN496" i="4"/>
  <c r="DM496" i="4"/>
  <c r="DL496" i="4"/>
  <c r="DK496" i="4"/>
  <c r="DJ496" i="4"/>
  <c r="DI496" i="4"/>
  <c r="DH496" i="4"/>
  <c r="DG496" i="4"/>
  <c r="DF496" i="4"/>
  <c r="DE496" i="4"/>
  <c r="DD496" i="4"/>
  <c r="DC496" i="4"/>
  <c r="DB496" i="4"/>
  <c r="DA496" i="4"/>
  <c r="CZ496" i="4"/>
  <c r="CY496" i="4"/>
  <c r="CX496" i="4"/>
  <c r="D496" i="4"/>
  <c r="C496" i="4"/>
  <c r="DN495" i="4"/>
  <c r="CY495" i="4" s="1"/>
  <c r="DM495" i="4"/>
  <c r="DL495" i="4"/>
  <c r="DK495" i="4"/>
  <c r="DJ495" i="4"/>
  <c r="DI495" i="4"/>
  <c r="DH495" i="4"/>
  <c r="DG495" i="4"/>
  <c r="DF495" i="4"/>
  <c r="DE495" i="4"/>
  <c r="DD495" i="4"/>
  <c r="DC495" i="4"/>
  <c r="DB495" i="4"/>
  <c r="DA495" i="4"/>
  <c r="CZ495" i="4"/>
  <c r="CX495" i="4"/>
  <c r="D495" i="4"/>
  <c r="C495" i="4"/>
  <c r="DM494" i="4"/>
  <c r="DN494" i="4" s="1"/>
  <c r="DL494" i="4"/>
  <c r="DK494" i="4"/>
  <c r="DJ494" i="4"/>
  <c r="D494" i="4"/>
  <c r="C494" i="4"/>
  <c r="DN493" i="4"/>
  <c r="DI493" i="4" s="1"/>
  <c r="DM493" i="4"/>
  <c r="DL493" i="4"/>
  <c r="DK493" i="4"/>
  <c r="DJ493" i="4"/>
  <c r="DG493" i="4"/>
  <c r="DF493" i="4"/>
  <c r="DE493" i="4"/>
  <c r="DD493" i="4"/>
  <c r="DC493" i="4"/>
  <c r="DB493" i="4"/>
  <c r="DA493" i="4"/>
  <c r="CZ493" i="4"/>
  <c r="CY493" i="4"/>
  <c r="CX493" i="4"/>
  <c r="D493" i="4"/>
  <c r="C493" i="4"/>
  <c r="DN492" i="4"/>
  <c r="DH492" i="4" s="1"/>
  <c r="DM492" i="4"/>
  <c r="DL492" i="4"/>
  <c r="DK492" i="4"/>
  <c r="DJ492" i="4"/>
  <c r="DI492" i="4"/>
  <c r="DF492" i="4"/>
  <c r="DE492" i="4"/>
  <c r="DC492" i="4"/>
  <c r="DB492" i="4"/>
  <c r="DA492" i="4"/>
  <c r="CZ492" i="4"/>
  <c r="CY492" i="4"/>
  <c r="CX492" i="4"/>
  <c r="D492" i="4"/>
  <c r="C492" i="4"/>
  <c r="DN491" i="4"/>
  <c r="DH491" i="4" s="1"/>
  <c r="DM491" i="4"/>
  <c r="DL491" i="4"/>
  <c r="DK491" i="4"/>
  <c r="DJ491" i="4"/>
  <c r="DE491" i="4"/>
  <c r="CZ491" i="4"/>
  <c r="CY491" i="4"/>
  <c r="CX491" i="4"/>
  <c r="D491" i="4"/>
  <c r="C491" i="4"/>
  <c r="DN490" i="4"/>
  <c r="DG490" i="4" s="1"/>
  <c r="DM490" i="4"/>
  <c r="DL490" i="4"/>
  <c r="DK490" i="4"/>
  <c r="DJ490" i="4"/>
  <c r="CX490" i="4"/>
  <c r="D490" i="4"/>
  <c r="C490" i="4"/>
  <c r="DM489" i="4"/>
  <c r="DN489" i="4" s="1"/>
  <c r="DL489" i="4"/>
  <c r="DK489" i="4"/>
  <c r="DJ489" i="4"/>
  <c r="D489" i="4"/>
  <c r="C489" i="4"/>
  <c r="DM488" i="4"/>
  <c r="DN488" i="4" s="1"/>
  <c r="DL488" i="4"/>
  <c r="DK488" i="4"/>
  <c r="DJ488" i="4"/>
  <c r="D488" i="4"/>
  <c r="C488" i="4"/>
  <c r="DN487" i="4"/>
  <c r="DD487" i="4" s="1"/>
  <c r="DM487" i="4"/>
  <c r="DL487" i="4"/>
  <c r="DK487" i="4"/>
  <c r="DJ487" i="4"/>
  <c r="DI487" i="4"/>
  <c r="DH487" i="4"/>
  <c r="DF487" i="4"/>
  <c r="DA487" i="4"/>
  <c r="CX487" i="4"/>
  <c r="D487" i="4"/>
  <c r="C487" i="4"/>
  <c r="DM486" i="4"/>
  <c r="DN486" i="4" s="1"/>
  <c r="DL486" i="4"/>
  <c r="DK486" i="4"/>
  <c r="DJ486" i="4"/>
  <c r="D486" i="4"/>
  <c r="C486" i="4"/>
  <c r="DN485" i="4"/>
  <c r="DB485" i="4" s="1"/>
  <c r="DM485" i="4"/>
  <c r="DL485" i="4"/>
  <c r="DK485" i="4"/>
  <c r="DJ485" i="4"/>
  <c r="DI485" i="4"/>
  <c r="DH485" i="4"/>
  <c r="DG485" i="4"/>
  <c r="DF485" i="4"/>
  <c r="DD485" i="4"/>
  <c r="CY485" i="4"/>
  <c r="CX485" i="4"/>
  <c r="D485" i="4"/>
  <c r="C485" i="4"/>
  <c r="DN484" i="4"/>
  <c r="DA484" i="4" s="1"/>
  <c r="DM484" i="4"/>
  <c r="DL484" i="4"/>
  <c r="DK484" i="4"/>
  <c r="DJ484" i="4"/>
  <c r="DI484" i="4"/>
  <c r="DH484" i="4"/>
  <c r="DG484" i="4"/>
  <c r="CX484" i="4"/>
  <c r="D484" i="4"/>
  <c r="C484" i="4"/>
  <c r="DM483" i="4"/>
  <c r="DN483" i="4" s="1"/>
  <c r="DL483" i="4"/>
  <c r="DK483" i="4"/>
  <c r="DJ483" i="4"/>
  <c r="D483" i="4"/>
  <c r="C483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D482" i="4"/>
  <c r="C482" i="4"/>
  <c r="DN481" i="4"/>
  <c r="DM481" i="4"/>
  <c r="DL481" i="4"/>
  <c r="DK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D481" i="4"/>
  <c r="C481" i="4"/>
  <c r="DN480" i="4"/>
  <c r="DM480" i="4"/>
  <c r="DL480" i="4"/>
  <c r="DK480" i="4"/>
  <c r="DJ480" i="4"/>
  <c r="DI480" i="4"/>
  <c r="DH480" i="4"/>
  <c r="DG480" i="4"/>
  <c r="DF480" i="4"/>
  <c r="DE480" i="4"/>
  <c r="DD480" i="4"/>
  <c r="DC480" i="4"/>
  <c r="DB480" i="4"/>
  <c r="DA480" i="4"/>
  <c r="CZ480" i="4"/>
  <c r="CY480" i="4"/>
  <c r="CX480" i="4"/>
  <c r="D480" i="4"/>
  <c r="C480" i="4"/>
  <c r="DN479" i="4"/>
  <c r="CY479" i="4" s="1"/>
  <c r="DM479" i="4"/>
  <c r="DL479" i="4"/>
  <c r="DK479" i="4"/>
  <c r="DJ479" i="4"/>
  <c r="DI479" i="4"/>
  <c r="DH479" i="4"/>
  <c r="DG479" i="4"/>
  <c r="DF479" i="4"/>
  <c r="DE479" i="4"/>
  <c r="DD479" i="4"/>
  <c r="DC479" i="4"/>
  <c r="DB479" i="4"/>
  <c r="DA479" i="4"/>
  <c r="CZ479" i="4"/>
  <c r="CX479" i="4"/>
  <c r="D479" i="4"/>
  <c r="C479" i="4"/>
  <c r="DM478" i="4"/>
  <c r="DN478" i="4" s="1"/>
  <c r="DB478" i="4" s="1"/>
  <c r="DL478" i="4"/>
  <c r="DK478" i="4"/>
  <c r="DJ478" i="4"/>
  <c r="D478" i="4"/>
  <c r="C478" i="4"/>
  <c r="DN477" i="4"/>
  <c r="DI477" i="4" s="1"/>
  <c r="DM477" i="4"/>
  <c r="DL477" i="4"/>
  <c r="DK477" i="4"/>
  <c r="DJ477" i="4"/>
  <c r="DG477" i="4"/>
  <c r="DF477" i="4"/>
  <c r="DE477" i="4"/>
  <c r="DD477" i="4"/>
  <c r="DC477" i="4"/>
  <c r="DB477" i="4"/>
  <c r="DA477" i="4"/>
  <c r="CZ477" i="4"/>
  <c r="CY477" i="4"/>
  <c r="CX477" i="4"/>
  <c r="D477" i="4"/>
  <c r="C477" i="4"/>
  <c r="DN476" i="4"/>
  <c r="DI476" i="4" s="1"/>
  <c r="DM476" i="4"/>
  <c r="DL476" i="4"/>
  <c r="DK476" i="4"/>
  <c r="DJ476" i="4"/>
  <c r="DF476" i="4"/>
  <c r="DE476" i="4"/>
  <c r="DC476" i="4"/>
  <c r="DB476" i="4"/>
  <c r="DA476" i="4"/>
  <c r="CZ476" i="4"/>
  <c r="CY476" i="4"/>
  <c r="CX476" i="4"/>
  <c r="D476" i="4"/>
  <c r="C476" i="4"/>
  <c r="DN475" i="4"/>
  <c r="DH475" i="4" s="1"/>
  <c r="DM475" i="4"/>
  <c r="DL475" i="4"/>
  <c r="DK475" i="4"/>
  <c r="DJ475" i="4"/>
  <c r="DE475" i="4"/>
  <c r="CZ475" i="4"/>
  <c r="CY475" i="4"/>
  <c r="CX475" i="4"/>
  <c r="D475" i="4"/>
  <c r="C475" i="4"/>
  <c r="DN474" i="4"/>
  <c r="CX474" i="4" s="1"/>
  <c r="DM474" i="4"/>
  <c r="DL474" i="4"/>
  <c r="DK474" i="4"/>
  <c r="DJ474" i="4"/>
  <c r="D474" i="4"/>
  <c r="C474" i="4"/>
  <c r="A474" i="4"/>
  <c r="DN473" i="4"/>
  <c r="DM473" i="4"/>
  <c r="DL473" i="4"/>
  <c r="DK473" i="4"/>
  <c r="DJ473" i="4"/>
  <c r="D473" i="4"/>
  <c r="C473" i="4"/>
  <c r="DM472" i="4"/>
  <c r="DN472" i="4" s="1"/>
  <c r="DL472" i="4"/>
  <c r="DK472" i="4"/>
  <c r="DJ472" i="4"/>
  <c r="D472" i="4"/>
  <c r="C472" i="4"/>
  <c r="DM471" i="4"/>
  <c r="DN471" i="4" s="1"/>
  <c r="DL471" i="4"/>
  <c r="DK471" i="4"/>
  <c r="DJ471" i="4"/>
  <c r="D471" i="4"/>
  <c r="C471" i="4"/>
  <c r="DN470" i="4"/>
  <c r="DD470" i="4" s="1"/>
  <c r="DM470" i="4"/>
  <c r="DL470" i="4"/>
  <c r="DK470" i="4"/>
  <c r="DJ470" i="4"/>
  <c r="DI470" i="4"/>
  <c r="DH470" i="4"/>
  <c r="DG470" i="4"/>
  <c r="DF470" i="4"/>
  <c r="DA470" i="4"/>
  <c r="CX470" i="4"/>
  <c r="D470" i="4"/>
  <c r="C470" i="4"/>
  <c r="DM469" i="4"/>
  <c r="DN469" i="4" s="1"/>
  <c r="DL469" i="4"/>
  <c r="DK469" i="4"/>
  <c r="DJ469" i="4"/>
  <c r="D469" i="4"/>
  <c r="C469" i="4"/>
  <c r="DN468" i="4"/>
  <c r="DB468" i="4" s="1"/>
  <c r="DM468" i="4"/>
  <c r="DL468" i="4"/>
  <c r="DK468" i="4"/>
  <c r="DJ468" i="4"/>
  <c r="DI468" i="4"/>
  <c r="DH468" i="4"/>
  <c r="DG468" i="4"/>
  <c r="DF468" i="4"/>
  <c r="DE468" i="4"/>
  <c r="DD468" i="4"/>
  <c r="DC468" i="4"/>
  <c r="CY468" i="4"/>
  <c r="CX468" i="4"/>
  <c r="D468" i="4"/>
  <c r="C468" i="4"/>
  <c r="DN467" i="4"/>
  <c r="DA467" i="4" s="1"/>
  <c r="DM467" i="4"/>
  <c r="DL467" i="4"/>
  <c r="DK467" i="4"/>
  <c r="DJ467" i="4"/>
  <c r="DI467" i="4"/>
  <c r="DH467" i="4"/>
  <c r="DG467" i="4"/>
  <c r="CX467" i="4"/>
  <c r="D467" i="4"/>
  <c r="C467" i="4"/>
  <c r="DM466" i="4"/>
  <c r="DN466" i="4" s="1"/>
  <c r="DL466" i="4"/>
  <c r="DK466" i="4"/>
  <c r="DJ466" i="4"/>
  <c r="D466" i="4"/>
  <c r="C466" i="4"/>
  <c r="DN465" i="4"/>
  <c r="DM465" i="4"/>
  <c r="DL465" i="4"/>
  <c r="DK465" i="4"/>
  <c r="DJ465" i="4"/>
  <c r="DI465" i="4"/>
  <c r="DH465" i="4"/>
  <c r="DG465" i="4"/>
  <c r="DF465" i="4"/>
  <c r="DE465" i="4"/>
  <c r="DD465" i="4"/>
  <c r="DC465" i="4"/>
  <c r="DB465" i="4"/>
  <c r="DA465" i="4"/>
  <c r="CZ465" i="4"/>
  <c r="CY465" i="4"/>
  <c r="CX465" i="4"/>
  <c r="D465" i="4"/>
  <c r="C465" i="4"/>
  <c r="DN464" i="4"/>
  <c r="DM464" i="4"/>
  <c r="DL464" i="4"/>
  <c r="DK464" i="4"/>
  <c r="DJ464" i="4"/>
  <c r="DI464" i="4"/>
  <c r="DH464" i="4"/>
  <c r="DG464" i="4"/>
  <c r="DF464" i="4"/>
  <c r="DE464" i="4"/>
  <c r="DD464" i="4"/>
  <c r="DC464" i="4"/>
  <c r="DB464" i="4"/>
  <c r="DA464" i="4"/>
  <c r="CZ464" i="4"/>
  <c r="CY464" i="4"/>
  <c r="CX464" i="4"/>
  <c r="D464" i="4"/>
  <c r="C464" i="4"/>
  <c r="DN463" i="4"/>
  <c r="DM463" i="4"/>
  <c r="DL463" i="4"/>
  <c r="DK463" i="4"/>
  <c r="DJ463" i="4"/>
  <c r="DI463" i="4"/>
  <c r="DH463" i="4"/>
  <c r="DG463" i="4"/>
  <c r="DF463" i="4"/>
  <c r="DE463" i="4"/>
  <c r="DD463" i="4"/>
  <c r="DC463" i="4"/>
  <c r="DB463" i="4"/>
  <c r="DA463" i="4"/>
  <c r="CZ463" i="4"/>
  <c r="CY463" i="4"/>
  <c r="CX463" i="4"/>
  <c r="D463" i="4"/>
  <c r="C463" i="4"/>
  <c r="DN462" i="4"/>
  <c r="DM462" i="4"/>
  <c r="DL462" i="4"/>
  <c r="DK462" i="4"/>
  <c r="DJ462" i="4"/>
  <c r="DI462" i="4"/>
  <c r="DH462" i="4"/>
  <c r="DG462" i="4"/>
  <c r="DF462" i="4"/>
  <c r="DE462" i="4"/>
  <c r="DD462" i="4"/>
  <c r="DC462" i="4"/>
  <c r="DB462" i="4"/>
  <c r="DA462" i="4"/>
  <c r="CZ462" i="4"/>
  <c r="CY462" i="4"/>
  <c r="CX462" i="4"/>
  <c r="D462" i="4"/>
  <c r="C462" i="4"/>
  <c r="DN461" i="4"/>
  <c r="DI461" i="4" s="1"/>
  <c r="DM461" i="4"/>
  <c r="DL461" i="4"/>
  <c r="DK461" i="4"/>
  <c r="DJ461" i="4"/>
  <c r="DH461" i="4"/>
  <c r="DG461" i="4"/>
  <c r="DE461" i="4"/>
  <c r="DD461" i="4"/>
  <c r="DC461" i="4"/>
  <c r="DB461" i="4"/>
  <c r="DA461" i="4"/>
  <c r="CZ461" i="4"/>
  <c r="CX461" i="4"/>
  <c r="D461" i="4"/>
  <c r="C461" i="4"/>
  <c r="DM460" i="4"/>
  <c r="DN460" i="4" s="1"/>
  <c r="DA460" i="4" s="1"/>
  <c r="DL460" i="4"/>
  <c r="DK460" i="4"/>
  <c r="DJ460" i="4"/>
  <c r="DG460" i="4"/>
  <c r="D460" i="4"/>
  <c r="C460" i="4"/>
  <c r="DN459" i="4"/>
  <c r="DI459" i="4" s="1"/>
  <c r="DM459" i="4"/>
  <c r="DL459" i="4"/>
  <c r="DK459" i="4"/>
  <c r="DJ459" i="4"/>
  <c r="DF459" i="4"/>
  <c r="DE459" i="4"/>
  <c r="DC459" i="4"/>
  <c r="DB459" i="4"/>
  <c r="DA459" i="4"/>
  <c r="CZ459" i="4"/>
  <c r="CY459" i="4"/>
  <c r="CX459" i="4"/>
  <c r="D459" i="4"/>
  <c r="C459" i="4"/>
  <c r="DN458" i="4"/>
  <c r="DH458" i="4" s="1"/>
  <c r="DM458" i="4"/>
  <c r="DL458" i="4"/>
  <c r="DK458" i="4"/>
  <c r="DJ458" i="4"/>
  <c r="DE458" i="4"/>
  <c r="CZ458" i="4"/>
  <c r="CY458" i="4"/>
  <c r="CX458" i="4"/>
  <c r="D458" i="4"/>
  <c r="C458" i="4"/>
  <c r="DN457" i="4"/>
  <c r="DM457" i="4"/>
  <c r="DL457" i="4"/>
  <c r="DK457" i="4"/>
  <c r="DJ457" i="4"/>
  <c r="D457" i="4"/>
  <c r="C457" i="4"/>
  <c r="DM456" i="4"/>
  <c r="DN456" i="4" s="1"/>
  <c r="DL456" i="4"/>
  <c r="DK456" i="4"/>
  <c r="DJ456" i="4"/>
  <c r="D456" i="4"/>
  <c r="C456" i="4"/>
  <c r="DM455" i="4"/>
  <c r="DN455" i="4" s="1"/>
  <c r="DL455" i="4"/>
  <c r="DK455" i="4"/>
  <c r="DJ455" i="4"/>
  <c r="D455" i="4"/>
  <c r="C455" i="4"/>
  <c r="DN454" i="4"/>
  <c r="DD454" i="4" s="1"/>
  <c r="DM454" i="4"/>
  <c r="DL454" i="4"/>
  <c r="DK454" i="4"/>
  <c r="DJ454" i="4"/>
  <c r="DI454" i="4"/>
  <c r="DH454" i="4"/>
  <c r="DG454" i="4"/>
  <c r="DF454" i="4"/>
  <c r="DA454" i="4"/>
  <c r="CX454" i="4"/>
  <c r="D454" i="4"/>
  <c r="C454" i="4"/>
  <c r="DM453" i="4"/>
  <c r="DN453" i="4" s="1"/>
  <c r="DL453" i="4"/>
  <c r="DK453" i="4"/>
  <c r="DJ453" i="4"/>
  <c r="D453" i="4"/>
  <c r="C453" i="4"/>
  <c r="DN452" i="4"/>
  <c r="DB452" i="4" s="1"/>
  <c r="DM452" i="4"/>
  <c r="DL452" i="4"/>
  <c r="DK452" i="4"/>
  <c r="DJ452" i="4"/>
  <c r="DI452" i="4"/>
  <c r="DH452" i="4"/>
  <c r="DG452" i="4"/>
  <c r="DF452" i="4"/>
  <c r="DE452" i="4"/>
  <c r="DD452" i="4"/>
  <c r="CY452" i="4"/>
  <c r="CX452" i="4"/>
  <c r="D452" i="4"/>
  <c r="C452" i="4"/>
  <c r="DN451" i="4"/>
  <c r="DH451" i="4" s="1"/>
  <c r="DM451" i="4"/>
  <c r="DL451" i="4"/>
  <c r="DK451" i="4"/>
  <c r="DJ451" i="4"/>
  <c r="DI451" i="4"/>
  <c r="DF451" i="4"/>
  <c r="CX451" i="4"/>
  <c r="D451" i="4"/>
  <c r="C451" i="4"/>
  <c r="DM450" i="4"/>
  <c r="DN450" i="4" s="1"/>
  <c r="DL450" i="4"/>
  <c r="DK450" i="4"/>
  <c r="DJ450" i="4"/>
  <c r="DH450" i="4"/>
  <c r="DG450" i="4"/>
  <c r="DF450" i="4"/>
  <c r="DE450" i="4"/>
  <c r="D450" i="4"/>
  <c r="C450" i="4"/>
  <c r="DN449" i="4"/>
  <c r="DM449" i="4"/>
  <c r="DL449" i="4"/>
  <c r="DK449" i="4"/>
  <c r="DJ449" i="4"/>
  <c r="DI449" i="4"/>
  <c r="DH449" i="4"/>
  <c r="DG449" i="4"/>
  <c r="DF449" i="4"/>
  <c r="DE449" i="4"/>
  <c r="DD449" i="4"/>
  <c r="DC449" i="4"/>
  <c r="DB449" i="4"/>
  <c r="DA449" i="4"/>
  <c r="CZ449" i="4"/>
  <c r="CY449" i="4"/>
  <c r="CX449" i="4"/>
  <c r="D449" i="4"/>
  <c r="C449" i="4"/>
  <c r="DN448" i="4"/>
  <c r="DM448" i="4"/>
  <c r="DL448" i="4"/>
  <c r="DK448" i="4"/>
  <c r="DJ448" i="4"/>
  <c r="DI448" i="4"/>
  <c r="DH448" i="4"/>
  <c r="DG448" i="4"/>
  <c r="DF448" i="4"/>
  <c r="DE448" i="4"/>
  <c r="DD448" i="4"/>
  <c r="DC448" i="4"/>
  <c r="DB448" i="4"/>
  <c r="DA448" i="4"/>
  <c r="CZ448" i="4"/>
  <c r="CY448" i="4"/>
  <c r="CX448" i="4"/>
  <c r="D448" i="4"/>
  <c r="C448" i="4"/>
  <c r="DN447" i="4"/>
  <c r="DM447" i="4"/>
  <c r="DL447" i="4"/>
  <c r="DK447" i="4"/>
  <c r="DJ447" i="4"/>
  <c r="DI447" i="4"/>
  <c r="DH447" i="4"/>
  <c r="DG447" i="4"/>
  <c r="DF447" i="4"/>
  <c r="DE447" i="4"/>
  <c r="DD447" i="4"/>
  <c r="DC447" i="4"/>
  <c r="DB447" i="4"/>
  <c r="DA447" i="4"/>
  <c r="CZ447" i="4"/>
  <c r="CY447" i="4"/>
  <c r="CX447" i="4"/>
  <c r="D447" i="4"/>
  <c r="C447" i="4"/>
  <c r="DN446" i="4"/>
  <c r="DG446" i="4" s="1"/>
  <c r="DM446" i="4"/>
  <c r="DL446" i="4"/>
  <c r="DK446" i="4"/>
  <c r="DJ446" i="4"/>
  <c r="DI446" i="4"/>
  <c r="DH446" i="4"/>
  <c r="DF446" i="4"/>
  <c r="DE446" i="4"/>
  <c r="DD446" i="4"/>
  <c r="DC446" i="4"/>
  <c r="DB446" i="4"/>
  <c r="DA446" i="4"/>
  <c r="CZ446" i="4"/>
  <c r="CY446" i="4"/>
  <c r="CX446" i="4"/>
  <c r="D446" i="4"/>
  <c r="C446" i="4"/>
  <c r="DN445" i="4"/>
  <c r="DH445" i="4" s="1"/>
  <c r="DM445" i="4"/>
  <c r="DL445" i="4"/>
  <c r="DK445" i="4"/>
  <c r="DJ445" i="4"/>
  <c r="DE445" i="4"/>
  <c r="DC445" i="4"/>
  <c r="DA445" i="4"/>
  <c r="CZ445" i="4"/>
  <c r="D445" i="4"/>
  <c r="C445" i="4"/>
  <c r="DM444" i="4"/>
  <c r="DN444" i="4" s="1"/>
  <c r="DG444" i="4" s="1"/>
  <c r="DL444" i="4"/>
  <c r="DK444" i="4"/>
  <c r="DJ444" i="4"/>
  <c r="DF444" i="4"/>
  <c r="DD444" i="4"/>
  <c r="DB444" i="4"/>
  <c r="CZ444" i="4"/>
  <c r="CY444" i="4"/>
  <c r="D444" i="4"/>
  <c r="C444" i="4"/>
  <c r="DN443" i="4"/>
  <c r="DF443" i="4" s="1"/>
  <c r="DM443" i="4"/>
  <c r="DL443" i="4"/>
  <c r="DK443" i="4"/>
  <c r="DJ443" i="4"/>
  <c r="DC443" i="4"/>
  <c r="DA443" i="4"/>
  <c r="CY443" i="4"/>
  <c r="CX443" i="4"/>
  <c r="D443" i="4"/>
  <c r="C443" i="4"/>
  <c r="DM442" i="4"/>
  <c r="DN442" i="4" s="1"/>
  <c r="DL442" i="4"/>
  <c r="DK442" i="4"/>
  <c r="DJ442" i="4"/>
  <c r="D442" i="4"/>
  <c r="C442" i="4"/>
  <c r="DM441" i="4"/>
  <c r="DN441" i="4" s="1"/>
  <c r="DL441" i="4"/>
  <c r="DK441" i="4"/>
  <c r="DJ441" i="4"/>
  <c r="D441" i="4"/>
  <c r="C441" i="4"/>
  <c r="DN440" i="4"/>
  <c r="DH440" i="4" s="1"/>
  <c r="DM440" i="4"/>
  <c r="DL440" i="4"/>
  <c r="DK440" i="4"/>
  <c r="DJ440" i="4"/>
  <c r="DI440" i="4"/>
  <c r="DG440" i="4"/>
  <c r="DC440" i="4"/>
  <c r="CX440" i="4"/>
  <c r="D440" i="4"/>
  <c r="C440" i="4"/>
  <c r="DN439" i="4"/>
  <c r="DH439" i="4" s="1"/>
  <c r="DM439" i="4"/>
  <c r="DL439" i="4"/>
  <c r="DK439" i="4"/>
  <c r="DJ439" i="4"/>
  <c r="DI439" i="4"/>
  <c r="DG439" i="4"/>
  <c r="DF439" i="4"/>
  <c r="DE439" i="4"/>
  <c r="CX439" i="4"/>
  <c r="D439" i="4"/>
  <c r="C439" i="4"/>
  <c r="DM438" i="4"/>
  <c r="DN438" i="4" s="1"/>
  <c r="DL438" i="4"/>
  <c r="DK438" i="4"/>
  <c r="DJ438" i="4"/>
  <c r="D438" i="4"/>
  <c r="C438" i="4"/>
  <c r="DM437" i="4"/>
  <c r="DN437" i="4" s="1"/>
  <c r="DL437" i="4"/>
  <c r="DK437" i="4"/>
  <c r="DJ437" i="4"/>
  <c r="DI437" i="4"/>
  <c r="DH437" i="4"/>
  <c r="DG437" i="4"/>
  <c r="DD437" i="4"/>
  <c r="CY437" i="4"/>
  <c r="D437" i="4"/>
  <c r="C437" i="4"/>
  <c r="DN436" i="4"/>
  <c r="DM436" i="4"/>
  <c r="DL436" i="4"/>
  <c r="DK436" i="4"/>
  <c r="DJ436" i="4"/>
  <c r="DF436" i="4"/>
  <c r="D436" i="4"/>
  <c r="C436" i="4"/>
  <c r="DM435" i="4"/>
  <c r="DN435" i="4" s="1"/>
  <c r="DL435" i="4"/>
  <c r="DK435" i="4"/>
  <c r="DJ435" i="4"/>
  <c r="D435" i="4"/>
  <c r="C435" i="4"/>
  <c r="DM434" i="4"/>
  <c r="DN434" i="4" s="1"/>
  <c r="DI434" i="4" s="1"/>
  <c r="DL434" i="4"/>
  <c r="DK434" i="4"/>
  <c r="DJ434" i="4"/>
  <c r="DG434" i="4"/>
  <c r="DE434" i="4"/>
  <c r="DB434" i="4"/>
  <c r="CZ434" i="4"/>
  <c r="D434" i="4"/>
  <c r="C434" i="4"/>
  <c r="DN433" i="4"/>
  <c r="DM433" i="4"/>
  <c r="DL433" i="4"/>
  <c r="DK433" i="4"/>
  <c r="DJ433" i="4"/>
  <c r="DI433" i="4"/>
  <c r="DH433" i="4"/>
  <c r="DG433" i="4"/>
  <c r="DF433" i="4"/>
  <c r="DE433" i="4"/>
  <c r="DD433" i="4"/>
  <c r="DC433" i="4"/>
  <c r="DB433" i="4"/>
  <c r="DA433" i="4"/>
  <c r="CZ433" i="4"/>
  <c r="CY433" i="4"/>
  <c r="CX433" i="4"/>
  <c r="D433" i="4"/>
  <c r="C433" i="4"/>
  <c r="DN432" i="4"/>
  <c r="CY432" i="4" s="1"/>
  <c r="DM432" i="4"/>
  <c r="DL432" i="4"/>
  <c r="DK432" i="4"/>
  <c r="DJ432" i="4"/>
  <c r="DI432" i="4"/>
  <c r="DA432" i="4"/>
  <c r="CX432" i="4"/>
  <c r="D432" i="4"/>
  <c r="C432" i="4"/>
  <c r="DM431" i="4"/>
  <c r="DN431" i="4" s="1"/>
  <c r="DL431" i="4"/>
  <c r="DK431" i="4"/>
  <c r="DJ431" i="4"/>
  <c r="D431" i="4"/>
  <c r="C431" i="4"/>
  <c r="DM430" i="4"/>
  <c r="DN430" i="4" s="1"/>
  <c r="DL430" i="4"/>
  <c r="DK430" i="4"/>
  <c r="DJ430" i="4"/>
  <c r="D430" i="4"/>
  <c r="C430" i="4"/>
  <c r="DN429" i="4"/>
  <c r="DD429" i="4" s="1"/>
  <c r="DM429" i="4"/>
  <c r="DL429" i="4"/>
  <c r="DK429" i="4"/>
  <c r="DJ429" i="4"/>
  <c r="CX429" i="4"/>
  <c r="D429" i="4"/>
  <c r="C429" i="4"/>
  <c r="DN428" i="4"/>
  <c r="CY428" i="4" s="1"/>
  <c r="DM428" i="4"/>
  <c r="DL428" i="4"/>
  <c r="DK428" i="4"/>
  <c r="DJ428" i="4"/>
  <c r="DI428" i="4"/>
  <c r="DA428" i="4"/>
  <c r="CX428" i="4"/>
  <c r="D428" i="4"/>
  <c r="C428" i="4"/>
  <c r="DM427" i="4"/>
  <c r="DN427" i="4" s="1"/>
  <c r="DL427" i="4"/>
  <c r="DK427" i="4"/>
  <c r="DJ427" i="4"/>
  <c r="D427" i="4"/>
  <c r="C427" i="4"/>
  <c r="DM426" i="4"/>
  <c r="DN426" i="4" s="1"/>
  <c r="DL426" i="4"/>
  <c r="DK426" i="4"/>
  <c r="DJ426" i="4"/>
  <c r="D426" i="4"/>
  <c r="C426" i="4"/>
  <c r="DN425" i="4"/>
  <c r="DI425" i="4" s="1"/>
  <c r="DM425" i="4"/>
  <c r="DL425" i="4"/>
  <c r="DK425" i="4"/>
  <c r="DJ425" i="4"/>
  <c r="DH425" i="4"/>
  <c r="DF425" i="4"/>
  <c r="CX425" i="4"/>
  <c r="D425" i="4"/>
  <c r="C425" i="4"/>
  <c r="DM424" i="4"/>
  <c r="DN424" i="4" s="1"/>
  <c r="DL424" i="4"/>
  <c r="DK424" i="4"/>
  <c r="DJ424" i="4"/>
  <c r="DE424" i="4"/>
  <c r="D424" i="4"/>
  <c r="C424" i="4"/>
  <c r="DM423" i="4"/>
  <c r="DN423" i="4" s="1"/>
  <c r="DL423" i="4"/>
  <c r="DK423" i="4"/>
  <c r="DJ423" i="4"/>
  <c r="DD423" i="4"/>
  <c r="D423" i="4"/>
  <c r="C423" i="4"/>
  <c r="DN422" i="4"/>
  <c r="DB422" i="4" s="1"/>
  <c r="DM422" i="4"/>
  <c r="DL422" i="4"/>
  <c r="DK422" i="4"/>
  <c r="DJ422" i="4"/>
  <c r="DI422" i="4"/>
  <c r="DH422" i="4"/>
  <c r="DG422" i="4"/>
  <c r="DF422" i="4"/>
  <c r="DE422" i="4"/>
  <c r="DD422" i="4"/>
  <c r="DC422" i="4"/>
  <c r="DA422" i="4"/>
  <c r="CZ422" i="4"/>
  <c r="CX422" i="4"/>
  <c r="D422" i="4"/>
  <c r="C422" i="4"/>
  <c r="DM421" i="4"/>
  <c r="DN421" i="4" s="1"/>
  <c r="DB421" i="4" s="1"/>
  <c r="DL421" i="4"/>
  <c r="DK421" i="4"/>
  <c r="DJ421" i="4"/>
  <c r="D421" i="4"/>
  <c r="C421" i="4"/>
  <c r="DN420" i="4"/>
  <c r="DB420" i="4" s="1"/>
  <c r="DM420" i="4"/>
  <c r="DL420" i="4"/>
  <c r="DK420" i="4"/>
  <c r="DJ420" i="4"/>
  <c r="DI420" i="4"/>
  <c r="DG420" i="4"/>
  <c r="DF420" i="4"/>
  <c r="DE420" i="4"/>
  <c r="DD420" i="4"/>
  <c r="DC420" i="4"/>
  <c r="DA420" i="4"/>
  <c r="CX420" i="4"/>
  <c r="D420" i="4"/>
  <c r="C420" i="4"/>
  <c r="DM419" i="4"/>
  <c r="DN419" i="4" s="1"/>
  <c r="DL419" i="4"/>
  <c r="DK419" i="4"/>
  <c r="DJ419" i="4"/>
  <c r="D419" i="4"/>
  <c r="C419" i="4"/>
  <c r="DM418" i="4"/>
  <c r="DN418" i="4" s="1"/>
  <c r="DL418" i="4"/>
  <c r="DK418" i="4"/>
  <c r="DJ418" i="4"/>
  <c r="CY418" i="4"/>
  <c r="D418" i="4"/>
  <c r="C418" i="4"/>
  <c r="DN417" i="4"/>
  <c r="DM417" i="4"/>
  <c r="DL417" i="4"/>
  <c r="DK417" i="4"/>
  <c r="DJ417" i="4"/>
  <c r="CX417" i="4"/>
  <c r="D417" i="4"/>
  <c r="C417" i="4"/>
  <c r="DM416" i="4"/>
  <c r="DN416" i="4" s="1"/>
  <c r="DL416" i="4"/>
  <c r="DK416" i="4"/>
  <c r="DJ416" i="4"/>
  <c r="D416" i="4"/>
  <c r="C416" i="4"/>
  <c r="DN415" i="4"/>
  <c r="DB415" i="4" s="1"/>
  <c r="DM415" i="4"/>
  <c r="DL415" i="4"/>
  <c r="DK415" i="4"/>
  <c r="DJ415" i="4"/>
  <c r="DD415" i="4"/>
  <c r="DA415" i="4"/>
  <c r="CX415" i="4"/>
  <c r="D415" i="4"/>
  <c r="C415" i="4"/>
  <c r="DM414" i="4"/>
  <c r="DN414" i="4" s="1"/>
  <c r="DL414" i="4"/>
  <c r="DK414" i="4"/>
  <c r="DJ414" i="4"/>
  <c r="D414" i="4"/>
  <c r="C414" i="4"/>
  <c r="DN413" i="4"/>
  <c r="CZ413" i="4" s="1"/>
  <c r="DM413" i="4"/>
  <c r="DL413" i="4"/>
  <c r="DK413" i="4"/>
  <c r="DJ413" i="4"/>
  <c r="DB413" i="4"/>
  <c r="CY413" i="4"/>
  <c r="CX413" i="4"/>
  <c r="D413" i="4"/>
  <c r="C413" i="4"/>
  <c r="DN412" i="4"/>
  <c r="CY412" i="4" s="1"/>
  <c r="DM412" i="4"/>
  <c r="DL412" i="4"/>
  <c r="DK412" i="4"/>
  <c r="DJ412" i="4"/>
  <c r="DI412" i="4"/>
  <c r="DA412" i="4"/>
  <c r="CX412" i="4"/>
  <c r="D412" i="4"/>
  <c r="C412" i="4"/>
  <c r="DM411" i="4"/>
  <c r="DN411" i="4" s="1"/>
  <c r="DL411" i="4"/>
  <c r="DK411" i="4"/>
  <c r="DJ411" i="4"/>
  <c r="DH411" i="4"/>
  <c r="D411" i="4"/>
  <c r="C411" i="4"/>
  <c r="DM410" i="4"/>
  <c r="DN410" i="4" s="1"/>
  <c r="DL410" i="4"/>
  <c r="DK410" i="4"/>
  <c r="DJ410" i="4"/>
  <c r="DI410" i="4"/>
  <c r="DG410" i="4"/>
  <c r="D410" i="4"/>
  <c r="C410" i="4"/>
  <c r="DN409" i="4"/>
  <c r="DI409" i="4" s="1"/>
  <c r="DM409" i="4"/>
  <c r="DL409" i="4"/>
  <c r="DK409" i="4"/>
  <c r="DJ409" i="4"/>
  <c r="DH409" i="4"/>
  <c r="DF409" i="4"/>
  <c r="CX409" i="4"/>
  <c r="D409" i="4"/>
  <c r="C409" i="4"/>
  <c r="DM408" i="4"/>
  <c r="DN408" i="4" s="1"/>
  <c r="DL408" i="4"/>
  <c r="DK408" i="4"/>
  <c r="DJ408" i="4"/>
  <c r="DG408" i="4"/>
  <c r="DE408" i="4"/>
  <c r="D408" i="4"/>
  <c r="C408" i="4"/>
  <c r="DM407" i="4"/>
  <c r="DN407" i="4" s="1"/>
  <c r="DL407" i="4"/>
  <c r="DK407" i="4"/>
  <c r="DJ407" i="4"/>
  <c r="DI407" i="4"/>
  <c r="DF407" i="4"/>
  <c r="DD407" i="4"/>
  <c r="D407" i="4"/>
  <c r="C407" i="4"/>
  <c r="DN406" i="4"/>
  <c r="DB406" i="4" s="1"/>
  <c r="DM406" i="4"/>
  <c r="DL406" i="4"/>
  <c r="DK406" i="4"/>
  <c r="DJ406" i="4"/>
  <c r="DI406" i="4"/>
  <c r="DH406" i="4"/>
  <c r="DG406" i="4"/>
  <c r="DF406" i="4"/>
  <c r="DE406" i="4"/>
  <c r="DD406" i="4"/>
  <c r="DC406" i="4"/>
  <c r="DA406" i="4"/>
  <c r="CZ406" i="4"/>
  <c r="CX406" i="4"/>
  <c r="D406" i="4"/>
  <c r="C406" i="4"/>
  <c r="DM405" i="4"/>
  <c r="DN405" i="4" s="1"/>
  <c r="DL405" i="4"/>
  <c r="DK405" i="4"/>
  <c r="DJ405" i="4"/>
  <c r="DG405" i="4"/>
  <c r="DD405" i="4"/>
  <c r="DB405" i="4"/>
  <c r="D405" i="4"/>
  <c r="C405" i="4"/>
  <c r="DN404" i="4"/>
  <c r="DB404" i="4" s="1"/>
  <c r="DM404" i="4"/>
  <c r="DL404" i="4"/>
  <c r="DK404" i="4"/>
  <c r="DJ404" i="4"/>
  <c r="DI404" i="4"/>
  <c r="DG404" i="4"/>
  <c r="DF404" i="4"/>
  <c r="DE404" i="4"/>
  <c r="DD404" i="4"/>
  <c r="DC404" i="4"/>
  <c r="DA404" i="4"/>
  <c r="CX404" i="4"/>
  <c r="D404" i="4"/>
  <c r="C404" i="4"/>
  <c r="DM403" i="4"/>
  <c r="DN403" i="4" s="1"/>
  <c r="DL403" i="4"/>
  <c r="DK403" i="4"/>
  <c r="DJ403" i="4"/>
  <c r="DH403" i="4"/>
  <c r="CZ403" i="4"/>
  <c r="D403" i="4"/>
  <c r="C403" i="4"/>
  <c r="DM402" i="4"/>
  <c r="DN402" i="4" s="1"/>
  <c r="DG402" i="4" s="1"/>
  <c r="DL402" i="4"/>
  <c r="DK402" i="4"/>
  <c r="DJ402" i="4"/>
  <c r="DA402" i="4"/>
  <c r="D402" i="4"/>
  <c r="C402" i="4"/>
  <c r="DN401" i="4"/>
  <c r="DM401" i="4"/>
  <c r="DL401" i="4"/>
  <c r="DK401" i="4"/>
  <c r="DJ401" i="4"/>
  <c r="DC401" i="4"/>
  <c r="CX401" i="4"/>
  <c r="D401" i="4"/>
  <c r="C401" i="4"/>
  <c r="DM400" i="4"/>
  <c r="DN400" i="4" s="1"/>
  <c r="DB400" i="4" s="1"/>
  <c r="DL400" i="4"/>
  <c r="DK400" i="4"/>
  <c r="DJ400" i="4"/>
  <c r="DE400" i="4"/>
  <c r="CY400" i="4"/>
  <c r="D400" i="4"/>
  <c r="C400" i="4"/>
  <c r="DN399" i="4"/>
  <c r="DM399" i="4"/>
  <c r="DL399" i="4"/>
  <c r="DK399" i="4"/>
  <c r="DJ399" i="4"/>
  <c r="DA399" i="4"/>
  <c r="D399" i="4"/>
  <c r="C399" i="4"/>
  <c r="DM398" i="4"/>
  <c r="DN398" i="4" s="1"/>
  <c r="CZ398" i="4" s="1"/>
  <c r="DL398" i="4"/>
  <c r="DK398" i="4"/>
  <c r="DJ398" i="4"/>
  <c r="DC398" i="4"/>
  <c r="D398" i="4"/>
  <c r="C398" i="4"/>
  <c r="DN397" i="4"/>
  <c r="CZ397" i="4" s="1"/>
  <c r="DM397" i="4"/>
  <c r="DL397" i="4"/>
  <c r="DK397" i="4"/>
  <c r="DJ397" i="4"/>
  <c r="DB397" i="4"/>
  <c r="CY397" i="4"/>
  <c r="CX397" i="4"/>
  <c r="D397" i="4"/>
  <c r="C397" i="4"/>
  <c r="DN396" i="4"/>
  <c r="DM396" i="4"/>
  <c r="DL396" i="4"/>
  <c r="DK396" i="4"/>
  <c r="DJ396" i="4"/>
  <c r="DI396" i="4"/>
  <c r="CX396" i="4"/>
  <c r="D396" i="4"/>
  <c r="C396" i="4"/>
  <c r="DM395" i="4"/>
  <c r="DN395" i="4" s="1"/>
  <c r="DH395" i="4" s="1"/>
  <c r="DL395" i="4"/>
  <c r="DK395" i="4"/>
  <c r="DJ395" i="4"/>
  <c r="D395" i="4"/>
  <c r="C395" i="4"/>
  <c r="DM394" i="4"/>
  <c r="DN394" i="4" s="1"/>
  <c r="DL394" i="4"/>
  <c r="DK394" i="4"/>
  <c r="DJ394" i="4"/>
  <c r="DI394" i="4"/>
  <c r="DG394" i="4"/>
  <c r="CY394" i="4"/>
  <c r="D394" i="4"/>
  <c r="C394" i="4"/>
  <c r="DN393" i="4"/>
  <c r="DM393" i="4"/>
  <c r="DL393" i="4"/>
  <c r="DK393" i="4"/>
  <c r="DJ393" i="4"/>
  <c r="CX393" i="4"/>
  <c r="D393" i="4"/>
  <c r="C393" i="4"/>
  <c r="DM392" i="4"/>
  <c r="DN392" i="4" s="1"/>
  <c r="DI392" i="4" s="1"/>
  <c r="DL392" i="4"/>
  <c r="DK392" i="4"/>
  <c r="DJ392" i="4"/>
  <c r="DG392" i="4"/>
  <c r="D392" i="4"/>
  <c r="C392" i="4"/>
  <c r="DM391" i="4"/>
  <c r="DN391" i="4" s="1"/>
  <c r="DL391" i="4"/>
  <c r="DK391" i="4"/>
  <c r="DJ391" i="4"/>
  <c r="DI391" i="4"/>
  <c r="DH391" i="4"/>
  <c r="DG391" i="4"/>
  <c r="DF391" i="4"/>
  <c r="DD391" i="4"/>
  <c r="D391" i="4"/>
  <c r="C391" i="4"/>
  <c r="DN390" i="4"/>
  <c r="DB390" i="4" s="1"/>
  <c r="DM390" i="4"/>
  <c r="DL390" i="4"/>
  <c r="DK390" i="4"/>
  <c r="DJ390" i="4"/>
  <c r="DI390" i="4"/>
  <c r="DH390" i="4"/>
  <c r="DG390" i="4"/>
  <c r="DF390" i="4"/>
  <c r="DE390" i="4"/>
  <c r="DD390" i="4"/>
  <c r="DC390" i="4"/>
  <c r="DA390" i="4"/>
  <c r="CZ390" i="4"/>
  <c r="CX390" i="4"/>
  <c r="D390" i="4"/>
  <c r="C390" i="4"/>
  <c r="DM389" i="4"/>
  <c r="DN389" i="4" s="1"/>
  <c r="DH389" i="4" s="1"/>
  <c r="DL389" i="4"/>
  <c r="DK389" i="4"/>
  <c r="DJ389" i="4"/>
  <c r="DG389" i="4"/>
  <c r="DF389" i="4"/>
  <c r="DE389" i="4"/>
  <c r="DD389" i="4"/>
  <c r="DB389" i="4"/>
  <c r="D389" i="4"/>
  <c r="C389" i="4"/>
  <c r="DN388" i="4"/>
  <c r="DI388" i="4" s="1"/>
  <c r="DM388" i="4"/>
  <c r="DL388" i="4"/>
  <c r="DK388" i="4"/>
  <c r="DJ388" i="4"/>
  <c r="DG388" i="4"/>
  <c r="DE388" i="4"/>
  <c r="DC388" i="4"/>
  <c r="DA388" i="4"/>
  <c r="D388" i="4"/>
  <c r="C388" i="4"/>
  <c r="DM387" i="4"/>
  <c r="DN387" i="4" s="1"/>
  <c r="DL387" i="4"/>
  <c r="DK387" i="4"/>
  <c r="DJ387" i="4"/>
  <c r="D387" i="4"/>
  <c r="C387" i="4"/>
  <c r="A387" i="4"/>
  <c r="DM386" i="4"/>
  <c r="DN386" i="4" s="1"/>
  <c r="DI386" i="4" s="1"/>
  <c r="DL386" i="4"/>
  <c r="DK386" i="4"/>
  <c r="DJ386" i="4"/>
  <c r="DH386" i="4"/>
  <c r="DG386" i="4"/>
  <c r="DF386" i="4"/>
  <c r="DE386" i="4"/>
  <c r="DD386" i="4"/>
  <c r="DC386" i="4"/>
  <c r="DB386" i="4"/>
  <c r="CZ386" i="4"/>
  <c r="D386" i="4"/>
  <c r="C386" i="4"/>
  <c r="DM385" i="4"/>
  <c r="DN385" i="4" s="1"/>
  <c r="DI385" i="4" s="1"/>
  <c r="DL385" i="4"/>
  <c r="DK385" i="4"/>
  <c r="DJ385" i="4"/>
  <c r="DH385" i="4"/>
  <c r="D385" i="4"/>
  <c r="C385" i="4"/>
  <c r="DN384" i="4"/>
  <c r="CY384" i="4" s="1"/>
  <c r="DM384" i="4"/>
  <c r="DL384" i="4"/>
  <c r="DK384" i="4"/>
  <c r="DJ384" i="4"/>
  <c r="DI384" i="4"/>
  <c r="DH384" i="4"/>
  <c r="DG384" i="4"/>
  <c r="DF384" i="4"/>
  <c r="DE384" i="4"/>
  <c r="DD384" i="4"/>
  <c r="DC384" i="4"/>
  <c r="DB384" i="4"/>
  <c r="DA384" i="4"/>
  <c r="CZ384" i="4"/>
  <c r="CX384" i="4"/>
  <c r="D384" i="4"/>
  <c r="C384" i="4"/>
  <c r="DM383" i="4"/>
  <c r="DN383" i="4" s="1"/>
  <c r="DH383" i="4" s="1"/>
  <c r="DL383" i="4"/>
  <c r="DK383" i="4"/>
  <c r="DJ383" i="4"/>
  <c r="DF383" i="4"/>
  <c r="DD383" i="4"/>
  <c r="DB383" i="4"/>
  <c r="DA383" i="4"/>
  <c r="CY383" i="4"/>
  <c r="D383" i="4"/>
  <c r="C383" i="4"/>
  <c r="DN382" i="4"/>
  <c r="DH382" i="4" s="1"/>
  <c r="DM382" i="4"/>
  <c r="DL382" i="4"/>
  <c r="DK382" i="4"/>
  <c r="DJ382" i="4"/>
  <c r="CY382" i="4"/>
  <c r="D382" i="4"/>
  <c r="C382" i="4"/>
  <c r="DN381" i="4"/>
  <c r="DG381" i="4" s="1"/>
  <c r="DM381" i="4"/>
  <c r="DL381" i="4"/>
  <c r="DK381" i="4"/>
  <c r="DJ381" i="4"/>
  <c r="D381" i="4"/>
  <c r="C381" i="4"/>
  <c r="DN380" i="4"/>
  <c r="DM380" i="4"/>
  <c r="DL380" i="4"/>
  <c r="DK380" i="4"/>
  <c r="DJ380" i="4"/>
  <c r="CX380" i="4"/>
  <c r="D380" i="4"/>
  <c r="C380" i="4"/>
  <c r="DN379" i="4"/>
  <c r="DM379" i="4"/>
  <c r="DL379" i="4"/>
  <c r="DK379" i="4"/>
  <c r="DJ379" i="4"/>
  <c r="DI379" i="4"/>
  <c r="DF379" i="4"/>
  <c r="DD379" i="4"/>
  <c r="DB379" i="4"/>
  <c r="CZ379" i="4"/>
  <c r="CY379" i="4"/>
  <c r="D379" i="4"/>
  <c r="C379" i="4"/>
  <c r="DM378" i="4"/>
  <c r="DN378" i="4" s="1"/>
  <c r="DL378" i="4"/>
  <c r="DK378" i="4"/>
  <c r="DJ378" i="4"/>
  <c r="D378" i="4"/>
  <c r="C378" i="4"/>
  <c r="DM377" i="4"/>
  <c r="DN377" i="4" s="1"/>
  <c r="DL377" i="4"/>
  <c r="DK377" i="4"/>
  <c r="DJ377" i="4"/>
  <c r="D377" i="4"/>
  <c r="C377" i="4"/>
  <c r="DM376" i="4"/>
  <c r="DN376" i="4" s="1"/>
  <c r="DL376" i="4"/>
  <c r="DK376" i="4"/>
  <c r="DJ376" i="4"/>
  <c r="D376" i="4"/>
  <c r="C376" i="4"/>
  <c r="DN375" i="4"/>
  <c r="DA375" i="4" s="1"/>
  <c r="DM375" i="4"/>
  <c r="DL375" i="4"/>
  <c r="DK375" i="4"/>
  <c r="DJ375" i="4"/>
  <c r="DI375" i="4"/>
  <c r="DH375" i="4"/>
  <c r="DG375" i="4"/>
  <c r="DE375" i="4"/>
  <c r="DD375" i="4"/>
  <c r="DC375" i="4"/>
  <c r="DB375" i="4"/>
  <c r="CY375" i="4"/>
  <c r="D375" i="4"/>
  <c r="C375" i="4"/>
  <c r="DN374" i="4"/>
  <c r="CZ374" i="4" s="1"/>
  <c r="DM374" i="4"/>
  <c r="DL374" i="4"/>
  <c r="DK374" i="4"/>
  <c r="DJ374" i="4"/>
  <c r="DH374" i="4"/>
  <c r="DA374" i="4"/>
  <c r="D374" i="4"/>
  <c r="C374" i="4"/>
  <c r="DM373" i="4"/>
  <c r="DN373" i="4" s="1"/>
  <c r="DL373" i="4"/>
  <c r="DK373" i="4"/>
  <c r="DJ373" i="4"/>
  <c r="D373" i="4"/>
  <c r="C373" i="4"/>
  <c r="DM372" i="4"/>
  <c r="DN372" i="4" s="1"/>
  <c r="CX372" i="4" s="1"/>
  <c r="DL372" i="4"/>
  <c r="DK372" i="4"/>
  <c r="DJ372" i="4"/>
  <c r="DH372" i="4"/>
  <c r="DG372" i="4"/>
  <c r="DF372" i="4"/>
  <c r="DE372" i="4"/>
  <c r="DC372" i="4"/>
  <c r="DB372" i="4"/>
  <c r="DA372" i="4"/>
  <c r="CZ372" i="4"/>
  <c r="D372" i="4"/>
  <c r="C372" i="4"/>
  <c r="DM371" i="4"/>
  <c r="DN371" i="4" s="1"/>
  <c r="DL371" i="4"/>
  <c r="DK371" i="4"/>
  <c r="DJ371" i="4"/>
  <c r="D371" i="4"/>
  <c r="C371" i="4"/>
  <c r="DN370" i="4"/>
  <c r="DG370" i="4" s="1"/>
  <c r="DM370" i="4"/>
  <c r="DL370" i="4"/>
  <c r="DK370" i="4"/>
  <c r="DJ370" i="4"/>
  <c r="DH370" i="4"/>
  <c r="CX370" i="4"/>
  <c r="D370" i="4"/>
  <c r="C370" i="4"/>
  <c r="DM369" i="4"/>
  <c r="DN369" i="4" s="1"/>
  <c r="DL369" i="4"/>
  <c r="DK369" i="4"/>
  <c r="DJ369" i="4"/>
  <c r="D369" i="4"/>
  <c r="C369" i="4"/>
  <c r="DM368" i="4"/>
  <c r="DN368" i="4" s="1"/>
  <c r="DL368" i="4"/>
  <c r="DK368" i="4"/>
  <c r="DJ368" i="4"/>
  <c r="D368" i="4"/>
  <c r="C368" i="4"/>
  <c r="DN367" i="4"/>
  <c r="DD367" i="4" s="1"/>
  <c r="DM367" i="4"/>
  <c r="DL367" i="4"/>
  <c r="DK367" i="4"/>
  <c r="DJ367" i="4"/>
  <c r="DI367" i="4"/>
  <c r="DG367" i="4"/>
  <c r="DE367" i="4"/>
  <c r="CX367" i="4"/>
  <c r="D367" i="4"/>
  <c r="C367" i="4"/>
  <c r="DM366" i="4"/>
  <c r="DN366" i="4" s="1"/>
  <c r="DL366" i="4"/>
  <c r="DK366" i="4"/>
  <c r="DJ366" i="4"/>
  <c r="D366" i="4"/>
  <c r="C366" i="4"/>
  <c r="DM365" i="4"/>
  <c r="DN365" i="4" s="1"/>
  <c r="DL365" i="4"/>
  <c r="DK365" i="4"/>
  <c r="DJ365" i="4"/>
  <c r="D365" i="4"/>
  <c r="C365" i="4"/>
  <c r="DN364" i="4"/>
  <c r="DA364" i="4" s="1"/>
  <c r="DM364" i="4"/>
  <c r="DL364" i="4"/>
  <c r="DK364" i="4"/>
  <c r="DJ364" i="4"/>
  <c r="DI364" i="4"/>
  <c r="DH364" i="4"/>
  <c r="DG364" i="4"/>
  <c r="DF364" i="4"/>
  <c r="DD364" i="4"/>
  <c r="DC364" i="4"/>
  <c r="DB364" i="4"/>
  <c r="CX364" i="4"/>
  <c r="D364" i="4"/>
  <c r="C364" i="4"/>
  <c r="DM363" i="4"/>
  <c r="DN363" i="4" s="1"/>
  <c r="DL363" i="4"/>
  <c r="DK363" i="4"/>
  <c r="DJ363" i="4"/>
  <c r="D363" i="4"/>
  <c r="C363" i="4"/>
  <c r="DN362" i="4"/>
  <c r="DM362" i="4"/>
  <c r="DL362" i="4"/>
  <c r="DK362" i="4"/>
  <c r="DJ362" i="4"/>
  <c r="DI362" i="4"/>
  <c r="DH362" i="4"/>
  <c r="DG362" i="4"/>
  <c r="DF362" i="4"/>
  <c r="DE362" i="4"/>
  <c r="DD362" i="4"/>
  <c r="DC362" i="4"/>
  <c r="DB362" i="4"/>
  <c r="DA362" i="4"/>
  <c r="CZ362" i="4"/>
  <c r="CY362" i="4"/>
  <c r="CX362" i="4"/>
  <c r="D362" i="4"/>
  <c r="C362" i="4"/>
  <c r="DN361" i="4"/>
  <c r="DM361" i="4"/>
  <c r="DL361" i="4"/>
  <c r="DK361" i="4"/>
  <c r="DJ361" i="4"/>
  <c r="DI361" i="4"/>
  <c r="DH361" i="4"/>
  <c r="DG361" i="4"/>
  <c r="DF361" i="4"/>
  <c r="DE361" i="4"/>
  <c r="DD361" i="4"/>
  <c r="DC361" i="4"/>
  <c r="DB361" i="4"/>
  <c r="DA361" i="4"/>
  <c r="CZ361" i="4"/>
  <c r="CY361" i="4"/>
  <c r="CX361" i="4"/>
  <c r="D361" i="4"/>
  <c r="C361" i="4"/>
  <c r="DN360" i="4"/>
  <c r="DI360" i="4" s="1"/>
  <c r="DM360" i="4"/>
  <c r="DL360" i="4"/>
  <c r="DK360" i="4"/>
  <c r="DJ360" i="4"/>
  <c r="DD360" i="4"/>
  <c r="DB360" i="4"/>
  <c r="CX360" i="4"/>
  <c r="D360" i="4"/>
  <c r="C360" i="4"/>
  <c r="DM359" i="4"/>
  <c r="DN359" i="4" s="1"/>
  <c r="DL359" i="4"/>
  <c r="DK359" i="4"/>
  <c r="DJ359" i="4"/>
  <c r="D359" i="4"/>
  <c r="C359" i="4"/>
  <c r="DN358" i="4"/>
  <c r="DI358" i="4" s="1"/>
  <c r="DM358" i="4"/>
  <c r="DL358" i="4"/>
  <c r="DK358" i="4"/>
  <c r="DJ358" i="4"/>
  <c r="DE358" i="4"/>
  <c r="DB358" i="4"/>
  <c r="CZ358" i="4"/>
  <c r="CX358" i="4"/>
  <c r="D358" i="4"/>
  <c r="C358" i="4"/>
  <c r="DM357" i="4"/>
  <c r="DN357" i="4" s="1"/>
  <c r="DL357" i="4"/>
  <c r="DK357" i="4"/>
  <c r="DJ357" i="4"/>
  <c r="D357" i="4"/>
  <c r="C357" i="4"/>
  <c r="DN356" i="4"/>
  <c r="DI356" i="4" s="1"/>
  <c r="DM356" i="4"/>
  <c r="DL356" i="4"/>
  <c r="DK356" i="4"/>
  <c r="DJ356" i="4"/>
  <c r="CX356" i="4"/>
  <c r="D356" i="4"/>
  <c r="C356" i="4"/>
  <c r="DM355" i="4"/>
  <c r="DN355" i="4" s="1"/>
  <c r="DL355" i="4"/>
  <c r="DK355" i="4"/>
  <c r="DJ355" i="4"/>
  <c r="D355" i="4"/>
  <c r="C355" i="4"/>
  <c r="DN354" i="4"/>
  <c r="DG354" i="4" s="1"/>
  <c r="DM354" i="4"/>
  <c r="DL354" i="4"/>
  <c r="DK354" i="4"/>
  <c r="DJ354" i="4"/>
  <c r="DH354" i="4"/>
  <c r="CX354" i="4"/>
  <c r="D354" i="4"/>
  <c r="C354" i="4"/>
  <c r="DM353" i="4"/>
  <c r="DN353" i="4" s="1"/>
  <c r="DL353" i="4"/>
  <c r="DK353" i="4"/>
  <c r="DJ353" i="4"/>
  <c r="D353" i="4"/>
  <c r="C353" i="4"/>
  <c r="DM352" i="4"/>
  <c r="DN352" i="4" s="1"/>
  <c r="DL352" i="4"/>
  <c r="DK352" i="4"/>
  <c r="DJ352" i="4"/>
  <c r="DF352" i="4"/>
  <c r="D352" i="4"/>
  <c r="C352" i="4"/>
  <c r="DN351" i="4"/>
  <c r="DD351" i="4" s="1"/>
  <c r="DM351" i="4"/>
  <c r="DL351" i="4"/>
  <c r="DK351" i="4"/>
  <c r="DJ351" i="4"/>
  <c r="DI351" i="4"/>
  <c r="DG351" i="4"/>
  <c r="DE351" i="4"/>
  <c r="CX351" i="4"/>
  <c r="D351" i="4"/>
  <c r="C351" i="4"/>
  <c r="DM350" i="4"/>
  <c r="DN350" i="4" s="1"/>
  <c r="DD350" i="4" s="1"/>
  <c r="DL350" i="4"/>
  <c r="DK350" i="4"/>
  <c r="DJ350" i="4"/>
  <c r="DH350" i="4"/>
  <c r="D350" i="4"/>
  <c r="C350" i="4"/>
  <c r="DM349" i="4"/>
  <c r="DN349" i="4" s="1"/>
  <c r="DG349" i="4" s="1"/>
  <c r="DL349" i="4"/>
  <c r="DK349" i="4"/>
  <c r="DJ349" i="4"/>
  <c r="DI349" i="4"/>
  <c r="DC349" i="4"/>
  <c r="D349" i="4"/>
  <c r="C349" i="4"/>
  <c r="DN348" i="4"/>
  <c r="DA348" i="4" s="1"/>
  <c r="DM348" i="4"/>
  <c r="DL348" i="4"/>
  <c r="DK348" i="4"/>
  <c r="DJ348" i="4"/>
  <c r="DI348" i="4"/>
  <c r="DH348" i="4"/>
  <c r="DG348" i="4"/>
  <c r="DF348" i="4"/>
  <c r="DD348" i="4"/>
  <c r="DC348" i="4"/>
  <c r="DB348" i="4"/>
  <c r="CX348" i="4"/>
  <c r="D348" i="4"/>
  <c r="C348" i="4"/>
  <c r="DM347" i="4"/>
  <c r="DN347" i="4" s="1"/>
  <c r="DG347" i="4" s="1"/>
  <c r="DL347" i="4"/>
  <c r="DK347" i="4"/>
  <c r="DJ347" i="4"/>
  <c r="DA347" i="4"/>
  <c r="D347" i="4"/>
  <c r="C347" i="4"/>
  <c r="DN346" i="4"/>
  <c r="DM346" i="4"/>
  <c r="DL346" i="4"/>
  <c r="DK346" i="4"/>
  <c r="DJ346" i="4"/>
  <c r="DI346" i="4"/>
  <c r="DH346" i="4"/>
  <c r="DG346" i="4"/>
  <c r="DF346" i="4"/>
  <c r="DE346" i="4"/>
  <c r="DD346" i="4"/>
  <c r="DC346" i="4"/>
  <c r="DB346" i="4"/>
  <c r="DA346" i="4"/>
  <c r="CZ346" i="4"/>
  <c r="CY346" i="4"/>
  <c r="CX346" i="4"/>
  <c r="D346" i="4"/>
  <c r="C346" i="4"/>
  <c r="DN345" i="4"/>
  <c r="DM345" i="4"/>
  <c r="DL345" i="4"/>
  <c r="DK345" i="4"/>
  <c r="DJ345" i="4"/>
  <c r="DI345" i="4"/>
  <c r="DH345" i="4"/>
  <c r="DG345" i="4"/>
  <c r="DF345" i="4"/>
  <c r="DE345" i="4"/>
  <c r="DD345" i="4"/>
  <c r="DC345" i="4"/>
  <c r="DB345" i="4"/>
  <c r="DA345" i="4"/>
  <c r="CZ345" i="4"/>
  <c r="CY345" i="4"/>
  <c r="CX345" i="4"/>
  <c r="D345" i="4"/>
  <c r="C345" i="4"/>
  <c r="DN344" i="4"/>
  <c r="DM344" i="4"/>
  <c r="DL344" i="4"/>
  <c r="DK344" i="4"/>
  <c r="DJ344" i="4"/>
  <c r="D344" i="4"/>
  <c r="C344" i="4"/>
  <c r="DM343" i="4"/>
  <c r="DN343" i="4" s="1"/>
  <c r="DL343" i="4"/>
  <c r="DK343" i="4"/>
  <c r="DJ343" i="4"/>
  <c r="DF343" i="4"/>
  <c r="DC343" i="4"/>
  <c r="DA343" i="4"/>
  <c r="D343" i="4"/>
  <c r="C343" i="4"/>
  <c r="DN342" i="4"/>
  <c r="DI342" i="4" s="1"/>
  <c r="DM342" i="4"/>
  <c r="DL342" i="4"/>
  <c r="DK342" i="4"/>
  <c r="DJ342" i="4"/>
  <c r="DE342" i="4"/>
  <c r="DB342" i="4"/>
  <c r="CZ342" i="4"/>
  <c r="CX342" i="4"/>
  <c r="D342" i="4"/>
  <c r="C342" i="4"/>
  <c r="DM341" i="4"/>
  <c r="DN341" i="4" s="1"/>
  <c r="DL341" i="4"/>
  <c r="DK341" i="4"/>
  <c r="DJ341" i="4"/>
  <c r="DA341" i="4"/>
  <c r="D341" i="4"/>
  <c r="C341" i="4"/>
  <c r="DN340" i="4"/>
  <c r="DM340" i="4"/>
  <c r="DL340" i="4"/>
  <c r="DK340" i="4"/>
  <c r="DJ340" i="4"/>
  <c r="DC340" i="4"/>
  <c r="CZ340" i="4"/>
  <c r="CX340" i="4"/>
  <c r="D340" i="4"/>
  <c r="C340" i="4"/>
  <c r="DM339" i="4"/>
  <c r="DN339" i="4" s="1"/>
  <c r="DI339" i="4" s="1"/>
  <c r="DL339" i="4"/>
  <c r="DK339" i="4"/>
  <c r="DJ339" i="4"/>
  <c r="DE339" i="4"/>
  <c r="DB339" i="4"/>
  <c r="D339" i="4"/>
  <c r="C339" i="4"/>
  <c r="DN338" i="4"/>
  <c r="DD338" i="4" s="1"/>
  <c r="DM338" i="4"/>
  <c r="DL338" i="4"/>
  <c r="DK338" i="4"/>
  <c r="DJ338" i="4"/>
  <c r="DI338" i="4"/>
  <c r="DH338" i="4"/>
  <c r="DA338" i="4"/>
  <c r="CX338" i="4"/>
  <c r="D338" i="4"/>
  <c r="C338" i="4"/>
  <c r="DM337" i="4"/>
  <c r="DN337" i="4" s="1"/>
  <c r="DL337" i="4"/>
  <c r="DK337" i="4"/>
  <c r="DJ337" i="4"/>
  <c r="DI337" i="4"/>
  <c r="DH337" i="4"/>
  <c r="DC337" i="4"/>
  <c r="D337" i="4"/>
  <c r="C337" i="4"/>
  <c r="DM336" i="4"/>
  <c r="DN336" i="4" s="1"/>
  <c r="DL336" i="4"/>
  <c r="DK336" i="4"/>
  <c r="DJ336" i="4"/>
  <c r="DH336" i="4"/>
  <c r="DG336" i="4"/>
  <c r="DF336" i="4"/>
  <c r="DB336" i="4"/>
  <c r="CY336" i="4"/>
  <c r="D336" i="4"/>
  <c r="C336" i="4"/>
  <c r="DN335" i="4"/>
  <c r="DI335" i="4" s="1"/>
  <c r="DM335" i="4"/>
  <c r="DL335" i="4"/>
  <c r="DK335" i="4"/>
  <c r="DJ335" i="4"/>
  <c r="DG335" i="4"/>
  <c r="DF335" i="4"/>
  <c r="DA335" i="4"/>
  <c r="CX335" i="4"/>
  <c r="D335" i="4"/>
  <c r="C335" i="4"/>
  <c r="DM334" i="4"/>
  <c r="DN334" i="4" s="1"/>
  <c r="DL334" i="4"/>
  <c r="DK334" i="4"/>
  <c r="DJ334" i="4"/>
  <c r="DI334" i="4"/>
  <c r="DF334" i="4"/>
  <c r="DE334" i="4"/>
  <c r="DD334" i="4"/>
  <c r="D334" i="4"/>
  <c r="C334" i="4"/>
  <c r="DM333" i="4"/>
  <c r="DN333" i="4" s="1"/>
  <c r="DI333" i="4" s="1"/>
  <c r="DL333" i="4"/>
  <c r="DK333" i="4"/>
  <c r="DJ333" i="4"/>
  <c r="DH333" i="4"/>
  <c r="DG333" i="4"/>
  <c r="DE333" i="4"/>
  <c r="CY333" i="4"/>
  <c r="D333" i="4"/>
  <c r="C333" i="4"/>
  <c r="DN332" i="4"/>
  <c r="DH332" i="4" s="1"/>
  <c r="DM332" i="4"/>
  <c r="DL332" i="4"/>
  <c r="DK332" i="4"/>
  <c r="DJ332" i="4"/>
  <c r="DI332" i="4"/>
  <c r="DG332" i="4"/>
  <c r="DF332" i="4"/>
  <c r="DC332" i="4"/>
  <c r="DB332" i="4"/>
  <c r="CX332" i="4"/>
  <c r="D332" i="4"/>
  <c r="C332" i="4"/>
  <c r="DM331" i="4"/>
  <c r="DN331" i="4" s="1"/>
  <c r="DF331" i="4" s="1"/>
  <c r="DL331" i="4"/>
  <c r="DK331" i="4"/>
  <c r="DJ331" i="4"/>
  <c r="DH331" i="4"/>
  <c r="DG331" i="4"/>
  <c r="DE331" i="4"/>
  <c r="DC331" i="4"/>
  <c r="DA331" i="4"/>
  <c r="D331" i="4"/>
  <c r="C331" i="4"/>
  <c r="DN330" i="4"/>
  <c r="DM330" i="4"/>
  <c r="DL330" i="4"/>
  <c r="DK330" i="4"/>
  <c r="DJ330" i="4"/>
  <c r="DI330" i="4"/>
  <c r="DH330" i="4"/>
  <c r="DG330" i="4"/>
  <c r="DF330" i="4"/>
  <c r="DE330" i="4"/>
  <c r="DD330" i="4"/>
  <c r="DC330" i="4"/>
  <c r="DB330" i="4"/>
  <c r="DA330" i="4"/>
  <c r="CZ330" i="4"/>
  <c r="CY330" i="4"/>
  <c r="CX330" i="4"/>
  <c r="D330" i="4"/>
  <c r="C330" i="4"/>
  <c r="DN329" i="4"/>
  <c r="DM329" i="4"/>
  <c r="DL329" i="4"/>
  <c r="DK329" i="4"/>
  <c r="DJ329" i="4"/>
  <c r="DI329" i="4"/>
  <c r="DH329" i="4"/>
  <c r="DG329" i="4"/>
  <c r="DF329" i="4"/>
  <c r="DE329" i="4"/>
  <c r="DD329" i="4"/>
  <c r="DC329" i="4"/>
  <c r="DB329" i="4"/>
  <c r="DA329" i="4"/>
  <c r="CZ329" i="4"/>
  <c r="CY329" i="4"/>
  <c r="CX329" i="4"/>
  <c r="D329" i="4"/>
  <c r="C329" i="4"/>
  <c r="DN328" i="4"/>
  <c r="DA328" i="4" s="1"/>
  <c r="DM328" i="4"/>
  <c r="DL328" i="4"/>
  <c r="DK328" i="4"/>
  <c r="DJ328" i="4"/>
  <c r="DG328" i="4"/>
  <c r="DE328" i="4"/>
  <c r="CX328" i="4"/>
  <c r="D328" i="4"/>
  <c r="C328" i="4"/>
  <c r="DM327" i="4"/>
  <c r="DN327" i="4" s="1"/>
  <c r="DL327" i="4"/>
  <c r="DK327" i="4"/>
  <c r="DJ327" i="4"/>
  <c r="D327" i="4"/>
  <c r="C327" i="4"/>
  <c r="DM326" i="4"/>
  <c r="DN326" i="4" s="1"/>
  <c r="DL326" i="4"/>
  <c r="DK326" i="4"/>
  <c r="DJ326" i="4"/>
  <c r="D326" i="4"/>
  <c r="C326" i="4"/>
  <c r="DM325" i="4"/>
  <c r="DN325" i="4" s="1"/>
  <c r="DL325" i="4"/>
  <c r="DK325" i="4"/>
  <c r="DJ325" i="4"/>
  <c r="DI325" i="4"/>
  <c r="DG325" i="4"/>
  <c r="DF325" i="4"/>
  <c r="DE325" i="4"/>
  <c r="DD325" i="4"/>
  <c r="DC325" i="4"/>
  <c r="DB325" i="4"/>
  <c r="DA325" i="4"/>
  <c r="CZ325" i="4"/>
  <c r="CY325" i="4"/>
  <c r="D325" i="4"/>
  <c r="C325" i="4"/>
  <c r="DM324" i="4"/>
  <c r="DN324" i="4" s="1"/>
  <c r="DL324" i="4"/>
  <c r="DK324" i="4"/>
  <c r="DJ324" i="4"/>
  <c r="D324" i="4"/>
  <c r="C324" i="4"/>
  <c r="DM323" i="4"/>
  <c r="DN323" i="4" s="1"/>
  <c r="DL323" i="4"/>
  <c r="DK323" i="4"/>
  <c r="DJ323" i="4"/>
  <c r="D323" i="4"/>
  <c r="C323" i="4"/>
  <c r="DN322" i="4"/>
  <c r="DE322" i="4" s="1"/>
  <c r="DM322" i="4"/>
  <c r="DL322" i="4"/>
  <c r="DK322" i="4"/>
  <c r="DJ322" i="4"/>
  <c r="D322" i="4"/>
  <c r="C322" i="4"/>
  <c r="DM321" i="4"/>
  <c r="DN321" i="4" s="1"/>
  <c r="DL321" i="4"/>
  <c r="DK321" i="4"/>
  <c r="DJ321" i="4"/>
  <c r="D321" i="4"/>
  <c r="C321" i="4"/>
  <c r="DM320" i="4"/>
  <c r="DN320" i="4" s="1"/>
  <c r="DL320" i="4"/>
  <c r="DK320" i="4"/>
  <c r="DJ320" i="4"/>
  <c r="D320" i="4"/>
  <c r="C320" i="4"/>
  <c r="DM319" i="4"/>
  <c r="DN319" i="4" s="1"/>
  <c r="DL319" i="4"/>
  <c r="DK319" i="4"/>
  <c r="DJ319" i="4"/>
  <c r="D319" i="4"/>
  <c r="C319" i="4"/>
  <c r="DN318" i="4"/>
  <c r="DA318" i="4" s="1"/>
  <c r="DM318" i="4"/>
  <c r="DL318" i="4"/>
  <c r="DK318" i="4"/>
  <c r="DJ318" i="4"/>
  <c r="DI318" i="4"/>
  <c r="DH318" i="4"/>
  <c r="DG318" i="4"/>
  <c r="DF318" i="4"/>
  <c r="DD318" i="4"/>
  <c r="DC318" i="4"/>
  <c r="DB318" i="4"/>
  <c r="CZ318" i="4"/>
  <c r="D318" i="4"/>
  <c r="C318" i="4"/>
  <c r="DN317" i="4"/>
  <c r="CZ317" i="4" s="1"/>
  <c r="DM317" i="4"/>
  <c r="DL317" i="4"/>
  <c r="DK317" i="4"/>
  <c r="DJ317" i="4"/>
  <c r="DI317" i="4"/>
  <c r="DG317" i="4"/>
  <c r="DD317" i="4"/>
  <c r="DC317" i="4"/>
  <c r="DB317" i="4"/>
  <c r="DA317" i="4"/>
  <c r="CY317" i="4"/>
  <c r="CX317" i="4"/>
  <c r="D317" i="4"/>
  <c r="C317" i="4"/>
  <c r="DN316" i="4"/>
  <c r="CY316" i="4" s="1"/>
  <c r="DM316" i="4"/>
  <c r="DL316" i="4"/>
  <c r="DK316" i="4"/>
  <c r="DJ316" i="4"/>
  <c r="DH316" i="4"/>
  <c r="DF316" i="4"/>
  <c r="DC316" i="4"/>
  <c r="DB316" i="4"/>
  <c r="DA316" i="4"/>
  <c r="CZ316" i="4"/>
  <c r="CX316" i="4"/>
  <c r="D316" i="4"/>
  <c r="C316" i="4"/>
  <c r="DM315" i="4"/>
  <c r="DN315" i="4" s="1"/>
  <c r="DL315" i="4"/>
  <c r="DK315" i="4"/>
  <c r="DJ315" i="4"/>
  <c r="D315" i="4"/>
  <c r="C315" i="4"/>
  <c r="DN314" i="4"/>
  <c r="CY314" i="4" s="1"/>
  <c r="DM314" i="4"/>
  <c r="DL314" i="4"/>
  <c r="DK314" i="4"/>
  <c r="DJ314" i="4"/>
  <c r="CZ314" i="4"/>
  <c r="CX314" i="4"/>
  <c r="D314" i="4"/>
  <c r="C314" i="4"/>
  <c r="DM313" i="4"/>
  <c r="DN313" i="4" s="1"/>
  <c r="DL313" i="4"/>
  <c r="DK313" i="4"/>
  <c r="DJ313" i="4"/>
  <c r="D313" i="4"/>
  <c r="C313" i="4"/>
  <c r="DN312" i="4"/>
  <c r="DI312" i="4" s="1"/>
  <c r="DM312" i="4"/>
  <c r="DL312" i="4"/>
  <c r="DK312" i="4"/>
  <c r="DJ312" i="4"/>
  <c r="CX312" i="4"/>
  <c r="D312" i="4"/>
  <c r="C312" i="4"/>
  <c r="DM311" i="4"/>
  <c r="DN311" i="4" s="1"/>
  <c r="DL311" i="4"/>
  <c r="DK311" i="4"/>
  <c r="DJ311" i="4"/>
  <c r="D311" i="4"/>
  <c r="C311" i="4"/>
  <c r="DM310" i="4"/>
  <c r="DN310" i="4" s="1"/>
  <c r="DL310" i="4"/>
  <c r="DK310" i="4"/>
  <c r="DJ310" i="4"/>
  <c r="D310" i="4"/>
  <c r="C310" i="4"/>
  <c r="DM309" i="4"/>
  <c r="DN309" i="4" s="1"/>
  <c r="DL309" i="4"/>
  <c r="DK309" i="4"/>
  <c r="DJ309" i="4"/>
  <c r="D309" i="4"/>
  <c r="C309" i="4"/>
  <c r="DN308" i="4"/>
  <c r="DG308" i="4" s="1"/>
  <c r="DM308" i="4"/>
  <c r="DL308" i="4"/>
  <c r="DK308" i="4"/>
  <c r="DJ308" i="4"/>
  <c r="DI308" i="4"/>
  <c r="DH308" i="4"/>
  <c r="DF308" i="4"/>
  <c r="DE308" i="4"/>
  <c r="DD308" i="4"/>
  <c r="DC308" i="4"/>
  <c r="CZ308" i="4"/>
  <c r="CX308" i="4"/>
  <c r="D308" i="4"/>
  <c r="C308" i="4"/>
  <c r="DM307" i="4"/>
  <c r="DN307" i="4" s="1"/>
  <c r="DL307" i="4"/>
  <c r="DK307" i="4"/>
  <c r="DJ307" i="4"/>
  <c r="D307" i="4"/>
  <c r="C307" i="4"/>
  <c r="DN306" i="4"/>
  <c r="DE306" i="4" s="1"/>
  <c r="DM306" i="4"/>
  <c r="DL306" i="4"/>
  <c r="DK306" i="4"/>
  <c r="DJ306" i="4"/>
  <c r="DI306" i="4"/>
  <c r="DH306" i="4"/>
  <c r="DG306" i="4"/>
  <c r="DF306" i="4"/>
  <c r="DD306" i="4"/>
  <c r="DC306" i="4"/>
  <c r="DB306" i="4"/>
  <c r="DA306" i="4"/>
  <c r="CX306" i="4"/>
  <c r="D306" i="4"/>
  <c r="C306" i="4"/>
  <c r="DM305" i="4"/>
  <c r="DN305" i="4" s="1"/>
  <c r="DL305" i="4"/>
  <c r="DK305" i="4"/>
  <c r="DJ305" i="4"/>
  <c r="D305" i="4"/>
  <c r="C305" i="4"/>
  <c r="DN304" i="4"/>
  <c r="DM304" i="4"/>
  <c r="DL304" i="4"/>
  <c r="DK304" i="4"/>
  <c r="DJ304" i="4"/>
  <c r="DI304" i="4"/>
  <c r="DH304" i="4"/>
  <c r="DG304" i="4"/>
  <c r="DF304" i="4"/>
  <c r="DE304" i="4"/>
  <c r="DD304" i="4"/>
  <c r="DC304" i="4"/>
  <c r="DB304" i="4"/>
  <c r="DA304" i="4"/>
  <c r="CZ304" i="4"/>
  <c r="CY304" i="4"/>
  <c r="CX304" i="4"/>
  <c r="D304" i="4"/>
  <c r="C304" i="4"/>
  <c r="DN303" i="4"/>
  <c r="DB303" i="4" s="1"/>
  <c r="DM303" i="4"/>
  <c r="DL303" i="4"/>
  <c r="DK303" i="4"/>
  <c r="DJ303" i="4"/>
  <c r="DF303" i="4"/>
  <c r="DE303" i="4"/>
  <c r="DD303" i="4"/>
  <c r="DC303" i="4"/>
  <c r="DA303" i="4"/>
  <c r="CZ303" i="4"/>
  <c r="CY303" i="4"/>
  <c r="CX303" i="4"/>
  <c r="D303" i="4"/>
  <c r="C303" i="4"/>
  <c r="DN302" i="4"/>
  <c r="DA302" i="4" s="1"/>
  <c r="DM302" i="4"/>
  <c r="DL302" i="4"/>
  <c r="DK302" i="4"/>
  <c r="DJ302" i="4"/>
  <c r="DE302" i="4"/>
  <c r="DD302" i="4"/>
  <c r="DC302" i="4"/>
  <c r="DB302" i="4"/>
  <c r="CZ302" i="4"/>
  <c r="CY302" i="4"/>
  <c r="CX302" i="4"/>
  <c r="D302" i="4"/>
  <c r="C302" i="4"/>
  <c r="DN301" i="4"/>
  <c r="CZ301" i="4" s="1"/>
  <c r="DM301" i="4"/>
  <c r="DL301" i="4"/>
  <c r="DK301" i="4"/>
  <c r="DJ301" i="4"/>
  <c r="DI301" i="4"/>
  <c r="DD301" i="4"/>
  <c r="DC301" i="4"/>
  <c r="DB301" i="4"/>
  <c r="DA301" i="4"/>
  <c r="CY301" i="4"/>
  <c r="CX301" i="4"/>
  <c r="D301" i="4"/>
  <c r="C301" i="4"/>
  <c r="DN300" i="4"/>
  <c r="CY300" i="4" s="1"/>
  <c r="DM300" i="4"/>
  <c r="DL300" i="4"/>
  <c r="DK300" i="4"/>
  <c r="DJ300" i="4"/>
  <c r="DH300" i="4"/>
  <c r="DC300" i="4"/>
  <c r="DB300" i="4"/>
  <c r="DA300" i="4"/>
  <c r="CZ300" i="4"/>
  <c r="CX300" i="4"/>
  <c r="D300" i="4"/>
  <c r="C300" i="4"/>
  <c r="DM299" i="4"/>
  <c r="DN299" i="4" s="1"/>
  <c r="DL299" i="4"/>
  <c r="DK299" i="4"/>
  <c r="DJ299" i="4"/>
  <c r="D299" i="4"/>
  <c r="C299" i="4"/>
  <c r="DN298" i="4"/>
  <c r="CY298" i="4" s="1"/>
  <c r="DM298" i="4"/>
  <c r="DL298" i="4"/>
  <c r="DK298" i="4"/>
  <c r="DJ298" i="4"/>
  <c r="CZ298" i="4"/>
  <c r="CX298" i="4"/>
  <c r="D298" i="4"/>
  <c r="C298" i="4"/>
  <c r="DM297" i="4"/>
  <c r="DN297" i="4" s="1"/>
  <c r="DL297" i="4"/>
  <c r="DK297" i="4"/>
  <c r="DJ297" i="4"/>
  <c r="D297" i="4"/>
  <c r="C297" i="4"/>
  <c r="DN296" i="4"/>
  <c r="DI296" i="4" s="1"/>
  <c r="DM296" i="4"/>
  <c r="DL296" i="4"/>
  <c r="DK296" i="4"/>
  <c r="DJ296" i="4"/>
  <c r="CX296" i="4"/>
  <c r="D296" i="4"/>
  <c r="C296" i="4"/>
  <c r="DM295" i="4"/>
  <c r="DN295" i="4" s="1"/>
  <c r="DL295" i="4"/>
  <c r="DK295" i="4"/>
  <c r="DJ295" i="4"/>
  <c r="D295" i="4"/>
  <c r="C295" i="4"/>
  <c r="DM294" i="4"/>
  <c r="DN294" i="4" s="1"/>
  <c r="DL294" i="4"/>
  <c r="DK294" i="4"/>
  <c r="DJ294" i="4"/>
  <c r="D294" i="4"/>
  <c r="C294" i="4"/>
  <c r="DM293" i="4"/>
  <c r="DN293" i="4" s="1"/>
  <c r="DL293" i="4"/>
  <c r="DK293" i="4"/>
  <c r="DJ293" i="4"/>
  <c r="D293" i="4"/>
  <c r="C293" i="4"/>
  <c r="DN292" i="4"/>
  <c r="DA292" i="4" s="1"/>
  <c r="DM292" i="4"/>
  <c r="DL292" i="4"/>
  <c r="DK292" i="4"/>
  <c r="DJ292" i="4"/>
  <c r="DI292" i="4"/>
  <c r="DH292" i="4"/>
  <c r="DG292" i="4"/>
  <c r="DF292" i="4"/>
  <c r="DE292" i="4"/>
  <c r="DD292" i="4"/>
  <c r="DC292" i="4"/>
  <c r="DB292" i="4"/>
  <c r="CZ292" i="4"/>
  <c r="CX292" i="4"/>
  <c r="D292" i="4"/>
  <c r="C292" i="4"/>
  <c r="DM291" i="4"/>
  <c r="DN291" i="4" s="1"/>
  <c r="DL291" i="4"/>
  <c r="DK291" i="4"/>
  <c r="DJ291" i="4"/>
  <c r="DG291" i="4"/>
  <c r="D291" i="4"/>
  <c r="C291" i="4"/>
  <c r="DN290" i="4"/>
  <c r="DE290" i="4" s="1"/>
  <c r="DM290" i="4"/>
  <c r="DL290" i="4"/>
  <c r="DK290" i="4"/>
  <c r="DJ290" i="4"/>
  <c r="DI290" i="4"/>
  <c r="DH290" i="4"/>
  <c r="DG290" i="4"/>
  <c r="DF290" i="4"/>
  <c r="DD290" i="4"/>
  <c r="DC290" i="4"/>
  <c r="DB290" i="4"/>
  <c r="DA290" i="4"/>
  <c r="CX290" i="4"/>
  <c r="D290" i="4"/>
  <c r="C290" i="4"/>
  <c r="DM289" i="4"/>
  <c r="DN289" i="4" s="1"/>
  <c r="DG289" i="4" s="1"/>
  <c r="DL289" i="4"/>
  <c r="DK289" i="4"/>
  <c r="DJ289" i="4"/>
  <c r="DE289" i="4"/>
  <c r="D289" i="4"/>
  <c r="C289" i="4"/>
  <c r="DN288" i="4"/>
  <c r="DM288" i="4"/>
  <c r="DL288" i="4"/>
  <c r="DK288" i="4"/>
  <c r="DJ288" i="4"/>
  <c r="DI288" i="4"/>
  <c r="DH288" i="4"/>
  <c r="DG288" i="4"/>
  <c r="DF288" i="4"/>
  <c r="DE288" i="4"/>
  <c r="DD288" i="4"/>
  <c r="DC288" i="4"/>
  <c r="DB288" i="4"/>
  <c r="DA288" i="4"/>
  <c r="CZ288" i="4"/>
  <c r="CY288" i="4"/>
  <c r="CX288" i="4"/>
  <c r="D288" i="4"/>
  <c r="C288" i="4"/>
  <c r="DN287" i="4"/>
  <c r="DB287" i="4" s="1"/>
  <c r="DM287" i="4"/>
  <c r="DL287" i="4"/>
  <c r="DK287" i="4"/>
  <c r="DJ287" i="4"/>
  <c r="DF287" i="4"/>
  <c r="DE287" i="4"/>
  <c r="DD287" i="4"/>
  <c r="DC287" i="4"/>
  <c r="DA287" i="4"/>
  <c r="CZ287" i="4"/>
  <c r="CY287" i="4"/>
  <c r="CX287" i="4"/>
  <c r="D287" i="4"/>
  <c r="C287" i="4"/>
  <c r="DN286" i="4"/>
  <c r="DA286" i="4" s="1"/>
  <c r="DM286" i="4"/>
  <c r="DL286" i="4"/>
  <c r="DK286" i="4"/>
  <c r="DJ286" i="4"/>
  <c r="DE286" i="4"/>
  <c r="DD286" i="4"/>
  <c r="DC286" i="4"/>
  <c r="DB286" i="4"/>
  <c r="CZ286" i="4"/>
  <c r="CY286" i="4"/>
  <c r="CX286" i="4"/>
  <c r="D286" i="4"/>
  <c r="C286" i="4"/>
  <c r="DN285" i="4"/>
  <c r="CZ285" i="4" s="1"/>
  <c r="DM285" i="4"/>
  <c r="DL285" i="4"/>
  <c r="DK285" i="4"/>
  <c r="DJ285" i="4"/>
  <c r="DI285" i="4"/>
  <c r="DD285" i="4"/>
  <c r="DC285" i="4"/>
  <c r="DB285" i="4"/>
  <c r="DA285" i="4"/>
  <c r="CX285" i="4"/>
  <c r="D285" i="4"/>
  <c r="C285" i="4"/>
  <c r="DM284" i="4"/>
  <c r="DN284" i="4" s="1"/>
  <c r="CZ284" i="4" s="1"/>
  <c r="DL284" i="4"/>
  <c r="DK284" i="4"/>
  <c r="DJ284" i="4"/>
  <c r="DC284" i="4"/>
  <c r="DB284" i="4"/>
  <c r="D284" i="4"/>
  <c r="C284" i="4"/>
  <c r="DM283" i="4"/>
  <c r="DN283" i="4" s="1"/>
  <c r="DG283" i="4" s="1"/>
  <c r="DL283" i="4"/>
  <c r="DK283" i="4"/>
  <c r="DJ283" i="4"/>
  <c r="D283" i="4"/>
  <c r="C283" i="4"/>
  <c r="DN282" i="4"/>
  <c r="DM282" i="4"/>
  <c r="DL282" i="4"/>
  <c r="DK282" i="4"/>
  <c r="DJ282" i="4"/>
  <c r="D282" i="4"/>
  <c r="C282" i="4"/>
  <c r="DM281" i="4"/>
  <c r="DN281" i="4" s="1"/>
  <c r="DI281" i="4" s="1"/>
  <c r="DL281" i="4"/>
  <c r="DK281" i="4"/>
  <c r="DJ281" i="4"/>
  <c r="CZ281" i="4"/>
  <c r="D281" i="4"/>
  <c r="C281" i="4"/>
  <c r="DN280" i="4"/>
  <c r="DI280" i="4" s="1"/>
  <c r="DM280" i="4"/>
  <c r="DL280" i="4"/>
  <c r="DK280" i="4"/>
  <c r="DJ280" i="4"/>
  <c r="DG280" i="4"/>
  <c r="CY280" i="4"/>
  <c r="D280" i="4"/>
  <c r="C280" i="4"/>
  <c r="DN279" i="4"/>
  <c r="DM279" i="4"/>
  <c r="DL279" i="4"/>
  <c r="DK279" i="4"/>
  <c r="DJ279" i="4"/>
  <c r="D279" i="4"/>
  <c r="C279" i="4"/>
  <c r="DM278" i="4"/>
  <c r="DN278" i="4" s="1"/>
  <c r="DH278" i="4" s="1"/>
  <c r="DL278" i="4"/>
  <c r="DK278" i="4"/>
  <c r="DJ278" i="4"/>
  <c r="DG278" i="4"/>
  <c r="DE278" i="4"/>
  <c r="D278" i="4"/>
  <c r="C278" i="4"/>
  <c r="DM277" i="4"/>
  <c r="DN277" i="4" s="1"/>
  <c r="DE277" i="4" s="1"/>
  <c r="DL277" i="4"/>
  <c r="DK277" i="4"/>
  <c r="DJ277" i="4"/>
  <c r="DI277" i="4"/>
  <c r="DG277" i="4"/>
  <c r="DF277" i="4"/>
  <c r="DA277" i="4"/>
  <c r="D277" i="4"/>
  <c r="C277" i="4"/>
  <c r="A277" i="4"/>
  <c r="DM276" i="4"/>
  <c r="DN276" i="4" s="1"/>
  <c r="DL276" i="4"/>
  <c r="DK276" i="4"/>
  <c r="DJ276" i="4"/>
  <c r="D276" i="4"/>
  <c r="C276" i="4"/>
  <c r="DN275" i="4"/>
  <c r="DB275" i="4" s="1"/>
  <c r="DM275" i="4"/>
  <c r="DL275" i="4"/>
  <c r="DK275" i="4"/>
  <c r="DJ275" i="4"/>
  <c r="DI275" i="4"/>
  <c r="DH275" i="4"/>
  <c r="DG275" i="4"/>
  <c r="DF275" i="4"/>
  <c r="DE275" i="4"/>
  <c r="DD275" i="4"/>
  <c r="DC275" i="4"/>
  <c r="CZ275" i="4"/>
  <c r="CX275" i="4"/>
  <c r="D275" i="4"/>
  <c r="C275" i="4"/>
  <c r="DM274" i="4"/>
  <c r="DN274" i="4" s="1"/>
  <c r="DD274" i="4" s="1"/>
  <c r="DL274" i="4"/>
  <c r="DK274" i="4"/>
  <c r="DJ274" i="4"/>
  <c r="DI274" i="4"/>
  <c r="DH274" i="4"/>
  <c r="DG274" i="4"/>
  <c r="DE274" i="4"/>
  <c r="DC274" i="4"/>
  <c r="DB274" i="4"/>
  <c r="CY274" i="4"/>
  <c r="D274" i="4"/>
  <c r="C274" i="4"/>
  <c r="DN273" i="4"/>
  <c r="DH273" i="4" s="1"/>
  <c r="DM273" i="4"/>
  <c r="DL273" i="4"/>
  <c r="DK273" i="4"/>
  <c r="DJ273" i="4"/>
  <c r="DI273" i="4"/>
  <c r="DG273" i="4"/>
  <c r="DF273" i="4"/>
  <c r="DC273" i="4"/>
  <c r="DB273" i="4"/>
  <c r="DA273" i="4"/>
  <c r="D273" i="4"/>
  <c r="C273" i="4"/>
  <c r="DM272" i="4"/>
  <c r="DN272" i="4" s="1"/>
  <c r="DC272" i="4" s="1"/>
  <c r="DL272" i="4"/>
  <c r="DK272" i="4"/>
  <c r="DJ272" i="4"/>
  <c r="DH272" i="4"/>
  <c r="DG272" i="4"/>
  <c r="DF272" i="4"/>
  <c r="DE272" i="4"/>
  <c r="DB272" i="4"/>
  <c r="DA272" i="4"/>
  <c r="CZ272" i="4"/>
  <c r="D272" i="4"/>
  <c r="C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D271" i="4"/>
  <c r="C271" i="4"/>
  <c r="DN270" i="4"/>
  <c r="DF270" i="4" s="1"/>
  <c r="DM270" i="4"/>
  <c r="DL270" i="4"/>
  <c r="DK270" i="4"/>
  <c r="DJ270" i="4"/>
  <c r="DI270" i="4"/>
  <c r="DG270" i="4"/>
  <c r="DE270" i="4"/>
  <c r="DC270" i="4"/>
  <c r="D270" i="4"/>
  <c r="C270" i="4"/>
  <c r="DN269" i="4"/>
  <c r="DF269" i="4" s="1"/>
  <c r="DM269" i="4"/>
  <c r="DL269" i="4"/>
  <c r="DK269" i="4"/>
  <c r="DJ269" i="4"/>
  <c r="DH269" i="4"/>
  <c r="DE269" i="4"/>
  <c r="DD269" i="4"/>
  <c r="DB269" i="4"/>
  <c r="CZ269" i="4"/>
  <c r="CY269" i="4"/>
  <c r="D269" i="4"/>
  <c r="C269" i="4"/>
  <c r="DN268" i="4"/>
  <c r="DI268" i="4" s="1"/>
  <c r="DM268" i="4"/>
  <c r="DL268" i="4"/>
  <c r="DK268" i="4"/>
  <c r="DJ268" i="4"/>
  <c r="D268" i="4"/>
  <c r="C268" i="4"/>
  <c r="DN267" i="4"/>
  <c r="DI267" i="4" s="1"/>
  <c r="DM267" i="4"/>
  <c r="DL267" i="4"/>
  <c r="DK267" i="4"/>
  <c r="DJ267" i="4"/>
  <c r="DD267" i="4"/>
  <c r="DB267" i="4"/>
  <c r="D267" i="4"/>
  <c r="C267" i="4"/>
  <c r="DM266" i="4"/>
  <c r="DN266" i="4" s="1"/>
  <c r="DL266" i="4"/>
  <c r="DK266" i="4"/>
  <c r="DJ266" i="4"/>
  <c r="D266" i="4"/>
  <c r="C266" i="4"/>
  <c r="DM265" i="4"/>
  <c r="DN265" i="4" s="1"/>
  <c r="DL265" i="4"/>
  <c r="DK265" i="4"/>
  <c r="DJ265" i="4"/>
  <c r="D265" i="4"/>
  <c r="C265" i="4"/>
  <c r="DN264" i="4"/>
  <c r="DI264" i="4" s="1"/>
  <c r="DM264" i="4"/>
  <c r="DL264" i="4"/>
  <c r="DK264" i="4"/>
  <c r="DJ264" i="4"/>
  <c r="DH264" i="4"/>
  <c r="CX264" i="4"/>
  <c r="D264" i="4"/>
  <c r="C264" i="4"/>
  <c r="DM263" i="4"/>
  <c r="DN263" i="4" s="1"/>
  <c r="DL263" i="4"/>
  <c r="DK263" i="4"/>
  <c r="DJ263" i="4"/>
  <c r="D263" i="4"/>
  <c r="C263" i="4"/>
  <c r="DN262" i="4"/>
  <c r="DB262" i="4" s="1"/>
  <c r="DM262" i="4"/>
  <c r="DL262" i="4"/>
  <c r="DK262" i="4"/>
  <c r="DJ262" i="4"/>
  <c r="DI262" i="4"/>
  <c r="DE262" i="4"/>
  <c r="DC262" i="4"/>
  <c r="DA262" i="4"/>
  <c r="CY262" i="4"/>
  <c r="CX262" i="4"/>
  <c r="D262" i="4"/>
  <c r="C262" i="4"/>
  <c r="DM261" i="4"/>
  <c r="DN261" i="4" s="1"/>
  <c r="DL261" i="4"/>
  <c r="DK261" i="4"/>
  <c r="DJ261" i="4"/>
  <c r="D261" i="4"/>
  <c r="C261" i="4"/>
  <c r="DN260" i="4"/>
  <c r="CZ260" i="4" s="1"/>
  <c r="DM260" i="4"/>
  <c r="DL260" i="4"/>
  <c r="DK260" i="4"/>
  <c r="DJ260" i="4"/>
  <c r="DH260" i="4"/>
  <c r="DG260" i="4"/>
  <c r="DE260" i="4"/>
  <c r="DD260" i="4"/>
  <c r="DC260" i="4"/>
  <c r="CX260" i="4"/>
  <c r="D260" i="4"/>
  <c r="C260" i="4"/>
  <c r="DN259" i="4"/>
  <c r="DH259" i="4" s="1"/>
  <c r="DM259" i="4"/>
  <c r="DL259" i="4"/>
  <c r="DK259" i="4"/>
  <c r="DJ259" i="4"/>
  <c r="DI259" i="4"/>
  <c r="DC259" i="4"/>
  <c r="DB259" i="4"/>
  <c r="CZ259" i="4"/>
  <c r="CX259" i="4"/>
  <c r="D259" i="4"/>
  <c r="C259" i="4"/>
  <c r="DM258" i="4"/>
  <c r="DN258" i="4" s="1"/>
  <c r="DL258" i="4"/>
  <c r="DK258" i="4"/>
  <c r="DJ258" i="4"/>
  <c r="D258" i="4"/>
  <c r="C258" i="4"/>
  <c r="DN257" i="4"/>
  <c r="DF257" i="4" s="1"/>
  <c r="DM257" i="4"/>
  <c r="DL257" i="4"/>
  <c r="DK257" i="4"/>
  <c r="DJ257" i="4"/>
  <c r="DH257" i="4"/>
  <c r="DG257" i="4"/>
  <c r="DA257" i="4"/>
  <c r="CZ257" i="4"/>
  <c r="CX257" i="4"/>
  <c r="D257" i="4"/>
  <c r="C257" i="4"/>
  <c r="DM256" i="4"/>
  <c r="DN256" i="4" s="1"/>
  <c r="DL256" i="4"/>
  <c r="DK256" i="4"/>
  <c r="DJ256" i="4"/>
  <c r="D256" i="4"/>
  <c r="C256" i="4"/>
  <c r="DN255" i="4"/>
  <c r="DD255" i="4" s="1"/>
  <c r="DM255" i="4"/>
  <c r="DL255" i="4"/>
  <c r="DK255" i="4"/>
  <c r="DJ255" i="4"/>
  <c r="DF255" i="4"/>
  <c r="DE255" i="4"/>
  <c r="CX255" i="4"/>
  <c r="D255" i="4"/>
  <c r="C255" i="4"/>
  <c r="DM254" i="4"/>
  <c r="DN254" i="4" s="1"/>
  <c r="DL254" i="4"/>
  <c r="DK254" i="4"/>
  <c r="DJ254" i="4"/>
  <c r="D254" i="4"/>
  <c r="C254" i="4"/>
  <c r="DM253" i="4"/>
  <c r="DN253" i="4" s="1"/>
  <c r="DL253" i="4"/>
  <c r="DK253" i="4"/>
  <c r="DJ253" i="4"/>
  <c r="D253" i="4"/>
  <c r="C253" i="4"/>
  <c r="DN252" i="4"/>
  <c r="DA252" i="4" s="1"/>
  <c r="DM252" i="4"/>
  <c r="DL252" i="4"/>
  <c r="DK252" i="4"/>
  <c r="DJ252" i="4"/>
  <c r="DI252" i="4"/>
  <c r="DH252" i="4"/>
  <c r="DG252" i="4"/>
  <c r="DF252" i="4"/>
  <c r="DE252" i="4"/>
  <c r="DC252" i="4"/>
  <c r="DB252" i="4"/>
  <c r="CX252" i="4"/>
  <c r="D252" i="4"/>
  <c r="C252" i="4"/>
  <c r="DM251" i="4"/>
  <c r="DN251" i="4" s="1"/>
  <c r="DL251" i="4"/>
  <c r="DK251" i="4"/>
  <c r="DJ251" i="4"/>
  <c r="D251" i="4"/>
  <c r="C251" i="4"/>
  <c r="DN250" i="4"/>
  <c r="CY250" i="4" s="1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X250" i="4"/>
  <c r="D250" i="4"/>
  <c r="C250" i="4"/>
  <c r="DM249" i="4"/>
  <c r="DN249" i="4" s="1"/>
  <c r="DL249" i="4"/>
  <c r="DK249" i="4"/>
  <c r="DJ249" i="4"/>
  <c r="D249" i="4"/>
  <c r="C249" i="4"/>
  <c r="DN248" i="4"/>
  <c r="DI248" i="4" s="1"/>
  <c r="DM248" i="4"/>
  <c r="DL248" i="4"/>
  <c r="DK248" i="4"/>
  <c r="DJ248" i="4"/>
  <c r="DH248" i="4"/>
  <c r="DG248" i="4"/>
  <c r="DE248" i="4"/>
  <c r="DC248" i="4"/>
  <c r="CY248" i="4"/>
  <c r="CX248" i="4"/>
  <c r="D248" i="4"/>
  <c r="C248" i="4"/>
  <c r="DN247" i="4"/>
  <c r="DI247" i="4" s="1"/>
  <c r="DM247" i="4"/>
  <c r="DL247" i="4"/>
  <c r="DK247" i="4"/>
  <c r="DJ247" i="4"/>
  <c r="DF247" i="4"/>
  <c r="CX247" i="4"/>
  <c r="D247" i="4"/>
  <c r="C247" i="4"/>
  <c r="DM246" i="4"/>
  <c r="DN246" i="4" s="1"/>
  <c r="DL246" i="4"/>
  <c r="DK246" i="4"/>
  <c r="DJ246" i="4"/>
  <c r="D246" i="4"/>
  <c r="C246" i="4"/>
  <c r="DN245" i="4"/>
  <c r="DI245" i="4" s="1"/>
  <c r="DM245" i="4"/>
  <c r="DL245" i="4"/>
  <c r="DK245" i="4"/>
  <c r="DJ245" i="4"/>
  <c r="DG245" i="4"/>
  <c r="DE245" i="4"/>
  <c r="DD245" i="4"/>
  <c r="DC245" i="4"/>
  <c r="DB245" i="4"/>
  <c r="DA245" i="4"/>
  <c r="CZ245" i="4"/>
  <c r="CX245" i="4"/>
  <c r="D245" i="4"/>
  <c r="C245" i="4"/>
  <c r="DM244" i="4"/>
  <c r="DN244" i="4" s="1"/>
  <c r="DL244" i="4"/>
  <c r="DK244" i="4"/>
  <c r="DJ244" i="4"/>
  <c r="D244" i="4"/>
  <c r="C244" i="4"/>
  <c r="DN243" i="4"/>
  <c r="DH243" i="4" s="1"/>
  <c r="DM243" i="4"/>
  <c r="DL243" i="4"/>
  <c r="DK243" i="4"/>
  <c r="DJ243" i="4"/>
  <c r="DI243" i="4"/>
  <c r="DC243" i="4"/>
  <c r="DB243" i="4"/>
  <c r="CZ243" i="4"/>
  <c r="CX243" i="4"/>
  <c r="D243" i="4"/>
  <c r="C243" i="4"/>
  <c r="DM242" i="4"/>
  <c r="DN242" i="4" s="1"/>
  <c r="DI242" i="4" s="1"/>
  <c r="DL242" i="4"/>
  <c r="DK242" i="4"/>
  <c r="DJ242" i="4"/>
  <c r="D242" i="4"/>
  <c r="C242" i="4"/>
  <c r="DN241" i="4"/>
  <c r="DF241" i="4" s="1"/>
  <c r="DM241" i="4"/>
  <c r="DL241" i="4"/>
  <c r="DK241" i="4"/>
  <c r="DJ241" i="4"/>
  <c r="DH241" i="4"/>
  <c r="DG241" i="4"/>
  <c r="DA241" i="4"/>
  <c r="CZ241" i="4"/>
  <c r="CX241" i="4"/>
  <c r="D241" i="4"/>
  <c r="C241" i="4"/>
  <c r="DM240" i="4"/>
  <c r="DN240" i="4" s="1"/>
  <c r="DL240" i="4"/>
  <c r="DK240" i="4"/>
  <c r="DJ240" i="4"/>
  <c r="DG240" i="4"/>
  <c r="D240" i="4"/>
  <c r="C240" i="4"/>
  <c r="A240" i="4"/>
  <c r="DM239" i="4"/>
  <c r="DN239" i="4" s="1"/>
  <c r="DL239" i="4"/>
  <c r="DK239" i="4"/>
  <c r="DJ239" i="4"/>
  <c r="D239" i="4"/>
  <c r="C239" i="4"/>
  <c r="DN238" i="4"/>
  <c r="DD238" i="4" s="1"/>
  <c r="DM238" i="4"/>
  <c r="DL238" i="4"/>
  <c r="DK238" i="4"/>
  <c r="DJ238" i="4"/>
  <c r="DF238" i="4"/>
  <c r="DE238" i="4"/>
  <c r="CX238" i="4"/>
  <c r="D238" i="4"/>
  <c r="C238" i="4"/>
  <c r="DM237" i="4"/>
  <c r="DN237" i="4" s="1"/>
  <c r="DE237" i="4" s="1"/>
  <c r="DL237" i="4"/>
  <c r="DK237" i="4"/>
  <c r="DJ237" i="4"/>
  <c r="D237" i="4"/>
  <c r="C237" i="4"/>
  <c r="DM236" i="4"/>
  <c r="DN236" i="4" s="1"/>
  <c r="DL236" i="4"/>
  <c r="DK236" i="4"/>
  <c r="DJ236" i="4"/>
  <c r="DD236" i="4"/>
  <c r="D236" i="4"/>
  <c r="C236" i="4"/>
  <c r="DN235" i="4"/>
  <c r="DA235" i="4" s="1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CX235" i="4"/>
  <c r="D235" i="4"/>
  <c r="C235" i="4"/>
  <c r="DM234" i="4"/>
  <c r="DN234" i="4" s="1"/>
  <c r="DB234" i="4" s="1"/>
  <c r="DL234" i="4"/>
  <c r="DK234" i="4"/>
  <c r="DJ234" i="4"/>
  <c r="D234" i="4"/>
  <c r="C234" i="4"/>
  <c r="DN233" i="4"/>
  <c r="CY233" i="4" s="1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X233" i="4"/>
  <c r="D233" i="4"/>
  <c r="C233" i="4"/>
  <c r="DM232" i="4"/>
  <c r="DN232" i="4" s="1"/>
  <c r="DI232" i="4" s="1"/>
  <c r="DL232" i="4"/>
  <c r="DK232" i="4"/>
  <c r="DJ232" i="4"/>
  <c r="DH232" i="4"/>
  <c r="DF232" i="4"/>
  <c r="CZ232" i="4"/>
  <c r="D232" i="4"/>
  <c r="C232" i="4"/>
  <c r="DN231" i="4"/>
  <c r="DI231" i="4" s="1"/>
  <c r="DM231" i="4"/>
  <c r="DL231" i="4"/>
  <c r="DK231" i="4"/>
  <c r="DJ231" i="4"/>
  <c r="DH231" i="4"/>
  <c r="DG231" i="4"/>
  <c r="DE231" i="4"/>
  <c r="CY231" i="4"/>
  <c r="CX231" i="4"/>
  <c r="D231" i="4"/>
  <c r="C231" i="4"/>
  <c r="DN230" i="4"/>
  <c r="DM230" i="4"/>
  <c r="DL230" i="4"/>
  <c r="DK230" i="4"/>
  <c r="DJ230" i="4"/>
  <c r="D230" i="4"/>
  <c r="C230" i="4"/>
  <c r="DM229" i="4"/>
  <c r="DN229" i="4" s="1"/>
  <c r="DF229" i="4" s="1"/>
  <c r="DL229" i="4"/>
  <c r="DK229" i="4"/>
  <c r="DJ229" i="4"/>
  <c r="DC229" i="4"/>
  <c r="D229" i="4"/>
  <c r="C229" i="4"/>
  <c r="DN228" i="4"/>
  <c r="DI228" i="4" s="1"/>
  <c r="DM228" i="4"/>
  <c r="DL228" i="4"/>
  <c r="DK228" i="4"/>
  <c r="DJ228" i="4"/>
  <c r="DG228" i="4"/>
  <c r="DE228" i="4"/>
  <c r="DD228" i="4"/>
  <c r="DC228" i="4"/>
  <c r="DB228" i="4"/>
  <c r="DA228" i="4"/>
  <c r="CZ228" i="4"/>
  <c r="CY228" i="4"/>
  <c r="CX228" i="4"/>
  <c r="D228" i="4"/>
  <c r="C228" i="4"/>
  <c r="DN227" i="4"/>
  <c r="DI227" i="4" s="1"/>
  <c r="DM227" i="4"/>
  <c r="DL227" i="4"/>
  <c r="DK227" i="4"/>
  <c r="DJ227" i="4"/>
  <c r="DF227" i="4"/>
  <c r="DD227" i="4"/>
  <c r="DC227" i="4"/>
  <c r="DA227" i="4"/>
  <c r="CZ227" i="4"/>
  <c r="CY227" i="4"/>
  <c r="CX227" i="4"/>
  <c r="D227" i="4"/>
  <c r="C227" i="4"/>
  <c r="DN226" i="4"/>
  <c r="DH226" i="4" s="1"/>
  <c r="DM226" i="4"/>
  <c r="DL226" i="4"/>
  <c r="DK226" i="4"/>
  <c r="DJ226" i="4"/>
  <c r="DI226" i="4"/>
  <c r="DC226" i="4"/>
  <c r="DB226" i="4"/>
  <c r="CZ226" i="4"/>
  <c r="CX226" i="4"/>
  <c r="D226" i="4"/>
  <c r="C226" i="4"/>
  <c r="DM225" i="4"/>
  <c r="DN225" i="4" s="1"/>
  <c r="DL225" i="4"/>
  <c r="DK225" i="4"/>
  <c r="DJ225" i="4"/>
  <c r="DI225" i="4"/>
  <c r="DH225" i="4"/>
  <c r="DB225" i="4"/>
  <c r="CY225" i="4"/>
  <c r="D225" i="4"/>
  <c r="C225" i="4"/>
  <c r="DN224" i="4"/>
  <c r="DM224" i="4"/>
  <c r="DL224" i="4"/>
  <c r="DK224" i="4"/>
  <c r="DJ224" i="4"/>
  <c r="DH224" i="4"/>
  <c r="DA224" i="4"/>
  <c r="CZ224" i="4"/>
  <c r="D224" i="4"/>
  <c r="C224" i="4"/>
  <c r="DM223" i="4"/>
  <c r="DN223" i="4" s="1"/>
  <c r="DL223" i="4"/>
  <c r="DK223" i="4"/>
  <c r="DJ223" i="4"/>
  <c r="CY223" i="4"/>
  <c r="D223" i="4"/>
  <c r="C223" i="4"/>
  <c r="DN222" i="4"/>
  <c r="DM222" i="4"/>
  <c r="DL222" i="4"/>
  <c r="DK222" i="4"/>
  <c r="DJ222" i="4"/>
  <c r="DF222" i="4"/>
  <c r="CY222" i="4"/>
  <c r="CX222" i="4"/>
  <c r="D222" i="4"/>
  <c r="C222" i="4"/>
  <c r="DN221" i="4"/>
  <c r="DI221" i="4" s="1"/>
  <c r="DM221" i="4"/>
  <c r="DL221" i="4"/>
  <c r="DK221" i="4"/>
  <c r="DJ221" i="4"/>
  <c r="CX221" i="4"/>
  <c r="D221" i="4"/>
  <c r="C221" i="4"/>
  <c r="DM220" i="4"/>
  <c r="DN220" i="4" s="1"/>
  <c r="DC220" i="4" s="1"/>
  <c r="DL220" i="4"/>
  <c r="DK220" i="4"/>
  <c r="DJ220" i="4"/>
  <c r="DI220" i="4"/>
  <c r="DH220" i="4"/>
  <c r="DG220" i="4"/>
  <c r="DF220" i="4"/>
  <c r="DD220" i="4"/>
  <c r="D220" i="4"/>
  <c r="C220" i="4"/>
  <c r="DN219" i="4"/>
  <c r="DA219" i="4" s="1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CX219" i="4"/>
  <c r="D219" i="4"/>
  <c r="C219" i="4"/>
  <c r="DM218" i="4"/>
  <c r="DN218" i="4" s="1"/>
  <c r="DA218" i="4" s="1"/>
  <c r="DL218" i="4"/>
  <c r="DK218" i="4"/>
  <c r="DJ218" i="4"/>
  <c r="DI218" i="4"/>
  <c r="DH218" i="4"/>
  <c r="DG218" i="4"/>
  <c r="DF218" i="4"/>
  <c r="DE218" i="4"/>
  <c r="DD218" i="4"/>
  <c r="DB218" i="4"/>
  <c r="D218" i="4"/>
  <c r="C218" i="4"/>
  <c r="DN217" i="4"/>
  <c r="CY217" i="4" s="1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X217" i="4"/>
  <c r="D217" i="4"/>
  <c r="C217" i="4"/>
  <c r="DM216" i="4"/>
  <c r="DN216" i="4" s="1"/>
  <c r="DL216" i="4"/>
  <c r="DK216" i="4"/>
  <c r="DJ216" i="4"/>
  <c r="DH216" i="4"/>
  <c r="DF216" i="4"/>
  <c r="DE216" i="4"/>
  <c r="CY216" i="4"/>
  <c r="D216" i="4"/>
  <c r="C216" i="4"/>
  <c r="DN215" i="4"/>
  <c r="DH215" i="4" s="1"/>
  <c r="DM215" i="4"/>
  <c r="DL215" i="4"/>
  <c r="DK215" i="4"/>
  <c r="DJ215" i="4"/>
  <c r="D215" i="4"/>
  <c r="C215" i="4"/>
  <c r="DM214" i="4"/>
  <c r="DN214" i="4" s="1"/>
  <c r="DL214" i="4"/>
  <c r="DK214" i="4"/>
  <c r="DJ214" i="4"/>
  <c r="D214" i="4"/>
  <c r="C214" i="4"/>
  <c r="DM213" i="4"/>
  <c r="DN213" i="4" s="1"/>
  <c r="DL213" i="4"/>
  <c r="DK213" i="4"/>
  <c r="DJ213" i="4"/>
  <c r="D213" i="4"/>
  <c r="C213" i="4"/>
  <c r="DN212" i="4"/>
  <c r="DM212" i="4"/>
  <c r="DL212" i="4"/>
  <c r="DK212" i="4"/>
  <c r="DJ212" i="4"/>
  <c r="DI212" i="4"/>
  <c r="DG212" i="4"/>
  <c r="DE212" i="4"/>
  <c r="DD212" i="4"/>
  <c r="DC212" i="4"/>
  <c r="DB212" i="4"/>
  <c r="DA212" i="4"/>
  <c r="CZ212" i="4"/>
  <c r="CY212" i="4"/>
  <c r="CX212" i="4"/>
  <c r="D212" i="4"/>
  <c r="C212" i="4"/>
  <c r="DM211" i="4"/>
  <c r="DN211" i="4" s="1"/>
  <c r="DL211" i="4"/>
  <c r="DK211" i="4"/>
  <c r="DJ211" i="4"/>
  <c r="D211" i="4"/>
  <c r="C211" i="4"/>
  <c r="DM210" i="4"/>
  <c r="DN210" i="4" s="1"/>
  <c r="DL210" i="4"/>
  <c r="DK210" i="4"/>
  <c r="DJ210" i="4"/>
  <c r="D210" i="4"/>
  <c r="C210" i="4"/>
  <c r="DM209" i="4"/>
  <c r="DN209" i="4" s="1"/>
  <c r="DL209" i="4"/>
  <c r="DK209" i="4"/>
  <c r="DJ209" i="4"/>
  <c r="D209" i="4"/>
  <c r="C209" i="4"/>
  <c r="DM208" i="4"/>
  <c r="DN208" i="4" s="1"/>
  <c r="DL208" i="4"/>
  <c r="DK208" i="4"/>
  <c r="DJ208" i="4"/>
  <c r="D208" i="4"/>
  <c r="C208" i="4"/>
  <c r="DN207" i="4"/>
  <c r="DM207" i="4"/>
  <c r="DL207" i="4"/>
  <c r="DK207" i="4"/>
  <c r="DJ207" i="4"/>
  <c r="DI207" i="4"/>
  <c r="DF207" i="4"/>
  <c r="CZ207" i="4"/>
  <c r="CY207" i="4"/>
  <c r="D207" i="4"/>
  <c r="C207" i="4"/>
  <c r="DN206" i="4"/>
  <c r="DI206" i="4" s="1"/>
  <c r="DM206" i="4"/>
  <c r="DL206" i="4"/>
  <c r="DK206" i="4"/>
  <c r="DJ206" i="4"/>
  <c r="DH206" i="4"/>
  <c r="DG206" i="4"/>
  <c r="DE206" i="4"/>
  <c r="DD206" i="4"/>
  <c r="D206" i="4"/>
  <c r="C206" i="4"/>
  <c r="A206" i="4"/>
  <c r="DN205" i="4"/>
  <c r="DM205" i="4"/>
  <c r="DL205" i="4"/>
  <c r="DK205" i="4"/>
  <c r="DJ205" i="4"/>
  <c r="DI205" i="4"/>
  <c r="DF205" i="4"/>
  <c r="DC205" i="4"/>
  <c r="D205" i="4"/>
  <c r="C205" i="4"/>
  <c r="DM204" i="4"/>
  <c r="DN204" i="4" s="1"/>
  <c r="DL204" i="4"/>
  <c r="DK204" i="4"/>
  <c r="DJ204" i="4"/>
  <c r="D204" i="4"/>
  <c r="C204" i="4"/>
  <c r="DM203" i="4"/>
  <c r="DN203" i="4" s="1"/>
  <c r="DH203" i="4" s="1"/>
  <c r="DL203" i="4"/>
  <c r="DK203" i="4"/>
  <c r="DJ203" i="4"/>
  <c r="DI203" i="4"/>
  <c r="DG203" i="4"/>
  <c r="DD203" i="4"/>
  <c r="DA203" i="4"/>
  <c r="D203" i="4"/>
  <c r="C203" i="4"/>
  <c r="DM202" i="4"/>
  <c r="DN202" i="4" s="1"/>
  <c r="DL202" i="4"/>
  <c r="DK202" i="4"/>
  <c r="DJ202" i="4"/>
  <c r="D202" i="4"/>
  <c r="C202" i="4"/>
  <c r="DM201" i="4"/>
  <c r="DN201" i="4" s="1"/>
  <c r="DE201" i="4" s="1"/>
  <c r="DL201" i="4"/>
  <c r="DK201" i="4"/>
  <c r="DJ201" i="4"/>
  <c r="DI201" i="4"/>
  <c r="DH201" i="4"/>
  <c r="DG201" i="4"/>
  <c r="DF201" i="4"/>
  <c r="DD201" i="4"/>
  <c r="DA201" i="4"/>
  <c r="CX201" i="4"/>
  <c r="D201" i="4"/>
  <c r="C201" i="4"/>
  <c r="DM200" i="4"/>
  <c r="DN200" i="4" s="1"/>
  <c r="DL200" i="4"/>
  <c r="DK200" i="4"/>
  <c r="DJ200" i="4"/>
  <c r="D200" i="4"/>
  <c r="C200" i="4"/>
  <c r="DN199" i="4"/>
  <c r="DC199" i="4" s="1"/>
  <c r="DM199" i="4"/>
  <c r="DL199" i="4"/>
  <c r="DK199" i="4"/>
  <c r="DJ199" i="4"/>
  <c r="DI199" i="4"/>
  <c r="DH199" i="4"/>
  <c r="DG199" i="4"/>
  <c r="DF199" i="4"/>
  <c r="DE199" i="4"/>
  <c r="DD199" i="4"/>
  <c r="DB199" i="4"/>
  <c r="CY199" i="4"/>
  <c r="CX199" i="4"/>
  <c r="D199" i="4"/>
  <c r="C199" i="4"/>
  <c r="DN198" i="4"/>
  <c r="DB198" i="4" s="1"/>
  <c r="DM198" i="4"/>
  <c r="DL198" i="4"/>
  <c r="DK198" i="4"/>
  <c r="DJ198" i="4"/>
  <c r="DG198" i="4"/>
  <c r="DD198" i="4"/>
  <c r="CX198" i="4"/>
  <c r="D198" i="4"/>
  <c r="C198" i="4"/>
  <c r="DM197" i="4"/>
  <c r="DN197" i="4" s="1"/>
  <c r="DL197" i="4"/>
  <c r="DK197" i="4"/>
  <c r="DJ197" i="4"/>
  <c r="D197" i="4"/>
  <c r="C197" i="4"/>
  <c r="DM196" i="4"/>
  <c r="DN196" i="4" s="1"/>
  <c r="DL196" i="4"/>
  <c r="DK196" i="4"/>
  <c r="DJ196" i="4"/>
  <c r="D196" i="4"/>
  <c r="C196" i="4"/>
  <c r="DN195" i="4"/>
  <c r="CY195" i="4" s="1"/>
  <c r="DM195" i="4"/>
  <c r="DL195" i="4"/>
  <c r="DK195" i="4"/>
  <c r="DJ195" i="4"/>
  <c r="DH195" i="4"/>
  <c r="DG195" i="4"/>
  <c r="DE195" i="4"/>
  <c r="DD195" i="4"/>
  <c r="DC195" i="4"/>
  <c r="DB195" i="4"/>
  <c r="DA195" i="4"/>
  <c r="CZ195" i="4"/>
  <c r="CX195" i="4"/>
  <c r="D195" i="4"/>
  <c r="C195" i="4"/>
  <c r="DM194" i="4"/>
  <c r="DN194" i="4" s="1"/>
  <c r="DL194" i="4"/>
  <c r="DK194" i="4"/>
  <c r="DJ194" i="4"/>
  <c r="D194" i="4"/>
  <c r="C194" i="4"/>
  <c r="DN193" i="4"/>
  <c r="DD193" i="4" s="1"/>
  <c r="DM193" i="4"/>
  <c r="DL193" i="4"/>
  <c r="DK193" i="4"/>
  <c r="DJ193" i="4"/>
  <c r="DI193" i="4"/>
  <c r="DH193" i="4"/>
  <c r="DG193" i="4"/>
  <c r="DF193" i="4"/>
  <c r="DE193" i="4"/>
  <c r="DC193" i="4"/>
  <c r="DB193" i="4"/>
  <c r="DA193" i="4"/>
  <c r="CZ193" i="4"/>
  <c r="CY193" i="4"/>
  <c r="CX193" i="4"/>
  <c r="D193" i="4"/>
  <c r="C193" i="4"/>
  <c r="DN192" i="4"/>
  <c r="DI192" i="4" s="1"/>
  <c r="DM192" i="4"/>
  <c r="DL192" i="4"/>
  <c r="DK192" i="4"/>
  <c r="DJ192" i="4"/>
  <c r="DH192" i="4"/>
  <c r="DE192" i="4"/>
  <c r="DA192" i="4"/>
  <c r="CX192" i="4"/>
  <c r="D192" i="4"/>
  <c r="C192" i="4"/>
  <c r="DM191" i="4"/>
  <c r="DN191" i="4" s="1"/>
  <c r="DL191" i="4"/>
  <c r="DK191" i="4"/>
  <c r="DJ191" i="4"/>
  <c r="D191" i="4"/>
  <c r="C191" i="4"/>
  <c r="DM190" i="4"/>
  <c r="DN190" i="4" s="1"/>
  <c r="DL190" i="4"/>
  <c r="DK190" i="4"/>
  <c r="DJ190" i="4"/>
  <c r="D190" i="4"/>
  <c r="C190" i="4"/>
  <c r="DN189" i="4"/>
  <c r="DI189" i="4" s="1"/>
  <c r="DM189" i="4"/>
  <c r="DL189" i="4"/>
  <c r="DK189" i="4"/>
  <c r="DJ189" i="4"/>
  <c r="CX189" i="4"/>
  <c r="D189" i="4"/>
  <c r="C189" i="4"/>
  <c r="DM188" i="4"/>
  <c r="DN188" i="4" s="1"/>
  <c r="DL188" i="4"/>
  <c r="DK188" i="4"/>
  <c r="DJ188" i="4"/>
  <c r="D188" i="4"/>
  <c r="C188" i="4"/>
  <c r="A188" i="4"/>
  <c r="DM187" i="4"/>
  <c r="DN187" i="4" s="1"/>
  <c r="DL187" i="4"/>
  <c r="DK187" i="4"/>
  <c r="DJ187" i="4"/>
  <c r="D187" i="4"/>
  <c r="C187" i="4"/>
  <c r="DM186" i="4"/>
  <c r="DN186" i="4" s="1"/>
  <c r="DL186" i="4"/>
  <c r="DK186" i="4"/>
  <c r="DJ186" i="4"/>
  <c r="D186" i="4"/>
  <c r="C186" i="4"/>
  <c r="DN185" i="4"/>
  <c r="DF185" i="4" s="1"/>
  <c r="DM185" i="4"/>
  <c r="DL185" i="4"/>
  <c r="DK185" i="4"/>
  <c r="DJ185" i="4"/>
  <c r="DI185" i="4"/>
  <c r="DH185" i="4"/>
  <c r="DG185" i="4"/>
  <c r="DE185" i="4"/>
  <c r="DB185" i="4"/>
  <c r="CY185" i="4"/>
  <c r="CX185" i="4"/>
  <c r="D185" i="4"/>
  <c r="C185" i="4"/>
  <c r="DN184" i="4"/>
  <c r="DE184" i="4" s="1"/>
  <c r="DM184" i="4"/>
  <c r="DL184" i="4"/>
  <c r="DK184" i="4"/>
  <c r="DJ184" i="4"/>
  <c r="DG184" i="4"/>
  <c r="DA184" i="4"/>
  <c r="CX184" i="4"/>
  <c r="D184" i="4"/>
  <c r="C184" i="4"/>
  <c r="DM183" i="4"/>
  <c r="DN183" i="4" s="1"/>
  <c r="DL183" i="4"/>
  <c r="DK183" i="4"/>
  <c r="DJ183" i="4"/>
  <c r="D183" i="4"/>
  <c r="C183" i="4"/>
  <c r="DN182" i="4"/>
  <c r="DC182" i="4" s="1"/>
  <c r="DM182" i="4"/>
  <c r="DL182" i="4"/>
  <c r="DK182" i="4"/>
  <c r="DJ182" i="4"/>
  <c r="DI182" i="4"/>
  <c r="DH182" i="4"/>
  <c r="DG182" i="4"/>
  <c r="DF182" i="4"/>
  <c r="DE182" i="4"/>
  <c r="DD182" i="4"/>
  <c r="DB182" i="4"/>
  <c r="CY182" i="4"/>
  <c r="CX182" i="4"/>
  <c r="D182" i="4"/>
  <c r="C182" i="4"/>
  <c r="DN181" i="4"/>
  <c r="DB181" i="4" s="1"/>
  <c r="DM181" i="4"/>
  <c r="DL181" i="4"/>
  <c r="DK181" i="4"/>
  <c r="DJ181" i="4"/>
  <c r="DG181" i="4"/>
  <c r="DD181" i="4"/>
  <c r="CX181" i="4"/>
  <c r="D181" i="4"/>
  <c r="C181" i="4"/>
  <c r="DM180" i="4"/>
  <c r="DN180" i="4" s="1"/>
  <c r="DL180" i="4"/>
  <c r="DK180" i="4"/>
  <c r="DJ180" i="4"/>
  <c r="D180" i="4"/>
  <c r="C180" i="4"/>
  <c r="DM179" i="4"/>
  <c r="DN179" i="4" s="1"/>
  <c r="DL179" i="4"/>
  <c r="DK179" i="4"/>
  <c r="DJ179" i="4"/>
  <c r="D179" i="4"/>
  <c r="C179" i="4"/>
  <c r="DN178" i="4"/>
  <c r="CY178" i="4" s="1"/>
  <c r="DM178" i="4"/>
  <c r="DL178" i="4"/>
  <c r="DK178" i="4"/>
  <c r="DJ178" i="4"/>
  <c r="DH178" i="4"/>
  <c r="DG178" i="4"/>
  <c r="DE178" i="4"/>
  <c r="DD178" i="4"/>
  <c r="DB178" i="4"/>
  <c r="DA178" i="4"/>
  <c r="CZ178" i="4"/>
  <c r="CX178" i="4"/>
  <c r="D178" i="4"/>
  <c r="C178" i="4"/>
  <c r="DM177" i="4"/>
  <c r="DN177" i="4" s="1"/>
  <c r="DL177" i="4"/>
  <c r="DK177" i="4"/>
  <c r="DJ177" i="4"/>
  <c r="D177" i="4"/>
  <c r="C177" i="4"/>
  <c r="DN176" i="4"/>
  <c r="DD176" i="4" s="1"/>
  <c r="DM176" i="4"/>
  <c r="DL176" i="4"/>
  <c r="DK176" i="4"/>
  <c r="DJ176" i="4"/>
  <c r="DI176" i="4"/>
  <c r="DH176" i="4"/>
  <c r="DG176" i="4"/>
  <c r="DF176" i="4"/>
  <c r="DE176" i="4"/>
  <c r="DC176" i="4"/>
  <c r="DB176" i="4"/>
  <c r="CZ176" i="4"/>
  <c r="CY176" i="4"/>
  <c r="CX176" i="4"/>
  <c r="D176" i="4"/>
  <c r="C176" i="4"/>
  <c r="DN175" i="4"/>
  <c r="DI175" i="4" s="1"/>
  <c r="DM175" i="4"/>
  <c r="DL175" i="4"/>
  <c r="DK175" i="4"/>
  <c r="DJ175" i="4"/>
  <c r="DH175" i="4"/>
  <c r="DA175" i="4"/>
  <c r="CX175" i="4"/>
  <c r="D175" i="4"/>
  <c r="C175" i="4"/>
  <c r="DM174" i="4"/>
  <c r="DN174" i="4" s="1"/>
  <c r="DL174" i="4"/>
  <c r="DK174" i="4"/>
  <c r="DJ174" i="4"/>
  <c r="D174" i="4"/>
  <c r="C174" i="4"/>
  <c r="DM173" i="4"/>
  <c r="DN173" i="4" s="1"/>
  <c r="DL173" i="4"/>
  <c r="DK173" i="4"/>
  <c r="DJ173" i="4"/>
  <c r="D173" i="4"/>
  <c r="C173" i="4"/>
  <c r="DN172" i="4"/>
  <c r="DI172" i="4" s="1"/>
  <c r="DM172" i="4"/>
  <c r="DL172" i="4"/>
  <c r="DK172" i="4"/>
  <c r="DJ172" i="4"/>
  <c r="CX172" i="4"/>
  <c r="D172" i="4"/>
  <c r="C172" i="4"/>
  <c r="DM171" i="4"/>
  <c r="DN171" i="4" s="1"/>
  <c r="DL171" i="4"/>
  <c r="DK171" i="4"/>
  <c r="DJ171" i="4"/>
  <c r="D171" i="4"/>
  <c r="C171" i="4"/>
  <c r="DM170" i="4"/>
  <c r="DN170" i="4" s="1"/>
  <c r="DL170" i="4"/>
  <c r="DK170" i="4"/>
  <c r="DJ170" i="4"/>
  <c r="D170" i="4"/>
  <c r="C170" i="4"/>
  <c r="DN169" i="4"/>
  <c r="DF169" i="4" s="1"/>
  <c r="DM169" i="4"/>
  <c r="DL169" i="4"/>
  <c r="DK169" i="4"/>
  <c r="DJ169" i="4"/>
  <c r="DI169" i="4"/>
  <c r="DH169" i="4"/>
  <c r="DG169" i="4"/>
  <c r="DE169" i="4"/>
  <c r="DB169" i="4"/>
  <c r="CY169" i="4"/>
  <c r="CX169" i="4"/>
  <c r="D169" i="4"/>
  <c r="C169" i="4"/>
  <c r="DN168" i="4"/>
  <c r="DE168" i="4" s="1"/>
  <c r="DM168" i="4"/>
  <c r="DL168" i="4"/>
  <c r="DK168" i="4"/>
  <c r="DJ168" i="4"/>
  <c r="DG168" i="4"/>
  <c r="DD168" i="4"/>
  <c r="DA168" i="4"/>
  <c r="CX168" i="4"/>
  <c r="D168" i="4"/>
  <c r="C168" i="4"/>
  <c r="DM167" i="4"/>
  <c r="DN167" i="4" s="1"/>
  <c r="DI167" i="4" s="1"/>
  <c r="DL167" i="4"/>
  <c r="DK167" i="4"/>
  <c r="DJ167" i="4"/>
  <c r="D167" i="4"/>
  <c r="C167" i="4"/>
  <c r="DN166" i="4"/>
  <c r="DC166" i="4" s="1"/>
  <c r="DM166" i="4"/>
  <c r="DL166" i="4"/>
  <c r="DK166" i="4"/>
  <c r="DJ166" i="4"/>
  <c r="DI166" i="4"/>
  <c r="DH166" i="4"/>
  <c r="DG166" i="4"/>
  <c r="DF166" i="4"/>
  <c r="DE166" i="4"/>
  <c r="DD166" i="4"/>
  <c r="DB166" i="4"/>
  <c r="CY166" i="4"/>
  <c r="CX166" i="4"/>
  <c r="D166" i="4"/>
  <c r="C166" i="4"/>
  <c r="DN165" i="4"/>
  <c r="DD165" i="4" s="1"/>
  <c r="DM165" i="4"/>
  <c r="DL165" i="4"/>
  <c r="DK165" i="4"/>
  <c r="DJ165" i="4"/>
  <c r="DI165" i="4"/>
  <c r="DG165" i="4"/>
  <c r="CX165" i="4"/>
  <c r="D165" i="4"/>
  <c r="C165" i="4"/>
  <c r="DM164" i="4"/>
  <c r="DN164" i="4" s="1"/>
  <c r="DL164" i="4"/>
  <c r="DK164" i="4"/>
  <c r="DJ164" i="4"/>
  <c r="D164" i="4"/>
  <c r="C164" i="4"/>
  <c r="DM163" i="4"/>
  <c r="DN163" i="4" s="1"/>
  <c r="DE163" i="4" s="1"/>
  <c r="DL163" i="4"/>
  <c r="DK163" i="4"/>
  <c r="DJ163" i="4"/>
  <c r="DG163" i="4"/>
  <c r="DB163" i="4"/>
  <c r="D163" i="4"/>
  <c r="C163" i="4"/>
  <c r="DN162" i="4"/>
  <c r="CY162" i="4" s="1"/>
  <c r="DM162" i="4"/>
  <c r="DL162" i="4"/>
  <c r="DK162" i="4"/>
  <c r="DJ162" i="4"/>
  <c r="DH162" i="4"/>
  <c r="DG162" i="4"/>
  <c r="DF162" i="4"/>
  <c r="DD162" i="4"/>
  <c r="DA162" i="4"/>
  <c r="CX162" i="4"/>
  <c r="D162" i="4"/>
  <c r="C162" i="4"/>
  <c r="DM161" i="4"/>
  <c r="DN161" i="4" s="1"/>
  <c r="DL161" i="4"/>
  <c r="DK161" i="4"/>
  <c r="DJ161" i="4"/>
  <c r="DG161" i="4"/>
  <c r="DE161" i="4"/>
  <c r="DC161" i="4"/>
  <c r="CZ161" i="4"/>
  <c r="D161" i="4"/>
  <c r="C161" i="4"/>
  <c r="DN160" i="4"/>
  <c r="DG160" i="4" s="1"/>
  <c r="DM160" i="4"/>
  <c r="DL160" i="4"/>
  <c r="DK160" i="4"/>
  <c r="DJ160" i="4"/>
  <c r="DI160" i="4"/>
  <c r="DH160" i="4"/>
  <c r="DF160" i="4"/>
  <c r="DE160" i="4"/>
  <c r="DD160" i="4"/>
  <c r="DB160" i="4"/>
  <c r="CZ160" i="4"/>
  <c r="CY160" i="4"/>
  <c r="CX160" i="4"/>
  <c r="D160" i="4"/>
  <c r="C160" i="4"/>
  <c r="DN159" i="4"/>
  <c r="DM159" i="4"/>
  <c r="DL159" i="4"/>
  <c r="DK159" i="4"/>
  <c r="DJ159" i="4"/>
  <c r="DH159" i="4"/>
  <c r="DE159" i="4"/>
  <c r="DA159" i="4"/>
  <c r="CX159" i="4"/>
  <c r="D159" i="4"/>
  <c r="C159" i="4"/>
  <c r="DM158" i="4"/>
  <c r="DN158" i="4" s="1"/>
  <c r="DI158" i="4" s="1"/>
  <c r="DL158" i="4"/>
  <c r="DK158" i="4"/>
  <c r="DJ158" i="4"/>
  <c r="DG158" i="4"/>
  <c r="DD158" i="4"/>
  <c r="CZ158" i="4"/>
  <c r="D158" i="4"/>
  <c r="C158" i="4"/>
  <c r="DM157" i="4"/>
  <c r="DN157" i="4" s="1"/>
  <c r="DI157" i="4" s="1"/>
  <c r="DL157" i="4"/>
  <c r="DK157" i="4"/>
  <c r="DJ157" i="4"/>
  <c r="D157" i="4"/>
  <c r="C157" i="4"/>
  <c r="DN156" i="4"/>
  <c r="DM156" i="4"/>
  <c r="DL156" i="4"/>
  <c r="DK156" i="4"/>
  <c r="DJ156" i="4"/>
  <c r="DH156" i="4"/>
  <c r="DG156" i="4"/>
  <c r="DE156" i="4"/>
  <c r="DD156" i="4"/>
  <c r="DB156" i="4"/>
  <c r="CZ156" i="4"/>
  <c r="CX156" i="4"/>
  <c r="D156" i="4"/>
  <c r="C156" i="4"/>
  <c r="DM155" i="4"/>
  <c r="DN155" i="4" s="1"/>
  <c r="DG155" i="4" s="1"/>
  <c r="DL155" i="4"/>
  <c r="DK155" i="4"/>
  <c r="DJ155" i="4"/>
  <c r="DF155" i="4"/>
  <c r="DC155" i="4"/>
  <c r="CY155" i="4"/>
  <c r="D155" i="4"/>
  <c r="C155" i="4"/>
  <c r="DN154" i="4"/>
  <c r="DI154" i="4" s="1"/>
  <c r="DM154" i="4"/>
  <c r="DL154" i="4"/>
  <c r="DK154" i="4"/>
  <c r="DJ154" i="4"/>
  <c r="DF154" i="4"/>
  <c r="DC154" i="4"/>
  <c r="DB154" i="4"/>
  <c r="CX154" i="4"/>
  <c r="D154" i="4"/>
  <c r="C154" i="4"/>
  <c r="DM153" i="4"/>
  <c r="DN153" i="4" s="1"/>
  <c r="DL153" i="4"/>
  <c r="DK153" i="4"/>
  <c r="DJ153" i="4"/>
  <c r="DH153" i="4"/>
  <c r="DE153" i="4"/>
  <c r="DD153" i="4"/>
  <c r="DA153" i="4"/>
  <c r="D153" i="4"/>
  <c r="C153" i="4"/>
  <c r="DN152" i="4"/>
  <c r="DM152" i="4"/>
  <c r="DL152" i="4"/>
  <c r="DK152" i="4"/>
  <c r="DJ152" i="4"/>
  <c r="DG152" i="4"/>
  <c r="DF152" i="4"/>
  <c r="DD152" i="4"/>
  <c r="DC152" i="4"/>
  <c r="DA152" i="4"/>
  <c r="CZ152" i="4"/>
  <c r="CX152" i="4"/>
  <c r="D152" i="4"/>
  <c r="C152" i="4"/>
  <c r="DM151" i="4"/>
  <c r="DN151" i="4" s="1"/>
  <c r="DL151" i="4"/>
  <c r="DK151" i="4"/>
  <c r="DJ151" i="4"/>
  <c r="DI151" i="4"/>
  <c r="DG151" i="4"/>
  <c r="DF151" i="4"/>
  <c r="DE151" i="4"/>
  <c r="DC151" i="4"/>
  <c r="DB151" i="4"/>
  <c r="CZ151" i="4"/>
  <c r="CY151" i="4"/>
  <c r="D151" i="4"/>
  <c r="C151" i="4"/>
  <c r="DN150" i="4"/>
  <c r="DM150" i="4"/>
  <c r="DL150" i="4"/>
  <c r="DK150" i="4"/>
  <c r="DJ150" i="4"/>
  <c r="D150" i="4"/>
  <c r="C150" i="4"/>
  <c r="DN149" i="4"/>
  <c r="DI149" i="4" s="1"/>
  <c r="DM149" i="4"/>
  <c r="DL149" i="4"/>
  <c r="DK149" i="4"/>
  <c r="DJ149" i="4"/>
  <c r="CX149" i="4"/>
  <c r="D149" i="4"/>
  <c r="C149" i="4"/>
  <c r="DM148" i="4"/>
  <c r="DN148" i="4" s="1"/>
  <c r="DI148" i="4" s="1"/>
  <c r="DL148" i="4"/>
  <c r="DK148" i="4"/>
  <c r="DJ148" i="4"/>
  <c r="DH148" i="4"/>
  <c r="DF148" i="4"/>
  <c r="DC148" i="4"/>
  <c r="CZ148" i="4"/>
  <c r="CY148" i="4"/>
  <c r="D148" i="4"/>
  <c r="C148" i="4"/>
  <c r="DN147" i="4"/>
  <c r="DI147" i="4" s="1"/>
  <c r="DM147" i="4"/>
  <c r="DL147" i="4"/>
  <c r="DK147" i="4"/>
  <c r="DJ147" i="4"/>
  <c r="DG147" i="4"/>
  <c r="DB147" i="4"/>
  <c r="D147" i="4"/>
  <c r="C147" i="4"/>
  <c r="DN146" i="4"/>
  <c r="DH146" i="4" s="1"/>
  <c r="DM146" i="4"/>
  <c r="DL146" i="4"/>
  <c r="DK146" i="4"/>
  <c r="DJ146" i="4"/>
  <c r="DB146" i="4"/>
  <c r="D146" i="4"/>
  <c r="C146" i="4"/>
  <c r="DM145" i="4"/>
  <c r="DN145" i="4" s="1"/>
  <c r="DL145" i="4"/>
  <c r="DK145" i="4"/>
  <c r="DJ145" i="4"/>
  <c r="D145" i="4"/>
  <c r="C145" i="4"/>
  <c r="DN144" i="4"/>
  <c r="DA144" i="4" s="1"/>
  <c r="DM144" i="4"/>
  <c r="DL144" i="4"/>
  <c r="DK144" i="4"/>
  <c r="DJ144" i="4"/>
  <c r="DI144" i="4"/>
  <c r="DH144" i="4"/>
  <c r="DG144" i="4"/>
  <c r="DF144" i="4"/>
  <c r="DE144" i="4"/>
  <c r="DD144" i="4"/>
  <c r="CY144" i="4"/>
  <c r="CX144" i="4"/>
  <c r="D144" i="4"/>
  <c r="C144" i="4"/>
  <c r="DM143" i="4"/>
  <c r="DN143" i="4" s="1"/>
  <c r="DL143" i="4"/>
  <c r="DK143" i="4"/>
  <c r="DJ143" i="4"/>
  <c r="DA143" i="4"/>
  <c r="D143" i="4"/>
  <c r="C143" i="4"/>
  <c r="DN142" i="4"/>
  <c r="DD142" i="4" s="1"/>
  <c r="DM142" i="4"/>
  <c r="DL142" i="4"/>
  <c r="DK142" i="4"/>
  <c r="DJ142" i="4"/>
  <c r="DI142" i="4"/>
  <c r="DH142" i="4"/>
  <c r="DG142" i="4"/>
  <c r="DF142" i="4"/>
  <c r="DE142" i="4"/>
  <c r="CZ142" i="4"/>
  <c r="CX142" i="4"/>
  <c r="D142" i="4"/>
  <c r="C142" i="4"/>
  <c r="DM141" i="4"/>
  <c r="DN141" i="4" s="1"/>
  <c r="DL141" i="4"/>
  <c r="DK141" i="4"/>
  <c r="DJ141" i="4"/>
  <c r="D141" i="4"/>
  <c r="C141" i="4"/>
  <c r="DN140" i="4"/>
  <c r="DA140" i="4" s="1"/>
  <c r="DM140" i="4"/>
  <c r="DL140" i="4"/>
  <c r="DK140" i="4"/>
  <c r="DJ140" i="4"/>
  <c r="DF140" i="4"/>
  <c r="DB140" i="4"/>
  <c r="CX140" i="4"/>
  <c r="D140" i="4"/>
  <c r="C140" i="4"/>
  <c r="DM139" i="4"/>
  <c r="DN139" i="4" s="1"/>
  <c r="DL139" i="4"/>
  <c r="DK139" i="4"/>
  <c r="DJ139" i="4"/>
  <c r="DA139" i="4"/>
  <c r="D139" i="4"/>
  <c r="C139" i="4"/>
  <c r="DM138" i="4"/>
  <c r="DN138" i="4" s="1"/>
  <c r="DL138" i="4"/>
  <c r="DK138" i="4"/>
  <c r="DJ138" i="4"/>
  <c r="D138" i="4"/>
  <c r="C138" i="4"/>
  <c r="DM137" i="4"/>
  <c r="DN137" i="4" s="1"/>
  <c r="CY137" i="4" s="1"/>
  <c r="DL137" i="4"/>
  <c r="DK137" i="4"/>
  <c r="DJ137" i="4"/>
  <c r="D137" i="4"/>
  <c r="C137" i="4"/>
  <c r="DN136" i="4"/>
  <c r="DM136" i="4"/>
  <c r="DL136" i="4"/>
  <c r="DK136" i="4"/>
  <c r="DJ136" i="4"/>
  <c r="CX136" i="4"/>
  <c r="D136" i="4"/>
  <c r="C136" i="4"/>
  <c r="DM135" i="4"/>
  <c r="DN135" i="4" s="1"/>
  <c r="DL135" i="4"/>
  <c r="DK135" i="4"/>
  <c r="DJ135" i="4"/>
  <c r="D135" i="4"/>
  <c r="C135" i="4"/>
  <c r="DN134" i="4"/>
  <c r="DE134" i="4" s="1"/>
  <c r="DM134" i="4"/>
  <c r="DL134" i="4"/>
  <c r="DK134" i="4"/>
  <c r="DJ134" i="4"/>
  <c r="DI134" i="4"/>
  <c r="DH134" i="4"/>
  <c r="DG134" i="4"/>
  <c r="DF134" i="4"/>
  <c r="CZ134" i="4"/>
  <c r="CX134" i="4"/>
  <c r="D134" i="4"/>
  <c r="C134" i="4"/>
  <c r="DM133" i="4"/>
  <c r="DN133" i="4" s="1"/>
  <c r="DL133" i="4"/>
  <c r="DK133" i="4"/>
  <c r="DJ133" i="4"/>
  <c r="D133" i="4"/>
  <c r="C133" i="4"/>
  <c r="DN132" i="4"/>
  <c r="DI132" i="4" s="1"/>
  <c r="DM132" i="4"/>
  <c r="DL132" i="4"/>
  <c r="DK132" i="4"/>
  <c r="DJ132" i="4"/>
  <c r="DG132" i="4"/>
  <c r="DF132" i="4"/>
  <c r="DD132" i="4"/>
  <c r="CX132" i="4"/>
  <c r="D132" i="4"/>
  <c r="C132" i="4"/>
  <c r="DM131" i="4"/>
  <c r="DN131" i="4" s="1"/>
  <c r="DL131" i="4"/>
  <c r="DK131" i="4"/>
  <c r="DJ131" i="4"/>
  <c r="DI131" i="4"/>
  <c r="D131" i="4"/>
  <c r="C131" i="4"/>
  <c r="DM130" i="4"/>
  <c r="DN130" i="4" s="1"/>
  <c r="DL130" i="4"/>
  <c r="DK130" i="4"/>
  <c r="DJ130" i="4"/>
  <c r="D130" i="4"/>
  <c r="C130" i="4"/>
  <c r="DM129" i="4"/>
  <c r="DN129" i="4" s="1"/>
  <c r="DG129" i="4" s="1"/>
  <c r="DL129" i="4"/>
  <c r="DK129" i="4"/>
  <c r="DJ129" i="4"/>
  <c r="D129" i="4"/>
  <c r="C129" i="4"/>
  <c r="DN128" i="4"/>
  <c r="DI128" i="4" s="1"/>
  <c r="DM128" i="4"/>
  <c r="DL128" i="4"/>
  <c r="DK128" i="4"/>
  <c r="DJ128" i="4"/>
  <c r="DH128" i="4"/>
  <c r="DG128" i="4"/>
  <c r="DF128" i="4"/>
  <c r="DE128" i="4"/>
  <c r="DD128" i="4"/>
  <c r="DC128" i="4"/>
  <c r="DB128" i="4"/>
  <c r="DA128" i="4"/>
  <c r="CZ128" i="4"/>
  <c r="CY128" i="4"/>
  <c r="CX128" i="4"/>
  <c r="D128" i="4"/>
  <c r="C128" i="4"/>
  <c r="DN127" i="4"/>
  <c r="DD127" i="4" s="1"/>
  <c r="DM127" i="4"/>
  <c r="DL127" i="4"/>
  <c r="DK127" i="4"/>
  <c r="DJ127" i="4"/>
  <c r="DI127" i="4"/>
  <c r="DG127" i="4"/>
  <c r="DE127" i="4"/>
  <c r="DC127" i="4"/>
  <c r="DB127" i="4"/>
  <c r="DA127" i="4"/>
  <c r="CZ127" i="4"/>
  <c r="CY127" i="4"/>
  <c r="CX127" i="4"/>
  <c r="D127" i="4"/>
  <c r="C127" i="4"/>
  <c r="DN126" i="4"/>
  <c r="DC126" i="4" s="1"/>
  <c r="DM126" i="4"/>
  <c r="DL126" i="4"/>
  <c r="DK126" i="4"/>
  <c r="DJ126" i="4"/>
  <c r="DH126" i="4"/>
  <c r="DD126" i="4"/>
  <c r="DA126" i="4"/>
  <c r="CZ126" i="4"/>
  <c r="CX126" i="4"/>
  <c r="D126" i="4"/>
  <c r="C126" i="4"/>
  <c r="DM125" i="4"/>
  <c r="DN125" i="4" s="1"/>
  <c r="DL125" i="4"/>
  <c r="DK125" i="4"/>
  <c r="DJ125" i="4"/>
  <c r="D125" i="4"/>
  <c r="C125" i="4"/>
  <c r="DN124" i="4"/>
  <c r="DA124" i="4" s="1"/>
  <c r="DM124" i="4"/>
  <c r="DL124" i="4"/>
  <c r="DK124" i="4"/>
  <c r="DJ124" i="4"/>
  <c r="DF124" i="4"/>
  <c r="DB124" i="4"/>
  <c r="CX124" i="4"/>
  <c r="D124" i="4"/>
  <c r="C124" i="4"/>
  <c r="DM123" i="4"/>
  <c r="DN123" i="4" s="1"/>
  <c r="DL123" i="4"/>
  <c r="DK123" i="4"/>
  <c r="DJ123" i="4"/>
  <c r="DA123" i="4"/>
  <c r="D123" i="4"/>
  <c r="C123" i="4"/>
  <c r="DM122" i="4"/>
  <c r="DN122" i="4" s="1"/>
  <c r="CZ122" i="4" s="1"/>
  <c r="DL122" i="4"/>
  <c r="DK122" i="4"/>
  <c r="DJ122" i="4"/>
  <c r="D122" i="4"/>
  <c r="C122" i="4"/>
  <c r="DM121" i="4"/>
  <c r="DN121" i="4" s="1"/>
  <c r="CY121" i="4" s="1"/>
  <c r="DL121" i="4"/>
  <c r="DK121" i="4"/>
  <c r="DJ121" i="4"/>
  <c r="D121" i="4"/>
  <c r="C121" i="4"/>
  <c r="DN120" i="4"/>
  <c r="DM120" i="4"/>
  <c r="DL120" i="4"/>
  <c r="DK120" i="4"/>
  <c r="DJ120" i="4"/>
  <c r="CX120" i="4"/>
  <c r="D120" i="4"/>
  <c r="C120" i="4"/>
  <c r="DM119" i="4"/>
  <c r="DN119" i="4" s="1"/>
  <c r="DI119" i="4" s="1"/>
  <c r="DL119" i="4"/>
  <c r="DK119" i="4"/>
  <c r="DJ119" i="4"/>
  <c r="D119" i="4"/>
  <c r="C119" i="4"/>
  <c r="DN118" i="4"/>
  <c r="DE118" i="4" s="1"/>
  <c r="DM118" i="4"/>
  <c r="DL118" i="4"/>
  <c r="DK118" i="4"/>
  <c r="DJ118" i="4"/>
  <c r="DI118" i="4"/>
  <c r="DH118" i="4"/>
  <c r="DG118" i="4"/>
  <c r="DF118" i="4"/>
  <c r="CZ118" i="4"/>
  <c r="CX118" i="4"/>
  <c r="D118" i="4"/>
  <c r="C118" i="4"/>
  <c r="DM117" i="4"/>
  <c r="DN117" i="4" s="1"/>
  <c r="DL117" i="4"/>
  <c r="DK117" i="4"/>
  <c r="DJ117" i="4"/>
  <c r="DG117" i="4"/>
  <c r="D117" i="4"/>
  <c r="C117" i="4"/>
  <c r="DN116" i="4"/>
  <c r="DI116" i="4" s="1"/>
  <c r="DM116" i="4"/>
  <c r="DL116" i="4"/>
  <c r="DK116" i="4"/>
  <c r="DJ116" i="4"/>
  <c r="DG116" i="4"/>
  <c r="DF116" i="4"/>
  <c r="DD116" i="4"/>
  <c r="CX116" i="4"/>
  <c r="D116" i="4"/>
  <c r="C116" i="4"/>
  <c r="DM115" i="4"/>
  <c r="DN115" i="4" s="1"/>
  <c r="DI115" i="4" s="1"/>
  <c r="DL115" i="4"/>
  <c r="DK115" i="4"/>
  <c r="DJ115" i="4"/>
  <c r="DC115" i="4"/>
  <c r="D115" i="4"/>
  <c r="C115" i="4"/>
  <c r="DM114" i="4"/>
  <c r="DN114" i="4" s="1"/>
  <c r="DL114" i="4"/>
  <c r="DK114" i="4"/>
  <c r="DJ114" i="4"/>
  <c r="DB114" i="4"/>
  <c r="D114" i="4"/>
  <c r="C114" i="4"/>
  <c r="DM113" i="4"/>
  <c r="DN113" i="4" s="1"/>
  <c r="DL113" i="4"/>
  <c r="DK113" i="4"/>
  <c r="DJ113" i="4"/>
  <c r="DG113" i="4"/>
  <c r="DC113" i="4"/>
  <c r="DA113" i="4"/>
  <c r="D113" i="4"/>
  <c r="C113" i="4"/>
  <c r="DN112" i="4"/>
  <c r="DI112" i="4" s="1"/>
  <c r="DM112" i="4"/>
  <c r="DL112" i="4"/>
  <c r="DK112" i="4"/>
  <c r="DJ112" i="4"/>
  <c r="DH112" i="4"/>
  <c r="DG112" i="4"/>
  <c r="DF112" i="4"/>
  <c r="DE112" i="4"/>
  <c r="DD112" i="4"/>
  <c r="DC112" i="4"/>
  <c r="DB112" i="4"/>
  <c r="DA112" i="4"/>
  <c r="CZ112" i="4"/>
  <c r="CY112" i="4"/>
  <c r="CX112" i="4"/>
  <c r="D112" i="4"/>
  <c r="C112" i="4"/>
  <c r="DN111" i="4"/>
  <c r="DD111" i="4" s="1"/>
  <c r="DM111" i="4"/>
  <c r="DL111" i="4"/>
  <c r="DK111" i="4"/>
  <c r="DJ111" i="4"/>
  <c r="DI111" i="4"/>
  <c r="DG111" i="4"/>
  <c r="DE111" i="4"/>
  <c r="DC111" i="4"/>
  <c r="DB111" i="4"/>
  <c r="DA111" i="4"/>
  <c r="CZ111" i="4"/>
  <c r="CY111" i="4"/>
  <c r="CX111" i="4"/>
  <c r="D111" i="4"/>
  <c r="C111" i="4"/>
  <c r="DN110" i="4"/>
  <c r="DH110" i="4" s="1"/>
  <c r="DM110" i="4"/>
  <c r="DL110" i="4"/>
  <c r="DK110" i="4"/>
  <c r="DJ110" i="4"/>
  <c r="D110" i="4"/>
  <c r="C110" i="4"/>
  <c r="DM109" i="4"/>
  <c r="DN109" i="4" s="1"/>
  <c r="DG109" i="4" s="1"/>
  <c r="DL109" i="4"/>
  <c r="DK109" i="4"/>
  <c r="DJ109" i="4"/>
  <c r="CY109" i="4"/>
  <c r="D109" i="4"/>
  <c r="C109" i="4"/>
  <c r="DN108" i="4"/>
  <c r="DD108" i="4" s="1"/>
  <c r="DM108" i="4"/>
  <c r="DL108" i="4"/>
  <c r="DK108" i="4"/>
  <c r="DJ108" i="4"/>
  <c r="DF108" i="4"/>
  <c r="DB108" i="4"/>
  <c r="CY108" i="4"/>
  <c r="D108" i="4"/>
  <c r="C108" i="4"/>
  <c r="DN107" i="4"/>
  <c r="DE107" i="4" s="1"/>
  <c r="DM107" i="4"/>
  <c r="DL107" i="4"/>
  <c r="DK107" i="4"/>
  <c r="DJ107" i="4"/>
  <c r="DC107" i="4"/>
  <c r="DA107" i="4"/>
  <c r="D107" i="4"/>
  <c r="C107" i="4"/>
  <c r="DM106" i="4"/>
  <c r="DN106" i="4" s="1"/>
  <c r="DL106" i="4"/>
  <c r="DK106" i="4"/>
  <c r="DJ106" i="4"/>
  <c r="D106" i="4"/>
  <c r="C106" i="4"/>
  <c r="DM105" i="4"/>
  <c r="DN105" i="4" s="1"/>
  <c r="DL105" i="4"/>
  <c r="DK105" i="4"/>
  <c r="DJ105" i="4"/>
  <c r="DI105" i="4"/>
  <c r="DC105" i="4"/>
  <c r="DA105" i="4"/>
  <c r="CY105" i="4"/>
  <c r="D105" i="4"/>
  <c r="C105" i="4"/>
  <c r="DN104" i="4"/>
  <c r="DI104" i="4" s="1"/>
  <c r="DM104" i="4"/>
  <c r="DL104" i="4"/>
  <c r="DK104" i="4"/>
  <c r="DJ104" i="4"/>
  <c r="DB104" i="4"/>
  <c r="D104" i="4"/>
  <c r="C104" i="4"/>
  <c r="DM103" i="4"/>
  <c r="DN103" i="4" s="1"/>
  <c r="DL103" i="4"/>
  <c r="DK103" i="4"/>
  <c r="DJ103" i="4"/>
  <c r="DI103" i="4"/>
  <c r="DH103" i="4"/>
  <c r="DG103" i="4"/>
  <c r="DA103" i="4"/>
  <c r="CY103" i="4"/>
  <c r="D103" i="4"/>
  <c r="C103" i="4"/>
  <c r="DN102" i="4"/>
  <c r="CX102" i="4" s="1"/>
  <c r="DM102" i="4"/>
  <c r="DL102" i="4"/>
  <c r="DK102" i="4"/>
  <c r="DJ102" i="4"/>
  <c r="DI102" i="4"/>
  <c r="DH102" i="4"/>
  <c r="DG102" i="4"/>
  <c r="DF102" i="4"/>
  <c r="CZ102" i="4"/>
  <c r="D102" i="4"/>
  <c r="C102" i="4"/>
  <c r="DM101" i="4"/>
  <c r="DN101" i="4" s="1"/>
  <c r="DI101" i="4" s="1"/>
  <c r="DL101" i="4"/>
  <c r="DK101" i="4"/>
  <c r="DJ101" i="4"/>
  <c r="DG101" i="4"/>
  <c r="DF101" i="4"/>
  <c r="D101" i="4"/>
  <c r="C101" i="4"/>
  <c r="DN100" i="4"/>
  <c r="DH100" i="4" s="1"/>
  <c r="DM100" i="4"/>
  <c r="DL100" i="4"/>
  <c r="DK100" i="4"/>
  <c r="DJ100" i="4"/>
  <c r="DG100" i="4"/>
  <c r="DE100" i="4"/>
  <c r="D100" i="4"/>
  <c r="C100" i="4"/>
  <c r="DM99" i="4"/>
  <c r="DN99" i="4" s="1"/>
  <c r="DI99" i="4" s="1"/>
  <c r="DL99" i="4"/>
  <c r="DK99" i="4"/>
  <c r="DJ99" i="4"/>
  <c r="D99" i="4"/>
  <c r="C99" i="4"/>
  <c r="DM98" i="4"/>
  <c r="DN98" i="4" s="1"/>
  <c r="DL98" i="4"/>
  <c r="DK98" i="4"/>
  <c r="DJ98" i="4"/>
  <c r="DH98" i="4"/>
  <c r="DF98" i="4"/>
  <c r="DE98" i="4"/>
  <c r="DD98" i="4"/>
  <c r="DC98" i="4"/>
  <c r="DB98" i="4"/>
  <c r="D98" i="4"/>
  <c r="C98" i="4"/>
  <c r="DM97" i="4"/>
  <c r="DN97" i="4" s="1"/>
  <c r="DI97" i="4" s="1"/>
  <c r="DL97" i="4"/>
  <c r="DK97" i="4"/>
  <c r="DJ97" i="4"/>
  <c r="DD97" i="4"/>
  <c r="DA97" i="4"/>
  <c r="D97" i="4"/>
  <c r="C97" i="4"/>
  <c r="DN96" i="4"/>
  <c r="DE96" i="4" s="1"/>
  <c r="DM96" i="4"/>
  <c r="DL96" i="4"/>
  <c r="DK96" i="4"/>
  <c r="DJ96" i="4"/>
  <c r="DH96" i="4"/>
  <c r="DG96" i="4"/>
  <c r="DF96" i="4"/>
  <c r="DD96" i="4"/>
  <c r="DC96" i="4"/>
  <c r="DB96" i="4"/>
  <c r="DA96" i="4"/>
  <c r="CZ96" i="4"/>
  <c r="CY96" i="4"/>
  <c r="CX96" i="4"/>
  <c r="D96" i="4"/>
  <c r="C96" i="4"/>
  <c r="DN95" i="4"/>
  <c r="DD95" i="4" s="1"/>
  <c r="DM95" i="4"/>
  <c r="DL95" i="4"/>
  <c r="DK95" i="4"/>
  <c r="DJ95" i="4"/>
  <c r="DI95" i="4"/>
  <c r="DG95" i="4"/>
  <c r="DE95" i="4"/>
  <c r="DC95" i="4"/>
  <c r="DB95" i="4"/>
  <c r="DA95" i="4"/>
  <c r="CZ95" i="4"/>
  <c r="CY95" i="4"/>
  <c r="CX95" i="4"/>
  <c r="D95" i="4"/>
  <c r="C95" i="4"/>
  <c r="DN94" i="4"/>
  <c r="DM94" i="4"/>
  <c r="DL94" i="4"/>
  <c r="DK94" i="4"/>
  <c r="DJ94" i="4"/>
  <c r="CY94" i="4"/>
  <c r="CX94" i="4"/>
  <c r="D94" i="4"/>
  <c r="C94" i="4"/>
  <c r="DN93" i="4"/>
  <c r="DG93" i="4" s="1"/>
  <c r="DM93" i="4"/>
  <c r="DL93" i="4"/>
  <c r="DK93" i="4"/>
  <c r="DJ93" i="4"/>
  <c r="D93" i="4"/>
  <c r="C93" i="4"/>
  <c r="DM92" i="4"/>
  <c r="DN92" i="4" s="1"/>
  <c r="DL92" i="4"/>
  <c r="DK92" i="4"/>
  <c r="DJ92" i="4"/>
  <c r="D92" i="4"/>
  <c r="C92" i="4"/>
  <c r="DN91" i="4"/>
  <c r="DI91" i="4" s="1"/>
  <c r="DM91" i="4"/>
  <c r="DL91" i="4"/>
  <c r="DK91" i="4"/>
  <c r="DJ91" i="4"/>
  <c r="DE91" i="4"/>
  <c r="DC91" i="4"/>
  <c r="DA91" i="4"/>
  <c r="CY91" i="4"/>
  <c r="D91" i="4"/>
  <c r="C91" i="4"/>
  <c r="DM90" i="4"/>
  <c r="DN90" i="4" s="1"/>
  <c r="DL90" i="4"/>
  <c r="DK90" i="4"/>
  <c r="DJ90" i="4"/>
  <c r="D90" i="4"/>
  <c r="C90" i="4"/>
  <c r="DM89" i="4"/>
  <c r="DN89" i="4" s="1"/>
  <c r="DH89" i="4" s="1"/>
  <c r="DL89" i="4"/>
  <c r="DK89" i="4"/>
  <c r="DJ89" i="4"/>
  <c r="DI89" i="4"/>
  <c r="DG89" i="4"/>
  <c r="DC89" i="4"/>
  <c r="DA89" i="4"/>
  <c r="CY89" i="4"/>
  <c r="D89" i="4"/>
  <c r="C89" i="4"/>
  <c r="DN88" i="4"/>
  <c r="DI88" i="4" s="1"/>
  <c r="DM88" i="4"/>
  <c r="DL88" i="4"/>
  <c r="DK88" i="4"/>
  <c r="DJ88" i="4"/>
  <c r="DG88" i="4"/>
  <c r="D88" i="4"/>
  <c r="C88" i="4"/>
  <c r="DM87" i="4"/>
  <c r="DN87" i="4" s="1"/>
  <c r="DL87" i="4"/>
  <c r="DK87" i="4"/>
  <c r="DJ87" i="4"/>
  <c r="DI87" i="4"/>
  <c r="DE87" i="4"/>
  <c r="D87" i="4"/>
  <c r="C87" i="4"/>
  <c r="DN86" i="4"/>
  <c r="DI86" i="4" s="1"/>
  <c r="DM86" i="4"/>
  <c r="DL86" i="4"/>
  <c r="DK86" i="4"/>
  <c r="DJ86" i="4"/>
  <c r="DG86" i="4"/>
  <c r="DF86" i="4"/>
  <c r="D86" i="4"/>
  <c r="C86" i="4"/>
  <c r="DM85" i="4"/>
  <c r="DN85" i="4" s="1"/>
  <c r="DH85" i="4" s="1"/>
  <c r="DL85" i="4"/>
  <c r="DK85" i="4"/>
  <c r="DJ85" i="4"/>
  <c r="DI85" i="4"/>
  <c r="DG85" i="4"/>
  <c r="DF85" i="4"/>
  <c r="DE85" i="4"/>
  <c r="DD85" i="4"/>
  <c r="DC85" i="4"/>
  <c r="CY85" i="4"/>
  <c r="D85" i="4"/>
  <c r="C85" i="4"/>
  <c r="DN84" i="4"/>
  <c r="DM84" i="4"/>
  <c r="DL84" i="4"/>
  <c r="DK84" i="4"/>
  <c r="DJ84" i="4"/>
  <c r="DI84" i="4"/>
  <c r="DH84" i="4"/>
  <c r="DG84" i="4"/>
  <c r="DD84" i="4"/>
  <c r="DC84" i="4"/>
  <c r="CX84" i="4"/>
  <c r="D84" i="4"/>
  <c r="C84" i="4"/>
  <c r="DM83" i="4"/>
  <c r="DN83" i="4" s="1"/>
  <c r="DH83" i="4" s="1"/>
  <c r="DL83" i="4"/>
  <c r="DK83" i="4"/>
  <c r="DJ83" i="4"/>
  <c r="DI83" i="4"/>
  <c r="DG83" i="4"/>
  <c r="DF83" i="4"/>
  <c r="DE83" i="4"/>
  <c r="DD83" i="4"/>
  <c r="DC83" i="4"/>
  <c r="DB83" i="4"/>
  <c r="D83" i="4"/>
  <c r="C83" i="4"/>
  <c r="DN82" i="4"/>
  <c r="CY82" i="4" s="1"/>
  <c r="DM82" i="4"/>
  <c r="DL82" i="4"/>
  <c r="DK82" i="4"/>
  <c r="DJ82" i="4"/>
  <c r="DF82" i="4"/>
  <c r="DE82" i="4"/>
  <c r="DC82" i="4"/>
  <c r="D82" i="4"/>
  <c r="C82" i="4"/>
  <c r="DM81" i="4"/>
  <c r="DN81" i="4" s="1"/>
  <c r="CX81" i="4" s="1"/>
  <c r="DL81" i="4"/>
  <c r="DK81" i="4"/>
  <c r="DJ81" i="4"/>
  <c r="DH81" i="4"/>
  <c r="D81" i="4"/>
  <c r="C81" i="4"/>
  <c r="DN80" i="4"/>
  <c r="DI80" i="4" s="1"/>
  <c r="DM80" i="4"/>
  <c r="DL80" i="4"/>
  <c r="DK80" i="4"/>
  <c r="DJ80" i="4"/>
  <c r="DF80" i="4"/>
  <c r="CX80" i="4"/>
  <c r="D80" i="4"/>
  <c r="C80" i="4"/>
  <c r="DM79" i="4"/>
  <c r="DN79" i="4" s="1"/>
  <c r="DL79" i="4"/>
  <c r="DK79" i="4"/>
  <c r="DJ79" i="4"/>
  <c r="D79" i="4"/>
  <c r="C79" i="4"/>
  <c r="DN78" i="4"/>
  <c r="DF78" i="4" s="1"/>
  <c r="DM78" i="4"/>
  <c r="DL78" i="4"/>
  <c r="DK78" i="4"/>
  <c r="DJ78" i="4"/>
  <c r="DI78" i="4"/>
  <c r="DH78" i="4"/>
  <c r="DG78" i="4"/>
  <c r="DD78" i="4"/>
  <c r="DA78" i="4"/>
  <c r="CX78" i="4"/>
  <c r="D78" i="4"/>
  <c r="C78" i="4"/>
  <c r="DM77" i="4"/>
  <c r="DN77" i="4" s="1"/>
  <c r="DL77" i="4"/>
  <c r="DK77" i="4"/>
  <c r="DJ77" i="4"/>
  <c r="D77" i="4"/>
  <c r="C77" i="4"/>
  <c r="DN76" i="4"/>
  <c r="DD76" i="4" s="1"/>
  <c r="DM76" i="4"/>
  <c r="DL76" i="4"/>
  <c r="DK76" i="4"/>
  <c r="DJ76" i="4"/>
  <c r="DI76" i="4"/>
  <c r="DH76" i="4"/>
  <c r="DG76" i="4"/>
  <c r="DF76" i="4"/>
  <c r="DE76" i="4"/>
  <c r="DB76" i="4"/>
  <c r="CY76" i="4"/>
  <c r="CX76" i="4"/>
  <c r="D76" i="4"/>
  <c r="C76" i="4"/>
  <c r="DN75" i="4"/>
  <c r="DC75" i="4" s="1"/>
  <c r="DM75" i="4"/>
  <c r="DL75" i="4"/>
  <c r="DK75" i="4"/>
  <c r="DJ75" i="4"/>
  <c r="DI75" i="4"/>
  <c r="DH75" i="4"/>
  <c r="DG75" i="4"/>
  <c r="DF75" i="4"/>
  <c r="DE75" i="4"/>
  <c r="DD75" i="4"/>
  <c r="DA75" i="4"/>
  <c r="CX75" i="4"/>
  <c r="D75" i="4"/>
  <c r="C75" i="4"/>
  <c r="DM74" i="4"/>
  <c r="DN74" i="4" s="1"/>
  <c r="DL74" i="4"/>
  <c r="DK74" i="4"/>
  <c r="DJ74" i="4"/>
  <c r="D74" i="4"/>
  <c r="C74" i="4"/>
  <c r="DN73" i="4"/>
  <c r="DA73" i="4" s="1"/>
  <c r="DM73" i="4"/>
  <c r="DL73" i="4"/>
  <c r="DK73" i="4"/>
  <c r="DJ73" i="4"/>
  <c r="DI73" i="4"/>
  <c r="DG73" i="4"/>
  <c r="DF73" i="4"/>
  <c r="DE73" i="4"/>
  <c r="DD73" i="4"/>
  <c r="DC73" i="4"/>
  <c r="DB73" i="4"/>
  <c r="CY73" i="4"/>
  <c r="CX73" i="4"/>
  <c r="D73" i="4"/>
  <c r="C73" i="4"/>
  <c r="DN72" i="4"/>
  <c r="DB72" i="4" s="1"/>
  <c r="DM72" i="4"/>
  <c r="DL72" i="4"/>
  <c r="DK72" i="4"/>
  <c r="DJ72" i="4"/>
  <c r="DF72" i="4"/>
  <c r="DE72" i="4"/>
  <c r="DC72" i="4"/>
  <c r="CX72" i="4"/>
  <c r="D72" i="4"/>
  <c r="C72" i="4"/>
  <c r="DM71" i="4"/>
  <c r="DN71" i="4" s="1"/>
  <c r="DL71" i="4"/>
  <c r="DK71" i="4"/>
  <c r="DJ71" i="4"/>
  <c r="D71" i="4"/>
  <c r="C71" i="4"/>
  <c r="DM70" i="4"/>
  <c r="DN70" i="4" s="1"/>
  <c r="DL70" i="4"/>
  <c r="DK70" i="4"/>
  <c r="DJ70" i="4"/>
  <c r="D70" i="4"/>
  <c r="C70" i="4"/>
  <c r="DN69" i="4"/>
  <c r="DI69" i="4" s="1"/>
  <c r="DM69" i="4"/>
  <c r="DL69" i="4"/>
  <c r="DK69" i="4"/>
  <c r="DJ69" i="4"/>
  <c r="DH69" i="4"/>
  <c r="DG69" i="4"/>
  <c r="DE69" i="4"/>
  <c r="DC69" i="4"/>
  <c r="DB69" i="4"/>
  <c r="DA69" i="4"/>
  <c r="CZ69" i="4"/>
  <c r="CY69" i="4"/>
  <c r="CX69" i="4"/>
  <c r="D69" i="4"/>
  <c r="C69" i="4"/>
  <c r="DN68" i="4"/>
  <c r="DI68" i="4" s="1"/>
  <c r="DM68" i="4"/>
  <c r="DL68" i="4"/>
  <c r="DK68" i="4"/>
  <c r="DJ68" i="4"/>
  <c r="DG68" i="4"/>
  <c r="DD68" i="4"/>
  <c r="DB68" i="4"/>
  <c r="DA68" i="4"/>
  <c r="CY68" i="4"/>
  <c r="CX68" i="4"/>
  <c r="D68" i="4"/>
  <c r="C68" i="4"/>
  <c r="DN67" i="4"/>
  <c r="DH67" i="4" s="1"/>
  <c r="DM67" i="4"/>
  <c r="DL67" i="4"/>
  <c r="DK67" i="4"/>
  <c r="DJ67" i="4"/>
  <c r="DI67" i="4"/>
  <c r="CX67" i="4"/>
  <c r="D67" i="4"/>
  <c r="C67" i="4"/>
  <c r="DM66" i="4"/>
  <c r="DN66" i="4" s="1"/>
  <c r="DL66" i="4"/>
  <c r="DK66" i="4"/>
  <c r="DJ66" i="4"/>
  <c r="D66" i="4"/>
  <c r="C66" i="4"/>
  <c r="DN65" i="4"/>
  <c r="DI65" i="4" s="1"/>
  <c r="DM65" i="4"/>
  <c r="DL65" i="4"/>
  <c r="DK65" i="4"/>
  <c r="DJ65" i="4"/>
  <c r="DG65" i="4"/>
  <c r="DD65" i="4"/>
  <c r="CY65" i="4"/>
  <c r="CX65" i="4"/>
  <c r="D65" i="4"/>
  <c r="C65" i="4"/>
  <c r="DN64" i="4"/>
  <c r="DI64" i="4" s="1"/>
  <c r="DM64" i="4"/>
  <c r="DL64" i="4"/>
  <c r="DK64" i="4"/>
  <c r="DJ64" i="4"/>
  <c r="DF64" i="4"/>
  <c r="CX64" i="4"/>
  <c r="D64" i="4"/>
  <c r="C64" i="4"/>
  <c r="DM63" i="4"/>
  <c r="DN63" i="4" s="1"/>
  <c r="DL63" i="4"/>
  <c r="DK63" i="4"/>
  <c r="DJ63" i="4"/>
  <c r="D63" i="4"/>
  <c r="C63" i="4"/>
  <c r="DN62" i="4"/>
  <c r="DF62" i="4" s="1"/>
  <c r="DM62" i="4"/>
  <c r="DL62" i="4"/>
  <c r="DK62" i="4"/>
  <c r="DJ62" i="4"/>
  <c r="DI62" i="4"/>
  <c r="DH62" i="4"/>
  <c r="DG62" i="4"/>
  <c r="DD62" i="4"/>
  <c r="DA62" i="4"/>
  <c r="CX62" i="4"/>
  <c r="D62" i="4"/>
  <c r="C62" i="4"/>
  <c r="DM61" i="4"/>
  <c r="DN61" i="4" s="1"/>
  <c r="DL61" i="4"/>
  <c r="DK61" i="4"/>
  <c r="DJ61" i="4"/>
  <c r="D61" i="4"/>
  <c r="C61" i="4"/>
  <c r="DN60" i="4"/>
  <c r="DD60" i="4" s="1"/>
  <c r="DM60" i="4"/>
  <c r="DL60" i="4"/>
  <c r="DK60" i="4"/>
  <c r="DJ60" i="4"/>
  <c r="DI60" i="4"/>
  <c r="DH60" i="4"/>
  <c r="DG60" i="4"/>
  <c r="DF60" i="4"/>
  <c r="DE60" i="4"/>
  <c r="DB60" i="4"/>
  <c r="CY60" i="4"/>
  <c r="CX60" i="4"/>
  <c r="D60" i="4"/>
  <c r="C60" i="4"/>
  <c r="DN59" i="4"/>
  <c r="DD59" i="4" s="1"/>
  <c r="DM59" i="4"/>
  <c r="DL59" i="4"/>
  <c r="DK59" i="4"/>
  <c r="DJ59" i="4"/>
  <c r="DI59" i="4"/>
  <c r="DH59" i="4"/>
  <c r="DF59" i="4"/>
  <c r="DE59" i="4"/>
  <c r="DA59" i="4"/>
  <c r="CX59" i="4"/>
  <c r="D59" i="4"/>
  <c r="C59" i="4"/>
  <c r="DM58" i="4"/>
  <c r="DN58" i="4" s="1"/>
  <c r="DL58" i="4"/>
  <c r="DK58" i="4"/>
  <c r="DJ58" i="4"/>
  <c r="DH58" i="4"/>
  <c r="DG58" i="4"/>
  <c r="DE58" i="4"/>
  <c r="D58" i="4"/>
  <c r="C58" i="4"/>
  <c r="DN57" i="4"/>
  <c r="DA57" i="4" s="1"/>
  <c r="DM57" i="4"/>
  <c r="DL57" i="4"/>
  <c r="DK57" i="4"/>
  <c r="DJ57" i="4"/>
  <c r="DI57" i="4"/>
  <c r="DG57" i="4"/>
  <c r="DF57" i="4"/>
  <c r="DE57" i="4"/>
  <c r="DD57" i="4"/>
  <c r="DC57" i="4"/>
  <c r="DB57" i="4"/>
  <c r="CY57" i="4"/>
  <c r="CX57" i="4"/>
  <c r="D57" i="4"/>
  <c r="C57" i="4"/>
  <c r="DN56" i="4"/>
  <c r="DB56" i="4" s="1"/>
  <c r="DM56" i="4"/>
  <c r="DL56" i="4"/>
  <c r="DK56" i="4"/>
  <c r="DJ56" i="4"/>
  <c r="DF56" i="4"/>
  <c r="DE56" i="4"/>
  <c r="DC56" i="4"/>
  <c r="CX56" i="4"/>
  <c r="D56" i="4"/>
  <c r="C56" i="4"/>
  <c r="DM55" i="4"/>
  <c r="DN55" i="4" s="1"/>
  <c r="DL55" i="4"/>
  <c r="DK55" i="4"/>
  <c r="DJ55" i="4"/>
  <c r="DE55" i="4"/>
  <c r="DD55" i="4"/>
  <c r="DB55" i="4"/>
  <c r="D55" i="4"/>
  <c r="C55" i="4"/>
  <c r="DM54" i="4"/>
  <c r="DN54" i="4" s="1"/>
  <c r="DL54" i="4"/>
  <c r="DK54" i="4"/>
  <c r="DJ54" i="4"/>
  <c r="DA54" i="4"/>
  <c r="D54" i="4"/>
  <c r="C54" i="4"/>
  <c r="DN53" i="4"/>
  <c r="DI53" i="4" s="1"/>
  <c r="DM53" i="4"/>
  <c r="DL53" i="4"/>
  <c r="DK53" i="4"/>
  <c r="DJ53" i="4"/>
  <c r="DH53" i="4"/>
  <c r="DG53" i="4"/>
  <c r="DE53" i="4"/>
  <c r="DC53" i="4"/>
  <c r="DB53" i="4"/>
  <c r="DA53" i="4"/>
  <c r="CZ53" i="4"/>
  <c r="CY53" i="4"/>
  <c r="CX53" i="4"/>
  <c r="D53" i="4"/>
  <c r="C53" i="4"/>
  <c r="DN52" i="4"/>
  <c r="DI52" i="4" s="1"/>
  <c r="DM52" i="4"/>
  <c r="DL52" i="4"/>
  <c r="DK52" i="4"/>
  <c r="DJ52" i="4"/>
  <c r="DG52" i="4"/>
  <c r="DD52" i="4"/>
  <c r="DB52" i="4"/>
  <c r="DA52" i="4"/>
  <c r="CY52" i="4"/>
  <c r="CX52" i="4"/>
  <c r="D52" i="4"/>
  <c r="C52" i="4"/>
  <c r="DN51" i="4"/>
  <c r="DM51" i="4"/>
  <c r="DL51" i="4"/>
  <c r="DK51" i="4"/>
  <c r="DJ51" i="4"/>
  <c r="DI51" i="4"/>
  <c r="DA51" i="4"/>
  <c r="CZ51" i="4"/>
  <c r="CX51" i="4"/>
  <c r="D51" i="4"/>
  <c r="C51" i="4"/>
  <c r="DM50" i="4"/>
  <c r="DN50" i="4" s="1"/>
  <c r="DL50" i="4"/>
  <c r="DK50" i="4"/>
  <c r="DJ50" i="4"/>
  <c r="D50" i="4"/>
  <c r="C50" i="4"/>
  <c r="DN49" i="4"/>
  <c r="DM49" i="4"/>
  <c r="DL49" i="4"/>
  <c r="DK49" i="4"/>
  <c r="DJ49" i="4"/>
  <c r="DG49" i="4"/>
  <c r="DD49" i="4"/>
  <c r="CY49" i="4"/>
  <c r="CX49" i="4"/>
  <c r="D49" i="4"/>
  <c r="C49" i="4"/>
  <c r="DN48" i="4"/>
  <c r="DI48" i="4" s="1"/>
  <c r="DM48" i="4"/>
  <c r="DL48" i="4"/>
  <c r="DK48" i="4"/>
  <c r="DJ48" i="4"/>
  <c r="DF48" i="4"/>
  <c r="CX48" i="4"/>
  <c r="D48" i="4"/>
  <c r="C48" i="4"/>
  <c r="DM47" i="4"/>
  <c r="DN47" i="4" s="1"/>
  <c r="DL47" i="4"/>
  <c r="DK47" i="4"/>
  <c r="DJ47" i="4"/>
  <c r="DI47" i="4"/>
  <c r="DH47" i="4"/>
  <c r="DE47" i="4"/>
  <c r="DB47" i="4"/>
  <c r="D47" i="4"/>
  <c r="C47" i="4"/>
  <c r="DN46" i="4"/>
  <c r="DF46" i="4" s="1"/>
  <c r="DM46" i="4"/>
  <c r="DL46" i="4"/>
  <c r="DK46" i="4"/>
  <c r="DJ46" i="4"/>
  <c r="DI46" i="4"/>
  <c r="DH46" i="4"/>
  <c r="DG46" i="4"/>
  <c r="DD46" i="4"/>
  <c r="DA46" i="4"/>
  <c r="CX46" i="4"/>
  <c r="D46" i="4"/>
  <c r="C46" i="4"/>
  <c r="DM45" i="4"/>
  <c r="DN45" i="4" s="1"/>
  <c r="DH45" i="4" s="1"/>
  <c r="DL45" i="4"/>
  <c r="DK45" i="4"/>
  <c r="DJ45" i="4"/>
  <c r="DI45" i="4"/>
  <c r="DG45" i="4"/>
  <c r="D45" i="4"/>
  <c r="C45" i="4"/>
  <c r="DN44" i="4"/>
  <c r="DD44" i="4" s="1"/>
  <c r="DM44" i="4"/>
  <c r="DL44" i="4"/>
  <c r="DK44" i="4"/>
  <c r="DJ44" i="4"/>
  <c r="DI44" i="4"/>
  <c r="DH44" i="4"/>
  <c r="DG44" i="4"/>
  <c r="DF44" i="4"/>
  <c r="DE44" i="4"/>
  <c r="DB44" i="4"/>
  <c r="CY44" i="4"/>
  <c r="CX44" i="4"/>
  <c r="D44" i="4"/>
  <c r="C44" i="4"/>
  <c r="DN43" i="4"/>
  <c r="DI43" i="4" s="1"/>
  <c r="DM43" i="4"/>
  <c r="DL43" i="4"/>
  <c r="DK43" i="4"/>
  <c r="DJ43" i="4"/>
  <c r="DH43" i="4"/>
  <c r="DG43" i="4"/>
  <c r="DF43" i="4"/>
  <c r="DE43" i="4"/>
  <c r="DD43" i="4"/>
  <c r="CX43" i="4"/>
  <c r="D43" i="4"/>
  <c r="C43" i="4"/>
  <c r="DM42" i="4"/>
  <c r="DN42" i="4" s="1"/>
  <c r="DL42" i="4"/>
  <c r="DK42" i="4"/>
  <c r="DJ42" i="4"/>
  <c r="DH42" i="4"/>
  <c r="DG42" i="4"/>
  <c r="DF42" i="4"/>
  <c r="DD42" i="4"/>
  <c r="CZ42" i="4"/>
  <c r="D42" i="4"/>
  <c r="C42" i="4"/>
  <c r="DN41" i="4"/>
  <c r="DA41" i="4" s="1"/>
  <c r="DM41" i="4"/>
  <c r="DL41" i="4"/>
  <c r="DK41" i="4"/>
  <c r="DJ41" i="4"/>
  <c r="DI41" i="4"/>
  <c r="DG41" i="4"/>
  <c r="DF41" i="4"/>
  <c r="DE41" i="4"/>
  <c r="DD41" i="4"/>
  <c r="DC41" i="4"/>
  <c r="DB41" i="4"/>
  <c r="CY41" i="4"/>
  <c r="CX41" i="4"/>
  <c r="D41" i="4"/>
  <c r="C41" i="4"/>
  <c r="DN40" i="4"/>
  <c r="DM40" i="4"/>
  <c r="DL40" i="4"/>
  <c r="DK40" i="4"/>
  <c r="DJ40" i="4"/>
  <c r="DH40" i="4"/>
  <c r="DF40" i="4"/>
  <c r="DE40" i="4"/>
  <c r="DC40" i="4"/>
  <c r="DB40" i="4"/>
  <c r="DA40" i="4"/>
  <c r="D40" i="4"/>
  <c r="C40" i="4"/>
  <c r="DM39" i="4"/>
  <c r="DN39" i="4" s="1"/>
  <c r="DL39" i="4"/>
  <c r="DK39" i="4"/>
  <c r="DJ39" i="4"/>
  <c r="DI39" i="4"/>
  <c r="DG39" i="4"/>
  <c r="DE39" i="4"/>
  <c r="DD39" i="4"/>
  <c r="DB39" i="4"/>
  <c r="DA39" i="4"/>
  <c r="CZ39" i="4"/>
  <c r="D39" i="4"/>
  <c r="C39" i="4"/>
  <c r="DM38" i="4"/>
  <c r="DN38" i="4" s="1"/>
  <c r="DI38" i="4" s="1"/>
  <c r="DL38" i="4"/>
  <c r="DK38" i="4"/>
  <c r="DJ38" i="4"/>
  <c r="DD38" i="4"/>
  <c r="D38" i="4"/>
  <c r="C38" i="4"/>
  <c r="DN37" i="4"/>
  <c r="DM37" i="4"/>
  <c r="DL37" i="4"/>
  <c r="DK37" i="4"/>
  <c r="DJ37" i="4"/>
  <c r="DH37" i="4"/>
  <c r="DG37" i="4"/>
  <c r="DE37" i="4"/>
  <c r="DC37" i="4"/>
  <c r="DB37" i="4"/>
  <c r="DA37" i="4"/>
  <c r="CZ37" i="4"/>
  <c r="CY37" i="4"/>
  <c r="CX37" i="4"/>
  <c r="D37" i="4"/>
  <c r="C37" i="4"/>
  <c r="DM36" i="4"/>
  <c r="DN36" i="4" s="1"/>
  <c r="DL36" i="4"/>
  <c r="DK36" i="4"/>
  <c r="DJ36" i="4"/>
  <c r="D36" i="4"/>
  <c r="C36" i="4"/>
  <c r="DN35" i="4"/>
  <c r="DI35" i="4" s="1"/>
  <c r="DM35" i="4"/>
  <c r="DL35" i="4"/>
  <c r="DK35" i="4"/>
  <c r="DJ35" i="4"/>
  <c r="DH35" i="4"/>
  <c r="D35" i="4"/>
  <c r="C35" i="4"/>
  <c r="DM34" i="4"/>
  <c r="DN34" i="4" s="1"/>
  <c r="DL34" i="4"/>
  <c r="DK34" i="4"/>
  <c r="DJ34" i="4"/>
  <c r="D34" i="4"/>
  <c r="C34" i="4"/>
  <c r="DM33" i="4"/>
  <c r="DN33" i="4" s="1"/>
  <c r="DL33" i="4"/>
  <c r="DK33" i="4"/>
  <c r="DJ33" i="4"/>
  <c r="D33" i="4"/>
  <c r="C33" i="4"/>
  <c r="DN32" i="4"/>
  <c r="DI32" i="4" s="1"/>
  <c r="DM32" i="4"/>
  <c r="DL32" i="4"/>
  <c r="DK32" i="4"/>
  <c r="DJ32" i="4"/>
  <c r="DF32" i="4"/>
  <c r="DE32" i="4"/>
  <c r="DC32" i="4"/>
  <c r="DB32" i="4"/>
  <c r="CZ32" i="4"/>
  <c r="D32" i="4"/>
  <c r="C32" i="4"/>
  <c r="DM31" i="4"/>
  <c r="DN31" i="4" s="1"/>
  <c r="DI31" i="4" s="1"/>
  <c r="DL31" i="4"/>
  <c r="DK31" i="4"/>
  <c r="DJ31" i="4"/>
  <c r="DD31" i="4"/>
  <c r="D31" i="4"/>
  <c r="C31" i="4"/>
  <c r="DN30" i="4"/>
  <c r="DM30" i="4"/>
  <c r="DL30" i="4"/>
  <c r="DK30" i="4"/>
  <c r="DJ30" i="4"/>
  <c r="DI30" i="4"/>
  <c r="DH30" i="4"/>
  <c r="DG30" i="4"/>
  <c r="DD30" i="4"/>
  <c r="DC30" i="4"/>
  <c r="CZ30" i="4"/>
  <c r="CY30" i="4"/>
  <c r="CX30" i="4"/>
  <c r="D30" i="4"/>
  <c r="C30" i="4"/>
  <c r="DN29" i="4"/>
  <c r="DI29" i="4" s="1"/>
  <c r="DM29" i="4"/>
  <c r="DL29" i="4"/>
  <c r="DK29" i="4"/>
  <c r="DJ29" i="4"/>
  <c r="DB29" i="4"/>
  <c r="CZ29" i="4"/>
  <c r="D29" i="4"/>
  <c r="C29" i="4"/>
  <c r="DN28" i="4"/>
  <c r="DI28" i="4" s="1"/>
  <c r="DM28" i="4"/>
  <c r="DL28" i="4"/>
  <c r="DK28" i="4"/>
  <c r="DJ28" i="4"/>
  <c r="BP28" i="4"/>
  <c r="D28" i="4"/>
  <c r="C28" i="4"/>
  <c r="DM27" i="4"/>
  <c r="DN27" i="4" s="1"/>
  <c r="DL27" i="4"/>
  <c r="DK27" i="4"/>
  <c r="DJ27" i="4"/>
  <c r="BM27" i="4"/>
  <c r="D27" i="4"/>
  <c r="C27" i="4"/>
  <c r="DM26" i="4"/>
  <c r="DN26" i="4" s="1"/>
  <c r="DH26" i="4" s="1"/>
  <c r="DL26" i="4"/>
  <c r="DK26" i="4"/>
  <c r="DJ26" i="4"/>
  <c r="DI26" i="4"/>
  <c r="DG26" i="4"/>
  <c r="DE26" i="4"/>
  <c r="DC26" i="4"/>
  <c r="CY26" i="4"/>
  <c r="D26" i="4"/>
  <c r="C26" i="4"/>
  <c r="DN25" i="4"/>
  <c r="DA25" i="4" s="1"/>
  <c r="DM25" i="4"/>
  <c r="DL25" i="4"/>
  <c r="DK25" i="4"/>
  <c r="DJ25" i="4"/>
  <c r="CY25" i="4"/>
  <c r="CX25" i="4"/>
  <c r="BL25" i="4"/>
  <c r="D25" i="4"/>
  <c r="C25" i="4"/>
  <c r="DN24" i="4"/>
  <c r="CZ24" i="4" s="1"/>
  <c r="DM24" i="4"/>
  <c r="DL24" i="4"/>
  <c r="DK24" i="4"/>
  <c r="DJ24" i="4"/>
  <c r="DH24" i="4"/>
  <c r="DG24" i="4"/>
  <c r="DF24" i="4"/>
  <c r="DE24" i="4"/>
  <c r="DD24" i="4"/>
  <c r="CY24" i="4"/>
  <c r="CX24" i="4"/>
  <c r="D24" i="4"/>
  <c r="C24" i="4"/>
  <c r="DN23" i="4"/>
  <c r="CY23" i="4" s="1"/>
  <c r="DM23" i="4"/>
  <c r="DL23" i="4"/>
  <c r="DK23" i="4"/>
  <c r="DJ23" i="4"/>
  <c r="DH23" i="4"/>
  <c r="BP23" i="4"/>
  <c r="D23" i="4"/>
  <c r="C23" i="4"/>
  <c r="DM22" i="4"/>
  <c r="DN22" i="4" s="1"/>
  <c r="CX22" i="4" s="1"/>
  <c r="DL22" i="4"/>
  <c r="DK22" i="4"/>
  <c r="DJ22" i="4"/>
  <c r="DI22" i="4"/>
  <c r="DH22" i="4"/>
  <c r="DG22" i="4"/>
  <c r="DF22" i="4"/>
  <c r="DD22" i="4"/>
  <c r="DC22" i="4"/>
  <c r="DB22" i="4"/>
  <c r="DA22" i="4"/>
  <c r="CZ22" i="4"/>
  <c r="D22" i="4"/>
  <c r="C22" i="4"/>
  <c r="DN21" i="4"/>
  <c r="CZ21" i="4" s="1"/>
  <c r="DM21" i="4"/>
  <c r="DL21" i="4"/>
  <c r="DK21" i="4"/>
  <c r="DJ21" i="4"/>
  <c r="DI21" i="4"/>
  <c r="DG21" i="4"/>
  <c r="DF21" i="4"/>
  <c r="DE21" i="4"/>
  <c r="DD21" i="4"/>
  <c r="DC21" i="4"/>
  <c r="DB21" i="4"/>
  <c r="DA21" i="4"/>
  <c r="CY21" i="4"/>
  <c r="CX21" i="4"/>
  <c r="BQ21" i="4"/>
  <c r="BM21" i="4"/>
  <c r="D21" i="4"/>
  <c r="C21" i="4"/>
  <c r="DN20" i="4"/>
  <c r="CY20" i="4" s="1"/>
  <c r="DM20" i="4"/>
  <c r="DL20" i="4"/>
  <c r="DK20" i="4"/>
  <c r="DJ20" i="4"/>
  <c r="DI20" i="4"/>
  <c r="DH20" i="4"/>
  <c r="DF20" i="4"/>
  <c r="DE20" i="4"/>
  <c r="DD20" i="4"/>
  <c r="DC20" i="4"/>
  <c r="DB20" i="4"/>
  <c r="DA20" i="4"/>
  <c r="CZ20" i="4"/>
  <c r="CX20" i="4"/>
  <c r="BP20" i="4"/>
  <c r="D20" i="4"/>
  <c r="C20" i="4"/>
  <c r="DM19" i="4"/>
  <c r="DN19" i="4" s="1"/>
  <c r="DL19" i="4"/>
  <c r="DK19" i="4"/>
  <c r="DJ19" i="4"/>
  <c r="BM19" i="4"/>
  <c r="D19" i="4"/>
  <c r="C19" i="4"/>
  <c r="DN18" i="4"/>
  <c r="DB18" i="4" s="1"/>
  <c r="DM18" i="4"/>
  <c r="DL18" i="4"/>
  <c r="DK18" i="4"/>
  <c r="DJ18" i="4"/>
  <c r="DI18" i="4"/>
  <c r="DH18" i="4"/>
  <c r="DF18" i="4"/>
  <c r="CZ18" i="4"/>
  <c r="CY18" i="4"/>
  <c r="CX18" i="4"/>
  <c r="BN18" i="4"/>
  <c r="BM18" i="4"/>
  <c r="BJ18" i="4"/>
  <c r="AV18" i="4"/>
  <c r="D18" i="4"/>
  <c r="C18" i="4"/>
  <c r="DN17" i="4"/>
  <c r="DA17" i="4" s="1"/>
  <c r="DM17" i="4"/>
  <c r="DL17" i="4"/>
  <c r="DK17" i="4"/>
  <c r="DJ17" i="4"/>
  <c r="DI17" i="4"/>
  <c r="DH17" i="4"/>
  <c r="DG17" i="4"/>
  <c r="DE17" i="4"/>
  <c r="CY17" i="4"/>
  <c r="CX17" i="4"/>
  <c r="BM17" i="4"/>
  <c r="BL17" i="4"/>
  <c r="D17" i="4"/>
  <c r="C17" i="4"/>
  <c r="DN16" i="4"/>
  <c r="CZ16" i="4" s="1"/>
  <c r="DM16" i="4"/>
  <c r="DL16" i="4"/>
  <c r="DK16" i="4"/>
  <c r="DJ16" i="4"/>
  <c r="DH16" i="4"/>
  <c r="CX16" i="4"/>
  <c r="BP16" i="4"/>
  <c r="BL16" i="4"/>
  <c r="BJ16" i="4"/>
  <c r="D16" i="4"/>
  <c r="C16" i="4"/>
  <c r="DM15" i="4"/>
  <c r="DN15" i="4" s="1"/>
  <c r="DL15" i="4"/>
  <c r="DK15" i="4"/>
  <c r="DJ15" i="4"/>
  <c r="BQ15" i="4"/>
  <c r="BP15" i="4"/>
  <c r="BK15" i="4"/>
  <c r="BJ15" i="4"/>
  <c r="D15" i="4"/>
  <c r="C15" i="4"/>
  <c r="DN14" i="4"/>
  <c r="DI14" i="4" s="1"/>
  <c r="DM14" i="4"/>
  <c r="DL14" i="4"/>
  <c r="DK14" i="4"/>
  <c r="DJ14" i="4"/>
  <c r="DH14" i="4"/>
  <c r="DF14" i="4"/>
  <c r="DE14" i="4"/>
  <c r="DD14" i="4"/>
  <c r="DB14" i="4"/>
  <c r="CX14" i="4"/>
  <c r="BP14" i="4"/>
  <c r="BJ14" i="4"/>
  <c r="D14" i="4"/>
  <c r="C14" i="4"/>
  <c r="DM13" i="4"/>
  <c r="DN13" i="4" s="1"/>
  <c r="DL13" i="4"/>
  <c r="DK13" i="4"/>
  <c r="DJ13" i="4"/>
  <c r="BM13" i="4"/>
  <c r="D13" i="4"/>
  <c r="C13" i="4"/>
  <c r="DN12" i="4"/>
  <c r="DG12" i="4" s="1"/>
  <c r="DM12" i="4"/>
  <c r="DL12" i="4"/>
  <c r="DK12" i="4"/>
  <c r="DJ12" i="4"/>
  <c r="DI12" i="4"/>
  <c r="DH12" i="4"/>
  <c r="DF12" i="4"/>
  <c r="DE12" i="4"/>
  <c r="DD12" i="4"/>
  <c r="DC12" i="4"/>
  <c r="DB12" i="4"/>
  <c r="CZ12" i="4"/>
  <c r="CX12" i="4"/>
  <c r="BP12" i="4"/>
  <c r="BN12" i="4"/>
  <c r="BM12" i="4"/>
  <c r="BL12" i="4"/>
  <c r="D12" i="4"/>
  <c r="C12" i="4"/>
  <c r="DM11" i="4"/>
  <c r="DN11" i="4" s="1"/>
  <c r="DL11" i="4"/>
  <c r="DK11" i="4"/>
  <c r="DJ11" i="4"/>
  <c r="BM11" i="4"/>
  <c r="BL11" i="4"/>
  <c r="D11" i="4"/>
  <c r="C11" i="4"/>
  <c r="DN10" i="4"/>
  <c r="DI10" i="4" s="1"/>
  <c r="DM10" i="4"/>
  <c r="DL10" i="4"/>
  <c r="DK10" i="4"/>
  <c r="DJ10" i="4"/>
  <c r="DH10" i="4"/>
  <c r="DG10" i="4"/>
  <c r="DF10" i="4"/>
  <c r="DB10" i="4"/>
  <c r="DA10" i="4"/>
  <c r="CZ10" i="4"/>
  <c r="CX10" i="4"/>
  <c r="BM10" i="4"/>
  <c r="AV10" i="4" s="1"/>
  <c r="BL10" i="4"/>
  <c r="BJ10" i="4"/>
  <c r="D10" i="4"/>
  <c r="C10" i="4"/>
  <c r="DM9" i="4"/>
  <c r="DN9" i="4" s="1"/>
  <c r="DL9" i="4"/>
  <c r="DK9" i="4"/>
  <c r="DJ9" i="4"/>
  <c r="BM9" i="4"/>
  <c r="BJ9" i="4"/>
  <c r="D9" i="4"/>
  <c r="C9" i="4"/>
  <c r="I209" i="3"/>
  <c r="H209" i="3"/>
  <c r="G209" i="3"/>
  <c r="F209" i="3"/>
  <c r="BQ31" i="4" s="1"/>
  <c r="I208" i="3"/>
  <c r="H208" i="3"/>
  <c r="G208" i="3"/>
  <c r="F208" i="3"/>
  <c r="BP11" i="4" s="1"/>
  <c r="I207" i="3"/>
  <c r="H207" i="3"/>
  <c r="G207" i="3"/>
  <c r="F207" i="3"/>
  <c r="BO37" i="4" s="1"/>
  <c r="I206" i="3"/>
  <c r="H206" i="3"/>
  <c r="G206" i="3"/>
  <c r="F206" i="3"/>
  <c r="BJ13" i="4" s="1"/>
  <c r="I205" i="3"/>
  <c r="H205" i="3"/>
  <c r="G205" i="3"/>
  <c r="F205" i="3"/>
  <c r="BN30" i="4" s="1"/>
  <c r="I204" i="3"/>
  <c r="H204" i="3"/>
  <c r="G204" i="3"/>
  <c r="F204" i="3"/>
  <c r="BM38" i="4" s="1"/>
  <c r="I203" i="3"/>
  <c r="H203" i="3"/>
  <c r="G203" i="3"/>
  <c r="F203" i="3"/>
  <c r="BK33" i="4" s="1"/>
  <c r="I202" i="3"/>
  <c r="H202" i="3"/>
  <c r="G202" i="3"/>
  <c r="F202" i="3"/>
  <c r="BL50" i="4" s="1"/>
  <c r="I201" i="3"/>
  <c r="H201" i="3"/>
  <c r="G201" i="3"/>
  <c r="F201" i="3" a="1"/>
  <c r="F201" i="3" s="1"/>
  <c r="I200" i="3"/>
  <c r="H200" i="3"/>
  <c r="G200" i="3"/>
  <c r="F200" i="3"/>
  <c r="H183" i="3"/>
  <c r="G181" i="3"/>
  <c r="H179" i="3"/>
  <c r="P126" i="3" a="1"/>
  <c r="P126" i="3" s="1"/>
  <c r="O126" i="3" a="1"/>
  <c r="O126" i="3"/>
  <c r="N126" i="3" a="1"/>
  <c r="N126" i="3" s="1"/>
  <c r="M126" i="3" a="1"/>
  <c r="M126" i="3" s="1"/>
  <c r="L126" i="3" a="1"/>
  <c r="L126" i="3" s="1"/>
  <c r="J126" i="3" a="1"/>
  <c r="J126" i="3" s="1"/>
  <c r="I126" i="3" a="1"/>
  <c r="I126" i="3" s="1"/>
  <c r="H126" i="3" a="1"/>
  <c r="H126" i="3" s="1"/>
  <c r="G126" i="3" a="1"/>
  <c r="G126" i="3" s="1"/>
  <c r="F126" i="3" a="1"/>
  <c r="F126" i="3" s="1"/>
  <c r="P125" i="3" a="1"/>
  <c r="P125" i="3" s="1"/>
  <c r="O125" i="3" a="1"/>
  <c r="O125" i="3" s="1"/>
  <c r="N125" i="3" a="1"/>
  <c r="N125" i="3" s="1"/>
  <c r="M125" i="3" a="1"/>
  <c r="M125" i="3" s="1"/>
  <c r="L125" i="3" a="1"/>
  <c r="L125" i="3" s="1"/>
  <c r="J125" i="3" a="1"/>
  <c r="J125" i="3" s="1"/>
  <c r="I125" i="3" a="1"/>
  <c r="I125" i="3" s="1"/>
  <c r="H125" i="3" a="1"/>
  <c r="H125" i="3" s="1"/>
  <c r="G125" i="3" a="1"/>
  <c r="G125" i="3" s="1"/>
  <c r="F125" i="3" a="1"/>
  <c r="F125" i="3" s="1"/>
  <c r="P124" i="3" a="1"/>
  <c r="P124" i="3" s="1"/>
  <c r="O124" i="3" a="1"/>
  <c r="O124" i="3" s="1"/>
  <c r="N124" i="3" a="1"/>
  <c r="N124" i="3" s="1"/>
  <c r="M124" i="3" a="1"/>
  <c r="M124" i="3" s="1"/>
  <c r="L124" i="3" a="1"/>
  <c r="L124" i="3" s="1"/>
  <c r="J124" i="3" a="1"/>
  <c r="J124" i="3" s="1"/>
  <c r="I124" i="3" a="1"/>
  <c r="I124" i="3" s="1"/>
  <c r="H124" i="3" a="1"/>
  <c r="H124" i="3" s="1"/>
  <c r="G124" i="3" a="1"/>
  <c r="G124" i="3" s="1"/>
  <c r="F124" i="3" a="1"/>
  <c r="F124" i="3" s="1"/>
  <c r="P123" i="3" a="1"/>
  <c r="P123" i="3" s="1"/>
  <c r="O123" i="3" a="1"/>
  <c r="O123" i="3" s="1"/>
  <c r="N123" i="3" a="1"/>
  <c r="N123" i="3" s="1"/>
  <c r="M123" i="3" a="1"/>
  <c r="M123" i="3" s="1"/>
  <c r="L123" i="3" a="1"/>
  <c r="L123" i="3" s="1"/>
  <c r="J123" i="3" a="1"/>
  <c r="J123" i="3" s="1"/>
  <c r="I123" i="3" a="1"/>
  <c r="I123" i="3" s="1"/>
  <c r="H123" i="3" a="1"/>
  <c r="H123" i="3" s="1"/>
  <c r="G123" i="3" a="1"/>
  <c r="G123" i="3" s="1"/>
  <c r="F123" i="3" a="1"/>
  <c r="F123" i="3" s="1"/>
  <c r="P122" i="3" a="1"/>
  <c r="P122" i="3" s="1"/>
  <c r="O122" i="3" a="1"/>
  <c r="O122" i="3" s="1"/>
  <c r="N122" i="3" a="1"/>
  <c r="N122" i="3" s="1"/>
  <c r="M122" i="3" a="1"/>
  <c r="M122" i="3" s="1"/>
  <c r="L122" i="3" a="1"/>
  <c r="L122" i="3" s="1"/>
  <c r="J122" i="3" a="1"/>
  <c r="J122" i="3" s="1"/>
  <c r="I122" i="3" a="1"/>
  <c r="I122" i="3" s="1"/>
  <c r="H122" i="3" a="1"/>
  <c r="H122" i="3" s="1"/>
  <c r="G122" i="3" a="1"/>
  <c r="G122" i="3" s="1"/>
  <c r="F122" i="3" a="1"/>
  <c r="F122" i="3" s="1"/>
  <c r="P121" i="3" a="1"/>
  <c r="P121" i="3" s="1"/>
  <c r="O121" i="3" a="1"/>
  <c r="O121" i="3" s="1"/>
  <c r="N121" i="3" a="1"/>
  <c r="N121" i="3" s="1"/>
  <c r="M121" i="3" a="1"/>
  <c r="M121" i="3" s="1"/>
  <c r="L121" i="3" a="1"/>
  <c r="L121" i="3" s="1"/>
  <c r="J121" i="3" a="1"/>
  <c r="J121" i="3" s="1"/>
  <c r="I121" i="3" a="1"/>
  <c r="I121" i="3" s="1"/>
  <c r="H121" i="3" a="1"/>
  <c r="H121" i="3" s="1"/>
  <c r="G121" i="3" a="1"/>
  <c r="G121" i="3" s="1"/>
  <c r="F121" i="3" a="1"/>
  <c r="F121" i="3" s="1"/>
  <c r="P120" i="3" a="1"/>
  <c r="P120" i="3" s="1"/>
  <c r="O120" i="3" a="1"/>
  <c r="O120" i="3" s="1"/>
  <c r="N120" i="3" a="1"/>
  <c r="N120" i="3" s="1"/>
  <c r="M120" i="3" a="1"/>
  <c r="M120" i="3" s="1"/>
  <c r="L120" i="3" a="1"/>
  <c r="L120" i="3" s="1"/>
  <c r="J120" i="3" a="1"/>
  <c r="J120" i="3" s="1"/>
  <c r="I120" i="3" a="1"/>
  <c r="I120" i="3" s="1"/>
  <c r="H120" i="3" a="1"/>
  <c r="H120" i="3" s="1"/>
  <c r="G120" i="3" a="1"/>
  <c r="G120" i="3" s="1"/>
  <c r="F120" i="3" a="1"/>
  <c r="F120" i="3" s="1"/>
  <c r="P119" i="3" a="1"/>
  <c r="P119" i="3" s="1"/>
  <c r="O119" i="3" a="1"/>
  <c r="O119" i="3" s="1"/>
  <c r="N119" i="3" a="1"/>
  <c r="N119" i="3" s="1"/>
  <c r="M119" i="3" a="1"/>
  <c r="M119" i="3" s="1"/>
  <c r="L119" i="3" a="1"/>
  <c r="L119" i="3" s="1"/>
  <c r="J119" i="3" a="1"/>
  <c r="J119" i="3" s="1"/>
  <c r="I119" i="3" a="1"/>
  <c r="I119" i="3" s="1"/>
  <c r="H119" i="3" a="1"/>
  <c r="H119" i="3" s="1"/>
  <c r="G119" i="3" a="1"/>
  <c r="G119" i="3" s="1"/>
  <c r="F119" i="3" a="1"/>
  <c r="F119" i="3" s="1"/>
  <c r="M73" i="3"/>
  <c r="L73" i="3"/>
  <c r="I73" i="3"/>
  <c r="K73" i="3" s="1"/>
  <c r="H73" i="3"/>
  <c r="J73" i="3" s="1"/>
  <c r="I72" i="3"/>
  <c r="M72" i="3" s="1"/>
  <c r="H72" i="3"/>
  <c r="L72" i="3" s="1"/>
  <c r="M71" i="3"/>
  <c r="L71" i="3"/>
  <c r="I71" i="3"/>
  <c r="K71" i="3" s="1"/>
  <c r="H71" i="3"/>
  <c r="J71" i="3" s="1"/>
  <c r="M70" i="3"/>
  <c r="L70" i="3"/>
  <c r="K70" i="3"/>
  <c r="J70" i="3"/>
  <c r="I70" i="3"/>
  <c r="H70" i="3"/>
  <c r="K69" i="3"/>
  <c r="J69" i="3"/>
  <c r="I69" i="3"/>
  <c r="M69" i="3" s="1"/>
  <c r="H69" i="3"/>
  <c r="L69" i="3" s="1"/>
  <c r="K68" i="3"/>
  <c r="J68" i="3"/>
  <c r="I68" i="3"/>
  <c r="M68" i="3" s="1"/>
  <c r="H68" i="3"/>
  <c r="L68" i="3" s="1"/>
  <c r="I67" i="3"/>
  <c r="M67" i="3" s="1"/>
  <c r="H67" i="3"/>
  <c r="M66" i="3"/>
  <c r="L66" i="3"/>
  <c r="K66" i="3"/>
  <c r="J66" i="3"/>
  <c r="I66" i="3"/>
  <c r="H66" i="3"/>
  <c r="M65" i="3"/>
  <c r="L65" i="3"/>
  <c r="I65" i="3"/>
  <c r="K65" i="3" s="1"/>
  <c r="H65" i="3"/>
  <c r="J65" i="3" s="1"/>
  <c r="J64" i="3"/>
  <c r="I64" i="3"/>
  <c r="M64" i="3" s="1"/>
  <c r="H64" i="3"/>
  <c r="L64" i="3" s="1"/>
  <c r="M63" i="3"/>
  <c r="L63" i="3"/>
  <c r="I63" i="3"/>
  <c r="K63" i="3" s="1"/>
  <c r="H63" i="3"/>
  <c r="J63" i="3" s="1"/>
  <c r="M62" i="3"/>
  <c r="L62" i="3"/>
  <c r="K62" i="3"/>
  <c r="J62" i="3"/>
  <c r="I62" i="3"/>
  <c r="H62" i="3"/>
  <c r="L61" i="3"/>
  <c r="K61" i="3"/>
  <c r="I61" i="3"/>
  <c r="M61" i="3" s="1"/>
  <c r="H61" i="3"/>
  <c r="J61" i="3" s="1"/>
  <c r="G43" i="3"/>
  <c r="F56" i="3" s="1"/>
  <c r="F43" i="3"/>
  <c r="I40" i="3"/>
  <c r="G183" i="3" s="1"/>
  <c r="F40" i="3"/>
  <c r="K40" i="3" s="1"/>
  <c r="K39" i="3"/>
  <c r="J179" i="3" s="1"/>
  <c r="I39" i="3"/>
  <c r="G179" i="3" s="1"/>
  <c r="F39" i="3"/>
  <c r="J38" i="3"/>
  <c r="H38" i="3"/>
  <c r="G38" i="3"/>
  <c r="F34" i="3"/>
  <c r="F32" i="3"/>
  <c r="F31" i="3" a="1"/>
  <c r="F35" i="3" s="1"/>
  <c r="F31" i="3"/>
  <c r="F26" i="3"/>
  <c r="G26" i="3" s="1"/>
  <c r="F192" i="3" s="1"/>
  <c r="I192" i="3" s="1"/>
  <c r="J192" i="3" s="1"/>
  <c r="F24" i="3"/>
  <c r="G24" i="3" s="1"/>
  <c r="F22" i="3" a="1"/>
  <c r="F25" i="3" s="1"/>
  <c r="G25" i="3" s="1"/>
  <c r="J19" i="3"/>
  <c r="H181" i="3" s="1"/>
  <c r="F19" i="3"/>
  <c r="K19" i="3" s="1"/>
  <c r="F15" i="3"/>
  <c r="F13" i="3"/>
  <c r="F14" i="3" s="1"/>
  <c r="B82" i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80" i="1"/>
  <c r="B81" i="1" s="1"/>
  <c r="B77" i="1"/>
  <c r="B78" i="1" s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J181" i="3" l="1"/>
  <c r="G20" i="1" s="1"/>
  <c r="F1271" i="4"/>
  <c r="F1272" i="4"/>
  <c r="F1273" i="4"/>
  <c r="F1266" i="4"/>
  <c r="F1269" i="4"/>
  <c r="F1256" i="4"/>
  <c r="F1262" i="4"/>
  <c r="F1258" i="4"/>
  <c r="F1270" i="4"/>
  <c r="F1267" i="4"/>
  <c r="F1264" i="4"/>
  <c r="F1265" i="4"/>
  <c r="F1249" i="4"/>
  <c r="F1260" i="4"/>
  <c r="F1268" i="4"/>
  <c r="F1263" i="4"/>
  <c r="F1257" i="4"/>
  <c r="F1259" i="4"/>
  <c r="F1254" i="4"/>
  <c r="F1251" i="4"/>
  <c r="F1243" i="4"/>
  <c r="F1250" i="4"/>
  <c r="F1261" i="4"/>
  <c r="F1255" i="4"/>
  <c r="F1253" i="4"/>
  <c r="F1241" i="4"/>
  <c r="F1247" i="4"/>
  <c r="F1252" i="4"/>
  <c r="F1248" i="4"/>
  <c r="F1246" i="4"/>
  <c r="F1239" i="4"/>
  <c r="F1245" i="4"/>
  <c r="F1244" i="4"/>
  <c r="F1242" i="4"/>
  <c r="F1238" i="4"/>
  <c r="F1228" i="4"/>
  <c r="F1232" i="4"/>
  <c r="F1231" i="4"/>
  <c r="F1229" i="4"/>
  <c r="F1217" i="4"/>
  <c r="F1224" i="4"/>
  <c r="F1218" i="4"/>
  <c r="F1237" i="4"/>
  <c r="F1240" i="4"/>
  <c r="F1233" i="4"/>
  <c r="F1236" i="4"/>
  <c r="F1227" i="4"/>
  <c r="F1234" i="4"/>
  <c r="F1226" i="4"/>
  <c r="F1220" i="4"/>
  <c r="F1215" i="4"/>
  <c r="F1235" i="4"/>
  <c r="F1230" i="4"/>
  <c r="F1222" i="4"/>
  <c r="F1216" i="4"/>
  <c r="F1221" i="4"/>
  <c r="F1210" i="4"/>
  <c r="F1201" i="4"/>
  <c r="F1219" i="4"/>
  <c r="F1212" i="4"/>
  <c r="F1202" i="4"/>
  <c r="F1214" i="4"/>
  <c r="F1225" i="4"/>
  <c r="F1195" i="4"/>
  <c r="F1196" i="4"/>
  <c r="F1204" i="4"/>
  <c r="F1206" i="4"/>
  <c r="F1200" i="4"/>
  <c r="F1207" i="4"/>
  <c r="F1208" i="4"/>
  <c r="F1223" i="4"/>
  <c r="F1213" i="4"/>
  <c r="F1199" i="4"/>
  <c r="F1205" i="4"/>
  <c r="F1194" i="4"/>
  <c r="F1180" i="4"/>
  <c r="F1203" i="4"/>
  <c r="F1211" i="4"/>
  <c r="F1209" i="4"/>
  <c r="F1186" i="4"/>
  <c r="F1172" i="4"/>
  <c r="F1168" i="4"/>
  <c r="F1183" i="4"/>
  <c r="F1178" i="4"/>
  <c r="F1175" i="4"/>
  <c r="F1187" i="4"/>
  <c r="F1181" i="4"/>
  <c r="F1188" i="4"/>
  <c r="F1197" i="4"/>
  <c r="F1189" i="4"/>
  <c r="F1170" i="4"/>
  <c r="F1179" i="4"/>
  <c r="F1176" i="4"/>
  <c r="F1182" i="4"/>
  <c r="F1192" i="4"/>
  <c r="F1191" i="4"/>
  <c r="F1174" i="4"/>
  <c r="F1177" i="4"/>
  <c r="F1198" i="4"/>
  <c r="F1190" i="4"/>
  <c r="F1166" i="4"/>
  <c r="F1173" i="4"/>
  <c r="F1160" i="4"/>
  <c r="F1185" i="4"/>
  <c r="F1169" i="4"/>
  <c r="F1162" i="4"/>
  <c r="F1154" i="4"/>
  <c r="F1184" i="4"/>
  <c r="F1159" i="4"/>
  <c r="F1156" i="4"/>
  <c r="F1157" i="4"/>
  <c r="F1141" i="4"/>
  <c r="F1193" i="4"/>
  <c r="F1171" i="4"/>
  <c r="F1164" i="4"/>
  <c r="F1158" i="4"/>
  <c r="F1167" i="4"/>
  <c r="F1147" i="4"/>
  <c r="F1163" i="4"/>
  <c r="F1165" i="4"/>
  <c r="F1152" i="4"/>
  <c r="F1139" i="4"/>
  <c r="F1149" i="4"/>
  <c r="F1161" i="4"/>
  <c r="F1144" i="4"/>
  <c r="F1140" i="4"/>
  <c r="F1148" i="4"/>
  <c r="F1155" i="4"/>
  <c r="F1145" i="4"/>
  <c r="F1135" i="4"/>
  <c r="F1151" i="4"/>
  <c r="F1146" i="4"/>
  <c r="F1143" i="4"/>
  <c r="F1153" i="4"/>
  <c r="F1150" i="4"/>
  <c r="F1138" i="4"/>
  <c r="F1142" i="4"/>
  <c r="F1131" i="4"/>
  <c r="F1137" i="4"/>
  <c r="F1133" i="4"/>
  <c r="F1136" i="4"/>
  <c r="F1134" i="4"/>
  <c r="F1107" i="4"/>
  <c r="F1126" i="4"/>
  <c r="F1109" i="4"/>
  <c r="F1125" i="4"/>
  <c r="F1110" i="4"/>
  <c r="F1123" i="4"/>
  <c r="F1127" i="4"/>
  <c r="F1112" i="4"/>
  <c r="F1132" i="4"/>
  <c r="F1129" i="4"/>
  <c r="F1113" i="4"/>
  <c r="F1115" i="4"/>
  <c r="F1124" i="4"/>
  <c r="F1117" i="4"/>
  <c r="F1101" i="4"/>
  <c r="F1130" i="4"/>
  <c r="F1128" i="4"/>
  <c r="F1118" i="4"/>
  <c r="F1119" i="4"/>
  <c r="F1103" i="4"/>
  <c r="F1120" i="4"/>
  <c r="F1121" i="4"/>
  <c r="F1105" i="4"/>
  <c r="F1122" i="4"/>
  <c r="F1080" i="4"/>
  <c r="F1098" i="4"/>
  <c r="F1094" i="4"/>
  <c r="F1081" i="4"/>
  <c r="F1106" i="4"/>
  <c r="F1104" i="4"/>
  <c r="F1114" i="4"/>
  <c r="F1083" i="4"/>
  <c r="F1116" i="4"/>
  <c r="F1111" i="4"/>
  <c r="F1100" i="4"/>
  <c r="F1097" i="4"/>
  <c r="F1095" i="4"/>
  <c r="F1087" i="4"/>
  <c r="F1088" i="4"/>
  <c r="F1089" i="4"/>
  <c r="F1102" i="4"/>
  <c r="F1090" i="4"/>
  <c r="F1091" i="4"/>
  <c r="F1075" i="4"/>
  <c r="F1108" i="4"/>
  <c r="F1093" i="4"/>
  <c r="F1086" i="4"/>
  <c r="F1066" i="4"/>
  <c r="F1071" i="4"/>
  <c r="F1067" i="4"/>
  <c r="F1077" i="4"/>
  <c r="F1070" i="4"/>
  <c r="F1068" i="4"/>
  <c r="F1053" i="4"/>
  <c r="F1085" i="4"/>
  <c r="F1076" i="4"/>
  <c r="F1092" i="4"/>
  <c r="F1078" i="4"/>
  <c r="F1058" i="4"/>
  <c r="F1069" i="4"/>
  <c r="F1084" i="4"/>
  <c r="F1096" i="4"/>
  <c r="F1082" i="4"/>
  <c r="F1079" i="4"/>
  <c r="F1063" i="4"/>
  <c r="F1099" i="4"/>
  <c r="F1074" i="4"/>
  <c r="F1073" i="4"/>
  <c r="F1065" i="4"/>
  <c r="F1040" i="4"/>
  <c r="F1051" i="4"/>
  <c r="F1048" i="4"/>
  <c r="F1064" i="4"/>
  <c r="F1059" i="4"/>
  <c r="F1057" i="4"/>
  <c r="F1055" i="4"/>
  <c r="F1044" i="4"/>
  <c r="F1054" i="4"/>
  <c r="F1045" i="4"/>
  <c r="F1062" i="4"/>
  <c r="F1046" i="4"/>
  <c r="F1060" i="4"/>
  <c r="F1052" i="4"/>
  <c r="F1032" i="4"/>
  <c r="F1033" i="4"/>
  <c r="F1056" i="4"/>
  <c r="F1034" i="4"/>
  <c r="F1047" i="4"/>
  <c r="F1035" i="4"/>
  <c r="F1072" i="4"/>
  <c r="F1050" i="4"/>
  <c r="F1037" i="4"/>
  <c r="F1061" i="4"/>
  <c r="F1008" i="4"/>
  <c r="F1009" i="4"/>
  <c r="F1028" i="4"/>
  <c r="F1049" i="4"/>
  <c r="F1039" i="4"/>
  <c r="F1042" i="4"/>
  <c r="F1030" i="4"/>
  <c r="F1031" i="4"/>
  <c r="F1015" i="4"/>
  <c r="F1041" i="4"/>
  <c r="F1036" i="4"/>
  <c r="F1017" i="4"/>
  <c r="F1025" i="4"/>
  <c r="F1018" i="4"/>
  <c r="F1029" i="4"/>
  <c r="F1027" i="4"/>
  <c r="F1019" i="4"/>
  <c r="F1003" i="4"/>
  <c r="F1038" i="4"/>
  <c r="F1020" i="4"/>
  <c r="F1043" i="4"/>
  <c r="F1024" i="4"/>
  <c r="F1021" i="4"/>
  <c r="F1005" i="4"/>
  <c r="F1022" i="4"/>
  <c r="F1007" i="4"/>
  <c r="F1026" i="4"/>
  <c r="F1012" i="4"/>
  <c r="F1000" i="4"/>
  <c r="F1013" i="4"/>
  <c r="F1014" i="4"/>
  <c r="F991" i="4"/>
  <c r="F992" i="4"/>
  <c r="F1016" i="4"/>
  <c r="F1004" i="4"/>
  <c r="F999" i="4"/>
  <c r="F994" i="4"/>
  <c r="F978" i="4"/>
  <c r="F995" i="4"/>
  <c r="F996" i="4"/>
  <c r="F980" i="4"/>
  <c r="F1023" i="4"/>
  <c r="F998" i="4"/>
  <c r="F1010" i="4"/>
  <c r="F1006" i="4"/>
  <c r="F1011" i="4"/>
  <c r="F1002" i="4"/>
  <c r="F1001" i="4"/>
  <c r="F970" i="4"/>
  <c r="F989" i="4"/>
  <c r="F976" i="4"/>
  <c r="F971" i="4"/>
  <c r="F990" i="4"/>
  <c r="F997" i="4"/>
  <c r="F981" i="4"/>
  <c r="F993" i="4"/>
  <c r="F987" i="4"/>
  <c r="F975" i="4"/>
  <c r="F961" i="4"/>
  <c r="F986" i="4"/>
  <c r="F988" i="4"/>
  <c r="F964" i="4"/>
  <c r="F985" i="4"/>
  <c r="F977" i="4"/>
  <c r="F984" i="4"/>
  <c r="F967" i="4"/>
  <c r="F983" i="4"/>
  <c r="F974" i="4"/>
  <c r="F982" i="4"/>
  <c r="F979" i="4"/>
  <c r="F969" i="4"/>
  <c r="F953" i="4"/>
  <c r="F938" i="4"/>
  <c r="F939" i="4"/>
  <c r="F963" i="4"/>
  <c r="F940" i="4"/>
  <c r="F960" i="4"/>
  <c r="F955" i="4"/>
  <c r="F941" i="4"/>
  <c r="F942" i="4"/>
  <c r="F944" i="4"/>
  <c r="F972" i="4"/>
  <c r="F968" i="4"/>
  <c r="F966" i="4"/>
  <c r="F946" i="4"/>
  <c r="F954" i="4"/>
  <c r="F958" i="4"/>
  <c r="F948" i="4"/>
  <c r="F957" i="4"/>
  <c r="F949" i="4"/>
  <c r="F965" i="4"/>
  <c r="F962" i="4"/>
  <c r="F959" i="4"/>
  <c r="F950" i="4"/>
  <c r="F973" i="4"/>
  <c r="F956" i="4"/>
  <c r="F951" i="4"/>
  <c r="F935" i="4"/>
  <c r="F952" i="4"/>
  <c r="F936" i="4"/>
  <c r="F933" i="4"/>
  <c r="F926" i="4"/>
  <c r="F930" i="4"/>
  <c r="F919" i="4"/>
  <c r="F928" i="4"/>
  <c r="F920" i="4"/>
  <c r="F904" i="4"/>
  <c r="F921" i="4"/>
  <c r="F905" i="4"/>
  <c r="F943" i="4"/>
  <c r="F922" i="4"/>
  <c r="F934" i="4"/>
  <c r="F932" i="4"/>
  <c r="F923" i="4"/>
  <c r="F907" i="4"/>
  <c r="F937" i="4"/>
  <c r="F925" i="4"/>
  <c r="F909" i="4"/>
  <c r="F931" i="4"/>
  <c r="F910" i="4"/>
  <c r="F945" i="4"/>
  <c r="F927" i="4"/>
  <c r="F911" i="4"/>
  <c r="F912" i="4"/>
  <c r="F914" i="4"/>
  <c r="F947" i="4"/>
  <c r="F929" i="4"/>
  <c r="F916" i="4"/>
  <c r="F882" i="4"/>
  <c r="F901" i="4"/>
  <c r="F884" i="4"/>
  <c r="F897" i="4"/>
  <c r="F885" i="4"/>
  <c r="F886" i="4"/>
  <c r="F918" i="4"/>
  <c r="F915" i="4"/>
  <c r="F913" i="4"/>
  <c r="F899" i="4"/>
  <c r="F890" i="4"/>
  <c r="F891" i="4"/>
  <c r="F875" i="4"/>
  <c r="F906" i="4"/>
  <c r="F900" i="4"/>
  <c r="F898" i="4"/>
  <c r="F892" i="4"/>
  <c r="F903" i="4"/>
  <c r="F893" i="4"/>
  <c r="F877" i="4"/>
  <c r="F924" i="4"/>
  <c r="F894" i="4"/>
  <c r="F878" i="4"/>
  <c r="F895" i="4"/>
  <c r="F879" i="4"/>
  <c r="F917" i="4"/>
  <c r="F908" i="4"/>
  <c r="F896" i="4"/>
  <c r="F902" i="4"/>
  <c r="F881" i="4"/>
  <c r="F865" i="4"/>
  <c r="F849" i="4"/>
  <c r="F880" i="4"/>
  <c r="F866" i="4"/>
  <c r="F850" i="4"/>
  <c r="F888" i="4"/>
  <c r="F851" i="4"/>
  <c r="F852" i="4"/>
  <c r="F883" i="4"/>
  <c r="F853" i="4"/>
  <c r="F867" i="4"/>
  <c r="F855" i="4"/>
  <c r="F870" i="4"/>
  <c r="F856" i="4"/>
  <c r="F857" i="4"/>
  <c r="F871" i="4"/>
  <c r="F858" i="4"/>
  <c r="F842" i="4"/>
  <c r="F876" i="4"/>
  <c r="F872" i="4"/>
  <c r="F869" i="4"/>
  <c r="F859" i="4"/>
  <c r="F860" i="4"/>
  <c r="F861" i="4"/>
  <c r="F845" i="4"/>
  <c r="F868" i="4"/>
  <c r="F862" i="4"/>
  <c r="F846" i="4"/>
  <c r="F889" i="4"/>
  <c r="F874" i="4"/>
  <c r="F863" i="4"/>
  <c r="F847" i="4"/>
  <c r="F887" i="4"/>
  <c r="F873" i="4"/>
  <c r="F825" i="4"/>
  <c r="F839" i="4"/>
  <c r="F827" i="4"/>
  <c r="F826" i="4"/>
  <c r="F844" i="4"/>
  <c r="F828" i="4"/>
  <c r="F829" i="4"/>
  <c r="F864" i="4"/>
  <c r="F838" i="4"/>
  <c r="F830" i="4"/>
  <c r="F813" i="4"/>
  <c r="F831" i="4"/>
  <c r="F814" i="4"/>
  <c r="F832" i="4"/>
  <c r="F837" i="4"/>
  <c r="F833" i="4"/>
  <c r="F848" i="4"/>
  <c r="F840" i="4"/>
  <c r="F817" i="4"/>
  <c r="F841" i="4"/>
  <c r="F836" i="4"/>
  <c r="F854" i="4"/>
  <c r="F843" i="4"/>
  <c r="F835" i="4"/>
  <c r="F834" i="4"/>
  <c r="F822" i="4"/>
  <c r="F823" i="4"/>
  <c r="F824" i="4"/>
  <c r="F807" i="4"/>
  <c r="F798" i="4"/>
  <c r="F799" i="4"/>
  <c r="F821" i="4"/>
  <c r="F800" i="4"/>
  <c r="F784" i="4"/>
  <c r="F801" i="4"/>
  <c r="F785" i="4"/>
  <c r="F809" i="4"/>
  <c r="F802" i="4"/>
  <c r="F819" i="4"/>
  <c r="F803" i="4"/>
  <c r="F804" i="4"/>
  <c r="F805" i="4"/>
  <c r="F789" i="4"/>
  <c r="F806" i="4"/>
  <c r="F790" i="4"/>
  <c r="F815" i="4"/>
  <c r="F812" i="4"/>
  <c r="F791" i="4"/>
  <c r="F811" i="4"/>
  <c r="F808" i="4"/>
  <c r="F792" i="4"/>
  <c r="F793" i="4"/>
  <c r="F794" i="4"/>
  <c r="F816" i="4"/>
  <c r="F810" i="4"/>
  <c r="F795" i="4"/>
  <c r="F796" i="4"/>
  <c r="F820" i="4"/>
  <c r="F818" i="4"/>
  <c r="F797" i="4"/>
  <c r="F772" i="4"/>
  <c r="F755" i="4"/>
  <c r="F777" i="4"/>
  <c r="F773" i="4"/>
  <c r="F774" i="4"/>
  <c r="F783" i="4"/>
  <c r="F782" i="4"/>
  <c r="F759" i="4"/>
  <c r="F758" i="4"/>
  <c r="F787" i="4"/>
  <c r="F760" i="4"/>
  <c r="F779" i="4"/>
  <c r="F761" i="4"/>
  <c r="F778" i="4"/>
  <c r="F762" i="4"/>
  <c r="F775" i="4"/>
  <c r="F788" i="4"/>
  <c r="F764" i="4"/>
  <c r="F786" i="4"/>
  <c r="F780" i="4"/>
  <c r="F765" i="4"/>
  <c r="F766" i="4"/>
  <c r="F781" i="4"/>
  <c r="F767" i="4"/>
  <c r="F776" i="4"/>
  <c r="F769" i="4"/>
  <c r="F752" i="4"/>
  <c r="F770" i="4"/>
  <c r="F771" i="4"/>
  <c r="F754" i="4"/>
  <c r="F743" i="4"/>
  <c r="F757" i="4"/>
  <c r="F746" i="4"/>
  <c r="F735" i="4"/>
  <c r="F734" i="4"/>
  <c r="F717" i="4"/>
  <c r="F736" i="4"/>
  <c r="F718" i="4"/>
  <c r="F737" i="4"/>
  <c r="F738" i="4"/>
  <c r="F720" i="4"/>
  <c r="F749" i="4"/>
  <c r="F748" i="4"/>
  <c r="F744" i="4"/>
  <c r="F740" i="4"/>
  <c r="F739" i="4"/>
  <c r="F721" i="4"/>
  <c r="F756" i="4"/>
  <c r="F751" i="4"/>
  <c r="F741" i="4"/>
  <c r="F723" i="4"/>
  <c r="F724" i="4"/>
  <c r="F726" i="4"/>
  <c r="F725" i="4"/>
  <c r="F709" i="4"/>
  <c r="F753" i="4"/>
  <c r="F745" i="4"/>
  <c r="F727" i="4"/>
  <c r="F750" i="4"/>
  <c r="F747" i="4"/>
  <c r="F742" i="4"/>
  <c r="F728" i="4"/>
  <c r="F730" i="4"/>
  <c r="F731" i="4"/>
  <c r="F768" i="4"/>
  <c r="F763" i="4"/>
  <c r="F732" i="4"/>
  <c r="F706" i="4"/>
  <c r="F690" i="4"/>
  <c r="F674" i="4"/>
  <c r="F658" i="4"/>
  <c r="F707" i="4"/>
  <c r="F691" i="4"/>
  <c r="F675" i="4"/>
  <c r="F659" i="4"/>
  <c r="F692" i="4"/>
  <c r="F676" i="4"/>
  <c r="F660" i="4"/>
  <c r="F644" i="4"/>
  <c r="F693" i="4"/>
  <c r="F677" i="4"/>
  <c r="F694" i="4"/>
  <c r="F678" i="4"/>
  <c r="F662" i="4"/>
  <c r="F722" i="4"/>
  <c r="F712" i="4"/>
  <c r="F695" i="4"/>
  <c r="F679" i="4"/>
  <c r="F663" i="4"/>
  <c r="F710" i="4"/>
  <c r="F708" i="4"/>
  <c r="F696" i="4"/>
  <c r="F680" i="4"/>
  <c r="F664" i="4"/>
  <c r="F733" i="4"/>
  <c r="F697" i="4"/>
  <c r="F681" i="4"/>
  <c r="F665" i="4"/>
  <c r="F698" i="4"/>
  <c r="F682" i="4"/>
  <c r="F699" i="4"/>
  <c r="F683" i="4"/>
  <c r="F667" i="4"/>
  <c r="F651" i="4"/>
  <c r="F700" i="4"/>
  <c r="F684" i="4"/>
  <c r="F715" i="4"/>
  <c r="F714" i="4"/>
  <c r="F701" i="4"/>
  <c r="F685" i="4"/>
  <c r="F669" i="4"/>
  <c r="F713" i="4"/>
  <c r="F702" i="4"/>
  <c r="F686" i="4"/>
  <c r="F670" i="4"/>
  <c r="F729" i="4"/>
  <c r="F711" i="4"/>
  <c r="F703" i="4"/>
  <c r="F687" i="4"/>
  <c r="F671" i="4"/>
  <c r="F655" i="4"/>
  <c r="F719" i="4"/>
  <c r="F704" i="4"/>
  <c r="F688" i="4"/>
  <c r="F672" i="4"/>
  <c r="F656" i="4"/>
  <c r="F716" i="4"/>
  <c r="F705" i="4"/>
  <c r="F689" i="4"/>
  <c r="F673" i="4"/>
  <c r="F657" i="4"/>
  <c r="F634" i="4"/>
  <c r="F618" i="4"/>
  <c r="F602" i="4"/>
  <c r="F586" i="4"/>
  <c r="F646" i="4"/>
  <c r="F635" i="4"/>
  <c r="F619" i="4"/>
  <c r="F603" i="4"/>
  <c r="F587" i="4"/>
  <c r="F649" i="4"/>
  <c r="F636" i="4"/>
  <c r="F620" i="4"/>
  <c r="F604" i="4"/>
  <c r="F588" i="4"/>
  <c r="F637" i="4"/>
  <c r="F621" i="4"/>
  <c r="F605" i="4"/>
  <c r="F645" i="4"/>
  <c r="F638" i="4"/>
  <c r="F622" i="4"/>
  <c r="F606" i="4"/>
  <c r="F639" i="4"/>
  <c r="F623" i="4"/>
  <c r="F607" i="4"/>
  <c r="F591" i="4"/>
  <c r="F640" i="4"/>
  <c r="F624" i="4"/>
  <c r="F608" i="4"/>
  <c r="F666" i="4"/>
  <c r="F648" i="4"/>
  <c r="F641" i="4"/>
  <c r="F625" i="4"/>
  <c r="F609" i="4"/>
  <c r="F593" i="4"/>
  <c r="F668" i="4"/>
  <c r="F653" i="4"/>
  <c r="F642" i="4"/>
  <c r="F626" i="4"/>
  <c r="F610" i="4"/>
  <c r="F594" i="4"/>
  <c r="F627" i="4"/>
  <c r="F611" i="4"/>
  <c r="F595" i="4"/>
  <c r="F628" i="4"/>
  <c r="F612" i="4"/>
  <c r="F596" i="4"/>
  <c r="F654" i="4"/>
  <c r="F643" i="4"/>
  <c r="F629" i="4"/>
  <c r="F613" i="4"/>
  <c r="F597" i="4"/>
  <c r="F630" i="4"/>
  <c r="F614" i="4"/>
  <c r="F598" i="4"/>
  <c r="F647" i="4"/>
  <c r="F631" i="4"/>
  <c r="F615" i="4"/>
  <c r="F599" i="4"/>
  <c r="F661" i="4"/>
  <c r="F632" i="4"/>
  <c r="F616" i="4"/>
  <c r="F600" i="4"/>
  <c r="F584" i="4"/>
  <c r="F652" i="4"/>
  <c r="F650" i="4"/>
  <c r="F633" i="4"/>
  <c r="F617" i="4"/>
  <c r="F601" i="4"/>
  <c r="F589" i="4"/>
  <c r="F583" i="4"/>
  <c r="F562" i="4"/>
  <c r="F545" i="4"/>
  <c r="F529" i="4"/>
  <c r="F577" i="4"/>
  <c r="F563" i="4"/>
  <c r="F546" i="4"/>
  <c r="F564" i="4"/>
  <c r="F548" i="4"/>
  <c r="F547" i="4"/>
  <c r="F531" i="4"/>
  <c r="F515" i="4"/>
  <c r="F580" i="4"/>
  <c r="F565" i="4"/>
  <c r="F549" i="4"/>
  <c r="F532" i="4"/>
  <c r="F590" i="4"/>
  <c r="F582" i="4"/>
  <c r="F566" i="4"/>
  <c r="F550" i="4"/>
  <c r="F533" i="4"/>
  <c r="F517" i="4"/>
  <c r="F592" i="4"/>
  <c r="F567" i="4"/>
  <c r="F551" i="4"/>
  <c r="F534" i="4"/>
  <c r="F518" i="4"/>
  <c r="F578" i="4"/>
  <c r="F568" i="4"/>
  <c r="F552" i="4"/>
  <c r="F535" i="4"/>
  <c r="F569" i="4"/>
  <c r="F553" i="4"/>
  <c r="F536" i="4"/>
  <c r="F570" i="4"/>
  <c r="F554" i="4"/>
  <c r="F537" i="4"/>
  <c r="F571" i="4"/>
  <c r="F555" i="4"/>
  <c r="F538" i="4"/>
  <c r="F572" i="4"/>
  <c r="F556" i="4"/>
  <c r="F539" i="4"/>
  <c r="F581" i="4"/>
  <c r="F579" i="4"/>
  <c r="F573" i="4"/>
  <c r="F557" i="4"/>
  <c r="F540" i="4"/>
  <c r="F524" i="4"/>
  <c r="F574" i="4"/>
  <c r="F558" i="4"/>
  <c r="F541" i="4"/>
  <c r="F525" i="4"/>
  <c r="F575" i="4"/>
  <c r="F559" i="4"/>
  <c r="F542" i="4"/>
  <c r="F585" i="4"/>
  <c r="F576" i="4"/>
  <c r="F560" i="4"/>
  <c r="F543" i="4"/>
  <c r="F527" i="4"/>
  <c r="F561" i="4"/>
  <c r="F544" i="4"/>
  <c r="F528" i="4"/>
  <c r="F513" i="4"/>
  <c r="F504" i="4"/>
  <c r="F488" i="4"/>
  <c r="F471" i="4"/>
  <c r="F455" i="4"/>
  <c r="F530" i="4"/>
  <c r="F526" i="4"/>
  <c r="F505" i="4"/>
  <c r="F489" i="4"/>
  <c r="F472" i="4"/>
  <c r="F456" i="4"/>
  <c r="F440" i="4"/>
  <c r="F506" i="4"/>
  <c r="F490" i="4"/>
  <c r="F474" i="4"/>
  <c r="F473" i="4"/>
  <c r="F457" i="4"/>
  <c r="F441" i="4"/>
  <c r="F507" i="4"/>
  <c r="F491" i="4"/>
  <c r="F475" i="4"/>
  <c r="F523" i="4"/>
  <c r="F492" i="4"/>
  <c r="F476" i="4"/>
  <c r="F459" i="4"/>
  <c r="F508" i="4"/>
  <c r="F493" i="4"/>
  <c r="F477" i="4"/>
  <c r="F460" i="4"/>
  <c r="F444" i="4"/>
  <c r="F494" i="4"/>
  <c r="F478" i="4"/>
  <c r="F461" i="4"/>
  <c r="F511" i="4"/>
  <c r="F495" i="4"/>
  <c r="F479" i="4"/>
  <c r="F462" i="4"/>
  <c r="F514" i="4"/>
  <c r="F510" i="4"/>
  <c r="F496" i="4"/>
  <c r="F480" i="4"/>
  <c r="F463" i="4"/>
  <c r="F497" i="4"/>
  <c r="F481" i="4"/>
  <c r="F521" i="4"/>
  <c r="F498" i="4"/>
  <c r="F482" i="4"/>
  <c r="F465" i="4"/>
  <c r="F512" i="4"/>
  <c r="F509" i="4"/>
  <c r="F499" i="4"/>
  <c r="F483" i="4"/>
  <c r="F466" i="4"/>
  <c r="F519" i="4"/>
  <c r="F500" i="4"/>
  <c r="F484" i="4"/>
  <c r="F467" i="4"/>
  <c r="F451" i="4"/>
  <c r="F501" i="4"/>
  <c r="F485" i="4"/>
  <c r="F468" i="4"/>
  <c r="F452" i="4"/>
  <c r="F520" i="4"/>
  <c r="F516" i="4"/>
  <c r="F502" i="4"/>
  <c r="F486" i="4"/>
  <c r="F469" i="4"/>
  <c r="F453" i="4"/>
  <c r="F522" i="4"/>
  <c r="F503" i="4"/>
  <c r="F487" i="4"/>
  <c r="F470" i="4"/>
  <c r="F454" i="4"/>
  <c r="F430" i="4"/>
  <c r="F418" i="4"/>
  <c r="F402" i="4"/>
  <c r="F419" i="4"/>
  <c r="F464" i="4"/>
  <c r="F442" i="4"/>
  <c r="F432" i="4"/>
  <c r="F420" i="4"/>
  <c r="F404" i="4"/>
  <c r="F434" i="4"/>
  <c r="F421" i="4"/>
  <c r="F405" i="4"/>
  <c r="F422" i="4"/>
  <c r="F449" i="4"/>
  <c r="F448" i="4"/>
  <c r="F423" i="4"/>
  <c r="F407" i="4"/>
  <c r="F391" i="4"/>
  <c r="F439" i="4"/>
  <c r="F438" i="4"/>
  <c r="F425" i="4"/>
  <c r="F409" i="4"/>
  <c r="F393" i="4"/>
  <c r="F426" i="4"/>
  <c r="F410" i="4"/>
  <c r="F394" i="4"/>
  <c r="F437" i="4"/>
  <c r="F431" i="4"/>
  <c r="F427" i="4"/>
  <c r="F411" i="4"/>
  <c r="F395" i="4"/>
  <c r="F447" i="4"/>
  <c r="F428" i="4"/>
  <c r="F412" i="4"/>
  <c r="F396" i="4"/>
  <c r="F379" i="4"/>
  <c r="F458" i="4"/>
  <c r="F450" i="4"/>
  <c r="F436" i="4"/>
  <c r="F433" i="4"/>
  <c r="F429" i="4"/>
  <c r="F413" i="4"/>
  <c r="F397" i="4"/>
  <c r="F443" i="4"/>
  <c r="F414" i="4"/>
  <c r="F398" i="4"/>
  <c r="F446" i="4"/>
  <c r="F445" i="4"/>
  <c r="F415" i="4"/>
  <c r="F399" i="4"/>
  <c r="F435" i="4"/>
  <c r="F416" i="4"/>
  <c r="F417" i="4"/>
  <c r="F401" i="4"/>
  <c r="F424" i="4"/>
  <c r="F392" i="4"/>
  <c r="F367" i="4"/>
  <c r="F368" i="4"/>
  <c r="F352" i="4"/>
  <c r="F336" i="4"/>
  <c r="F403" i="4"/>
  <c r="F390" i="4"/>
  <c r="F369" i="4"/>
  <c r="F353" i="4"/>
  <c r="F337" i="4"/>
  <c r="F370" i="4"/>
  <c r="F354" i="4"/>
  <c r="F338" i="4"/>
  <c r="F322" i="4"/>
  <c r="F386" i="4"/>
  <c r="F371" i="4"/>
  <c r="F355" i="4"/>
  <c r="F378" i="4"/>
  <c r="F375" i="4"/>
  <c r="F372" i="4"/>
  <c r="F356" i="4"/>
  <c r="F340" i="4"/>
  <c r="F382" i="4"/>
  <c r="F357" i="4"/>
  <c r="F341" i="4"/>
  <c r="F408" i="4"/>
  <c r="F358" i="4"/>
  <c r="F406" i="4"/>
  <c r="F383" i="4"/>
  <c r="F381" i="4"/>
  <c r="F359" i="4"/>
  <c r="F343" i="4"/>
  <c r="F388" i="4"/>
  <c r="F380" i="4"/>
  <c r="F373" i="4"/>
  <c r="F360" i="4"/>
  <c r="F344" i="4"/>
  <c r="F376" i="4"/>
  <c r="F361" i="4"/>
  <c r="F384" i="4"/>
  <c r="F362" i="4"/>
  <c r="F346" i="4"/>
  <c r="F400" i="4"/>
  <c r="F363" i="4"/>
  <c r="F389" i="4"/>
  <c r="F385" i="4"/>
  <c r="F364" i="4"/>
  <c r="F348" i="4"/>
  <c r="F332" i="4"/>
  <c r="F387" i="4"/>
  <c r="F365" i="4"/>
  <c r="F349" i="4"/>
  <c r="F377" i="4"/>
  <c r="F374" i="4"/>
  <c r="F366" i="4"/>
  <c r="F350" i="4"/>
  <c r="F324" i="4"/>
  <c r="F303" i="4"/>
  <c r="F304" i="4"/>
  <c r="F288" i="4"/>
  <c r="F339" i="4"/>
  <c r="F333" i="4"/>
  <c r="F326" i="4"/>
  <c r="F305" i="4"/>
  <c r="F331" i="4"/>
  <c r="F306" i="4"/>
  <c r="F290" i="4"/>
  <c r="F273" i="4"/>
  <c r="F351" i="4"/>
  <c r="F319" i="4"/>
  <c r="F307" i="4"/>
  <c r="F291" i="4"/>
  <c r="F327" i="4"/>
  <c r="F308" i="4"/>
  <c r="F292" i="4"/>
  <c r="F347" i="4"/>
  <c r="F334" i="4"/>
  <c r="F325" i="4"/>
  <c r="F309" i="4"/>
  <c r="F293" i="4"/>
  <c r="F328" i="4"/>
  <c r="F310" i="4"/>
  <c r="F294" i="4"/>
  <c r="F342" i="4"/>
  <c r="F329" i="4"/>
  <c r="F311" i="4"/>
  <c r="F295" i="4"/>
  <c r="F279" i="4"/>
  <c r="F320" i="4"/>
  <c r="F312" i="4"/>
  <c r="F296" i="4"/>
  <c r="F280" i="4"/>
  <c r="F323" i="4"/>
  <c r="F313" i="4"/>
  <c r="F297" i="4"/>
  <c r="F345" i="4"/>
  <c r="F335" i="4"/>
  <c r="F330" i="4"/>
  <c r="F314" i="4"/>
  <c r="F298" i="4"/>
  <c r="F282" i="4"/>
  <c r="F265" i="4"/>
  <c r="F315" i="4"/>
  <c r="F299" i="4"/>
  <c r="F283" i="4"/>
  <c r="F316" i="4"/>
  <c r="F300" i="4"/>
  <c r="F284" i="4"/>
  <c r="F267" i="4"/>
  <c r="F317" i="4"/>
  <c r="F301" i="4"/>
  <c r="F285" i="4"/>
  <c r="F321" i="4"/>
  <c r="F318" i="4"/>
  <c r="F302" i="4"/>
  <c r="F271" i="4"/>
  <c r="F254" i="4"/>
  <c r="F281" i="4"/>
  <c r="F262" i="4"/>
  <c r="F255" i="4"/>
  <c r="F238" i="4"/>
  <c r="F256" i="4"/>
  <c r="F240" i="4"/>
  <c r="F239" i="4"/>
  <c r="F223" i="4"/>
  <c r="F269" i="4"/>
  <c r="F257" i="4"/>
  <c r="F241" i="4"/>
  <c r="F224" i="4"/>
  <c r="F289" i="4"/>
  <c r="F258" i="4"/>
  <c r="F242" i="4"/>
  <c r="F225" i="4"/>
  <c r="F209" i="4"/>
  <c r="F286" i="4"/>
  <c r="F259" i="4"/>
  <c r="F243" i="4"/>
  <c r="F226" i="4"/>
  <c r="F263" i="4"/>
  <c r="F260" i="4"/>
  <c r="F244" i="4"/>
  <c r="F227" i="4"/>
  <c r="F211" i="4"/>
  <c r="F245" i="4"/>
  <c r="F277" i="4"/>
  <c r="F246" i="4"/>
  <c r="F276" i="4"/>
  <c r="F247" i="4"/>
  <c r="F230" i="4"/>
  <c r="F270" i="4"/>
  <c r="F248" i="4"/>
  <c r="F268" i="4"/>
  <c r="F249" i="4"/>
  <c r="F232" i="4"/>
  <c r="F275" i="4"/>
  <c r="F274" i="4"/>
  <c r="F272" i="4"/>
  <c r="F264" i="4"/>
  <c r="F261" i="4"/>
  <c r="F250" i="4"/>
  <c r="F233" i="4"/>
  <c r="F287" i="4"/>
  <c r="F251" i="4"/>
  <c r="F234" i="4"/>
  <c r="F278" i="4"/>
  <c r="F252" i="4"/>
  <c r="F235" i="4"/>
  <c r="F266" i="4"/>
  <c r="F253" i="4"/>
  <c r="F236" i="4"/>
  <c r="F220" i="4"/>
  <c r="F207" i="4"/>
  <c r="F201" i="4"/>
  <c r="F184" i="4"/>
  <c r="F168" i="4"/>
  <c r="F152" i="4"/>
  <c r="F222" i="4"/>
  <c r="F218" i="4"/>
  <c r="F185" i="4"/>
  <c r="F169" i="4"/>
  <c r="F202" i="4"/>
  <c r="F186" i="4"/>
  <c r="F170" i="4"/>
  <c r="F204" i="4"/>
  <c r="F188" i="4"/>
  <c r="F187" i="4"/>
  <c r="F171" i="4"/>
  <c r="F155" i="4"/>
  <c r="F215" i="4"/>
  <c r="F189" i="4"/>
  <c r="F172" i="4"/>
  <c r="F190" i="4"/>
  <c r="F173" i="4"/>
  <c r="F206" i="4"/>
  <c r="F191" i="4"/>
  <c r="F174" i="4"/>
  <c r="F158" i="4"/>
  <c r="F192" i="4"/>
  <c r="F175" i="4"/>
  <c r="F203" i="4"/>
  <c r="F193" i="4"/>
  <c r="F176" i="4"/>
  <c r="F160" i="4"/>
  <c r="F217" i="4"/>
  <c r="F194" i="4"/>
  <c r="F177" i="4"/>
  <c r="F231" i="4"/>
  <c r="F228" i="4"/>
  <c r="F208" i="4"/>
  <c r="F195" i="4"/>
  <c r="F178" i="4"/>
  <c r="F162" i="4"/>
  <c r="F196" i="4"/>
  <c r="F179" i="4"/>
  <c r="F229" i="4"/>
  <c r="F221" i="4"/>
  <c r="F213" i="4"/>
  <c r="F197" i="4"/>
  <c r="F180" i="4"/>
  <c r="F164" i="4"/>
  <c r="F148" i="4"/>
  <c r="F212" i="4"/>
  <c r="F205" i="4"/>
  <c r="F198" i="4"/>
  <c r="F181" i="4"/>
  <c r="F165" i="4"/>
  <c r="F219" i="4"/>
  <c r="F210" i="4"/>
  <c r="F199" i="4"/>
  <c r="F182" i="4"/>
  <c r="F237" i="4"/>
  <c r="F216" i="4"/>
  <c r="F214" i="4"/>
  <c r="F200" i="4"/>
  <c r="F183" i="4"/>
  <c r="F167" i="4"/>
  <c r="F128" i="4"/>
  <c r="F112" i="4"/>
  <c r="F96" i="4"/>
  <c r="F129" i="4"/>
  <c r="F113" i="4"/>
  <c r="F166" i="4"/>
  <c r="F149" i="4"/>
  <c r="F142" i="4"/>
  <c r="F130" i="4"/>
  <c r="F114" i="4"/>
  <c r="F156" i="4"/>
  <c r="F131" i="4"/>
  <c r="F132" i="4"/>
  <c r="F116" i="4"/>
  <c r="F161" i="4"/>
  <c r="F133" i="4"/>
  <c r="F117" i="4"/>
  <c r="F159" i="4"/>
  <c r="F145" i="4"/>
  <c r="F134" i="4"/>
  <c r="F118" i="4"/>
  <c r="F102" i="4"/>
  <c r="F153" i="4"/>
  <c r="F143" i="4"/>
  <c r="F135" i="4"/>
  <c r="F119" i="4"/>
  <c r="F103" i="4"/>
  <c r="F157" i="4"/>
  <c r="F136" i="4"/>
  <c r="F120" i="4"/>
  <c r="F104" i="4"/>
  <c r="F88" i="4"/>
  <c r="F154" i="4"/>
  <c r="F146" i="4"/>
  <c r="F137" i="4"/>
  <c r="F121" i="4"/>
  <c r="F105" i="4"/>
  <c r="F89" i="4"/>
  <c r="F138" i="4"/>
  <c r="F122" i="4"/>
  <c r="F106" i="4"/>
  <c r="F90" i="4"/>
  <c r="F151" i="4"/>
  <c r="F139" i="4"/>
  <c r="F123" i="4"/>
  <c r="F163" i="4"/>
  <c r="F144" i="4"/>
  <c r="F140" i="4"/>
  <c r="F124" i="4"/>
  <c r="F108" i="4"/>
  <c r="F92" i="4"/>
  <c r="F147" i="4"/>
  <c r="F141" i="4"/>
  <c r="F125" i="4"/>
  <c r="F150" i="4"/>
  <c r="F126" i="4"/>
  <c r="F110" i="4"/>
  <c r="F94" i="4"/>
  <c r="F91" i="4"/>
  <c r="F83" i="4"/>
  <c r="F74" i="4"/>
  <c r="F111" i="4"/>
  <c r="F75" i="4"/>
  <c r="F59" i="4"/>
  <c r="F101" i="4"/>
  <c r="F98" i="4"/>
  <c r="F86" i="4"/>
  <c r="F76" i="4"/>
  <c r="F60" i="4"/>
  <c r="F84" i="4"/>
  <c r="F77" i="4"/>
  <c r="F61" i="4"/>
  <c r="F45" i="4"/>
  <c r="F29" i="4"/>
  <c r="F78" i="4"/>
  <c r="F62" i="4"/>
  <c r="F46" i="4"/>
  <c r="F30" i="4"/>
  <c r="F109" i="4"/>
  <c r="F79" i="4"/>
  <c r="F63" i="4"/>
  <c r="F80" i="4"/>
  <c r="F64" i="4"/>
  <c r="F48" i="4"/>
  <c r="F85" i="4"/>
  <c r="F81" i="4"/>
  <c r="F65" i="4"/>
  <c r="F49" i="4"/>
  <c r="F33" i="4"/>
  <c r="F99" i="4"/>
  <c r="F95" i="4"/>
  <c r="F66" i="4"/>
  <c r="F67" i="4"/>
  <c r="F51" i="4"/>
  <c r="F107" i="4"/>
  <c r="F82" i="4"/>
  <c r="F68" i="4"/>
  <c r="F52" i="4"/>
  <c r="F36" i="4"/>
  <c r="F127" i="4"/>
  <c r="F115" i="4"/>
  <c r="F69" i="4"/>
  <c r="F53" i="4"/>
  <c r="F97" i="4"/>
  <c r="F70" i="4"/>
  <c r="F54" i="4"/>
  <c r="F38" i="4"/>
  <c r="F100" i="4"/>
  <c r="F87" i="4"/>
  <c r="F71" i="4"/>
  <c r="F72" i="4"/>
  <c r="F93" i="4"/>
  <c r="F73" i="4"/>
  <c r="F57" i="4"/>
  <c r="F21" i="4"/>
  <c r="F22" i="4"/>
  <c r="F58" i="4"/>
  <c r="F37" i="4"/>
  <c r="F9" i="4"/>
  <c r="F31" i="4"/>
  <c r="F25" i="4"/>
  <c r="F10" i="4"/>
  <c r="F56" i="4"/>
  <c r="F35" i="4"/>
  <c r="F11" i="4"/>
  <c r="F50" i="4"/>
  <c r="F44" i="4"/>
  <c r="F43" i="4"/>
  <c r="F42" i="4"/>
  <c r="F23" i="4"/>
  <c r="F12" i="4"/>
  <c r="F40" i="4"/>
  <c r="F13" i="4"/>
  <c r="F55" i="4"/>
  <c r="F41" i="4"/>
  <c r="F14" i="4"/>
  <c r="F27" i="4"/>
  <c r="F15" i="4"/>
  <c r="F47" i="4"/>
  <c r="F39" i="4"/>
  <c r="F16" i="4"/>
  <c r="F17" i="4"/>
  <c r="F32" i="4"/>
  <c r="F28" i="4"/>
  <c r="F24" i="4"/>
  <c r="F18" i="4"/>
  <c r="F34" i="4"/>
  <c r="F26" i="4"/>
  <c r="F19" i="4"/>
  <c r="F20" i="4"/>
  <c r="DI9" i="4"/>
  <c r="DH9" i="4"/>
  <c r="DG9" i="4"/>
  <c r="DF9" i="4"/>
  <c r="DE9" i="4"/>
  <c r="DD9" i="4"/>
  <c r="DC9" i="4"/>
  <c r="DB9" i="4"/>
  <c r="DA9" i="4"/>
  <c r="CZ9" i="4"/>
  <c r="CY9" i="4"/>
  <c r="CX9" i="4"/>
  <c r="AV13" i="4"/>
  <c r="DC19" i="4"/>
  <c r="DB19" i="4"/>
  <c r="DA19" i="4"/>
  <c r="CZ19" i="4"/>
  <c r="CY19" i="4"/>
  <c r="CX19" i="4"/>
  <c r="DI19" i="4"/>
  <c r="DH19" i="4"/>
  <c r="DG19" i="4"/>
  <c r="DF19" i="4"/>
  <c r="DE19" i="4"/>
  <c r="DD19" i="4"/>
  <c r="DI33" i="4"/>
  <c r="DH33" i="4"/>
  <c r="DE33" i="4"/>
  <c r="DB33" i="4"/>
  <c r="CZ33" i="4"/>
  <c r="DG33" i="4"/>
  <c r="DF33" i="4"/>
  <c r="DD33" i="4"/>
  <c r="DC33" i="4"/>
  <c r="DA33" i="4"/>
  <c r="CY33" i="4"/>
  <c r="CX33" i="4"/>
  <c r="H32" i="1"/>
  <c r="J72" i="3"/>
  <c r="DI13" i="4"/>
  <c r="DH13" i="4"/>
  <c r="DG13" i="4"/>
  <c r="DF13" i="4"/>
  <c r="DE13" i="4"/>
  <c r="DD13" i="4"/>
  <c r="DC13" i="4"/>
  <c r="DB13" i="4"/>
  <c r="DA13" i="4"/>
  <c r="CZ13" i="4"/>
  <c r="CY13" i="4"/>
  <c r="CX13" i="4"/>
  <c r="DH36" i="4"/>
  <c r="DE36" i="4"/>
  <c r="DC36" i="4"/>
  <c r="DF36" i="4"/>
  <c r="DD36" i="4"/>
  <c r="DB36" i="4"/>
  <c r="DA36" i="4"/>
  <c r="CZ36" i="4"/>
  <c r="CY36" i="4"/>
  <c r="CX36" i="4"/>
  <c r="DI36" i="4"/>
  <c r="DG36" i="4"/>
  <c r="DI34" i="4"/>
  <c r="DF34" i="4"/>
  <c r="DC34" i="4"/>
  <c r="DA34" i="4"/>
  <c r="DH34" i="4"/>
  <c r="DG34" i="4"/>
  <c r="DE34" i="4"/>
  <c r="DD34" i="4"/>
  <c r="DB34" i="4"/>
  <c r="CZ34" i="4"/>
  <c r="CY34" i="4"/>
  <c r="CX34" i="4"/>
  <c r="DC27" i="4"/>
  <c r="DB27" i="4"/>
  <c r="CY27" i="4"/>
  <c r="DI27" i="4"/>
  <c r="DH27" i="4"/>
  <c r="DG27" i="4"/>
  <c r="DF27" i="4"/>
  <c r="DE27" i="4"/>
  <c r="DD27" i="4"/>
  <c r="DA27" i="4"/>
  <c r="CZ27" i="4"/>
  <c r="CX27" i="4"/>
  <c r="BI1271" i="4"/>
  <c r="BI1272" i="4"/>
  <c r="BI1273" i="4"/>
  <c r="BI1266" i="4"/>
  <c r="BI1269" i="4"/>
  <c r="BI1267" i="4"/>
  <c r="BI1256" i="4"/>
  <c r="BI1270" i="4"/>
  <c r="BI1263" i="4"/>
  <c r="BI1268" i="4"/>
  <c r="BI1265" i="4"/>
  <c r="BI1249" i="4"/>
  <c r="BI1262" i="4"/>
  <c r="BI1253" i="4"/>
  <c r="BI1260" i="4"/>
  <c r="BI1264" i="4"/>
  <c r="BI1261" i="4"/>
  <c r="BI1258" i="4"/>
  <c r="BI1259" i="4"/>
  <c r="BI1255" i="4"/>
  <c r="BI1257" i="4"/>
  <c r="BI1251" i="4"/>
  <c r="BI1237" i="4"/>
  <c r="BI1252" i="4"/>
  <c r="BI1247" i="4"/>
  <c r="BI1244" i="4"/>
  <c r="BI1243" i="4"/>
  <c r="BI1250" i="4"/>
  <c r="BI1241" i="4"/>
  <c r="BI1248" i="4"/>
  <c r="BI1254" i="4"/>
  <c r="BI1246" i="4"/>
  <c r="BI1240" i="4"/>
  <c r="BI1245" i="4"/>
  <c r="BI1233" i="4"/>
  <c r="BI1239" i="4"/>
  <c r="BI1234" i="4"/>
  <c r="BI1242" i="4"/>
  <c r="BI1232" i="4"/>
  <c r="BI1229" i="4"/>
  <c r="BI1225" i="4"/>
  <c r="BI1217" i="4"/>
  <c r="BI1231" i="4"/>
  <c r="BI1218" i="4"/>
  <c r="BI1236" i="4"/>
  <c r="BI1238" i="4"/>
  <c r="BI1235" i="4"/>
  <c r="BI1230" i="4"/>
  <c r="BI1223" i="4"/>
  <c r="BI1220" i="4"/>
  <c r="BI1226" i="4"/>
  <c r="BI1219" i="4"/>
  <c r="BI1210" i="4"/>
  <c r="BI1216" i="4"/>
  <c r="BI1227" i="4"/>
  <c r="BI1209" i="4"/>
  <c r="BI1206" i="4"/>
  <c r="BI1201" i="4"/>
  <c r="BI1202" i="4"/>
  <c r="BI1228" i="4"/>
  <c r="BI1204" i="4"/>
  <c r="BI1195" i="4"/>
  <c r="BI1215" i="4"/>
  <c r="BI1203" i="4"/>
  <c r="BI1196" i="4"/>
  <c r="BI1213" i="4"/>
  <c r="BI1224" i="4"/>
  <c r="BI1214" i="4"/>
  <c r="BI1222" i="4"/>
  <c r="BI1208" i="4"/>
  <c r="BI1212" i="4"/>
  <c r="BI1221" i="4"/>
  <c r="BI1200" i="4"/>
  <c r="BI1197" i="4"/>
  <c r="BI1205" i="4"/>
  <c r="BI1198" i="4"/>
  <c r="BI1186" i="4"/>
  <c r="BI1211" i="4"/>
  <c r="BI1207" i="4"/>
  <c r="BI1180" i="4"/>
  <c r="BI1190" i="4"/>
  <c r="BI1168" i="4"/>
  <c r="BI1189" i="4"/>
  <c r="BI1172" i="4"/>
  <c r="BI1184" i="4"/>
  <c r="BI1173" i="4"/>
  <c r="BI1193" i="4"/>
  <c r="BI1183" i="4"/>
  <c r="BI1179" i="4"/>
  <c r="BI1176" i="4"/>
  <c r="BI1192" i="4"/>
  <c r="BI1199" i="4"/>
  <c r="BI1191" i="4"/>
  <c r="BI1174" i="4"/>
  <c r="BI1171" i="4"/>
  <c r="BI1166" i="4"/>
  <c r="BI1158" i="4"/>
  <c r="BI1194" i="4"/>
  <c r="BI1181" i="4"/>
  <c r="BI1177" i="4"/>
  <c r="BI1154" i="4"/>
  <c r="BI1160" i="4"/>
  <c r="BI1156" i="4"/>
  <c r="BI1188" i="4"/>
  <c r="BI1178" i="4"/>
  <c r="BI1163" i="4"/>
  <c r="BI1141" i="4"/>
  <c r="BI1185" i="4"/>
  <c r="BI1164" i="4"/>
  <c r="BI1187" i="4"/>
  <c r="BI1170" i="4"/>
  <c r="BI1157" i="4"/>
  <c r="BI1182" i="4"/>
  <c r="BI1159" i="4"/>
  <c r="BI1147" i="4"/>
  <c r="BI1175" i="4"/>
  <c r="BI1169" i="4"/>
  <c r="BI1165" i="4"/>
  <c r="BI1148" i="4"/>
  <c r="BI1140" i="4"/>
  <c r="BI1137" i="4"/>
  <c r="BI1153" i="4"/>
  <c r="BI1167" i="4"/>
  <c r="BI1162" i="4"/>
  <c r="BI1161" i="4"/>
  <c r="BI1138" i="4"/>
  <c r="BI1143" i="4"/>
  <c r="BI1151" i="4"/>
  <c r="BI1150" i="4"/>
  <c r="BI1155" i="4"/>
  <c r="BI1152" i="4"/>
  <c r="BI1146" i="4"/>
  <c r="BI1149" i="4"/>
  <c r="BI1144" i="4"/>
  <c r="BI1131" i="4"/>
  <c r="BI1139" i="4"/>
  <c r="BI1133" i="4"/>
  <c r="BI1142" i="4"/>
  <c r="BI1134" i="4"/>
  <c r="BI1145" i="4"/>
  <c r="BI1124" i="4"/>
  <c r="BI1107" i="4"/>
  <c r="BI1136" i="4"/>
  <c r="BI1122" i="4"/>
  <c r="BI1109" i="4"/>
  <c r="BI1110" i="4"/>
  <c r="BI1127" i="4"/>
  <c r="BI1112" i="4"/>
  <c r="BI1113" i="4"/>
  <c r="BI1132" i="4"/>
  <c r="BI1123" i="4"/>
  <c r="BI1115" i="4"/>
  <c r="BI1130" i="4"/>
  <c r="BI1117" i="4"/>
  <c r="BI1101" i="4"/>
  <c r="BI1135" i="4"/>
  <c r="BI1118" i="4"/>
  <c r="BI1125" i="4"/>
  <c r="BI1119" i="4"/>
  <c r="BI1103" i="4"/>
  <c r="BI1128" i="4"/>
  <c r="BI1120" i="4"/>
  <c r="BI1129" i="4"/>
  <c r="BI1126" i="4"/>
  <c r="BI1121" i="4"/>
  <c r="BI1105" i="4"/>
  <c r="BI1116" i="4"/>
  <c r="BI1080" i="4"/>
  <c r="BI1081" i="4"/>
  <c r="BI1096" i="4"/>
  <c r="BI1083" i="4"/>
  <c r="BI1104" i="4"/>
  <c r="BI1094" i="4"/>
  <c r="BI1100" i="4"/>
  <c r="BI1087" i="4"/>
  <c r="BI1108" i="4"/>
  <c r="BI1088" i="4"/>
  <c r="BI1089" i="4"/>
  <c r="BI1114" i="4"/>
  <c r="BI1111" i="4"/>
  <c r="BI1106" i="4"/>
  <c r="BI1095" i="4"/>
  <c r="BI1090" i="4"/>
  <c r="BI1098" i="4"/>
  <c r="BI1091" i="4"/>
  <c r="BI1075" i="4"/>
  <c r="BI1102" i="4"/>
  <c r="BI1078" i="4"/>
  <c r="BI1066" i="4"/>
  <c r="BI1085" i="4"/>
  <c r="BI1067" i="4"/>
  <c r="BI1097" i="4"/>
  <c r="BI1053" i="4"/>
  <c r="BI1093" i="4"/>
  <c r="BI1079" i="4"/>
  <c r="BI1084" i="4"/>
  <c r="BI1068" i="4"/>
  <c r="BI1082" i="4"/>
  <c r="BI1076" i="4"/>
  <c r="BI1058" i="4"/>
  <c r="BI1099" i="4"/>
  <c r="BI1086" i="4"/>
  <c r="BI1077" i="4"/>
  <c r="BI1074" i="4"/>
  <c r="BI1073" i="4"/>
  <c r="BI1092" i="4"/>
  <c r="BI1063" i="4"/>
  <c r="BI1069" i="4"/>
  <c r="BI1065" i="4"/>
  <c r="BI1040" i="4"/>
  <c r="BI1052" i="4"/>
  <c r="BI1070" i="4"/>
  <c r="BI1060" i="4"/>
  <c r="BI1055" i="4"/>
  <c r="BI1064" i="4"/>
  <c r="BI1051" i="4"/>
  <c r="BI1048" i="4"/>
  <c r="BI1044" i="4"/>
  <c r="BI1057" i="4"/>
  <c r="BI1045" i="4"/>
  <c r="BI1072" i="4"/>
  <c r="BI1062" i="4"/>
  <c r="BI1046" i="4"/>
  <c r="BI1032" i="4"/>
  <c r="BI1056" i="4"/>
  <c r="BI1033" i="4"/>
  <c r="BI1049" i="4"/>
  <c r="BI1034" i="4"/>
  <c r="BI1071" i="4"/>
  <c r="BI1059" i="4"/>
  <c r="BI1035" i="4"/>
  <c r="BI1061" i="4"/>
  <c r="BI1037" i="4"/>
  <c r="BI1054" i="4"/>
  <c r="BI1047" i="4"/>
  <c r="BI1050" i="4"/>
  <c r="BI1039" i="4"/>
  <c r="BI1008" i="4"/>
  <c r="BI1009" i="4"/>
  <c r="BI1028" i="4"/>
  <c r="BI1022" i="4"/>
  <c r="BI1025" i="4"/>
  <c r="BI1042" i="4"/>
  <c r="BI1036" i="4"/>
  <c r="BI1026" i="4"/>
  <c r="BI1041" i="4"/>
  <c r="BI1038" i="4"/>
  <c r="BI1015" i="4"/>
  <c r="BI1017" i="4"/>
  <c r="BI1027" i="4"/>
  <c r="BI1023" i="4"/>
  <c r="BI1018" i="4"/>
  <c r="BI1043" i="4"/>
  <c r="BI1030" i="4"/>
  <c r="BI1019" i="4"/>
  <c r="BI1003" i="4"/>
  <c r="BI1031" i="4"/>
  <c r="BI1020" i="4"/>
  <c r="BI1029" i="4"/>
  <c r="BI1021" i="4"/>
  <c r="BI1005" i="4"/>
  <c r="BI1007" i="4"/>
  <c r="BI1006" i="4"/>
  <c r="BI1004" i="4"/>
  <c r="BI998" i="4"/>
  <c r="BI1010" i="4"/>
  <c r="BI991" i="4"/>
  <c r="BI1024" i="4"/>
  <c r="BI1011" i="4"/>
  <c r="BI992" i="4"/>
  <c r="BI1012" i="4"/>
  <c r="BI994" i="4"/>
  <c r="BI978" i="4"/>
  <c r="BI995" i="4"/>
  <c r="BI1001" i="4"/>
  <c r="BI996" i="4"/>
  <c r="BI980" i="4"/>
  <c r="BI1016" i="4"/>
  <c r="BI1013" i="4"/>
  <c r="BI1002" i="4"/>
  <c r="BI999" i="4"/>
  <c r="BI1014" i="4"/>
  <c r="BI970" i="4"/>
  <c r="BI977" i="4"/>
  <c r="BI971" i="4"/>
  <c r="BI986" i="4"/>
  <c r="BI987" i="4"/>
  <c r="BI985" i="4"/>
  <c r="BI1000" i="4"/>
  <c r="BI984" i="4"/>
  <c r="BI979" i="4"/>
  <c r="BI989" i="4"/>
  <c r="BI997" i="4"/>
  <c r="BI993" i="4"/>
  <c r="BI983" i="4"/>
  <c r="BI976" i="4"/>
  <c r="BI961" i="4"/>
  <c r="BI988" i="4"/>
  <c r="BI990" i="4"/>
  <c r="BI981" i="4"/>
  <c r="BI964" i="4"/>
  <c r="BI973" i="4"/>
  <c r="BI975" i="4"/>
  <c r="BI967" i="4"/>
  <c r="BI969" i="4"/>
  <c r="BI953" i="4"/>
  <c r="BI954" i="4"/>
  <c r="BI938" i="4"/>
  <c r="BI939" i="4"/>
  <c r="BI966" i="4"/>
  <c r="BI940" i="4"/>
  <c r="BI941" i="4"/>
  <c r="BI982" i="4"/>
  <c r="BI962" i="4"/>
  <c r="BI957" i="4"/>
  <c r="BI942" i="4"/>
  <c r="BI968" i="4"/>
  <c r="BI960" i="4"/>
  <c r="BI958" i="4"/>
  <c r="BI956" i="4"/>
  <c r="BI944" i="4"/>
  <c r="BI965" i="4"/>
  <c r="BI946" i="4"/>
  <c r="BI974" i="4"/>
  <c r="BI955" i="4"/>
  <c r="BI963" i="4"/>
  <c r="BI948" i="4"/>
  <c r="BI959" i="4"/>
  <c r="BI949" i="4"/>
  <c r="BI972" i="4"/>
  <c r="BI950" i="4"/>
  <c r="BI951" i="4"/>
  <c r="BI935" i="4"/>
  <c r="BI952" i="4"/>
  <c r="BI936" i="4"/>
  <c r="BI927" i="4"/>
  <c r="BI945" i="4"/>
  <c r="BI930" i="4"/>
  <c r="BI919" i="4"/>
  <c r="BI920" i="4"/>
  <c r="BI904" i="4"/>
  <c r="BI921" i="4"/>
  <c r="BI905" i="4"/>
  <c r="BI922" i="4"/>
  <c r="BI947" i="4"/>
  <c r="BI937" i="4"/>
  <c r="BI923" i="4"/>
  <c r="BI907" i="4"/>
  <c r="BI909" i="4"/>
  <c r="BI943" i="4"/>
  <c r="BI933" i="4"/>
  <c r="BI910" i="4"/>
  <c r="BI911" i="4"/>
  <c r="BI932" i="4"/>
  <c r="BI929" i="4"/>
  <c r="BI912" i="4"/>
  <c r="BI928" i="4"/>
  <c r="BI914" i="4"/>
  <c r="BI934" i="4"/>
  <c r="BI931" i="4"/>
  <c r="BI925" i="4"/>
  <c r="BI916" i="4"/>
  <c r="BI882" i="4"/>
  <c r="BI896" i="4"/>
  <c r="BI926" i="4"/>
  <c r="BI917" i="4"/>
  <c r="BI884" i="4"/>
  <c r="BI903" i="4"/>
  <c r="BI898" i="4"/>
  <c r="BI885" i="4"/>
  <c r="BI902" i="4"/>
  <c r="BI899" i="4"/>
  <c r="BI886" i="4"/>
  <c r="BI906" i="4"/>
  <c r="BI915" i="4"/>
  <c r="BI901" i="4"/>
  <c r="BI913" i="4"/>
  <c r="BI897" i="4"/>
  <c r="BI890" i="4"/>
  <c r="BI924" i="4"/>
  <c r="BI918" i="4"/>
  <c r="BI900" i="4"/>
  <c r="BI891" i="4"/>
  <c r="BI875" i="4"/>
  <c r="BI892" i="4"/>
  <c r="BI893" i="4"/>
  <c r="BI877" i="4"/>
  <c r="BI908" i="4"/>
  <c r="BI894" i="4"/>
  <c r="BI878" i="4"/>
  <c r="BI895" i="4"/>
  <c r="BI879" i="4"/>
  <c r="BI881" i="4"/>
  <c r="BI865" i="4"/>
  <c r="BI849" i="4"/>
  <c r="BI850" i="4"/>
  <c r="BI851" i="4"/>
  <c r="BI873" i="4"/>
  <c r="BI870" i="4"/>
  <c r="BI869" i="4"/>
  <c r="BI852" i="4"/>
  <c r="BI866" i="4"/>
  <c r="BI853" i="4"/>
  <c r="BI889" i="4"/>
  <c r="BI883" i="4"/>
  <c r="BI876" i="4"/>
  <c r="BI871" i="4"/>
  <c r="BI887" i="4"/>
  <c r="BI874" i="4"/>
  <c r="BI872" i="4"/>
  <c r="BI868" i="4"/>
  <c r="BI855" i="4"/>
  <c r="BI856" i="4"/>
  <c r="BI857" i="4"/>
  <c r="BI888" i="4"/>
  <c r="BI858" i="4"/>
  <c r="BI842" i="4"/>
  <c r="BI867" i="4"/>
  <c r="BI859" i="4"/>
  <c r="BI860" i="4"/>
  <c r="BI861" i="4"/>
  <c r="BI845" i="4"/>
  <c r="BI862" i="4"/>
  <c r="BI846" i="4"/>
  <c r="BI863" i="4"/>
  <c r="BI847" i="4"/>
  <c r="BI880" i="4"/>
  <c r="BI848" i="4"/>
  <c r="BI841" i="4"/>
  <c r="BI837" i="4"/>
  <c r="BI825" i="4"/>
  <c r="BI864" i="4"/>
  <c r="BI827" i="4"/>
  <c r="BI826" i="4"/>
  <c r="BI828" i="4"/>
  <c r="BI839" i="4"/>
  <c r="BI836" i="4"/>
  <c r="BI829" i="4"/>
  <c r="BI830" i="4"/>
  <c r="BI813" i="4"/>
  <c r="BI854" i="4"/>
  <c r="BI835" i="4"/>
  <c r="BI831" i="4"/>
  <c r="BI814" i="4"/>
  <c r="BI844" i="4"/>
  <c r="BI834" i="4"/>
  <c r="BI832" i="4"/>
  <c r="BI843" i="4"/>
  <c r="BI817" i="4"/>
  <c r="BI833" i="4"/>
  <c r="BI840" i="4"/>
  <c r="BI822" i="4"/>
  <c r="BI838" i="4"/>
  <c r="BI823" i="4"/>
  <c r="BI820" i="4"/>
  <c r="BI808" i="4"/>
  <c r="BI798" i="4"/>
  <c r="BI799" i="4"/>
  <c r="BI812" i="4"/>
  <c r="BI800" i="4"/>
  <c r="BI784" i="4"/>
  <c r="BI819" i="4"/>
  <c r="BI811" i="4"/>
  <c r="BI801" i="4"/>
  <c r="BI785" i="4"/>
  <c r="BI824" i="4"/>
  <c r="BI802" i="4"/>
  <c r="BI815" i="4"/>
  <c r="BI810" i="4"/>
  <c r="BI803" i="4"/>
  <c r="BI821" i="4"/>
  <c r="BI807" i="4"/>
  <c r="BI804" i="4"/>
  <c r="BI818" i="4"/>
  <c r="BI805" i="4"/>
  <c r="BI789" i="4"/>
  <c r="BI790" i="4"/>
  <c r="BI791" i="4"/>
  <c r="BI809" i="4"/>
  <c r="BI792" i="4"/>
  <c r="BI793" i="4"/>
  <c r="BI806" i="4"/>
  <c r="BI794" i="4"/>
  <c r="BI795" i="4"/>
  <c r="BI796" i="4"/>
  <c r="BI816" i="4"/>
  <c r="BI797" i="4"/>
  <c r="BI772" i="4"/>
  <c r="BI755" i="4"/>
  <c r="BI779" i="4"/>
  <c r="BI773" i="4"/>
  <c r="BI759" i="4"/>
  <c r="BI758" i="4"/>
  <c r="BI777" i="4"/>
  <c r="BI760" i="4"/>
  <c r="BI787" i="4"/>
  <c r="BI780" i="4"/>
  <c r="BI774" i="4"/>
  <c r="BI761" i="4"/>
  <c r="BI762" i="4"/>
  <c r="BI786" i="4"/>
  <c r="BI782" i="4"/>
  <c r="BI764" i="4"/>
  <c r="BI788" i="4"/>
  <c r="BI765" i="4"/>
  <c r="BI775" i="4"/>
  <c r="BI766" i="4"/>
  <c r="BI783" i="4"/>
  <c r="BI781" i="4"/>
  <c r="BI767" i="4"/>
  <c r="BI769" i="4"/>
  <c r="BI752" i="4"/>
  <c r="BI770" i="4"/>
  <c r="BI778" i="4"/>
  <c r="BI776" i="4"/>
  <c r="BI771" i="4"/>
  <c r="BI747" i="4"/>
  <c r="BI735" i="4"/>
  <c r="BI734" i="4"/>
  <c r="BI717" i="4"/>
  <c r="BI753" i="4"/>
  <c r="BI736" i="4"/>
  <c r="BI718" i="4"/>
  <c r="BI743" i="4"/>
  <c r="BI737" i="4"/>
  <c r="BI756" i="4"/>
  <c r="BI749" i="4"/>
  <c r="BI738" i="4"/>
  <c r="BI720" i="4"/>
  <c r="BI740" i="4"/>
  <c r="BI739" i="4"/>
  <c r="BI721" i="4"/>
  <c r="BI746" i="4"/>
  <c r="BI723" i="4"/>
  <c r="BI751" i="4"/>
  <c r="BI744" i="4"/>
  <c r="BI724" i="4"/>
  <c r="BI763" i="4"/>
  <c r="BI741" i="4"/>
  <c r="BI726" i="4"/>
  <c r="BI725" i="4"/>
  <c r="BI709" i="4"/>
  <c r="BI727" i="4"/>
  <c r="BI754" i="4"/>
  <c r="BI728" i="4"/>
  <c r="BI768" i="4"/>
  <c r="BI750" i="4"/>
  <c r="BI745" i="4"/>
  <c r="BI730" i="4"/>
  <c r="BI742" i="4"/>
  <c r="BI731" i="4"/>
  <c r="BI757" i="4"/>
  <c r="BI748" i="4"/>
  <c r="BI732" i="4"/>
  <c r="BI714" i="4"/>
  <c r="BI706" i="4"/>
  <c r="BI690" i="4"/>
  <c r="BI674" i="4"/>
  <c r="BI658" i="4"/>
  <c r="BI733" i="4"/>
  <c r="BI713" i="4"/>
  <c r="BI691" i="4"/>
  <c r="BI675" i="4"/>
  <c r="BI659" i="4"/>
  <c r="BI719" i="4"/>
  <c r="BI692" i="4"/>
  <c r="BI676" i="4"/>
  <c r="BI660" i="4"/>
  <c r="BI644" i="4"/>
  <c r="BI715" i="4"/>
  <c r="BI693" i="4"/>
  <c r="BI677" i="4"/>
  <c r="BI712" i="4"/>
  <c r="BI707" i="4"/>
  <c r="BI694" i="4"/>
  <c r="BI678" i="4"/>
  <c r="BI662" i="4"/>
  <c r="BI710" i="4"/>
  <c r="BI695" i="4"/>
  <c r="BI679" i="4"/>
  <c r="BI663" i="4"/>
  <c r="BI696" i="4"/>
  <c r="BI680" i="4"/>
  <c r="BI664" i="4"/>
  <c r="BI729" i="4"/>
  <c r="BI697" i="4"/>
  <c r="BI681" i="4"/>
  <c r="BI665" i="4"/>
  <c r="BI698" i="4"/>
  <c r="BI682" i="4"/>
  <c r="BI708" i="4"/>
  <c r="BI699" i="4"/>
  <c r="BI683" i="4"/>
  <c r="BI667" i="4"/>
  <c r="BI651" i="4"/>
  <c r="BI716" i="4"/>
  <c r="BI700" i="4"/>
  <c r="BI684" i="4"/>
  <c r="BI701" i="4"/>
  <c r="BI685" i="4"/>
  <c r="BI669" i="4"/>
  <c r="BI722" i="4"/>
  <c r="BI711" i="4"/>
  <c r="BI702" i="4"/>
  <c r="BI686" i="4"/>
  <c r="BI670" i="4"/>
  <c r="BI703" i="4"/>
  <c r="BI687" i="4"/>
  <c r="BI671" i="4"/>
  <c r="BI655" i="4"/>
  <c r="BI704" i="4"/>
  <c r="BI688" i="4"/>
  <c r="BI672" i="4"/>
  <c r="BI656" i="4"/>
  <c r="BI705" i="4"/>
  <c r="BI689" i="4"/>
  <c r="BI673" i="4"/>
  <c r="BI657" i="4"/>
  <c r="BI634" i="4"/>
  <c r="BI618" i="4"/>
  <c r="BI602" i="4"/>
  <c r="BI586" i="4"/>
  <c r="BI666" i="4"/>
  <c r="BI635" i="4"/>
  <c r="BI619" i="4"/>
  <c r="BI603" i="4"/>
  <c r="BI587" i="4"/>
  <c r="BI668" i="4"/>
  <c r="BI636" i="4"/>
  <c r="BI620" i="4"/>
  <c r="BI604" i="4"/>
  <c r="BI588" i="4"/>
  <c r="BI646" i="4"/>
  <c r="BI637" i="4"/>
  <c r="BI621" i="4"/>
  <c r="BI605" i="4"/>
  <c r="BI650" i="4"/>
  <c r="BI638" i="4"/>
  <c r="BI622" i="4"/>
  <c r="BI606" i="4"/>
  <c r="BI661" i="4"/>
  <c r="BI639" i="4"/>
  <c r="BI623" i="4"/>
  <c r="BI607" i="4"/>
  <c r="BI591" i="4"/>
  <c r="BI645" i="4"/>
  <c r="BI640" i="4"/>
  <c r="BI624" i="4"/>
  <c r="BI608" i="4"/>
  <c r="BI649" i="4"/>
  <c r="BI641" i="4"/>
  <c r="BI625" i="4"/>
  <c r="BI609" i="4"/>
  <c r="BI593" i="4"/>
  <c r="BI642" i="4"/>
  <c r="BI626" i="4"/>
  <c r="BI610" i="4"/>
  <c r="BI594" i="4"/>
  <c r="BI653" i="4"/>
  <c r="BI648" i="4"/>
  <c r="BI627" i="4"/>
  <c r="BI611" i="4"/>
  <c r="BI595" i="4"/>
  <c r="BI652" i="4"/>
  <c r="BI628" i="4"/>
  <c r="BI612" i="4"/>
  <c r="BI596" i="4"/>
  <c r="BI629" i="4"/>
  <c r="BI613" i="4"/>
  <c r="BI597" i="4"/>
  <c r="BI654" i="4"/>
  <c r="BI630" i="4"/>
  <c r="BI614" i="4"/>
  <c r="BI598" i="4"/>
  <c r="BI631" i="4"/>
  <c r="BI615" i="4"/>
  <c r="BI599" i="4"/>
  <c r="BI643" i="4"/>
  <c r="BI632" i="4"/>
  <c r="BI616" i="4"/>
  <c r="BI600" i="4"/>
  <c r="BI584" i="4"/>
  <c r="BI647" i="4"/>
  <c r="BI633" i="4"/>
  <c r="BI617" i="4"/>
  <c r="BI601" i="4"/>
  <c r="BI562" i="4"/>
  <c r="BI545" i="4"/>
  <c r="BI529" i="4"/>
  <c r="BI589" i="4"/>
  <c r="BI579" i="4"/>
  <c r="BI563" i="4"/>
  <c r="BI546" i="4"/>
  <c r="BI580" i="4"/>
  <c r="BI564" i="4"/>
  <c r="BI548" i="4"/>
  <c r="BI547" i="4"/>
  <c r="BI531" i="4"/>
  <c r="BI515" i="4"/>
  <c r="BI565" i="4"/>
  <c r="BI549" i="4"/>
  <c r="BI532" i="4"/>
  <c r="BI577" i="4"/>
  <c r="BI566" i="4"/>
  <c r="BI550" i="4"/>
  <c r="BI533" i="4"/>
  <c r="BI517" i="4"/>
  <c r="BI590" i="4"/>
  <c r="BI583" i="4"/>
  <c r="BI567" i="4"/>
  <c r="BI551" i="4"/>
  <c r="BI534" i="4"/>
  <c r="BI518" i="4"/>
  <c r="BI585" i="4"/>
  <c r="BI582" i="4"/>
  <c r="BI568" i="4"/>
  <c r="BI552" i="4"/>
  <c r="BI535" i="4"/>
  <c r="BI569" i="4"/>
  <c r="BI553" i="4"/>
  <c r="BI536" i="4"/>
  <c r="BI570" i="4"/>
  <c r="BI554" i="4"/>
  <c r="BI537" i="4"/>
  <c r="BI592" i="4"/>
  <c r="BI578" i="4"/>
  <c r="BI571" i="4"/>
  <c r="BI555" i="4"/>
  <c r="BI538" i="4"/>
  <c r="BI581" i="4"/>
  <c r="BI572" i="4"/>
  <c r="BI556" i="4"/>
  <c r="BI539" i="4"/>
  <c r="BI573" i="4"/>
  <c r="BI557" i="4"/>
  <c r="BI540" i="4"/>
  <c r="BI524" i="4"/>
  <c r="BI574" i="4"/>
  <c r="BI558" i="4"/>
  <c r="BI541" i="4"/>
  <c r="BI525" i="4"/>
  <c r="BI575" i="4"/>
  <c r="BI559" i="4"/>
  <c r="BI542" i="4"/>
  <c r="BI560" i="4"/>
  <c r="BI543" i="4"/>
  <c r="BI527" i="4"/>
  <c r="BI576" i="4"/>
  <c r="BI561" i="4"/>
  <c r="BI544" i="4"/>
  <c r="BI528" i="4"/>
  <c r="BI516" i="4"/>
  <c r="BI504" i="4"/>
  <c r="BI488" i="4"/>
  <c r="BI471" i="4"/>
  <c r="BI455" i="4"/>
  <c r="BI519" i="4"/>
  <c r="BI510" i="4"/>
  <c r="BI505" i="4"/>
  <c r="BI489" i="4"/>
  <c r="BI472" i="4"/>
  <c r="BI456" i="4"/>
  <c r="BI440" i="4"/>
  <c r="BI521" i="4"/>
  <c r="BI506" i="4"/>
  <c r="BI490" i="4"/>
  <c r="BI474" i="4"/>
  <c r="BI473" i="4"/>
  <c r="BI457" i="4"/>
  <c r="BI441" i="4"/>
  <c r="BI520" i="4"/>
  <c r="BI511" i="4"/>
  <c r="BI509" i="4"/>
  <c r="BI507" i="4"/>
  <c r="BI491" i="4"/>
  <c r="BI475" i="4"/>
  <c r="BI492" i="4"/>
  <c r="BI476" i="4"/>
  <c r="BI459" i="4"/>
  <c r="BI493" i="4"/>
  <c r="BI477" i="4"/>
  <c r="BI460" i="4"/>
  <c r="BI444" i="4"/>
  <c r="BI494" i="4"/>
  <c r="BI478" i="4"/>
  <c r="BI461" i="4"/>
  <c r="BI522" i="4"/>
  <c r="BI512" i="4"/>
  <c r="BI495" i="4"/>
  <c r="BI479" i="4"/>
  <c r="BI462" i="4"/>
  <c r="BI514" i="4"/>
  <c r="BI508" i="4"/>
  <c r="BI496" i="4"/>
  <c r="BI480" i="4"/>
  <c r="BI463" i="4"/>
  <c r="BI497" i="4"/>
  <c r="BI481" i="4"/>
  <c r="BI498" i="4"/>
  <c r="BI482" i="4"/>
  <c r="BI465" i="4"/>
  <c r="BI530" i="4"/>
  <c r="BI526" i="4"/>
  <c r="BI499" i="4"/>
  <c r="BI483" i="4"/>
  <c r="BI466" i="4"/>
  <c r="BI523" i="4"/>
  <c r="BI500" i="4"/>
  <c r="BI484" i="4"/>
  <c r="BI467" i="4"/>
  <c r="BI451" i="4"/>
  <c r="BI501" i="4"/>
  <c r="BI485" i="4"/>
  <c r="BI468" i="4"/>
  <c r="BI452" i="4"/>
  <c r="BI502" i="4"/>
  <c r="BI486" i="4"/>
  <c r="BI469" i="4"/>
  <c r="BI453" i="4"/>
  <c r="BI513" i="4"/>
  <c r="BI503" i="4"/>
  <c r="BI487" i="4"/>
  <c r="BI470" i="4"/>
  <c r="BI454" i="4"/>
  <c r="BI438" i="4"/>
  <c r="BI418" i="4"/>
  <c r="BI402" i="4"/>
  <c r="BI443" i="4"/>
  <c r="BI442" i="4"/>
  <c r="BI433" i="4"/>
  <c r="BI419" i="4"/>
  <c r="BI446" i="4"/>
  <c r="BI445" i="4"/>
  <c r="BI437" i="4"/>
  <c r="BI420" i="4"/>
  <c r="BI404" i="4"/>
  <c r="BI449" i="4"/>
  <c r="BI421" i="4"/>
  <c r="BI405" i="4"/>
  <c r="BI436" i="4"/>
  <c r="BI422" i="4"/>
  <c r="BI458" i="4"/>
  <c r="BI435" i="4"/>
  <c r="BI423" i="4"/>
  <c r="BI407" i="4"/>
  <c r="BI391" i="4"/>
  <c r="BI430" i="4"/>
  <c r="BI425" i="4"/>
  <c r="BI409" i="4"/>
  <c r="BI393" i="4"/>
  <c r="BI432" i="4"/>
  <c r="BI426" i="4"/>
  <c r="BI410" i="4"/>
  <c r="BI394" i="4"/>
  <c r="BI434" i="4"/>
  <c r="BI427" i="4"/>
  <c r="BI411" i="4"/>
  <c r="BI395" i="4"/>
  <c r="BI428" i="4"/>
  <c r="BI412" i="4"/>
  <c r="BI396" i="4"/>
  <c r="BI379" i="4"/>
  <c r="BI413" i="4"/>
  <c r="BI397" i="4"/>
  <c r="BI450" i="4"/>
  <c r="BI414" i="4"/>
  <c r="BI398" i="4"/>
  <c r="BI415" i="4"/>
  <c r="BI399" i="4"/>
  <c r="BI448" i="4"/>
  <c r="BI429" i="4"/>
  <c r="BI416" i="4"/>
  <c r="BI464" i="4"/>
  <c r="BI447" i="4"/>
  <c r="BI439" i="4"/>
  <c r="BI431" i="4"/>
  <c r="BI417" i="4"/>
  <c r="BI401" i="4"/>
  <c r="BI400" i="4"/>
  <c r="BI387" i="4"/>
  <c r="BI367" i="4"/>
  <c r="BI408" i="4"/>
  <c r="BI388" i="4"/>
  <c r="BI381" i="4"/>
  <c r="BI368" i="4"/>
  <c r="BI352" i="4"/>
  <c r="BI336" i="4"/>
  <c r="BI382" i="4"/>
  <c r="BI380" i="4"/>
  <c r="BI377" i="4"/>
  <c r="BI374" i="4"/>
  <c r="BI369" i="4"/>
  <c r="BI353" i="4"/>
  <c r="BI337" i="4"/>
  <c r="BI370" i="4"/>
  <c r="BI354" i="4"/>
  <c r="BI338" i="4"/>
  <c r="BI322" i="4"/>
  <c r="BI383" i="4"/>
  <c r="BI371" i="4"/>
  <c r="BI355" i="4"/>
  <c r="BI389" i="4"/>
  <c r="BI356" i="4"/>
  <c r="BI340" i="4"/>
  <c r="BI403" i="4"/>
  <c r="BI386" i="4"/>
  <c r="BI372" i="4"/>
  <c r="BI357" i="4"/>
  <c r="BI341" i="4"/>
  <c r="BI384" i="4"/>
  <c r="BI358" i="4"/>
  <c r="BI378" i="4"/>
  <c r="BI375" i="4"/>
  <c r="BI359" i="4"/>
  <c r="BI343" i="4"/>
  <c r="BI360" i="4"/>
  <c r="BI344" i="4"/>
  <c r="BI390" i="4"/>
  <c r="BI361" i="4"/>
  <c r="BI362" i="4"/>
  <c r="BI346" i="4"/>
  <c r="BI385" i="4"/>
  <c r="BI373" i="4"/>
  <c r="BI363" i="4"/>
  <c r="BI424" i="4"/>
  <c r="BI376" i="4"/>
  <c r="BI364" i="4"/>
  <c r="BI348" i="4"/>
  <c r="BI332" i="4"/>
  <c r="BI392" i="4"/>
  <c r="BI365" i="4"/>
  <c r="BI349" i="4"/>
  <c r="BI406" i="4"/>
  <c r="BI366" i="4"/>
  <c r="BI350" i="4"/>
  <c r="BI339" i="4"/>
  <c r="BI303" i="4"/>
  <c r="BI327" i="4"/>
  <c r="BI304" i="4"/>
  <c r="BI288" i="4"/>
  <c r="BI321" i="4"/>
  <c r="BI318" i="4"/>
  <c r="BI305" i="4"/>
  <c r="BI328" i="4"/>
  <c r="BI324" i="4"/>
  <c r="BI306" i="4"/>
  <c r="BI290" i="4"/>
  <c r="BI273" i="4"/>
  <c r="BI307" i="4"/>
  <c r="BI291" i="4"/>
  <c r="BI308" i="4"/>
  <c r="BI292" i="4"/>
  <c r="BI335" i="4"/>
  <c r="BI331" i="4"/>
  <c r="BI309" i="4"/>
  <c r="BI293" i="4"/>
  <c r="BI329" i="4"/>
  <c r="BI319" i="4"/>
  <c r="BI310" i="4"/>
  <c r="BI294" i="4"/>
  <c r="BI311" i="4"/>
  <c r="BI295" i="4"/>
  <c r="BI279" i="4"/>
  <c r="BI342" i="4"/>
  <c r="BI312" i="4"/>
  <c r="BI296" i="4"/>
  <c r="BI280" i="4"/>
  <c r="BI333" i="4"/>
  <c r="BI313" i="4"/>
  <c r="BI297" i="4"/>
  <c r="BI314" i="4"/>
  <c r="BI298" i="4"/>
  <c r="BI282" i="4"/>
  <c r="BI265" i="4"/>
  <c r="BI325" i="4"/>
  <c r="BI320" i="4"/>
  <c r="BI315" i="4"/>
  <c r="BI299" i="4"/>
  <c r="BI283" i="4"/>
  <c r="BI347" i="4"/>
  <c r="BI330" i="4"/>
  <c r="BI323" i="4"/>
  <c r="BI316" i="4"/>
  <c r="BI300" i="4"/>
  <c r="BI284" i="4"/>
  <c r="BI267" i="4"/>
  <c r="BI351" i="4"/>
  <c r="BI334" i="4"/>
  <c r="BI326" i="4"/>
  <c r="BI317" i="4"/>
  <c r="BI301" i="4"/>
  <c r="BI285" i="4"/>
  <c r="BI345" i="4"/>
  <c r="BI302" i="4"/>
  <c r="BI281" i="4"/>
  <c r="BI277" i="4"/>
  <c r="BI254" i="4"/>
  <c r="BI275" i="4"/>
  <c r="BI274" i="4"/>
  <c r="BI272" i="4"/>
  <c r="BI264" i="4"/>
  <c r="BI255" i="4"/>
  <c r="BI238" i="4"/>
  <c r="BI269" i="4"/>
  <c r="BI256" i="4"/>
  <c r="BI240" i="4"/>
  <c r="BI239" i="4"/>
  <c r="BI223" i="4"/>
  <c r="BI257" i="4"/>
  <c r="BI241" i="4"/>
  <c r="BI224" i="4"/>
  <c r="BI287" i="4"/>
  <c r="BI262" i="4"/>
  <c r="BI258" i="4"/>
  <c r="BI242" i="4"/>
  <c r="BI225" i="4"/>
  <c r="BI209" i="4"/>
  <c r="BI271" i="4"/>
  <c r="BI266" i="4"/>
  <c r="BI259" i="4"/>
  <c r="BI243" i="4"/>
  <c r="BI226" i="4"/>
  <c r="BI278" i="4"/>
  <c r="BI244" i="4"/>
  <c r="BI227" i="4"/>
  <c r="BI211" i="4"/>
  <c r="BI245" i="4"/>
  <c r="BI246" i="4"/>
  <c r="BI270" i="4"/>
  <c r="BI263" i="4"/>
  <c r="BI260" i="4"/>
  <c r="BI247" i="4"/>
  <c r="BI230" i="4"/>
  <c r="BI268" i="4"/>
  <c r="BI248" i="4"/>
  <c r="BI249" i="4"/>
  <c r="BI232" i="4"/>
  <c r="BI286" i="4"/>
  <c r="BI250" i="4"/>
  <c r="BI233" i="4"/>
  <c r="BI251" i="4"/>
  <c r="BI234" i="4"/>
  <c r="BI289" i="4"/>
  <c r="BI276" i="4"/>
  <c r="BI252" i="4"/>
  <c r="BI235" i="4"/>
  <c r="BI261" i="4"/>
  <c r="BI253" i="4"/>
  <c r="BI236" i="4"/>
  <c r="BI220" i="4"/>
  <c r="BI229" i="4"/>
  <c r="BI208" i="4"/>
  <c r="BI201" i="4"/>
  <c r="BI184" i="4"/>
  <c r="BI168" i="4"/>
  <c r="BI152" i="4"/>
  <c r="BI216" i="4"/>
  <c r="BI185" i="4"/>
  <c r="BI169" i="4"/>
  <c r="BI186" i="4"/>
  <c r="BI170" i="4"/>
  <c r="BI219" i="4"/>
  <c r="BI218" i="4"/>
  <c r="BI205" i="4"/>
  <c r="BI188" i="4"/>
  <c r="BI187" i="4"/>
  <c r="BI171" i="4"/>
  <c r="BI155" i="4"/>
  <c r="BI221" i="4"/>
  <c r="BI189" i="4"/>
  <c r="BI172" i="4"/>
  <c r="BI202" i="4"/>
  <c r="BI190" i="4"/>
  <c r="BI173" i="4"/>
  <c r="BI215" i="4"/>
  <c r="BI212" i="4"/>
  <c r="BI207" i="4"/>
  <c r="BI191" i="4"/>
  <c r="BI174" i="4"/>
  <c r="BI158" i="4"/>
  <c r="BI210" i="4"/>
  <c r="BI192" i="4"/>
  <c r="BI175" i="4"/>
  <c r="BI213" i="4"/>
  <c r="BI193" i="4"/>
  <c r="BI176" i="4"/>
  <c r="BI160" i="4"/>
  <c r="BI204" i="4"/>
  <c r="BI194" i="4"/>
  <c r="BI177" i="4"/>
  <c r="BI195" i="4"/>
  <c r="BI178" i="4"/>
  <c r="BI162" i="4"/>
  <c r="BI217" i="4"/>
  <c r="BI196" i="4"/>
  <c r="BI179" i="4"/>
  <c r="BI237" i="4"/>
  <c r="BI222" i="4"/>
  <c r="BI214" i="4"/>
  <c r="BI206" i="4"/>
  <c r="BI197" i="4"/>
  <c r="BI180" i="4"/>
  <c r="BI164" i="4"/>
  <c r="BI148" i="4"/>
  <c r="BI198" i="4"/>
  <c r="BI181" i="4"/>
  <c r="BI165" i="4"/>
  <c r="BI231" i="4"/>
  <c r="BI228" i="4"/>
  <c r="BI203" i="4"/>
  <c r="BI199" i="4"/>
  <c r="BI182" i="4"/>
  <c r="BI200" i="4"/>
  <c r="BI183" i="4"/>
  <c r="BI167" i="4"/>
  <c r="BI163" i="4"/>
  <c r="BI157" i="4"/>
  <c r="BI150" i="4"/>
  <c r="BI141" i="4"/>
  <c r="BI128" i="4"/>
  <c r="BI112" i="4"/>
  <c r="BI96" i="4"/>
  <c r="BI154" i="4"/>
  <c r="BI129" i="4"/>
  <c r="BI113" i="4"/>
  <c r="BI145" i="4"/>
  <c r="BI144" i="4"/>
  <c r="BI130" i="4"/>
  <c r="BI114" i="4"/>
  <c r="BI131" i="4"/>
  <c r="BI149" i="4"/>
  <c r="BI132" i="4"/>
  <c r="BI116" i="4"/>
  <c r="BI146" i="4"/>
  <c r="BI142" i="4"/>
  <c r="BI133" i="4"/>
  <c r="BI117" i="4"/>
  <c r="BI161" i="4"/>
  <c r="BI159" i="4"/>
  <c r="BI134" i="4"/>
  <c r="BI118" i="4"/>
  <c r="BI102" i="4"/>
  <c r="BI135" i="4"/>
  <c r="BI119" i="4"/>
  <c r="BI103" i="4"/>
  <c r="BI136" i="4"/>
  <c r="BI120" i="4"/>
  <c r="BI104" i="4"/>
  <c r="BI88" i="4"/>
  <c r="BI166" i="4"/>
  <c r="BI147" i="4"/>
  <c r="BI137" i="4"/>
  <c r="BI121" i="4"/>
  <c r="BI105" i="4"/>
  <c r="BI89" i="4"/>
  <c r="BI143" i="4"/>
  <c r="BI138" i="4"/>
  <c r="BI122" i="4"/>
  <c r="BI106" i="4"/>
  <c r="BI90" i="4"/>
  <c r="BI156" i="4"/>
  <c r="BI139" i="4"/>
  <c r="BI123" i="4"/>
  <c r="BI153" i="4"/>
  <c r="BI140" i="4"/>
  <c r="BI124" i="4"/>
  <c r="BI108" i="4"/>
  <c r="BI92" i="4"/>
  <c r="BI151" i="4"/>
  <c r="BI125" i="4"/>
  <c r="BI126" i="4"/>
  <c r="BI110" i="4"/>
  <c r="BI94" i="4"/>
  <c r="BI99" i="4"/>
  <c r="BI95" i="4"/>
  <c r="BI74" i="4"/>
  <c r="BI75" i="4"/>
  <c r="BI59" i="4"/>
  <c r="BI115" i="4"/>
  <c r="BI111" i="4"/>
  <c r="BI91" i="4"/>
  <c r="BI76" i="4"/>
  <c r="BI60" i="4"/>
  <c r="BI109" i="4"/>
  <c r="BI77" i="4"/>
  <c r="BI61" i="4"/>
  <c r="BI45" i="4"/>
  <c r="BI29" i="4"/>
  <c r="BI97" i="4"/>
  <c r="BI86" i="4"/>
  <c r="BI78" i="4"/>
  <c r="BI62" i="4"/>
  <c r="BI46" i="4"/>
  <c r="BI30" i="4"/>
  <c r="BI107" i="4"/>
  <c r="BI100" i="4"/>
  <c r="BI79" i="4"/>
  <c r="BI63" i="4"/>
  <c r="BI80" i="4"/>
  <c r="BI64" i="4"/>
  <c r="BI48" i="4"/>
  <c r="BI93" i="4"/>
  <c r="BI81" i="4"/>
  <c r="BI65" i="4"/>
  <c r="BI49" i="4"/>
  <c r="BI33" i="4"/>
  <c r="BI127" i="4"/>
  <c r="BI66" i="4"/>
  <c r="BI85" i="4"/>
  <c r="BI67" i="4"/>
  <c r="BI51" i="4"/>
  <c r="BI101" i="4"/>
  <c r="BI98" i="4"/>
  <c r="BI68" i="4"/>
  <c r="BI52" i="4"/>
  <c r="BI36" i="4"/>
  <c r="BI83" i="4"/>
  <c r="BI69" i="4"/>
  <c r="BI53" i="4"/>
  <c r="BI70" i="4"/>
  <c r="BI54" i="4"/>
  <c r="BI38" i="4"/>
  <c r="BI82" i="4"/>
  <c r="BI71" i="4"/>
  <c r="BI72" i="4"/>
  <c r="BI87" i="4"/>
  <c r="BI84" i="4"/>
  <c r="BI73" i="4"/>
  <c r="BI57" i="4"/>
  <c r="BI55" i="4"/>
  <c r="BI21" i="4"/>
  <c r="BI24" i="4"/>
  <c r="BI31" i="4"/>
  <c r="BI22" i="4"/>
  <c r="BI9" i="4"/>
  <c r="BI35" i="4"/>
  <c r="BI26" i="4"/>
  <c r="BI10" i="4"/>
  <c r="BI47" i="4"/>
  <c r="BI37" i="4"/>
  <c r="BI27" i="4"/>
  <c r="BI11" i="4"/>
  <c r="BI12" i="4"/>
  <c r="BI50" i="4"/>
  <c r="BI13" i="4"/>
  <c r="BI28" i="4"/>
  <c r="BI14" i="4"/>
  <c r="BI23" i="4"/>
  <c r="BI15" i="4"/>
  <c r="BI58" i="4"/>
  <c r="BI25" i="4"/>
  <c r="BI16" i="4"/>
  <c r="BI44" i="4"/>
  <c r="BI43" i="4"/>
  <c r="BI42" i="4"/>
  <c r="BI32" i="4"/>
  <c r="BI17" i="4"/>
  <c r="BI56" i="4"/>
  <c r="BI40" i="4"/>
  <c r="BI39" i="4"/>
  <c r="BI34" i="4"/>
  <c r="BI18" i="4"/>
  <c r="BI41" i="4"/>
  <c r="BI19" i="4"/>
  <c r="BI20" i="4"/>
  <c r="F16" i="3"/>
  <c r="DI11" i="4"/>
  <c r="DH11" i="4"/>
  <c r="DG11" i="4"/>
  <c r="DF11" i="4"/>
  <c r="DE11" i="4"/>
  <c r="DD11" i="4"/>
  <c r="DC11" i="4"/>
  <c r="DB11" i="4"/>
  <c r="DA11" i="4"/>
  <c r="CZ11" i="4"/>
  <c r="CY11" i="4"/>
  <c r="CX11" i="4"/>
  <c r="M75" i="3"/>
  <c r="L67" i="3"/>
  <c r="L75" i="3" s="1"/>
  <c r="J67" i="3"/>
  <c r="F191" i="3"/>
  <c r="I191" i="3" s="1"/>
  <c r="J191" i="3" s="1"/>
  <c r="J100" i="3"/>
  <c r="J99" i="3"/>
  <c r="J98" i="3"/>
  <c r="CY15" i="4"/>
  <c r="CX15" i="4"/>
  <c r="DI15" i="4"/>
  <c r="DH15" i="4"/>
  <c r="DG15" i="4"/>
  <c r="DF15" i="4"/>
  <c r="DE15" i="4"/>
  <c r="DD15" i="4"/>
  <c r="DC15" i="4"/>
  <c r="DB15" i="4"/>
  <c r="DA15" i="4"/>
  <c r="CZ15" i="4"/>
  <c r="F190" i="3"/>
  <c r="I190" i="3" s="1"/>
  <c r="J190" i="3" s="1"/>
  <c r="BH1270" i="4"/>
  <c r="BH1271" i="4"/>
  <c r="AY1271" i="4" s="1"/>
  <c r="BH1272" i="4"/>
  <c r="BH1273" i="4"/>
  <c r="BH1268" i="4"/>
  <c r="AY1268" i="4" s="1"/>
  <c r="BH1266" i="4"/>
  <c r="BH1255" i="4"/>
  <c r="BH1263" i="4"/>
  <c r="BH1259" i="4"/>
  <c r="BH1248" i="4"/>
  <c r="BH1267" i="4"/>
  <c r="BH1265" i="4"/>
  <c r="BH1264" i="4"/>
  <c r="BH1269" i="4"/>
  <c r="BH1261" i="4"/>
  <c r="AY1261" i="4" s="1"/>
  <c r="BH1258" i="4"/>
  <c r="AY1258" i="4" s="1"/>
  <c r="BH1252" i="4"/>
  <c r="AY1252" i="4" s="1"/>
  <c r="BH1262" i="4"/>
  <c r="AY1262" i="4" s="1"/>
  <c r="BH1254" i="4"/>
  <c r="AY1254" i="4" s="1"/>
  <c r="BH1250" i="4"/>
  <c r="AY1250" i="4" s="1"/>
  <c r="BH1237" i="4"/>
  <c r="AY1237" i="4" s="1"/>
  <c r="BH1249" i="4"/>
  <c r="AY1249" i="4" s="1"/>
  <c r="BH1247" i="4"/>
  <c r="AY1247" i="4" s="1"/>
  <c r="BH1244" i="4"/>
  <c r="AY1244" i="4" s="1"/>
  <c r="BH1245" i="4"/>
  <c r="BH1260" i="4"/>
  <c r="BH1257" i="4"/>
  <c r="BH1251" i="4"/>
  <c r="AY1251" i="4" s="1"/>
  <c r="BH1256" i="4"/>
  <c r="BH1253" i="4"/>
  <c r="BH1246" i="4"/>
  <c r="AY1246" i="4" s="1"/>
  <c r="BH1243" i="4"/>
  <c r="AY1243" i="4" s="1"/>
  <c r="BH1240" i="4"/>
  <c r="AY1240" i="4" s="1"/>
  <c r="BH1229" i="4"/>
  <c r="BH1233" i="4"/>
  <c r="AY1233" i="4" s="1"/>
  <c r="BH1239" i="4"/>
  <c r="AY1239" i="4" s="1"/>
  <c r="BH1242" i="4"/>
  <c r="BH1235" i="4"/>
  <c r="AY1235" i="4" s="1"/>
  <c r="BH1232" i="4"/>
  <c r="BH1223" i="4"/>
  <c r="BH1216" i="4"/>
  <c r="BH1225" i="4"/>
  <c r="BH1217" i="4"/>
  <c r="BH1241" i="4"/>
  <c r="BH1231" i="4"/>
  <c r="BH1234" i="4"/>
  <c r="BH1214" i="4"/>
  <c r="AY1214" i="4" s="1"/>
  <c r="BH1218" i="4"/>
  <c r="AY1218" i="4" s="1"/>
  <c r="BH1238" i="4"/>
  <c r="AY1238" i="4" s="1"/>
  <c r="BH1230" i="4"/>
  <c r="BH1228" i="4"/>
  <c r="AY1228" i="4" s="1"/>
  <c r="BH1219" i="4"/>
  <c r="AY1219" i="4" s="1"/>
  <c r="BH1236" i="4"/>
  <c r="BH1215" i="4"/>
  <c r="AY1215" i="4" s="1"/>
  <c r="BH1213" i="4"/>
  <c r="BH1200" i="4"/>
  <c r="AY1200" i="4" s="1"/>
  <c r="BH1209" i="4"/>
  <c r="AY1209" i="4" s="1"/>
  <c r="BH1206" i="4"/>
  <c r="BH1201" i="4"/>
  <c r="BH1220" i="4"/>
  <c r="BH1222" i="4"/>
  <c r="BH1227" i="4"/>
  <c r="BH1207" i="4"/>
  <c r="AY1207" i="4" s="1"/>
  <c r="BH1226" i="4"/>
  <c r="AY1226" i="4" s="1"/>
  <c r="BH1194" i="4"/>
  <c r="AY1194" i="4" s="1"/>
  <c r="BH1195" i="4"/>
  <c r="AY1195" i="4" s="1"/>
  <c r="BH1224" i="4"/>
  <c r="AY1224" i="4" s="1"/>
  <c r="BH1211" i="4"/>
  <c r="AY1211" i="4" s="1"/>
  <c r="BH1208" i="4"/>
  <c r="AY1208" i="4" s="1"/>
  <c r="BH1212" i="4"/>
  <c r="AY1212" i="4" s="1"/>
  <c r="BH1221" i="4"/>
  <c r="BH1205" i="4"/>
  <c r="AY1205" i="4" s="1"/>
  <c r="BH1198" i="4"/>
  <c r="BH1186" i="4"/>
  <c r="BH1204" i="4"/>
  <c r="BH1203" i="4"/>
  <c r="BH1196" i="4"/>
  <c r="BH1192" i="4"/>
  <c r="BH1189" i="4"/>
  <c r="BH1179" i="4"/>
  <c r="AY1179" i="4" s="1"/>
  <c r="BH1197" i="4"/>
  <c r="BH1188" i="4"/>
  <c r="AY1188" i="4" s="1"/>
  <c r="BH1180" i="4"/>
  <c r="AY1180" i="4" s="1"/>
  <c r="BH1177" i="4"/>
  <c r="AY1177" i="4" s="1"/>
  <c r="BH1167" i="4"/>
  <c r="AY1167" i="4" s="1"/>
  <c r="BH1202" i="4"/>
  <c r="AY1202" i="4" s="1"/>
  <c r="BH1190" i="4"/>
  <c r="AY1190" i="4" s="1"/>
  <c r="BH1210" i="4"/>
  <c r="BH1181" i="4"/>
  <c r="AY1181" i="4" s="1"/>
  <c r="BH1185" i="4"/>
  <c r="AY1185" i="4" s="1"/>
  <c r="BH1170" i="4"/>
  <c r="BH1193" i="4"/>
  <c r="BH1183" i="4"/>
  <c r="BH1176" i="4"/>
  <c r="BH1199" i="4"/>
  <c r="AY1199" i="4" s="1"/>
  <c r="BH1187" i="4"/>
  <c r="AY1187" i="4" s="1"/>
  <c r="BH1182" i="4"/>
  <c r="AY1182" i="4" s="1"/>
  <c r="BH1165" i="4"/>
  <c r="AY1165" i="4" s="1"/>
  <c r="BH1161" i="4"/>
  <c r="AY1161" i="4" s="1"/>
  <c r="BH1172" i="4"/>
  <c r="BH1168" i="4"/>
  <c r="BH1158" i="4"/>
  <c r="BH1153" i="4"/>
  <c r="BH1191" i="4"/>
  <c r="AY1191" i="4" s="1"/>
  <c r="BH1166" i="4"/>
  <c r="BH1155" i="4"/>
  <c r="BH1171" i="4"/>
  <c r="AY1171" i="4" s="1"/>
  <c r="BH1160" i="4"/>
  <c r="BH1156" i="4"/>
  <c r="BH1140" i="4"/>
  <c r="BH1178" i="4"/>
  <c r="AY1178" i="4" s="1"/>
  <c r="BH1163" i="4"/>
  <c r="AY1163" i="4" s="1"/>
  <c r="BH1174" i="4"/>
  <c r="AY1174" i="4" s="1"/>
  <c r="BH1162" i="4"/>
  <c r="AY1162" i="4" s="1"/>
  <c r="BH1157" i="4"/>
  <c r="AY1157" i="4" s="1"/>
  <c r="BH1184" i="4"/>
  <c r="BH1173" i="4"/>
  <c r="AY1173" i="4" s="1"/>
  <c r="BH1159" i="4"/>
  <c r="AY1159" i="4" s="1"/>
  <c r="BH1146" i="4"/>
  <c r="AY1146" i="4" s="1"/>
  <c r="BH1149" i="4"/>
  <c r="AY1149" i="4" s="1"/>
  <c r="BH1154" i="4"/>
  <c r="BH1148" i="4"/>
  <c r="AY1148" i="4" s="1"/>
  <c r="BH1169" i="4"/>
  <c r="BH1164" i="4"/>
  <c r="BH1147" i="4"/>
  <c r="BH1135" i="4"/>
  <c r="BH1175" i="4"/>
  <c r="AY1175" i="4" s="1"/>
  <c r="BH1151" i="4"/>
  <c r="BH1150" i="4"/>
  <c r="AY1150" i="4" s="1"/>
  <c r="BH1145" i="4"/>
  <c r="AY1145" i="4" s="1"/>
  <c r="BH1152" i="4"/>
  <c r="BH1138" i="4"/>
  <c r="BH1137" i="4"/>
  <c r="BH1136" i="4"/>
  <c r="BH1130" i="4"/>
  <c r="AY1130" i="4" s="1"/>
  <c r="BH1144" i="4"/>
  <c r="BH1139" i="4"/>
  <c r="BH1132" i="4"/>
  <c r="AY1132" i="4" s="1"/>
  <c r="BH1143" i="4"/>
  <c r="BH1142" i="4"/>
  <c r="BH1141" i="4"/>
  <c r="AY1141" i="4" s="1"/>
  <c r="BH1134" i="4"/>
  <c r="BH1106" i="4"/>
  <c r="BH1124" i="4"/>
  <c r="AY1124" i="4" s="1"/>
  <c r="BH1108" i="4"/>
  <c r="AY1108" i="4" s="1"/>
  <c r="BH1122" i="4"/>
  <c r="BH1109" i="4"/>
  <c r="BH1133" i="4"/>
  <c r="BH1127" i="4"/>
  <c r="AY1127" i="4" s="1"/>
  <c r="BH1111" i="4"/>
  <c r="BH1112" i="4"/>
  <c r="BH1131" i="4"/>
  <c r="AY1131" i="4" s="1"/>
  <c r="BH1123" i="4"/>
  <c r="BH1114" i="4"/>
  <c r="BH1116" i="4"/>
  <c r="BH1100" i="4"/>
  <c r="BH1117" i="4"/>
  <c r="BH1118" i="4"/>
  <c r="BH1102" i="4"/>
  <c r="AY1102" i="4" s="1"/>
  <c r="BH1125" i="4"/>
  <c r="AY1125" i="4" s="1"/>
  <c r="BH1119" i="4"/>
  <c r="AY1119" i="4" s="1"/>
  <c r="BH1128" i="4"/>
  <c r="AY1128" i="4" s="1"/>
  <c r="BH1120" i="4"/>
  <c r="AY1120" i="4" s="1"/>
  <c r="BH1104" i="4"/>
  <c r="AY1104" i="4" s="1"/>
  <c r="BH1129" i="4"/>
  <c r="BH1126" i="4"/>
  <c r="AY1126" i="4" s="1"/>
  <c r="BH1121" i="4"/>
  <c r="AY1121" i="4" s="1"/>
  <c r="BH1107" i="4"/>
  <c r="BH1099" i="4"/>
  <c r="BH1093" i="4"/>
  <c r="BH1079" i="4"/>
  <c r="BH1101" i="4"/>
  <c r="BH1080" i="4"/>
  <c r="BH1082" i="4"/>
  <c r="BH1113" i="4"/>
  <c r="AY1113" i="4" s="1"/>
  <c r="BH1105" i="4"/>
  <c r="AY1105" i="4" s="1"/>
  <c r="BH1096" i="4"/>
  <c r="AY1096" i="4" s="1"/>
  <c r="BH1110" i="4"/>
  <c r="BH1094" i="4"/>
  <c r="AY1094" i="4" s="1"/>
  <c r="BH1115" i="4"/>
  <c r="BH1086" i="4"/>
  <c r="BH1103" i="4"/>
  <c r="AY1103" i="4" s="1"/>
  <c r="BH1087" i="4"/>
  <c r="BH1088" i="4"/>
  <c r="AY1088" i="4" s="1"/>
  <c r="BH1089" i="4"/>
  <c r="AY1089" i="4" s="1"/>
  <c r="BH1095" i="4"/>
  <c r="AY1095" i="4" s="1"/>
  <c r="BH1090" i="4"/>
  <c r="BH1074" i="4"/>
  <c r="BH1098" i="4"/>
  <c r="BH1097" i="4"/>
  <c r="BH1069" i="4"/>
  <c r="AY1069" i="4" s="1"/>
  <c r="BH1065" i="4"/>
  <c r="BH1078" i="4"/>
  <c r="AY1078" i="4" s="1"/>
  <c r="BH1066" i="4"/>
  <c r="BH1085" i="4"/>
  <c r="AY1085" i="4" s="1"/>
  <c r="BH1067" i="4"/>
  <c r="BH1083" i="4"/>
  <c r="AY1083" i="4" s="1"/>
  <c r="BH1052" i="4"/>
  <c r="BH1091" i="4"/>
  <c r="AY1091" i="4" s="1"/>
  <c r="BH1084" i="4"/>
  <c r="BH1068" i="4"/>
  <c r="BH1057" i="4"/>
  <c r="BH1076" i="4"/>
  <c r="BH1072" i="4"/>
  <c r="BH1077" i="4"/>
  <c r="BH1073" i="4"/>
  <c r="BH1092" i="4"/>
  <c r="AY1092" i="4" s="1"/>
  <c r="BH1070" i="4"/>
  <c r="AY1070" i="4" s="1"/>
  <c r="BH1062" i="4"/>
  <c r="AY1062" i="4" s="1"/>
  <c r="BH1081" i="4"/>
  <c r="AY1081" i="4" s="1"/>
  <c r="BH1075" i="4"/>
  <c r="BH1064" i="4"/>
  <c r="BH1053" i="4"/>
  <c r="AY1053" i="4" s="1"/>
  <c r="BH1050" i="4"/>
  <c r="BH1039" i="4"/>
  <c r="BH1060" i="4"/>
  <c r="BH1055" i="4"/>
  <c r="BH1043" i="4"/>
  <c r="BH1051" i="4"/>
  <c r="BH1048" i="4"/>
  <c r="BH1044" i="4"/>
  <c r="BH1045" i="4"/>
  <c r="BH1058" i="4"/>
  <c r="AY1058" i="4" s="1"/>
  <c r="BH1031" i="4"/>
  <c r="AY1031" i="4" s="1"/>
  <c r="BH1063" i="4"/>
  <c r="AY1063" i="4" s="1"/>
  <c r="BH1046" i="4"/>
  <c r="AY1046" i="4" s="1"/>
  <c r="BH1032" i="4"/>
  <c r="AY1032" i="4" s="1"/>
  <c r="BH1056" i="4"/>
  <c r="BH1033" i="4"/>
  <c r="BH1049" i="4"/>
  <c r="AY1049" i="4" s="1"/>
  <c r="BH1034" i="4"/>
  <c r="AY1034" i="4" s="1"/>
  <c r="BH1071" i="4"/>
  <c r="BH1059" i="4"/>
  <c r="BH1061" i="4"/>
  <c r="BH1036" i="4"/>
  <c r="BH1054" i="4"/>
  <c r="BH1007" i="4"/>
  <c r="BH1008" i="4"/>
  <c r="BH1028" i="4"/>
  <c r="AY1028" i="4" s="1"/>
  <c r="BH1022" i="4"/>
  <c r="AY1022" i="4" s="1"/>
  <c r="BH1042" i="4"/>
  <c r="AY1042" i="4" s="1"/>
  <c r="BH1047" i="4"/>
  <c r="AY1047" i="4" s="1"/>
  <c r="BH1041" i="4"/>
  <c r="AY1041" i="4" s="1"/>
  <c r="BH1024" i="4"/>
  <c r="BH1014" i="4"/>
  <c r="BH1038" i="4"/>
  <c r="BH1016" i="4"/>
  <c r="BH1035" i="4"/>
  <c r="BH1017" i="4"/>
  <c r="BH1040" i="4"/>
  <c r="BH1027" i="4"/>
  <c r="BH1023" i="4"/>
  <c r="BH1018" i="4"/>
  <c r="BH1002" i="4"/>
  <c r="BH1030" i="4"/>
  <c r="AY1030" i="4" s="1"/>
  <c r="BH1019" i="4"/>
  <c r="AY1019" i="4" s="1"/>
  <c r="BH1020" i="4"/>
  <c r="AY1020" i="4" s="1"/>
  <c r="BH1004" i="4"/>
  <c r="AY1004" i="4" s="1"/>
  <c r="BH1037" i="4"/>
  <c r="AY1037" i="4" s="1"/>
  <c r="BH1029" i="4"/>
  <c r="AY1029" i="4" s="1"/>
  <c r="BH1021" i="4"/>
  <c r="AY1021" i="4" s="1"/>
  <c r="BH1006" i="4"/>
  <c r="AY1006" i="4" s="1"/>
  <c r="BH1009" i="4"/>
  <c r="AY1009" i="4" s="1"/>
  <c r="BH998" i="4"/>
  <c r="AY998" i="4" s="1"/>
  <c r="BH990" i="4"/>
  <c r="BH1010" i="4"/>
  <c r="BH991" i="4"/>
  <c r="BH1011" i="4"/>
  <c r="AY1011" i="4" s="1"/>
  <c r="BH1012" i="4"/>
  <c r="BH1005" i="4"/>
  <c r="BH993" i="4"/>
  <c r="AY993" i="4" s="1"/>
  <c r="BH977" i="4"/>
  <c r="AY977" i="4" s="1"/>
  <c r="BH994" i="4"/>
  <c r="BH995" i="4"/>
  <c r="AY995" i="4" s="1"/>
  <c r="BH979" i="4"/>
  <c r="BH1026" i="4"/>
  <c r="AY1026" i="4" s="1"/>
  <c r="BH1025" i="4"/>
  <c r="AY1025" i="4" s="1"/>
  <c r="BH1015" i="4"/>
  <c r="BH1000" i="4"/>
  <c r="BH1013" i="4"/>
  <c r="BH999" i="4"/>
  <c r="BH1003" i="4"/>
  <c r="BH980" i="4"/>
  <c r="BH969" i="4"/>
  <c r="BH970" i="4"/>
  <c r="BH1001" i="4"/>
  <c r="BH971" i="4"/>
  <c r="AY971" i="4" s="1"/>
  <c r="BH986" i="4"/>
  <c r="AY986" i="4" s="1"/>
  <c r="BH987" i="4"/>
  <c r="AY987" i="4" s="1"/>
  <c r="BH974" i="4"/>
  <c r="AY974" i="4" s="1"/>
  <c r="BH985" i="4"/>
  <c r="AY985" i="4" s="1"/>
  <c r="BH984" i="4"/>
  <c r="BH996" i="4"/>
  <c r="AY996" i="4" s="1"/>
  <c r="BH989" i="4"/>
  <c r="AY989" i="4" s="1"/>
  <c r="BH972" i="4"/>
  <c r="BH960" i="4"/>
  <c r="AY960" i="4" s="1"/>
  <c r="BH997" i="4"/>
  <c r="AY997" i="4" s="1"/>
  <c r="BH982" i="4"/>
  <c r="BH988" i="4"/>
  <c r="BH963" i="4"/>
  <c r="AY963" i="4" s="1"/>
  <c r="BH981" i="4"/>
  <c r="AY981" i="4" s="1"/>
  <c r="BH978" i="4"/>
  <c r="BH992" i="4"/>
  <c r="AY992" i="4" s="1"/>
  <c r="BH966" i="4"/>
  <c r="AY966" i="4" s="1"/>
  <c r="BH975" i="4"/>
  <c r="AY975" i="4" s="1"/>
  <c r="BH968" i="4"/>
  <c r="AY968" i="4" s="1"/>
  <c r="BH952" i="4"/>
  <c r="BH976" i="4"/>
  <c r="BH954" i="4"/>
  <c r="AY954" i="4" s="1"/>
  <c r="BH937" i="4"/>
  <c r="BH938" i="4"/>
  <c r="BH973" i="4"/>
  <c r="BH939" i="4"/>
  <c r="AY939" i="4" s="1"/>
  <c r="BH961" i="4"/>
  <c r="BH940" i="4"/>
  <c r="BH941" i="4"/>
  <c r="BH962" i="4"/>
  <c r="BH957" i="4"/>
  <c r="BH953" i="4"/>
  <c r="BH943" i="4"/>
  <c r="BH958" i="4"/>
  <c r="AY958" i="4" s="1"/>
  <c r="BH956" i="4"/>
  <c r="AY956" i="4" s="1"/>
  <c r="BH965" i="4"/>
  <c r="AY965" i="4" s="1"/>
  <c r="BH945" i="4"/>
  <c r="AY945" i="4" s="1"/>
  <c r="BH983" i="4"/>
  <c r="AY983" i="4" s="1"/>
  <c r="BH955" i="4"/>
  <c r="AY955" i="4" s="1"/>
  <c r="BH947" i="4"/>
  <c r="AY947" i="4" s="1"/>
  <c r="BH967" i="4"/>
  <c r="BH948" i="4"/>
  <c r="AY948" i="4" s="1"/>
  <c r="BH959" i="4"/>
  <c r="BH949" i="4"/>
  <c r="AY949" i="4" s="1"/>
  <c r="BH950" i="4"/>
  <c r="BH934" i="4"/>
  <c r="BH964" i="4"/>
  <c r="BH951" i="4"/>
  <c r="AY951" i="4" s="1"/>
  <c r="BH935" i="4"/>
  <c r="AY935" i="4" s="1"/>
  <c r="BH927" i="4"/>
  <c r="BH930" i="4"/>
  <c r="AY930" i="4" s="1"/>
  <c r="BH918" i="4"/>
  <c r="BH942" i="4"/>
  <c r="AY942" i="4" s="1"/>
  <c r="BH919" i="4"/>
  <c r="BH903" i="4"/>
  <c r="BH920" i="4"/>
  <c r="BH904" i="4"/>
  <c r="BH921" i="4"/>
  <c r="BH922" i="4"/>
  <c r="BH906" i="4"/>
  <c r="BH936" i="4"/>
  <c r="BH926" i="4"/>
  <c r="AY926" i="4" s="1"/>
  <c r="BH924" i="4"/>
  <c r="BH908" i="4"/>
  <c r="AY908" i="4" s="1"/>
  <c r="BH909" i="4"/>
  <c r="AY909" i="4" s="1"/>
  <c r="BH933" i="4"/>
  <c r="BH910" i="4"/>
  <c r="AY910" i="4" s="1"/>
  <c r="BH911" i="4"/>
  <c r="AY911" i="4" s="1"/>
  <c r="BH932" i="4"/>
  <c r="AY932" i="4" s="1"/>
  <c r="BH929" i="4"/>
  <c r="BH946" i="4"/>
  <c r="AY946" i="4" s="1"/>
  <c r="BH928" i="4"/>
  <c r="BH913" i="4"/>
  <c r="BH944" i="4"/>
  <c r="BH931" i="4"/>
  <c r="BH925" i="4"/>
  <c r="BH915" i="4"/>
  <c r="BH881" i="4"/>
  <c r="BH914" i="4"/>
  <c r="BH896" i="4"/>
  <c r="AY896" i="4" s="1"/>
  <c r="BH883" i="4"/>
  <c r="AY883" i="4" s="1"/>
  <c r="BH917" i="4"/>
  <c r="BH884" i="4"/>
  <c r="BH923" i="4"/>
  <c r="AY923" i="4" s="1"/>
  <c r="BH898" i="4"/>
  <c r="BH885" i="4"/>
  <c r="BH902" i="4"/>
  <c r="BH899" i="4"/>
  <c r="AY899" i="4" s="1"/>
  <c r="BH901" i="4"/>
  <c r="BH897" i="4"/>
  <c r="BH889" i="4"/>
  <c r="AY889" i="4" s="1"/>
  <c r="BH890" i="4"/>
  <c r="BH874" i="4"/>
  <c r="BH900" i="4"/>
  <c r="BH891" i="4"/>
  <c r="BH916" i="4"/>
  <c r="AY916" i="4" s="1"/>
  <c r="BH905" i="4"/>
  <c r="AY905" i="4" s="1"/>
  <c r="BH892" i="4"/>
  <c r="AY892" i="4" s="1"/>
  <c r="BH876" i="4"/>
  <c r="AY876" i="4" s="1"/>
  <c r="BH893" i="4"/>
  <c r="AY893" i="4" s="1"/>
  <c r="BH877" i="4"/>
  <c r="AY877" i="4" s="1"/>
  <c r="BH912" i="4"/>
  <c r="AY912" i="4" s="1"/>
  <c r="BH894" i="4"/>
  <c r="AY894" i="4" s="1"/>
  <c r="BH878" i="4"/>
  <c r="AY878" i="4" s="1"/>
  <c r="BH895" i="4"/>
  <c r="AY895" i="4" s="1"/>
  <c r="BH907" i="4"/>
  <c r="BH880" i="4"/>
  <c r="BH864" i="4"/>
  <c r="BH848" i="4"/>
  <c r="BH865" i="4"/>
  <c r="BH849" i="4"/>
  <c r="BH850" i="4"/>
  <c r="AY850" i="4" s="1"/>
  <c r="BH851" i="4"/>
  <c r="AY851" i="4" s="1"/>
  <c r="BH882" i="4"/>
  <c r="AY882" i="4" s="1"/>
  <c r="BH873" i="4"/>
  <c r="AY873" i="4" s="1"/>
  <c r="BH870" i="4"/>
  <c r="AY870" i="4" s="1"/>
  <c r="BH869" i="4"/>
  <c r="BH852" i="4"/>
  <c r="AY852" i="4" s="1"/>
  <c r="BH866" i="4"/>
  <c r="AY866" i="4" s="1"/>
  <c r="BH871" i="4"/>
  <c r="AY871" i="4" s="1"/>
  <c r="BH854" i="4"/>
  <c r="AY854" i="4" s="1"/>
  <c r="BH887" i="4"/>
  <c r="BH872" i="4"/>
  <c r="BH868" i="4"/>
  <c r="AY868" i="4" s="1"/>
  <c r="BH855" i="4"/>
  <c r="AY855" i="4" s="1"/>
  <c r="BH856" i="4"/>
  <c r="BH857" i="4"/>
  <c r="BH841" i="4"/>
  <c r="AY841" i="4" s="1"/>
  <c r="BH888" i="4"/>
  <c r="AY888" i="4" s="1"/>
  <c r="BH886" i="4"/>
  <c r="AY886" i="4" s="1"/>
  <c r="BH858" i="4"/>
  <c r="BH867" i="4"/>
  <c r="AY867" i="4" s="1"/>
  <c r="BH859" i="4"/>
  <c r="AY859" i="4" s="1"/>
  <c r="BH860" i="4"/>
  <c r="AY860" i="4" s="1"/>
  <c r="BH844" i="4"/>
  <c r="AY844" i="4" s="1"/>
  <c r="BH875" i="4"/>
  <c r="BH861" i="4"/>
  <c r="AY861" i="4" s="1"/>
  <c r="BH845" i="4"/>
  <c r="AY845" i="4" s="1"/>
  <c r="BH862" i="4"/>
  <c r="AY862" i="4" s="1"/>
  <c r="BH846" i="4"/>
  <c r="BH879" i="4"/>
  <c r="BH863" i="4"/>
  <c r="BH838" i="4"/>
  <c r="BH824" i="4"/>
  <c r="AY824" i="4" s="1"/>
  <c r="BH837" i="4"/>
  <c r="AY837" i="4" s="1"/>
  <c r="BH825" i="4"/>
  <c r="AY825" i="4" s="1"/>
  <c r="BH842" i="4"/>
  <c r="BH827" i="4"/>
  <c r="AY735" i="4" s="1"/>
  <c r="BH826" i="4"/>
  <c r="BH828" i="4"/>
  <c r="AY828" i="4" s="1"/>
  <c r="BH839" i="4"/>
  <c r="AY839" i="4" s="1"/>
  <c r="BH836" i="4"/>
  <c r="BH829" i="4"/>
  <c r="BH812" i="4"/>
  <c r="BH830" i="4"/>
  <c r="BH813" i="4"/>
  <c r="BH853" i="4"/>
  <c r="BH847" i="4"/>
  <c r="AY847" i="4" s="1"/>
  <c r="BH835" i="4"/>
  <c r="BH831" i="4"/>
  <c r="AY831" i="4" s="1"/>
  <c r="BH834" i="4"/>
  <c r="AY834" i="4" s="1"/>
  <c r="BH832" i="4"/>
  <c r="AY832" i="4" s="1"/>
  <c r="BH843" i="4"/>
  <c r="AY843" i="4" s="1"/>
  <c r="BH816" i="4"/>
  <c r="AY816" i="4" s="1"/>
  <c r="BH833" i="4"/>
  <c r="BH821" i="4"/>
  <c r="AY821" i="4" s="1"/>
  <c r="BH840" i="4"/>
  <c r="BH822" i="4"/>
  <c r="AY822" i="4" s="1"/>
  <c r="BH797" i="4"/>
  <c r="BH820" i="4"/>
  <c r="BH808" i="4"/>
  <c r="BH798" i="4"/>
  <c r="BH817" i="4"/>
  <c r="BH799" i="4"/>
  <c r="BH783" i="4"/>
  <c r="BH814" i="4"/>
  <c r="AY814" i="4" s="1"/>
  <c r="BH800" i="4"/>
  <c r="AY800" i="4" s="1"/>
  <c r="BH784" i="4"/>
  <c r="AY784" i="4" s="1"/>
  <c r="BH819" i="4"/>
  <c r="AY819" i="4" s="1"/>
  <c r="BH811" i="4"/>
  <c r="AY811" i="4" s="1"/>
  <c r="BH801" i="4"/>
  <c r="AY801" i="4" s="1"/>
  <c r="BH802" i="4"/>
  <c r="BH815" i="4"/>
  <c r="BH810" i="4"/>
  <c r="AY810" i="4" s="1"/>
  <c r="BH803" i="4"/>
  <c r="BH807" i="4"/>
  <c r="BH804" i="4"/>
  <c r="BH788" i="4"/>
  <c r="BH818" i="4"/>
  <c r="BH805" i="4"/>
  <c r="BH789" i="4"/>
  <c r="BH790" i="4"/>
  <c r="AY790" i="4" s="1"/>
  <c r="BH791" i="4"/>
  <c r="AY791" i="4" s="1"/>
  <c r="BH809" i="4"/>
  <c r="AY809" i="4" s="1"/>
  <c r="BH792" i="4"/>
  <c r="AY792" i="4" s="1"/>
  <c r="BH793" i="4"/>
  <c r="AY793" i="4" s="1"/>
  <c r="BH823" i="4"/>
  <c r="AY823" i="4" s="1"/>
  <c r="BH806" i="4"/>
  <c r="AY806" i="4" s="1"/>
  <c r="BH794" i="4"/>
  <c r="AY794" i="4" s="1"/>
  <c r="BH795" i="4"/>
  <c r="AY795" i="4" s="1"/>
  <c r="BH796" i="4"/>
  <c r="BH778" i="4"/>
  <c r="BH776" i="4"/>
  <c r="BH771" i="4"/>
  <c r="BH754" i="4"/>
  <c r="BH772" i="4"/>
  <c r="BH779" i="4"/>
  <c r="BH773" i="4"/>
  <c r="AY773" i="4" s="1"/>
  <c r="BH757" i="4"/>
  <c r="BH759" i="4"/>
  <c r="AY759" i="4" s="1"/>
  <c r="BH758" i="4"/>
  <c r="AY758" i="4" s="1"/>
  <c r="BH777" i="4"/>
  <c r="AY777" i="4" s="1"/>
  <c r="BH760" i="4"/>
  <c r="AY760" i="4" s="1"/>
  <c r="BH787" i="4"/>
  <c r="AY787" i="4" s="1"/>
  <c r="BH780" i="4"/>
  <c r="BH774" i="4"/>
  <c r="BH761" i="4"/>
  <c r="BH786" i="4"/>
  <c r="BH763" i="4"/>
  <c r="BH782" i="4"/>
  <c r="BH764" i="4"/>
  <c r="BH765" i="4"/>
  <c r="BH775" i="4"/>
  <c r="BH766" i="4"/>
  <c r="AY766" i="4" s="1"/>
  <c r="BH785" i="4"/>
  <c r="BH781" i="4"/>
  <c r="AY781" i="4" s="1"/>
  <c r="BH768" i="4"/>
  <c r="BH751" i="4"/>
  <c r="BH769" i="4"/>
  <c r="BH770" i="4"/>
  <c r="AY770" i="4" s="1"/>
  <c r="BH748" i="4"/>
  <c r="BH767" i="4"/>
  <c r="BH733" i="4"/>
  <c r="AY733" i="4" s="1"/>
  <c r="BH716" i="4"/>
  <c r="AY716" i="4" s="1"/>
  <c r="BH747" i="4"/>
  <c r="AY747" i="4" s="1"/>
  <c r="BH735" i="4"/>
  <c r="AY726" i="4" s="1"/>
  <c r="BH734" i="4"/>
  <c r="BH717" i="4"/>
  <c r="BH753" i="4"/>
  <c r="BH736" i="4"/>
  <c r="AY736" i="4" s="1"/>
  <c r="BH752" i="4"/>
  <c r="AY752" i="4" s="1"/>
  <c r="BH743" i="4"/>
  <c r="AY743" i="4" s="1"/>
  <c r="BH737" i="4"/>
  <c r="AY737" i="4" s="1"/>
  <c r="BH719" i="4"/>
  <c r="AY719" i="4" s="1"/>
  <c r="BH756" i="4"/>
  <c r="AY756" i="4" s="1"/>
  <c r="BH749" i="4"/>
  <c r="BH738" i="4"/>
  <c r="AY738" i="4" s="1"/>
  <c r="BH720" i="4"/>
  <c r="AY720" i="4" s="1"/>
  <c r="BH740" i="4"/>
  <c r="BH739" i="4"/>
  <c r="BH722" i="4"/>
  <c r="AY722" i="4" s="1"/>
  <c r="BH755" i="4"/>
  <c r="AY755" i="4" s="1"/>
  <c r="BH746" i="4"/>
  <c r="BH723" i="4"/>
  <c r="AY723" i="4" s="1"/>
  <c r="BH762" i="4"/>
  <c r="BH744" i="4"/>
  <c r="AY744" i="4" s="1"/>
  <c r="BH724" i="4"/>
  <c r="AY724" i="4" s="1"/>
  <c r="BH741" i="4"/>
  <c r="AY741" i="4" s="1"/>
  <c r="BH726" i="4"/>
  <c r="BH725" i="4"/>
  <c r="AY725" i="4" s="1"/>
  <c r="BH727" i="4"/>
  <c r="BH729" i="4"/>
  <c r="BH750" i="4"/>
  <c r="BH745" i="4"/>
  <c r="BH730" i="4"/>
  <c r="BH742" i="4"/>
  <c r="BH731" i="4"/>
  <c r="BH705" i="4"/>
  <c r="BH689" i="4"/>
  <c r="AY689" i="4" s="1"/>
  <c r="BH673" i="4"/>
  <c r="AY673" i="4" s="1"/>
  <c r="BH657" i="4"/>
  <c r="BH714" i="4"/>
  <c r="AY714" i="4" s="1"/>
  <c r="BH706" i="4"/>
  <c r="BH690" i="4"/>
  <c r="BH674" i="4"/>
  <c r="BH658" i="4"/>
  <c r="AY658" i="4" s="1"/>
  <c r="BH721" i="4"/>
  <c r="AY721" i="4" s="1"/>
  <c r="BH713" i="4"/>
  <c r="AY713" i="4" s="1"/>
  <c r="BH691" i="4"/>
  <c r="BH675" i="4"/>
  <c r="BH659" i="4"/>
  <c r="BH643" i="4"/>
  <c r="BH732" i="4"/>
  <c r="BH709" i="4"/>
  <c r="BH692" i="4"/>
  <c r="BH676" i="4"/>
  <c r="BH715" i="4"/>
  <c r="BH693" i="4"/>
  <c r="AY693" i="4" s="1"/>
  <c r="BH677" i="4"/>
  <c r="AY677" i="4" s="1"/>
  <c r="BH661" i="4"/>
  <c r="AY661" i="4" s="1"/>
  <c r="BH712" i="4"/>
  <c r="AY712" i="4" s="1"/>
  <c r="BH707" i="4"/>
  <c r="AY707" i="4" s="1"/>
  <c r="BH694" i="4"/>
  <c r="AY694" i="4" s="1"/>
  <c r="BH678" i="4"/>
  <c r="BH662" i="4"/>
  <c r="BH710" i="4"/>
  <c r="BH695" i="4"/>
  <c r="BH679" i="4"/>
  <c r="BH663" i="4"/>
  <c r="BH728" i="4"/>
  <c r="BH696" i="4"/>
  <c r="BH680" i="4"/>
  <c r="BH664" i="4"/>
  <c r="BH697" i="4"/>
  <c r="AY697" i="4" s="1"/>
  <c r="BH681" i="4"/>
  <c r="AY681" i="4" s="1"/>
  <c r="BH698" i="4"/>
  <c r="BH682" i="4"/>
  <c r="BH666" i="4"/>
  <c r="BH650" i="4"/>
  <c r="BH708" i="4"/>
  <c r="BH699" i="4"/>
  <c r="BH683" i="4"/>
  <c r="BH700" i="4"/>
  <c r="BH684" i="4"/>
  <c r="BH668" i="4"/>
  <c r="BH718" i="4"/>
  <c r="BH701" i="4"/>
  <c r="BH685" i="4"/>
  <c r="BH669" i="4"/>
  <c r="BH711" i="4"/>
  <c r="AY711" i="4" s="1"/>
  <c r="BH702" i="4"/>
  <c r="BH686" i="4"/>
  <c r="BH670" i="4"/>
  <c r="BH654" i="4"/>
  <c r="BH703" i="4"/>
  <c r="BH687" i="4"/>
  <c r="BH671" i="4"/>
  <c r="BH655" i="4"/>
  <c r="BH704" i="4"/>
  <c r="BH688" i="4"/>
  <c r="BH672" i="4"/>
  <c r="BH656" i="4"/>
  <c r="BH647" i="4"/>
  <c r="BH633" i="4"/>
  <c r="BH617" i="4"/>
  <c r="BH601" i="4"/>
  <c r="AY601" i="4" s="1"/>
  <c r="BH585" i="4"/>
  <c r="AY585" i="4" s="1"/>
  <c r="BH634" i="4"/>
  <c r="BH618" i="4"/>
  <c r="BH602" i="4"/>
  <c r="BH586" i="4"/>
  <c r="BH667" i="4"/>
  <c r="AY667" i="4" s="1"/>
  <c r="BH651" i="4"/>
  <c r="BH635" i="4"/>
  <c r="BH619" i="4"/>
  <c r="BH603" i="4"/>
  <c r="BH587" i="4"/>
  <c r="AY587" i="4" s="1"/>
  <c r="BH636" i="4"/>
  <c r="BH620" i="4"/>
  <c r="BH604" i="4"/>
  <c r="BH646" i="4"/>
  <c r="BH637" i="4"/>
  <c r="AY637" i="4" s="1"/>
  <c r="BH621" i="4"/>
  <c r="AY621" i="4" s="1"/>
  <c r="BH605" i="4"/>
  <c r="BH638" i="4"/>
  <c r="BH622" i="4"/>
  <c r="BH606" i="4"/>
  <c r="BH590" i="4"/>
  <c r="BH639" i="4"/>
  <c r="BH623" i="4"/>
  <c r="BH607" i="4"/>
  <c r="BH645" i="4"/>
  <c r="BH640" i="4"/>
  <c r="BH624" i="4"/>
  <c r="BH608" i="4"/>
  <c r="BH592" i="4"/>
  <c r="BH649" i="4"/>
  <c r="BH641" i="4"/>
  <c r="AY641" i="4" s="1"/>
  <c r="BH625" i="4"/>
  <c r="AY625" i="4" s="1"/>
  <c r="BH609" i="4"/>
  <c r="BH593" i="4"/>
  <c r="BH660" i="4"/>
  <c r="AY660" i="4" s="1"/>
  <c r="BH642" i="4"/>
  <c r="BH626" i="4"/>
  <c r="BH610" i="4"/>
  <c r="BH594" i="4"/>
  <c r="BH665" i="4"/>
  <c r="AY665" i="4" s="1"/>
  <c r="BH653" i="4"/>
  <c r="AY653" i="4" s="1"/>
  <c r="BH648" i="4"/>
  <c r="BH627" i="4"/>
  <c r="BH611" i="4"/>
  <c r="BH595" i="4"/>
  <c r="BH652" i="4"/>
  <c r="BH628" i="4"/>
  <c r="AY628" i="4" s="1"/>
  <c r="BH612" i="4"/>
  <c r="AY612" i="4" s="1"/>
  <c r="BH596" i="4"/>
  <c r="AY596" i="4" s="1"/>
  <c r="BH629" i="4"/>
  <c r="AY629" i="4" s="1"/>
  <c r="BH613" i="4"/>
  <c r="AY613" i="4" s="1"/>
  <c r="BH597" i="4"/>
  <c r="AY597" i="4" s="1"/>
  <c r="BH644" i="4"/>
  <c r="AY644" i="4" s="1"/>
  <c r="BH630" i="4"/>
  <c r="BH614" i="4"/>
  <c r="BH598" i="4"/>
  <c r="BH631" i="4"/>
  <c r="BH615" i="4"/>
  <c r="BH599" i="4"/>
  <c r="BH583" i="4"/>
  <c r="BH632" i="4"/>
  <c r="BH616" i="4"/>
  <c r="BH600" i="4"/>
  <c r="AY600" i="4" s="1"/>
  <c r="BH576" i="4"/>
  <c r="BH561" i="4"/>
  <c r="BH544" i="4"/>
  <c r="BH528" i="4"/>
  <c r="BH562" i="4"/>
  <c r="BH545" i="4"/>
  <c r="BH589" i="4"/>
  <c r="BH579" i="4"/>
  <c r="BH563" i="4"/>
  <c r="BH546" i="4"/>
  <c r="BH530" i="4"/>
  <c r="BH514" i="4"/>
  <c r="BH580" i="4"/>
  <c r="BH564" i="4"/>
  <c r="BH548" i="4"/>
  <c r="BH547" i="4"/>
  <c r="AY547" i="4" s="1"/>
  <c r="BH531" i="4"/>
  <c r="AY531" i="4" s="1"/>
  <c r="BH584" i="4"/>
  <c r="AY584" i="4" s="1"/>
  <c r="BH565" i="4"/>
  <c r="AY565" i="4" s="1"/>
  <c r="BH549" i="4"/>
  <c r="BH532" i="4"/>
  <c r="BH516" i="4"/>
  <c r="BH577" i="4"/>
  <c r="BH566" i="4"/>
  <c r="BH550" i="4"/>
  <c r="BH533" i="4"/>
  <c r="BH517" i="4"/>
  <c r="BH567" i="4"/>
  <c r="BH551" i="4"/>
  <c r="BH534" i="4"/>
  <c r="BH582" i="4"/>
  <c r="BH568" i="4"/>
  <c r="AY568" i="4" s="1"/>
  <c r="BH552" i="4"/>
  <c r="AY552" i="4" s="1"/>
  <c r="BH535" i="4"/>
  <c r="AY535" i="4" s="1"/>
  <c r="BH569" i="4"/>
  <c r="BH553" i="4"/>
  <c r="BH536" i="4"/>
  <c r="BH570" i="4"/>
  <c r="BH554" i="4"/>
  <c r="BH537" i="4"/>
  <c r="BH591" i="4"/>
  <c r="BH578" i="4"/>
  <c r="BH571" i="4"/>
  <c r="BH555" i="4"/>
  <c r="BH538" i="4"/>
  <c r="BH581" i="4"/>
  <c r="BH572" i="4"/>
  <c r="BH556" i="4"/>
  <c r="AY556" i="4" s="1"/>
  <c r="BH539" i="4"/>
  <c r="AY539" i="4" s="1"/>
  <c r="BH523" i="4"/>
  <c r="AY523" i="4" s="1"/>
  <c r="BH573" i="4"/>
  <c r="AY573" i="4" s="1"/>
  <c r="BH557" i="4"/>
  <c r="AY557" i="4" s="1"/>
  <c r="BH540" i="4"/>
  <c r="AY540" i="4" s="1"/>
  <c r="BH524" i="4"/>
  <c r="BH574" i="4"/>
  <c r="BH558" i="4"/>
  <c r="BH541" i="4"/>
  <c r="BH588" i="4"/>
  <c r="AY588" i="4" s="1"/>
  <c r="BH575" i="4"/>
  <c r="BH559" i="4"/>
  <c r="BH542" i="4"/>
  <c r="BH526" i="4"/>
  <c r="BH560" i="4"/>
  <c r="BH543" i="4"/>
  <c r="AY543" i="4" s="1"/>
  <c r="BH527" i="4"/>
  <c r="AY527" i="4" s="1"/>
  <c r="BH518" i="4"/>
  <c r="AY518" i="4" s="1"/>
  <c r="BH513" i="4"/>
  <c r="AY513" i="4" s="1"/>
  <c r="BH503" i="4"/>
  <c r="AY503" i="4" s="1"/>
  <c r="BH487" i="4"/>
  <c r="AY487" i="4" s="1"/>
  <c r="BH470" i="4"/>
  <c r="AY470" i="4" s="1"/>
  <c r="BH454" i="4"/>
  <c r="AY454" i="4" s="1"/>
  <c r="BH504" i="4"/>
  <c r="AY504" i="4" s="1"/>
  <c r="BH488" i="4"/>
  <c r="AY488" i="4" s="1"/>
  <c r="BH471" i="4"/>
  <c r="AY471" i="4" s="1"/>
  <c r="BH455" i="4"/>
  <c r="AY455" i="4" s="1"/>
  <c r="BH439" i="4"/>
  <c r="BH519" i="4"/>
  <c r="AY519" i="4" s="1"/>
  <c r="BH510" i="4"/>
  <c r="BH505" i="4"/>
  <c r="BH489" i="4"/>
  <c r="AY489" i="4" s="1"/>
  <c r="BH472" i="4"/>
  <c r="AY472" i="4" s="1"/>
  <c r="BH456" i="4"/>
  <c r="AY456" i="4" s="1"/>
  <c r="BH440" i="4"/>
  <c r="AY440" i="4" s="1"/>
  <c r="BH521" i="4"/>
  <c r="BH506" i="4"/>
  <c r="BH490" i="4"/>
  <c r="BH474" i="4"/>
  <c r="AY548" i="4" s="1"/>
  <c r="BH473" i="4"/>
  <c r="BH525" i="4"/>
  <c r="BH520" i="4"/>
  <c r="BH515" i="4"/>
  <c r="AY515" i="4" s="1"/>
  <c r="BH511" i="4"/>
  <c r="BH509" i="4"/>
  <c r="BH507" i="4"/>
  <c r="BH491" i="4"/>
  <c r="BH475" i="4"/>
  <c r="AY475" i="4" s="1"/>
  <c r="BH458" i="4"/>
  <c r="AY458" i="4" s="1"/>
  <c r="BH492" i="4"/>
  <c r="AY492" i="4" s="1"/>
  <c r="BH476" i="4"/>
  <c r="AY476" i="4" s="1"/>
  <c r="BH459" i="4"/>
  <c r="AY459" i="4" s="1"/>
  <c r="BH443" i="4"/>
  <c r="BH493" i="4"/>
  <c r="BH477" i="4"/>
  <c r="BH460" i="4"/>
  <c r="BH494" i="4"/>
  <c r="BH478" i="4"/>
  <c r="BH461" i="4"/>
  <c r="BH522" i="4"/>
  <c r="BH512" i="4"/>
  <c r="BH495" i="4"/>
  <c r="BH479" i="4"/>
  <c r="BH462" i="4"/>
  <c r="AY462" i="4" s="1"/>
  <c r="BH508" i="4"/>
  <c r="AY508" i="4" s="1"/>
  <c r="BH496" i="4"/>
  <c r="AY496" i="4" s="1"/>
  <c r="BH480" i="4"/>
  <c r="AY480" i="4" s="1"/>
  <c r="BH497" i="4"/>
  <c r="AY497" i="4" s="1"/>
  <c r="BH481" i="4"/>
  <c r="AY481" i="4" s="1"/>
  <c r="BH464" i="4"/>
  <c r="AY464" i="4" s="1"/>
  <c r="BH498" i="4"/>
  <c r="AY498" i="4" s="1"/>
  <c r="BH482" i="4"/>
  <c r="AY482" i="4" s="1"/>
  <c r="BH465" i="4"/>
  <c r="BH499" i="4"/>
  <c r="BH483" i="4"/>
  <c r="BH466" i="4"/>
  <c r="BH450" i="4"/>
  <c r="BH500" i="4"/>
  <c r="BH484" i="4"/>
  <c r="BH467" i="4"/>
  <c r="AY467" i="4" s="1"/>
  <c r="BH451" i="4"/>
  <c r="AY451" i="4" s="1"/>
  <c r="BH529" i="4"/>
  <c r="AY529" i="4" s="1"/>
  <c r="BH501" i="4"/>
  <c r="AY501" i="4" s="1"/>
  <c r="BH485" i="4"/>
  <c r="AY485" i="4" s="1"/>
  <c r="BH468" i="4"/>
  <c r="AY468" i="4" s="1"/>
  <c r="BH452" i="4"/>
  <c r="AY452" i="4" s="1"/>
  <c r="BH502" i="4"/>
  <c r="BH486" i="4"/>
  <c r="BH469" i="4"/>
  <c r="BH453" i="4"/>
  <c r="BH447" i="4"/>
  <c r="BH431" i="4"/>
  <c r="BH417" i="4"/>
  <c r="BH401" i="4"/>
  <c r="BH438" i="4"/>
  <c r="BH418" i="4"/>
  <c r="AY418" i="4" s="1"/>
  <c r="BH444" i="4"/>
  <c r="AY444" i="4" s="1"/>
  <c r="BH442" i="4"/>
  <c r="AY442" i="4" s="1"/>
  <c r="BH433" i="4"/>
  <c r="BH419" i="4"/>
  <c r="AY419" i="4" s="1"/>
  <c r="BH403" i="4"/>
  <c r="AY403" i="4" s="1"/>
  <c r="BH446" i="4"/>
  <c r="AY446" i="4" s="1"/>
  <c r="BH445" i="4"/>
  <c r="AY445" i="4" s="1"/>
  <c r="BH437" i="4"/>
  <c r="BH420" i="4"/>
  <c r="AY420" i="4" s="1"/>
  <c r="BH404" i="4"/>
  <c r="AY404" i="4" s="1"/>
  <c r="BH449" i="4"/>
  <c r="BH421" i="4"/>
  <c r="BH457" i="4"/>
  <c r="BH436" i="4"/>
  <c r="BH422" i="4"/>
  <c r="BH406" i="4"/>
  <c r="AY406" i="4" s="1"/>
  <c r="BH390" i="4"/>
  <c r="AY390" i="4" s="1"/>
  <c r="BH463" i="4"/>
  <c r="AY463" i="4" s="1"/>
  <c r="BH435" i="4"/>
  <c r="BH430" i="4"/>
  <c r="AY430" i="4" s="1"/>
  <c r="BH424" i="4"/>
  <c r="AY424" i="4" s="1"/>
  <c r="BH408" i="4"/>
  <c r="AY408" i="4" s="1"/>
  <c r="BH392" i="4"/>
  <c r="BH425" i="4"/>
  <c r="BH409" i="4"/>
  <c r="BH393" i="4"/>
  <c r="BH432" i="4"/>
  <c r="AY432" i="4" s="1"/>
  <c r="BH426" i="4"/>
  <c r="AY426" i="4" s="1"/>
  <c r="BH410" i="4"/>
  <c r="AY410" i="4" s="1"/>
  <c r="BH394" i="4"/>
  <c r="BH434" i="4"/>
  <c r="BH427" i="4"/>
  <c r="AY427" i="4" s="1"/>
  <c r="BH411" i="4"/>
  <c r="AY411" i="4" s="1"/>
  <c r="BH395" i="4"/>
  <c r="AY395" i="4" s="1"/>
  <c r="BH378" i="4"/>
  <c r="AY378" i="4" s="1"/>
  <c r="BH428" i="4"/>
  <c r="BH412" i="4"/>
  <c r="BH396" i="4"/>
  <c r="AY396" i="4" s="1"/>
  <c r="BH413" i="4"/>
  <c r="BH397" i="4"/>
  <c r="BH441" i="4"/>
  <c r="BH414" i="4"/>
  <c r="BH398" i="4"/>
  <c r="BH415" i="4"/>
  <c r="AY415" i="4" s="1"/>
  <c r="BH448" i="4"/>
  <c r="BH429" i="4"/>
  <c r="BH416" i="4"/>
  <c r="BH400" i="4"/>
  <c r="AY400" i="4" s="1"/>
  <c r="BH366" i="4"/>
  <c r="AY366" i="4" s="1"/>
  <c r="BH391" i="4"/>
  <c r="AY391" i="4" s="1"/>
  <c r="BH387" i="4"/>
  <c r="AY188" i="4" s="1"/>
  <c r="BH367" i="4"/>
  <c r="AY367" i="4" s="1"/>
  <c r="BH351" i="4"/>
  <c r="BH335" i="4"/>
  <c r="BH388" i="4"/>
  <c r="AY388" i="4" s="1"/>
  <c r="BH381" i="4"/>
  <c r="BH368" i="4"/>
  <c r="BH352" i="4"/>
  <c r="BH336" i="4"/>
  <c r="BH407" i="4"/>
  <c r="BH405" i="4"/>
  <c r="BH382" i="4"/>
  <c r="AY382" i="4" s="1"/>
  <c r="BH380" i="4"/>
  <c r="BH377" i="4"/>
  <c r="AY377" i="4" s="1"/>
  <c r="BH374" i="4"/>
  <c r="AY374" i="4" s="1"/>
  <c r="BH369" i="4"/>
  <c r="AY369" i="4" s="1"/>
  <c r="BH353" i="4"/>
  <c r="AY353" i="4" s="1"/>
  <c r="BH337" i="4"/>
  <c r="AY337" i="4" s="1"/>
  <c r="BH321" i="4"/>
  <c r="AY321" i="4" s="1"/>
  <c r="BH379" i="4"/>
  <c r="AY379" i="4" s="1"/>
  <c r="BH370" i="4"/>
  <c r="AY370" i="4" s="1"/>
  <c r="BH354" i="4"/>
  <c r="AY354" i="4" s="1"/>
  <c r="BH383" i="4"/>
  <c r="AY383" i="4" s="1"/>
  <c r="BH371" i="4"/>
  <c r="BH355" i="4"/>
  <c r="BH339" i="4"/>
  <c r="BH389" i="4"/>
  <c r="BH356" i="4"/>
  <c r="BH340" i="4"/>
  <c r="BH386" i="4"/>
  <c r="AY386" i="4" s="1"/>
  <c r="BH372" i="4"/>
  <c r="AY372" i="4" s="1"/>
  <c r="BH357" i="4"/>
  <c r="AY357" i="4" s="1"/>
  <c r="BH423" i="4"/>
  <c r="AY423" i="4" s="1"/>
  <c r="BH399" i="4"/>
  <c r="AY399" i="4" s="1"/>
  <c r="BH384" i="4"/>
  <c r="BH358" i="4"/>
  <c r="AY358" i="4" s="1"/>
  <c r="BH342" i="4"/>
  <c r="AY342" i="4" s="1"/>
  <c r="BH375" i="4"/>
  <c r="AY375" i="4" s="1"/>
  <c r="BH359" i="4"/>
  <c r="BH343" i="4"/>
  <c r="BH360" i="4"/>
  <c r="BH361" i="4"/>
  <c r="BH345" i="4"/>
  <c r="BH362" i="4"/>
  <c r="BH385" i="4"/>
  <c r="BH373" i="4"/>
  <c r="AY373" i="4" s="1"/>
  <c r="BH363" i="4"/>
  <c r="AY363" i="4" s="1"/>
  <c r="BH347" i="4"/>
  <c r="AY347" i="4" s="1"/>
  <c r="BH331" i="4"/>
  <c r="BH376" i="4"/>
  <c r="BH364" i="4"/>
  <c r="AY364" i="4" s="1"/>
  <c r="BH348" i="4"/>
  <c r="AY348" i="4" s="1"/>
  <c r="BH402" i="4"/>
  <c r="AY402" i="4" s="1"/>
  <c r="BH365" i="4"/>
  <c r="AY365" i="4" s="1"/>
  <c r="BH349" i="4"/>
  <c r="AY349" i="4" s="1"/>
  <c r="BH302" i="4"/>
  <c r="BH303" i="4"/>
  <c r="BH287" i="4"/>
  <c r="BH327" i="4"/>
  <c r="BH304" i="4"/>
  <c r="AY304" i="4" s="1"/>
  <c r="BH338" i="4"/>
  <c r="BH318" i="4"/>
  <c r="AY318" i="4" s="1"/>
  <c r="BH305" i="4"/>
  <c r="AY305" i="4" s="1"/>
  <c r="BH289" i="4"/>
  <c r="AY289" i="4" s="1"/>
  <c r="BH272" i="4"/>
  <c r="AY272" i="4" s="1"/>
  <c r="BH328" i="4"/>
  <c r="AY328" i="4" s="1"/>
  <c r="BH324" i="4"/>
  <c r="BH306" i="4"/>
  <c r="BH290" i="4"/>
  <c r="BH341" i="4"/>
  <c r="BH307" i="4"/>
  <c r="AY307" i="4" s="1"/>
  <c r="BH291" i="4"/>
  <c r="AY291" i="4" s="1"/>
  <c r="BH308" i="4"/>
  <c r="AY308" i="4" s="1"/>
  <c r="BH292" i="4"/>
  <c r="AY292" i="4" s="1"/>
  <c r="BH309" i="4"/>
  <c r="BH293" i="4"/>
  <c r="BH344" i="4"/>
  <c r="BH332" i="4"/>
  <c r="AY332" i="4" s="1"/>
  <c r="BH329" i="4"/>
  <c r="AY329" i="4" s="1"/>
  <c r="BH322" i="4"/>
  <c r="AY322" i="4" s="1"/>
  <c r="BH319" i="4"/>
  <c r="BH310" i="4"/>
  <c r="AY310" i="4" s="1"/>
  <c r="BH294" i="4"/>
  <c r="AY294" i="4" s="1"/>
  <c r="BH278" i="4"/>
  <c r="BH311" i="4"/>
  <c r="AY311" i="4" s="1"/>
  <c r="BH295" i="4"/>
  <c r="AY295" i="4" s="1"/>
  <c r="BH279" i="4"/>
  <c r="AY279" i="4" s="1"/>
  <c r="BH312" i="4"/>
  <c r="AY312" i="4" s="1"/>
  <c r="BH296" i="4"/>
  <c r="BH333" i="4"/>
  <c r="BH313" i="4"/>
  <c r="BH297" i="4"/>
  <c r="BH281" i="4"/>
  <c r="BH264" i="4"/>
  <c r="AY264" i="4" s="1"/>
  <c r="BH314" i="4"/>
  <c r="AY314" i="4" s="1"/>
  <c r="BH298" i="4"/>
  <c r="AY298" i="4" s="1"/>
  <c r="BH282" i="4"/>
  <c r="AY282" i="4" s="1"/>
  <c r="BH346" i="4"/>
  <c r="AY346" i="4" s="1"/>
  <c r="BH325" i="4"/>
  <c r="AY325" i="4" s="1"/>
  <c r="BH320" i="4"/>
  <c r="BH315" i="4"/>
  <c r="AY315" i="4" s="1"/>
  <c r="BH299" i="4"/>
  <c r="AY299" i="4" s="1"/>
  <c r="BH283" i="4"/>
  <c r="AY283" i="4" s="1"/>
  <c r="BH266" i="4"/>
  <c r="BH350" i="4"/>
  <c r="AY350" i="4" s="1"/>
  <c r="BH330" i="4"/>
  <c r="BH323" i="4"/>
  <c r="AY323" i="4" s="1"/>
  <c r="BH316" i="4"/>
  <c r="BH300" i="4"/>
  <c r="BH284" i="4"/>
  <c r="AY284" i="4" s="1"/>
  <c r="BH334" i="4"/>
  <c r="AY334" i="4" s="1"/>
  <c r="BH326" i="4"/>
  <c r="AY326" i="4" s="1"/>
  <c r="BH317" i="4"/>
  <c r="BH301" i="4"/>
  <c r="BH261" i="4"/>
  <c r="AY261" i="4" s="1"/>
  <c r="BH253" i="4"/>
  <c r="BH277" i="4"/>
  <c r="BH254" i="4"/>
  <c r="BH237" i="4"/>
  <c r="BH275" i="4"/>
  <c r="AY275" i="4" s="1"/>
  <c r="BH274" i="4"/>
  <c r="AY274" i="4" s="1"/>
  <c r="BH273" i="4"/>
  <c r="BH255" i="4"/>
  <c r="BH238" i="4"/>
  <c r="BH222" i="4"/>
  <c r="BH269" i="4"/>
  <c r="AY269" i="4" s="1"/>
  <c r="BH256" i="4"/>
  <c r="AY256" i="4" s="1"/>
  <c r="BH240" i="4"/>
  <c r="AY240" i="4" s="1"/>
  <c r="BH239" i="4"/>
  <c r="AY239" i="4" s="1"/>
  <c r="BH223" i="4"/>
  <c r="AY223" i="4" s="1"/>
  <c r="BH285" i="4"/>
  <c r="BH280" i="4"/>
  <c r="BH267" i="4"/>
  <c r="AY267" i="4" s="1"/>
  <c r="BH257" i="4"/>
  <c r="BH241" i="4"/>
  <c r="BH224" i="4"/>
  <c r="BH208" i="4"/>
  <c r="BH262" i="4"/>
  <c r="AY262" i="4" s="1"/>
  <c r="BH258" i="4"/>
  <c r="BH242" i="4"/>
  <c r="BH225" i="4"/>
  <c r="BH271" i="4"/>
  <c r="AY271" i="4" s="1"/>
  <c r="BH259" i="4"/>
  <c r="AY259" i="4" s="1"/>
  <c r="BH243" i="4"/>
  <c r="AY243" i="4" s="1"/>
  <c r="BH226" i="4"/>
  <c r="AY226" i="4" s="1"/>
  <c r="BH210" i="4"/>
  <c r="AY210" i="4" s="1"/>
  <c r="BH244" i="4"/>
  <c r="AY244" i="4" s="1"/>
  <c r="BH245" i="4"/>
  <c r="AY245" i="4" s="1"/>
  <c r="BH246" i="4"/>
  <c r="AY246" i="4" s="1"/>
  <c r="BH229" i="4"/>
  <c r="BH288" i="4"/>
  <c r="BH270" i="4"/>
  <c r="AY270" i="4" s="1"/>
  <c r="BH263" i="4"/>
  <c r="BH260" i="4"/>
  <c r="BH247" i="4"/>
  <c r="BH268" i="4"/>
  <c r="BH265" i="4"/>
  <c r="BH248" i="4"/>
  <c r="AY248" i="4" s="1"/>
  <c r="BH231" i="4"/>
  <c r="BH249" i="4"/>
  <c r="AY249" i="4" s="1"/>
  <c r="BH232" i="4"/>
  <c r="AY232" i="4" s="1"/>
  <c r="BH286" i="4"/>
  <c r="AY286" i="4" s="1"/>
  <c r="BH250" i="4"/>
  <c r="AY250" i="4" s="1"/>
  <c r="BH233" i="4"/>
  <c r="AY233" i="4" s="1"/>
  <c r="BH251" i="4"/>
  <c r="AY251" i="4" s="1"/>
  <c r="BH234" i="4"/>
  <c r="AY234" i="4" s="1"/>
  <c r="BH276" i="4"/>
  <c r="BH252" i="4"/>
  <c r="AY252" i="4" s="1"/>
  <c r="BH235" i="4"/>
  <c r="AY235" i="4" s="1"/>
  <c r="BH219" i="4"/>
  <c r="BH200" i="4"/>
  <c r="AY200" i="4" s="1"/>
  <c r="BH183" i="4"/>
  <c r="AY183" i="4" s="1"/>
  <c r="BH167" i="4"/>
  <c r="BH151" i="4"/>
  <c r="AY151" i="4" s="1"/>
  <c r="BH220" i="4"/>
  <c r="AY220" i="4" s="1"/>
  <c r="BH201" i="4"/>
  <c r="BH184" i="4"/>
  <c r="BH168" i="4"/>
  <c r="BH216" i="4"/>
  <c r="BH185" i="4"/>
  <c r="AY185" i="4" s="1"/>
  <c r="BH169" i="4"/>
  <c r="AY169" i="4" s="1"/>
  <c r="BH186" i="4"/>
  <c r="AY186" i="4" s="1"/>
  <c r="BH170" i="4"/>
  <c r="AY170" i="4" s="1"/>
  <c r="BH154" i="4"/>
  <c r="AY154" i="4" s="1"/>
  <c r="BH218" i="4"/>
  <c r="BH205" i="4"/>
  <c r="BH188" i="4"/>
  <c r="BH187" i="4"/>
  <c r="BH171" i="4"/>
  <c r="BH221" i="4"/>
  <c r="AY221" i="4" s="1"/>
  <c r="BH189" i="4"/>
  <c r="BH172" i="4"/>
  <c r="BH202" i="4"/>
  <c r="BH190" i="4"/>
  <c r="BH173" i="4"/>
  <c r="BH157" i="4"/>
  <c r="BH236" i="4"/>
  <c r="BH215" i="4"/>
  <c r="BH212" i="4"/>
  <c r="BH211" i="4"/>
  <c r="BH207" i="4"/>
  <c r="AY207" i="4" s="1"/>
  <c r="BH191" i="4"/>
  <c r="BH174" i="4"/>
  <c r="BH230" i="4"/>
  <c r="BH192" i="4"/>
  <c r="BH175" i="4"/>
  <c r="AY175" i="4" s="1"/>
  <c r="BH159" i="4"/>
  <c r="AY159" i="4" s="1"/>
  <c r="BH213" i="4"/>
  <c r="AY213" i="4" s="1"/>
  <c r="BH193" i="4"/>
  <c r="BH176" i="4"/>
  <c r="BH209" i="4"/>
  <c r="AY209" i="4" s="1"/>
  <c r="BH204" i="4"/>
  <c r="AY204" i="4" s="1"/>
  <c r="BH194" i="4"/>
  <c r="BH177" i="4"/>
  <c r="BH161" i="4"/>
  <c r="BH227" i="4"/>
  <c r="BH195" i="4"/>
  <c r="BH178" i="4"/>
  <c r="BH217" i="4"/>
  <c r="BH196" i="4"/>
  <c r="BH179" i="4"/>
  <c r="BH163" i="4"/>
  <c r="BH147" i="4"/>
  <c r="AY68" i="4" s="1"/>
  <c r="BH214" i="4"/>
  <c r="AY214" i="4" s="1"/>
  <c r="BH206" i="4"/>
  <c r="AY206" i="4" s="1"/>
  <c r="BH197" i="4"/>
  <c r="BH180" i="4"/>
  <c r="BH164" i="4"/>
  <c r="BH198" i="4"/>
  <c r="BH181" i="4"/>
  <c r="BH228" i="4"/>
  <c r="AY228" i="4" s="1"/>
  <c r="BH203" i="4"/>
  <c r="BH199" i="4"/>
  <c r="BH182" i="4"/>
  <c r="BH166" i="4"/>
  <c r="BH165" i="4"/>
  <c r="BH127" i="4"/>
  <c r="BH111" i="4"/>
  <c r="AY111" i="4" s="1"/>
  <c r="BH95" i="4"/>
  <c r="AY95" i="4" s="1"/>
  <c r="BH150" i="4"/>
  <c r="AY150" i="4" s="1"/>
  <c r="BH141" i="4"/>
  <c r="AY141" i="4" s="1"/>
  <c r="BH128" i="4"/>
  <c r="AY128" i="4" s="1"/>
  <c r="BH112" i="4"/>
  <c r="AY112" i="4" s="1"/>
  <c r="BH129" i="4"/>
  <c r="AY129" i="4" s="1"/>
  <c r="BH113" i="4"/>
  <c r="AY113" i="4" s="1"/>
  <c r="BH145" i="4"/>
  <c r="AY145" i="4" s="1"/>
  <c r="BH144" i="4"/>
  <c r="BH130" i="4"/>
  <c r="BH131" i="4"/>
  <c r="BH115" i="4"/>
  <c r="BH149" i="4"/>
  <c r="BH132" i="4"/>
  <c r="BH155" i="4"/>
  <c r="BH146" i="4"/>
  <c r="AY146" i="4" s="1"/>
  <c r="BH142" i="4"/>
  <c r="BH133" i="4"/>
  <c r="BH117" i="4"/>
  <c r="BH101" i="4"/>
  <c r="BH134" i="4"/>
  <c r="BH118" i="4"/>
  <c r="BH102" i="4"/>
  <c r="BH158" i="4"/>
  <c r="BH135" i="4"/>
  <c r="BH119" i="4"/>
  <c r="AY119" i="4" s="1"/>
  <c r="BH103" i="4"/>
  <c r="BH87" i="4"/>
  <c r="BH160" i="4"/>
  <c r="BH136" i="4"/>
  <c r="BH120" i="4"/>
  <c r="BH104" i="4"/>
  <c r="AY104" i="4" s="1"/>
  <c r="BH88" i="4"/>
  <c r="AY88" i="4" s="1"/>
  <c r="BH137" i="4"/>
  <c r="AY137" i="4" s="1"/>
  <c r="BH121" i="4"/>
  <c r="AY121" i="4" s="1"/>
  <c r="BH105" i="4"/>
  <c r="AY105" i="4" s="1"/>
  <c r="BH89" i="4"/>
  <c r="AY89" i="4" s="1"/>
  <c r="BH143" i="4"/>
  <c r="AY143" i="4" s="1"/>
  <c r="BH138" i="4"/>
  <c r="AY138" i="4" s="1"/>
  <c r="BH122" i="4"/>
  <c r="AY122" i="4" s="1"/>
  <c r="BH162" i="4"/>
  <c r="AY162" i="4" s="1"/>
  <c r="BH156" i="4"/>
  <c r="BH152" i="4"/>
  <c r="BH148" i="4"/>
  <c r="BH139" i="4"/>
  <c r="BH123" i="4"/>
  <c r="BH107" i="4"/>
  <c r="BH91" i="4"/>
  <c r="AY91" i="4" s="1"/>
  <c r="BH153" i="4"/>
  <c r="AY153" i="4" s="1"/>
  <c r="BH140" i="4"/>
  <c r="AY140" i="4" s="1"/>
  <c r="BH124" i="4"/>
  <c r="BH125" i="4"/>
  <c r="BH109" i="4"/>
  <c r="AY109" i="4" s="1"/>
  <c r="BH93" i="4"/>
  <c r="AY93" i="4" s="1"/>
  <c r="BH84" i="4"/>
  <c r="AY84" i="4" s="1"/>
  <c r="BH73" i="4"/>
  <c r="AY73" i="4" s="1"/>
  <c r="BH110" i="4"/>
  <c r="BH99" i="4"/>
  <c r="AY99" i="4" s="1"/>
  <c r="BH74" i="4"/>
  <c r="BH58" i="4"/>
  <c r="BH75" i="4"/>
  <c r="BH59" i="4"/>
  <c r="BH96" i="4"/>
  <c r="BH92" i="4"/>
  <c r="AY92" i="4" s="1"/>
  <c r="BH76" i="4"/>
  <c r="AY76" i="4" s="1"/>
  <c r="BH60" i="4"/>
  <c r="AY60" i="4" s="1"/>
  <c r="BH44" i="4"/>
  <c r="AY44" i="4" s="1"/>
  <c r="BH28" i="4"/>
  <c r="BH77" i="4"/>
  <c r="AY77" i="4" s="1"/>
  <c r="BH61" i="4"/>
  <c r="BH45" i="4"/>
  <c r="AY45" i="4" s="1"/>
  <c r="BH29" i="4"/>
  <c r="BH108" i="4"/>
  <c r="BH97" i="4"/>
  <c r="BH90" i="4"/>
  <c r="BH86" i="4"/>
  <c r="BH78" i="4"/>
  <c r="BH62" i="4"/>
  <c r="BH114" i="4"/>
  <c r="BH100" i="4"/>
  <c r="AY100" i="4" s="1"/>
  <c r="BH79" i="4"/>
  <c r="AY79" i="4" s="1"/>
  <c r="BH63" i="4"/>
  <c r="AY63" i="4" s="1"/>
  <c r="BH47" i="4"/>
  <c r="BH80" i="4"/>
  <c r="AY80" i="4" s="1"/>
  <c r="BH64" i="4"/>
  <c r="AY64" i="4" s="1"/>
  <c r="BH48" i="4"/>
  <c r="BH32" i="4"/>
  <c r="BH126" i="4"/>
  <c r="BH81" i="4"/>
  <c r="AY81" i="4" s="1"/>
  <c r="BH65" i="4"/>
  <c r="AY65" i="4" s="1"/>
  <c r="BH106" i="4"/>
  <c r="BH66" i="4"/>
  <c r="BH50" i="4"/>
  <c r="BH85" i="4"/>
  <c r="BH67" i="4"/>
  <c r="BH51" i="4"/>
  <c r="AY51" i="4" s="1"/>
  <c r="BH35" i="4"/>
  <c r="AY35" i="4" s="1"/>
  <c r="BH98" i="4"/>
  <c r="AY98" i="4" s="1"/>
  <c r="BH68" i="4"/>
  <c r="AY474" i="4" s="1"/>
  <c r="BH52" i="4"/>
  <c r="AY52" i="4" s="1"/>
  <c r="BH94" i="4"/>
  <c r="BH83" i="4"/>
  <c r="AY83" i="4" s="1"/>
  <c r="BH69" i="4"/>
  <c r="AY69" i="4" s="1"/>
  <c r="BH53" i="4"/>
  <c r="BH37" i="4"/>
  <c r="BH70" i="4"/>
  <c r="BH116" i="4"/>
  <c r="AY116" i="4" s="1"/>
  <c r="BH82" i="4"/>
  <c r="BH71" i="4"/>
  <c r="BH72" i="4"/>
  <c r="BH56" i="4"/>
  <c r="AV9" i="4"/>
  <c r="BN9" i="4"/>
  <c r="BO10" i="4"/>
  <c r="BQ12" i="4"/>
  <c r="CY14" i="4"/>
  <c r="DA16" i="4"/>
  <c r="DB17" i="4"/>
  <c r="DC18" i="4"/>
  <c r="BH19" i="4"/>
  <c r="AY19" i="4" s="1"/>
  <c r="BJ21" i="4"/>
  <c r="AV21" i="4" s="1"/>
  <c r="BN22" i="4"/>
  <c r="DA23" i="4"/>
  <c r="BK24" i="4"/>
  <c r="DI24" i="4"/>
  <c r="DC25" i="4"/>
  <c r="BO26" i="4"/>
  <c r="BQ27" i="4"/>
  <c r="DA28" i="4"/>
  <c r="DG29" i="4"/>
  <c r="BH30" i="4"/>
  <c r="AY30" i="4" s="1"/>
  <c r="BN31" i="4"/>
  <c r="BQ33" i="4"/>
  <c r="CX35" i="4"/>
  <c r="BH41" i="4"/>
  <c r="DC48" i="4"/>
  <c r="DH51" i="4"/>
  <c r="DG51" i="4"/>
  <c r="DE51" i="4"/>
  <c r="DD51" i="4"/>
  <c r="DC51" i="4"/>
  <c r="DB51" i="4"/>
  <c r="CY51" i="4"/>
  <c r="BK52" i="4"/>
  <c r="DG61" i="4"/>
  <c r="DF61" i="4"/>
  <c r="DE61" i="4"/>
  <c r="DD61" i="4"/>
  <c r="DC61" i="4"/>
  <c r="DB61" i="4"/>
  <c r="DA61" i="4"/>
  <c r="CZ61" i="4"/>
  <c r="CY61" i="4"/>
  <c r="CX61" i="4"/>
  <c r="DI61" i="4"/>
  <c r="BM1259" i="4"/>
  <c r="BM1261" i="4"/>
  <c r="BM1268" i="4"/>
  <c r="BM1269" i="4"/>
  <c r="BM1270" i="4"/>
  <c r="BM1271" i="4"/>
  <c r="BM1273" i="4"/>
  <c r="BM1263" i="4"/>
  <c r="BM1258" i="4"/>
  <c r="BM1272" i="4"/>
  <c r="BM1264" i="4"/>
  <c r="BM1267" i="4"/>
  <c r="BM1265" i="4"/>
  <c r="BM1256" i="4"/>
  <c r="BM1255" i="4"/>
  <c r="BM1266" i="4"/>
  <c r="BM1254" i="4"/>
  <c r="BM1262" i="4"/>
  <c r="BM1245" i="4"/>
  <c r="BM1260" i="4"/>
  <c r="BM1253" i="4"/>
  <c r="BM1257" i="4"/>
  <c r="BM1252" i="4"/>
  <c r="BM1249" i="4"/>
  <c r="BM1242" i="4"/>
  <c r="BM1239" i="4"/>
  <c r="BM1250" i="4"/>
  <c r="BM1231" i="4"/>
  <c r="BM1248" i="4"/>
  <c r="BM1251" i="4"/>
  <c r="BM1246" i="4"/>
  <c r="BM1247" i="4"/>
  <c r="BM1244" i="4"/>
  <c r="BM1240" i="4"/>
  <c r="BM1243" i="4"/>
  <c r="BM1241" i="4"/>
  <c r="BM1238" i="4"/>
  <c r="BM1235" i="4"/>
  <c r="BM1236" i="4"/>
  <c r="BM1221" i="4"/>
  <c r="BM1233" i="4"/>
  <c r="BM1237" i="4"/>
  <c r="BM1232" i="4"/>
  <c r="BM1230" i="4"/>
  <c r="BM1234" i="4"/>
  <c r="BM1226" i="4"/>
  <c r="BM1225" i="4"/>
  <c r="BM1220" i="4"/>
  <c r="BM1229" i="4"/>
  <c r="BM1228" i="4"/>
  <c r="BM1216" i="4"/>
  <c r="BM1214" i="4"/>
  <c r="BM1223" i="4"/>
  <c r="BM1224" i="4"/>
  <c r="BM1207" i="4"/>
  <c r="BM1222" i="4"/>
  <c r="BM1218" i="4"/>
  <c r="BM1227" i="4"/>
  <c r="BM1208" i="4"/>
  <c r="BM1219" i="4"/>
  <c r="BM1205" i="4"/>
  <c r="BM1199" i="4"/>
  <c r="BM1212" i="4"/>
  <c r="BM1196" i="4"/>
  <c r="BM1215" i="4"/>
  <c r="BM1213" i="4"/>
  <c r="BM1204" i="4"/>
  <c r="BM1203" i="4"/>
  <c r="BM1202" i="4"/>
  <c r="BM1201" i="4"/>
  <c r="BM1200" i="4"/>
  <c r="BM1198" i="4"/>
  <c r="BM1206" i="4"/>
  <c r="BM1211" i="4"/>
  <c r="BM1187" i="4"/>
  <c r="BM1210" i="4"/>
  <c r="BM1184" i="4"/>
  <c r="BM1217" i="4"/>
  <c r="BM1178" i="4"/>
  <c r="BM1175" i="4"/>
  <c r="BM1169" i="4"/>
  <c r="BM1189" i="4"/>
  <c r="BM1181" i="4"/>
  <c r="BM1159" i="4"/>
  <c r="BM1193" i="4"/>
  <c r="BM1179" i="4"/>
  <c r="BM1176" i="4"/>
  <c r="BM1183" i="4"/>
  <c r="BM1186" i="4"/>
  <c r="BM1192" i="4"/>
  <c r="BM1191" i="4"/>
  <c r="BM1182" i="4"/>
  <c r="BM1174" i="4"/>
  <c r="BM1171" i="4"/>
  <c r="BM1188" i="4"/>
  <c r="BM1177" i="4"/>
  <c r="BM1209" i="4"/>
  <c r="BM1195" i="4"/>
  <c r="BM1190" i="4"/>
  <c r="BM1180" i="4"/>
  <c r="BM1168" i="4"/>
  <c r="BM1197" i="4"/>
  <c r="BM1166" i="4"/>
  <c r="BM1194" i="4"/>
  <c r="BM1160" i="4"/>
  <c r="BM1163" i="4"/>
  <c r="BM1164" i="4"/>
  <c r="BM1162" i="4"/>
  <c r="BM1157" i="4"/>
  <c r="BM1144" i="4"/>
  <c r="BM1185" i="4"/>
  <c r="BM1145" i="4"/>
  <c r="BM1165" i="4"/>
  <c r="BM1173" i="4"/>
  <c r="BM1161" i="4"/>
  <c r="BM1149" i="4"/>
  <c r="BM1167" i="4"/>
  <c r="BM1151" i="4"/>
  <c r="BM1172" i="4"/>
  <c r="BM1158" i="4"/>
  <c r="BM1143" i="4"/>
  <c r="BM1170" i="4"/>
  <c r="BM1150" i="4"/>
  <c r="BM1146" i="4"/>
  <c r="BM1155" i="4"/>
  <c r="BM1153" i="4"/>
  <c r="BM1156" i="4"/>
  <c r="BM1154" i="4"/>
  <c r="BM1148" i="4"/>
  <c r="BM1147" i="4"/>
  <c r="BM1130" i="4"/>
  <c r="BM1131" i="4"/>
  <c r="BM1139" i="4"/>
  <c r="BM1133" i="4"/>
  <c r="BM1142" i="4"/>
  <c r="BM1141" i="4"/>
  <c r="BM1134" i="4"/>
  <c r="BM1138" i="4"/>
  <c r="BM1137" i="4"/>
  <c r="BM1152" i="4"/>
  <c r="BM1140" i="4"/>
  <c r="BM1136" i="4"/>
  <c r="BM1127" i="4"/>
  <c r="BM1111" i="4"/>
  <c r="BM1113" i="4"/>
  <c r="BM1123" i="4"/>
  <c r="BM1114" i="4"/>
  <c r="BM1132" i="4"/>
  <c r="BM1116" i="4"/>
  <c r="BM1117" i="4"/>
  <c r="BM1125" i="4"/>
  <c r="BM1119" i="4"/>
  <c r="BM1135" i="4"/>
  <c r="BM1128" i="4"/>
  <c r="BM1120" i="4"/>
  <c r="BM1126" i="4"/>
  <c r="BM1121" i="4"/>
  <c r="BM1105" i="4"/>
  <c r="BM1129" i="4"/>
  <c r="BM1106" i="4"/>
  <c r="BM1124" i="4"/>
  <c r="BM1107" i="4"/>
  <c r="BM1122" i="4"/>
  <c r="BM1109" i="4"/>
  <c r="BM1094" i="4"/>
  <c r="BM1084" i="4"/>
  <c r="BM1085" i="4"/>
  <c r="BM1104" i="4"/>
  <c r="BM1100" i="4"/>
  <c r="BM1110" i="4"/>
  <c r="BM1087" i="4"/>
  <c r="BM1115" i="4"/>
  <c r="BM1088" i="4"/>
  <c r="BM1103" i="4"/>
  <c r="BM1089" i="4"/>
  <c r="BM1108" i="4"/>
  <c r="BM1095" i="4"/>
  <c r="BM1098" i="4"/>
  <c r="BM1091" i="4"/>
  <c r="BM1112" i="4"/>
  <c r="BM1092" i="4"/>
  <c r="BM1102" i="4"/>
  <c r="BM1097" i="4"/>
  <c r="BM1077" i="4"/>
  <c r="BM1078" i="4"/>
  <c r="BM1118" i="4"/>
  <c r="BM1099" i="4"/>
  <c r="BM1093" i="4"/>
  <c r="BM1079" i="4"/>
  <c r="BM1101" i="4"/>
  <c r="BM1082" i="4"/>
  <c r="BM1083" i="4"/>
  <c r="BM1068" i="4"/>
  <c r="BM1056" i="4"/>
  <c r="BM1057" i="4"/>
  <c r="BM1096" i="4"/>
  <c r="BM1058" i="4"/>
  <c r="BM1080" i="4"/>
  <c r="BM1059" i="4"/>
  <c r="BM1076" i="4"/>
  <c r="BM1072" i="4"/>
  <c r="BM1071" i="4"/>
  <c r="BM1074" i="4"/>
  <c r="BM1073" i="4"/>
  <c r="BM1061" i="4"/>
  <c r="BM1086" i="4"/>
  <c r="BM1070" i="4"/>
  <c r="BM1062" i="4"/>
  <c r="BM1075" i="4"/>
  <c r="BM1081" i="4"/>
  <c r="BM1067" i="4"/>
  <c r="BM1090" i="4"/>
  <c r="BM1060" i="4"/>
  <c r="BM1055" i="4"/>
  <c r="BM1051" i="4"/>
  <c r="BM1048" i="4"/>
  <c r="BM1044" i="4"/>
  <c r="BM1064" i="4"/>
  <c r="BM1069" i="4"/>
  <c r="BM1065" i="4"/>
  <c r="BM1046" i="4"/>
  <c r="BM1032" i="4"/>
  <c r="BM1066" i="4"/>
  <c r="BM1063" i="4"/>
  <c r="BM1049" i="4"/>
  <c r="BM1036" i="4"/>
  <c r="BM1037" i="4"/>
  <c r="BM1047" i="4"/>
  <c r="BM1038" i="4"/>
  <c r="BM1054" i="4"/>
  <c r="BM1050" i="4"/>
  <c r="BM1039" i="4"/>
  <c r="BM1053" i="4"/>
  <c r="BM1052" i="4"/>
  <c r="BM1041" i="4"/>
  <c r="BM1042" i="4"/>
  <c r="BM1034" i="4"/>
  <c r="BM1012" i="4"/>
  <c r="BM1045" i="4"/>
  <c r="BM1026" i="4"/>
  <c r="BM1013" i="4"/>
  <c r="BM1024" i="4"/>
  <c r="BM1027" i="4"/>
  <c r="BM1019" i="4"/>
  <c r="BM1043" i="4"/>
  <c r="BM1040" i="4"/>
  <c r="BM1030" i="4"/>
  <c r="BM1035" i="4"/>
  <c r="BM1031" i="4"/>
  <c r="BM1029" i="4"/>
  <c r="BM1021" i="4"/>
  <c r="BM1033" i="4"/>
  <c r="BM1007" i="4"/>
  <c r="BM1008" i="4"/>
  <c r="BM1009" i="4"/>
  <c r="BM1028" i="4"/>
  <c r="BM1022" i="4"/>
  <c r="BM1025" i="4"/>
  <c r="BM1011" i="4"/>
  <c r="BM992" i="4"/>
  <c r="BM1010" i="4"/>
  <c r="BM994" i="4"/>
  <c r="BM1020" i="4"/>
  <c r="BM1005" i="4"/>
  <c r="BM995" i="4"/>
  <c r="BM1023" i="4"/>
  <c r="BM1001" i="4"/>
  <c r="BM996" i="4"/>
  <c r="BM1000" i="4"/>
  <c r="BM997" i="4"/>
  <c r="BM1015" i="4"/>
  <c r="BM982" i="4"/>
  <c r="BM1016" i="4"/>
  <c r="BM1002" i="4"/>
  <c r="BM999" i="4"/>
  <c r="BM984" i="4"/>
  <c r="BM1018" i="4"/>
  <c r="BM1014" i="4"/>
  <c r="BM1003" i="4"/>
  <c r="BM988" i="4"/>
  <c r="BM1017" i="4"/>
  <c r="BM1006" i="4"/>
  <c r="BM1004" i="4"/>
  <c r="BM987" i="4"/>
  <c r="BM985" i="4"/>
  <c r="BM989" i="4"/>
  <c r="BM979" i="4"/>
  <c r="BM972" i="4"/>
  <c r="BM983" i="4"/>
  <c r="BM963" i="4"/>
  <c r="BM993" i="4"/>
  <c r="BM990" i="4"/>
  <c r="BM978" i="4"/>
  <c r="BM973" i="4"/>
  <c r="BM965" i="4"/>
  <c r="BM975" i="4"/>
  <c r="BM998" i="4"/>
  <c r="BM968" i="4"/>
  <c r="BM980" i="4"/>
  <c r="BM977" i="4"/>
  <c r="BM971" i="4"/>
  <c r="BM986" i="4"/>
  <c r="BM991" i="4"/>
  <c r="BM974" i="4"/>
  <c r="BM957" i="4"/>
  <c r="BM966" i="4"/>
  <c r="BM961" i="4"/>
  <c r="BM942" i="4"/>
  <c r="BM969" i="4"/>
  <c r="BM960" i="4"/>
  <c r="BM943" i="4"/>
  <c r="BM962" i="4"/>
  <c r="BM958" i="4"/>
  <c r="BM953" i="4"/>
  <c r="BM944" i="4"/>
  <c r="BM970" i="4"/>
  <c r="BM956" i="4"/>
  <c r="BM945" i="4"/>
  <c r="BM946" i="4"/>
  <c r="BM955" i="4"/>
  <c r="BM948" i="4"/>
  <c r="BM959" i="4"/>
  <c r="BM949" i="4"/>
  <c r="BM967" i="4"/>
  <c r="BM950" i="4"/>
  <c r="BM952" i="4"/>
  <c r="BM936" i="4"/>
  <c r="BM964" i="4"/>
  <c r="BM954" i="4"/>
  <c r="BM981" i="4"/>
  <c r="BM939" i="4"/>
  <c r="BM976" i="4"/>
  <c r="BM940" i="4"/>
  <c r="BM951" i="4"/>
  <c r="BM923" i="4"/>
  <c r="BM926" i="4"/>
  <c r="BM924" i="4"/>
  <c r="BM908" i="4"/>
  <c r="BM947" i="4"/>
  <c r="BM937" i="4"/>
  <c r="BM909" i="4"/>
  <c r="BM933" i="4"/>
  <c r="BM938" i="4"/>
  <c r="BM911" i="4"/>
  <c r="BM935" i="4"/>
  <c r="BM932" i="4"/>
  <c r="BM929" i="4"/>
  <c r="BM928" i="4"/>
  <c r="BM913" i="4"/>
  <c r="BM914" i="4"/>
  <c r="BM934" i="4"/>
  <c r="BM931" i="4"/>
  <c r="BM925" i="4"/>
  <c r="BM915" i="4"/>
  <c r="BM941" i="4"/>
  <c r="BM916" i="4"/>
  <c r="BM927" i="4"/>
  <c r="BM917" i="4"/>
  <c r="BM930" i="4"/>
  <c r="BM918" i="4"/>
  <c r="BM920" i="4"/>
  <c r="BM902" i="4"/>
  <c r="BM899" i="4"/>
  <c r="BM886" i="4"/>
  <c r="BM887" i="4"/>
  <c r="BM901" i="4"/>
  <c r="BM888" i="4"/>
  <c r="BM922" i="4"/>
  <c r="BM921" i="4"/>
  <c r="BM906" i="4"/>
  <c r="BM897" i="4"/>
  <c r="BM889" i="4"/>
  <c r="BM890" i="4"/>
  <c r="BM919" i="4"/>
  <c r="BM900" i="4"/>
  <c r="BM892" i="4"/>
  <c r="BM910" i="4"/>
  <c r="BM905" i="4"/>
  <c r="BM894" i="4"/>
  <c r="BM895" i="4"/>
  <c r="BM879" i="4"/>
  <c r="BM881" i="4"/>
  <c r="BM912" i="4"/>
  <c r="BM882" i="4"/>
  <c r="BM907" i="4"/>
  <c r="BM896" i="4"/>
  <c r="BM883" i="4"/>
  <c r="BM904" i="4"/>
  <c r="BM903" i="4"/>
  <c r="BM898" i="4"/>
  <c r="BM885" i="4"/>
  <c r="BM866" i="4"/>
  <c r="BM853" i="4"/>
  <c r="BM871" i="4"/>
  <c r="BM854" i="4"/>
  <c r="BM876" i="4"/>
  <c r="BM874" i="4"/>
  <c r="BM872" i="4"/>
  <c r="BM868" i="4"/>
  <c r="BM855" i="4"/>
  <c r="BM856" i="4"/>
  <c r="BM840" i="4"/>
  <c r="BM857" i="4"/>
  <c r="BM867" i="4"/>
  <c r="BM859" i="4"/>
  <c r="BM884" i="4"/>
  <c r="BM878" i="4"/>
  <c r="BM860" i="4"/>
  <c r="BM844" i="4"/>
  <c r="BM861" i="4"/>
  <c r="BM845" i="4"/>
  <c r="BM875" i="4"/>
  <c r="BM862" i="4"/>
  <c r="BM846" i="4"/>
  <c r="BM863" i="4"/>
  <c r="BM891" i="4"/>
  <c r="BM864" i="4"/>
  <c r="BM877" i="4"/>
  <c r="BM865" i="4"/>
  <c r="BM849" i="4"/>
  <c r="BM850" i="4"/>
  <c r="BM834" i="4"/>
  <c r="BM893" i="4"/>
  <c r="BM880" i="4"/>
  <c r="BM851" i="4"/>
  <c r="BM835" i="4"/>
  <c r="BM873" i="4"/>
  <c r="BM870" i="4"/>
  <c r="BM869" i="4"/>
  <c r="BM836" i="4"/>
  <c r="BM858" i="4"/>
  <c r="BM839" i="4"/>
  <c r="BM830" i="4"/>
  <c r="BM831" i="4"/>
  <c r="BM832" i="4"/>
  <c r="BM847" i="4"/>
  <c r="BM817" i="4"/>
  <c r="BM852" i="4"/>
  <c r="BM843" i="4"/>
  <c r="BM818" i="4"/>
  <c r="BM819" i="4"/>
  <c r="BM833" i="4"/>
  <c r="BM821" i="4"/>
  <c r="BM838" i="4"/>
  <c r="BM823" i="4"/>
  <c r="BM841" i="4"/>
  <c r="BM837" i="4"/>
  <c r="BM827" i="4"/>
  <c r="BM826" i="4"/>
  <c r="BM848" i="4"/>
  <c r="BM842" i="4"/>
  <c r="BM828" i="4"/>
  <c r="BM814" i="4"/>
  <c r="BM802" i="4"/>
  <c r="BM810" i="4"/>
  <c r="BM803" i="4"/>
  <c r="BM787" i="4"/>
  <c r="BM824" i="4"/>
  <c r="BM807" i="4"/>
  <c r="BM804" i="4"/>
  <c r="BM788" i="4"/>
  <c r="BM815" i="4"/>
  <c r="BM805" i="4"/>
  <c r="BM789" i="4"/>
  <c r="BM822" i="4"/>
  <c r="BM829" i="4"/>
  <c r="BM809" i="4"/>
  <c r="BM793" i="4"/>
  <c r="BM806" i="4"/>
  <c r="BM794" i="4"/>
  <c r="BM795" i="4"/>
  <c r="BM779" i="4"/>
  <c r="BM796" i="4"/>
  <c r="BM797" i="4"/>
  <c r="BM808" i="4"/>
  <c r="BM798" i="4"/>
  <c r="BM782" i="4"/>
  <c r="BM825" i="4"/>
  <c r="BM816" i="4"/>
  <c r="BM799" i="4"/>
  <c r="BM820" i="4"/>
  <c r="BM813" i="4"/>
  <c r="BM812" i="4"/>
  <c r="BM800" i="4"/>
  <c r="BM784" i="4"/>
  <c r="BM811" i="4"/>
  <c r="BM801" i="4"/>
  <c r="BM777" i="4"/>
  <c r="BM760" i="4"/>
  <c r="BM780" i="4"/>
  <c r="BM774" i="4"/>
  <c r="BM792" i="4"/>
  <c r="BM762" i="4"/>
  <c r="BM763" i="4"/>
  <c r="BM764" i="4"/>
  <c r="BM765" i="4"/>
  <c r="BM786" i="4"/>
  <c r="BM775" i="4"/>
  <c r="BM766" i="4"/>
  <c r="BM783" i="4"/>
  <c r="BM781" i="4"/>
  <c r="BM768" i="4"/>
  <c r="BM791" i="4"/>
  <c r="BM785" i="4"/>
  <c r="BM769" i="4"/>
  <c r="BM770" i="4"/>
  <c r="BM776" i="4"/>
  <c r="BM771" i="4"/>
  <c r="BM778" i="4"/>
  <c r="BM773" i="4"/>
  <c r="BM756" i="4"/>
  <c r="BM790" i="4"/>
  <c r="BM767" i="4"/>
  <c r="BM752" i="4"/>
  <c r="BM749" i="4"/>
  <c r="BM738" i="4"/>
  <c r="BM740" i="4"/>
  <c r="BM739" i="4"/>
  <c r="BM721" i="4"/>
  <c r="BM722" i="4"/>
  <c r="BM746" i="4"/>
  <c r="BM723" i="4"/>
  <c r="BM751" i="4"/>
  <c r="BM744" i="4"/>
  <c r="BM724" i="4"/>
  <c r="BM755" i="4"/>
  <c r="BM741" i="4"/>
  <c r="BM726" i="4"/>
  <c r="BM725" i="4"/>
  <c r="BM758" i="4"/>
  <c r="BM759" i="4"/>
  <c r="BM728" i="4"/>
  <c r="BM711" i="4"/>
  <c r="BM754" i="4"/>
  <c r="BM729" i="4"/>
  <c r="BM750" i="4"/>
  <c r="BM745" i="4"/>
  <c r="BM730" i="4"/>
  <c r="BM713" i="4"/>
  <c r="BM761" i="4"/>
  <c r="BM742" i="4"/>
  <c r="BM731" i="4"/>
  <c r="BM714" i="4"/>
  <c r="BM772" i="4"/>
  <c r="BM748" i="4"/>
  <c r="BM732" i="4"/>
  <c r="BM757" i="4"/>
  <c r="BM747" i="4"/>
  <c r="BM735" i="4"/>
  <c r="BM734" i="4"/>
  <c r="BM736" i="4"/>
  <c r="BM753" i="4"/>
  <c r="BM743" i="4"/>
  <c r="BM737" i="4"/>
  <c r="BM719" i="4"/>
  <c r="BM733" i="4"/>
  <c r="BM707" i="4"/>
  <c r="BM694" i="4"/>
  <c r="BM678" i="4"/>
  <c r="BM662" i="4"/>
  <c r="BM646" i="4"/>
  <c r="BM727" i="4"/>
  <c r="BM712" i="4"/>
  <c r="BM695" i="4"/>
  <c r="BM679" i="4"/>
  <c r="BM663" i="4"/>
  <c r="BM696" i="4"/>
  <c r="BM680" i="4"/>
  <c r="BM664" i="4"/>
  <c r="BM648" i="4"/>
  <c r="BM710" i="4"/>
  <c r="BM697" i="4"/>
  <c r="BM681" i="4"/>
  <c r="BM665" i="4"/>
  <c r="BM698" i="4"/>
  <c r="BM682" i="4"/>
  <c r="BM666" i="4"/>
  <c r="BM650" i="4"/>
  <c r="BM708" i="4"/>
  <c r="BM699" i="4"/>
  <c r="BM683" i="4"/>
  <c r="BM667" i="4"/>
  <c r="BM651" i="4"/>
  <c r="BM716" i="4"/>
  <c r="BM700" i="4"/>
  <c r="BM684" i="4"/>
  <c r="BM668" i="4"/>
  <c r="BM701" i="4"/>
  <c r="BM685" i="4"/>
  <c r="BM669" i="4"/>
  <c r="BM653" i="4"/>
  <c r="BM702" i="4"/>
  <c r="BM686" i="4"/>
  <c r="BM670" i="4"/>
  <c r="BM720" i="4"/>
  <c r="BM703" i="4"/>
  <c r="BM687" i="4"/>
  <c r="BM671" i="4"/>
  <c r="BM655" i="4"/>
  <c r="BM718" i="4"/>
  <c r="BM704" i="4"/>
  <c r="BM688" i="4"/>
  <c r="BM672" i="4"/>
  <c r="BM705" i="4"/>
  <c r="BM689" i="4"/>
  <c r="BM673" i="4"/>
  <c r="BM657" i="4"/>
  <c r="BM706" i="4"/>
  <c r="BM690" i="4"/>
  <c r="BM674" i="4"/>
  <c r="BM658" i="4"/>
  <c r="BM691" i="4"/>
  <c r="BM675" i="4"/>
  <c r="BM659" i="4"/>
  <c r="BM692" i="4"/>
  <c r="BM676" i="4"/>
  <c r="BM660" i="4"/>
  <c r="BM717" i="4"/>
  <c r="BM715" i="4"/>
  <c r="BM709" i="4"/>
  <c r="BM693" i="4"/>
  <c r="BM677" i="4"/>
  <c r="BM661" i="4"/>
  <c r="BM645" i="4"/>
  <c r="BM638" i="4"/>
  <c r="BM622" i="4"/>
  <c r="BM606" i="4"/>
  <c r="BM590" i="4"/>
  <c r="BM656" i="4"/>
  <c r="BM639" i="4"/>
  <c r="BM623" i="4"/>
  <c r="BM607" i="4"/>
  <c r="BM591" i="4"/>
  <c r="BM640" i="4"/>
  <c r="BM624" i="4"/>
  <c r="BM608" i="4"/>
  <c r="BM592" i="4"/>
  <c r="BM641" i="4"/>
  <c r="BM625" i="4"/>
  <c r="BM609" i="4"/>
  <c r="BM649" i="4"/>
  <c r="BM642" i="4"/>
  <c r="BM626" i="4"/>
  <c r="BM610" i="4"/>
  <c r="BM627" i="4"/>
  <c r="BM611" i="4"/>
  <c r="BM595" i="4"/>
  <c r="BM628" i="4"/>
  <c r="BM612" i="4"/>
  <c r="BM596" i="4"/>
  <c r="BM629" i="4"/>
  <c r="BM613" i="4"/>
  <c r="BM597" i="4"/>
  <c r="BM581" i="4"/>
  <c r="BM652" i="4"/>
  <c r="BM630" i="4"/>
  <c r="BM614" i="4"/>
  <c r="BM598" i="4"/>
  <c r="BM654" i="4"/>
  <c r="BM631" i="4"/>
  <c r="BM615" i="4"/>
  <c r="BM599" i="4"/>
  <c r="BM644" i="4"/>
  <c r="BM643" i="4"/>
  <c r="BM632" i="4"/>
  <c r="BM616" i="4"/>
  <c r="BM600" i="4"/>
  <c r="BM633" i="4"/>
  <c r="BM617" i="4"/>
  <c r="BM601" i="4"/>
  <c r="BM647" i="4"/>
  <c r="BM634" i="4"/>
  <c r="BM618" i="4"/>
  <c r="BM602" i="4"/>
  <c r="BM635" i="4"/>
  <c r="BM619" i="4"/>
  <c r="BM603" i="4"/>
  <c r="BM587" i="4"/>
  <c r="BM636" i="4"/>
  <c r="BM620" i="4"/>
  <c r="BM604" i="4"/>
  <c r="BM588" i="4"/>
  <c r="BM637" i="4"/>
  <c r="BM621" i="4"/>
  <c r="BM605" i="4"/>
  <c r="BM589" i="4"/>
  <c r="BM584" i="4"/>
  <c r="BM577" i="4"/>
  <c r="BM566" i="4"/>
  <c r="BM550" i="4"/>
  <c r="BM533" i="4"/>
  <c r="BM583" i="4"/>
  <c r="BM567" i="4"/>
  <c r="BM551" i="4"/>
  <c r="BM534" i="4"/>
  <c r="BM582" i="4"/>
  <c r="BM568" i="4"/>
  <c r="BM552" i="4"/>
  <c r="BM535" i="4"/>
  <c r="BM519" i="4"/>
  <c r="BM585" i="4"/>
  <c r="BM569" i="4"/>
  <c r="BM553" i="4"/>
  <c r="BM536" i="4"/>
  <c r="BM570" i="4"/>
  <c r="BM554" i="4"/>
  <c r="BM537" i="4"/>
  <c r="BM521" i="4"/>
  <c r="BM578" i="4"/>
  <c r="BM571" i="4"/>
  <c r="BM555" i="4"/>
  <c r="BM538" i="4"/>
  <c r="BM522" i="4"/>
  <c r="BM572" i="4"/>
  <c r="BM556" i="4"/>
  <c r="BM539" i="4"/>
  <c r="BM573" i="4"/>
  <c r="BM557" i="4"/>
  <c r="BM540" i="4"/>
  <c r="BM594" i="4"/>
  <c r="BM574" i="4"/>
  <c r="BM558" i="4"/>
  <c r="BM541" i="4"/>
  <c r="BM593" i="4"/>
  <c r="BM575" i="4"/>
  <c r="BM559" i="4"/>
  <c r="BM542" i="4"/>
  <c r="BM526" i="4"/>
  <c r="BM560" i="4"/>
  <c r="BM543" i="4"/>
  <c r="BM527" i="4"/>
  <c r="BM576" i="4"/>
  <c r="BM561" i="4"/>
  <c r="BM544" i="4"/>
  <c r="BM528" i="4"/>
  <c r="BM512" i="4"/>
  <c r="BM586" i="4"/>
  <c r="BM562" i="4"/>
  <c r="BM545" i="4"/>
  <c r="BM529" i="4"/>
  <c r="BM579" i="4"/>
  <c r="BM563" i="4"/>
  <c r="BM546" i="4"/>
  <c r="BM564" i="4"/>
  <c r="BM548" i="4"/>
  <c r="BM547" i="4"/>
  <c r="BM531" i="4"/>
  <c r="BM515" i="4"/>
  <c r="BM580" i="4"/>
  <c r="BM565" i="4"/>
  <c r="BM549" i="4"/>
  <c r="BM532" i="4"/>
  <c r="BM516" i="4"/>
  <c r="BM511" i="4"/>
  <c r="BM492" i="4"/>
  <c r="BM476" i="4"/>
  <c r="BM459" i="4"/>
  <c r="BM443" i="4"/>
  <c r="BM520" i="4"/>
  <c r="BM493" i="4"/>
  <c r="BM477" i="4"/>
  <c r="BM460" i="4"/>
  <c r="BM444" i="4"/>
  <c r="BM525" i="4"/>
  <c r="BM494" i="4"/>
  <c r="BM478" i="4"/>
  <c r="BM461" i="4"/>
  <c r="BM445" i="4"/>
  <c r="BM495" i="4"/>
  <c r="BM479" i="4"/>
  <c r="BM462" i="4"/>
  <c r="BM508" i="4"/>
  <c r="BM496" i="4"/>
  <c r="BM480" i="4"/>
  <c r="BM463" i="4"/>
  <c r="BM497" i="4"/>
  <c r="BM481" i="4"/>
  <c r="BM464" i="4"/>
  <c r="BM448" i="4"/>
  <c r="BM514" i="4"/>
  <c r="BM498" i="4"/>
  <c r="BM482" i="4"/>
  <c r="BM465" i="4"/>
  <c r="BM499" i="4"/>
  <c r="BM483" i="4"/>
  <c r="BM466" i="4"/>
  <c r="BM450" i="4"/>
  <c r="BM523" i="4"/>
  <c r="BM500" i="4"/>
  <c r="BM484" i="4"/>
  <c r="BM467" i="4"/>
  <c r="BM501" i="4"/>
  <c r="BM485" i="4"/>
  <c r="BM530" i="4"/>
  <c r="BM502" i="4"/>
  <c r="BM486" i="4"/>
  <c r="BM469" i="4"/>
  <c r="BM503" i="4"/>
  <c r="BM487" i="4"/>
  <c r="BM470" i="4"/>
  <c r="BM454" i="4"/>
  <c r="BM513" i="4"/>
  <c r="BM504" i="4"/>
  <c r="BM488" i="4"/>
  <c r="BM471" i="4"/>
  <c r="BM455" i="4"/>
  <c r="BM517" i="4"/>
  <c r="BM510" i="4"/>
  <c r="BM505" i="4"/>
  <c r="BM489" i="4"/>
  <c r="BM472" i="4"/>
  <c r="BM456" i="4"/>
  <c r="BM518" i="4"/>
  <c r="BM506" i="4"/>
  <c r="BM490" i="4"/>
  <c r="BM474" i="4"/>
  <c r="BM473" i="4"/>
  <c r="BM457" i="4"/>
  <c r="BM524" i="4"/>
  <c r="BM509" i="4"/>
  <c r="BM507" i="4"/>
  <c r="BM491" i="4"/>
  <c r="BM475" i="4"/>
  <c r="BM458" i="4"/>
  <c r="BM452" i="4"/>
  <c r="BM449" i="4"/>
  <c r="BM442" i="4"/>
  <c r="BM436" i="4"/>
  <c r="BM422" i="4"/>
  <c r="BM406" i="4"/>
  <c r="BM435" i="4"/>
  <c r="BM423" i="4"/>
  <c r="BM430" i="4"/>
  <c r="BM424" i="4"/>
  <c r="BM408" i="4"/>
  <c r="BM425" i="4"/>
  <c r="BM409" i="4"/>
  <c r="BM432" i="4"/>
  <c r="BM426" i="4"/>
  <c r="BM434" i="4"/>
  <c r="BM427" i="4"/>
  <c r="BM411" i="4"/>
  <c r="BM395" i="4"/>
  <c r="BM453" i="4"/>
  <c r="BM428" i="4"/>
  <c r="BM468" i="4"/>
  <c r="BM413" i="4"/>
  <c r="BM397" i="4"/>
  <c r="BM380" i="4"/>
  <c r="BM414" i="4"/>
  <c r="BM398" i="4"/>
  <c r="BM415" i="4"/>
  <c r="BM399" i="4"/>
  <c r="BM441" i="4"/>
  <c r="BM429" i="4"/>
  <c r="BM416" i="4"/>
  <c r="BM400" i="4"/>
  <c r="BM383" i="4"/>
  <c r="BM451" i="4"/>
  <c r="BM440" i="4"/>
  <c r="BM439" i="4"/>
  <c r="BM431" i="4"/>
  <c r="BM417" i="4"/>
  <c r="BM401" i="4"/>
  <c r="BM447" i="4"/>
  <c r="BM438" i="4"/>
  <c r="BM418" i="4"/>
  <c r="BM402" i="4"/>
  <c r="BM433" i="4"/>
  <c r="BM419" i="4"/>
  <c r="BM403" i="4"/>
  <c r="BM437" i="4"/>
  <c r="BM420" i="4"/>
  <c r="BM446" i="4"/>
  <c r="BM421" i="4"/>
  <c r="BM405" i="4"/>
  <c r="BM389" i="4"/>
  <c r="BM371" i="4"/>
  <c r="BM355" i="4"/>
  <c r="BM407" i="4"/>
  <c r="BM379" i="4"/>
  <c r="BM356" i="4"/>
  <c r="BM340" i="4"/>
  <c r="BM386" i="4"/>
  <c r="BM372" i="4"/>
  <c r="BM357" i="4"/>
  <c r="BM341" i="4"/>
  <c r="BM384" i="4"/>
  <c r="BM358" i="4"/>
  <c r="BM342" i="4"/>
  <c r="BM326" i="4"/>
  <c r="BM396" i="4"/>
  <c r="BM378" i="4"/>
  <c r="BM375" i="4"/>
  <c r="BM359" i="4"/>
  <c r="BM343" i="4"/>
  <c r="BM360" i="4"/>
  <c r="BM344" i="4"/>
  <c r="BM390" i="4"/>
  <c r="BM361" i="4"/>
  <c r="BM345" i="4"/>
  <c r="BM412" i="4"/>
  <c r="BM362" i="4"/>
  <c r="BM385" i="4"/>
  <c r="BM373" i="4"/>
  <c r="BM363" i="4"/>
  <c r="BM347" i="4"/>
  <c r="BM331" i="4"/>
  <c r="BM376" i="4"/>
  <c r="BM364" i="4"/>
  <c r="BM348" i="4"/>
  <c r="BM393" i="4"/>
  <c r="BM365" i="4"/>
  <c r="BM392" i="4"/>
  <c r="BM366" i="4"/>
  <c r="BM350" i="4"/>
  <c r="BM404" i="4"/>
  <c r="BM394" i="4"/>
  <c r="BM387" i="4"/>
  <c r="BM367" i="4"/>
  <c r="BM391" i="4"/>
  <c r="BM368" i="4"/>
  <c r="BM352" i="4"/>
  <c r="BM336" i="4"/>
  <c r="BM410" i="4"/>
  <c r="BM388" i="4"/>
  <c r="BM381" i="4"/>
  <c r="BM377" i="4"/>
  <c r="BM374" i="4"/>
  <c r="BM369" i="4"/>
  <c r="BM353" i="4"/>
  <c r="BM382" i="4"/>
  <c r="BM370" i="4"/>
  <c r="BM354" i="4"/>
  <c r="BM324" i="4"/>
  <c r="BM307" i="4"/>
  <c r="BM338" i="4"/>
  <c r="BM308" i="4"/>
  <c r="BM292" i="4"/>
  <c r="BM309" i="4"/>
  <c r="BM335" i="4"/>
  <c r="BM329" i="4"/>
  <c r="BM319" i="4"/>
  <c r="BM310" i="4"/>
  <c r="BM294" i="4"/>
  <c r="BM278" i="4"/>
  <c r="BM332" i="4"/>
  <c r="BM322" i="4"/>
  <c r="BM311" i="4"/>
  <c r="BM295" i="4"/>
  <c r="BM312" i="4"/>
  <c r="BM296" i="4"/>
  <c r="BM313" i="4"/>
  <c r="BM297" i="4"/>
  <c r="BM337" i="4"/>
  <c r="BM333" i="4"/>
  <c r="BM314" i="4"/>
  <c r="BM298" i="4"/>
  <c r="BM282" i="4"/>
  <c r="BM320" i="4"/>
  <c r="BM315" i="4"/>
  <c r="BM299" i="4"/>
  <c r="BM283" i="4"/>
  <c r="BM325" i="4"/>
  <c r="BM316" i="4"/>
  <c r="BM300" i="4"/>
  <c r="BM284" i="4"/>
  <c r="BM330" i="4"/>
  <c r="BM323" i="4"/>
  <c r="BM317" i="4"/>
  <c r="BM301" i="4"/>
  <c r="BM285" i="4"/>
  <c r="BM346" i="4"/>
  <c r="BM334" i="4"/>
  <c r="BM302" i="4"/>
  <c r="BM286" i="4"/>
  <c r="BM269" i="4"/>
  <c r="BM303" i="4"/>
  <c r="BM287" i="4"/>
  <c r="BM351" i="4"/>
  <c r="BM327" i="4"/>
  <c r="BM304" i="4"/>
  <c r="BM288" i="4"/>
  <c r="BM271" i="4"/>
  <c r="BM349" i="4"/>
  <c r="BM321" i="4"/>
  <c r="BM318" i="4"/>
  <c r="BM305" i="4"/>
  <c r="BM289" i="4"/>
  <c r="BM272" i="4"/>
  <c r="BM339" i="4"/>
  <c r="BM328" i="4"/>
  <c r="BM306" i="4"/>
  <c r="BM290" i="4"/>
  <c r="BM262" i="4"/>
  <c r="BM258" i="4"/>
  <c r="BM280" i="4"/>
  <c r="BM267" i="4"/>
  <c r="BM259" i="4"/>
  <c r="BM243" i="4"/>
  <c r="BM266" i="4"/>
  <c r="BM244" i="4"/>
  <c r="BM227" i="4"/>
  <c r="BM211" i="4"/>
  <c r="BM245" i="4"/>
  <c r="BM228" i="4"/>
  <c r="BM293" i="4"/>
  <c r="BM246" i="4"/>
  <c r="BM229" i="4"/>
  <c r="BM213" i="4"/>
  <c r="BM291" i="4"/>
  <c r="BM263" i="4"/>
  <c r="BM260" i="4"/>
  <c r="BM247" i="4"/>
  <c r="BM230" i="4"/>
  <c r="BM270" i="4"/>
  <c r="BM248" i="4"/>
  <c r="BM231" i="4"/>
  <c r="BM215" i="4"/>
  <c r="BM265" i="4"/>
  <c r="BM249" i="4"/>
  <c r="BM268" i="4"/>
  <c r="BM250" i="4"/>
  <c r="BM279" i="4"/>
  <c r="BM251" i="4"/>
  <c r="BM234" i="4"/>
  <c r="BM252" i="4"/>
  <c r="BM235" i="4"/>
  <c r="BM276" i="4"/>
  <c r="BM261" i="4"/>
  <c r="BM253" i="4"/>
  <c r="BM236" i="4"/>
  <c r="BM254" i="4"/>
  <c r="BM237" i="4"/>
  <c r="BM277" i="4"/>
  <c r="BM264" i="4"/>
  <c r="BM255" i="4"/>
  <c r="BM238" i="4"/>
  <c r="BM275" i="4"/>
  <c r="BM274" i="4"/>
  <c r="BM273" i="4"/>
  <c r="BM256" i="4"/>
  <c r="BM240" i="4"/>
  <c r="BM239" i="4"/>
  <c r="BM223" i="4"/>
  <c r="BM281" i="4"/>
  <c r="BM257" i="4"/>
  <c r="BM241" i="4"/>
  <c r="BM224" i="4"/>
  <c r="BM232" i="4"/>
  <c r="BM189" i="4"/>
  <c r="BM172" i="4"/>
  <c r="BM156" i="4"/>
  <c r="BM221" i="4"/>
  <c r="BM202" i="4"/>
  <c r="BM190" i="4"/>
  <c r="BM173" i="4"/>
  <c r="BM207" i="4"/>
  <c r="BM191" i="4"/>
  <c r="BM174" i="4"/>
  <c r="BM225" i="4"/>
  <c r="BM192" i="4"/>
  <c r="BM175" i="4"/>
  <c r="BM159" i="4"/>
  <c r="BM212" i="4"/>
  <c r="BM193" i="4"/>
  <c r="BM176" i="4"/>
  <c r="BM210" i="4"/>
  <c r="BM204" i="4"/>
  <c r="BM194" i="4"/>
  <c r="BM177" i="4"/>
  <c r="BM161" i="4"/>
  <c r="BM226" i="4"/>
  <c r="BM209" i="4"/>
  <c r="BM195" i="4"/>
  <c r="BM178" i="4"/>
  <c r="BM162" i="4"/>
  <c r="BM146" i="4"/>
  <c r="BM217" i="4"/>
  <c r="BM196" i="4"/>
  <c r="BM179" i="4"/>
  <c r="BM163" i="4"/>
  <c r="BM206" i="4"/>
  <c r="BM197" i="4"/>
  <c r="BM180" i="4"/>
  <c r="BM164" i="4"/>
  <c r="BM214" i="4"/>
  <c r="BM198" i="4"/>
  <c r="BM181" i="4"/>
  <c r="BM233" i="4"/>
  <c r="BM222" i="4"/>
  <c r="BM203" i="4"/>
  <c r="BM199" i="4"/>
  <c r="BM182" i="4"/>
  <c r="BM166" i="4"/>
  <c r="BM150" i="4"/>
  <c r="BM200" i="4"/>
  <c r="BM183" i="4"/>
  <c r="BM242" i="4"/>
  <c r="BM208" i="4"/>
  <c r="BM201" i="4"/>
  <c r="BM184" i="4"/>
  <c r="BM168" i="4"/>
  <c r="BM152" i="4"/>
  <c r="BM220" i="4"/>
  <c r="BM216" i="4"/>
  <c r="BM185" i="4"/>
  <c r="BM169" i="4"/>
  <c r="BM153" i="4"/>
  <c r="BM186" i="4"/>
  <c r="BM219" i="4"/>
  <c r="BM218" i="4"/>
  <c r="BM205" i="4"/>
  <c r="BM188" i="4"/>
  <c r="BM187" i="4"/>
  <c r="BM171" i="4"/>
  <c r="BM155" i="4"/>
  <c r="BM132" i="4"/>
  <c r="BM116" i="4"/>
  <c r="BM100" i="4"/>
  <c r="BM142" i="4"/>
  <c r="BM133" i="4"/>
  <c r="BM117" i="4"/>
  <c r="BM149" i="4"/>
  <c r="BM134" i="4"/>
  <c r="BM118" i="4"/>
  <c r="BM135" i="4"/>
  <c r="BM136" i="4"/>
  <c r="BM120" i="4"/>
  <c r="BM170" i="4"/>
  <c r="BM158" i="4"/>
  <c r="BM147" i="4"/>
  <c r="BM137" i="4"/>
  <c r="BM121" i="4"/>
  <c r="BM143" i="4"/>
  <c r="BM138" i="4"/>
  <c r="BM122" i="4"/>
  <c r="BM106" i="4"/>
  <c r="BM160" i="4"/>
  <c r="BM139" i="4"/>
  <c r="BM123" i="4"/>
  <c r="BM107" i="4"/>
  <c r="BM148" i="4"/>
  <c r="BM140" i="4"/>
  <c r="BM124" i="4"/>
  <c r="BM108" i="4"/>
  <c r="BM92" i="4"/>
  <c r="BM125" i="4"/>
  <c r="BM109" i="4"/>
  <c r="BM93" i="4"/>
  <c r="BM151" i="4"/>
  <c r="BM126" i="4"/>
  <c r="BM110" i="4"/>
  <c r="BM94" i="4"/>
  <c r="BM127" i="4"/>
  <c r="BM141" i="4"/>
  <c r="BM128" i="4"/>
  <c r="BM112" i="4"/>
  <c r="BM96" i="4"/>
  <c r="BM167" i="4"/>
  <c r="BM157" i="4"/>
  <c r="BM129" i="4"/>
  <c r="BM113" i="4"/>
  <c r="BM165" i="4"/>
  <c r="BM144" i="4"/>
  <c r="BM130" i="4"/>
  <c r="BM114" i="4"/>
  <c r="BM98" i="4"/>
  <c r="BM154" i="4"/>
  <c r="BM86" i="4"/>
  <c r="BM78" i="4"/>
  <c r="BM115" i="4"/>
  <c r="BM111" i="4"/>
  <c r="BM91" i="4"/>
  <c r="BM79" i="4"/>
  <c r="BM63" i="4"/>
  <c r="BM104" i="4"/>
  <c r="BM97" i="4"/>
  <c r="BM80" i="4"/>
  <c r="BM64" i="4"/>
  <c r="BM90" i="4"/>
  <c r="BM81" i="4"/>
  <c r="BM65" i="4"/>
  <c r="BM49" i="4"/>
  <c r="BM33" i="4"/>
  <c r="BM66" i="4"/>
  <c r="BM50" i="4"/>
  <c r="BM34" i="4"/>
  <c r="BM89" i="4"/>
  <c r="BM85" i="4"/>
  <c r="BM67" i="4"/>
  <c r="BM119" i="4"/>
  <c r="BM101" i="4"/>
  <c r="BM68" i="4"/>
  <c r="BM52" i="4"/>
  <c r="BM103" i="4"/>
  <c r="BM83" i="4"/>
  <c r="BM69" i="4"/>
  <c r="BM53" i="4"/>
  <c r="BM37" i="4"/>
  <c r="BM131" i="4"/>
  <c r="BM88" i="4"/>
  <c r="BM70" i="4"/>
  <c r="BM82" i="4"/>
  <c r="BM71" i="4"/>
  <c r="BM55" i="4"/>
  <c r="BM145" i="4"/>
  <c r="BM72" i="4"/>
  <c r="BM56" i="4"/>
  <c r="BM40" i="4"/>
  <c r="BM87" i="4"/>
  <c r="BM84" i="4"/>
  <c r="BM73" i="4"/>
  <c r="BM57" i="4"/>
  <c r="BM74" i="4"/>
  <c r="BM58" i="4"/>
  <c r="BM42" i="4"/>
  <c r="BM105" i="4"/>
  <c r="BM99" i="4"/>
  <c r="BM75" i="4"/>
  <c r="BM102" i="4"/>
  <c r="BM95" i="4"/>
  <c r="BM76" i="4"/>
  <c r="BM60" i="4"/>
  <c r="BM77" i="4"/>
  <c r="BM61" i="4"/>
  <c r="BP1262" i="4"/>
  <c r="BP1264" i="4"/>
  <c r="BP1269" i="4"/>
  <c r="BP1271" i="4"/>
  <c r="BP1272" i="4"/>
  <c r="BP1273" i="4"/>
  <c r="BP1265" i="4"/>
  <c r="BP1270" i="4"/>
  <c r="BP1268" i="4"/>
  <c r="BP1253" i="4"/>
  <c r="BP1267" i="4"/>
  <c r="BP1260" i="4"/>
  <c r="BP1256" i="4"/>
  <c r="BP1255" i="4"/>
  <c r="BP1266" i="4"/>
  <c r="BP1263" i="4"/>
  <c r="BP1254" i="4"/>
  <c r="BP1261" i="4"/>
  <c r="BP1258" i="4"/>
  <c r="BP1259" i="4"/>
  <c r="BP1239" i="4"/>
  <c r="BP1257" i="4"/>
  <c r="BP1248" i="4"/>
  <c r="BP1243" i="4"/>
  <c r="BP1252" i="4"/>
  <c r="BP1250" i="4"/>
  <c r="BP1245" i="4"/>
  <c r="BP1241" i="4"/>
  <c r="BP1232" i="4"/>
  <c r="BP1234" i="4"/>
  <c r="BP1251" i="4"/>
  <c r="BP1247" i="4"/>
  <c r="BP1244" i="4"/>
  <c r="BP1249" i="4"/>
  <c r="BP1242" i="4"/>
  <c r="BP1229" i="4"/>
  <c r="BP1230" i="4"/>
  <c r="BP1238" i="4"/>
  <c r="BP1235" i="4"/>
  <c r="BP1223" i="4"/>
  <c r="BP1246" i="4"/>
  <c r="BP1228" i="4"/>
  <c r="BP1237" i="4"/>
  <c r="BP1226" i="4"/>
  <c r="BP1227" i="4"/>
  <c r="BP1224" i="4"/>
  <c r="BP1240" i="4"/>
  <c r="BP1217" i="4"/>
  <c r="BP1206" i="4"/>
  <c r="BP1220" i="4"/>
  <c r="BP1231" i="4"/>
  <c r="BP1219" i="4"/>
  <c r="BP1212" i="4"/>
  <c r="BP1214" i="4"/>
  <c r="BP1218" i="4"/>
  <c r="BP1215" i="4"/>
  <c r="BP1222" i="4"/>
  <c r="BP1236" i="4"/>
  <c r="BP1233" i="4"/>
  <c r="BP1204" i="4"/>
  <c r="BP1221" i="4"/>
  <c r="BP1210" i="4"/>
  <c r="BP1209" i="4"/>
  <c r="BP1187" i="4"/>
  <c r="BP1216" i="4"/>
  <c r="BP1196" i="4"/>
  <c r="BP1197" i="4"/>
  <c r="BP1225" i="4"/>
  <c r="BP1203" i="4"/>
  <c r="BP1202" i="4"/>
  <c r="BP1201" i="4"/>
  <c r="BP1200" i="4"/>
  <c r="BP1198" i="4"/>
  <c r="BP1213" i="4"/>
  <c r="BP1199" i="4"/>
  <c r="BP1205" i="4"/>
  <c r="BP1211" i="4"/>
  <c r="BP1207" i="4"/>
  <c r="BP1184" i="4"/>
  <c r="BP1191" i="4"/>
  <c r="BP1208" i="4"/>
  <c r="BP1188" i="4"/>
  <c r="BP1171" i="4"/>
  <c r="BP1159" i="4"/>
  <c r="BP1193" i="4"/>
  <c r="BP1185" i="4"/>
  <c r="BP1179" i="4"/>
  <c r="BP1176" i="4"/>
  <c r="BP1170" i="4"/>
  <c r="BP1162" i="4"/>
  <c r="BP1194" i="4"/>
  <c r="BP1186" i="4"/>
  <c r="BP1183" i="4"/>
  <c r="BP1174" i="4"/>
  <c r="BP1166" i="4"/>
  <c r="BP1192" i="4"/>
  <c r="BP1182" i="4"/>
  <c r="BP1177" i="4"/>
  <c r="BP1167" i="4"/>
  <c r="BP1195" i="4"/>
  <c r="BP1172" i="4"/>
  <c r="BP1169" i="4"/>
  <c r="BP1163" i="4"/>
  <c r="BP1160" i="4"/>
  <c r="BP1181" i="4"/>
  <c r="BP1164" i="4"/>
  <c r="BP1190" i="4"/>
  <c r="BP1157" i="4"/>
  <c r="BP1145" i="4"/>
  <c r="BP1178" i="4"/>
  <c r="BP1147" i="4"/>
  <c r="BP1148" i="4"/>
  <c r="BP1189" i="4"/>
  <c r="BP1180" i="4"/>
  <c r="BP1149" i="4"/>
  <c r="BP1173" i="4"/>
  <c r="BP1151" i="4"/>
  <c r="BP1152" i="4"/>
  <c r="BP1175" i="4"/>
  <c r="BP1153" i="4"/>
  <c r="BP1158" i="4"/>
  <c r="BP1154" i="4"/>
  <c r="BP1168" i="4"/>
  <c r="BP1165" i="4"/>
  <c r="BP1161" i="4"/>
  <c r="BP1142" i="4"/>
  <c r="BP1150" i="4"/>
  <c r="BP1156" i="4"/>
  <c r="BP1141" i="4"/>
  <c r="BP1133" i="4"/>
  <c r="BP1139" i="4"/>
  <c r="BP1155" i="4"/>
  <c r="BP1144" i="4"/>
  <c r="BP1146" i="4"/>
  <c r="BP1143" i="4"/>
  <c r="BP1124" i="4"/>
  <c r="BP1137" i="4"/>
  <c r="BP1126" i="4"/>
  <c r="BP1138" i="4"/>
  <c r="BP1127" i="4"/>
  <c r="BP1140" i="4"/>
  <c r="BP1136" i="4"/>
  <c r="BP1129" i="4"/>
  <c r="BP1130" i="4"/>
  <c r="BP1131" i="4"/>
  <c r="BP1135" i="4"/>
  <c r="BP1132" i="4"/>
  <c r="BP1114" i="4"/>
  <c r="BP1098" i="4"/>
  <c r="BP1123" i="4"/>
  <c r="BP1115" i="4"/>
  <c r="BP1134" i="4"/>
  <c r="BP1116" i="4"/>
  <c r="BP1117" i="4"/>
  <c r="BP1101" i="4"/>
  <c r="BP1118" i="4"/>
  <c r="BP1119" i="4"/>
  <c r="BP1103" i="4"/>
  <c r="BP1120" i="4"/>
  <c r="BP1125" i="4"/>
  <c r="BP1121" i="4"/>
  <c r="BP1128" i="4"/>
  <c r="BP1108" i="4"/>
  <c r="BP1109" i="4"/>
  <c r="BP1122" i="4"/>
  <c r="BP1110" i="4"/>
  <c r="BP1111" i="4"/>
  <c r="BP1112" i="4"/>
  <c r="BP1113" i="4"/>
  <c r="BP1105" i="4"/>
  <c r="BP1100" i="4"/>
  <c r="BP1087" i="4"/>
  <c r="BP1071" i="4"/>
  <c r="BP1088" i="4"/>
  <c r="BP1072" i="4"/>
  <c r="BP1095" i="4"/>
  <c r="BP1090" i="4"/>
  <c r="BP1074" i="4"/>
  <c r="BP1091" i="4"/>
  <c r="BP1092" i="4"/>
  <c r="BP1106" i="4"/>
  <c r="BP1102" i="4"/>
  <c r="BP1097" i="4"/>
  <c r="BP1078" i="4"/>
  <c r="BP1093" i="4"/>
  <c r="BP1079" i="4"/>
  <c r="BP1099" i="4"/>
  <c r="BP1080" i="4"/>
  <c r="BP1081" i="4"/>
  <c r="BP1082" i="4"/>
  <c r="BP1107" i="4"/>
  <c r="BP1085" i="4"/>
  <c r="BP1104" i="4"/>
  <c r="BP1057" i="4"/>
  <c r="BP1058" i="4"/>
  <c r="BP1059" i="4"/>
  <c r="BP1096" i="4"/>
  <c r="BP1084" i="4"/>
  <c r="BP1060" i="4"/>
  <c r="BP1076" i="4"/>
  <c r="BP1061" i="4"/>
  <c r="BP1073" i="4"/>
  <c r="BP1062" i="4"/>
  <c r="BP1063" i="4"/>
  <c r="BP1094" i="4"/>
  <c r="BP1086" i="4"/>
  <c r="BP1070" i="4"/>
  <c r="BP1064" i="4"/>
  <c r="BP1075" i="4"/>
  <c r="BP1065" i="4"/>
  <c r="BP1089" i="4"/>
  <c r="BP1077" i="4"/>
  <c r="BP1069" i="4"/>
  <c r="BP1054" i="4"/>
  <c r="BP1083" i="4"/>
  <c r="BP1068" i="4"/>
  <c r="BP1031" i="4"/>
  <c r="BP1067" i="4"/>
  <c r="BP1046" i="4"/>
  <c r="BP1066" i="4"/>
  <c r="BP1049" i="4"/>
  <c r="BP1035" i="4"/>
  <c r="BP1056" i="4"/>
  <c r="BP1036" i="4"/>
  <c r="BP1037" i="4"/>
  <c r="BP1050" i="4"/>
  <c r="BP1039" i="4"/>
  <c r="BP1023" i="4"/>
  <c r="BP1040" i="4"/>
  <c r="BP1053" i="4"/>
  <c r="BP1041" i="4"/>
  <c r="BP1025" i="4"/>
  <c r="BP1052" i="4"/>
  <c r="BP1042" i="4"/>
  <c r="BP1026" i="4"/>
  <c r="BP1051" i="4"/>
  <c r="BP1048" i="4"/>
  <c r="BP1044" i="4"/>
  <c r="BP1028" i="4"/>
  <c r="BP1055" i="4"/>
  <c r="BP1045" i="4"/>
  <c r="BP1015" i="4"/>
  <c r="BP1024" i="4"/>
  <c r="BP1016" i="4"/>
  <c r="BP1017" i="4"/>
  <c r="BP1018" i="4"/>
  <c r="BP1047" i="4"/>
  <c r="BP1038" i="4"/>
  <c r="BP1020" i="4"/>
  <c r="BP1030" i="4"/>
  <c r="BP1043" i="4"/>
  <c r="BP1032" i="4"/>
  <c r="BP1029" i="4"/>
  <c r="BP1021" i="4"/>
  <c r="BP1033" i="4"/>
  <c r="BP1008" i="4"/>
  <c r="BP1010" i="4"/>
  <c r="BP1022" i="4"/>
  <c r="BP1011" i="4"/>
  <c r="BP1012" i="4"/>
  <c r="BP1013" i="4"/>
  <c r="BP1034" i="4"/>
  <c r="BP1014" i="4"/>
  <c r="BP998" i="4"/>
  <c r="BP1027" i="4"/>
  <c r="BP1005" i="4"/>
  <c r="BP995" i="4"/>
  <c r="BP1009" i="4"/>
  <c r="BP1001" i="4"/>
  <c r="BP1000" i="4"/>
  <c r="BP997" i="4"/>
  <c r="BP982" i="4"/>
  <c r="BP1019" i="4"/>
  <c r="BP1002" i="4"/>
  <c r="BP999" i="4"/>
  <c r="BP985" i="4"/>
  <c r="BP1003" i="4"/>
  <c r="BP987" i="4"/>
  <c r="BP971" i="4"/>
  <c r="BP990" i="4"/>
  <c r="BP1006" i="4"/>
  <c r="BP1004" i="4"/>
  <c r="BP991" i="4"/>
  <c r="BP1007" i="4"/>
  <c r="BP992" i="4"/>
  <c r="BP994" i="4"/>
  <c r="BP984" i="4"/>
  <c r="BP976" i="4"/>
  <c r="BP961" i="4"/>
  <c r="BP989" i="4"/>
  <c r="BP962" i="4"/>
  <c r="BP983" i="4"/>
  <c r="BP963" i="4"/>
  <c r="BP988" i="4"/>
  <c r="BP978" i="4"/>
  <c r="BP973" i="4"/>
  <c r="BP965" i="4"/>
  <c r="BP993" i="4"/>
  <c r="BP981" i="4"/>
  <c r="BP966" i="4"/>
  <c r="BP996" i="4"/>
  <c r="BP968" i="4"/>
  <c r="BP970" i="4"/>
  <c r="BP980" i="4"/>
  <c r="BP977" i="4"/>
  <c r="BP955" i="4"/>
  <c r="BP986" i="4"/>
  <c r="BP958" i="4"/>
  <c r="BP979" i="4"/>
  <c r="BP972" i="4"/>
  <c r="BP960" i="4"/>
  <c r="BP957" i="4"/>
  <c r="BP944" i="4"/>
  <c r="BP975" i="4"/>
  <c r="BP969" i="4"/>
  <c r="BP953" i="4"/>
  <c r="BP945" i="4"/>
  <c r="BP956" i="4"/>
  <c r="BP946" i="4"/>
  <c r="BP930" i="4"/>
  <c r="BP947" i="4"/>
  <c r="BP931" i="4"/>
  <c r="BP948" i="4"/>
  <c r="BP932" i="4"/>
  <c r="BP949" i="4"/>
  <c r="BP933" i="4"/>
  <c r="BP967" i="4"/>
  <c r="BP959" i="4"/>
  <c r="BP951" i="4"/>
  <c r="BP935" i="4"/>
  <c r="BP952" i="4"/>
  <c r="BP974" i="4"/>
  <c r="BP937" i="4"/>
  <c r="BP964" i="4"/>
  <c r="BP954" i="4"/>
  <c r="BP939" i="4"/>
  <c r="BP940" i="4"/>
  <c r="BP941" i="4"/>
  <c r="BP942" i="4"/>
  <c r="BP926" i="4"/>
  <c r="BP943" i="4"/>
  <c r="BP927" i="4"/>
  <c r="BP924" i="4"/>
  <c r="BP910" i="4"/>
  <c r="BP911" i="4"/>
  <c r="BP936" i="4"/>
  <c r="BP912" i="4"/>
  <c r="BP938" i="4"/>
  <c r="BP913" i="4"/>
  <c r="BP929" i="4"/>
  <c r="BP928" i="4"/>
  <c r="BP914" i="4"/>
  <c r="BP898" i="4"/>
  <c r="BP934" i="4"/>
  <c r="BP916" i="4"/>
  <c r="BP900" i="4"/>
  <c r="BP925" i="4"/>
  <c r="BP917" i="4"/>
  <c r="BP901" i="4"/>
  <c r="BP918" i="4"/>
  <c r="BP902" i="4"/>
  <c r="BP919" i="4"/>
  <c r="BP903" i="4"/>
  <c r="BP920" i="4"/>
  <c r="BP921" i="4"/>
  <c r="BP905" i="4"/>
  <c r="BP950" i="4"/>
  <c r="BP922" i="4"/>
  <c r="BP923" i="4"/>
  <c r="BP907" i="4"/>
  <c r="BP889" i="4"/>
  <c r="BP873" i="4"/>
  <c r="BP906" i="4"/>
  <c r="BP897" i="4"/>
  <c r="BP890" i="4"/>
  <c r="BP891" i="4"/>
  <c r="BP875" i="4"/>
  <c r="BP892" i="4"/>
  <c r="BP876" i="4"/>
  <c r="BP915" i="4"/>
  <c r="BP893" i="4"/>
  <c r="BP877" i="4"/>
  <c r="BP894" i="4"/>
  <c r="BP895" i="4"/>
  <c r="BP909" i="4"/>
  <c r="BP881" i="4"/>
  <c r="BP908" i="4"/>
  <c r="BP882" i="4"/>
  <c r="BP883" i="4"/>
  <c r="BP896" i="4"/>
  <c r="BP884" i="4"/>
  <c r="BP868" i="4"/>
  <c r="BP885" i="4"/>
  <c r="BP869" i="4"/>
  <c r="BP904" i="4"/>
  <c r="BP886" i="4"/>
  <c r="BP870" i="4"/>
  <c r="BP887" i="4"/>
  <c r="BP899" i="4"/>
  <c r="BP888" i="4"/>
  <c r="BP872" i="4"/>
  <c r="BP856" i="4"/>
  <c r="BP874" i="4"/>
  <c r="BP857" i="4"/>
  <c r="BP841" i="4"/>
  <c r="BP858" i="4"/>
  <c r="BP842" i="4"/>
  <c r="BP859" i="4"/>
  <c r="BP843" i="4"/>
  <c r="BP878" i="4"/>
  <c r="BP860" i="4"/>
  <c r="BP844" i="4"/>
  <c r="BP867" i="4"/>
  <c r="BP861" i="4"/>
  <c r="BP862" i="4"/>
  <c r="BP846" i="4"/>
  <c r="BP863" i="4"/>
  <c r="BP847" i="4"/>
  <c r="BP864" i="4"/>
  <c r="BP848" i="4"/>
  <c r="BP865" i="4"/>
  <c r="BP849" i="4"/>
  <c r="BP850" i="4"/>
  <c r="BP851" i="4"/>
  <c r="BP879" i="4"/>
  <c r="BP852" i="4"/>
  <c r="BP836" i="4"/>
  <c r="BP880" i="4"/>
  <c r="BP853" i="4"/>
  <c r="BP837" i="4"/>
  <c r="BP866" i="4"/>
  <c r="BP854" i="4"/>
  <c r="BP838" i="4"/>
  <c r="BP871" i="4"/>
  <c r="BP832" i="4"/>
  <c r="BP816" i="4"/>
  <c r="BP835" i="4"/>
  <c r="BP834" i="4"/>
  <c r="BP818" i="4"/>
  <c r="BP819" i="4"/>
  <c r="BP845" i="4"/>
  <c r="BP833" i="4"/>
  <c r="BP820" i="4"/>
  <c r="BP821" i="4"/>
  <c r="BP822" i="4"/>
  <c r="BP823" i="4"/>
  <c r="BP824" i="4"/>
  <c r="BP808" i="4"/>
  <c r="BP855" i="4"/>
  <c r="BP840" i="4"/>
  <c r="BP827" i="4"/>
  <c r="BP826" i="4"/>
  <c r="BP828" i="4"/>
  <c r="BP829" i="4"/>
  <c r="BP830" i="4"/>
  <c r="BP839" i="4"/>
  <c r="BP831" i="4"/>
  <c r="BP817" i="4"/>
  <c r="BP807" i="4"/>
  <c r="BP805" i="4"/>
  <c r="BP789" i="4"/>
  <c r="BP815" i="4"/>
  <c r="BP790" i="4"/>
  <c r="BP791" i="4"/>
  <c r="BP809" i="4"/>
  <c r="BP792" i="4"/>
  <c r="BP776" i="4"/>
  <c r="BP793" i="4"/>
  <c r="BP794" i="4"/>
  <c r="BP806" i="4"/>
  <c r="BP796" i="4"/>
  <c r="BP780" i="4"/>
  <c r="BP797" i="4"/>
  <c r="BP798" i="4"/>
  <c r="BP782" i="4"/>
  <c r="BP799" i="4"/>
  <c r="BP783" i="4"/>
  <c r="BP813" i="4"/>
  <c r="BP812" i="4"/>
  <c r="BP800" i="4"/>
  <c r="BP784" i="4"/>
  <c r="BP825" i="4"/>
  <c r="BP811" i="4"/>
  <c r="BP801" i="4"/>
  <c r="BP785" i="4"/>
  <c r="BP802" i="4"/>
  <c r="BP786" i="4"/>
  <c r="BP814" i="4"/>
  <c r="BP810" i="4"/>
  <c r="BP803" i="4"/>
  <c r="BP787" i="4"/>
  <c r="BP804" i="4"/>
  <c r="BP763" i="4"/>
  <c r="BP746" i="4"/>
  <c r="BP764" i="4"/>
  <c r="BP765" i="4"/>
  <c r="BP766" i="4"/>
  <c r="BP749" i="4"/>
  <c r="BP795" i="4"/>
  <c r="BP775" i="4"/>
  <c r="BP767" i="4"/>
  <c r="BP750" i="4"/>
  <c r="BP768" i="4"/>
  <c r="BP751" i="4"/>
  <c r="BP788" i="4"/>
  <c r="BP769" i="4"/>
  <c r="BP752" i="4"/>
  <c r="BP781" i="4"/>
  <c r="BP770" i="4"/>
  <c r="BP771" i="4"/>
  <c r="BP754" i="4"/>
  <c r="BP772" i="4"/>
  <c r="BP755" i="4"/>
  <c r="BP778" i="4"/>
  <c r="BP773" i="4"/>
  <c r="BP756" i="4"/>
  <c r="BP757" i="4"/>
  <c r="BP779" i="4"/>
  <c r="BP777" i="4"/>
  <c r="BP760" i="4"/>
  <c r="BP743" i="4"/>
  <c r="BP761" i="4"/>
  <c r="BP774" i="4"/>
  <c r="BP762" i="4"/>
  <c r="BP744" i="4"/>
  <c r="BP724" i="4"/>
  <c r="BP726" i="4"/>
  <c r="BP725" i="4"/>
  <c r="BP709" i="4"/>
  <c r="BP741" i="4"/>
  <c r="BP727" i="4"/>
  <c r="BP728" i="4"/>
  <c r="BP711" i="4"/>
  <c r="BP758" i="4"/>
  <c r="BP729" i="4"/>
  <c r="BP712" i="4"/>
  <c r="BP759" i="4"/>
  <c r="BP730" i="4"/>
  <c r="BP745" i="4"/>
  <c r="BP731" i="4"/>
  <c r="BP714" i="4"/>
  <c r="BP742" i="4"/>
  <c r="BP732" i="4"/>
  <c r="BP715" i="4"/>
  <c r="BP733" i="4"/>
  <c r="BP716" i="4"/>
  <c r="BP748" i="4"/>
  <c r="BP747" i="4"/>
  <c r="BP735" i="4"/>
  <c r="BP734" i="4"/>
  <c r="BP717" i="4"/>
  <c r="BP736" i="4"/>
  <c r="BP718" i="4"/>
  <c r="BP737" i="4"/>
  <c r="BP738" i="4"/>
  <c r="BP720" i="4"/>
  <c r="BP753" i="4"/>
  <c r="BP740" i="4"/>
  <c r="BP739" i="4"/>
  <c r="BP721" i="4"/>
  <c r="BP722" i="4"/>
  <c r="BP719" i="4"/>
  <c r="BP697" i="4"/>
  <c r="BP681" i="4"/>
  <c r="BP665" i="4"/>
  <c r="BP649" i="4"/>
  <c r="BP698" i="4"/>
  <c r="BP682" i="4"/>
  <c r="BP666" i="4"/>
  <c r="BP710" i="4"/>
  <c r="BP699" i="4"/>
  <c r="BP683" i="4"/>
  <c r="BP667" i="4"/>
  <c r="BP651" i="4"/>
  <c r="BP708" i="4"/>
  <c r="BP700" i="4"/>
  <c r="BP684" i="4"/>
  <c r="BP668" i="4"/>
  <c r="BP701" i="4"/>
  <c r="BP685" i="4"/>
  <c r="BP669" i="4"/>
  <c r="BP653" i="4"/>
  <c r="BP702" i="4"/>
  <c r="BP686" i="4"/>
  <c r="BP670" i="4"/>
  <c r="BP654" i="4"/>
  <c r="BP703" i="4"/>
  <c r="BP687" i="4"/>
  <c r="BP671" i="4"/>
  <c r="BP655" i="4"/>
  <c r="BP723" i="4"/>
  <c r="BP704" i="4"/>
  <c r="BP688" i="4"/>
  <c r="BP672" i="4"/>
  <c r="BP656" i="4"/>
  <c r="BP705" i="4"/>
  <c r="BP689" i="4"/>
  <c r="BP673" i="4"/>
  <c r="BP706" i="4"/>
  <c r="BP690" i="4"/>
  <c r="BP674" i="4"/>
  <c r="BP658" i="4"/>
  <c r="BP691" i="4"/>
  <c r="BP675" i="4"/>
  <c r="BP692" i="4"/>
  <c r="BP676" i="4"/>
  <c r="BP660" i="4"/>
  <c r="BP693" i="4"/>
  <c r="BP677" i="4"/>
  <c r="BP661" i="4"/>
  <c r="BP694" i="4"/>
  <c r="BP678" i="4"/>
  <c r="BP662" i="4"/>
  <c r="BP646" i="4"/>
  <c r="BP713" i="4"/>
  <c r="BP707" i="4"/>
  <c r="BP695" i="4"/>
  <c r="BP679" i="4"/>
  <c r="BP663" i="4"/>
  <c r="BP647" i="4"/>
  <c r="BP696" i="4"/>
  <c r="BP680" i="4"/>
  <c r="BP664" i="4"/>
  <c r="BP648" i="4"/>
  <c r="BP641" i="4"/>
  <c r="BP625" i="4"/>
  <c r="BP609" i="4"/>
  <c r="BP593" i="4"/>
  <c r="BP642" i="4"/>
  <c r="BP626" i="4"/>
  <c r="BP610" i="4"/>
  <c r="BP594" i="4"/>
  <c r="BP578" i="4"/>
  <c r="BP627" i="4"/>
  <c r="BP611" i="4"/>
  <c r="BP595" i="4"/>
  <c r="BP628" i="4"/>
  <c r="BP612" i="4"/>
  <c r="BP596" i="4"/>
  <c r="BP645" i="4"/>
  <c r="BP629" i="4"/>
  <c r="BP613" i="4"/>
  <c r="BP597" i="4"/>
  <c r="BP630" i="4"/>
  <c r="BP614" i="4"/>
  <c r="BP598" i="4"/>
  <c r="BP582" i="4"/>
  <c r="BP631" i="4"/>
  <c r="BP615" i="4"/>
  <c r="BP599" i="4"/>
  <c r="BP657" i="4"/>
  <c r="BP652" i="4"/>
  <c r="BP643" i="4"/>
  <c r="BP632" i="4"/>
  <c r="BP616" i="4"/>
  <c r="BP600" i="4"/>
  <c r="BP584" i="4"/>
  <c r="BP644" i="4"/>
  <c r="BP633" i="4"/>
  <c r="BP617" i="4"/>
  <c r="BP601" i="4"/>
  <c r="BP585" i="4"/>
  <c r="BP634" i="4"/>
  <c r="BP618" i="4"/>
  <c r="BP602" i="4"/>
  <c r="BP635" i="4"/>
  <c r="BP619" i="4"/>
  <c r="BP603" i="4"/>
  <c r="BP587" i="4"/>
  <c r="BP636" i="4"/>
  <c r="BP620" i="4"/>
  <c r="BP604" i="4"/>
  <c r="BP659" i="4"/>
  <c r="BP637" i="4"/>
  <c r="BP621" i="4"/>
  <c r="BP605" i="4"/>
  <c r="BP589" i="4"/>
  <c r="BP638" i="4"/>
  <c r="BP622" i="4"/>
  <c r="BP606" i="4"/>
  <c r="BP590" i="4"/>
  <c r="BP639" i="4"/>
  <c r="BP623" i="4"/>
  <c r="BP607" i="4"/>
  <c r="BP591" i="4"/>
  <c r="BP650" i="4"/>
  <c r="BP640" i="4"/>
  <c r="BP624" i="4"/>
  <c r="BP608" i="4"/>
  <c r="BP592" i="4"/>
  <c r="BP583" i="4"/>
  <c r="BP569" i="4"/>
  <c r="BP553" i="4"/>
  <c r="BP536" i="4"/>
  <c r="BP570" i="4"/>
  <c r="BP554" i="4"/>
  <c r="BP537" i="4"/>
  <c r="BP571" i="4"/>
  <c r="BP555" i="4"/>
  <c r="BP538" i="4"/>
  <c r="BP522" i="4"/>
  <c r="BP572" i="4"/>
  <c r="BP556" i="4"/>
  <c r="BP539" i="4"/>
  <c r="BP523" i="4"/>
  <c r="BP573" i="4"/>
  <c r="BP557" i="4"/>
  <c r="BP540" i="4"/>
  <c r="BP524" i="4"/>
  <c r="BP581" i="4"/>
  <c r="BP574" i="4"/>
  <c r="BP558" i="4"/>
  <c r="BP541" i="4"/>
  <c r="BP525" i="4"/>
  <c r="BP509" i="4"/>
  <c r="BP575" i="4"/>
  <c r="BP559" i="4"/>
  <c r="BP542" i="4"/>
  <c r="BP526" i="4"/>
  <c r="BP560" i="4"/>
  <c r="BP543" i="4"/>
  <c r="BP527" i="4"/>
  <c r="BP561" i="4"/>
  <c r="BP544" i="4"/>
  <c r="BP528" i="4"/>
  <c r="BP576" i="4"/>
  <c r="BP562" i="4"/>
  <c r="BP545" i="4"/>
  <c r="BP529" i="4"/>
  <c r="BP586" i="4"/>
  <c r="BP579" i="4"/>
  <c r="BP563" i="4"/>
  <c r="BP546" i="4"/>
  <c r="BP530" i="4"/>
  <c r="BP564" i="4"/>
  <c r="BP548" i="4"/>
  <c r="BP547" i="4"/>
  <c r="BP531" i="4"/>
  <c r="BP515" i="4"/>
  <c r="BP565" i="4"/>
  <c r="BP549" i="4"/>
  <c r="BP532" i="4"/>
  <c r="BP588" i="4"/>
  <c r="BP580" i="4"/>
  <c r="BP566" i="4"/>
  <c r="BP550" i="4"/>
  <c r="BP533" i="4"/>
  <c r="BP577" i="4"/>
  <c r="BP567" i="4"/>
  <c r="BP551" i="4"/>
  <c r="BP534" i="4"/>
  <c r="BP518" i="4"/>
  <c r="BP568" i="4"/>
  <c r="BP552" i="4"/>
  <c r="BP535" i="4"/>
  <c r="BP519" i="4"/>
  <c r="BP495" i="4"/>
  <c r="BP479" i="4"/>
  <c r="BP462" i="4"/>
  <c r="BP446" i="4"/>
  <c r="BP512" i="4"/>
  <c r="BP508" i="4"/>
  <c r="BP496" i="4"/>
  <c r="BP480" i="4"/>
  <c r="BP463" i="4"/>
  <c r="BP447" i="4"/>
  <c r="BP431" i="4"/>
  <c r="BP497" i="4"/>
  <c r="BP481" i="4"/>
  <c r="BP464" i="4"/>
  <c r="BP448" i="4"/>
  <c r="BP432" i="4"/>
  <c r="BP498" i="4"/>
  <c r="BP482" i="4"/>
  <c r="BP465" i="4"/>
  <c r="BP514" i="4"/>
  <c r="BP499" i="4"/>
  <c r="BP483" i="4"/>
  <c r="BP466" i="4"/>
  <c r="BP450" i="4"/>
  <c r="BP500" i="4"/>
  <c r="BP484" i="4"/>
  <c r="BP467" i="4"/>
  <c r="BP451" i="4"/>
  <c r="BP435" i="4"/>
  <c r="BP501" i="4"/>
  <c r="BP485" i="4"/>
  <c r="BP468" i="4"/>
  <c r="BP452" i="4"/>
  <c r="BP502" i="4"/>
  <c r="BP486" i="4"/>
  <c r="BP469" i="4"/>
  <c r="BP453" i="4"/>
  <c r="BP503" i="4"/>
  <c r="BP487" i="4"/>
  <c r="BP470" i="4"/>
  <c r="BP454" i="4"/>
  <c r="BP504" i="4"/>
  <c r="BP488" i="4"/>
  <c r="BP513" i="4"/>
  <c r="BP510" i="4"/>
  <c r="BP505" i="4"/>
  <c r="BP489" i="4"/>
  <c r="BP472" i="4"/>
  <c r="BP456" i="4"/>
  <c r="BP506" i="4"/>
  <c r="BP490" i="4"/>
  <c r="BP474" i="4"/>
  <c r="BP473" i="4"/>
  <c r="BP457" i="4"/>
  <c r="BP517" i="4"/>
  <c r="BP516" i="4"/>
  <c r="BP507" i="4"/>
  <c r="BP491" i="4"/>
  <c r="BP475" i="4"/>
  <c r="BP458" i="4"/>
  <c r="BP442" i="4"/>
  <c r="BP511" i="4"/>
  <c r="BP492" i="4"/>
  <c r="BP476" i="4"/>
  <c r="BP459" i="4"/>
  <c r="BP493" i="4"/>
  <c r="BP477" i="4"/>
  <c r="BP460" i="4"/>
  <c r="BP444" i="4"/>
  <c r="BP521" i="4"/>
  <c r="BP520" i="4"/>
  <c r="BP494" i="4"/>
  <c r="BP478" i="4"/>
  <c r="BP461" i="4"/>
  <c r="BP445" i="4"/>
  <c r="BP425" i="4"/>
  <c r="BP409" i="4"/>
  <c r="BP393" i="4"/>
  <c r="BP455" i="4"/>
  <c r="BP430" i="4"/>
  <c r="BP426" i="4"/>
  <c r="BP410" i="4"/>
  <c r="BP434" i="4"/>
  <c r="BP427" i="4"/>
  <c r="BP411" i="4"/>
  <c r="BP428" i="4"/>
  <c r="BP412" i="4"/>
  <c r="BP396" i="4"/>
  <c r="BP413" i="4"/>
  <c r="BP414" i="4"/>
  <c r="BP398" i="4"/>
  <c r="BP381" i="4"/>
  <c r="BP441" i="4"/>
  <c r="BP416" i="4"/>
  <c r="BP400" i="4"/>
  <c r="BP383" i="4"/>
  <c r="BP471" i="4"/>
  <c r="BP440" i="4"/>
  <c r="BP439" i="4"/>
  <c r="BP429" i="4"/>
  <c r="BP417" i="4"/>
  <c r="BP401" i="4"/>
  <c r="BP384" i="4"/>
  <c r="BP438" i="4"/>
  <c r="BP418" i="4"/>
  <c r="BP402" i="4"/>
  <c r="BP433" i="4"/>
  <c r="BP419" i="4"/>
  <c r="BP403" i="4"/>
  <c r="BP387" i="4"/>
  <c r="BP386" i="4"/>
  <c r="BP437" i="4"/>
  <c r="BP420" i="4"/>
  <c r="BP404" i="4"/>
  <c r="BP388" i="4"/>
  <c r="BP421" i="4"/>
  <c r="BP405" i="4"/>
  <c r="BP389" i="4"/>
  <c r="BP436" i="4"/>
  <c r="BP422" i="4"/>
  <c r="BP406" i="4"/>
  <c r="BP390" i="4"/>
  <c r="BP423" i="4"/>
  <c r="BP407" i="4"/>
  <c r="BP449" i="4"/>
  <c r="BP443" i="4"/>
  <c r="BP424" i="4"/>
  <c r="BP408" i="4"/>
  <c r="BP392" i="4"/>
  <c r="BP358" i="4"/>
  <c r="BP415" i="4"/>
  <c r="BP378" i="4"/>
  <c r="BP375" i="4"/>
  <c r="BP359" i="4"/>
  <c r="BP343" i="4"/>
  <c r="BP327" i="4"/>
  <c r="BP360" i="4"/>
  <c r="BP344" i="4"/>
  <c r="BP328" i="4"/>
  <c r="BP361" i="4"/>
  <c r="BP345" i="4"/>
  <c r="BP329" i="4"/>
  <c r="BP362" i="4"/>
  <c r="BP346" i="4"/>
  <c r="BP373" i="4"/>
  <c r="BP363" i="4"/>
  <c r="BP347" i="4"/>
  <c r="BP331" i="4"/>
  <c r="BP376" i="4"/>
  <c r="BP364" i="4"/>
  <c r="BP348" i="4"/>
  <c r="BP332" i="4"/>
  <c r="BP399" i="4"/>
  <c r="BP397" i="4"/>
  <c r="BP385" i="4"/>
  <c r="BP365" i="4"/>
  <c r="BP349" i="4"/>
  <c r="BP366" i="4"/>
  <c r="BP350" i="4"/>
  <c r="BP334" i="4"/>
  <c r="BP367" i="4"/>
  <c r="BP351" i="4"/>
  <c r="BP335" i="4"/>
  <c r="BP394" i="4"/>
  <c r="BP368" i="4"/>
  <c r="BP352" i="4"/>
  <c r="BP377" i="4"/>
  <c r="BP374" i="4"/>
  <c r="BP369" i="4"/>
  <c r="BP353" i="4"/>
  <c r="BP337" i="4"/>
  <c r="BP391" i="4"/>
  <c r="BP370" i="4"/>
  <c r="BP354" i="4"/>
  <c r="BP371" i="4"/>
  <c r="BP355" i="4"/>
  <c r="BP339" i="4"/>
  <c r="BP395" i="4"/>
  <c r="BP382" i="4"/>
  <c r="BP380" i="4"/>
  <c r="BP356" i="4"/>
  <c r="BP379" i="4"/>
  <c r="BP372" i="4"/>
  <c r="BP357" i="4"/>
  <c r="BP341" i="4"/>
  <c r="BP340" i="4"/>
  <c r="BP319" i="4"/>
  <c r="BP310" i="4"/>
  <c r="BP294" i="4"/>
  <c r="BP322" i="4"/>
  <c r="BP311" i="4"/>
  <c r="BP295" i="4"/>
  <c r="BP279" i="4"/>
  <c r="BP312" i="4"/>
  <c r="BP296" i="4"/>
  <c r="BP313" i="4"/>
  <c r="BP297" i="4"/>
  <c r="BP281" i="4"/>
  <c r="BP314" i="4"/>
  <c r="BP298" i="4"/>
  <c r="BP282" i="4"/>
  <c r="BP320" i="4"/>
  <c r="BP315" i="4"/>
  <c r="BP299" i="4"/>
  <c r="BP283" i="4"/>
  <c r="BP333" i="4"/>
  <c r="BP316" i="4"/>
  <c r="BP300" i="4"/>
  <c r="BP284" i="4"/>
  <c r="BP325" i="4"/>
  <c r="BP323" i="4"/>
  <c r="BP317" i="4"/>
  <c r="BP301" i="4"/>
  <c r="BP285" i="4"/>
  <c r="BP342" i="4"/>
  <c r="BP330" i="4"/>
  <c r="BP302" i="4"/>
  <c r="BP286" i="4"/>
  <c r="BP269" i="4"/>
  <c r="BP303" i="4"/>
  <c r="BP287" i="4"/>
  <c r="BP270" i="4"/>
  <c r="BP326" i="4"/>
  <c r="BP304" i="4"/>
  <c r="BP288" i="4"/>
  <c r="BP336" i="4"/>
  <c r="BP321" i="4"/>
  <c r="BP318" i="4"/>
  <c r="BP305" i="4"/>
  <c r="BP289" i="4"/>
  <c r="BP272" i="4"/>
  <c r="BP306" i="4"/>
  <c r="BP290" i="4"/>
  <c r="BP273" i="4"/>
  <c r="BP324" i="4"/>
  <c r="BP307" i="4"/>
  <c r="BP291" i="4"/>
  <c r="BP274" i="4"/>
  <c r="BP308" i="4"/>
  <c r="BP292" i="4"/>
  <c r="BP275" i="4"/>
  <c r="BP338" i="4"/>
  <c r="BP309" i="4"/>
  <c r="BP293" i="4"/>
  <c r="BP280" i="4"/>
  <c r="BP245" i="4"/>
  <c r="BP278" i="4"/>
  <c r="BP246" i="4"/>
  <c r="BP229" i="4"/>
  <c r="BP271" i="4"/>
  <c r="BP263" i="4"/>
  <c r="BP260" i="4"/>
  <c r="BP247" i="4"/>
  <c r="BP230" i="4"/>
  <c r="BP214" i="4"/>
  <c r="BP248" i="4"/>
  <c r="BP231" i="4"/>
  <c r="BP215" i="4"/>
  <c r="BP265" i="4"/>
  <c r="BP249" i="4"/>
  <c r="BP232" i="4"/>
  <c r="BP216" i="4"/>
  <c r="BP250" i="4"/>
  <c r="BP233" i="4"/>
  <c r="BP217" i="4"/>
  <c r="BP251" i="4"/>
  <c r="BP234" i="4"/>
  <c r="BP218" i="4"/>
  <c r="BP268" i="4"/>
  <c r="BP252" i="4"/>
  <c r="BP235" i="4"/>
  <c r="BP276" i="4"/>
  <c r="BP261" i="4"/>
  <c r="BP253" i="4"/>
  <c r="BP236" i="4"/>
  <c r="BP254" i="4"/>
  <c r="BP237" i="4"/>
  <c r="BP221" i="4"/>
  <c r="BP264" i="4"/>
  <c r="BP255" i="4"/>
  <c r="BP238" i="4"/>
  <c r="BP277" i="4"/>
  <c r="BP256" i="4"/>
  <c r="BP240" i="4"/>
  <c r="BP239" i="4"/>
  <c r="BP223" i="4"/>
  <c r="BP257" i="4"/>
  <c r="BP241" i="4"/>
  <c r="BP262" i="4"/>
  <c r="BP258" i="4"/>
  <c r="BP242" i="4"/>
  <c r="BP225" i="4"/>
  <c r="BP259" i="4"/>
  <c r="BP243" i="4"/>
  <c r="BP226" i="4"/>
  <c r="BP267" i="4"/>
  <c r="BP266" i="4"/>
  <c r="BP244" i="4"/>
  <c r="BP227" i="4"/>
  <c r="BP192" i="4"/>
  <c r="BP175" i="4"/>
  <c r="BP159" i="4"/>
  <c r="BP143" i="4"/>
  <c r="BP193" i="4"/>
  <c r="BP176" i="4"/>
  <c r="BP160" i="4"/>
  <c r="BP212" i="4"/>
  <c r="BP211" i="4"/>
  <c r="BP210" i="4"/>
  <c r="BP204" i="4"/>
  <c r="BP194" i="4"/>
  <c r="BP177" i="4"/>
  <c r="BP161" i="4"/>
  <c r="BP209" i="4"/>
  <c r="BP195" i="4"/>
  <c r="BP178" i="4"/>
  <c r="BP162" i="4"/>
  <c r="BP146" i="4"/>
  <c r="BP224" i="4"/>
  <c r="BP196" i="4"/>
  <c r="BP179" i="4"/>
  <c r="BP213" i="4"/>
  <c r="BP206" i="4"/>
  <c r="BP197" i="4"/>
  <c r="BP180" i="4"/>
  <c r="BP164" i="4"/>
  <c r="BP198" i="4"/>
  <c r="BP181" i="4"/>
  <c r="BP165" i="4"/>
  <c r="BP149" i="4"/>
  <c r="BP203" i="4"/>
  <c r="BP199" i="4"/>
  <c r="BP182" i="4"/>
  <c r="BP166" i="4"/>
  <c r="BP222" i="4"/>
  <c r="BP200" i="4"/>
  <c r="BP183" i="4"/>
  <c r="BP167" i="4"/>
  <c r="BP151" i="4"/>
  <c r="BP208" i="4"/>
  <c r="BP201" i="4"/>
  <c r="BP184" i="4"/>
  <c r="BP168" i="4"/>
  <c r="BP185" i="4"/>
  <c r="BP169" i="4"/>
  <c r="BP153" i="4"/>
  <c r="BP220" i="4"/>
  <c r="BP186" i="4"/>
  <c r="BP205" i="4"/>
  <c r="BP188" i="4"/>
  <c r="BP187" i="4"/>
  <c r="BP171" i="4"/>
  <c r="BP155" i="4"/>
  <c r="BP228" i="4"/>
  <c r="BP219" i="4"/>
  <c r="BP189" i="4"/>
  <c r="BP172" i="4"/>
  <c r="BP156" i="4"/>
  <c r="BP202" i="4"/>
  <c r="BP190" i="4"/>
  <c r="BP173" i="4"/>
  <c r="BP207" i="4"/>
  <c r="BP191" i="4"/>
  <c r="BP174" i="4"/>
  <c r="BP158" i="4"/>
  <c r="BP135" i="4"/>
  <c r="BP119" i="4"/>
  <c r="BP103" i="4"/>
  <c r="BP87" i="4"/>
  <c r="BP136" i="4"/>
  <c r="BP120" i="4"/>
  <c r="BP104" i="4"/>
  <c r="BP137" i="4"/>
  <c r="BP121" i="4"/>
  <c r="BP147" i="4"/>
  <c r="BP138" i="4"/>
  <c r="BP122" i="4"/>
  <c r="BP170" i="4"/>
  <c r="BP139" i="4"/>
  <c r="BP123" i="4"/>
  <c r="BP107" i="4"/>
  <c r="BP140" i="4"/>
  <c r="BP124" i="4"/>
  <c r="BP148" i="4"/>
  <c r="BP125" i="4"/>
  <c r="BP109" i="4"/>
  <c r="BP93" i="4"/>
  <c r="BP126" i="4"/>
  <c r="BP110" i="4"/>
  <c r="BP94" i="4"/>
  <c r="BP152" i="4"/>
  <c r="BP127" i="4"/>
  <c r="BP111" i="4"/>
  <c r="BP95" i="4"/>
  <c r="BP128" i="4"/>
  <c r="BP112" i="4"/>
  <c r="BP96" i="4"/>
  <c r="BP141" i="4"/>
  <c r="BP129" i="4"/>
  <c r="BP113" i="4"/>
  <c r="BP97" i="4"/>
  <c r="BP130" i="4"/>
  <c r="BP114" i="4"/>
  <c r="BP157" i="4"/>
  <c r="BP150" i="4"/>
  <c r="BP144" i="4"/>
  <c r="BP131" i="4"/>
  <c r="BP115" i="4"/>
  <c r="BP99" i="4"/>
  <c r="BP83" i="4"/>
  <c r="BP145" i="4"/>
  <c r="BP132" i="4"/>
  <c r="BP116" i="4"/>
  <c r="BP163" i="4"/>
  <c r="BP154" i="4"/>
  <c r="BP133" i="4"/>
  <c r="BP117" i="4"/>
  <c r="BP101" i="4"/>
  <c r="BP85" i="4"/>
  <c r="BP100" i="4"/>
  <c r="BP92" i="4"/>
  <c r="BP90" i="4"/>
  <c r="BP81" i="4"/>
  <c r="BP65" i="4"/>
  <c r="BP66" i="4"/>
  <c r="BP50" i="4"/>
  <c r="BP89" i="4"/>
  <c r="BP67" i="4"/>
  <c r="BP51" i="4"/>
  <c r="BP108" i="4"/>
  <c r="BP68" i="4"/>
  <c r="BP52" i="4"/>
  <c r="BP36" i="4"/>
  <c r="BP134" i="4"/>
  <c r="BP69" i="4"/>
  <c r="BP53" i="4"/>
  <c r="BP37" i="4"/>
  <c r="BP88" i="4"/>
  <c r="BP70" i="4"/>
  <c r="BP54" i="4"/>
  <c r="BP106" i="4"/>
  <c r="BP98" i="4"/>
  <c r="BP82" i="4"/>
  <c r="BP71" i="4"/>
  <c r="BP55" i="4"/>
  <c r="BP39" i="4"/>
  <c r="BP142" i="4"/>
  <c r="BP72" i="4"/>
  <c r="BP56" i="4"/>
  <c r="BP40" i="4"/>
  <c r="BP24" i="4"/>
  <c r="BP73" i="4"/>
  <c r="BP57" i="4"/>
  <c r="BP84" i="4"/>
  <c r="BP74" i="4"/>
  <c r="BP58" i="4"/>
  <c r="BP42" i="4"/>
  <c r="BP118" i="4"/>
  <c r="BP105" i="4"/>
  <c r="BP75" i="4"/>
  <c r="BP59" i="4"/>
  <c r="BP43" i="4"/>
  <c r="BP76" i="4"/>
  <c r="BP60" i="4"/>
  <c r="BP77" i="4"/>
  <c r="BP61" i="4"/>
  <c r="BP45" i="4"/>
  <c r="BP29" i="4"/>
  <c r="BP102" i="4"/>
  <c r="BP78" i="4"/>
  <c r="BP62" i="4"/>
  <c r="BP91" i="4"/>
  <c r="BP86" i="4"/>
  <c r="BP79" i="4"/>
  <c r="BP63" i="4"/>
  <c r="BP80" i="4"/>
  <c r="BP64" i="4"/>
  <c r="BP48" i="4"/>
  <c r="BO9" i="4"/>
  <c r="BF9" i="4" s="1"/>
  <c r="BP10" i="4"/>
  <c r="BQ11" i="4"/>
  <c r="CZ14" i="4"/>
  <c r="DB16" i="4"/>
  <c r="DC17" i="4"/>
  <c r="BH18" i="4"/>
  <c r="DD18" i="4"/>
  <c r="BJ20" i="4"/>
  <c r="BK21" i="4"/>
  <c r="BO22" i="4"/>
  <c r="DB23" i="4"/>
  <c r="BL24" i="4"/>
  <c r="DD25" i="4"/>
  <c r="BP26" i="4"/>
  <c r="DB28" i="4"/>
  <c r="DH29" i="4"/>
  <c r="BK30" i="4"/>
  <c r="BO31" i="4"/>
  <c r="BH34" i="4"/>
  <c r="CY35" i="4"/>
  <c r="BP38" i="4"/>
  <c r="BH39" i="4"/>
  <c r="BH40" i="4"/>
  <c r="AY40" i="4" s="1"/>
  <c r="BH46" i="4"/>
  <c r="AY46" i="4" s="1"/>
  <c r="DI50" i="4"/>
  <c r="DG50" i="4"/>
  <c r="DF50" i="4"/>
  <c r="DD50" i="4"/>
  <c r="DC50" i="4"/>
  <c r="DB50" i="4"/>
  <c r="DA50" i="4"/>
  <c r="CX50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BP9" i="4"/>
  <c r="BQ10" i="4"/>
  <c r="CY12" i="4"/>
  <c r="DA14" i="4"/>
  <c r="DC16" i="4"/>
  <c r="BH17" i="4"/>
  <c r="AY17" i="4" s="1"/>
  <c r="DD17" i="4"/>
  <c r="DE18" i="4"/>
  <c r="BJ19" i="4"/>
  <c r="BK20" i="4"/>
  <c r="DG20" i="4"/>
  <c r="BL21" i="4"/>
  <c r="DH21" i="4"/>
  <c r="BP22" i="4"/>
  <c r="DC23" i="4"/>
  <c r="BM24" i="4"/>
  <c r="DE25" i="4"/>
  <c r="BQ26" i="4"/>
  <c r="DE28" i="4"/>
  <c r="BL30" i="4"/>
  <c r="BP31" i="4"/>
  <c r="CZ35" i="4"/>
  <c r="CY38" i="4"/>
  <c r="CY39" i="4"/>
  <c r="CX39" i="4"/>
  <c r="DH39" i="4"/>
  <c r="DF39" i="4"/>
  <c r="CZ40" i="4"/>
  <c r="CY40" i="4"/>
  <c r="DI40" i="4"/>
  <c r="DG40" i="4"/>
  <c r="BJ41" i="4"/>
  <c r="BH42" i="4"/>
  <c r="BH43" i="4"/>
  <c r="AY43" i="4" s="1"/>
  <c r="BK46" i="4"/>
  <c r="CZ54" i="4"/>
  <c r="CY54" i="4"/>
  <c r="CX54" i="4"/>
  <c r="DH54" i="4"/>
  <c r="DG54" i="4"/>
  <c r="DF54" i="4"/>
  <c r="DE54" i="4"/>
  <c r="DB54" i="4"/>
  <c r="BQ9" i="4"/>
  <c r="BH16" i="4"/>
  <c r="AY16" i="4" s="1"/>
  <c r="DD16" i="4"/>
  <c r="BK19" i="4"/>
  <c r="BL20" i="4"/>
  <c r="BQ22" i="4"/>
  <c r="DD23" i="4"/>
  <c r="BN24" i="4"/>
  <c r="BH25" i="4"/>
  <c r="DF25" i="4"/>
  <c r="DF28" i="4"/>
  <c r="BJ29" i="4"/>
  <c r="BM30" i="4"/>
  <c r="BK34" i="4"/>
  <c r="DA35" i="4"/>
  <c r="BH36" i="4"/>
  <c r="AY36" i="4" s="1"/>
  <c r="CZ38" i="4"/>
  <c r="BK39" i="4"/>
  <c r="BJ40" i="4"/>
  <c r="BK41" i="4"/>
  <c r="DB42" i="4"/>
  <c r="DA42" i="4"/>
  <c r="CY42" i="4"/>
  <c r="CX42" i="4"/>
  <c r="DI42" i="4"/>
  <c r="BL46" i="4"/>
  <c r="BJ56" i="4"/>
  <c r="DB71" i="4"/>
  <c r="DA71" i="4"/>
  <c r="CZ71" i="4"/>
  <c r="CY71" i="4"/>
  <c r="CX71" i="4"/>
  <c r="DI71" i="4"/>
  <c r="DH71" i="4"/>
  <c r="DG71" i="4"/>
  <c r="DF71" i="4"/>
  <c r="DE71" i="4"/>
  <c r="DD71" i="4"/>
  <c r="DC71" i="4"/>
  <c r="CY10" i="4"/>
  <c r="DA12" i="4"/>
  <c r="DC14" i="4"/>
  <c r="BH15" i="4"/>
  <c r="DE16" i="4"/>
  <c r="BJ17" i="4"/>
  <c r="DF17" i="4"/>
  <c r="BK18" i="4"/>
  <c r="DG18" i="4"/>
  <c r="BL19" i="4"/>
  <c r="BM20" i="4"/>
  <c r="BN21" i="4"/>
  <c r="CY22" i="4"/>
  <c r="BH23" i="4"/>
  <c r="DE23" i="4"/>
  <c r="BO24" i="4"/>
  <c r="DG25" i="4"/>
  <c r="CZ26" i="4"/>
  <c r="DG28" i="4"/>
  <c r="BK29" i="4"/>
  <c r="DF30" i="4"/>
  <c r="DE30" i="4"/>
  <c r="DB30" i="4"/>
  <c r="CY31" i="4"/>
  <c r="BJ32" i="4"/>
  <c r="BL34" i="4"/>
  <c r="DC35" i="4"/>
  <c r="BJ36" i="4"/>
  <c r="DA38" i="4"/>
  <c r="BM39" i="4"/>
  <c r="BL40" i="4"/>
  <c r="BM41" i="4"/>
  <c r="BJ42" i="4"/>
  <c r="BJ43" i="4"/>
  <c r="BJ44" i="4"/>
  <c r="BM46" i="4"/>
  <c r="DI49" i="4"/>
  <c r="DH49" i="4"/>
  <c r="DF49" i="4"/>
  <c r="DE49" i="4"/>
  <c r="DC49" i="4"/>
  <c r="DB49" i="4"/>
  <c r="DA49" i="4"/>
  <c r="CZ49" i="4"/>
  <c r="DE74" i="4"/>
  <c r="DD74" i="4"/>
  <c r="DC74" i="4"/>
  <c r="DB74" i="4"/>
  <c r="DA74" i="4"/>
  <c r="CZ74" i="4"/>
  <c r="CY74" i="4"/>
  <c r="CX74" i="4"/>
  <c r="DI74" i="4"/>
  <c r="DH74" i="4"/>
  <c r="DG74" i="4"/>
  <c r="DF74" i="4"/>
  <c r="BN1260" i="4"/>
  <c r="BN1262" i="4"/>
  <c r="BN1267" i="4"/>
  <c r="BN1269" i="4"/>
  <c r="BN1270" i="4"/>
  <c r="BN1271" i="4"/>
  <c r="BN1272" i="4"/>
  <c r="BN1273" i="4"/>
  <c r="BN1265" i="4"/>
  <c r="BN1268" i="4"/>
  <c r="BN1251" i="4"/>
  <c r="BN1264" i="4"/>
  <c r="BN1250" i="4"/>
  <c r="BN1266" i="4"/>
  <c r="BN1252" i="4"/>
  <c r="BN1263" i="4"/>
  <c r="BN1259" i="4"/>
  <c r="BN1258" i="4"/>
  <c r="BN1254" i="4"/>
  <c r="BN1237" i="4"/>
  <c r="BN1261" i="4"/>
  <c r="BN1257" i="4"/>
  <c r="BN1256" i="4"/>
  <c r="BN1249" i="4"/>
  <c r="BN1230" i="4"/>
  <c r="BN1245" i="4"/>
  <c r="BN1241" i="4"/>
  <c r="BN1232" i="4"/>
  <c r="BN1248" i="4"/>
  <c r="BN1253" i="4"/>
  <c r="BN1255" i="4"/>
  <c r="BN1247" i="4"/>
  <c r="BN1244" i="4"/>
  <c r="BN1227" i="4"/>
  <c r="BN1243" i="4"/>
  <c r="BN1228" i="4"/>
  <c r="BN1239" i="4"/>
  <c r="BN1238" i="4"/>
  <c r="BN1221" i="4"/>
  <c r="BN1235" i="4"/>
  <c r="BN1246" i="4"/>
  <c r="BN1224" i="4"/>
  <c r="BN1242" i="4"/>
  <c r="BN1233" i="4"/>
  <c r="BN1240" i="4"/>
  <c r="BN1234" i="4"/>
  <c r="BN1231" i="4"/>
  <c r="BN1236" i="4"/>
  <c r="BN1204" i="4"/>
  <c r="BN1223" i="4"/>
  <c r="BN1229" i="4"/>
  <c r="BN1210" i="4"/>
  <c r="BN1219" i="4"/>
  <c r="BN1212" i="4"/>
  <c r="BN1225" i="4"/>
  <c r="BN1220" i="4"/>
  <c r="BN1207" i="4"/>
  <c r="BN1222" i="4"/>
  <c r="BN1218" i="4"/>
  <c r="BN1214" i="4"/>
  <c r="BN1205" i="4"/>
  <c r="BN1226" i="4"/>
  <c r="BN1211" i="4"/>
  <c r="BN1199" i="4"/>
  <c r="BN1206" i="4"/>
  <c r="BN1185" i="4"/>
  <c r="BN1217" i="4"/>
  <c r="BN1194" i="4"/>
  <c r="BN1216" i="4"/>
  <c r="BN1195" i="4"/>
  <c r="BN1215" i="4"/>
  <c r="BN1197" i="4"/>
  <c r="BN1213" i="4"/>
  <c r="BN1203" i="4"/>
  <c r="BN1202" i="4"/>
  <c r="BN1201" i="4"/>
  <c r="BN1200" i="4"/>
  <c r="BN1198" i="4"/>
  <c r="BN1192" i="4"/>
  <c r="BN1196" i="4"/>
  <c r="BN1187" i="4"/>
  <c r="BN1182" i="4"/>
  <c r="BN1183" i="4"/>
  <c r="BN1191" i="4"/>
  <c r="BN1169" i="4"/>
  <c r="BN1209" i="4"/>
  <c r="BN1157" i="4"/>
  <c r="BN1189" i="4"/>
  <c r="BN1181" i="4"/>
  <c r="BN1173" i="4"/>
  <c r="BN1160" i="4"/>
  <c r="BN1184" i="4"/>
  <c r="BN1208" i="4"/>
  <c r="BN1186" i="4"/>
  <c r="BN1164" i="4"/>
  <c r="BN1165" i="4"/>
  <c r="BN1188" i="4"/>
  <c r="BN1177" i="4"/>
  <c r="BN1167" i="4"/>
  <c r="BN1190" i="4"/>
  <c r="BN1180" i="4"/>
  <c r="BN1172" i="4"/>
  <c r="BN1168" i="4"/>
  <c r="BN1166" i="4"/>
  <c r="BN1155" i="4"/>
  <c r="BN1156" i="4"/>
  <c r="BN1193" i="4"/>
  <c r="BN1163" i="4"/>
  <c r="BN1176" i="4"/>
  <c r="BN1171" i="4"/>
  <c r="BN1162" i="4"/>
  <c r="BN1143" i="4"/>
  <c r="BN1178" i="4"/>
  <c r="BN1145" i="4"/>
  <c r="BN1146" i="4"/>
  <c r="BN1174" i="4"/>
  <c r="BN1170" i="4"/>
  <c r="BN1159" i="4"/>
  <c r="BN1147" i="4"/>
  <c r="BN1161" i="4"/>
  <c r="BN1149" i="4"/>
  <c r="BN1150" i="4"/>
  <c r="BN1175" i="4"/>
  <c r="BN1152" i="4"/>
  <c r="BN1179" i="4"/>
  <c r="BN1138" i="4"/>
  <c r="BN1158" i="4"/>
  <c r="BN1144" i="4"/>
  <c r="BN1139" i="4"/>
  <c r="BN1136" i="4"/>
  <c r="BN1151" i="4"/>
  <c r="BN1142" i="4"/>
  <c r="BN1153" i="4"/>
  <c r="BN1154" i="4"/>
  <c r="BN1148" i="4"/>
  <c r="BN1131" i="4"/>
  <c r="BN1135" i="4"/>
  <c r="BN1132" i="4"/>
  <c r="BN1122" i="4"/>
  <c r="BN1141" i="4"/>
  <c r="BN1124" i="4"/>
  <c r="BN1125" i="4"/>
  <c r="BN1127" i="4"/>
  <c r="BN1140" i="4"/>
  <c r="BN1128" i="4"/>
  <c r="BN1129" i="4"/>
  <c r="BN1130" i="4"/>
  <c r="BN1112" i="4"/>
  <c r="BN1096" i="4"/>
  <c r="BN1113" i="4"/>
  <c r="BN1133" i="4"/>
  <c r="BN1123" i="4"/>
  <c r="BN1114" i="4"/>
  <c r="BN1134" i="4"/>
  <c r="BN1115" i="4"/>
  <c r="BN1099" i="4"/>
  <c r="BN1116" i="4"/>
  <c r="BN1117" i="4"/>
  <c r="BN1101" i="4"/>
  <c r="BN1118" i="4"/>
  <c r="BN1119" i="4"/>
  <c r="BN1120" i="4"/>
  <c r="BN1126" i="4"/>
  <c r="BN1121" i="4"/>
  <c r="BN1106" i="4"/>
  <c r="BN1107" i="4"/>
  <c r="BN1108" i="4"/>
  <c r="BN1137" i="4"/>
  <c r="BN1109" i="4"/>
  <c r="BN1110" i="4"/>
  <c r="BN1111" i="4"/>
  <c r="BN1085" i="4"/>
  <c r="BN1069" i="4"/>
  <c r="BN1104" i="4"/>
  <c r="BN1100" i="4"/>
  <c r="BN1086" i="4"/>
  <c r="BN1070" i="4"/>
  <c r="BN1105" i="4"/>
  <c r="BN1088" i="4"/>
  <c r="BN1072" i="4"/>
  <c r="BN1103" i="4"/>
  <c r="BN1089" i="4"/>
  <c r="BN1095" i="4"/>
  <c r="BN1090" i="4"/>
  <c r="BN1098" i="4"/>
  <c r="BN1091" i="4"/>
  <c r="BN1092" i="4"/>
  <c r="BN1076" i="4"/>
  <c r="BN1102" i="4"/>
  <c r="BN1097" i="4"/>
  <c r="BN1077" i="4"/>
  <c r="BN1078" i="4"/>
  <c r="BN1093" i="4"/>
  <c r="BN1079" i="4"/>
  <c r="BN1080" i="4"/>
  <c r="BN1083" i="4"/>
  <c r="BN1055" i="4"/>
  <c r="BN1068" i="4"/>
  <c r="BN1057" i="4"/>
  <c r="BN1058" i="4"/>
  <c r="BN1087" i="4"/>
  <c r="BN1084" i="4"/>
  <c r="BN1059" i="4"/>
  <c r="BN1082" i="4"/>
  <c r="BN1071" i="4"/>
  <c r="BN1060" i="4"/>
  <c r="BN1074" i="4"/>
  <c r="BN1073" i="4"/>
  <c r="BN1061" i="4"/>
  <c r="BN1062" i="4"/>
  <c r="BN1094" i="4"/>
  <c r="BN1063" i="4"/>
  <c r="BN1075" i="4"/>
  <c r="BN1081" i="4"/>
  <c r="BN1052" i="4"/>
  <c r="BN1064" i="4"/>
  <c r="BN1045" i="4"/>
  <c r="BN1029" i="4"/>
  <c r="BN1067" i="4"/>
  <c r="BN1065" i="4"/>
  <c r="BN1046" i="4"/>
  <c r="BN1066" i="4"/>
  <c r="BN1033" i="4"/>
  <c r="BN1049" i="4"/>
  <c r="BN1034" i="4"/>
  <c r="BN1056" i="4"/>
  <c r="BN1035" i="4"/>
  <c r="BN1037" i="4"/>
  <c r="BN1021" i="4"/>
  <c r="BN1047" i="4"/>
  <c r="BN1038" i="4"/>
  <c r="BN1054" i="4"/>
  <c r="BN1050" i="4"/>
  <c r="BN1039" i="4"/>
  <c r="BN1023" i="4"/>
  <c r="BN1053" i="4"/>
  <c r="BN1040" i="4"/>
  <c r="BN1024" i="4"/>
  <c r="BN1042" i="4"/>
  <c r="BN1026" i="4"/>
  <c r="BN1043" i="4"/>
  <c r="BN1051" i="4"/>
  <c r="BN1013" i="4"/>
  <c r="BN1014" i="4"/>
  <c r="BN1048" i="4"/>
  <c r="BN1015" i="4"/>
  <c r="BN1036" i="4"/>
  <c r="BN1016" i="4"/>
  <c r="BN1041" i="4"/>
  <c r="BN1027" i="4"/>
  <c r="BN1018" i="4"/>
  <c r="BN1030" i="4"/>
  <c r="BN1020" i="4"/>
  <c r="BN1031" i="4"/>
  <c r="BN1044" i="4"/>
  <c r="BN1032" i="4"/>
  <c r="BN1006" i="4"/>
  <c r="BN1008" i="4"/>
  <c r="BN1009" i="4"/>
  <c r="BN1028" i="4"/>
  <c r="BN1022" i="4"/>
  <c r="BN1010" i="4"/>
  <c r="BN1025" i="4"/>
  <c r="BN1012" i="4"/>
  <c r="BN993" i="4"/>
  <c r="BN1011" i="4"/>
  <c r="BN1005" i="4"/>
  <c r="BN995" i="4"/>
  <c r="BN1001" i="4"/>
  <c r="BN996" i="4"/>
  <c r="BN1000" i="4"/>
  <c r="BN997" i="4"/>
  <c r="BN1019" i="4"/>
  <c r="BN1002" i="4"/>
  <c r="BN983" i="4"/>
  <c r="BN999" i="4"/>
  <c r="BN985" i="4"/>
  <c r="BN1003" i="4"/>
  <c r="BN988" i="4"/>
  <c r="BN989" i="4"/>
  <c r="BN1017" i="4"/>
  <c r="BN998" i="4"/>
  <c r="BN990" i="4"/>
  <c r="BN1007" i="4"/>
  <c r="BN1004" i="4"/>
  <c r="BN992" i="4"/>
  <c r="BN959" i="4"/>
  <c r="BN984" i="4"/>
  <c r="BN979" i="4"/>
  <c r="BN972" i="4"/>
  <c r="BN960" i="4"/>
  <c r="BN976" i="4"/>
  <c r="BN961" i="4"/>
  <c r="BN982" i="4"/>
  <c r="BN964" i="4"/>
  <c r="BN978" i="4"/>
  <c r="BN981" i="4"/>
  <c r="BN966" i="4"/>
  <c r="BN994" i="4"/>
  <c r="BN968" i="4"/>
  <c r="BN969" i="4"/>
  <c r="BN953" i="4"/>
  <c r="BN970" i="4"/>
  <c r="BN980" i="4"/>
  <c r="BN977" i="4"/>
  <c r="BN986" i="4"/>
  <c r="BN956" i="4"/>
  <c r="BN991" i="4"/>
  <c r="BN974" i="4"/>
  <c r="BN987" i="4"/>
  <c r="BN958" i="4"/>
  <c r="BN973" i="4"/>
  <c r="BN957" i="4"/>
  <c r="BN943" i="4"/>
  <c r="BN975" i="4"/>
  <c r="BN962" i="4"/>
  <c r="BN944" i="4"/>
  <c r="BN928" i="4"/>
  <c r="BN945" i="4"/>
  <c r="BN929" i="4"/>
  <c r="BN946" i="4"/>
  <c r="BN930" i="4"/>
  <c r="BN965" i="4"/>
  <c r="BN947" i="4"/>
  <c r="BN931" i="4"/>
  <c r="BN955" i="4"/>
  <c r="BN971" i="4"/>
  <c r="BN949" i="4"/>
  <c r="BN933" i="4"/>
  <c r="BN967" i="4"/>
  <c r="BN963" i="4"/>
  <c r="BN950" i="4"/>
  <c r="BN951" i="4"/>
  <c r="BN935" i="4"/>
  <c r="BN937" i="4"/>
  <c r="BN954" i="4"/>
  <c r="BN938" i="4"/>
  <c r="BN939" i="4"/>
  <c r="BN940" i="4"/>
  <c r="BN941" i="4"/>
  <c r="BN925" i="4"/>
  <c r="BN922" i="4"/>
  <c r="BN952" i="4"/>
  <c r="BN923" i="4"/>
  <c r="BN942" i="4"/>
  <c r="BN926" i="4"/>
  <c r="BN924" i="4"/>
  <c r="BN908" i="4"/>
  <c r="BN909" i="4"/>
  <c r="BN910" i="4"/>
  <c r="BN936" i="4"/>
  <c r="BN911" i="4"/>
  <c r="BN932" i="4"/>
  <c r="BN912" i="4"/>
  <c r="BN896" i="4"/>
  <c r="BN948" i="4"/>
  <c r="BN914" i="4"/>
  <c r="BN898" i="4"/>
  <c r="BN934" i="4"/>
  <c r="BN915" i="4"/>
  <c r="BN899" i="4"/>
  <c r="BN916" i="4"/>
  <c r="BN900" i="4"/>
  <c r="BN927" i="4"/>
  <c r="BN917" i="4"/>
  <c r="BN901" i="4"/>
  <c r="BN918" i="4"/>
  <c r="BN919" i="4"/>
  <c r="BN903" i="4"/>
  <c r="BN920" i="4"/>
  <c r="BN921" i="4"/>
  <c r="BN905" i="4"/>
  <c r="BN887" i="4"/>
  <c r="BN888" i="4"/>
  <c r="BN906" i="4"/>
  <c r="BN897" i="4"/>
  <c r="BN889" i="4"/>
  <c r="BN873" i="4"/>
  <c r="BN890" i="4"/>
  <c r="BN874" i="4"/>
  <c r="BN891" i="4"/>
  <c r="BN875" i="4"/>
  <c r="BN892" i="4"/>
  <c r="BN913" i="4"/>
  <c r="BN893" i="4"/>
  <c r="BN894" i="4"/>
  <c r="BN895" i="4"/>
  <c r="BN879" i="4"/>
  <c r="BN880" i="4"/>
  <c r="BN881" i="4"/>
  <c r="BN882" i="4"/>
  <c r="BN866" i="4"/>
  <c r="BN907" i="4"/>
  <c r="BN883" i="4"/>
  <c r="BN867" i="4"/>
  <c r="BN884" i="4"/>
  <c r="BN868" i="4"/>
  <c r="BN904" i="4"/>
  <c r="BN885" i="4"/>
  <c r="BN902" i="4"/>
  <c r="BN886" i="4"/>
  <c r="BN870" i="4"/>
  <c r="BN871" i="4"/>
  <c r="BN854" i="4"/>
  <c r="BN876" i="4"/>
  <c r="BN872" i="4"/>
  <c r="BN855" i="4"/>
  <c r="BN839" i="4"/>
  <c r="BN856" i="4"/>
  <c r="BN840" i="4"/>
  <c r="BN857" i="4"/>
  <c r="BN841" i="4"/>
  <c r="BN858" i="4"/>
  <c r="BN842" i="4"/>
  <c r="BN859" i="4"/>
  <c r="BN878" i="4"/>
  <c r="BN860" i="4"/>
  <c r="BN844" i="4"/>
  <c r="BN861" i="4"/>
  <c r="BN845" i="4"/>
  <c r="BN862" i="4"/>
  <c r="BN846" i="4"/>
  <c r="BN863" i="4"/>
  <c r="BN847" i="4"/>
  <c r="BN864" i="4"/>
  <c r="BN848" i="4"/>
  <c r="BN877" i="4"/>
  <c r="BN865" i="4"/>
  <c r="BN849" i="4"/>
  <c r="BN850" i="4"/>
  <c r="BN834" i="4"/>
  <c r="BN851" i="4"/>
  <c r="BN835" i="4"/>
  <c r="BN869" i="4"/>
  <c r="BN852" i="4"/>
  <c r="BN836" i="4"/>
  <c r="BN830" i="4"/>
  <c r="BN831" i="4"/>
  <c r="BN814" i="4"/>
  <c r="BN832" i="4"/>
  <c r="BN816" i="4"/>
  <c r="BN817" i="4"/>
  <c r="BN843" i="4"/>
  <c r="BN818" i="4"/>
  <c r="BN853" i="4"/>
  <c r="BN819" i="4"/>
  <c r="BN833" i="4"/>
  <c r="BN820" i="4"/>
  <c r="BN821" i="4"/>
  <c r="BN822" i="4"/>
  <c r="BN806" i="4"/>
  <c r="BN838" i="4"/>
  <c r="BN824" i="4"/>
  <c r="BN837" i="4"/>
  <c r="BN825" i="4"/>
  <c r="BN827" i="4"/>
  <c r="BN826" i="4"/>
  <c r="BN828" i="4"/>
  <c r="BN829" i="4"/>
  <c r="BN810" i="4"/>
  <c r="BN803" i="4"/>
  <c r="BN787" i="4"/>
  <c r="BN807" i="4"/>
  <c r="BN804" i="4"/>
  <c r="BN788" i="4"/>
  <c r="BN815" i="4"/>
  <c r="BN805" i="4"/>
  <c r="BN789" i="4"/>
  <c r="BN790" i="4"/>
  <c r="BN774" i="4"/>
  <c r="BN791" i="4"/>
  <c r="BN809" i="4"/>
  <c r="BN792" i="4"/>
  <c r="BN794" i="4"/>
  <c r="BN778" i="4"/>
  <c r="BN795" i="4"/>
  <c r="BN796" i="4"/>
  <c r="BN780" i="4"/>
  <c r="BN823" i="4"/>
  <c r="BN797" i="4"/>
  <c r="BN781" i="4"/>
  <c r="BN808" i="4"/>
  <c r="BN798" i="4"/>
  <c r="BN782" i="4"/>
  <c r="BN799" i="4"/>
  <c r="BN783" i="4"/>
  <c r="BN813" i="4"/>
  <c r="BN812" i="4"/>
  <c r="BN800" i="4"/>
  <c r="BN784" i="4"/>
  <c r="BN811" i="4"/>
  <c r="BN801" i="4"/>
  <c r="BN785" i="4"/>
  <c r="BN802" i="4"/>
  <c r="BN761" i="4"/>
  <c r="BN762" i="4"/>
  <c r="BN763" i="4"/>
  <c r="BN764" i="4"/>
  <c r="BN765" i="4"/>
  <c r="BN748" i="4"/>
  <c r="BN786" i="4"/>
  <c r="BN775" i="4"/>
  <c r="BN766" i="4"/>
  <c r="BN749" i="4"/>
  <c r="BN767" i="4"/>
  <c r="BN750" i="4"/>
  <c r="BN768" i="4"/>
  <c r="BN769" i="4"/>
  <c r="BN752" i="4"/>
  <c r="BN793" i="4"/>
  <c r="BN770" i="4"/>
  <c r="BN753" i="4"/>
  <c r="BN776" i="4"/>
  <c r="BN771" i="4"/>
  <c r="BN754" i="4"/>
  <c r="BN772" i="4"/>
  <c r="BN755" i="4"/>
  <c r="BN773" i="4"/>
  <c r="BN779" i="4"/>
  <c r="BN757" i="4"/>
  <c r="BN741" i="4"/>
  <c r="BN759" i="4"/>
  <c r="BN758" i="4"/>
  <c r="BN777" i="4"/>
  <c r="BN760" i="4"/>
  <c r="BN740" i="4"/>
  <c r="BN739" i="4"/>
  <c r="BN756" i="4"/>
  <c r="BN722" i="4"/>
  <c r="BN746" i="4"/>
  <c r="BN723" i="4"/>
  <c r="BN707" i="4"/>
  <c r="BN751" i="4"/>
  <c r="BN744" i="4"/>
  <c r="BN724" i="4"/>
  <c r="BN726" i="4"/>
  <c r="BN725" i="4"/>
  <c r="BN727" i="4"/>
  <c r="BN710" i="4"/>
  <c r="BN728" i="4"/>
  <c r="BN729" i="4"/>
  <c r="BN712" i="4"/>
  <c r="BN745" i="4"/>
  <c r="BN730" i="4"/>
  <c r="BN713" i="4"/>
  <c r="BN742" i="4"/>
  <c r="BN731" i="4"/>
  <c r="BN714" i="4"/>
  <c r="BN732" i="4"/>
  <c r="BN715" i="4"/>
  <c r="BN733" i="4"/>
  <c r="BN716" i="4"/>
  <c r="BN747" i="4"/>
  <c r="BN735" i="4"/>
  <c r="BN734" i="4"/>
  <c r="BN736" i="4"/>
  <c r="BN718" i="4"/>
  <c r="BN743" i="4"/>
  <c r="BN737" i="4"/>
  <c r="BN719" i="4"/>
  <c r="BN738" i="4"/>
  <c r="BN720" i="4"/>
  <c r="BN721" i="4"/>
  <c r="BN695" i="4"/>
  <c r="BN679" i="4"/>
  <c r="BN663" i="4"/>
  <c r="BN647" i="4"/>
  <c r="BN696" i="4"/>
  <c r="BN680" i="4"/>
  <c r="BN664" i="4"/>
  <c r="BN697" i="4"/>
  <c r="BN681" i="4"/>
  <c r="BN665" i="4"/>
  <c r="BN649" i="4"/>
  <c r="BN698" i="4"/>
  <c r="BN682" i="4"/>
  <c r="BN666" i="4"/>
  <c r="BN708" i="4"/>
  <c r="BN699" i="4"/>
  <c r="BN683" i="4"/>
  <c r="BN667" i="4"/>
  <c r="BN651" i="4"/>
  <c r="BN700" i="4"/>
  <c r="BN684" i="4"/>
  <c r="BN668" i="4"/>
  <c r="BN652" i="4"/>
  <c r="BN701" i="4"/>
  <c r="BN685" i="4"/>
  <c r="BN669" i="4"/>
  <c r="BN653" i="4"/>
  <c r="BN702" i="4"/>
  <c r="BN686" i="4"/>
  <c r="BN670" i="4"/>
  <c r="BN654" i="4"/>
  <c r="BN703" i="4"/>
  <c r="BN687" i="4"/>
  <c r="BN671" i="4"/>
  <c r="BN711" i="4"/>
  <c r="BN704" i="4"/>
  <c r="BN688" i="4"/>
  <c r="BN672" i="4"/>
  <c r="BN656" i="4"/>
  <c r="BN705" i="4"/>
  <c r="BN689" i="4"/>
  <c r="BN673" i="4"/>
  <c r="BN706" i="4"/>
  <c r="BN690" i="4"/>
  <c r="BN674" i="4"/>
  <c r="BN658" i="4"/>
  <c r="BN691" i="4"/>
  <c r="BN675" i="4"/>
  <c r="BN659" i="4"/>
  <c r="BN692" i="4"/>
  <c r="BN676" i="4"/>
  <c r="BN660" i="4"/>
  <c r="BN644" i="4"/>
  <c r="BN717" i="4"/>
  <c r="BN709" i="4"/>
  <c r="BN693" i="4"/>
  <c r="BN677" i="4"/>
  <c r="BN661" i="4"/>
  <c r="BN645" i="4"/>
  <c r="BN694" i="4"/>
  <c r="BN678" i="4"/>
  <c r="BN662" i="4"/>
  <c r="BN646" i="4"/>
  <c r="BN650" i="4"/>
  <c r="BN639" i="4"/>
  <c r="BN623" i="4"/>
  <c r="BN607" i="4"/>
  <c r="BN591" i="4"/>
  <c r="BN640" i="4"/>
  <c r="BN624" i="4"/>
  <c r="BN608" i="4"/>
  <c r="BN592" i="4"/>
  <c r="BN576" i="4"/>
  <c r="BN641" i="4"/>
  <c r="BN625" i="4"/>
  <c r="BN609" i="4"/>
  <c r="BN593" i="4"/>
  <c r="BN642" i="4"/>
  <c r="BN626" i="4"/>
  <c r="BN610" i="4"/>
  <c r="BN627" i="4"/>
  <c r="BN611" i="4"/>
  <c r="BN595" i="4"/>
  <c r="BN648" i="4"/>
  <c r="BN628" i="4"/>
  <c r="BN612" i="4"/>
  <c r="BN596" i="4"/>
  <c r="BN580" i="4"/>
  <c r="BN629" i="4"/>
  <c r="BN613" i="4"/>
  <c r="BN597" i="4"/>
  <c r="BN630" i="4"/>
  <c r="BN614" i="4"/>
  <c r="BN598" i="4"/>
  <c r="BN582" i="4"/>
  <c r="BN657" i="4"/>
  <c r="BN631" i="4"/>
  <c r="BN615" i="4"/>
  <c r="BN599" i="4"/>
  <c r="BN583" i="4"/>
  <c r="BN643" i="4"/>
  <c r="BN632" i="4"/>
  <c r="BN616" i="4"/>
  <c r="BN600" i="4"/>
  <c r="BN655" i="4"/>
  <c r="BN633" i="4"/>
  <c r="BN617" i="4"/>
  <c r="BN601" i="4"/>
  <c r="BN585" i="4"/>
  <c r="BN634" i="4"/>
  <c r="BN618" i="4"/>
  <c r="BN602" i="4"/>
  <c r="BN635" i="4"/>
  <c r="BN619" i="4"/>
  <c r="BN603" i="4"/>
  <c r="BN587" i="4"/>
  <c r="BN636" i="4"/>
  <c r="BN620" i="4"/>
  <c r="BN604" i="4"/>
  <c r="BN588" i="4"/>
  <c r="BN637" i="4"/>
  <c r="BN621" i="4"/>
  <c r="BN605" i="4"/>
  <c r="BN589" i="4"/>
  <c r="BN638" i="4"/>
  <c r="BN622" i="4"/>
  <c r="BN606" i="4"/>
  <c r="BN590" i="4"/>
  <c r="BN567" i="4"/>
  <c r="BN551" i="4"/>
  <c r="BN534" i="4"/>
  <c r="BN568" i="4"/>
  <c r="BN552" i="4"/>
  <c r="BN535" i="4"/>
  <c r="BN569" i="4"/>
  <c r="BN553" i="4"/>
  <c r="BN536" i="4"/>
  <c r="BN520" i="4"/>
  <c r="BN570" i="4"/>
  <c r="BN554" i="4"/>
  <c r="BN537" i="4"/>
  <c r="BN521" i="4"/>
  <c r="BN578" i="4"/>
  <c r="BN571" i="4"/>
  <c r="BN555" i="4"/>
  <c r="BN538" i="4"/>
  <c r="BN522" i="4"/>
  <c r="BN572" i="4"/>
  <c r="BN556" i="4"/>
  <c r="BN539" i="4"/>
  <c r="BN523" i="4"/>
  <c r="BN581" i="4"/>
  <c r="BN573" i="4"/>
  <c r="BN557" i="4"/>
  <c r="BN540" i="4"/>
  <c r="BN524" i="4"/>
  <c r="BN594" i="4"/>
  <c r="BN574" i="4"/>
  <c r="BN558" i="4"/>
  <c r="BN541" i="4"/>
  <c r="BN525" i="4"/>
  <c r="BN575" i="4"/>
  <c r="BN559" i="4"/>
  <c r="BN542" i="4"/>
  <c r="BN526" i="4"/>
  <c r="BN560" i="4"/>
  <c r="BN543" i="4"/>
  <c r="BN527" i="4"/>
  <c r="BN561" i="4"/>
  <c r="BN544" i="4"/>
  <c r="BN528" i="4"/>
  <c r="BN586" i="4"/>
  <c r="BN562" i="4"/>
  <c r="BN545" i="4"/>
  <c r="BN529" i="4"/>
  <c r="BN513" i="4"/>
  <c r="BN579" i="4"/>
  <c r="BN563" i="4"/>
  <c r="BN546" i="4"/>
  <c r="BN530" i="4"/>
  <c r="BN564" i="4"/>
  <c r="BN548" i="4"/>
  <c r="BN547" i="4"/>
  <c r="BN531" i="4"/>
  <c r="BN565" i="4"/>
  <c r="BN549" i="4"/>
  <c r="BN532" i="4"/>
  <c r="BN516" i="4"/>
  <c r="BN584" i="4"/>
  <c r="BN577" i="4"/>
  <c r="BN566" i="4"/>
  <c r="BN550" i="4"/>
  <c r="BN533" i="4"/>
  <c r="BN517" i="4"/>
  <c r="BN493" i="4"/>
  <c r="BN477" i="4"/>
  <c r="BN460" i="4"/>
  <c r="BN444" i="4"/>
  <c r="BN515" i="4"/>
  <c r="BN494" i="4"/>
  <c r="BN478" i="4"/>
  <c r="BN461" i="4"/>
  <c r="BN445" i="4"/>
  <c r="BN429" i="4"/>
  <c r="BN495" i="4"/>
  <c r="BN479" i="4"/>
  <c r="BN462" i="4"/>
  <c r="BN446" i="4"/>
  <c r="BN430" i="4"/>
  <c r="BN512" i="4"/>
  <c r="BN508" i="4"/>
  <c r="BN496" i="4"/>
  <c r="BN480" i="4"/>
  <c r="BN463" i="4"/>
  <c r="BN497" i="4"/>
  <c r="BN481" i="4"/>
  <c r="BN464" i="4"/>
  <c r="BN448" i="4"/>
  <c r="BN514" i="4"/>
  <c r="BN498" i="4"/>
  <c r="BN482" i="4"/>
  <c r="BN465" i="4"/>
  <c r="BN449" i="4"/>
  <c r="BN499" i="4"/>
  <c r="BN483" i="4"/>
  <c r="BN466" i="4"/>
  <c r="BN450" i="4"/>
  <c r="BN500" i="4"/>
  <c r="BN484" i="4"/>
  <c r="BN467" i="4"/>
  <c r="BN451" i="4"/>
  <c r="BN501" i="4"/>
  <c r="BN485" i="4"/>
  <c r="BN468" i="4"/>
  <c r="BN452" i="4"/>
  <c r="BN502" i="4"/>
  <c r="BN486" i="4"/>
  <c r="BN503" i="4"/>
  <c r="BN487" i="4"/>
  <c r="BN470" i="4"/>
  <c r="BN454" i="4"/>
  <c r="BN504" i="4"/>
  <c r="BN488" i="4"/>
  <c r="BN471" i="4"/>
  <c r="BN455" i="4"/>
  <c r="BN510" i="4"/>
  <c r="BN505" i="4"/>
  <c r="BN489" i="4"/>
  <c r="BN472" i="4"/>
  <c r="BN456" i="4"/>
  <c r="BN518" i="4"/>
  <c r="BN506" i="4"/>
  <c r="BN490" i="4"/>
  <c r="BN474" i="4"/>
  <c r="BN473" i="4"/>
  <c r="BN457" i="4"/>
  <c r="BN509" i="4"/>
  <c r="BN507" i="4"/>
  <c r="BN491" i="4"/>
  <c r="BN475" i="4"/>
  <c r="BN458" i="4"/>
  <c r="BN442" i="4"/>
  <c r="BN519" i="4"/>
  <c r="BN511" i="4"/>
  <c r="BN492" i="4"/>
  <c r="BN476" i="4"/>
  <c r="BN459" i="4"/>
  <c r="BN443" i="4"/>
  <c r="BN435" i="4"/>
  <c r="BN423" i="4"/>
  <c r="BN407" i="4"/>
  <c r="BN391" i="4"/>
  <c r="BN424" i="4"/>
  <c r="BN408" i="4"/>
  <c r="BN425" i="4"/>
  <c r="BN409" i="4"/>
  <c r="BN469" i="4"/>
  <c r="BN432" i="4"/>
  <c r="BN426" i="4"/>
  <c r="BN410" i="4"/>
  <c r="BN394" i="4"/>
  <c r="BN434" i="4"/>
  <c r="BN427" i="4"/>
  <c r="BN411" i="4"/>
  <c r="BN453" i="4"/>
  <c r="BN428" i="4"/>
  <c r="BN412" i="4"/>
  <c r="BN396" i="4"/>
  <c r="BN379" i="4"/>
  <c r="BN414" i="4"/>
  <c r="BN398" i="4"/>
  <c r="BN381" i="4"/>
  <c r="BN415" i="4"/>
  <c r="BN399" i="4"/>
  <c r="BN382" i="4"/>
  <c r="BN441" i="4"/>
  <c r="BN416" i="4"/>
  <c r="BN400" i="4"/>
  <c r="BN440" i="4"/>
  <c r="BN439" i="4"/>
  <c r="BN431" i="4"/>
  <c r="BN417" i="4"/>
  <c r="BN401" i="4"/>
  <c r="BN384" i="4"/>
  <c r="BN447" i="4"/>
  <c r="BN438" i="4"/>
  <c r="BN418" i="4"/>
  <c r="BN402" i="4"/>
  <c r="BN385" i="4"/>
  <c r="BN433" i="4"/>
  <c r="BN419" i="4"/>
  <c r="BN403" i="4"/>
  <c r="BN387" i="4"/>
  <c r="BN386" i="4"/>
  <c r="BN437" i="4"/>
  <c r="BN420" i="4"/>
  <c r="BN404" i="4"/>
  <c r="BN388" i="4"/>
  <c r="BN421" i="4"/>
  <c r="BN405" i="4"/>
  <c r="BN436" i="4"/>
  <c r="BN422" i="4"/>
  <c r="BN406" i="4"/>
  <c r="BN390" i="4"/>
  <c r="BN383" i="4"/>
  <c r="BN356" i="4"/>
  <c r="BN389" i="4"/>
  <c r="BN372" i="4"/>
  <c r="BN357" i="4"/>
  <c r="BN341" i="4"/>
  <c r="BN325" i="4"/>
  <c r="BN358" i="4"/>
  <c r="BN342" i="4"/>
  <c r="BN326" i="4"/>
  <c r="BN378" i="4"/>
  <c r="BN375" i="4"/>
  <c r="BN359" i="4"/>
  <c r="BN343" i="4"/>
  <c r="BN327" i="4"/>
  <c r="BN360" i="4"/>
  <c r="BN344" i="4"/>
  <c r="BN361" i="4"/>
  <c r="BN345" i="4"/>
  <c r="BN329" i="4"/>
  <c r="BN362" i="4"/>
  <c r="BN346" i="4"/>
  <c r="BN373" i="4"/>
  <c r="BN363" i="4"/>
  <c r="BN347" i="4"/>
  <c r="BN397" i="4"/>
  <c r="BN376" i="4"/>
  <c r="BN364" i="4"/>
  <c r="BN348" i="4"/>
  <c r="BN332" i="4"/>
  <c r="BN413" i="4"/>
  <c r="BN393" i="4"/>
  <c r="BN365" i="4"/>
  <c r="BN349" i="4"/>
  <c r="BN333" i="4"/>
  <c r="BN392" i="4"/>
  <c r="BN366" i="4"/>
  <c r="BN350" i="4"/>
  <c r="BN367" i="4"/>
  <c r="BN351" i="4"/>
  <c r="BN335" i="4"/>
  <c r="BN368" i="4"/>
  <c r="BN352" i="4"/>
  <c r="BN377" i="4"/>
  <c r="BN374" i="4"/>
  <c r="BN369" i="4"/>
  <c r="BN353" i="4"/>
  <c r="BN337" i="4"/>
  <c r="BN370" i="4"/>
  <c r="BN354" i="4"/>
  <c r="BN395" i="4"/>
  <c r="BN380" i="4"/>
  <c r="BN371" i="4"/>
  <c r="BN355" i="4"/>
  <c r="BN339" i="4"/>
  <c r="BN338" i="4"/>
  <c r="BN308" i="4"/>
  <c r="BN292" i="4"/>
  <c r="BN340" i="4"/>
  <c r="BN309" i="4"/>
  <c r="BN293" i="4"/>
  <c r="BN277" i="4"/>
  <c r="BN331" i="4"/>
  <c r="BN319" i="4"/>
  <c r="BN310" i="4"/>
  <c r="BN294" i="4"/>
  <c r="BN322" i="4"/>
  <c r="BN311" i="4"/>
  <c r="BN295" i="4"/>
  <c r="BN279" i="4"/>
  <c r="BN312" i="4"/>
  <c r="BN296" i="4"/>
  <c r="BN280" i="4"/>
  <c r="BN313" i="4"/>
  <c r="BN297" i="4"/>
  <c r="BN281" i="4"/>
  <c r="BN314" i="4"/>
  <c r="BN298" i="4"/>
  <c r="BN282" i="4"/>
  <c r="BN320" i="4"/>
  <c r="BN315" i="4"/>
  <c r="BN299" i="4"/>
  <c r="BN283" i="4"/>
  <c r="BN316" i="4"/>
  <c r="BN300" i="4"/>
  <c r="BN284" i="4"/>
  <c r="BN267" i="4"/>
  <c r="BN330" i="4"/>
  <c r="BN323" i="4"/>
  <c r="BN317" i="4"/>
  <c r="BN301" i="4"/>
  <c r="BN285" i="4"/>
  <c r="BN268" i="4"/>
  <c r="BN334" i="4"/>
  <c r="BN302" i="4"/>
  <c r="BN286" i="4"/>
  <c r="BN303" i="4"/>
  <c r="BN287" i="4"/>
  <c r="BN270" i="4"/>
  <c r="BN336" i="4"/>
  <c r="BN304" i="4"/>
  <c r="BN288" i="4"/>
  <c r="BN271" i="4"/>
  <c r="BN321" i="4"/>
  <c r="BN318" i="4"/>
  <c r="BN305" i="4"/>
  <c r="BN289" i="4"/>
  <c r="BN272" i="4"/>
  <c r="BN328" i="4"/>
  <c r="BN306" i="4"/>
  <c r="BN290" i="4"/>
  <c r="BN273" i="4"/>
  <c r="BN324" i="4"/>
  <c r="BN307" i="4"/>
  <c r="BN291" i="4"/>
  <c r="BN259" i="4"/>
  <c r="BN243" i="4"/>
  <c r="BN266" i="4"/>
  <c r="BN244" i="4"/>
  <c r="BN227" i="4"/>
  <c r="BN278" i="4"/>
  <c r="BN245" i="4"/>
  <c r="BN228" i="4"/>
  <c r="BN212" i="4"/>
  <c r="BN246" i="4"/>
  <c r="BN229" i="4"/>
  <c r="BN213" i="4"/>
  <c r="BN263" i="4"/>
  <c r="BN260" i="4"/>
  <c r="BN247" i="4"/>
  <c r="BN230" i="4"/>
  <c r="BN214" i="4"/>
  <c r="BN248" i="4"/>
  <c r="BN231" i="4"/>
  <c r="BN215" i="4"/>
  <c r="BN265" i="4"/>
  <c r="BN249" i="4"/>
  <c r="BN232" i="4"/>
  <c r="BN216" i="4"/>
  <c r="BN250" i="4"/>
  <c r="BN233" i="4"/>
  <c r="BN251" i="4"/>
  <c r="BN234" i="4"/>
  <c r="BN252" i="4"/>
  <c r="BN235" i="4"/>
  <c r="BN219" i="4"/>
  <c r="BN276" i="4"/>
  <c r="BN261" i="4"/>
  <c r="BN253" i="4"/>
  <c r="BN236" i="4"/>
  <c r="BN254" i="4"/>
  <c r="BN237" i="4"/>
  <c r="BN221" i="4"/>
  <c r="BN264" i="4"/>
  <c r="BN255" i="4"/>
  <c r="BN238" i="4"/>
  <c r="BN275" i="4"/>
  <c r="BN274" i="4"/>
  <c r="BN256" i="4"/>
  <c r="BN240" i="4"/>
  <c r="BN239" i="4"/>
  <c r="BN223" i="4"/>
  <c r="BN257" i="4"/>
  <c r="BN241" i="4"/>
  <c r="BN224" i="4"/>
  <c r="BN269" i="4"/>
  <c r="BN262" i="4"/>
  <c r="BN258" i="4"/>
  <c r="BN242" i="4"/>
  <c r="BN225" i="4"/>
  <c r="BN202" i="4"/>
  <c r="BN190" i="4"/>
  <c r="BN173" i="4"/>
  <c r="BN157" i="4"/>
  <c r="BN141" i="4"/>
  <c r="BN207" i="4"/>
  <c r="BN191" i="4"/>
  <c r="BN174" i="4"/>
  <c r="BN158" i="4"/>
  <c r="BN192" i="4"/>
  <c r="BN175" i="4"/>
  <c r="BN159" i="4"/>
  <c r="BN193" i="4"/>
  <c r="BN176" i="4"/>
  <c r="BN160" i="4"/>
  <c r="BN144" i="4"/>
  <c r="BN211" i="4"/>
  <c r="BN210" i="4"/>
  <c r="BN204" i="4"/>
  <c r="BN194" i="4"/>
  <c r="BN177" i="4"/>
  <c r="BN226" i="4"/>
  <c r="BN209" i="4"/>
  <c r="BN195" i="4"/>
  <c r="BN178" i="4"/>
  <c r="BN162" i="4"/>
  <c r="BN217" i="4"/>
  <c r="BN196" i="4"/>
  <c r="BN179" i="4"/>
  <c r="BN163" i="4"/>
  <c r="BN147" i="4"/>
  <c r="BN206" i="4"/>
  <c r="BN197" i="4"/>
  <c r="BN180" i="4"/>
  <c r="BN164" i="4"/>
  <c r="BN198" i="4"/>
  <c r="BN181" i="4"/>
  <c r="BN165" i="4"/>
  <c r="BN149" i="4"/>
  <c r="BN222" i="4"/>
  <c r="BN203" i="4"/>
  <c r="BN199" i="4"/>
  <c r="BN182" i="4"/>
  <c r="BN166" i="4"/>
  <c r="BN200" i="4"/>
  <c r="BN183" i="4"/>
  <c r="BN167" i="4"/>
  <c r="BN151" i="4"/>
  <c r="BN208" i="4"/>
  <c r="BN201" i="4"/>
  <c r="BN184" i="4"/>
  <c r="BN220" i="4"/>
  <c r="BN185" i="4"/>
  <c r="BN169" i="4"/>
  <c r="BN153" i="4"/>
  <c r="BN186" i="4"/>
  <c r="BN170" i="4"/>
  <c r="BN154" i="4"/>
  <c r="BN218" i="4"/>
  <c r="BN205" i="4"/>
  <c r="BN188" i="4"/>
  <c r="BN187" i="4"/>
  <c r="BN171" i="4"/>
  <c r="BN189" i="4"/>
  <c r="BN172" i="4"/>
  <c r="BN156" i="4"/>
  <c r="BN142" i="4"/>
  <c r="BN133" i="4"/>
  <c r="BN117" i="4"/>
  <c r="BN101" i="4"/>
  <c r="BN85" i="4"/>
  <c r="BN146" i="4"/>
  <c r="BN134" i="4"/>
  <c r="BN118" i="4"/>
  <c r="BN102" i="4"/>
  <c r="BN135" i="4"/>
  <c r="BN119" i="4"/>
  <c r="BN155" i="4"/>
  <c r="BN136" i="4"/>
  <c r="BN120" i="4"/>
  <c r="BN161" i="4"/>
  <c r="BN137" i="4"/>
  <c r="BN121" i="4"/>
  <c r="BN143" i="4"/>
  <c r="BN138" i="4"/>
  <c r="BN122" i="4"/>
  <c r="BN139" i="4"/>
  <c r="BN123" i="4"/>
  <c r="BN107" i="4"/>
  <c r="BN148" i="4"/>
  <c r="BN140" i="4"/>
  <c r="BN124" i="4"/>
  <c r="BN108" i="4"/>
  <c r="BN92" i="4"/>
  <c r="BN125" i="4"/>
  <c r="BN109" i="4"/>
  <c r="BN93" i="4"/>
  <c r="BN152" i="4"/>
  <c r="BN126" i="4"/>
  <c r="BN110" i="4"/>
  <c r="BN94" i="4"/>
  <c r="BN127" i="4"/>
  <c r="BN111" i="4"/>
  <c r="BN95" i="4"/>
  <c r="BN128" i="4"/>
  <c r="BN112" i="4"/>
  <c r="BN129" i="4"/>
  <c r="BN113" i="4"/>
  <c r="BN97" i="4"/>
  <c r="BN168" i="4"/>
  <c r="BN150" i="4"/>
  <c r="BN130" i="4"/>
  <c r="BN114" i="4"/>
  <c r="BN145" i="4"/>
  <c r="BN131" i="4"/>
  <c r="BN115" i="4"/>
  <c r="BN99" i="4"/>
  <c r="BN96" i="4"/>
  <c r="BN91" i="4"/>
  <c r="BN79" i="4"/>
  <c r="BN63" i="4"/>
  <c r="BN104" i="4"/>
  <c r="BN100" i="4"/>
  <c r="BN80" i="4"/>
  <c r="BN64" i="4"/>
  <c r="BN48" i="4"/>
  <c r="BN90" i="4"/>
  <c r="BN81" i="4"/>
  <c r="BN65" i="4"/>
  <c r="BN49" i="4"/>
  <c r="BN66" i="4"/>
  <c r="BN50" i="4"/>
  <c r="BN34" i="4"/>
  <c r="BN89" i="4"/>
  <c r="BN67" i="4"/>
  <c r="BN51" i="4"/>
  <c r="BN35" i="4"/>
  <c r="BN68" i="4"/>
  <c r="BN52" i="4"/>
  <c r="BN103" i="4"/>
  <c r="BN83" i="4"/>
  <c r="BN69" i="4"/>
  <c r="BN53" i="4"/>
  <c r="BN37" i="4"/>
  <c r="BN98" i="4"/>
  <c r="BN88" i="4"/>
  <c r="BN70" i="4"/>
  <c r="BN54" i="4"/>
  <c r="BN38" i="4"/>
  <c r="BN106" i="4"/>
  <c r="BN82" i="4"/>
  <c r="BN71" i="4"/>
  <c r="BN55" i="4"/>
  <c r="BN72" i="4"/>
  <c r="BN56" i="4"/>
  <c r="BN40" i="4"/>
  <c r="BN87" i="4"/>
  <c r="BN84" i="4"/>
  <c r="BN73" i="4"/>
  <c r="BN57" i="4"/>
  <c r="BN41" i="4"/>
  <c r="BN74" i="4"/>
  <c r="BN58" i="4"/>
  <c r="BN116" i="4"/>
  <c r="BN105" i="4"/>
  <c r="BN75" i="4"/>
  <c r="BN59" i="4"/>
  <c r="BN43" i="4"/>
  <c r="BN27" i="4"/>
  <c r="BN132" i="4"/>
  <c r="BN76" i="4"/>
  <c r="BN60" i="4"/>
  <c r="BN77" i="4"/>
  <c r="BN61" i="4"/>
  <c r="BN86" i="4"/>
  <c r="BN78" i="4"/>
  <c r="BN62" i="4"/>
  <c r="BN46" i="4"/>
  <c r="BQ1263" i="4"/>
  <c r="BQ1265" i="4"/>
  <c r="BQ1270" i="4"/>
  <c r="BQ1272" i="4"/>
  <c r="BQ1273" i="4"/>
  <c r="BQ1268" i="4"/>
  <c r="BQ1262" i="4"/>
  <c r="BQ1264" i="4"/>
  <c r="BQ1254" i="4"/>
  <c r="BQ1269" i="4"/>
  <c r="BQ1266" i="4"/>
  <c r="BQ1271" i="4"/>
  <c r="BQ1267" i="4"/>
  <c r="BQ1260" i="4"/>
  <c r="BQ1256" i="4"/>
  <c r="BQ1255" i="4"/>
  <c r="BQ1257" i="4"/>
  <c r="BQ1252" i="4"/>
  <c r="BQ1244" i="4"/>
  <c r="BQ1259" i="4"/>
  <c r="BQ1247" i="4"/>
  <c r="BQ1240" i="4"/>
  <c r="BQ1253" i="4"/>
  <c r="BQ1251" i="4"/>
  <c r="BQ1261" i="4"/>
  <c r="BQ1248" i="4"/>
  <c r="BQ1258" i="4"/>
  <c r="BQ1245" i="4"/>
  <c r="BQ1233" i="4"/>
  <c r="BQ1235" i="4"/>
  <c r="BQ1249" i="4"/>
  <c r="BQ1243" i="4"/>
  <c r="BQ1242" i="4"/>
  <c r="BQ1239" i="4"/>
  <c r="BQ1230" i="4"/>
  <c r="BQ1250" i="4"/>
  <c r="BQ1231" i="4"/>
  <c r="BQ1238" i="4"/>
  <c r="BQ1241" i="4"/>
  <c r="BQ1246" i="4"/>
  <c r="BQ1228" i="4"/>
  <c r="BQ1224" i="4"/>
  <c r="BQ1237" i="4"/>
  <c r="BQ1236" i="4"/>
  <c r="BQ1227" i="4"/>
  <c r="BQ1234" i="4"/>
  <c r="BQ1232" i="4"/>
  <c r="BQ1229" i="4"/>
  <c r="BQ1220" i="4"/>
  <c r="BQ1207" i="4"/>
  <c r="BQ1226" i="4"/>
  <c r="BQ1225" i="4"/>
  <c r="BQ1213" i="4"/>
  <c r="BQ1222" i="4"/>
  <c r="BQ1223" i="4"/>
  <c r="BQ1218" i="4"/>
  <c r="BQ1214" i="4"/>
  <c r="BQ1208" i="4"/>
  <c r="BQ1219" i="4"/>
  <c r="BQ1211" i="4"/>
  <c r="BQ1199" i="4"/>
  <c r="BQ1221" i="4"/>
  <c r="BQ1212" i="4"/>
  <c r="BQ1209" i="4"/>
  <c r="BQ1188" i="4"/>
  <c r="BQ1217" i="4"/>
  <c r="BQ1197" i="4"/>
  <c r="BQ1203" i="4"/>
  <c r="BQ1202" i="4"/>
  <c r="BQ1201" i="4"/>
  <c r="BQ1200" i="4"/>
  <c r="BQ1198" i="4"/>
  <c r="BQ1215" i="4"/>
  <c r="BQ1205" i="4"/>
  <c r="BQ1204" i="4"/>
  <c r="BQ1206" i="4"/>
  <c r="BQ1196" i="4"/>
  <c r="BQ1210" i="4"/>
  <c r="BQ1191" i="4"/>
  <c r="BQ1194" i="4"/>
  <c r="BQ1193" i="4"/>
  <c r="BQ1172" i="4"/>
  <c r="BQ1216" i="4"/>
  <c r="BQ1173" i="4"/>
  <c r="BQ1160" i="4"/>
  <c r="BQ1185" i="4"/>
  <c r="BQ1179" i="4"/>
  <c r="BQ1176" i="4"/>
  <c r="BQ1170" i="4"/>
  <c r="BQ1184" i="4"/>
  <c r="BQ1163" i="4"/>
  <c r="BQ1174" i="4"/>
  <c r="BQ1192" i="4"/>
  <c r="BQ1182" i="4"/>
  <c r="BQ1177" i="4"/>
  <c r="BQ1171" i="4"/>
  <c r="BQ1167" i="4"/>
  <c r="BQ1190" i="4"/>
  <c r="BQ1180" i="4"/>
  <c r="BQ1168" i="4"/>
  <c r="BQ1195" i="4"/>
  <c r="BQ1178" i="4"/>
  <c r="BQ1175" i="4"/>
  <c r="BQ1189" i="4"/>
  <c r="BQ1181" i="4"/>
  <c r="BQ1183" i="4"/>
  <c r="BQ1164" i="4"/>
  <c r="BQ1186" i="4"/>
  <c r="BQ1162" i="4"/>
  <c r="BQ1157" i="4"/>
  <c r="BQ1146" i="4"/>
  <c r="BQ1159" i="4"/>
  <c r="BQ1148" i="4"/>
  <c r="BQ1149" i="4"/>
  <c r="BQ1165" i="4"/>
  <c r="BQ1161" i="4"/>
  <c r="BQ1150" i="4"/>
  <c r="BQ1187" i="4"/>
  <c r="BQ1152" i="4"/>
  <c r="BQ1169" i="4"/>
  <c r="BQ1153" i="4"/>
  <c r="BQ1158" i="4"/>
  <c r="BQ1154" i="4"/>
  <c r="BQ1155" i="4"/>
  <c r="BQ1147" i="4"/>
  <c r="BQ1144" i="4"/>
  <c r="BQ1156" i="4"/>
  <c r="BQ1138" i="4"/>
  <c r="BQ1166" i="4"/>
  <c r="BQ1139" i="4"/>
  <c r="BQ1142" i="4"/>
  <c r="BQ1143" i="4"/>
  <c r="BQ1134" i="4"/>
  <c r="BQ1141" i="4"/>
  <c r="BQ1125" i="4"/>
  <c r="BQ1127" i="4"/>
  <c r="BQ1140" i="4"/>
  <c r="BQ1128" i="4"/>
  <c r="BQ1151" i="4"/>
  <c r="BQ1145" i="4"/>
  <c r="BQ1130" i="4"/>
  <c r="BQ1131" i="4"/>
  <c r="BQ1135" i="4"/>
  <c r="BQ1132" i="4"/>
  <c r="BQ1133" i="4"/>
  <c r="BQ1136" i="4"/>
  <c r="BQ1123" i="4"/>
  <c r="BQ1115" i="4"/>
  <c r="BQ1099" i="4"/>
  <c r="BQ1116" i="4"/>
  <c r="BQ1117" i="4"/>
  <c r="BQ1118" i="4"/>
  <c r="BQ1102" i="4"/>
  <c r="BQ1119" i="4"/>
  <c r="BQ1120" i="4"/>
  <c r="BQ1104" i="4"/>
  <c r="BQ1121" i="4"/>
  <c r="BQ1126" i="4"/>
  <c r="BQ1129" i="4"/>
  <c r="BQ1124" i="4"/>
  <c r="BQ1109" i="4"/>
  <c r="BQ1093" i="4"/>
  <c r="BQ1122" i="4"/>
  <c r="BQ1110" i="4"/>
  <c r="BQ1137" i="4"/>
  <c r="BQ1111" i="4"/>
  <c r="BQ1112" i="4"/>
  <c r="BQ1113" i="4"/>
  <c r="BQ1097" i="4"/>
  <c r="BQ1114" i="4"/>
  <c r="BQ1088" i="4"/>
  <c r="BQ1072" i="4"/>
  <c r="BQ1089" i="4"/>
  <c r="BQ1073" i="4"/>
  <c r="BQ1103" i="4"/>
  <c r="BQ1091" i="4"/>
  <c r="BQ1075" i="4"/>
  <c r="BQ1098" i="4"/>
  <c r="BQ1092" i="4"/>
  <c r="BQ1108" i="4"/>
  <c r="BQ1106" i="4"/>
  <c r="BQ1079" i="4"/>
  <c r="BQ1080" i="4"/>
  <c r="BQ1081" i="4"/>
  <c r="BQ1082" i="4"/>
  <c r="BQ1101" i="4"/>
  <c r="BQ1083" i="4"/>
  <c r="BQ1067" i="4"/>
  <c r="BQ1107" i="4"/>
  <c r="BQ1096" i="4"/>
  <c r="BQ1094" i="4"/>
  <c r="BQ1086" i="4"/>
  <c r="BQ1105" i="4"/>
  <c r="BQ1058" i="4"/>
  <c r="BQ1059" i="4"/>
  <c r="BQ1084" i="4"/>
  <c r="BQ1060" i="4"/>
  <c r="BQ1087" i="4"/>
  <c r="BQ1076" i="4"/>
  <c r="BQ1061" i="4"/>
  <c r="BQ1074" i="4"/>
  <c r="BQ1071" i="4"/>
  <c r="BQ1062" i="4"/>
  <c r="BQ1063" i="4"/>
  <c r="BQ1095" i="4"/>
  <c r="BQ1070" i="4"/>
  <c r="BQ1064" i="4"/>
  <c r="BQ1065" i="4"/>
  <c r="BQ1077" i="4"/>
  <c r="BQ1069" i="4"/>
  <c r="BQ1066" i="4"/>
  <c r="BQ1100" i="4"/>
  <c r="BQ1090" i="4"/>
  <c r="BQ1085" i="4"/>
  <c r="BQ1078" i="4"/>
  <c r="BQ1055" i="4"/>
  <c r="BQ1046" i="4"/>
  <c r="BQ1032" i="4"/>
  <c r="BQ1057" i="4"/>
  <c r="BQ1049" i="4"/>
  <c r="BQ1056" i="4"/>
  <c r="BQ1036" i="4"/>
  <c r="BQ1037" i="4"/>
  <c r="BQ1047" i="4"/>
  <c r="BQ1038" i="4"/>
  <c r="BQ1050" i="4"/>
  <c r="BQ1054" i="4"/>
  <c r="BQ1040" i="4"/>
  <c r="BQ1024" i="4"/>
  <c r="BQ1053" i="4"/>
  <c r="BQ1041" i="4"/>
  <c r="BQ1052" i="4"/>
  <c r="BQ1042" i="4"/>
  <c r="BQ1026" i="4"/>
  <c r="BQ1068" i="4"/>
  <c r="BQ1043" i="4"/>
  <c r="BQ1027" i="4"/>
  <c r="BQ1051" i="4"/>
  <c r="BQ1048" i="4"/>
  <c r="BQ1044" i="4"/>
  <c r="BQ1045" i="4"/>
  <c r="BQ1029" i="4"/>
  <c r="BQ1016" i="4"/>
  <c r="BQ1017" i="4"/>
  <c r="BQ1018" i="4"/>
  <c r="BQ1019" i="4"/>
  <c r="BQ1030" i="4"/>
  <c r="BQ1031" i="4"/>
  <c r="BQ1035" i="4"/>
  <c r="BQ1033" i="4"/>
  <c r="BQ1009" i="4"/>
  <c r="BQ1028" i="4"/>
  <c r="BQ1022" i="4"/>
  <c r="BQ1011" i="4"/>
  <c r="BQ1012" i="4"/>
  <c r="BQ1039" i="4"/>
  <c r="BQ1025" i="4"/>
  <c r="BQ1013" i="4"/>
  <c r="BQ997" i="4"/>
  <c r="BQ1034" i="4"/>
  <c r="BQ1014" i="4"/>
  <c r="BQ1015" i="4"/>
  <c r="BQ999" i="4"/>
  <c r="BQ1001" i="4"/>
  <c r="BQ996" i="4"/>
  <c r="BQ1020" i="4"/>
  <c r="BQ1010" i="4"/>
  <c r="BQ1000" i="4"/>
  <c r="BQ1023" i="4"/>
  <c r="BQ1002" i="4"/>
  <c r="BQ983" i="4"/>
  <c r="BQ986" i="4"/>
  <c r="BQ1003" i="4"/>
  <c r="BQ988" i="4"/>
  <c r="BQ972" i="4"/>
  <c r="BQ1006" i="4"/>
  <c r="BQ1004" i="4"/>
  <c r="BQ998" i="4"/>
  <c r="BQ991" i="4"/>
  <c r="BQ1007" i="4"/>
  <c r="BQ992" i="4"/>
  <c r="BQ993" i="4"/>
  <c r="BQ1021" i="4"/>
  <c r="BQ1008" i="4"/>
  <c r="BQ1005" i="4"/>
  <c r="BQ995" i="4"/>
  <c r="BQ989" i="4"/>
  <c r="BQ962" i="4"/>
  <c r="BQ963" i="4"/>
  <c r="BQ964" i="4"/>
  <c r="BQ982" i="4"/>
  <c r="BQ978" i="4"/>
  <c r="BQ981" i="4"/>
  <c r="BQ966" i="4"/>
  <c r="BQ990" i="4"/>
  <c r="BQ975" i="4"/>
  <c r="BQ967" i="4"/>
  <c r="BQ969" i="4"/>
  <c r="BQ994" i="4"/>
  <c r="BQ980" i="4"/>
  <c r="BQ977" i="4"/>
  <c r="BQ971" i="4"/>
  <c r="BQ956" i="4"/>
  <c r="BQ974" i="4"/>
  <c r="BQ987" i="4"/>
  <c r="BQ959" i="4"/>
  <c r="BQ985" i="4"/>
  <c r="BQ979" i="4"/>
  <c r="BQ984" i="4"/>
  <c r="BQ976" i="4"/>
  <c r="BQ961" i="4"/>
  <c r="BQ973" i="4"/>
  <c r="BQ953" i="4"/>
  <c r="BQ945" i="4"/>
  <c r="BQ960" i="4"/>
  <c r="BQ958" i="4"/>
  <c r="BQ946" i="4"/>
  <c r="BQ968" i="4"/>
  <c r="BQ947" i="4"/>
  <c r="BQ931" i="4"/>
  <c r="BQ970" i="4"/>
  <c r="BQ948" i="4"/>
  <c r="BQ932" i="4"/>
  <c r="BQ965" i="4"/>
  <c r="BQ955" i="4"/>
  <c r="BQ949" i="4"/>
  <c r="BQ933" i="4"/>
  <c r="BQ950" i="4"/>
  <c r="BQ934" i="4"/>
  <c r="BQ952" i="4"/>
  <c r="BQ936" i="4"/>
  <c r="BQ938" i="4"/>
  <c r="BQ954" i="4"/>
  <c r="BQ940" i="4"/>
  <c r="BQ941" i="4"/>
  <c r="BQ942" i="4"/>
  <c r="BQ943" i="4"/>
  <c r="BQ927" i="4"/>
  <c r="BQ957" i="4"/>
  <c r="BQ944" i="4"/>
  <c r="BQ928" i="4"/>
  <c r="BQ926" i="4"/>
  <c r="BQ937" i="4"/>
  <c r="BQ911" i="4"/>
  <c r="BQ912" i="4"/>
  <c r="BQ913" i="4"/>
  <c r="BQ897" i="4"/>
  <c r="BQ935" i="4"/>
  <c r="BQ929" i="4"/>
  <c r="BQ914" i="4"/>
  <c r="BQ915" i="4"/>
  <c r="BQ899" i="4"/>
  <c r="BQ925" i="4"/>
  <c r="BQ917" i="4"/>
  <c r="BQ901" i="4"/>
  <c r="BQ918" i="4"/>
  <c r="BQ902" i="4"/>
  <c r="BQ919" i="4"/>
  <c r="BQ903" i="4"/>
  <c r="BQ939" i="4"/>
  <c r="BQ920" i="4"/>
  <c r="BQ904" i="4"/>
  <c r="BQ930" i="4"/>
  <c r="BQ921" i="4"/>
  <c r="BQ922" i="4"/>
  <c r="BQ906" i="4"/>
  <c r="BQ923" i="4"/>
  <c r="BQ951" i="4"/>
  <c r="BQ924" i="4"/>
  <c r="BQ908" i="4"/>
  <c r="BQ890" i="4"/>
  <c r="BQ874" i="4"/>
  <c r="BQ891" i="4"/>
  <c r="BQ892" i="4"/>
  <c r="BQ876" i="4"/>
  <c r="BQ893" i="4"/>
  <c r="BQ877" i="4"/>
  <c r="BQ900" i="4"/>
  <c r="BQ894" i="4"/>
  <c r="BQ878" i="4"/>
  <c r="BQ895" i="4"/>
  <c r="BQ905" i="4"/>
  <c r="BQ910" i="4"/>
  <c r="BQ909" i="4"/>
  <c r="BQ882" i="4"/>
  <c r="BQ916" i="4"/>
  <c r="BQ883" i="4"/>
  <c r="BQ907" i="4"/>
  <c r="BQ896" i="4"/>
  <c r="BQ884" i="4"/>
  <c r="BQ885" i="4"/>
  <c r="BQ869" i="4"/>
  <c r="BQ886" i="4"/>
  <c r="BQ870" i="4"/>
  <c r="BQ898" i="4"/>
  <c r="BQ887" i="4"/>
  <c r="BQ871" i="4"/>
  <c r="BQ888" i="4"/>
  <c r="BQ889" i="4"/>
  <c r="BQ873" i="4"/>
  <c r="BQ881" i="4"/>
  <c r="BQ872" i="4"/>
  <c r="BQ857" i="4"/>
  <c r="BQ868" i="4"/>
  <c r="BQ858" i="4"/>
  <c r="BQ842" i="4"/>
  <c r="BQ859" i="4"/>
  <c r="BQ843" i="4"/>
  <c r="BQ860" i="4"/>
  <c r="BQ844" i="4"/>
  <c r="BQ867" i="4"/>
  <c r="BQ861" i="4"/>
  <c r="BQ845" i="4"/>
  <c r="BQ862" i="4"/>
  <c r="BQ863" i="4"/>
  <c r="BQ847" i="4"/>
  <c r="BQ864" i="4"/>
  <c r="BQ848" i="4"/>
  <c r="BQ875" i="4"/>
  <c r="BQ865" i="4"/>
  <c r="BQ849" i="4"/>
  <c r="BQ850" i="4"/>
  <c r="BQ851" i="4"/>
  <c r="BQ879" i="4"/>
  <c r="BQ852" i="4"/>
  <c r="BQ880" i="4"/>
  <c r="BQ853" i="4"/>
  <c r="BQ837" i="4"/>
  <c r="BQ866" i="4"/>
  <c r="BQ854" i="4"/>
  <c r="BQ838" i="4"/>
  <c r="BQ855" i="4"/>
  <c r="BQ839" i="4"/>
  <c r="BQ835" i="4"/>
  <c r="BQ817" i="4"/>
  <c r="BQ834" i="4"/>
  <c r="BQ819" i="4"/>
  <c r="BQ833" i="4"/>
  <c r="BQ820" i="4"/>
  <c r="BQ821" i="4"/>
  <c r="BQ822" i="4"/>
  <c r="BQ823" i="4"/>
  <c r="BQ824" i="4"/>
  <c r="BQ840" i="4"/>
  <c r="BQ825" i="4"/>
  <c r="BQ809" i="4"/>
  <c r="BQ841" i="4"/>
  <c r="BQ828" i="4"/>
  <c r="BQ829" i="4"/>
  <c r="BQ846" i="4"/>
  <c r="BQ830" i="4"/>
  <c r="BQ831" i="4"/>
  <c r="BQ856" i="4"/>
  <c r="BQ836" i="4"/>
  <c r="BQ832" i="4"/>
  <c r="BQ815" i="4"/>
  <c r="BQ790" i="4"/>
  <c r="BQ791" i="4"/>
  <c r="BQ792" i="4"/>
  <c r="BQ793" i="4"/>
  <c r="BQ777" i="4"/>
  <c r="BQ827" i="4"/>
  <c r="BQ826" i="4"/>
  <c r="BQ794" i="4"/>
  <c r="BQ818" i="4"/>
  <c r="BQ806" i="4"/>
  <c r="BQ795" i="4"/>
  <c r="BQ797" i="4"/>
  <c r="BQ781" i="4"/>
  <c r="BQ798" i="4"/>
  <c r="BQ808" i="4"/>
  <c r="BQ799" i="4"/>
  <c r="BQ783" i="4"/>
  <c r="BQ813" i="4"/>
  <c r="BQ812" i="4"/>
  <c r="BQ800" i="4"/>
  <c r="BQ784" i="4"/>
  <c r="BQ816" i="4"/>
  <c r="BQ811" i="4"/>
  <c r="BQ801" i="4"/>
  <c r="BQ785" i="4"/>
  <c r="BQ802" i="4"/>
  <c r="BQ786" i="4"/>
  <c r="BQ814" i="4"/>
  <c r="BQ810" i="4"/>
  <c r="BQ803" i="4"/>
  <c r="BQ787" i="4"/>
  <c r="BQ804" i="4"/>
  <c r="BQ788" i="4"/>
  <c r="BQ807" i="4"/>
  <c r="BQ805" i="4"/>
  <c r="BQ764" i="4"/>
  <c r="BQ747" i="4"/>
  <c r="BQ765" i="4"/>
  <c r="BQ766" i="4"/>
  <c r="BQ775" i="4"/>
  <c r="BQ767" i="4"/>
  <c r="BQ750" i="4"/>
  <c r="BQ782" i="4"/>
  <c r="BQ768" i="4"/>
  <c r="BQ751" i="4"/>
  <c r="BQ769" i="4"/>
  <c r="BQ752" i="4"/>
  <c r="BQ770" i="4"/>
  <c r="BQ753" i="4"/>
  <c r="BQ789" i="4"/>
  <c r="BQ771" i="4"/>
  <c r="BQ776" i="4"/>
  <c r="BQ772" i="4"/>
  <c r="BQ755" i="4"/>
  <c r="BQ778" i="4"/>
  <c r="BQ773" i="4"/>
  <c r="BQ756" i="4"/>
  <c r="BQ796" i="4"/>
  <c r="BQ757" i="4"/>
  <c r="BQ779" i="4"/>
  <c r="BQ759" i="4"/>
  <c r="BQ758" i="4"/>
  <c r="BQ761" i="4"/>
  <c r="BQ744" i="4"/>
  <c r="BQ774" i="4"/>
  <c r="BQ762" i="4"/>
  <c r="BQ780" i="4"/>
  <c r="BQ763" i="4"/>
  <c r="BQ746" i="4"/>
  <c r="BQ726" i="4"/>
  <c r="BQ725" i="4"/>
  <c r="BQ741" i="4"/>
  <c r="BQ727" i="4"/>
  <c r="BQ710" i="4"/>
  <c r="BQ728" i="4"/>
  <c r="BQ729" i="4"/>
  <c r="BQ712" i="4"/>
  <c r="BQ730" i="4"/>
  <c r="BQ713" i="4"/>
  <c r="BQ745" i="4"/>
  <c r="BQ731" i="4"/>
  <c r="BQ754" i="4"/>
  <c r="BQ742" i="4"/>
  <c r="BQ732" i="4"/>
  <c r="BQ715" i="4"/>
  <c r="BQ733" i="4"/>
  <c r="BQ716" i="4"/>
  <c r="BQ748" i="4"/>
  <c r="BQ735" i="4"/>
  <c r="BQ734" i="4"/>
  <c r="BQ717" i="4"/>
  <c r="BQ736" i="4"/>
  <c r="BQ718" i="4"/>
  <c r="BQ737" i="4"/>
  <c r="BQ719" i="4"/>
  <c r="BQ743" i="4"/>
  <c r="BQ738" i="4"/>
  <c r="BQ760" i="4"/>
  <c r="BQ740" i="4"/>
  <c r="BQ739" i="4"/>
  <c r="BQ721" i="4"/>
  <c r="BQ722" i="4"/>
  <c r="BQ749" i="4"/>
  <c r="BQ723" i="4"/>
  <c r="BQ698" i="4"/>
  <c r="BQ682" i="4"/>
  <c r="BQ666" i="4"/>
  <c r="BQ650" i="4"/>
  <c r="BQ699" i="4"/>
  <c r="BQ683" i="4"/>
  <c r="BQ667" i="4"/>
  <c r="BQ708" i="4"/>
  <c r="BQ700" i="4"/>
  <c r="BQ684" i="4"/>
  <c r="BQ668" i="4"/>
  <c r="BQ652" i="4"/>
  <c r="BQ701" i="4"/>
  <c r="BQ685" i="4"/>
  <c r="BQ669" i="4"/>
  <c r="BQ702" i="4"/>
  <c r="BQ686" i="4"/>
  <c r="BQ670" i="4"/>
  <c r="BQ654" i="4"/>
  <c r="BQ703" i="4"/>
  <c r="BQ687" i="4"/>
  <c r="BQ671" i="4"/>
  <c r="BQ655" i="4"/>
  <c r="BQ704" i="4"/>
  <c r="BQ688" i="4"/>
  <c r="BQ672" i="4"/>
  <c r="BQ656" i="4"/>
  <c r="BQ705" i="4"/>
  <c r="BQ689" i="4"/>
  <c r="BQ673" i="4"/>
  <c r="BQ657" i="4"/>
  <c r="BQ720" i="4"/>
  <c r="BQ711" i="4"/>
  <c r="BQ706" i="4"/>
  <c r="BQ690" i="4"/>
  <c r="BQ674" i="4"/>
  <c r="BQ691" i="4"/>
  <c r="BQ675" i="4"/>
  <c r="BQ659" i="4"/>
  <c r="BQ692" i="4"/>
  <c r="BQ676" i="4"/>
  <c r="BQ693" i="4"/>
  <c r="BQ677" i="4"/>
  <c r="BQ661" i="4"/>
  <c r="BQ724" i="4"/>
  <c r="BQ714" i="4"/>
  <c r="BQ709" i="4"/>
  <c r="BQ694" i="4"/>
  <c r="BQ678" i="4"/>
  <c r="BQ662" i="4"/>
  <c r="BQ707" i="4"/>
  <c r="BQ695" i="4"/>
  <c r="BQ679" i="4"/>
  <c r="BQ663" i="4"/>
  <c r="BQ647" i="4"/>
  <c r="BQ696" i="4"/>
  <c r="BQ680" i="4"/>
  <c r="BQ664" i="4"/>
  <c r="BQ648" i="4"/>
  <c r="BQ697" i="4"/>
  <c r="BQ681" i="4"/>
  <c r="BQ665" i="4"/>
  <c r="BQ649" i="4"/>
  <c r="BQ646" i="4"/>
  <c r="BQ642" i="4"/>
  <c r="BQ626" i="4"/>
  <c r="BQ610" i="4"/>
  <c r="BQ594" i="4"/>
  <c r="BQ627" i="4"/>
  <c r="BQ611" i="4"/>
  <c r="BQ595" i="4"/>
  <c r="BQ579" i="4"/>
  <c r="BQ628" i="4"/>
  <c r="BQ612" i="4"/>
  <c r="BQ596" i="4"/>
  <c r="BQ580" i="4"/>
  <c r="BQ645" i="4"/>
  <c r="BQ629" i="4"/>
  <c r="BQ613" i="4"/>
  <c r="BQ597" i="4"/>
  <c r="BQ630" i="4"/>
  <c r="BQ614" i="4"/>
  <c r="BQ598" i="4"/>
  <c r="BQ631" i="4"/>
  <c r="BQ615" i="4"/>
  <c r="BQ599" i="4"/>
  <c r="BQ583" i="4"/>
  <c r="BQ653" i="4"/>
  <c r="BQ643" i="4"/>
  <c r="BQ632" i="4"/>
  <c r="BQ616" i="4"/>
  <c r="BQ600" i="4"/>
  <c r="BQ644" i="4"/>
  <c r="BQ633" i="4"/>
  <c r="BQ617" i="4"/>
  <c r="BQ601" i="4"/>
  <c r="BQ585" i="4"/>
  <c r="BQ660" i="4"/>
  <c r="BQ634" i="4"/>
  <c r="BQ618" i="4"/>
  <c r="BQ602" i="4"/>
  <c r="BQ586" i="4"/>
  <c r="BQ635" i="4"/>
  <c r="BQ619" i="4"/>
  <c r="BQ603" i="4"/>
  <c r="BQ636" i="4"/>
  <c r="BQ620" i="4"/>
  <c r="BQ604" i="4"/>
  <c r="BQ588" i="4"/>
  <c r="BQ637" i="4"/>
  <c r="BQ621" i="4"/>
  <c r="BQ605" i="4"/>
  <c r="BQ638" i="4"/>
  <c r="BQ622" i="4"/>
  <c r="BQ606" i="4"/>
  <c r="BQ590" i="4"/>
  <c r="BQ658" i="4"/>
  <c r="BQ651" i="4"/>
  <c r="BQ639" i="4"/>
  <c r="BQ623" i="4"/>
  <c r="BQ607" i="4"/>
  <c r="BQ591" i="4"/>
  <c r="BQ640" i="4"/>
  <c r="BQ624" i="4"/>
  <c r="BQ608" i="4"/>
  <c r="BQ592" i="4"/>
  <c r="BQ641" i="4"/>
  <c r="BQ625" i="4"/>
  <c r="BQ609" i="4"/>
  <c r="BQ593" i="4"/>
  <c r="BQ589" i="4"/>
  <c r="BQ582" i="4"/>
  <c r="BQ570" i="4"/>
  <c r="BQ554" i="4"/>
  <c r="BQ537" i="4"/>
  <c r="BQ571" i="4"/>
  <c r="BQ555" i="4"/>
  <c r="BQ538" i="4"/>
  <c r="BQ578" i="4"/>
  <c r="BQ572" i="4"/>
  <c r="BQ556" i="4"/>
  <c r="BQ539" i="4"/>
  <c r="BQ523" i="4"/>
  <c r="BQ507" i="4"/>
  <c r="BQ573" i="4"/>
  <c r="BQ557" i="4"/>
  <c r="BQ540" i="4"/>
  <c r="BQ524" i="4"/>
  <c r="BQ581" i="4"/>
  <c r="BQ574" i="4"/>
  <c r="BQ558" i="4"/>
  <c r="BQ541" i="4"/>
  <c r="BQ525" i="4"/>
  <c r="BQ509" i="4"/>
  <c r="BQ575" i="4"/>
  <c r="BQ559" i="4"/>
  <c r="BQ542" i="4"/>
  <c r="BQ526" i="4"/>
  <c r="BQ510" i="4"/>
  <c r="BQ560" i="4"/>
  <c r="BQ543" i="4"/>
  <c r="BQ527" i="4"/>
  <c r="BQ561" i="4"/>
  <c r="BQ544" i="4"/>
  <c r="BQ528" i="4"/>
  <c r="BQ576" i="4"/>
  <c r="BQ562" i="4"/>
  <c r="BQ545" i="4"/>
  <c r="BQ529" i="4"/>
  <c r="BQ587" i="4"/>
  <c r="BQ563" i="4"/>
  <c r="BQ546" i="4"/>
  <c r="BQ530" i="4"/>
  <c r="BQ564" i="4"/>
  <c r="BQ548" i="4"/>
  <c r="BQ547" i="4"/>
  <c r="BQ531" i="4"/>
  <c r="BQ565" i="4"/>
  <c r="BQ549" i="4"/>
  <c r="BQ532" i="4"/>
  <c r="BQ516" i="4"/>
  <c r="BQ566" i="4"/>
  <c r="BQ550" i="4"/>
  <c r="BQ533" i="4"/>
  <c r="BQ517" i="4"/>
  <c r="BQ577" i="4"/>
  <c r="BQ567" i="4"/>
  <c r="BQ551" i="4"/>
  <c r="BQ534" i="4"/>
  <c r="BQ584" i="4"/>
  <c r="BQ568" i="4"/>
  <c r="BQ552" i="4"/>
  <c r="BQ535" i="4"/>
  <c r="BQ519" i="4"/>
  <c r="BQ569" i="4"/>
  <c r="BQ553" i="4"/>
  <c r="BQ536" i="4"/>
  <c r="BQ520" i="4"/>
  <c r="BQ512" i="4"/>
  <c r="BQ508" i="4"/>
  <c r="BQ496" i="4"/>
  <c r="BQ480" i="4"/>
  <c r="BQ463" i="4"/>
  <c r="BQ447" i="4"/>
  <c r="BQ497" i="4"/>
  <c r="BQ481" i="4"/>
  <c r="BQ464" i="4"/>
  <c r="BQ448" i="4"/>
  <c r="BQ432" i="4"/>
  <c r="BQ498" i="4"/>
  <c r="BQ482" i="4"/>
  <c r="BQ465" i="4"/>
  <c r="BQ449" i="4"/>
  <c r="BQ433" i="4"/>
  <c r="BQ522" i="4"/>
  <c r="BQ514" i="4"/>
  <c r="BQ499" i="4"/>
  <c r="BQ483" i="4"/>
  <c r="BQ466" i="4"/>
  <c r="BQ500" i="4"/>
  <c r="BQ484" i="4"/>
  <c r="BQ467" i="4"/>
  <c r="BQ451" i="4"/>
  <c r="BQ501" i="4"/>
  <c r="BQ485" i="4"/>
  <c r="BQ468" i="4"/>
  <c r="BQ452" i="4"/>
  <c r="BQ436" i="4"/>
  <c r="BQ502" i="4"/>
  <c r="BQ486" i="4"/>
  <c r="BQ469" i="4"/>
  <c r="BQ453" i="4"/>
  <c r="BQ503" i="4"/>
  <c r="BQ487" i="4"/>
  <c r="BQ470" i="4"/>
  <c r="BQ454" i="4"/>
  <c r="BQ504" i="4"/>
  <c r="BQ488" i="4"/>
  <c r="BQ471" i="4"/>
  <c r="BQ455" i="4"/>
  <c r="BQ513" i="4"/>
  <c r="BQ505" i="4"/>
  <c r="BQ489" i="4"/>
  <c r="BQ506" i="4"/>
  <c r="BQ490" i="4"/>
  <c r="BQ474" i="4"/>
  <c r="BQ473" i="4"/>
  <c r="BQ457" i="4"/>
  <c r="BQ491" i="4"/>
  <c r="BQ475" i="4"/>
  <c r="BQ458" i="4"/>
  <c r="BQ518" i="4"/>
  <c r="BQ511" i="4"/>
  <c r="BQ492" i="4"/>
  <c r="BQ476" i="4"/>
  <c r="BQ459" i="4"/>
  <c r="BQ443" i="4"/>
  <c r="BQ493" i="4"/>
  <c r="BQ477" i="4"/>
  <c r="BQ460" i="4"/>
  <c r="BQ521" i="4"/>
  <c r="BQ494" i="4"/>
  <c r="BQ478" i="4"/>
  <c r="BQ461" i="4"/>
  <c r="BQ445" i="4"/>
  <c r="BQ515" i="4"/>
  <c r="BQ495" i="4"/>
  <c r="BQ479" i="4"/>
  <c r="BQ462" i="4"/>
  <c r="BQ446" i="4"/>
  <c r="BQ430" i="4"/>
  <c r="BQ426" i="4"/>
  <c r="BQ410" i="4"/>
  <c r="BQ394" i="4"/>
  <c r="BQ434" i="4"/>
  <c r="BQ427" i="4"/>
  <c r="BQ411" i="4"/>
  <c r="BQ428" i="4"/>
  <c r="BQ412" i="4"/>
  <c r="BQ456" i="4"/>
  <c r="BQ413" i="4"/>
  <c r="BQ397" i="4"/>
  <c r="BQ414" i="4"/>
  <c r="BQ415" i="4"/>
  <c r="BQ399" i="4"/>
  <c r="BQ382" i="4"/>
  <c r="BQ441" i="4"/>
  <c r="BQ440" i="4"/>
  <c r="BQ439" i="4"/>
  <c r="BQ429" i="4"/>
  <c r="BQ417" i="4"/>
  <c r="BQ401" i="4"/>
  <c r="BQ384" i="4"/>
  <c r="BQ450" i="4"/>
  <c r="BQ438" i="4"/>
  <c r="BQ418" i="4"/>
  <c r="BQ402" i="4"/>
  <c r="BQ385" i="4"/>
  <c r="BQ431" i="4"/>
  <c r="BQ419" i="4"/>
  <c r="BQ403" i="4"/>
  <c r="BQ437" i="4"/>
  <c r="BQ420" i="4"/>
  <c r="BQ404" i="4"/>
  <c r="BQ388" i="4"/>
  <c r="BQ421" i="4"/>
  <c r="BQ405" i="4"/>
  <c r="BQ389" i="4"/>
  <c r="BQ422" i="4"/>
  <c r="BQ406" i="4"/>
  <c r="BQ390" i="4"/>
  <c r="BQ423" i="4"/>
  <c r="BQ407" i="4"/>
  <c r="BQ391" i="4"/>
  <c r="BQ472" i="4"/>
  <c r="BQ442" i="4"/>
  <c r="BQ435" i="4"/>
  <c r="BQ424" i="4"/>
  <c r="BQ408" i="4"/>
  <c r="BQ444" i="4"/>
  <c r="BQ425" i="4"/>
  <c r="BQ409" i="4"/>
  <c r="BQ393" i="4"/>
  <c r="BQ378" i="4"/>
  <c r="BQ375" i="4"/>
  <c r="BQ359" i="4"/>
  <c r="BQ386" i="4"/>
  <c r="BQ360" i="4"/>
  <c r="BQ344" i="4"/>
  <c r="BQ328" i="4"/>
  <c r="BQ396" i="4"/>
  <c r="BQ361" i="4"/>
  <c r="BQ345" i="4"/>
  <c r="BQ329" i="4"/>
  <c r="BQ416" i="4"/>
  <c r="BQ362" i="4"/>
  <c r="BQ346" i="4"/>
  <c r="BQ330" i="4"/>
  <c r="BQ373" i="4"/>
  <c r="BQ363" i="4"/>
  <c r="BQ347" i="4"/>
  <c r="BQ376" i="4"/>
  <c r="BQ364" i="4"/>
  <c r="BQ348" i="4"/>
  <c r="BQ332" i="4"/>
  <c r="BQ365" i="4"/>
  <c r="BQ349" i="4"/>
  <c r="BQ333" i="4"/>
  <c r="BQ366" i="4"/>
  <c r="BQ350" i="4"/>
  <c r="BQ367" i="4"/>
  <c r="BQ351" i="4"/>
  <c r="BQ335" i="4"/>
  <c r="BQ392" i="4"/>
  <c r="BQ368" i="4"/>
  <c r="BQ352" i="4"/>
  <c r="BQ336" i="4"/>
  <c r="BQ377" i="4"/>
  <c r="BQ374" i="4"/>
  <c r="BQ369" i="4"/>
  <c r="BQ353" i="4"/>
  <c r="BQ387" i="4"/>
  <c r="BQ370" i="4"/>
  <c r="BQ354" i="4"/>
  <c r="BQ338" i="4"/>
  <c r="BQ381" i="4"/>
  <c r="BQ371" i="4"/>
  <c r="BQ355" i="4"/>
  <c r="BQ395" i="4"/>
  <c r="BQ380" i="4"/>
  <c r="BQ356" i="4"/>
  <c r="BQ340" i="4"/>
  <c r="BQ398" i="4"/>
  <c r="BQ379" i="4"/>
  <c r="BQ372" i="4"/>
  <c r="BQ357" i="4"/>
  <c r="BQ400" i="4"/>
  <c r="BQ383" i="4"/>
  <c r="BQ358" i="4"/>
  <c r="BQ342" i="4"/>
  <c r="BQ322" i="4"/>
  <c r="BQ311" i="4"/>
  <c r="BQ295" i="4"/>
  <c r="BQ331" i="4"/>
  <c r="BQ312" i="4"/>
  <c r="BQ296" i="4"/>
  <c r="BQ280" i="4"/>
  <c r="BQ313" i="4"/>
  <c r="BQ297" i="4"/>
  <c r="BQ341" i="4"/>
  <c r="BQ314" i="4"/>
  <c r="BQ298" i="4"/>
  <c r="BQ282" i="4"/>
  <c r="BQ320" i="4"/>
  <c r="BQ315" i="4"/>
  <c r="BQ299" i="4"/>
  <c r="BQ283" i="4"/>
  <c r="BQ337" i="4"/>
  <c r="BQ316" i="4"/>
  <c r="BQ300" i="4"/>
  <c r="BQ284" i="4"/>
  <c r="BQ325" i="4"/>
  <c r="BQ323" i="4"/>
  <c r="BQ317" i="4"/>
  <c r="BQ301" i="4"/>
  <c r="BQ285" i="4"/>
  <c r="BQ302" i="4"/>
  <c r="BQ286" i="4"/>
  <c r="BQ303" i="4"/>
  <c r="BQ287" i="4"/>
  <c r="BQ270" i="4"/>
  <c r="BQ334" i="4"/>
  <c r="BQ326" i="4"/>
  <c r="BQ304" i="4"/>
  <c r="BQ288" i="4"/>
  <c r="BQ271" i="4"/>
  <c r="BQ321" i="4"/>
  <c r="BQ318" i="4"/>
  <c r="BQ305" i="4"/>
  <c r="BQ289" i="4"/>
  <c r="BQ306" i="4"/>
  <c r="BQ290" i="4"/>
  <c r="BQ273" i="4"/>
  <c r="BQ327" i="4"/>
  <c r="BQ324" i="4"/>
  <c r="BQ307" i="4"/>
  <c r="BQ291" i="4"/>
  <c r="BQ274" i="4"/>
  <c r="BQ339" i="4"/>
  <c r="BQ308" i="4"/>
  <c r="BQ292" i="4"/>
  <c r="BQ275" i="4"/>
  <c r="BQ343" i="4"/>
  <c r="BQ309" i="4"/>
  <c r="BQ293" i="4"/>
  <c r="BQ277" i="4"/>
  <c r="BQ276" i="4"/>
  <c r="BQ319" i="4"/>
  <c r="BQ310" i="4"/>
  <c r="BQ294" i="4"/>
  <c r="BQ278" i="4"/>
  <c r="BQ246" i="4"/>
  <c r="BQ263" i="4"/>
  <c r="BQ260" i="4"/>
  <c r="BQ247" i="4"/>
  <c r="BQ230" i="4"/>
  <c r="BQ248" i="4"/>
  <c r="BQ231" i="4"/>
  <c r="BQ215" i="4"/>
  <c r="BQ265" i="4"/>
  <c r="BQ249" i="4"/>
  <c r="BQ232" i="4"/>
  <c r="BQ216" i="4"/>
  <c r="BQ250" i="4"/>
  <c r="BQ233" i="4"/>
  <c r="BQ217" i="4"/>
  <c r="BQ251" i="4"/>
  <c r="BQ234" i="4"/>
  <c r="BQ218" i="4"/>
  <c r="BQ268" i="4"/>
  <c r="BQ252" i="4"/>
  <c r="BQ235" i="4"/>
  <c r="BQ219" i="4"/>
  <c r="BQ279" i="4"/>
  <c r="BQ261" i="4"/>
  <c r="BQ253" i="4"/>
  <c r="BQ236" i="4"/>
  <c r="BQ254" i="4"/>
  <c r="BQ237" i="4"/>
  <c r="BQ264" i="4"/>
  <c r="BQ255" i="4"/>
  <c r="BQ238" i="4"/>
  <c r="BQ222" i="4"/>
  <c r="BQ256" i="4"/>
  <c r="BQ240" i="4"/>
  <c r="BQ239" i="4"/>
  <c r="BQ257" i="4"/>
  <c r="BQ241" i="4"/>
  <c r="BQ224" i="4"/>
  <c r="BQ262" i="4"/>
  <c r="BQ258" i="4"/>
  <c r="BQ242" i="4"/>
  <c r="BQ272" i="4"/>
  <c r="BQ259" i="4"/>
  <c r="BQ243" i="4"/>
  <c r="BQ226" i="4"/>
  <c r="BQ281" i="4"/>
  <c r="BQ269" i="4"/>
  <c r="BQ267" i="4"/>
  <c r="BQ266" i="4"/>
  <c r="BQ244" i="4"/>
  <c r="BQ227" i="4"/>
  <c r="BQ245" i="4"/>
  <c r="BQ228" i="4"/>
  <c r="BQ193" i="4"/>
  <c r="BQ176" i="4"/>
  <c r="BQ160" i="4"/>
  <c r="BQ144" i="4"/>
  <c r="BQ212" i="4"/>
  <c r="BQ211" i="4"/>
  <c r="BQ210" i="4"/>
  <c r="BQ204" i="4"/>
  <c r="BQ194" i="4"/>
  <c r="BQ177" i="4"/>
  <c r="BQ161" i="4"/>
  <c r="BQ225" i="4"/>
  <c r="BQ209" i="4"/>
  <c r="BQ195" i="4"/>
  <c r="BQ178" i="4"/>
  <c r="BQ162" i="4"/>
  <c r="BQ196" i="4"/>
  <c r="BQ179" i="4"/>
  <c r="BQ163" i="4"/>
  <c r="BQ147" i="4"/>
  <c r="BQ213" i="4"/>
  <c r="BQ206" i="4"/>
  <c r="BQ197" i="4"/>
  <c r="BQ180" i="4"/>
  <c r="BQ223" i="4"/>
  <c r="BQ198" i="4"/>
  <c r="BQ181" i="4"/>
  <c r="BQ165" i="4"/>
  <c r="BQ203" i="4"/>
  <c r="BQ199" i="4"/>
  <c r="BQ182" i="4"/>
  <c r="BQ166" i="4"/>
  <c r="BQ150" i="4"/>
  <c r="BQ200" i="4"/>
  <c r="BQ183" i="4"/>
  <c r="BQ167" i="4"/>
  <c r="BQ214" i="4"/>
  <c r="BQ208" i="4"/>
  <c r="BQ201" i="4"/>
  <c r="BQ184" i="4"/>
  <c r="BQ168" i="4"/>
  <c r="BQ152" i="4"/>
  <c r="BQ185" i="4"/>
  <c r="BQ169" i="4"/>
  <c r="BQ220" i="4"/>
  <c r="BQ186" i="4"/>
  <c r="BQ170" i="4"/>
  <c r="BQ154" i="4"/>
  <c r="BQ205" i="4"/>
  <c r="BQ188" i="4"/>
  <c r="BQ187" i="4"/>
  <c r="BQ189" i="4"/>
  <c r="BQ172" i="4"/>
  <c r="BQ156" i="4"/>
  <c r="BQ202" i="4"/>
  <c r="BQ190" i="4"/>
  <c r="BQ173" i="4"/>
  <c r="BQ157" i="4"/>
  <c r="BQ229" i="4"/>
  <c r="BQ207" i="4"/>
  <c r="BQ191" i="4"/>
  <c r="BQ174" i="4"/>
  <c r="BQ221" i="4"/>
  <c r="BQ192" i="4"/>
  <c r="BQ175" i="4"/>
  <c r="BQ159" i="4"/>
  <c r="BQ149" i="4"/>
  <c r="BQ136" i="4"/>
  <c r="BQ120" i="4"/>
  <c r="BQ104" i="4"/>
  <c r="BQ88" i="4"/>
  <c r="BQ137" i="4"/>
  <c r="BQ121" i="4"/>
  <c r="BQ105" i="4"/>
  <c r="BQ155" i="4"/>
  <c r="BQ138" i="4"/>
  <c r="BQ122" i="4"/>
  <c r="BQ143" i="4"/>
  <c r="BQ139" i="4"/>
  <c r="BQ123" i="4"/>
  <c r="BQ158" i="4"/>
  <c r="BQ140" i="4"/>
  <c r="BQ124" i="4"/>
  <c r="BQ108" i="4"/>
  <c r="BQ148" i="4"/>
  <c r="BQ125" i="4"/>
  <c r="BQ164" i="4"/>
  <c r="BQ126" i="4"/>
  <c r="BQ110" i="4"/>
  <c r="BQ94" i="4"/>
  <c r="BQ127" i="4"/>
  <c r="BQ111" i="4"/>
  <c r="BQ95" i="4"/>
  <c r="BQ153" i="4"/>
  <c r="BQ151" i="4"/>
  <c r="BQ128" i="4"/>
  <c r="BQ112" i="4"/>
  <c r="BQ96" i="4"/>
  <c r="BQ171" i="4"/>
  <c r="BQ141" i="4"/>
  <c r="BQ129" i="4"/>
  <c r="BQ113" i="4"/>
  <c r="BQ97" i="4"/>
  <c r="BQ130" i="4"/>
  <c r="BQ114" i="4"/>
  <c r="BQ98" i="4"/>
  <c r="BQ131" i="4"/>
  <c r="BQ115" i="4"/>
  <c r="BQ145" i="4"/>
  <c r="BQ132" i="4"/>
  <c r="BQ116" i="4"/>
  <c r="BQ100" i="4"/>
  <c r="BQ84" i="4"/>
  <c r="BQ133" i="4"/>
  <c r="BQ117" i="4"/>
  <c r="BQ142" i="4"/>
  <c r="BQ134" i="4"/>
  <c r="BQ118" i="4"/>
  <c r="BQ102" i="4"/>
  <c r="BQ86" i="4"/>
  <c r="BQ66" i="4"/>
  <c r="BQ146" i="4"/>
  <c r="BQ109" i="4"/>
  <c r="BQ89" i="4"/>
  <c r="BQ67" i="4"/>
  <c r="BQ51" i="4"/>
  <c r="BQ68" i="4"/>
  <c r="BQ52" i="4"/>
  <c r="BQ135" i="4"/>
  <c r="BQ107" i="4"/>
  <c r="BQ85" i="4"/>
  <c r="BQ69" i="4"/>
  <c r="BQ53" i="4"/>
  <c r="BQ37" i="4"/>
  <c r="BQ101" i="4"/>
  <c r="BQ83" i="4"/>
  <c r="BQ70" i="4"/>
  <c r="BQ54" i="4"/>
  <c r="BQ38" i="4"/>
  <c r="BQ119" i="4"/>
  <c r="BQ106" i="4"/>
  <c r="BQ103" i="4"/>
  <c r="BQ93" i="4"/>
  <c r="BQ82" i="4"/>
  <c r="BQ71" i="4"/>
  <c r="BQ55" i="4"/>
  <c r="BQ72" i="4"/>
  <c r="BQ56" i="4"/>
  <c r="BQ40" i="4"/>
  <c r="BQ73" i="4"/>
  <c r="BQ57" i="4"/>
  <c r="BQ41" i="4"/>
  <c r="BQ25" i="4"/>
  <c r="BQ87" i="4"/>
  <c r="BQ74" i="4"/>
  <c r="BQ58" i="4"/>
  <c r="BQ75" i="4"/>
  <c r="BQ59" i="4"/>
  <c r="BQ43" i="4"/>
  <c r="BQ76" i="4"/>
  <c r="BQ60" i="4"/>
  <c r="BQ44" i="4"/>
  <c r="BQ99" i="4"/>
  <c r="BQ77" i="4"/>
  <c r="BQ61" i="4"/>
  <c r="BQ78" i="4"/>
  <c r="BQ62" i="4"/>
  <c r="BQ46" i="4"/>
  <c r="BQ30" i="4"/>
  <c r="BQ91" i="4"/>
  <c r="BQ79" i="4"/>
  <c r="BQ63" i="4"/>
  <c r="BQ80" i="4"/>
  <c r="BQ64" i="4"/>
  <c r="BQ92" i="4"/>
  <c r="BQ90" i="4"/>
  <c r="BQ81" i="4"/>
  <c r="BQ65" i="4"/>
  <c r="BQ49" i="4"/>
  <c r="BH14" i="4"/>
  <c r="DF16" i="4"/>
  <c r="BK17" i="4"/>
  <c r="BL18" i="4"/>
  <c r="BN20" i="4"/>
  <c r="BO21" i="4"/>
  <c r="DF23" i="4"/>
  <c r="BQ24" i="4"/>
  <c r="BJ25" i="4"/>
  <c r="DH25" i="4"/>
  <c r="DH28" i="4"/>
  <c r="BL29" i="4"/>
  <c r="BO30" i="4"/>
  <c r="DA31" i="4"/>
  <c r="BM32" i="4"/>
  <c r="DH32" i="4"/>
  <c r="DG32" i="4"/>
  <c r="DD32" i="4"/>
  <c r="DA32" i="4"/>
  <c r="CY32" i="4"/>
  <c r="BO34" i="4"/>
  <c r="DE35" i="4"/>
  <c r="BK36" i="4"/>
  <c r="DB38" i="4"/>
  <c r="BN39" i="4"/>
  <c r="BO40" i="4"/>
  <c r="BP41" i="4"/>
  <c r="BK42" i="4"/>
  <c r="BK43" i="4"/>
  <c r="DC43" i="4"/>
  <c r="DB43" i="4"/>
  <c r="CZ43" i="4"/>
  <c r="CY43" i="4"/>
  <c r="BK44" i="4"/>
  <c r="BJ45" i="4"/>
  <c r="DE45" i="4"/>
  <c r="DD45" i="4"/>
  <c r="DB45" i="4"/>
  <c r="DA45" i="4"/>
  <c r="CY45" i="4"/>
  <c r="CX45" i="4"/>
  <c r="BO46" i="4"/>
  <c r="BJ51" i="4"/>
  <c r="BK58" i="4"/>
  <c r="BH13" i="4"/>
  <c r="AY13" i="4" s="1"/>
  <c r="BK16" i="4"/>
  <c r="DG16" i="4"/>
  <c r="AV19" i="4"/>
  <c r="BN19" i="4"/>
  <c r="BO20" i="4"/>
  <c r="BP21" i="4"/>
  <c r="BJ23" i="4"/>
  <c r="DG23" i="4"/>
  <c r="BK25" i="4"/>
  <c r="DI25" i="4"/>
  <c r="DD26" i="4"/>
  <c r="BM29" i="4"/>
  <c r="BP30" i="4"/>
  <c r="DB31" i="4"/>
  <c r="BN32" i="4"/>
  <c r="BP34" i="4"/>
  <c r="DF35" i="4"/>
  <c r="BM36" i="4"/>
  <c r="DC38" i="4"/>
  <c r="BQ39" i="4"/>
  <c r="CX40" i="4"/>
  <c r="BL42" i="4"/>
  <c r="BL43" i="4"/>
  <c r="BL44" i="4"/>
  <c r="BK45" i="4"/>
  <c r="BP46" i="4"/>
  <c r="DG47" i="4"/>
  <c r="DF47" i="4"/>
  <c r="DD47" i="4"/>
  <c r="DC47" i="4"/>
  <c r="DA47" i="4"/>
  <c r="CZ47" i="4"/>
  <c r="CY47" i="4"/>
  <c r="CX47" i="4"/>
  <c r="BM51" i="4"/>
  <c r="DA55" i="4"/>
  <c r="CZ55" i="4"/>
  <c r="CY55" i="4"/>
  <c r="CX55" i="4"/>
  <c r="DI55" i="4"/>
  <c r="DH55" i="4"/>
  <c r="DG55" i="4"/>
  <c r="DF55" i="4"/>
  <c r="DC55" i="4"/>
  <c r="BL58" i="4"/>
  <c r="BJ59" i="4"/>
  <c r="BM62" i="4"/>
  <c r="CY90" i="4"/>
  <c r="DG90" i="4"/>
  <c r="DF90" i="4"/>
  <c r="DE90" i="4"/>
  <c r="DC90" i="4"/>
  <c r="DA90" i="4"/>
  <c r="DI90" i="4"/>
  <c r="DH90" i="4"/>
  <c r="DD90" i="4"/>
  <c r="DB90" i="4"/>
  <c r="CZ90" i="4"/>
  <c r="CX90" i="4"/>
  <c r="F22" i="3"/>
  <c r="G22" i="3" s="1"/>
  <c r="F33" i="3"/>
  <c r="G33" i="3" s="1"/>
  <c r="K64" i="3"/>
  <c r="K72" i="3"/>
  <c r="BH12" i="4"/>
  <c r="AY12" i="4" s="1"/>
  <c r="BO19" i="4"/>
  <c r="BK23" i="4"/>
  <c r="BJ28" i="4"/>
  <c r="BN29" i="4"/>
  <c r="DE29" i="4"/>
  <c r="DD29" i="4"/>
  <c r="DA29" i="4"/>
  <c r="BO32" i="4"/>
  <c r="BQ34" i="4"/>
  <c r="BN36" i="4"/>
  <c r="BN42" i="4"/>
  <c r="BM43" i="4"/>
  <c r="BM44" i="4"/>
  <c r="BL45" i="4"/>
  <c r="DH48" i="4"/>
  <c r="DG48" i="4"/>
  <c r="DE48" i="4"/>
  <c r="DD48" i="4"/>
  <c r="DB48" i="4"/>
  <c r="DA48" i="4"/>
  <c r="CZ48" i="4"/>
  <c r="CY48" i="4"/>
  <c r="BM59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DA92" i="4"/>
  <c r="DI92" i="4"/>
  <c r="DH92" i="4"/>
  <c r="DG92" i="4"/>
  <c r="DE92" i="4"/>
  <c r="DC92" i="4"/>
  <c r="DF92" i="4"/>
  <c r="DD92" i="4"/>
  <c r="DB92" i="4"/>
  <c r="CZ92" i="4"/>
  <c r="CY92" i="4"/>
  <c r="CX92" i="4"/>
  <c r="DC10" i="4"/>
  <c r="BH11" i="4"/>
  <c r="BK14" i="4"/>
  <c r="DG14" i="4"/>
  <c r="BL15" i="4"/>
  <c r="BM16" i="4"/>
  <c r="DI16" i="4"/>
  <c r="BN17" i="4"/>
  <c r="BO18" i="4"/>
  <c r="BF18" i="4" s="1"/>
  <c r="BP19" i="4"/>
  <c r="BQ20" i="4"/>
  <c r="BL23" i="4"/>
  <c r="DI23" i="4"/>
  <c r="DA24" i="4"/>
  <c r="BM25" i="4"/>
  <c r="DF26" i="4"/>
  <c r="BH27" i="4"/>
  <c r="AY27" i="4" s="1"/>
  <c r="BK28" i="4"/>
  <c r="BO29" i="4"/>
  <c r="DE31" i="4"/>
  <c r="BP32" i="4"/>
  <c r="BQ36" i="4"/>
  <c r="DF38" i="4"/>
  <c r="BQ42" i="4"/>
  <c r="BO43" i="4"/>
  <c r="BN44" i="4"/>
  <c r="BM45" i="4"/>
  <c r="BH57" i="4"/>
  <c r="BK60" i="4"/>
  <c r="DH77" i="4"/>
  <c r="DG77" i="4"/>
  <c r="DF77" i="4"/>
  <c r="DE77" i="4"/>
  <c r="DD77" i="4"/>
  <c r="DC77" i="4"/>
  <c r="DB77" i="4"/>
  <c r="DA77" i="4"/>
  <c r="CZ77" i="4"/>
  <c r="CY77" i="4"/>
  <c r="CX77" i="4"/>
  <c r="DI77" i="4"/>
  <c r="F23" i="3"/>
  <c r="K67" i="3"/>
  <c r="BL1273" i="4"/>
  <c r="BL1258" i="4"/>
  <c r="BL1260" i="4"/>
  <c r="BL1267" i="4"/>
  <c r="BL1268" i="4"/>
  <c r="BL1269" i="4"/>
  <c r="BL1270" i="4"/>
  <c r="BL1272" i="4"/>
  <c r="BL1257" i="4"/>
  <c r="BL1265" i="4"/>
  <c r="BL1271" i="4"/>
  <c r="BL1264" i="4"/>
  <c r="BL1266" i="4"/>
  <c r="BL1263" i="4"/>
  <c r="BL1261" i="4"/>
  <c r="BL1259" i="4"/>
  <c r="BL1248" i="4"/>
  <c r="BL1243" i="4"/>
  <c r="BL1262" i="4"/>
  <c r="BL1255" i="4"/>
  <c r="BL1256" i="4"/>
  <c r="BL1246" i="4"/>
  <c r="BL1252" i="4"/>
  <c r="BL1247" i="4"/>
  <c r="BL1249" i="4"/>
  <c r="BL1242" i="4"/>
  <c r="BL1239" i="4"/>
  <c r="BL1250" i="4"/>
  <c r="BL1245" i="4"/>
  <c r="BL1254" i="4"/>
  <c r="BL1251" i="4"/>
  <c r="BL1253" i="4"/>
  <c r="BL1237" i="4"/>
  <c r="BL1244" i="4"/>
  <c r="BL1240" i="4"/>
  <c r="BL1234" i="4"/>
  <c r="BL1241" i="4"/>
  <c r="BL1238" i="4"/>
  <c r="BL1235" i="4"/>
  <c r="BL1228" i="4"/>
  <c r="BL1236" i="4"/>
  <c r="BL1220" i="4"/>
  <c r="BL1233" i="4"/>
  <c r="BL1225" i="4"/>
  <c r="BL1231" i="4"/>
  <c r="BL1230" i="4"/>
  <c r="BL1226" i="4"/>
  <c r="BL1229" i="4"/>
  <c r="BL1232" i="4"/>
  <c r="BL1227" i="4"/>
  <c r="BL1213" i="4"/>
  <c r="BL1214" i="4"/>
  <c r="BL1217" i="4"/>
  <c r="BL1223" i="4"/>
  <c r="BL1224" i="4"/>
  <c r="BL1204" i="4"/>
  <c r="BL1203" i="4"/>
  <c r="BL1202" i="4"/>
  <c r="BL1201" i="4"/>
  <c r="BL1200" i="4"/>
  <c r="BL1198" i="4"/>
  <c r="BL1205" i="4"/>
  <c r="BL1211" i="4"/>
  <c r="BL1222" i="4"/>
  <c r="BL1218" i="4"/>
  <c r="BL1212" i="4"/>
  <c r="BL1216" i="4"/>
  <c r="BL1221" i="4"/>
  <c r="BL1219" i="4"/>
  <c r="BL1195" i="4"/>
  <c r="BL1215" i="4"/>
  <c r="BL1197" i="4"/>
  <c r="BL1206" i="4"/>
  <c r="BL1192" i="4"/>
  <c r="BL1189" i="4"/>
  <c r="BL1207" i="4"/>
  <c r="BL1196" i="4"/>
  <c r="BL1210" i="4"/>
  <c r="BL1199" i="4"/>
  <c r="BL1183" i="4"/>
  <c r="BL1209" i="4"/>
  <c r="BL1172" i="4"/>
  <c r="BL1178" i="4"/>
  <c r="BL1175" i="4"/>
  <c r="BL1181" i="4"/>
  <c r="BL1158" i="4"/>
  <c r="BL1194" i="4"/>
  <c r="BL1185" i="4"/>
  <c r="BL1170" i="4"/>
  <c r="BL1193" i="4"/>
  <c r="BL1179" i="4"/>
  <c r="BL1176" i="4"/>
  <c r="BL1208" i="4"/>
  <c r="BL1191" i="4"/>
  <c r="BL1187" i="4"/>
  <c r="BL1182" i="4"/>
  <c r="BL1174" i="4"/>
  <c r="BL1188" i="4"/>
  <c r="BL1177" i="4"/>
  <c r="BL1168" i="4"/>
  <c r="BL1166" i="4"/>
  <c r="BL1186" i="4"/>
  <c r="BL1160" i="4"/>
  <c r="BL1156" i="4"/>
  <c r="BL1163" i="4"/>
  <c r="BL1190" i="4"/>
  <c r="BL1171" i="4"/>
  <c r="BL1164" i="4"/>
  <c r="BL1162" i="4"/>
  <c r="BL1143" i="4"/>
  <c r="BL1157" i="4"/>
  <c r="BL1144" i="4"/>
  <c r="BL1180" i="4"/>
  <c r="BL1184" i="4"/>
  <c r="BL1165" i="4"/>
  <c r="BL1148" i="4"/>
  <c r="BL1173" i="4"/>
  <c r="BL1161" i="4"/>
  <c r="BL1169" i="4"/>
  <c r="BL1167" i="4"/>
  <c r="BL1150" i="4"/>
  <c r="BL1159" i="4"/>
  <c r="BL1147" i="4"/>
  <c r="BL1139" i="4"/>
  <c r="BL1151" i="4"/>
  <c r="BL1145" i="4"/>
  <c r="BL1152" i="4"/>
  <c r="BL1155" i="4"/>
  <c r="BL1149" i="4"/>
  <c r="BL1140" i="4"/>
  <c r="BL1153" i="4"/>
  <c r="BL1154" i="4"/>
  <c r="BL1129" i="4"/>
  <c r="BL1130" i="4"/>
  <c r="BL1135" i="4"/>
  <c r="BL1132" i="4"/>
  <c r="BL1142" i="4"/>
  <c r="BL1146" i="4"/>
  <c r="BL1141" i="4"/>
  <c r="BL1134" i="4"/>
  <c r="BL1138" i="4"/>
  <c r="BL1137" i="4"/>
  <c r="BL1136" i="4"/>
  <c r="BL1110" i="4"/>
  <c r="BL1127" i="4"/>
  <c r="BL1112" i="4"/>
  <c r="BL1133" i="4"/>
  <c r="BL1113" i="4"/>
  <c r="BL1131" i="4"/>
  <c r="BL1123" i="4"/>
  <c r="BL1115" i="4"/>
  <c r="BL1116" i="4"/>
  <c r="BL1118" i="4"/>
  <c r="BL1125" i="4"/>
  <c r="BL1119" i="4"/>
  <c r="BL1128" i="4"/>
  <c r="BL1120" i="4"/>
  <c r="BL1104" i="4"/>
  <c r="BL1126" i="4"/>
  <c r="BL1121" i="4"/>
  <c r="BL1105" i="4"/>
  <c r="BL1106" i="4"/>
  <c r="BL1124" i="4"/>
  <c r="BL1108" i="4"/>
  <c r="BL1122" i="4"/>
  <c r="BL1096" i="4"/>
  <c r="BL1083" i="4"/>
  <c r="BL1094" i="4"/>
  <c r="BL1084" i="4"/>
  <c r="BL1109" i="4"/>
  <c r="BL1100" i="4"/>
  <c r="BL1086" i="4"/>
  <c r="BL1087" i="4"/>
  <c r="BL1088" i="4"/>
  <c r="BL1103" i="4"/>
  <c r="BL1095" i="4"/>
  <c r="BL1090" i="4"/>
  <c r="BL1098" i="4"/>
  <c r="BL1091" i="4"/>
  <c r="BL1114" i="4"/>
  <c r="BL1111" i="4"/>
  <c r="BL1092" i="4"/>
  <c r="BL1076" i="4"/>
  <c r="BL1102" i="4"/>
  <c r="BL1097" i="4"/>
  <c r="BL1077" i="4"/>
  <c r="BL1078" i="4"/>
  <c r="BL1099" i="4"/>
  <c r="BL1107" i="4"/>
  <c r="BL1101" i="4"/>
  <c r="BL1081" i="4"/>
  <c r="BL1117" i="4"/>
  <c r="BL1079" i="4"/>
  <c r="BL1055" i="4"/>
  <c r="BL1093" i="4"/>
  <c r="BL1068" i="4"/>
  <c r="BL1056" i="4"/>
  <c r="BL1057" i="4"/>
  <c r="BL1058" i="4"/>
  <c r="BL1082" i="4"/>
  <c r="BL1080" i="4"/>
  <c r="BL1072" i="4"/>
  <c r="BL1071" i="4"/>
  <c r="BL1060" i="4"/>
  <c r="BL1074" i="4"/>
  <c r="BL1073" i="4"/>
  <c r="BL1061" i="4"/>
  <c r="BL1070" i="4"/>
  <c r="BL1089" i="4"/>
  <c r="BL1075" i="4"/>
  <c r="BL1066" i="4"/>
  <c r="BL1085" i="4"/>
  <c r="BL1043" i="4"/>
  <c r="BL1051" i="4"/>
  <c r="BL1048" i="4"/>
  <c r="BL1064" i="4"/>
  <c r="BL1067" i="4"/>
  <c r="BL1062" i="4"/>
  <c r="BL1031" i="4"/>
  <c r="BL1069" i="4"/>
  <c r="BL1065" i="4"/>
  <c r="BL1046" i="4"/>
  <c r="BL1063" i="4"/>
  <c r="BL1035" i="4"/>
  <c r="BL1059" i="4"/>
  <c r="BL1036" i="4"/>
  <c r="BL1037" i="4"/>
  <c r="BL1047" i="4"/>
  <c r="BL1038" i="4"/>
  <c r="BL1054" i="4"/>
  <c r="BL1050" i="4"/>
  <c r="BL1053" i="4"/>
  <c r="BL1040" i="4"/>
  <c r="BL1052" i="4"/>
  <c r="BL1041" i="4"/>
  <c r="BL1025" i="4"/>
  <c r="BL1011" i="4"/>
  <c r="BL1034" i="4"/>
  <c r="BL1012" i="4"/>
  <c r="BL1045" i="4"/>
  <c r="BL1042" i="4"/>
  <c r="BL1026" i="4"/>
  <c r="BL1024" i="4"/>
  <c r="BL1027" i="4"/>
  <c r="BL1023" i="4"/>
  <c r="BL1018" i="4"/>
  <c r="BL1030" i="4"/>
  <c r="BL1020" i="4"/>
  <c r="BL1044" i="4"/>
  <c r="BL1032" i="4"/>
  <c r="BL1029" i="4"/>
  <c r="BL1021" i="4"/>
  <c r="BL1006" i="4"/>
  <c r="BL1049" i="4"/>
  <c r="BL1033" i="4"/>
  <c r="BL1007" i="4"/>
  <c r="BL1008" i="4"/>
  <c r="BL1039" i="4"/>
  <c r="BL1028" i="4"/>
  <c r="BL1022" i="4"/>
  <c r="BL1010" i="4"/>
  <c r="BL1004" i="4"/>
  <c r="BL991" i="4"/>
  <c r="BL1009" i="4"/>
  <c r="BL993" i="4"/>
  <c r="BL994" i="4"/>
  <c r="BL1005" i="4"/>
  <c r="BL995" i="4"/>
  <c r="BL1001" i="4"/>
  <c r="BL996" i="4"/>
  <c r="BL1019" i="4"/>
  <c r="BL1000" i="4"/>
  <c r="BL997" i="4"/>
  <c r="BL981" i="4"/>
  <c r="BL1015" i="4"/>
  <c r="BL1013" i="4"/>
  <c r="BL1016" i="4"/>
  <c r="BL1002" i="4"/>
  <c r="BL983" i="4"/>
  <c r="BL1014" i="4"/>
  <c r="BL1003" i="4"/>
  <c r="BL987" i="4"/>
  <c r="BL1017" i="4"/>
  <c r="BL998" i="4"/>
  <c r="BL974" i="4"/>
  <c r="BL985" i="4"/>
  <c r="BL984" i="4"/>
  <c r="BL989" i="4"/>
  <c r="BL979" i="4"/>
  <c r="BL976" i="4"/>
  <c r="BL999" i="4"/>
  <c r="BL962" i="4"/>
  <c r="BL988" i="4"/>
  <c r="BL982" i="4"/>
  <c r="BL990" i="4"/>
  <c r="BL964" i="4"/>
  <c r="BL975" i="4"/>
  <c r="BL967" i="4"/>
  <c r="BL992" i="4"/>
  <c r="BL970" i="4"/>
  <c r="BL980" i="4"/>
  <c r="BL977" i="4"/>
  <c r="BL986" i="4"/>
  <c r="BL956" i="4"/>
  <c r="BL966" i="4"/>
  <c r="BL961" i="4"/>
  <c r="BL941" i="4"/>
  <c r="BL973" i="4"/>
  <c r="BL957" i="4"/>
  <c r="BL942" i="4"/>
  <c r="BL969" i="4"/>
  <c r="BL960" i="4"/>
  <c r="BL943" i="4"/>
  <c r="BL978" i="4"/>
  <c r="BL968" i="4"/>
  <c r="BL958" i="4"/>
  <c r="BL953" i="4"/>
  <c r="BL944" i="4"/>
  <c r="BL945" i="4"/>
  <c r="BL965" i="4"/>
  <c r="BL947" i="4"/>
  <c r="BL971" i="4"/>
  <c r="BL955" i="4"/>
  <c r="BL963" i="4"/>
  <c r="BL959" i="4"/>
  <c r="BL949" i="4"/>
  <c r="BL951" i="4"/>
  <c r="BL935" i="4"/>
  <c r="BL972" i="4"/>
  <c r="BL952" i="4"/>
  <c r="BL954" i="4"/>
  <c r="BL938" i="4"/>
  <c r="BL939" i="4"/>
  <c r="BL922" i="4"/>
  <c r="BL923" i="4"/>
  <c r="BL907" i="4"/>
  <c r="BL940" i="4"/>
  <c r="BL926" i="4"/>
  <c r="BL924" i="4"/>
  <c r="BL908" i="4"/>
  <c r="BL937" i="4"/>
  <c r="BL936" i="4"/>
  <c r="BL933" i="4"/>
  <c r="BL910" i="4"/>
  <c r="BL948" i="4"/>
  <c r="BL932" i="4"/>
  <c r="BL929" i="4"/>
  <c r="BL912" i="4"/>
  <c r="BL928" i="4"/>
  <c r="BL913" i="4"/>
  <c r="BL914" i="4"/>
  <c r="BL946" i="4"/>
  <c r="BL934" i="4"/>
  <c r="BL931" i="4"/>
  <c r="BL925" i="4"/>
  <c r="BL915" i="4"/>
  <c r="BL916" i="4"/>
  <c r="BL927" i="4"/>
  <c r="BL917" i="4"/>
  <c r="BL930" i="4"/>
  <c r="BL950" i="4"/>
  <c r="BL919" i="4"/>
  <c r="BL904" i="4"/>
  <c r="BL903" i="4"/>
  <c r="BL898" i="4"/>
  <c r="BL885" i="4"/>
  <c r="BL902" i="4"/>
  <c r="BL899" i="4"/>
  <c r="BL886" i="4"/>
  <c r="BL887" i="4"/>
  <c r="BL901" i="4"/>
  <c r="BL888" i="4"/>
  <c r="BL921" i="4"/>
  <c r="BL906" i="4"/>
  <c r="BL897" i="4"/>
  <c r="BL889" i="4"/>
  <c r="BL900" i="4"/>
  <c r="BL891" i="4"/>
  <c r="BL920" i="4"/>
  <c r="BL918" i="4"/>
  <c r="BL893" i="4"/>
  <c r="BL909" i="4"/>
  <c r="BL905" i="4"/>
  <c r="BL894" i="4"/>
  <c r="BL878" i="4"/>
  <c r="BL911" i="4"/>
  <c r="BL895" i="4"/>
  <c r="BL880" i="4"/>
  <c r="BL881" i="4"/>
  <c r="BL882" i="4"/>
  <c r="BL896" i="4"/>
  <c r="BL884" i="4"/>
  <c r="BL873" i="4"/>
  <c r="BL870" i="4"/>
  <c r="BL869" i="4"/>
  <c r="BL852" i="4"/>
  <c r="BL866" i="4"/>
  <c r="BL853" i="4"/>
  <c r="BL871" i="4"/>
  <c r="BL854" i="4"/>
  <c r="BL876" i="4"/>
  <c r="BL874" i="4"/>
  <c r="BL872" i="4"/>
  <c r="BL868" i="4"/>
  <c r="BL855" i="4"/>
  <c r="BL839" i="4"/>
  <c r="BL883" i="4"/>
  <c r="BL856" i="4"/>
  <c r="BL858" i="4"/>
  <c r="BL867" i="4"/>
  <c r="BL859" i="4"/>
  <c r="BL843" i="4"/>
  <c r="BL860" i="4"/>
  <c r="BL844" i="4"/>
  <c r="BL861" i="4"/>
  <c r="BL845" i="4"/>
  <c r="BL875" i="4"/>
  <c r="BL862" i="4"/>
  <c r="BL863" i="4"/>
  <c r="BL890" i="4"/>
  <c r="BL864" i="4"/>
  <c r="BL848" i="4"/>
  <c r="BL877" i="4"/>
  <c r="BL865" i="4"/>
  <c r="BL849" i="4"/>
  <c r="BL833" i="4"/>
  <c r="BL879" i="4"/>
  <c r="BL850" i="4"/>
  <c r="BL834" i="4"/>
  <c r="BL892" i="4"/>
  <c r="BL842" i="4"/>
  <c r="BL857" i="4"/>
  <c r="BL836" i="4"/>
  <c r="BL829" i="4"/>
  <c r="BL830" i="4"/>
  <c r="BL835" i="4"/>
  <c r="BL831" i="4"/>
  <c r="BL832" i="4"/>
  <c r="BL851" i="4"/>
  <c r="BL816" i="4"/>
  <c r="BL847" i="4"/>
  <c r="BL817" i="4"/>
  <c r="BL818" i="4"/>
  <c r="BL820" i="4"/>
  <c r="BL840" i="4"/>
  <c r="BL822" i="4"/>
  <c r="BL838" i="4"/>
  <c r="BL841" i="4"/>
  <c r="BL846" i="4"/>
  <c r="BL837" i="4"/>
  <c r="BL825" i="4"/>
  <c r="BL827" i="4"/>
  <c r="BL826" i="4"/>
  <c r="BL811" i="4"/>
  <c r="BL801" i="4"/>
  <c r="BL819" i="4"/>
  <c r="BL814" i="4"/>
  <c r="BL802" i="4"/>
  <c r="BL786" i="4"/>
  <c r="BL810" i="4"/>
  <c r="BL803" i="4"/>
  <c r="BL787" i="4"/>
  <c r="BL824" i="4"/>
  <c r="BL807" i="4"/>
  <c r="BL804" i="4"/>
  <c r="BL788" i="4"/>
  <c r="BL821" i="4"/>
  <c r="BL815" i="4"/>
  <c r="BL805" i="4"/>
  <c r="BL828" i="4"/>
  <c r="BL809" i="4"/>
  <c r="BL792" i="4"/>
  <c r="BL793" i="4"/>
  <c r="BL806" i="4"/>
  <c r="BL794" i="4"/>
  <c r="BL778" i="4"/>
  <c r="BL795" i="4"/>
  <c r="BL823" i="4"/>
  <c r="BL796" i="4"/>
  <c r="BL797" i="4"/>
  <c r="BL781" i="4"/>
  <c r="BL808" i="4"/>
  <c r="BL798" i="4"/>
  <c r="BL799" i="4"/>
  <c r="BL783" i="4"/>
  <c r="BL813" i="4"/>
  <c r="BL812" i="4"/>
  <c r="BL800" i="4"/>
  <c r="BL790" i="4"/>
  <c r="BL784" i="4"/>
  <c r="BL759" i="4"/>
  <c r="BL758" i="4"/>
  <c r="BL777" i="4"/>
  <c r="BL780" i="4"/>
  <c r="BL774" i="4"/>
  <c r="BL761" i="4"/>
  <c r="BL762" i="4"/>
  <c r="BL763" i="4"/>
  <c r="BL782" i="4"/>
  <c r="BL764" i="4"/>
  <c r="BL765" i="4"/>
  <c r="BL775" i="4"/>
  <c r="BL789" i="4"/>
  <c r="BL767" i="4"/>
  <c r="BL768" i="4"/>
  <c r="BL791" i="4"/>
  <c r="BL785" i="4"/>
  <c r="BL769" i="4"/>
  <c r="BL770" i="4"/>
  <c r="BL776" i="4"/>
  <c r="BL772" i="4"/>
  <c r="BL755" i="4"/>
  <c r="BL779" i="4"/>
  <c r="BL773" i="4"/>
  <c r="BL753" i="4"/>
  <c r="BL743" i="4"/>
  <c r="BL737" i="4"/>
  <c r="BL752" i="4"/>
  <c r="BL749" i="4"/>
  <c r="BL738" i="4"/>
  <c r="BL720" i="4"/>
  <c r="BL756" i="4"/>
  <c r="BL740" i="4"/>
  <c r="BL739" i="4"/>
  <c r="BL721" i="4"/>
  <c r="BL722" i="4"/>
  <c r="BL746" i="4"/>
  <c r="BL723" i="4"/>
  <c r="BL751" i="4"/>
  <c r="BL744" i="4"/>
  <c r="BL724" i="4"/>
  <c r="BL771" i="4"/>
  <c r="BL741" i="4"/>
  <c r="BL766" i="4"/>
  <c r="BL727" i="4"/>
  <c r="BL710" i="4"/>
  <c r="BL728" i="4"/>
  <c r="BL754" i="4"/>
  <c r="BL729" i="4"/>
  <c r="BL712" i="4"/>
  <c r="BL750" i="4"/>
  <c r="BL745" i="4"/>
  <c r="BL730" i="4"/>
  <c r="BL713" i="4"/>
  <c r="BL742" i="4"/>
  <c r="BL731" i="4"/>
  <c r="BL748" i="4"/>
  <c r="BL757" i="4"/>
  <c r="BL733" i="4"/>
  <c r="BL760" i="4"/>
  <c r="BL747" i="4"/>
  <c r="BL735" i="4"/>
  <c r="BL734" i="4"/>
  <c r="BL736" i="4"/>
  <c r="BL718" i="4"/>
  <c r="BL717" i="4"/>
  <c r="BL715" i="4"/>
  <c r="BL709" i="4"/>
  <c r="BL693" i="4"/>
  <c r="BL677" i="4"/>
  <c r="BL661" i="4"/>
  <c r="BL645" i="4"/>
  <c r="BL719" i="4"/>
  <c r="BL707" i="4"/>
  <c r="BL694" i="4"/>
  <c r="BL678" i="4"/>
  <c r="BL662" i="4"/>
  <c r="BL732" i="4"/>
  <c r="BL695" i="4"/>
  <c r="BL679" i="4"/>
  <c r="BL663" i="4"/>
  <c r="BL647" i="4"/>
  <c r="BL696" i="4"/>
  <c r="BL680" i="4"/>
  <c r="BL664" i="4"/>
  <c r="BL697" i="4"/>
  <c r="BL681" i="4"/>
  <c r="BL665" i="4"/>
  <c r="BL649" i="4"/>
  <c r="BL726" i="4"/>
  <c r="BL698" i="4"/>
  <c r="BL682" i="4"/>
  <c r="BL666" i="4"/>
  <c r="BL708" i="4"/>
  <c r="BL699" i="4"/>
  <c r="BL683" i="4"/>
  <c r="BL667" i="4"/>
  <c r="BL716" i="4"/>
  <c r="BL700" i="4"/>
  <c r="BL684" i="4"/>
  <c r="BL668" i="4"/>
  <c r="BL652" i="4"/>
  <c r="BL701" i="4"/>
  <c r="BL685" i="4"/>
  <c r="BL669" i="4"/>
  <c r="BL702" i="4"/>
  <c r="BL686" i="4"/>
  <c r="BL670" i="4"/>
  <c r="BL654" i="4"/>
  <c r="BL725" i="4"/>
  <c r="BL711" i="4"/>
  <c r="BL703" i="4"/>
  <c r="BL687" i="4"/>
  <c r="BL671" i="4"/>
  <c r="BL704" i="4"/>
  <c r="BL688" i="4"/>
  <c r="BL672" i="4"/>
  <c r="BL656" i="4"/>
  <c r="BL705" i="4"/>
  <c r="BL689" i="4"/>
  <c r="BL673" i="4"/>
  <c r="BL714" i="4"/>
  <c r="BL706" i="4"/>
  <c r="BL690" i="4"/>
  <c r="BL674" i="4"/>
  <c r="BL658" i="4"/>
  <c r="BL691" i="4"/>
  <c r="BL675" i="4"/>
  <c r="BL659" i="4"/>
  <c r="BL692" i="4"/>
  <c r="BL676" i="4"/>
  <c r="BL660" i="4"/>
  <c r="BL644" i="4"/>
  <c r="BL637" i="4"/>
  <c r="BL621" i="4"/>
  <c r="BL605" i="4"/>
  <c r="BL589" i="4"/>
  <c r="BL650" i="4"/>
  <c r="BL646" i="4"/>
  <c r="BL638" i="4"/>
  <c r="BL622" i="4"/>
  <c r="BL606" i="4"/>
  <c r="BL590" i="4"/>
  <c r="BL639" i="4"/>
  <c r="BL623" i="4"/>
  <c r="BL607" i="4"/>
  <c r="BL591" i="4"/>
  <c r="BL640" i="4"/>
  <c r="BL624" i="4"/>
  <c r="BL608" i="4"/>
  <c r="BL641" i="4"/>
  <c r="BL625" i="4"/>
  <c r="BL609" i="4"/>
  <c r="BL642" i="4"/>
  <c r="BL626" i="4"/>
  <c r="BL610" i="4"/>
  <c r="BL594" i="4"/>
  <c r="BL648" i="4"/>
  <c r="BL627" i="4"/>
  <c r="BL611" i="4"/>
  <c r="BL595" i="4"/>
  <c r="BL653" i="4"/>
  <c r="BL628" i="4"/>
  <c r="BL612" i="4"/>
  <c r="BL596" i="4"/>
  <c r="BL580" i="4"/>
  <c r="BL629" i="4"/>
  <c r="BL613" i="4"/>
  <c r="BL597" i="4"/>
  <c r="BL657" i="4"/>
  <c r="BL630" i="4"/>
  <c r="BL614" i="4"/>
  <c r="BL598" i="4"/>
  <c r="BL631" i="4"/>
  <c r="BL615" i="4"/>
  <c r="BL599" i="4"/>
  <c r="BL655" i="4"/>
  <c r="BL643" i="4"/>
  <c r="BL632" i="4"/>
  <c r="BL616" i="4"/>
  <c r="BL600" i="4"/>
  <c r="BL633" i="4"/>
  <c r="BL617" i="4"/>
  <c r="BL601" i="4"/>
  <c r="BL634" i="4"/>
  <c r="BL618" i="4"/>
  <c r="BL602" i="4"/>
  <c r="BL586" i="4"/>
  <c r="BL635" i="4"/>
  <c r="BL619" i="4"/>
  <c r="BL603" i="4"/>
  <c r="BL587" i="4"/>
  <c r="BL651" i="4"/>
  <c r="BL636" i="4"/>
  <c r="BL620" i="4"/>
  <c r="BL604" i="4"/>
  <c r="BL588" i="4"/>
  <c r="BL565" i="4"/>
  <c r="BL549" i="4"/>
  <c r="BL532" i="4"/>
  <c r="BL584" i="4"/>
  <c r="BL577" i="4"/>
  <c r="BL566" i="4"/>
  <c r="BL550" i="4"/>
  <c r="BL533" i="4"/>
  <c r="BL583" i="4"/>
  <c r="BL567" i="4"/>
  <c r="BL551" i="4"/>
  <c r="BL534" i="4"/>
  <c r="BL518" i="4"/>
  <c r="BL582" i="4"/>
  <c r="BL568" i="4"/>
  <c r="BL552" i="4"/>
  <c r="BL535" i="4"/>
  <c r="BL585" i="4"/>
  <c r="BL569" i="4"/>
  <c r="BL553" i="4"/>
  <c r="BL536" i="4"/>
  <c r="BL520" i="4"/>
  <c r="BL570" i="4"/>
  <c r="BL554" i="4"/>
  <c r="BL537" i="4"/>
  <c r="BL521" i="4"/>
  <c r="BL578" i="4"/>
  <c r="BL571" i="4"/>
  <c r="BL555" i="4"/>
  <c r="BL538" i="4"/>
  <c r="BL592" i="4"/>
  <c r="BL581" i="4"/>
  <c r="BL572" i="4"/>
  <c r="BL556" i="4"/>
  <c r="BL539" i="4"/>
  <c r="BL573" i="4"/>
  <c r="BL557" i="4"/>
  <c r="BL540" i="4"/>
  <c r="BL574" i="4"/>
  <c r="BL558" i="4"/>
  <c r="BL541" i="4"/>
  <c r="BL525" i="4"/>
  <c r="BL593" i="4"/>
  <c r="BL575" i="4"/>
  <c r="BL559" i="4"/>
  <c r="BL542" i="4"/>
  <c r="BL526" i="4"/>
  <c r="BL560" i="4"/>
  <c r="BL543" i="4"/>
  <c r="BL527" i="4"/>
  <c r="BL511" i="4"/>
  <c r="BL576" i="4"/>
  <c r="BL561" i="4"/>
  <c r="BL544" i="4"/>
  <c r="BL528" i="4"/>
  <c r="BL562" i="4"/>
  <c r="BL545" i="4"/>
  <c r="BL579" i="4"/>
  <c r="BL563" i="4"/>
  <c r="BL546" i="4"/>
  <c r="BL530" i="4"/>
  <c r="BL514" i="4"/>
  <c r="BL564" i="4"/>
  <c r="BL548" i="4"/>
  <c r="BL547" i="4"/>
  <c r="BL531" i="4"/>
  <c r="BL515" i="4"/>
  <c r="BL524" i="4"/>
  <c r="BL519" i="4"/>
  <c r="BL509" i="4"/>
  <c r="BL507" i="4"/>
  <c r="BL491" i="4"/>
  <c r="BL475" i="4"/>
  <c r="BL458" i="4"/>
  <c r="BL442" i="4"/>
  <c r="BL492" i="4"/>
  <c r="BL476" i="4"/>
  <c r="BL459" i="4"/>
  <c r="BL443" i="4"/>
  <c r="BL493" i="4"/>
  <c r="BL477" i="4"/>
  <c r="BL460" i="4"/>
  <c r="BL444" i="4"/>
  <c r="BL494" i="4"/>
  <c r="BL478" i="4"/>
  <c r="BL461" i="4"/>
  <c r="BL522" i="4"/>
  <c r="BL512" i="4"/>
  <c r="BL495" i="4"/>
  <c r="BL479" i="4"/>
  <c r="BL462" i="4"/>
  <c r="BL508" i="4"/>
  <c r="BL496" i="4"/>
  <c r="BL480" i="4"/>
  <c r="BL463" i="4"/>
  <c r="BL447" i="4"/>
  <c r="BL497" i="4"/>
  <c r="BL481" i="4"/>
  <c r="BL464" i="4"/>
  <c r="BL498" i="4"/>
  <c r="BL482" i="4"/>
  <c r="BL465" i="4"/>
  <c r="BL449" i="4"/>
  <c r="BL499" i="4"/>
  <c r="BL483" i="4"/>
  <c r="BL466" i="4"/>
  <c r="BL523" i="4"/>
  <c r="BL500" i="4"/>
  <c r="BL484" i="4"/>
  <c r="BL501" i="4"/>
  <c r="BL485" i="4"/>
  <c r="BL468" i="4"/>
  <c r="BL502" i="4"/>
  <c r="BL486" i="4"/>
  <c r="BL469" i="4"/>
  <c r="BL453" i="4"/>
  <c r="BL503" i="4"/>
  <c r="BL487" i="4"/>
  <c r="BL470" i="4"/>
  <c r="BL454" i="4"/>
  <c r="BL529" i="4"/>
  <c r="BL513" i="4"/>
  <c r="BL504" i="4"/>
  <c r="BL488" i="4"/>
  <c r="BL471" i="4"/>
  <c r="BL455" i="4"/>
  <c r="BL517" i="4"/>
  <c r="BL516" i="4"/>
  <c r="BL510" i="4"/>
  <c r="BL505" i="4"/>
  <c r="BL489" i="4"/>
  <c r="BL472" i="4"/>
  <c r="BL456" i="4"/>
  <c r="BL506" i="4"/>
  <c r="BL490" i="4"/>
  <c r="BL474" i="4"/>
  <c r="BL473" i="4"/>
  <c r="BL457" i="4"/>
  <c r="BL446" i="4"/>
  <c r="BL445" i="4"/>
  <c r="BL421" i="4"/>
  <c r="BL405" i="4"/>
  <c r="BL452" i="4"/>
  <c r="BL436" i="4"/>
  <c r="BL422" i="4"/>
  <c r="BL435" i="4"/>
  <c r="BL423" i="4"/>
  <c r="BL407" i="4"/>
  <c r="BL430" i="4"/>
  <c r="BL424" i="4"/>
  <c r="BL408" i="4"/>
  <c r="BL425" i="4"/>
  <c r="BL432" i="4"/>
  <c r="BL426" i="4"/>
  <c r="BL410" i="4"/>
  <c r="BL394" i="4"/>
  <c r="BL467" i="4"/>
  <c r="BL434" i="4"/>
  <c r="BL427" i="4"/>
  <c r="BL428" i="4"/>
  <c r="BL412" i="4"/>
  <c r="BL396" i="4"/>
  <c r="BL379" i="4"/>
  <c r="BL413" i="4"/>
  <c r="BL397" i="4"/>
  <c r="BL450" i="4"/>
  <c r="BL414" i="4"/>
  <c r="BL398" i="4"/>
  <c r="BL415" i="4"/>
  <c r="BL399" i="4"/>
  <c r="BL382" i="4"/>
  <c r="BL448" i="4"/>
  <c r="BL441" i="4"/>
  <c r="BL429" i="4"/>
  <c r="BL416" i="4"/>
  <c r="BL400" i="4"/>
  <c r="BL451" i="4"/>
  <c r="BL440" i="4"/>
  <c r="BL439" i="4"/>
  <c r="BL431" i="4"/>
  <c r="BL417" i="4"/>
  <c r="BL401" i="4"/>
  <c r="BL438" i="4"/>
  <c r="BL418" i="4"/>
  <c r="BL402" i="4"/>
  <c r="BL433" i="4"/>
  <c r="BL419" i="4"/>
  <c r="BL437" i="4"/>
  <c r="BL420" i="4"/>
  <c r="BL404" i="4"/>
  <c r="BL388" i="4"/>
  <c r="BL409" i="4"/>
  <c r="BL395" i="4"/>
  <c r="BL380" i="4"/>
  <c r="BL370" i="4"/>
  <c r="BL383" i="4"/>
  <c r="BL371" i="4"/>
  <c r="BL355" i="4"/>
  <c r="BL339" i="4"/>
  <c r="BL411" i="4"/>
  <c r="BL389" i="4"/>
  <c r="BL356" i="4"/>
  <c r="BL340" i="4"/>
  <c r="BL386" i="4"/>
  <c r="BL372" i="4"/>
  <c r="BL357" i="4"/>
  <c r="BL341" i="4"/>
  <c r="BL325" i="4"/>
  <c r="BL384" i="4"/>
  <c r="BL358" i="4"/>
  <c r="BL342" i="4"/>
  <c r="BL403" i="4"/>
  <c r="BL378" i="4"/>
  <c r="BL375" i="4"/>
  <c r="BL359" i="4"/>
  <c r="BL343" i="4"/>
  <c r="BL360" i="4"/>
  <c r="BL344" i="4"/>
  <c r="BL390" i="4"/>
  <c r="BL361" i="4"/>
  <c r="BL362" i="4"/>
  <c r="BL346" i="4"/>
  <c r="BL330" i="4"/>
  <c r="BL385" i="4"/>
  <c r="BL373" i="4"/>
  <c r="BL363" i="4"/>
  <c r="BL347" i="4"/>
  <c r="BL376" i="4"/>
  <c r="BL364" i="4"/>
  <c r="BL393" i="4"/>
  <c r="BL365" i="4"/>
  <c r="BL349" i="4"/>
  <c r="BL392" i="4"/>
  <c r="BL366" i="4"/>
  <c r="BL387" i="4"/>
  <c r="BL367" i="4"/>
  <c r="BL351" i="4"/>
  <c r="BL335" i="4"/>
  <c r="BL406" i="4"/>
  <c r="BL391" i="4"/>
  <c r="BL368" i="4"/>
  <c r="BL352" i="4"/>
  <c r="BL381" i="4"/>
  <c r="BL377" i="4"/>
  <c r="BL374" i="4"/>
  <c r="BL369" i="4"/>
  <c r="BL353" i="4"/>
  <c r="BL328" i="4"/>
  <c r="BL306" i="4"/>
  <c r="BL324" i="4"/>
  <c r="BL307" i="4"/>
  <c r="BL291" i="4"/>
  <c r="BL338" i="4"/>
  <c r="BL308" i="4"/>
  <c r="BL331" i="4"/>
  <c r="BL309" i="4"/>
  <c r="BL293" i="4"/>
  <c r="BL277" i="4"/>
  <c r="BL276" i="4"/>
  <c r="BL329" i="4"/>
  <c r="BL319" i="4"/>
  <c r="BL310" i="4"/>
  <c r="BL294" i="4"/>
  <c r="BL332" i="4"/>
  <c r="BL322" i="4"/>
  <c r="BL311" i="4"/>
  <c r="BL295" i="4"/>
  <c r="BL312" i="4"/>
  <c r="BL296" i="4"/>
  <c r="BL313" i="4"/>
  <c r="BL297" i="4"/>
  <c r="BL281" i="4"/>
  <c r="BL354" i="4"/>
  <c r="BL348" i="4"/>
  <c r="BL337" i="4"/>
  <c r="BL333" i="4"/>
  <c r="BL314" i="4"/>
  <c r="BL298" i="4"/>
  <c r="BL282" i="4"/>
  <c r="BL320" i="4"/>
  <c r="BL315" i="4"/>
  <c r="BL299" i="4"/>
  <c r="BL283" i="4"/>
  <c r="BL316" i="4"/>
  <c r="BL300" i="4"/>
  <c r="BL284" i="4"/>
  <c r="BL326" i="4"/>
  <c r="BL323" i="4"/>
  <c r="BL317" i="4"/>
  <c r="BL301" i="4"/>
  <c r="BL285" i="4"/>
  <c r="BL268" i="4"/>
  <c r="BL334" i="4"/>
  <c r="BL302" i="4"/>
  <c r="BL286" i="4"/>
  <c r="BL350" i="4"/>
  <c r="BL336" i="4"/>
  <c r="BL303" i="4"/>
  <c r="BL287" i="4"/>
  <c r="BL270" i="4"/>
  <c r="BL345" i="4"/>
  <c r="BL327" i="4"/>
  <c r="BL304" i="4"/>
  <c r="BL288" i="4"/>
  <c r="BL271" i="4"/>
  <c r="BL321" i="4"/>
  <c r="BL318" i="4"/>
  <c r="BL305" i="4"/>
  <c r="BL289" i="4"/>
  <c r="BL269" i="4"/>
  <c r="BL257" i="4"/>
  <c r="BL262" i="4"/>
  <c r="BL258" i="4"/>
  <c r="BL242" i="4"/>
  <c r="BL280" i="4"/>
  <c r="BL267" i="4"/>
  <c r="BL259" i="4"/>
  <c r="BL243" i="4"/>
  <c r="BL226" i="4"/>
  <c r="BL210" i="4"/>
  <c r="BL278" i="4"/>
  <c r="BL266" i="4"/>
  <c r="BL244" i="4"/>
  <c r="BL227" i="4"/>
  <c r="BL245" i="4"/>
  <c r="BL228" i="4"/>
  <c r="BL212" i="4"/>
  <c r="BL246" i="4"/>
  <c r="BL229" i="4"/>
  <c r="BL263" i="4"/>
  <c r="BL260" i="4"/>
  <c r="BL247" i="4"/>
  <c r="BL230" i="4"/>
  <c r="BL214" i="4"/>
  <c r="BL248" i="4"/>
  <c r="BL265" i="4"/>
  <c r="BL249" i="4"/>
  <c r="BL292" i="4"/>
  <c r="BL250" i="4"/>
  <c r="BL233" i="4"/>
  <c r="BL279" i="4"/>
  <c r="BL251" i="4"/>
  <c r="BL234" i="4"/>
  <c r="BL252" i="4"/>
  <c r="BL235" i="4"/>
  <c r="BL261" i="4"/>
  <c r="BL253" i="4"/>
  <c r="BL236" i="4"/>
  <c r="BL290" i="4"/>
  <c r="BL254" i="4"/>
  <c r="BL237" i="4"/>
  <c r="BL272" i="4"/>
  <c r="BL264" i="4"/>
  <c r="BL255" i="4"/>
  <c r="BL238" i="4"/>
  <c r="BL222" i="4"/>
  <c r="BL275" i="4"/>
  <c r="BL274" i="4"/>
  <c r="BL273" i="4"/>
  <c r="BL256" i="4"/>
  <c r="BL240" i="4"/>
  <c r="BL239" i="4"/>
  <c r="BL223" i="4"/>
  <c r="BL219" i="4"/>
  <c r="BL218" i="4"/>
  <c r="BL205" i="4"/>
  <c r="BL188" i="4"/>
  <c r="BL187" i="4"/>
  <c r="BL171" i="4"/>
  <c r="BL155" i="4"/>
  <c r="BL232" i="4"/>
  <c r="BL189" i="4"/>
  <c r="BL172" i="4"/>
  <c r="BL221" i="4"/>
  <c r="BL202" i="4"/>
  <c r="BL190" i="4"/>
  <c r="BL173" i="4"/>
  <c r="BL215" i="4"/>
  <c r="BL207" i="4"/>
  <c r="BL191" i="4"/>
  <c r="BL174" i="4"/>
  <c r="BL158" i="4"/>
  <c r="BL225" i="4"/>
  <c r="BL192" i="4"/>
  <c r="BL175" i="4"/>
  <c r="BL224" i="4"/>
  <c r="BL211" i="4"/>
  <c r="BL193" i="4"/>
  <c r="BL176" i="4"/>
  <c r="BL160" i="4"/>
  <c r="BL213" i="4"/>
  <c r="BL204" i="4"/>
  <c r="BL194" i="4"/>
  <c r="BL177" i="4"/>
  <c r="BL161" i="4"/>
  <c r="BL145" i="4"/>
  <c r="BL209" i="4"/>
  <c r="BL195" i="4"/>
  <c r="BL178" i="4"/>
  <c r="BL162" i="4"/>
  <c r="BL217" i="4"/>
  <c r="BL196" i="4"/>
  <c r="BL179" i="4"/>
  <c r="BL163" i="4"/>
  <c r="BL206" i="4"/>
  <c r="BL197" i="4"/>
  <c r="BL180" i="4"/>
  <c r="BL198" i="4"/>
  <c r="BL181" i="4"/>
  <c r="BL165" i="4"/>
  <c r="BL149" i="4"/>
  <c r="BL203" i="4"/>
  <c r="BL199" i="4"/>
  <c r="BL182" i="4"/>
  <c r="BL241" i="4"/>
  <c r="BL231" i="4"/>
  <c r="BL200" i="4"/>
  <c r="BL183" i="4"/>
  <c r="BL167" i="4"/>
  <c r="BL151" i="4"/>
  <c r="BL208" i="4"/>
  <c r="BL201" i="4"/>
  <c r="BL184" i="4"/>
  <c r="BL168" i="4"/>
  <c r="BL152" i="4"/>
  <c r="BL220" i="4"/>
  <c r="BL216" i="4"/>
  <c r="BL185" i="4"/>
  <c r="BL186" i="4"/>
  <c r="BL170" i="4"/>
  <c r="BL154" i="4"/>
  <c r="BL131" i="4"/>
  <c r="BL115" i="4"/>
  <c r="BL99" i="4"/>
  <c r="BL132" i="4"/>
  <c r="BL116" i="4"/>
  <c r="BL146" i="4"/>
  <c r="BL142" i="4"/>
  <c r="BL133" i="4"/>
  <c r="BL117" i="4"/>
  <c r="BL134" i="4"/>
  <c r="BL135" i="4"/>
  <c r="BL119" i="4"/>
  <c r="BL159" i="4"/>
  <c r="BL136" i="4"/>
  <c r="BL120" i="4"/>
  <c r="BL147" i="4"/>
  <c r="BL137" i="4"/>
  <c r="BL121" i="4"/>
  <c r="BL105" i="4"/>
  <c r="BL164" i="4"/>
  <c r="BL143" i="4"/>
  <c r="BL138" i="4"/>
  <c r="BL122" i="4"/>
  <c r="BL106" i="4"/>
  <c r="BL166" i="4"/>
  <c r="BL139" i="4"/>
  <c r="BL123" i="4"/>
  <c r="BL107" i="4"/>
  <c r="BL91" i="4"/>
  <c r="BL156" i="4"/>
  <c r="BL148" i="4"/>
  <c r="BL140" i="4"/>
  <c r="BL124" i="4"/>
  <c r="BL108" i="4"/>
  <c r="BL92" i="4"/>
  <c r="BL153" i="4"/>
  <c r="BL125" i="4"/>
  <c r="BL109" i="4"/>
  <c r="BL93" i="4"/>
  <c r="BL169" i="4"/>
  <c r="BL126" i="4"/>
  <c r="BL127" i="4"/>
  <c r="BL111" i="4"/>
  <c r="BL95" i="4"/>
  <c r="BL141" i="4"/>
  <c r="BL128" i="4"/>
  <c r="BL112" i="4"/>
  <c r="BL157" i="4"/>
  <c r="BL150" i="4"/>
  <c r="BL129" i="4"/>
  <c r="BL113" i="4"/>
  <c r="BL97" i="4"/>
  <c r="BL77" i="4"/>
  <c r="BL96" i="4"/>
  <c r="BL86" i="4"/>
  <c r="BL78" i="4"/>
  <c r="BL62" i="4"/>
  <c r="BL100" i="4"/>
  <c r="BL79" i="4"/>
  <c r="BL63" i="4"/>
  <c r="BL130" i="4"/>
  <c r="BL104" i="4"/>
  <c r="BL80" i="4"/>
  <c r="BL64" i="4"/>
  <c r="BL48" i="4"/>
  <c r="BL32" i="4"/>
  <c r="BL90" i="4"/>
  <c r="BL81" i="4"/>
  <c r="BL65" i="4"/>
  <c r="BL49" i="4"/>
  <c r="BL33" i="4"/>
  <c r="BL114" i="4"/>
  <c r="BL66" i="4"/>
  <c r="BL89" i="4"/>
  <c r="BL85" i="4"/>
  <c r="BL67" i="4"/>
  <c r="BL51" i="4"/>
  <c r="BL101" i="4"/>
  <c r="BL68" i="4"/>
  <c r="BL52" i="4"/>
  <c r="BL36" i="4"/>
  <c r="BL103" i="4"/>
  <c r="BL98" i="4"/>
  <c r="BL83" i="4"/>
  <c r="BL69" i="4"/>
  <c r="BL88" i="4"/>
  <c r="BL70" i="4"/>
  <c r="BL54" i="4"/>
  <c r="BL94" i="4"/>
  <c r="BL82" i="4"/>
  <c r="BL71" i="4"/>
  <c r="BL55" i="4"/>
  <c r="BL39" i="4"/>
  <c r="BL118" i="4"/>
  <c r="BL72" i="4"/>
  <c r="BL56" i="4"/>
  <c r="BL144" i="4"/>
  <c r="BL87" i="4"/>
  <c r="BL84" i="4"/>
  <c r="BL73" i="4"/>
  <c r="BL57" i="4"/>
  <c r="BL41" i="4"/>
  <c r="BL74" i="4"/>
  <c r="BL75" i="4"/>
  <c r="BL59" i="4"/>
  <c r="BL110" i="4"/>
  <c r="BL102" i="4"/>
  <c r="BL76" i="4"/>
  <c r="BL60" i="4"/>
  <c r="BJ1272" i="4"/>
  <c r="BJ1273" i="4"/>
  <c r="BJ1267" i="4"/>
  <c r="BJ1270" i="4"/>
  <c r="BJ1261" i="4"/>
  <c r="BJ1268" i="4"/>
  <c r="BJ1265" i="4"/>
  <c r="BJ1260" i="4"/>
  <c r="BJ1271" i="4"/>
  <c r="BJ1262" i="4"/>
  <c r="BJ1253" i="4"/>
  <c r="BJ1264" i="4"/>
  <c r="BJ1266" i="4"/>
  <c r="BJ1257" i="4"/>
  <c r="BJ1256" i="4"/>
  <c r="BJ1255" i="4"/>
  <c r="BJ1263" i="4"/>
  <c r="BJ1269" i="4"/>
  <c r="BJ1258" i="4"/>
  <c r="BJ1259" i="4"/>
  <c r="BJ1252" i="4"/>
  <c r="BJ1251" i="4"/>
  <c r="BJ1249" i="4"/>
  <c r="BJ1242" i="4"/>
  <c r="BJ1247" i="4"/>
  <c r="BJ1244" i="4"/>
  <c r="BJ1243" i="4"/>
  <c r="BJ1250" i="4"/>
  <c r="BJ1248" i="4"/>
  <c r="BJ1254" i="4"/>
  <c r="BJ1240" i="4"/>
  <c r="BJ1245" i="4"/>
  <c r="BJ1239" i="4"/>
  <c r="BJ1234" i="4"/>
  <c r="BJ1246" i="4"/>
  <c r="BJ1241" i="4"/>
  <c r="BJ1231" i="4"/>
  <c r="BJ1218" i="4"/>
  <c r="BJ1219" i="4"/>
  <c r="BJ1236" i="4"/>
  <c r="BJ1228" i="4"/>
  <c r="BJ1238" i="4"/>
  <c r="BJ1235" i="4"/>
  <c r="BJ1233" i="4"/>
  <c r="BJ1232" i="4"/>
  <c r="BJ1229" i="4"/>
  <c r="BJ1237" i="4"/>
  <c r="BJ1222" i="4"/>
  <c r="BJ1221" i="4"/>
  <c r="BJ1230" i="4"/>
  <c r="BJ1225" i="4"/>
  <c r="BJ1223" i="4"/>
  <c r="BJ1217" i="4"/>
  <c r="BJ1216" i="4"/>
  <c r="BJ1211" i="4"/>
  <c r="BJ1224" i="4"/>
  <c r="BJ1227" i="4"/>
  <c r="BJ1202" i="4"/>
  <c r="BJ1220" i="4"/>
  <c r="BJ1203" i="4"/>
  <c r="BJ1226" i="4"/>
  <c r="BJ1215" i="4"/>
  <c r="BJ1196" i="4"/>
  <c r="BJ1213" i="4"/>
  <c r="BJ1197" i="4"/>
  <c r="BJ1214" i="4"/>
  <c r="BJ1210" i="4"/>
  <c r="BJ1207" i="4"/>
  <c r="BJ1208" i="4"/>
  <c r="BJ1212" i="4"/>
  <c r="BJ1209" i="4"/>
  <c r="BJ1205" i="4"/>
  <c r="BJ1206" i="4"/>
  <c r="BJ1198" i="4"/>
  <c r="BJ1192" i="4"/>
  <c r="BJ1189" i="4"/>
  <c r="BJ1204" i="4"/>
  <c r="BJ1181" i="4"/>
  <c r="BJ1200" i="4"/>
  <c r="BJ1172" i="4"/>
  <c r="BJ1178" i="4"/>
  <c r="BJ1175" i="4"/>
  <c r="BJ1169" i="4"/>
  <c r="BJ1201" i="4"/>
  <c r="BJ1184" i="4"/>
  <c r="BJ1173" i="4"/>
  <c r="BJ1194" i="4"/>
  <c r="BJ1185" i="4"/>
  <c r="BJ1170" i="4"/>
  <c r="BJ1186" i="4"/>
  <c r="BJ1199" i="4"/>
  <c r="BJ1187" i="4"/>
  <c r="BJ1182" i="4"/>
  <c r="BJ1195" i="4"/>
  <c r="BJ1188" i="4"/>
  <c r="BJ1177" i="4"/>
  <c r="BJ1167" i="4"/>
  <c r="BJ1179" i="4"/>
  <c r="BJ1183" i="4"/>
  <c r="BJ1158" i="4"/>
  <c r="BJ1168" i="4"/>
  <c r="BJ1193" i="4"/>
  <c r="BJ1154" i="4"/>
  <c r="BJ1191" i="4"/>
  <c r="BJ1176" i="4"/>
  <c r="BJ1166" i="4"/>
  <c r="BJ1155" i="4"/>
  <c r="BJ1160" i="4"/>
  <c r="BJ1156" i="4"/>
  <c r="BJ1190" i="4"/>
  <c r="BJ1171" i="4"/>
  <c r="BJ1163" i="4"/>
  <c r="BJ1164" i="4"/>
  <c r="BJ1142" i="4"/>
  <c r="BJ1162" i="4"/>
  <c r="BJ1174" i="4"/>
  <c r="BJ1180" i="4"/>
  <c r="BJ1159" i="4"/>
  <c r="BJ1165" i="4"/>
  <c r="BJ1148" i="4"/>
  <c r="BJ1153" i="4"/>
  <c r="BJ1161" i="4"/>
  <c r="BJ1141" i="4"/>
  <c r="BJ1144" i="4"/>
  <c r="BJ1157" i="4"/>
  <c r="BJ1151" i="4"/>
  <c r="BJ1150" i="4"/>
  <c r="BJ1145" i="4"/>
  <c r="BJ1152" i="4"/>
  <c r="BJ1146" i="4"/>
  <c r="BJ1149" i="4"/>
  <c r="BJ1140" i="4"/>
  <c r="BJ1147" i="4"/>
  <c r="BJ1136" i="4"/>
  <c r="BJ1139" i="4"/>
  <c r="BJ1135" i="4"/>
  <c r="BJ1132" i="4"/>
  <c r="BJ1143" i="4"/>
  <c r="BJ1134" i="4"/>
  <c r="BJ1138" i="4"/>
  <c r="BJ1137" i="4"/>
  <c r="BJ1108" i="4"/>
  <c r="BJ1122" i="4"/>
  <c r="BJ1110" i="4"/>
  <c r="BJ1127" i="4"/>
  <c r="BJ1111" i="4"/>
  <c r="BJ1133" i="4"/>
  <c r="BJ1113" i="4"/>
  <c r="BJ1131" i="4"/>
  <c r="BJ1123" i="4"/>
  <c r="BJ1114" i="4"/>
  <c r="BJ1130" i="4"/>
  <c r="BJ1116" i="4"/>
  <c r="BJ1118" i="4"/>
  <c r="BJ1102" i="4"/>
  <c r="BJ1125" i="4"/>
  <c r="BJ1119" i="4"/>
  <c r="BJ1128" i="4"/>
  <c r="BJ1120" i="4"/>
  <c r="BJ1104" i="4"/>
  <c r="BJ1129" i="4"/>
  <c r="BJ1126" i="4"/>
  <c r="BJ1121" i="4"/>
  <c r="BJ1106" i="4"/>
  <c r="BJ1124" i="4"/>
  <c r="BJ1117" i="4"/>
  <c r="BJ1101" i="4"/>
  <c r="BJ1081" i="4"/>
  <c r="BJ1082" i="4"/>
  <c r="BJ1105" i="4"/>
  <c r="BJ1094" i="4"/>
  <c r="BJ1084" i="4"/>
  <c r="BJ1109" i="4"/>
  <c r="BJ1115" i="4"/>
  <c r="BJ1100" i="4"/>
  <c r="BJ1103" i="4"/>
  <c r="BJ1088" i="4"/>
  <c r="BJ1089" i="4"/>
  <c r="BJ1112" i="4"/>
  <c r="BJ1095" i="4"/>
  <c r="BJ1090" i="4"/>
  <c r="BJ1098" i="4"/>
  <c r="BJ1091" i="4"/>
  <c r="BJ1092" i="4"/>
  <c r="BJ1076" i="4"/>
  <c r="BJ1097" i="4"/>
  <c r="BJ1099" i="4"/>
  <c r="BJ1093" i="4"/>
  <c r="BJ1107" i="4"/>
  <c r="BJ1085" i="4"/>
  <c r="BJ1067" i="4"/>
  <c r="BJ1083" i="4"/>
  <c r="BJ1054" i="4"/>
  <c r="BJ1079" i="4"/>
  <c r="BJ1096" i="4"/>
  <c r="BJ1068" i="4"/>
  <c r="BJ1087" i="4"/>
  <c r="BJ1080" i="4"/>
  <c r="BJ1059" i="4"/>
  <c r="BJ1072" i="4"/>
  <c r="BJ1071" i="4"/>
  <c r="BJ1086" i="4"/>
  <c r="BJ1077" i="4"/>
  <c r="BJ1074" i="4"/>
  <c r="BJ1064" i="4"/>
  <c r="BJ1075" i="4"/>
  <c r="BJ1078" i="4"/>
  <c r="BJ1066" i="4"/>
  <c r="BJ1052" i="4"/>
  <c r="BJ1041" i="4"/>
  <c r="BJ1073" i="4"/>
  <c r="BJ1070" i="4"/>
  <c r="BJ1060" i="4"/>
  <c r="BJ1055" i="4"/>
  <c r="BJ1051" i="4"/>
  <c r="BJ1048" i="4"/>
  <c r="BJ1057" i="4"/>
  <c r="BJ1045" i="4"/>
  <c r="BJ1069" i="4"/>
  <c r="BJ1065" i="4"/>
  <c r="BJ1062" i="4"/>
  <c r="BJ1058" i="4"/>
  <c r="BJ1063" i="4"/>
  <c r="BJ1056" i="4"/>
  <c r="BJ1033" i="4"/>
  <c r="BJ1049" i="4"/>
  <c r="BJ1034" i="4"/>
  <c r="BJ1035" i="4"/>
  <c r="BJ1061" i="4"/>
  <c r="BJ1036" i="4"/>
  <c r="BJ1047" i="4"/>
  <c r="BJ1038" i="4"/>
  <c r="BJ1050" i="4"/>
  <c r="BJ1053" i="4"/>
  <c r="BJ1009" i="4"/>
  <c r="BJ1028" i="4"/>
  <c r="BJ1022" i="4"/>
  <c r="BJ1010" i="4"/>
  <c r="BJ1025" i="4"/>
  <c r="BJ1042" i="4"/>
  <c r="BJ1024" i="4"/>
  <c r="BJ1016" i="4"/>
  <c r="BJ1027" i="4"/>
  <c r="BJ1023" i="4"/>
  <c r="BJ1018" i="4"/>
  <c r="BJ1046" i="4"/>
  <c r="BJ1043" i="4"/>
  <c r="BJ1040" i="4"/>
  <c r="BJ1030" i="4"/>
  <c r="BJ1019" i="4"/>
  <c r="BJ1031" i="4"/>
  <c r="BJ1020" i="4"/>
  <c r="BJ1004" i="4"/>
  <c r="BJ1044" i="4"/>
  <c r="BJ1032" i="4"/>
  <c r="BJ1029" i="4"/>
  <c r="BJ1021" i="4"/>
  <c r="BJ1037" i="4"/>
  <c r="BJ1006" i="4"/>
  <c r="BJ1039" i="4"/>
  <c r="BJ1008" i="4"/>
  <c r="BJ1017" i="4"/>
  <c r="BJ1011" i="4"/>
  <c r="BJ992" i="4"/>
  <c r="BJ1012" i="4"/>
  <c r="BJ993" i="4"/>
  <c r="BJ1005" i="4"/>
  <c r="BJ995" i="4"/>
  <c r="BJ979" i="4"/>
  <c r="BJ1001" i="4"/>
  <c r="BJ996" i="4"/>
  <c r="BJ1026" i="4"/>
  <c r="BJ1000" i="4"/>
  <c r="BJ997" i="4"/>
  <c r="BJ981" i="4"/>
  <c r="BJ1002" i="4"/>
  <c r="BJ999" i="4"/>
  <c r="BJ1014" i="4"/>
  <c r="BJ1003" i="4"/>
  <c r="BJ1007" i="4"/>
  <c r="BJ977" i="4"/>
  <c r="BJ971" i="4"/>
  <c r="BJ991" i="4"/>
  <c r="BJ986" i="4"/>
  <c r="BJ987" i="4"/>
  <c r="BJ974" i="4"/>
  <c r="BJ985" i="4"/>
  <c r="BJ984" i="4"/>
  <c r="BJ989" i="4"/>
  <c r="BJ972" i="4"/>
  <c r="BJ983" i="4"/>
  <c r="BJ1013" i="4"/>
  <c r="BJ982" i="4"/>
  <c r="BJ962" i="4"/>
  <c r="BJ988" i="4"/>
  <c r="BJ990" i="4"/>
  <c r="BJ994" i="4"/>
  <c r="BJ978" i="4"/>
  <c r="BJ973" i="4"/>
  <c r="BJ965" i="4"/>
  <c r="BJ1015" i="4"/>
  <c r="BJ998" i="4"/>
  <c r="BJ968" i="4"/>
  <c r="BJ980" i="4"/>
  <c r="BJ970" i="4"/>
  <c r="BJ954" i="4"/>
  <c r="BJ976" i="4"/>
  <c r="BJ939" i="4"/>
  <c r="BJ966" i="4"/>
  <c r="BJ940" i="4"/>
  <c r="BJ975" i="4"/>
  <c r="BJ961" i="4"/>
  <c r="BJ941" i="4"/>
  <c r="BJ969" i="4"/>
  <c r="BJ957" i="4"/>
  <c r="BJ942" i="4"/>
  <c r="BJ960" i="4"/>
  <c r="BJ943" i="4"/>
  <c r="BJ958" i="4"/>
  <c r="BJ956" i="4"/>
  <c r="BJ945" i="4"/>
  <c r="BJ955" i="4"/>
  <c r="BJ947" i="4"/>
  <c r="BJ963" i="4"/>
  <c r="BJ967" i="4"/>
  <c r="BJ959" i="4"/>
  <c r="BJ949" i="4"/>
  <c r="BJ950" i="4"/>
  <c r="BJ951" i="4"/>
  <c r="BJ964" i="4"/>
  <c r="BJ952" i="4"/>
  <c r="BJ936" i="4"/>
  <c r="BJ937" i="4"/>
  <c r="BJ930" i="4"/>
  <c r="BJ920" i="4"/>
  <c r="BJ921" i="4"/>
  <c r="BJ905" i="4"/>
  <c r="BJ922" i="4"/>
  <c r="BJ906" i="4"/>
  <c r="BJ923" i="4"/>
  <c r="BJ953" i="4"/>
  <c r="BJ926" i="4"/>
  <c r="BJ924" i="4"/>
  <c r="BJ908" i="4"/>
  <c r="BJ938" i="4"/>
  <c r="BJ933" i="4"/>
  <c r="BJ910" i="4"/>
  <c r="BJ948" i="4"/>
  <c r="BJ935" i="4"/>
  <c r="BJ911" i="4"/>
  <c r="BJ932" i="4"/>
  <c r="BJ929" i="4"/>
  <c r="BJ912" i="4"/>
  <c r="BJ928" i="4"/>
  <c r="BJ913" i="4"/>
  <c r="BJ946" i="4"/>
  <c r="BJ934" i="4"/>
  <c r="BJ931" i="4"/>
  <c r="BJ925" i="4"/>
  <c r="BJ915" i="4"/>
  <c r="BJ944" i="4"/>
  <c r="BJ927" i="4"/>
  <c r="BJ917" i="4"/>
  <c r="BJ896" i="4"/>
  <c r="BJ883" i="4"/>
  <c r="BJ914" i="4"/>
  <c r="BJ884" i="4"/>
  <c r="BJ904" i="4"/>
  <c r="BJ903" i="4"/>
  <c r="BJ898" i="4"/>
  <c r="BJ885" i="4"/>
  <c r="BJ902" i="4"/>
  <c r="BJ899" i="4"/>
  <c r="BJ886" i="4"/>
  <c r="BJ887" i="4"/>
  <c r="BJ901" i="4"/>
  <c r="BJ897" i="4"/>
  <c r="BJ919" i="4"/>
  <c r="BJ918" i="4"/>
  <c r="BJ900" i="4"/>
  <c r="BJ891" i="4"/>
  <c r="BJ892" i="4"/>
  <c r="BJ876" i="4"/>
  <c r="BJ916" i="4"/>
  <c r="BJ909" i="4"/>
  <c r="BJ893" i="4"/>
  <c r="BJ894" i="4"/>
  <c r="BJ878" i="4"/>
  <c r="BJ895" i="4"/>
  <c r="BJ879" i="4"/>
  <c r="BJ880" i="4"/>
  <c r="BJ907" i="4"/>
  <c r="BJ882" i="4"/>
  <c r="BJ850" i="4"/>
  <c r="BJ881" i="4"/>
  <c r="BJ851" i="4"/>
  <c r="BJ873" i="4"/>
  <c r="BJ870" i="4"/>
  <c r="BJ869" i="4"/>
  <c r="BJ852" i="4"/>
  <c r="BJ866" i="4"/>
  <c r="BJ853" i="4"/>
  <c r="BJ889" i="4"/>
  <c r="BJ871" i="4"/>
  <c r="BJ854" i="4"/>
  <c r="BJ874" i="4"/>
  <c r="BJ872" i="4"/>
  <c r="BJ868" i="4"/>
  <c r="BJ856" i="4"/>
  <c r="BJ857" i="4"/>
  <c r="BJ888" i="4"/>
  <c r="BJ858" i="4"/>
  <c r="BJ867" i="4"/>
  <c r="BJ859" i="4"/>
  <c r="BJ843" i="4"/>
  <c r="BJ860" i="4"/>
  <c r="BJ861" i="4"/>
  <c r="BJ875" i="4"/>
  <c r="BJ862" i="4"/>
  <c r="BJ846" i="4"/>
  <c r="BJ863" i="4"/>
  <c r="BJ847" i="4"/>
  <c r="BJ890" i="4"/>
  <c r="BJ877" i="4"/>
  <c r="BJ864" i="4"/>
  <c r="BJ848" i="4"/>
  <c r="BJ837" i="4"/>
  <c r="BJ827" i="4"/>
  <c r="BJ826" i="4"/>
  <c r="BJ865" i="4"/>
  <c r="BJ842" i="4"/>
  <c r="BJ828" i="4"/>
  <c r="BJ839" i="4"/>
  <c r="BJ836" i="4"/>
  <c r="BJ829" i="4"/>
  <c r="BJ830" i="4"/>
  <c r="BJ835" i="4"/>
  <c r="BJ831" i="4"/>
  <c r="BJ814" i="4"/>
  <c r="BJ844" i="4"/>
  <c r="BJ834" i="4"/>
  <c r="BJ832" i="4"/>
  <c r="BJ815" i="4"/>
  <c r="BJ845" i="4"/>
  <c r="BJ818" i="4"/>
  <c r="BJ833" i="4"/>
  <c r="BJ855" i="4"/>
  <c r="BJ849" i="4"/>
  <c r="BJ820" i="4"/>
  <c r="BJ840" i="4"/>
  <c r="BJ838" i="4"/>
  <c r="BJ823" i="4"/>
  <c r="BJ841" i="4"/>
  <c r="BJ824" i="4"/>
  <c r="BJ799" i="4"/>
  <c r="BJ817" i="4"/>
  <c r="BJ813" i="4"/>
  <c r="BJ812" i="4"/>
  <c r="BJ800" i="4"/>
  <c r="BJ819" i="4"/>
  <c r="BJ811" i="4"/>
  <c r="BJ801" i="4"/>
  <c r="BJ785" i="4"/>
  <c r="BJ802" i="4"/>
  <c r="BJ786" i="4"/>
  <c r="BJ810" i="4"/>
  <c r="BJ803" i="4"/>
  <c r="BJ821" i="4"/>
  <c r="BJ807" i="4"/>
  <c r="BJ804" i="4"/>
  <c r="BJ822" i="4"/>
  <c r="BJ805" i="4"/>
  <c r="BJ790" i="4"/>
  <c r="BJ791" i="4"/>
  <c r="BJ809" i="4"/>
  <c r="BJ792" i="4"/>
  <c r="BJ793" i="4"/>
  <c r="BJ806" i="4"/>
  <c r="BJ794" i="4"/>
  <c r="BJ795" i="4"/>
  <c r="BJ796" i="4"/>
  <c r="BJ825" i="4"/>
  <c r="BJ816" i="4"/>
  <c r="BJ797" i="4"/>
  <c r="BJ808" i="4"/>
  <c r="BJ798" i="4"/>
  <c r="BJ779" i="4"/>
  <c r="BJ773" i="4"/>
  <c r="BJ756" i="4"/>
  <c r="BJ784" i="4"/>
  <c r="BJ777" i="4"/>
  <c r="BJ760" i="4"/>
  <c r="BJ787" i="4"/>
  <c r="BJ780" i="4"/>
  <c r="BJ774" i="4"/>
  <c r="BJ761" i="4"/>
  <c r="BJ762" i="4"/>
  <c r="BJ763" i="4"/>
  <c r="BJ782" i="4"/>
  <c r="BJ788" i="4"/>
  <c r="BJ765" i="4"/>
  <c r="BJ775" i="4"/>
  <c r="BJ766" i="4"/>
  <c r="BJ789" i="4"/>
  <c r="BJ783" i="4"/>
  <c r="BJ781" i="4"/>
  <c r="BJ767" i="4"/>
  <c r="BJ768" i="4"/>
  <c r="BJ770" i="4"/>
  <c r="BJ753" i="4"/>
  <c r="BJ778" i="4"/>
  <c r="BJ776" i="4"/>
  <c r="BJ771" i="4"/>
  <c r="BJ772" i="4"/>
  <c r="BJ747" i="4"/>
  <c r="BJ735" i="4"/>
  <c r="BJ736" i="4"/>
  <c r="BJ718" i="4"/>
  <c r="BJ743" i="4"/>
  <c r="BJ737" i="4"/>
  <c r="BJ719" i="4"/>
  <c r="BJ752" i="4"/>
  <c r="BJ749" i="4"/>
  <c r="BJ738" i="4"/>
  <c r="BJ740" i="4"/>
  <c r="BJ739" i="4"/>
  <c r="BJ721" i="4"/>
  <c r="BJ722" i="4"/>
  <c r="BJ746" i="4"/>
  <c r="BJ769" i="4"/>
  <c r="BJ755" i="4"/>
  <c r="BJ751" i="4"/>
  <c r="BJ744" i="4"/>
  <c r="BJ724" i="4"/>
  <c r="BJ758" i="4"/>
  <c r="BJ741" i="4"/>
  <c r="BJ726" i="4"/>
  <c r="BJ725" i="4"/>
  <c r="BJ764" i="4"/>
  <c r="BJ759" i="4"/>
  <c r="BJ727" i="4"/>
  <c r="BJ710" i="4"/>
  <c r="BJ754" i="4"/>
  <c r="BJ728" i="4"/>
  <c r="BJ729" i="4"/>
  <c r="BJ750" i="4"/>
  <c r="BJ745" i="4"/>
  <c r="BJ742" i="4"/>
  <c r="BJ731" i="4"/>
  <c r="BJ757" i="4"/>
  <c r="BJ748" i="4"/>
  <c r="BJ732" i="4"/>
  <c r="BJ733" i="4"/>
  <c r="BJ713" i="4"/>
  <c r="BJ691" i="4"/>
  <c r="BJ675" i="4"/>
  <c r="BJ659" i="4"/>
  <c r="BJ730" i="4"/>
  <c r="BJ692" i="4"/>
  <c r="BJ676" i="4"/>
  <c r="BJ660" i="4"/>
  <c r="BJ717" i="4"/>
  <c r="BJ715" i="4"/>
  <c r="BJ709" i="4"/>
  <c r="BJ693" i="4"/>
  <c r="BJ677" i="4"/>
  <c r="BJ661" i="4"/>
  <c r="BJ645" i="4"/>
  <c r="BJ712" i="4"/>
  <c r="BJ707" i="4"/>
  <c r="BJ694" i="4"/>
  <c r="BJ678" i="4"/>
  <c r="BJ734" i="4"/>
  <c r="BJ695" i="4"/>
  <c r="BJ679" i="4"/>
  <c r="BJ663" i="4"/>
  <c r="BJ696" i="4"/>
  <c r="BJ680" i="4"/>
  <c r="BJ664" i="4"/>
  <c r="BJ697" i="4"/>
  <c r="BJ681" i="4"/>
  <c r="BJ665" i="4"/>
  <c r="BJ698" i="4"/>
  <c r="BJ682" i="4"/>
  <c r="BJ666" i="4"/>
  <c r="BJ723" i="4"/>
  <c r="BJ708" i="4"/>
  <c r="BJ699" i="4"/>
  <c r="BJ683" i="4"/>
  <c r="BJ716" i="4"/>
  <c r="BJ700" i="4"/>
  <c r="BJ684" i="4"/>
  <c r="BJ668" i="4"/>
  <c r="BJ652" i="4"/>
  <c r="BJ720" i="4"/>
  <c r="BJ701" i="4"/>
  <c r="BJ685" i="4"/>
  <c r="BJ669" i="4"/>
  <c r="BJ711" i="4"/>
  <c r="BJ702" i="4"/>
  <c r="BJ686" i="4"/>
  <c r="BJ670" i="4"/>
  <c r="BJ703" i="4"/>
  <c r="BJ687" i="4"/>
  <c r="BJ671" i="4"/>
  <c r="BJ704" i="4"/>
  <c r="BJ688" i="4"/>
  <c r="BJ672" i="4"/>
  <c r="BJ656" i="4"/>
  <c r="BJ705" i="4"/>
  <c r="BJ689" i="4"/>
  <c r="BJ673" i="4"/>
  <c r="BJ657" i="4"/>
  <c r="BJ714" i="4"/>
  <c r="BJ706" i="4"/>
  <c r="BJ690" i="4"/>
  <c r="BJ674" i="4"/>
  <c r="BJ658" i="4"/>
  <c r="BJ662" i="4"/>
  <c r="BJ635" i="4"/>
  <c r="BJ619" i="4"/>
  <c r="BJ603" i="4"/>
  <c r="BJ587" i="4"/>
  <c r="BJ667" i="4"/>
  <c r="BJ651" i="4"/>
  <c r="BJ636" i="4"/>
  <c r="BJ620" i="4"/>
  <c r="BJ604" i="4"/>
  <c r="BJ588" i="4"/>
  <c r="BJ646" i="4"/>
  <c r="BJ637" i="4"/>
  <c r="BJ621" i="4"/>
  <c r="BJ605" i="4"/>
  <c r="BJ589" i="4"/>
  <c r="BJ650" i="4"/>
  <c r="BJ638" i="4"/>
  <c r="BJ622" i="4"/>
  <c r="BJ606" i="4"/>
  <c r="BJ639" i="4"/>
  <c r="BJ623" i="4"/>
  <c r="BJ607" i="4"/>
  <c r="BJ640" i="4"/>
  <c r="BJ624" i="4"/>
  <c r="BJ608" i="4"/>
  <c r="BJ592" i="4"/>
  <c r="BJ649" i="4"/>
  <c r="BJ641" i="4"/>
  <c r="BJ625" i="4"/>
  <c r="BJ609" i="4"/>
  <c r="BJ642" i="4"/>
  <c r="BJ626" i="4"/>
  <c r="BJ610" i="4"/>
  <c r="BJ594" i="4"/>
  <c r="BJ653" i="4"/>
  <c r="BJ648" i="4"/>
  <c r="BJ627" i="4"/>
  <c r="BJ611" i="4"/>
  <c r="BJ595" i="4"/>
  <c r="BJ628" i="4"/>
  <c r="BJ612" i="4"/>
  <c r="BJ596" i="4"/>
  <c r="BJ629" i="4"/>
  <c r="BJ613" i="4"/>
  <c r="BJ597" i="4"/>
  <c r="BJ654" i="4"/>
  <c r="BJ630" i="4"/>
  <c r="BJ614" i="4"/>
  <c r="BJ598" i="4"/>
  <c r="BJ644" i="4"/>
  <c r="BJ631" i="4"/>
  <c r="BJ615" i="4"/>
  <c r="BJ599" i="4"/>
  <c r="BJ655" i="4"/>
  <c r="BJ643" i="4"/>
  <c r="BJ632" i="4"/>
  <c r="BJ616" i="4"/>
  <c r="BJ600" i="4"/>
  <c r="BJ647" i="4"/>
  <c r="BJ633" i="4"/>
  <c r="BJ617" i="4"/>
  <c r="BJ601" i="4"/>
  <c r="BJ585" i="4"/>
  <c r="BJ634" i="4"/>
  <c r="BJ618" i="4"/>
  <c r="BJ602" i="4"/>
  <c r="BJ579" i="4"/>
  <c r="BJ563" i="4"/>
  <c r="BJ546" i="4"/>
  <c r="BJ530" i="4"/>
  <c r="BJ580" i="4"/>
  <c r="BJ564" i="4"/>
  <c r="BJ548" i="4"/>
  <c r="BJ547" i="4"/>
  <c r="BJ565" i="4"/>
  <c r="BJ549" i="4"/>
  <c r="BJ532" i="4"/>
  <c r="BJ516" i="4"/>
  <c r="BJ584" i="4"/>
  <c r="BJ577" i="4"/>
  <c r="BJ566" i="4"/>
  <c r="BJ550" i="4"/>
  <c r="BJ533" i="4"/>
  <c r="BJ590" i="4"/>
  <c r="BJ583" i="4"/>
  <c r="BJ567" i="4"/>
  <c r="BJ551" i="4"/>
  <c r="BJ534" i="4"/>
  <c r="BJ518" i="4"/>
  <c r="BJ582" i="4"/>
  <c r="BJ568" i="4"/>
  <c r="BJ552" i="4"/>
  <c r="BJ535" i="4"/>
  <c r="BJ519" i="4"/>
  <c r="BJ569" i="4"/>
  <c r="BJ553" i="4"/>
  <c r="BJ536" i="4"/>
  <c r="BJ570" i="4"/>
  <c r="BJ554" i="4"/>
  <c r="BJ537" i="4"/>
  <c r="BJ578" i="4"/>
  <c r="BJ571" i="4"/>
  <c r="BJ555" i="4"/>
  <c r="BJ538" i="4"/>
  <c r="BJ591" i="4"/>
  <c r="BJ581" i="4"/>
  <c r="BJ572" i="4"/>
  <c r="BJ556" i="4"/>
  <c r="BJ539" i="4"/>
  <c r="BJ573" i="4"/>
  <c r="BJ557" i="4"/>
  <c r="BJ540" i="4"/>
  <c r="BJ593" i="4"/>
  <c r="BJ574" i="4"/>
  <c r="BJ558" i="4"/>
  <c r="BJ541" i="4"/>
  <c r="BJ525" i="4"/>
  <c r="BJ575" i="4"/>
  <c r="BJ559" i="4"/>
  <c r="BJ542" i="4"/>
  <c r="BJ526" i="4"/>
  <c r="BJ586" i="4"/>
  <c r="BJ560" i="4"/>
  <c r="BJ543" i="4"/>
  <c r="BJ576" i="4"/>
  <c r="BJ561" i="4"/>
  <c r="BJ544" i="4"/>
  <c r="BJ528" i="4"/>
  <c r="BJ562" i="4"/>
  <c r="BJ545" i="4"/>
  <c r="BJ529" i="4"/>
  <c r="BJ513" i="4"/>
  <c r="BJ510" i="4"/>
  <c r="BJ505" i="4"/>
  <c r="BJ489" i="4"/>
  <c r="BJ472" i="4"/>
  <c r="BJ456" i="4"/>
  <c r="BJ521" i="4"/>
  <c r="BJ506" i="4"/>
  <c r="BJ490" i="4"/>
  <c r="BJ474" i="4"/>
  <c r="BJ473" i="4"/>
  <c r="BJ457" i="4"/>
  <c r="BJ441" i="4"/>
  <c r="BJ524" i="4"/>
  <c r="BJ520" i="4"/>
  <c r="BJ511" i="4"/>
  <c r="BJ509" i="4"/>
  <c r="BJ507" i="4"/>
  <c r="BJ491" i="4"/>
  <c r="BJ475" i="4"/>
  <c r="BJ458" i="4"/>
  <c r="BJ442" i="4"/>
  <c r="BJ515" i="4"/>
  <c r="BJ492" i="4"/>
  <c r="BJ476" i="4"/>
  <c r="BJ493" i="4"/>
  <c r="BJ477" i="4"/>
  <c r="BJ460" i="4"/>
  <c r="BJ494" i="4"/>
  <c r="BJ478" i="4"/>
  <c r="BJ461" i="4"/>
  <c r="BJ445" i="4"/>
  <c r="BJ522" i="4"/>
  <c r="BJ512" i="4"/>
  <c r="BJ495" i="4"/>
  <c r="BJ479" i="4"/>
  <c r="BJ462" i="4"/>
  <c r="BJ514" i="4"/>
  <c r="BJ508" i="4"/>
  <c r="BJ496" i="4"/>
  <c r="BJ480" i="4"/>
  <c r="BJ463" i="4"/>
  <c r="BJ531" i="4"/>
  <c r="BJ497" i="4"/>
  <c r="BJ481" i="4"/>
  <c r="BJ464" i="4"/>
  <c r="BJ498" i="4"/>
  <c r="BJ482" i="4"/>
  <c r="BJ499" i="4"/>
  <c r="BJ483" i="4"/>
  <c r="BJ466" i="4"/>
  <c r="BJ523" i="4"/>
  <c r="BJ500" i="4"/>
  <c r="BJ484" i="4"/>
  <c r="BJ467" i="4"/>
  <c r="BJ527" i="4"/>
  <c r="BJ501" i="4"/>
  <c r="BJ485" i="4"/>
  <c r="BJ468" i="4"/>
  <c r="BJ452" i="4"/>
  <c r="BJ502" i="4"/>
  <c r="BJ486" i="4"/>
  <c r="BJ469" i="4"/>
  <c r="BJ453" i="4"/>
  <c r="BJ503" i="4"/>
  <c r="BJ487" i="4"/>
  <c r="BJ470" i="4"/>
  <c r="BJ454" i="4"/>
  <c r="BJ517" i="4"/>
  <c r="BJ504" i="4"/>
  <c r="BJ488" i="4"/>
  <c r="BJ471" i="4"/>
  <c r="BJ455" i="4"/>
  <c r="BJ443" i="4"/>
  <c r="BJ433" i="4"/>
  <c r="BJ419" i="4"/>
  <c r="BJ403" i="4"/>
  <c r="BJ446" i="4"/>
  <c r="BJ444" i="4"/>
  <c r="BJ437" i="4"/>
  <c r="BJ420" i="4"/>
  <c r="BJ459" i="4"/>
  <c r="BJ449" i="4"/>
  <c r="BJ421" i="4"/>
  <c r="BJ405" i="4"/>
  <c r="BJ436" i="4"/>
  <c r="BJ422" i="4"/>
  <c r="BJ406" i="4"/>
  <c r="BJ435" i="4"/>
  <c r="BJ423" i="4"/>
  <c r="BJ430" i="4"/>
  <c r="BJ424" i="4"/>
  <c r="BJ408" i="4"/>
  <c r="BJ392" i="4"/>
  <c r="BJ432" i="4"/>
  <c r="BJ426" i="4"/>
  <c r="BJ410" i="4"/>
  <c r="BJ394" i="4"/>
  <c r="BJ465" i="4"/>
  <c r="BJ434" i="4"/>
  <c r="BJ427" i="4"/>
  <c r="BJ411" i="4"/>
  <c r="BJ395" i="4"/>
  <c r="BJ428" i="4"/>
  <c r="BJ412" i="4"/>
  <c r="BJ396" i="4"/>
  <c r="BJ413" i="4"/>
  <c r="BJ397" i="4"/>
  <c r="BJ380" i="4"/>
  <c r="BJ450" i="4"/>
  <c r="BJ414" i="4"/>
  <c r="BJ398" i="4"/>
  <c r="BJ415" i="4"/>
  <c r="BJ399" i="4"/>
  <c r="BJ448" i="4"/>
  <c r="BJ429" i="4"/>
  <c r="BJ416" i="4"/>
  <c r="BJ400" i="4"/>
  <c r="BJ451" i="4"/>
  <c r="BJ447" i="4"/>
  <c r="BJ440" i="4"/>
  <c r="BJ439" i="4"/>
  <c r="BJ431" i="4"/>
  <c r="BJ417" i="4"/>
  <c r="BJ438" i="4"/>
  <c r="BJ418" i="4"/>
  <c r="BJ402" i="4"/>
  <c r="BJ391" i="4"/>
  <c r="BJ388" i="4"/>
  <c r="BJ381" i="4"/>
  <c r="BJ368" i="4"/>
  <c r="BJ409" i="4"/>
  <c r="BJ382" i="4"/>
  <c r="BJ377" i="4"/>
  <c r="BJ374" i="4"/>
  <c r="BJ369" i="4"/>
  <c r="BJ353" i="4"/>
  <c r="BJ337" i="4"/>
  <c r="BJ425" i="4"/>
  <c r="BJ407" i="4"/>
  <c r="BJ370" i="4"/>
  <c r="BJ354" i="4"/>
  <c r="BJ338" i="4"/>
  <c r="BJ383" i="4"/>
  <c r="BJ379" i="4"/>
  <c r="BJ371" i="4"/>
  <c r="BJ355" i="4"/>
  <c r="BJ339" i="4"/>
  <c r="BJ323" i="4"/>
  <c r="BJ389" i="4"/>
  <c r="BJ356" i="4"/>
  <c r="BJ340" i="4"/>
  <c r="BJ386" i="4"/>
  <c r="BJ372" i="4"/>
  <c r="BJ357" i="4"/>
  <c r="BJ341" i="4"/>
  <c r="BJ384" i="4"/>
  <c r="BJ358" i="4"/>
  <c r="BJ342" i="4"/>
  <c r="BJ378" i="4"/>
  <c r="BJ375" i="4"/>
  <c r="BJ359" i="4"/>
  <c r="BJ401" i="4"/>
  <c r="BJ360" i="4"/>
  <c r="BJ344" i="4"/>
  <c r="BJ390" i="4"/>
  <c r="BJ361" i="4"/>
  <c r="BJ345" i="4"/>
  <c r="BJ362" i="4"/>
  <c r="BJ385" i="4"/>
  <c r="BJ373" i="4"/>
  <c r="BJ363" i="4"/>
  <c r="BJ347" i="4"/>
  <c r="BJ393" i="4"/>
  <c r="BJ376" i="4"/>
  <c r="BJ364" i="4"/>
  <c r="BJ404" i="4"/>
  <c r="BJ365" i="4"/>
  <c r="BJ349" i="4"/>
  <c r="BJ333" i="4"/>
  <c r="BJ366" i="4"/>
  <c r="BJ350" i="4"/>
  <c r="BJ387" i="4"/>
  <c r="BJ367" i="4"/>
  <c r="BJ351" i="4"/>
  <c r="BJ327" i="4"/>
  <c r="BJ304" i="4"/>
  <c r="BJ321" i="4"/>
  <c r="BJ318" i="4"/>
  <c r="BJ305" i="4"/>
  <c r="BJ289" i="4"/>
  <c r="BJ328" i="4"/>
  <c r="BJ324" i="4"/>
  <c r="BJ306" i="4"/>
  <c r="BJ307" i="4"/>
  <c r="BJ291" i="4"/>
  <c r="BJ274" i="4"/>
  <c r="BJ308" i="4"/>
  <c r="BJ292" i="4"/>
  <c r="BJ335" i="4"/>
  <c r="BJ331" i="4"/>
  <c r="BJ309" i="4"/>
  <c r="BJ293" i="4"/>
  <c r="BJ329" i="4"/>
  <c r="BJ319" i="4"/>
  <c r="BJ310" i="4"/>
  <c r="BJ294" i="4"/>
  <c r="BJ332" i="4"/>
  <c r="BJ322" i="4"/>
  <c r="BJ311" i="4"/>
  <c r="BJ295" i="4"/>
  <c r="BJ312" i="4"/>
  <c r="BJ296" i="4"/>
  <c r="BJ280" i="4"/>
  <c r="BJ348" i="4"/>
  <c r="BJ313" i="4"/>
  <c r="BJ297" i="4"/>
  <c r="BJ281" i="4"/>
  <c r="BJ314" i="4"/>
  <c r="BJ298" i="4"/>
  <c r="BJ325" i="4"/>
  <c r="BJ320" i="4"/>
  <c r="BJ315" i="4"/>
  <c r="BJ299" i="4"/>
  <c r="BJ283" i="4"/>
  <c r="BJ266" i="4"/>
  <c r="BJ346" i="4"/>
  <c r="BJ330" i="4"/>
  <c r="BJ316" i="4"/>
  <c r="BJ300" i="4"/>
  <c r="BJ284" i="4"/>
  <c r="BJ334" i="4"/>
  <c r="BJ326" i="4"/>
  <c r="BJ317" i="4"/>
  <c r="BJ301" i="4"/>
  <c r="BJ285" i="4"/>
  <c r="BJ268" i="4"/>
  <c r="BJ352" i="4"/>
  <c r="BJ302" i="4"/>
  <c r="BJ286" i="4"/>
  <c r="BJ343" i="4"/>
  <c r="BJ336" i="4"/>
  <c r="BJ303" i="4"/>
  <c r="BJ275" i="4"/>
  <c r="BJ272" i="4"/>
  <c r="BJ264" i="4"/>
  <c r="BJ255" i="4"/>
  <c r="BJ273" i="4"/>
  <c r="BJ269" i="4"/>
  <c r="BJ256" i="4"/>
  <c r="BJ240" i="4"/>
  <c r="BJ239" i="4"/>
  <c r="BJ257" i="4"/>
  <c r="BJ241" i="4"/>
  <c r="BJ224" i="4"/>
  <c r="BJ287" i="4"/>
  <c r="BJ267" i="4"/>
  <c r="BJ262" i="4"/>
  <c r="BJ258" i="4"/>
  <c r="BJ242" i="4"/>
  <c r="BJ225" i="4"/>
  <c r="BJ271" i="4"/>
  <c r="BJ259" i="4"/>
  <c r="BJ243" i="4"/>
  <c r="BJ226" i="4"/>
  <c r="BJ210" i="4"/>
  <c r="BJ282" i="4"/>
  <c r="BJ278" i="4"/>
  <c r="BJ244" i="4"/>
  <c r="BJ227" i="4"/>
  <c r="BJ245" i="4"/>
  <c r="BJ228" i="4"/>
  <c r="BJ212" i="4"/>
  <c r="BJ246" i="4"/>
  <c r="BJ270" i="4"/>
  <c r="BJ263" i="4"/>
  <c r="BJ260" i="4"/>
  <c r="BJ247" i="4"/>
  <c r="BJ288" i="4"/>
  <c r="BJ248" i="4"/>
  <c r="BJ231" i="4"/>
  <c r="BJ265" i="4"/>
  <c r="BJ249" i="4"/>
  <c r="BJ250" i="4"/>
  <c r="BJ233" i="4"/>
  <c r="BJ279" i="4"/>
  <c r="BJ251" i="4"/>
  <c r="BJ234" i="4"/>
  <c r="BJ276" i="4"/>
  <c r="BJ252" i="4"/>
  <c r="BJ235" i="4"/>
  <c r="BJ290" i="4"/>
  <c r="BJ261" i="4"/>
  <c r="BJ253" i="4"/>
  <c r="BJ236" i="4"/>
  <c r="BJ277" i="4"/>
  <c r="BJ254" i="4"/>
  <c r="BJ237" i="4"/>
  <c r="BJ221" i="4"/>
  <c r="BJ220" i="4"/>
  <c r="BJ216" i="4"/>
  <c r="BJ185" i="4"/>
  <c r="BJ169" i="4"/>
  <c r="BJ153" i="4"/>
  <c r="BJ238" i="4"/>
  <c r="BJ186" i="4"/>
  <c r="BJ170" i="4"/>
  <c r="BJ232" i="4"/>
  <c r="BJ219" i="4"/>
  <c r="BJ218" i="4"/>
  <c r="BJ205" i="4"/>
  <c r="BJ188" i="4"/>
  <c r="BJ187" i="4"/>
  <c r="BJ171" i="4"/>
  <c r="BJ189" i="4"/>
  <c r="BJ172" i="4"/>
  <c r="BJ156" i="4"/>
  <c r="BJ202" i="4"/>
  <c r="BJ190" i="4"/>
  <c r="BJ173" i="4"/>
  <c r="BJ215" i="4"/>
  <c r="BJ207" i="4"/>
  <c r="BJ191" i="4"/>
  <c r="BJ174" i="4"/>
  <c r="BJ211" i="4"/>
  <c r="BJ192" i="4"/>
  <c r="BJ175" i="4"/>
  <c r="BJ159" i="4"/>
  <c r="BJ230" i="4"/>
  <c r="BJ213" i="4"/>
  <c r="BJ193" i="4"/>
  <c r="BJ176" i="4"/>
  <c r="BJ223" i="4"/>
  <c r="BJ204" i="4"/>
  <c r="BJ194" i="4"/>
  <c r="BJ177" i="4"/>
  <c r="BJ161" i="4"/>
  <c r="BJ209" i="4"/>
  <c r="BJ195" i="4"/>
  <c r="BJ178" i="4"/>
  <c r="BJ217" i="4"/>
  <c r="BJ196" i="4"/>
  <c r="BJ179" i="4"/>
  <c r="BJ163" i="4"/>
  <c r="BJ222" i="4"/>
  <c r="BJ214" i="4"/>
  <c r="BJ206" i="4"/>
  <c r="BJ197" i="4"/>
  <c r="BJ180" i="4"/>
  <c r="BJ198" i="4"/>
  <c r="BJ181" i="4"/>
  <c r="BJ165" i="4"/>
  <c r="BJ149" i="4"/>
  <c r="BJ203" i="4"/>
  <c r="BJ199" i="4"/>
  <c r="BJ182" i="4"/>
  <c r="BJ166" i="4"/>
  <c r="BJ200" i="4"/>
  <c r="BJ183" i="4"/>
  <c r="BJ229" i="4"/>
  <c r="BJ208" i="4"/>
  <c r="BJ201" i="4"/>
  <c r="BJ184" i="4"/>
  <c r="BJ168" i="4"/>
  <c r="BJ154" i="4"/>
  <c r="BJ129" i="4"/>
  <c r="BJ113" i="4"/>
  <c r="BJ97" i="4"/>
  <c r="BJ145" i="4"/>
  <c r="BJ144" i="4"/>
  <c r="BJ130" i="4"/>
  <c r="BJ114" i="4"/>
  <c r="BJ131" i="4"/>
  <c r="BJ115" i="4"/>
  <c r="BJ132" i="4"/>
  <c r="BJ146" i="4"/>
  <c r="BJ142" i="4"/>
  <c r="BJ133" i="4"/>
  <c r="BJ117" i="4"/>
  <c r="BJ155" i="4"/>
  <c r="BJ134" i="4"/>
  <c r="BJ118" i="4"/>
  <c r="BJ135" i="4"/>
  <c r="BJ119" i="4"/>
  <c r="BJ103" i="4"/>
  <c r="BJ158" i="4"/>
  <c r="BJ136" i="4"/>
  <c r="BJ120" i="4"/>
  <c r="BJ104" i="4"/>
  <c r="BJ164" i="4"/>
  <c r="BJ160" i="4"/>
  <c r="BJ147" i="4"/>
  <c r="BJ137" i="4"/>
  <c r="BJ121" i="4"/>
  <c r="BJ105" i="4"/>
  <c r="BJ89" i="4"/>
  <c r="BJ143" i="4"/>
  <c r="BJ138" i="4"/>
  <c r="BJ122" i="4"/>
  <c r="BJ106" i="4"/>
  <c r="BJ90" i="4"/>
  <c r="BJ139" i="4"/>
  <c r="BJ123" i="4"/>
  <c r="BJ107" i="4"/>
  <c r="BJ91" i="4"/>
  <c r="BJ162" i="4"/>
  <c r="BJ152" i="4"/>
  <c r="BJ148" i="4"/>
  <c r="BJ140" i="4"/>
  <c r="BJ124" i="4"/>
  <c r="BJ151" i="4"/>
  <c r="BJ125" i="4"/>
  <c r="BJ109" i="4"/>
  <c r="BJ93" i="4"/>
  <c r="BJ126" i="4"/>
  <c r="BJ167" i="4"/>
  <c r="BJ127" i="4"/>
  <c r="BJ111" i="4"/>
  <c r="BJ95" i="4"/>
  <c r="BJ157" i="4"/>
  <c r="BJ110" i="4"/>
  <c r="BJ75" i="4"/>
  <c r="BJ102" i="4"/>
  <c r="BJ76" i="4"/>
  <c r="BJ60" i="4"/>
  <c r="BJ141" i="4"/>
  <c r="BJ96" i="4"/>
  <c r="BJ92" i="4"/>
  <c r="BJ77" i="4"/>
  <c r="BJ61" i="4"/>
  <c r="BJ150" i="4"/>
  <c r="BJ86" i="4"/>
  <c r="BJ78" i="4"/>
  <c r="BJ62" i="4"/>
  <c r="BJ46" i="4"/>
  <c r="BF46" i="4" s="1"/>
  <c r="BJ30" i="4"/>
  <c r="BF30" i="4" s="1"/>
  <c r="BJ128" i="4"/>
  <c r="BJ108" i="4"/>
  <c r="BJ100" i="4"/>
  <c r="BJ79" i="4"/>
  <c r="BJ63" i="4"/>
  <c r="BJ47" i="4"/>
  <c r="BJ31" i="4"/>
  <c r="BJ80" i="4"/>
  <c r="BJ64" i="4"/>
  <c r="BJ112" i="4"/>
  <c r="BJ81" i="4"/>
  <c r="BJ65" i="4"/>
  <c r="BJ49" i="4"/>
  <c r="BJ66" i="4"/>
  <c r="BJ50" i="4"/>
  <c r="BJ34" i="4"/>
  <c r="BF34" i="4" s="1"/>
  <c r="BJ85" i="4"/>
  <c r="BJ67" i="4"/>
  <c r="BJ101" i="4"/>
  <c r="BJ98" i="4"/>
  <c r="BJ68" i="4"/>
  <c r="BJ52" i="4"/>
  <c r="BJ83" i="4"/>
  <c r="BJ69" i="4"/>
  <c r="BJ53" i="4"/>
  <c r="BJ37" i="4"/>
  <c r="BF37" i="4" s="1"/>
  <c r="BJ94" i="4"/>
  <c r="BJ88" i="4"/>
  <c r="BJ70" i="4"/>
  <c r="BJ54" i="4"/>
  <c r="BJ82" i="4"/>
  <c r="BJ71" i="4"/>
  <c r="BJ55" i="4"/>
  <c r="BJ39" i="4"/>
  <c r="BJ116" i="4"/>
  <c r="BJ72" i="4"/>
  <c r="BJ87" i="4"/>
  <c r="BJ84" i="4"/>
  <c r="BJ73" i="4"/>
  <c r="BJ99" i="4"/>
  <c r="BJ74" i="4"/>
  <c r="BJ58" i="4"/>
  <c r="BH10" i="4"/>
  <c r="AY10" i="4" s="1"/>
  <c r="DD10" i="4"/>
  <c r="BJ12" i="4"/>
  <c r="BK13" i="4"/>
  <c r="BL14" i="4"/>
  <c r="BM15" i="4"/>
  <c r="BN16" i="4"/>
  <c r="BO17" i="4"/>
  <c r="BP18" i="4"/>
  <c r="BQ19" i="4"/>
  <c r="BM23" i="4"/>
  <c r="DB24" i="4"/>
  <c r="BN25" i="4"/>
  <c r="BH26" i="4"/>
  <c r="AY26" i="4" s="1"/>
  <c r="BL28" i="4"/>
  <c r="BQ29" i="4"/>
  <c r="DH31" i="4"/>
  <c r="BQ32" i="4"/>
  <c r="DH38" i="4"/>
  <c r="BP44" i="4"/>
  <c r="BN45" i="4"/>
  <c r="BH49" i="4"/>
  <c r="BQ50" i="4"/>
  <c r="BH54" i="4"/>
  <c r="BJ57" i="4"/>
  <c r="BH9" i="4"/>
  <c r="DE10" i="4"/>
  <c r="BJ11" i="4"/>
  <c r="AV11" i="4" s="1"/>
  <c r="BK12" i="4"/>
  <c r="BL13" i="4"/>
  <c r="BM14" i="4"/>
  <c r="BN15" i="4"/>
  <c r="BO16" i="4"/>
  <c r="BF16" i="4" s="1"/>
  <c r="BP17" i="4"/>
  <c r="BQ18" i="4"/>
  <c r="BH22" i="4"/>
  <c r="AY22" i="4" s="1"/>
  <c r="DE22" i="4"/>
  <c r="BN23" i="4"/>
  <c r="DC24" i="4"/>
  <c r="BO25" i="4"/>
  <c r="BJ27" i="4"/>
  <c r="BM28" i="4"/>
  <c r="CX29" i="4"/>
  <c r="DA30" i="4"/>
  <c r="CX32" i="4"/>
  <c r="BH33" i="4"/>
  <c r="AY33" i="4" s="1"/>
  <c r="BK37" i="4"/>
  <c r="DI37" i="4"/>
  <c r="DF37" i="4"/>
  <c r="DD37" i="4"/>
  <c r="DC39" i="4"/>
  <c r="DD40" i="4"/>
  <c r="DC42" i="4"/>
  <c r="DA43" i="4"/>
  <c r="BO45" i="4"/>
  <c r="BL47" i="4"/>
  <c r="BK49" i="4"/>
  <c r="CY50" i="4"/>
  <c r="DF51" i="4"/>
  <c r="BM54" i="4"/>
  <c r="BK57" i="4"/>
  <c r="BK11" i="4"/>
  <c r="BN14" i="4"/>
  <c r="BO15" i="4"/>
  <c r="BF15" i="4" s="1"/>
  <c r="BQ17" i="4"/>
  <c r="BO23" i="4"/>
  <c r="BP25" i="4"/>
  <c r="BJ26" i="4"/>
  <c r="BK27" i="4"/>
  <c r="BN28" i="4"/>
  <c r="DD28" i="4"/>
  <c r="DC28" i="4"/>
  <c r="CZ28" i="4"/>
  <c r="CY29" i="4"/>
  <c r="BJ33" i="4"/>
  <c r="BJ35" i="4"/>
  <c r="BL37" i="4"/>
  <c r="BQ45" i="4"/>
  <c r="BM47" i="4"/>
  <c r="BJ48" i="4"/>
  <c r="BP49" i="4"/>
  <c r="CZ50" i="4"/>
  <c r="BL53" i="4"/>
  <c r="BL61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BK10" i="4"/>
  <c r="BN13" i="4"/>
  <c r="BO14" i="4"/>
  <c r="BF14" i="4" s="1"/>
  <c r="BQ16" i="4"/>
  <c r="BJ22" i="4"/>
  <c r="BK26" i="4"/>
  <c r="BL27" i="4"/>
  <c r="BH31" i="4"/>
  <c r="BL35" i="4"/>
  <c r="DE42" i="4"/>
  <c r="CZ45" i="4"/>
  <c r="BN47" i="4"/>
  <c r="BM48" i="4"/>
  <c r="DE50" i="4"/>
  <c r="DC54" i="4"/>
  <c r="DH61" i="4"/>
  <c r="BK1273" i="4"/>
  <c r="BK1257" i="4"/>
  <c r="BK1266" i="4"/>
  <c r="BK1267" i="4"/>
  <c r="BK1268" i="4"/>
  <c r="BK1271" i="4"/>
  <c r="BK1270" i="4"/>
  <c r="BK1265" i="4"/>
  <c r="BK1260" i="4"/>
  <c r="BK1258" i="4"/>
  <c r="BK1272" i="4"/>
  <c r="BK1269" i="4"/>
  <c r="BK1262" i="4"/>
  <c r="BK1264" i="4"/>
  <c r="BK1250" i="4"/>
  <c r="BK1263" i="4"/>
  <c r="BK1261" i="4"/>
  <c r="BK1259" i="4"/>
  <c r="BK1254" i="4"/>
  <c r="BK1249" i="4"/>
  <c r="BK1256" i="4"/>
  <c r="BK1246" i="4"/>
  <c r="BK1252" i="4"/>
  <c r="BK1247" i="4"/>
  <c r="BK1244" i="4"/>
  <c r="BK1243" i="4"/>
  <c r="BK1242" i="4"/>
  <c r="BK1239" i="4"/>
  <c r="BK1248" i="4"/>
  <c r="BK1251" i="4"/>
  <c r="BK1253" i="4"/>
  <c r="BK1255" i="4"/>
  <c r="BK1237" i="4"/>
  <c r="BK1245" i="4"/>
  <c r="BK1240" i="4"/>
  <c r="BK1234" i="4"/>
  <c r="BK1241" i="4"/>
  <c r="BK1238" i="4"/>
  <c r="BK1231" i="4"/>
  <c r="BK1219" i="4"/>
  <c r="BK1236" i="4"/>
  <c r="BK1220" i="4"/>
  <c r="BK1232" i="4"/>
  <c r="BK1229" i="4"/>
  <c r="BK1225" i="4"/>
  <c r="BK1222" i="4"/>
  <c r="BK1221" i="4"/>
  <c r="BK1218" i="4"/>
  <c r="BK1215" i="4"/>
  <c r="BK1230" i="4"/>
  <c r="BK1223" i="4"/>
  <c r="BK1226" i="4"/>
  <c r="BK1235" i="4"/>
  <c r="BK1224" i="4"/>
  <c r="BK1212" i="4"/>
  <c r="BK1227" i="4"/>
  <c r="BK1233" i="4"/>
  <c r="BK1203" i="4"/>
  <c r="BK1217" i="4"/>
  <c r="BK1228" i="4"/>
  <c r="BK1213" i="4"/>
  <c r="BK1197" i="4"/>
  <c r="BK1204" i="4"/>
  <c r="BK1202" i="4"/>
  <c r="BK1201" i="4"/>
  <c r="BK1200" i="4"/>
  <c r="BK1198" i="4"/>
  <c r="BK1208" i="4"/>
  <c r="BK1216" i="4"/>
  <c r="BK1205" i="4"/>
  <c r="BK1206" i="4"/>
  <c r="BK1211" i="4"/>
  <c r="BK1192" i="4"/>
  <c r="BK1189" i="4"/>
  <c r="BK1207" i="4"/>
  <c r="BK1187" i="4"/>
  <c r="BK1182" i="4"/>
  <c r="BK1214" i="4"/>
  <c r="BK1210" i="4"/>
  <c r="BK1178" i="4"/>
  <c r="BK1175" i="4"/>
  <c r="BK1169" i="4"/>
  <c r="BK1196" i="4"/>
  <c r="BK1181" i="4"/>
  <c r="BK1184" i="4"/>
  <c r="BK1173" i="4"/>
  <c r="BK1194" i="4"/>
  <c r="BK1185" i="4"/>
  <c r="BK1170" i="4"/>
  <c r="BK1193" i="4"/>
  <c r="BK1183" i="4"/>
  <c r="BK1179" i="4"/>
  <c r="BK1176" i="4"/>
  <c r="BK1186" i="4"/>
  <c r="BK1199" i="4"/>
  <c r="BK1191" i="4"/>
  <c r="BK1174" i="4"/>
  <c r="BK1171" i="4"/>
  <c r="BK1209" i="4"/>
  <c r="BK1190" i="4"/>
  <c r="BK1180" i="4"/>
  <c r="BK1168" i="4"/>
  <c r="BK1172" i="4"/>
  <c r="BK1158" i="4"/>
  <c r="BK1195" i="4"/>
  <c r="BK1177" i="4"/>
  <c r="BK1166" i="4"/>
  <c r="BK1155" i="4"/>
  <c r="BK1160" i="4"/>
  <c r="BK1156" i="4"/>
  <c r="BK1163" i="4"/>
  <c r="BK1188" i="4"/>
  <c r="BK1164" i="4"/>
  <c r="BK1162" i="4"/>
  <c r="BK1143" i="4"/>
  <c r="BK1157" i="4"/>
  <c r="BK1159" i="4"/>
  <c r="BK1147" i="4"/>
  <c r="BK1165" i="4"/>
  <c r="BK1161" i="4"/>
  <c r="BK1149" i="4"/>
  <c r="BK1167" i="4"/>
  <c r="BK1154" i="4"/>
  <c r="BK1152" i="4"/>
  <c r="BK1146" i="4"/>
  <c r="BK1153" i="4"/>
  <c r="BK1148" i="4"/>
  <c r="BK1136" i="4"/>
  <c r="BK1144" i="4"/>
  <c r="BK1139" i="4"/>
  <c r="BK1133" i="4"/>
  <c r="BK1142" i="4"/>
  <c r="BK1141" i="4"/>
  <c r="BK1151" i="4"/>
  <c r="BK1150" i="4"/>
  <c r="BK1145" i="4"/>
  <c r="BK1138" i="4"/>
  <c r="BK1137" i="4"/>
  <c r="BK1140" i="4"/>
  <c r="BK1122" i="4"/>
  <c r="BK1109" i="4"/>
  <c r="BK1127" i="4"/>
  <c r="BK1111" i="4"/>
  <c r="BK1112" i="4"/>
  <c r="BK1134" i="4"/>
  <c r="BK1131" i="4"/>
  <c r="BK1123" i="4"/>
  <c r="BK1114" i="4"/>
  <c r="BK1132" i="4"/>
  <c r="BK1115" i="4"/>
  <c r="BK1130" i="4"/>
  <c r="BK1117" i="4"/>
  <c r="BK1135" i="4"/>
  <c r="BK1125" i="4"/>
  <c r="BK1119" i="4"/>
  <c r="BK1103" i="4"/>
  <c r="BK1128" i="4"/>
  <c r="BK1120" i="4"/>
  <c r="BK1129" i="4"/>
  <c r="BK1126" i="4"/>
  <c r="BK1121" i="4"/>
  <c r="BK1105" i="4"/>
  <c r="BK1124" i="4"/>
  <c r="BK1107" i="4"/>
  <c r="BK1082" i="4"/>
  <c r="BK1096" i="4"/>
  <c r="BK1083" i="4"/>
  <c r="BK1113" i="4"/>
  <c r="BK1104" i="4"/>
  <c r="BK1085" i="4"/>
  <c r="BK1110" i="4"/>
  <c r="BK1100" i="4"/>
  <c r="BK1108" i="4"/>
  <c r="BK1089" i="4"/>
  <c r="BK1095" i="4"/>
  <c r="BK1090" i="4"/>
  <c r="BK1106" i="4"/>
  <c r="BK1098" i="4"/>
  <c r="BK1091" i="4"/>
  <c r="BK1092" i="4"/>
  <c r="BK1102" i="4"/>
  <c r="BK1097" i="4"/>
  <c r="BK1077" i="4"/>
  <c r="BK1118" i="4"/>
  <c r="BK1099" i="4"/>
  <c r="BK1116" i="4"/>
  <c r="BK1079" i="4"/>
  <c r="BK1055" i="4"/>
  <c r="BK1093" i="4"/>
  <c r="BK1068" i="4"/>
  <c r="BK1087" i="4"/>
  <c r="BK1084" i="4"/>
  <c r="BK1088" i="4"/>
  <c r="BK1080" i="4"/>
  <c r="BK1076" i="4"/>
  <c r="BK1072" i="4"/>
  <c r="BK1071" i="4"/>
  <c r="BK1060" i="4"/>
  <c r="BK1094" i="4"/>
  <c r="BK1086" i="4"/>
  <c r="BK1074" i="4"/>
  <c r="BK1073" i="4"/>
  <c r="BK1101" i="4"/>
  <c r="BK1075" i="4"/>
  <c r="BK1069" i="4"/>
  <c r="BK1065" i="4"/>
  <c r="BK1081" i="4"/>
  <c r="BK1078" i="4"/>
  <c r="BK1067" i="4"/>
  <c r="BK1070" i="4"/>
  <c r="BK1042" i="4"/>
  <c r="BK1051" i="4"/>
  <c r="BK1064" i="4"/>
  <c r="BK1057" i="4"/>
  <c r="BK1045" i="4"/>
  <c r="BK1030" i="4"/>
  <c r="BK1062" i="4"/>
  <c r="BK1058" i="4"/>
  <c r="BK1066" i="4"/>
  <c r="BK1046" i="4"/>
  <c r="BK1063" i="4"/>
  <c r="BK1056" i="4"/>
  <c r="BK1049" i="4"/>
  <c r="BK1034" i="4"/>
  <c r="BK1035" i="4"/>
  <c r="BK1061" i="4"/>
  <c r="BK1059" i="4"/>
  <c r="BK1036" i="4"/>
  <c r="BK1037" i="4"/>
  <c r="BK1047" i="4"/>
  <c r="BK1054" i="4"/>
  <c r="BK1050" i="4"/>
  <c r="BK1039" i="4"/>
  <c r="BK1053" i="4"/>
  <c r="BK1052" i="4"/>
  <c r="BK1028" i="4"/>
  <c r="BK1022" i="4"/>
  <c r="BK1010" i="4"/>
  <c r="BK1025" i="4"/>
  <c r="BK1011" i="4"/>
  <c r="BK1048" i="4"/>
  <c r="BK1026" i="4"/>
  <c r="BK1041" i="4"/>
  <c r="BK1038" i="4"/>
  <c r="BK1017" i="4"/>
  <c r="BK1043" i="4"/>
  <c r="BK1040" i="4"/>
  <c r="BK1019" i="4"/>
  <c r="BK1031" i="4"/>
  <c r="BK1020" i="4"/>
  <c r="BK1044" i="4"/>
  <c r="BK1032" i="4"/>
  <c r="BK1029" i="4"/>
  <c r="BK1021" i="4"/>
  <c r="BK1005" i="4"/>
  <c r="BK1033" i="4"/>
  <c r="BK1007" i="4"/>
  <c r="BK1009" i="4"/>
  <c r="BK998" i="4"/>
  <c r="BK1027" i="4"/>
  <c r="BK1008" i="4"/>
  <c r="BK1004" i="4"/>
  <c r="BK1024" i="4"/>
  <c r="BK1012" i="4"/>
  <c r="BK993" i="4"/>
  <c r="BK994" i="4"/>
  <c r="BK1023" i="4"/>
  <c r="BK1001" i="4"/>
  <c r="BK996" i="4"/>
  <c r="BK980" i="4"/>
  <c r="BK1000" i="4"/>
  <c r="BK997" i="4"/>
  <c r="BK1015" i="4"/>
  <c r="BK1013" i="4"/>
  <c r="BK982" i="4"/>
  <c r="BK1018" i="4"/>
  <c r="BK1014" i="4"/>
  <c r="BK1003" i="4"/>
  <c r="BK1006" i="4"/>
  <c r="BK991" i="4"/>
  <c r="BK986" i="4"/>
  <c r="BK987" i="4"/>
  <c r="BK974" i="4"/>
  <c r="BK985" i="4"/>
  <c r="BK984" i="4"/>
  <c r="BK989" i="4"/>
  <c r="BK979" i="4"/>
  <c r="BK972" i="4"/>
  <c r="BK983" i="4"/>
  <c r="BK976" i="4"/>
  <c r="BK999" i="4"/>
  <c r="BK988" i="4"/>
  <c r="BK963" i="4"/>
  <c r="BK990" i="4"/>
  <c r="BK981" i="4"/>
  <c r="BK978" i="4"/>
  <c r="BK973" i="4"/>
  <c r="BK966" i="4"/>
  <c r="BK1016" i="4"/>
  <c r="BK975" i="4"/>
  <c r="BK992" i="4"/>
  <c r="BK969" i="4"/>
  <c r="BK1002" i="4"/>
  <c r="BK995" i="4"/>
  <c r="BK977" i="4"/>
  <c r="BK971" i="4"/>
  <c r="BK955" i="4"/>
  <c r="BK940" i="4"/>
  <c r="BK961" i="4"/>
  <c r="BK941" i="4"/>
  <c r="BK957" i="4"/>
  <c r="BK942" i="4"/>
  <c r="BK962" i="4"/>
  <c r="BK960" i="4"/>
  <c r="BK943" i="4"/>
  <c r="BK970" i="4"/>
  <c r="BK968" i="4"/>
  <c r="BK958" i="4"/>
  <c r="BK956" i="4"/>
  <c r="BK953" i="4"/>
  <c r="BK944" i="4"/>
  <c r="BK965" i="4"/>
  <c r="BK946" i="4"/>
  <c r="BK948" i="4"/>
  <c r="BK967" i="4"/>
  <c r="BK959" i="4"/>
  <c r="BK950" i="4"/>
  <c r="BK951" i="4"/>
  <c r="BK964" i="4"/>
  <c r="BK952" i="4"/>
  <c r="BK937" i="4"/>
  <c r="BK954" i="4"/>
  <c r="BK938" i="4"/>
  <c r="BK945" i="4"/>
  <c r="BK921" i="4"/>
  <c r="BK922" i="4"/>
  <c r="BK906" i="4"/>
  <c r="BK923" i="4"/>
  <c r="BK907" i="4"/>
  <c r="BK947" i="4"/>
  <c r="BK926" i="4"/>
  <c r="BK924" i="4"/>
  <c r="BK909" i="4"/>
  <c r="BK936" i="4"/>
  <c r="BK933" i="4"/>
  <c r="BK935" i="4"/>
  <c r="BK911" i="4"/>
  <c r="BK932" i="4"/>
  <c r="BK929" i="4"/>
  <c r="BK912" i="4"/>
  <c r="BK928" i="4"/>
  <c r="BK913" i="4"/>
  <c r="BK914" i="4"/>
  <c r="BK939" i="4"/>
  <c r="BK934" i="4"/>
  <c r="BK931" i="4"/>
  <c r="BK925" i="4"/>
  <c r="BK916" i="4"/>
  <c r="BK949" i="4"/>
  <c r="BK927" i="4"/>
  <c r="BK930" i="4"/>
  <c r="BK918" i="4"/>
  <c r="BK884" i="4"/>
  <c r="BK917" i="4"/>
  <c r="BK904" i="4"/>
  <c r="BK903" i="4"/>
  <c r="BK898" i="4"/>
  <c r="BK885" i="4"/>
  <c r="BK902" i="4"/>
  <c r="BK899" i="4"/>
  <c r="BK886" i="4"/>
  <c r="BK887" i="4"/>
  <c r="BK901" i="4"/>
  <c r="BK888" i="4"/>
  <c r="BK915" i="4"/>
  <c r="BK897" i="4"/>
  <c r="BK919" i="4"/>
  <c r="BK900" i="4"/>
  <c r="BK920" i="4"/>
  <c r="BK892" i="4"/>
  <c r="BK910" i="4"/>
  <c r="BK893" i="4"/>
  <c r="BK877" i="4"/>
  <c r="BK905" i="4"/>
  <c r="BK894" i="4"/>
  <c r="BK908" i="4"/>
  <c r="BK895" i="4"/>
  <c r="BK879" i="4"/>
  <c r="BK880" i="4"/>
  <c r="BK881" i="4"/>
  <c r="BK896" i="4"/>
  <c r="BK883" i="4"/>
  <c r="BK851" i="4"/>
  <c r="BK873" i="4"/>
  <c r="BK870" i="4"/>
  <c r="BK869" i="4"/>
  <c r="BK852" i="4"/>
  <c r="BK866" i="4"/>
  <c r="BK853" i="4"/>
  <c r="BK889" i="4"/>
  <c r="BK882" i="4"/>
  <c r="BK871" i="4"/>
  <c r="BK854" i="4"/>
  <c r="BK876" i="4"/>
  <c r="BK874" i="4"/>
  <c r="BK872" i="4"/>
  <c r="BK868" i="4"/>
  <c r="BK855" i="4"/>
  <c r="BK857" i="4"/>
  <c r="BK858" i="4"/>
  <c r="BK878" i="4"/>
  <c r="BK867" i="4"/>
  <c r="BK859" i="4"/>
  <c r="BK860" i="4"/>
  <c r="BK844" i="4"/>
  <c r="BK861" i="4"/>
  <c r="BK875" i="4"/>
  <c r="BK862" i="4"/>
  <c r="BK891" i="4"/>
  <c r="BK863" i="4"/>
  <c r="BK847" i="4"/>
  <c r="BK890" i="4"/>
  <c r="BK864" i="4"/>
  <c r="BK848" i="4"/>
  <c r="BK865" i="4"/>
  <c r="BK849" i="4"/>
  <c r="BK856" i="4"/>
  <c r="BK842" i="4"/>
  <c r="BK828" i="4"/>
  <c r="BK839" i="4"/>
  <c r="BK836" i="4"/>
  <c r="BK829" i="4"/>
  <c r="BK830" i="4"/>
  <c r="BK835" i="4"/>
  <c r="BK831" i="4"/>
  <c r="BK834" i="4"/>
  <c r="BK832" i="4"/>
  <c r="BK815" i="4"/>
  <c r="BK845" i="4"/>
  <c r="BK816" i="4"/>
  <c r="BK843" i="4"/>
  <c r="BK817" i="4"/>
  <c r="BK833" i="4"/>
  <c r="BK819" i="4"/>
  <c r="BK850" i="4"/>
  <c r="BK821" i="4"/>
  <c r="BK840" i="4"/>
  <c r="BK838" i="4"/>
  <c r="BK841" i="4"/>
  <c r="BK824" i="4"/>
  <c r="BK846" i="4"/>
  <c r="BK837" i="4"/>
  <c r="BK825" i="4"/>
  <c r="BK813" i="4"/>
  <c r="BK812" i="4"/>
  <c r="BK800" i="4"/>
  <c r="BK811" i="4"/>
  <c r="BK801" i="4"/>
  <c r="BK814" i="4"/>
  <c r="BK802" i="4"/>
  <c r="BK786" i="4"/>
  <c r="BK810" i="4"/>
  <c r="BK803" i="4"/>
  <c r="BK787" i="4"/>
  <c r="BK807" i="4"/>
  <c r="BK804" i="4"/>
  <c r="BK827" i="4"/>
  <c r="BK826" i="4"/>
  <c r="BK822" i="4"/>
  <c r="BK805" i="4"/>
  <c r="BK818" i="4"/>
  <c r="BK791" i="4"/>
  <c r="BK809" i="4"/>
  <c r="BK792" i="4"/>
  <c r="BK793" i="4"/>
  <c r="BK806" i="4"/>
  <c r="BK794" i="4"/>
  <c r="BK795" i="4"/>
  <c r="BK823" i="4"/>
  <c r="BK796" i="4"/>
  <c r="BK797" i="4"/>
  <c r="BK808" i="4"/>
  <c r="BK798" i="4"/>
  <c r="BK820" i="4"/>
  <c r="BK799" i="4"/>
  <c r="BK757" i="4"/>
  <c r="BK790" i="4"/>
  <c r="BK784" i="4"/>
  <c r="BK777" i="4"/>
  <c r="BK780" i="4"/>
  <c r="BK774" i="4"/>
  <c r="BK761" i="4"/>
  <c r="BK762" i="4"/>
  <c r="BK763" i="4"/>
  <c r="BK782" i="4"/>
  <c r="BK764" i="4"/>
  <c r="BK788" i="4"/>
  <c r="BK775" i="4"/>
  <c r="BK766" i="4"/>
  <c r="BK789" i="4"/>
  <c r="BK783" i="4"/>
  <c r="BK781" i="4"/>
  <c r="BK767" i="4"/>
  <c r="BK768" i="4"/>
  <c r="BK785" i="4"/>
  <c r="BK769" i="4"/>
  <c r="BK778" i="4"/>
  <c r="BK776" i="4"/>
  <c r="BK771" i="4"/>
  <c r="BK754" i="4"/>
  <c r="BK772" i="4"/>
  <c r="BK779" i="4"/>
  <c r="BK773" i="4"/>
  <c r="BK736" i="4"/>
  <c r="BK770" i="4"/>
  <c r="BK753" i="4"/>
  <c r="BK743" i="4"/>
  <c r="BK737" i="4"/>
  <c r="BK719" i="4"/>
  <c r="BK752" i="4"/>
  <c r="BK749" i="4"/>
  <c r="BK738" i="4"/>
  <c r="BK720" i="4"/>
  <c r="BK756" i="4"/>
  <c r="BK740" i="4"/>
  <c r="BK739" i="4"/>
  <c r="BK722" i="4"/>
  <c r="BK746" i="4"/>
  <c r="BK723" i="4"/>
  <c r="BK765" i="4"/>
  <c r="BK755" i="4"/>
  <c r="BK751" i="4"/>
  <c r="BK744" i="4"/>
  <c r="BK758" i="4"/>
  <c r="BK741" i="4"/>
  <c r="BK726" i="4"/>
  <c r="BK725" i="4"/>
  <c r="BK759" i="4"/>
  <c r="BK727" i="4"/>
  <c r="BK728" i="4"/>
  <c r="BK711" i="4"/>
  <c r="BK729" i="4"/>
  <c r="BK750" i="4"/>
  <c r="BK745" i="4"/>
  <c r="BK730" i="4"/>
  <c r="BK742" i="4"/>
  <c r="BK748" i="4"/>
  <c r="BK732" i="4"/>
  <c r="BK733" i="4"/>
  <c r="BK760" i="4"/>
  <c r="BK747" i="4"/>
  <c r="BK735" i="4"/>
  <c r="BK734" i="4"/>
  <c r="BK692" i="4"/>
  <c r="BK676" i="4"/>
  <c r="BK660" i="4"/>
  <c r="BK721" i="4"/>
  <c r="BK717" i="4"/>
  <c r="BK715" i="4"/>
  <c r="BK709" i="4"/>
  <c r="BK693" i="4"/>
  <c r="BK677" i="4"/>
  <c r="BK661" i="4"/>
  <c r="BK731" i="4"/>
  <c r="BK712" i="4"/>
  <c r="BK707" i="4"/>
  <c r="BK694" i="4"/>
  <c r="BK678" i="4"/>
  <c r="BK662" i="4"/>
  <c r="BK646" i="4"/>
  <c r="BK695" i="4"/>
  <c r="BK679" i="4"/>
  <c r="BK710" i="4"/>
  <c r="BK696" i="4"/>
  <c r="BK680" i="4"/>
  <c r="BK664" i="4"/>
  <c r="BK697" i="4"/>
  <c r="BK681" i="4"/>
  <c r="BK665" i="4"/>
  <c r="BK698" i="4"/>
  <c r="BK682" i="4"/>
  <c r="BK666" i="4"/>
  <c r="BK708" i="4"/>
  <c r="BK699" i="4"/>
  <c r="BK683" i="4"/>
  <c r="BK667" i="4"/>
  <c r="BK716" i="4"/>
  <c r="BK700" i="4"/>
  <c r="BK684" i="4"/>
  <c r="BK701" i="4"/>
  <c r="BK685" i="4"/>
  <c r="BK669" i="4"/>
  <c r="BK653" i="4"/>
  <c r="BK702" i="4"/>
  <c r="BK686" i="4"/>
  <c r="BK670" i="4"/>
  <c r="BK718" i="4"/>
  <c r="BK703" i="4"/>
  <c r="BK687" i="4"/>
  <c r="BK671" i="4"/>
  <c r="BK704" i="4"/>
  <c r="BK688" i="4"/>
  <c r="BK672" i="4"/>
  <c r="BK724" i="4"/>
  <c r="BK705" i="4"/>
  <c r="BK689" i="4"/>
  <c r="BK673" i="4"/>
  <c r="BK657" i="4"/>
  <c r="BK714" i="4"/>
  <c r="BK706" i="4"/>
  <c r="BK690" i="4"/>
  <c r="BK674" i="4"/>
  <c r="BK658" i="4"/>
  <c r="BK713" i="4"/>
  <c r="BK691" i="4"/>
  <c r="BK675" i="4"/>
  <c r="BK659" i="4"/>
  <c r="BK651" i="4"/>
  <c r="BK636" i="4"/>
  <c r="BK620" i="4"/>
  <c r="BK604" i="4"/>
  <c r="BK588" i="4"/>
  <c r="BK668" i="4"/>
  <c r="BK637" i="4"/>
  <c r="BK621" i="4"/>
  <c r="BK605" i="4"/>
  <c r="BK589" i="4"/>
  <c r="BK656" i="4"/>
  <c r="BK650" i="4"/>
  <c r="BK638" i="4"/>
  <c r="BK622" i="4"/>
  <c r="BK606" i="4"/>
  <c r="BK590" i="4"/>
  <c r="BK639" i="4"/>
  <c r="BK623" i="4"/>
  <c r="BK607" i="4"/>
  <c r="BK640" i="4"/>
  <c r="BK624" i="4"/>
  <c r="BK608" i="4"/>
  <c r="BK649" i="4"/>
  <c r="BK645" i="4"/>
  <c r="BK641" i="4"/>
  <c r="BK625" i="4"/>
  <c r="BK609" i="4"/>
  <c r="BK593" i="4"/>
  <c r="BK642" i="4"/>
  <c r="BK626" i="4"/>
  <c r="BK610" i="4"/>
  <c r="BK594" i="4"/>
  <c r="BK648" i="4"/>
  <c r="BK627" i="4"/>
  <c r="BK611" i="4"/>
  <c r="BK595" i="4"/>
  <c r="BK628" i="4"/>
  <c r="BK612" i="4"/>
  <c r="BK596" i="4"/>
  <c r="BK652" i="4"/>
  <c r="BK629" i="4"/>
  <c r="BK613" i="4"/>
  <c r="BK597" i="4"/>
  <c r="BK654" i="4"/>
  <c r="BK630" i="4"/>
  <c r="BK614" i="4"/>
  <c r="BK598" i="4"/>
  <c r="BK644" i="4"/>
  <c r="BK631" i="4"/>
  <c r="BK615" i="4"/>
  <c r="BK599" i="4"/>
  <c r="BK663" i="4"/>
  <c r="BK655" i="4"/>
  <c r="BK643" i="4"/>
  <c r="BK632" i="4"/>
  <c r="BK616" i="4"/>
  <c r="BK600" i="4"/>
  <c r="BK647" i="4"/>
  <c r="BK633" i="4"/>
  <c r="BK617" i="4"/>
  <c r="BK601" i="4"/>
  <c r="BK634" i="4"/>
  <c r="BK618" i="4"/>
  <c r="BK602" i="4"/>
  <c r="BK586" i="4"/>
  <c r="BK635" i="4"/>
  <c r="BK619" i="4"/>
  <c r="BK603" i="4"/>
  <c r="BK580" i="4"/>
  <c r="BK564" i="4"/>
  <c r="BK548" i="4"/>
  <c r="BK547" i="4"/>
  <c r="BK531" i="4"/>
  <c r="BK565" i="4"/>
  <c r="BK549" i="4"/>
  <c r="BK584" i="4"/>
  <c r="BK577" i="4"/>
  <c r="BK566" i="4"/>
  <c r="BK550" i="4"/>
  <c r="BK533" i="4"/>
  <c r="BK517" i="4"/>
  <c r="BK583" i="4"/>
  <c r="BK567" i="4"/>
  <c r="BK551" i="4"/>
  <c r="BK534" i="4"/>
  <c r="BK582" i="4"/>
  <c r="BK568" i="4"/>
  <c r="BK552" i="4"/>
  <c r="BK535" i="4"/>
  <c r="BK519" i="4"/>
  <c r="BK585" i="4"/>
  <c r="BK569" i="4"/>
  <c r="BK553" i="4"/>
  <c r="BK536" i="4"/>
  <c r="BK520" i="4"/>
  <c r="BK570" i="4"/>
  <c r="BK554" i="4"/>
  <c r="BK537" i="4"/>
  <c r="BK578" i="4"/>
  <c r="BK571" i="4"/>
  <c r="BK555" i="4"/>
  <c r="BK538" i="4"/>
  <c r="BK592" i="4"/>
  <c r="BK591" i="4"/>
  <c r="BK581" i="4"/>
  <c r="BK572" i="4"/>
  <c r="BK556" i="4"/>
  <c r="BK539" i="4"/>
  <c r="BK573" i="4"/>
  <c r="BK557" i="4"/>
  <c r="BK540" i="4"/>
  <c r="BK574" i="4"/>
  <c r="BK558" i="4"/>
  <c r="BK541" i="4"/>
  <c r="BK587" i="4"/>
  <c r="BK575" i="4"/>
  <c r="BK559" i="4"/>
  <c r="BK542" i="4"/>
  <c r="BK526" i="4"/>
  <c r="BK560" i="4"/>
  <c r="BK543" i="4"/>
  <c r="BK527" i="4"/>
  <c r="BK576" i="4"/>
  <c r="BK561" i="4"/>
  <c r="BK544" i="4"/>
  <c r="BK562" i="4"/>
  <c r="BK545" i="4"/>
  <c r="BK529" i="4"/>
  <c r="BK579" i="4"/>
  <c r="BK563" i="4"/>
  <c r="BK546" i="4"/>
  <c r="BK530" i="4"/>
  <c r="BK514" i="4"/>
  <c r="BK521" i="4"/>
  <c r="BK506" i="4"/>
  <c r="BK490" i="4"/>
  <c r="BK474" i="4"/>
  <c r="BK473" i="4"/>
  <c r="BK457" i="4"/>
  <c r="BK524" i="4"/>
  <c r="BK511" i="4"/>
  <c r="BK509" i="4"/>
  <c r="BK507" i="4"/>
  <c r="BK491" i="4"/>
  <c r="BK475" i="4"/>
  <c r="BK458" i="4"/>
  <c r="BK442" i="4"/>
  <c r="BK515" i="4"/>
  <c r="BK492" i="4"/>
  <c r="BK476" i="4"/>
  <c r="BK459" i="4"/>
  <c r="BK443" i="4"/>
  <c r="BK525" i="4"/>
  <c r="BK493" i="4"/>
  <c r="BK477" i="4"/>
  <c r="BK494" i="4"/>
  <c r="BK478" i="4"/>
  <c r="BK461" i="4"/>
  <c r="BK522" i="4"/>
  <c r="BK512" i="4"/>
  <c r="BK495" i="4"/>
  <c r="BK479" i="4"/>
  <c r="BK462" i="4"/>
  <c r="BK446" i="4"/>
  <c r="BK508" i="4"/>
  <c r="BK496" i="4"/>
  <c r="BK480" i="4"/>
  <c r="BK463" i="4"/>
  <c r="BK497" i="4"/>
  <c r="BK481" i="4"/>
  <c r="BK464" i="4"/>
  <c r="BK498" i="4"/>
  <c r="BK482" i="4"/>
  <c r="BK465" i="4"/>
  <c r="BK499" i="4"/>
  <c r="BK483" i="4"/>
  <c r="BK523" i="4"/>
  <c r="BK500" i="4"/>
  <c r="BK484" i="4"/>
  <c r="BK467" i="4"/>
  <c r="BK501" i="4"/>
  <c r="BK485" i="4"/>
  <c r="BK468" i="4"/>
  <c r="BK502" i="4"/>
  <c r="BK486" i="4"/>
  <c r="BK469" i="4"/>
  <c r="BK453" i="4"/>
  <c r="BK532" i="4"/>
  <c r="BK528" i="4"/>
  <c r="BK503" i="4"/>
  <c r="BK487" i="4"/>
  <c r="BK470" i="4"/>
  <c r="BK454" i="4"/>
  <c r="BK513" i="4"/>
  <c r="BK504" i="4"/>
  <c r="BK488" i="4"/>
  <c r="BK471" i="4"/>
  <c r="BK455" i="4"/>
  <c r="BK518" i="4"/>
  <c r="BK516" i="4"/>
  <c r="BK510" i="4"/>
  <c r="BK505" i="4"/>
  <c r="BK489" i="4"/>
  <c r="BK472" i="4"/>
  <c r="BK456" i="4"/>
  <c r="BK444" i="4"/>
  <c r="BK437" i="4"/>
  <c r="BK420" i="4"/>
  <c r="BK404" i="4"/>
  <c r="BK466" i="4"/>
  <c r="BK449" i="4"/>
  <c r="BK445" i="4"/>
  <c r="BK421" i="4"/>
  <c r="BK452" i="4"/>
  <c r="BK436" i="4"/>
  <c r="BK422" i="4"/>
  <c r="BK406" i="4"/>
  <c r="BK435" i="4"/>
  <c r="BK423" i="4"/>
  <c r="BK407" i="4"/>
  <c r="BK430" i="4"/>
  <c r="BK424" i="4"/>
  <c r="BK425" i="4"/>
  <c r="BK409" i="4"/>
  <c r="BK393" i="4"/>
  <c r="BK432" i="4"/>
  <c r="BK434" i="4"/>
  <c r="BK427" i="4"/>
  <c r="BK411" i="4"/>
  <c r="BK395" i="4"/>
  <c r="BK428" i="4"/>
  <c r="BK412" i="4"/>
  <c r="BK396" i="4"/>
  <c r="BK413" i="4"/>
  <c r="BK397" i="4"/>
  <c r="BK450" i="4"/>
  <c r="BK414" i="4"/>
  <c r="BK398" i="4"/>
  <c r="BK381" i="4"/>
  <c r="BK460" i="4"/>
  <c r="BK415" i="4"/>
  <c r="BK399" i="4"/>
  <c r="BK448" i="4"/>
  <c r="BK441" i="4"/>
  <c r="BK429" i="4"/>
  <c r="BK416" i="4"/>
  <c r="BK400" i="4"/>
  <c r="BK451" i="4"/>
  <c r="BK447" i="4"/>
  <c r="BK440" i="4"/>
  <c r="BK439" i="4"/>
  <c r="BK431" i="4"/>
  <c r="BK417" i="4"/>
  <c r="BK401" i="4"/>
  <c r="BK438" i="4"/>
  <c r="BK418" i="4"/>
  <c r="BK433" i="4"/>
  <c r="BK419" i="4"/>
  <c r="BK403" i="4"/>
  <c r="BK408" i="4"/>
  <c r="BK382" i="4"/>
  <c r="BK377" i="4"/>
  <c r="BK374" i="4"/>
  <c r="BK369" i="4"/>
  <c r="BK380" i="4"/>
  <c r="BK370" i="4"/>
  <c r="BK354" i="4"/>
  <c r="BK338" i="4"/>
  <c r="BK405" i="4"/>
  <c r="BK383" i="4"/>
  <c r="BK379" i="4"/>
  <c r="BK371" i="4"/>
  <c r="BK355" i="4"/>
  <c r="BK339" i="4"/>
  <c r="BK389" i="4"/>
  <c r="BK356" i="4"/>
  <c r="BK340" i="4"/>
  <c r="BK324" i="4"/>
  <c r="BK426" i="4"/>
  <c r="BK386" i="4"/>
  <c r="BK372" i="4"/>
  <c r="BK357" i="4"/>
  <c r="BK341" i="4"/>
  <c r="BK384" i="4"/>
  <c r="BK358" i="4"/>
  <c r="BK342" i="4"/>
  <c r="BK378" i="4"/>
  <c r="BK375" i="4"/>
  <c r="BK359" i="4"/>
  <c r="BK343" i="4"/>
  <c r="BK360" i="4"/>
  <c r="BK390" i="4"/>
  <c r="BK361" i="4"/>
  <c r="BK345" i="4"/>
  <c r="BK362" i="4"/>
  <c r="BK346" i="4"/>
  <c r="BK385" i="4"/>
  <c r="BK373" i="4"/>
  <c r="BK363" i="4"/>
  <c r="BK376" i="4"/>
  <c r="BK364" i="4"/>
  <c r="BK348" i="4"/>
  <c r="BK365" i="4"/>
  <c r="BK394" i="4"/>
  <c r="BK392" i="4"/>
  <c r="BK366" i="4"/>
  <c r="BK350" i="4"/>
  <c r="BK334" i="4"/>
  <c r="BK402" i="4"/>
  <c r="BK387" i="4"/>
  <c r="BK367" i="4"/>
  <c r="BK351" i="4"/>
  <c r="BK410" i="4"/>
  <c r="BK391" i="4"/>
  <c r="BK388" i="4"/>
  <c r="BK368" i="4"/>
  <c r="BK352" i="4"/>
  <c r="BK321" i="4"/>
  <c r="BK318" i="4"/>
  <c r="BK305" i="4"/>
  <c r="BK328" i="4"/>
  <c r="BK306" i="4"/>
  <c r="BK290" i="4"/>
  <c r="BK307" i="4"/>
  <c r="BK353" i="4"/>
  <c r="BK308" i="4"/>
  <c r="BK292" i="4"/>
  <c r="BK275" i="4"/>
  <c r="BK335" i="4"/>
  <c r="BK331" i="4"/>
  <c r="BK309" i="4"/>
  <c r="BK293" i="4"/>
  <c r="BK329" i="4"/>
  <c r="BK319" i="4"/>
  <c r="BK310" i="4"/>
  <c r="BK294" i="4"/>
  <c r="BK332" i="4"/>
  <c r="BK322" i="4"/>
  <c r="BK311" i="4"/>
  <c r="BK295" i="4"/>
  <c r="BK344" i="4"/>
  <c r="BK312" i="4"/>
  <c r="BK296" i="4"/>
  <c r="BK313" i="4"/>
  <c r="BK297" i="4"/>
  <c r="BK281" i="4"/>
  <c r="BK337" i="4"/>
  <c r="BK333" i="4"/>
  <c r="BK314" i="4"/>
  <c r="BK298" i="4"/>
  <c r="BK282" i="4"/>
  <c r="BK325" i="4"/>
  <c r="BK320" i="4"/>
  <c r="BK315" i="4"/>
  <c r="BK299" i="4"/>
  <c r="BK330" i="4"/>
  <c r="BK316" i="4"/>
  <c r="BK300" i="4"/>
  <c r="BK284" i="4"/>
  <c r="BK267" i="4"/>
  <c r="BK347" i="4"/>
  <c r="BK326" i="4"/>
  <c r="BK323" i="4"/>
  <c r="BK317" i="4"/>
  <c r="BK301" i="4"/>
  <c r="BK285" i="4"/>
  <c r="BK302" i="4"/>
  <c r="BK286" i="4"/>
  <c r="BK269" i="4"/>
  <c r="BK336" i="4"/>
  <c r="BK303" i="4"/>
  <c r="BK287" i="4"/>
  <c r="BK349" i="4"/>
  <c r="BK327" i="4"/>
  <c r="BK304" i="4"/>
  <c r="BK274" i="4"/>
  <c r="BK273" i="4"/>
  <c r="BK256" i="4"/>
  <c r="BK257" i="4"/>
  <c r="BK241" i="4"/>
  <c r="BK262" i="4"/>
  <c r="BK258" i="4"/>
  <c r="BK242" i="4"/>
  <c r="BK225" i="4"/>
  <c r="BK280" i="4"/>
  <c r="BK271" i="4"/>
  <c r="BK259" i="4"/>
  <c r="BK243" i="4"/>
  <c r="BK226" i="4"/>
  <c r="BK278" i="4"/>
  <c r="BK266" i="4"/>
  <c r="BK244" i="4"/>
  <c r="BK227" i="4"/>
  <c r="BK211" i="4"/>
  <c r="BK245" i="4"/>
  <c r="BK228" i="4"/>
  <c r="BK291" i="4"/>
  <c r="BK246" i="4"/>
  <c r="BK229" i="4"/>
  <c r="BK213" i="4"/>
  <c r="BK270" i="4"/>
  <c r="BK263" i="4"/>
  <c r="BK260" i="4"/>
  <c r="BK247" i="4"/>
  <c r="BK288" i="4"/>
  <c r="BK248" i="4"/>
  <c r="BK268" i="4"/>
  <c r="BK265" i="4"/>
  <c r="BK249" i="4"/>
  <c r="BK232" i="4"/>
  <c r="BK250" i="4"/>
  <c r="BK279" i="4"/>
  <c r="BK251" i="4"/>
  <c r="BK234" i="4"/>
  <c r="BK283" i="4"/>
  <c r="BK276" i="4"/>
  <c r="BK252" i="4"/>
  <c r="BK235" i="4"/>
  <c r="BK289" i="4"/>
  <c r="BK261" i="4"/>
  <c r="BK253" i="4"/>
  <c r="BK236" i="4"/>
  <c r="BK277" i="4"/>
  <c r="BK254" i="4"/>
  <c r="BK237" i="4"/>
  <c r="BK272" i="4"/>
  <c r="BK264" i="4"/>
  <c r="BK255" i="4"/>
  <c r="BK238" i="4"/>
  <c r="BK222" i="4"/>
  <c r="BK186" i="4"/>
  <c r="BK170" i="4"/>
  <c r="BK154" i="4"/>
  <c r="BK219" i="4"/>
  <c r="BK218" i="4"/>
  <c r="BK205" i="4"/>
  <c r="BK188" i="4"/>
  <c r="BK187" i="4"/>
  <c r="BK171" i="4"/>
  <c r="BK189" i="4"/>
  <c r="BK172" i="4"/>
  <c r="BK239" i="4"/>
  <c r="BK221" i="4"/>
  <c r="BK202" i="4"/>
  <c r="BK190" i="4"/>
  <c r="BK173" i="4"/>
  <c r="BK157" i="4"/>
  <c r="BK215" i="4"/>
  <c r="BK207" i="4"/>
  <c r="BK191" i="4"/>
  <c r="BK174" i="4"/>
  <c r="BK212" i="4"/>
  <c r="BK192" i="4"/>
  <c r="BK175" i="4"/>
  <c r="BK159" i="4"/>
  <c r="BK230" i="4"/>
  <c r="BK224" i="4"/>
  <c r="BK210" i="4"/>
  <c r="BK193" i="4"/>
  <c r="BK176" i="4"/>
  <c r="BK160" i="4"/>
  <c r="BK240" i="4"/>
  <c r="BK223" i="4"/>
  <c r="BK204" i="4"/>
  <c r="BK194" i="4"/>
  <c r="BK177" i="4"/>
  <c r="BK209" i="4"/>
  <c r="BK195" i="4"/>
  <c r="BK178" i="4"/>
  <c r="BK162" i="4"/>
  <c r="BK217" i="4"/>
  <c r="BK196" i="4"/>
  <c r="BK179" i="4"/>
  <c r="BK214" i="4"/>
  <c r="BK206" i="4"/>
  <c r="BK197" i="4"/>
  <c r="BK180" i="4"/>
  <c r="BK164" i="4"/>
  <c r="BK233" i="4"/>
  <c r="BK198" i="4"/>
  <c r="BK181" i="4"/>
  <c r="BK203" i="4"/>
  <c r="BK199" i="4"/>
  <c r="BK182" i="4"/>
  <c r="BK166" i="4"/>
  <c r="BK150" i="4"/>
  <c r="BK231" i="4"/>
  <c r="BK200" i="4"/>
  <c r="BK183" i="4"/>
  <c r="BK167" i="4"/>
  <c r="BK208" i="4"/>
  <c r="BK201" i="4"/>
  <c r="BK184" i="4"/>
  <c r="BK220" i="4"/>
  <c r="BK216" i="4"/>
  <c r="BK185" i="4"/>
  <c r="BK169" i="4"/>
  <c r="BK145" i="4"/>
  <c r="BK144" i="4"/>
  <c r="BK130" i="4"/>
  <c r="BK114" i="4"/>
  <c r="BK98" i="4"/>
  <c r="BK131" i="4"/>
  <c r="BK115" i="4"/>
  <c r="BK132" i="4"/>
  <c r="BK116" i="4"/>
  <c r="BK149" i="4"/>
  <c r="BK146" i="4"/>
  <c r="BK142" i="4"/>
  <c r="BK133" i="4"/>
  <c r="BK155" i="4"/>
  <c r="BK134" i="4"/>
  <c r="BK118" i="4"/>
  <c r="BK161" i="4"/>
  <c r="BK135" i="4"/>
  <c r="BK119" i="4"/>
  <c r="BK158" i="4"/>
  <c r="BK136" i="4"/>
  <c r="BK120" i="4"/>
  <c r="BK104" i="4"/>
  <c r="BK147" i="4"/>
  <c r="BK137" i="4"/>
  <c r="BK121" i="4"/>
  <c r="BK105" i="4"/>
  <c r="BK143" i="4"/>
  <c r="BK138" i="4"/>
  <c r="BK122" i="4"/>
  <c r="BK106" i="4"/>
  <c r="BK90" i="4"/>
  <c r="BK139" i="4"/>
  <c r="BK123" i="4"/>
  <c r="BK107" i="4"/>
  <c r="BK91" i="4"/>
  <c r="BK156" i="4"/>
  <c r="BK152" i="4"/>
  <c r="BK148" i="4"/>
  <c r="BK140" i="4"/>
  <c r="BK124" i="4"/>
  <c r="BK108" i="4"/>
  <c r="BK92" i="4"/>
  <c r="BK153" i="4"/>
  <c r="BK151" i="4"/>
  <c r="BK125" i="4"/>
  <c r="BK126" i="4"/>
  <c r="BK110" i="4"/>
  <c r="BK94" i="4"/>
  <c r="BK127" i="4"/>
  <c r="BK111" i="4"/>
  <c r="BK168" i="4"/>
  <c r="BK141" i="4"/>
  <c r="BK128" i="4"/>
  <c r="BK112" i="4"/>
  <c r="BK96" i="4"/>
  <c r="BK165" i="4"/>
  <c r="BK163" i="4"/>
  <c r="BK102" i="4"/>
  <c r="BK76" i="4"/>
  <c r="BK77" i="4"/>
  <c r="BK61" i="4"/>
  <c r="BK109" i="4"/>
  <c r="BK86" i="4"/>
  <c r="BK78" i="4"/>
  <c r="BK62" i="4"/>
  <c r="BK100" i="4"/>
  <c r="BK97" i="4"/>
  <c r="BK79" i="4"/>
  <c r="BK63" i="4"/>
  <c r="BK47" i="4"/>
  <c r="BK31" i="4"/>
  <c r="BK80" i="4"/>
  <c r="BK64" i="4"/>
  <c r="BK48" i="4"/>
  <c r="BK32" i="4"/>
  <c r="BK81" i="4"/>
  <c r="BK65" i="4"/>
  <c r="BK93" i="4"/>
  <c r="BK66" i="4"/>
  <c r="BK50" i="4"/>
  <c r="BK89" i="4"/>
  <c r="BK85" i="4"/>
  <c r="BK67" i="4"/>
  <c r="BK51" i="4"/>
  <c r="BK35" i="4"/>
  <c r="BK101" i="4"/>
  <c r="BK68" i="4"/>
  <c r="BK113" i="4"/>
  <c r="BK103" i="4"/>
  <c r="BK83" i="4"/>
  <c r="BK69" i="4"/>
  <c r="BK53" i="4"/>
  <c r="BK117" i="4"/>
  <c r="BK88" i="4"/>
  <c r="BK70" i="4"/>
  <c r="BK54" i="4"/>
  <c r="BK38" i="4"/>
  <c r="BK82" i="4"/>
  <c r="BK71" i="4"/>
  <c r="BK55" i="4"/>
  <c r="BK72" i="4"/>
  <c r="BK56" i="4"/>
  <c r="BK40" i="4"/>
  <c r="BK87" i="4"/>
  <c r="BK84" i="4"/>
  <c r="BK73" i="4"/>
  <c r="BK129" i="4"/>
  <c r="BK99" i="4"/>
  <c r="BK74" i="4"/>
  <c r="BK95" i="4"/>
  <c r="BK75" i="4"/>
  <c r="BK59" i="4"/>
  <c r="BO1261" i="4"/>
  <c r="BO1263" i="4"/>
  <c r="BO1268" i="4"/>
  <c r="BO1270" i="4"/>
  <c r="BO1271" i="4"/>
  <c r="BO1272" i="4"/>
  <c r="BO1273" i="4"/>
  <c r="BO1262" i="4"/>
  <c r="BO1252" i="4"/>
  <c r="BO1266" i="4"/>
  <c r="BO1267" i="4"/>
  <c r="BO1260" i="4"/>
  <c r="BO1256" i="4"/>
  <c r="BO1255" i="4"/>
  <c r="BO1265" i="4"/>
  <c r="BO1257" i="4"/>
  <c r="BO1269" i="4"/>
  <c r="BO1259" i="4"/>
  <c r="BO1258" i="4"/>
  <c r="BO1238" i="4"/>
  <c r="BO1264" i="4"/>
  <c r="BO1250" i="4"/>
  <c r="BO1231" i="4"/>
  <c r="BO1245" i="4"/>
  <c r="BO1241" i="4"/>
  <c r="BO1233" i="4"/>
  <c r="BO1248" i="4"/>
  <c r="BO1251" i="4"/>
  <c r="BO1254" i="4"/>
  <c r="BO1246" i="4"/>
  <c r="BO1253" i="4"/>
  <c r="BO1247" i="4"/>
  <c r="BO1244" i="4"/>
  <c r="BO1243" i="4"/>
  <c r="BO1228" i="4"/>
  <c r="BO1249" i="4"/>
  <c r="BO1242" i="4"/>
  <c r="BO1239" i="4"/>
  <c r="BO1229" i="4"/>
  <c r="BO1235" i="4"/>
  <c r="BO1222" i="4"/>
  <c r="BO1237" i="4"/>
  <c r="BO1225" i="4"/>
  <c r="BO1221" i="4"/>
  <c r="BO1230" i="4"/>
  <c r="BO1227" i="4"/>
  <c r="BO1224" i="4"/>
  <c r="BO1240" i="4"/>
  <c r="BO1234" i="4"/>
  <c r="BO1232" i="4"/>
  <c r="BO1236" i="4"/>
  <c r="BO1223" i="4"/>
  <c r="BO1205" i="4"/>
  <c r="BO1217" i="4"/>
  <c r="BO1216" i="4"/>
  <c r="BO1211" i="4"/>
  <c r="BO1213" i="4"/>
  <c r="BO1218" i="4"/>
  <c r="BO1215" i="4"/>
  <c r="BO1220" i="4"/>
  <c r="BO1214" i="4"/>
  <c r="BO1204" i="4"/>
  <c r="BO1226" i="4"/>
  <c r="BO1206" i="4"/>
  <c r="BO1209" i="4"/>
  <c r="BO1186" i="4"/>
  <c r="BO1208" i="4"/>
  <c r="BO1195" i="4"/>
  <c r="BO1196" i="4"/>
  <c r="BO1219" i="4"/>
  <c r="BO1197" i="4"/>
  <c r="BO1203" i="4"/>
  <c r="BO1202" i="4"/>
  <c r="BO1201" i="4"/>
  <c r="BO1200" i="4"/>
  <c r="BO1198" i="4"/>
  <c r="BO1199" i="4"/>
  <c r="BO1212" i="4"/>
  <c r="BO1207" i="4"/>
  <c r="BO1183" i="4"/>
  <c r="BO1210" i="4"/>
  <c r="BO1184" i="4"/>
  <c r="BO1194" i="4"/>
  <c r="BO1170" i="4"/>
  <c r="BO1189" i="4"/>
  <c r="BO1181" i="4"/>
  <c r="BO1158" i="4"/>
  <c r="BO1173" i="4"/>
  <c r="BO1161" i="4"/>
  <c r="BO1193" i="4"/>
  <c r="BO1185" i="4"/>
  <c r="BO1179" i="4"/>
  <c r="BO1165" i="4"/>
  <c r="BO1174" i="4"/>
  <c r="BO1171" i="4"/>
  <c r="BO1166" i="4"/>
  <c r="BO1190" i="4"/>
  <c r="BO1187" i="4"/>
  <c r="BO1180" i="4"/>
  <c r="BO1168" i="4"/>
  <c r="BO1178" i="4"/>
  <c r="BO1175" i="4"/>
  <c r="BO1156" i="4"/>
  <c r="BO1177" i="4"/>
  <c r="BO1163" i="4"/>
  <c r="BO1160" i="4"/>
  <c r="BO1176" i="4"/>
  <c r="BO1192" i="4"/>
  <c r="BO1191" i="4"/>
  <c r="BO1164" i="4"/>
  <c r="BO1162" i="4"/>
  <c r="BO1144" i="4"/>
  <c r="BO1188" i="4"/>
  <c r="BO1157" i="4"/>
  <c r="BO1146" i="4"/>
  <c r="BO1159" i="4"/>
  <c r="BO1147" i="4"/>
  <c r="BO1148" i="4"/>
  <c r="BO1150" i="4"/>
  <c r="BO1182" i="4"/>
  <c r="BO1167" i="4"/>
  <c r="BO1151" i="4"/>
  <c r="BO1169" i="4"/>
  <c r="BO1152" i="4"/>
  <c r="BO1153" i="4"/>
  <c r="BO1172" i="4"/>
  <c r="BO1141" i="4"/>
  <c r="BO1145" i="4"/>
  <c r="BO1155" i="4"/>
  <c r="BO1154" i="4"/>
  <c r="BO1149" i="4"/>
  <c r="BO1135" i="4"/>
  <c r="BO1132" i="4"/>
  <c r="BO1133" i="4"/>
  <c r="BO1142" i="4"/>
  <c r="BO1143" i="4"/>
  <c r="BO1134" i="4"/>
  <c r="BO1123" i="4"/>
  <c r="BO1125" i="4"/>
  <c r="BO1137" i="4"/>
  <c r="BO1126" i="4"/>
  <c r="BO1138" i="4"/>
  <c r="BO1140" i="4"/>
  <c r="BO1128" i="4"/>
  <c r="BO1136" i="4"/>
  <c r="BO1129" i="4"/>
  <c r="BO1130" i="4"/>
  <c r="BO1131" i="4"/>
  <c r="BO1113" i="4"/>
  <c r="BO1097" i="4"/>
  <c r="BO1114" i="4"/>
  <c r="BO1139" i="4"/>
  <c r="BO1115" i="4"/>
  <c r="BO1116" i="4"/>
  <c r="BO1100" i="4"/>
  <c r="BO1117" i="4"/>
  <c r="BO1118" i="4"/>
  <c r="BO1102" i="4"/>
  <c r="BO1119" i="4"/>
  <c r="BO1120" i="4"/>
  <c r="BO1121" i="4"/>
  <c r="BO1107" i="4"/>
  <c r="BO1124" i="4"/>
  <c r="BO1108" i="4"/>
  <c r="BO1109" i="4"/>
  <c r="BO1122" i="4"/>
  <c r="BO1110" i="4"/>
  <c r="BO1111" i="4"/>
  <c r="BO1127" i="4"/>
  <c r="BO1112" i="4"/>
  <c r="BO1104" i="4"/>
  <c r="BO1086" i="4"/>
  <c r="BO1070" i="4"/>
  <c r="BO1105" i="4"/>
  <c r="BO1087" i="4"/>
  <c r="BO1071" i="4"/>
  <c r="BO1103" i="4"/>
  <c r="BO1089" i="4"/>
  <c r="BO1073" i="4"/>
  <c r="BO1095" i="4"/>
  <c r="BO1090" i="4"/>
  <c r="BO1098" i="4"/>
  <c r="BO1091" i="4"/>
  <c r="BO1092" i="4"/>
  <c r="BO1077" i="4"/>
  <c r="BO1106" i="4"/>
  <c r="BO1078" i="4"/>
  <c r="BO1093" i="4"/>
  <c r="BO1079" i="4"/>
  <c r="BO1099" i="4"/>
  <c r="BO1080" i="4"/>
  <c r="BO1081" i="4"/>
  <c r="BO1101" i="4"/>
  <c r="BO1096" i="4"/>
  <c r="BO1094" i="4"/>
  <c r="BO1084" i="4"/>
  <c r="BO1083" i="4"/>
  <c r="BO1068" i="4"/>
  <c r="BO1056" i="4"/>
  <c r="BO1058" i="4"/>
  <c r="BO1059" i="4"/>
  <c r="BO1082" i="4"/>
  <c r="BO1060" i="4"/>
  <c r="BO1076" i="4"/>
  <c r="BO1074" i="4"/>
  <c r="BO1072" i="4"/>
  <c r="BO1061" i="4"/>
  <c r="BO1088" i="4"/>
  <c r="BO1062" i="4"/>
  <c r="BO1063" i="4"/>
  <c r="BO1064" i="4"/>
  <c r="BO1075" i="4"/>
  <c r="BO1053" i="4"/>
  <c r="BO1085" i="4"/>
  <c r="BO1030" i="4"/>
  <c r="BO1067" i="4"/>
  <c r="BO1065" i="4"/>
  <c r="BO1057" i="4"/>
  <c r="BO1069" i="4"/>
  <c r="BO1066" i="4"/>
  <c r="BO1049" i="4"/>
  <c r="BO1034" i="4"/>
  <c r="BO1035" i="4"/>
  <c r="BO1036" i="4"/>
  <c r="BO1047" i="4"/>
  <c r="BO1038" i="4"/>
  <c r="BO1022" i="4"/>
  <c r="BO1054" i="4"/>
  <c r="BO1050" i="4"/>
  <c r="BO1039" i="4"/>
  <c r="BO1040" i="4"/>
  <c r="BO1024" i="4"/>
  <c r="BO1041" i="4"/>
  <c r="BO1025" i="4"/>
  <c r="BO1052" i="4"/>
  <c r="BO1043" i="4"/>
  <c r="BO1027" i="4"/>
  <c r="BO1051" i="4"/>
  <c r="BO1048" i="4"/>
  <c r="BO1044" i="4"/>
  <c r="BO1055" i="4"/>
  <c r="BO1045" i="4"/>
  <c r="BO1026" i="4"/>
  <c r="BO1014" i="4"/>
  <c r="BO1042" i="4"/>
  <c r="BO1015" i="4"/>
  <c r="BO1016" i="4"/>
  <c r="BO1017" i="4"/>
  <c r="BO1023" i="4"/>
  <c r="BO1019" i="4"/>
  <c r="BO1031" i="4"/>
  <c r="BO1032" i="4"/>
  <c r="BO1046" i="4"/>
  <c r="BO1007" i="4"/>
  <c r="BO1033" i="4"/>
  <c r="BO1009" i="4"/>
  <c r="BO1037" i="4"/>
  <c r="BO1028" i="4"/>
  <c r="BO1010" i="4"/>
  <c r="BO1011" i="4"/>
  <c r="BO1012" i="4"/>
  <c r="BO1013" i="4"/>
  <c r="BO997" i="4"/>
  <c r="BO1021" i="4"/>
  <c r="BO1008" i="4"/>
  <c r="BO994" i="4"/>
  <c r="BO1005" i="4"/>
  <c r="BO1020" i="4"/>
  <c r="BO1001" i="4"/>
  <c r="BO996" i="4"/>
  <c r="BO1000" i="4"/>
  <c r="BO1002" i="4"/>
  <c r="BO999" i="4"/>
  <c r="BO984" i="4"/>
  <c r="BO1018" i="4"/>
  <c r="BO986" i="4"/>
  <c r="BO989" i="4"/>
  <c r="BO998" i="4"/>
  <c r="BO990" i="4"/>
  <c r="BO1006" i="4"/>
  <c r="BO1004" i="4"/>
  <c r="BO991" i="4"/>
  <c r="BO1029" i="4"/>
  <c r="BO993" i="4"/>
  <c r="BO979" i="4"/>
  <c r="BO972" i="4"/>
  <c r="BO960" i="4"/>
  <c r="BO976" i="4"/>
  <c r="BO961" i="4"/>
  <c r="BO962" i="4"/>
  <c r="BO983" i="4"/>
  <c r="BO1003" i="4"/>
  <c r="BO982" i="4"/>
  <c r="BO964" i="4"/>
  <c r="BO988" i="4"/>
  <c r="BO978" i="4"/>
  <c r="BO973" i="4"/>
  <c r="BO965" i="4"/>
  <c r="BO981" i="4"/>
  <c r="BO975" i="4"/>
  <c r="BO967" i="4"/>
  <c r="BO969" i="4"/>
  <c r="BO992" i="4"/>
  <c r="BO970" i="4"/>
  <c r="BO954" i="4"/>
  <c r="BO980" i="4"/>
  <c r="BO977" i="4"/>
  <c r="BO971" i="4"/>
  <c r="BO974" i="4"/>
  <c r="BO957" i="4"/>
  <c r="BO995" i="4"/>
  <c r="BO987" i="4"/>
  <c r="BO985" i="4"/>
  <c r="BO959" i="4"/>
  <c r="BO944" i="4"/>
  <c r="BO958" i="4"/>
  <c r="BO953" i="4"/>
  <c r="BO945" i="4"/>
  <c r="BO929" i="4"/>
  <c r="BO968" i="4"/>
  <c r="BO956" i="4"/>
  <c r="BO946" i="4"/>
  <c r="BO930" i="4"/>
  <c r="BO947" i="4"/>
  <c r="BO931" i="4"/>
  <c r="BO955" i="4"/>
  <c r="BO948" i="4"/>
  <c r="BO932" i="4"/>
  <c r="BO963" i="4"/>
  <c r="BO950" i="4"/>
  <c r="BO934" i="4"/>
  <c r="BO951" i="4"/>
  <c r="BO952" i="4"/>
  <c r="BO936" i="4"/>
  <c r="BO938" i="4"/>
  <c r="BO939" i="4"/>
  <c r="BO940" i="4"/>
  <c r="BO941" i="4"/>
  <c r="BO925" i="4"/>
  <c r="BO966" i="4"/>
  <c r="BO942" i="4"/>
  <c r="BO926" i="4"/>
  <c r="BO923" i="4"/>
  <c r="BO924" i="4"/>
  <c r="BO909" i="4"/>
  <c r="BO937" i="4"/>
  <c r="BO910" i="4"/>
  <c r="BO933" i="4"/>
  <c r="BO911" i="4"/>
  <c r="BO912" i="4"/>
  <c r="BO935" i="4"/>
  <c r="BO913" i="4"/>
  <c r="BO897" i="4"/>
  <c r="BO928" i="4"/>
  <c r="BO943" i="4"/>
  <c r="BO915" i="4"/>
  <c r="BO899" i="4"/>
  <c r="BO916" i="4"/>
  <c r="BO900" i="4"/>
  <c r="BO927" i="4"/>
  <c r="BO917" i="4"/>
  <c r="BO901" i="4"/>
  <c r="BO918" i="4"/>
  <c r="BO902" i="4"/>
  <c r="BO919" i="4"/>
  <c r="BO949" i="4"/>
  <c r="BO920" i="4"/>
  <c r="BO904" i="4"/>
  <c r="BO921" i="4"/>
  <c r="BO922" i="4"/>
  <c r="BO906" i="4"/>
  <c r="BO914" i="4"/>
  <c r="BO888" i="4"/>
  <c r="BO872" i="4"/>
  <c r="BO889" i="4"/>
  <c r="BO890" i="4"/>
  <c r="BO874" i="4"/>
  <c r="BO891" i="4"/>
  <c r="BO875" i="4"/>
  <c r="BO892" i="4"/>
  <c r="BO876" i="4"/>
  <c r="BO893" i="4"/>
  <c r="BO894" i="4"/>
  <c r="BO905" i="4"/>
  <c r="BO895" i="4"/>
  <c r="BO880" i="4"/>
  <c r="BO881" i="4"/>
  <c r="BO908" i="4"/>
  <c r="BO882" i="4"/>
  <c r="BO907" i="4"/>
  <c r="BO883" i="4"/>
  <c r="BO867" i="4"/>
  <c r="BO896" i="4"/>
  <c r="BO884" i="4"/>
  <c r="BO868" i="4"/>
  <c r="BO885" i="4"/>
  <c r="BO869" i="4"/>
  <c r="BO903" i="4"/>
  <c r="BO898" i="4"/>
  <c r="BO886" i="4"/>
  <c r="BO887" i="4"/>
  <c r="BO871" i="4"/>
  <c r="BO855" i="4"/>
  <c r="BO856" i="4"/>
  <c r="BO840" i="4"/>
  <c r="BO857" i="4"/>
  <c r="BO841" i="4"/>
  <c r="BO858" i="4"/>
  <c r="BO842" i="4"/>
  <c r="BO859" i="4"/>
  <c r="BO843" i="4"/>
  <c r="BO878" i="4"/>
  <c r="BO860" i="4"/>
  <c r="BO861" i="4"/>
  <c r="BO845" i="4"/>
  <c r="BO862" i="4"/>
  <c r="BO846" i="4"/>
  <c r="BO863" i="4"/>
  <c r="BO847" i="4"/>
  <c r="BO864" i="4"/>
  <c r="BO848" i="4"/>
  <c r="BO877" i="4"/>
  <c r="BO865" i="4"/>
  <c r="BO849" i="4"/>
  <c r="BO850" i="4"/>
  <c r="BO851" i="4"/>
  <c r="BO835" i="4"/>
  <c r="BO879" i="4"/>
  <c r="BO852" i="4"/>
  <c r="BO836" i="4"/>
  <c r="BO873" i="4"/>
  <c r="BO870" i="4"/>
  <c r="BO853" i="4"/>
  <c r="BO837" i="4"/>
  <c r="BO839" i="4"/>
  <c r="BO831" i="4"/>
  <c r="BO832" i="4"/>
  <c r="BO815" i="4"/>
  <c r="BO817" i="4"/>
  <c r="BO834" i="4"/>
  <c r="BO818" i="4"/>
  <c r="BO854" i="4"/>
  <c r="BO844" i="4"/>
  <c r="BO819" i="4"/>
  <c r="BO833" i="4"/>
  <c r="BO820" i="4"/>
  <c r="BO866" i="4"/>
  <c r="BO821" i="4"/>
  <c r="BO822" i="4"/>
  <c r="BO838" i="4"/>
  <c r="BO823" i="4"/>
  <c r="BO807" i="4"/>
  <c r="BO825" i="4"/>
  <c r="BO827" i="4"/>
  <c r="BO826" i="4"/>
  <c r="BO828" i="4"/>
  <c r="BO829" i="4"/>
  <c r="BO830" i="4"/>
  <c r="BO804" i="4"/>
  <c r="BO788" i="4"/>
  <c r="BO824" i="4"/>
  <c r="BO805" i="4"/>
  <c r="BO789" i="4"/>
  <c r="BO790" i="4"/>
  <c r="BO791" i="4"/>
  <c r="BO775" i="4"/>
  <c r="BO809" i="4"/>
  <c r="BO792" i="4"/>
  <c r="BO793" i="4"/>
  <c r="BO806" i="4"/>
  <c r="BO795" i="4"/>
  <c r="BO779" i="4"/>
  <c r="BO796" i="4"/>
  <c r="BO797" i="4"/>
  <c r="BO781" i="4"/>
  <c r="BO808" i="4"/>
  <c r="BO798" i="4"/>
  <c r="BO782" i="4"/>
  <c r="BO799" i="4"/>
  <c r="BO783" i="4"/>
  <c r="BO816" i="4"/>
  <c r="BO813" i="4"/>
  <c r="BO812" i="4"/>
  <c r="BO800" i="4"/>
  <c r="BO784" i="4"/>
  <c r="BO811" i="4"/>
  <c r="BO801" i="4"/>
  <c r="BO785" i="4"/>
  <c r="BO802" i="4"/>
  <c r="BO786" i="4"/>
  <c r="BO814" i="4"/>
  <c r="BO810" i="4"/>
  <c r="BO803" i="4"/>
  <c r="BO780" i="4"/>
  <c r="BO774" i="4"/>
  <c r="BO762" i="4"/>
  <c r="BO745" i="4"/>
  <c r="BO763" i="4"/>
  <c r="BO764" i="4"/>
  <c r="BO787" i="4"/>
  <c r="BO765" i="4"/>
  <c r="BO748" i="4"/>
  <c r="BO766" i="4"/>
  <c r="BO749" i="4"/>
  <c r="BO767" i="4"/>
  <c r="BO750" i="4"/>
  <c r="BO768" i="4"/>
  <c r="BO751" i="4"/>
  <c r="BO769" i="4"/>
  <c r="BO770" i="4"/>
  <c r="BO753" i="4"/>
  <c r="BO776" i="4"/>
  <c r="BO771" i="4"/>
  <c r="BO754" i="4"/>
  <c r="BO772" i="4"/>
  <c r="BO755" i="4"/>
  <c r="BO778" i="4"/>
  <c r="BO773" i="4"/>
  <c r="BO756" i="4"/>
  <c r="BO759" i="4"/>
  <c r="BO758" i="4"/>
  <c r="BO742" i="4"/>
  <c r="BO777" i="4"/>
  <c r="BO760" i="4"/>
  <c r="BO794" i="4"/>
  <c r="BO761" i="4"/>
  <c r="BO746" i="4"/>
  <c r="BO723" i="4"/>
  <c r="BO744" i="4"/>
  <c r="BO724" i="4"/>
  <c r="BO708" i="4"/>
  <c r="BO726" i="4"/>
  <c r="BO725" i="4"/>
  <c r="BO741" i="4"/>
  <c r="BO727" i="4"/>
  <c r="BO710" i="4"/>
  <c r="BO728" i="4"/>
  <c r="BO711" i="4"/>
  <c r="BO729" i="4"/>
  <c r="BO730" i="4"/>
  <c r="BO713" i="4"/>
  <c r="BO731" i="4"/>
  <c r="BO714" i="4"/>
  <c r="BO732" i="4"/>
  <c r="BO715" i="4"/>
  <c r="BO733" i="4"/>
  <c r="BO716" i="4"/>
  <c r="BO757" i="4"/>
  <c r="BO747" i="4"/>
  <c r="BO735" i="4"/>
  <c r="BO734" i="4"/>
  <c r="BO717" i="4"/>
  <c r="BO736" i="4"/>
  <c r="BO743" i="4"/>
  <c r="BO737" i="4"/>
  <c r="BO719" i="4"/>
  <c r="BO738" i="4"/>
  <c r="BO720" i="4"/>
  <c r="BO752" i="4"/>
  <c r="BO740" i="4"/>
  <c r="BO739" i="4"/>
  <c r="BO721" i="4"/>
  <c r="BO712" i="4"/>
  <c r="BO696" i="4"/>
  <c r="BO680" i="4"/>
  <c r="BO664" i="4"/>
  <c r="BO648" i="4"/>
  <c r="BO697" i="4"/>
  <c r="BO681" i="4"/>
  <c r="BO665" i="4"/>
  <c r="BO698" i="4"/>
  <c r="BO682" i="4"/>
  <c r="BO666" i="4"/>
  <c r="BO650" i="4"/>
  <c r="BO699" i="4"/>
  <c r="BO683" i="4"/>
  <c r="BO667" i="4"/>
  <c r="BO700" i="4"/>
  <c r="BO684" i="4"/>
  <c r="BO668" i="4"/>
  <c r="BO652" i="4"/>
  <c r="BO701" i="4"/>
  <c r="BO685" i="4"/>
  <c r="BO669" i="4"/>
  <c r="BO653" i="4"/>
  <c r="BO702" i="4"/>
  <c r="BO686" i="4"/>
  <c r="BO670" i="4"/>
  <c r="BO654" i="4"/>
  <c r="BO703" i="4"/>
  <c r="BO687" i="4"/>
  <c r="BO671" i="4"/>
  <c r="BO655" i="4"/>
  <c r="BO704" i="4"/>
  <c r="BO688" i="4"/>
  <c r="BO672" i="4"/>
  <c r="BO718" i="4"/>
  <c r="BO705" i="4"/>
  <c r="BO689" i="4"/>
  <c r="BO673" i="4"/>
  <c r="BO657" i="4"/>
  <c r="BO706" i="4"/>
  <c r="BO690" i="4"/>
  <c r="BO674" i="4"/>
  <c r="BO722" i="4"/>
  <c r="BO691" i="4"/>
  <c r="BO675" i="4"/>
  <c r="BO659" i="4"/>
  <c r="BO692" i="4"/>
  <c r="BO676" i="4"/>
  <c r="BO660" i="4"/>
  <c r="BO709" i="4"/>
  <c r="BO693" i="4"/>
  <c r="BO677" i="4"/>
  <c r="BO661" i="4"/>
  <c r="BO645" i="4"/>
  <c r="BO694" i="4"/>
  <c r="BO678" i="4"/>
  <c r="BO662" i="4"/>
  <c r="BO646" i="4"/>
  <c r="BO707" i="4"/>
  <c r="BO695" i="4"/>
  <c r="BO679" i="4"/>
  <c r="BO663" i="4"/>
  <c r="BO647" i="4"/>
  <c r="BO656" i="4"/>
  <c r="BO640" i="4"/>
  <c r="BO624" i="4"/>
  <c r="BO608" i="4"/>
  <c r="BO592" i="4"/>
  <c r="BO641" i="4"/>
  <c r="BO625" i="4"/>
  <c r="BO609" i="4"/>
  <c r="BO593" i="4"/>
  <c r="BO577" i="4"/>
  <c r="BO642" i="4"/>
  <c r="BO626" i="4"/>
  <c r="BO610" i="4"/>
  <c r="BO594" i="4"/>
  <c r="BO649" i="4"/>
  <c r="BO627" i="4"/>
  <c r="BO611" i="4"/>
  <c r="BO628" i="4"/>
  <c r="BO612" i="4"/>
  <c r="BO596" i="4"/>
  <c r="BO629" i="4"/>
  <c r="BO613" i="4"/>
  <c r="BO597" i="4"/>
  <c r="BO581" i="4"/>
  <c r="BO630" i="4"/>
  <c r="BO614" i="4"/>
  <c r="BO598" i="4"/>
  <c r="BO631" i="4"/>
  <c r="BO615" i="4"/>
  <c r="BO599" i="4"/>
  <c r="BO583" i="4"/>
  <c r="BO643" i="4"/>
  <c r="BO632" i="4"/>
  <c r="BO616" i="4"/>
  <c r="BO600" i="4"/>
  <c r="BO584" i="4"/>
  <c r="BO644" i="4"/>
  <c r="BO633" i="4"/>
  <c r="BO617" i="4"/>
  <c r="BO601" i="4"/>
  <c r="BO634" i="4"/>
  <c r="BO618" i="4"/>
  <c r="BO602" i="4"/>
  <c r="BO586" i="4"/>
  <c r="BO635" i="4"/>
  <c r="BO619" i="4"/>
  <c r="BO603" i="4"/>
  <c r="BO636" i="4"/>
  <c r="BO620" i="4"/>
  <c r="BO604" i="4"/>
  <c r="BO588" i="4"/>
  <c r="BO637" i="4"/>
  <c r="BO621" i="4"/>
  <c r="BO605" i="4"/>
  <c r="BO589" i="4"/>
  <c r="BO658" i="4"/>
  <c r="BO651" i="4"/>
  <c r="BO638" i="4"/>
  <c r="BO622" i="4"/>
  <c r="BO606" i="4"/>
  <c r="BO590" i="4"/>
  <c r="BO639" i="4"/>
  <c r="BO623" i="4"/>
  <c r="BO607" i="4"/>
  <c r="BO591" i="4"/>
  <c r="BO568" i="4"/>
  <c r="BO552" i="4"/>
  <c r="BO535" i="4"/>
  <c r="BO582" i="4"/>
  <c r="BO569" i="4"/>
  <c r="BO553" i="4"/>
  <c r="BO536" i="4"/>
  <c r="BO595" i="4"/>
  <c r="BO585" i="4"/>
  <c r="BO570" i="4"/>
  <c r="BO554" i="4"/>
  <c r="BO537" i="4"/>
  <c r="BO521" i="4"/>
  <c r="BO578" i="4"/>
  <c r="BO571" i="4"/>
  <c r="BO555" i="4"/>
  <c r="BO538" i="4"/>
  <c r="BO522" i="4"/>
  <c r="BO572" i="4"/>
  <c r="BO556" i="4"/>
  <c r="BO539" i="4"/>
  <c r="BO523" i="4"/>
  <c r="BO573" i="4"/>
  <c r="BO557" i="4"/>
  <c r="BO540" i="4"/>
  <c r="BO524" i="4"/>
  <c r="BO574" i="4"/>
  <c r="BO558" i="4"/>
  <c r="BO541" i="4"/>
  <c r="BO525" i="4"/>
  <c r="BO575" i="4"/>
  <c r="BO559" i="4"/>
  <c r="BO542" i="4"/>
  <c r="BO526" i="4"/>
  <c r="BO560" i="4"/>
  <c r="BO543" i="4"/>
  <c r="BO527" i="4"/>
  <c r="BO561" i="4"/>
  <c r="BO544" i="4"/>
  <c r="BO528" i="4"/>
  <c r="BO587" i="4"/>
  <c r="BO576" i="4"/>
  <c r="BO562" i="4"/>
  <c r="BO545" i="4"/>
  <c r="BO529" i="4"/>
  <c r="BO579" i="4"/>
  <c r="BO563" i="4"/>
  <c r="BO546" i="4"/>
  <c r="BO530" i="4"/>
  <c r="BO514" i="4"/>
  <c r="BO564" i="4"/>
  <c r="BO548" i="4"/>
  <c r="BO547" i="4"/>
  <c r="BO531" i="4"/>
  <c r="BO565" i="4"/>
  <c r="BO549" i="4"/>
  <c r="BO532" i="4"/>
  <c r="BO580" i="4"/>
  <c r="BO566" i="4"/>
  <c r="BO550" i="4"/>
  <c r="BO533" i="4"/>
  <c r="BO517" i="4"/>
  <c r="BO567" i="4"/>
  <c r="BO551" i="4"/>
  <c r="BO534" i="4"/>
  <c r="BO518" i="4"/>
  <c r="BO520" i="4"/>
  <c r="BO515" i="4"/>
  <c r="BO494" i="4"/>
  <c r="BO478" i="4"/>
  <c r="BO461" i="4"/>
  <c r="BO445" i="4"/>
  <c r="BO495" i="4"/>
  <c r="BO479" i="4"/>
  <c r="BO462" i="4"/>
  <c r="BO446" i="4"/>
  <c r="BO430" i="4"/>
  <c r="BO512" i="4"/>
  <c r="BO508" i="4"/>
  <c r="BO496" i="4"/>
  <c r="BO480" i="4"/>
  <c r="BO463" i="4"/>
  <c r="BO447" i="4"/>
  <c r="BO431" i="4"/>
  <c r="BO497" i="4"/>
  <c r="BO481" i="4"/>
  <c r="BO464" i="4"/>
  <c r="BO498" i="4"/>
  <c r="BO482" i="4"/>
  <c r="BO465" i="4"/>
  <c r="BO449" i="4"/>
  <c r="BO499" i="4"/>
  <c r="BO483" i="4"/>
  <c r="BO466" i="4"/>
  <c r="BO450" i="4"/>
  <c r="BO500" i="4"/>
  <c r="BO484" i="4"/>
  <c r="BO467" i="4"/>
  <c r="BO451" i="4"/>
  <c r="BO501" i="4"/>
  <c r="BO485" i="4"/>
  <c r="BO468" i="4"/>
  <c r="BO452" i="4"/>
  <c r="BO502" i="4"/>
  <c r="BO486" i="4"/>
  <c r="BO469" i="4"/>
  <c r="BO453" i="4"/>
  <c r="BO503" i="4"/>
  <c r="BO487" i="4"/>
  <c r="BO504" i="4"/>
  <c r="BO488" i="4"/>
  <c r="BO471" i="4"/>
  <c r="BO455" i="4"/>
  <c r="BO513" i="4"/>
  <c r="BO510" i="4"/>
  <c r="BO505" i="4"/>
  <c r="BO489" i="4"/>
  <c r="BO472" i="4"/>
  <c r="BO456" i="4"/>
  <c r="BO506" i="4"/>
  <c r="BO490" i="4"/>
  <c r="BO474" i="4"/>
  <c r="BO473" i="4"/>
  <c r="BO457" i="4"/>
  <c r="BO516" i="4"/>
  <c r="BO509" i="4"/>
  <c r="BO507" i="4"/>
  <c r="BO491" i="4"/>
  <c r="BO475" i="4"/>
  <c r="BO458" i="4"/>
  <c r="BO519" i="4"/>
  <c r="BO511" i="4"/>
  <c r="BO492" i="4"/>
  <c r="BO476" i="4"/>
  <c r="BO459" i="4"/>
  <c r="BO443" i="4"/>
  <c r="BO493" i="4"/>
  <c r="BO477" i="4"/>
  <c r="BO460" i="4"/>
  <c r="BO444" i="4"/>
  <c r="BO424" i="4"/>
  <c r="BO408" i="4"/>
  <c r="BO392" i="4"/>
  <c r="BO425" i="4"/>
  <c r="BO409" i="4"/>
  <c r="BO432" i="4"/>
  <c r="BO426" i="4"/>
  <c r="BO410" i="4"/>
  <c r="BO434" i="4"/>
  <c r="BO427" i="4"/>
  <c r="BO411" i="4"/>
  <c r="BO395" i="4"/>
  <c r="BO428" i="4"/>
  <c r="BO412" i="4"/>
  <c r="BO454" i="4"/>
  <c r="BO413" i="4"/>
  <c r="BO397" i="4"/>
  <c r="BO380" i="4"/>
  <c r="BO415" i="4"/>
  <c r="BO399" i="4"/>
  <c r="BO382" i="4"/>
  <c r="BO441" i="4"/>
  <c r="BO416" i="4"/>
  <c r="BO400" i="4"/>
  <c r="BO383" i="4"/>
  <c r="BO470" i="4"/>
  <c r="BO440" i="4"/>
  <c r="BO439" i="4"/>
  <c r="BO429" i="4"/>
  <c r="BO417" i="4"/>
  <c r="BO401" i="4"/>
  <c r="BO448" i="4"/>
  <c r="BO438" i="4"/>
  <c r="BO418" i="4"/>
  <c r="BO402" i="4"/>
  <c r="BO385" i="4"/>
  <c r="BO433" i="4"/>
  <c r="BO419" i="4"/>
  <c r="BO403" i="4"/>
  <c r="BO387" i="4"/>
  <c r="BO386" i="4"/>
  <c r="BO437" i="4"/>
  <c r="BO420" i="4"/>
  <c r="BO404" i="4"/>
  <c r="BO388" i="4"/>
  <c r="BO421" i="4"/>
  <c r="BO405" i="4"/>
  <c r="BO389" i="4"/>
  <c r="BO436" i="4"/>
  <c r="BO422" i="4"/>
  <c r="BO406" i="4"/>
  <c r="BO442" i="4"/>
  <c r="BO435" i="4"/>
  <c r="BO423" i="4"/>
  <c r="BO407" i="4"/>
  <c r="BO391" i="4"/>
  <c r="BO379" i="4"/>
  <c r="BO372" i="4"/>
  <c r="BO357" i="4"/>
  <c r="BO358" i="4"/>
  <c r="BO342" i="4"/>
  <c r="BO326" i="4"/>
  <c r="BO384" i="4"/>
  <c r="BO378" i="4"/>
  <c r="BO375" i="4"/>
  <c r="BO359" i="4"/>
  <c r="BO343" i="4"/>
  <c r="BO327" i="4"/>
  <c r="BO396" i="4"/>
  <c r="BO360" i="4"/>
  <c r="BO344" i="4"/>
  <c r="BO328" i="4"/>
  <c r="BO361" i="4"/>
  <c r="BO345" i="4"/>
  <c r="BO390" i="4"/>
  <c r="BO362" i="4"/>
  <c r="BO346" i="4"/>
  <c r="BO330" i="4"/>
  <c r="BO373" i="4"/>
  <c r="BO363" i="4"/>
  <c r="BO347" i="4"/>
  <c r="BO331" i="4"/>
  <c r="BO376" i="4"/>
  <c r="BO364" i="4"/>
  <c r="BO348" i="4"/>
  <c r="BO393" i="4"/>
  <c r="BO365" i="4"/>
  <c r="BO349" i="4"/>
  <c r="BO333" i="4"/>
  <c r="BO366" i="4"/>
  <c r="BO350" i="4"/>
  <c r="BO334" i="4"/>
  <c r="BO367" i="4"/>
  <c r="BO351" i="4"/>
  <c r="BO414" i="4"/>
  <c r="BO394" i="4"/>
  <c r="BO368" i="4"/>
  <c r="BO352" i="4"/>
  <c r="BO336" i="4"/>
  <c r="BO377" i="4"/>
  <c r="BO374" i="4"/>
  <c r="BO369" i="4"/>
  <c r="BO353" i="4"/>
  <c r="BO381" i="4"/>
  <c r="BO370" i="4"/>
  <c r="BO354" i="4"/>
  <c r="BO338" i="4"/>
  <c r="BO371" i="4"/>
  <c r="BO355" i="4"/>
  <c r="BO398" i="4"/>
  <c r="BO356" i="4"/>
  <c r="BO340" i="4"/>
  <c r="BO309" i="4"/>
  <c r="BO293" i="4"/>
  <c r="BO319" i="4"/>
  <c r="BO310" i="4"/>
  <c r="BO294" i="4"/>
  <c r="BO278" i="4"/>
  <c r="BO335" i="4"/>
  <c r="BO329" i="4"/>
  <c r="BO322" i="4"/>
  <c r="BO311" i="4"/>
  <c r="BO295" i="4"/>
  <c r="BO332" i="4"/>
  <c r="BO312" i="4"/>
  <c r="BO296" i="4"/>
  <c r="BO280" i="4"/>
  <c r="BO341" i="4"/>
  <c r="BO313" i="4"/>
  <c r="BO297" i="4"/>
  <c r="BO281" i="4"/>
  <c r="BO314" i="4"/>
  <c r="BO298" i="4"/>
  <c r="BO282" i="4"/>
  <c r="BO337" i="4"/>
  <c r="BO320" i="4"/>
  <c r="BO315" i="4"/>
  <c r="BO299" i="4"/>
  <c r="BO283" i="4"/>
  <c r="BO316" i="4"/>
  <c r="BO300" i="4"/>
  <c r="BO284" i="4"/>
  <c r="BO325" i="4"/>
  <c r="BO323" i="4"/>
  <c r="BO317" i="4"/>
  <c r="BO301" i="4"/>
  <c r="BO285" i="4"/>
  <c r="BO268" i="4"/>
  <c r="BO302" i="4"/>
  <c r="BO286" i="4"/>
  <c r="BO269" i="4"/>
  <c r="BO303" i="4"/>
  <c r="BO287" i="4"/>
  <c r="BO304" i="4"/>
  <c r="BO288" i="4"/>
  <c r="BO271" i="4"/>
  <c r="BO321" i="4"/>
  <c r="BO318" i="4"/>
  <c r="BO305" i="4"/>
  <c r="BO289" i="4"/>
  <c r="BO272" i="4"/>
  <c r="BO306" i="4"/>
  <c r="BO290" i="4"/>
  <c r="BO273" i="4"/>
  <c r="BO339" i="4"/>
  <c r="BO324" i="4"/>
  <c r="BO307" i="4"/>
  <c r="BO291" i="4"/>
  <c r="BO274" i="4"/>
  <c r="BO308" i="4"/>
  <c r="BO292" i="4"/>
  <c r="BO267" i="4"/>
  <c r="BO266" i="4"/>
  <c r="BO244" i="4"/>
  <c r="BO245" i="4"/>
  <c r="BO228" i="4"/>
  <c r="BO246" i="4"/>
  <c r="BO229" i="4"/>
  <c r="BO213" i="4"/>
  <c r="BO263" i="4"/>
  <c r="BO260" i="4"/>
  <c r="BO247" i="4"/>
  <c r="BO230" i="4"/>
  <c r="BO214" i="4"/>
  <c r="BO248" i="4"/>
  <c r="BO231" i="4"/>
  <c r="BO215" i="4"/>
  <c r="BO270" i="4"/>
  <c r="BO265" i="4"/>
  <c r="BO249" i="4"/>
  <c r="BO232" i="4"/>
  <c r="BO216" i="4"/>
  <c r="BO250" i="4"/>
  <c r="BO233" i="4"/>
  <c r="BO217" i="4"/>
  <c r="BO251" i="4"/>
  <c r="BO234" i="4"/>
  <c r="BO279" i="4"/>
  <c r="BO252" i="4"/>
  <c r="BO235" i="4"/>
  <c r="BO276" i="4"/>
  <c r="BO261" i="4"/>
  <c r="BO253" i="4"/>
  <c r="BO236" i="4"/>
  <c r="BO220" i="4"/>
  <c r="BO254" i="4"/>
  <c r="BO237" i="4"/>
  <c r="BO264" i="4"/>
  <c r="BO255" i="4"/>
  <c r="BO238" i="4"/>
  <c r="BO222" i="4"/>
  <c r="BO277" i="4"/>
  <c r="BO275" i="4"/>
  <c r="BO256" i="4"/>
  <c r="BO240" i="4"/>
  <c r="BO239" i="4"/>
  <c r="BO257" i="4"/>
  <c r="BO241" i="4"/>
  <c r="BO224" i="4"/>
  <c r="BO262" i="4"/>
  <c r="BO258" i="4"/>
  <c r="BO242" i="4"/>
  <c r="BO225" i="4"/>
  <c r="BO259" i="4"/>
  <c r="BO243" i="4"/>
  <c r="BO226" i="4"/>
  <c r="BO221" i="4"/>
  <c r="BO207" i="4"/>
  <c r="BO191" i="4"/>
  <c r="BO174" i="4"/>
  <c r="BO158" i="4"/>
  <c r="BO142" i="4"/>
  <c r="BO192" i="4"/>
  <c r="BO175" i="4"/>
  <c r="BO159" i="4"/>
  <c r="BO193" i="4"/>
  <c r="BO176" i="4"/>
  <c r="BO160" i="4"/>
  <c r="BO212" i="4"/>
  <c r="BO211" i="4"/>
  <c r="BO210" i="4"/>
  <c r="BO204" i="4"/>
  <c r="BO194" i="4"/>
  <c r="BO177" i="4"/>
  <c r="BO161" i="4"/>
  <c r="BO145" i="4"/>
  <c r="BO209" i="4"/>
  <c r="BO195" i="4"/>
  <c r="BO178" i="4"/>
  <c r="BO196" i="4"/>
  <c r="BO179" i="4"/>
  <c r="BO163" i="4"/>
  <c r="BO223" i="4"/>
  <c r="BO206" i="4"/>
  <c r="BO197" i="4"/>
  <c r="BO180" i="4"/>
  <c r="BO164" i="4"/>
  <c r="BO148" i="4"/>
  <c r="BO198" i="4"/>
  <c r="BO181" i="4"/>
  <c r="BO165" i="4"/>
  <c r="BO203" i="4"/>
  <c r="BO199" i="4"/>
  <c r="BO182" i="4"/>
  <c r="BO166" i="4"/>
  <c r="BO150" i="4"/>
  <c r="BO200" i="4"/>
  <c r="BO183" i="4"/>
  <c r="BO167" i="4"/>
  <c r="BO227" i="4"/>
  <c r="BO208" i="4"/>
  <c r="BO201" i="4"/>
  <c r="BO184" i="4"/>
  <c r="BO168" i="4"/>
  <c r="BO152" i="4"/>
  <c r="BO185" i="4"/>
  <c r="BO186" i="4"/>
  <c r="BO170" i="4"/>
  <c r="BO154" i="4"/>
  <c r="BO218" i="4"/>
  <c r="BO205" i="4"/>
  <c r="BO188" i="4"/>
  <c r="BO187" i="4"/>
  <c r="BO171" i="4"/>
  <c r="BO155" i="4"/>
  <c r="BO219" i="4"/>
  <c r="BO189" i="4"/>
  <c r="BO172" i="4"/>
  <c r="BO202" i="4"/>
  <c r="BO190" i="4"/>
  <c r="BO173" i="4"/>
  <c r="BO157" i="4"/>
  <c r="BO146" i="4"/>
  <c r="BO134" i="4"/>
  <c r="BO118" i="4"/>
  <c r="BO102" i="4"/>
  <c r="BO86" i="4"/>
  <c r="BO149" i="4"/>
  <c r="BO135" i="4"/>
  <c r="BO119" i="4"/>
  <c r="BO103" i="4"/>
  <c r="BO136" i="4"/>
  <c r="BO120" i="4"/>
  <c r="BO137" i="4"/>
  <c r="BO121" i="4"/>
  <c r="BO147" i="4"/>
  <c r="BO143" i="4"/>
  <c r="BO138" i="4"/>
  <c r="BO122" i="4"/>
  <c r="BO139" i="4"/>
  <c r="BO123" i="4"/>
  <c r="BO140" i="4"/>
  <c r="BO124" i="4"/>
  <c r="BO108" i="4"/>
  <c r="BO125" i="4"/>
  <c r="BO109" i="4"/>
  <c r="BO93" i="4"/>
  <c r="BO156" i="4"/>
  <c r="BO126" i="4"/>
  <c r="BO110" i="4"/>
  <c r="BO94" i="4"/>
  <c r="BO153" i="4"/>
  <c r="BO151" i="4"/>
  <c r="BO127" i="4"/>
  <c r="BO111" i="4"/>
  <c r="BO95" i="4"/>
  <c r="BO169" i="4"/>
  <c r="BO162" i="4"/>
  <c r="BO128" i="4"/>
  <c r="BO112" i="4"/>
  <c r="BO96" i="4"/>
  <c r="BO141" i="4"/>
  <c r="BO129" i="4"/>
  <c r="BO113" i="4"/>
  <c r="BO130" i="4"/>
  <c r="BO114" i="4"/>
  <c r="BO98" i="4"/>
  <c r="BO144" i="4"/>
  <c r="BO131" i="4"/>
  <c r="BO115" i="4"/>
  <c r="BO132" i="4"/>
  <c r="BO116" i="4"/>
  <c r="BO100" i="4"/>
  <c r="BO84" i="4"/>
  <c r="BO104" i="4"/>
  <c r="BO80" i="4"/>
  <c r="BO64" i="4"/>
  <c r="BO97" i="4"/>
  <c r="BO92" i="4"/>
  <c r="BO90" i="4"/>
  <c r="BO81" i="4"/>
  <c r="BO65" i="4"/>
  <c r="BO49" i="4"/>
  <c r="BO66" i="4"/>
  <c r="BO50" i="4"/>
  <c r="BO89" i="4"/>
  <c r="BO67" i="4"/>
  <c r="BO51" i="4"/>
  <c r="BO35" i="4"/>
  <c r="BO107" i="4"/>
  <c r="BO85" i="4"/>
  <c r="BO68" i="4"/>
  <c r="BO52" i="4"/>
  <c r="BO36" i="4"/>
  <c r="BO101" i="4"/>
  <c r="BO83" i="4"/>
  <c r="BO69" i="4"/>
  <c r="BO53" i="4"/>
  <c r="BO88" i="4"/>
  <c r="BO70" i="4"/>
  <c r="BO54" i="4"/>
  <c r="BO38" i="4"/>
  <c r="BO106" i="4"/>
  <c r="BO82" i="4"/>
  <c r="BO71" i="4"/>
  <c r="BO55" i="4"/>
  <c r="BO39" i="4"/>
  <c r="BO72" i="4"/>
  <c r="BO56" i="4"/>
  <c r="BO117" i="4"/>
  <c r="BO87" i="4"/>
  <c r="BO73" i="4"/>
  <c r="BO57" i="4"/>
  <c r="BO41" i="4"/>
  <c r="BO74" i="4"/>
  <c r="BO58" i="4"/>
  <c r="BO42" i="4"/>
  <c r="BO105" i="4"/>
  <c r="BO75" i="4"/>
  <c r="BO59" i="4"/>
  <c r="BO99" i="4"/>
  <c r="BO76" i="4"/>
  <c r="BO60" i="4"/>
  <c r="BO44" i="4"/>
  <c r="BO28" i="4"/>
  <c r="BO77" i="4"/>
  <c r="BO61" i="4"/>
  <c r="BO133" i="4"/>
  <c r="BO78" i="4"/>
  <c r="BO62" i="4"/>
  <c r="BO91" i="4"/>
  <c r="BO79" i="4"/>
  <c r="BO63" i="4"/>
  <c r="BO47" i="4"/>
  <c r="BK9" i="4"/>
  <c r="BO13" i="4"/>
  <c r="BF13" i="4" s="1"/>
  <c r="BK22" i="4"/>
  <c r="BQ23" i="4"/>
  <c r="BH24" i="4"/>
  <c r="BL26" i="4"/>
  <c r="BG27" i="4"/>
  <c r="AV27" i="4"/>
  <c r="BQ28" i="4"/>
  <c r="BN33" i="4"/>
  <c r="BM35" i="4"/>
  <c r="DG35" i="4"/>
  <c r="DD35" i="4"/>
  <c r="DB35" i="4"/>
  <c r="BH38" i="4"/>
  <c r="AY38" i="4" s="1"/>
  <c r="DC45" i="4"/>
  <c r="BP47" i="4"/>
  <c r="BO48" i="4"/>
  <c r="DH50" i="4"/>
  <c r="DD54" i="4"/>
  <c r="DD58" i="4"/>
  <c r="DC58" i="4"/>
  <c r="DB58" i="4"/>
  <c r="DA58" i="4"/>
  <c r="CZ58" i="4"/>
  <c r="CY58" i="4"/>
  <c r="CX58" i="4"/>
  <c r="DI58" i="4"/>
  <c r="DF58" i="4"/>
  <c r="DA70" i="4"/>
  <c r="CZ70" i="4"/>
  <c r="CY70" i="4"/>
  <c r="CX70" i="4"/>
  <c r="DI70" i="4"/>
  <c r="DH70" i="4"/>
  <c r="DG70" i="4"/>
  <c r="DF70" i="4"/>
  <c r="DE70" i="4"/>
  <c r="DD70" i="4"/>
  <c r="DC70" i="4"/>
  <c r="DB70" i="4"/>
  <c r="BL9" i="4"/>
  <c r="BN11" i="4"/>
  <c r="BO12" i="4"/>
  <c r="BP13" i="4"/>
  <c r="BQ14" i="4"/>
  <c r="CY16" i="4"/>
  <c r="CZ17" i="4"/>
  <c r="DA18" i="4"/>
  <c r="BH21" i="4"/>
  <c r="AY21" i="4" s="1"/>
  <c r="BL22" i="4"/>
  <c r="CX23" i="4"/>
  <c r="CZ25" i="4"/>
  <c r="BM26" i="4"/>
  <c r="BO27" i="4"/>
  <c r="CX28" i="4"/>
  <c r="DC29" i="4"/>
  <c r="BL31" i="4"/>
  <c r="DG31" i="4"/>
  <c r="DF31" i="4"/>
  <c r="DC31" i="4"/>
  <c r="CZ31" i="4"/>
  <c r="CX31" i="4"/>
  <c r="BO33" i="4"/>
  <c r="BP35" i="4"/>
  <c r="BJ38" i="4"/>
  <c r="BF38" i="4" s="1"/>
  <c r="CX38" i="4"/>
  <c r="DG38" i="4"/>
  <c r="DE38" i="4"/>
  <c r="DF45" i="4"/>
  <c r="BQ47" i="4"/>
  <c r="BQ48" i="4"/>
  <c r="DI54" i="4"/>
  <c r="BH55" i="4"/>
  <c r="BN10" i="4"/>
  <c r="BO11" i="4"/>
  <c r="BQ13" i="4"/>
  <c r="BG13" i="4" s="1"/>
  <c r="BH20" i="4"/>
  <c r="AY20" i="4" s="1"/>
  <c r="BM22" i="4"/>
  <c r="CZ23" i="4"/>
  <c r="BJ24" i="4"/>
  <c r="BF24" i="4" s="1"/>
  <c r="DB25" i="4"/>
  <c r="BN26" i="4"/>
  <c r="DB26" i="4"/>
  <c r="DA26" i="4"/>
  <c r="CX26" i="4"/>
  <c r="BP27" i="4"/>
  <c r="CY28" i="4"/>
  <c r="DF29" i="4"/>
  <c r="BM31" i="4"/>
  <c r="BP33" i="4"/>
  <c r="BQ35" i="4"/>
  <c r="BL38" i="4"/>
  <c r="CZ52" i="4"/>
  <c r="DD56" i="4"/>
  <c r="DG59" i="4"/>
  <c r="CY67" i="4"/>
  <c r="CZ68" i="4"/>
  <c r="DD72" i="4"/>
  <c r="DD82" i="4"/>
  <c r="DH88" i="4"/>
  <c r="DE93" i="4"/>
  <c r="DB97" i="4"/>
  <c r="CX100" i="4"/>
  <c r="DH101" i="4"/>
  <c r="CX104" i="4"/>
  <c r="CZ109" i="4"/>
  <c r="DE11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Y138" i="4"/>
  <c r="CX138" i="4"/>
  <c r="DI138" i="4"/>
  <c r="DH138" i="4"/>
  <c r="DG138" i="4"/>
  <c r="DF138" i="4"/>
  <c r="DE138" i="4"/>
  <c r="DD138" i="4"/>
  <c r="DC138" i="4"/>
  <c r="DB138" i="4"/>
  <c r="DA138" i="4"/>
  <c r="CZ67" i="4"/>
  <c r="CY81" i="4"/>
  <c r="DC97" i="4"/>
  <c r="DD100" i="4"/>
  <c r="CZ104" i="4"/>
  <c r="CY106" i="4"/>
  <c r="CX106" i="4"/>
  <c r="DI106" i="4"/>
  <c r="DH106" i="4"/>
  <c r="DG106" i="4"/>
  <c r="DF106" i="4"/>
  <c r="DE106" i="4"/>
  <c r="DC106" i="4"/>
  <c r="DA106" i="4"/>
  <c r="DC109" i="4"/>
  <c r="CX110" i="4"/>
  <c r="DG114" i="4"/>
  <c r="DF114" i="4"/>
  <c r="DE114" i="4"/>
  <c r="DC114" i="4"/>
  <c r="DA114" i="4"/>
  <c r="CZ114" i="4"/>
  <c r="CY114" i="4"/>
  <c r="CX114" i="4"/>
  <c r="DI114" i="4"/>
  <c r="DB125" i="4"/>
  <c r="DA125" i="4"/>
  <c r="CZ125" i="4"/>
  <c r="CY125" i="4"/>
  <c r="CX125" i="4"/>
  <c r="DI125" i="4"/>
  <c r="DH125" i="4"/>
  <c r="DG125" i="4"/>
  <c r="DF125" i="4"/>
  <c r="DE125" i="4"/>
  <c r="DD125" i="4"/>
  <c r="DG130" i="4"/>
  <c r="DF130" i="4"/>
  <c r="DE130" i="4"/>
  <c r="DD130" i="4"/>
  <c r="DC130" i="4"/>
  <c r="DB130" i="4"/>
  <c r="DA130" i="4"/>
  <c r="CZ130" i="4"/>
  <c r="CY130" i="4"/>
  <c r="CX130" i="4"/>
  <c r="DI130" i="4"/>
  <c r="DA67" i="4"/>
  <c r="CZ81" i="4"/>
  <c r="CX86" i="4"/>
  <c r="DD87" i="4"/>
  <c r="DC87" i="4"/>
  <c r="DB87" i="4"/>
  <c r="CZ87" i="4"/>
  <c r="CX87" i="4"/>
  <c r="DC94" i="4"/>
  <c r="DI94" i="4"/>
  <c r="DG94" i="4"/>
  <c r="DE94" i="4"/>
  <c r="DE109" i="4"/>
  <c r="CZ110" i="4"/>
  <c r="DF141" i="4"/>
  <c r="DE141" i="4"/>
  <c r="DD141" i="4"/>
  <c r="DC141" i="4"/>
  <c r="DB141" i="4"/>
  <c r="DA141" i="4"/>
  <c r="CZ141" i="4"/>
  <c r="CY141" i="4"/>
  <c r="CX141" i="4"/>
  <c r="DI141" i="4"/>
  <c r="DH141" i="4"/>
  <c r="DH41" i="4"/>
  <c r="DC52" i="4"/>
  <c r="DD53" i="4"/>
  <c r="DG56" i="4"/>
  <c r="DH57" i="4"/>
  <c r="CY64" i="4"/>
  <c r="CZ65" i="4"/>
  <c r="DB67" i="4"/>
  <c r="DC68" i="4"/>
  <c r="DD69" i="4"/>
  <c r="DG72" i="4"/>
  <c r="DH73" i="4"/>
  <c r="CY80" i="4"/>
  <c r="DA81" i="4"/>
  <c r="DG82" i="4"/>
  <c r="CZ86" i="4"/>
  <c r="CX91" i="4"/>
  <c r="DE97" i="4"/>
  <c r="DG98" i="4"/>
  <c r="DA98" i="4"/>
  <c r="CZ98" i="4"/>
  <c r="CY98" i="4"/>
  <c r="CX98" i="4"/>
  <c r="DI98" i="4"/>
  <c r="DF100" i="4"/>
  <c r="DF103" i="4"/>
  <c r="DE103" i="4"/>
  <c r="DD103" i="4"/>
  <c r="DC103" i="4"/>
  <c r="DB103" i="4"/>
  <c r="CZ103" i="4"/>
  <c r="CX103" i="4"/>
  <c r="DH104" i="4"/>
  <c r="DA110" i="4"/>
  <c r="DH56" i="4"/>
  <c r="CZ64" i="4"/>
  <c r="DA65" i="4"/>
  <c r="DC67" i="4"/>
  <c r="DH72" i="4"/>
  <c r="CZ80" i="4"/>
  <c r="DB81" i="4"/>
  <c r="DH82" i="4"/>
  <c r="DA84" i="4"/>
  <c r="CZ84" i="4"/>
  <c r="CY84" i="4"/>
  <c r="DD86" i="4"/>
  <c r="DG97" i="4"/>
  <c r="DD110" i="4"/>
  <c r="CX121" i="4"/>
  <c r="DI121" i="4"/>
  <c r="DH121" i="4"/>
  <c r="DG121" i="4"/>
  <c r="DF121" i="4"/>
  <c r="DE121" i="4"/>
  <c r="DD121" i="4"/>
  <c r="DC121" i="4"/>
  <c r="DB121" i="4"/>
  <c r="DA121" i="4"/>
  <c r="CZ121" i="4"/>
  <c r="CY46" i="4"/>
  <c r="DE52" i="4"/>
  <c r="DF53" i="4"/>
  <c r="DI56" i="4"/>
  <c r="CY62" i="4"/>
  <c r="DA64" i="4"/>
  <c r="DB65" i="4"/>
  <c r="DD67" i="4"/>
  <c r="DE68" i="4"/>
  <c r="DF69" i="4"/>
  <c r="DI72" i="4"/>
  <c r="CY78" i="4"/>
  <c r="DA80" i="4"/>
  <c r="DC81" i="4"/>
  <c r="DI82" i="4"/>
  <c r="DE86" i="4"/>
  <c r="DC99" i="4"/>
  <c r="DD101" i="4"/>
  <c r="DC101" i="4"/>
  <c r="DB101" i="4"/>
  <c r="DA101" i="4"/>
  <c r="CZ101" i="4"/>
  <c r="CX101" i="4"/>
  <c r="CZ107" i="4"/>
  <c r="CY107" i="4"/>
  <c r="DI107" i="4"/>
  <c r="DH107" i="4"/>
  <c r="DG107" i="4"/>
  <c r="DF107" i="4"/>
  <c r="DD107" i="4"/>
  <c r="DB107" i="4"/>
  <c r="DH115" i="4"/>
  <c r="DG115" i="4"/>
  <c r="DF115" i="4"/>
  <c r="DD115" i="4"/>
  <c r="DB115" i="4"/>
  <c r="DA115" i="4"/>
  <c r="CZ115" i="4"/>
  <c r="CY115" i="4"/>
  <c r="CX115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X137" i="4"/>
  <c r="DI137" i="4"/>
  <c r="DH137" i="4"/>
  <c r="DG137" i="4"/>
  <c r="DF137" i="4"/>
  <c r="DE137" i="4"/>
  <c r="DD137" i="4"/>
  <c r="DC137" i="4"/>
  <c r="DB137" i="4"/>
  <c r="DA137" i="4"/>
  <c r="CZ137" i="4"/>
  <c r="CZ46" i="4"/>
  <c r="DF52" i="4"/>
  <c r="CZ62" i="4"/>
  <c r="DB64" i="4"/>
  <c r="DC65" i="4"/>
  <c r="DE67" i="4"/>
  <c r="DF68" i="4"/>
  <c r="CZ78" i="4"/>
  <c r="DB80" i="4"/>
  <c r="DD81" i="4"/>
  <c r="DE88" i="4"/>
  <c r="DD88" i="4"/>
  <c r="DC88" i="4"/>
  <c r="DA88" i="4"/>
  <c r="CY88" i="4"/>
  <c r="DB93" i="4"/>
  <c r="DI93" i="4"/>
  <c r="DH93" i="4"/>
  <c r="DF93" i="4"/>
  <c r="DD93" i="4"/>
  <c r="DD99" i="4"/>
  <c r="DA108" i="4"/>
  <c r="CZ108" i="4"/>
  <c r="DI108" i="4"/>
  <c r="DH108" i="4"/>
  <c r="DG108" i="4"/>
  <c r="DE108" i="4"/>
  <c r="DC108" i="4"/>
  <c r="DF129" i="4"/>
  <c r="DE129" i="4"/>
  <c r="DD129" i="4"/>
  <c r="DC129" i="4"/>
  <c r="DB129" i="4"/>
  <c r="DA129" i="4"/>
  <c r="CZ129" i="4"/>
  <c r="CY129" i="4"/>
  <c r="CX129" i="4"/>
  <c r="DI129" i="4"/>
  <c r="DH129" i="4"/>
  <c r="DC64" i="4"/>
  <c r="DF67" i="4"/>
  <c r="DC80" i="4"/>
  <c r="DE81" i="4"/>
  <c r="DE99" i="4"/>
  <c r="DB109" i="4"/>
  <c r="DA109" i="4"/>
  <c r="CX109" i="4"/>
  <c r="DI109" i="4"/>
  <c r="DH109" i="4"/>
  <c r="DF109" i="4"/>
  <c r="DD109" i="4"/>
  <c r="CZ44" i="4"/>
  <c r="DB46" i="4"/>
  <c r="DH52" i="4"/>
  <c r="CY59" i="4"/>
  <c r="CZ60" i="4"/>
  <c r="DB62" i="4"/>
  <c r="DD64" i="4"/>
  <c r="DE65" i="4"/>
  <c r="DG67" i="4"/>
  <c r="DH68" i="4"/>
  <c r="CY75" i="4"/>
  <c r="CZ76" i="4"/>
  <c r="DB78" i="4"/>
  <c r="DD80" i="4"/>
  <c r="DF81" i="4"/>
  <c r="CZ83" i="4"/>
  <c r="CY83" i="4"/>
  <c r="CX83" i="4"/>
  <c r="DB84" i="4"/>
  <c r="DB85" i="4"/>
  <c r="DA85" i="4"/>
  <c r="CZ85" i="4"/>
  <c r="CX85" i="4"/>
  <c r="DH86" i="4"/>
  <c r="CY87" i="4"/>
  <c r="CX89" i="4"/>
  <c r="DF89" i="4"/>
  <c r="DE89" i="4"/>
  <c r="DD89" i="4"/>
  <c r="DB89" i="4"/>
  <c r="CZ89" i="4"/>
  <c r="CZ94" i="4"/>
  <c r="DF99" i="4"/>
  <c r="DA44" i="4"/>
  <c r="DC46" i="4"/>
  <c r="CZ59" i="4"/>
  <c r="DA60" i="4"/>
  <c r="DC62" i="4"/>
  <c r="DE64" i="4"/>
  <c r="DF65" i="4"/>
  <c r="CZ75" i="4"/>
  <c r="DA76" i="4"/>
  <c r="DC78" i="4"/>
  <c r="DE80" i="4"/>
  <c r="DG81" i="4"/>
  <c r="DA87" i="4"/>
  <c r="DA94" i="4"/>
  <c r="DF97" i="4"/>
  <c r="CZ97" i="4"/>
  <c r="CY97" i="4"/>
  <c r="CX97" i="4"/>
  <c r="DH97" i="4"/>
  <c r="DG99" i="4"/>
  <c r="DG104" i="4"/>
  <c r="DF104" i="4"/>
  <c r="DE104" i="4"/>
  <c r="DD104" i="4"/>
  <c r="DC104" i="4"/>
  <c r="DA104" i="4"/>
  <c r="CY104" i="4"/>
  <c r="CX145" i="4"/>
  <c r="DH145" i="4"/>
  <c r="DB145" i="4"/>
  <c r="DI145" i="4"/>
  <c r="DG145" i="4"/>
  <c r="DF145" i="4"/>
  <c r="DE145" i="4"/>
  <c r="DD145" i="4"/>
  <c r="DC145" i="4"/>
  <c r="DA145" i="4"/>
  <c r="CZ145" i="4"/>
  <c r="CY145" i="4"/>
  <c r="DB94" i="4"/>
  <c r="DI100" i="4"/>
  <c r="DC100" i="4"/>
  <c r="DB100" i="4"/>
  <c r="DA100" i="4"/>
  <c r="CZ100" i="4"/>
  <c r="CY100" i="4"/>
  <c r="DC110" i="4"/>
  <c r="DB110" i="4"/>
  <c r="CY110" i="4"/>
  <c r="DI110" i="4"/>
  <c r="DG110" i="4"/>
  <c r="DF110" i="4"/>
  <c r="DE110" i="4"/>
  <c r="DI120" i="4"/>
  <c r="DH120" i="4"/>
  <c r="DG120" i="4"/>
  <c r="DF120" i="4"/>
  <c r="DE120" i="4"/>
  <c r="DD120" i="4"/>
  <c r="DC120" i="4"/>
  <c r="DB120" i="4"/>
  <c r="DA120" i="4"/>
  <c r="CZ120" i="4"/>
  <c r="CY120" i="4"/>
  <c r="CZ123" i="4"/>
  <c r="CY123" i="4"/>
  <c r="CX123" i="4"/>
  <c r="DI123" i="4"/>
  <c r="DH123" i="4"/>
  <c r="DG123" i="4"/>
  <c r="DF123" i="4"/>
  <c r="DE123" i="4"/>
  <c r="DD123" i="4"/>
  <c r="DC123" i="4"/>
  <c r="DB123" i="4"/>
  <c r="CZ41" i="4"/>
  <c r="DC44" i="4"/>
  <c r="DE46" i="4"/>
  <c r="CY56" i="4"/>
  <c r="CZ57" i="4"/>
  <c r="DB59" i="4"/>
  <c r="DC60" i="4"/>
  <c r="DE62" i="4"/>
  <c r="DG64" i="4"/>
  <c r="DH65" i="4"/>
  <c r="CY72" i="4"/>
  <c r="CZ73" i="4"/>
  <c r="DB75" i="4"/>
  <c r="DC76" i="4"/>
  <c r="DE78" i="4"/>
  <c r="DG80" i="4"/>
  <c r="DI81" i="4"/>
  <c r="CX82" i="4"/>
  <c r="DE84" i="4"/>
  <c r="DF87" i="4"/>
  <c r="CX88" i="4"/>
  <c r="CX93" i="4"/>
  <c r="DD94" i="4"/>
  <c r="CZ106" i="4"/>
  <c r="DI117" i="4"/>
  <c r="DH117" i="4"/>
  <c r="DF117" i="4"/>
  <c r="DE117" i="4"/>
  <c r="DD117" i="4"/>
  <c r="DC117" i="4"/>
  <c r="DB117" i="4"/>
  <c r="DA117" i="4"/>
  <c r="CZ117" i="4"/>
  <c r="CY117" i="4"/>
  <c r="CX117" i="4"/>
  <c r="DI136" i="4"/>
  <c r="DH136" i="4"/>
  <c r="DG136" i="4"/>
  <c r="DF136" i="4"/>
  <c r="DE136" i="4"/>
  <c r="DD136" i="4"/>
  <c r="DC136" i="4"/>
  <c r="DB136" i="4"/>
  <c r="DA136" i="4"/>
  <c r="CZ136" i="4"/>
  <c r="CY136" i="4"/>
  <c r="CZ139" i="4"/>
  <c r="CY139" i="4"/>
  <c r="CX139" i="4"/>
  <c r="DI139" i="4"/>
  <c r="DH139" i="4"/>
  <c r="DG139" i="4"/>
  <c r="DF139" i="4"/>
  <c r="DE139" i="4"/>
  <c r="DD139" i="4"/>
  <c r="DC139" i="4"/>
  <c r="DB139" i="4"/>
  <c r="CZ56" i="4"/>
  <c r="DC59" i="4"/>
  <c r="DH64" i="4"/>
  <c r="CZ72" i="4"/>
  <c r="DH80" i="4"/>
  <c r="CZ82" i="4"/>
  <c r="DA83" i="4"/>
  <c r="DF84" i="4"/>
  <c r="DG87" i="4"/>
  <c r="CZ88" i="4"/>
  <c r="CY93" i="4"/>
  <c r="DF94" i="4"/>
  <c r="CY101" i="4"/>
  <c r="DB106" i="4"/>
  <c r="DD114" i="4"/>
  <c r="DH131" i="4"/>
  <c r="DG131" i="4"/>
  <c r="DF131" i="4"/>
  <c r="DE131" i="4"/>
  <c r="DD131" i="4"/>
  <c r="DC131" i="4"/>
  <c r="DB131" i="4"/>
  <c r="DA131" i="4"/>
  <c r="CZ131" i="4"/>
  <c r="CY131" i="4"/>
  <c r="CX131" i="4"/>
  <c r="CZ138" i="4"/>
  <c r="DA56" i="4"/>
  <c r="DA72" i="4"/>
  <c r="DA82" i="4"/>
  <c r="DH87" i="4"/>
  <c r="DB88" i="4"/>
  <c r="CZ91" i="4"/>
  <c r="DH91" i="4"/>
  <c r="DG91" i="4"/>
  <c r="DF91" i="4"/>
  <c r="DD91" i="4"/>
  <c r="DB91" i="4"/>
  <c r="CZ93" i="4"/>
  <c r="DH94" i="4"/>
  <c r="DE101" i="4"/>
  <c r="DE102" i="4"/>
  <c r="DD102" i="4"/>
  <c r="DC102" i="4"/>
  <c r="DB102" i="4"/>
  <c r="DA102" i="4"/>
  <c r="CY102" i="4"/>
  <c r="CX105" i="4"/>
  <c r="DH105" i="4"/>
  <c r="DG105" i="4"/>
  <c r="DF105" i="4"/>
  <c r="DE105" i="4"/>
  <c r="DD105" i="4"/>
  <c r="DB105" i="4"/>
  <c r="CZ105" i="4"/>
  <c r="DD106" i="4"/>
  <c r="CX107" i="4"/>
  <c r="CX108" i="4"/>
  <c r="DF113" i="4"/>
  <c r="DE113" i="4"/>
  <c r="DD113" i="4"/>
  <c r="DB113" i="4"/>
  <c r="CZ113" i="4"/>
  <c r="CY113" i="4"/>
  <c r="CX113" i="4"/>
  <c r="DI113" i="4"/>
  <c r="DH113" i="4"/>
  <c r="DH114" i="4"/>
  <c r="DC125" i="4"/>
  <c r="DH130" i="4"/>
  <c r="DB82" i="4"/>
  <c r="DC86" i="4"/>
  <c r="DB86" i="4"/>
  <c r="DA86" i="4"/>
  <c r="CY86" i="4"/>
  <c r="DF88" i="4"/>
  <c r="DA93" i="4"/>
  <c r="DH99" i="4"/>
  <c r="DB99" i="4"/>
  <c r="DA99" i="4"/>
  <c r="CZ99" i="4"/>
  <c r="CY99" i="4"/>
  <c r="CX99" i="4"/>
  <c r="DG141" i="4"/>
  <c r="CZ143" i="4"/>
  <c r="CY143" i="4"/>
  <c r="CX143" i="4"/>
  <c r="DI143" i="4"/>
  <c r="DH143" i="4"/>
  <c r="DG143" i="4"/>
  <c r="DF143" i="4"/>
  <c r="DE143" i="4"/>
  <c r="DD143" i="4"/>
  <c r="DC143" i="4"/>
  <c r="DB143" i="4"/>
  <c r="DC93" i="4"/>
  <c r="DH119" i="4"/>
  <c r="DG119" i="4"/>
  <c r="DF119" i="4"/>
  <c r="DE119" i="4"/>
  <c r="DD119" i="4"/>
  <c r="DC119" i="4"/>
  <c r="DB119" i="4"/>
  <c r="DA119" i="4"/>
  <c r="CZ119" i="4"/>
  <c r="CY119" i="4"/>
  <c r="CX119" i="4"/>
  <c r="CY122" i="4"/>
  <c r="CX122" i="4"/>
  <c r="DI122" i="4"/>
  <c r="DH122" i="4"/>
  <c r="DG122" i="4"/>
  <c r="DF122" i="4"/>
  <c r="DE122" i="4"/>
  <c r="DD122" i="4"/>
  <c r="DC122" i="4"/>
  <c r="DB122" i="4"/>
  <c r="DA122" i="4"/>
  <c r="DC150" i="4"/>
  <c r="CZ150" i="4"/>
  <c r="DI150" i="4"/>
  <c r="DG150" i="4"/>
  <c r="DA164" i="4"/>
  <c r="CZ164" i="4"/>
  <c r="CY164" i="4"/>
  <c r="CX164" i="4"/>
  <c r="DI164" i="4"/>
  <c r="DG164" i="4"/>
  <c r="DE164" i="4"/>
  <c r="DD164" i="4"/>
  <c r="DB164" i="4"/>
  <c r="DG170" i="4"/>
  <c r="DF170" i="4"/>
  <c r="DE170" i="4"/>
  <c r="DD170" i="4"/>
  <c r="DC170" i="4"/>
  <c r="DB170" i="4"/>
  <c r="DA170" i="4"/>
  <c r="CZ170" i="4"/>
  <c r="CY170" i="4"/>
  <c r="CX170" i="4"/>
  <c r="DH170" i="4"/>
  <c r="DF95" i="4"/>
  <c r="DF111" i="4"/>
  <c r="DC124" i="4"/>
  <c r="DE126" i="4"/>
  <c r="DF127" i="4"/>
  <c r="DC140" i="4"/>
  <c r="CX146" i="4"/>
  <c r="DC147" i="4"/>
  <c r="DG148" i="4"/>
  <c r="CZ149" i="4"/>
  <c r="DD155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DH187" i="4"/>
  <c r="DG187" i="4"/>
  <c r="DF187" i="4"/>
  <c r="DE187" i="4"/>
  <c r="DD187" i="4"/>
  <c r="DC187" i="4"/>
  <c r="DB187" i="4"/>
  <c r="DA187" i="4"/>
  <c r="CZ187" i="4"/>
  <c r="CY187" i="4"/>
  <c r="CX187" i="4"/>
  <c r="DI187" i="4"/>
  <c r="DH210" i="4"/>
  <c r="DF210" i="4"/>
  <c r="DD210" i="4"/>
  <c r="CX210" i="4"/>
  <c r="DI210" i="4"/>
  <c r="DG210" i="4"/>
  <c r="DE210" i="4"/>
  <c r="DC210" i="4"/>
  <c r="DB210" i="4"/>
  <c r="DA210" i="4"/>
  <c r="CZ210" i="4"/>
  <c r="CY210" i="4"/>
  <c r="DD124" i="4"/>
  <c r="DF126" i="4"/>
  <c r="DD140" i="4"/>
  <c r="CZ146" i="4"/>
  <c r="DE147" i="4"/>
  <c r="DA149" i="4"/>
  <c r="DF153" i="4"/>
  <c r="DC153" i="4"/>
  <c r="CZ153" i="4"/>
  <c r="CX153" i="4"/>
  <c r="DI153" i="4"/>
  <c r="CX177" i="4"/>
  <c r="DI177" i="4"/>
  <c r="DH177" i="4"/>
  <c r="DG177" i="4"/>
  <c r="DF177" i="4"/>
  <c r="DE177" i="4"/>
  <c r="DD177" i="4"/>
  <c r="DC177" i="4"/>
  <c r="DB177" i="4"/>
  <c r="DA177" i="4"/>
  <c r="CZ177" i="4"/>
  <c r="CY177" i="4"/>
  <c r="DH95" i="4"/>
  <c r="DI96" i="4"/>
  <c r="DH111" i="4"/>
  <c r="CY118" i="4"/>
  <c r="DE124" i="4"/>
  <c r="DG126" i="4"/>
  <c r="DH127" i="4"/>
  <c r="CY134" i="4"/>
  <c r="DE140" i="4"/>
  <c r="CY142" i="4"/>
  <c r="DA146" i="4"/>
  <c r="DF147" i="4"/>
  <c r="DC149" i="4"/>
  <c r="DD151" i="4"/>
  <c r="DA151" i="4"/>
  <c r="CX151" i="4"/>
  <c r="DH151" i="4"/>
  <c r="DE152" i="4"/>
  <c r="DB152" i="4"/>
  <c r="CY152" i="4"/>
  <c r="DI152" i="4"/>
  <c r="DH152" i="4"/>
  <c r="CZ154" i="4"/>
  <c r="DI156" i="4"/>
  <c r="DF156" i="4"/>
  <c r="DC156" i="4"/>
  <c r="DA156" i="4"/>
  <c r="CY156" i="4"/>
  <c r="CX161" i="4"/>
  <c r="DI161" i="4"/>
  <c r="DH161" i="4"/>
  <c r="DF161" i="4"/>
  <c r="DD161" i="4"/>
  <c r="DB161" i="4"/>
  <c r="DA161" i="4"/>
  <c r="CY161" i="4"/>
  <c r="DF167" i="4"/>
  <c r="DD149" i="4"/>
  <c r="CX150" i="4"/>
  <c r="CY157" i="4"/>
  <c r="DI159" i="4"/>
  <c r="DG159" i="4"/>
  <c r="DF159" i="4"/>
  <c r="DD159" i="4"/>
  <c r="DB159" i="4"/>
  <c r="CZ159" i="4"/>
  <c r="CY159" i="4"/>
  <c r="DH214" i="4"/>
  <c r="CY214" i="4"/>
  <c r="DF214" i="4"/>
  <c r="DE214" i="4"/>
  <c r="DD214" i="4"/>
  <c r="DC214" i="4"/>
  <c r="DB214" i="4"/>
  <c r="DA214" i="4"/>
  <c r="CZ214" i="4"/>
  <c r="CX214" i="4"/>
  <c r="DI214" i="4"/>
  <c r="DG214" i="4"/>
  <c r="CY116" i="4"/>
  <c r="DA118" i="4"/>
  <c r="DG124" i="4"/>
  <c r="DI126" i="4"/>
  <c r="CY132" i="4"/>
  <c r="DA134" i="4"/>
  <c r="DG140" i="4"/>
  <c r="DA142" i="4"/>
  <c r="DD146" i="4"/>
  <c r="DH147" i="4"/>
  <c r="DE149" i="4"/>
  <c r="CY150" i="4"/>
  <c r="DA157" i="4"/>
  <c r="DH158" i="4"/>
  <c r="DE158" i="4"/>
  <c r="DC158" i="4"/>
  <c r="DA158" i="4"/>
  <c r="CY158" i="4"/>
  <c r="CX158" i="4"/>
  <c r="CZ196" i="4"/>
  <c r="CY196" i="4"/>
  <c r="CX196" i="4"/>
  <c r="DI196" i="4"/>
  <c r="DH196" i="4"/>
  <c r="DG196" i="4"/>
  <c r="DF196" i="4"/>
  <c r="DE196" i="4"/>
  <c r="DD196" i="4"/>
  <c r="DC196" i="4"/>
  <c r="DB196" i="4"/>
  <c r="DA196" i="4"/>
  <c r="DD208" i="4"/>
  <c r="DB208" i="4"/>
  <c r="DG208" i="4"/>
  <c r="DF208" i="4"/>
  <c r="DE208" i="4"/>
  <c r="DC208" i="4"/>
  <c r="DA208" i="4"/>
  <c r="CZ208" i="4"/>
  <c r="CY208" i="4"/>
  <c r="CX208" i="4"/>
  <c r="DI208" i="4"/>
  <c r="DH208" i="4"/>
  <c r="CZ116" i="4"/>
  <c r="DB118" i="4"/>
  <c r="DH124" i="4"/>
  <c r="CZ132" i="4"/>
  <c r="DB134" i="4"/>
  <c r="DH140" i="4"/>
  <c r="DB142" i="4"/>
  <c r="CZ144" i="4"/>
  <c r="DE146" i="4"/>
  <c r="DG149" i="4"/>
  <c r="DA150" i="4"/>
  <c r="DE154" i="4"/>
  <c r="DC157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DA116" i="4"/>
  <c r="DC118" i="4"/>
  <c r="DI124" i="4"/>
  <c r="DA132" i="4"/>
  <c r="DC134" i="4"/>
  <c r="DI140" i="4"/>
  <c r="DC142" i="4"/>
  <c r="DB144" i="4"/>
  <c r="DF146" i="4"/>
  <c r="DA148" i="4"/>
  <c r="CX148" i="4"/>
  <c r="DE148" i="4"/>
  <c r="DB150" i="4"/>
  <c r="DH155" i="4"/>
  <c r="DE155" i="4"/>
  <c r="DB155" i="4"/>
  <c r="CZ155" i="4"/>
  <c r="CX155" i="4"/>
  <c r="DI155" i="4"/>
  <c r="DE157" i="4"/>
  <c r="CZ179" i="4"/>
  <c r="CY179" i="4"/>
  <c r="CX179" i="4"/>
  <c r="DI179" i="4"/>
  <c r="DH179" i="4"/>
  <c r="DG179" i="4"/>
  <c r="DF179" i="4"/>
  <c r="DE179" i="4"/>
  <c r="DD179" i="4"/>
  <c r="DC179" i="4"/>
  <c r="DB179" i="4"/>
  <c r="DA179" i="4"/>
  <c r="DI211" i="4"/>
  <c r="DG211" i="4"/>
  <c r="DE211" i="4"/>
  <c r="CX211" i="4"/>
  <c r="DH211" i="4"/>
  <c r="DF211" i="4"/>
  <c r="DD211" i="4"/>
  <c r="DC211" i="4"/>
  <c r="DB211" i="4"/>
  <c r="DA211" i="4"/>
  <c r="CZ211" i="4"/>
  <c r="CY211" i="4"/>
  <c r="DB116" i="4"/>
  <c r="DD118" i="4"/>
  <c r="DB132" i="4"/>
  <c r="DD134" i="4"/>
  <c r="DC144" i="4"/>
  <c r="DG146" i="4"/>
  <c r="DD150" i="4"/>
  <c r="CY153" i="4"/>
  <c r="DF157" i="4"/>
  <c r="CZ163" i="4"/>
  <c r="CY163" i="4"/>
  <c r="CX163" i="4"/>
  <c r="DI163" i="4"/>
  <c r="DH163" i="4"/>
  <c r="DF163" i="4"/>
  <c r="DD163" i="4"/>
  <c r="DC163" i="4"/>
  <c r="DA163" i="4"/>
  <c r="DD167" i="4"/>
  <c r="DC167" i="4"/>
  <c r="DB167" i="4"/>
  <c r="DA167" i="4"/>
  <c r="CZ167" i="4"/>
  <c r="CY167" i="4"/>
  <c r="CX167" i="4"/>
  <c r="DH167" i="4"/>
  <c r="DG167" i="4"/>
  <c r="DE167" i="4"/>
  <c r="DH188" i="4"/>
  <c r="DG188" i="4"/>
  <c r="DF188" i="4"/>
  <c r="DE188" i="4"/>
  <c r="DD188" i="4"/>
  <c r="DC188" i="4"/>
  <c r="DB188" i="4"/>
  <c r="DA188" i="4"/>
  <c r="CZ188" i="4"/>
  <c r="CY188" i="4"/>
  <c r="CX188" i="4"/>
  <c r="DI188" i="4"/>
  <c r="DC116" i="4"/>
  <c r="DC132" i="4"/>
  <c r="DE150" i="4"/>
  <c r="DH157" i="4"/>
  <c r="DF150" i="4"/>
  <c r="DB153" i="4"/>
  <c r="DC164" i="4"/>
  <c r="DB165" i="4"/>
  <c r="DA165" i="4"/>
  <c r="CZ165" i="4"/>
  <c r="CY165" i="4"/>
  <c r="DH165" i="4"/>
  <c r="DF165" i="4"/>
  <c r="DE165" i="4"/>
  <c r="DC165" i="4"/>
  <c r="DH171" i="4"/>
  <c r="DG171" i="4"/>
  <c r="DF171" i="4"/>
  <c r="DE171" i="4"/>
  <c r="DD171" i="4"/>
  <c r="DC171" i="4"/>
  <c r="DB171" i="4"/>
  <c r="DA171" i="4"/>
  <c r="CZ171" i="4"/>
  <c r="CY171" i="4"/>
  <c r="CX171" i="4"/>
  <c r="DI171" i="4"/>
  <c r="DE116" i="4"/>
  <c r="CY126" i="4"/>
  <c r="DE132" i="4"/>
  <c r="CZ147" i="4"/>
  <c r="DD147" i="4"/>
  <c r="DH150" i="4"/>
  <c r="DF164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DG186" i="4"/>
  <c r="DF186" i="4"/>
  <c r="DE186" i="4"/>
  <c r="DD186" i="4"/>
  <c r="DC186" i="4"/>
  <c r="DB186" i="4"/>
  <c r="DA186" i="4"/>
  <c r="CZ186" i="4"/>
  <c r="CY186" i="4"/>
  <c r="CX186" i="4"/>
  <c r="DI186" i="4"/>
  <c r="DH186" i="4"/>
  <c r="DA197" i="4"/>
  <c r="CZ197" i="4"/>
  <c r="CY197" i="4"/>
  <c r="CX197" i="4"/>
  <c r="DI197" i="4"/>
  <c r="DH197" i="4"/>
  <c r="DG197" i="4"/>
  <c r="DF197" i="4"/>
  <c r="DE197" i="4"/>
  <c r="DD197" i="4"/>
  <c r="DC197" i="4"/>
  <c r="DB197" i="4"/>
  <c r="DD200" i="4"/>
  <c r="DC200" i="4"/>
  <c r="DB200" i="4"/>
  <c r="DA200" i="4"/>
  <c r="CZ200" i="4"/>
  <c r="CY200" i="4"/>
  <c r="CX200" i="4"/>
  <c r="DI200" i="4"/>
  <c r="DH200" i="4"/>
  <c r="DG200" i="4"/>
  <c r="DF200" i="4"/>
  <c r="DE200" i="4"/>
  <c r="DE209" i="4"/>
  <c r="DC209" i="4"/>
  <c r="CY209" i="4"/>
  <c r="CX209" i="4"/>
  <c r="DI209" i="4"/>
  <c r="DH209" i="4"/>
  <c r="DG209" i="4"/>
  <c r="DF209" i="4"/>
  <c r="DD209" i="4"/>
  <c r="DB209" i="4"/>
  <c r="DA209" i="4"/>
  <c r="CZ209" i="4"/>
  <c r="DB149" i="4"/>
  <c r="CY149" i="4"/>
  <c r="DH149" i="4"/>
  <c r="DF149" i="4"/>
  <c r="DH164" i="4"/>
  <c r="DI170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Y124" i="4"/>
  <c r="CY140" i="4"/>
  <c r="CX147" i="4"/>
  <c r="DB148" i="4"/>
  <c r="DG153" i="4"/>
  <c r="DG154" i="4"/>
  <c r="DD154" i="4"/>
  <c r="DA154" i="4"/>
  <c r="CY154" i="4"/>
  <c r="DH154" i="4"/>
  <c r="DB158" i="4"/>
  <c r="DC159" i="4"/>
  <c r="DA180" i="4"/>
  <c r="CZ180" i="4"/>
  <c r="CY180" i="4"/>
  <c r="CX180" i="4"/>
  <c r="DI180" i="4"/>
  <c r="DH180" i="4"/>
  <c r="DG180" i="4"/>
  <c r="DF180" i="4"/>
  <c r="DE180" i="4"/>
  <c r="DD180" i="4"/>
  <c r="DC180" i="4"/>
  <c r="DB180" i="4"/>
  <c r="DD183" i="4"/>
  <c r="DC183" i="4"/>
  <c r="DB183" i="4"/>
  <c r="DA183" i="4"/>
  <c r="CZ183" i="4"/>
  <c r="CY183" i="4"/>
  <c r="CX183" i="4"/>
  <c r="DI183" i="4"/>
  <c r="DH183" i="4"/>
  <c r="DG183" i="4"/>
  <c r="DF183" i="4"/>
  <c r="DE183" i="4"/>
  <c r="DH116" i="4"/>
  <c r="CZ124" i="4"/>
  <c r="DB126" i="4"/>
  <c r="DH132" i="4"/>
  <c r="CZ140" i="4"/>
  <c r="CY146" i="4"/>
  <c r="DI146" i="4"/>
  <c r="DC146" i="4"/>
  <c r="CY147" i="4"/>
  <c r="DG157" i="4"/>
  <c r="DD157" i="4"/>
  <c r="DB157" i="4"/>
  <c r="CZ157" i="4"/>
  <c r="CX157" i="4"/>
  <c r="CY202" i="4"/>
  <c r="DI202" i="4"/>
  <c r="DH202" i="4"/>
  <c r="DG202" i="4"/>
  <c r="DF202" i="4"/>
  <c r="DE202" i="4"/>
  <c r="DD202" i="4"/>
  <c r="DC202" i="4"/>
  <c r="DB202" i="4"/>
  <c r="DA202" i="4"/>
  <c r="CZ202" i="4"/>
  <c r="CX202" i="4"/>
  <c r="DA204" i="4"/>
  <c r="CY204" i="4"/>
  <c r="CX204" i="4"/>
  <c r="DI204" i="4"/>
  <c r="DH204" i="4"/>
  <c r="DG204" i="4"/>
  <c r="DF204" i="4"/>
  <c r="DE204" i="4"/>
  <c r="DD204" i="4"/>
  <c r="DC204" i="4"/>
  <c r="DB204" i="4"/>
  <c r="CZ204" i="4"/>
  <c r="DI213" i="4"/>
  <c r="DG213" i="4"/>
  <c r="DA213" i="4"/>
  <c r="CZ213" i="4"/>
  <c r="CY213" i="4"/>
  <c r="CX213" i="4"/>
  <c r="DH213" i="4"/>
  <c r="DF213" i="4"/>
  <c r="DE213" i="4"/>
  <c r="DD213" i="4"/>
  <c r="DC213" i="4"/>
  <c r="DB213" i="4"/>
  <c r="DA147" i="4"/>
  <c r="DD148" i="4"/>
  <c r="DA155" i="4"/>
  <c r="DF158" i="4"/>
  <c r="CX194" i="4"/>
  <c r="DI194" i="4"/>
  <c r="DH194" i="4"/>
  <c r="DG194" i="4"/>
  <c r="DF194" i="4"/>
  <c r="DE194" i="4"/>
  <c r="DD194" i="4"/>
  <c r="DC194" i="4"/>
  <c r="DB194" i="4"/>
  <c r="DA194" i="4"/>
  <c r="CZ194" i="4"/>
  <c r="CY194" i="4"/>
  <c r="CZ162" i="4"/>
  <c r="DF168" i="4"/>
  <c r="DC181" i="4"/>
  <c r="DF184" i="4"/>
  <c r="DC198" i="4"/>
  <c r="DF203" i="4"/>
  <c r="DC207" i="4"/>
  <c r="DA207" i="4"/>
  <c r="DB215" i="4"/>
  <c r="CX216" i="4"/>
  <c r="DA216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DC215" i="4"/>
  <c r="DD222" i="4"/>
  <c r="DC222" i="4"/>
  <c r="DB222" i="4"/>
  <c r="DA222" i="4"/>
  <c r="CZ222" i="4"/>
  <c r="DH222" i="4"/>
  <c r="DG222" i="4"/>
  <c r="DF239" i="4"/>
  <c r="DE239" i="4"/>
  <c r="DD239" i="4"/>
  <c r="DC239" i="4"/>
  <c r="DB239" i="4"/>
  <c r="DA239" i="4"/>
  <c r="CZ239" i="4"/>
  <c r="CY239" i="4"/>
  <c r="CX239" i="4"/>
  <c r="DI239" i="4"/>
  <c r="DH239" i="4"/>
  <c r="DE265" i="4"/>
  <c r="DC265" i="4"/>
  <c r="CZ265" i="4"/>
  <c r="CY265" i="4"/>
  <c r="CX265" i="4"/>
  <c r="DI265" i="4"/>
  <c r="DH265" i="4"/>
  <c r="DG265" i="4"/>
  <c r="DF265" i="4"/>
  <c r="DD265" i="4"/>
  <c r="DB265" i="4"/>
  <c r="DA265" i="4"/>
  <c r="DB162" i="4"/>
  <c r="DH168" i="4"/>
  <c r="CY175" i="4"/>
  <c r="DE181" i="4"/>
  <c r="DH184" i="4"/>
  <c r="CY192" i="4"/>
  <c r="DE198" i="4"/>
  <c r="DF206" i="4"/>
  <c r="CX207" i="4"/>
  <c r="DD215" i="4"/>
  <c r="DD221" i="4"/>
  <c r="DE223" i="4"/>
  <c r="DD223" i="4"/>
  <c r="DC223" i="4"/>
  <c r="DB223" i="4"/>
  <c r="DA223" i="4"/>
  <c r="CX223" i="4"/>
  <c r="DI223" i="4"/>
  <c r="DH223" i="4"/>
  <c r="DI230" i="4"/>
  <c r="DH230" i="4"/>
  <c r="DE230" i="4"/>
  <c r="DC230" i="4"/>
  <c r="DB230" i="4"/>
  <c r="DA230" i="4"/>
  <c r="CZ230" i="4"/>
  <c r="CY230" i="4"/>
  <c r="DC263" i="4"/>
  <c r="CX263" i="4"/>
  <c r="DI263" i="4"/>
  <c r="DH263" i="4"/>
  <c r="DG263" i="4"/>
  <c r="DF263" i="4"/>
  <c r="DE263" i="4"/>
  <c r="DD263" i="4"/>
  <c r="DB263" i="4"/>
  <c r="DA263" i="4"/>
  <c r="CZ263" i="4"/>
  <c r="CY263" i="4"/>
  <c r="DA160" i="4"/>
  <c r="DC162" i="4"/>
  <c r="DI168" i="4"/>
  <c r="CZ175" i="4"/>
  <c r="DA176" i="4"/>
  <c r="DC178" i="4"/>
  <c r="DF181" i="4"/>
  <c r="DI184" i="4"/>
  <c r="CZ192" i="4"/>
  <c r="DF198" i="4"/>
  <c r="DB205" i="4"/>
  <c r="CZ205" i="4"/>
  <c r="DE215" i="4"/>
  <c r="DE221" i="4"/>
  <c r="DE229" i="4"/>
  <c r="DB251" i="4"/>
  <c r="DA251" i="4"/>
  <c r="CZ251" i="4"/>
  <c r="CY251" i="4"/>
  <c r="CX251" i="4"/>
  <c r="DI251" i="4"/>
  <c r="DH251" i="4"/>
  <c r="DG251" i="4"/>
  <c r="DF251" i="4"/>
  <c r="DE251" i="4"/>
  <c r="DD251" i="4"/>
  <c r="DC251" i="4"/>
  <c r="DF215" i="4"/>
  <c r="CZ216" i="4"/>
  <c r="DG221" i="4"/>
  <c r="DC160" i="4"/>
  <c r="DE162" i="4"/>
  <c r="CY172" i="4"/>
  <c r="DB175" i="4"/>
  <c r="DH181" i="4"/>
  <c r="CY189" i="4"/>
  <c r="DB192" i="4"/>
  <c r="DH198" i="4"/>
  <c r="CX205" i="4"/>
  <c r="DB207" i="4"/>
  <c r="DG215" i="4"/>
  <c r="DB216" i="4"/>
  <c r="DH221" i="4"/>
  <c r="DF224" i="4"/>
  <c r="DE224" i="4"/>
  <c r="DD224" i="4"/>
  <c r="DC224" i="4"/>
  <c r="DB224" i="4"/>
  <c r="CY224" i="4"/>
  <c r="DI224" i="4"/>
  <c r="CZ172" i="4"/>
  <c r="DC175" i="4"/>
  <c r="DF178" i="4"/>
  <c r="DI181" i="4"/>
  <c r="CZ189" i="4"/>
  <c r="DC192" i="4"/>
  <c r="DF195" i="4"/>
  <c r="DI198" i="4"/>
  <c r="CY205" i="4"/>
  <c r="DD207" i="4"/>
  <c r="DC216" i="4"/>
  <c r="DG225" i="4"/>
  <c r="DF225" i="4"/>
  <c r="DE225" i="4"/>
  <c r="DD225" i="4"/>
  <c r="DC225" i="4"/>
  <c r="CZ225" i="4"/>
  <c r="CX225" i="4"/>
  <c r="DA172" i="4"/>
  <c r="DD175" i="4"/>
  <c r="DA189" i="4"/>
  <c r="DD192" i="4"/>
  <c r="CZ203" i="4"/>
  <c r="CX203" i="4"/>
  <c r="DA205" i="4"/>
  <c r="DE207" i="4"/>
  <c r="DD216" i="4"/>
  <c r="CY232" i="4"/>
  <c r="CX232" i="4"/>
  <c r="DG232" i="4"/>
  <c r="DE232" i="4"/>
  <c r="DD232" i="4"/>
  <c r="DC232" i="4"/>
  <c r="DB232" i="4"/>
  <c r="DA232" i="4"/>
  <c r="DF266" i="4"/>
  <c r="DD266" i="4"/>
  <c r="DI266" i="4"/>
  <c r="DH266" i="4"/>
  <c r="DG266" i="4"/>
  <c r="DE266" i="4"/>
  <c r="DC266" i="4"/>
  <c r="DB266" i="4"/>
  <c r="DA266" i="4"/>
  <c r="CZ266" i="4"/>
  <c r="CY266" i="4"/>
  <c r="CX266" i="4"/>
  <c r="DB172" i="4"/>
  <c r="DE175" i="4"/>
  <c r="DB189" i="4"/>
  <c r="DI229" i="4"/>
  <c r="DH229" i="4"/>
  <c r="DG229" i="4"/>
  <c r="DD229" i="4"/>
  <c r="DB229" i="4"/>
  <c r="DA229" i="4"/>
  <c r="CZ229" i="4"/>
  <c r="CY229" i="4"/>
  <c r="CX229" i="4"/>
  <c r="DD237" i="4"/>
  <c r="DC237" i="4"/>
  <c r="DB237" i="4"/>
  <c r="DA237" i="4"/>
  <c r="CZ237" i="4"/>
  <c r="CY237" i="4"/>
  <c r="CX237" i="4"/>
  <c r="DI237" i="4"/>
  <c r="DH237" i="4"/>
  <c r="DG237" i="4"/>
  <c r="DF237" i="4"/>
  <c r="DH242" i="4"/>
  <c r="DG242" i="4"/>
  <c r="DF242" i="4"/>
  <c r="DE242" i="4"/>
  <c r="DD242" i="4"/>
  <c r="DC242" i="4"/>
  <c r="DB242" i="4"/>
  <c r="DA242" i="4"/>
  <c r="CZ242" i="4"/>
  <c r="CY242" i="4"/>
  <c r="CX242" i="4"/>
  <c r="DD253" i="4"/>
  <c r="DC253" i="4"/>
  <c r="DB253" i="4"/>
  <c r="DA253" i="4"/>
  <c r="CZ253" i="4"/>
  <c r="CY253" i="4"/>
  <c r="CX253" i="4"/>
  <c r="DI253" i="4"/>
  <c r="DH253" i="4"/>
  <c r="DG253" i="4"/>
  <c r="DF253" i="4"/>
  <c r="DE253" i="4"/>
  <c r="DI162" i="4"/>
  <c r="CY168" i="4"/>
  <c r="CZ169" i="4"/>
  <c r="DC172" i="4"/>
  <c r="DF175" i="4"/>
  <c r="DI178" i="4"/>
  <c r="CY184" i="4"/>
  <c r="CZ185" i="4"/>
  <c r="DC189" i="4"/>
  <c r="DF192" i="4"/>
  <c r="DI195" i="4"/>
  <c r="CY201" i="4"/>
  <c r="DD205" i="4"/>
  <c r="DG207" i="4"/>
  <c r="CZ168" i="4"/>
  <c r="DA169" i="4"/>
  <c r="DD172" i="4"/>
  <c r="DG175" i="4"/>
  <c r="CZ184" i="4"/>
  <c r="DA185" i="4"/>
  <c r="DD189" i="4"/>
  <c r="DG192" i="4"/>
  <c r="CZ201" i="4"/>
  <c r="CY203" i="4"/>
  <c r="DE205" i="4"/>
  <c r="DB206" i="4"/>
  <c r="CZ206" i="4"/>
  <c r="DH207" i="4"/>
  <c r="DG216" i="4"/>
  <c r="DE222" i="4"/>
  <c r="CX230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DE172" i="4"/>
  <c r="DE189" i="4"/>
  <c r="DI215" i="4"/>
  <c r="CZ215" i="4"/>
  <c r="DC221" i="4"/>
  <c r="DB221" i="4"/>
  <c r="DA221" i="4"/>
  <c r="CZ221" i="4"/>
  <c r="CY221" i="4"/>
  <c r="DF221" i="4"/>
  <c r="DD230" i="4"/>
  <c r="CZ249" i="4"/>
  <c r="CY249" i="4"/>
  <c r="CX249" i="4"/>
  <c r="DI249" i="4"/>
  <c r="DH249" i="4"/>
  <c r="DG249" i="4"/>
  <c r="DF249" i="4"/>
  <c r="DE249" i="4"/>
  <c r="DD249" i="4"/>
  <c r="DC249" i="4"/>
  <c r="DB249" i="4"/>
  <c r="DA249" i="4"/>
  <c r="CZ166" i="4"/>
  <c r="DB168" i="4"/>
  <c r="DC169" i="4"/>
  <c r="DF172" i="4"/>
  <c r="CY181" i="4"/>
  <c r="CZ182" i="4"/>
  <c r="DB184" i="4"/>
  <c r="DC185" i="4"/>
  <c r="DF189" i="4"/>
  <c r="CY198" i="4"/>
  <c r="CZ199" i="4"/>
  <c r="DB201" i="4"/>
  <c r="DB203" i="4"/>
  <c r="DG205" i="4"/>
  <c r="CX206" i="4"/>
  <c r="DI216" i="4"/>
  <c r="DI222" i="4"/>
  <c r="CZ223" i="4"/>
  <c r="CX224" i="4"/>
  <c r="DF230" i="4"/>
  <c r="DA166" i="4"/>
  <c r="DC168" i="4"/>
  <c r="DD169" i="4"/>
  <c r="DG172" i="4"/>
  <c r="CZ181" i="4"/>
  <c r="DA182" i="4"/>
  <c r="DC184" i="4"/>
  <c r="DD185" i="4"/>
  <c r="DG189" i="4"/>
  <c r="CZ198" i="4"/>
  <c r="DA199" i="4"/>
  <c r="DC201" i="4"/>
  <c r="DC203" i="4"/>
  <c r="DH205" i="4"/>
  <c r="CY206" i="4"/>
  <c r="DH212" i="4"/>
  <c r="DF212" i="4"/>
  <c r="CX215" i="4"/>
  <c r="DF223" i="4"/>
  <c r="DG230" i="4"/>
  <c r="DC236" i="4"/>
  <c r="DB236" i="4"/>
  <c r="DA236" i="4"/>
  <c r="CZ236" i="4"/>
  <c r="CY236" i="4"/>
  <c r="CX236" i="4"/>
  <c r="DI236" i="4"/>
  <c r="DH236" i="4"/>
  <c r="DG236" i="4"/>
  <c r="DF236" i="4"/>
  <c r="DE236" i="4"/>
  <c r="DG239" i="4"/>
  <c r="DF240" i="4"/>
  <c r="DE240" i="4"/>
  <c r="DD240" i="4"/>
  <c r="DC240" i="4"/>
  <c r="DB240" i="4"/>
  <c r="DA240" i="4"/>
  <c r="CZ240" i="4"/>
  <c r="CY240" i="4"/>
  <c r="CX240" i="4"/>
  <c r="DI240" i="4"/>
  <c r="DH240" i="4"/>
  <c r="DH172" i="4"/>
  <c r="DA181" i="4"/>
  <c r="DD184" i="4"/>
  <c r="DH189" i="4"/>
  <c r="DA198" i="4"/>
  <c r="DA206" i="4"/>
  <c r="CY215" i="4"/>
  <c r="CZ218" i="4"/>
  <c r="CY218" i="4"/>
  <c r="CX218" i="4"/>
  <c r="DC218" i="4"/>
  <c r="DG223" i="4"/>
  <c r="DE254" i="4"/>
  <c r="DD254" i="4"/>
  <c r="DC254" i="4"/>
  <c r="DB254" i="4"/>
  <c r="DA254" i="4"/>
  <c r="CZ254" i="4"/>
  <c r="CY254" i="4"/>
  <c r="CX254" i="4"/>
  <c r="DI254" i="4"/>
  <c r="DH254" i="4"/>
  <c r="DG254" i="4"/>
  <c r="DF254" i="4"/>
  <c r="DG256" i="4"/>
  <c r="DF256" i="4"/>
  <c r="DE256" i="4"/>
  <c r="DD256" i="4"/>
  <c r="DC256" i="4"/>
  <c r="DB256" i="4"/>
  <c r="DA256" i="4"/>
  <c r="CZ256" i="4"/>
  <c r="CY256" i="4"/>
  <c r="CX256" i="4"/>
  <c r="DI256" i="4"/>
  <c r="DH256" i="4"/>
  <c r="DE203" i="4"/>
  <c r="DC206" i="4"/>
  <c r="DA215" i="4"/>
  <c r="DB220" i="4"/>
  <c r="DA220" i="4"/>
  <c r="CZ220" i="4"/>
  <c r="CY220" i="4"/>
  <c r="CX220" i="4"/>
  <c r="DE220" i="4"/>
  <c r="DG224" i="4"/>
  <c r="DA225" i="4"/>
  <c r="DA234" i="4"/>
  <c r="CZ234" i="4"/>
  <c r="CY234" i="4"/>
  <c r="CX234" i="4"/>
  <c r="DI234" i="4"/>
  <c r="DH234" i="4"/>
  <c r="DG234" i="4"/>
  <c r="DF234" i="4"/>
  <c r="DE234" i="4"/>
  <c r="DD234" i="4"/>
  <c r="DC234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DA261" i="4"/>
  <c r="DE261" i="4"/>
  <c r="DD261" i="4"/>
  <c r="DC261" i="4"/>
  <c r="DB261" i="4"/>
  <c r="CZ261" i="4"/>
  <c r="CY261" i="4"/>
  <c r="CX261" i="4"/>
  <c r="DI261" i="4"/>
  <c r="DH261" i="4"/>
  <c r="DG261" i="4"/>
  <c r="DF261" i="4"/>
  <c r="CZ231" i="4"/>
  <c r="DG238" i="4"/>
  <c r="DI241" i="4"/>
  <c r="CY247" i="4"/>
  <c r="CZ248" i="4"/>
  <c r="DD252" i="4"/>
  <c r="DG255" i="4"/>
  <c r="DI257" i="4"/>
  <c r="CY260" i="4"/>
  <c r="DE268" i="4"/>
  <c r="DD270" i="4"/>
  <c r="DB278" i="4"/>
  <c r="CX280" i="4"/>
  <c r="DH291" i="4"/>
  <c r="DF291" i="4"/>
  <c r="DE291" i="4"/>
  <c r="DD291" i="4"/>
  <c r="DC291" i="4"/>
  <c r="DB291" i="4"/>
  <c r="DA291" i="4"/>
  <c r="CZ291" i="4"/>
  <c r="CY291" i="4"/>
  <c r="CX291" i="4"/>
  <c r="DH293" i="4"/>
  <c r="DG293" i="4"/>
  <c r="DF293" i="4"/>
  <c r="DE293" i="4"/>
  <c r="DD293" i="4"/>
  <c r="DC293" i="4"/>
  <c r="DB293" i="4"/>
  <c r="DA293" i="4"/>
  <c r="CZ293" i="4"/>
  <c r="CY293" i="4"/>
  <c r="CX293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DB319" i="4"/>
  <c r="DI319" i="4"/>
  <c r="DH319" i="4"/>
  <c r="DG319" i="4"/>
  <c r="DF319" i="4"/>
  <c r="DE319" i="4"/>
  <c r="DD319" i="4"/>
  <c r="DC319" i="4"/>
  <c r="DA319" i="4"/>
  <c r="CZ319" i="4"/>
  <c r="CY319" i="4"/>
  <c r="CX319" i="4"/>
  <c r="DA231" i="4"/>
  <c r="DH238" i="4"/>
  <c r="CZ247" i="4"/>
  <c r="DA248" i="4"/>
  <c r="DH255" i="4"/>
  <c r="DA260" i="4"/>
  <c r="DG268" i="4"/>
  <c r="DH276" i="4"/>
  <c r="DC276" i="4"/>
  <c r="DB276" i="4"/>
  <c r="CZ276" i="4"/>
  <c r="CY276" i="4"/>
  <c r="CX276" i="4"/>
  <c r="DI311" i="4"/>
  <c r="DH311" i="4"/>
  <c r="DG311" i="4"/>
  <c r="DF311" i="4"/>
  <c r="DE311" i="4"/>
  <c r="DD311" i="4"/>
  <c r="DC311" i="4"/>
  <c r="DB311" i="4"/>
  <c r="DA311" i="4"/>
  <c r="CZ311" i="4"/>
  <c r="CY311" i="4"/>
  <c r="CX311" i="4"/>
  <c r="DB231" i="4"/>
  <c r="DI238" i="4"/>
  <c r="CY245" i="4"/>
  <c r="DA247" i="4"/>
  <c r="DB248" i="4"/>
  <c r="DI255" i="4"/>
  <c r="DB260" i="4"/>
  <c r="CX267" i="4"/>
  <c r="CX269" i="4"/>
  <c r="CX273" i="4"/>
  <c r="DF278" i="4"/>
  <c r="DD280" i="4"/>
  <c r="CY281" i="4"/>
  <c r="DC231" i="4"/>
  <c r="DB247" i="4"/>
  <c r="CZ267" i="4"/>
  <c r="DE279" i="4"/>
  <c r="DD279" i="4"/>
  <c r="DB279" i="4"/>
  <c r="DA279" i="4"/>
  <c r="CZ279" i="4"/>
  <c r="CY279" i="4"/>
  <c r="CY282" i="4"/>
  <c r="DI282" i="4"/>
  <c r="DH282" i="4"/>
  <c r="DG282" i="4"/>
  <c r="DE282" i="4"/>
  <c r="DD282" i="4"/>
  <c r="DC282" i="4"/>
  <c r="DB282" i="4"/>
  <c r="CY226" i="4"/>
  <c r="DD231" i="4"/>
  <c r="CY243" i="4"/>
  <c r="DC247" i="4"/>
  <c r="DD248" i="4"/>
  <c r="CY259" i="4"/>
  <c r="DA267" i="4"/>
  <c r="DH280" i="4"/>
  <c r="DE281" i="4"/>
  <c r="CY283" i="4"/>
  <c r="DD247" i="4"/>
  <c r="DD264" i="4"/>
  <c r="DB264" i="4"/>
  <c r="DA283" i="4"/>
  <c r="DI309" i="4"/>
  <c r="DH309" i="4"/>
  <c r="DG309" i="4"/>
  <c r="DF309" i="4"/>
  <c r="DE309" i="4"/>
  <c r="DD309" i="4"/>
  <c r="DC309" i="4"/>
  <c r="DB309" i="4"/>
  <c r="DA309" i="4"/>
  <c r="CZ309" i="4"/>
  <c r="CY309" i="4"/>
  <c r="CX309" i="4"/>
  <c r="DI326" i="4"/>
  <c r="CY326" i="4"/>
  <c r="DG326" i="4"/>
  <c r="DF326" i="4"/>
  <c r="DE326" i="4"/>
  <c r="DD326" i="4"/>
  <c r="DC326" i="4"/>
  <c r="DB326" i="4"/>
  <c r="DA326" i="4"/>
  <c r="CZ326" i="4"/>
  <c r="CX326" i="4"/>
  <c r="DH326" i="4"/>
  <c r="DA226" i="4"/>
  <c r="DB227" i="4"/>
  <c r="DF231" i="4"/>
  <c r="CY241" i="4"/>
  <c r="DA243" i="4"/>
  <c r="DE247" i="4"/>
  <c r="DF248" i="4"/>
  <c r="CY257" i="4"/>
  <c r="DA259" i="4"/>
  <c r="DF260" i="4"/>
  <c r="CZ262" i="4"/>
  <c r="DC267" i="4"/>
  <c r="DC269" i="4"/>
  <c r="DD273" i="4"/>
  <c r="DD277" i="4"/>
  <c r="DB283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DC320" i="4"/>
  <c r="DA320" i="4"/>
  <c r="CZ320" i="4"/>
  <c r="CY320" i="4"/>
  <c r="CX320" i="4"/>
  <c r="DI320" i="4"/>
  <c r="DH320" i="4"/>
  <c r="DG320" i="4"/>
  <c r="DF320" i="4"/>
  <c r="DE320" i="4"/>
  <c r="DD320" i="4"/>
  <c r="DB320" i="4"/>
  <c r="CZ268" i="4"/>
  <c r="DH268" i="4"/>
  <c r="DF268" i="4"/>
  <c r="CY238" i="4"/>
  <c r="DG247" i="4"/>
  <c r="CY255" i="4"/>
  <c r="CY264" i="4"/>
  <c r="DF267" i="4"/>
  <c r="DA276" i="4"/>
  <c r="DI278" i="4"/>
  <c r="DD278" i="4"/>
  <c r="DC278" i="4"/>
  <c r="DA278" i="4"/>
  <c r="CZ278" i="4"/>
  <c r="CY278" i="4"/>
  <c r="CX278" i="4"/>
  <c r="DF289" i="4"/>
  <c r="DD289" i="4"/>
  <c r="DC289" i="4"/>
  <c r="DB289" i="4"/>
  <c r="DA289" i="4"/>
  <c r="CZ289" i="4"/>
  <c r="CY289" i="4"/>
  <c r="CX289" i="4"/>
  <c r="DI289" i="4"/>
  <c r="DH289" i="4"/>
  <c r="DD226" i="4"/>
  <c r="DE227" i="4"/>
  <c r="DF228" i="4"/>
  <c r="CZ238" i="4"/>
  <c r="DB241" i="4"/>
  <c r="DD243" i="4"/>
  <c r="DF245" i="4"/>
  <c r="DH247" i="4"/>
  <c r="CZ255" i="4"/>
  <c r="DB257" i="4"/>
  <c r="DD259" i="4"/>
  <c r="DI260" i="4"/>
  <c r="DD262" i="4"/>
  <c r="CZ264" i="4"/>
  <c r="DH267" i="4"/>
  <c r="DB270" i="4"/>
  <c r="DH270" i="4"/>
  <c r="DD276" i="4"/>
  <c r="CX279" i="4"/>
  <c r="CX281" i="4"/>
  <c r="DH281" i="4"/>
  <c r="DG281" i="4"/>
  <c r="DF281" i="4"/>
  <c r="DD281" i="4"/>
  <c r="DC281" i="4"/>
  <c r="DB281" i="4"/>
  <c r="DA281" i="4"/>
  <c r="DA299" i="4"/>
  <c r="CZ299" i="4"/>
  <c r="CY299" i="4"/>
  <c r="CX299" i="4"/>
  <c r="DI299" i="4"/>
  <c r="DH299" i="4"/>
  <c r="DG299" i="4"/>
  <c r="DF299" i="4"/>
  <c r="DE299" i="4"/>
  <c r="DD299" i="4"/>
  <c r="DC299" i="4"/>
  <c r="DB299" i="4"/>
  <c r="DF323" i="4"/>
  <c r="DC323" i="4"/>
  <c r="DB323" i="4"/>
  <c r="DA323" i="4"/>
  <c r="CZ323" i="4"/>
  <c r="CY323" i="4"/>
  <c r="CX323" i="4"/>
  <c r="DI323" i="4"/>
  <c r="DH323" i="4"/>
  <c r="DG323" i="4"/>
  <c r="DE323" i="4"/>
  <c r="DD323" i="4"/>
  <c r="DE226" i="4"/>
  <c r="DA238" i="4"/>
  <c r="DC241" i="4"/>
  <c r="DE243" i="4"/>
  <c r="DA255" i="4"/>
  <c r="DC257" i="4"/>
  <c r="DE259" i="4"/>
  <c r="DA264" i="4"/>
  <c r="CX268" i="4"/>
  <c r="DE276" i="4"/>
  <c r="DC279" i="4"/>
  <c r="DF280" i="4"/>
  <c r="DE280" i="4"/>
  <c r="DC280" i="4"/>
  <c r="DB280" i="4"/>
  <c r="DA280" i="4"/>
  <c r="CZ280" i="4"/>
  <c r="CY297" i="4"/>
  <c r="CX297" i="4"/>
  <c r="DI297" i="4"/>
  <c r="DH297" i="4"/>
  <c r="DG297" i="4"/>
  <c r="DF297" i="4"/>
  <c r="DE297" i="4"/>
  <c r="DD297" i="4"/>
  <c r="DC297" i="4"/>
  <c r="DB297" i="4"/>
  <c r="DA297" i="4"/>
  <c r="CZ297" i="4"/>
  <c r="DG305" i="4"/>
  <c r="DF305" i="4"/>
  <c r="DE305" i="4"/>
  <c r="DD305" i="4"/>
  <c r="DC305" i="4"/>
  <c r="DB305" i="4"/>
  <c r="DA305" i="4"/>
  <c r="CZ305" i="4"/>
  <c r="CY305" i="4"/>
  <c r="CX305" i="4"/>
  <c r="DI305" i="4"/>
  <c r="DH305" i="4"/>
  <c r="CY219" i="4"/>
  <c r="DF226" i="4"/>
  <c r="DG227" i="4"/>
  <c r="DH228" i="4"/>
  <c r="CY235" i="4"/>
  <c r="DB238" i="4"/>
  <c r="DD241" i="4"/>
  <c r="DF243" i="4"/>
  <c r="DH245" i="4"/>
  <c r="CY252" i="4"/>
  <c r="DB255" i="4"/>
  <c r="DD257" i="4"/>
  <c r="DF259" i="4"/>
  <c r="DF262" i="4"/>
  <c r="DC264" i="4"/>
  <c r="CY268" i="4"/>
  <c r="CX270" i="4"/>
  <c r="DF276" i="4"/>
  <c r="DF279" i="4"/>
  <c r="CX282" i="4"/>
  <c r="CZ283" i="4"/>
  <c r="CX283" i="4"/>
  <c r="DI283" i="4"/>
  <c r="DH283" i="4"/>
  <c r="DF283" i="4"/>
  <c r="DE283" i="4"/>
  <c r="DD283" i="4"/>
  <c r="DC283" i="4"/>
  <c r="DI310" i="4"/>
  <c r="DH310" i="4"/>
  <c r="DG310" i="4"/>
  <c r="DF310" i="4"/>
  <c r="DE310" i="4"/>
  <c r="DD310" i="4"/>
  <c r="DC310" i="4"/>
  <c r="DB310" i="4"/>
  <c r="DA310" i="4"/>
  <c r="CZ310" i="4"/>
  <c r="CY310" i="4"/>
  <c r="CX310" i="4"/>
  <c r="CZ327" i="4"/>
  <c r="DI327" i="4"/>
  <c r="DH327" i="4"/>
  <c r="DG327" i="4"/>
  <c r="DF327" i="4"/>
  <c r="DE327" i="4"/>
  <c r="DD327" i="4"/>
  <c r="DC327" i="4"/>
  <c r="DB327" i="4"/>
  <c r="DA327" i="4"/>
  <c r="CY327" i="4"/>
  <c r="CX327" i="4"/>
  <c r="CZ219" i="4"/>
  <c r="DG226" i="4"/>
  <c r="DH227" i="4"/>
  <c r="CZ235" i="4"/>
  <c r="DC238" i="4"/>
  <c r="DE241" i="4"/>
  <c r="DG243" i="4"/>
  <c r="CZ252" i="4"/>
  <c r="DC255" i="4"/>
  <c r="DE257" i="4"/>
  <c r="DG259" i="4"/>
  <c r="DG262" i="4"/>
  <c r="DE264" i="4"/>
  <c r="DA268" i="4"/>
  <c r="CY270" i="4"/>
  <c r="DG276" i="4"/>
  <c r="DG279" i="4"/>
  <c r="CZ282" i="4"/>
  <c r="DI291" i="4"/>
  <c r="DI293" i="4"/>
  <c r="DI295" i="4"/>
  <c r="DH295" i="4"/>
  <c r="DG295" i="4"/>
  <c r="DF295" i="4"/>
  <c r="DE295" i="4"/>
  <c r="DD295" i="4"/>
  <c r="DC295" i="4"/>
  <c r="DB295" i="4"/>
  <c r="DA295" i="4"/>
  <c r="CZ295" i="4"/>
  <c r="CY295" i="4"/>
  <c r="CX295" i="4"/>
  <c r="DD321" i="4"/>
  <c r="DH321" i="4"/>
  <c r="DG321" i="4"/>
  <c r="DF321" i="4"/>
  <c r="DE321" i="4"/>
  <c r="DC321" i="4"/>
  <c r="DB321" i="4"/>
  <c r="DA321" i="4"/>
  <c r="CZ321" i="4"/>
  <c r="CY321" i="4"/>
  <c r="CX321" i="4"/>
  <c r="DI321" i="4"/>
  <c r="DH262" i="4"/>
  <c r="DF264" i="4"/>
  <c r="DB268" i="4"/>
  <c r="CZ270" i="4"/>
  <c r="DI276" i="4"/>
  <c r="DH279" i="4"/>
  <c r="DA282" i="4"/>
  <c r="DG264" i="4"/>
  <c r="DC268" i="4"/>
  <c r="DA270" i="4"/>
  <c r="DD272" i="4"/>
  <c r="CY272" i="4"/>
  <c r="CX272" i="4"/>
  <c r="DI272" i="4"/>
  <c r="DF274" i="4"/>
  <c r="DA274" i="4"/>
  <c r="CZ274" i="4"/>
  <c r="CX274" i="4"/>
  <c r="DH277" i="4"/>
  <c r="DC277" i="4"/>
  <c r="DB277" i="4"/>
  <c r="CZ277" i="4"/>
  <c r="CY277" i="4"/>
  <c r="CX277" i="4"/>
  <c r="DI279" i="4"/>
  <c r="DF282" i="4"/>
  <c r="DA284" i="4"/>
  <c r="CY284" i="4"/>
  <c r="CX284" i="4"/>
  <c r="DI284" i="4"/>
  <c r="DH284" i="4"/>
  <c r="DG284" i="4"/>
  <c r="DF284" i="4"/>
  <c r="DE284" i="4"/>
  <c r="DD284" i="4"/>
  <c r="DA315" i="4"/>
  <c r="CZ315" i="4"/>
  <c r="CY315" i="4"/>
  <c r="CX315" i="4"/>
  <c r="DI315" i="4"/>
  <c r="DH315" i="4"/>
  <c r="DG315" i="4"/>
  <c r="DF315" i="4"/>
  <c r="DE315" i="4"/>
  <c r="DD315" i="4"/>
  <c r="DC315" i="4"/>
  <c r="DB315" i="4"/>
  <c r="CY267" i="4"/>
  <c r="DG267" i="4"/>
  <c r="DE267" i="4"/>
  <c r="DD268" i="4"/>
  <c r="DA269" i="4"/>
  <c r="DI269" i="4"/>
  <c r="DG269" i="4"/>
  <c r="DE273" i="4"/>
  <c r="CZ273" i="4"/>
  <c r="CY273" i="4"/>
  <c r="CY313" i="4"/>
  <c r="CX313" i="4"/>
  <c r="DI313" i="4"/>
  <c r="DH313" i="4"/>
  <c r="DG313" i="4"/>
  <c r="DF313" i="4"/>
  <c r="DE313" i="4"/>
  <c r="DD313" i="4"/>
  <c r="DC313" i="4"/>
  <c r="DB313" i="4"/>
  <c r="DA313" i="4"/>
  <c r="CZ313" i="4"/>
  <c r="DG324" i="4"/>
  <c r="DI324" i="4"/>
  <c r="DH324" i="4"/>
  <c r="DF324" i="4"/>
  <c r="DE324" i="4"/>
  <c r="DD324" i="4"/>
  <c r="DC324" i="4"/>
  <c r="DB324" i="4"/>
  <c r="DA324" i="4"/>
  <c r="CZ324" i="4"/>
  <c r="CY324" i="4"/>
  <c r="CX324" i="4"/>
  <c r="CY296" i="4"/>
  <c r="DA298" i="4"/>
  <c r="CY312" i="4"/>
  <c r="DA314" i="4"/>
  <c r="CX322" i="4"/>
  <c r="DB331" i="4"/>
  <c r="DD332" i="4"/>
  <c r="DC334" i="4"/>
  <c r="DB334" i="4"/>
  <c r="DA334" i="4"/>
  <c r="CY334" i="4"/>
  <c r="CX334" i="4"/>
  <c r="DG334" i="4"/>
  <c r="DE335" i="4"/>
  <c r="DE285" i="4"/>
  <c r="DF286" i="4"/>
  <c r="DG287" i="4"/>
  <c r="CZ296" i="4"/>
  <c r="DB298" i="4"/>
  <c r="DD300" i="4"/>
  <c r="DE301" i="4"/>
  <c r="DF302" i="4"/>
  <c r="DG303" i="4"/>
  <c r="CZ312" i="4"/>
  <c r="DB314" i="4"/>
  <c r="DD316" i="4"/>
  <c r="DE317" i="4"/>
  <c r="CY322" i="4"/>
  <c r="DI344" i="4"/>
  <c r="DH344" i="4"/>
  <c r="DF344" i="4"/>
  <c r="DE344" i="4"/>
  <c r="DC344" i="4"/>
  <c r="DA344" i="4"/>
  <c r="CZ344" i="4"/>
  <c r="CY344" i="4"/>
  <c r="DF353" i="4"/>
  <c r="DE353" i="4"/>
  <c r="DD353" i="4"/>
  <c r="DC353" i="4"/>
  <c r="DB353" i="4"/>
  <c r="DA353" i="4"/>
  <c r="CZ353" i="4"/>
  <c r="CY353" i="4"/>
  <c r="CX353" i="4"/>
  <c r="DI353" i="4"/>
  <c r="DH353" i="4"/>
  <c r="DC365" i="4"/>
  <c r="DB365" i="4"/>
  <c r="DA365" i="4"/>
  <c r="CZ365" i="4"/>
  <c r="CY365" i="4"/>
  <c r="CX365" i="4"/>
  <c r="DI365" i="4"/>
  <c r="DH365" i="4"/>
  <c r="DG365" i="4"/>
  <c r="DF365" i="4"/>
  <c r="DE365" i="4"/>
  <c r="DD365" i="4"/>
  <c r="CY373" i="4"/>
  <c r="DB373" i="4"/>
  <c r="DA373" i="4"/>
  <c r="CZ373" i="4"/>
  <c r="CX373" i="4"/>
  <c r="DI373" i="4"/>
  <c r="DH373" i="4"/>
  <c r="DG373" i="4"/>
  <c r="DF373" i="4"/>
  <c r="DE373" i="4"/>
  <c r="DD373" i="4"/>
  <c r="DC373" i="4"/>
  <c r="DF285" i="4"/>
  <c r="DG286" i="4"/>
  <c r="DH287" i="4"/>
  <c r="DA296" i="4"/>
  <c r="DC298" i="4"/>
  <c r="DE300" i="4"/>
  <c r="DF301" i="4"/>
  <c r="DG302" i="4"/>
  <c r="DH303" i="4"/>
  <c r="DA312" i="4"/>
  <c r="DC314" i="4"/>
  <c r="DE316" i="4"/>
  <c r="DF317" i="4"/>
  <c r="CZ322" i="4"/>
  <c r="DG285" i="4"/>
  <c r="DH286" i="4"/>
  <c r="DI287" i="4"/>
  <c r="DB296" i="4"/>
  <c r="DD298" i="4"/>
  <c r="DF300" i="4"/>
  <c r="DG301" i="4"/>
  <c r="DH302" i="4"/>
  <c r="DI303" i="4"/>
  <c r="DB312" i="4"/>
  <c r="DD314" i="4"/>
  <c r="DA322" i="4"/>
  <c r="CY328" i="4"/>
  <c r="DF337" i="4"/>
  <c r="DE337" i="4"/>
  <c r="DD337" i="4"/>
  <c r="DB337" i="4"/>
  <c r="DA337" i="4"/>
  <c r="CY337" i="4"/>
  <c r="CX337" i="4"/>
  <c r="CY339" i="4"/>
  <c r="DI341" i="4"/>
  <c r="DH341" i="4"/>
  <c r="DG341" i="4"/>
  <c r="DF341" i="4"/>
  <c r="DE341" i="4"/>
  <c r="DC341" i="4"/>
  <c r="DB341" i="4"/>
  <c r="CZ341" i="4"/>
  <c r="CX341" i="4"/>
  <c r="CY275" i="4"/>
  <c r="DH285" i="4"/>
  <c r="DI286" i="4"/>
  <c r="CY292" i="4"/>
  <c r="DC296" i="4"/>
  <c r="DE298" i="4"/>
  <c r="DG300" i="4"/>
  <c r="DH301" i="4"/>
  <c r="DI302" i="4"/>
  <c r="CY308" i="4"/>
  <c r="DC312" i="4"/>
  <c r="DE314" i="4"/>
  <c r="DG316" i="4"/>
  <c r="DH317" i="4"/>
  <c r="DB322" i="4"/>
  <c r="CZ328" i="4"/>
  <c r="DB333" i="4"/>
  <c r="DA333" i="4"/>
  <c r="CZ333" i="4"/>
  <c r="CX333" i="4"/>
  <c r="DF333" i="4"/>
  <c r="DD296" i="4"/>
  <c r="DF298" i="4"/>
  <c r="DD312" i="4"/>
  <c r="DF314" i="4"/>
  <c r="DC322" i="4"/>
  <c r="DB328" i="4"/>
  <c r="DE34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DC377" i="4"/>
  <c r="DH377" i="4"/>
  <c r="DG377" i="4"/>
  <c r="DF377" i="4"/>
  <c r="DE377" i="4"/>
  <c r="DD377" i="4"/>
  <c r="DB377" i="4"/>
  <c r="DA377" i="4"/>
  <c r="CZ377" i="4"/>
  <c r="CY377" i="4"/>
  <c r="CX377" i="4"/>
  <c r="DI377" i="4"/>
  <c r="DA275" i="4"/>
  <c r="CY290" i="4"/>
  <c r="DE296" i="4"/>
  <c r="DG298" i="4"/>
  <c r="DI300" i="4"/>
  <c r="CY306" i="4"/>
  <c r="DA308" i="4"/>
  <c r="DE312" i="4"/>
  <c r="DG314" i="4"/>
  <c r="DI316" i="4"/>
  <c r="CX318" i="4"/>
  <c r="DD322" i="4"/>
  <c r="DC328" i="4"/>
  <c r="DE352" i="4"/>
  <c r="DD352" i="4"/>
  <c r="DC352" i="4"/>
  <c r="DB352" i="4"/>
  <c r="DA352" i="4"/>
  <c r="CZ352" i="4"/>
  <c r="CY352" i="4"/>
  <c r="CX352" i="4"/>
  <c r="DI352" i="4"/>
  <c r="DH352" i="4"/>
  <c r="DG352" i="4"/>
  <c r="DI359" i="4"/>
  <c r="DH359" i="4"/>
  <c r="DG359" i="4"/>
  <c r="DF359" i="4"/>
  <c r="DE359" i="4"/>
  <c r="DD359" i="4"/>
  <c r="DC359" i="4"/>
  <c r="DB359" i="4"/>
  <c r="DA359" i="4"/>
  <c r="CZ359" i="4"/>
  <c r="CY359" i="4"/>
  <c r="CX359" i="4"/>
  <c r="CZ290" i="4"/>
  <c r="DF296" i="4"/>
  <c r="DH298" i="4"/>
  <c r="CZ306" i="4"/>
  <c r="DB308" i="4"/>
  <c r="DF312" i="4"/>
  <c r="DH314" i="4"/>
  <c r="CY318" i="4"/>
  <c r="DF322" i="4"/>
  <c r="DH325" i="4"/>
  <c r="CX325" i="4"/>
  <c r="DD328" i="4"/>
  <c r="CZ334" i="4"/>
  <c r="DI340" i="4"/>
  <c r="DH340" i="4"/>
  <c r="DG340" i="4"/>
  <c r="DF340" i="4"/>
  <c r="DE340" i="4"/>
  <c r="DD340" i="4"/>
  <c r="DB340" i="4"/>
  <c r="DA340" i="4"/>
  <c r="CY340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DD366" i="4"/>
  <c r="DC366" i="4"/>
  <c r="DB366" i="4"/>
  <c r="DA366" i="4"/>
  <c r="CZ366" i="4"/>
  <c r="CY366" i="4"/>
  <c r="CX366" i="4"/>
  <c r="DI366" i="4"/>
  <c r="DH366" i="4"/>
  <c r="DG366" i="4"/>
  <c r="DF366" i="4"/>
  <c r="DE366" i="4"/>
  <c r="DG296" i="4"/>
  <c r="DI298" i="4"/>
  <c r="DG312" i="4"/>
  <c r="DI314" i="4"/>
  <c r="DG322" i="4"/>
  <c r="DD335" i="4"/>
  <c r="DC335" i="4"/>
  <c r="DB335" i="4"/>
  <c r="CZ335" i="4"/>
  <c r="CY335" i="4"/>
  <c r="DH335" i="4"/>
  <c r="DI343" i="4"/>
  <c r="DH343" i="4"/>
  <c r="DG343" i="4"/>
  <c r="DE343" i="4"/>
  <c r="DD343" i="4"/>
  <c r="DB343" i="4"/>
  <c r="CZ343" i="4"/>
  <c r="CY343" i="4"/>
  <c r="CX343" i="4"/>
  <c r="DB349" i="4"/>
  <c r="DA349" i="4"/>
  <c r="CZ349" i="4"/>
  <c r="CY349" i="4"/>
  <c r="CX349" i="4"/>
  <c r="DH349" i="4"/>
  <c r="DF349" i="4"/>
  <c r="DE349" i="4"/>
  <c r="DD349" i="4"/>
  <c r="DC350" i="4"/>
  <c r="DB350" i="4"/>
  <c r="DA350" i="4"/>
  <c r="CZ350" i="4"/>
  <c r="CY350" i="4"/>
  <c r="CX350" i="4"/>
  <c r="DI350" i="4"/>
  <c r="DG350" i="4"/>
  <c r="DF350" i="4"/>
  <c r="DE350" i="4"/>
  <c r="DF368" i="4"/>
  <c r="DE368" i="4"/>
  <c r="DD368" i="4"/>
  <c r="DC368" i="4"/>
  <c r="DB368" i="4"/>
  <c r="DA368" i="4"/>
  <c r="CZ368" i="4"/>
  <c r="CY368" i="4"/>
  <c r="CX368" i="4"/>
  <c r="DI368" i="4"/>
  <c r="DH368" i="4"/>
  <c r="DG368" i="4"/>
  <c r="DH296" i="4"/>
  <c r="DH312" i="4"/>
  <c r="DH322" i="4"/>
  <c r="DF328" i="4"/>
  <c r="CZ331" i="4"/>
  <c r="CY331" i="4"/>
  <c r="CX331" i="4"/>
  <c r="DI331" i="4"/>
  <c r="DD331" i="4"/>
  <c r="DA332" i="4"/>
  <c r="CZ332" i="4"/>
  <c r="CY332" i="4"/>
  <c r="DE332" i="4"/>
  <c r="CX344" i="4"/>
  <c r="DI322" i="4"/>
  <c r="DG338" i="4"/>
  <c r="DF338" i="4"/>
  <c r="DE338" i="4"/>
  <c r="DC338" i="4"/>
  <c r="DB338" i="4"/>
  <c r="CZ338" i="4"/>
  <c r="CY338" i="4"/>
  <c r="DH339" i="4"/>
  <c r="DG339" i="4"/>
  <c r="DF339" i="4"/>
  <c r="DD339" i="4"/>
  <c r="DC339" i="4"/>
  <c r="DA339" i="4"/>
  <c r="CZ339" i="4"/>
  <c r="CX339" i="4"/>
  <c r="DB344" i="4"/>
  <c r="CZ347" i="4"/>
  <c r="CY347" i="4"/>
  <c r="CX347" i="4"/>
  <c r="DI347" i="4"/>
  <c r="DH347" i="4"/>
  <c r="DF347" i="4"/>
  <c r="DD347" i="4"/>
  <c r="DC347" i="4"/>
  <c r="DB347" i="4"/>
  <c r="CY285" i="4"/>
  <c r="DH328" i="4"/>
  <c r="DC333" i="4"/>
  <c r="DH334" i="4"/>
  <c r="CZ337" i="4"/>
  <c r="DD344" i="4"/>
  <c r="DD378" i="4"/>
  <c r="DI378" i="4"/>
  <c r="DH378" i="4"/>
  <c r="DG378" i="4"/>
  <c r="DF378" i="4"/>
  <c r="DE378" i="4"/>
  <c r="DC378" i="4"/>
  <c r="DB378" i="4"/>
  <c r="DA378" i="4"/>
  <c r="CZ378" i="4"/>
  <c r="CY378" i="4"/>
  <c r="CX378" i="4"/>
  <c r="DE318" i="4"/>
  <c r="DI328" i="4"/>
  <c r="DD333" i="4"/>
  <c r="DG344" i="4"/>
  <c r="DA363" i="4"/>
  <c r="CZ363" i="4"/>
  <c r="CY363" i="4"/>
  <c r="CX363" i="4"/>
  <c r="DI363" i="4"/>
  <c r="DH363" i="4"/>
  <c r="DG363" i="4"/>
  <c r="DF363" i="4"/>
  <c r="DE363" i="4"/>
  <c r="DD363" i="4"/>
  <c r="DC363" i="4"/>
  <c r="DB363" i="4"/>
  <c r="DE336" i="4"/>
  <c r="DD336" i="4"/>
  <c r="DC336" i="4"/>
  <c r="DA336" i="4"/>
  <c r="CZ336" i="4"/>
  <c r="CX336" i="4"/>
  <c r="DI336" i="4"/>
  <c r="DG337" i="4"/>
  <c r="CY341" i="4"/>
  <c r="DG353" i="4"/>
  <c r="DI371" i="4"/>
  <c r="DH371" i="4"/>
  <c r="DG371" i="4"/>
  <c r="DF371" i="4"/>
  <c r="DE371" i="4"/>
  <c r="DD371" i="4"/>
  <c r="DC371" i="4"/>
  <c r="DB371" i="4"/>
  <c r="DA371" i="4"/>
  <c r="CZ371" i="4"/>
  <c r="CY371" i="4"/>
  <c r="CX371" i="4"/>
  <c r="DG369" i="4"/>
  <c r="DF369" i="4"/>
  <c r="DE369" i="4"/>
  <c r="DD369" i="4"/>
  <c r="DC369" i="4"/>
  <c r="DB369" i="4"/>
  <c r="DA369" i="4"/>
  <c r="CZ369" i="4"/>
  <c r="CY369" i="4"/>
  <c r="CX369" i="4"/>
  <c r="DI369" i="4"/>
  <c r="DH369" i="4"/>
  <c r="DD341" i="4"/>
  <c r="DB376" i="4"/>
  <c r="DC376" i="4"/>
  <c r="DA376" i="4"/>
  <c r="CZ376" i="4"/>
  <c r="CY376" i="4"/>
  <c r="CX376" i="4"/>
  <c r="DI376" i="4"/>
  <c r="DH376" i="4"/>
  <c r="DG376" i="4"/>
  <c r="DF376" i="4"/>
  <c r="DE376" i="4"/>
  <c r="DD376" i="4"/>
  <c r="DF351" i="4"/>
  <c r="DI354" i="4"/>
  <c r="CY360" i="4"/>
  <c r="DF367" i="4"/>
  <c r="DI370" i="4"/>
  <c r="DI374" i="4"/>
  <c r="CX375" i="4"/>
  <c r="DH379" i="4"/>
  <c r="DE379" i="4"/>
  <c r="DG385" i="4"/>
  <c r="DG393" i="4"/>
  <c r="DE393" i="4"/>
  <c r="DD393" i="4"/>
  <c r="DC393" i="4"/>
  <c r="DB393" i="4"/>
  <c r="DA393" i="4"/>
  <c r="CZ393" i="4"/>
  <c r="CY393" i="4"/>
  <c r="DB399" i="4"/>
  <c r="CZ399" i="4"/>
  <c r="CY399" i="4"/>
  <c r="DI399" i="4"/>
  <c r="DH399" i="4"/>
  <c r="DG399" i="4"/>
  <c r="DF399" i="4"/>
  <c r="DE399" i="4"/>
  <c r="DC399" i="4"/>
  <c r="DD401" i="4"/>
  <c r="DB401" i="4"/>
  <c r="DA401" i="4"/>
  <c r="CY401" i="4"/>
  <c r="DI401" i="4"/>
  <c r="DH401" i="4"/>
  <c r="DG401" i="4"/>
  <c r="DE401" i="4"/>
  <c r="DC416" i="4"/>
  <c r="DB416" i="4"/>
  <c r="DA416" i="4"/>
  <c r="CZ416" i="4"/>
  <c r="CY416" i="4"/>
  <c r="CX416" i="4"/>
  <c r="DI416" i="4"/>
  <c r="DH416" i="4"/>
  <c r="DG416" i="4"/>
  <c r="DF416" i="4"/>
  <c r="DE416" i="4"/>
  <c r="DD416" i="4"/>
  <c r="DF419" i="4"/>
  <c r="DE419" i="4"/>
  <c r="DD419" i="4"/>
  <c r="DC419" i="4"/>
  <c r="DB419" i="4"/>
  <c r="DA419" i="4"/>
  <c r="CY419" i="4"/>
  <c r="CX419" i="4"/>
  <c r="DI419" i="4"/>
  <c r="DH419" i="4"/>
  <c r="DG419" i="4"/>
  <c r="DI426" i="4"/>
  <c r="DH426" i="4"/>
  <c r="DF426" i="4"/>
  <c r="DE426" i="4"/>
  <c r="DD426" i="4"/>
  <c r="DC426" i="4"/>
  <c r="DB426" i="4"/>
  <c r="DA426" i="4"/>
  <c r="CZ426" i="4"/>
  <c r="CY426" i="4"/>
  <c r="CX426" i="4"/>
  <c r="CZ360" i="4"/>
  <c r="DI380" i="4"/>
  <c r="DF380" i="4"/>
  <c r="DA387" i="4"/>
  <c r="CY387" i="4"/>
  <c r="CX387" i="4"/>
  <c r="CZ435" i="4"/>
  <c r="CY435" i="4"/>
  <c r="DI435" i="4"/>
  <c r="DH435" i="4"/>
  <c r="DG435" i="4"/>
  <c r="DF435" i="4"/>
  <c r="DE435" i="4"/>
  <c r="DD435" i="4"/>
  <c r="DC435" i="4"/>
  <c r="DB435" i="4"/>
  <c r="DA435" i="4"/>
  <c r="CX435" i="4"/>
  <c r="CY342" i="4"/>
  <c r="DE348" i="4"/>
  <c r="DH351" i="4"/>
  <c r="CY358" i="4"/>
  <c r="DA360" i="4"/>
  <c r="DE364" i="4"/>
  <c r="DH367" i="4"/>
  <c r="CY372" i="4"/>
  <c r="CZ375" i="4"/>
  <c r="CX379" i="4"/>
  <c r="CX382" i="4"/>
  <c r="CZ383" i="4"/>
  <c r="CX388" i="4"/>
  <c r="CY402" i="4"/>
  <c r="DF403" i="4"/>
  <c r="DD403" i="4"/>
  <c r="DC403" i="4"/>
  <c r="DA403" i="4"/>
  <c r="CY403" i="4"/>
  <c r="CX403" i="4"/>
  <c r="DI403" i="4"/>
  <c r="DG403" i="4"/>
  <c r="CX411" i="4"/>
  <c r="DI411" i="4"/>
  <c r="DG411" i="4"/>
  <c r="DF411" i="4"/>
  <c r="DE411" i="4"/>
  <c r="DD411" i="4"/>
  <c r="DC411" i="4"/>
  <c r="DB411" i="4"/>
  <c r="DA411" i="4"/>
  <c r="CZ411" i="4"/>
  <c r="CY411" i="4"/>
  <c r="CZ395" i="4"/>
  <c r="DA342" i="4"/>
  <c r="CY356" i="4"/>
  <c r="DA358" i="4"/>
  <c r="DC360" i="4"/>
  <c r="CY380" i="4"/>
  <c r="CX381" i="4"/>
  <c r="CZ382" i="4"/>
  <c r="DD402" i="4"/>
  <c r="DH405" i="4"/>
  <c r="DF405" i="4"/>
  <c r="DE405" i="4"/>
  <c r="DC405" i="4"/>
  <c r="DA405" i="4"/>
  <c r="CZ405" i="4"/>
  <c r="CY405" i="4"/>
  <c r="CX405" i="4"/>
  <c r="DI405" i="4"/>
  <c r="DF431" i="4"/>
  <c r="DE431" i="4"/>
  <c r="DD431" i="4"/>
  <c r="DC431" i="4"/>
  <c r="DB431" i="4"/>
  <c r="DA431" i="4"/>
  <c r="CZ431" i="4"/>
  <c r="CY431" i="4"/>
  <c r="CX431" i="4"/>
  <c r="DI431" i="4"/>
  <c r="DH431" i="4"/>
  <c r="DG431" i="4"/>
  <c r="CZ356" i="4"/>
  <c r="DA379" i="4"/>
  <c r="CZ380" i="4"/>
  <c r="CY381" i="4"/>
  <c r="DA382" i="4"/>
  <c r="DC383" i="4"/>
  <c r="CZ387" i="4"/>
  <c r="DD388" i="4"/>
  <c r="CY396" i="4"/>
  <c r="DH396" i="4"/>
  <c r="DG396" i="4"/>
  <c r="DF396" i="4"/>
  <c r="DE396" i="4"/>
  <c r="DD396" i="4"/>
  <c r="DC396" i="4"/>
  <c r="DB396" i="4"/>
  <c r="CZ396" i="4"/>
  <c r="DH407" i="4"/>
  <c r="DG407" i="4"/>
  <c r="DE407" i="4"/>
  <c r="DC407" i="4"/>
  <c r="DB407" i="4"/>
  <c r="DA407" i="4"/>
  <c r="CZ407" i="4"/>
  <c r="CY407" i="4"/>
  <c r="CX407" i="4"/>
  <c r="DI408" i="4"/>
  <c r="DH408" i="4"/>
  <c r="DF408" i="4"/>
  <c r="DD408" i="4"/>
  <c r="DC408" i="4"/>
  <c r="DB408" i="4"/>
  <c r="DA408" i="4"/>
  <c r="CZ408" i="4"/>
  <c r="CY408" i="4"/>
  <c r="CX408" i="4"/>
  <c r="DE418" i="4"/>
  <c r="DD418" i="4"/>
  <c r="DC418" i="4"/>
  <c r="DB418" i="4"/>
  <c r="DA418" i="4"/>
  <c r="CZ418" i="4"/>
  <c r="CX418" i="4"/>
  <c r="DI418" i="4"/>
  <c r="DH418" i="4"/>
  <c r="DG418" i="4"/>
  <c r="DF418" i="4"/>
  <c r="DC342" i="4"/>
  <c r="CY354" i="4"/>
  <c r="DA356" i="4"/>
  <c r="DC358" i="4"/>
  <c r="DE360" i="4"/>
  <c r="CY370" i="4"/>
  <c r="CX374" i="4"/>
  <c r="DA380" i="4"/>
  <c r="CZ381" i="4"/>
  <c r="DB382" i="4"/>
  <c r="CZ385" i="4"/>
  <c r="CX385" i="4"/>
  <c r="DB387" i="4"/>
  <c r="CX427" i="4"/>
  <c r="DI427" i="4"/>
  <c r="DH427" i="4"/>
  <c r="DG427" i="4"/>
  <c r="DF427" i="4"/>
  <c r="DE427" i="4"/>
  <c r="DD427" i="4"/>
  <c r="DC427" i="4"/>
  <c r="DB427" i="4"/>
  <c r="DA427" i="4"/>
  <c r="CZ427" i="4"/>
  <c r="CY427" i="4"/>
  <c r="DD342" i="4"/>
  <c r="CZ354" i="4"/>
  <c r="DB356" i="4"/>
  <c r="DD358" i="4"/>
  <c r="DF360" i="4"/>
  <c r="CZ370" i="4"/>
  <c r="DD372" i="4"/>
  <c r="CY374" i="4"/>
  <c r="DF375" i="4"/>
  <c r="DC379" i="4"/>
  <c r="DB380" i="4"/>
  <c r="DA381" i="4"/>
  <c r="DC382" i="4"/>
  <c r="DE383" i="4"/>
  <c r="DC387" i="4"/>
  <c r="DF388" i="4"/>
  <c r="DE392" i="4"/>
  <c r="DA398" i="4"/>
  <c r="CY398" i="4"/>
  <c r="CX398" i="4"/>
  <c r="DI398" i="4"/>
  <c r="DH398" i="4"/>
  <c r="DG398" i="4"/>
  <c r="DF398" i="4"/>
  <c r="DE398" i="4"/>
  <c r="DD398" i="4"/>
  <c r="DB398" i="4"/>
  <c r="DC400" i="4"/>
  <c r="DA400" i="4"/>
  <c r="CZ400" i="4"/>
  <c r="CX400" i="4"/>
  <c r="DI400" i="4"/>
  <c r="DH400" i="4"/>
  <c r="DG400" i="4"/>
  <c r="DF400" i="4"/>
  <c r="DD400" i="4"/>
  <c r="DH410" i="4"/>
  <c r="DF410" i="4"/>
  <c r="DE410" i="4"/>
  <c r="DD410" i="4"/>
  <c r="DC410" i="4"/>
  <c r="DB410" i="4"/>
  <c r="DA410" i="4"/>
  <c r="CZ410" i="4"/>
  <c r="CY410" i="4"/>
  <c r="CX410" i="4"/>
  <c r="DI424" i="4"/>
  <c r="DH424" i="4"/>
  <c r="DG424" i="4"/>
  <c r="DF424" i="4"/>
  <c r="DD424" i="4"/>
  <c r="DC424" i="4"/>
  <c r="DB424" i="4"/>
  <c r="DA424" i="4"/>
  <c r="CZ424" i="4"/>
  <c r="CY424" i="4"/>
  <c r="CX424" i="4"/>
  <c r="DF441" i="4"/>
  <c r="DE441" i="4"/>
  <c r="DB441" i="4"/>
  <c r="DD441" i="4"/>
  <c r="DC441" i="4"/>
  <c r="DA441" i="4"/>
  <c r="CZ441" i="4"/>
  <c r="CY441" i="4"/>
  <c r="CX441" i="4"/>
  <c r="DI441" i="4"/>
  <c r="DH441" i="4"/>
  <c r="DG441" i="4"/>
  <c r="DA354" i="4"/>
  <c r="DC356" i="4"/>
  <c r="DG360" i="4"/>
  <c r="DA370" i="4"/>
  <c r="DC380" i="4"/>
  <c r="DB381" i="4"/>
  <c r="DD382" i="4"/>
  <c r="DD387" i="4"/>
  <c r="CX395" i="4"/>
  <c r="DI395" i="4"/>
  <c r="DG395" i="4"/>
  <c r="DF395" i="4"/>
  <c r="DE395" i="4"/>
  <c r="DD395" i="4"/>
  <c r="DC395" i="4"/>
  <c r="DB395" i="4"/>
  <c r="DA395" i="4"/>
  <c r="CY395" i="4"/>
  <c r="DA414" i="4"/>
  <c r="CZ414" i="4"/>
  <c r="CY414" i="4"/>
  <c r="CX414" i="4"/>
  <c r="DI414" i="4"/>
  <c r="DH414" i="4"/>
  <c r="DG414" i="4"/>
  <c r="DF414" i="4"/>
  <c r="DE414" i="4"/>
  <c r="DD414" i="4"/>
  <c r="DC414" i="4"/>
  <c r="DB414" i="4"/>
  <c r="DF342" i="4"/>
  <c r="CY351" i="4"/>
  <c r="DB354" i="4"/>
  <c r="DD356" i="4"/>
  <c r="DF358" i="4"/>
  <c r="DH360" i="4"/>
  <c r="CY367" i="4"/>
  <c r="DB370" i="4"/>
  <c r="DB374" i="4"/>
  <c r="DD380" i="4"/>
  <c r="DC381" i="4"/>
  <c r="DE382" i="4"/>
  <c r="DG383" i="4"/>
  <c r="CY385" i="4"/>
  <c r="DE387" i="4"/>
  <c r="DC389" i="4"/>
  <c r="DA389" i="4"/>
  <c r="CZ389" i="4"/>
  <c r="CX389" i="4"/>
  <c r="DI389" i="4"/>
  <c r="DH392" i="4"/>
  <c r="DF393" i="4"/>
  <c r="CX399" i="4"/>
  <c r="CZ401" i="4"/>
  <c r="DE402" i="4"/>
  <c r="DC402" i="4"/>
  <c r="DB402" i="4"/>
  <c r="CZ402" i="4"/>
  <c r="CX402" i="4"/>
  <c r="DI402" i="4"/>
  <c r="DH402" i="4"/>
  <c r="DF402" i="4"/>
  <c r="DG342" i="4"/>
  <c r="CZ351" i="4"/>
  <c r="DC354" i="4"/>
  <c r="DE356" i="4"/>
  <c r="DG358" i="4"/>
  <c r="CZ367" i="4"/>
  <c r="DC370" i="4"/>
  <c r="DC374" i="4"/>
  <c r="DG379" i="4"/>
  <c r="DE380" i="4"/>
  <c r="DD381" i="4"/>
  <c r="DF382" i="4"/>
  <c r="DA385" i="4"/>
  <c r="DF387" i="4"/>
  <c r="DH393" i="4"/>
  <c r="DC438" i="4"/>
  <c r="DB438" i="4"/>
  <c r="CY438" i="4"/>
  <c r="DH438" i="4"/>
  <c r="DG438" i="4"/>
  <c r="DF438" i="4"/>
  <c r="DE438" i="4"/>
  <c r="DD438" i="4"/>
  <c r="DA438" i="4"/>
  <c r="CZ438" i="4"/>
  <c r="CX438" i="4"/>
  <c r="DI438" i="4"/>
  <c r="DH342" i="4"/>
  <c r="DA351" i="4"/>
  <c r="DD354" i="4"/>
  <c r="DF356" i="4"/>
  <c r="DH358" i="4"/>
  <c r="DA367" i="4"/>
  <c r="DD370" i="4"/>
  <c r="DD374" i="4"/>
  <c r="DG380" i="4"/>
  <c r="DE381" i="4"/>
  <c r="DG382" i="4"/>
  <c r="DB385" i="4"/>
  <c r="DA386" i="4"/>
  <c r="CY386" i="4"/>
  <c r="CX386" i="4"/>
  <c r="DG387" i="4"/>
  <c r="DI393" i="4"/>
  <c r="DD399" i="4"/>
  <c r="DF401" i="4"/>
  <c r="DD417" i="4"/>
  <c r="DC417" i="4"/>
  <c r="DB417" i="4"/>
  <c r="DA417" i="4"/>
  <c r="CZ417" i="4"/>
  <c r="CY417" i="4"/>
  <c r="DI417" i="4"/>
  <c r="DH417" i="4"/>
  <c r="DG417" i="4"/>
  <c r="DF417" i="4"/>
  <c r="DE417" i="4"/>
  <c r="CY348" i="4"/>
  <c r="DB351" i="4"/>
  <c r="DE354" i="4"/>
  <c r="DG356" i="4"/>
  <c r="CY364" i="4"/>
  <c r="DB367" i="4"/>
  <c r="DE370" i="4"/>
  <c r="DI372" i="4"/>
  <c r="DE374" i="4"/>
  <c r="DH380" i="4"/>
  <c r="DF381" i="4"/>
  <c r="DI382" i="4"/>
  <c r="DC385" i="4"/>
  <c r="DH387" i="4"/>
  <c r="DE391" i="4"/>
  <c r="DC391" i="4"/>
  <c r="DB391" i="4"/>
  <c r="DA391" i="4"/>
  <c r="CZ391" i="4"/>
  <c r="CY391" i="4"/>
  <c r="CX391" i="4"/>
  <c r="DH394" i="4"/>
  <c r="DF394" i="4"/>
  <c r="DE394" i="4"/>
  <c r="DD394" i="4"/>
  <c r="DC394" i="4"/>
  <c r="DB394" i="4"/>
  <c r="DA394" i="4"/>
  <c r="CZ394" i="4"/>
  <c r="CX394" i="4"/>
  <c r="DB403" i="4"/>
  <c r="CZ419" i="4"/>
  <c r="DI423" i="4"/>
  <c r="DH423" i="4"/>
  <c r="DG423" i="4"/>
  <c r="DF423" i="4"/>
  <c r="DE423" i="4"/>
  <c r="DC423" i="4"/>
  <c r="DB423" i="4"/>
  <c r="DA423" i="4"/>
  <c r="CZ423" i="4"/>
  <c r="CY423" i="4"/>
  <c r="CX423" i="4"/>
  <c r="DG426" i="4"/>
  <c r="CZ348" i="4"/>
  <c r="DC351" i="4"/>
  <c r="DF354" i="4"/>
  <c r="DH356" i="4"/>
  <c r="CZ364" i="4"/>
  <c r="DC367" i="4"/>
  <c r="DF370" i="4"/>
  <c r="DF374" i="4"/>
  <c r="DH381" i="4"/>
  <c r="DD385" i="4"/>
  <c r="DI387" i="4"/>
  <c r="DE403" i="4"/>
  <c r="DH421" i="4"/>
  <c r="DG421" i="4"/>
  <c r="DF421" i="4"/>
  <c r="DE421" i="4"/>
  <c r="DD421" i="4"/>
  <c r="DC421" i="4"/>
  <c r="DA421" i="4"/>
  <c r="CZ421" i="4"/>
  <c r="CY421" i="4"/>
  <c r="CX421" i="4"/>
  <c r="DI421" i="4"/>
  <c r="DH442" i="4"/>
  <c r="DG442" i="4"/>
  <c r="DF442" i="4"/>
  <c r="DC442" i="4"/>
  <c r="DI442" i="4"/>
  <c r="DE442" i="4"/>
  <c r="DD442" i="4"/>
  <c r="DB442" i="4"/>
  <c r="DA442" i="4"/>
  <c r="CZ442" i="4"/>
  <c r="CY442" i="4"/>
  <c r="CX442" i="4"/>
  <c r="DG374" i="4"/>
  <c r="DI381" i="4"/>
  <c r="CX383" i="4"/>
  <c r="DI383" i="4"/>
  <c r="DE385" i="4"/>
  <c r="DB388" i="4"/>
  <c r="CZ388" i="4"/>
  <c r="CY388" i="4"/>
  <c r="DH388" i="4"/>
  <c r="DF392" i="4"/>
  <c r="DD392" i="4"/>
  <c r="DC392" i="4"/>
  <c r="DB392" i="4"/>
  <c r="DA392" i="4"/>
  <c r="CZ392" i="4"/>
  <c r="CY392" i="4"/>
  <c r="CX392" i="4"/>
  <c r="DI430" i="4"/>
  <c r="DH430" i="4"/>
  <c r="DG430" i="4"/>
  <c r="DF430" i="4"/>
  <c r="DE430" i="4"/>
  <c r="DD430" i="4"/>
  <c r="DC430" i="4"/>
  <c r="DB430" i="4"/>
  <c r="DA430" i="4"/>
  <c r="CZ430" i="4"/>
  <c r="CY430" i="4"/>
  <c r="CX430" i="4"/>
  <c r="DF385" i="4"/>
  <c r="CY389" i="4"/>
  <c r="DA396" i="4"/>
  <c r="DA397" i="4"/>
  <c r="DH404" i="4"/>
  <c r="CZ412" i="4"/>
  <c r="DA413" i="4"/>
  <c r="DC415" i="4"/>
  <c r="DH420" i="4"/>
  <c r="CZ428" i="4"/>
  <c r="DE429" i="4"/>
  <c r="CZ432" i="4"/>
  <c r="DA434" i="4"/>
  <c r="CX445" i="4"/>
  <c r="DC453" i="4"/>
  <c r="DB453" i="4"/>
  <c r="DA453" i="4"/>
  <c r="CY453" i="4"/>
  <c r="CX453" i="4"/>
  <c r="DH453" i="4"/>
  <c r="DG453" i="4"/>
  <c r="DF453" i="4"/>
  <c r="DE453" i="4"/>
  <c r="DD453" i="4"/>
  <c r="DC469" i="4"/>
  <c r="DB469" i="4"/>
  <c r="DA469" i="4"/>
  <c r="CZ469" i="4"/>
  <c r="CY469" i="4"/>
  <c r="CX469" i="4"/>
  <c r="DI469" i="4"/>
  <c r="DH469" i="4"/>
  <c r="DG469" i="4"/>
  <c r="DF469" i="4"/>
  <c r="DE469" i="4"/>
  <c r="DD469" i="4"/>
  <c r="DG473" i="4"/>
  <c r="DF473" i="4"/>
  <c r="DE473" i="4"/>
  <c r="DD473" i="4"/>
  <c r="DC473" i="4"/>
  <c r="DB473" i="4"/>
  <c r="DA473" i="4"/>
  <c r="CZ473" i="4"/>
  <c r="CY473" i="4"/>
  <c r="DI473" i="4"/>
  <c r="DH473" i="4"/>
  <c r="CZ483" i="4"/>
  <c r="CY483" i="4"/>
  <c r="CX483" i="4"/>
  <c r="DI483" i="4"/>
  <c r="DH483" i="4"/>
  <c r="DG483" i="4"/>
  <c r="DF483" i="4"/>
  <c r="DE483" i="4"/>
  <c r="DD483" i="4"/>
  <c r="DC483" i="4"/>
  <c r="DB483" i="4"/>
  <c r="DA483" i="4"/>
  <c r="DF429" i="4"/>
  <c r="DA436" i="4"/>
  <c r="CZ436" i="4"/>
  <c r="DF456" i="4"/>
  <c r="DE456" i="4"/>
  <c r="DD456" i="4"/>
  <c r="DB456" i="4"/>
  <c r="DA456" i="4"/>
  <c r="CZ456" i="4"/>
  <c r="CY456" i="4"/>
  <c r="CX456" i="4"/>
  <c r="DI456" i="4"/>
  <c r="DH456" i="4"/>
  <c r="DG456" i="4"/>
  <c r="DG457" i="4"/>
  <c r="DF457" i="4"/>
  <c r="DE457" i="4"/>
  <c r="DC457" i="4"/>
  <c r="DB457" i="4"/>
  <c r="DA457" i="4"/>
  <c r="CZ457" i="4"/>
  <c r="CY457" i="4"/>
  <c r="DI457" i="4"/>
  <c r="DH457" i="4"/>
  <c r="DE488" i="4"/>
  <c r="DD488" i="4"/>
  <c r="DC488" i="4"/>
  <c r="DB488" i="4"/>
  <c r="DA488" i="4"/>
  <c r="CZ488" i="4"/>
  <c r="CY488" i="4"/>
  <c r="CX488" i="4"/>
  <c r="DI488" i="4"/>
  <c r="DH488" i="4"/>
  <c r="DG488" i="4"/>
  <c r="DF488" i="4"/>
  <c r="DI494" i="4"/>
  <c r="DH494" i="4"/>
  <c r="DG494" i="4"/>
  <c r="DF494" i="4"/>
  <c r="DE494" i="4"/>
  <c r="DD494" i="4"/>
  <c r="DC494" i="4"/>
  <c r="DB494" i="4"/>
  <c r="DA494" i="4"/>
  <c r="CZ494" i="4"/>
  <c r="CY494" i="4"/>
  <c r="CX494" i="4"/>
  <c r="DC397" i="4"/>
  <c r="CY409" i="4"/>
  <c r="DB412" i="4"/>
  <c r="DC413" i="4"/>
  <c r="DE415" i="4"/>
  <c r="CY425" i="4"/>
  <c r="DB428" i="4"/>
  <c r="DG429" i="4"/>
  <c r="DB432" i="4"/>
  <c r="DC434" i="4"/>
  <c r="DB437" i="4"/>
  <c r="DA437" i="4"/>
  <c r="CX437" i="4"/>
  <c r="CZ499" i="4"/>
  <c r="CY499" i="4"/>
  <c r="CX499" i="4"/>
  <c r="DI499" i="4"/>
  <c r="DH499" i="4"/>
  <c r="DG499" i="4"/>
  <c r="DF499" i="4"/>
  <c r="DE499" i="4"/>
  <c r="DD499" i="4"/>
  <c r="DC499" i="4"/>
  <c r="DB499" i="4"/>
  <c r="DA499" i="4"/>
  <c r="DC502" i="4"/>
  <c r="DB502" i="4"/>
  <c r="DA502" i="4"/>
  <c r="CZ502" i="4"/>
  <c r="CY502" i="4"/>
  <c r="CX502" i="4"/>
  <c r="DI502" i="4"/>
  <c r="DH502" i="4"/>
  <c r="DG502" i="4"/>
  <c r="DF502" i="4"/>
  <c r="DE502" i="4"/>
  <c r="DD502" i="4"/>
  <c r="DD397" i="4"/>
  <c r="CZ409" i="4"/>
  <c r="DC412" i="4"/>
  <c r="DD413" i="4"/>
  <c r="DF415" i="4"/>
  <c r="CZ425" i="4"/>
  <c r="DC428" i="4"/>
  <c r="DH429" i="4"/>
  <c r="DC432" i="4"/>
  <c r="DD434" i="4"/>
  <c r="CX436" i="4"/>
  <c r="CZ443" i="4"/>
  <c r="DA444" i="4"/>
  <c r="DB445" i="4"/>
  <c r="DE455" i="4"/>
  <c r="DD455" i="4"/>
  <c r="DC455" i="4"/>
  <c r="DA455" i="4"/>
  <c r="CZ455" i="4"/>
  <c r="CY455" i="4"/>
  <c r="CX455" i="4"/>
  <c r="DI455" i="4"/>
  <c r="DH455" i="4"/>
  <c r="DG455" i="4"/>
  <c r="DF455" i="4"/>
  <c r="CZ466" i="4"/>
  <c r="CY466" i="4"/>
  <c r="CX466" i="4"/>
  <c r="DI466" i="4"/>
  <c r="DH466" i="4"/>
  <c r="DF466" i="4"/>
  <c r="DE466" i="4"/>
  <c r="DD466" i="4"/>
  <c r="DC466" i="4"/>
  <c r="DB466" i="4"/>
  <c r="DA466" i="4"/>
  <c r="DE397" i="4"/>
  <c r="DA409" i="4"/>
  <c r="DD412" i="4"/>
  <c r="DE413" i="4"/>
  <c r="DG415" i="4"/>
  <c r="DA425" i="4"/>
  <c r="DD428" i="4"/>
  <c r="DI429" i="4"/>
  <c r="DD432" i="4"/>
  <c r="CY436" i="4"/>
  <c r="CY390" i="4"/>
  <c r="DF397" i="4"/>
  <c r="CY406" i="4"/>
  <c r="DB409" i="4"/>
  <c r="DE412" i="4"/>
  <c r="DF413" i="4"/>
  <c r="DH415" i="4"/>
  <c r="CY422" i="4"/>
  <c r="DB425" i="4"/>
  <c r="DE428" i="4"/>
  <c r="DE432" i="4"/>
  <c r="DF434" i="4"/>
  <c r="DB436" i="4"/>
  <c r="DB443" i="4"/>
  <c r="DC444" i="4"/>
  <c r="DD445" i="4"/>
  <c r="DF472" i="4"/>
  <c r="DE472" i="4"/>
  <c r="DD472" i="4"/>
  <c r="DC472" i="4"/>
  <c r="DB472" i="4"/>
  <c r="DA472" i="4"/>
  <c r="CZ472" i="4"/>
  <c r="CY472" i="4"/>
  <c r="CX472" i="4"/>
  <c r="DI472" i="4"/>
  <c r="DH472" i="4"/>
  <c r="DG472" i="4"/>
  <c r="DG397" i="4"/>
  <c r="DC409" i="4"/>
  <c r="DF412" i="4"/>
  <c r="DG413" i="4"/>
  <c r="DI415" i="4"/>
  <c r="DC425" i="4"/>
  <c r="DF428" i="4"/>
  <c r="DF432" i="4"/>
  <c r="DC436" i="4"/>
  <c r="DD439" i="4"/>
  <c r="DC439" i="4"/>
  <c r="CZ439" i="4"/>
  <c r="DE440" i="4"/>
  <c r="DD440" i="4"/>
  <c r="DA440" i="4"/>
  <c r="DD514" i="4"/>
  <c r="DB514" i="4"/>
  <c r="DA514" i="4"/>
  <c r="DH514" i="4"/>
  <c r="DG514" i="4"/>
  <c r="CZ514" i="4"/>
  <c r="CY514" i="4"/>
  <c r="CX514" i="4"/>
  <c r="DI514" i="4"/>
  <c r="DF514" i="4"/>
  <c r="DE514" i="4"/>
  <c r="DC514" i="4"/>
  <c r="DH397" i="4"/>
  <c r="CY404" i="4"/>
  <c r="DD409" i="4"/>
  <c r="DG412" i="4"/>
  <c r="DH413" i="4"/>
  <c r="CY420" i="4"/>
  <c r="DD425" i="4"/>
  <c r="DG428" i="4"/>
  <c r="DG432" i="4"/>
  <c r="DH434" i="4"/>
  <c r="DD436" i="4"/>
  <c r="CZ437" i="4"/>
  <c r="DE443" i="4"/>
  <c r="DG445" i="4"/>
  <c r="DG451" i="4"/>
  <c r="DF489" i="4"/>
  <c r="DE489" i="4"/>
  <c r="DD489" i="4"/>
  <c r="DC489" i="4"/>
  <c r="DB489" i="4"/>
  <c r="DA489" i="4"/>
  <c r="CZ489" i="4"/>
  <c r="CY489" i="4"/>
  <c r="CX489" i="4"/>
  <c r="DI489" i="4"/>
  <c r="DH489" i="4"/>
  <c r="DG489" i="4"/>
  <c r="DE504" i="4"/>
  <c r="DD504" i="4"/>
  <c r="DC504" i="4"/>
  <c r="DB504" i="4"/>
  <c r="DA504" i="4"/>
  <c r="CZ504" i="4"/>
  <c r="CY504" i="4"/>
  <c r="CX504" i="4"/>
  <c r="DI504" i="4"/>
  <c r="DH504" i="4"/>
  <c r="DG504" i="4"/>
  <c r="DF504" i="4"/>
  <c r="DI397" i="4"/>
  <c r="CZ404" i="4"/>
  <c r="DE409" i="4"/>
  <c r="DH412" i="4"/>
  <c r="DI413" i="4"/>
  <c r="CZ420" i="4"/>
  <c r="DE425" i="4"/>
  <c r="DH428" i="4"/>
  <c r="DH432" i="4"/>
  <c r="DE436" i="4"/>
  <c r="DC437" i="4"/>
  <c r="DG409" i="4"/>
  <c r="DG425" i="4"/>
  <c r="CY429" i="4"/>
  <c r="DG436" i="4"/>
  <c r="DE437" i="4"/>
  <c r="CY439" i="4"/>
  <c r="CY440" i="4"/>
  <c r="DI460" i="4"/>
  <c r="DH460" i="4"/>
  <c r="DF460" i="4"/>
  <c r="DE460" i="4"/>
  <c r="DD460" i="4"/>
  <c r="DC460" i="4"/>
  <c r="DB460" i="4"/>
  <c r="CZ460" i="4"/>
  <c r="CY460" i="4"/>
  <c r="CX460" i="4"/>
  <c r="CZ429" i="4"/>
  <c r="DH436" i="4"/>
  <c r="DF437" i="4"/>
  <c r="DA439" i="4"/>
  <c r="CZ440" i="4"/>
  <c r="CZ453" i="4"/>
  <c r="CX457" i="4"/>
  <c r="DE471" i="4"/>
  <c r="DD471" i="4"/>
  <c r="DC471" i="4"/>
  <c r="DB471" i="4"/>
  <c r="DA471" i="4"/>
  <c r="CZ471" i="4"/>
  <c r="CY471" i="4"/>
  <c r="CX471" i="4"/>
  <c r="DI471" i="4"/>
  <c r="DH471" i="4"/>
  <c r="DG471" i="4"/>
  <c r="DF471" i="4"/>
  <c r="CX473" i="4"/>
  <c r="CY415" i="4"/>
  <c r="DA429" i="4"/>
  <c r="CY434" i="4"/>
  <c r="CX434" i="4"/>
  <c r="DI436" i="4"/>
  <c r="DB439" i="4"/>
  <c r="DB440" i="4"/>
  <c r="DI444" i="4"/>
  <c r="DH444" i="4"/>
  <c r="DE444" i="4"/>
  <c r="CX444" i="4"/>
  <c r="DI453" i="4"/>
  <c r="DD457" i="4"/>
  <c r="DG474" i="4"/>
  <c r="DF474" i="4"/>
  <c r="DE474" i="4"/>
  <c r="DD474" i="4"/>
  <c r="DC474" i="4"/>
  <c r="DB474" i="4"/>
  <c r="DA474" i="4"/>
  <c r="CZ474" i="4"/>
  <c r="CY474" i="4"/>
  <c r="DI474" i="4"/>
  <c r="DH474" i="4"/>
  <c r="DI478" i="4"/>
  <c r="DH478" i="4"/>
  <c r="DG478" i="4"/>
  <c r="DF478" i="4"/>
  <c r="DE478" i="4"/>
  <c r="DD478" i="4"/>
  <c r="DC478" i="4"/>
  <c r="DA478" i="4"/>
  <c r="CZ478" i="4"/>
  <c r="CY478" i="4"/>
  <c r="CX478" i="4"/>
  <c r="CZ415" i="4"/>
  <c r="DB429" i="4"/>
  <c r="DI443" i="4"/>
  <c r="DH443" i="4"/>
  <c r="DG443" i="4"/>
  <c r="DD443" i="4"/>
  <c r="DI445" i="4"/>
  <c r="DF445" i="4"/>
  <c r="CY445" i="4"/>
  <c r="DC456" i="4"/>
  <c r="DF505" i="4"/>
  <c r="DE505" i="4"/>
  <c r="DD505" i="4"/>
  <c r="DC505" i="4"/>
  <c r="DB505" i="4"/>
  <c r="DA505" i="4"/>
  <c r="CZ505" i="4"/>
  <c r="CY505" i="4"/>
  <c r="CX505" i="4"/>
  <c r="DI505" i="4"/>
  <c r="DH505" i="4"/>
  <c r="DG505" i="4"/>
  <c r="DC429" i="4"/>
  <c r="DF440" i="4"/>
  <c r="DA451" i="4"/>
  <c r="CZ451" i="4"/>
  <c r="CY451" i="4"/>
  <c r="DE451" i="4"/>
  <c r="DD451" i="4"/>
  <c r="DC451" i="4"/>
  <c r="DB451" i="4"/>
  <c r="CZ450" i="4"/>
  <c r="CY450" i="4"/>
  <c r="CX450" i="4"/>
  <c r="DI450" i="4"/>
  <c r="DD450" i="4"/>
  <c r="DC450" i="4"/>
  <c r="DB450" i="4"/>
  <c r="DA450" i="4"/>
  <c r="DB455" i="4"/>
  <c r="DG466" i="4"/>
  <c r="DC486" i="4"/>
  <c r="DB486" i="4"/>
  <c r="DA486" i="4"/>
  <c r="CZ486" i="4"/>
  <c r="CY486" i="4"/>
  <c r="CX486" i="4"/>
  <c r="DI486" i="4"/>
  <c r="DH486" i="4"/>
  <c r="DG486" i="4"/>
  <c r="DF486" i="4"/>
  <c r="DE486" i="4"/>
  <c r="DD486" i="4"/>
  <c r="DC452" i="4"/>
  <c r="DE454" i="4"/>
  <c r="DI458" i="4"/>
  <c r="DB467" i="4"/>
  <c r="DE470" i="4"/>
  <c r="DI475" i="4"/>
  <c r="DB484" i="4"/>
  <c r="DC485" i="4"/>
  <c r="DE487" i="4"/>
  <c r="DH490" i="4"/>
  <c r="DI491" i="4"/>
  <c r="DB500" i="4"/>
  <c r="DC501" i="4"/>
  <c r="DH506" i="4"/>
  <c r="CX512" i="4"/>
  <c r="DF516" i="4"/>
  <c r="DD516" i="4"/>
  <c r="DC516" i="4"/>
  <c r="DI516" i="4"/>
  <c r="DE522" i="4"/>
  <c r="CX538" i="4"/>
  <c r="DI538" i="4"/>
  <c r="DH538" i="4"/>
  <c r="DG538" i="4"/>
  <c r="DF538" i="4"/>
  <c r="DE538" i="4"/>
  <c r="DD538" i="4"/>
  <c r="DC538" i="4"/>
  <c r="DB538" i="4"/>
  <c r="DA538" i="4"/>
  <c r="CZ538" i="4"/>
  <c r="CY538" i="4"/>
  <c r="DI551" i="4"/>
  <c r="DH551" i="4"/>
  <c r="DG551" i="4"/>
  <c r="DF551" i="4"/>
  <c r="DE551" i="4"/>
  <c r="DD551" i="4"/>
  <c r="DC551" i="4"/>
  <c r="DB551" i="4"/>
  <c r="DA551" i="4"/>
  <c r="CZ551" i="4"/>
  <c r="CY551" i="4"/>
  <c r="CX551" i="4"/>
  <c r="DC467" i="4"/>
  <c r="DC484" i="4"/>
  <c r="DI490" i="4"/>
  <c r="DC500" i="4"/>
  <c r="DI506" i="4"/>
  <c r="CZ508" i="4"/>
  <c r="DA512" i="4"/>
  <c r="CX515" i="4"/>
  <c r="DI577" i="4"/>
  <c r="DH577" i="4"/>
  <c r="DG577" i="4"/>
  <c r="DF577" i="4"/>
  <c r="DE577" i="4"/>
  <c r="DD577" i="4"/>
  <c r="DC577" i="4"/>
  <c r="DB577" i="4"/>
  <c r="DA577" i="4"/>
  <c r="CZ577" i="4"/>
  <c r="CY577" i="4"/>
  <c r="CX577" i="4"/>
  <c r="DD467" i="4"/>
  <c r="DD484" i="4"/>
  <c r="DE485" i="4"/>
  <c r="DG487" i="4"/>
  <c r="DD500" i="4"/>
  <c r="DA508" i="4"/>
  <c r="DC512" i="4"/>
  <c r="CZ521" i="4"/>
  <c r="DG522" i="4"/>
  <c r="CZ524" i="4"/>
  <c r="CZ540" i="4"/>
  <c r="CY540" i="4"/>
  <c r="CX540" i="4"/>
  <c r="DI540" i="4"/>
  <c r="DH540" i="4"/>
  <c r="DG540" i="4"/>
  <c r="DF540" i="4"/>
  <c r="DE540" i="4"/>
  <c r="DD540" i="4"/>
  <c r="DC540" i="4"/>
  <c r="DB540" i="4"/>
  <c r="DA540" i="4"/>
  <c r="DC560" i="4"/>
  <c r="DB560" i="4"/>
  <c r="DA560" i="4"/>
  <c r="CZ560" i="4"/>
  <c r="CY560" i="4"/>
  <c r="CX560" i="4"/>
  <c r="DI560" i="4"/>
  <c r="DH560" i="4"/>
  <c r="DG560" i="4"/>
  <c r="DF560" i="4"/>
  <c r="DE560" i="4"/>
  <c r="DD560" i="4"/>
  <c r="DI567" i="4"/>
  <c r="DH567" i="4"/>
  <c r="DG567" i="4"/>
  <c r="DF567" i="4"/>
  <c r="DE567" i="4"/>
  <c r="DD567" i="4"/>
  <c r="DC567" i="4"/>
  <c r="DB567" i="4"/>
  <c r="DA567" i="4"/>
  <c r="CZ567" i="4"/>
  <c r="CY567" i="4"/>
  <c r="CX567" i="4"/>
  <c r="CY461" i="4"/>
  <c r="DE467" i="4"/>
  <c r="DE484" i="4"/>
  <c r="DE500" i="4"/>
  <c r="CZ510" i="4"/>
  <c r="CX510" i="4"/>
  <c r="DD512" i="4"/>
  <c r="DC513" i="4"/>
  <c r="DA513" i="4"/>
  <c r="CZ513" i="4"/>
  <c r="DF513" i="4"/>
  <c r="DC524" i="4"/>
  <c r="DF467" i="4"/>
  <c r="DF484" i="4"/>
  <c r="DF500" i="4"/>
  <c r="DD523" i="4"/>
  <c r="DC523" i="4"/>
  <c r="DA523" i="4"/>
  <c r="CZ523" i="4"/>
  <c r="DI533" i="4"/>
  <c r="DH533" i="4"/>
  <c r="DG533" i="4"/>
  <c r="DF533" i="4"/>
  <c r="DE533" i="4"/>
  <c r="DD533" i="4"/>
  <c r="DC533" i="4"/>
  <c r="DB533" i="4"/>
  <c r="DA533" i="4"/>
  <c r="CZ533" i="4"/>
  <c r="CY533" i="4"/>
  <c r="CX533" i="4"/>
  <c r="DI554" i="4"/>
  <c r="DH554" i="4"/>
  <c r="DG554" i="4"/>
  <c r="DF554" i="4"/>
  <c r="DE554" i="4"/>
  <c r="DD554" i="4"/>
  <c r="DC554" i="4"/>
  <c r="DB554" i="4"/>
  <c r="DA554" i="4"/>
  <c r="CZ554" i="4"/>
  <c r="CY554" i="4"/>
  <c r="CX554" i="4"/>
  <c r="DI570" i="4"/>
  <c r="DH570" i="4"/>
  <c r="DG570" i="4"/>
  <c r="DF570" i="4"/>
  <c r="DE570" i="4"/>
  <c r="DD570" i="4"/>
  <c r="DC570" i="4"/>
  <c r="DB570" i="4"/>
  <c r="DA570" i="4"/>
  <c r="CZ570" i="4"/>
  <c r="CY570" i="4"/>
  <c r="CX570" i="4"/>
  <c r="CY490" i="4"/>
  <c r="CY506" i="4"/>
  <c r="DC518" i="4"/>
  <c r="DG564" i="4"/>
  <c r="DF564" i="4"/>
  <c r="DE564" i="4"/>
  <c r="DD564" i="4"/>
  <c r="DC564" i="4"/>
  <c r="DB564" i="4"/>
  <c r="DA564" i="4"/>
  <c r="CZ564" i="4"/>
  <c r="CY564" i="4"/>
  <c r="CX564" i="4"/>
  <c r="DI564" i="4"/>
  <c r="DH564" i="4"/>
  <c r="DA458" i="4"/>
  <c r="DA475" i="4"/>
  <c r="CZ490" i="4"/>
  <c r="DA491" i="4"/>
  <c r="CZ506" i="4"/>
  <c r="CY513" i="4"/>
  <c r="DD518" i="4"/>
  <c r="DI522" i="4"/>
  <c r="DC522" i="4"/>
  <c r="DB522" i="4"/>
  <c r="CZ522" i="4"/>
  <c r="CY522" i="4"/>
  <c r="CX523" i="4"/>
  <c r="DD528" i="4"/>
  <c r="DB528" i="4"/>
  <c r="DA528" i="4"/>
  <c r="CZ528" i="4"/>
  <c r="CY528" i="4"/>
  <c r="CX528" i="4"/>
  <c r="DI528" i="4"/>
  <c r="DH528" i="4"/>
  <c r="DF528" i="4"/>
  <c r="DE528" i="4"/>
  <c r="DD561" i="4"/>
  <c r="DC561" i="4"/>
  <c r="DB561" i="4"/>
  <c r="DA561" i="4"/>
  <c r="CZ561" i="4"/>
  <c r="CY561" i="4"/>
  <c r="CX561" i="4"/>
  <c r="DI561" i="4"/>
  <c r="DH561" i="4"/>
  <c r="DG561" i="4"/>
  <c r="DF561" i="4"/>
  <c r="DE561" i="4"/>
  <c r="DB458" i="4"/>
  <c r="DB475" i="4"/>
  <c r="DA490" i="4"/>
  <c r="DB491" i="4"/>
  <c r="DA506" i="4"/>
  <c r="DC510" i="4"/>
  <c r="DB513" i="4"/>
  <c r="DE516" i="4"/>
  <c r="DG518" i="4"/>
  <c r="CY523" i="4"/>
  <c r="DC527" i="4"/>
  <c r="DA527" i="4"/>
  <c r="CZ527" i="4"/>
  <c r="CY527" i="4"/>
  <c r="CX527" i="4"/>
  <c r="DI527" i="4"/>
  <c r="DH527" i="4"/>
  <c r="DG527" i="4"/>
  <c r="DE527" i="4"/>
  <c r="DD527" i="4"/>
  <c r="DC543" i="4"/>
  <c r="DB543" i="4"/>
  <c r="DA543" i="4"/>
  <c r="CZ543" i="4"/>
  <c r="CY543" i="4"/>
  <c r="CX543" i="4"/>
  <c r="DI543" i="4"/>
  <c r="DH543" i="4"/>
  <c r="DG543" i="4"/>
  <c r="DF543" i="4"/>
  <c r="DE543" i="4"/>
  <c r="DD543" i="4"/>
  <c r="CY454" i="4"/>
  <c r="DC458" i="4"/>
  <c r="DD459" i="4"/>
  <c r="DF461" i="4"/>
  <c r="CY470" i="4"/>
  <c r="DC475" i="4"/>
  <c r="DD476" i="4"/>
  <c r="CY487" i="4"/>
  <c r="DB490" i="4"/>
  <c r="DC491" i="4"/>
  <c r="DD492" i="4"/>
  <c r="CY503" i="4"/>
  <c r="DB506" i="4"/>
  <c r="DD507" i="4"/>
  <c r="DD510" i="4"/>
  <c r="DD513" i="4"/>
  <c r="DB526" i="4"/>
  <c r="CZ526" i="4"/>
  <c r="CY526" i="4"/>
  <c r="CX526" i="4"/>
  <c r="DI526" i="4"/>
  <c r="DH526" i="4"/>
  <c r="DG526" i="4"/>
  <c r="DF526" i="4"/>
  <c r="DD526" i="4"/>
  <c r="DC526" i="4"/>
  <c r="DI534" i="4"/>
  <c r="DH534" i="4"/>
  <c r="DG534" i="4"/>
  <c r="DF534" i="4"/>
  <c r="DE534" i="4"/>
  <c r="DD534" i="4"/>
  <c r="DC534" i="4"/>
  <c r="DB534" i="4"/>
  <c r="DA534" i="4"/>
  <c r="CZ534" i="4"/>
  <c r="CY534" i="4"/>
  <c r="CX534" i="4"/>
  <c r="DI537" i="4"/>
  <c r="DH537" i="4"/>
  <c r="DG537" i="4"/>
  <c r="DF537" i="4"/>
  <c r="DE537" i="4"/>
  <c r="DD537" i="4"/>
  <c r="DC537" i="4"/>
  <c r="DB537" i="4"/>
  <c r="DA537" i="4"/>
  <c r="CZ537" i="4"/>
  <c r="CY537" i="4"/>
  <c r="CX537" i="4"/>
  <c r="DI550" i="4"/>
  <c r="DH550" i="4"/>
  <c r="DG550" i="4"/>
  <c r="DF550" i="4"/>
  <c r="DE550" i="4"/>
  <c r="DD550" i="4"/>
  <c r="DC550" i="4"/>
  <c r="DB550" i="4"/>
  <c r="DA550" i="4"/>
  <c r="CZ550" i="4"/>
  <c r="CY550" i="4"/>
  <c r="CX550" i="4"/>
  <c r="CX555" i="4"/>
  <c r="DI555" i="4"/>
  <c r="DH555" i="4"/>
  <c r="DG555" i="4"/>
  <c r="DF555" i="4"/>
  <c r="DE555" i="4"/>
  <c r="DD555" i="4"/>
  <c r="DC555" i="4"/>
  <c r="DB555" i="4"/>
  <c r="DA555" i="4"/>
  <c r="CZ555" i="4"/>
  <c r="CY555" i="4"/>
  <c r="CZ454" i="4"/>
  <c r="DD458" i="4"/>
  <c r="CZ470" i="4"/>
  <c r="DD475" i="4"/>
  <c r="CZ487" i="4"/>
  <c r="DC490" i="4"/>
  <c r="DD491" i="4"/>
  <c r="DC506" i="4"/>
  <c r="DB512" i="4"/>
  <c r="CZ512" i="4"/>
  <c r="CY512" i="4"/>
  <c r="DI512" i="4"/>
  <c r="DE512" i="4"/>
  <c r="DI521" i="4"/>
  <c r="DH521" i="4"/>
  <c r="DB521" i="4"/>
  <c r="DA521" i="4"/>
  <c r="CY521" i="4"/>
  <c r="CX521" i="4"/>
  <c r="DE523" i="4"/>
  <c r="CX524" i="4"/>
  <c r="DE524" i="4"/>
  <c r="DD524" i="4"/>
  <c r="DB524" i="4"/>
  <c r="DA524" i="4"/>
  <c r="DD490" i="4"/>
  <c r="DD506" i="4"/>
  <c r="DG513" i="4"/>
  <c r="DE515" i="4"/>
  <c r="DC515" i="4"/>
  <c r="DB515" i="4"/>
  <c r="DI515" i="4"/>
  <c r="DH515" i="4"/>
  <c r="DG531" i="4"/>
  <c r="DE531" i="4"/>
  <c r="DD531" i="4"/>
  <c r="DC531" i="4"/>
  <c r="DB531" i="4"/>
  <c r="DA531" i="4"/>
  <c r="CZ531" i="4"/>
  <c r="CY531" i="4"/>
  <c r="CX531" i="4"/>
  <c r="DI531" i="4"/>
  <c r="DH531" i="4"/>
  <c r="CZ557" i="4"/>
  <c r="CY557" i="4"/>
  <c r="CX557" i="4"/>
  <c r="DI557" i="4"/>
  <c r="DH557" i="4"/>
  <c r="DG557" i="4"/>
  <c r="DF557" i="4"/>
  <c r="DE557" i="4"/>
  <c r="DD557" i="4"/>
  <c r="DC557" i="4"/>
  <c r="DB557" i="4"/>
  <c r="DA557" i="4"/>
  <c r="DI566" i="4"/>
  <c r="DH566" i="4"/>
  <c r="DG566" i="4"/>
  <c r="DF566" i="4"/>
  <c r="DE566" i="4"/>
  <c r="DD566" i="4"/>
  <c r="DC566" i="4"/>
  <c r="DB566" i="4"/>
  <c r="DA566" i="4"/>
  <c r="CZ566" i="4"/>
  <c r="CY566" i="4"/>
  <c r="CX566" i="4"/>
  <c r="CX571" i="4"/>
  <c r="DI571" i="4"/>
  <c r="DH571" i="4"/>
  <c r="DG571" i="4"/>
  <c r="DF571" i="4"/>
  <c r="DE571" i="4"/>
  <c r="DD571" i="4"/>
  <c r="DC571" i="4"/>
  <c r="DB571" i="4"/>
  <c r="DA571" i="4"/>
  <c r="CZ571" i="4"/>
  <c r="CY571" i="4"/>
  <c r="CZ452" i="4"/>
  <c r="DB454" i="4"/>
  <c r="DF458" i="4"/>
  <c r="DG459" i="4"/>
  <c r="CY467" i="4"/>
  <c r="CZ468" i="4"/>
  <c r="DB470" i="4"/>
  <c r="DF475" i="4"/>
  <c r="DG476" i="4"/>
  <c r="DH477" i="4"/>
  <c r="CY484" i="4"/>
  <c r="CZ485" i="4"/>
  <c r="DB487" i="4"/>
  <c r="DE490" i="4"/>
  <c r="DF491" i="4"/>
  <c r="DG492" i="4"/>
  <c r="DH493" i="4"/>
  <c r="CY500" i="4"/>
  <c r="CZ501" i="4"/>
  <c r="DB503" i="4"/>
  <c r="DE506" i="4"/>
  <c r="DG507" i="4"/>
  <c r="DI509" i="4"/>
  <c r="DG510" i="4"/>
  <c r="DH513" i="4"/>
  <c r="DI519" i="4"/>
  <c r="DG519" i="4"/>
  <c r="DF519" i="4"/>
  <c r="CZ519" i="4"/>
  <c r="CY519" i="4"/>
  <c r="CX522" i="4"/>
  <c r="DG523" i="4"/>
  <c r="DA452" i="4"/>
  <c r="DC454" i="4"/>
  <c r="DG458" i="4"/>
  <c r="DH459" i="4"/>
  <c r="CZ467" i="4"/>
  <c r="DA468" i="4"/>
  <c r="DC470" i="4"/>
  <c r="DG475" i="4"/>
  <c r="DH476" i="4"/>
  <c r="CZ484" i="4"/>
  <c r="DA485" i="4"/>
  <c r="DC487" i="4"/>
  <c r="DF490" i="4"/>
  <c r="DG491" i="4"/>
  <c r="CZ500" i="4"/>
  <c r="DA501" i="4"/>
  <c r="DC503" i="4"/>
  <c r="DF506" i="4"/>
  <c r="DH510" i="4"/>
  <c r="DI513" i="4"/>
  <c r="DH518" i="4"/>
  <c r="DF518" i="4"/>
  <c r="DE518" i="4"/>
  <c r="CY518" i="4"/>
  <c r="CX518" i="4"/>
  <c r="DH523" i="4"/>
  <c r="CZ573" i="4"/>
  <c r="CY573" i="4"/>
  <c r="CX573" i="4"/>
  <c r="DI573" i="4"/>
  <c r="DH573" i="4"/>
  <c r="DG573" i="4"/>
  <c r="DF573" i="4"/>
  <c r="DE573" i="4"/>
  <c r="DD573" i="4"/>
  <c r="DC573" i="4"/>
  <c r="DB573" i="4"/>
  <c r="DA573" i="4"/>
  <c r="DI510" i="4"/>
  <c r="DA511" i="4"/>
  <c r="CY511" i="4"/>
  <c r="CX511" i="4"/>
  <c r="DH511" i="4"/>
  <c r="DG517" i="4"/>
  <c r="DE517" i="4"/>
  <c r="DD517" i="4"/>
  <c r="CX517" i="4"/>
  <c r="DD522" i="4"/>
  <c r="DI523" i="4"/>
  <c r="DD544" i="4"/>
  <c r="DC544" i="4"/>
  <c r="DB544" i="4"/>
  <c r="DA544" i="4"/>
  <c r="CZ544" i="4"/>
  <c r="CY544" i="4"/>
  <c r="CX544" i="4"/>
  <c r="DI544" i="4"/>
  <c r="DH544" i="4"/>
  <c r="DG544" i="4"/>
  <c r="DF544" i="4"/>
  <c r="DE544" i="4"/>
  <c r="DB525" i="4"/>
  <c r="DF529" i="4"/>
  <c r="DG530" i="4"/>
  <c r="DI532" i="4"/>
  <c r="CZ539" i="4"/>
  <c r="DB541" i="4"/>
  <c r="DF545" i="4"/>
  <c r="DG546" i="4"/>
  <c r="DH547" i="4"/>
  <c r="DH548" i="4"/>
  <c r="DI549" i="4"/>
  <c r="CZ556" i="4"/>
  <c r="DB558" i="4"/>
  <c r="DC559" i="4"/>
  <c r="DF562" i="4"/>
  <c r="DG563" i="4"/>
  <c r="DI565" i="4"/>
  <c r="CZ572" i="4"/>
  <c r="DB574" i="4"/>
  <c r="DC575" i="4"/>
  <c r="DF576" i="4"/>
  <c r="CZ578" i="4"/>
  <c r="CX582" i="4"/>
  <c r="CX583" i="4"/>
  <c r="CY589" i="4"/>
  <c r="DC525" i="4"/>
  <c r="DG529" i="4"/>
  <c r="DH530" i="4"/>
  <c r="DA539" i="4"/>
  <c r="DC541" i="4"/>
  <c r="DG545" i="4"/>
  <c r="DH546" i="4"/>
  <c r="DI547" i="4"/>
  <c r="DI548" i="4"/>
  <c r="DA556" i="4"/>
  <c r="DC558" i="4"/>
  <c r="DG562" i="4"/>
  <c r="DH563" i="4"/>
  <c r="DA572" i="4"/>
  <c r="DC574" i="4"/>
  <c r="DG576" i="4"/>
  <c r="DA578" i="4"/>
  <c r="DB582" i="4"/>
  <c r="CY583" i="4"/>
  <c r="DB589" i="4"/>
  <c r="DI529" i="4"/>
  <c r="CY535" i="4"/>
  <c r="DC539" i="4"/>
  <c r="DI545" i="4"/>
  <c r="CY552" i="4"/>
  <c r="DC556" i="4"/>
  <c r="DI562" i="4"/>
  <c r="CY568" i="4"/>
  <c r="DC572" i="4"/>
  <c r="CZ580" i="4"/>
  <c r="DE582" i="4"/>
  <c r="DE583" i="4"/>
  <c r="CZ584" i="4"/>
  <c r="CX588" i="4"/>
  <c r="DI609" i="4"/>
  <c r="DH609" i="4"/>
  <c r="DG609" i="4"/>
  <c r="DF609" i="4"/>
  <c r="DE609" i="4"/>
  <c r="DD609" i="4"/>
  <c r="DC609" i="4"/>
  <c r="DB609" i="4"/>
  <c r="DA609" i="4"/>
  <c r="CZ609" i="4"/>
  <c r="CY609" i="4"/>
  <c r="CX609" i="4"/>
  <c r="CZ613" i="4"/>
  <c r="CY613" i="4"/>
  <c r="CX613" i="4"/>
  <c r="DI613" i="4"/>
  <c r="DH613" i="4"/>
  <c r="DG613" i="4"/>
  <c r="DF613" i="4"/>
  <c r="DE613" i="4"/>
  <c r="DD613" i="4"/>
  <c r="DC613" i="4"/>
  <c r="DB613" i="4"/>
  <c r="DA613" i="4"/>
  <c r="DF619" i="4"/>
  <c r="DE619" i="4"/>
  <c r="DD619" i="4"/>
  <c r="DC619" i="4"/>
  <c r="DB619" i="4"/>
  <c r="DA619" i="4"/>
  <c r="CZ619" i="4"/>
  <c r="CY619" i="4"/>
  <c r="CX619" i="4"/>
  <c r="DI619" i="4"/>
  <c r="DH619" i="4"/>
  <c r="DG619" i="4"/>
  <c r="DF525" i="4"/>
  <c r="CZ535" i="4"/>
  <c r="DD539" i="4"/>
  <c r="DF541" i="4"/>
  <c r="CZ552" i="4"/>
  <c r="DD556" i="4"/>
  <c r="DF558" i="4"/>
  <c r="CZ568" i="4"/>
  <c r="DD572" i="4"/>
  <c r="DF574" i="4"/>
  <c r="DD578" i="4"/>
  <c r="DA580" i="4"/>
  <c r="DF582" i="4"/>
  <c r="DF583" i="4"/>
  <c r="DD584" i="4"/>
  <c r="DA588" i="4"/>
  <c r="DH621" i="4"/>
  <c r="DG621" i="4"/>
  <c r="DF621" i="4"/>
  <c r="DE621" i="4"/>
  <c r="DD621" i="4"/>
  <c r="DC621" i="4"/>
  <c r="DB621" i="4"/>
  <c r="DA621" i="4"/>
  <c r="CZ621" i="4"/>
  <c r="CY621" i="4"/>
  <c r="CX621" i="4"/>
  <c r="DI621" i="4"/>
  <c r="DC632" i="4"/>
  <c r="DB632" i="4"/>
  <c r="DA632" i="4"/>
  <c r="CZ632" i="4"/>
  <c r="CY632" i="4"/>
  <c r="CX632" i="4"/>
  <c r="DI632" i="4"/>
  <c r="DH632" i="4"/>
  <c r="DG632" i="4"/>
  <c r="DF632" i="4"/>
  <c r="DE632" i="4"/>
  <c r="DD632" i="4"/>
  <c r="DA535" i="4"/>
  <c r="DE539" i="4"/>
  <c r="DA552" i="4"/>
  <c r="DE556" i="4"/>
  <c r="DA568" i="4"/>
  <c r="DE572" i="4"/>
  <c r="DB580" i="4"/>
  <c r="DF584" i="4"/>
  <c r="DC588" i="4"/>
  <c r="DC600" i="4"/>
  <c r="DB600" i="4"/>
  <c r="DA600" i="4"/>
  <c r="CZ600" i="4"/>
  <c r="CY600" i="4"/>
  <c r="CX600" i="4"/>
  <c r="DI600" i="4"/>
  <c r="DH600" i="4"/>
  <c r="DG600" i="4"/>
  <c r="DF600" i="4"/>
  <c r="DE600" i="4"/>
  <c r="DD600" i="4"/>
  <c r="CY628" i="4"/>
  <c r="CX628" i="4"/>
  <c r="DI628" i="4"/>
  <c r="DH628" i="4"/>
  <c r="DG628" i="4"/>
  <c r="DF628" i="4"/>
  <c r="DE628" i="4"/>
  <c r="DD628" i="4"/>
  <c r="DC628" i="4"/>
  <c r="DB628" i="4"/>
  <c r="DA628" i="4"/>
  <c r="CZ628" i="4"/>
  <c r="DE634" i="4"/>
  <c r="DD634" i="4"/>
  <c r="DC634" i="4"/>
  <c r="DB634" i="4"/>
  <c r="DA634" i="4"/>
  <c r="CZ634" i="4"/>
  <c r="CY634" i="4"/>
  <c r="CX634" i="4"/>
  <c r="DI634" i="4"/>
  <c r="DH634" i="4"/>
  <c r="DG634" i="4"/>
  <c r="DF634" i="4"/>
  <c r="CY532" i="4"/>
  <c r="DB535" i="4"/>
  <c r="DF539" i="4"/>
  <c r="DB552" i="4"/>
  <c r="DF556" i="4"/>
  <c r="CY565" i="4"/>
  <c r="DB568" i="4"/>
  <c r="DF572" i="4"/>
  <c r="DC580" i="4"/>
  <c r="DH582" i="4"/>
  <c r="DH583" i="4"/>
  <c r="DG584" i="4"/>
  <c r="CY586" i="4"/>
  <c r="CY596" i="4"/>
  <c r="CX596" i="4"/>
  <c r="DI596" i="4"/>
  <c r="DH596" i="4"/>
  <c r="DG596" i="4"/>
  <c r="DF596" i="4"/>
  <c r="DE596" i="4"/>
  <c r="DD596" i="4"/>
  <c r="DC596" i="4"/>
  <c r="DB596" i="4"/>
  <c r="DA596" i="4"/>
  <c r="CZ596" i="4"/>
  <c r="DE602" i="4"/>
  <c r="DD602" i="4"/>
  <c r="DC602" i="4"/>
  <c r="DB602" i="4"/>
  <c r="DA602" i="4"/>
  <c r="CZ602" i="4"/>
  <c r="CY602" i="4"/>
  <c r="CX602" i="4"/>
  <c r="DI602" i="4"/>
  <c r="DH602" i="4"/>
  <c r="DG602" i="4"/>
  <c r="DF602" i="4"/>
  <c r="DC642" i="4"/>
  <c r="DI642" i="4"/>
  <c r="DH642" i="4"/>
  <c r="DG642" i="4"/>
  <c r="DF642" i="4"/>
  <c r="DE642" i="4"/>
  <c r="DD642" i="4"/>
  <c r="DB642" i="4"/>
  <c r="DA642" i="4"/>
  <c r="CZ642" i="4"/>
  <c r="CY642" i="4"/>
  <c r="CX642" i="4"/>
  <c r="DC535" i="4"/>
  <c r="DD580" i="4"/>
  <c r="CZ581" i="4"/>
  <c r="CY581" i="4"/>
  <c r="CX581" i="4"/>
  <c r="DI581" i="4"/>
  <c r="DH584" i="4"/>
  <c r="DA586" i="4"/>
  <c r="CZ587" i="4"/>
  <c r="DH589" i="4"/>
  <c r="DG589" i="4"/>
  <c r="DF589" i="4"/>
  <c r="DC589" i="4"/>
  <c r="DA589" i="4"/>
  <c r="CZ589" i="4"/>
  <c r="CX589" i="4"/>
  <c r="DI589" i="4"/>
  <c r="DF593" i="4"/>
  <c r="DD535" i="4"/>
  <c r="DE580" i="4"/>
  <c r="DB586" i="4"/>
  <c r="DB587" i="4"/>
  <c r="DH593" i="4"/>
  <c r="DI646" i="4"/>
  <c r="DG646" i="4"/>
  <c r="CZ646" i="4"/>
  <c r="DH646" i="4"/>
  <c r="DF646" i="4"/>
  <c r="DE646" i="4"/>
  <c r="DD646" i="4"/>
  <c r="DC646" i="4"/>
  <c r="DB646" i="4"/>
  <c r="DA646" i="4"/>
  <c r="CY646" i="4"/>
  <c r="CX646" i="4"/>
  <c r="CY529" i="4"/>
  <c r="DE535" i="4"/>
  <c r="CY545" i="4"/>
  <c r="CY562" i="4"/>
  <c r="DF580" i="4"/>
  <c r="DD585" i="4"/>
  <c r="DC585" i="4"/>
  <c r="DB585" i="4"/>
  <c r="CY585" i="4"/>
  <c r="DF585" i="4"/>
  <c r="DF586" i="4"/>
  <c r="DC587" i="4"/>
  <c r="CZ529" i="4"/>
  <c r="DA530" i="4"/>
  <c r="DC532" i="4"/>
  <c r="DF535" i="4"/>
  <c r="CZ545" i="4"/>
  <c r="DA546" i="4"/>
  <c r="DB547" i="4"/>
  <c r="DB548" i="4"/>
  <c r="DC549" i="4"/>
  <c r="DF552" i="4"/>
  <c r="CZ562" i="4"/>
  <c r="DA563" i="4"/>
  <c r="DC565" i="4"/>
  <c r="DF568" i="4"/>
  <c r="CZ576" i="4"/>
  <c r="DG580" i="4"/>
  <c r="DA529" i="4"/>
  <c r="DB530" i="4"/>
  <c r="DD532" i="4"/>
  <c r="DG535" i="4"/>
  <c r="DA545" i="4"/>
  <c r="DB546" i="4"/>
  <c r="DC547" i="4"/>
  <c r="DC548" i="4"/>
  <c r="DD549" i="4"/>
  <c r="DG552" i="4"/>
  <c r="DA562" i="4"/>
  <c r="DB563" i="4"/>
  <c r="DG568" i="4"/>
  <c r="DA576" i="4"/>
  <c r="DG588" i="4"/>
  <c r="DF588" i="4"/>
  <c r="DE588" i="4"/>
  <c r="DB588" i="4"/>
  <c r="CZ588" i="4"/>
  <c r="CY588" i="4"/>
  <c r="DI588" i="4"/>
  <c r="DH588" i="4"/>
  <c r="CZ629" i="4"/>
  <c r="CY629" i="4"/>
  <c r="CX629" i="4"/>
  <c r="DI629" i="4"/>
  <c r="DH629" i="4"/>
  <c r="DG629" i="4"/>
  <c r="DF629" i="4"/>
  <c r="DE629" i="4"/>
  <c r="DD629" i="4"/>
  <c r="DC629" i="4"/>
  <c r="DB629" i="4"/>
  <c r="DA629" i="4"/>
  <c r="DF635" i="4"/>
  <c r="DE635" i="4"/>
  <c r="DD635" i="4"/>
  <c r="DC635" i="4"/>
  <c r="DB635" i="4"/>
  <c r="DA635" i="4"/>
  <c r="CZ635" i="4"/>
  <c r="CY635" i="4"/>
  <c r="CX635" i="4"/>
  <c r="DI635" i="4"/>
  <c r="DH635" i="4"/>
  <c r="DG635" i="4"/>
  <c r="DB529" i="4"/>
  <c r="DH535" i="4"/>
  <c r="DB545" i="4"/>
  <c r="DB562" i="4"/>
  <c r="DB576" i="4"/>
  <c r="DA582" i="4"/>
  <c r="CZ582" i="4"/>
  <c r="CY582" i="4"/>
  <c r="DC582" i="4"/>
  <c r="DB583" i="4"/>
  <c r="DA583" i="4"/>
  <c r="CZ583" i="4"/>
  <c r="DD583" i="4"/>
  <c r="DC584" i="4"/>
  <c r="DB584" i="4"/>
  <c r="DA584" i="4"/>
  <c r="CX584" i="4"/>
  <c r="DE584" i="4"/>
  <c r="CZ597" i="4"/>
  <c r="CY597" i="4"/>
  <c r="CX597" i="4"/>
  <c r="DI597" i="4"/>
  <c r="DH597" i="4"/>
  <c r="DG597" i="4"/>
  <c r="DF597" i="4"/>
  <c r="DE597" i="4"/>
  <c r="DD597" i="4"/>
  <c r="DC597" i="4"/>
  <c r="DB597" i="4"/>
  <c r="DA597" i="4"/>
  <c r="DF603" i="4"/>
  <c r="DE603" i="4"/>
  <c r="DD603" i="4"/>
  <c r="DC603" i="4"/>
  <c r="DB603" i="4"/>
  <c r="DA603" i="4"/>
  <c r="CZ603" i="4"/>
  <c r="CY603" i="4"/>
  <c r="CX603" i="4"/>
  <c r="DI603" i="4"/>
  <c r="DH603" i="4"/>
  <c r="DG603" i="4"/>
  <c r="DC616" i="4"/>
  <c r="DB616" i="4"/>
  <c r="DA616" i="4"/>
  <c r="CZ616" i="4"/>
  <c r="CY616" i="4"/>
  <c r="CX616" i="4"/>
  <c r="DI616" i="4"/>
  <c r="DH616" i="4"/>
  <c r="DG616" i="4"/>
  <c r="DF616" i="4"/>
  <c r="DE616" i="4"/>
  <c r="DD616" i="4"/>
  <c r="DB581" i="4"/>
  <c r="DG593" i="4"/>
  <c r="DE593" i="4"/>
  <c r="DD593" i="4"/>
  <c r="DC593" i="4"/>
  <c r="DB593" i="4"/>
  <c r="DA593" i="4"/>
  <c r="CZ593" i="4"/>
  <c r="CY593" i="4"/>
  <c r="CX593" i="4"/>
  <c r="DH605" i="4"/>
  <c r="DG605" i="4"/>
  <c r="DF605" i="4"/>
  <c r="DE605" i="4"/>
  <c r="DD605" i="4"/>
  <c r="DC605" i="4"/>
  <c r="DB605" i="4"/>
  <c r="DA605" i="4"/>
  <c r="CZ605" i="4"/>
  <c r="CY605" i="4"/>
  <c r="CX605" i="4"/>
  <c r="DI605" i="4"/>
  <c r="CY612" i="4"/>
  <c r="CX612" i="4"/>
  <c r="DI612" i="4"/>
  <c r="DH612" i="4"/>
  <c r="DG612" i="4"/>
  <c r="DF612" i="4"/>
  <c r="DE612" i="4"/>
  <c r="DD612" i="4"/>
  <c r="DC612" i="4"/>
  <c r="DB612" i="4"/>
  <c r="DA612" i="4"/>
  <c r="CZ612" i="4"/>
  <c r="DE618" i="4"/>
  <c r="DD618" i="4"/>
  <c r="DC618" i="4"/>
  <c r="DB618" i="4"/>
  <c r="DA618" i="4"/>
  <c r="CZ618" i="4"/>
  <c r="CY618" i="4"/>
  <c r="CX618" i="4"/>
  <c r="DI618" i="4"/>
  <c r="DH618" i="4"/>
  <c r="DG618" i="4"/>
  <c r="DF618" i="4"/>
  <c r="DH637" i="4"/>
  <c r="DG637" i="4"/>
  <c r="DF637" i="4"/>
  <c r="DE637" i="4"/>
  <c r="DD637" i="4"/>
  <c r="DC637" i="4"/>
  <c r="DB637" i="4"/>
  <c r="DA637" i="4"/>
  <c r="CZ637" i="4"/>
  <c r="CY637" i="4"/>
  <c r="CX637" i="4"/>
  <c r="DI637" i="4"/>
  <c r="DE586" i="4"/>
  <c r="DD586" i="4"/>
  <c r="DC586" i="4"/>
  <c r="CZ586" i="4"/>
  <c r="CX586" i="4"/>
  <c r="DH586" i="4"/>
  <c r="DG586" i="4"/>
  <c r="DF587" i="4"/>
  <c r="DE587" i="4"/>
  <c r="DD587" i="4"/>
  <c r="DA587" i="4"/>
  <c r="CY587" i="4"/>
  <c r="CX587" i="4"/>
  <c r="DI587" i="4"/>
  <c r="DH587" i="4"/>
  <c r="CY580" i="4"/>
  <c r="CX580" i="4"/>
  <c r="DH580" i="4"/>
  <c r="CX627" i="4"/>
  <c r="DI627" i="4"/>
  <c r="DH627" i="4"/>
  <c r="DG627" i="4"/>
  <c r="DF627" i="4"/>
  <c r="DE627" i="4"/>
  <c r="DD627" i="4"/>
  <c r="DC627" i="4"/>
  <c r="DB627" i="4"/>
  <c r="DA627" i="4"/>
  <c r="CZ627" i="4"/>
  <c r="CY627" i="4"/>
  <c r="DB598" i="4"/>
  <c r="DC599" i="4"/>
  <c r="DE601" i="4"/>
  <c r="DH604" i="4"/>
  <c r="DB614" i="4"/>
  <c r="DC615" i="4"/>
  <c r="DE617" i="4"/>
  <c r="DH620" i="4"/>
  <c r="DB630" i="4"/>
  <c r="DC631" i="4"/>
  <c r="DE633" i="4"/>
  <c r="DH636" i="4"/>
  <c r="DE643" i="4"/>
  <c r="DG644" i="4"/>
  <c r="DB645" i="4"/>
  <c r="DE648" i="4"/>
  <c r="DA654" i="4"/>
  <c r="CZ654" i="4"/>
  <c r="CY654" i="4"/>
  <c r="DH654" i="4"/>
  <c r="DD654" i="4"/>
  <c r="DC654" i="4"/>
  <c r="DB654" i="4"/>
  <c r="DB671" i="4"/>
  <c r="DA671" i="4"/>
  <c r="CZ671" i="4"/>
  <c r="CY671" i="4"/>
  <c r="CX671" i="4"/>
  <c r="DI671" i="4"/>
  <c r="DH671" i="4"/>
  <c r="DG671" i="4"/>
  <c r="DF671" i="4"/>
  <c r="DE671" i="4"/>
  <c r="DD671" i="4"/>
  <c r="DC671" i="4"/>
  <c r="DB703" i="4"/>
  <c r="DA703" i="4"/>
  <c r="CZ703" i="4"/>
  <c r="CY703" i="4"/>
  <c r="CX703" i="4"/>
  <c r="DI703" i="4"/>
  <c r="DH703" i="4"/>
  <c r="DG703" i="4"/>
  <c r="DF703" i="4"/>
  <c r="DE703" i="4"/>
  <c r="DD703" i="4"/>
  <c r="DC703" i="4"/>
  <c r="CY594" i="4"/>
  <c r="DC598" i="4"/>
  <c r="DD599" i="4"/>
  <c r="DF601" i="4"/>
  <c r="DI604" i="4"/>
  <c r="CY610" i="4"/>
  <c r="DC614" i="4"/>
  <c r="DD615" i="4"/>
  <c r="DF617" i="4"/>
  <c r="DI620" i="4"/>
  <c r="DC630" i="4"/>
  <c r="DD631" i="4"/>
  <c r="DF633" i="4"/>
  <c r="DI636" i="4"/>
  <c r="DF643" i="4"/>
  <c r="DC645" i="4"/>
  <c r="DF648" i="4"/>
  <c r="CZ653" i="4"/>
  <c r="CY653" i="4"/>
  <c r="CX653" i="4"/>
  <c r="DI653" i="4"/>
  <c r="DG653" i="4"/>
  <c r="DC653" i="4"/>
  <c r="DB653" i="4"/>
  <c r="DA653" i="4"/>
  <c r="DI682" i="4"/>
  <c r="DH682" i="4"/>
  <c r="DG682" i="4"/>
  <c r="DF682" i="4"/>
  <c r="DE682" i="4"/>
  <c r="DD682" i="4"/>
  <c r="DC682" i="4"/>
  <c r="DB682" i="4"/>
  <c r="DA682" i="4"/>
  <c r="CZ682" i="4"/>
  <c r="CY682" i="4"/>
  <c r="CX682" i="4"/>
  <c r="DD598" i="4"/>
  <c r="DE599" i="4"/>
  <c r="DG601" i="4"/>
  <c r="DD614" i="4"/>
  <c r="DE615" i="4"/>
  <c r="DG617" i="4"/>
  <c r="DD630" i="4"/>
  <c r="DE631" i="4"/>
  <c r="DG633" i="4"/>
  <c r="DG643" i="4"/>
  <c r="DD645" i="4"/>
  <c r="DH647" i="4"/>
  <c r="DA647" i="4"/>
  <c r="DG648" i="4"/>
  <c r="DH661" i="4"/>
  <c r="DG661" i="4"/>
  <c r="DF661" i="4"/>
  <c r="DD661" i="4"/>
  <c r="DC661" i="4"/>
  <c r="DB661" i="4"/>
  <c r="DA661" i="4"/>
  <c r="CY661" i="4"/>
  <c r="DI661" i="4"/>
  <c r="DE598" i="4"/>
  <c r="DF599" i="4"/>
  <c r="DH601" i="4"/>
  <c r="DE614" i="4"/>
  <c r="DF615" i="4"/>
  <c r="DH617" i="4"/>
  <c r="DE630" i="4"/>
  <c r="DF631" i="4"/>
  <c r="DH633" i="4"/>
  <c r="DH643" i="4"/>
  <c r="DB651" i="4"/>
  <c r="DF598" i="4"/>
  <c r="DF614" i="4"/>
  <c r="DF630" i="4"/>
  <c r="DC651" i="4"/>
  <c r="CX659" i="4"/>
  <c r="DI666" i="4"/>
  <c r="DH666" i="4"/>
  <c r="DG666" i="4"/>
  <c r="DF666" i="4"/>
  <c r="DD666" i="4"/>
  <c r="DB666" i="4"/>
  <c r="DA666" i="4"/>
  <c r="CZ666" i="4"/>
  <c r="CY666" i="4"/>
  <c r="CX666" i="4"/>
  <c r="CX667" i="4"/>
  <c r="DI667" i="4"/>
  <c r="DH667" i="4"/>
  <c r="DG667" i="4"/>
  <c r="DE667" i="4"/>
  <c r="DC667" i="4"/>
  <c r="DB667" i="4"/>
  <c r="DA667" i="4"/>
  <c r="CZ667" i="4"/>
  <c r="CY667" i="4"/>
  <c r="DE706" i="4"/>
  <c r="DD706" i="4"/>
  <c r="DC706" i="4"/>
  <c r="DB706" i="4"/>
  <c r="DA706" i="4"/>
  <c r="CZ706" i="4"/>
  <c r="CY706" i="4"/>
  <c r="CX706" i="4"/>
  <c r="DI706" i="4"/>
  <c r="DH706" i="4"/>
  <c r="DG706" i="4"/>
  <c r="DF706" i="4"/>
  <c r="CY590" i="4"/>
  <c r="DG598" i="4"/>
  <c r="DH599" i="4"/>
  <c r="CY606" i="4"/>
  <c r="DG614" i="4"/>
  <c r="DH615" i="4"/>
  <c r="CY622" i="4"/>
  <c r="DG630" i="4"/>
  <c r="DH631" i="4"/>
  <c r="CY638" i="4"/>
  <c r="DE644" i="4"/>
  <c r="CX644" i="4"/>
  <c r="DH644" i="4"/>
  <c r="DD708" i="4"/>
  <c r="CY708" i="4"/>
  <c r="CX708" i="4"/>
  <c r="DI708" i="4"/>
  <c r="DH708" i="4"/>
  <c r="DG708" i="4"/>
  <c r="DF708" i="4"/>
  <c r="DE708" i="4"/>
  <c r="DC708" i="4"/>
  <c r="DB708" i="4"/>
  <c r="DA708" i="4"/>
  <c r="CZ708" i="4"/>
  <c r="DH598" i="4"/>
  <c r="DH614" i="4"/>
  <c r="DH630" i="4"/>
  <c r="DC656" i="4"/>
  <c r="DB656" i="4"/>
  <c r="DA656" i="4"/>
  <c r="CY656" i="4"/>
  <c r="CX656" i="4"/>
  <c r="DH656" i="4"/>
  <c r="DF656" i="4"/>
  <c r="DE656" i="4"/>
  <c r="DD656" i="4"/>
  <c r="DI662" i="4"/>
  <c r="DH662" i="4"/>
  <c r="DG662" i="4"/>
  <c r="DE662" i="4"/>
  <c r="DD662" i="4"/>
  <c r="DC662" i="4"/>
  <c r="DB662" i="4"/>
  <c r="CZ662" i="4"/>
  <c r="CX662" i="4"/>
  <c r="DC672" i="4"/>
  <c r="DB672" i="4"/>
  <c r="DA672" i="4"/>
  <c r="CZ672" i="4"/>
  <c r="CY672" i="4"/>
  <c r="CX672" i="4"/>
  <c r="DI672" i="4"/>
  <c r="DH672" i="4"/>
  <c r="DG672" i="4"/>
  <c r="DF672" i="4"/>
  <c r="DE672" i="4"/>
  <c r="DD672" i="4"/>
  <c r="DA590" i="4"/>
  <c r="DI598" i="4"/>
  <c r="CY604" i="4"/>
  <c r="DA606" i="4"/>
  <c r="DI614" i="4"/>
  <c r="CY620" i="4"/>
  <c r="DA622" i="4"/>
  <c r="DI630" i="4"/>
  <c r="CY636" i="4"/>
  <c r="DA638" i="4"/>
  <c r="DI648" i="4"/>
  <c r="DB648" i="4"/>
  <c r="CX648" i="4"/>
  <c r="DG651" i="4"/>
  <c r="DF655" i="4"/>
  <c r="DE658" i="4"/>
  <c r="DD658" i="4"/>
  <c r="DC658" i="4"/>
  <c r="DA658" i="4"/>
  <c r="CZ658" i="4"/>
  <c r="CY658" i="4"/>
  <c r="CX658" i="4"/>
  <c r="DI658" i="4"/>
  <c r="DH658" i="4"/>
  <c r="DG658" i="4"/>
  <c r="DF658" i="4"/>
  <c r="DA664" i="4"/>
  <c r="DI678" i="4"/>
  <c r="DH678" i="4"/>
  <c r="DG678" i="4"/>
  <c r="DF678" i="4"/>
  <c r="DE678" i="4"/>
  <c r="DD678" i="4"/>
  <c r="DC678" i="4"/>
  <c r="DB678" i="4"/>
  <c r="DA678" i="4"/>
  <c r="CZ678" i="4"/>
  <c r="CY678" i="4"/>
  <c r="CX678" i="4"/>
  <c r="CX683" i="4"/>
  <c r="DI683" i="4"/>
  <c r="DH683" i="4"/>
  <c r="DG683" i="4"/>
  <c r="DF683" i="4"/>
  <c r="DE683" i="4"/>
  <c r="DD683" i="4"/>
  <c r="DC683" i="4"/>
  <c r="DB683" i="4"/>
  <c r="DA683" i="4"/>
  <c r="CZ683" i="4"/>
  <c r="CY683" i="4"/>
  <c r="DB590" i="4"/>
  <c r="CZ604" i="4"/>
  <c r="DB606" i="4"/>
  <c r="CZ620" i="4"/>
  <c r="DB622" i="4"/>
  <c r="CZ636" i="4"/>
  <c r="DB638" i="4"/>
  <c r="DC647" i="4"/>
  <c r="DE654" i="4"/>
  <c r="DG676" i="4"/>
  <c r="DF676" i="4"/>
  <c r="DE676" i="4"/>
  <c r="DD676" i="4"/>
  <c r="DC676" i="4"/>
  <c r="DB676" i="4"/>
  <c r="DA676" i="4"/>
  <c r="CZ676" i="4"/>
  <c r="CY676" i="4"/>
  <c r="CX676" i="4"/>
  <c r="DI676" i="4"/>
  <c r="DH676" i="4"/>
  <c r="DH645" i="4"/>
  <c r="DF645" i="4"/>
  <c r="CY645" i="4"/>
  <c r="DI645" i="4"/>
  <c r="DI680" i="4"/>
  <c r="DH680" i="4"/>
  <c r="DG680" i="4"/>
  <c r="DF680" i="4"/>
  <c r="DE680" i="4"/>
  <c r="DD680" i="4"/>
  <c r="DC680" i="4"/>
  <c r="DB680" i="4"/>
  <c r="DA680" i="4"/>
  <c r="CZ680" i="4"/>
  <c r="CY680" i="4"/>
  <c r="CX680" i="4"/>
  <c r="DD590" i="4"/>
  <c r="CY601" i="4"/>
  <c r="DB604" i="4"/>
  <c r="DD606" i="4"/>
  <c r="CY617" i="4"/>
  <c r="DB620" i="4"/>
  <c r="DD622" i="4"/>
  <c r="CY633" i="4"/>
  <c r="DB636" i="4"/>
  <c r="DD638" i="4"/>
  <c r="CX643" i="4"/>
  <c r="DF659" i="4"/>
  <c r="DE659" i="4"/>
  <c r="DD659" i="4"/>
  <c r="DB659" i="4"/>
  <c r="DA659" i="4"/>
  <c r="CZ659" i="4"/>
  <c r="CY659" i="4"/>
  <c r="DI659" i="4"/>
  <c r="DH659" i="4"/>
  <c r="DG659" i="4"/>
  <c r="DE674" i="4"/>
  <c r="DD674" i="4"/>
  <c r="DC674" i="4"/>
  <c r="DB674" i="4"/>
  <c r="DA674" i="4"/>
  <c r="CZ674" i="4"/>
  <c r="CY674" i="4"/>
  <c r="CX674" i="4"/>
  <c r="DI674" i="4"/>
  <c r="DH674" i="4"/>
  <c r="DG674" i="4"/>
  <c r="DF674" i="4"/>
  <c r="CZ685" i="4"/>
  <c r="CY685" i="4"/>
  <c r="CX685" i="4"/>
  <c r="DI685" i="4"/>
  <c r="DH685" i="4"/>
  <c r="DG685" i="4"/>
  <c r="DF685" i="4"/>
  <c r="DE685" i="4"/>
  <c r="DD685" i="4"/>
  <c r="DC685" i="4"/>
  <c r="DB685" i="4"/>
  <c r="DA685" i="4"/>
  <c r="CX699" i="4"/>
  <c r="DI699" i="4"/>
  <c r="DH699" i="4"/>
  <c r="DG699" i="4"/>
  <c r="DF699" i="4"/>
  <c r="DE699" i="4"/>
  <c r="DD699" i="4"/>
  <c r="DC699" i="4"/>
  <c r="DB699" i="4"/>
  <c r="DA699" i="4"/>
  <c r="CZ699" i="4"/>
  <c r="CY699" i="4"/>
  <c r="CX661" i="4"/>
  <c r="DB687" i="4"/>
  <c r="DA687" i="4"/>
  <c r="CZ687" i="4"/>
  <c r="CY687" i="4"/>
  <c r="CX687" i="4"/>
  <c r="DI687" i="4"/>
  <c r="DH687" i="4"/>
  <c r="DG687" i="4"/>
  <c r="DF687" i="4"/>
  <c r="DE687" i="4"/>
  <c r="DD687" i="4"/>
  <c r="DC687" i="4"/>
  <c r="CZ648" i="4"/>
  <c r="CX651" i="4"/>
  <c r="DI651" i="4"/>
  <c r="DE651" i="4"/>
  <c r="DA651" i="4"/>
  <c r="CZ651" i="4"/>
  <c r="CY651" i="4"/>
  <c r="DF653" i="4"/>
  <c r="CZ661" i="4"/>
  <c r="DI664" i="4"/>
  <c r="DH664" i="4"/>
  <c r="DG664" i="4"/>
  <c r="DF664" i="4"/>
  <c r="DE664" i="4"/>
  <c r="DD664" i="4"/>
  <c r="DB664" i="4"/>
  <c r="CZ664" i="4"/>
  <c r="CY664" i="4"/>
  <c r="CX664" i="4"/>
  <c r="DI694" i="4"/>
  <c r="DH694" i="4"/>
  <c r="DG694" i="4"/>
  <c r="DF694" i="4"/>
  <c r="DE694" i="4"/>
  <c r="DD694" i="4"/>
  <c r="DC694" i="4"/>
  <c r="DB694" i="4"/>
  <c r="DA694" i="4"/>
  <c r="CZ694" i="4"/>
  <c r="CY694" i="4"/>
  <c r="CX694" i="4"/>
  <c r="DG590" i="4"/>
  <c r="CY598" i="4"/>
  <c r="CZ599" i="4"/>
  <c r="DB601" i="4"/>
  <c r="DE604" i="4"/>
  <c r="DG606" i="4"/>
  <c r="CY614" i="4"/>
  <c r="CZ615" i="4"/>
  <c r="DB617" i="4"/>
  <c r="DE620" i="4"/>
  <c r="CY630" i="4"/>
  <c r="CZ631" i="4"/>
  <c r="DB633" i="4"/>
  <c r="DA643" i="4"/>
  <c r="DC644" i="4"/>
  <c r="CX645" i="4"/>
  <c r="DI647" i="4"/>
  <c r="DA648" i="4"/>
  <c r="DH653" i="4"/>
  <c r="DB655" i="4"/>
  <c r="DA655" i="4"/>
  <c r="CZ655" i="4"/>
  <c r="CX655" i="4"/>
  <c r="DI655" i="4"/>
  <c r="DE655" i="4"/>
  <c r="DD655" i="4"/>
  <c r="DC655" i="4"/>
  <c r="DG660" i="4"/>
  <c r="DF660" i="4"/>
  <c r="DE660" i="4"/>
  <c r="DC660" i="4"/>
  <c r="DB660" i="4"/>
  <c r="DA660" i="4"/>
  <c r="CZ660" i="4"/>
  <c r="CX660" i="4"/>
  <c r="DI660" i="4"/>
  <c r="DH660" i="4"/>
  <c r="DE661" i="4"/>
  <c r="DG692" i="4"/>
  <c r="DF692" i="4"/>
  <c r="DE692" i="4"/>
  <c r="DD692" i="4"/>
  <c r="DC692" i="4"/>
  <c r="DB692" i="4"/>
  <c r="DA692" i="4"/>
  <c r="CZ692" i="4"/>
  <c r="CY692" i="4"/>
  <c r="CX692" i="4"/>
  <c r="DI692" i="4"/>
  <c r="DH692" i="4"/>
  <c r="DH590" i="4"/>
  <c r="CZ598" i="4"/>
  <c r="DA599" i="4"/>
  <c r="DC601" i="4"/>
  <c r="DF604" i="4"/>
  <c r="DH606" i="4"/>
  <c r="CZ614" i="4"/>
  <c r="DA615" i="4"/>
  <c r="DC617" i="4"/>
  <c r="DF620" i="4"/>
  <c r="DH622" i="4"/>
  <c r="CZ630" i="4"/>
  <c r="DA631" i="4"/>
  <c r="DC633" i="4"/>
  <c r="DF636" i="4"/>
  <c r="DH638" i="4"/>
  <c r="DB643" i="4"/>
  <c r="DD644" i="4"/>
  <c r="CZ645" i="4"/>
  <c r="DC648" i="4"/>
  <c r="DC643" i="4"/>
  <c r="DF644" i="4"/>
  <c r="DA645" i="4"/>
  <c r="DD648" i="4"/>
  <c r="DC666" i="4"/>
  <c r="DD667" i="4"/>
  <c r="CZ669" i="4"/>
  <c r="CY669" i="4"/>
  <c r="CX669" i="4"/>
  <c r="DI669" i="4"/>
  <c r="DH669" i="4"/>
  <c r="DG669" i="4"/>
  <c r="DF669" i="4"/>
  <c r="DE669" i="4"/>
  <c r="DD669" i="4"/>
  <c r="DC669" i="4"/>
  <c r="DB669" i="4"/>
  <c r="DA669" i="4"/>
  <c r="DE690" i="4"/>
  <c r="DD690" i="4"/>
  <c r="DC690" i="4"/>
  <c r="DB690" i="4"/>
  <c r="DA690" i="4"/>
  <c r="CZ690" i="4"/>
  <c r="CY690" i="4"/>
  <c r="CX690" i="4"/>
  <c r="DI690" i="4"/>
  <c r="DH690" i="4"/>
  <c r="DG690" i="4"/>
  <c r="DF690" i="4"/>
  <c r="DI696" i="4"/>
  <c r="DH696" i="4"/>
  <c r="DG696" i="4"/>
  <c r="DF696" i="4"/>
  <c r="DE696" i="4"/>
  <c r="DD696" i="4"/>
  <c r="DC696" i="4"/>
  <c r="DB696" i="4"/>
  <c r="DA696" i="4"/>
  <c r="CZ696" i="4"/>
  <c r="CY696" i="4"/>
  <c r="CX696" i="4"/>
  <c r="CZ701" i="4"/>
  <c r="CY701" i="4"/>
  <c r="CX701" i="4"/>
  <c r="DI701" i="4"/>
  <c r="DH701" i="4"/>
  <c r="DG701" i="4"/>
  <c r="DF701" i="4"/>
  <c r="DE701" i="4"/>
  <c r="DD701" i="4"/>
  <c r="DC701" i="4"/>
  <c r="DB701" i="4"/>
  <c r="DA701" i="4"/>
  <c r="CZ652" i="4"/>
  <c r="DE657" i="4"/>
  <c r="CZ668" i="4"/>
  <c r="DB670" i="4"/>
  <c r="DE673" i="4"/>
  <c r="DG675" i="4"/>
  <c r="DI677" i="4"/>
  <c r="CZ684" i="4"/>
  <c r="DB686" i="4"/>
  <c r="DD688" i="4"/>
  <c r="DE689" i="4"/>
  <c r="DG691" i="4"/>
  <c r="DI693" i="4"/>
  <c r="CZ700" i="4"/>
  <c r="DB702" i="4"/>
  <c r="DD704" i="4"/>
  <c r="DE705" i="4"/>
  <c r="CZ710" i="4"/>
  <c r="CX721" i="4"/>
  <c r="DG736" i="4"/>
  <c r="DF736" i="4"/>
  <c r="DE736" i="4"/>
  <c r="DD736" i="4"/>
  <c r="DC736" i="4"/>
  <c r="DB736" i="4"/>
  <c r="DA736" i="4"/>
  <c r="CZ736" i="4"/>
  <c r="CY736" i="4"/>
  <c r="CX736" i="4"/>
  <c r="DI736" i="4"/>
  <c r="DH736" i="4"/>
  <c r="DA652" i="4"/>
  <c r="DA668" i="4"/>
  <c r="DC670" i="4"/>
  <c r="DH675" i="4"/>
  <c r="DA684" i="4"/>
  <c r="DC686" i="4"/>
  <c r="DH691" i="4"/>
  <c r="DA700" i="4"/>
  <c r="DC702" i="4"/>
  <c r="DA710" i="4"/>
  <c r="DB652" i="4"/>
  <c r="DB668" i="4"/>
  <c r="DD670" i="4"/>
  <c r="DI675" i="4"/>
  <c r="DB684" i="4"/>
  <c r="DD686" i="4"/>
  <c r="DI691" i="4"/>
  <c r="DB700" i="4"/>
  <c r="DD702" i="4"/>
  <c r="DB710" i="4"/>
  <c r="DI726" i="4"/>
  <c r="DG726" i="4"/>
  <c r="DF726" i="4"/>
  <c r="DE726" i="4"/>
  <c r="DD726" i="4"/>
  <c r="DC726" i="4"/>
  <c r="DA726" i="4"/>
  <c r="CZ726" i="4"/>
  <c r="CY726" i="4"/>
  <c r="DB731" i="4"/>
  <c r="DA731" i="4"/>
  <c r="CZ731" i="4"/>
  <c r="CY731" i="4"/>
  <c r="CX731" i="4"/>
  <c r="DI731" i="4"/>
  <c r="DH731" i="4"/>
  <c r="DF731" i="4"/>
  <c r="DE731" i="4"/>
  <c r="DD731" i="4"/>
  <c r="CY746" i="4"/>
  <c r="DI746" i="4"/>
  <c r="DH746" i="4"/>
  <c r="DG746" i="4"/>
  <c r="DF746" i="4"/>
  <c r="DE746" i="4"/>
  <c r="DD746" i="4"/>
  <c r="DC746" i="4"/>
  <c r="DB746" i="4"/>
  <c r="DA746" i="4"/>
  <c r="CZ746" i="4"/>
  <c r="CX746" i="4"/>
  <c r="CY749" i="4"/>
  <c r="DB749" i="4"/>
  <c r="DI749" i="4"/>
  <c r="DH749" i="4"/>
  <c r="DG749" i="4"/>
  <c r="DF749" i="4"/>
  <c r="DE749" i="4"/>
  <c r="DD749" i="4"/>
  <c r="DC749" i="4"/>
  <c r="DA749" i="4"/>
  <c r="CZ749" i="4"/>
  <c r="CX749" i="4"/>
  <c r="CY663" i="4"/>
  <c r="DF670" i="4"/>
  <c r="CY679" i="4"/>
  <c r="DF686" i="4"/>
  <c r="CY695" i="4"/>
  <c r="DF702" i="4"/>
  <c r="CY707" i="4"/>
  <c r="CX709" i="4"/>
  <c r="DD710" i="4"/>
  <c r="CX711" i="4"/>
  <c r="DI711" i="4"/>
  <c r="DG711" i="4"/>
  <c r="DD716" i="4"/>
  <c r="DC716" i="4"/>
  <c r="DA716" i="4"/>
  <c r="CZ716" i="4"/>
  <c r="CX716" i="4"/>
  <c r="DA724" i="4"/>
  <c r="DA730" i="4"/>
  <c r="CZ730" i="4"/>
  <c r="CY730" i="4"/>
  <c r="CX730" i="4"/>
  <c r="DI730" i="4"/>
  <c r="DH730" i="4"/>
  <c r="DG730" i="4"/>
  <c r="DE730" i="4"/>
  <c r="DD730" i="4"/>
  <c r="DC730" i="4"/>
  <c r="CY709" i="4"/>
  <c r="DE710" i="4"/>
  <c r="CY722" i="4"/>
  <c r="DD733" i="4"/>
  <c r="DC733" i="4"/>
  <c r="DB733" i="4"/>
  <c r="DA733" i="4"/>
  <c r="CZ733" i="4"/>
  <c r="CY733" i="4"/>
  <c r="CX733" i="4"/>
  <c r="DH733" i="4"/>
  <c r="DG733" i="4"/>
  <c r="DF733" i="4"/>
  <c r="DF652" i="4"/>
  <c r="DA663" i="4"/>
  <c r="DF668" i="4"/>
  <c r="DH670" i="4"/>
  <c r="CY677" i="4"/>
  <c r="DA679" i="4"/>
  <c r="DF684" i="4"/>
  <c r="DH686" i="4"/>
  <c r="CY693" i="4"/>
  <c r="DA695" i="4"/>
  <c r="DH702" i="4"/>
  <c r="DA707" i="4"/>
  <c r="CZ709" i="4"/>
  <c r="DG710" i="4"/>
  <c r="DG719" i="4"/>
  <c r="DF719" i="4"/>
  <c r="DD719" i="4"/>
  <c r="DC719" i="4"/>
  <c r="DA719" i="4"/>
  <c r="CZ719" i="4"/>
  <c r="CY719" i="4"/>
  <c r="CX719" i="4"/>
  <c r="DI719" i="4"/>
  <c r="DH737" i="4"/>
  <c r="DG737" i="4"/>
  <c r="DF737" i="4"/>
  <c r="DE737" i="4"/>
  <c r="DD737" i="4"/>
  <c r="DC737" i="4"/>
  <c r="DB737" i="4"/>
  <c r="DA737" i="4"/>
  <c r="CZ737" i="4"/>
  <c r="CY737" i="4"/>
  <c r="CX737" i="4"/>
  <c r="DI737" i="4"/>
  <c r="DA709" i="4"/>
  <c r="DI721" i="4"/>
  <c r="DH721" i="4"/>
  <c r="DF721" i="4"/>
  <c r="DE721" i="4"/>
  <c r="DC721" i="4"/>
  <c r="DB721" i="4"/>
  <c r="DA721" i="4"/>
  <c r="CZ721" i="4"/>
  <c r="CY721" i="4"/>
  <c r="DH652" i="4"/>
  <c r="DC663" i="4"/>
  <c r="DH668" i="4"/>
  <c r="CY675" i="4"/>
  <c r="DA677" i="4"/>
  <c r="DC679" i="4"/>
  <c r="DH684" i="4"/>
  <c r="CY691" i="4"/>
  <c r="DA693" i="4"/>
  <c r="DC695" i="4"/>
  <c r="DC707" i="4"/>
  <c r="DB709" i="4"/>
  <c r="CY711" i="4"/>
  <c r="DD663" i="4"/>
  <c r="CZ675" i="4"/>
  <c r="DB677" i="4"/>
  <c r="DD679" i="4"/>
  <c r="CZ691" i="4"/>
  <c r="DB693" i="4"/>
  <c r="DD695" i="4"/>
  <c r="DD707" i="4"/>
  <c r="DC709" i="4"/>
  <c r="DI724" i="4"/>
  <c r="DH724" i="4"/>
  <c r="DF724" i="4"/>
  <c r="DE724" i="4"/>
  <c r="DD724" i="4"/>
  <c r="DC724" i="4"/>
  <c r="DB724" i="4"/>
  <c r="CZ724" i="4"/>
  <c r="CY724" i="4"/>
  <c r="CX724" i="4"/>
  <c r="CY657" i="4"/>
  <c r="DE663" i="4"/>
  <c r="CY673" i="4"/>
  <c r="DA675" i="4"/>
  <c r="DC677" i="4"/>
  <c r="DE679" i="4"/>
  <c r="DA691" i="4"/>
  <c r="DC693" i="4"/>
  <c r="DE707" i="4"/>
  <c r="DD709" i="4"/>
  <c r="DI722" i="4"/>
  <c r="DH722" i="4"/>
  <c r="DG722" i="4"/>
  <c r="DF722" i="4"/>
  <c r="DD722" i="4"/>
  <c r="DC722" i="4"/>
  <c r="DB722" i="4"/>
  <c r="DA722" i="4"/>
  <c r="CZ722" i="4"/>
  <c r="CX722" i="4"/>
  <c r="CZ657" i="4"/>
  <c r="DF663" i="4"/>
  <c r="CZ673" i="4"/>
  <c r="DB675" i="4"/>
  <c r="DD677" i="4"/>
  <c r="DF679" i="4"/>
  <c r="CY688" i="4"/>
  <c r="CZ689" i="4"/>
  <c r="DB691" i="4"/>
  <c r="DD693" i="4"/>
  <c r="DF695" i="4"/>
  <c r="CY704" i="4"/>
  <c r="CZ705" i="4"/>
  <c r="DF707" i="4"/>
  <c r="DF709" i="4"/>
  <c r="DB711" i="4"/>
  <c r="DB716" i="4"/>
  <c r="CX726" i="4"/>
  <c r="DC675" i="4"/>
  <c r="DE677" i="4"/>
  <c r="DC691" i="4"/>
  <c r="DE693" i="4"/>
  <c r="DG709" i="4"/>
  <c r="DH710" i="4"/>
  <c r="DF710" i="4"/>
  <c r="DB726" i="4"/>
  <c r="DI738" i="4"/>
  <c r="DH738" i="4"/>
  <c r="DG738" i="4"/>
  <c r="DF738" i="4"/>
  <c r="DE738" i="4"/>
  <c r="DD738" i="4"/>
  <c r="DC738" i="4"/>
  <c r="DB738" i="4"/>
  <c r="DA738" i="4"/>
  <c r="CZ738" i="4"/>
  <c r="CY738" i="4"/>
  <c r="CX738" i="4"/>
  <c r="DI743" i="4"/>
  <c r="DH743" i="4"/>
  <c r="DG743" i="4"/>
  <c r="DF743" i="4"/>
  <c r="DE743" i="4"/>
  <c r="DD743" i="4"/>
  <c r="DC743" i="4"/>
  <c r="DB743" i="4"/>
  <c r="DA743" i="4"/>
  <c r="CZ743" i="4"/>
  <c r="CY743" i="4"/>
  <c r="CX743" i="4"/>
  <c r="DB657" i="4"/>
  <c r="CY670" i="4"/>
  <c r="DB673" i="4"/>
  <c r="DD675" i="4"/>
  <c r="DF677" i="4"/>
  <c r="CY686" i="4"/>
  <c r="DA688" i="4"/>
  <c r="DB689" i="4"/>
  <c r="DD691" i="4"/>
  <c r="DF693" i="4"/>
  <c r="CY702" i="4"/>
  <c r="DA704" i="4"/>
  <c r="DB705" i="4"/>
  <c r="DH707" i="4"/>
  <c r="DH709" i="4"/>
  <c r="DD711" i="4"/>
  <c r="DC715" i="4"/>
  <c r="DB715" i="4"/>
  <c r="CZ715" i="4"/>
  <c r="CY715" i="4"/>
  <c r="DF716" i="4"/>
  <c r="DI725" i="4"/>
  <c r="DG725" i="4"/>
  <c r="DF725" i="4"/>
  <c r="DE725" i="4"/>
  <c r="DD725" i="4"/>
  <c r="DC725" i="4"/>
  <c r="DA725" i="4"/>
  <c r="CZ725" i="4"/>
  <c r="CY725" i="4"/>
  <c r="DH726" i="4"/>
  <c r="CZ670" i="4"/>
  <c r="DE675" i="4"/>
  <c r="DG677" i="4"/>
  <c r="CZ686" i="4"/>
  <c r="DE691" i="4"/>
  <c r="DG693" i="4"/>
  <c r="CZ702" i="4"/>
  <c r="DI709" i="4"/>
  <c r="CX710" i="4"/>
  <c r="DE711" i="4"/>
  <c r="CY712" i="4"/>
  <c r="DH712" i="4"/>
  <c r="DG716" i="4"/>
  <c r="DF718" i="4"/>
  <c r="DE718" i="4"/>
  <c r="DC718" i="4"/>
  <c r="DB718" i="4"/>
  <c r="CZ718" i="4"/>
  <c r="CY718" i="4"/>
  <c r="CX718" i="4"/>
  <c r="DH718" i="4"/>
  <c r="DH720" i="4"/>
  <c r="DG720" i="4"/>
  <c r="DE720" i="4"/>
  <c r="DD720" i="4"/>
  <c r="DB720" i="4"/>
  <c r="DA720" i="4"/>
  <c r="CZ720" i="4"/>
  <c r="CY720" i="4"/>
  <c r="CX720" i="4"/>
  <c r="CY728" i="4"/>
  <c r="CX728" i="4"/>
  <c r="DI728" i="4"/>
  <c r="DH728" i="4"/>
  <c r="DG728" i="4"/>
  <c r="DF728" i="4"/>
  <c r="DE728" i="4"/>
  <c r="DC728" i="4"/>
  <c r="DB728" i="4"/>
  <c r="DA728" i="4"/>
  <c r="DC731" i="4"/>
  <c r="CY710" i="4"/>
  <c r="DF711" i="4"/>
  <c r="DA714" i="4"/>
  <c r="CY714" i="4"/>
  <c r="CX714" i="4"/>
  <c r="DI714" i="4"/>
  <c r="DH716" i="4"/>
  <c r="DB730" i="4"/>
  <c r="DG731" i="4"/>
  <c r="DE732" i="4"/>
  <c r="CZ741" i="4"/>
  <c r="DE742" i="4"/>
  <c r="DF732" i="4"/>
  <c r="DA741" i="4"/>
  <c r="DF742" i="4"/>
  <c r="DH759" i="4"/>
  <c r="DE759" i="4"/>
  <c r="DD759" i="4"/>
  <c r="DC759" i="4"/>
  <c r="DB759" i="4"/>
  <c r="CZ759" i="4"/>
  <c r="CY759" i="4"/>
  <c r="CX759" i="4"/>
  <c r="CY723" i="4"/>
  <c r="DG732" i="4"/>
  <c r="DB741" i="4"/>
  <c r="DG742" i="4"/>
  <c r="DA753" i="4"/>
  <c r="DD754" i="4"/>
  <c r="DA754" i="4"/>
  <c r="CZ754" i="4"/>
  <c r="CY754" i="4"/>
  <c r="CX754" i="4"/>
  <c r="DG754" i="4"/>
  <c r="DH758" i="4"/>
  <c r="DE758" i="4"/>
  <c r="DD758" i="4"/>
  <c r="DC758" i="4"/>
  <c r="DB758" i="4"/>
  <c r="CZ758" i="4"/>
  <c r="CY758" i="4"/>
  <c r="CX758" i="4"/>
  <c r="DI774" i="4"/>
  <c r="DH774" i="4"/>
  <c r="DG774" i="4"/>
  <c r="DF774" i="4"/>
  <c r="DE774" i="4"/>
  <c r="DD774" i="4"/>
  <c r="DC774" i="4"/>
  <c r="DB774" i="4"/>
  <c r="DA774" i="4"/>
  <c r="CZ774" i="4"/>
  <c r="CY774" i="4"/>
  <c r="CX774" i="4"/>
  <c r="DB753" i="4"/>
  <c r="DC770" i="4"/>
  <c r="DB770" i="4"/>
  <c r="DA770" i="4"/>
  <c r="CZ770" i="4"/>
  <c r="CY770" i="4"/>
  <c r="CX770" i="4"/>
  <c r="DI770" i="4"/>
  <c r="DH770" i="4"/>
  <c r="DF770" i="4"/>
  <c r="DE770" i="4"/>
  <c r="DD770" i="4"/>
  <c r="DI732" i="4"/>
  <c r="CY739" i="4"/>
  <c r="CY740" i="4"/>
  <c r="DD741" i="4"/>
  <c r="DI742" i="4"/>
  <c r="DI745" i="4"/>
  <c r="CX748" i="4"/>
  <c r="DA748" i="4"/>
  <c r="DD753" i="4"/>
  <c r="DG760" i="4"/>
  <c r="DH713" i="4"/>
  <c r="DB723" i="4"/>
  <c r="DG729" i="4"/>
  <c r="CZ739" i="4"/>
  <c r="CZ740" i="4"/>
  <c r="DE741" i="4"/>
  <c r="CZ750" i="4"/>
  <c r="DC750" i="4"/>
  <c r="DE753" i="4"/>
  <c r="DE755" i="4"/>
  <c r="DB755" i="4"/>
  <c r="DA755" i="4"/>
  <c r="CZ755" i="4"/>
  <c r="CY755" i="4"/>
  <c r="DH755" i="4"/>
  <c r="DI713" i="4"/>
  <c r="DC723" i="4"/>
  <c r="DH729" i="4"/>
  <c r="DA739" i="4"/>
  <c r="DA740" i="4"/>
  <c r="DF741" i="4"/>
  <c r="CX747" i="4"/>
  <c r="DG753" i="4"/>
  <c r="DB739" i="4"/>
  <c r="DB740" i="4"/>
  <c r="DG741" i="4"/>
  <c r="CX750" i="4"/>
  <c r="DH753" i="4"/>
  <c r="CY717" i="4"/>
  <c r="CY734" i="4"/>
  <c r="CY735" i="4"/>
  <c r="DC739" i="4"/>
  <c r="DC740" i="4"/>
  <c r="DH741" i="4"/>
  <c r="DA747" i="4"/>
  <c r="CY750" i="4"/>
  <c r="CZ775" i="4"/>
  <c r="CY775" i="4"/>
  <c r="CX775" i="4"/>
  <c r="DI775" i="4"/>
  <c r="DH775" i="4"/>
  <c r="DG775" i="4"/>
  <c r="DF775" i="4"/>
  <c r="DE775" i="4"/>
  <c r="DD775" i="4"/>
  <c r="DC775" i="4"/>
  <c r="DB775" i="4"/>
  <c r="DA775" i="4"/>
  <c r="DB747" i="4"/>
  <c r="DB748" i="4"/>
  <c r="DA750" i="4"/>
  <c r="DB754" i="4"/>
  <c r="DI760" i="4"/>
  <c r="DF760" i="4"/>
  <c r="DE760" i="4"/>
  <c r="DD760" i="4"/>
  <c r="DC760" i="4"/>
  <c r="DA760" i="4"/>
  <c r="CZ760" i="4"/>
  <c r="CY760" i="4"/>
  <c r="CX760" i="4"/>
  <c r="CY732" i="4"/>
  <c r="DA734" i="4"/>
  <c r="DA735" i="4"/>
  <c r="DE739" i="4"/>
  <c r="DE740" i="4"/>
  <c r="CY742" i="4"/>
  <c r="CY745" i="4"/>
  <c r="DC747" i="4"/>
  <c r="DC748" i="4"/>
  <c r="DB750" i="4"/>
  <c r="DC754" i="4"/>
  <c r="DA759" i="4"/>
  <c r="DB765" i="4"/>
  <c r="CZ732" i="4"/>
  <c r="DF739" i="4"/>
  <c r="DF740" i="4"/>
  <c r="CZ742" i="4"/>
  <c r="DE754" i="4"/>
  <c r="CX755" i="4"/>
  <c r="DA758" i="4"/>
  <c r="DF759" i="4"/>
  <c r="DA732" i="4"/>
  <c r="DC753" i="4"/>
  <c r="CZ753" i="4"/>
  <c r="CY753" i="4"/>
  <c r="CX753" i="4"/>
  <c r="DF753" i="4"/>
  <c r="DF758" i="4"/>
  <c r="DG759" i="4"/>
  <c r="DI762" i="4"/>
  <c r="DH762" i="4"/>
  <c r="DG762" i="4"/>
  <c r="DF762" i="4"/>
  <c r="DE762" i="4"/>
  <c r="DC762" i="4"/>
  <c r="DB762" i="4"/>
  <c r="DA762" i="4"/>
  <c r="CZ762" i="4"/>
  <c r="CX762" i="4"/>
  <c r="DI763" i="4"/>
  <c r="DH763" i="4"/>
  <c r="DG763" i="4"/>
  <c r="DF763" i="4"/>
  <c r="DD763" i="4"/>
  <c r="DC763" i="4"/>
  <c r="DB763" i="4"/>
  <c r="DA763" i="4"/>
  <c r="CY763" i="4"/>
  <c r="CX763" i="4"/>
  <c r="CY729" i="4"/>
  <c r="DB732" i="4"/>
  <c r="DH739" i="4"/>
  <c r="DH740" i="4"/>
  <c r="DB742" i="4"/>
  <c r="DF750" i="4"/>
  <c r="DH754" i="4"/>
  <c r="DD755" i="4"/>
  <c r="DG758" i="4"/>
  <c r="DI759" i="4"/>
  <c r="DH761" i="4"/>
  <c r="DG761" i="4"/>
  <c r="DF761" i="4"/>
  <c r="DE761" i="4"/>
  <c r="DD761" i="4"/>
  <c r="DB761" i="4"/>
  <c r="DA761" i="4"/>
  <c r="CZ761" i="4"/>
  <c r="CY761" i="4"/>
  <c r="DI754" i="4"/>
  <c r="DF755" i="4"/>
  <c r="DI758" i="4"/>
  <c r="DD771" i="4"/>
  <c r="DC771" i="4"/>
  <c r="DB771" i="4"/>
  <c r="DA771" i="4"/>
  <c r="CZ771" i="4"/>
  <c r="CY771" i="4"/>
  <c r="CX771" i="4"/>
  <c r="DI771" i="4"/>
  <c r="DG771" i="4"/>
  <c r="DF771" i="4"/>
  <c r="DE771" i="4"/>
  <c r="DD745" i="4"/>
  <c r="DH747" i="4"/>
  <c r="DH748" i="4"/>
  <c r="DH750" i="4"/>
  <c r="DG755" i="4"/>
  <c r="CX765" i="4"/>
  <c r="DI765" i="4"/>
  <c r="DH765" i="4"/>
  <c r="DF765" i="4"/>
  <c r="DE765" i="4"/>
  <c r="DD765" i="4"/>
  <c r="DC765" i="4"/>
  <c r="DA765" i="4"/>
  <c r="CZ765" i="4"/>
  <c r="CY765" i="4"/>
  <c r="DG770" i="4"/>
  <c r="DF772" i="4"/>
  <c r="CY764" i="4"/>
  <c r="DA766" i="4"/>
  <c r="DB767" i="4"/>
  <c r="DG772" i="4"/>
  <c r="DG776" i="4"/>
  <c r="CX780" i="4"/>
  <c r="DF785" i="4"/>
  <c r="DE785" i="4"/>
  <c r="DA785" i="4"/>
  <c r="CY785" i="4"/>
  <c r="CX785" i="4"/>
  <c r="CX790" i="4"/>
  <c r="DD751" i="4"/>
  <c r="DI756" i="4"/>
  <c r="CZ764" i="4"/>
  <c r="DB766" i="4"/>
  <c r="DC767" i="4"/>
  <c r="DD768" i="4"/>
  <c r="DH772" i="4"/>
  <c r="DI773" i="4"/>
  <c r="DH776" i="4"/>
  <c r="CZ779" i="4"/>
  <c r="CY779" i="4"/>
  <c r="DI779" i="4"/>
  <c r="CY780" i="4"/>
  <c r="DB780" i="4"/>
  <c r="DB764" i="4"/>
  <c r="CY777" i="4"/>
  <c r="CX778" i="4"/>
  <c r="DH778" i="4"/>
  <c r="DC780" i="4"/>
  <c r="DD783" i="4"/>
  <c r="DC783" i="4"/>
  <c r="CY783" i="4"/>
  <c r="DH783" i="4"/>
  <c r="DF784" i="4"/>
  <c r="DI787" i="4"/>
  <c r="DH787" i="4"/>
  <c r="DG787" i="4"/>
  <c r="DC787" i="4"/>
  <c r="DA787" i="4"/>
  <c r="CZ787" i="4"/>
  <c r="CY787" i="4"/>
  <c r="CX787" i="4"/>
  <c r="DC764" i="4"/>
  <c r="DE766" i="4"/>
  <c r="CZ777" i="4"/>
  <c r="CX779" i="4"/>
  <c r="DD780" i="4"/>
  <c r="DG784" i="4"/>
  <c r="DA794" i="4"/>
  <c r="CZ794" i="4"/>
  <c r="CY794" i="4"/>
  <c r="CX794" i="4"/>
  <c r="DI794" i="4"/>
  <c r="DH794" i="4"/>
  <c r="DG794" i="4"/>
  <c r="DF794" i="4"/>
  <c r="DE794" i="4"/>
  <c r="DD794" i="4"/>
  <c r="DC794" i="4"/>
  <c r="DH801" i="4"/>
  <c r="DG801" i="4"/>
  <c r="DF801" i="4"/>
  <c r="DE801" i="4"/>
  <c r="DD801" i="4"/>
  <c r="DC801" i="4"/>
  <c r="DB801" i="4"/>
  <c r="DA801" i="4"/>
  <c r="CZ801" i="4"/>
  <c r="CY801" i="4"/>
  <c r="CX801" i="4"/>
  <c r="DI801" i="4"/>
  <c r="CZ808" i="4"/>
  <c r="DG808" i="4"/>
  <c r="DF808" i="4"/>
  <c r="DE808" i="4"/>
  <c r="DD808" i="4"/>
  <c r="DC808" i="4"/>
  <c r="DB808" i="4"/>
  <c r="DA808" i="4"/>
  <c r="CY808" i="4"/>
  <c r="CX808" i="4"/>
  <c r="DI808" i="4"/>
  <c r="DH808" i="4"/>
  <c r="DD764" i="4"/>
  <c r="DA777" i="4"/>
  <c r="DA779" i="4"/>
  <c r="DE780" i="4"/>
  <c r="DB781" i="4"/>
  <c r="DA781" i="4"/>
  <c r="DH781" i="4"/>
  <c r="DB777" i="4"/>
  <c r="DF780" i="4"/>
  <c r="DC782" i="4"/>
  <c r="DB782" i="4"/>
  <c r="CX782" i="4"/>
  <c r="DI782" i="4"/>
  <c r="CZ785" i="4"/>
  <c r="CY772" i="4"/>
  <c r="CY776" i="4"/>
  <c r="DH780" i="4"/>
  <c r="DF790" i="4"/>
  <c r="DE790" i="4"/>
  <c r="DD790" i="4"/>
  <c r="DC790" i="4"/>
  <c r="DB790" i="4"/>
  <c r="DA790" i="4"/>
  <c r="CZ790" i="4"/>
  <c r="CY790" i="4"/>
  <c r="DC796" i="4"/>
  <c r="DB796" i="4"/>
  <c r="DA796" i="4"/>
  <c r="CZ796" i="4"/>
  <c r="CY796" i="4"/>
  <c r="CX796" i="4"/>
  <c r="DI796" i="4"/>
  <c r="DH796" i="4"/>
  <c r="DG796" i="4"/>
  <c r="DF796" i="4"/>
  <c r="DE796" i="4"/>
  <c r="DD796" i="4"/>
  <c r="DA756" i="4"/>
  <c r="DH764" i="4"/>
  <c r="CZ772" i="4"/>
  <c r="CZ776" i="4"/>
  <c r="DE777" i="4"/>
  <c r="DE784" i="4"/>
  <c r="DD784" i="4"/>
  <c r="CZ784" i="4"/>
  <c r="CX784" i="4"/>
  <c r="DI784" i="4"/>
  <c r="DD785" i="4"/>
  <c r="DE798" i="4"/>
  <c r="DD798" i="4"/>
  <c r="DC798" i="4"/>
  <c r="DB798" i="4"/>
  <c r="DA798" i="4"/>
  <c r="CZ798" i="4"/>
  <c r="CY798" i="4"/>
  <c r="CX798" i="4"/>
  <c r="DI798" i="4"/>
  <c r="DH798" i="4"/>
  <c r="DG798" i="4"/>
  <c r="DF798" i="4"/>
  <c r="DI803" i="4"/>
  <c r="DH803" i="4"/>
  <c r="DG803" i="4"/>
  <c r="DF803" i="4"/>
  <c r="DE803" i="4"/>
  <c r="DD803" i="4"/>
  <c r="DC803" i="4"/>
  <c r="DB803" i="4"/>
  <c r="DA803" i="4"/>
  <c r="CZ803" i="4"/>
  <c r="CY803" i="4"/>
  <c r="CX803" i="4"/>
  <c r="DB756" i="4"/>
  <c r="DA772" i="4"/>
  <c r="DA776" i="4"/>
  <c r="DF777" i="4"/>
  <c r="DF779" i="4"/>
  <c r="DC756" i="4"/>
  <c r="DB772" i="4"/>
  <c r="DB776" i="4"/>
  <c r="DC772" i="4"/>
  <c r="DC776" i="4"/>
  <c r="DH779" i="4"/>
  <c r="DD781" i="4"/>
  <c r="CZ782" i="4"/>
  <c r="DF783" i="4"/>
  <c r="DI785" i="4"/>
  <c r="DB787" i="4"/>
  <c r="DD772" i="4"/>
  <c r="DA782" i="4"/>
  <c r="DG783" i="4"/>
  <c r="DD787" i="4"/>
  <c r="DA780" i="4"/>
  <c r="CZ780" i="4"/>
  <c r="DI789" i="4"/>
  <c r="DE789" i="4"/>
  <c r="DD789" i="4"/>
  <c r="DC789" i="4"/>
  <c r="DB789" i="4"/>
  <c r="DA789" i="4"/>
  <c r="CZ789" i="4"/>
  <c r="CY789" i="4"/>
  <c r="CX789" i="4"/>
  <c r="DB795" i="4"/>
  <c r="DA795" i="4"/>
  <c r="CZ795" i="4"/>
  <c r="CY795" i="4"/>
  <c r="CX795" i="4"/>
  <c r="DI795" i="4"/>
  <c r="DH795" i="4"/>
  <c r="DG795" i="4"/>
  <c r="DF795" i="4"/>
  <c r="DE795" i="4"/>
  <c r="DD795" i="4"/>
  <c r="DC795" i="4"/>
  <c r="DG800" i="4"/>
  <c r="DF800" i="4"/>
  <c r="DE800" i="4"/>
  <c r="DD800" i="4"/>
  <c r="DC800" i="4"/>
  <c r="DB800" i="4"/>
  <c r="DA800" i="4"/>
  <c r="CZ800" i="4"/>
  <c r="CY800" i="4"/>
  <c r="CX800" i="4"/>
  <c r="DI800" i="4"/>
  <c r="DH800" i="4"/>
  <c r="DI805" i="4"/>
  <c r="DH805" i="4"/>
  <c r="DG805" i="4"/>
  <c r="DF805" i="4"/>
  <c r="DE805" i="4"/>
  <c r="DD805" i="4"/>
  <c r="DC805" i="4"/>
  <c r="DB805" i="4"/>
  <c r="DA805" i="4"/>
  <c r="CZ805" i="4"/>
  <c r="CY805" i="4"/>
  <c r="CX805" i="4"/>
  <c r="DE797" i="4"/>
  <c r="DD806" i="4"/>
  <c r="DF814" i="4"/>
  <c r="DE814" i="4"/>
  <c r="DB814" i="4"/>
  <c r="DH816" i="4"/>
  <c r="DG816" i="4"/>
  <c r="DD816" i="4"/>
  <c r="CX816" i="4"/>
  <c r="DF826" i="4"/>
  <c r="DE826" i="4"/>
  <c r="DD826" i="4"/>
  <c r="DC826" i="4"/>
  <c r="DB826" i="4"/>
  <c r="DA826" i="4"/>
  <c r="CZ826" i="4"/>
  <c r="CY826" i="4"/>
  <c r="CX826" i="4"/>
  <c r="DI826" i="4"/>
  <c r="DH826" i="4"/>
  <c r="DF827" i="4"/>
  <c r="DE827" i="4"/>
  <c r="DD827" i="4"/>
  <c r="DC827" i="4"/>
  <c r="DB827" i="4"/>
  <c r="DA827" i="4"/>
  <c r="CZ827" i="4"/>
  <c r="CY827" i="4"/>
  <c r="CX827" i="4"/>
  <c r="DI827" i="4"/>
  <c r="DH827" i="4"/>
  <c r="DG828" i="4"/>
  <c r="DF828" i="4"/>
  <c r="DE828" i="4"/>
  <c r="DD828" i="4"/>
  <c r="DC828" i="4"/>
  <c r="DB828" i="4"/>
  <c r="DA828" i="4"/>
  <c r="CZ828" i="4"/>
  <c r="CY828" i="4"/>
  <c r="DI828" i="4"/>
  <c r="CZ791" i="4"/>
  <c r="DA792" i="4"/>
  <c r="DF797" i="4"/>
  <c r="DH799" i="4"/>
  <c r="DE806" i="4"/>
  <c r="CX807" i="4"/>
  <c r="DC809" i="4"/>
  <c r="DG797" i="4"/>
  <c r="DF806" i="4"/>
  <c r="CZ807" i="4"/>
  <c r="DD809" i="4"/>
  <c r="DC811" i="4"/>
  <c r="DB811" i="4"/>
  <c r="CY811" i="4"/>
  <c r="DA820" i="4"/>
  <c r="CY788" i="4"/>
  <c r="DB791" i="4"/>
  <c r="DH797" i="4"/>
  <c r="CY804" i="4"/>
  <c r="DG806" i="4"/>
  <c r="DA807" i="4"/>
  <c r="DD812" i="4"/>
  <c r="DC812" i="4"/>
  <c r="CZ812" i="4"/>
  <c r="DE813" i="4"/>
  <c r="DD813" i="4"/>
  <c r="DA813" i="4"/>
  <c r="CX814" i="4"/>
  <c r="DB822" i="4"/>
  <c r="DA822" i="4"/>
  <c r="CZ822" i="4"/>
  <c r="CY822" i="4"/>
  <c r="CX822" i="4"/>
  <c r="DH822" i="4"/>
  <c r="DE822" i="4"/>
  <c r="DD822" i="4"/>
  <c r="DI797" i="4"/>
  <c r="DH806" i="4"/>
  <c r="DB807" i="4"/>
  <c r="DF809" i="4"/>
  <c r="CZ810" i="4"/>
  <c r="CY814" i="4"/>
  <c r="DC817" i="4"/>
  <c r="DE820" i="4"/>
  <c r="CY786" i="4"/>
  <c r="DA788" i="4"/>
  <c r="DD791" i="4"/>
  <c r="CY802" i="4"/>
  <c r="DA804" i="4"/>
  <c r="DI806" i="4"/>
  <c r="DC807" i="4"/>
  <c r="DC810" i="4"/>
  <c r="CX811" i="4"/>
  <c r="CZ814" i="4"/>
  <c r="CY816" i="4"/>
  <c r="CX818" i="4"/>
  <c r="DI818" i="4"/>
  <c r="DH818" i="4"/>
  <c r="DF818" i="4"/>
  <c r="CZ818" i="4"/>
  <c r="DG820" i="4"/>
  <c r="DD824" i="4"/>
  <c r="DC824" i="4"/>
  <c r="DB824" i="4"/>
  <c r="DA824" i="4"/>
  <c r="CZ824" i="4"/>
  <c r="CY824" i="4"/>
  <c r="CX824" i="4"/>
  <c r="DG824" i="4"/>
  <c r="DF824" i="4"/>
  <c r="DI831" i="4"/>
  <c r="DH831" i="4"/>
  <c r="DG831" i="4"/>
  <c r="DF831" i="4"/>
  <c r="DE831" i="4"/>
  <c r="DD831" i="4"/>
  <c r="DC831" i="4"/>
  <c r="DB831" i="4"/>
  <c r="DA831" i="4"/>
  <c r="CZ831" i="4"/>
  <c r="CY831" i="4"/>
  <c r="CX831" i="4"/>
  <c r="CZ786" i="4"/>
  <c r="DB788" i="4"/>
  <c r="CZ802" i="4"/>
  <c r="DB804" i="4"/>
  <c r="DD807" i="4"/>
  <c r="DH809" i="4"/>
  <c r="DD810" i="4"/>
  <c r="CZ811" i="4"/>
  <c r="CX812" i="4"/>
  <c r="CX813" i="4"/>
  <c r="DA814" i="4"/>
  <c r="CZ816" i="4"/>
  <c r="DD823" i="4"/>
  <c r="DE807" i="4"/>
  <c r="DA811" i="4"/>
  <c r="CY812" i="4"/>
  <c r="CY813" i="4"/>
  <c r="DC814" i="4"/>
  <c r="DA816" i="4"/>
  <c r="DG823" i="4"/>
  <c r="DB786" i="4"/>
  <c r="CY799" i="4"/>
  <c r="DB802" i="4"/>
  <c r="DF807" i="4"/>
  <c r="DD811" i="4"/>
  <c r="DA812" i="4"/>
  <c r="CZ813" i="4"/>
  <c r="DD814" i="4"/>
  <c r="DB816" i="4"/>
  <c r="CY797" i="4"/>
  <c r="DE812" i="4"/>
  <c r="DC813" i="4"/>
  <c r="DH814" i="4"/>
  <c r="DE816" i="4"/>
  <c r="CZ820" i="4"/>
  <c r="CY820" i="4"/>
  <c r="CX820" i="4"/>
  <c r="DH820" i="4"/>
  <c r="DF820" i="4"/>
  <c r="DC820" i="4"/>
  <c r="DB820" i="4"/>
  <c r="DI835" i="4"/>
  <c r="CX835" i="4"/>
  <c r="DH835" i="4"/>
  <c r="DG835" i="4"/>
  <c r="DF835" i="4"/>
  <c r="DE835" i="4"/>
  <c r="DD835" i="4"/>
  <c r="DC835" i="4"/>
  <c r="DB835" i="4"/>
  <c r="DA835" i="4"/>
  <c r="CZ835" i="4"/>
  <c r="CY835" i="4"/>
  <c r="CZ797" i="4"/>
  <c r="CY806" i="4"/>
  <c r="DF813" i="4"/>
  <c r="DI814" i="4"/>
  <c r="DF816" i="4"/>
  <c r="DI817" i="4"/>
  <c r="DH817" i="4"/>
  <c r="DG817" i="4"/>
  <c r="DE817" i="4"/>
  <c r="CY817" i="4"/>
  <c r="CY818" i="4"/>
  <c r="DH828" i="4"/>
  <c r="DH833" i="4"/>
  <c r="DA833" i="4"/>
  <c r="CZ833" i="4"/>
  <c r="CY833" i="4"/>
  <c r="CX833" i="4"/>
  <c r="DI833" i="4"/>
  <c r="DG833" i="4"/>
  <c r="DF833" i="4"/>
  <c r="DE833" i="4"/>
  <c r="DD833" i="4"/>
  <c r="DC833" i="4"/>
  <c r="DB833" i="4"/>
  <c r="DA797" i="4"/>
  <c r="DC799" i="4"/>
  <c r="CZ806" i="4"/>
  <c r="DH811" i="4"/>
  <c r="DG812" i="4"/>
  <c r="DG813" i="4"/>
  <c r="DI816" i="4"/>
  <c r="DC822" i="4"/>
  <c r="DC823" i="4"/>
  <c r="DB823" i="4"/>
  <c r="DA823" i="4"/>
  <c r="CZ823" i="4"/>
  <c r="CY823" i="4"/>
  <c r="CX823" i="4"/>
  <c r="DI823" i="4"/>
  <c r="DF823" i="4"/>
  <c r="DE823" i="4"/>
  <c r="DG826" i="4"/>
  <c r="DG827" i="4"/>
  <c r="DB797" i="4"/>
  <c r="DA806" i="4"/>
  <c r="CX809" i="4"/>
  <c r="DI811" i="4"/>
  <c r="DH812" i="4"/>
  <c r="DH813" i="4"/>
  <c r="DG815" i="4"/>
  <c r="DF815" i="4"/>
  <c r="DC815" i="4"/>
  <c r="DB818" i="4"/>
  <c r="DF822" i="4"/>
  <c r="DC797" i="4"/>
  <c r="DB806" i="4"/>
  <c r="CY809" i="4"/>
  <c r="DI812" i="4"/>
  <c r="DI813" i="4"/>
  <c r="DC818" i="4"/>
  <c r="DG822" i="4"/>
  <c r="DC806" i="4"/>
  <c r="DB810" i="4"/>
  <c r="DA810" i="4"/>
  <c r="CX810" i="4"/>
  <c r="DI822" i="4"/>
  <c r="DE824" i="4"/>
  <c r="DH829" i="4"/>
  <c r="DG829" i="4"/>
  <c r="DF829" i="4"/>
  <c r="DE829" i="4"/>
  <c r="DD829" i="4"/>
  <c r="DC829" i="4"/>
  <c r="DB829" i="4"/>
  <c r="DA829" i="4"/>
  <c r="CZ829" i="4"/>
  <c r="CX829" i="4"/>
  <c r="DA819" i="4"/>
  <c r="CZ834" i="4"/>
  <c r="DG851" i="4"/>
  <c r="DF851" i="4"/>
  <c r="DE851" i="4"/>
  <c r="DD851" i="4"/>
  <c r="DC851" i="4"/>
  <c r="DA851" i="4"/>
  <c r="CZ851" i="4"/>
  <c r="CY851" i="4"/>
  <c r="CX851" i="4"/>
  <c r="DI851" i="4"/>
  <c r="DA834" i="4"/>
  <c r="DI840" i="4"/>
  <c r="DC840" i="4"/>
  <c r="CZ840" i="4"/>
  <c r="CY840" i="4"/>
  <c r="CX840" i="4"/>
  <c r="DD841" i="4"/>
  <c r="DA841" i="4"/>
  <c r="CZ841" i="4"/>
  <c r="CY841" i="4"/>
  <c r="DA845" i="4"/>
  <c r="CZ845" i="4"/>
  <c r="CY845" i="4"/>
  <c r="CX845" i="4"/>
  <c r="DI845" i="4"/>
  <c r="DH845" i="4"/>
  <c r="DE845" i="4"/>
  <c r="DD845" i="4"/>
  <c r="DC845" i="4"/>
  <c r="CY832" i="4"/>
  <c r="DB834" i="4"/>
  <c r="CY836" i="4"/>
  <c r="CY842" i="4"/>
  <c r="DE865" i="4"/>
  <c r="DD865" i="4"/>
  <c r="DC865" i="4"/>
  <c r="DB865" i="4"/>
  <c r="DA865" i="4"/>
  <c r="CZ865" i="4"/>
  <c r="CY865" i="4"/>
  <c r="CX865" i="4"/>
  <c r="DI865" i="4"/>
  <c r="DH865" i="4"/>
  <c r="DG865" i="4"/>
  <c r="DC847" i="4"/>
  <c r="DB847" i="4"/>
  <c r="DA847" i="4"/>
  <c r="CZ847" i="4"/>
  <c r="CY847" i="4"/>
  <c r="DG847" i="4"/>
  <c r="DF847" i="4"/>
  <c r="DE847" i="4"/>
  <c r="CY830" i="4"/>
  <c r="DD834" i="4"/>
  <c r="DI856" i="4"/>
  <c r="DH856" i="4"/>
  <c r="DF856" i="4"/>
  <c r="DE856" i="4"/>
  <c r="DD856" i="4"/>
  <c r="DC856" i="4"/>
  <c r="DB856" i="4"/>
  <c r="DA856" i="4"/>
  <c r="CZ856" i="4"/>
  <c r="CY856" i="4"/>
  <c r="CX856" i="4"/>
  <c r="DI857" i="4"/>
  <c r="DG857" i="4"/>
  <c r="DF857" i="4"/>
  <c r="DE857" i="4"/>
  <c r="DD857" i="4"/>
  <c r="DC857" i="4"/>
  <c r="DB857" i="4"/>
  <c r="DA857" i="4"/>
  <c r="CZ857" i="4"/>
  <c r="CY857" i="4"/>
  <c r="DG819" i="4"/>
  <c r="DI821" i="4"/>
  <c r="DA830" i="4"/>
  <c r="DC832" i="4"/>
  <c r="DF834" i="4"/>
  <c r="DC836" i="4"/>
  <c r="CZ837" i="4"/>
  <c r="DB841" i="4"/>
  <c r="DG842" i="4"/>
  <c r="DB830" i="4"/>
  <c r="DC841" i="4"/>
  <c r="DI819" i="4"/>
  <c r="CY825" i="4"/>
  <c r="DC830" i="4"/>
  <c r="CZ825" i="4"/>
  <c r="DD830" i="4"/>
  <c r="DD840" i="4"/>
  <c r="DF841" i="4"/>
  <c r="DB846" i="4"/>
  <c r="DA846" i="4"/>
  <c r="CZ846" i="4"/>
  <c r="CY846" i="4"/>
  <c r="CX846" i="4"/>
  <c r="DI846" i="4"/>
  <c r="DF846" i="4"/>
  <c r="DE846" i="4"/>
  <c r="DD846" i="4"/>
  <c r="DB862" i="4"/>
  <c r="DA862" i="4"/>
  <c r="CZ862" i="4"/>
  <c r="CY862" i="4"/>
  <c r="CX862" i="4"/>
  <c r="DI862" i="4"/>
  <c r="DH862" i="4"/>
  <c r="DG862" i="4"/>
  <c r="DF862" i="4"/>
  <c r="DE862" i="4"/>
  <c r="DD862" i="4"/>
  <c r="DD881" i="4"/>
  <c r="DB881" i="4"/>
  <c r="DA881" i="4"/>
  <c r="CZ881" i="4"/>
  <c r="DI881" i="4"/>
  <c r="DH881" i="4"/>
  <c r="DG881" i="4"/>
  <c r="DE881" i="4"/>
  <c r="DF881" i="4"/>
  <c r="DC881" i="4"/>
  <c r="CY881" i="4"/>
  <c r="CX881" i="4"/>
  <c r="DE830" i="4"/>
  <c r="DG836" i="4"/>
  <c r="DD837" i="4"/>
  <c r="DE840" i="4"/>
  <c r="DG841" i="4"/>
  <c r="DE849" i="4"/>
  <c r="DD849" i="4"/>
  <c r="DC849" i="4"/>
  <c r="DB849" i="4"/>
  <c r="DA849" i="4"/>
  <c r="CY849" i="4"/>
  <c r="CX849" i="4"/>
  <c r="DI849" i="4"/>
  <c r="DH849" i="4"/>
  <c r="DG849" i="4"/>
  <c r="DE837" i="4"/>
  <c r="DF840" i="4"/>
  <c r="DH841" i="4"/>
  <c r="DB845" i="4"/>
  <c r="CX847" i="4"/>
  <c r="DI834" i="4"/>
  <c r="DH834" i="4"/>
  <c r="DF837" i="4"/>
  <c r="DG840" i="4"/>
  <c r="DI841" i="4"/>
  <c r="DD847" i="4"/>
  <c r="DH840" i="4"/>
  <c r="DE842" i="4"/>
  <c r="DB842" i="4"/>
  <c r="DA842" i="4"/>
  <c r="CZ842" i="4"/>
  <c r="DG845" i="4"/>
  <c r="DH847" i="4"/>
  <c r="CX834" i="4"/>
  <c r="DI847" i="4"/>
  <c r="DF865" i="4"/>
  <c r="CY834" i="4"/>
  <c r="DH852" i="4"/>
  <c r="DG852" i="4"/>
  <c r="DF852" i="4"/>
  <c r="DE852" i="4"/>
  <c r="DD852" i="4"/>
  <c r="DB852" i="4"/>
  <c r="DA852" i="4"/>
  <c r="CZ852" i="4"/>
  <c r="CY852" i="4"/>
  <c r="CX852" i="4"/>
  <c r="CX857" i="4"/>
  <c r="DA861" i="4"/>
  <c r="CZ861" i="4"/>
  <c r="CY861" i="4"/>
  <c r="CX861" i="4"/>
  <c r="DI861" i="4"/>
  <c r="DH861" i="4"/>
  <c r="DG861" i="4"/>
  <c r="DF861" i="4"/>
  <c r="DE861" i="4"/>
  <c r="DD861" i="4"/>
  <c r="DC861" i="4"/>
  <c r="DA867" i="4"/>
  <c r="CZ867" i="4"/>
  <c r="CY867" i="4"/>
  <c r="CX867" i="4"/>
  <c r="DI867" i="4"/>
  <c r="DH867" i="4"/>
  <c r="DG867" i="4"/>
  <c r="DF867" i="4"/>
  <c r="DE867" i="4"/>
  <c r="DD867" i="4"/>
  <c r="DC867" i="4"/>
  <c r="DG884" i="4"/>
  <c r="DF884" i="4"/>
  <c r="DE884" i="4"/>
  <c r="DD884" i="4"/>
  <c r="DC884" i="4"/>
  <c r="CY884" i="4"/>
  <c r="CX884" i="4"/>
  <c r="DH884" i="4"/>
  <c r="DA843" i="4"/>
  <c r="DB844" i="4"/>
  <c r="DF848" i="4"/>
  <c r="DH850" i="4"/>
  <c r="CZ858" i="4"/>
  <c r="DA859" i="4"/>
  <c r="DE863" i="4"/>
  <c r="DF864" i="4"/>
  <c r="CZ868" i="4"/>
  <c r="DB872" i="4"/>
  <c r="DE874" i="4"/>
  <c r="CX875" i="4"/>
  <c r="DE875" i="4"/>
  <c r="DC875" i="4"/>
  <c r="DB875" i="4"/>
  <c r="DA875" i="4"/>
  <c r="CY875" i="4"/>
  <c r="DB843" i="4"/>
  <c r="DG848" i="4"/>
  <c r="DI850" i="4"/>
  <c r="DA858" i="4"/>
  <c r="DB859" i="4"/>
  <c r="DF863" i="4"/>
  <c r="DG864" i="4"/>
  <c r="DA868" i="4"/>
  <c r="CY870" i="4"/>
  <c r="DF874" i="4"/>
  <c r="DH848" i="4"/>
  <c r="DB858" i="4"/>
  <c r="DG863" i="4"/>
  <c r="DH864" i="4"/>
  <c r="DB868" i="4"/>
  <c r="CZ870" i="4"/>
  <c r="DB873" i="4"/>
  <c r="DG874" i="4"/>
  <c r="DG896" i="4"/>
  <c r="DF896" i="4"/>
  <c r="DE896" i="4"/>
  <c r="DD896" i="4"/>
  <c r="DC896" i="4"/>
  <c r="DB896" i="4"/>
  <c r="DA896" i="4"/>
  <c r="CZ896" i="4"/>
  <c r="CY896" i="4"/>
  <c r="CX896" i="4"/>
  <c r="DI896" i="4"/>
  <c r="DH896" i="4"/>
  <c r="DA870" i="4"/>
  <c r="CX880" i="4"/>
  <c r="CY853" i="4"/>
  <c r="DI863" i="4"/>
  <c r="DD868" i="4"/>
  <c r="DB870" i="4"/>
  <c r="DB880" i="4"/>
  <c r="CZ853" i="4"/>
  <c r="DA866" i="4"/>
  <c r="DE868" i="4"/>
  <c r="DB869" i="4"/>
  <c r="DC870" i="4"/>
  <c r="DG872" i="4"/>
  <c r="DF873" i="4"/>
  <c r="CY877" i="4"/>
  <c r="DE880" i="4"/>
  <c r="DE882" i="4"/>
  <c r="DC882" i="4"/>
  <c r="DB882" i="4"/>
  <c r="DA882" i="4"/>
  <c r="DI882" i="4"/>
  <c r="DH882" i="4"/>
  <c r="DF882" i="4"/>
  <c r="CZ893" i="4"/>
  <c r="CY893" i="4"/>
  <c r="CX893" i="4"/>
  <c r="DH893" i="4"/>
  <c r="DG893" i="4"/>
  <c r="DF893" i="4"/>
  <c r="DE893" i="4"/>
  <c r="DD893" i="4"/>
  <c r="DC893" i="4"/>
  <c r="DB893" i="4"/>
  <c r="DA893" i="4"/>
  <c r="DA853" i="4"/>
  <c r="DB866" i="4"/>
  <c r="DF868" i="4"/>
  <c r="DD870" i="4"/>
  <c r="DB877" i="4"/>
  <c r="CY850" i="4"/>
  <c r="DB853" i="4"/>
  <c r="DC866" i="4"/>
  <c r="DG868" i="4"/>
  <c r="DD869" i="4"/>
  <c r="DE870" i="4"/>
  <c r="CZ875" i="4"/>
  <c r="DF877" i="4"/>
  <c r="DD888" i="4"/>
  <c r="DC853" i="4"/>
  <c r="DF870" i="4"/>
  <c r="DD874" i="4"/>
  <c r="DB874" i="4"/>
  <c r="DA874" i="4"/>
  <c r="CZ874" i="4"/>
  <c r="CX874" i="4"/>
  <c r="CY876" i="4"/>
  <c r="DF876" i="4"/>
  <c r="DD876" i="4"/>
  <c r="DC876" i="4"/>
  <c r="DB876" i="4"/>
  <c r="CZ876" i="4"/>
  <c r="CZ884" i="4"/>
  <c r="DG870" i="4"/>
  <c r="DA884" i="4"/>
  <c r="DI890" i="4"/>
  <c r="DE890" i="4"/>
  <c r="DD890" i="4"/>
  <c r="DC890" i="4"/>
  <c r="DB890" i="4"/>
  <c r="DA890" i="4"/>
  <c r="CZ890" i="4"/>
  <c r="CY890" i="4"/>
  <c r="CX890" i="4"/>
  <c r="CX891" i="4"/>
  <c r="DH891" i="4"/>
  <c r="DF891" i="4"/>
  <c r="DE891" i="4"/>
  <c r="DD891" i="4"/>
  <c r="DC891" i="4"/>
  <c r="DB891" i="4"/>
  <c r="DA891" i="4"/>
  <c r="CZ891" i="4"/>
  <c r="CY891" i="4"/>
  <c r="CZ848" i="4"/>
  <c r="DE853" i="4"/>
  <c r="CY863" i="4"/>
  <c r="CZ864" i="4"/>
  <c r="DH870" i="4"/>
  <c r="DB879" i="4"/>
  <c r="CZ879" i="4"/>
  <c r="CY879" i="4"/>
  <c r="CX879" i="4"/>
  <c r="DI879" i="4"/>
  <c r="DG879" i="4"/>
  <c r="DF879" i="4"/>
  <c r="DE879" i="4"/>
  <c r="DC879" i="4"/>
  <c r="DB884" i="4"/>
  <c r="DA848" i="4"/>
  <c r="DF853" i="4"/>
  <c r="CZ863" i="4"/>
  <c r="DA864" i="4"/>
  <c r="DI870" i="4"/>
  <c r="CZ872" i="4"/>
  <c r="CY872" i="4"/>
  <c r="CX872" i="4"/>
  <c r="DC880" i="4"/>
  <c r="DA880" i="4"/>
  <c r="CZ880" i="4"/>
  <c r="CY880" i="4"/>
  <c r="DH880" i="4"/>
  <c r="DG880" i="4"/>
  <c r="DF880" i="4"/>
  <c r="DD880" i="4"/>
  <c r="DI884" i="4"/>
  <c r="DI886" i="4"/>
  <c r="DH886" i="4"/>
  <c r="DG886" i="4"/>
  <c r="DF886" i="4"/>
  <c r="DE886" i="4"/>
  <c r="DA886" i="4"/>
  <c r="CZ886" i="4"/>
  <c r="CY886" i="4"/>
  <c r="CX886" i="4"/>
  <c r="DB848" i="4"/>
  <c r="DG853" i="4"/>
  <c r="DA863" i="4"/>
  <c r="DB864" i="4"/>
  <c r="DB895" i="4"/>
  <c r="DA895" i="4"/>
  <c r="CZ895" i="4"/>
  <c r="CY895" i="4"/>
  <c r="CX895" i="4"/>
  <c r="DI895" i="4"/>
  <c r="DH895" i="4"/>
  <c r="DG895" i="4"/>
  <c r="DF895" i="4"/>
  <c r="DE895" i="4"/>
  <c r="DD895" i="4"/>
  <c r="DC895" i="4"/>
  <c r="DH853" i="4"/>
  <c r="DB863" i="4"/>
  <c r="DC873" i="4"/>
  <c r="DA873" i="4"/>
  <c r="CZ873" i="4"/>
  <c r="CY873" i="4"/>
  <c r="CZ877" i="4"/>
  <c r="CX877" i="4"/>
  <c r="DG877" i="4"/>
  <c r="DE877" i="4"/>
  <c r="DD877" i="4"/>
  <c r="DC877" i="4"/>
  <c r="DA877" i="4"/>
  <c r="DI888" i="4"/>
  <c r="DH888" i="4"/>
  <c r="DG888" i="4"/>
  <c r="DC888" i="4"/>
  <c r="DB888" i="4"/>
  <c r="DA888" i="4"/>
  <c r="CZ888" i="4"/>
  <c r="CY888" i="4"/>
  <c r="CX888" i="4"/>
  <c r="DB878" i="4"/>
  <c r="DG883" i="4"/>
  <c r="DI885" i="4"/>
  <c r="CZ892" i="4"/>
  <c r="DB894" i="4"/>
  <c r="CY897" i="4"/>
  <c r="DD900" i="4"/>
  <c r="DC906" i="4"/>
  <c r="DI909" i="4"/>
  <c r="DG909" i="4"/>
  <c r="DE909" i="4"/>
  <c r="DD909" i="4"/>
  <c r="DC909" i="4"/>
  <c r="DB909" i="4"/>
  <c r="CZ909" i="4"/>
  <c r="CX909" i="4"/>
  <c r="DI923" i="4"/>
  <c r="DH923" i="4"/>
  <c r="DG923" i="4"/>
  <c r="DF923" i="4"/>
  <c r="DE923" i="4"/>
  <c r="DC923" i="4"/>
  <c r="DB923" i="4"/>
  <c r="DA923" i="4"/>
  <c r="CZ923" i="4"/>
  <c r="CY923" i="4"/>
  <c r="CX923" i="4"/>
  <c r="DE900" i="4"/>
  <c r="DI883" i="4"/>
  <c r="CY889" i="4"/>
  <c r="DB892" i="4"/>
  <c r="DF900" i="4"/>
  <c r="DF905" i="4"/>
  <c r="DE905" i="4"/>
  <c r="DC905" i="4"/>
  <c r="DA905" i="4"/>
  <c r="CZ905" i="4"/>
  <c r="CY905" i="4"/>
  <c r="CX905" i="4"/>
  <c r="DH910" i="4"/>
  <c r="DF910" i="4"/>
  <c r="DE910" i="4"/>
  <c r="DD910" i="4"/>
  <c r="DC910" i="4"/>
  <c r="DA910" i="4"/>
  <c r="CY910" i="4"/>
  <c r="CX926" i="4"/>
  <c r="DI926" i="4"/>
  <c r="DH926" i="4"/>
  <c r="DF926" i="4"/>
  <c r="DE926" i="4"/>
  <c r="DD926" i="4"/>
  <c r="DC926" i="4"/>
  <c r="DB926" i="4"/>
  <c r="DA926" i="4"/>
  <c r="CZ926" i="4"/>
  <c r="CY926" i="4"/>
  <c r="CZ889" i="4"/>
  <c r="DC892" i="4"/>
  <c r="CY898" i="4"/>
  <c r="DG900" i="4"/>
  <c r="DA904" i="4"/>
  <c r="DG921" i="4"/>
  <c r="DF921" i="4"/>
  <c r="DE921" i="4"/>
  <c r="DD921" i="4"/>
  <c r="DC921" i="4"/>
  <c r="DA921" i="4"/>
  <c r="CZ921" i="4"/>
  <c r="CY921" i="4"/>
  <c r="CX921" i="4"/>
  <c r="DA889" i="4"/>
  <c r="DD892" i="4"/>
  <c r="CZ898" i="4"/>
  <c r="DB899" i="4"/>
  <c r="DH900" i="4"/>
  <c r="DC904" i="4"/>
  <c r="DB889" i="4"/>
  <c r="DF904" i="4"/>
  <c r="CY885" i="4"/>
  <c r="DC889" i="4"/>
  <c r="DF892" i="4"/>
  <c r="DB898" i="4"/>
  <c r="CX911" i="4"/>
  <c r="DD889" i="4"/>
  <c r="DC898" i="4"/>
  <c r="DD907" i="4"/>
  <c r="CX908" i="4"/>
  <c r="CY911" i="4"/>
  <c r="CZ914" i="4"/>
  <c r="CY914" i="4"/>
  <c r="CX914" i="4"/>
  <c r="DI914" i="4"/>
  <c r="DH914" i="4"/>
  <c r="DG914" i="4"/>
  <c r="DE914" i="4"/>
  <c r="DC914" i="4"/>
  <c r="DC917" i="4"/>
  <c r="DB917" i="4"/>
  <c r="DA917" i="4"/>
  <c r="CZ917" i="4"/>
  <c r="CY917" i="4"/>
  <c r="DI917" i="4"/>
  <c r="DH917" i="4"/>
  <c r="DF917" i="4"/>
  <c r="DG906" i="4"/>
  <c r="DF906" i="4"/>
  <c r="DD906" i="4"/>
  <c r="DB906" i="4"/>
  <c r="DA906" i="4"/>
  <c r="CZ906" i="4"/>
  <c r="CY906" i="4"/>
  <c r="CZ908" i="4"/>
  <c r="DA911" i="4"/>
  <c r="DE925" i="4"/>
  <c r="DD925" i="4"/>
  <c r="DC925" i="4"/>
  <c r="DB925" i="4"/>
  <c r="DA925" i="4"/>
  <c r="CZ925" i="4"/>
  <c r="CY925" i="4"/>
  <c r="DI925" i="4"/>
  <c r="DH925" i="4"/>
  <c r="DG925" i="4"/>
  <c r="DF925" i="4"/>
  <c r="CZ900" i="4"/>
  <c r="CX900" i="4"/>
  <c r="CY909" i="4"/>
  <c r="CX910" i="4"/>
  <c r="DG920" i="4"/>
  <c r="DB883" i="4"/>
  <c r="DD885" i="4"/>
  <c r="DH889" i="4"/>
  <c r="DG898" i="4"/>
  <c r="DI899" i="4"/>
  <c r="DB901" i="4"/>
  <c r="DA901" i="4"/>
  <c r="CY901" i="4"/>
  <c r="DD905" i="4"/>
  <c r="DF909" i="4"/>
  <c r="DB910" i="4"/>
  <c r="DC883" i="4"/>
  <c r="DH898" i="4"/>
  <c r="CY900" i="4"/>
  <c r="DE904" i="4"/>
  <c r="DD904" i="4"/>
  <c r="DB904" i="4"/>
  <c r="CZ904" i="4"/>
  <c r="CY904" i="4"/>
  <c r="CX904" i="4"/>
  <c r="DG905" i="4"/>
  <c r="DG910" i="4"/>
  <c r="DD923" i="4"/>
  <c r="DI898" i="4"/>
  <c r="DA900" i="4"/>
  <c r="DH905" i="4"/>
  <c r="DH907" i="4"/>
  <c r="DG907" i="4"/>
  <c r="DE907" i="4"/>
  <c r="DC907" i="4"/>
  <c r="DB907" i="4"/>
  <c r="DA907" i="4"/>
  <c r="CZ907" i="4"/>
  <c r="CX907" i="4"/>
  <c r="DI910" i="4"/>
  <c r="DB916" i="4"/>
  <c r="DA916" i="4"/>
  <c r="CZ916" i="4"/>
  <c r="CY916" i="4"/>
  <c r="CX916" i="4"/>
  <c r="DI916" i="4"/>
  <c r="DH916" i="4"/>
  <c r="DG916" i="4"/>
  <c r="DE916" i="4"/>
  <c r="DB921" i="4"/>
  <c r="DB900" i="4"/>
  <c r="DH921" i="4"/>
  <c r="DG926" i="4"/>
  <c r="DC900" i="4"/>
  <c r="DI908" i="4"/>
  <c r="DH908" i="4"/>
  <c r="DF908" i="4"/>
  <c r="DD908" i="4"/>
  <c r="DC908" i="4"/>
  <c r="DB908" i="4"/>
  <c r="DA908" i="4"/>
  <c r="CY908" i="4"/>
  <c r="DI911" i="4"/>
  <c r="DG911" i="4"/>
  <c r="DF911" i="4"/>
  <c r="DE911" i="4"/>
  <c r="DD911" i="4"/>
  <c r="DB911" i="4"/>
  <c r="CZ911" i="4"/>
  <c r="DF920" i="4"/>
  <c r="DE920" i="4"/>
  <c r="DD920" i="4"/>
  <c r="DC920" i="4"/>
  <c r="DB920" i="4"/>
  <c r="CZ920" i="4"/>
  <c r="CY920" i="4"/>
  <c r="CX920" i="4"/>
  <c r="DI920" i="4"/>
  <c r="DI921" i="4"/>
  <c r="DD915" i="4"/>
  <c r="DH927" i="4"/>
  <c r="DE929" i="4"/>
  <c r="DG933" i="4"/>
  <c r="DC945" i="4"/>
  <c r="DF929" i="4"/>
  <c r="DA934" i="4"/>
  <c r="CZ934" i="4"/>
  <c r="CY934" i="4"/>
  <c r="CX934" i="4"/>
  <c r="DD934" i="4"/>
  <c r="DC934" i="4"/>
  <c r="DE945" i="4"/>
  <c r="DF915" i="4"/>
  <c r="CY924" i="4"/>
  <c r="DG929" i="4"/>
  <c r="CZ930" i="4"/>
  <c r="CY930" i="4"/>
  <c r="DB935" i="4"/>
  <c r="DA935" i="4"/>
  <c r="CZ935" i="4"/>
  <c r="CY935" i="4"/>
  <c r="CX935" i="4"/>
  <c r="DH935" i="4"/>
  <c r="DE935" i="4"/>
  <c r="DD935" i="4"/>
  <c r="CZ924" i="4"/>
  <c r="DH929" i="4"/>
  <c r="DE938" i="4"/>
  <c r="DD938" i="4"/>
  <c r="DC938" i="4"/>
  <c r="DB938" i="4"/>
  <c r="DA938" i="4"/>
  <c r="CY938" i="4"/>
  <c r="DH938" i="4"/>
  <c r="DG938" i="4"/>
  <c r="DH915" i="4"/>
  <c r="CY922" i="4"/>
  <c r="DA924" i="4"/>
  <c r="DC936" i="4"/>
  <c r="DB936" i="4"/>
  <c r="DA936" i="4"/>
  <c r="CZ936" i="4"/>
  <c r="CY936" i="4"/>
  <c r="DI936" i="4"/>
  <c r="DF936" i="4"/>
  <c r="DE936" i="4"/>
  <c r="DG940" i="4"/>
  <c r="DF940" i="4"/>
  <c r="DE940" i="4"/>
  <c r="DD940" i="4"/>
  <c r="DC940" i="4"/>
  <c r="DA940" i="4"/>
  <c r="CY940" i="4"/>
  <c r="DI940" i="4"/>
  <c r="DD952" i="4"/>
  <c r="DC952" i="4"/>
  <c r="DB952" i="4"/>
  <c r="DA952" i="4"/>
  <c r="CZ952" i="4"/>
  <c r="CY952" i="4"/>
  <c r="DI952" i="4"/>
  <c r="DH952" i="4"/>
  <c r="DG952" i="4"/>
  <c r="DF952" i="4"/>
  <c r="DE952" i="4"/>
  <c r="DI915" i="4"/>
  <c r="CZ922" i="4"/>
  <c r="DB924" i="4"/>
  <c r="DD937" i="4"/>
  <c r="DC937" i="4"/>
  <c r="DB937" i="4"/>
  <c r="DA937" i="4"/>
  <c r="CZ937" i="4"/>
  <c r="CX937" i="4"/>
  <c r="DG937" i="4"/>
  <c r="DF937" i="4"/>
  <c r="CY939" i="4"/>
  <c r="DC951" i="4"/>
  <c r="DB951" i="4"/>
  <c r="DA951" i="4"/>
  <c r="CZ951" i="4"/>
  <c r="CY951" i="4"/>
  <c r="CX951" i="4"/>
  <c r="DH951" i="4"/>
  <c r="DG951" i="4"/>
  <c r="DF951" i="4"/>
  <c r="DE951" i="4"/>
  <c r="DD951" i="4"/>
  <c r="DA922" i="4"/>
  <c r="DC924" i="4"/>
  <c r="CZ933" i="4"/>
  <c r="CY933" i="4"/>
  <c r="CX933" i="4"/>
  <c r="DC933" i="4"/>
  <c r="DB933" i="4"/>
  <c r="DI945" i="4"/>
  <c r="DH945" i="4"/>
  <c r="DF945" i="4"/>
  <c r="DD945" i="4"/>
  <c r="DB945" i="4"/>
  <c r="DA945" i="4"/>
  <c r="CZ945" i="4"/>
  <c r="CY945" i="4"/>
  <c r="CX945" i="4"/>
  <c r="DB950" i="4"/>
  <c r="DA950" i="4"/>
  <c r="CZ950" i="4"/>
  <c r="CY950" i="4"/>
  <c r="CX950" i="4"/>
  <c r="DI950" i="4"/>
  <c r="DG950" i="4"/>
  <c r="DF950" i="4"/>
  <c r="DE950" i="4"/>
  <c r="DD950" i="4"/>
  <c r="DC950" i="4"/>
  <c r="DB922" i="4"/>
  <c r="DD924" i="4"/>
  <c r="DA949" i="4"/>
  <c r="CZ949" i="4"/>
  <c r="CY949" i="4"/>
  <c r="CX949" i="4"/>
  <c r="DI949" i="4"/>
  <c r="DH949" i="4"/>
  <c r="DF949" i="4"/>
  <c r="DE949" i="4"/>
  <c r="DD949" i="4"/>
  <c r="DC949" i="4"/>
  <c r="DB949" i="4"/>
  <c r="CY929" i="4"/>
  <c r="CX929" i="4"/>
  <c r="DD922" i="4"/>
  <c r="DF924" i="4"/>
  <c r="DE934" i="4"/>
  <c r="DG924" i="4"/>
  <c r="DF934" i="4"/>
  <c r="CY915" i="4"/>
  <c r="DF922" i="4"/>
  <c r="DH924" i="4"/>
  <c r="CZ929" i="4"/>
  <c r="DG934" i="4"/>
  <c r="DF939" i="4"/>
  <c r="DE939" i="4"/>
  <c r="DD939" i="4"/>
  <c r="DC939" i="4"/>
  <c r="DB939" i="4"/>
  <c r="CZ939" i="4"/>
  <c r="CX939" i="4"/>
  <c r="DI939" i="4"/>
  <c r="DH939" i="4"/>
  <c r="CZ915" i="4"/>
  <c r="DG922" i="4"/>
  <c r="DA929" i="4"/>
  <c r="DA933" i="4"/>
  <c r="DH934" i="4"/>
  <c r="DF935" i="4"/>
  <c r="CX936" i="4"/>
  <c r="CZ938" i="4"/>
  <c r="CX940" i="4"/>
  <c r="DH941" i="4"/>
  <c r="DG941" i="4"/>
  <c r="DF941" i="4"/>
  <c r="DE941" i="4"/>
  <c r="DD941" i="4"/>
  <c r="DB941" i="4"/>
  <c r="CZ941" i="4"/>
  <c r="CX941" i="4"/>
  <c r="DB929" i="4"/>
  <c r="DI930" i="4"/>
  <c r="DD933" i="4"/>
  <c r="DI934" i="4"/>
  <c r="DG935" i="4"/>
  <c r="DD936" i="4"/>
  <c r="DF938" i="4"/>
  <c r="CZ940" i="4"/>
  <c r="DG955" i="4"/>
  <c r="DA955" i="4"/>
  <c r="CZ955" i="4"/>
  <c r="CY955" i="4"/>
  <c r="CX955" i="4"/>
  <c r="DI955" i="4"/>
  <c r="DH955" i="4"/>
  <c r="DF955" i="4"/>
  <c r="DE955" i="4"/>
  <c r="DD955" i="4"/>
  <c r="DC955" i="4"/>
  <c r="DB955" i="4"/>
  <c r="DC929" i="4"/>
  <c r="DD929" i="4"/>
  <c r="CX952" i="4"/>
  <c r="CZ931" i="4"/>
  <c r="CY946" i="4"/>
  <c r="CZ947" i="4"/>
  <c r="CX953" i="4"/>
  <c r="DI954" i="4"/>
  <c r="CZ956" i="4"/>
  <c r="CZ958" i="4"/>
  <c r="CZ960" i="4"/>
  <c r="CX961" i="4"/>
  <c r="DB962" i="4"/>
  <c r="DA969" i="4"/>
  <c r="CZ946" i="4"/>
  <c r="CY953" i="4"/>
  <c r="CY957" i="4"/>
  <c r="DF969" i="4"/>
  <c r="DA946" i="4"/>
  <c r="CZ953" i="4"/>
  <c r="DB946" i="4"/>
  <c r="DA953" i="4"/>
  <c r="CY942" i="4"/>
  <c r="CZ943" i="4"/>
  <c r="DC946" i="4"/>
  <c r="DB953" i="4"/>
  <c r="CZ965" i="4"/>
  <c r="CY965" i="4"/>
  <c r="CX965" i="4"/>
  <c r="DI965" i="4"/>
  <c r="DF965" i="4"/>
  <c r="DC965" i="4"/>
  <c r="DA965" i="4"/>
  <c r="DE970" i="4"/>
  <c r="DD970" i="4"/>
  <c r="DC970" i="4"/>
  <c r="DA970" i="4"/>
  <c r="CZ970" i="4"/>
  <c r="CX970" i="4"/>
  <c r="DH970" i="4"/>
  <c r="DF970" i="4"/>
  <c r="DD977" i="4"/>
  <c r="DB977" i="4"/>
  <c r="DH977" i="4"/>
  <c r="DG977" i="4"/>
  <c r="DF977" i="4"/>
  <c r="DC977" i="4"/>
  <c r="DA977" i="4"/>
  <c r="CZ977" i="4"/>
  <c r="CY977" i="4"/>
  <c r="DI977" i="4"/>
  <c r="DC968" i="4"/>
  <c r="DB968" i="4"/>
  <c r="DA968" i="4"/>
  <c r="CY968" i="4"/>
  <c r="CX968" i="4"/>
  <c r="DI968" i="4"/>
  <c r="DF968" i="4"/>
  <c r="DD968" i="4"/>
  <c r="DB975" i="4"/>
  <c r="CZ975" i="4"/>
  <c r="DD975" i="4"/>
  <c r="DC975" i="4"/>
  <c r="DA975" i="4"/>
  <c r="CX975" i="4"/>
  <c r="DI975" i="4"/>
  <c r="DG975" i="4"/>
  <c r="DF975" i="4"/>
  <c r="DE975" i="4"/>
  <c r="DH981" i="4"/>
  <c r="DF981" i="4"/>
  <c r="DA981" i="4"/>
  <c r="CZ981" i="4"/>
  <c r="CY981" i="4"/>
  <c r="CX981" i="4"/>
  <c r="DI981" i="4"/>
  <c r="DG981" i="4"/>
  <c r="DE981" i="4"/>
  <c r="DD981" i="4"/>
  <c r="DC981" i="4"/>
  <c r="DB981" i="4"/>
  <c r="DA942" i="4"/>
  <c r="DE946" i="4"/>
  <c r="DD953" i="4"/>
  <c r="CX954" i="4"/>
  <c r="DD957" i="4"/>
  <c r="DG958" i="4"/>
  <c r="DH960" i="4"/>
  <c r="DG961" i="4"/>
  <c r="DC964" i="4"/>
  <c r="DC976" i="4"/>
  <c r="DA976" i="4"/>
  <c r="DI976" i="4"/>
  <c r="DG976" i="4"/>
  <c r="DE976" i="4"/>
  <c r="DD976" i="4"/>
  <c r="DB976" i="4"/>
  <c r="CZ976" i="4"/>
  <c r="CY976" i="4"/>
  <c r="CX976" i="4"/>
  <c r="DF953" i="4"/>
  <c r="CY954" i="4"/>
  <c r="DE957" i="4"/>
  <c r="DC959" i="4"/>
  <c r="CZ959" i="4"/>
  <c r="DC942" i="4"/>
  <c r="DG946" i="4"/>
  <c r="DG953" i="4"/>
  <c r="CZ954" i="4"/>
  <c r="DF957" i="4"/>
  <c r="DH962" i="4"/>
  <c r="DF962" i="4"/>
  <c r="DC962" i="4"/>
  <c r="CZ962" i="4"/>
  <c r="CX962" i="4"/>
  <c r="DD969" i="4"/>
  <c r="DC969" i="4"/>
  <c r="DB969" i="4"/>
  <c r="CZ969" i="4"/>
  <c r="CY969" i="4"/>
  <c r="DG969" i="4"/>
  <c r="DE969" i="4"/>
  <c r="DA954" i="4"/>
  <c r="DE942" i="4"/>
  <c r="DI953" i="4"/>
  <c r="DB954" i="4"/>
  <c r="DF942" i="4"/>
  <c r="DG943" i="4"/>
  <c r="DC954" i="4"/>
  <c r="DD960" i="4"/>
  <c r="DA960" i="4"/>
  <c r="CX960" i="4"/>
  <c r="DA966" i="4"/>
  <c r="CZ966" i="4"/>
  <c r="CY966" i="4"/>
  <c r="DG966" i="4"/>
  <c r="DD966" i="4"/>
  <c r="DB966" i="4"/>
  <c r="DG980" i="4"/>
  <c r="DE980" i="4"/>
  <c r="DH980" i="4"/>
  <c r="DF980" i="4"/>
  <c r="DD980" i="4"/>
  <c r="DC980" i="4"/>
  <c r="DB980" i="4"/>
  <c r="DA980" i="4"/>
  <c r="CZ980" i="4"/>
  <c r="CY980" i="4"/>
  <c r="DI980" i="4"/>
  <c r="DG942" i="4"/>
  <c r="DH943" i="4"/>
  <c r="DD954" i="4"/>
  <c r="DB959" i="4"/>
  <c r="DB965" i="4"/>
  <c r="DH942" i="4"/>
  <c r="DE954" i="4"/>
  <c r="DB958" i="4"/>
  <c r="CY958" i="4"/>
  <c r="DE961" i="4"/>
  <c r="DB961" i="4"/>
  <c r="CY961" i="4"/>
  <c r="DD965" i="4"/>
  <c r="CY970" i="4"/>
  <c r="DG954" i="4"/>
  <c r="CX957" i="4"/>
  <c r="DI957" i="4"/>
  <c r="CY964" i="4"/>
  <c r="CX964" i="4"/>
  <c r="DH964" i="4"/>
  <c r="DE964" i="4"/>
  <c r="DB964" i="4"/>
  <c r="CZ964" i="4"/>
  <c r="DE965" i="4"/>
  <c r="CZ968" i="4"/>
  <c r="DB970" i="4"/>
  <c r="DA974" i="4"/>
  <c r="CY974" i="4"/>
  <c r="DI974" i="4"/>
  <c r="DH974" i="4"/>
  <c r="DF974" i="4"/>
  <c r="DE974" i="4"/>
  <c r="DC974" i="4"/>
  <c r="CZ974" i="4"/>
  <c r="CX974" i="4"/>
  <c r="DH954" i="4"/>
  <c r="DG965" i="4"/>
  <c r="DE968" i="4"/>
  <c r="CX969" i="4"/>
  <c r="DG970" i="4"/>
  <c r="CY975" i="4"/>
  <c r="CX977" i="4"/>
  <c r="CY963" i="4"/>
  <c r="DC967" i="4"/>
  <c r="DH971" i="4"/>
  <c r="DB973" i="4"/>
  <c r="DA978" i="4"/>
  <c r="DF979" i="4"/>
  <c r="DD979" i="4"/>
  <c r="DA982" i="4"/>
  <c r="DE1008" i="4"/>
  <c r="DD1008" i="4"/>
  <c r="DI1008" i="4"/>
  <c r="DH1008" i="4"/>
  <c r="DF1008" i="4"/>
  <c r="DG1008" i="4"/>
  <c r="DB1008" i="4"/>
  <c r="DA1008" i="4"/>
  <c r="CZ1008" i="4"/>
  <c r="CY1008" i="4"/>
  <c r="CX1008" i="4"/>
  <c r="DA963" i="4"/>
  <c r="DE967" i="4"/>
  <c r="CY972" i="4"/>
  <c r="DD973" i="4"/>
  <c r="DD978" i="4"/>
  <c r="DC982" i="4"/>
  <c r="CX985" i="4"/>
  <c r="DH993" i="4"/>
  <c r="DG993" i="4"/>
  <c r="DF993" i="4"/>
  <c r="DD993" i="4"/>
  <c r="DC993" i="4"/>
  <c r="DB993" i="4"/>
  <c r="CY993" i="4"/>
  <c r="CX993" i="4"/>
  <c r="DF978" i="4"/>
  <c r="DD982" i="4"/>
  <c r="CZ985" i="4"/>
  <c r="DA972" i="4"/>
  <c r="DF973" i="4"/>
  <c r="DG978" i="4"/>
  <c r="CZ979" i="4"/>
  <c r="DE982" i="4"/>
  <c r="DA985" i="4"/>
  <c r="CX986" i="4"/>
  <c r="DB1005" i="4"/>
  <c r="DA1005" i="4"/>
  <c r="DG1005" i="4"/>
  <c r="DE1005" i="4"/>
  <c r="DC1005" i="4"/>
  <c r="DI1005" i="4"/>
  <c r="DF1005" i="4"/>
  <c r="DD1005" i="4"/>
  <c r="CZ1005" i="4"/>
  <c r="CY1005" i="4"/>
  <c r="CX1005" i="4"/>
  <c r="DH967" i="4"/>
  <c r="DB972" i="4"/>
  <c r="DG973" i="4"/>
  <c r="DH978" i="4"/>
  <c r="DA979" i="4"/>
  <c r="DF982" i="4"/>
  <c r="DB985" i="4"/>
  <c r="CY986" i="4"/>
  <c r="DB987" i="4"/>
  <c r="DC972" i="4"/>
  <c r="DH973" i="4"/>
  <c r="DC985" i="4"/>
  <c r="DA986" i="4"/>
  <c r="DD990" i="4"/>
  <c r="DC990" i="4"/>
  <c r="DA990" i="4"/>
  <c r="CZ990" i="4"/>
  <c r="CY990" i="4"/>
  <c r="CY1002" i="4"/>
  <c r="DD1002" i="4"/>
  <c r="DB1002" i="4"/>
  <c r="CZ1002" i="4"/>
  <c r="DC1002" i="4"/>
  <c r="DA1002" i="4"/>
  <c r="CX1002" i="4"/>
  <c r="DI1002" i="4"/>
  <c r="DH1002" i="4"/>
  <c r="DG1002" i="4"/>
  <c r="DE1002" i="4"/>
  <c r="DD985" i="4"/>
  <c r="DD1007" i="4"/>
  <c r="DC1007" i="4"/>
  <c r="DI1007" i="4"/>
  <c r="DH1007" i="4"/>
  <c r="DG1007" i="4"/>
  <c r="DE1007" i="4"/>
  <c r="DF1007" i="4"/>
  <c r="DB1007" i="4"/>
  <c r="DA1007" i="4"/>
  <c r="CY1007" i="4"/>
  <c r="CX1007" i="4"/>
  <c r="CZ971" i="4"/>
  <c r="DE972" i="4"/>
  <c r="DE979" i="4"/>
  <c r="DE985" i="4"/>
  <c r="DC986" i="4"/>
  <c r="DF985" i="4"/>
  <c r="DD986" i="4"/>
  <c r="DI995" i="4"/>
  <c r="DH995" i="4"/>
  <c r="DG995" i="4"/>
  <c r="DF995" i="4"/>
  <c r="DE995" i="4"/>
  <c r="DD995" i="4"/>
  <c r="DA995" i="4"/>
  <c r="CZ995" i="4"/>
  <c r="CY995" i="4"/>
  <c r="DB971" i="4"/>
  <c r="DG972" i="4"/>
  <c r="DH979" i="4"/>
  <c r="DG985" i="4"/>
  <c r="DE986" i="4"/>
  <c r="DC989" i="4"/>
  <c r="DB989" i="4"/>
  <c r="CZ989" i="4"/>
  <c r="CY989" i="4"/>
  <c r="CX989" i="4"/>
  <c r="DE978" i="4"/>
  <c r="DC978" i="4"/>
  <c r="DI982" i="4"/>
  <c r="DG982" i="4"/>
  <c r="DH985" i="4"/>
  <c r="DF986" i="4"/>
  <c r="DH991" i="4"/>
  <c r="DE991" i="4"/>
  <c r="DD991" i="4"/>
  <c r="DB991" i="4"/>
  <c r="DA991" i="4"/>
  <c r="CZ991" i="4"/>
  <c r="DC1008" i="4"/>
  <c r="CZ967" i="4"/>
  <c r="DE971" i="4"/>
  <c r="CY973" i="4"/>
  <c r="CX978" i="4"/>
  <c r="CX982" i="4"/>
  <c r="DH986" i="4"/>
  <c r="DE990" i="4"/>
  <c r="DE993" i="4"/>
  <c r="DA967" i="4"/>
  <c r="DF971" i="4"/>
  <c r="CZ973" i="4"/>
  <c r="CY978" i="4"/>
  <c r="CY982" i="4"/>
  <c r="CX984" i="4"/>
  <c r="DI984" i="4"/>
  <c r="DI986" i="4"/>
  <c r="DF990" i="4"/>
  <c r="DI994" i="4"/>
  <c r="DH994" i="4"/>
  <c r="DG994" i="4"/>
  <c r="DE994" i="4"/>
  <c r="DD994" i="4"/>
  <c r="DC994" i="4"/>
  <c r="CZ994" i="4"/>
  <c r="CY994" i="4"/>
  <c r="CX994" i="4"/>
  <c r="DA973" i="4"/>
  <c r="CZ978" i="4"/>
  <c r="CZ982" i="4"/>
  <c r="DA987" i="4"/>
  <c r="CX987" i="4"/>
  <c r="DH987" i="4"/>
  <c r="DG990" i="4"/>
  <c r="CZ1003" i="4"/>
  <c r="DE1003" i="4"/>
  <c r="DC1003" i="4"/>
  <c r="DA1003" i="4"/>
  <c r="DH1003" i="4"/>
  <c r="DG1003" i="4"/>
  <c r="DF1003" i="4"/>
  <c r="DD1003" i="4"/>
  <c r="DB1003" i="4"/>
  <c r="CY1003" i="4"/>
  <c r="CX1003" i="4"/>
  <c r="DI1003" i="4"/>
  <c r="DD999" i="4"/>
  <c r="DC1006" i="4"/>
  <c r="DB1006" i="4"/>
  <c r="DH1006" i="4"/>
  <c r="DF1006" i="4"/>
  <c r="DD1006" i="4"/>
  <c r="DD1014" i="4"/>
  <c r="DB1014" i="4"/>
  <c r="CZ1014" i="4"/>
  <c r="CY1014" i="4"/>
  <c r="CX1014" i="4"/>
  <c r="DF1016" i="4"/>
  <c r="DD1016" i="4"/>
  <c r="DC1016" i="4"/>
  <c r="DB1016" i="4"/>
  <c r="DA1016" i="4"/>
  <c r="CZ1016" i="4"/>
  <c r="CY1016" i="4"/>
  <c r="CX1016" i="4"/>
  <c r="CZ1019" i="4"/>
  <c r="CY1019" i="4"/>
  <c r="CX1019" i="4"/>
  <c r="DI1019" i="4"/>
  <c r="DG1019" i="4"/>
  <c r="DF1019" i="4"/>
  <c r="DE1019" i="4"/>
  <c r="DD1019" i="4"/>
  <c r="DC1019" i="4"/>
  <c r="DB1019" i="4"/>
  <c r="DA1019" i="4"/>
  <c r="DA1004" i="4"/>
  <c r="DF1004" i="4"/>
  <c r="DD1004" i="4"/>
  <c r="DB1004" i="4"/>
  <c r="DA1023" i="4"/>
  <c r="CZ1023" i="4"/>
  <c r="CY1023" i="4"/>
  <c r="CX1023" i="4"/>
  <c r="DH1023" i="4"/>
  <c r="DG1023" i="4"/>
  <c r="DF1023" i="4"/>
  <c r="DE1023" i="4"/>
  <c r="DD1023" i="4"/>
  <c r="DC1023" i="4"/>
  <c r="DB1023" i="4"/>
  <c r="DC1011" i="4"/>
  <c r="DI988" i="4"/>
  <c r="DA996" i="4"/>
  <c r="DD997" i="4"/>
  <c r="DG999" i="4"/>
  <c r="DB1009" i="4"/>
  <c r="DC1010" i="4"/>
  <c r="DD1011" i="4"/>
  <c r="DA1020" i="4"/>
  <c r="CZ1020" i="4"/>
  <c r="CY1020" i="4"/>
  <c r="CX1020" i="4"/>
  <c r="DH1020" i="4"/>
  <c r="DG1020" i="4"/>
  <c r="DF1020" i="4"/>
  <c r="DE1020" i="4"/>
  <c r="DD1020" i="4"/>
  <c r="DC1020" i="4"/>
  <c r="DB1020" i="4"/>
  <c r="DH999" i="4"/>
  <c r="DF1000" i="4"/>
  <c r="DD1010" i="4"/>
  <c r="DE1011" i="4"/>
  <c r="CX1004" i="4"/>
  <c r="CX1006" i="4"/>
  <c r="DC1021" i="4"/>
  <c r="DB1021" i="4"/>
  <c r="DA1021" i="4"/>
  <c r="CZ1021" i="4"/>
  <c r="CX1021" i="4"/>
  <c r="DI1021" i="4"/>
  <c r="DH1021" i="4"/>
  <c r="DG1021" i="4"/>
  <c r="DF1021" i="4"/>
  <c r="DE1021" i="4"/>
  <c r="DD1021" i="4"/>
  <c r="DA992" i="4"/>
  <c r="DE996" i="4"/>
  <c r="DH997" i="4"/>
  <c r="DA998" i="4"/>
  <c r="CZ1004" i="4"/>
  <c r="CZ1006" i="4"/>
  <c r="DC1014" i="4"/>
  <c r="CY1034" i="4"/>
  <c r="DG1034" i="4"/>
  <c r="DF1034" i="4"/>
  <c r="DE1034" i="4"/>
  <c r="DD1034" i="4"/>
  <c r="DB1034" i="4"/>
  <c r="DI1034" i="4"/>
  <c r="DH1034" i="4"/>
  <c r="DC1034" i="4"/>
  <c r="DA1034" i="4"/>
  <c r="CZ1034" i="4"/>
  <c r="CX1034" i="4"/>
  <c r="DB998" i="4"/>
  <c r="DC1004" i="4"/>
  <c r="DA1006" i="4"/>
  <c r="DI1012" i="4"/>
  <c r="DH1012" i="4"/>
  <c r="CZ1012" i="4"/>
  <c r="CX1012" i="4"/>
  <c r="DE1014" i="4"/>
  <c r="DG1018" i="4"/>
  <c r="CY988" i="4"/>
  <c r="DC998" i="4"/>
  <c r="DE1004" i="4"/>
  <c r="DE1006" i="4"/>
  <c r="DF1014" i="4"/>
  <c r="DE1016" i="4"/>
  <c r="CX1017" i="4"/>
  <c r="DG1017" i="4"/>
  <c r="DE1017" i="4"/>
  <c r="DD1017" i="4"/>
  <c r="DC1017" i="4"/>
  <c r="DB1017" i="4"/>
  <c r="DA1017" i="4"/>
  <c r="CZ1017" i="4"/>
  <c r="CY1017" i="4"/>
  <c r="DG1004" i="4"/>
  <c r="DG1006" i="4"/>
  <c r="DG1010" i="4"/>
  <c r="DF1010" i="4"/>
  <c r="CX1010" i="4"/>
  <c r="DH1010" i="4"/>
  <c r="DH1011" i="4"/>
  <c r="DG1011" i="4"/>
  <c r="CY1011" i="4"/>
  <c r="DI1011" i="4"/>
  <c r="DG1014" i="4"/>
  <c r="DG1016" i="4"/>
  <c r="DE998" i="4"/>
  <c r="CX999" i="4"/>
  <c r="DB1000" i="4"/>
  <c r="CZ1000" i="4"/>
  <c r="CX1000" i="4"/>
  <c r="DH1004" i="4"/>
  <c r="DI1006" i="4"/>
  <c r="DF1009" i="4"/>
  <c r="DE1009" i="4"/>
  <c r="DI1009" i="4"/>
  <c r="DG1009" i="4"/>
  <c r="DH1014" i="4"/>
  <c r="DH1016" i="4"/>
  <c r="DF998" i="4"/>
  <c r="CZ999" i="4"/>
  <c r="DC1001" i="4"/>
  <c r="DA1001" i="4"/>
  <c r="CY1001" i="4"/>
  <c r="DI1004" i="4"/>
  <c r="DI1014" i="4"/>
  <c r="DI1016" i="4"/>
  <c r="DA999" i="4"/>
  <c r="CY1018" i="4"/>
  <c r="CX1018" i="4"/>
  <c r="DH1018" i="4"/>
  <c r="DF1018" i="4"/>
  <c r="DE1018" i="4"/>
  <c r="DD1018" i="4"/>
  <c r="DC1018" i="4"/>
  <c r="DB1018" i="4"/>
  <c r="DA1018" i="4"/>
  <c r="CZ1018" i="4"/>
  <c r="DI1023" i="4"/>
  <c r="CZ1035" i="4"/>
  <c r="DH1035" i="4"/>
  <c r="DG1035" i="4"/>
  <c r="DF1035" i="4"/>
  <c r="DE1035" i="4"/>
  <c r="DC1035" i="4"/>
  <c r="DI1035" i="4"/>
  <c r="DD1035" i="4"/>
  <c r="DB1035" i="4"/>
  <c r="DA1035" i="4"/>
  <c r="CY1035" i="4"/>
  <c r="CX1035" i="4"/>
  <c r="DB999" i="4"/>
  <c r="CX1011" i="4"/>
  <c r="DA1012" i="4"/>
  <c r="DI998" i="4"/>
  <c r="DC999" i="4"/>
  <c r="CY1010" i="4"/>
  <c r="CZ1011" i="4"/>
  <c r="DI1020" i="4"/>
  <c r="DI1022" i="4"/>
  <c r="CY1024" i="4"/>
  <c r="DE1027" i="4"/>
  <c r="DA1028" i="4"/>
  <c r="CZ1028" i="4"/>
  <c r="CY1028" i="4"/>
  <c r="CX1028" i="4"/>
  <c r="DB1036" i="4"/>
  <c r="CY1047" i="4"/>
  <c r="DD1047" i="4"/>
  <c r="DC1047" i="4"/>
  <c r="DA1047" i="4"/>
  <c r="CZ1047" i="4"/>
  <c r="CX1047" i="4"/>
  <c r="DI1047" i="4"/>
  <c r="DH1047" i="4"/>
  <c r="DG1047" i="4"/>
  <c r="DF1047" i="4"/>
  <c r="CX1033" i="4"/>
  <c r="DF1033" i="4"/>
  <c r="DE1033" i="4"/>
  <c r="DD1033" i="4"/>
  <c r="DC1033" i="4"/>
  <c r="DA1033" i="4"/>
  <c r="DC1036" i="4"/>
  <c r="DH1043" i="4"/>
  <c r="DD1043" i="4"/>
  <c r="DC1043" i="4"/>
  <c r="DB1043" i="4"/>
  <c r="CZ1043" i="4"/>
  <c r="CY1043" i="4"/>
  <c r="CX1043" i="4"/>
  <c r="CY1015" i="4"/>
  <c r="DA1024" i="4"/>
  <c r="DG1027" i="4"/>
  <c r="CZ1015" i="4"/>
  <c r="CY1025" i="4"/>
  <c r="DH1027" i="4"/>
  <c r="DI1032" i="4"/>
  <c r="DE1032" i="4"/>
  <c r="DD1032" i="4"/>
  <c r="DC1032" i="4"/>
  <c r="DB1032" i="4"/>
  <c r="CZ1032" i="4"/>
  <c r="DE1040" i="4"/>
  <c r="DA1040" i="4"/>
  <c r="CZ1040" i="4"/>
  <c r="CY1040" i="4"/>
  <c r="DH1040" i="4"/>
  <c r="DA1015" i="4"/>
  <c r="CZ1025" i="4"/>
  <c r="DG1030" i="4"/>
  <c r="DC1030" i="4"/>
  <c r="DB1030" i="4"/>
  <c r="DA1030" i="4"/>
  <c r="CZ1030" i="4"/>
  <c r="CX1030" i="4"/>
  <c r="DH1031" i="4"/>
  <c r="DD1031" i="4"/>
  <c r="DC1031" i="4"/>
  <c r="DB1031" i="4"/>
  <c r="DA1031" i="4"/>
  <c r="CY1031" i="4"/>
  <c r="DF1041" i="4"/>
  <c r="DB1041" i="4"/>
  <c r="DA1041" i="4"/>
  <c r="CZ1041" i="4"/>
  <c r="CX1041" i="4"/>
  <c r="DI1041" i="4"/>
  <c r="DH1041" i="4"/>
  <c r="DE1053" i="4"/>
  <c r="CZ1053" i="4"/>
  <c r="DH1053" i="4"/>
  <c r="DG1053" i="4"/>
  <c r="DF1053" i="4"/>
  <c r="DD1053" i="4"/>
  <c r="DC1053" i="4"/>
  <c r="DB1053" i="4"/>
  <c r="DA1053" i="4"/>
  <c r="CY1053" i="4"/>
  <c r="CX1053" i="4"/>
  <c r="DI1053" i="4"/>
  <c r="DA1025" i="4"/>
  <c r="DB1029" i="4"/>
  <c r="DA1029" i="4"/>
  <c r="CZ1029" i="4"/>
  <c r="CY1029" i="4"/>
  <c r="DB1025" i="4"/>
  <c r="DA1036" i="4"/>
  <c r="DI1036" i="4"/>
  <c r="DH1036" i="4"/>
  <c r="DG1036" i="4"/>
  <c r="DF1036" i="4"/>
  <c r="DD1036" i="4"/>
  <c r="DD1025" i="4"/>
  <c r="CZ1027" i="4"/>
  <c r="CY1027" i="4"/>
  <c r="CX1027" i="4"/>
  <c r="CY1033" i="4"/>
  <c r="CX1040" i="4"/>
  <c r="DF1044" i="4"/>
  <c r="DA1043" i="4"/>
  <c r="DF1025" i="4"/>
  <c r="CX1031" i="4"/>
  <c r="CY1032" i="4"/>
  <c r="DB1033" i="4"/>
  <c r="DC1040" i="4"/>
  <c r="DE1043" i="4"/>
  <c r="DH1025" i="4"/>
  <c r="DH1033" i="4"/>
  <c r="DD1039" i="4"/>
  <c r="CZ1039" i="4"/>
  <c r="CY1039" i="4"/>
  <c r="CX1039" i="4"/>
  <c r="DI1039" i="4"/>
  <c r="DG1039" i="4"/>
  <c r="DF1040" i="4"/>
  <c r="CY1041" i="4"/>
  <c r="DG1043" i="4"/>
  <c r="DE1047" i="4"/>
  <c r="DI1025" i="4"/>
  <c r="DE1030" i="4"/>
  <c r="DF1031" i="4"/>
  <c r="DG1032" i="4"/>
  <c r="DI1033" i="4"/>
  <c r="CX1036" i="4"/>
  <c r="DB1037" i="4"/>
  <c r="CX1037" i="4"/>
  <c r="DI1037" i="4"/>
  <c r="DH1037" i="4"/>
  <c r="DG1037" i="4"/>
  <c r="DE1037" i="4"/>
  <c r="DG1040" i="4"/>
  <c r="DC1041" i="4"/>
  <c r="DI1043" i="4"/>
  <c r="DG1022" i="4"/>
  <c r="DC1027" i="4"/>
  <c r="DG1029" i="4"/>
  <c r="DF1030" i="4"/>
  <c r="DG1031" i="4"/>
  <c r="DH1032" i="4"/>
  <c r="CY1036" i="4"/>
  <c r="DI1040" i="4"/>
  <c r="DD1041" i="4"/>
  <c r="DI1044" i="4"/>
  <c r="DE1044" i="4"/>
  <c r="DD1044" i="4"/>
  <c r="DC1044" i="4"/>
  <c r="DA1044" i="4"/>
  <c r="CZ1044" i="4"/>
  <c r="CY1044" i="4"/>
  <c r="CX1044" i="4"/>
  <c r="DD1027" i="4"/>
  <c r="DH1029" i="4"/>
  <c r="DH1030" i="4"/>
  <c r="DI1031" i="4"/>
  <c r="CZ1036" i="4"/>
  <c r="DE1041" i="4"/>
  <c r="DI1057" i="4"/>
  <c r="DH1057" i="4"/>
  <c r="DD1057" i="4"/>
  <c r="CY1057" i="4"/>
  <c r="CX1057" i="4"/>
  <c r="DG1057" i="4"/>
  <c r="DF1057" i="4"/>
  <c r="DE1057" i="4"/>
  <c r="DC1057" i="4"/>
  <c r="DB1057" i="4"/>
  <c r="DA1057" i="4"/>
  <c r="CZ1057" i="4"/>
  <c r="CZ1046" i="4"/>
  <c r="DB1049" i="4"/>
  <c r="DG1050" i="4"/>
  <c r="CY1069" i="4"/>
  <c r="DF1069" i="4"/>
  <c r="DE1069" i="4"/>
  <c r="DD1069" i="4"/>
  <c r="DC1069" i="4"/>
  <c r="DB1069" i="4"/>
  <c r="DA1069" i="4"/>
  <c r="CZ1069" i="4"/>
  <c r="CX1069" i="4"/>
  <c r="DI1069" i="4"/>
  <c r="DG1069" i="4"/>
  <c r="DF1038" i="4"/>
  <c r="DA1046" i="4"/>
  <c r="DC1049" i="4"/>
  <c r="DH1050" i="4"/>
  <c r="CX1055" i="4"/>
  <c r="CX1059" i="4"/>
  <c r="DI1059" i="4"/>
  <c r="DF1059" i="4"/>
  <c r="DA1059" i="4"/>
  <c r="DD1049" i="4"/>
  <c r="DI1050" i="4"/>
  <c r="CY1055" i="4"/>
  <c r="DH1038" i="4"/>
  <c r="CY1045" i="4"/>
  <c r="DC1046" i="4"/>
  <c r="CX1048" i="4"/>
  <c r="DE1049" i="4"/>
  <c r="CX1051" i="4"/>
  <c r="DD1052" i="4"/>
  <c r="CY1052" i="4"/>
  <c r="CZ1055" i="4"/>
  <c r="DA1062" i="4"/>
  <c r="CZ1062" i="4"/>
  <c r="CY1062" i="4"/>
  <c r="CX1062" i="4"/>
  <c r="DI1062" i="4"/>
  <c r="DD1062" i="4"/>
  <c r="DB1062" i="4"/>
  <c r="DI1038" i="4"/>
  <c r="CZ1045" i="4"/>
  <c r="DD1046" i="4"/>
  <c r="CY1048" i="4"/>
  <c r="DF1049" i="4"/>
  <c r="CY1051" i="4"/>
  <c r="DA1055" i="4"/>
  <c r="DA1045" i="4"/>
  <c r="DE1046" i="4"/>
  <c r="DA1048" i="4"/>
  <c r="DG1049" i="4"/>
  <c r="CZ1051" i="4"/>
  <c r="DF1054" i="4"/>
  <c r="DA1054" i="4"/>
  <c r="DC1055" i="4"/>
  <c r="DB1045" i="4"/>
  <c r="DF1046" i="4"/>
  <c r="DB1048" i="4"/>
  <c r="DH1049" i="4"/>
  <c r="DA1051" i="4"/>
  <c r="DD1055" i="4"/>
  <c r="DI1056" i="4"/>
  <c r="DH1056" i="4"/>
  <c r="DC1056" i="4"/>
  <c r="CX1056" i="4"/>
  <c r="DI1058" i="4"/>
  <c r="DH1058" i="4"/>
  <c r="DE1058" i="4"/>
  <c r="CZ1058" i="4"/>
  <c r="CY1059" i="4"/>
  <c r="DC1064" i="4"/>
  <c r="DB1064" i="4"/>
  <c r="DA1064" i="4"/>
  <c r="CZ1064" i="4"/>
  <c r="CY1064" i="4"/>
  <c r="CX1064" i="4"/>
  <c r="DF1064" i="4"/>
  <c r="DD1064" i="4"/>
  <c r="DB1077" i="4"/>
  <c r="DA1077" i="4"/>
  <c r="CY1077" i="4"/>
  <c r="DI1077" i="4"/>
  <c r="DH1077" i="4"/>
  <c r="DG1077" i="4"/>
  <c r="DF1077" i="4"/>
  <c r="DE1077" i="4"/>
  <c r="DD1077" i="4"/>
  <c r="DC1077" i="4"/>
  <c r="CZ1077" i="4"/>
  <c r="CX1077" i="4"/>
  <c r="DI1085" i="4"/>
  <c r="DG1085" i="4"/>
  <c r="DC1085" i="4"/>
  <c r="DB1085" i="4"/>
  <c r="DA1085" i="4"/>
  <c r="CZ1085" i="4"/>
  <c r="CY1085" i="4"/>
  <c r="DH1085" i="4"/>
  <c r="DF1085" i="4"/>
  <c r="DE1085" i="4"/>
  <c r="DD1085" i="4"/>
  <c r="CX1085" i="4"/>
  <c r="DD1045" i="4"/>
  <c r="DH1046" i="4"/>
  <c r="DD1048" i="4"/>
  <c r="CX1050" i="4"/>
  <c r="DD1051" i="4"/>
  <c r="DB1052" i="4"/>
  <c r="CY1054" i="4"/>
  <c r="DB1059" i="4"/>
  <c r="DE1045" i="4"/>
  <c r="DI1046" i="4"/>
  <c r="CY1050" i="4"/>
  <c r="CY1038" i="4"/>
  <c r="DF1048" i="4"/>
  <c r="CZ1050" i="4"/>
  <c r="DB1054" i="4"/>
  <c r="CX1058" i="4"/>
  <c r="DD1059" i="4"/>
  <c r="DA1050" i="4"/>
  <c r="DC1050" i="4"/>
  <c r="DH1069" i="4"/>
  <c r="CX1049" i="4"/>
  <c r="DD1050" i="4"/>
  <c r="CY1049" i="4"/>
  <c r="DE1050" i="4"/>
  <c r="DH1055" i="4"/>
  <c r="DG1055" i="4"/>
  <c r="DB1055" i="4"/>
  <c r="DH1067" i="4"/>
  <c r="DG1080" i="4"/>
  <c r="CY1095" i="4"/>
  <c r="CZ1095" i="4"/>
  <c r="CX1095" i="4"/>
  <c r="DI1095" i="4"/>
  <c r="DH1095" i="4"/>
  <c r="DG1095" i="4"/>
  <c r="DF1095" i="4"/>
  <c r="DE1095" i="4"/>
  <c r="DD1095" i="4"/>
  <c r="DB1095" i="4"/>
  <c r="DH1080" i="4"/>
  <c r="CZ1096" i="4"/>
  <c r="DI1096" i="4"/>
  <c r="DG1096" i="4"/>
  <c r="DF1096" i="4"/>
  <c r="DE1096" i="4"/>
  <c r="DD1096" i="4"/>
  <c r="DC1096" i="4"/>
  <c r="DB1096" i="4"/>
  <c r="DA1096" i="4"/>
  <c r="CY1096" i="4"/>
  <c r="CX1096" i="4"/>
  <c r="DB1060" i="4"/>
  <c r="DG1065" i="4"/>
  <c r="CY1068" i="4"/>
  <c r="DG1070" i="4"/>
  <c r="DE1071" i="4"/>
  <c r="DE1079" i="4"/>
  <c r="DI1088" i="4"/>
  <c r="DH1088" i="4"/>
  <c r="DF1088" i="4"/>
  <c r="DE1088" i="4"/>
  <c r="DD1088" i="4"/>
  <c r="DC1088" i="4"/>
  <c r="DB1088" i="4"/>
  <c r="CY1088" i="4"/>
  <c r="CX1078" i="4"/>
  <c r="DH1086" i="4"/>
  <c r="DD1086" i="4"/>
  <c r="DC1086" i="4"/>
  <c r="DB1086" i="4"/>
  <c r="DA1086" i="4"/>
  <c r="CZ1086" i="4"/>
  <c r="CZ1091" i="4"/>
  <c r="CY1091" i="4"/>
  <c r="DI1091" i="4"/>
  <c r="DH1091" i="4"/>
  <c r="DG1091" i="4"/>
  <c r="DF1091" i="4"/>
  <c r="DE1091" i="4"/>
  <c r="DB1091" i="4"/>
  <c r="DG1082" i="4"/>
  <c r="DF1082" i="4"/>
  <c r="DD1082" i="4"/>
  <c r="CZ1082" i="4"/>
  <c r="CY1082" i="4"/>
  <c r="CX1082" i="4"/>
  <c r="DI1082" i="4"/>
  <c r="DI1087" i="4"/>
  <c r="DH1087" i="4"/>
  <c r="DE1087" i="4"/>
  <c r="DD1087" i="4"/>
  <c r="DC1087" i="4"/>
  <c r="DB1087" i="4"/>
  <c r="DA1087" i="4"/>
  <c r="CX1087" i="4"/>
  <c r="CZ1075" i="4"/>
  <c r="CY1075" i="4"/>
  <c r="DE1075" i="4"/>
  <c r="DI1084" i="4"/>
  <c r="DH1084" i="4"/>
  <c r="DF1084" i="4"/>
  <c r="DB1084" i="4"/>
  <c r="DA1084" i="4"/>
  <c r="CZ1084" i="4"/>
  <c r="CY1084" i="4"/>
  <c r="CX1084" i="4"/>
  <c r="DE1080" i="4"/>
  <c r="DD1080" i="4"/>
  <c r="DB1080" i="4"/>
  <c r="CX1080" i="4"/>
  <c r="DG1060" i="4"/>
  <c r="CY1067" i="4"/>
  <c r="DD1068" i="4"/>
  <c r="DA1076" i="4"/>
  <c r="CZ1076" i="4"/>
  <c r="CX1076" i="4"/>
  <c r="DH1076" i="4"/>
  <c r="DF1076" i="4"/>
  <c r="DE1078" i="4"/>
  <c r="CY1089" i="4"/>
  <c r="DH1060" i="4"/>
  <c r="CZ1067" i="4"/>
  <c r="DE1068" i="4"/>
  <c r="CY1074" i="4"/>
  <c r="CX1074" i="4"/>
  <c r="DD1074" i="4"/>
  <c r="CX1075" i="4"/>
  <c r="DF1078" i="4"/>
  <c r="CY1101" i="4"/>
  <c r="DE1101" i="4"/>
  <c r="DC1101" i="4"/>
  <c r="DA1101" i="4"/>
  <c r="DI1101" i="4"/>
  <c r="DH1101" i="4"/>
  <c r="DG1101" i="4"/>
  <c r="DF1101" i="4"/>
  <c r="DD1101" i="4"/>
  <c r="DB1101" i="4"/>
  <c r="CZ1101" i="4"/>
  <c r="CX1101" i="4"/>
  <c r="DA1067" i="4"/>
  <c r="DF1068" i="4"/>
  <c r="DA1075" i="4"/>
  <c r="CY1065" i="4"/>
  <c r="DB1067" i="4"/>
  <c r="DG1068" i="4"/>
  <c r="CX1070" i="4"/>
  <c r="DB1075" i="4"/>
  <c r="DD1079" i="4"/>
  <c r="DC1079" i="4"/>
  <c r="DA1079" i="4"/>
  <c r="DI1079" i="4"/>
  <c r="CY1086" i="4"/>
  <c r="CY1090" i="4"/>
  <c r="CX1090" i="4"/>
  <c r="DH1090" i="4"/>
  <c r="DG1090" i="4"/>
  <c r="DF1090" i="4"/>
  <c r="DE1090" i="4"/>
  <c r="DD1090" i="4"/>
  <c r="DA1090" i="4"/>
  <c r="DA1095" i="4"/>
  <c r="CZ1065" i="4"/>
  <c r="DC1067" i="4"/>
  <c r="DH1068" i="4"/>
  <c r="CY1070" i="4"/>
  <c r="DC1075" i="4"/>
  <c r="CY1080" i="4"/>
  <c r="DE1086" i="4"/>
  <c r="CZ1088" i="4"/>
  <c r="CX1091" i="4"/>
  <c r="DA1092" i="4"/>
  <c r="CZ1092" i="4"/>
  <c r="CX1092" i="4"/>
  <c r="DI1092" i="4"/>
  <c r="DH1092" i="4"/>
  <c r="DG1092" i="4"/>
  <c r="DF1092" i="4"/>
  <c r="DC1092" i="4"/>
  <c r="DC1095" i="4"/>
  <c r="CY1063" i="4"/>
  <c r="DA1065" i="4"/>
  <c r="DB1066" i="4"/>
  <c r="DD1067" i="4"/>
  <c r="DI1068" i="4"/>
  <c r="DA1070" i="4"/>
  <c r="CX1071" i="4"/>
  <c r="CY1072" i="4"/>
  <c r="CZ1074" i="4"/>
  <c r="DD1075" i="4"/>
  <c r="CZ1080" i="4"/>
  <c r="DA1082" i="4"/>
  <c r="DF1086" i="4"/>
  <c r="DA1088" i="4"/>
  <c r="DA1091" i="4"/>
  <c r="DB1065" i="4"/>
  <c r="DE1067" i="4"/>
  <c r="DB1070" i="4"/>
  <c r="CY1071" i="4"/>
  <c r="CZ1072" i="4"/>
  <c r="DA1074" i="4"/>
  <c r="DF1075" i="4"/>
  <c r="DA1080" i="4"/>
  <c r="DB1082" i="4"/>
  <c r="DG1086" i="4"/>
  <c r="CY1087" i="4"/>
  <c r="DG1088" i="4"/>
  <c r="DC1091" i="4"/>
  <c r="CX1094" i="4"/>
  <c r="DI1094" i="4"/>
  <c r="DG1094" i="4"/>
  <c r="DF1094" i="4"/>
  <c r="DE1094" i="4"/>
  <c r="DD1094" i="4"/>
  <c r="DC1094" i="4"/>
  <c r="DB1094" i="4"/>
  <c r="DA1094" i="4"/>
  <c r="CZ1094" i="4"/>
  <c r="CY1094" i="4"/>
  <c r="DH1096" i="4"/>
  <c r="DC1065" i="4"/>
  <c r="DF1067" i="4"/>
  <c r="DG1075" i="4"/>
  <c r="DC1078" i="4"/>
  <c r="DB1078" i="4"/>
  <c r="CZ1078" i="4"/>
  <c r="DI1078" i="4"/>
  <c r="DH1078" i="4"/>
  <c r="DC1080" i="4"/>
  <c r="DC1082" i="4"/>
  <c r="DC1084" i="4"/>
  <c r="DI1086" i="4"/>
  <c r="CZ1087" i="4"/>
  <c r="CX1089" i="4"/>
  <c r="DI1089" i="4"/>
  <c r="DG1089" i="4"/>
  <c r="DF1089" i="4"/>
  <c r="DE1089" i="4"/>
  <c r="DD1089" i="4"/>
  <c r="DC1089" i="4"/>
  <c r="CZ1089" i="4"/>
  <c r="DD1091" i="4"/>
  <c r="DD1070" i="4"/>
  <c r="DB1071" i="4"/>
  <c r="DH1075" i="4"/>
  <c r="DC1076" i="4"/>
  <c r="CY1079" i="4"/>
  <c r="DF1080" i="4"/>
  <c r="DE1082" i="4"/>
  <c r="DD1084" i="4"/>
  <c r="DF1087" i="4"/>
  <c r="DH1081" i="4"/>
  <c r="CY1105" i="4"/>
  <c r="DF1109" i="4"/>
  <c r="DE1116" i="4"/>
  <c r="DA1105" i="4"/>
  <c r="DB1105" i="4"/>
  <c r="DD1106" i="4"/>
  <c r="DB1106" i="4"/>
  <c r="DA1106" i="4"/>
  <c r="CY1106" i="4"/>
  <c r="DI1106" i="4"/>
  <c r="DH1106" i="4"/>
  <c r="DF1106" i="4"/>
  <c r="DC1099" i="4"/>
  <c r="DA1099" i="4"/>
  <c r="CY1099" i="4"/>
  <c r="DD1105" i="4"/>
  <c r="DF1108" i="4"/>
  <c r="DD1108" i="4"/>
  <c r="DC1108" i="4"/>
  <c r="DA1108" i="4"/>
  <c r="CX1108" i="4"/>
  <c r="DH1108" i="4"/>
  <c r="CZ1102" i="4"/>
  <c r="DF1102" i="4"/>
  <c r="DD1102" i="4"/>
  <c r="DB1102" i="4"/>
  <c r="DH1110" i="4"/>
  <c r="DF1110" i="4"/>
  <c r="DE1110" i="4"/>
  <c r="DC1110" i="4"/>
  <c r="DB1110" i="4"/>
  <c r="CZ1110" i="4"/>
  <c r="CX1110" i="4"/>
  <c r="DI1123" i="4"/>
  <c r="DH1123" i="4"/>
  <c r="DG1123" i="4"/>
  <c r="DF1123" i="4"/>
  <c r="DE1123" i="4"/>
  <c r="DD1123" i="4"/>
  <c r="DC1123" i="4"/>
  <c r="DB1123" i="4"/>
  <c r="DA1123" i="4"/>
  <c r="CZ1123" i="4"/>
  <c r="CY1123" i="4"/>
  <c r="CX1123" i="4"/>
  <c r="CX1116" i="4"/>
  <c r="DI1116" i="4"/>
  <c r="DH1116" i="4"/>
  <c r="DF1116" i="4"/>
  <c r="DD1116" i="4"/>
  <c r="DC1116" i="4"/>
  <c r="DB1116" i="4"/>
  <c r="DA1116" i="4"/>
  <c r="CZ1116" i="4"/>
  <c r="CY1116" i="4"/>
  <c r="DG1109" i="4"/>
  <c r="DE1109" i="4"/>
  <c r="DD1109" i="4"/>
  <c r="DB1109" i="4"/>
  <c r="CY1109" i="4"/>
  <c r="DI1109" i="4"/>
  <c r="DA1119" i="4"/>
  <c r="CZ1119" i="4"/>
  <c r="CY1119" i="4"/>
  <c r="CX1119" i="4"/>
  <c r="DI1119" i="4"/>
  <c r="DH1119" i="4"/>
  <c r="DG1119" i="4"/>
  <c r="DF1119" i="4"/>
  <c r="DE1119" i="4"/>
  <c r="DD1119" i="4"/>
  <c r="DC1119" i="4"/>
  <c r="DB1119" i="4"/>
  <c r="CY1081" i="4"/>
  <c r="DB1098" i="4"/>
  <c r="CZ1098" i="4"/>
  <c r="CX1098" i="4"/>
  <c r="CZ1099" i="4"/>
  <c r="DA1103" i="4"/>
  <c r="CX1103" i="4"/>
  <c r="DG1103" i="4"/>
  <c r="DE1103" i="4"/>
  <c r="DC1103" i="4"/>
  <c r="DA1112" i="4"/>
  <c r="DE1114" i="4"/>
  <c r="DC1105" i="4"/>
  <c r="CZ1105" i="4"/>
  <c r="CX1105" i="4"/>
  <c r="DI1105" i="4"/>
  <c r="DH1105" i="4"/>
  <c r="DG1105" i="4"/>
  <c r="DE1105" i="4"/>
  <c r="DC1121" i="4"/>
  <c r="DB1121" i="4"/>
  <c r="DA1121" i="4"/>
  <c r="CZ1121" i="4"/>
  <c r="CY1121" i="4"/>
  <c r="CX1121" i="4"/>
  <c r="DI1121" i="4"/>
  <c r="DH1121" i="4"/>
  <c r="DG1121" i="4"/>
  <c r="DF1121" i="4"/>
  <c r="DE1121" i="4"/>
  <c r="DD1121" i="4"/>
  <c r="DA1102" i="4"/>
  <c r="CZ1106" i="4"/>
  <c r="CY1108" i="4"/>
  <c r="DC1081" i="4"/>
  <c r="DB1093" i="4"/>
  <c r="DB1097" i="4"/>
  <c r="CY1098" i="4"/>
  <c r="DF1099" i="4"/>
  <c r="CX1100" i="4"/>
  <c r="DD1100" i="4"/>
  <c r="DB1100" i="4"/>
  <c r="CZ1100" i="4"/>
  <c r="DC1102" i="4"/>
  <c r="DB1104" i="4"/>
  <c r="CY1104" i="4"/>
  <c r="DH1104" i="4"/>
  <c r="DF1104" i="4"/>
  <c r="DD1104" i="4"/>
  <c r="DC1106" i="4"/>
  <c r="CZ1108" i="4"/>
  <c r="DI1114" i="4"/>
  <c r="DG1114" i="4"/>
  <c r="DF1114" i="4"/>
  <c r="DD1114" i="4"/>
  <c r="DB1114" i="4"/>
  <c r="DA1114" i="4"/>
  <c r="CZ1114" i="4"/>
  <c r="CY1114" i="4"/>
  <c r="CX1114" i="4"/>
  <c r="DE1081" i="4"/>
  <c r="DD1093" i="4"/>
  <c r="DD1097" i="4"/>
  <c r="DC1098" i="4"/>
  <c r="DH1099" i="4"/>
  <c r="DG1102" i="4"/>
  <c r="CY1103" i="4"/>
  <c r="DG1106" i="4"/>
  <c r="DE1107" i="4"/>
  <c r="DC1107" i="4"/>
  <c r="DB1107" i="4"/>
  <c r="CZ1107" i="4"/>
  <c r="DI1107" i="4"/>
  <c r="DG1107" i="4"/>
  <c r="DE1108" i="4"/>
  <c r="CZ1109" i="4"/>
  <c r="DA1110" i="4"/>
  <c r="DE1097" i="4"/>
  <c r="DD1098" i="4"/>
  <c r="DI1099" i="4"/>
  <c r="DH1102" i="4"/>
  <c r="CZ1103" i="4"/>
  <c r="DG1108" i="4"/>
  <c r="DA1109" i="4"/>
  <c r="DD1110" i="4"/>
  <c r="DH1112" i="4"/>
  <c r="DG1112" i="4"/>
  <c r="DE1112" i="4"/>
  <c r="DD1112" i="4"/>
  <c r="DB1112" i="4"/>
  <c r="CZ1112" i="4"/>
  <c r="CY1112" i="4"/>
  <c r="CX1112" i="4"/>
  <c r="DH1122" i="4"/>
  <c r="DG1122" i="4"/>
  <c r="DF1122" i="4"/>
  <c r="DE1122" i="4"/>
  <c r="DD1122" i="4"/>
  <c r="DC1122" i="4"/>
  <c r="DB1122" i="4"/>
  <c r="DA1122" i="4"/>
  <c r="CZ1122" i="4"/>
  <c r="CY1122" i="4"/>
  <c r="CX1122" i="4"/>
  <c r="DI1122" i="4"/>
  <c r="DF1125" i="4"/>
  <c r="DH1129" i="4"/>
  <c r="DC1129" i="4"/>
  <c r="DA1129" i="4"/>
  <c r="CY1129" i="4"/>
  <c r="CX1129" i="4"/>
  <c r="DB1136" i="4"/>
  <c r="CY1115" i="4"/>
  <c r="DA1117" i="4"/>
  <c r="DB1118" i="4"/>
  <c r="DD1120" i="4"/>
  <c r="DG1125" i="4"/>
  <c r="CZ1115" i="4"/>
  <c r="DB1117" i="4"/>
  <c r="DH1125" i="4"/>
  <c r="CY1113" i="4"/>
  <c r="DA1115" i="4"/>
  <c r="DC1117" i="4"/>
  <c r="DD1118" i="4"/>
  <c r="DF1120" i="4"/>
  <c r="DI1125" i="4"/>
  <c r="DI1130" i="4"/>
  <c r="DH1130" i="4"/>
  <c r="DD1130" i="4"/>
  <c r="DB1130" i="4"/>
  <c r="CZ1130" i="4"/>
  <c r="CY1130" i="4"/>
  <c r="CZ1113" i="4"/>
  <c r="DB1115" i="4"/>
  <c r="DD1117" i="4"/>
  <c r="DG1120" i="4"/>
  <c r="DB1128" i="4"/>
  <c r="CZ1128" i="4"/>
  <c r="CX1128" i="4"/>
  <c r="CZ1134" i="4"/>
  <c r="DC1134" i="4"/>
  <c r="DB1134" i="4"/>
  <c r="CY1134" i="4"/>
  <c r="DI1134" i="4"/>
  <c r="DG1134" i="4"/>
  <c r="DF1134" i="4"/>
  <c r="DE1134" i="4"/>
  <c r="DD1134" i="4"/>
  <c r="DA1113" i="4"/>
  <c r="DC1115" i="4"/>
  <c r="DE1117" i="4"/>
  <c r="DF1118" i="4"/>
  <c r="DH1120" i="4"/>
  <c r="CZ1126" i="4"/>
  <c r="CX1126" i="4"/>
  <c r="DI1131" i="4"/>
  <c r="DE1131" i="4"/>
  <c r="DC1131" i="4"/>
  <c r="DA1131" i="4"/>
  <c r="CZ1131" i="4"/>
  <c r="CX1131" i="4"/>
  <c r="CZ1129" i="4"/>
  <c r="CZ1136" i="4"/>
  <c r="CY1136" i="4"/>
  <c r="DI1136" i="4"/>
  <c r="DG1136" i="4"/>
  <c r="DE1136" i="4"/>
  <c r="DD1136" i="4"/>
  <c r="DC1136" i="4"/>
  <c r="DA1136" i="4"/>
  <c r="CX1136" i="4"/>
  <c r="DB1129" i="4"/>
  <c r="DA1137" i="4"/>
  <c r="DF1137" i="4"/>
  <c r="CZ1137" i="4"/>
  <c r="DH1137" i="4"/>
  <c r="DG1137" i="4"/>
  <c r="DD1137" i="4"/>
  <c r="DC1137" i="4"/>
  <c r="DB1137" i="4"/>
  <c r="CY1137" i="4"/>
  <c r="CX1137" i="4"/>
  <c r="DI1137" i="4"/>
  <c r="DI1117" i="4"/>
  <c r="CX1125" i="4"/>
  <c r="DA1128" i="4"/>
  <c r="CZ1125" i="4"/>
  <c r="DB1126" i="4"/>
  <c r="DC1128" i="4"/>
  <c r="DF1129" i="4"/>
  <c r="DA1130" i="4"/>
  <c r="DA1125" i="4"/>
  <c r="CY1120" i="4"/>
  <c r="DB1125" i="4"/>
  <c r="DE1128" i="4"/>
  <c r="CZ1120" i="4"/>
  <c r="DC1125" i="4"/>
  <c r="DF1128" i="4"/>
  <c r="DH1143" i="4"/>
  <c r="DG1143" i="4"/>
  <c r="CY1143" i="4"/>
  <c r="CX1143" i="4"/>
  <c r="DB1143" i="4"/>
  <c r="CZ1143" i="4"/>
  <c r="DF1143" i="4"/>
  <c r="DE1143" i="4"/>
  <c r="DD1143" i="4"/>
  <c r="DC1143" i="4"/>
  <c r="DA1143" i="4"/>
  <c r="DI1143" i="4"/>
  <c r="DD1125" i="4"/>
  <c r="CX1134" i="4"/>
  <c r="DE1125" i="4"/>
  <c r="DG1126" i="4"/>
  <c r="DA1127" i="4"/>
  <c r="CY1127" i="4"/>
  <c r="DH1128" i="4"/>
  <c r="DF1131" i="4"/>
  <c r="DA1134" i="4"/>
  <c r="CY1135" i="4"/>
  <c r="DE1135" i="4"/>
  <c r="CX1139" i="4"/>
  <c r="DD1140" i="4"/>
  <c r="DF1140" i="4"/>
  <c r="CZ1140" i="4"/>
  <c r="CX1140" i="4"/>
  <c r="DI1140" i="4"/>
  <c r="DG1140" i="4"/>
  <c r="CX1133" i="4"/>
  <c r="CZ1139" i="4"/>
  <c r="DD1146" i="4"/>
  <c r="DG1146" i="4"/>
  <c r="DF1146" i="4"/>
  <c r="DC1146" i="4"/>
  <c r="DA1146" i="4"/>
  <c r="CY1146" i="4"/>
  <c r="CX1146" i="4"/>
  <c r="DI1146" i="4"/>
  <c r="DH1146" i="4"/>
  <c r="DB1138" i="4"/>
  <c r="DF1138" i="4"/>
  <c r="DD1138" i="4"/>
  <c r="DA1139" i="4"/>
  <c r="DI1144" i="4"/>
  <c r="DH1144" i="4"/>
  <c r="DB1144" i="4"/>
  <c r="CZ1144" i="4"/>
  <c r="CY1144" i="4"/>
  <c r="DG1144" i="4"/>
  <c r="DE1144" i="4"/>
  <c r="DD1144" i="4"/>
  <c r="DC1144" i="4"/>
  <c r="DA1144" i="4"/>
  <c r="CY1132" i="4"/>
  <c r="DA1133" i="4"/>
  <c r="CZ1135" i="4"/>
  <c r="DD1139" i="4"/>
  <c r="DA1132" i="4"/>
  <c r="DC1133" i="4"/>
  <c r="DB1135" i="4"/>
  <c r="DF1139" i="4"/>
  <c r="DE1141" i="4"/>
  <c r="DG1141" i="4"/>
  <c r="DD1141" i="4"/>
  <c r="CX1141" i="4"/>
  <c r="CX1147" i="4"/>
  <c r="DG1147" i="4"/>
  <c r="DE1147" i="4"/>
  <c r="CY1147" i="4"/>
  <c r="DI1147" i="4"/>
  <c r="DF1147" i="4"/>
  <c r="DC1147" i="4"/>
  <c r="DB1147" i="4"/>
  <c r="DA1147" i="4"/>
  <c r="CZ1147" i="4"/>
  <c r="DB1132" i="4"/>
  <c r="DD1133" i="4"/>
  <c r="DC1135" i="4"/>
  <c r="CX1138" i="4"/>
  <c r="CY1140" i="4"/>
  <c r="DF1135" i="4"/>
  <c r="CZ1138" i="4"/>
  <c r="DB1140" i="4"/>
  <c r="DF1142" i="4"/>
  <c r="DA1142" i="4"/>
  <c r="CZ1142" i="4"/>
  <c r="DD1142" i="4"/>
  <c r="DB1142" i="4"/>
  <c r="DA1138" i="4"/>
  <c r="DC1140" i="4"/>
  <c r="CY1141" i="4"/>
  <c r="DI1145" i="4"/>
  <c r="DC1145" i="4"/>
  <c r="DD1145" i="4"/>
  <c r="DB1145" i="4"/>
  <c r="CZ1145" i="4"/>
  <c r="CX1145" i="4"/>
  <c r="DH1145" i="4"/>
  <c r="DG1145" i="4"/>
  <c r="DF1145" i="4"/>
  <c r="DE1145" i="4"/>
  <c r="DH1135" i="4"/>
  <c r="DC1138" i="4"/>
  <c r="DE1140" i="4"/>
  <c r="CZ1141" i="4"/>
  <c r="CZ1146" i="4"/>
  <c r="DB1146" i="4"/>
  <c r="DC1139" i="4"/>
  <c r="CY1139" i="4"/>
  <c r="DI1139" i="4"/>
  <c r="DB1139" i="4"/>
  <c r="DE1146" i="4"/>
  <c r="DI1138" i="4"/>
  <c r="DF1141" i="4"/>
  <c r="CY1142" i="4"/>
  <c r="DF1144" i="4"/>
  <c r="DH1141" i="4"/>
  <c r="DC1142" i="4"/>
  <c r="CY1148" i="4"/>
  <c r="DH1148" i="4"/>
  <c r="DF1148" i="4"/>
  <c r="CX1161" i="4"/>
  <c r="DF1161" i="4"/>
  <c r="DE1161" i="4"/>
  <c r="DD1161" i="4"/>
  <c r="DC1161" i="4"/>
  <c r="DB1161" i="4"/>
  <c r="DA1161" i="4"/>
  <c r="CZ1161" i="4"/>
  <c r="CY1161" i="4"/>
  <c r="DI1161" i="4"/>
  <c r="DC1152" i="4"/>
  <c r="DA1152" i="4"/>
  <c r="CZ1152" i="4"/>
  <c r="CY1152" i="4"/>
  <c r="DA1150" i="4"/>
  <c r="CY1150" i="4"/>
  <c r="CX1150" i="4"/>
  <c r="DH1150" i="4"/>
  <c r="DB1151" i="4"/>
  <c r="CZ1151" i="4"/>
  <c r="CY1151" i="4"/>
  <c r="CX1151" i="4"/>
  <c r="DI1151" i="4"/>
  <c r="DD1154" i="4"/>
  <c r="DC1166" i="4"/>
  <c r="CZ1166" i="4"/>
  <c r="DE1166" i="4"/>
  <c r="DI1166" i="4"/>
  <c r="DH1166" i="4"/>
  <c r="DG1166" i="4"/>
  <c r="DD1166" i="4"/>
  <c r="DB1166" i="4"/>
  <c r="DA1166" i="4"/>
  <c r="CY1166" i="4"/>
  <c r="CX1166" i="4"/>
  <c r="CX1152" i="4"/>
  <c r="DH1156" i="4"/>
  <c r="DG1156" i="4"/>
  <c r="DF1156" i="4"/>
  <c r="DE1156" i="4"/>
  <c r="DD1156" i="4"/>
  <c r="DC1156" i="4"/>
  <c r="DA1156" i="4"/>
  <c r="CZ1156" i="4"/>
  <c r="CY1156" i="4"/>
  <c r="CX1156" i="4"/>
  <c r="DB1150" i="4"/>
  <c r="DA1151" i="4"/>
  <c r="DE1152" i="4"/>
  <c r="DD1151" i="4"/>
  <c r="DG1152" i="4"/>
  <c r="DF1154" i="4"/>
  <c r="DE1154" i="4"/>
  <c r="DC1154" i="4"/>
  <c r="DB1154" i="4"/>
  <c r="DA1154" i="4"/>
  <c r="CY1154" i="4"/>
  <c r="CX1154" i="4"/>
  <c r="DE1151" i="4"/>
  <c r="DH1152" i="4"/>
  <c r="DG1161" i="4"/>
  <c r="DF1150" i="4"/>
  <c r="DF1151" i="4"/>
  <c r="DI1152" i="4"/>
  <c r="DH1161" i="4"/>
  <c r="DG1150" i="4"/>
  <c r="DG1151" i="4"/>
  <c r="DI1160" i="4"/>
  <c r="DH1160" i="4"/>
  <c r="DG1160" i="4"/>
  <c r="DF1160" i="4"/>
  <c r="DE1160" i="4"/>
  <c r="DC1160" i="4"/>
  <c r="DB1160" i="4"/>
  <c r="DA1160" i="4"/>
  <c r="CZ1160" i="4"/>
  <c r="DC1162" i="4"/>
  <c r="CY1170" i="4"/>
  <c r="DI1170" i="4"/>
  <c r="DH1170" i="4"/>
  <c r="DG1170" i="4"/>
  <c r="DE1170" i="4"/>
  <c r="DC1170" i="4"/>
  <c r="DA1170" i="4"/>
  <c r="DC1178" i="4"/>
  <c r="DI1178" i="4"/>
  <c r="DH1178" i="4"/>
  <c r="DG1178" i="4"/>
  <c r="DD1178" i="4"/>
  <c r="DB1178" i="4"/>
  <c r="DA1178" i="4"/>
  <c r="CY1178" i="4"/>
  <c r="CX1178" i="4"/>
  <c r="CZ1190" i="4"/>
  <c r="CY1190" i="4"/>
  <c r="DE1190" i="4"/>
  <c r="DD1190" i="4"/>
  <c r="DC1190" i="4"/>
  <c r="DA1190" i="4"/>
  <c r="DI1190" i="4"/>
  <c r="DH1190" i="4"/>
  <c r="DG1190" i="4"/>
  <c r="DB1190" i="4"/>
  <c r="CX1190" i="4"/>
  <c r="DA1191" i="4"/>
  <c r="CZ1191" i="4"/>
  <c r="DB1191" i="4"/>
  <c r="CX1191" i="4"/>
  <c r="DI1191" i="4"/>
  <c r="DH1191" i="4"/>
  <c r="DG1191" i="4"/>
  <c r="DF1191" i="4"/>
  <c r="DD1191" i="4"/>
  <c r="DC1191" i="4"/>
  <c r="CY1191" i="4"/>
  <c r="DB1192" i="4"/>
  <c r="DA1192" i="4"/>
  <c r="DI1192" i="4"/>
  <c r="DH1192" i="4"/>
  <c r="DF1192" i="4"/>
  <c r="DG1192" i="4"/>
  <c r="DE1192" i="4"/>
  <c r="DD1192" i="4"/>
  <c r="DC1192" i="4"/>
  <c r="CZ1192" i="4"/>
  <c r="CX1192" i="4"/>
  <c r="DC1157" i="4"/>
  <c r="DF1159" i="4"/>
  <c r="DD1162" i="4"/>
  <c r="DA1163" i="4"/>
  <c r="DD1157" i="4"/>
  <c r="DC1193" i="4"/>
  <c r="DB1193" i="4"/>
  <c r="DE1193" i="4"/>
  <c r="DA1193" i="4"/>
  <c r="CZ1193" i="4"/>
  <c r="CY1193" i="4"/>
  <c r="DF1193" i="4"/>
  <c r="DD1193" i="4"/>
  <c r="CX1193" i="4"/>
  <c r="DH1193" i="4"/>
  <c r="CY1155" i="4"/>
  <c r="DE1157" i="4"/>
  <c r="CX1158" i="4"/>
  <c r="DH1159" i="4"/>
  <c r="DF1162" i="4"/>
  <c r="DD1163" i="4"/>
  <c r="DA1175" i="4"/>
  <c r="DF1181" i="4"/>
  <c r="DI1181" i="4"/>
  <c r="DH1181" i="4"/>
  <c r="DE1181" i="4"/>
  <c r="DD1181" i="4"/>
  <c r="DC1181" i="4"/>
  <c r="DA1181" i="4"/>
  <c r="CZ1181" i="4"/>
  <c r="CY1181" i="4"/>
  <c r="CZ1155" i="4"/>
  <c r="DF1157" i="4"/>
  <c r="CY1158" i="4"/>
  <c r="DG1162" i="4"/>
  <c r="DE1163" i="4"/>
  <c r="DB1165" i="4"/>
  <c r="CY1165" i="4"/>
  <c r="DD1165" i="4"/>
  <c r="DD1171" i="4"/>
  <c r="DB1171" i="4"/>
  <c r="DA1171" i="4"/>
  <c r="CX1171" i="4"/>
  <c r="DH1171" i="4"/>
  <c r="DF1171" i="4"/>
  <c r="DB1177" i="4"/>
  <c r="DE1177" i="4"/>
  <c r="DD1177" i="4"/>
  <c r="DC1177" i="4"/>
  <c r="DA1177" i="4"/>
  <c r="CX1177" i="4"/>
  <c r="DI1177" i="4"/>
  <c r="DG1177" i="4"/>
  <c r="DH1183" i="4"/>
  <c r="DB1183" i="4"/>
  <c r="DA1183" i="4"/>
  <c r="CZ1183" i="4"/>
  <c r="CY1183" i="4"/>
  <c r="CX1183" i="4"/>
  <c r="DI1183" i="4"/>
  <c r="DG1183" i="4"/>
  <c r="DF1183" i="4"/>
  <c r="DD1183" i="4"/>
  <c r="DB1155" i="4"/>
  <c r="DH1157" i="4"/>
  <c r="DA1158" i="4"/>
  <c r="DG1163" i="4"/>
  <c r="DE1169" i="4"/>
  <c r="DD1179" i="4"/>
  <c r="CY1179" i="4"/>
  <c r="CX1179" i="4"/>
  <c r="DI1179" i="4"/>
  <c r="DH1179" i="4"/>
  <c r="DF1179" i="4"/>
  <c r="DE1179" i="4"/>
  <c r="DC1179" i="4"/>
  <c r="DA1179" i="4"/>
  <c r="DA1153" i="4"/>
  <c r="DC1155" i="4"/>
  <c r="DI1157" i="4"/>
  <c r="DB1158" i="4"/>
  <c r="DH1163" i="4"/>
  <c r="CX1165" i="4"/>
  <c r="DF1169" i="4"/>
  <c r="CX1170" i="4"/>
  <c r="CX1174" i="4"/>
  <c r="DD1155" i="4"/>
  <c r="DC1158" i="4"/>
  <c r="CZ1165" i="4"/>
  <c r="DE1168" i="4"/>
  <c r="DC1168" i="4"/>
  <c r="DB1168" i="4"/>
  <c r="CY1168" i="4"/>
  <c r="CX1168" i="4"/>
  <c r="DI1168" i="4"/>
  <c r="DG1168" i="4"/>
  <c r="CZ1170" i="4"/>
  <c r="CZ1174" i="4"/>
  <c r="DC1185" i="4"/>
  <c r="DB1170" i="4"/>
  <c r="DE1174" i="4"/>
  <c r="CZ1175" i="4"/>
  <c r="DI1175" i="4"/>
  <c r="DH1175" i="4"/>
  <c r="DG1175" i="4"/>
  <c r="DD1175" i="4"/>
  <c r="DC1175" i="4"/>
  <c r="DB1175" i="4"/>
  <c r="CY1175" i="4"/>
  <c r="CX1175" i="4"/>
  <c r="DE1185" i="4"/>
  <c r="DE1158" i="4"/>
  <c r="DA1164" i="4"/>
  <c r="CX1164" i="4"/>
  <c r="DC1164" i="4"/>
  <c r="DC1165" i="4"/>
  <c r="DD1170" i="4"/>
  <c r="DI1172" i="4"/>
  <c r="DG1172" i="4"/>
  <c r="DF1172" i="4"/>
  <c r="DC1172" i="4"/>
  <c r="DB1172" i="4"/>
  <c r="DA1172" i="4"/>
  <c r="CY1172" i="4"/>
  <c r="CZ1178" i="4"/>
  <c r="DI1184" i="4"/>
  <c r="CZ1184" i="4"/>
  <c r="CY1184" i="4"/>
  <c r="CX1184" i="4"/>
  <c r="DH1184" i="4"/>
  <c r="DF1184" i="4"/>
  <c r="DE1184" i="4"/>
  <c r="DD1184" i="4"/>
  <c r="DB1184" i="4"/>
  <c r="DF1158" i="4"/>
  <c r="CY1162" i="4"/>
  <c r="DA1162" i="4"/>
  <c r="DF1170" i="4"/>
  <c r="DE1178" i="4"/>
  <c r="DF1190" i="4"/>
  <c r="DF1165" i="4"/>
  <c r="DH1169" i="4"/>
  <c r="DG1169" i="4"/>
  <c r="DD1169" i="4"/>
  <c r="DC1169" i="4"/>
  <c r="DB1169" i="4"/>
  <c r="CZ1169" i="4"/>
  <c r="CX1169" i="4"/>
  <c r="CZ1171" i="4"/>
  <c r="DF1178" i="4"/>
  <c r="DH1187" i="4"/>
  <c r="DF1187" i="4"/>
  <c r="DE1187" i="4"/>
  <c r="DD1187" i="4"/>
  <c r="DC1187" i="4"/>
  <c r="DB1187" i="4"/>
  <c r="CZ1187" i="4"/>
  <c r="CY1187" i="4"/>
  <c r="CX1187" i="4"/>
  <c r="DI1187" i="4"/>
  <c r="DE1191" i="4"/>
  <c r="CY1192" i="4"/>
  <c r="CY1157" i="4"/>
  <c r="DI1158" i="4"/>
  <c r="CX1162" i="4"/>
  <c r="CZ1163" i="4"/>
  <c r="DB1163" i="4"/>
  <c r="DC1171" i="4"/>
  <c r="DE1180" i="4"/>
  <c r="DF1180" i="4"/>
  <c r="DD1180" i="4"/>
  <c r="DC1180" i="4"/>
  <c r="DB1180" i="4"/>
  <c r="DA1180" i="4"/>
  <c r="CY1180" i="4"/>
  <c r="CX1180" i="4"/>
  <c r="DH1180" i="4"/>
  <c r="CX1181" i="4"/>
  <c r="DG1193" i="4"/>
  <c r="CZ1162" i="4"/>
  <c r="CY1174" i="4"/>
  <c r="DD1174" i="4"/>
  <c r="DC1174" i="4"/>
  <c r="DB1174" i="4"/>
  <c r="DA1174" i="4"/>
  <c r="DI1174" i="4"/>
  <c r="DH1174" i="4"/>
  <c r="DF1174" i="4"/>
  <c r="DA1185" i="4"/>
  <c r="CZ1185" i="4"/>
  <c r="CX1185" i="4"/>
  <c r="DB1185" i="4"/>
  <c r="CY1185" i="4"/>
  <c r="DH1185" i="4"/>
  <c r="DG1185" i="4"/>
  <c r="DF1185" i="4"/>
  <c r="DD1185" i="4"/>
  <c r="DI1193" i="4"/>
  <c r="DF1167" i="4"/>
  <c r="DE1207" i="4"/>
  <c r="CZ1207" i="4"/>
  <c r="CY1207" i="4"/>
  <c r="DG1207" i="4"/>
  <c r="DF1207" i="4"/>
  <c r="DD1207" i="4"/>
  <c r="DC1207" i="4"/>
  <c r="DB1207" i="4"/>
  <c r="DA1207" i="4"/>
  <c r="DI1207" i="4"/>
  <c r="DH1207" i="4"/>
  <c r="CX1207" i="4"/>
  <c r="DI1182" i="4"/>
  <c r="DA1189" i="4"/>
  <c r="DB1189" i="4"/>
  <c r="DG1203" i="4"/>
  <c r="DF1203" i="4"/>
  <c r="DA1203" i="4"/>
  <c r="DB1203" i="4"/>
  <c r="CX1203" i="4"/>
  <c r="DI1203" i="4"/>
  <c r="DH1203" i="4"/>
  <c r="DE1203" i="4"/>
  <c r="DD1203" i="4"/>
  <c r="DC1203" i="4"/>
  <c r="CZ1203" i="4"/>
  <c r="CY1203" i="4"/>
  <c r="DE1189" i="4"/>
  <c r="DD1194" i="4"/>
  <c r="DC1194" i="4"/>
  <c r="DA1194" i="4"/>
  <c r="CY1194" i="4"/>
  <c r="CX1194" i="4"/>
  <c r="DF1196" i="4"/>
  <c r="DE1196" i="4"/>
  <c r="DI1196" i="4"/>
  <c r="CY1196" i="4"/>
  <c r="DF1206" i="4"/>
  <c r="DE1206" i="4"/>
  <c r="CZ1206" i="4"/>
  <c r="DH1206" i="4"/>
  <c r="DC1206" i="4"/>
  <c r="DB1206" i="4"/>
  <c r="DA1206" i="4"/>
  <c r="CY1206" i="4"/>
  <c r="CX1206" i="4"/>
  <c r="DG1206" i="4"/>
  <c r="DD1206" i="4"/>
  <c r="DF1186" i="4"/>
  <c r="DE1186" i="4"/>
  <c r="DC1186" i="4"/>
  <c r="CX1182" i="4"/>
  <c r="DA1167" i="4"/>
  <c r="CY1189" i="4"/>
  <c r="CX1189" i="4"/>
  <c r="DI1189" i="4"/>
  <c r="DH1189" i="4"/>
  <c r="DF1189" i="4"/>
  <c r="CZ1194" i="4"/>
  <c r="CX1196" i="4"/>
  <c r="DB1182" i="4"/>
  <c r="CZ1186" i="4"/>
  <c r="DB1194" i="4"/>
  <c r="CZ1196" i="4"/>
  <c r="DG1197" i="4"/>
  <c r="DF1197" i="4"/>
  <c r="DH1197" i="4"/>
  <c r="DI1197" i="4"/>
  <c r="DA1211" i="4"/>
  <c r="DF1211" i="4"/>
  <c r="DD1211" i="4"/>
  <c r="DC1211" i="4"/>
  <c r="DB1211" i="4"/>
  <c r="DG1211" i="4"/>
  <c r="DE1211" i="4"/>
  <c r="CZ1211" i="4"/>
  <c r="DI1211" i="4"/>
  <c r="DH1211" i="4"/>
  <c r="CY1211" i="4"/>
  <c r="CX1211" i="4"/>
  <c r="CX1176" i="4"/>
  <c r="DE1194" i="4"/>
  <c r="DA1196" i="4"/>
  <c r="CY1176" i="4"/>
  <c r="DD1182" i="4"/>
  <c r="DB1186" i="4"/>
  <c r="DF1194" i="4"/>
  <c r="DE1195" i="4"/>
  <c r="DD1195" i="4"/>
  <c r="DH1195" i="4"/>
  <c r="DG1195" i="4"/>
  <c r="DF1195" i="4"/>
  <c r="DC1195" i="4"/>
  <c r="DA1195" i="4"/>
  <c r="DB1196" i="4"/>
  <c r="DH1198" i="4"/>
  <c r="DG1198" i="4"/>
  <c r="CX1198" i="4"/>
  <c r="DI1198" i="4"/>
  <c r="DF1201" i="4"/>
  <c r="DA1205" i="4"/>
  <c r="CZ1205" i="4"/>
  <c r="DF1205" i="4"/>
  <c r="DC1205" i="4"/>
  <c r="DB1205" i="4"/>
  <c r="CY1205" i="4"/>
  <c r="CX1205" i="4"/>
  <c r="DA1208" i="4"/>
  <c r="DH1201" i="4"/>
  <c r="DD1202" i="4"/>
  <c r="DB1208" i="4"/>
  <c r="CY1209" i="4"/>
  <c r="DD1209" i="4"/>
  <c r="DG1209" i="4"/>
  <c r="DF1209" i="4"/>
  <c r="DE1209" i="4"/>
  <c r="CZ1209" i="4"/>
  <c r="DI1209" i="4"/>
  <c r="DH1209" i="4"/>
  <c r="DC1209" i="4"/>
  <c r="DB1209" i="4"/>
  <c r="DA1209" i="4"/>
  <c r="CX1209" i="4"/>
  <c r="DG1202" i="4"/>
  <c r="DC1208" i="4"/>
  <c r="DC1213" i="4"/>
  <c r="DH1213" i="4"/>
  <c r="DI1213" i="4"/>
  <c r="DG1213" i="4"/>
  <c r="DF1213" i="4"/>
  <c r="DA1213" i="4"/>
  <c r="CY1213" i="4"/>
  <c r="DE1213" i="4"/>
  <c r="DB1213" i="4"/>
  <c r="CZ1213" i="4"/>
  <c r="CX1213" i="4"/>
  <c r="DE1201" i="4"/>
  <c r="DD1201" i="4"/>
  <c r="CY1201" i="4"/>
  <c r="DB1201" i="4"/>
  <c r="CX1201" i="4"/>
  <c r="CZ1210" i="4"/>
  <c r="DE1210" i="4"/>
  <c r="DF1210" i="4"/>
  <c r="DD1210" i="4"/>
  <c r="DC1210" i="4"/>
  <c r="CX1210" i="4"/>
  <c r="DA1210" i="4"/>
  <c r="CY1210" i="4"/>
  <c r="DI1210" i="4"/>
  <c r="DH1210" i="4"/>
  <c r="DG1210" i="4"/>
  <c r="DB1210" i="4"/>
  <c r="CX1208" i="4"/>
  <c r="CZ1208" i="4"/>
  <c r="CY1208" i="4"/>
  <c r="DF1208" i="4"/>
  <c r="DE1208" i="4"/>
  <c r="DI1208" i="4"/>
  <c r="DH1208" i="4"/>
  <c r="DG1208" i="4"/>
  <c r="DF1202" i="4"/>
  <c r="DE1202" i="4"/>
  <c r="CZ1202" i="4"/>
  <c r="DB1202" i="4"/>
  <c r="CX1202" i="4"/>
  <c r="DE1205" i="4"/>
  <c r="DC1199" i="4"/>
  <c r="DB1199" i="4"/>
  <c r="DD1200" i="4"/>
  <c r="DC1200" i="4"/>
  <c r="CX1200" i="4"/>
  <c r="DB1212" i="4"/>
  <c r="DG1212" i="4"/>
  <c r="DF1212" i="4"/>
  <c r="DE1212" i="4"/>
  <c r="DD1212" i="4"/>
  <c r="CY1212" i="4"/>
  <c r="DE1217" i="4"/>
  <c r="DD1217" i="4"/>
  <c r="DH1217" i="4"/>
  <c r="DF1217" i="4"/>
  <c r="DA1217" i="4"/>
  <c r="CZ1217" i="4"/>
  <c r="DG1217" i="4"/>
  <c r="DF1229" i="4"/>
  <c r="DE1229" i="4"/>
  <c r="DC1229" i="4"/>
  <c r="DI1229" i="4"/>
  <c r="DH1229" i="4"/>
  <c r="DG1229" i="4"/>
  <c r="DA1229" i="4"/>
  <c r="CZ1229" i="4"/>
  <c r="CY1229" i="4"/>
  <c r="CX1229" i="4"/>
  <c r="DD1229" i="4"/>
  <c r="DB1229" i="4"/>
  <c r="CX1199" i="4"/>
  <c r="CX1204" i="4"/>
  <c r="DC1221" i="4"/>
  <c r="DD1214" i="4"/>
  <c r="CX1214" i="4"/>
  <c r="DI1214" i="4"/>
  <c r="DH1214" i="4"/>
  <c r="DG1214" i="4"/>
  <c r="CX1215" i="4"/>
  <c r="CZ1219" i="4"/>
  <c r="DD1215" i="4"/>
  <c r="DG1215" i="4"/>
  <c r="DI1221" i="4"/>
  <c r="DF1221" i="4"/>
  <c r="DD1221" i="4"/>
  <c r="DB1221" i="4"/>
  <c r="CY1221" i="4"/>
  <c r="CX1221" i="4"/>
  <c r="DH1221" i="4"/>
  <c r="DG1221" i="4"/>
  <c r="DA1221" i="4"/>
  <c r="CZ1221" i="4"/>
  <c r="DG1219" i="4"/>
  <c r="DF1219" i="4"/>
  <c r="DB1219" i="4"/>
  <c r="DA1219" i="4"/>
  <c r="CX1219" i="4"/>
  <c r="DI1219" i="4"/>
  <c r="DH1219" i="4"/>
  <c r="DE1219" i="4"/>
  <c r="DD1219" i="4"/>
  <c r="CY1219" i="4"/>
  <c r="DC1215" i="4"/>
  <c r="DB1215" i="4"/>
  <c r="DI1215" i="4"/>
  <c r="DA1215" i="4"/>
  <c r="CY1215" i="4"/>
  <c r="DE1215" i="4"/>
  <c r="CZ1215" i="4"/>
  <c r="DC1214" i="4"/>
  <c r="CZ1222" i="4"/>
  <c r="CY1222" i="4"/>
  <c r="CX1222" i="4"/>
  <c r="DG1222" i="4"/>
  <c r="DE1222" i="4"/>
  <c r="DC1222" i="4"/>
  <c r="DF1218" i="4"/>
  <c r="DE1218" i="4"/>
  <c r="DI1218" i="4"/>
  <c r="DH1218" i="4"/>
  <c r="DA1218" i="4"/>
  <c r="CY1218" i="4"/>
  <c r="DE1223" i="4"/>
  <c r="DD1223" i="4"/>
  <c r="DC1223" i="4"/>
  <c r="DI1223" i="4"/>
  <c r="DG1223" i="4"/>
  <c r="DA1223" i="4"/>
  <c r="CZ1223" i="4"/>
  <c r="DH1220" i="4"/>
  <c r="DG1220" i="4"/>
  <c r="DI1220" i="4"/>
  <c r="DE1220" i="4"/>
  <c r="DB1220" i="4"/>
  <c r="DA1220" i="4"/>
  <c r="CY1226" i="4"/>
  <c r="DB1226" i="4"/>
  <c r="DA1226" i="4"/>
  <c r="CZ1226" i="4"/>
  <c r="CX1226" i="4"/>
  <c r="DD1226" i="4"/>
  <c r="DC1226" i="4"/>
  <c r="DE1226" i="4"/>
  <c r="DI1226" i="4"/>
  <c r="DH1226" i="4"/>
  <c r="DG1226" i="4"/>
  <c r="DD1216" i="4"/>
  <c r="DC1216" i="4"/>
  <c r="DA1216" i="4"/>
  <c r="CZ1216" i="4"/>
  <c r="DH1216" i="4"/>
  <c r="DG1216" i="4"/>
  <c r="DA1222" i="4"/>
  <c r="DB1222" i="4"/>
  <c r="DE1228" i="4"/>
  <c r="DD1228" i="4"/>
  <c r="DC1228" i="4"/>
  <c r="DB1228" i="4"/>
  <c r="DG1228" i="4"/>
  <c r="DF1228" i="4"/>
  <c r="DC1225" i="4"/>
  <c r="CX1233" i="4"/>
  <c r="DA1233" i="4"/>
  <c r="DE1227" i="4"/>
  <c r="DC1230" i="4"/>
  <c r="DB1230" i="4"/>
  <c r="CZ1230" i="4"/>
  <c r="DA1230" i="4"/>
  <c r="CY1230" i="4"/>
  <c r="CX1230" i="4"/>
  <c r="DI1230" i="4"/>
  <c r="DE1230" i="4"/>
  <c r="DD1230" i="4"/>
  <c r="CX1225" i="4"/>
  <c r="DG1225" i="4"/>
  <c r="DF1225" i="4"/>
  <c r="DE1225" i="4"/>
  <c r="DI1225" i="4"/>
  <c r="CY1228" i="4"/>
  <c r="CZ1228" i="4"/>
  <c r="DA1228" i="4"/>
  <c r="CZ1233" i="4"/>
  <c r="CY1233" i="4"/>
  <c r="DI1233" i="4"/>
  <c r="DH1233" i="4"/>
  <c r="DF1233" i="4"/>
  <c r="DG1233" i="4"/>
  <c r="DE1233" i="4"/>
  <c r="DD1227" i="4"/>
  <c r="DC1227" i="4"/>
  <c r="DA1227" i="4"/>
  <c r="CX1227" i="4"/>
  <c r="DG1227" i="4"/>
  <c r="CZ1227" i="4"/>
  <c r="CY1227" i="4"/>
  <c r="CY1225" i="4"/>
  <c r="CY1232" i="4"/>
  <c r="CX1232" i="4"/>
  <c r="DF1232" i="4"/>
  <c r="DE1232" i="4"/>
  <c r="DC1232" i="4"/>
  <c r="CX1234" i="4"/>
  <c r="DA1234" i="4"/>
  <c r="CZ1234" i="4"/>
  <c r="DI1234" i="4"/>
  <c r="DG1236" i="4"/>
  <c r="CX1242" i="4"/>
  <c r="DC1242" i="4"/>
  <c r="DG1242" i="4"/>
  <c r="DD1242" i="4"/>
  <c r="DI1242" i="4"/>
  <c r="DH1242" i="4"/>
  <c r="DF1242" i="4"/>
  <c r="DE1242" i="4"/>
  <c r="DB1242" i="4"/>
  <c r="DA1242" i="4"/>
  <c r="CY1242" i="4"/>
  <c r="DH1236" i="4"/>
  <c r="DA1237" i="4"/>
  <c r="CZ1236" i="4"/>
  <c r="CY1236" i="4"/>
  <c r="CX1236" i="4"/>
  <c r="DC1236" i="4"/>
  <c r="DB1236" i="4"/>
  <c r="DF1236" i="4"/>
  <c r="DE1236" i="4"/>
  <c r="DD1236" i="4"/>
  <c r="DA1236" i="4"/>
  <c r="DI1232" i="4"/>
  <c r="CX1237" i="4"/>
  <c r="DG1237" i="4"/>
  <c r="DF1237" i="4"/>
  <c r="DE1237" i="4"/>
  <c r="DI1237" i="4"/>
  <c r="CZ1237" i="4"/>
  <c r="CY1237" i="4"/>
  <c r="DI1231" i="4"/>
  <c r="CX1231" i="4"/>
  <c r="DC1231" i="4"/>
  <c r="DB1231" i="4"/>
  <c r="CZ1231" i="4"/>
  <c r="DH1234" i="4"/>
  <c r="CY1238" i="4"/>
  <c r="DA1238" i="4"/>
  <c r="CZ1238" i="4"/>
  <c r="CX1238" i="4"/>
  <c r="DD1238" i="4"/>
  <c r="DC1238" i="4"/>
  <c r="CZ1242" i="4"/>
  <c r="CZ1251" i="4"/>
  <c r="DE1251" i="4"/>
  <c r="DB1251" i="4"/>
  <c r="DG1251" i="4"/>
  <c r="DD1251" i="4"/>
  <c r="DA1251" i="4"/>
  <c r="DI1251" i="4"/>
  <c r="DH1251" i="4"/>
  <c r="DF1251" i="4"/>
  <c r="DC1251" i="4"/>
  <c r="CY1251" i="4"/>
  <c r="CX1251" i="4"/>
  <c r="CZ1239" i="4"/>
  <c r="DI1239" i="4"/>
  <c r="CY1250" i="4"/>
  <c r="DH1250" i="4"/>
  <c r="DD1250" i="4"/>
  <c r="DB1250" i="4"/>
  <c r="CZ1250" i="4"/>
  <c r="DG1250" i="4"/>
  <c r="DF1250" i="4"/>
  <c r="DI1250" i="4"/>
  <c r="DE1250" i="4"/>
  <c r="DC1250" i="4"/>
  <c r="DA1250" i="4"/>
  <c r="CX1250" i="4"/>
  <c r="DB1246" i="4"/>
  <c r="CY1246" i="4"/>
  <c r="DE1246" i="4"/>
  <c r="DI1246" i="4"/>
  <c r="DF1246" i="4"/>
  <c r="DD1246" i="4"/>
  <c r="DC1246" i="4"/>
  <c r="DA1246" i="4"/>
  <c r="CZ1246" i="4"/>
  <c r="DH1246" i="4"/>
  <c r="DG1246" i="4"/>
  <c r="DA1235" i="4"/>
  <c r="DG1240" i="4"/>
  <c r="CY1241" i="4"/>
  <c r="DC1247" i="4"/>
  <c r="CZ1247" i="4"/>
  <c r="DD1247" i="4"/>
  <c r="DB1247" i="4"/>
  <c r="DE1248" i="4"/>
  <c r="DB1235" i="4"/>
  <c r="DH1240" i="4"/>
  <c r="CZ1241" i="4"/>
  <c r="CY1243" i="4"/>
  <c r="DI1243" i="4"/>
  <c r="CZ1244" i="4"/>
  <c r="DA1244" i="4"/>
  <c r="DE1244" i="4"/>
  <c r="DF1248" i="4"/>
  <c r="DG1248" i="4"/>
  <c r="DH1248" i="4"/>
  <c r="DH1258" i="4"/>
  <c r="CX1258" i="4"/>
  <c r="DI1258" i="4"/>
  <c r="DD1258" i="4"/>
  <c r="DC1258" i="4"/>
  <c r="DB1258" i="4"/>
  <c r="CZ1258" i="4"/>
  <c r="DF1258" i="4"/>
  <c r="DE1258" i="4"/>
  <c r="DA1258" i="4"/>
  <c r="CY1258" i="4"/>
  <c r="DC1243" i="4"/>
  <c r="DC1244" i="4"/>
  <c r="DE1247" i="4"/>
  <c r="CX1253" i="4"/>
  <c r="DD1248" i="4"/>
  <c r="DA1248" i="4"/>
  <c r="CZ1253" i="4"/>
  <c r="DG1257" i="4"/>
  <c r="DI1257" i="4"/>
  <c r="DC1257" i="4"/>
  <c r="DB1257" i="4"/>
  <c r="CY1257" i="4"/>
  <c r="CX1257" i="4"/>
  <c r="DH1257" i="4"/>
  <c r="DF1257" i="4"/>
  <c r="DE1257" i="4"/>
  <c r="DA1257" i="4"/>
  <c r="DD1257" i="4"/>
  <c r="DH1244" i="4"/>
  <c r="DA1245" i="4"/>
  <c r="CX1245" i="4"/>
  <c r="CY1245" i="4"/>
  <c r="DI1247" i="4"/>
  <c r="CX1248" i="4"/>
  <c r="DC1240" i="4"/>
  <c r="DH1243" i="4"/>
  <c r="DI1244" i="4"/>
  <c r="CY1248" i="4"/>
  <c r="DE1249" i="4"/>
  <c r="DB1249" i="4"/>
  <c r="DC1249" i="4"/>
  <c r="CZ1249" i="4"/>
  <c r="DI1249" i="4"/>
  <c r="DH1249" i="4"/>
  <c r="DD1240" i="4"/>
  <c r="CX1241" i="4"/>
  <c r="DB1241" i="4"/>
  <c r="CZ1248" i="4"/>
  <c r="DE1240" i="4"/>
  <c r="DB1248" i="4"/>
  <c r="DB1253" i="4"/>
  <c r="DH1253" i="4"/>
  <c r="DG1253" i="4"/>
  <c r="DE1253" i="4"/>
  <c r="DA1253" i="4"/>
  <c r="DC1253" i="4"/>
  <c r="CY1253" i="4"/>
  <c r="DI1253" i="4"/>
  <c r="DF1253" i="4"/>
  <c r="DC1248" i="4"/>
  <c r="DG1258" i="4"/>
  <c r="DA1252" i="4"/>
  <c r="CX1252" i="4"/>
  <c r="DG1255" i="4"/>
  <c r="DH1260" i="4"/>
  <c r="CX1260" i="4"/>
  <c r="DI1260" i="4"/>
  <c r="DG1260" i="4"/>
  <c r="DD1260" i="4"/>
  <c r="DC1260" i="4"/>
  <c r="DB1260" i="4"/>
  <c r="CZ1260" i="4"/>
  <c r="DC1269" i="4"/>
  <c r="DB1269" i="4"/>
  <c r="DA1269" i="4"/>
  <c r="DI1269" i="4"/>
  <c r="DH1269" i="4"/>
  <c r="DE1269" i="4"/>
  <c r="DG1269" i="4"/>
  <c r="DF1269" i="4"/>
  <c r="DD1269" i="4"/>
  <c r="CZ1269" i="4"/>
  <c r="CY1269" i="4"/>
  <c r="CX1269" i="4"/>
  <c r="DD1255" i="4"/>
  <c r="CY1255" i="4"/>
  <c r="CX1255" i="4"/>
  <c r="DI1255" i="4"/>
  <c r="DE1255" i="4"/>
  <c r="DA1255" i="4"/>
  <c r="DG1252" i="4"/>
  <c r="DI1261" i="4"/>
  <c r="DH1261" i="4"/>
  <c r="DC1261" i="4"/>
  <c r="DB1261" i="4"/>
  <c r="DE1261" i="4"/>
  <c r="DD1261" i="4"/>
  <c r="DA1261" i="4"/>
  <c r="CY1261" i="4"/>
  <c r="DG1261" i="4"/>
  <c r="CY1260" i="4"/>
  <c r="DI1252" i="4"/>
  <c r="CZ1255" i="4"/>
  <c r="DE1256" i="4"/>
  <c r="CZ1256" i="4"/>
  <c r="CY1256" i="4"/>
  <c r="DI1256" i="4"/>
  <c r="DD1256" i="4"/>
  <c r="DA1256" i="4"/>
  <c r="DA1260" i="4"/>
  <c r="DE1260" i="4"/>
  <c r="DC1255" i="4"/>
  <c r="DF1260" i="4"/>
  <c r="CZ1266" i="4"/>
  <c r="CY1266" i="4"/>
  <c r="CX1266" i="4"/>
  <c r="DG1266" i="4"/>
  <c r="DE1266" i="4"/>
  <c r="DB1266" i="4"/>
  <c r="DI1266" i="4"/>
  <c r="DH1266" i="4"/>
  <c r="DF1266" i="4"/>
  <c r="DD1266" i="4"/>
  <c r="DC1266" i="4"/>
  <c r="DA1266" i="4"/>
  <c r="DC1263" i="4"/>
  <c r="CY1268" i="4"/>
  <c r="DH1263" i="4"/>
  <c r="DE1268" i="4"/>
  <c r="DI1259" i="4"/>
  <c r="DD1259" i="4"/>
  <c r="CY1259" i="4"/>
  <c r="CX1259" i="4"/>
  <c r="DA1267" i="4"/>
  <c r="CZ1267" i="4"/>
  <c r="CY1267" i="4"/>
  <c r="DH1267" i="4"/>
  <c r="DG1267" i="4"/>
  <c r="DF1267" i="4"/>
  <c r="DC1267" i="4"/>
  <c r="DI1267" i="4"/>
  <c r="DE1267" i="4"/>
  <c r="DD1267" i="4"/>
  <c r="CX1267" i="4"/>
  <c r="CZ1259" i="4"/>
  <c r="DB1268" i="4"/>
  <c r="DA1268" i="4"/>
  <c r="CZ1268" i="4"/>
  <c r="DI1268" i="4"/>
  <c r="DH1268" i="4"/>
  <c r="DG1268" i="4"/>
  <c r="DD1268" i="4"/>
  <c r="DC1268" i="4"/>
  <c r="CX1268" i="4"/>
  <c r="DG1263" i="4"/>
  <c r="DF1263" i="4"/>
  <c r="DE1263" i="4"/>
  <c r="DC1259" i="4"/>
  <c r="CX1263" i="4"/>
  <c r="DF1259" i="4"/>
  <c r="CY1263" i="4"/>
  <c r="DG1259" i="4"/>
  <c r="CZ1263" i="4"/>
  <c r="DH1259" i="4"/>
  <c r="DA1263" i="4"/>
  <c r="DH1273" i="4"/>
  <c r="DG1273" i="4"/>
  <c r="DF1273" i="4"/>
  <c r="DE1273" i="4"/>
  <c r="DD1273" i="4"/>
  <c r="DC1273" i="4"/>
  <c r="DB1273" i="4"/>
  <c r="DA1273" i="4"/>
  <c r="CZ1273" i="4"/>
  <c r="CY1273" i="4"/>
  <c r="CX1273" i="4"/>
  <c r="DI1273" i="4"/>
  <c r="DG1272" i="4"/>
  <c r="CX1265" i="4"/>
  <c r="DC1272" i="4"/>
  <c r="DB1272" i="4"/>
  <c r="DA1272" i="4"/>
  <c r="CZ1272" i="4"/>
  <c r="CX1272" i="4"/>
  <c r="DD1265" i="4"/>
  <c r="DI1272" i="4"/>
  <c r="DA1265" i="4"/>
  <c r="CZ1271" i="4"/>
  <c r="DA1271" i="4"/>
  <c r="DD1270" i="4"/>
  <c r="DC1270" i="4"/>
  <c r="DB1270" i="4"/>
  <c r="DI1270" i="4"/>
  <c r="DH1270" i="4"/>
  <c r="DF1270" i="4"/>
  <c r="DB1271" i="4"/>
  <c r="DF1271" i="4"/>
  <c r="CY1264" i="4"/>
  <c r="CZ1264" i="4"/>
  <c r="DB1264" i="4"/>
  <c r="DE1271" i="4"/>
  <c r="DD1271" i="4"/>
  <c r="DC1271" i="4"/>
  <c r="CX1271" i="4"/>
  <c r="DI1271" i="4"/>
  <c r="DG1271" i="4"/>
  <c r="DF1272" i="4"/>
  <c r="DD1264" i="4"/>
  <c r="CY1270" i="4"/>
  <c r="DH1272" i="4"/>
  <c r="CY1272" i="4"/>
  <c r="DD1272" i="4"/>
  <c r="DE1272" i="4"/>
  <c r="H26" i="10"/>
  <c r="H25" i="10"/>
  <c r="I5" i="12"/>
  <c r="I17" i="12" s="1"/>
  <c r="I13" i="12"/>
  <c r="J13" i="12"/>
  <c r="J17" i="12" s="1"/>
  <c r="H3" i="12"/>
  <c r="H11" i="12"/>
  <c r="G6" i="12"/>
  <c r="G14" i="12"/>
  <c r="H14" i="12"/>
  <c r="G9" i="12"/>
  <c r="G12" i="12"/>
  <c r="H4" i="12"/>
  <c r="H12" i="12"/>
  <c r="G15" i="12"/>
  <c r="H15" i="12"/>
  <c r="G10" i="12"/>
  <c r="H10" i="12"/>
  <c r="AV23" i="4" l="1"/>
  <c r="BG23" i="4"/>
  <c r="BF87" i="4"/>
  <c r="BF68" i="4"/>
  <c r="BF63" i="4"/>
  <c r="BF60" i="4"/>
  <c r="BF140" i="4"/>
  <c r="BF137" i="4"/>
  <c r="BF142" i="4"/>
  <c r="BF208" i="4"/>
  <c r="BF222" i="4"/>
  <c r="BF230" i="4"/>
  <c r="BF187" i="4"/>
  <c r="BF254" i="4"/>
  <c r="BF231" i="4"/>
  <c r="BF226" i="4"/>
  <c r="BF269" i="4"/>
  <c r="BF326" i="4"/>
  <c r="BF297" i="4"/>
  <c r="BF331" i="4"/>
  <c r="BF351" i="4"/>
  <c r="BF362" i="4"/>
  <c r="BF386" i="4"/>
  <c r="BF353" i="4"/>
  <c r="BF440" i="4"/>
  <c r="BF412" i="4"/>
  <c r="BF435" i="4"/>
  <c r="BF455" i="4"/>
  <c r="BF501" i="4"/>
  <c r="BF480" i="4"/>
  <c r="BF476" i="4"/>
  <c r="BF490" i="4"/>
  <c r="BF543" i="4"/>
  <c r="BF556" i="4"/>
  <c r="BF552" i="4"/>
  <c r="BF549" i="4"/>
  <c r="BF633" i="4"/>
  <c r="BF613" i="4"/>
  <c r="BF641" i="4"/>
  <c r="BF637" i="4"/>
  <c r="BF706" i="4"/>
  <c r="BF711" i="4"/>
  <c r="BF698" i="4"/>
  <c r="BF661" i="4"/>
  <c r="BF748" i="4"/>
  <c r="BF758" i="4"/>
  <c r="BF743" i="4"/>
  <c r="BF766" i="4"/>
  <c r="BF779" i="4"/>
  <c r="BF822" i="4"/>
  <c r="BF799" i="4"/>
  <c r="BF814" i="4"/>
  <c r="BF890" i="4"/>
  <c r="BF872" i="4"/>
  <c r="BF880" i="4"/>
  <c r="BF887" i="4"/>
  <c r="BF925" i="4"/>
  <c r="BF924" i="4"/>
  <c r="BF949" i="4"/>
  <c r="BF975" i="4"/>
  <c r="BF988" i="4"/>
  <c r="BF1003" i="4"/>
  <c r="BF1011" i="4"/>
  <c r="BF1043" i="4"/>
  <c r="BF1047" i="4"/>
  <c r="BF1051" i="4"/>
  <c r="BF1059" i="4"/>
  <c r="BF1091" i="4"/>
  <c r="BF1101" i="4"/>
  <c r="BF1114" i="4"/>
  <c r="BF1139" i="4"/>
  <c r="BF1165" i="4"/>
  <c r="BF1154" i="4"/>
  <c r="BF1194" i="4"/>
  <c r="BF1209" i="4"/>
  <c r="BF1211" i="4"/>
  <c r="BF1219" i="4"/>
  <c r="BF1249" i="4"/>
  <c r="BF1265" i="4"/>
  <c r="BF59" i="4"/>
  <c r="BF51" i="4"/>
  <c r="AX39" i="4"/>
  <c r="BD39" i="4"/>
  <c r="BD18" i="4"/>
  <c r="AX18" i="4"/>
  <c r="BG75" i="4"/>
  <c r="AV75" i="4"/>
  <c r="AV82" i="4"/>
  <c r="BG82" i="4"/>
  <c r="AV34" i="4"/>
  <c r="BG34" i="4"/>
  <c r="AV115" i="4"/>
  <c r="BG115" i="4"/>
  <c r="AV141" i="4"/>
  <c r="BG141" i="4"/>
  <c r="AV139" i="4"/>
  <c r="BG139" i="4"/>
  <c r="AV149" i="4"/>
  <c r="BG149" i="4"/>
  <c r="BG169" i="4"/>
  <c r="AV169" i="4"/>
  <c r="BG203" i="4"/>
  <c r="AV203" i="4"/>
  <c r="AV178" i="4"/>
  <c r="BG178" i="4"/>
  <c r="AV174" i="4"/>
  <c r="BG174" i="4"/>
  <c r="BG239" i="4"/>
  <c r="AV239" i="4"/>
  <c r="AV235" i="4"/>
  <c r="BG235" i="4"/>
  <c r="BG263" i="4"/>
  <c r="AV263" i="4"/>
  <c r="BG258" i="4"/>
  <c r="AV258" i="4"/>
  <c r="BG351" i="4"/>
  <c r="AV351" i="4"/>
  <c r="AV325" i="4"/>
  <c r="BG325" i="4"/>
  <c r="AV322" i="4"/>
  <c r="BG322" i="4"/>
  <c r="AV382" i="4"/>
  <c r="BG382" i="4"/>
  <c r="BG350" i="4"/>
  <c r="AV350" i="4"/>
  <c r="AV361" i="4"/>
  <c r="BG361" i="4"/>
  <c r="AV386" i="4"/>
  <c r="BG386" i="4"/>
  <c r="BG402" i="4"/>
  <c r="AV402" i="4"/>
  <c r="AV415" i="4"/>
  <c r="BG415" i="4"/>
  <c r="AV425" i="4"/>
  <c r="BG425" i="4"/>
  <c r="BG509" i="4"/>
  <c r="AV509" i="4"/>
  <c r="BG488" i="4"/>
  <c r="AV488" i="4"/>
  <c r="AV523" i="4"/>
  <c r="BG523" i="4"/>
  <c r="AV508" i="4"/>
  <c r="BG508" i="4"/>
  <c r="BG476" i="4"/>
  <c r="AV476" i="4"/>
  <c r="BG529" i="4"/>
  <c r="AV529" i="4"/>
  <c r="AV593" i="4"/>
  <c r="BG593" i="4"/>
  <c r="AV521" i="4"/>
  <c r="BG521" i="4"/>
  <c r="AV583" i="4"/>
  <c r="BG583" i="4"/>
  <c r="BG619" i="4"/>
  <c r="AV619" i="4"/>
  <c r="AV631" i="4"/>
  <c r="BG631" i="4"/>
  <c r="AV610" i="4"/>
  <c r="BG610" i="4"/>
  <c r="AV590" i="4"/>
  <c r="BG590" i="4"/>
  <c r="BG691" i="4"/>
  <c r="AV691" i="4"/>
  <c r="AV703" i="4"/>
  <c r="BG703" i="4"/>
  <c r="AV699" i="4"/>
  <c r="BG699" i="4"/>
  <c r="AV695" i="4"/>
  <c r="BG695" i="4"/>
  <c r="BG747" i="4"/>
  <c r="AV747" i="4"/>
  <c r="AV728" i="4"/>
  <c r="BG728" i="4"/>
  <c r="BG738" i="4"/>
  <c r="AV738" i="4"/>
  <c r="BG783" i="4"/>
  <c r="AV783" i="4"/>
  <c r="BG800" i="4"/>
  <c r="AV800" i="4"/>
  <c r="BG793" i="4"/>
  <c r="AV793" i="4"/>
  <c r="BG828" i="4"/>
  <c r="AV828" i="4"/>
  <c r="BG847" i="4"/>
  <c r="AV847" i="4"/>
  <c r="BG849" i="4"/>
  <c r="AV849" i="4"/>
  <c r="AV867" i="4"/>
  <c r="BG867" i="4"/>
  <c r="BG904" i="4"/>
  <c r="AV904" i="4"/>
  <c r="AV889" i="4"/>
  <c r="BG889" i="4"/>
  <c r="AV916" i="4"/>
  <c r="BG916" i="4"/>
  <c r="BG937" i="4"/>
  <c r="AV937" i="4"/>
  <c r="BG967" i="4"/>
  <c r="AV967" i="4"/>
  <c r="BG942" i="4"/>
  <c r="AV942" i="4"/>
  <c r="BG990" i="4"/>
  <c r="AV990" i="4"/>
  <c r="BG984" i="4"/>
  <c r="AV984" i="4"/>
  <c r="BG992" i="4"/>
  <c r="AV992" i="4"/>
  <c r="BG1019" i="4"/>
  <c r="AV1019" i="4"/>
  <c r="BG1047" i="4"/>
  <c r="AV1047" i="4"/>
  <c r="AV1090" i="4"/>
  <c r="BG1090" i="4"/>
  <c r="AV1096" i="4"/>
  <c r="BG1096" i="4"/>
  <c r="AV1112" i="4"/>
  <c r="BG1112" i="4"/>
  <c r="AV1109" i="4"/>
  <c r="BG1109" i="4"/>
  <c r="AV1132" i="4"/>
  <c r="BG1132" i="4"/>
  <c r="AV1131" i="4"/>
  <c r="BG1131" i="4"/>
  <c r="AV1149" i="4"/>
  <c r="BG1149" i="4"/>
  <c r="BG1180" i="4"/>
  <c r="AV1180" i="4"/>
  <c r="AV1159" i="4"/>
  <c r="BG1159" i="4"/>
  <c r="AV1203" i="4"/>
  <c r="BG1203" i="4"/>
  <c r="BG1214" i="4"/>
  <c r="AV1214" i="4"/>
  <c r="AV1241" i="4"/>
  <c r="BG1241" i="4"/>
  <c r="AV1260" i="4"/>
  <c r="BG1260" i="4"/>
  <c r="BG1269" i="4"/>
  <c r="AV1269" i="4"/>
  <c r="BD56" i="4"/>
  <c r="AX56" i="4"/>
  <c r="AX67" i="4"/>
  <c r="BD67" i="4"/>
  <c r="BD114" i="4"/>
  <c r="AX114" i="4"/>
  <c r="AX96" i="4"/>
  <c r="BD96" i="4"/>
  <c r="BD107" i="4"/>
  <c r="AX107" i="4"/>
  <c r="AX120" i="4"/>
  <c r="BD120" i="4"/>
  <c r="BD155" i="4"/>
  <c r="AX155" i="4"/>
  <c r="BD127" i="4"/>
  <c r="AX127" i="4"/>
  <c r="BD179" i="4"/>
  <c r="AX179" i="4"/>
  <c r="AX192" i="4"/>
  <c r="BD192" i="4"/>
  <c r="BD171" i="4"/>
  <c r="AX171" i="4"/>
  <c r="BD167" i="4"/>
  <c r="AX167" i="4"/>
  <c r="AX265" i="4"/>
  <c r="BD265" i="4"/>
  <c r="BD225" i="4"/>
  <c r="AX225" i="4"/>
  <c r="BD222" i="4"/>
  <c r="AX222" i="4"/>
  <c r="BD300" i="4"/>
  <c r="AX300" i="4"/>
  <c r="AX281" i="4"/>
  <c r="BD281" i="4"/>
  <c r="AX344" i="4"/>
  <c r="BD344" i="4"/>
  <c r="BD338" i="4"/>
  <c r="AX338" i="4"/>
  <c r="BD385" i="4"/>
  <c r="AX385" i="4"/>
  <c r="BD340" i="4"/>
  <c r="AX340" i="4"/>
  <c r="BD380" i="4"/>
  <c r="AX380" i="4"/>
  <c r="BD416" i="4"/>
  <c r="AX416" i="4"/>
  <c r="AX434" i="4"/>
  <c r="BD434" i="4"/>
  <c r="BD422" i="4"/>
  <c r="AX422" i="4"/>
  <c r="BD438" i="4"/>
  <c r="AX438" i="4"/>
  <c r="BD484" i="4"/>
  <c r="AX484" i="4"/>
  <c r="AX479" i="4"/>
  <c r="BD479" i="4"/>
  <c r="BD491" i="4"/>
  <c r="AX491" i="4"/>
  <c r="BD505" i="4"/>
  <c r="AX505" i="4"/>
  <c r="BD560" i="4"/>
  <c r="AX560" i="4"/>
  <c r="AX572" i="4"/>
  <c r="BD572" i="4"/>
  <c r="BD582" i="4"/>
  <c r="AX582" i="4"/>
  <c r="BD548" i="4"/>
  <c r="AX548" i="4"/>
  <c r="BD616" i="4"/>
  <c r="AX616" i="4"/>
  <c r="BD652" i="4"/>
  <c r="AX652" i="4"/>
  <c r="AX649" i="4"/>
  <c r="BD649" i="4"/>
  <c r="BD646" i="4"/>
  <c r="AX646" i="4"/>
  <c r="BD617" i="4"/>
  <c r="AX617" i="4"/>
  <c r="BD669" i="4"/>
  <c r="AX669" i="4"/>
  <c r="BD664" i="4"/>
  <c r="AX664" i="4"/>
  <c r="BD715" i="4"/>
  <c r="AX715" i="4"/>
  <c r="BD657" i="4"/>
  <c r="AX657" i="4"/>
  <c r="BD762" i="4"/>
  <c r="AX762" i="4"/>
  <c r="BD753" i="4"/>
  <c r="AX753" i="4"/>
  <c r="AX775" i="4"/>
  <c r="BD775" i="4"/>
  <c r="BD779" i="4"/>
  <c r="AX779" i="4"/>
  <c r="AX789" i="4"/>
  <c r="BD789" i="4"/>
  <c r="AX783" i="4"/>
  <c r="BD783" i="4"/>
  <c r="BD835" i="4"/>
  <c r="AX835" i="4"/>
  <c r="AX838" i="4"/>
  <c r="BD838" i="4"/>
  <c r="AX857" i="4"/>
  <c r="BD857" i="4"/>
  <c r="AX849" i="4"/>
  <c r="BD849" i="4"/>
  <c r="AX891" i="4"/>
  <c r="BD891" i="4"/>
  <c r="BD914" i="4"/>
  <c r="AX914" i="4"/>
  <c r="AX924" i="4"/>
  <c r="BD924" i="4"/>
  <c r="BD964" i="4"/>
  <c r="AX964" i="4"/>
  <c r="BD957" i="4"/>
  <c r="AX957" i="4"/>
  <c r="AX978" i="4"/>
  <c r="BD978" i="4"/>
  <c r="BD1001" i="4"/>
  <c r="AX1001" i="4"/>
  <c r="BD1005" i="4"/>
  <c r="AX1005" i="4"/>
  <c r="BD1002" i="4"/>
  <c r="AX1002" i="4"/>
  <c r="AX1008" i="4"/>
  <c r="BD1008" i="4"/>
  <c r="BD1045" i="4"/>
  <c r="AX1045" i="4"/>
  <c r="AX1073" i="4"/>
  <c r="BD1073" i="4"/>
  <c r="BD1097" i="4"/>
  <c r="AX1097" i="4"/>
  <c r="BD1082" i="4"/>
  <c r="AX1082" i="4"/>
  <c r="BD1118" i="4"/>
  <c r="AX1118" i="4"/>
  <c r="BD1134" i="4"/>
  <c r="AX1134" i="4"/>
  <c r="BD1135" i="4"/>
  <c r="AX1135" i="4"/>
  <c r="BD1140" i="4"/>
  <c r="AX1140" i="4"/>
  <c r="AX1176" i="4"/>
  <c r="BD1176" i="4"/>
  <c r="AX1192" i="4"/>
  <c r="BD1192" i="4"/>
  <c r="BD1227" i="4"/>
  <c r="AX1227" i="4"/>
  <c r="AX1234" i="4"/>
  <c r="BD1234" i="4"/>
  <c r="AX1253" i="4"/>
  <c r="BD1253" i="4"/>
  <c r="AX1269" i="4"/>
  <c r="BD1269" i="4"/>
  <c r="BE44" i="4"/>
  <c r="AZ44" i="4"/>
  <c r="BC44" i="4"/>
  <c r="BE26" i="4"/>
  <c r="AZ26" i="4"/>
  <c r="BC26" i="4"/>
  <c r="BC54" i="4"/>
  <c r="AZ54" i="4"/>
  <c r="BE54" i="4"/>
  <c r="BE49" i="4"/>
  <c r="BC49" i="4"/>
  <c r="AZ49" i="4"/>
  <c r="BC97" i="4"/>
  <c r="AZ97" i="4"/>
  <c r="BE97" i="4"/>
  <c r="BC94" i="4"/>
  <c r="AZ94" i="4"/>
  <c r="BE94" i="4"/>
  <c r="BC138" i="4"/>
  <c r="AZ138" i="4"/>
  <c r="BE138" i="4"/>
  <c r="BE118" i="4"/>
  <c r="BC118" i="4"/>
  <c r="AZ118" i="4"/>
  <c r="BC113" i="4"/>
  <c r="AZ113" i="4"/>
  <c r="BE113" i="4"/>
  <c r="BE228" i="4"/>
  <c r="BC228" i="4"/>
  <c r="AZ228" i="4"/>
  <c r="BC162" i="4"/>
  <c r="AZ162" i="4"/>
  <c r="BE162" i="4"/>
  <c r="BE207" i="4"/>
  <c r="BC207" i="4"/>
  <c r="AZ207" i="4"/>
  <c r="BE170" i="4"/>
  <c r="BC170" i="4"/>
  <c r="AZ170" i="4"/>
  <c r="BE252" i="4"/>
  <c r="BC252" i="4"/>
  <c r="AZ252" i="4"/>
  <c r="BE270" i="4"/>
  <c r="BC270" i="4"/>
  <c r="AZ270" i="4"/>
  <c r="BE262" i="4"/>
  <c r="BC262" i="4"/>
  <c r="AZ262" i="4"/>
  <c r="BE254" i="4"/>
  <c r="BC254" i="4"/>
  <c r="AZ254" i="4"/>
  <c r="BC330" i="4"/>
  <c r="AZ330" i="4"/>
  <c r="BE330" i="4"/>
  <c r="AZ312" i="4"/>
  <c r="BE312" i="4"/>
  <c r="BC312" i="4"/>
  <c r="BE307" i="4"/>
  <c r="BC307" i="4"/>
  <c r="AZ307" i="4"/>
  <c r="BE406" i="4"/>
  <c r="BC406" i="4"/>
  <c r="AZ406" i="4"/>
  <c r="BE344" i="4"/>
  <c r="BC344" i="4"/>
  <c r="AZ344" i="4"/>
  <c r="BE355" i="4"/>
  <c r="BC355" i="4"/>
  <c r="AZ355" i="4"/>
  <c r="BE368" i="4"/>
  <c r="BC368" i="4"/>
  <c r="AZ368" i="4"/>
  <c r="BC399" i="4"/>
  <c r="BE399" i="4"/>
  <c r="AZ399" i="4"/>
  <c r="BE410" i="4"/>
  <c r="BC410" i="4"/>
  <c r="AZ410" i="4"/>
  <c r="BC449" i="4"/>
  <c r="AZ449" i="4"/>
  <c r="BE449" i="4"/>
  <c r="BE503" i="4"/>
  <c r="BC503" i="4"/>
  <c r="AZ503" i="4"/>
  <c r="BC483" i="4"/>
  <c r="AZ483" i="4"/>
  <c r="BE483" i="4"/>
  <c r="BE495" i="4"/>
  <c r="BC495" i="4"/>
  <c r="AZ495" i="4"/>
  <c r="BC509" i="4"/>
  <c r="BE509" i="4"/>
  <c r="AZ509" i="4"/>
  <c r="BC519" i="4"/>
  <c r="BE519" i="4"/>
  <c r="AZ519" i="4"/>
  <c r="BE525" i="4"/>
  <c r="BC525" i="4"/>
  <c r="AZ525" i="4"/>
  <c r="BE592" i="4"/>
  <c r="BC592" i="4"/>
  <c r="AZ592" i="4"/>
  <c r="BE583" i="4"/>
  <c r="BC583" i="4"/>
  <c r="AZ583" i="4"/>
  <c r="BE546" i="4"/>
  <c r="BC546" i="4"/>
  <c r="AZ546" i="4"/>
  <c r="BE599" i="4"/>
  <c r="BC599" i="4"/>
  <c r="AZ599" i="4"/>
  <c r="AZ627" i="4"/>
  <c r="BE627" i="4"/>
  <c r="BC627" i="4"/>
  <c r="BC591" i="4"/>
  <c r="AZ591" i="4"/>
  <c r="BE591" i="4"/>
  <c r="BE636" i="4"/>
  <c r="BC636" i="4"/>
  <c r="AZ636" i="4"/>
  <c r="BE672" i="4"/>
  <c r="BC672" i="4"/>
  <c r="AZ672" i="4"/>
  <c r="BC700" i="4"/>
  <c r="AZ700" i="4"/>
  <c r="BE700" i="4"/>
  <c r="BE663" i="4"/>
  <c r="BC663" i="4"/>
  <c r="AZ663" i="4"/>
  <c r="BE719" i="4"/>
  <c r="BC719" i="4"/>
  <c r="AZ719" i="4"/>
  <c r="BE730" i="4"/>
  <c r="BC730" i="4"/>
  <c r="AZ730" i="4"/>
  <c r="BC746" i="4"/>
  <c r="BE746" i="4"/>
  <c r="AZ746" i="4"/>
  <c r="BE747" i="4"/>
  <c r="BC747" i="4"/>
  <c r="AZ747" i="4"/>
  <c r="BC786" i="4"/>
  <c r="AZ786" i="4"/>
  <c r="BE786" i="4"/>
  <c r="BE796" i="4"/>
  <c r="BC796" i="4"/>
  <c r="AZ796" i="4"/>
  <c r="BE810" i="4"/>
  <c r="AZ810" i="4"/>
  <c r="BC810" i="4"/>
  <c r="BE838" i="4"/>
  <c r="AZ838" i="4"/>
  <c r="BC838" i="4"/>
  <c r="BE836" i="4"/>
  <c r="BC836" i="4"/>
  <c r="AZ836" i="4"/>
  <c r="BE861" i="4"/>
  <c r="BC861" i="4"/>
  <c r="AZ861" i="4"/>
  <c r="AZ883" i="4"/>
  <c r="BE883" i="4"/>
  <c r="BC883" i="4"/>
  <c r="BE894" i="4"/>
  <c r="BC894" i="4"/>
  <c r="AZ894" i="4"/>
  <c r="BE886" i="4"/>
  <c r="BC886" i="4"/>
  <c r="AZ886" i="4"/>
  <c r="AZ928" i="4"/>
  <c r="BE928" i="4"/>
  <c r="BC928" i="4"/>
  <c r="BC904" i="4"/>
  <c r="AZ904" i="4"/>
  <c r="BE904" i="4"/>
  <c r="BC955" i="4"/>
  <c r="AZ955" i="4"/>
  <c r="BE955" i="4"/>
  <c r="AZ939" i="4"/>
  <c r="BE939" i="4"/>
  <c r="BC939" i="4"/>
  <c r="AZ997" i="4"/>
  <c r="BE997" i="4"/>
  <c r="BC997" i="4"/>
  <c r="BE980" i="4"/>
  <c r="BC980" i="4"/>
  <c r="AZ980" i="4"/>
  <c r="BE1005" i="4"/>
  <c r="BC1005" i="4"/>
  <c r="AZ1005" i="4"/>
  <c r="BC1026" i="4"/>
  <c r="AZ1026" i="4"/>
  <c r="BE1026" i="4"/>
  <c r="BE1071" i="4"/>
  <c r="AZ1071" i="4"/>
  <c r="BC1071" i="4"/>
  <c r="BC1060" i="4"/>
  <c r="AZ1060" i="4"/>
  <c r="BE1060" i="4"/>
  <c r="AZ1068" i="4"/>
  <c r="BE1068" i="4"/>
  <c r="BC1068" i="4"/>
  <c r="BE1106" i="4"/>
  <c r="BC1106" i="4"/>
  <c r="AZ1106" i="4"/>
  <c r="BE1121" i="4"/>
  <c r="BC1121" i="4"/>
  <c r="AZ1121" i="4"/>
  <c r="BE1113" i="4"/>
  <c r="BC1113" i="4"/>
  <c r="AZ1113" i="4"/>
  <c r="AZ1149" i="4"/>
  <c r="BE1149" i="4"/>
  <c r="BC1149" i="4"/>
  <c r="BE1169" i="4"/>
  <c r="BC1169" i="4"/>
  <c r="AZ1169" i="4"/>
  <c r="BE1154" i="4"/>
  <c r="BC1154" i="4"/>
  <c r="AZ1154" i="4"/>
  <c r="BE1184" i="4"/>
  <c r="BC1184" i="4"/>
  <c r="AZ1184" i="4"/>
  <c r="BC1222" i="4"/>
  <c r="AZ1222" i="4"/>
  <c r="BE1222" i="4"/>
  <c r="BE1210" i="4"/>
  <c r="BC1210" i="4"/>
  <c r="AZ1210" i="4"/>
  <c r="AZ1234" i="4"/>
  <c r="BE1234" i="4"/>
  <c r="BC1234" i="4"/>
  <c r="BE1257" i="4"/>
  <c r="BC1257" i="4"/>
  <c r="AZ1257" i="4"/>
  <c r="BE1269" i="4"/>
  <c r="AZ1269" i="4"/>
  <c r="BC1269" i="4"/>
  <c r="AY179" i="4"/>
  <c r="AY434" i="4"/>
  <c r="AY669" i="4"/>
  <c r="BG28" i="4"/>
  <c r="AV28" i="4"/>
  <c r="BD9" i="4"/>
  <c r="AX9" i="4"/>
  <c r="BF72" i="4"/>
  <c r="BF98" i="4"/>
  <c r="BF79" i="4"/>
  <c r="BF76" i="4"/>
  <c r="BF148" i="4"/>
  <c r="BF147" i="4"/>
  <c r="BF146" i="4"/>
  <c r="BF229" i="4"/>
  <c r="BF163" i="4"/>
  <c r="BF159" i="4"/>
  <c r="BF188" i="4"/>
  <c r="BF277" i="4"/>
  <c r="BF248" i="4"/>
  <c r="BF243" i="4"/>
  <c r="BF273" i="4"/>
  <c r="BF334" i="4"/>
  <c r="BF313" i="4"/>
  <c r="BF335" i="4"/>
  <c r="BF367" i="4"/>
  <c r="BF345" i="4"/>
  <c r="BF340" i="4"/>
  <c r="BF369" i="4"/>
  <c r="BF447" i="4"/>
  <c r="BF428" i="4"/>
  <c r="BF406" i="4"/>
  <c r="BF471" i="4"/>
  <c r="BF527" i="4"/>
  <c r="BF496" i="4"/>
  <c r="BF492" i="4"/>
  <c r="BF506" i="4"/>
  <c r="BF560" i="4"/>
  <c r="BF572" i="4"/>
  <c r="BF568" i="4"/>
  <c r="BF565" i="4"/>
  <c r="BF647" i="4"/>
  <c r="BF629" i="4"/>
  <c r="BF649" i="4"/>
  <c r="BF646" i="4"/>
  <c r="BF714" i="4"/>
  <c r="BF669" i="4"/>
  <c r="BF665" i="4"/>
  <c r="BF677" i="4"/>
  <c r="BF757" i="4"/>
  <c r="BF724" i="4"/>
  <c r="BF718" i="4"/>
  <c r="BF775" i="4"/>
  <c r="BF798" i="4"/>
  <c r="BF804" i="4"/>
  <c r="BF824" i="4"/>
  <c r="BF831" i="4"/>
  <c r="BF847" i="4"/>
  <c r="BF874" i="4"/>
  <c r="BF879" i="4"/>
  <c r="BF886" i="4"/>
  <c r="BF931" i="4"/>
  <c r="BF926" i="4"/>
  <c r="BF959" i="4"/>
  <c r="BF940" i="4"/>
  <c r="BF962" i="4"/>
  <c r="BF1014" i="4"/>
  <c r="BF1017" i="4"/>
  <c r="BF1046" i="4"/>
  <c r="BF1036" i="4"/>
  <c r="BF1055" i="4"/>
  <c r="BF1080" i="4"/>
  <c r="BF1098" i="4"/>
  <c r="BF1117" i="4"/>
  <c r="BF1123" i="4"/>
  <c r="BF1136" i="4"/>
  <c r="BF1159" i="4"/>
  <c r="BF1193" i="4"/>
  <c r="BF1173" i="4"/>
  <c r="BF1212" i="4"/>
  <c r="BF1216" i="4"/>
  <c r="BF1218" i="4"/>
  <c r="BF1251" i="4"/>
  <c r="BF1268" i="4"/>
  <c r="BG44" i="4"/>
  <c r="AV44" i="4"/>
  <c r="BF19" i="4"/>
  <c r="AV99" i="4"/>
  <c r="BG99" i="4"/>
  <c r="AV70" i="4"/>
  <c r="BG70" i="4"/>
  <c r="AV50" i="4"/>
  <c r="BG50" i="4"/>
  <c r="BG78" i="4"/>
  <c r="AV78" i="4"/>
  <c r="BG127" i="4"/>
  <c r="AV127" i="4"/>
  <c r="AV160" i="4"/>
  <c r="BG160" i="4"/>
  <c r="AV117" i="4"/>
  <c r="BG117" i="4"/>
  <c r="BG185" i="4"/>
  <c r="AV185" i="4"/>
  <c r="BG222" i="4"/>
  <c r="AV222" i="4"/>
  <c r="AV195" i="4"/>
  <c r="BG195" i="4"/>
  <c r="AV191" i="4"/>
  <c r="BG191" i="4"/>
  <c r="BG240" i="4"/>
  <c r="AV240" i="4"/>
  <c r="BG252" i="4"/>
  <c r="AV252" i="4"/>
  <c r="BG291" i="4"/>
  <c r="AV291" i="4"/>
  <c r="BG262" i="4"/>
  <c r="AV262" i="4"/>
  <c r="AV287" i="4"/>
  <c r="BG287" i="4"/>
  <c r="AV283" i="4"/>
  <c r="BG283" i="4"/>
  <c r="AV332" i="4"/>
  <c r="BG332" i="4"/>
  <c r="BG353" i="4"/>
  <c r="AV353" i="4"/>
  <c r="BG366" i="4"/>
  <c r="AV366" i="4"/>
  <c r="AV390" i="4"/>
  <c r="BG390" i="4"/>
  <c r="BG340" i="4"/>
  <c r="AV340" i="4"/>
  <c r="BG418" i="4"/>
  <c r="AV418" i="4"/>
  <c r="AV398" i="4"/>
  <c r="BG398" i="4"/>
  <c r="AV408" i="4"/>
  <c r="BG408" i="4"/>
  <c r="AV524" i="4"/>
  <c r="BG524" i="4"/>
  <c r="BG504" i="4"/>
  <c r="AV504" i="4"/>
  <c r="AV450" i="4"/>
  <c r="BG450" i="4"/>
  <c r="AV462" i="4"/>
  <c r="BG462" i="4"/>
  <c r="BG492" i="4"/>
  <c r="AV492" i="4"/>
  <c r="BG545" i="4"/>
  <c r="AV545" i="4"/>
  <c r="AV541" i="4"/>
  <c r="BG541" i="4"/>
  <c r="AV537" i="4"/>
  <c r="BG537" i="4"/>
  <c r="BG533" i="4"/>
  <c r="AV533" i="4"/>
  <c r="BG635" i="4"/>
  <c r="AV635" i="4"/>
  <c r="AV654" i="4"/>
  <c r="BG654" i="4"/>
  <c r="AV626" i="4"/>
  <c r="BG626" i="4"/>
  <c r="BG606" i="4"/>
  <c r="AV606" i="4"/>
  <c r="BG658" i="4"/>
  <c r="AV658" i="4"/>
  <c r="AV720" i="4"/>
  <c r="BG720" i="4"/>
  <c r="AV708" i="4"/>
  <c r="BG708" i="4"/>
  <c r="AV712" i="4"/>
  <c r="BG712" i="4"/>
  <c r="BG757" i="4"/>
  <c r="AV757" i="4"/>
  <c r="BG759" i="4"/>
  <c r="AV759" i="4"/>
  <c r="AV749" i="4"/>
  <c r="BG749" i="4"/>
  <c r="AV766" i="4"/>
  <c r="BG766" i="4"/>
  <c r="BG812" i="4"/>
  <c r="AV812" i="4"/>
  <c r="AV809" i="4"/>
  <c r="BG809" i="4"/>
  <c r="AV842" i="4"/>
  <c r="BG842" i="4"/>
  <c r="AV832" i="4"/>
  <c r="BG832" i="4"/>
  <c r="BG865" i="4"/>
  <c r="AV865" i="4"/>
  <c r="AV857" i="4"/>
  <c r="BG857" i="4"/>
  <c r="BG883" i="4"/>
  <c r="AV883" i="4"/>
  <c r="AV897" i="4"/>
  <c r="BG897" i="4"/>
  <c r="AV941" i="4"/>
  <c r="BG941" i="4"/>
  <c r="AV947" i="4"/>
  <c r="BG947" i="4"/>
  <c r="AV949" i="4"/>
  <c r="BG949" i="4"/>
  <c r="AV961" i="4"/>
  <c r="BG961" i="4"/>
  <c r="AV993" i="4"/>
  <c r="BG993" i="4"/>
  <c r="AV999" i="4"/>
  <c r="BG999" i="4"/>
  <c r="BG1011" i="4"/>
  <c r="AV1011" i="4"/>
  <c r="AV1027" i="4"/>
  <c r="BG1027" i="4"/>
  <c r="AV1037" i="4"/>
  <c r="BG1037" i="4"/>
  <c r="BG1067" i="4"/>
  <c r="AV1067" i="4"/>
  <c r="AV1057" i="4"/>
  <c r="BG1057" i="4"/>
  <c r="AV1091" i="4"/>
  <c r="BG1091" i="4"/>
  <c r="AV1122" i="4"/>
  <c r="BG1122" i="4"/>
  <c r="AV1114" i="4"/>
  <c r="BG1114" i="4"/>
  <c r="AV1130" i="4"/>
  <c r="BG1130" i="4"/>
  <c r="BG1161" i="4"/>
  <c r="AV1161" i="4"/>
  <c r="BG1190" i="4"/>
  <c r="AV1190" i="4"/>
  <c r="AV1181" i="4"/>
  <c r="BG1181" i="4"/>
  <c r="AV1204" i="4"/>
  <c r="BG1204" i="4"/>
  <c r="BG1216" i="4"/>
  <c r="AV1216" i="4"/>
  <c r="BG1243" i="4"/>
  <c r="AV1243" i="4"/>
  <c r="AV1245" i="4"/>
  <c r="BG1245" i="4"/>
  <c r="BG1268" i="4"/>
  <c r="AV1268" i="4"/>
  <c r="BD72" i="4"/>
  <c r="AX72" i="4"/>
  <c r="BD85" i="4"/>
  <c r="AX85" i="4"/>
  <c r="BD62" i="4"/>
  <c r="AX62" i="4"/>
  <c r="BD59" i="4"/>
  <c r="AX59" i="4"/>
  <c r="BD123" i="4"/>
  <c r="AX123" i="4"/>
  <c r="AX136" i="4"/>
  <c r="BD136" i="4"/>
  <c r="BD132" i="4"/>
  <c r="AX132" i="4"/>
  <c r="BD165" i="4"/>
  <c r="AX165" i="4"/>
  <c r="BD196" i="4"/>
  <c r="AX196" i="4"/>
  <c r="AX230" i="4"/>
  <c r="BD230" i="4"/>
  <c r="BD187" i="4"/>
  <c r="AX187" i="4"/>
  <c r="BD183" i="4"/>
  <c r="AX183" i="4"/>
  <c r="BD268" i="4"/>
  <c r="AX268" i="4"/>
  <c r="BD242" i="4"/>
  <c r="AX242" i="4"/>
  <c r="BD238" i="4"/>
  <c r="AX238" i="4"/>
  <c r="BD316" i="4"/>
  <c r="AX316" i="4"/>
  <c r="AX297" i="4"/>
  <c r="BD297" i="4"/>
  <c r="BD293" i="4"/>
  <c r="AX293" i="4"/>
  <c r="BD304" i="4"/>
  <c r="AX304" i="4"/>
  <c r="BD362" i="4"/>
  <c r="AX362" i="4"/>
  <c r="BD356" i="4"/>
  <c r="AX356" i="4"/>
  <c r="BD382" i="4"/>
  <c r="AX382" i="4"/>
  <c r="BD429" i="4"/>
  <c r="AX429" i="4"/>
  <c r="BD394" i="4"/>
  <c r="AX394" i="4"/>
  <c r="BD436" i="4"/>
  <c r="AX436" i="4"/>
  <c r="AX401" i="4"/>
  <c r="BD401" i="4"/>
  <c r="BD500" i="4"/>
  <c r="AX500" i="4"/>
  <c r="AX495" i="4"/>
  <c r="BD495" i="4"/>
  <c r="BD507" i="4"/>
  <c r="AX507" i="4"/>
  <c r="BD510" i="4"/>
  <c r="AX510" i="4"/>
  <c r="BD526" i="4"/>
  <c r="AX526" i="4"/>
  <c r="BD581" i="4"/>
  <c r="AX581" i="4"/>
  <c r="BD534" i="4"/>
  <c r="AX534" i="4"/>
  <c r="BD564" i="4"/>
  <c r="AX564" i="4"/>
  <c r="BD632" i="4"/>
  <c r="AX632" i="4"/>
  <c r="AX595" i="4"/>
  <c r="BD595" i="4"/>
  <c r="BD592" i="4"/>
  <c r="AX592" i="4"/>
  <c r="BD604" i="4"/>
  <c r="AX604" i="4"/>
  <c r="BD633" i="4"/>
  <c r="AX633" i="4"/>
  <c r="BD685" i="4"/>
  <c r="AX685" i="4"/>
  <c r="BD680" i="4"/>
  <c r="AX680" i="4"/>
  <c r="BD676" i="4"/>
  <c r="AX676" i="4"/>
  <c r="BD673" i="4"/>
  <c r="AX673" i="4"/>
  <c r="BD723" i="4"/>
  <c r="AX723" i="4"/>
  <c r="AX717" i="4"/>
  <c r="BD717" i="4"/>
  <c r="AX765" i="4"/>
  <c r="BD765" i="4"/>
  <c r="BD772" i="4"/>
  <c r="AX772" i="4"/>
  <c r="AX805" i="4"/>
  <c r="BD805" i="4"/>
  <c r="BD799" i="4"/>
  <c r="AX799" i="4"/>
  <c r="BD847" i="4"/>
  <c r="AX847" i="4"/>
  <c r="BD863" i="4"/>
  <c r="AX863" i="4"/>
  <c r="AX856" i="4"/>
  <c r="BD856" i="4"/>
  <c r="BD865" i="4"/>
  <c r="AX865" i="4"/>
  <c r="BD900" i="4"/>
  <c r="AX900" i="4"/>
  <c r="BD881" i="4"/>
  <c r="AX881" i="4"/>
  <c r="AX926" i="4"/>
  <c r="BD926" i="4"/>
  <c r="BD934" i="4"/>
  <c r="AX934" i="4"/>
  <c r="AX962" i="4"/>
  <c r="BD962" i="4"/>
  <c r="AX981" i="4"/>
  <c r="BD981" i="4"/>
  <c r="BD970" i="4"/>
  <c r="AX970" i="4"/>
  <c r="BD1012" i="4"/>
  <c r="AX1012" i="4"/>
  <c r="AX1018" i="4"/>
  <c r="BD1018" i="4"/>
  <c r="BD1007" i="4"/>
  <c r="AX1007" i="4"/>
  <c r="BD1044" i="4"/>
  <c r="AX1044" i="4"/>
  <c r="AX1077" i="4"/>
  <c r="BD1077" i="4"/>
  <c r="AX1098" i="4"/>
  <c r="BD1098" i="4"/>
  <c r="AX1080" i="4"/>
  <c r="BD1080" i="4"/>
  <c r="AX1117" i="4"/>
  <c r="BD1117" i="4"/>
  <c r="AX1141" i="4"/>
  <c r="BD1141" i="4"/>
  <c r="AX1147" i="4"/>
  <c r="BD1147" i="4"/>
  <c r="BD1156" i="4"/>
  <c r="AX1156" i="4"/>
  <c r="AX1183" i="4"/>
  <c r="BD1183" i="4"/>
  <c r="AX1196" i="4"/>
  <c r="BD1196" i="4"/>
  <c r="AX1222" i="4"/>
  <c r="BD1222" i="4"/>
  <c r="AX1231" i="4"/>
  <c r="BD1231" i="4"/>
  <c r="BD1256" i="4"/>
  <c r="AX1256" i="4"/>
  <c r="AX1264" i="4"/>
  <c r="BD1264" i="4"/>
  <c r="BC16" i="4"/>
  <c r="AZ16" i="4"/>
  <c r="BE16" i="4"/>
  <c r="BE35" i="4"/>
  <c r="BC35" i="4"/>
  <c r="AZ35" i="4"/>
  <c r="BE70" i="4"/>
  <c r="BC70" i="4"/>
  <c r="AZ70" i="4"/>
  <c r="BE65" i="4"/>
  <c r="BC65" i="4"/>
  <c r="AZ65" i="4"/>
  <c r="BE29" i="4"/>
  <c r="BC29" i="4"/>
  <c r="AZ29" i="4"/>
  <c r="BC110" i="4"/>
  <c r="BE110" i="4"/>
  <c r="AZ110" i="4"/>
  <c r="BC143" i="4"/>
  <c r="AZ143" i="4"/>
  <c r="BE143" i="4"/>
  <c r="BE134" i="4"/>
  <c r="BC134" i="4"/>
  <c r="AZ134" i="4"/>
  <c r="BE129" i="4"/>
  <c r="BC129" i="4"/>
  <c r="AZ129" i="4"/>
  <c r="AZ231" i="4"/>
  <c r="BE231" i="4"/>
  <c r="BC231" i="4"/>
  <c r="BC178" i="4"/>
  <c r="AZ178" i="4"/>
  <c r="BE178" i="4"/>
  <c r="BE212" i="4"/>
  <c r="BC212" i="4"/>
  <c r="AZ212" i="4"/>
  <c r="BE186" i="4"/>
  <c r="BC186" i="4"/>
  <c r="AZ186" i="4"/>
  <c r="BC276" i="4"/>
  <c r="AZ276" i="4"/>
  <c r="BE276" i="4"/>
  <c r="BE246" i="4"/>
  <c r="BC246" i="4"/>
  <c r="AZ246" i="4"/>
  <c r="BE287" i="4"/>
  <c r="BC287" i="4"/>
  <c r="AZ287" i="4"/>
  <c r="BC277" i="4"/>
  <c r="AZ277" i="4"/>
  <c r="BE277" i="4"/>
  <c r="BC347" i="4"/>
  <c r="AZ347" i="4"/>
  <c r="BE347" i="4"/>
  <c r="BE342" i="4"/>
  <c r="BC342" i="4"/>
  <c r="AZ342" i="4"/>
  <c r="BC273" i="4"/>
  <c r="BE273" i="4"/>
  <c r="AZ273" i="4"/>
  <c r="BE349" i="4"/>
  <c r="BC349" i="4"/>
  <c r="AZ349" i="4"/>
  <c r="AZ360" i="4"/>
  <c r="BE360" i="4"/>
  <c r="BC360" i="4"/>
  <c r="BE371" i="4"/>
  <c r="BC371" i="4"/>
  <c r="AZ371" i="4"/>
  <c r="BE381" i="4"/>
  <c r="BC381" i="4"/>
  <c r="AZ381" i="4"/>
  <c r="BE415" i="4"/>
  <c r="BC415" i="4"/>
  <c r="AZ415" i="4"/>
  <c r="BE426" i="4"/>
  <c r="BC426" i="4"/>
  <c r="AZ426" i="4"/>
  <c r="BC404" i="4"/>
  <c r="AZ404" i="4"/>
  <c r="BE404" i="4"/>
  <c r="BE513" i="4"/>
  <c r="BC513" i="4"/>
  <c r="AZ513" i="4"/>
  <c r="BC499" i="4"/>
  <c r="AZ499" i="4"/>
  <c r="BE499" i="4"/>
  <c r="BC512" i="4"/>
  <c r="BE512" i="4"/>
  <c r="AZ512" i="4"/>
  <c r="BE511" i="4"/>
  <c r="BC511" i="4"/>
  <c r="AZ511" i="4"/>
  <c r="BE455" i="4"/>
  <c r="BC455" i="4"/>
  <c r="AZ455" i="4"/>
  <c r="BE541" i="4"/>
  <c r="BC541" i="4"/>
  <c r="AZ541" i="4"/>
  <c r="BE537" i="4"/>
  <c r="BC537" i="4"/>
  <c r="AZ537" i="4"/>
  <c r="BE590" i="4"/>
  <c r="BC590" i="4"/>
  <c r="AZ590" i="4"/>
  <c r="BE563" i="4"/>
  <c r="BC563" i="4"/>
  <c r="AZ563" i="4"/>
  <c r="BE615" i="4"/>
  <c r="BC615" i="4"/>
  <c r="AZ615" i="4"/>
  <c r="AZ648" i="4"/>
  <c r="BE648" i="4"/>
  <c r="BC648" i="4"/>
  <c r="BE607" i="4"/>
  <c r="BC607" i="4"/>
  <c r="AZ607" i="4"/>
  <c r="BC668" i="4"/>
  <c r="AZ668" i="4"/>
  <c r="BE668" i="4"/>
  <c r="BE688" i="4"/>
  <c r="BC688" i="4"/>
  <c r="AZ688" i="4"/>
  <c r="BE716" i="4"/>
  <c r="AZ716" i="4"/>
  <c r="BC716" i="4"/>
  <c r="BE679" i="4"/>
  <c r="BC679" i="4"/>
  <c r="AZ679" i="4"/>
  <c r="BE659" i="4"/>
  <c r="BC659" i="4"/>
  <c r="AZ659" i="4"/>
  <c r="AZ745" i="4"/>
  <c r="BE745" i="4"/>
  <c r="BC745" i="4"/>
  <c r="BE721" i="4"/>
  <c r="BC721" i="4"/>
  <c r="AZ721" i="4"/>
  <c r="BE771" i="4"/>
  <c r="BC771" i="4"/>
  <c r="AZ771" i="4"/>
  <c r="BE762" i="4"/>
  <c r="AZ762" i="4"/>
  <c r="BC762" i="4"/>
  <c r="BE795" i="4"/>
  <c r="BC795" i="4"/>
  <c r="AZ795" i="4"/>
  <c r="BE815" i="4"/>
  <c r="BC815" i="4"/>
  <c r="AZ815" i="4"/>
  <c r="BE822" i="4"/>
  <c r="BC822" i="4"/>
  <c r="AZ822" i="4"/>
  <c r="BC839" i="4"/>
  <c r="AZ839" i="4"/>
  <c r="BE839" i="4"/>
  <c r="BC860" i="4"/>
  <c r="AZ860" i="4"/>
  <c r="BE860" i="4"/>
  <c r="BE889" i="4"/>
  <c r="BC889" i="4"/>
  <c r="AZ889" i="4"/>
  <c r="BE908" i="4"/>
  <c r="BC908" i="4"/>
  <c r="AZ908" i="4"/>
  <c r="BC899" i="4"/>
  <c r="BE899" i="4"/>
  <c r="AZ899" i="4"/>
  <c r="AZ912" i="4"/>
  <c r="BE912" i="4"/>
  <c r="BC912" i="4"/>
  <c r="BC920" i="4"/>
  <c r="AZ920" i="4"/>
  <c r="BE920" i="4"/>
  <c r="BE974" i="4"/>
  <c r="BC974" i="4"/>
  <c r="AZ974" i="4"/>
  <c r="BE938" i="4"/>
  <c r="BC938" i="4"/>
  <c r="AZ938" i="4"/>
  <c r="BC989" i="4"/>
  <c r="AZ989" i="4"/>
  <c r="BE989" i="4"/>
  <c r="BE996" i="4"/>
  <c r="AZ996" i="4"/>
  <c r="BC996" i="4"/>
  <c r="BE1021" i="4"/>
  <c r="BC1021" i="4"/>
  <c r="AZ1021" i="4"/>
  <c r="BE1036" i="4"/>
  <c r="BC1036" i="4"/>
  <c r="AZ1036" i="4"/>
  <c r="BC1034" i="4"/>
  <c r="BE1034" i="4"/>
  <c r="AZ1034" i="4"/>
  <c r="BE1070" i="4"/>
  <c r="BC1070" i="4"/>
  <c r="AZ1070" i="4"/>
  <c r="BE1084" i="4"/>
  <c r="BC1084" i="4"/>
  <c r="AZ1084" i="4"/>
  <c r="BE1111" i="4"/>
  <c r="BC1111" i="4"/>
  <c r="AZ1111" i="4"/>
  <c r="AZ1126" i="4"/>
  <c r="BE1126" i="4"/>
  <c r="BC1126" i="4"/>
  <c r="BC1112" i="4"/>
  <c r="AZ1112" i="4"/>
  <c r="BE1112" i="4"/>
  <c r="BE1146" i="4"/>
  <c r="BC1146" i="4"/>
  <c r="AZ1146" i="4"/>
  <c r="BE1175" i="4"/>
  <c r="AZ1175" i="4"/>
  <c r="BC1175" i="4"/>
  <c r="BE1177" i="4"/>
  <c r="BC1177" i="4"/>
  <c r="AZ1177" i="4"/>
  <c r="BE1172" i="4"/>
  <c r="AZ1172" i="4"/>
  <c r="BC1172" i="4"/>
  <c r="AZ1214" i="4"/>
  <c r="BE1214" i="4"/>
  <c r="BC1214" i="4"/>
  <c r="BC1219" i="4"/>
  <c r="BE1219" i="4"/>
  <c r="AZ1219" i="4"/>
  <c r="BE1239" i="4"/>
  <c r="BC1239" i="4"/>
  <c r="AZ1239" i="4"/>
  <c r="BC1255" i="4"/>
  <c r="AZ1255" i="4"/>
  <c r="BE1255" i="4"/>
  <c r="BC1266" i="4"/>
  <c r="AZ1266" i="4"/>
  <c r="BE1266" i="4"/>
  <c r="G31" i="3"/>
  <c r="AY123" i="4"/>
  <c r="AY187" i="4"/>
  <c r="AY196" i="4"/>
  <c r="AY230" i="4"/>
  <c r="AY362" i="4"/>
  <c r="AY649" i="4"/>
  <c r="AY685" i="4"/>
  <c r="AY775" i="4"/>
  <c r="AY863" i="4"/>
  <c r="AY1045" i="4"/>
  <c r="AY1073" i="4"/>
  <c r="AY1227" i="4"/>
  <c r="AV35" i="4"/>
  <c r="BG35" i="4"/>
  <c r="BD31" i="4"/>
  <c r="AX31" i="4"/>
  <c r="BF27" i="4"/>
  <c r="BF57" i="4"/>
  <c r="BF116" i="4"/>
  <c r="BF101" i="4"/>
  <c r="BF100" i="4"/>
  <c r="BF102" i="4"/>
  <c r="BF152" i="4"/>
  <c r="BF160" i="4"/>
  <c r="BF132" i="4"/>
  <c r="BF183" i="4"/>
  <c r="BF179" i="4"/>
  <c r="BF175" i="4"/>
  <c r="BF205" i="4"/>
  <c r="BF236" i="4"/>
  <c r="BF288" i="4"/>
  <c r="BF259" i="4"/>
  <c r="BF255" i="4"/>
  <c r="BF284" i="4"/>
  <c r="BF348" i="4"/>
  <c r="BF292" i="4"/>
  <c r="BF387" i="4"/>
  <c r="BF361" i="4"/>
  <c r="BF356" i="4"/>
  <c r="BF374" i="4"/>
  <c r="BF451" i="4"/>
  <c r="BF395" i="4"/>
  <c r="BF422" i="4"/>
  <c r="BF488" i="4"/>
  <c r="BF467" i="4"/>
  <c r="BF508" i="4"/>
  <c r="BF515" i="4"/>
  <c r="BF521" i="4"/>
  <c r="BF586" i="4"/>
  <c r="BF581" i="4"/>
  <c r="BF582" i="4"/>
  <c r="BF547" i="4"/>
  <c r="BF600" i="4"/>
  <c r="BF596" i="4"/>
  <c r="BF592" i="4"/>
  <c r="BF588" i="4"/>
  <c r="BF657" i="4"/>
  <c r="BF685" i="4"/>
  <c r="BF681" i="4"/>
  <c r="BF693" i="4"/>
  <c r="BF731" i="4"/>
  <c r="BF744" i="4"/>
  <c r="BF736" i="4"/>
  <c r="BF765" i="4"/>
  <c r="BF808" i="4"/>
  <c r="BF807" i="4"/>
  <c r="BF841" i="4"/>
  <c r="BF835" i="4"/>
  <c r="BF863" i="4"/>
  <c r="BF854" i="4"/>
  <c r="BF895" i="4"/>
  <c r="BF899" i="4"/>
  <c r="BF934" i="4"/>
  <c r="BF953" i="4"/>
  <c r="BF967" i="4"/>
  <c r="BF966" i="4"/>
  <c r="BF982" i="4"/>
  <c r="BF999" i="4"/>
  <c r="BF1008" i="4"/>
  <c r="BF1018" i="4"/>
  <c r="BF1061" i="4"/>
  <c r="BF1060" i="4"/>
  <c r="BF1087" i="4"/>
  <c r="BF1090" i="4"/>
  <c r="BF1124" i="4"/>
  <c r="BF1131" i="4"/>
  <c r="BF1147" i="4"/>
  <c r="BF1180" i="4"/>
  <c r="BF1168" i="4"/>
  <c r="BF1184" i="4"/>
  <c r="BF1208" i="4"/>
  <c r="BF1217" i="4"/>
  <c r="BF1231" i="4"/>
  <c r="BF1252" i="4"/>
  <c r="BF1261" i="4"/>
  <c r="BD57" i="4"/>
  <c r="AX57" i="4"/>
  <c r="BG43" i="4"/>
  <c r="AV43" i="4"/>
  <c r="F188" i="3"/>
  <c r="I188" i="3" s="1"/>
  <c r="J95" i="3"/>
  <c r="AV29" i="4"/>
  <c r="BG29" i="4"/>
  <c r="BF25" i="4"/>
  <c r="BF17" i="4"/>
  <c r="BG30" i="4"/>
  <c r="AV30" i="4"/>
  <c r="BG17" i="4"/>
  <c r="AV105" i="4"/>
  <c r="BG105" i="4"/>
  <c r="BG88" i="4"/>
  <c r="AV88" i="4"/>
  <c r="AV66" i="4"/>
  <c r="BG66" i="4"/>
  <c r="BG86" i="4"/>
  <c r="AV86" i="4"/>
  <c r="BG94" i="4"/>
  <c r="AV94" i="4"/>
  <c r="BG106" i="4"/>
  <c r="AV106" i="4"/>
  <c r="AV133" i="4"/>
  <c r="BG133" i="4"/>
  <c r="AV216" i="4"/>
  <c r="BG216" i="4"/>
  <c r="AV233" i="4"/>
  <c r="BG233" i="4"/>
  <c r="BG209" i="4"/>
  <c r="AV209" i="4"/>
  <c r="BG207" i="4"/>
  <c r="AV207" i="4"/>
  <c r="BG256" i="4"/>
  <c r="AV256" i="4"/>
  <c r="AV234" i="4"/>
  <c r="BG234" i="4"/>
  <c r="AV213" i="4"/>
  <c r="BG213" i="4"/>
  <c r="BG290" i="4"/>
  <c r="AV290" i="4"/>
  <c r="BG303" i="4"/>
  <c r="AV303" i="4"/>
  <c r="AV299" i="4"/>
  <c r="BG299" i="4"/>
  <c r="BG278" i="4"/>
  <c r="AV278" i="4"/>
  <c r="BG369" i="4"/>
  <c r="AV369" i="4"/>
  <c r="BG392" i="4"/>
  <c r="AV392" i="4"/>
  <c r="AV344" i="4"/>
  <c r="BG344" i="4"/>
  <c r="AV356" i="4"/>
  <c r="BG356" i="4"/>
  <c r="BG438" i="4"/>
  <c r="AV438" i="4"/>
  <c r="AV414" i="4"/>
  <c r="BG414" i="4"/>
  <c r="AV424" i="4"/>
  <c r="BG424" i="4"/>
  <c r="BG457" i="4"/>
  <c r="AV457" i="4"/>
  <c r="BG513" i="4"/>
  <c r="AV513" i="4"/>
  <c r="AV466" i="4"/>
  <c r="BG466" i="4"/>
  <c r="AV479" i="4"/>
  <c r="BG479" i="4"/>
  <c r="BG511" i="4"/>
  <c r="AV511" i="4"/>
  <c r="BG562" i="4"/>
  <c r="AV562" i="4"/>
  <c r="AV558" i="4"/>
  <c r="BG558" i="4"/>
  <c r="AV554" i="4"/>
  <c r="BG554" i="4"/>
  <c r="BG550" i="4"/>
  <c r="AV550" i="4"/>
  <c r="BG602" i="4"/>
  <c r="AV602" i="4"/>
  <c r="AV598" i="4"/>
  <c r="BG598" i="4"/>
  <c r="AV642" i="4"/>
  <c r="BG642" i="4"/>
  <c r="BG622" i="4"/>
  <c r="AV622" i="4"/>
  <c r="BG674" i="4"/>
  <c r="AV674" i="4"/>
  <c r="AV670" i="4"/>
  <c r="BG670" i="4"/>
  <c r="BG650" i="4"/>
  <c r="AV650" i="4"/>
  <c r="AV727" i="4"/>
  <c r="BG727" i="4"/>
  <c r="BG732" i="4"/>
  <c r="AV732" i="4"/>
  <c r="BG758" i="4"/>
  <c r="AV758" i="4"/>
  <c r="AV752" i="4"/>
  <c r="BG752" i="4"/>
  <c r="AV775" i="4"/>
  <c r="BG775" i="4"/>
  <c r="BG813" i="4"/>
  <c r="AV813" i="4"/>
  <c r="BG829" i="4"/>
  <c r="AV829" i="4"/>
  <c r="BG848" i="4"/>
  <c r="AV848" i="4"/>
  <c r="AV831" i="4"/>
  <c r="BG831" i="4"/>
  <c r="BG877" i="4"/>
  <c r="AV877" i="4"/>
  <c r="AV840" i="4"/>
  <c r="BG840" i="4"/>
  <c r="AV896" i="4"/>
  <c r="BG896" i="4"/>
  <c r="BG906" i="4"/>
  <c r="AV906" i="4"/>
  <c r="AV915" i="4"/>
  <c r="BG915" i="4"/>
  <c r="AV908" i="4"/>
  <c r="BG908" i="4"/>
  <c r="AV959" i="4"/>
  <c r="BG959" i="4"/>
  <c r="AV966" i="4"/>
  <c r="BG966" i="4"/>
  <c r="AV963" i="4"/>
  <c r="BG963" i="4"/>
  <c r="AV1002" i="4"/>
  <c r="BG1002" i="4"/>
  <c r="BG1025" i="4"/>
  <c r="AV1025" i="4"/>
  <c r="AV1024" i="4"/>
  <c r="BG1024" i="4"/>
  <c r="BG1036" i="4"/>
  <c r="AV1036" i="4"/>
  <c r="BG1081" i="4"/>
  <c r="AV1081" i="4"/>
  <c r="BG1056" i="4"/>
  <c r="AV1056" i="4"/>
  <c r="BG1098" i="4"/>
  <c r="AV1098" i="4"/>
  <c r="BG1107" i="4"/>
  <c r="AV1107" i="4"/>
  <c r="AV1123" i="4"/>
  <c r="BG1123" i="4"/>
  <c r="AV1147" i="4"/>
  <c r="BG1147" i="4"/>
  <c r="AV1173" i="4"/>
  <c r="BG1173" i="4"/>
  <c r="AV1195" i="4"/>
  <c r="BG1195" i="4"/>
  <c r="BG1189" i="4"/>
  <c r="AV1189" i="4"/>
  <c r="BG1213" i="4"/>
  <c r="AV1213" i="4"/>
  <c r="AV1228" i="4"/>
  <c r="BG1228" i="4"/>
  <c r="BG1240" i="4"/>
  <c r="AV1240" i="4"/>
  <c r="AV1262" i="4"/>
  <c r="BG1262" i="4"/>
  <c r="AV1261" i="4"/>
  <c r="BG1261" i="4"/>
  <c r="BD71" i="4"/>
  <c r="AX71" i="4"/>
  <c r="AX50" i="4"/>
  <c r="BD50" i="4"/>
  <c r="BD78" i="4"/>
  <c r="AX78" i="4"/>
  <c r="BD75" i="4"/>
  <c r="AX75" i="4"/>
  <c r="BD139" i="4"/>
  <c r="AX139" i="4"/>
  <c r="AX160" i="4"/>
  <c r="BD160" i="4"/>
  <c r="AX149" i="4"/>
  <c r="BD149" i="4"/>
  <c r="BD166" i="4"/>
  <c r="AX166" i="4"/>
  <c r="AX217" i="4"/>
  <c r="BD217" i="4"/>
  <c r="BD174" i="4"/>
  <c r="AX174" i="4"/>
  <c r="BD188" i="4"/>
  <c r="AX188" i="4"/>
  <c r="BD200" i="4"/>
  <c r="AX200" i="4"/>
  <c r="AX247" i="4"/>
  <c r="BD247" i="4"/>
  <c r="BD258" i="4"/>
  <c r="AX258" i="4"/>
  <c r="BD255" i="4"/>
  <c r="AX255" i="4"/>
  <c r="BD323" i="4"/>
  <c r="AX323" i="4"/>
  <c r="AX313" i="4"/>
  <c r="BD313" i="4"/>
  <c r="BD309" i="4"/>
  <c r="AX309" i="4"/>
  <c r="AX327" i="4"/>
  <c r="BD327" i="4"/>
  <c r="AX345" i="4"/>
  <c r="BD345" i="4"/>
  <c r="BD389" i="4"/>
  <c r="AX389" i="4"/>
  <c r="BD405" i="4"/>
  <c r="AX405" i="4"/>
  <c r="AX448" i="4"/>
  <c r="BD448" i="4"/>
  <c r="AX410" i="4"/>
  <c r="BD410" i="4"/>
  <c r="BD457" i="4"/>
  <c r="AX457" i="4"/>
  <c r="BD417" i="4"/>
  <c r="AX417" i="4"/>
  <c r="BD450" i="4"/>
  <c r="AX450" i="4"/>
  <c r="BD512" i="4"/>
  <c r="AX512" i="4"/>
  <c r="AX509" i="4"/>
  <c r="BD509" i="4"/>
  <c r="BD519" i="4"/>
  <c r="AX519" i="4"/>
  <c r="BD542" i="4"/>
  <c r="AX542" i="4"/>
  <c r="AX538" i="4"/>
  <c r="BD538" i="4"/>
  <c r="BD551" i="4"/>
  <c r="AX551" i="4"/>
  <c r="BD580" i="4"/>
  <c r="AX580" i="4"/>
  <c r="BD583" i="4"/>
  <c r="AX583" i="4"/>
  <c r="AX611" i="4"/>
  <c r="BD611" i="4"/>
  <c r="BD608" i="4"/>
  <c r="AX608" i="4"/>
  <c r="BD620" i="4"/>
  <c r="AX620" i="4"/>
  <c r="AX647" i="4"/>
  <c r="BD647" i="4"/>
  <c r="BD701" i="4"/>
  <c r="AX701" i="4"/>
  <c r="BD696" i="4"/>
  <c r="AX696" i="4"/>
  <c r="BD692" i="4"/>
  <c r="AX692" i="4"/>
  <c r="BD689" i="4"/>
  <c r="AX689" i="4"/>
  <c r="AX746" i="4"/>
  <c r="BD746" i="4"/>
  <c r="BD734" i="4"/>
  <c r="AX734" i="4"/>
  <c r="AX764" i="4"/>
  <c r="BD764" i="4"/>
  <c r="BD754" i="4"/>
  <c r="AX754" i="4"/>
  <c r="AX818" i="4"/>
  <c r="BD818" i="4"/>
  <c r="BD817" i="4"/>
  <c r="AX817" i="4"/>
  <c r="BD853" i="4"/>
  <c r="AX853" i="4"/>
  <c r="BD879" i="4"/>
  <c r="AX879" i="4"/>
  <c r="BD855" i="4"/>
  <c r="AX855" i="4"/>
  <c r="BD848" i="4"/>
  <c r="AX848" i="4"/>
  <c r="BD874" i="4"/>
  <c r="AX874" i="4"/>
  <c r="BD915" i="4"/>
  <c r="AX915" i="4"/>
  <c r="BD936" i="4"/>
  <c r="AX936" i="4"/>
  <c r="BD950" i="4"/>
  <c r="AX950" i="4"/>
  <c r="BD941" i="4"/>
  <c r="AX941" i="4"/>
  <c r="AX963" i="4"/>
  <c r="BD963" i="4"/>
  <c r="BD969" i="4"/>
  <c r="AX969" i="4"/>
  <c r="AX1011" i="4"/>
  <c r="BD1011" i="4"/>
  <c r="AX1023" i="4"/>
  <c r="BD1023" i="4"/>
  <c r="AX1054" i="4"/>
  <c r="BD1054" i="4"/>
  <c r="BD1048" i="4"/>
  <c r="AX1048" i="4"/>
  <c r="AX1072" i="4"/>
  <c r="BD1072" i="4"/>
  <c r="AX1074" i="4"/>
  <c r="BD1074" i="4"/>
  <c r="AX1101" i="4"/>
  <c r="BD1101" i="4"/>
  <c r="BD1100" i="4"/>
  <c r="AX1100" i="4"/>
  <c r="BD1142" i="4"/>
  <c r="AX1142" i="4"/>
  <c r="BD1164" i="4"/>
  <c r="AX1164" i="4"/>
  <c r="BD1160" i="4"/>
  <c r="AX1160" i="4"/>
  <c r="BD1193" i="4"/>
  <c r="AX1193" i="4"/>
  <c r="BD1203" i="4"/>
  <c r="AX1203" i="4"/>
  <c r="BD1220" i="4"/>
  <c r="AX1220" i="4"/>
  <c r="AX1241" i="4"/>
  <c r="BD1241" i="4"/>
  <c r="BD1251" i="4"/>
  <c r="AX1251" i="4"/>
  <c r="BD1265" i="4"/>
  <c r="AX1265" i="4"/>
  <c r="BG12" i="4"/>
  <c r="BE25" i="4"/>
  <c r="BC25" i="4"/>
  <c r="AZ25" i="4"/>
  <c r="BE9" i="4"/>
  <c r="BC9" i="4"/>
  <c r="AZ9" i="4"/>
  <c r="BC53" i="4"/>
  <c r="AZ53" i="4"/>
  <c r="BE53" i="4"/>
  <c r="BE81" i="4"/>
  <c r="BC81" i="4"/>
  <c r="AZ81" i="4"/>
  <c r="BE45" i="4"/>
  <c r="BC45" i="4"/>
  <c r="AZ45" i="4"/>
  <c r="BE126" i="4"/>
  <c r="BC126" i="4"/>
  <c r="AZ126" i="4"/>
  <c r="AZ89" i="4"/>
  <c r="BE89" i="4"/>
  <c r="BC89" i="4"/>
  <c r="BC159" i="4"/>
  <c r="BE159" i="4"/>
  <c r="AZ159" i="4"/>
  <c r="BE154" i="4"/>
  <c r="BC154" i="4"/>
  <c r="AZ154" i="4"/>
  <c r="BE165" i="4"/>
  <c r="BC165" i="4"/>
  <c r="AZ165" i="4"/>
  <c r="BC195" i="4"/>
  <c r="AZ195" i="4"/>
  <c r="BE195" i="4"/>
  <c r="BE215" i="4"/>
  <c r="BC215" i="4"/>
  <c r="AZ215" i="4"/>
  <c r="BE169" i="4"/>
  <c r="BC169" i="4"/>
  <c r="AZ169" i="4"/>
  <c r="BE289" i="4"/>
  <c r="BC289" i="4"/>
  <c r="AZ289" i="4"/>
  <c r="BE245" i="4"/>
  <c r="BC245" i="4"/>
  <c r="AZ245" i="4"/>
  <c r="BC224" i="4"/>
  <c r="BE224" i="4"/>
  <c r="AZ224" i="4"/>
  <c r="AZ281" i="4"/>
  <c r="BE281" i="4"/>
  <c r="BC281" i="4"/>
  <c r="AZ283" i="4"/>
  <c r="BE283" i="4"/>
  <c r="BC283" i="4"/>
  <c r="BE279" i="4"/>
  <c r="BC279" i="4"/>
  <c r="AZ279" i="4"/>
  <c r="BE290" i="4"/>
  <c r="BC290" i="4"/>
  <c r="AZ290" i="4"/>
  <c r="BE365" i="4"/>
  <c r="BC365" i="4"/>
  <c r="AZ365" i="4"/>
  <c r="BC343" i="4"/>
  <c r="AZ343" i="4"/>
  <c r="BE343" i="4"/>
  <c r="AZ383" i="4"/>
  <c r="BE383" i="4"/>
  <c r="BC383" i="4"/>
  <c r="BC388" i="4"/>
  <c r="BE388" i="4"/>
  <c r="AZ388" i="4"/>
  <c r="BE398" i="4"/>
  <c r="BC398" i="4"/>
  <c r="AZ398" i="4"/>
  <c r="BE432" i="4"/>
  <c r="BC432" i="4"/>
  <c r="AZ432" i="4"/>
  <c r="BC420" i="4"/>
  <c r="AZ420" i="4"/>
  <c r="BE420" i="4"/>
  <c r="BE453" i="4"/>
  <c r="BC453" i="4"/>
  <c r="AZ453" i="4"/>
  <c r="BC526" i="4"/>
  <c r="AZ526" i="4"/>
  <c r="BE526" i="4"/>
  <c r="BC522" i="4"/>
  <c r="BE522" i="4"/>
  <c r="AZ522" i="4"/>
  <c r="BE520" i="4"/>
  <c r="AZ520" i="4"/>
  <c r="BC520" i="4"/>
  <c r="BE471" i="4"/>
  <c r="BC471" i="4"/>
  <c r="AZ471" i="4"/>
  <c r="BE558" i="4"/>
  <c r="BC558" i="4"/>
  <c r="AZ558" i="4"/>
  <c r="BE554" i="4"/>
  <c r="BC554" i="4"/>
  <c r="AZ554" i="4"/>
  <c r="AZ517" i="4"/>
  <c r="BE517" i="4"/>
  <c r="BC517" i="4"/>
  <c r="AZ579" i="4"/>
  <c r="BE579" i="4"/>
  <c r="BC579" i="4"/>
  <c r="BE631" i="4"/>
  <c r="BC631" i="4"/>
  <c r="AZ631" i="4"/>
  <c r="BC653" i="4"/>
  <c r="AZ653" i="4"/>
  <c r="BE653" i="4"/>
  <c r="BE623" i="4"/>
  <c r="BC623" i="4"/>
  <c r="AZ623" i="4"/>
  <c r="BE587" i="4"/>
  <c r="BC587" i="4"/>
  <c r="AZ587" i="4"/>
  <c r="BE704" i="4"/>
  <c r="BC704" i="4"/>
  <c r="AZ704" i="4"/>
  <c r="AZ651" i="4"/>
  <c r="BE651" i="4"/>
  <c r="BC651" i="4"/>
  <c r="BE695" i="4"/>
  <c r="BC695" i="4"/>
  <c r="AZ695" i="4"/>
  <c r="BE675" i="4"/>
  <c r="BC675" i="4"/>
  <c r="AZ675" i="4"/>
  <c r="BE750" i="4"/>
  <c r="BC750" i="4"/>
  <c r="AZ750" i="4"/>
  <c r="BE739" i="4"/>
  <c r="BC739" i="4"/>
  <c r="AZ739" i="4"/>
  <c r="BE776" i="4"/>
  <c r="BC776" i="4"/>
  <c r="AZ776" i="4"/>
  <c r="BE761" i="4"/>
  <c r="BC761" i="4"/>
  <c r="AZ761" i="4"/>
  <c r="BE794" i="4"/>
  <c r="BC794" i="4"/>
  <c r="AZ794" i="4"/>
  <c r="BE802" i="4"/>
  <c r="BC802" i="4"/>
  <c r="AZ802" i="4"/>
  <c r="BC840" i="4"/>
  <c r="AZ840" i="4"/>
  <c r="BE840" i="4"/>
  <c r="BE828" i="4"/>
  <c r="BC828" i="4"/>
  <c r="AZ828" i="4"/>
  <c r="BC859" i="4"/>
  <c r="AZ859" i="4"/>
  <c r="BE859" i="4"/>
  <c r="BE853" i="4"/>
  <c r="BC853" i="4"/>
  <c r="AZ853" i="4"/>
  <c r="AZ877" i="4"/>
  <c r="BE877" i="4"/>
  <c r="BC877" i="4"/>
  <c r="AZ902" i="4"/>
  <c r="BE902" i="4"/>
  <c r="BC902" i="4"/>
  <c r="BC929" i="4"/>
  <c r="AZ929" i="4"/>
  <c r="BE929" i="4"/>
  <c r="BE919" i="4"/>
  <c r="BC919" i="4"/>
  <c r="AZ919" i="4"/>
  <c r="AZ946" i="4"/>
  <c r="BE946" i="4"/>
  <c r="BC946" i="4"/>
  <c r="BE954" i="4"/>
  <c r="BC954" i="4"/>
  <c r="AZ954" i="4"/>
  <c r="BC979" i="4"/>
  <c r="AZ979" i="4"/>
  <c r="BE979" i="4"/>
  <c r="BE1001" i="4"/>
  <c r="BC1001" i="4"/>
  <c r="AZ1001" i="4"/>
  <c r="BE1029" i="4"/>
  <c r="BC1029" i="4"/>
  <c r="AZ1029" i="4"/>
  <c r="BE1042" i="4"/>
  <c r="BC1042" i="4"/>
  <c r="AZ1042" i="4"/>
  <c r="BE1049" i="4"/>
  <c r="AZ1049" i="4"/>
  <c r="BC1049" i="4"/>
  <c r="BC1052" i="4"/>
  <c r="BE1052" i="4"/>
  <c r="AZ1052" i="4"/>
  <c r="BE1079" i="4"/>
  <c r="BC1079" i="4"/>
  <c r="AZ1079" i="4"/>
  <c r="BE1114" i="4"/>
  <c r="BC1114" i="4"/>
  <c r="AZ1114" i="4"/>
  <c r="BE1129" i="4"/>
  <c r="BC1129" i="4"/>
  <c r="AZ1129" i="4"/>
  <c r="BE1127" i="4"/>
  <c r="BC1127" i="4"/>
  <c r="AZ1127" i="4"/>
  <c r="BE1152" i="4"/>
  <c r="BC1152" i="4"/>
  <c r="AZ1152" i="4"/>
  <c r="AZ1147" i="4"/>
  <c r="BE1147" i="4"/>
  <c r="BC1147" i="4"/>
  <c r="BC1181" i="4"/>
  <c r="AZ1181" i="4"/>
  <c r="BE1181" i="4"/>
  <c r="BC1189" i="4"/>
  <c r="AZ1189" i="4"/>
  <c r="BE1189" i="4"/>
  <c r="AZ1224" i="4"/>
  <c r="BE1224" i="4"/>
  <c r="BC1224" i="4"/>
  <c r="BC1226" i="4"/>
  <c r="AZ1226" i="4"/>
  <c r="BE1226" i="4"/>
  <c r="BC1233" i="4"/>
  <c r="BE1233" i="4"/>
  <c r="AZ1233" i="4"/>
  <c r="AZ1259" i="4"/>
  <c r="BE1259" i="4"/>
  <c r="BC1259" i="4"/>
  <c r="BE1273" i="4"/>
  <c r="BC1273" i="4"/>
  <c r="AZ1273" i="4"/>
  <c r="BG38" i="4"/>
  <c r="AY9" i="4"/>
  <c r="AY18" i="4"/>
  <c r="AY96" i="4"/>
  <c r="AY139" i="4"/>
  <c r="AY192" i="4"/>
  <c r="AY247" i="4"/>
  <c r="AY592" i="4"/>
  <c r="AY617" i="4"/>
  <c r="AY705" i="4"/>
  <c r="AY701" i="4"/>
  <c r="AY746" i="4"/>
  <c r="AY765" i="4"/>
  <c r="AY900" i="4"/>
  <c r="AY915" i="4"/>
  <c r="AY941" i="4"/>
  <c r="AY978" i="4"/>
  <c r="AY1044" i="4"/>
  <c r="AY1134" i="4"/>
  <c r="AY1140" i="4"/>
  <c r="AY1222" i="4"/>
  <c r="BG31" i="4"/>
  <c r="AV31" i="4"/>
  <c r="BD55" i="4"/>
  <c r="AX55" i="4"/>
  <c r="BD54" i="4"/>
  <c r="AX54" i="4"/>
  <c r="BF39" i="4"/>
  <c r="BF67" i="4"/>
  <c r="BF108" i="4"/>
  <c r="BF75" i="4"/>
  <c r="BF162" i="4"/>
  <c r="BF164" i="4"/>
  <c r="BF115" i="4"/>
  <c r="BF200" i="4"/>
  <c r="BF196" i="4"/>
  <c r="BF192" i="4"/>
  <c r="BF218" i="4"/>
  <c r="BF253" i="4"/>
  <c r="BF247" i="4"/>
  <c r="BF271" i="4"/>
  <c r="BF264" i="4"/>
  <c r="BF300" i="4"/>
  <c r="BF280" i="4"/>
  <c r="BF308" i="4"/>
  <c r="BF350" i="4"/>
  <c r="BF390" i="4"/>
  <c r="BF389" i="4"/>
  <c r="BF377" i="4"/>
  <c r="BF400" i="4"/>
  <c r="BF411" i="4"/>
  <c r="BF436" i="4"/>
  <c r="BF504" i="4"/>
  <c r="BF484" i="4"/>
  <c r="BF514" i="4"/>
  <c r="BF442" i="4"/>
  <c r="BF456" i="4"/>
  <c r="BF526" i="4"/>
  <c r="BF591" i="4"/>
  <c r="BF518" i="4"/>
  <c r="BF548" i="4"/>
  <c r="BF616" i="4"/>
  <c r="BF612" i="4"/>
  <c r="BF608" i="4"/>
  <c r="BF604" i="4"/>
  <c r="BF673" i="4"/>
  <c r="BF701" i="4"/>
  <c r="BF697" i="4"/>
  <c r="BF709" i="4"/>
  <c r="BF742" i="4"/>
  <c r="BF751" i="4"/>
  <c r="BF735" i="4"/>
  <c r="BF788" i="4"/>
  <c r="BF797" i="4"/>
  <c r="BF821" i="4"/>
  <c r="BF823" i="4"/>
  <c r="BF830" i="4"/>
  <c r="BF846" i="4"/>
  <c r="BF871" i="4"/>
  <c r="BF878" i="4"/>
  <c r="BF902" i="4"/>
  <c r="BF946" i="4"/>
  <c r="BF923" i="4"/>
  <c r="BF963" i="4"/>
  <c r="BF939" i="4"/>
  <c r="BF1013" i="4"/>
  <c r="BF1002" i="4"/>
  <c r="BF1039" i="4"/>
  <c r="BF1023" i="4"/>
  <c r="BF1035" i="4"/>
  <c r="BF1070" i="4"/>
  <c r="BF1068" i="4"/>
  <c r="BF1095" i="4"/>
  <c r="BF1106" i="4"/>
  <c r="BF1113" i="4"/>
  <c r="BF1140" i="4"/>
  <c r="BF1174" i="4"/>
  <c r="BF1158" i="4"/>
  <c r="BF1201" i="4"/>
  <c r="BF1207" i="4"/>
  <c r="BF1223" i="4"/>
  <c r="BF1241" i="4"/>
  <c r="BF1259" i="4"/>
  <c r="BF1270" i="4"/>
  <c r="G23" i="3"/>
  <c r="F27" i="3"/>
  <c r="G27" i="3" s="1"/>
  <c r="BG45" i="4"/>
  <c r="AV45" i="4"/>
  <c r="BF29" i="4"/>
  <c r="BD34" i="4"/>
  <c r="AX34" i="4"/>
  <c r="AV42" i="4"/>
  <c r="BG42" i="4"/>
  <c r="BG131" i="4"/>
  <c r="AV131" i="4"/>
  <c r="BG33" i="4"/>
  <c r="AV33" i="4"/>
  <c r="AV154" i="4"/>
  <c r="BG154" i="4"/>
  <c r="BG110" i="4"/>
  <c r="AV110" i="4"/>
  <c r="AV122" i="4"/>
  <c r="BG122" i="4"/>
  <c r="BG142" i="4"/>
  <c r="AV142" i="4"/>
  <c r="BG220" i="4"/>
  <c r="AV220" i="4"/>
  <c r="AV181" i="4"/>
  <c r="BG181" i="4"/>
  <c r="BG226" i="4"/>
  <c r="AV226" i="4"/>
  <c r="AV173" i="4"/>
  <c r="BG173" i="4"/>
  <c r="AV273" i="4"/>
  <c r="BG273" i="4"/>
  <c r="AV251" i="4"/>
  <c r="BG251" i="4"/>
  <c r="AV229" i="4"/>
  <c r="BG229" i="4"/>
  <c r="BG306" i="4"/>
  <c r="AV306" i="4"/>
  <c r="BG269" i="4"/>
  <c r="AV269" i="4"/>
  <c r="AV315" i="4"/>
  <c r="BG315" i="4"/>
  <c r="AV294" i="4"/>
  <c r="BG294" i="4"/>
  <c r="BG374" i="4"/>
  <c r="AV374" i="4"/>
  <c r="BG365" i="4"/>
  <c r="AV365" i="4"/>
  <c r="AV360" i="4"/>
  <c r="BG360" i="4"/>
  <c r="AV379" i="4"/>
  <c r="BG379" i="4"/>
  <c r="BG447" i="4"/>
  <c r="AV447" i="4"/>
  <c r="BG380" i="4"/>
  <c r="AV380" i="4"/>
  <c r="AV430" i="4"/>
  <c r="BG430" i="4"/>
  <c r="BG473" i="4"/>
  <c r="AV473" i="4"/>
  <c r="BG454" i="4"/>
  <c r="AV454" i="4"/>
  <c r="AV483" i="4"/>
  <c r="BG483" i="4"/>
  <c r="AV495" i="4"/>
  <c r="BG495" i="4"/>
  <c r="BG516" i="4"/>
  <c r="AV516" i="4"/>
  <c r="BG586" i="4"/>
  <c r="AV586" i="4"/>
  <c r="AV574" i="4"/>
  <c r="BG574" i="4"/>
  <c r="AV570" i="4"/>
  <c r="BG570" i="4"/>
  <c r="BG566" i="4"/>
  <c r="AV566" i="4"/>
  <c r="BG618" i="4"/>
  <c r="AV618" i="4"/>
  <c r="AV614" i="4"/>
  <c r="BG614" i="4"/>
  <c r="AV649" i="4"/>
  <c r="BG649" i="4"/>
  <c r="BG638" i="4"/>
  <c r="AV638" i="4"/>
  <c r="BG690" i="4"/>
  <c r="AV690" i="4"/>
  <c r="AV686" i="4"/>
  <c r="BG686" i="4"/>
  <c r="AV666" i="4"/>
  <c r="BG666" i="4"/>
  <c r="AV646" i="4"/>
  <c r="BG646" i="4"/>
  <c r="AV748" i="4"/>
  <c r="BG748" i="4"/>
  <c r="AV725" i="4"/>
  <c r="BG725" i="4"/>
  <c r="AV767" i="4"/>
  <c r="BG767" i="4"/>
  <c r="BG786" i="4"/>
  <c r="AV786" i="4"/>
  <c r="AV820" i="4"/>
  <c r="BG820" i="4"/>
  <c r="AV822" i="4"/>
  <c r="BG822" i="4"/>
  <c r="BG826" i="4"/>
  <c r="AV826" i="4"/>
  <c r="AV830" i="4"/>
  <c r="BG830" i="4"/>
  <c r="BG864" i="4"/>
  <c r="AV864" i="4"/>
  <c r="AV856" i="4"/>
  <c r="BG856" i="4"/>
  <c r="BG907" i="4"/>
  <c r="AV907" i="4"/>
  <c r="BG921" i="4"/>
  <c r="AV921" i="4"/>
  <c r="AV925" i="4"/>
  <c r="BG925" i="4"/>
  <c r="AV924" i="4"/>
  <c r="BG924" i="4"/>
  <c r="BG948" i="4"/>
  <c r="AV948" i="4"/>
  <c r="BG957" i="4"/>
  <c r="AV957" i="4"/>
  <c r="AV983" i="4"/>
  <c r="BG983" i="4"/>
  <c r="AV1016" i="4"/>
  <c r="BG1016" i="4"/>
  <c r="AV1022" i="4"/>
  <c r="BG1022" i="4"/>
  <c r="AV1013" i="4"/>
  <c r="BG1013" i="4"/>
  <c r="AV1049" i="4"/>
  <c r="BG1049" i="4"/>
  <c r="BG1075" i="4"/>
  <c r="AV1075" i="4"/>
  <c r="AV1068" i="4"/>
  <c r="BG1068" i="4"/>
  <c r="AV1095" i="4"/>
  <c r="BG1095" i="4"/>
  <c r="AV1124" i="4"/>
  <c r="BG1124" i="4"/>
  <c r="AV1113" i="4"/>
  <c r="BG1113" i="4"/>
  <c r="AV1148" i="4"/>
  <c r="BG1148" i="4"/>
  <c r="AV1165" i="4"/>
  <c r="BG1165" i="4"/>
  <c r="BG1209" i="4"/>
  <c r="AV1209" i="4"/>
  <c r="AV1169" i="4"/>
  <c r="BG1169" i="4"/>
  <c r="BG1215" i="4"/>
  <c r="AV1215" i="4"/>
  <c r="BG1229" i="4"/>
  <c r="AV1229" i="4"/>
  <c r="BG1244" i="4"/>
  <c r="AV1244" i="4"/>
  <c r="BG1254" i="4"/>
  <c r="AV1254" i="4"/>
  <c r="BG1259" i="4"/>
  <c r="AV1259" i="4"/>
  <c r="BD82" i="4"/>
  <c r="AX82" i="4"/>
  <c r="AX66" i="4"/>
  <c r="BD66" i="4"/>
  <c r="BD86" i="4"/>
  <c r="AX86" i="4"/>
  <c r="BD58" i="4"/>
  <c r="AX58" i="4"/>
  <c r="AX148" i="4"/>
  <c r="BD148" i="4"/>
  <c r="AX87" i="4"/>
  <c r="BD87" i="4"/>
  <c r="BD115" i="4"/>
  <c r="AX115" i="4"/>
  <c r="BD182" i="4"/>
  <c r="AX182" i="4"/>
  <c r="AX178" i="4"/>
  <c r="BD178" i="4"/>
  <c r="BD191" i="4"/>
  <c r="AX191" i="4"/>
  <c r="BD205" i="4"/>
  <c r="AX205" i="4"/>
  <c r="BD219" i="4"/>
  <c r="AX219" i="4"/>
  <c r="BD260" i="4"/>
  <c r="AX260" i="4"/>
  <c r="BD262" i="4"/>
  <c r="AX262" i="4"/>
  <c r="BD273" i="4"/>
  <c r="AX273" i="4"/>
  <c r="BD330" i="4"/>
  <c r="AX330" i="4"/>
  <c r="BD333" i="4"/>
  <c r="AX333" i="4"/>
  <c r="BD292" i="4"/>
  <c r="AX292" i="4"/>
  <c r="BD287" i="4"/>
  <c r="AX287" i="4"/>
  <c r="AX361" i="4"/>
  <c r="BD361" i="4"/>
  <c r="BD339" i="4"/>
  <c r="AX339" i="4"/>
  <c r="BD407" i="4"/>
  <c r="AX407" i="4"/>
  <c r="BD415" i="4"/>
  <c r="AX415" i="4"/>
  <c r="AX426" i="4"/>
  <c r="BD426" i="4"/>
  <c r="BD421" i="4"/>
  <c r="AX421" i="4"/>
  <c r="AX431" i="4"/>
  <c r="BD431" i="4"/>
  <c r="BD466" i="4"/>
  <c r="AX466" i="4"/>
  <c r="AX522" i="4"/>
  <c r="BD522" i="4"/>
  <c r="BD511" i="4"/>
  <c r="AX511" i="4"/>
  <c r="BD439" i="4"/>
  <c r="AX439" i="4"/>
  <c r="BD559" i="4"/>
  <c r="AX559" i="4"/>
  <c r="AX555" i="4"/>
  <c r="BD555" i="4"/>
  <c r="BD567" i="4"/>
  <c r="AX567" i="4"/>
  <c r="BD514" i="4"/>
  <c r="AX514" i="4"/>
  <c r="BD599" i="4"/>
  <c r="AX599" i="4"/>
  <c r="AX627" i="4"/>
  <c r="BD627" i="4"/>
  <c r="BD624" i="4"/>
  <c r="AX624" i="4"/>
  <c r="BD636" i="4"/>
  <c r="AX636" i="4"/>
  <c r="AX656" i="4"/>
  <c r="BD656" i="4"/>
  <c r="BD718" i="4"/>
  <c r="AX718" i="4"/>
  <c r="AX728" i="4"/>
  <c r="BD728" i="4"/>
  <c r="AX709" i="4"/>
  <c r="BD709" i="4"/>
  <c r="BD705" i="4"/>
  <c r="AX705" i="4"/>
  <c r="BD755" i="4"/>
  <c r="AX755" i="4"/>
  <c r="BD735" i="4"/>
  <c r="AX735" i="4"/>
  <c r="AX782" i="4"/>
  <c r="BD782" i="4"/>
  <c r="BD771" i="4"/>
  <c r="AX771" i="4"/>
  <c r="BD788" i="4"/>
  <c r="AX788" i="4"/>
  <c r="BD798" i="4"/>
  <c r="AX798" i="4"/>
  <c r="BD813" i="4"/>
  <c r="AX813" i="4"/>
  <c r="BD846" i="4"/>
  <c r="AX846" i="4"/>
  <c r="AX868" i="4"/>
  <c r="BD868" i="4"/>
  <c r="BD864" i="4"/>
  <c r="AX864" i="4"/>
  <c r="AX890" i="4"/>
  <c r="BD890" i="4"/>
  <c r="BD925" i="4"/>
  <c r="AX925" i="4"/>
  <c r="BD906" i="4"/>
  <c r="AX906" i="4"/>
  <c r="BD949" i="4"/>
  <c r="AX949" i="4"/>
  <c r="AX940" i="4"/>
  <c r="BD940" i="4"/>
  <c r="BD988" i="4"/>
  <c r="AX988" i="4"/>
  <c r="BD980" i="4"/>
  <c r="AX980" i="4"/>
  <c r="BD991" i="4"/>
  <c r="AX991" i="4"/>
  <c r="BD1027" i="4"/>
  <c r="AX1027" i="4"/>
  <c r="AX1036" i="4"/>
  <c r="BD1036" i="4"/>
  <c r="BD1051" i="4"/>
  <c r="AX1051" i="4"/>
  <c r="BD1076" i="4"/>
  <c r="AX1076" i="4"/>
  <c r="AX1090" i="4"/>
  <c r="BD1090" i="4"/>
  <c r="AX1079" i="4"/>
  <c r="BD1079" i="4"/>
  <c r="AX1116" i="4"/>
  <c r="BD1116" i="4"/>
  <c r="AX1143" i="4"/>
  <c r="BD1143" i="4"/>
  <c r="BD1169" i="4"/>
  <c r="AX1169" i="4"/>
  <c r="AX1171" i="4"/>
  <c r="BD1171" i="4"/>
  <c r="AX1170" i="4"/>
  <c r="BD1170" i="4"/>
  <c r="BD1204" i="4"/>
  <c r="AX1204" i="4"/>
  <c r="AX1201" i="4"/>
  <c r="BD1201" i="4"/>
  <c r="AX1217" i="4"/>
  <c r="BD1217" i="4"/>
  <c r="BD1257" i="4"/>
  <c r="AX1257" i="4"/>
  <c r="BD1267" i="4"/>
  <c r="AX1267" i="4"/>
  <c r="K98" i="3"/>
  <c r="L98" i="3"/>
  <c r="BE58" i="4"/>
  <c r="BC58" i="4"/>
  <c r="AZ58" i="4"/>
  <c r="AZ22" i="4"/>
  <c r="BE22" i="4"/>
  <c r="BC22" i="4"/>
  <c r="BC69" i="4"/>
  <c r="AZ69" i="4"/>
  <c r="BE69" i="4"/>
  <c r="BE93" i="4"/>
  <c r="BC93" i="4"/>
  <c r="AZ93" i="4"/>
  <c r="BE61" i="4"/>
  <c r="BC61" i="4"/>
  <c r="AZ61" i="4"/>
  <c r="BE125" i="4"/>
  <c r="BC125" i="4"/>
  <c r="AZ125" i="4"/>
  <c r="AZ105" i="4"/>
  <c r="BC105" i="4"/>
  <c r="BE105" i="4"/>
  <c r="AZ161" i="4"/>
  <c r="BE161" i="4"/>
  <c r="BC161" i="4"/>
  <c r="BC96" i="4"/>
  <c r="AZ96" i="4"/>
  <c r="BE96" i="4"/>
  <c r="BE181" i="4"/>
  <c r="BC181" i="4"/>
  <c r="AZ181" i="4"/>
  <c r="AZ177" i="4"/>
  <c r="BE177" i="4"/>
  <c r="BC177" i="4"/>
  <c r="BE173" i="4"/>
  <c r="BC173" i="4"/>
  <c r="AZ173" i="4"/>
  <c r="BE185" i="4"/>
  <c r="BC185" i="4"/>
  <c r="AZ185" i="4"/>
  <c r="BE234" i="4"/>
  <c r="BC234" i="4"/>
  <c r="AZ234" i="4"/>
  <c r="BE211" i="4"/>
  <c r="BC211" i="4"/>
  <c r="AZ211" i="4"/>
  <c r="BE241" i="4"/>
  <c r="BC241" i="4"/>
  <c r="AZ241" i="4"/>
  <c r="BE302" i="4"/>
  <c r="BC302" i="4"/>
  <c r="AZ302" i="4"/>
  <c r="BE299" i="4"/>
  <c r="BC299" i="4"/>
  <c r="AZ299" i="4"/>
  <c r="BE295" i="4"/>
  <c r="BC295" i="4"/>
  <c r="AZ295" i="4"/>
  <c r="BE306" i="4"/>
  <c r="BC306" i="4"/>
  <c r="AZ306" i="4"/>
  <c r="BE392" i="4"/>
  <c r="BC392" i="4"/>
  <c r="AZ392" i="4"/>
  <c r="BE359" i="4"/>
  <c r="BC359" i="4"/>
  <c r="AZ359" i="4"/>
  <c r="BE322" i="4"/>
  <c r="BC322" i="4"/>
  <c r="AZ322" i="4"/>
  <c r="BE408" i="4"/>
  <c r="BC408" i="4"/>
  <c r="AZ408" i="4"/>
  <c r="BE414" i="4"/>
  <c r="BC414" i="4"/>
  <c r="AZ414" i="4"/>
  <c r="BE393" i="4"/>
  <c r="BC393" i="4"/>
  <c r="AZ393" i="4"/>
  <c r="BE437" i="4"/>
  <c r="AZ437" i="4"/>
  <c r="BC437" i="4"/>
  <c r="BE469" i="4"/>
  <c r="BC469" i="4"/>
  <c r="AZ469" i="4"/>
  <c r="BE530" i="4"/>
  <c r="BC530" i="4"/>
  <c r="AZ530" i="4"/>
  <c r="BE461" i="4"/>
  <c r="BC461" i="4"/>
  <c r="AZ461" i="4"/>
  <c r="BC441" i="4"/>
  <c r="AZ441" i="4"/>
  <c r="BE441" i="4"/>
  <c r="BE488" i="4"/>
  <c r="BC488" i="4"/>
  <c r="AZ488" i="4"/>
  <c r="BE574" i="4"/>
  <c r="BC574" i="4"/>
  <c r="AZ574" i="4"/>
  <c r="BE570" i="4"/>
  <c r="BC570" i="4"/>
  <c r="AZ570" i="4"/>
  <c r="BE533" i="4"/>
  <c r="BC533" i="4"/>
  <c r="AZ533" i="4"/>
  <c r="BE589" i="4"/>
  <c r="AZ589" i="4"/>
  <c r="BC589" i="4"/>
  <c r="BE598" i="4"/>
  <c r="BC598" i="4"/>
  <c r="AZ598" i="4"/>
  <c r="BE594" i="4"/>
  <c r="BC594" i="4"/>
  <c r="AZ594" i="4"/>
  <c r="BE639" i="4"/>
  <c r="BC639" i="4"/>
  <c r="AZ639" i="4"/>
  <c r="BE603" i="4"/>
  <c r="BC603" i="4"/>
  <c r="AZ603" i="4"/>
  <c r="BE655" i="4"/>
  <c r="AZ655" i="4"/>
  <c r="BC655" i="4"/>
  <c r="AZ667" i="4"/>
  <c r="BE667" i="4"/>
  <c r="BC667" i="4"/>
  <c r="BE710" i="4"/>
  <c r="BC710" i="4"/>
  <c r="AZ710" i="4"/>
  <c r="BE691" i="4"/>
  <c r="BC691" i="4"/>
  <c r="AZ691" i="4"/>
  <c r="BE768" i="4"/>
  <c r="BC768" i="4"/>
  <c r="AZ768" i="4"/>
  <c r="BE740" i="4"/>
  <c r="BC740" i="4"/>
  <c r="AZ740" i="4"/>
  <c r="AZ778" i="4"/>
  <c r="BE778" i="4"/>
  <c r="BC778" i="4"/>
  <c r="BE774" i="4"/>
  <c r="BC774" i="4"/>
  <c r="AZ774" i="4"/>
  <c r="AZ806" i="4"/>
  <c r="BE806" i="4"/>
  <c r="BC806" i="4"/>
  <c r="BE824" i="4"/>
  <c r="BC824" i="4"/>
  <c r="AZ824" i="4"/>
  <c r="BC833" i="4"/>
  <c r="AZ833" i="4"/>
  <c r="BE833" i="4"/>
  <c r="BE826" i="4"/>
  <c r="BC826" i="4"/>
  <c r="AZ826" i="4"/>
  <c r="BC867" i="4"/>
  <c r="AZ867" i="4"/>
  <c r="BE867" i="4"/>
  <c r="BE866" i="4"/>
  <c r="BC866" i="4"/>
  <c r="AZ866" i="4"/>
  <c r="BC893" i="4"/>
  <c r="AZ893" i="4"/>
  <c r="BE893" i="4"/>
  <c r="BC885" i="4"/>
  <c r="AZ885" i="4"/>
  <c r="BE885" i="4"/>
  <c r="BC932" i="4"/>
  <c r="AZ932" i="4"/>
  <c r="BE932" i="4"/>
  <c r="BC930" i="4"/>
  <c r="BE930" i="4"/>
  <c r="AZ930" i="4"/>
  <c r="BC965" i="4"/>
  <c r="AZ965" i="4"/>
  <c r="BE965" i="4"/>
  <c r="BE953" i="4"/>
  <c r="BC953" i="4"/>
  <c r="AZ953" i="4"/>
  <c r="AZ984" i="4"/>
  <c r="BE984" i="4"/>
  <c r="BC984" i="4"/>
  <c r="BE995" i="4"/>
  <c r="BC995" i="4"/>
  <c r="AZ995" i="4"/>
  <c r="BE1020" i="4"/>
  <c r="BC1020" i="4"/>
  <c r="AZ1020" i="4"/>
  <c r="AZ1025" i="4"/>
  <c r="BE1025" i="4"/>
  <c r="BC1025" i="4"/>
  <c r="AZ1033" i="4"/>
  <c r="BE1033" i="4"/>
  <c r="BC1033" i="4"/>
  <c r="BE1040" i="4"/>
  <c r="BC1040" i="4"/>
  <c r="AZ1040" i="4"/>
  <c r="BE1093" i="4"/>
  <c r="BC1093" i="4"/>
  <c r="AZ1093" i="4"/>
  <c r="AZ1089" i="4"/>
  <c r="BE1089" i="4"/>
  <c r="BC1089" i="4"/>
  <c r="BE1120" i="4"/>
  <c r="BC1120" i="4"/>
  <c r="AZ1120" i="4"/>
  <c r="AZ1110" i="4"/>
  <c r="BE1110" i="4"/>
  <c r="BC1110" i="4"/>
  <c r="BC1155" i="4"/>
  <c r="AZ1155" i="4"/>
  <c r="BE1155" i="4"/>
  <c r="BE1159" i="4"/>
  <c r="BC1159" i="4"/>
  <c r="AZ1159" i="4"/>
  <c r="AZ1194" i="4"/>
  <c r="BE1194" i="4"/>
  <c r="BC1194" i="4"/>
  <c r="BC1168" i="4"/>
  <c r="AZ1168" i="4"/>
  <c r="BE1168" i="4"/>
  <c r="BE1213" i="4"/>
  <c r="BC1213" i="4"/>
  <c r="AZ1213" i="4"/>
  <c r="BC1220" i="4"/>
  <c r="AZ1220" i="4"/>
  <c r="BE1220" i="4"/>
  <c r="BE1245" i="4"/>
  <c r="AZ1245" i="4"/>
  <c r="BC1245" i="4"/>
  <c r="BC1258" i="4"/>
  <c r="AZ1258" i="4"/>
  <c r="BE1258" i="4"/>
  <c r="BC1272" i="4"/>
  <c r="BE1272" i="4"/>
  <c r="AZ1272" i="4"/>
  <c r="AV38" i="4"/>
  <c r="AY132" i="4"/>
  <c r="AY265" i="4"/>
  <c r="AY438" i="4"/>
  <c r="AY512" i="4"/>
  <c r="AY448" i="4"/>
  <c r="AY560" i="4"/>
  <c r="AY608" i="4"/>
  <c r="AY633" i="4"/>
  <c r="AY656" i="4"/>
  <c r="AY754" i="4"/>
  <c r="AY715" i="4"/>
  <c r="AY772" i="4"/>
  <c r="AY838" i="4"/>
  <c r="AY881" i="4"/>
  <c r="AY906" i="4"/>
  <c r="AY925" i="4"/>
  <c r="AY957" i="4"/>
  <c r="AY962" i="4"/>
  <c r="AY1007" i="4"/>
  <c r="AY1027" i="4"/>
  <c r="AY1054" i="4"/>
  <c r="AY1193" i="4"/>
  <c r="BF55" i="4"/>
  <c r="BF85" i="4"/>
  <c r="BF128" i="4"/>
  <c r="BF110" i="4"/>
  <c r="BF91" i="4"/>
  <c r="BF104" i="4"/>
  <c r="BF131" i="4"/>
  <c r="BF166" i="4"/>
  <c r="BF217" i="4"/>
  <c r="BF211" i="4"/>
  <c r="BF219" i="4"/>
  <c r="BF261" i="4"/>
  <c r="BF260" i="4"/>
  <c r="BF225" i="4"/>
  <c r="BF272" i="4"/>
  <c r="BF316" i="4"/>
  <c r="BF296" i="4"/>
  <c r="BF274" i="4"/>
  <c r="BF366" i="4"/>
  <c r="BF344" i="4"/>
  <c r="BF323" i="4"/>
  <c r="BF382" i="4"/>
  <c r="BF416" i="4"/>
  <c r="BF427" i="4"/>
  <c r="BF405" i="4"/>
  <c r="BF517" i="4"/>
  <c r="BF500" i="4"/>
  <c r="BF462" i="4"/>
  <c r="BF458" i="4"/>
  <c r="BF472" i="4"/>
  <c r="BF542" i="4"/>
  <c r="BF538" i="4"/>
  <c r="BF534" i="4"/>
  <c r="BF564" i="4"/>
  <c r="BF632" i="4"/>
  <c r="BF628" i="4"/>
  <c r="BF624" i="4"/>
  <c r="BF620" i="4"/>
  <c r="BF689" i="4"/>
  <c r="BF720" i="4"/>
  <c r="BF664" i="4"/>
  <c r="BF715" i="4"/>
  <c r="BF745" i="4"/>
  <c r="BF755" i="4"/>
  <c r="BF747" i="4"/>
  <c r="BF782" i="4"/>
  <c r="BF816" i="4"/>
  <c r="BF803" i="4"/>
  <c r="BF838" i="4"/>
  <c r="BF829" i="4"/>
  <c r="BF862" i="4"/>
  <c r="BF889" i="4"/>
  <c r="BF894" i="4"/>
  <c r="BF885" i="4"/>
  <c r="BF913" i="4"/>
  <c r="BF906" i="4"/>
  <c r="BF947" i="4"/>
  <c r="BF976" i="4"/>
  <c r="BF983" i="4"/>
  <c r="BF981" i="4"/>
  <c r="BF1006" i="4"/>
  <c r="BF1027" i="4"/>
  <c r="BF1034" i="4"/>
  <c r="BF1073" i="4"/>
  <c r="BF1096" i="4"/>
  <c r="BF1112" i="4"/>
  <c r="BF1121" i="4"/>
  <c r="BF1133" i="4"/>
  <c r="BF1149" i="4"/>
  <c r="BF1162" i="4"/>
  <c r="BF1183" i="4"/>
  <c r="BF1169" i="4"/>
  <c r="BF1210" i="4"/>
  <c r="BF1225" i="4"/>
  <c r="BF1246" i="4"/>
  <c r="BF1258" i="4"/>
  <c r="BF1267" i="4"/>
  <c r="BG46" i="4"/>
  <c r="AV46" i="4"/>
  <c r="AX15" i="4"/>
  <c r="BD15" i="4"/>
  <c r="BF56" i="4"/>
  <c r="BD17" i="4"/>
  <c r="AX17" i="4"/>
  <c r="BG58" i="4"/>
  <c r="AV58" i="4"/>
  <c r="AV37" i="4"/>
  <c r="BG37" i="4"/>
  <c r="AV49" i="4"/>
  <c r="BG49" i="4"/>
  <c r="BG98" i="4"/>
  <c r="AV98" i="4"/>
  <c r="BG126" i="4"/>
  <c r="AV126" i="4"/>
  <c r="AV138" i="4"/>
  <c r="BG138" i="4"/>
  <c r="BG100" i="4"/>
  <c r="AV100" i="4"/>
  <c r="AV152" i="4"/>
  <c r="BG152" i="4"/>
  <c r="AV198" i="4"/>
  <c r="BG198" i="4"/>
  <c r="BG161" i="4"/>
  <c r="AV161" i="4"/>
  <c r="AV190" i="4"/>
  <c r="BG190" i="4"/>
  <c r="BG274" i="4"/>
  <c r="AV274" i="4"/>
  <c r="AV279" i="4"/>
  <c r="BG279" i="4"/>
  <c r="AV246" i="4"/>
  <c r="BG246" i="4"/>
  <c r="BG328" i="4"/>
  <c r="AV328" i="4"/>
  <c r="BG286" i="4"/>
  <c r="AV286" i="4"/>
  <c r="BG320" i="4"/>
  <c r="AV320" i="4"/>
  <c r="AV310" i="4"/>
  <c r="BG310" i="4"/>
  <c r="BG377" i="4"/>
  <c r="AV377" i="4"/>
  <c r="BG393" i="4"/>
  <c r="AV393" i="4"/>
  <c r="AV343" i="4"/>
  <c r="BG343" i="4"/>
  <c r="AV407" i="4"/>
  <c r="BG407" i="4"/>
  <c r="AV401" i="4"/>
  <c r="BG401" i="4"/>
  <c r="BG397" i="4"/>
  <c r="AV397" i="4"/>
  <c r="AV423" i="4"/>
  <c r="BG423" i="4"/>
  <c r="BG474" i="4"/>
  <c r="AV474" i="4"/>
  <c r="BG470" i="4"/>
  <c r="AV470" i="4"/>
  <c r="AV499" i="4"/>
  <c r="BG499" i="4"/>
  <c r="AV445" i="4"/>
  <c r="BG445" i="4"/>
  <c r="BG532" i="4"/>
  <c r="AV532" i="4"/>
  <c r="BG512" i="4"/>
  <c r="AV512" i="4"/>
  <c r="BG594" i="4"/>
  <c r="AV594" i="4"/>
  <c r="AV536" i="4"/>
  <c r="BG536" i="4"/>
  <c r="BG577" i="4"/>
  <c r="AV577" i="4"/>
  <c r="BG634" i="4"/>
  <c r="AV634" i="4"/>
  <c r="AV630" i="4"/>
  <c r="BG630" i="4"/>
  <c r="AV609" i="4"/>
  <c r="BG609" i="4"/>
  <c r="AV645" i="4"/>
  <c r="BG645" i="4"/>
  <c r="BG706" i="4"/>
  <c r="AV706" i="4"/>
  <c r="AV702" i="4"/>
  <c r="BG702" i="4"/>
  <c r="AV682" i="4"/>
  <c r="BG682" i="4"/>
  <c r="BG662" i="4"/>
  <c r="AV662" i="4"/>
  <c r="BG772" i="4"/>
  <c r="AV772" i="4"/>
  <c r="AV726" i="4"/>
  <c r="BG726" i="4"/>
  <c r="AV790" i="4"/>
  <c r="BG790" i="4"/>
  <c r="AV765" i="4"/>
  <c r="BG765" i="4"/>
  <c r="BG799" i="4"/>
  <c r="AV799" i="4"/>
  <c r="AV789" i="4"/>
  <c r="BG789" i="4"/>
  <c r="BG827" i="4"/>
  <c r="AV827" i="4"/>
  <c r="AV839" i="4"/>
  <c r="BG839" i="4"/>
  <c r="AV891" i="4"/>
  <c r="BG891" i="4"/>
  <c r="AV855" i="4"/>
  <c r="BG855" i="4"/>
  <c r="BG882" i="4"/>
  <c r="AV882" i="4"/>
  <c r="AV922" i="4"/>
  <c r="BG922" i="4"/>
  <c r="AV931" i="4"/>
  <c r="BG931" i="4"/>
  <c r="AV926" i="4"/>
  <c r="BG926" i="4"/>
  <c r="AV955" i="4"/>
  <c r="BG955" i="4"/>
  <c r="BG974" i="4"/>
  <c r="AV974" i="4"/>
  <c r="AV972" i="4"/>
  <c r="BG972" i="4"/>
  <c r="AV982" i="4"/>
  <c r="BG982" i="4"/>
  <c r="BG1028" i="4"/>
  <c r="AV1028" i="4"/>
  <c r="AV1026" i="4"/>
  <c r="BG1026" i="4"/>
  <c r="AV1063" i="4"/>
  <c r="BG1063" i="4"/>
  <c r="AV1062" i="4"/>
  <c r="BG1062" i="4"/>
  <c r="AV1083" i="4"/>
  <c r="BG1083" i="4"/>
  <c r="BG1108" i="4"/>
  <c r="AV1108" i="4"/>
  <c r="AV1106" i="4"/>
  <c r="BG1106" i="4"/>
  <c r="BG1111" i="4"/>
  <c r="AV1111" i="4"/>
  <c r="BG1154" i="4"/>
  <c r="AV1154" i="4"/>
  <c r="AV1145" i="4"/>
  <c r="BG1145" i="4"/>
  <c r="BG1177" i="4"/>
  <c r="AV1177" i="4"/>
  <c r="BG1175" i="4"/>
  <c r="AV1175" i="4"/>
  <c r="AV1196" i="4"/>
  <c r="BG1196" i="4"/>
  <c r="AV1220" i="4"/>
  <c r="BG1220" i="4"/>
  <c r="BG1247" i="4"/>
  <c r="AV1247" i="4"/>
  <c r="AV1266" i="4"/>
  <c r="BG1266" i="4"/>
  <c r="BD116" i="4"/>
  <c r="AX116" i="4"/>
  <c r="BD106" i="4"/>
  <c r="AX106" i="4"/>
  <c r="BD90" i="4"/>
  <c r="AX90" i="4"/>
  <c r="BD74" i="4"/>
  <c r="AX74" i="4"/>
  <c r="AX152" i="4"/>
  <c r="BD152" i="4"/>
  <c r="AX103" i="4"/>
  <c r="BD103" i="4"/>
  <c r="BD131" i="4"/>
  <c r="AX131" i="4"/>
  <c r="BD199" i="4"/>
  <c r="AX199" i="4"/>
  <c r="AX195" i="4"/>
  <c r="BD195" i="4"/>
  <c r="BD207" i="4"/>
  <c r="AX207" i="4"/>
  <c r="BD218" i="4"/>
  <c r="AX218" i="4"/>
  <c r="BD235" i="4"/>
  <c r="AX235" i="4"/>
  <c r="AX263" i="4"/>
  <c r="BD263" i="4"/>
  <c r="BD208" i="4"/>
  <c r="AX208" i="4"/>
  <c r="BD274" i="4"/>
  <c r="AX274" i="4"/>
  <c r="BD350" i="4"/>
  <c r="AX350" i="4"/>
  <c r="AX296" i="4"/>
  <c r="BD296" i="4"/>
  <c r="BD308" i="4"/>
  <c r="AX308" i="4"/>
  <c r="BD303" i="4"/>
  <c r="AX303" i="4"/>
  <c r="AX360" i="4"/>
  <c r="BD360" i="4"/>
  <c r="BD355" i="4"/>
  <c r="AX355" i="4"/>
  <c r="BD336" i="4"/>
  <c r="AX336" i="4"/>
  <c r="AX398" i="4"/>
  <c r="BD398" i="4"/>
  <c r="AX432" i="4"/>
  <c r="BD432" i="4"/>
  <c r="BD449" i="4"/>
  <c r="AX449" i="4"/>
  <c r="AX447" i="4"/>
  <c r="BD447" i="4"/>
  <c r="BD483" i="4"/>
  <c r="AX483" i="4"/>
  <c r="BD461" i="4"/>
  <c r="AX461" i="4"/>
  <c r="AX515" i="4"/>
  <c r="BD515" i="4"/>
  <c r="BD455" i="4"/>
  <c r="AX455" i="4"/>
  <c r="BD575" i="4"/>
  <c r="AX575" i="4"/>
  <c r="AX571" i="4"/>
  <c r="BD571" i="4"/>
  <c r="BD517" i="4"/>
  <c r="AX517" i="4"/>
  <c r="BD530" i="4"/>
  <c r="AX530" i="4"/>
  <c r="BD615" i="4"/>
  <c r="AX615" i="4"/>
  <c r="AX648" i="4"/>
  <c r="BD648" i="4"/>
  <c r="BD640" i="4"/>
  <c r="AX640" i="4"/>
  <c r="AX587" i="4"/>
  <c r="BD587" i="4"/>
  <c r="BD672" i="4"/>
  <c r="AX672" i="4"/>
  <c r="AX668" i="4"/>
  <c r="BD668" i="4"/>
  <c r="AX663" i="4"/>
  <c r="BD663" i="4"/>
  <c r="BD732" i="4"/>
  <c r="AX732" i="4"/>
  <c r="BD731" i="4"/>
  <c r="AX731" i="4"/>
  <c r="BD722" i="4"/>
  <c r="AX722" i="4"/>
  <c r="BD747" i="4"/>
  <c r="AX747" i="4"/>
  <c r="AX763" i="4"/>
  <c r="BD763" i="4"/>
  <c r="AX776" i="4"/>
  <c r="BD776" i="4"/>
  <c r="BD804" i="4"/>
  <c r="AX804" i="4"/>
  <c r="BD808" i="4"/>
  <c r="AX808" i="4"/>
  <c r="AX830" i="4"/>
  <c r="BD830" i="4"/>
  <c r="BD862" i="4"/>
  <c r="AX862" i="4"/>
  <c r="BD872" i="4"/>
  <c r="AX872" i="4"/>
  <c r="BD880" i="4"/>
  <c r="AX880" i="4"/>
  <c r="AX889" i="4"/>
  <c r="BD889" i="4"/>
  <c r="AX931" i="4"/>
  <c r="BD931" i="4"/>
  <c r="BD922" i="4"/>
  <c r="AX922" i="4"/>
  <c r="BD959" i="4"/>
  <c r="AX959" i="4"/>
  <c r="AX961" i="4"/>
  <c r="BD961" i="4"/>
  <c r="AX982" i="4"/>
  <c r="BD982" i="4"/>
  <c r="BD1003" i="4"/>
  <c r="AX1003" i="4"/>
  <c r="AX1010" i="4"/>
  <c r="BD1010" i="4"/>
  <c r="BD1040" i="4"/>
  <c r="AX1040" i="4"/>
  <c r="BD1061" i="4"/>
  <c r="AX1061" i="4"/>
  <c r="BD1043" i="4"/>
  <c r="AX1043" i="4"/>
  <c r="AX1057" i="4"/>
  <c r="BD1057" i="4"/>
  <c r="BD1095" i="4"/>
  <c r="AX1095" i="4"/>
  <c r="BD1093" i="4"/>
  <c r="AX1093" i="4"/>
  <c r="AX1114" i="4"/>
  <c r="BD1114" i="4"/>
  <c r="AX1132" i="4"/>
  <c r="BD1132" i="4"/>
  <c r="AX1148" i="4"/>
  <c r="BD1148" i="4"/>
  <c r="BD1155" i="4"/>
  <c r="AX1155" i="4"/>
  <c r="BD1185" i="4"/>
  <c r="AX1185" i="4"/>
  <c r="AX1186" i="4"/>
  <c r="BD1186" i="4"/>
  <c r="AX1206" i="4"/>
  <c r="BD1206" i="4"/>
  <c r="BD1225" i="4"/>
  <c r="AX1225" i="4"/>
  <c r="AX1260" i="4"/>
  <c r="BD1260" i="4"/>
  <c r="AX1248" i="4"/>
  <c r="BD1248" i="4"/>
  <c r="BG18" i="4"/>
  <c r="L99" i="3"/>
  <c r="K99" i="3"/>
  <c r="BE20" i="4"/>
  <c r="BC20" i="4"/>
  <c r="AZ20" i="4"/>
  <c r="BC15" i="4"/>
  <c r="AZ15" i="4"/>
  <c r="BE15" i="4"/>
  <c r="AZ31" i="4"/>
  <c r="BE31" i="4"/>
  <c r="BC31" i="4"/>
  <c r="BC83" i="4"/>
  <c r="AZ83" i="4"/>
  <c r="BE83" i="4"/>
  <c r="BE48" i="4"/>
  <c r="BC48" i="4"/>
  <c r="AZ48" i="4"/>
  <c r="BE77" i="4"/>
  <c r="BC77" i="4"/>
  <c r="AZ77" i="4"/>
  <c r="BE151" i="4"/>
  <c r="AZ151" i="4"/>
  <c r="BC151" i="4"/>
  <c r="AZ121" i="4"/>
  <c r="BE121" i="4"/>
  <c r="BC121" i="4"/>
  <c r="BE117" i="4"/>
  <c r="BC117" i="4"/>
  <c r="AZ117" i="4"/>
  <c r="BE112" i="4"/>
  <c r="BC112" i="4"/>
  <c r="AZ112" i="4"/>
  <c r="BE198" i="4"/>
  <c r="BC198" i="4"/>
  <c r="AZ198" i="4"/>
  <c r="AZ194" i="4"/>
  <c r="BE194" i="4"/>
  <c r="BC194" i="4"/>
  <c r="BE190" i="4"/>
  <c r="BC190" i="4"/>
  <c r="AZ190" i="4"/>
  <c r="AZ216" i="4"/>
  <c r="BE216" i="4"/>
  <c r="BC216" i="4"/>
  <c r="BE251" i="4"/>
  <c r="BC251" i="4"/>
  <c r="AZ251" i="4"/>
  <c r="BC227" i="4"/>
  <c r="AZ227" i="4"/>
  <c r="BE227" i="4"/>
  <c r="BE257" i="4"/>
  <c r="BC257" i="4"/>
  <c r="AZ257" i="4"/>
  <c r="AZ345" i="4"/>
  <c r="BE345" i="4"/>
  <c r="BC345" i="4"/>
  <c r="BE315" i="4"/>
  <c r="BC315" i="4"/>
  <c r="AZ315" i="4"/>
  <c r="BE311" i="4"/>
  <c r="BC311" i="4"/>
  <c r="AZ311" i="4"/>
  <c r="BE324" i="4"/>
  <c r="BC324" i="4"/>
  <c r="AZ324" i="4"/>
  <c r="BE332" i="4"/>
  <c r="BC332" i="4"/>
  <c r="AZ332" i="4"/>
  <c r="BE375" i="4"/>
  <c r="BC375" i="4"/>
  <c r="AZ375" i="4"/>
  <c r="BC338" i="4"/>
  <c r="BE338" i="4"/>
  <c r="AZ338" i="4"/>
  <c r="BE367" i="4"/>
  <c r="BC367" i="4"/>
  <c r="AZ367" i="4"/>
  <c r="BC450" i="4"/>
  <c r="AZ450" i="4"/>
  <c r="BE450" i="4"/>
  <c r="BE409" i="4"/>
  <c r="BC409" i="4"/>
  <c r="AZ409" i="4"/>
  <c r="BC445" i="4"/>
  <c r="BE445" i="4"/>
  <c r="AZ445" i="4"/>
  <c r="BE486" i="4"/>
  <c r="BC486" i="4"/>
  <c r="AZ486" i="4"/>
  <c r="BC465" i="4"/>
  <c r="AZ465" i="4"/>
  <c r="BE465" i="4"/>
  <c r="BE478" i="4"/>
  <c r="BC478" i="4"/>
  <c r="AZ478" i="4"/>
  <c r="BE457" i="4"/>
  <c r="BC457" i="4"/>
  <c r="AZ457" i="4"/>
  <c r="BE504" i="4"/>
  <c r="BC504" i="4"/>
  <c r="AZ504" i="4"/>
  <c r="AZ524" i="4"/>
  <c r="BE524" i="4"/>
  <c r="BC524" i="4"/>
  <c r="BE536" i="4"/>
  <c r="BC536" i="4"/>
  <c r="AZ536" i="4"/>
  <c r="BE550" i="4"/>
  <c r="BC550" i="4"/>
  <c r="AZ550" i="4"/>
  <c r="BE529" i="4"/>
  <c r="BC529" i="4"/>
  <c r="AZ529" i="4"/>
  <c r="BE614" i="4"/>
  <c r="BC614" i="4"/>
  <c r="AZ614" i="4"/>
  <c r="BE610" i="4"/>
  <c r="BC610" i="4"/>
  <c r="AZ610" i="4"/>
  <c r="BE661" i="4"/>
  <c r="BC661" i="4"/>
  <c r="AZ661" i="4"/>
  <c r="BE619" i="4"/>
  <c r="BC619" i="4"/>
  <c r="AZ619" i="4"/>
  <c r="BE671" i="4"/>
  <c r="BC671" i="4"/>
  <c r="AZ671" i="4"/>
  <c r="AZ683" i="4"/>
  <c r="BE683" i="4"/>
  <c r="BC683" i="4"/>
  <c r="AZ662" i="4"/>
  <c r="BE662" i="4"/>
  <c r="BC662" i="4"/>
  <c r="AZ713" i="4"/>
  <c r="BE713" i="4"/>
  <c r="BC713" i="4"/>
  <c r="BC728" i="4"/>
  <c r="AZ728" i="4"/>
  <c r="BE728" i="4"/>
  <c r="BE720" i="4"/>
  <c r="BC720" i="4"/>
  <c r="AZ720" i="4"/>
  <c r="BE770" i="4"/>
  <c r="BC770" i="4"/>
  <c r="AZ770" i="4"/>
  <c r="BE780" i="4"/>
  <c r="BC780" i="4"/>
  <c r="AZ780" i="4"/>
  <c r="BC793" i="4"/>
  <c r="AZ793" i="4"/>
  <c r="BE793" i="4"/>
  <c r="BE785" i="4"/>
  <c r="BC785" i="4"/>
  <c r="AZ785" i="4"/>
  <c r="BC817" i="4"/>
  <c r="BE817" i="4"/>
  <c r="AZ817" i="4"/>
  <c r="BE827" i="4"/>
  <c r="BC827" i="4"/>
  <c r="AZ827" i="4"/>
  <c r="BE842" i="4"/>
  <c r="BC842" i="4"/>
  <c r="AZ842" i="4"/>
  <c r="BE852" i="4"/>
  <c r="BC852" i="4"/>
  <c r="AZ852" i="4"/>
  <c r="BC892" i="4"/>
  <c r="AZ892" i="4"/>
  <c r="BE892" i="4"/>
  <c r="AZ898" i="4"/>
  <c r="BE898" i="4"/>
  <c r="BC898" i="4"/>
  <c r="BE911" i="4"/>
  <c r="BC911" i="4"/>
  <c r="AZ911" i="4"/>
  <c r="BE945" i="4"/>
  <c r="BC945" i="4"/>
  <c r="AZ945" i="4"/>
  <c r="BE944" i="4"/>
  <c r="BC944" i="4"/>
  <c r="AZ944" i="4"/>
  <c r="BC969" i="4"/>
  <c r="BE969" i="4"/>
  <c r="AZ969" i="4"/>
  <c r="AZ1000" i="4"/>
  <c r="BE1000" i="4"/>
  <c r="BC1000" i="4"/>
  <c r="AZ978" i="4"/>
  <c r="BE978" i="4"/>
  <c r="BC978" i="4"/>
  <c r="BE1031" i="4"/>
  <c r="BC1031" i="4"/>
  <c r="AZ1031" i="4"/>
  <c r="AZ1022" i="4"/>
  <c r="BC1022" i="4"/>
  <c r="BE1022" i="4"/>
  <c r="AZ1056" i="4"/>
  <c r="BE1056" i="4"/>
  <c r="BC1056" i="4"/>
  <c r="BE1065" i="4"/>
  <c r="BC1065" i="4"/>
  <c r="AZ1065" i="4"/>
  <c r="BE1053" i="4"/>
  <c r="BC1053" i="4"/>
  <c r="AZ1053" i="4"/>
  <c r="BC1088" i="4"/>
  <c r="BE1088" i="4"/>
  <c r="AZ1088" i="4"/>
  <c r="AZ1128" i="4"/>
  <c r="BE1128" i="4"/>
  <c r="BC1128" i="4"/>
  <c r="BC1109" i="4"/>
  <c r="BE1109" i="4"/>
  <c r="AZ1109" i="4"/>
  <c r="BE1150" i="4"/>
  <c r="BC1150" i="4"/>
  <c r="AZ1150" i="4"/>
  <c r="BE1182" i="4"/>
  <c r="BC1182" i="4"/>
  <c r="AZ1182" i="4"/>
  <c r="BE1158" i="4"/>
  <c r="BC1158" i="4"/>
  <c r="AZ1158" i="4"/>
  <c r="BC1190" i="4"/>
  <c r="BE1190" i="4"/>
  <c r="AZ1190" i="4"/>
  <c r="BE1196" i="4"/>
  <c r="AZ1196" i="4"/>
  <c r="BC1196" i="4"/>
  <c r="BE1223" i="4"/>
  <c r="BC1223" i="4"/>
  <c r="AZ1223" i="4"/>
  <c r="BE1240" i="4"/>
  <c r="BC1240" i="4"/>
  <c r="AZ1240" i="4"/>
  <c r="BE1261" i="4"/>
  <c r="AZ1261" i="4"/>
  <c r="BC1261" i="4"/>
  <c r="AZ1271" i="4"/>
  <c r="BC1271" i="4"/>
  <c r="BE1271" i="4"/>
  <c r="AY87" i="4"/>
  <c r="AY115" i="4"/>
  <c r="AY174" i="4"/>
  <c r="AY166" i="4"/>
  <c r="AY218" i="4"/>
  <c r="AY268" i="4"/>
  <c r="AY287" i="4"/>
  <c r="AY333" i="4"/>
  <c r="AY479" i="4"/>
  <c r="AY564" i="4"/>
  <c r="AY510" i="4"/>
  <c r="AY624" i="4"/>
  <c r="AY580" i="4"/>
  <c r="AY672" i="4"/>
  <c r="AY652" i="4"/>
  <c r="AY732" i="4"/>
  <c r="AY763" i="4"/>
  <c r="AY771" i="4"/>
  <c r="AY764" i="4"/>
  <c r="AY783" i="4"/>
  <c r="AY922" i="4"/>
  <c r="AY914" i="4"/>
  <c r="AY940" i="4"/>
  <c r="AY931" i="4"/>
  <c r="AY982" i="4"/>
  <c r="AY1043" i="4"/>
  <c r="AY1036" i="4"/>
  <c r="AY1082" i="4"/>
  <c r="AY1072" i="4"/>
  <c r="AY1135" i="4"/>
  <c r="AY1156" i="4"/>
  <c r="BF22" i="4"/>
  <c r="BD49" i="4"/>
  <c r="AX49" i="4"/>
  <c r="AV15" i="4"/>
  <c r="BG15" i="4"/>
  <c r="BF71" i="4"/>
  <c r="BF157" i="4"/>
  <c r="BF107" i="4"/>
  <c r="BF120" i="4"/>
  <c r="BF114" i="4"/>
  <c r="BF182" i="4"/>
  <c r="BF178" i="4"/>
  <c r="BF174" i="4"/>
  <c r="BF232" i="4"/>
  <c r="BF290" i="4"/>
  <c r="BF263" i="4"/>
  <c r="BF242" i="4"/>
  <c r="BF275" i="4"/>
  <c r="BF330" i="4"/>
  <c r="BF312" i="4"/>
  <c r="BF291" i="4"/>
  <c r="BF333" i="4"/>
  <c r="BF360" i="4"/>
  <c r="BF339" i="4"/>
  <c r="BF409" i="4"/>
  <c r="BF429" i="4"/>
  <c r="BF434" i="4"/>
  <c r="BF421" i="4"/>
  <c r="BF454" i="4"/>
  <c r="BF523" i="4"/>
  <c r="BF479" i="4"/>
  <c r="BF475" i="4"/>
  <c r="BF489" i="4"/>
  <c r="BF559" i="4"/>
  <c r="BF555" i="4"/>
  <c r="BF551" i="4"/>
  <c r="BF580" i="4"/>
  <c r="BF643" i="4"/>
  <c r="BF595" i="4"/>
  <c r="BF640" i="4"/>
  <c r="BF636" i="4"/>
  <c r="BF705" i="4"/>
  <c r="BF652" i="4"/>
  <c r="BF680" i="4"/>
  <c r="BF717" i="4"/>
  <c r="BF750" i="4"/>
  <c r="BF769" i="4"/>
  <c r="BF772" i="4"/>
  <c r="BF763" i="4"/>
  <c r="BF825" i="4"/>
  <c r="BF810" i="4"/>
  <c r="BF840" i="4"/>
  <c r="BF836" i="4"/>
  <c r="BF875" i="4"/>
  <c r="BF853" i="4"/>
  <c r="BF893" i="4"/>
  <c r="BF898" i="4"/>
  <c r="BF928" i="4"/>
  <c r="BF922" i="4"/>
  <c r="BF955" i="4"/>
  <c r="BF954" i="4"/>
  <c r="BF972" i="4"/>
  <c r="BF997" i="4"/>
  <c r="BF1037" i="4"/>
  <c r="BF1016" i="4"/>
  <c r="BF1049" i="4"/>
  <c r="BF1041" i="4"/>
  <c r="BF1079" i="4"/>
  <c r="BF1089" i="4"/>
  <c r="BF1126" i="4"/>
  <c r="BF1111" i="4"/>
  <c r="BF1146" i="4"/>
  <c r="BF1142" i="4"/>
  <c r="BF1179" i="4"/>
  <c r="BF1175" i="4"/>
  <c r="BF1214" i="4"/>
  <c r="BF1230" i="4"/>
  <c r="BF1234" i="4"/>
  <c r="BF1269" i="4"/>
  <c r="BF1273" i="4"/>
  <c r="BF44" i="4"/>
  <c r="BG74" i="4"/>
  <c r="AV74" i="4"/>
  <c r="AV53" i="4"/>
  <c r="BG53" i="4"/>
  <c r="AV65" i="4"/>
  <c r="BG65" i="4"/>
  <c r="BG114" i="4"/>
  <c r="AV114" i="4"/>
  <c r="AV151" i="4"/>
  <c r="BG151" i="4"/>
  <c r="AV143" i="4"/>
  <c r="BG143" i="4"/>
  <c r="BG116" i="4"/>
  <c r="AV116" i="4"/>
  <c r="BG168" i="4"/>
  <c r="AV168" i="4"/>
  <c r="AV214" i="4"/>
  <c r="BG214" i="4"/>
  <c r="AV177" i="4"/>
  <c r="BG177" i="4"/>
  <c r="BG202" i="4"/>
  <c r="AV202" i="4"/>
  <c r="BG275" i="4"/>
  <c r="AV275" i="4"/>
  <c r="AV250" i="4"/>
  <c r="BG250" i="4"/>
  <c r="AV293" i="4"/>
  <c r="BG293" i="4"/>
  <c r="BG339" i="4"/>
  <c r="AV339" i="4"/>
  <c r="BG302" i="4"/>
  <c r="AV302" i="4"/>
  <c r="AV282" i="4"/>
  <c r="BG282" i="4"/>
  <c r="AV319" i="4"/>
  <c r="BG319" i="4"/>
  <c r="AV381" i="4"/>
  <c r="BG381" i="4"/>
  <c r="AV348" i="4"/>
  <c r="BG348" i="4"/>
  <c r="AV359" i="4"/>
  <c r="BG359" i="4"/>
  <c r="BG355" i="4"/>
  <c r="AV355" i="4"/>
  <c r="BG417" i="4"/>
  <c r="AV417" i="4"/>
  <c r="BG413" i="4"/>
  <c r="AV413" i="4"/>
  <c r="BG435" i="4"/>
  <c r="AV435" i="4"/>
  <c r="BG490" i="4"/>
  <c r="AV490" i="4"/>
  <c r="BG487" i="4"/>
  <c r="AV487" i="4"/>
  <c r="AV465" i="4"/>
  <c r="BG465" i="4"/>
  <c r="AV461" i="4"/>
  <c r="BG461" i="4"/>
  <c r="BG549" i="4"/>
  <c r="AV549" i="4"/>
  <c r="AV528" i="4"/>
  <c r="BG528" i="4"/>
  <c r="AV540" i="4"/>
  <c r="BG540" i="4"/>
  <c r="AV553" i="4"/>
  <c r="BG553" i="4"/>
  <c r="BG584" i="4"/>
  <c r="AV584" i="4"/>
  <c r="AV647" i="4"/>
  <c r="BG647" i="4"/>
  <c r="AV652" i="4"/>
  <c r="BG652" i="4"/>
  <c r="AV625" i="4"/>
  <c r="BG625" i="4"/>
  <c r="BG661" i="4"/>
  <c r="AV661" i="4"/>
  <c r="BG657" i="4"/>
  <c r="AV657" i="4"/>
  <c r="AV653" i="4"/>
  <c r="BG653" i="4"/>
  <c r="AV698" i="4"/>
  <c r="BG698" i="4"/>
  <c r="BG678" i="4"/>
  <c r="AV678" i="4"/>
  <c r="AV714" i="4"/>
  <c r="BG714" i="4"/>
  <c r="AV741" i="4"/>
  <c r="BG741" i="4"/>
  <c r="BG756" i="4"/>
  <c r="AV756" i="4"/>
  <c r="AV764" i="4"/>
  <c r="BG764" i="4"/>
  <c r="AV816" i="4"/>
  <c r="BG816" i="4"/>
  <c r="AV805" i="4"/>
  <c r="BG805" i="4"/>
  <c r="BG837" i="4"/>
  <c r="AV837" i="4"/>
  <c r="AV858" i="4"/>
  <c r="BG858" i="4"/>
  <c r="BG863" i="4"/>
  <c r="AV863" i="4"/>
  <c r="AV868" i="4"/>
  <c r="BG868" i="4"/>
  <c r="AV912" i="4"/>
  <c r="BG912" i="4"/>
  <c r="AV888" i="4"/>
  <c r="BG888" i="4"/>
  <c r="BG934" i="4"/>
  <c r="AV934" i="4"/>
  <c r="AV923" i="4"/>
  <c r="BG923" i="4"/>
  <c r="AV946" i="4"/>
  <c r="BG946" i="4"/>
  <c r="BG991" i="4"/>
  <c r="AV991" i="4"/>
  <c r="BG979" i="4"/>
  <c r="AV979" i="4"/>
  <c r="AV1015" i="4"/>
  <c r="BG1015" i="4"/>
  <c r="AV1009" i="4"/>
  <c r="BG1009" i="4"/>
  <c r="AV1045" i="4"/>
  <c r="BG1045" i="4"/>
  <c r="BG1066" i="4"/>
  <c r="AV1066" i="4"/>
  <c r="AV1070" i="4"/>
  <c r="BG1070" i="4"/>
  <c r="BG1082" i="4"/>
  <c r="AV1082" i="4"/>
  <c r="AV1089" i="4"/>
  <c r="BG1089" i="4"/>
  <c r="BG1129" i="4"/>
  <c r="AV1129" i="4"/>
  <c r="AV1127" i="4"/>
  <c r="BG1127" i="4"/>
  <c r="AV1156" i="4"/>
  <c r="BG1156" i="4"/>
  <c r="AV1185" i="4"/>
  <c r="BG1185" i="4"/>
  <c r="BG1188" i="4"/>
  <c r="AV1188" i="4"/>
  <c r="BG1178" i="4"/>
  <c r="AV1178" i="4"/>
  <c r="AV1212" i="4"/>
  <c r="BG1212" i="4"/>
  <c r="BG1225" i="4"/>
  <c r="AV1225" i="4"/>
  <c r="BG1246" i="4"/>
  <c r="AV1246" i="4"/>
  <c r="AV1255" i="4"/>
  <c r="BG1255" i="4"/>
  <c r="BD70" i="4"/>
  <c r="AX70" i="4"/>
  <c r="AX65" i="4"/>
  <c r="BD65" i="4"/>
  <c r="BD97" i="4"/>
  <c r="AX97" i="4"/>
  <c r="BD99" i="4"/>
  <c r="AX99" i="4"/>
  <c r="AX156" i="4"/>
  <c r="BD156" i="4"/>
  <c r="AX119" i="4"/>
  <c r="BD119" i="4"/>
  <c r="BD130" i="4"/>
  <c r="AX130" i="4"/>
  <c r="BD203" i="4"/>
  <c r="AX203" i="4"/>
  <c r="BD227" i="4"/>
  <c r="AX227" i="4"/>
  <c r="BD211" i="4"/>
  <c r="AX211" i="4"/>
  <c r="BD154" i="4"/>
  <c r="AX154" i="4"/>
  <c r="BD252" i="4"/>
  <c r="AX252" i="4"/>
  <c r="AX270" i="4"/>
  <c r="BD270" i="4"/>
  <c r="BD224" i="4"/>
  <c r="AX224" i="4"/>
  <c r="AX275" i="4"/>
  <c r="BD275" i="4"/>
  <c r="BD266" i="4"/>
  <c r="AX266" i="4"/>
  <c r="AX312" i="4"/>
  <c r="BD312" i="4"/>
  <c r="BD291" i="4"/>
  <c r="AX291" i="4"/>
  <c r="BD302" i="4"/>
  <c r="AX302" i="4"/>
  <c r="AX343" i="4"/>
  <c r="BD343" i="4"/>
  <c r="BD371" i="4"/>
  <c r="AX371" i="4"/>
  <c r="BD352" i="4"/>
  <c r="AX352" i="4"/>
  <c r="BD414" i="4"/>
  <c r="AX414" i="4"/>
  <c r="AX393" i="4"/>
  <c r="BD393" i="4"/>
  <c r="BD404" i="4"/>
  <c r="AX404" i="4"/>
  <c r="AX453" i="4"/>
  <c r="BD453" i="4"/>
  <c r="BD499" i="4"/>
  <c r="AX499" i="4"/>
  <c r="BD478" i="4"/>
  <c r="AX478" i="4"/>
  <c r="BD520" i="4"/>
  <c r="AX520" i="4"/>
  <c r="BD471" i="4"/>
  <c r="AX471" i="4"/>
  <c r="BD588" i="4"/>
  <c r="AX588" i="4"/>
  <c r="AX578" i="4"/>
  <c r="BD578" i="4"/>
  <c r="BD533" i="4"/>
  <c r="AX533" i="4"/>
  <c r="BD546" i="4"/>
  <c r="AX546" i="4"/>
  <c r="BD631" i="4"/>
  <c r="AX631" i="4"/>
  <c r="BD653" i="4"/>
  <c r="AX653" i="4"/>
  <c r="BD645" i="4"/>
  <c r="AX645" i="4"/>
  <c r="BD603" i="4"/>
  <c r="AX603" i="4"/>
  <c r="BD688" i="4"/>
  <c r="AX688" i="4"/>
  <c r="AX684" i="4"/>
  <c r="BD684" i="4"/>
  <c r="BD679" i="4"/>
  <c r="AX679" i="4"/>
  <c r="BD643" i="4"/>
  <c r="AX643" i="4"/>
  <c r="BD742" i="4"/>
  <c r="AX742" i="4"/>
  <c r="BD739" i="4"/>
  <c r="AX739" i="4"/>
  <c r="BD716" i="4"/>
  <c r="AX716" i="4"/>
  <c r="BD786" i="4"/>
  <c r="AX786" i="4"/>
  <c r="BD778" i="4"/>
  <c r="AX778" i="4"/>
  <c r="BD807" i="4"/>
  <c r="AX807" i="4"/>
  <c r="BD820" i="4"/>
  <c r="AX820" i="4"/>
  <c r="BD812" i="4"/>
  <c r="AX812" i="4"/>
  <c r="BD845" i="4"/>
  <c r="AX845" i="4"/>
  <c r="BD887" i="4"/>
  <c r="AX887" i="4"/>
  <c r="BD907" i="4"/>
  <c r="AX907" i="4"/>
  <c r="BD897" i="4"/>
  <c r="AX897" i="4"/>
  <c r="AX944" i="4"/>
  <c r="BD944" i="4"/>
  <c r="BD921" i="4"/>
  <c r="AX921" i="4"/>
  <c r="BD948" i="4"/>
  <c r="AX948" i="4"/>
  <c r="BD939" i="4"/>
  <c r="AX939" i="4"/>
  <c r="AX997" i="4"/>
  <c r="BD997" i="4"/>
  <c r="BD999" i="4"/>
  <c r="AX999" i="4"/>
  <c r="BD990" i="4"/>
  <c r="AX990" i="4"/>
  <c r="AX1017" i="4"/>
  <c r="BD1017" i="4"/>
  <c r="AX1059" i="4"/>
  <c r="BD1059" i="4"/>
  <c r="BD1055" i="4"/>
  <c r="AX1055" i="4"/>
  <c r="BD1068" i="4"/>
  <c r="AX1068" i="4"/>
  <c r="BD1089" i="4"/>
  <c r="AX1089" i="4"/>
  <c r="AX1099" i="4"/>
  <c r="BD1099" i="4"/>
  <c r="AX1123" i="4"/>
  <c r="BD1123" i="4"/>
  <c r="BD1139" i="4"/>
  <c r="AX1139" i="4"/>
  <c r="AX1154" i="4"/>
  <c r="BD1154" i="4"/>
  <c r="BD1166" i="4"/>
  <c r="AX1166" i="4"/>
  <c r="BD1181" i="4"/>
  <c r="AX1181" i="4"/>
  <c r="AX1198" i="4"/>
  <c r="BD1198" i="4"/>
  <c r="AX1209" i="4"/>
  <c r="BD1209" i="4"/>
  <c r="BD1216" i="4"/>
  <c r="AX1216" i="4"/>
  <c r="AX1245" i="4"/>
  <c r="BD1245" i="4"/>
  <c r="BD1259" i="4"/>
  <c r="AX1259" i="4"/>
  <c r="AV17" i="4"/>
  <c r="L100" i="3"/>
  <c r="K100" i="3"/>
  <c r="BE19" i="4"/>
  <c r="BC19" i="4"/>
  <c r="AZ19" i="4"/>
  <c r="BC23" i="4"/>
  <c r="AZ23" i="4"/>
  <c r="BE23" i="4"/>
  <c r="BE24" i="4"/>
  <c r="BC24" i="4"/>
  <c r="AZ24" i="4"/>
  <c r="BC36" i="4"/>
  <c r="AZ36" i="4"/>
  <c r="BE36" i="4"/>
  <c r="BE64" i="4"/>
  <c r="BC64" i="4"/>
  <c r="AZ64" i="4"/>
  <c r="BE109" i="4"/>
  <c r="AZ109" i="4"/>
  <c r="BC109" i="4"/>
  <c r="BE92" i="4"/>
  <c r="BC92" i="4"/>
  <c r="AZ92" i="4"/>
  <c r="AZ137" i="4"/>
  <c r="BE137" i="4"/>
  <c r="BC137" i="4"/>
  <c r="BE133" i="4"/>
  <c r="BC133" i="4"/>
  <c r="AZ133" i="4"/>
  <c r="BE128" i="4"/>
  <c r="BC128" i="4"/>
  <c r="AZ128" i="4"/>
  <c r="BE148" i="4"/>
  <c r="AZ148" i="4"/>
  <c r="BC148" i="4"/>
  <c r="BE204" i="4"/>
  <c r="BC204" i="4"/>
  <c r="AZ204" i="4"/>
  <c r="BC202" i="4"/>
  <c r="BE202" i="4"/>
  <c r="AZ202" i="4"/>
  <c r="BC152" i="4"/>
  <c r="AZ152" i="4"/>
  <c r="BE152" i="4"/>
  <c r="BC233" i="4"/>
  <c r="AZ233" i="4"/>
  <c r="BE233" i="4"/>
  <c r="BE244" i="4"/>
  <c r="BC244" i="4"/>
  <c r="AZ244" i="4"/>
  <c r="BE223" i="4"/>
  <c r="AZ223" i="4"/>
  <c r="BC223" i="4"/>
  <c r="BC285" i="4"/>
  <c r="AZ285" i="4"/>
  <c r="BE285" i="4"/>
  <c r="BC320" i="4"/>
  <c r="AZ320" i="4"/>
  <c r="BE320" i="4"/>
  <c r="BE294" i="4"/>
  <c r="BC294" i="4"/>
  <c r="AZ294" i="4"/>
  <c r="BE328" i="4"/>
  <c r="BC328" i="4"/>
  <c r="AZ328" i="4"/>
  <c r="BE348" i="4"/>
  <c r="BC348" i="4"/>
  <c r="AZ348" i="4"/>
  <c r="BE378" i="4"/>
  <c r="BC378" i="4"/>
  <c r="AZ378" i="4"/>
  <c r="BE354" i="4"/>
  <c r="BC354" i="4"/>
  <c r="AZ354" i="4"/>
  <c r="BE387" i="4"/>
  <c r="BC387" i="4"/>
  <c r="AZ387" i="4"/>
  <c r="BE397" i="4"/>
  <c r="BC397" i="4"/>
  <c r="AZ397" i="4"/>
  <c r="BE425" i="4"/>
  <c r="BC425" i="4"/>
  <c r="AZ425" i="4"/>
  <c r="AZ446" i="4"/>
  <c r="BE446" i="4"/>
  <c r="BC446" i="4"/>
  <c r="BE502" i="4"/>
  <c r="BC502" i="4"/>
  <c r="AZ502" i="4"/>
  <c r="BC482" i="4"/>
  <c r="AZ482" i="4"/>
  <c r="BE482" i="4"/>
  <c r="BE494" i="4"/>
  <c r="BC494" i="4"/>
  <c r="AZ494" i="4"/>
  <c r="BE473" i="4"/>
  <c r="BC473" i="4"/>
  <c r="AZ473" i="4"/>
  <c r="BE516" i="4"/>
  <c r="BC516" i="4"/>
  <c r="AZ516" i="4"/>
  <c r="BC540" i="4"/>
  <c r="AZ540" i="4"/>
  <c r="BE540" i="4"/>
  <c r="BE553" i="4"/>
  <c r="BC553" i="4"/>
  <c r="AZ553" i="4"/>
  <c r="BE566" i="4"/>
  <c r="BC566" i="4"/>
  <c r="AZ566" i="4"/>
  <c r="BE545" i="4"/>
  <c r="BC545" i="4"/>
  <c r="AZ545" i="4"/>
  <c r="BE630" i="4"/>
  <c r="BC630" i="4"/>
  <c r="AZ630" i="4"/>
  <c r="BE626" i="4"/>
  <c r="BC626" i="4"/>
  <c r="AZ626" i="4"/>
  <c r="BE606" i="4"/>
  <c r="BC606" i="4"/>
  <c r="AZ606" i="4"/>
  <c r="BE635" i="4"/>
  <c r="BC635" i="4"/>
  <c r="AZ635" i="4"/>
  <c r="BE687" i="4"/>
  <c r="BC687" i="4"/>
  <c r="AZ687" i="4"/>
  <c r="AZ699" i="4"/>
  <c r="BE699" i="4"/>
  <c r="BC699" i="4"/>
  <c r="BE678" i="4"/>
  <c r="BC678" i="4"/>
  <c r="AZ678" i="4"/>
  <c r="BE733" i="4"/>
  <c r="BC733" i="4"/>
  <c r="AZ733" i="4"/>
  <c r="BE754" i="4"/>
  <c r="BC754" i="4"/>
  <c r="AZ754" i="4"/>
  <c r="BE738" i="4"/>
  <c r="BC738" i="4"/>
  <c r="AZ738" i="4"/>
  <c r="BC752" i="4"/>
  <c r="AZ752" i="4"/>
  <c r="BE752" i="4"/>
  <c r="BE787" i="4"/>
  <c r="BC787" i="4"/>
  <c r="AZ787" i="4"/>
  <c r="BC792" i="4"/>
  <c r="AZ792" i="4"/>
  <c r="BE792" i="4"/>
  <c r="BE801" i="4"/>
  <c r="BC801" i="4"/>
  <c r="AZ801" i="4"/>
  <c r="AZ843" i="4"/>
  <c r="BE843" i="4"/>
  <c r="BC843" i="4"/>
  <c r="BE864" i="4"/>
  <c r="BC864" i="4"/>
  <c r="AZ864" i="4"/>
  <c r="AZ858" i="4"/>
  <c r="BE858" i="4"/>
  <c r="BC858" i="4"/>
  <c r="BE869" i="4"/>
  <c r="BC869" i="4"/>
  <c r="AZ869" i="4"/>
  <c r="AZ875" i="4"/>
  <c r="BE875" i="4"/>
  <c r="BC875" i="4"/>
  <c r="BE903" i="4"/>
  <c r="BC903" i="4"/>
  <c r="AZ903" i="4"/>
  <c r="BE910" i="4"/>
  <c r="BC910" i="4"/>
  <c r="AZ910" i="4"/>
  <c r="BE927" i="4"/>
  <c r="BC927" i="4"/>
  <c r="AZ927" i="4"/>
  <c r="BE956" i="4"/>
  <c r="BC956" i="4"/>
  <c r="AZ956" i="4"/>
  <c r="BE967" i="4"/>
  <c r="AZ967" i="4"/>
  <c r="BC967" i="4"/>
  <c r="BC985" i="4"/>
  <c r="BE985" i="4"/>
  <c r="AZ985" i="4"/>
  <c r="BC994" i="4"/>
  <c r="AZ994" i="4"/>
  <c r="BE994" i="4"/>
  <c r="BE1003" i="4"/>
  <c r="BC1003" i="4"/>
  <c r="AZ1003" i="4"/>
  <c r="BE1028" i="4"/>
  <c r="BC1028" i="4"/>
  <c r="AZ1028" i="4"/>
  <c r="BE1032" i="4"/>
  <c r="BC1032" i="4"/>
  <c r="AZ1032" i="4"/>
  <c r="BC1069" i="4"/>
  <c r="BE1069" i="4"/>
  <c r="AZ1069" i="4"/>
  <c r="BE1097" i="4"/>
  <c r="AZ1097" i="4"/>
  <c r="BC1097" i="4"/>
  <c r="BE1108" i="4"/>
  <c r="AZ1108" i="4"/>
  <c r="BC1108" i="4"/>
  <c r="BE1103" i="4"/>
  <c r="AZ1103" i="4"/>
  <c r="BC1103" i="4"/>
  <c r="BE1122" i="4"/>
  <c r="BC1122" i="4"/>
  <c r="AZ1122" i="4"/>
  <c r="BC1151" i="4"/>
  <c r="AZ1151" i="4"/>
  <c r="BE1151" i="4"/>
  <c r="BC1157" i="4"/>
  <c r="AZ1157" i="4"/>
  <c r="BE1157" i="4"/>
  <c r="BE1166" i="4"/>
  <c r="BC1166" i="4"/>
  <c r="AZ1166" i="4"/>
  <c r="BE1180" i="4"/>
  <c r="AZ1180" i="4"/>
  <c r="BC1180" i="4"/>
  <c r="BE1203" i="4"/>
  <c r="AZ1203" i="4"/>
  <c r="BC1203" i="4"/>
  <c r="BC1230" i="4"/>
  <c r="AZ1230" i="4"/>
  <c r="BE1230" i="4"/>
  <c r="BC1246" i="4"/>
  <c r="AZ1246" i="4"/>
  <c r="BE1246" i="4"/>
  <c r="AZ1264" i="4"/>
  <c r="BE1264" i="4"/>
  <c r="BC1264" i="4"/>
  <c r="AY34" i="4"/>
  <c r="AY56" i="4"/>
  <c r="AY131" i="4"/>
  <c r="AY191" i="4"/>
  <c r="AY182" i="4"/>
  <c r="AY178" i="4"/>
  <c r="AY227" i="4"/>
  <c r="AY222" i="4"/>
  <c r="AY303" i="4"/>
  <c r="AY345" i="4"/>
  <c r="AY385" i="4"/>
  <c r="AY414" i="4"/>
  <c r="AY495" i="4"/>
  <c r="AY511" i="4"/>
  <c r="AY534" i="4"/>
  <c r="AY582" i="4"/>
  <c r="AY526" i="4"/>
  <c r="AY640" i="4"/>
  <c r="AY604" i="4"/>
  <c r="AY616" i="4"/>
  <c r="AY688" i="4"/>
  <c r="AY668" i="4"/>
  <c r="AY739" i="4"/>
  <c r="AY731" i="4"/>
  <c r="AY762" i="4"/>
  <c r="AY776" i="4"/>
  <c r="AY805" i="4"/>
  <c r="AY799" i="4"/>
  <c r="AY887" i="4"/>
  <c r="AY921" i="4"/>
  <c r="AY897" i="4"/>
  <c r="AY1048" i="4"/>
  <c r="AY1061" i="4"/>
  <c r="AY1142" i="4"/>
  <c r="AY1170" i="4"/>
  <c r="AY1201" i="4"/>
  <c r="AY1220" i="4"/>
  <c r="AY1234" i="4"/>
  <c r="AY1259" i="4"/>
  <c r="BF26" i="4"/>
  <c r="BF82" i="4"/>
  <c r="BF50" i="4"/>
  <c r="BF95" i="4"/>
  <c r="BF123" i="4"/>
  <c r="BF136" i="4"/>
  <c r="BF130" i="4"/>
  <c r="BF199" i="4"/>
  <c r="BF195" i="4"/>
  <c r="BF191" i="4"/>
  <c r="BF170" i="4"/>
  <c r="BF235" i="4"/>
  <c r="BF270" i="4"/>
  <c r="BF258" i="4"/>
  <c r="BF303" i="4"/>
  <c r="BF346" i="4"/>
  <c r="BF295" i="4"/>
  <c r="BF307" i="4"/>
  <c r="BF349" i="4"/>
  <c r="BF401" i="4"/>
  <c r="BF355" i="4"/>
  <c r="BF368" i="4"/>
  <c r="BF448" i="4"/>
  <c r="BF465" i="4"/>
  <c r="BF449" i="4"/>
  <c r="BF470" i="4"/>
  <c r="BF466" i="4"/>
  <c r="BF495" i="4"/>
  <c r="BF491" i="4"/>
  <c r="BF505" i="4"/>
  <c r="BF575" i="4"/>
  <c r="BF571" i="4"/>
  <c r="BF567" i="4"/>
  <c r="BF530" i="4"/>
  <c r="BF655" i="4"/>
  <c r="BF611" i="4"/>
  <c r="BF607" i="4"/>
  <c r="BF651" i="4"/>
  <c r="BF656" i="4"/>
  <c r="BF668" i="4"/>
  <c r="BF696" i="4"/>
  <c r="BF660" i="4"/>
  <c r="BF729" i="4"/>
  <c r="BF746" i="4"/>
  <c r="BF771" i="4"/>
  <c r="BF762" i="4"/>
  <c r="BF796" i="4"/>
  <c r="BF786" i="4"/>
  <c r="BF820" i="4"/>
  <c r="BF839" i="4"/>
  <c r="BF861" i="4"/>
  <c r="BF866" i="4"/>
  <c r="BF909" i="4"/>
  <c r="BF903" i="4"/>
  <c r="BF912" i="4"/>
  <c r="BF905" i="4"/>
  <c r="BF945" i="4"/>
  <c r="BF970" i="4"/>
  <c r="BF989" i="4"/>
  <c r="BF1000" i="4"/>
  <c r="BF1021" i="4"/>
  <c r="BF1024" i="4"/>
  <c r="BF1033" i="4"/>
  <c r="BF1052" i="4"/>
  <c r="BF1054" i="4"/>
  <c r="BF1088" i="4"/>
  <c r="BF1129" i="4"/>
  <c r="BF1127" i="4"/>
  <c r="BF1152" i="4"/>
  <c r="BF1164" i="4"/>
  <c r="BF1167" i="4"/>
  <c r="BF1178" i="4"/>
  <c r="BF1197" i="4"/>
  <c r="BF1221" i="4"/>
  <c r="BF1239" i="4"/>
  <c r="BF1263" i="4"/>
  <c r="BF1272" i="4"/>
  <c r="BF43" i="4"/>
  <c r="AX25" i="4"/>
  <c r="BD25" i="4"/>
  <c r="BG57" i="4"/>
  <c r="AV57" i="4"/>
  <c r="AV69" i="4"/>
  <c r="BG69" i="4"/>
  <c r="AV81" i="4"/>
  <c r="BG81" i="4"/>
  <c r="BG130" i="4"/>
  <c r="AV130" i="4"/>
  <c r="AV93" i="4"/>
  <c r="BG93" i="4"/>
  <c r="AV121" i="4"/>
  <c r="BG121" i="4"/>
  <c r="BG132" i="4"/>
  <c r="AV132" i="4"/>
  <c r="BG184" i="4"/>
  <c r="AV184" i="4"/>
  <c r="AV164" i="4"/>
  <c r="BG164" i="4"/>
  <c r="AV194" i="4"/>
  <c r="BG194" i="4"/>
  <c r="BG221" i="4"/>
  <c r="AV221" i="4"/>
  <c r="BG238" i="4"/>
  <c r="AV238" i="4"/>
  <c r="AV268" i="4"/>
  <c r="BG268" i="4"/>
  <c r="AV228" i="4"/>
  <c r="BG228" i="4"/>
  <c r="AV272" i="4"/>
  <c r="BG272" i="4"/>
  <c r="BG334" i="4"/>
  <c r="AV334" i="4"/>
  <c r="AV298" i="4"/>
  <c r="BG298" i="4"/>
  <c r="AV329" i="4"/>
  <c r="BG329" i="4"/>
  <c r="AV388" i="4"/>
  <c r="BG388" i="4"/>
  <c r="AV364" i="4"/>
  <c r="BG364" i="4"/>
  <c r="AV375" i="4"/>
  <c r="BG375" i="4"/>
  <c r="BG371" i="4"/>
  <c r="AV371" i="4"/>
  <c r="BG431" i="4"/>
  <c r="AV431" i="4"/>
  <c r="AV468" i="4"/>
  <c r="BG468" i="4"/>
  <c r="AV406" i="4"/>
  <c r="BG406" i="4"/>
  <c r="BG506" i="4"/>
  <c r="AV506" i="4"/>
  <c r="BG503" i="4"/>
  <c r="AV503" i="4"/>
  <c r="AV482" i="4"/>
  <c r="BG482" i="4"/>
  <c r="AV478" i="4"/>
  <c r="BG478" i="4"/>
  <c r="BG565" i="4"/>
  <c r="AV565" i="4"/>
  <c r="BG544" i="4"/>
  <c r="AV544" i="4"/>
  <c r="AV557" i="4"/>
  <c r="BG557" i="4"/>
  <c r="AV569" i="4"/>
  <c r="BG569" i="4"/>
  <c r="BG589" i="4"/>
  <c r="AV589" i="4"/>
  <c r="BG601" i="4"/>
  <c r="AV601" i="4"/>
  <c r="AV581" i="4"/>
  <c r="BG581" i="4"/>
  <c r="AV641" i="4"/>
  <c r="BG641" i="4"/>
  <c r="BG677" i="4"/>
  <c r="AV677" i="4"/>
  <c r="BG673" i="4"/>
  <c r="AV673" i="4"/>
  <c r="AV669" i="4"/>
  <c r="BG669" i="4"/>
  <c r="AV665" i="4"/>
  <c r="BG665" i="4"/>
  <c r="BG694" i="4"/>
  <c r="AV694" i="4"/>
  <c r="AV731" i="4"/>
  <c r="BG731" i="4"/>
  <c r="AV755" i="4"/>
  <c r="BG755" i="4"/>
  <c r="BG773" i="4"/>
  <c r="AV773" i="4"/>
  <c r="AV763" i="4"/>
  <c r="BG763" i="4"/>
  <c r="BG825" i="4"/>
  <c r="AV825" i="4"/>
  <c r="BG815" i="4"/>
  <c r="AV815" i="4"/>
  <c r="AV841" i="4"/>
  <c r="BG841" i="4"/>
  <c r="AV836" i="4"/>
  <c r="BG836" i="4"/>
  <c r="AV846" i="4"/>
  <c r="BG846" i="4"/>
  <c r="BG872" i="4"/>
  <c r="AV872" i="4"/>
  <c r="AV881" i="4"/>
  <c r="BG881" i="4"/>
  <c r="AV901" i="4"/>
  <c r="BG901" i="4"/>
  <c r="AV914" i="4"/>
  <c r="BG914" i="4"/>
  <c r="BG951" i="4"/>
  <c r="AV951" i="4"/>
  <c r="AV945" i="4"/>
  <c r="BG945" i="4"/>
  <c r="BG986" i="4"/>
  <c r="AV986" i="4"/>
  <c r="BG989" i="4"/>
  <c r="AV989" i="4"/>
  <c r="AV997" i="4"/>
  <c r="BG997" i="4"/>
  <c r="AV1008" i="4"/>
  <c r="BG1008" i="4"/>
  <c r="AV1012" i="4"/>
  <c r="BG1012" i="4"/>
  <c r="BG1032" i="4"/>
  <c r="AV1032" i="4"/>
  <c r="AV1086" i="4"/>
  <c r="BG1086" i="4"/>
  <c r="AV1101" i="4"/>
  <c r="BG1101" i="4"/>
  <c r="BG1103" i="4"/>
  <c r="AV1103" i="4"/>
  <c r="BG1105" i="4"/>
  <c r="AV1105" i="4"/>
  <c r="BG1136" i="4"/>
  <c r="AV1136" i="4"/>
  <c r="BG1153" i="4"/>
  <c r="AV1153" i="4"/>
  <c r="AV1144" i="4"/>
  <c r="BG1144" i="4"/>
  <c r="BG1171" i="4"/>
  <c r="AV1171" i="4"/>
  <c r="AV1217" i="4"/>
  <c r="BG1217" i="4"/>
  <c r="AV1199" i="4"/>
  <c r="BG1199" i="4"/>
  <c r="AV1226" i="4"/>
  <c r="BG1226" i="4"/>
  <c r="AV1251" i="4"/>
  <c r="BG1251" i="4"/>
  <c r="AV1256" i="4"/>
  <c r="BG1256" i="4"/>
  <c r="BF21" i="4"/>
  <c r="AX37" i="4"/>
  <c r="BD37" i="4"/>
  <c r="AX81" i="4"/>
  <c r="BD81" i="4"/>
  <c r="BD108" i="4"/>
  <c r="AX108" i="4"/>
  <c r="AX110" i="4"/>
  <c r="BD110" i="4"/>
  <c r="AX162" i="4"/>
  <c r="BD162" i="4"/>
  <c r="AX135" i="4"/>
  <c r="BD135" i="4"/>
  <c r="BD144" i="4"/>
  <c r="AX144" i="4"/>
  <c r="BD228" i="4"/>
  <c r="AX228" i="4"/>
  <c r="AX161" i="4"/>
  <c r="BD161" i="4"/>
  <c r="BD212" i="4"/>
  <c r="AX212" i="4"/>
  <c r="BD170" i="4"/>
  <c r="AX170" i="4"/>
  <c r="BD276" i="4"/>
  <c r="AX276" i="4"/>
  <c r="BD288" i="4"/>
  <c r="AX288" i="4"/>
  <c r="BD241" i="4"/>
  <c r="AX241" i="4"/>
  <c r="BD237" i="4"/>
  <c r="AX237" i="4"/>
  <c r="BD283" i="4"/>
  <c r="AX283" i="4"/>
  <c r="AX279" i="4"/>
  <c r="BD279" i="4"/>
  <c r="BD307" i="4"/>
  <c r="AX307" i="4"/>
  <c r="BD349" i="4"/>
  <c r="AX349" i="4"/>
  <c r="AX359" i="4"/>
  <c r="BD359" i="4"/>
  <c r="AX383" i="4"/>
  <c r="BD383" i="4"/>
  <c r="BD368" i="4"/>
  <c r="AX368" i="4"/>
  <c r="BD441" i="4"/>
  <c r="AX441" i="4"/>
  <c r="AX409" i="4"/>
  <c r="BD409" i="4"/>
  <c r="BD420" i="4"/>
  <c r="AX420" i="4"/>
  <c r="BD469" i="4"/>
  <c r="AX469" i="4"/>
  <c r="AX465" i="4"/>
  <c r="BD465" i="4"/>
  <c r="BD494" i="4"/>
  <c r="AX494" i="4"/>
  <c r="AX525" i="4"/>
  <c r="BD525" i="4"/>
  <c r="BD488" i="4"/>
  <c r="AX488" i="4"/>
  <c r="BD541" i="4"/>
  <c r="AX541" i="4"/>
  <c r="BD591" i="4"/>
  <c r="AX591" i="4"/>
  <c r="BD550" i="4"/>
  <c r="AX550" i="4"/>
  <c r="BD563" i="4"/>
  <c r="AX563" i="4"/>
  <c r="BD598" i="4"/>
  <c r="AX598" i="4"/>
  <c r="AX665" i="4"/>
  <c r="BD665" i="4"/>
  <c r="BD607" i="4"/>
  <c r="AX607" i="4"/>
  <c r="BD619" i="4"/>
  <c r="AX619" i="4"/>
  <c r="BD704" i="4"/>
  <c r="AX704" i="4"/>
  <c r="AX700" i="4"/>
  <c r="BD700" i="4"/>
  <c r="BD695" i="4"/>
  <c r="AX695" i="4"/>
  <c r="BD659" i="4"/>
  <c r="AX659" i="4"/>
  <c r="BD730" i="4"/>
  <c r="AX730" i="4"/>
  <c r="BD740" i="4"/>
  <c r="AX740" i="4"/>
  <c r="BD733" i="4"/>
  <c r="AX733" i="4"/>
  <c r="BD761" i="4"/>
  <c r="AX761" i="4"/>
  <c r="BD796" i="4"/>
  <c r="AX796" i="4"/>
  <c r="BD803" i="4"/>
  <c r="AX803" i="4"/>
  <c r="BD797" i="4"/>
  <c r="AX797" i="4"/>
  <c r="BD829" i="4"/>
  <c r="AX829" i="4"/>
  <c r="BD861" i="4"/>
  <c r="AX861" i="4"/>
  <c r="BD854" i="4"/>
  <c r="AX854" i="4"/>
  <c r="BD895" i="4"/>
  <c r="AX895" i="4"/>
  <c r="AX901" i="4"/>
  <c r="BD901" i="4"/>
  <c r="AX913" i="4"/>
  <c r="BD913" i="4"/>
  <c r="BD904" i="4"/>
  <c r="AX904" i="4"/>
  <c r="BD967" i="4"/>
  <c r="AX967" i="4"/>
  <c r="BD973" i="4"/>
  <c r="AX973" i="4"/>
  <c r="AX960" i="4"/>
  <c r="BD960" i="4"/>
  <c r="AX1013" i="4"/>
  <c r="BD1013" i="4"/>
  <c r="AX998" i="4"/>
  <c r="BD998" i="4"/>
  <c r="BD1035" i="4"/>
  <c r="AX1035" i="4"/>
  <c r="AX1071" i="4"/>
  <c r="BD1071" i="4"/>
  <c r="AX1060" i="4"/>
  <c r="BD1060" i="4"/>
  <c r="BD1084" i="4"/>
  <c r="AX1084" i="4"/>
  <c r="AX1088" i="4"/>
  <c r="BD1088" i="4"/>
  <c r="BD1107" i="4"/>
  <c r="AX1107" i="4"/>
  <c r="BD1131" i="4"/>
  <c r="AX1131" i="4"/>
  <c r="AX1144" i="4"/>
  <c r="BD1144" i="4"/>
  <c r="BD1149" i="4"/>
  <c r="AX1149" i="4"/>
  <c r="BD1191" i="4"/>
  <c r="AX1191" i="4"/>
  <c r="BD1210" i="4"/>
  <c r="AX1210" i="4"/>
  <c r="BD1205" i="4"/>
  <c r="AX1205" i="4"/>
  <c r="BD1200" i="4"/>
  <c r="AX1200" i="4"/>
  <c r="AX1223" i="4"/>
  <c r="BD1223" i="4"/>
  <c r="BD1244" i="4"/>
  <c r="AX1244" i="4"/>
  <c r="BD1263" i="4"/>
  <c r="AX1263" i="4"/>
  <c r="BE41" i="4"/>
  <c r="AZ41" i="4"/>
  <c r="BC41" i="4"/>
  <c r="AZ14" i="4"/>
  <c r="BE14" i="4"/>
  <c r="BC14" i="4"/>
  <c r="BE21" i="4"/>
  <c r="BC21" i="4"/>
  <c r="AZ21" i="4"/>
  <c r="AZ52" i="4"/>
  <c r="BE52" i="4"/>
  <c r="BC52" i="4"/>
  <c r="BE80" i="4"/>
  <c r="BC80" i="4"/>
  <c r="AZ80" i="4"/>
  <c r="BE60" i="4"/>
  <c r="BC60" i="4"/>
  <c r="AZ60" i="4"/>
  <c r="BE108" i="4"/>
  <c r="BC108" i="4"/>
  <c r="AZ108" i="4"/>
  <c r="BE147" i="4"/>
  <c r="BC147" i="4"/>
  <c r="AZ147" i="4"/>
  <c r="BE142" i="4"/>
  <c r="BC142" i="4"/>
  <c r="AZ142" i="4"/>
  <c r="BE141" i="4"/>
  <c r="BC141" i="4"/>
  <c r="AZ141" i="4"/>
  <c r="BE164" i="4"/>
  <c r="BC164" i="4"/>
  <c r="AZ164" i="4"/>
  <c r="BE160" i="4"/>
  <c r="AZ160" i="4"/>
  <c r="BC160" i="4"/>
  <c r="BE172" i="4"/>
  <c r="BC172" i="4"/>
  <c r="AZ172" i="4"/>
  <c r="BE168" i="4"/>
  <c r="BC168" i="4"/>
  <c r="AZ168" i="4"/>
  <c r="BE250" i="4"/>
  <c r="BC250" i="4"/>
  <c r="AZ250" i="4"/>
  <c r="BE278" i="4"/>
  <c r="BC278" i="4"/>
  <c r="AZ278" i="4"/>
  <c r="BE239" i="4"/>
  <c r="BC239" i="4"/>
  <c r="AZ239" i="4"/>
  <c r="BE301" i="4"/>
  <c r="BC301" i="4"/>
  <c r="AZ301" i="4"/>
  <c r="BE325" i="4"/>
  <c r="BC325" i="4"/>
  <c r="AZ325" i="4"/>
  <c r="BE310" i="4"/>
  <c r="BC310" i="4"/>
  <c r="AZ310" i="4"/>
  <c r="BE305" i="4"/>
  <c r="BC305" i="4"/>
  <c r="AZ305" i="4"/>
  <c r="BE364" i="4"/>
  <c r="BC364" i="4"/>
  <c r="AZ364" i="4"/>
  <c r="BE358" i="4"/>
  <c r="BC358" i="4"/>
  <c r="AZ358" i="4"/>
  <c r="BE370" i="4"/>
  <c r="BC370" i="4"/>
  <c r="AZ370" i="4"/>
  <c r="BE400" i="4"/>
  <c r="AZ400" i="4"/>
  <c r="BC400" i="4"/>
  <c r="BC413" i="4"/>
  <c r="AZ413" i="4"/>
  <c r="BE413" i="4"/>
  <c r="BE430" i="4"/>
  <c r="BC430" i="4"/>
  <c r="AZ430" i="4"/>
  <c r="BE419" i="4"/>
  <c r="BC419" i="4"/>
  <c r="AZ419" i="4"/>
  <c r="BE452" i="4"/>
  <c r="AZ452" i="4"/>
  <c r="BC452" i="4"/>
  <c r="BC498" i="4"/>
  <c r="AZ498" i="4"/>
  <c r="BE498" i="4"/>
  <c r="AZ444" i="4"/>
  <c r="BE444" i="4"/>
  <c r="BC444" i="4"/>
  <c r="BE474" i="4"/>
  <c r="BC474" i="4"/>
  <c r="AZ474" i="4"/>
  <c r="BE528" i="4"/>
  <c r="BC528" i="4"/>
  <c r="AZ528" i="4"/>
  <c r="BC557" i="4"/>
  <c r="AZ557" i="4"/>
  <c r="BE557" i="4"/>
  <c r="BE569" i="4"/>
  <c r="BC569" i="4"/>
  <c r="AZ569" i="4"/>
  <c r="BE577" i="4"/>
  <c r="BC577" i="4"/>
  <c r="AZ577" i="4"/>
  <c r="BE562" i="4"/>
  <c r="BC562" i="4"/>
  <c r="AZ562" i="4"/>
  <c r="BE654" i="4"/>
  <c r="BC654" i="4"/>
  <c r="AZ654" i="4"/>
  <c r="BE642" i="4"/>
  <c r="BC642" i="4"/>
  <c r="AZ642" i="4"/>
  <c r="BE622" i="4"/>
  <c r="BC622" i="4"/>
  <c r="AZ622" i="4"/>
  <c r="BE666" i="4"/>
  <c r="BC666" i="4"/>
  <c r="AZ666" i="4"/>
  <c r="BE703" i="4"/>
  <c r="BC703" i="4"/>
  <c r="AZ703" i="4"/>
  <c r="AZ708" i="4"/>
  <c r="BE708" i="4"/>
  <c r="BC708" i="4"/>
  <c r="BE694" i="4"/>
  <c r="BC694" i="4"/>
  <c r="AZ694" i="4"/>
  <c r="BE658" i="4"/>
  <c r="BC658" i="4"/>
  <c r="AZ658" i="4"/>
  <c r="AZ727" i="4"/>
  <c r="BE727" i="4"/>
  <c r="BC727" i="4"/>
  <c r="BC749" i="4"/>
  <c r="BE749" i="4"/>
  <c r="AZ749" i="4"/>
  <c r="BE769" i="4"/>
  <c r="BC769" i="4"/>
  <c r="AZ769" i="4"/>
  <c r="BE760" i="4"/>
  <c r="BC760" i="4"/>
  <c r="AZ760" i="4"/>
  <c r="BE809" i="4"/>
  <c r="AZ809" i="4"/>
  <c r="BC809" i="4"/>
  <c r="BC811" i="4"/>
  <c r="BE811" i="4"/>
  <c r="AZ811" i="4"/>
  <c r="BE832" i="4"/>
  <c r="BC832" i="4"/>
  <c r="AZ832" i="4"/>
  <c r="BE825" i="4"/>
  <c r="BC825" i="4"/>
  <c r="AZ825" i="4"/>
  <c r="BE888" i="4"/>
  <c r="BC888" i="4"/>
  <c r="AZ888" i="4"/>
  <c r="AZ870" i="4"/>
  <c r="BE870" i="4"/>
  <c r="BC870" i="4"/>
  <c r="AZ891" i="4"/>
  <c r="BE891" i="4"/>
  <c r="BC891" i="4"/>
  <c r="BC884" i="4"/>
  <c r="AZ884" i="4"/>
  <c r="BE884" i="4"/>
  <c r="BC933" i="4"/>
  <c r="AZ933" i="4"/>
  <c r="BE933" i="4"/>
  <c r="BE936" i="4"/>
  <c r="BC936" i="4"/>
  <c r="AZ936" i="4"/>
  <c r="BC958" i="4"/>
  <c r="BE958" i="4"/>
  <c r="AZ958" i="4"/>
  <c r="BE975" i="4"/>
  <c r="BC975" i="4"/>
  <c r="AZ975" i="4"/>
  <c r="BE987" i="4"/>
  <c r="AZ987" i="4"/>
  <c r="BC987" i="4"/>
  <c r="AZ1012" i="4"/>
  <c r="BC1012" i="4"/>
  <c r="BE1012" i="4"/>
  <c r="BC1019" i="4"/>
  <c r="AZ1019" i="4"/>
  <c r="BE1019" i="4"/>
  <c r="BE1009" i="4"/>
  <c r="BC1009" i="4"/>
  <c r="AZ1009" i="4"/>
  <c r="AZ1046" i="4"/>
  <c r="BE1046" i="4"/>
  <c r="BC1046" i="4"/>
  <c r="BE1063" i="4"/>
  <c r="BC1063" i="4"/>
  <c r="AZ1063" i="4"/>
  <c r="BE1067" i="4"/>
  <c r="BC1067" i="4"/>
  <c r="AZ1067" i="4"/>
  <c r="BE1087" i="4"/>
  <c r="AZ1087" i="4"/>
  <c r="BC1087" i="4"/>
  <c r="BE1119" i="4"/>
  <c r="BC1119" i="4"/>
  <c r="AZ1119" i="4"/>
  <c r="AZ1136" i="4"/>
  <c r="BE1136" i="4"/>
  <c r="BC1136" i="4"/>
  <c r="BC1143" i="4"/>
  <c r="BE1143" i="4"/>
  <c r="AZ1143" i="4"/>
  <c r="AZ1170" i="4"/>
  <c r="BE1170" i="4"/>
  <c r="BC1170" i="4"/>
  <c r="BE1171" i="4"/>
  <c r="AZ1171" i="4"/>
  <c r="BC1171" i="4"/>
  <c r="BE1207" i="4"/>
  <c r="BC1207" i="4"/>
  <c r="AZ1207" i="4"/>
  <c r="AZ1215" i="4"/>
  <c r="BE1215" i="4"/>
  <c r="BC1215" i="4"/>
  <c r="BC1235" i="4"/>
  <c r="BE1235" i="4"/>
  <c r="AZ1235" i="4"/>
  <c r="BC1254" i="4"/>
  <c r="AZ1254" i="4"/>
  <c r="BE1254" i="4"/>
  <c r="BC1260" i="4"/>
  <c r="AZ1260" i="4"/>
  <c r="BE1260" i="4"/>
  <c r="AY39" i="4"/>
  <c r="AY85" i="4"/>
  <c r="AY59" i="4"/>
  <c r="AY72" i="4"/>
  <c r="AY67" i="4"/>
  <c r="AY199" i="4"/>
  <c r="AY195" i="4"/>
  <c r="AY238" i="4"/>
  <c r="AY260" i="4"/>
  <c r="AY327" i="4"/>
  <c r="AY361" i="4"/>
  <c r="AY407" i="4"/>
  <c r="AY439" i="4"/>
  <c r="AY491" i="4"/>
  <c r="AY551" i="4"/>
  <c r="AY530" i="4"/>
  <c r="AY542" i="4"/>
  <c r="AY572" i="4"/>
  <c r="AY591" i="4"/>
  <c r="AY620" i="4"/>
  <c r="AY632" i="4"/>
  <c r="AY648" i="4"/>
  <c r="AY676" i="4"/>
  <c r="AY704" i="4"/>
  <c r="AY684" i="4"/>
  <c r="AY740" i="4"/>
  <c r="AY742" i="4"/>
  <c r="AY779" i="4"/>
  <c r="AY788" i="4"/>
  <c r="AY853" i="4"/>
  <c r="AY904" i="4"/>
  <c r="AY913" i="4"/>
  <c r="AY1002" i="4"/>
  <c r="AY1003" i="4"/>
  <c r="AY1051" i="4"/>
  <c r="AY1100" i="4"/>
  <c r="AY1098" i="4"/>
  <c r="AY1139" i="4"/>
  <c r="AY1183" i="4"/>
  <c r="AY1217" i="4"/>
  <c r="AY1264" i="4"/>
  <c r="BG26" i="4"/>
  <c r="AV26" i="4"/>
  <c r="BD22" i="4"/>
  <c r="AX22" i="4"/>
  <c r="BF54" i="4"/>
  <c r="BF66" i="4"/>
  <c r="BF62" i="4"/>
  <c r="BF111" i="4"/>
  <c r="BF139" i="4"/>
  <c r="BF158" i="4"/>
  <c r="BF144" i="4"/>
  <c r="BF203" i="4"/>
  <c r="BF209" i="4"/>
  <c r="BF207" i="4"/>
  <c r="BF186" i="4"/>
  <c r="BF252" i="4"/>
  <c r="BF246" i="4"/>
  <c r="BF262" i="4"/>
  <c r="BF336" i="4"/>
  <c r="BF266" i="4"/>
  <c r="BF311" i="4"/>
  <c r="BF306" i="4"/>
  <c r="BF365" i="4"/>
  <c r="BF359" i="4"/>
  <c r="BF371" i="4"/>
  <c r="BF381" i="4"/>
  <c r="BF399" i="4"/>
  <c r="BF394" i="4"/>
  <c r="BF459" i="4"/>
  <c r="BF487" i="4"/>
  <c r="BF483" i="4"/>
  <c r="BF512" i="4"/>
  <c r="BF507" i="4"/>
  <c r="BF510" i="4"/>
  <c r="BF525" i="4"/>
  <c r="BF578" i="4"/>
  <c r="BF583" i="4"/>
  <c r="BF546" i="4"/>
  <c r="BF599" i="4"/>
  <c r="BF627" i="4"/>
  <c r="BF623" i="4"/>
  <c r="BF667" i="4"/>
  <c r="BF672" i="4"/>
  <c r="BF684" i="4"/>
  <c r="BF663" i="4"/>
  <c r="BF676" i="4"/>
  <c r="BF728" i="4"/>
  <c r="BF722" i="4"/>
  <c r="BF776" i="4"/>
  <c r="BF761" i="4"/>
  <c r="BF795" i="4"/>
  <c r="BF802" i="4"/>
  <c r="BF849" i="4"/>
  <c r="BF828" i="4"/>
  <c r="BF860" i="4"/>
  <c r="BF852" i="4"/>
  <c r="BF916" i="4"/>
  <c r="BF904" i="4"/>
  <c r="BF929" i="4"/>
  <c r="BF921" i="4"/>
  <c r="BF956" i="4"/>
  <c r="BF980" i="4"/>
  <c r="BF984" i="4"/>
  <c r="BF1026" i="4"/>
  <c r="BF1029" i="4"/>
  <c r="BF1042" i="4"/>
  <c r="BF1056" i="4"/>
  <c r="BF1066" i="4"/>
  <c r="BF1083" i="4"/>
  <c r="BF1103" i="4"/>
  <c r="BF1104" i="4"/>
  <c r="BF1110" i="4"/>
  <c r="BF1145" i="4"/>
  <c r="BF1163" i="4"/>
  <c r="BF1177" i="4"/>
  <c r="BF1172" i="4"/>
  <c r="BF1213" i="4"/>
  <c r="BF1222" i="4"/>
  <c r="BF1245" i="4"/>
  <c r="BF1255" i="4"/>
  <c r="BG59" i="4"/>
  <c r="AV59" i="4"/>
  <c r="BF23" i="4"/>
  <c r="BF42" i="4"/>
  <c r="BG73" i="4"/>
  <c r="AV73" i="4"/>
  <c r="AV83" i="4"/>
  <c r="BG83" i="4"/>
  <c r="BG90" i="4"/>
  <c r="AV90" i="4"/>
  <c r="AV144" i="4"/>
  <c r="BG144" i="4"/>
  <c r="AV109" i="4"/>
  <c r="BG109" i="4"/>
  <c r="AV137" i="4"/>
  <c r="BG137" i="4"/>
  <c r="BG155" i="4"/>
  <c r="AV155" i="4"/>
  <c r="BG201" i="4"/>
  <c r="AV201" i="4"/>
  <c r="AV180" i="4"/>
  <c r="BG180" i="4"/>
  <c r="AV204" i="4"/>
  <c r="BG204" i="4"/>
  <c r="BG156" i="4"/>
  <c r="AV156" i="4"/>
  <c r="BG255" i="4"/>
  <c r="AV255" i="4"/>
  <c r="AV249" i="4"/>
  <c r="BG249" i="4"/>
  <c r="AV245" i="4"/>
  <c r="BG245" i="4"/>
  <c r="BG289" i="4"/>
  <c r="AV289" i="4"/>
  <c r="AV346" i="4"/>
  <c r="BG346" i="4"/>
  <c r="AV314" i="4"/>
  <c r="BG314" i="4"/>
  <c r="BG335" i="4"/>
  <c r="AV335" i="4"/>
  <c r="AV410" i="4"/>
  <c r="BG410" i="4"/>
  <c r="AV376" i="4"/>
  <c r="BG376" i="4"/>
  <c r="AV378" i="4"/>
  <c r="BG378" i="4"/>
  <c r="BG389" i="4"/>
  <c r="AV389" i="4"/>
  <c r="BG439" i="4"/>
  <c r="AV439" i="4"/>
  <c r="AV428" i="4"/>
  <c r="BG428" i="4"/>
  <c r="AV422" i="4"/>
  <c r="BG422" i="4"/>
  <c r="BG518" i="4"/>
  <c r="AV518" i="4"/>
  <c r="BG469" i="4"/>
  <c r="AV469" i="4"/>
  <c r="AV498" i="4"/>
  <c r="BG498" i="4"/>
  <c r="AV494" i="4"/>
  <c r="BG494" i="4"/>
  <c r="AV580" i="4"/>
  <c r="BG580" i="4"/>
  <c r="BG561" i="4"/>
  <c r="AV561" i="4"/>
  <c r="AV573" i="4"/>
  <c r="BG573" i="4"/>
  <c r="BG585" i="4"/>
  <c r="AV585" i="4"/>
  <c r="BG605" i="4"/>
  <c r="AV605" i="4"/>
  <c r="BG617" i="4"/>
  <c r="AV617" i="4"/>
  <c r="AV597" i="4"/>
  <c r="BG597" i="4"/>
  <c r="AV592" i="4"/>
  <c r="BG592" i="4"/>
  <c r="BG693" i="4"/>
  <c r="AV693" i="4"/>
  <c r="BG689" i="4"/>
  <c r="AV689" i="4"/>
  <c r="AV685" i="4"/>
  <c r="BG685" i="4"/>
  <c r="AV681" i="4"/>
  <c r="BG681" i="4"/>
  <c r="AV707" i="4"/>
  <c r="BG707" i="4"/>
  <c r="BG742" i="4"/>
  <c r="AV742" i="4"/>
  <c r="AV724" i="4"/>
  <c r="BG724" i="4"/>
  <c r="AV778" i="4"/>
  <c r="BG778" i="4"/>
  <c r="AV762" i="4"/>
  <c r="BG762" i="4"/>
  <c r="BG782" i="4"/>
  <c r="AV782" i="4"/>
  <c r="AV788" i="4"/>
  <c r="BG788" i="4"/>
  <c r="BG823" i="4"/>
  <c r="AV823" i="4"/>
  <c r="BG869" i="4"/>
  <c r="AV869" i="4"/>
  <c r="AV862" i="4"/>
  <c r="BG862" i="4"/>
  <c r="AV874" i="4"/>
  <c r="BG874" i="4"/>
  <c r="AV879" i="4"/>
  <c r="BG879" i="4"/>
  <c r="AV887" i="4"/>
  <c r="BG887" i="4"/>
  <c r="BG913" i="4"/>
  <c r="AV913" i="4"/>
  <c r="BG940" i="4"/>
  <c r="AV940" i="4"/>
  <c r="AV956" i="4"/>
  <c r="BG956" i="4"/>
  <c r="BG971" i="4"/>
  <c r="AV971" i="4"/>
  <c r="AV985" i="4"/>
  <c r="BG985" i="4"/>
  <c r="AV1000" i="4"/>
  <c r="BG1000" i="4"/>
  <c r="BG1007" i="4"/>
  <c r="AV1007" i="4"/>
  <c r="AV1034" i="4"/>
  <c r="BG1034" i="4"/>
  <c r="BG1046" i="4"/>
  <c r="AV1046" i="4"/>
  <c r="AV1061" i="4"/>
  <c r="BG1061" i="4"/>
  <c r="BG1079" i="4"/>
  <c r="AV1079" i="4"/>
  <c r="AV1088" i="4"/>
  <c r="BG1088" i="4"/>
  <c r="BG1121" i="4"/>
  <c r="AV1121" i="4"/>
  <c r="BG1140" i="4"/>
  <c r="AV1140" i="4"/>
  <c r="AV1155" i="4"/>
  <c r="BG1155" i="4"/>
  <c r="AV1157" i="4"/>
  <c r="BG1157" i="4"/>
  <c r="BG1174" i="4"/>
  <c r="AV1174" i="4"/>
  <c r="AV1184" i="4"/>
  <c r="BG1184" i="4"/>
  <c r="AV1205" i="4"/>
  <c r="BG1205" i="4"/>
  <c r="BG1234" i="4"/>
  <c r="AV1234" i="4"/>
  <c r="AV1248" i="4"/>
  <c r="BG1248" i="4"/>
  <c r="AV1265" i="4"/>
  <c r="BG1265" i="4"/>
  <c r="BD19" i="4"/>
  <c r="AX19" i="4"/>
  <c r="AX53" i="4"/>
  <c r="BD53" i="4"/>
  <c r="BD126" i="4"/>
  <c r="AX126" i="4"/>
  <c r="AX29" i="4"/>
  <c r="BD29" i="4"/>
  <c r="BD73" i="4"/>
  <c r="AX73" i="4"/>
  <c r="AX122" i="4"/>
  <c r="BD122" i="4"/>
  <c r="AX158" i="4"/>
  <c r="BD158" i="4"/>
  <c r="BD145" i="4"/>
  <c r="AX145" i="4"/>
  <c r="BD181" i="4"/>
  <c r="AX181" i="4"/>
  <c r="AX177" i="4"/>
  <c r="BD177" i="4"/>
  <c r="AX215" i="4"/>
  <c r="BD215" i="4"/>
  <c r="BD186" i="4"/>
  <c r="AX186" i="4"/>
  <c r="BD234" i="4"/>
  <c r="AX234" i="4"/>
  <c r="AX229" i="4"/>
  <c r="BD229" i="4"/>
  <c r="BD257" i="4"/>
  <c r="AX257" i="4"/>
  <c r="BD254" i="4"/>
  <c r="AX254" i="4"/>
  <c r="BD299" i="4"/>
  <c r="AX299" i="4"/>
  <c r="AX295" i="4"/>
  <c r="BD295" i="4"/>
  <c r="BD341" i="4"/>
  <c r="AX341" i="4"/>
  <c r="BD365" i="4"/>
  <c r="AX365" i="4"/>
  <c r="AX375" i="4"/>
  <c r="BD375" i="4"/>
  <c r="BD354" i="4"/>
  <c r="AX354" i="4"/>
  <c r="AX381" i="4"/>
  <c r="BD381" i="4"/>
  <c r="BD397" i="4"/>
  <c r="AX397" i="4"/>
  <c r="AX425" i="4"/>
  <c r="BD425" i="4"/>
  <c r="BD437" i="4"/>
  <c r="AX437" i="4"/>
  <c r="BD486" i="4"/>
  <c r="AX486" i="4"/>
  <c r="AX482" i="4"/>
  <c r="BD482" i="4"/>
  <c r="BD460" i="4"/>
  <c r="AX460" i="4"/>
  <c r="BD473" i="4"/>
  <c r="AX473" i="4"/>
  <c r="BD504" i="4"/>
  <c r="AX504" i="4"/>
  <c r="BD558" i="4"/>
  <c r="AX558" i="4"/>
  <c r="AX537" i="4"/>
  <c r="BD537" i="4"/>
  <c r="BD566" i="4"/>
  <c r="AX566" i="4"/>
  <c r="BD579" i="4"/>
  <c r="AX579" i="4"/>
  <c r="BD614" i="4"/>
  <c r="AX614" i="4"/>
  <c r="AX594" i="4"/>
  <c r="BD594" i="4"/>
  <c r="BD623" i="4"/>
  <c r="AX623" i="4"/>
  <c r="BD635" i="4"/>
  <c r="AX635" i="4"/>
  <c r="BD655" i="4"/>
  <c r="AX655" i="4"/>
  <c r="AX683" i="4"/>
  <c r="BD683" i="4"/>
  <c r="BD710" i="4"/>
  <c r="AX710" i="4"/>
  <c r="BD675" i="4"/>
  <c r="AX675" i="4"/>
  <c r="BD745" i="4"/>
  <c r="AX745" i="4"/>
  <c r="BD720" i="4"/>
  <c r="AX720" i="4"/>
  <c r="BD767" i="4"/>
  <c r="AX767" i="4"/>
  <c r="BD774" i="4"/>
  <c r="AX774" i="4"/>
  <c r="BD795" i="4"/>
  <c r="AX795" i="4"/>
  <c r="BD810" i="4"/>
  <c r="AX810" i="4"/>
  <c r="BD822" i="4"/>
  <c r="AX822" i="4"/>
  <c r="AX836" i="4"/>
  <c r="BD836" i="4"/>
  <c r="AX875" i="4"/>
  <c r="BD875" i="4"/>
  <c r="BD871" i="4"/>
  <c r="AX871" i="4"/>
  <c r="BD878" i="4"/>
  <c r="AX878" i="4"/>
  <c r="BD899" i="4"/>
  <c r="AX899" i="4"/>
  <c r="BD928" i="4"/>
  <c r="AX928" i="4"/>
  <c r="BD920" i="4"/>
  <c r="AX920" i="4"/>
  <c r="AX947" i="4"/>
  <c r="BD947" i="4"/>
  <c r="BD938" i="4"/>
  <c r="AX938" i="4"/>
  <c r="BD972" i="4"/>
  <c r="AX972" i="4"/>
  <c r="BD1000" i="4"/>
  <c r="AX1000" i="4"/>
  <c r="BD1009" i="4"/>
  <c r="AX1009" i="4"/>
  <c r="AX1016" i="4"/>
  <c r="BD1016" i="4"/>
  <c r="BD1034" i="4"/>
  <c r="AX1034" i="4"/>
  <c r="BD1039" i="4"/>
  <c r="AX1039" i="4"/>
  <c r="BD1091" i="4"/>
  <c r="AX1091" i="4"/>
  <c r="AX1087" i="4"/>
  <c r="BD1087" i="4"/>
  <c r="BD1121" i="4"/>
  <c r="AX1121" i="4"/>
  <c r="BD1112" i="4"/>
  <c r="AX1112" i="4"/>
  <c r="BD1130" i="4"/>
  <c r="AX1130" i="4"/>
  <c r="AX1146" i="4"/>
  <c r="BD1146" i="4"/>
  <c r="BD1153" i="4"/>
  <c r="AX1153" i="4"/>
  <c r="BD1190" i="4"/>
  <c r="AX1190" i="4"/>
  <c r="AX1221" i="4"/>
  <c r="BD1221" i="4"/>
  <c r="AX1213" i="4"/>
  <c r="BD1213" i="4"/>
  <c r="AX1232" i="4"/>
  <c r="BD1232" i="4"/>
  <c r="BD1247" i="4"/>
  <c r="AX1247" i="4"/>
  <c r="AX1255" i="4"/>
  <c r="BD1255" i="4"/>
  <c r="BG19" i="4"/>
  <c r="BE18" i="4"/>
  <c r="BC18" i="4"/>
  <c r="AZ18" i="4"/>
  <c r="BE28" i="4"/>
  <c r="BC28" i="4"/>
  <c r="AZ28" i="4"/>
  <c r="BE55" i="4"/>
  <c r="BC55" i="4"/>
  <c r="AZ55" i="4"/>
  <c r="BC68" i="4"/>
  <c r="AZ68" i="4"/>
  <c r="BE68" i="4"/>
  <c r="BE63" i="4"/>
  <c r="BC63" i="4"/>
  <c r="AZ63" i="4"/>
  <c r="BE76" i="4"/>
  <c r="BC76" i="4"/>
  <c r="AZ76" i="4"/>
  <c r="BE124" i="4"/>
  <c r="BC124" i="4"/>
  <c r="AZ124" i="4"/>
  <c r="BE166" i="4"/>
  <c r="AZ166" i="4"/>
  <c r="BC166" i="4"/>
  <c r="BC146" i="4"/>
  <c r="BE146" i="4"/>
  <c r="AZ146" i="4"/>
  <c r="BE150" i="4"/>
  <c r="BC150" i="4"/>
  <c r="AZ150" i="4"/>
  <c r="BE180" i="4"/>
  <c r="BC180" i="4"/>
  <c r="AZ180" i="4"/>
  <c r="BE176" i="4"/>
  <c r="BC176" i="4"/>
  <c r="AZ176" i="4"/>
  <c r="BE189" i="4"/>
  <c r="BC189" i="4"/>
  <c r="AZ189" i="4"/>
  <c r="BE184" i="4"/>
  <c r="BC184" i="4"/>
  <c r="AZ184" i="4"/>
  <c r="BE286" i="4"/>
  <c r="BC286" i="4"/>
  <c r="AZ286" i="4"/>
  <c r="BE226" i="4"/>
  <c r="BC226" i="4"/>
  <c r="AZ226" i="4"/>
  <c r="BE240" i="4"/>
  <c r="BC240" i="4"/>
  <c r="AZ240" i="4"/>
  <c r="BE317" i="4"/>
  <c r="BC317" i="4"/>
  <c r="AZ317" i="4"/>
  <c r="AZ265" i="4"/>
  <c r="BE265" i="4"/>
  <c r="BC265" i="4"/>
  <c r="BE319" i="4"/>
  <c r="BC319" i="4"/>
  <c r="AZ319" i="4"/>
  <c r="BE318" i="4"/>
  <c r="BC318" i="4"/>
  <c r="AZ318" i="4"/>
  <c r="BE376" i="4"/>
  <c r="BC376" i="4"/>
  <c r="AZ376" i="4"/>
  <c r="BC384" i="4"/>
  <c r="BE384" i="4"/>
  <c r="AZ384" i="4"/>
  <c r="BE337" i="4"/>
  <c r="BC337" i="4"/>
  <c r="AZ337" i="4"/>
  <c r="BE401" i="4"/>
  <c r="BC401" i="4"/>
  <c r="AZ401" i="4"/>
  <c r="BE379" i="4"/>
  <c r="BC379" i="4"/>
  <c r="AZ379" i="4"/>
  <c r="BE391" i="4"/>
  <c r="BC391" i="4"/>
  <c r="AZ391" i="4"/>
  <c r="AZ433" i="4"/>
  <c r="BE433" i="4"/>
  <c r="BC433" i="4"/>
  <c r="BE468" i="4"/>
  <c r="BC468" i="4"/>
  <c r="AZ468" i="4"/>
  <c r="AZ481" i="4"/>
  <c r="BE481" i="4"/>
  <c r="BC481" i="4"/>
  <c r="BC460" i="4"/>
  <c r="AZ460" i="4"/>
  <c r="BE460" i="4"/>
  <c r="BE490" i="4"/>
  <c r="BC490" i="4"/>
  <c r="AZ490" i="4"/>
  <c r="BE544" i="4"/>
  <c r="BC544" i="4"/>
  <c r="AZ544" i="4"/>
  <c r="BC573" i="4"/>
  <c r="AZ573" i="4"/>
  <c r="BE573" i="4"/>
  <c r="BE535" i="4"/>
  <c r="BC535" i="4"/>
  <c r="AZ535" i="4"/>
  <c r="BE532" i="4"/>
  <c r="BC532" i="4"/>
  <c r="AZ532" i="4"/>
  <c r="BE601" i="4"/>
  <c r="BC601" i="4"/>
  <c r="AZ601" i="4"/>
  <c r="BC597" i="4"/>
  <c r="AZ597" i="4"/>
  <c r="BE597" i="4"/>
  <c r="BE593" i="4"/>
  <c r="BC593" i="4"/>
  <c r="AZ593" i="4"/>
  <c r="BE638" i="4"/>
  <c r="BC638" i="4"/>
  <c r="AZ638" i="4"/>
  <c r="AZ586" i="4"/>
  <c r="BC586" i="4"/>
  <c r="BE586" i="4"/>
  <c r="BE670" i="4"/>
  <c r="BC670" i="4"/>
  <c r="AZ670" i="4"/>
  <c r="BE682" i="4"/>
  <c r="BC682" i="4"/>
  <c r="AZ682" i="4"/>
  <c r="BE707" i="4"/>
  <c r="BC707" i="4"/>
  <c r="AZ707" i="4"/>
  <c r="BE674" i="4"/>
  <c r="BC674" i="4"/>
  <c r="AZ674" i="4"/>
  <c r="BE709" i="4"/>
  <c r="BC709" i="4"/>
  <c r="AZ709" i="4"/>
  <c r="BE756" i="4"/>
  <c r="AZ756" i="4"/>
  <c r="BC756" i="4"/>
  <c r="BC767" i="4"/>
  <c r="AZ767" i="4"/>
  <c r="BE767" i="4"/>
  <c r="BE777" i="4"/>
  <c r="BC777" i="4"/>
  <c r="AZ777" i="4"/>
  <c r="AZ791" i="4"/>
  <c r="BE791" i="4"/>
  <c r="BC791" i="4"/>
  <c r="BC819" i="4"/>
  <c r="AZ819" i="4"/>
  <c r="BE819" i="4"/>
  <c r="BE834" i="4"/>
  <c r="BC834" i="4"/>
  <c r="AZ834" i="4"/>
  <c r="BE837" i="4"/>
  <c r="BC837" i="4"/>
  <c r="AZ837" i="4"/>
  <c r="BE857" i="4"/>
  <c r="BC857" i="4"/>
  <c r="AZ857" i="4"/>
  <c r="BE873" i="4"/>
  <c r="BC873" i="4"/>
  <c r="AZ873" i="4"/>
  <c r="AZ900" i="4"/>
  <c r="BE900" i="4"/>
  <c r="BC900" i="4"/>
  <c r="BE917" i="4"/>
  <c r="BC917" i="4"/>
  <c r="AZ917" i="4"/>
  <c r="BC943" i="4"/>
  <c r="AZ943" i="4"/>
  <c r="BE943" i="4"/>
  <c r="BE952" i="4"/>
  <c r="BC952" i="4"/>
  <c r="AZ952" i="4"/>
  <c r="BE960" i="4"/>
  <c r="AZ960" i="4"/>
  <c r="BC960" i="4"/>
  <c r="AZ973" i="4"/>
  <c r="BC973" i="4"/>
  <c r="BE973" i="4"/>
  <c r="BE986" i="4"/>
  <c r="BC986" i="4"/>
  <c r="AZ986" i="4"/>
  <c r="BE992" i="4"/>
  <c r="AZ992" i="4"/>
  <c r="BC992" i="4"/>
  <c r="BE1030" i="4"/>
  <c r="AZ1030" i="4"/>
  <c r="BC1030" i="4"/>
  <c r="BE1008" i="4"/>
  <c r="BC1008" i="4"/>
  <c r="AZ1008" i="4"/>
  <c r="BE1062" i="4"/>
  <c r="BC1062" i="4"/>
  <c r="AZ1062" i="4"/>
  <c r="BE1092" i="4"/>
  <c r="AZ1092" i="4"/>
  <c r="BC1092" i="4"/>
  <c r="BE1085" i="4"/>
  <c r="BC1085" i="4"/>
  <c r="AZ1085" i="4"/>
  <c r="AZ1100" i="4"/>
  <c r="BE1100" i="4"/>
  <c r="BC1100" i="4"/>
  <c r="BE1125" i="4"/>
  <c r="BC1125" i="4"/>
  <c r="AZ1125" i="4"/>
  <c r="BE1107" i="4"/>
  <c r="BC1107" i="4"/>
  <c r="AZ1107" i="4"/>
  <c r="BC1138" i="4"/>
  <c r="AZ1138" i="4"/>
  <c r="BE1138" i="4"/>
  <c r="BE1187" i="4"/>
  <c r="BC1187" i="4"/>
  <c r="AZ1187" i="4"/>
  <c r="BC1174" i="4"/>
  <c r="BE1174" i="4"/>
  <c r="AZ1174" i="4"/>
  <c r="BE1211" i="4"/>
  <c r="BC1211" i="4"/>
  <c r="AZ1211" i="4"/>
  <c r="BC1195" i="4"/>
  <c r="AZ1195" i="4"/>
  <c r="BE1195" i="4"/>
  <c r="BC1238" i="4"/>
  <c r="AZ1238" i="4"/>
  <c r="BE1238" i="4"/>
  <c r="BE1248" i="4"/>
  <c r="BC1248" i="4"/>
  <c r="AZ1248" i="4"/>
  <c r="BC1253" i="4"/>
  <c r="AZ1253" i="4"/>
  <c r="BE1253" i="4"/>
  <c r="AY50" i="4"/>
  <c r="AY15" i="4"/>
  <c r="AY75" i="4"/>
  <c r="AY55" i="4"/>
  <c r="AY66" i="4"/>
  <c r="AY158" i="4"/>
  <c r="AY211" i="4"/>
  <c r="AY208" i="4"/>
  <c r="AY255" i="4"/>
  <c r="AY217" i="4"/>
  <c r="AY263" i="4"/>
  <c r="AY273" i="4"/>
  <c r="AY341" i="4"/>
  <c r="AY380" i="4"/>
  <c r="AY507" i="4"/>
  <c r="AY484" i="4"/>
  <c r="AY447" i="4"/>
  <c r="AY567" i="4"/>
  <c r="AY546" i="4"/>
  <c r="AY559" i="4"/>
  <c r="AY538" i="4"/>
  <c r="AY607" i="4"/>
  <c r="AY636" i="4"/>
  <c r="AY583" i="4"/>
  <c r="AY664" i="4"/>
  <c r="AY692" i="4"/>
  <c r="AY655" i="4"/>
  <c r="AY700" i="4"/>
  <c r="AY761" i="4"/>
  <c r="AY753" i="4"/>
  <c r="AY804" i="4"/>
  <c r="AY798" i="4"/>
  <c r="AY820" i="4"/>
  <c r="AY920" i="4"/>
  <c r="AY938" i="4"/>
  <c r="AY1057" i="4"/>
  <c r="AY1055" i="4"/>
  <c r="AY1060" i="4"/>
  <c r="AY1114" i="4"/>
  <c r="AY1155" i="4"/>
  <c r="AY1176" i="4"/>
  <c r="AY1216" i="4"/>
  <c r="AY1267" i="4"/>
  <c r="BD24" i="4"/>
  <c r="AX24" i="4"/>
  <c r="AV12" i="4"/>
  <c r="BF12" i="4"/>
  <c r="BF70" i="4"/>
  <c r="BF49" i="4"/>
  <c r="BF78" i="4"/>
  <c r="BF127" i="4"/>
  <c r="BF90" i="4"/>
  <c r="BF103" i="4"/>
  <c r="BF145" i="4"/>
  <c r="BF149" i="4"/>
  <c r="BF161" i="4"/>
  <c r="BF215" i="4"/>
  <c r="BF238" i="4"/>
  <c r="BF276" i="4"/>
  <c r="BF212" i="4"/>
  <c r="BF267" i="4"/>
  <c r="BF343" i="4"/>
  <c r="BF283" i="4"/>
  <c r="BF322" i="4"/>
  <c r="BF324" i="4"/>
  <c r="BF404" i="4"/>
  <c r="BF375" i="4"/>
  <c r="BF379" i="4"/>
  <c r="BF388" i="4"/>
  <c r="BF415" i="4"/>
  <c r="BF410" i="4"/>
  <c r="BF420" i="4"/>
  <c r="BF503" i="4"/>
  <c r="BF499" i="4"/>
  <c r="BF522" i="4"/>
  <c r="BF509" i="4"/>
  <c r="BF513" i="4"/>
  <c r="BF541" i="4"/>
  <c r="BF537" i="4"/>
  <c r="BF590" i="4"/>
  <c r="BF563" i="4"/>
  <c r="BF615" i="4"/>
  <c r="BF648" i="4"/>
  <c r="BF639" i="4"/>
  <c r="BF587" i="4"/>
  <c r="BF688" i="4"/>
  <c r="BF700" i="4"/>
  <c r="BF679" i="4"/>
  <c r="BF692" i="4"/>
  <c r="BF754" i="4"/>
  <c r="BF721" i="4"/>
  <c r="BF778" i="4"/>
  <c r="BF774" i="4"/>
  <c r="BF794" i="4"/>
  <c r="BF785" i="4"/>
  <c r="BF855" i="4"/>
  <c r="BF842" i="4"/>
  <c r="BF843" i="4"/>
  <c r="BF869" i="4"/>
  <c r="BF876" i="4"/>
  <c r="BF884" i="4"/>
  <c r="BF932" i="4"/>
  <c r="BF920" i="4"/>
  <c r="BF958" i="4"/>
  <c r="BF968" i="4"/>
  <c r="BF985" i="4"/>
  <c r="BF996" i="4"/>
  <c r="BF1032" i="4"/>
  <c r="BF1025" i="4"/>
  <c r="BF1063" i="4"/>
  <c r="BF1078" i="4"/>
  <c r="BF1067" i="4"/>
  <c r="BF1100" i="4"/>
  <c r="BF1120" i="4"/>
  <c r="BF1122" i="4"/>
  <c r="BF1150" i="4"/>
  <c r="BF1171" i="4"/>
  <c r="BF1188" i="4"/>
  <c r="BF1200" i="4"/>
  <c r="BF1196" i="4"/>
  <c r="BF1237" i="4"/>
  <c r="BF1240" i="4"/>
  <c r="BF1256" i="4"/>
  <c r="AV16" i="4"/>
  <c r="BG16" i="4"/>
  <c r="BF45" i="4"/>
  <c r="AV41" i="4"/>
  <c r="BG41" i="4"/>
  <c r="BD43" i="4"/>
  <c r="AX43" i="4"/>
  <c r="BG84" i="4"/>
  <c r="AV84" i="4"/>
  <c r="BG103" i="4"/>
  <c r="AV103" i="4"/>
  <c r="AV64" i="4"/>
  <c r="BG64" i="4"/>
  <c r="AV165" i="4"/>
  <c r="BG165" i="4"/>
  <c r="AV125" i="4"/>
  <c r="BG125" i="4"/>
  <c r="AV147" i="4"/>
  <c r="BG147" i="4"/>
  <c r="BG171" i="4"/>
  <c r="AV171" i="4"/>
  <c r="BG208" i="4"/>
  <c r="AV208" i="4"/>
  <c r="AV197" i="4"/>
  <c r="BG197" i="4"/>
  <c r="AV210" i="4"/>
  <c r="BG210" i="4"/>
  <c r="BG172" i="4"/>
  <c r="AV172" i="4"/>
  <c r="BG264" i="4"/>
  <c r="AV264" i="4"/>
  <c r="BG265" i="4"/>
  <c r="AV265" i="4"/>
  <c r="AV211" i="4"/>
  <c r="BG211" i="4"/>
  <c r="BG305" i="4"/>
  <c r="AV305" i="4"/>
  <c r="AV285" i="4"/>
  <c r="BG285" i="4"/>
  <c r="AV333" i="4"/>
  <c r="BG333" i="4"/>
  <c r="AV309" i="4"/>
  <c r="BG309" i="4"/>
  <c r="BG336" i="4"/>
  <c r="AV336" i="4"/>
  <c r="BG331" i="4"/>
  <c r="AV331" i="4"/>
  <c r="AV396" i="4"/>
  <c r="BG396" i="4"/>
  <c r="BG405" i="4"/>
  <c r="AV405" i="4"/>
  <c r="AV440" i="4"/>
  <c r="BG440" i="4"/>
  <c r="BG453" i="4"/>
  <c r="AV453" i="4"/>
  <c r="BG436" i="4"/>
  <c r="AV436" i="4"/>
  <c r="AV456" i="4"/>
  <c r="BG456" i="4"/>
  <c r="BG486" i="4"/>
  <c r="AV486" i="4"/>
  <c r="BG514" i="4"/>
  <c r="AV514" i="4"/>
  <c r="AV525" i="4"/>
  <c r="BG525" i="4"/>
  <c r="BG515" i="4"/>
  <c r="AV515" i="4"/>
  <c r="AV576" i="4"/>
  <c r="BG576" i="4"/>
  <c r="AV539" i="4"/>
  <c r="BG539" i="4"/>
  <c r="BG519" i="4"/>
  <c r="AV519" i="4"/>
  <c r="BG621" i="4"/>
  <c r="AV621" i="4"/>
  <c r="BG633" i="4"/>
  <c r="AV633" i="4"/>
  <c r="AV613" i="4"/>
  <c r="BG613" i="4"/>
  <c r="AV608" i="4"/>
  <c r="BG608" i="4"/>
  <c r="BG709" i="4"/>
  <c r="AV709" i="4"/>
  <c r="BG705" i="4"/>
  <c r="AV705" i="4"/>
  <c r="AV701" i="4"/>
  <c r="BG701" i="4"/>
  <c r="AV697" i="4"/>
  <c r="BG697" i="4"/>
  <c r="BG733" i="4"/>
  <c r="AV733" i="4"/>
  <c r="AV761" i="4"/>
  <c r="BG761" i="4"/>
  <c r="AV744" i="4"/>
  <c r="BG744" i="4"/>
  <c r="BG771" i="4"/>
  <c r="AV771" i="4"/>
  <c r="AV792" i="4"/>
  <c r="BG792" i="4"/>
  <c r="BG798" i="4"/>
  <c r="AV798" i="4"/>
  <c r="AV804" i="4"/>
  <c r="BG804" i="4"/>
  <c r="BG838" i="4"/>
  <c r="AV838" i="4"/>
  <c r="AV870" i="4"/>
  <c r="BG870" i="4"/>
  <c r="AV875" i="4"/>
  <c r="BG875" i="4"/>
  <c r="BG876" i="4"/>
  <c r="AV876" i="4"/>
  <c r="AV895" i="4"/>
  <c r="BG895" i="4"/>
  <c r="AV886" i="4"/>
  <c r="BG886" i="4"/>
  <c r="AV928" i="4"/>
  <c r="BG928" i="4"/>
  <c r="BG976" i="4"/>
  <c r="AV976" i="4"/>
  <c r="BG970" i="4"/>
  <c r="AV970" i="4"/>
  <c r="BG977" i="4"/>
  <c r="AV977" i="4"/>
  <c r="BG987" i="4"/>
  <c r="AV987" i="4"/>
  <c r="AV996" i="4"/>
  <c r="BG996" i="4"/>
  <c r="AV1033" i="4"/>
  <c r="BG1033" i="4"/>
  <c r="BG1042" i="4"/>
  <c r="AV1042" i="4"/>
  <c r="BG1065" i="4"/>
  <c r="AV1065" i="4"/>
  <c r="BG1073" i="4"/>
  <c r="AV1073" i="4"/>
  <c r="BG1093" i="4"/>
  <c r="AV1093" i="4"/>
  <c r="AV1115" i="4"/>
  <c r="BG1115" i="4"/>
  <c r="BG1126" i="4"/>
  <c r="AV1126" i="4"/>
  <c r="BG1152" i="4"/>
  <c r="AV1152" i="4"/>
  <c r="AV1146" i="4"/>
  <c r="BG1146" i="4"/>
  <c r="AV1162" i="4"/>
  <c r="BG1162" i="4"/>
  <c r="AV1182" i="4"/>
  <c r="BG1182" i="4"/>
  <c r="AV1210" i="4"/>
  <c r="BG1210" i="4"/>
  <c r="AV1219" i="4"/>
  <c r="BG1219" i="4"/>
  <c r="AV1230" i="4"/>
  <c r="BG1230" i="4"/>
  <c r="BG1231" i="4"/>
  <c r="AV1231" i="4"/>
  <c r="AV1267" i="4"/>
  <c r="BG1267" i="4"/>
  <c r="BD41" i="4"/>
  <c r="AX41" i="4"/>
  <c r="BD69" i="4"/>
  <c r="AX69" i="4"/>
  <c r="AX32" i="4"/>
  <c r="BD32" i="4"/>
  <c r="AX45" i="4"/>
  <c r="BD45" i="4"/>
  <c r="BD84" i="4"/>
  <c r="AX84" i="4"/>
  <c r="AX138" i="4"/>
  <c r="BD138" i="4"/>
  <c r="BD102" i="4"/>
  <c r="AX102" i="4"/>
  <c r="BD113" i="4"/>
  <c r="AX113" i="4"/>
  <c r="BD198" i="4"/>
  <c r="AX198" i="4"/>
  <c r="AX194" i="4"/>
  <c r="BD194" i="4"/>
  <c r="BD236" i="4"/>
  <c r="AX236" i="4"/>
  <c r="BD169" i="4"/>
  <c r="AX169" i="4"/>
  <c r="BD251" i="4"/>
  <c r="AX251" i="4"/>
  <c r="AX246" i="4"/>
  <c r="BD246" i="4"/>
  <c r="BD267" i="4"/>
  <c r="AX267" i="4"/>
  <c r="BD277" i="4"/>
  <c r="AX277" i="4"/>
  <c r="BD315" i="4"/>
  <c r="AX315" i="4"/>
  <c r="AX311" i="4"/>
  <c r="BD311" i="4"/>
  <c r="BD290" i="4"/>
  <c r="AX290" i="4"/>
  <c r="BD402" i="4"/>
  <c r="AX402" i="4"/>
  <c r="BD342" i="4"/>
  <c r="AX342" i="4"/>
  <c r="BD370" i="4"/>
  <c r="AX370" i="4"/>
  <c r="BD388" i="4"/>
  <c r="AX388" i="4"/>
  <c r="BD413" i="4"/>
  <c r="AX413" i="4"/>
  <c r="BD392" i="4"/>
  <c r="AX392" i="4"/>
  <c r="AX445" i="4"/>
  <c r="BD445" i="4"/>
  <c r="BD502" i="4"/>
  <c r="AX502" i="4"/>
  <c r="AX498" i="4"/>
  <c r="BD498" i="4"/>
  <c r="BD477" i="4"/>
  <c r="AX477" i="4"/>
  <c r="BD474" i="4"/>
  <c r="AX474" i="4"/>
  <c r="BD454" i="4"/>
  <c r="AX454" i="4"/>
  <c r="BD574" i="4"/>
  <c r="AX574" i="4"/>
  <c r="AX554" i="4"/>
  <c r="BD554" i="4"/>
  <c r="BD577" i="4"/>
  <c r="AX577" i="4"/>
  <c r="BD589" i="4"/>
  <c r="AX589" i="4"/>
  <c r="BD630" i="4"/>
  <c r="AX630" i="4"/>
  <c r="AX610" i="4"/>
  <c r="BD610" i="4"/>
  <c r="BD639" i="4"/>
  <c r="AX639" i="4"/>
  <c r="AX651" i="4"/>
  <c r="BD651" i="4"/>
  <c r="BD671" i="4"/>
  <c r="AX671" i="4"/>
  <c r="AX699" i="4"/>
  <c r="BD699" i="4"/>
  <c r="BD662" i="4"/>
  <c r="AX662" i="4"/>
  <c r="BD691" i="4"/>
  <c r="AX691" i="4"/>
  <c r="BD750" i="4"/>
  <c r="AX750" i="4"/>
  <c r="BD738" i="4"/>
  <c r="AX738" i="4"/>
  <c r="BD748" i="4"/>
  <c r="AX748" i="4"/>
  <c r="BD780" i="4"/>
  <c r="AX780" i="4"/>
  <c r="BD794" i="4"/>
  <c r="AX794" i="4"/>
  <c r="BD815" i="4"/>
  <c r="AX815" i="4"/>
  <c r="BD840" i="4"/>
  <c r="AX840" i="4"/>
  <c r="BD839" i="4"/>
  <c r="AX839" i="4"/>
  <c r="BD844" i="4"/>
  <c r="AX844" i="4"/>
  <c r="BD866" i="4"/>
  <c r="AX866" i="4"/>
  <c r="BD894" i="4"/>
  <c r="AX894" i="4"/>
  <c r="BD902" i="4"/>
  <c r="AX902" i="4"/>
  <c r="AX946" i="4"/>
  <c r="BD946" i="4"/>
  <c r="AX903" i="4"/>
  <c r="BD903" i="4"/>
  <c r="AX955" i="4"/>
  <c r="BD955" i="4"/>
  <c r="BD937" i="4"/>
  <c r="AX937" i="4"/>
  <c r="BD989" i="4"/>
  <c r="AX989" i="4"/>
  <c r="AX1015" i="4"/>
  <c r="BD1015" i="4"/>
  <c r="BD1006" i="4"/>
  <c r="AX1006" i="4"/>
  <c r="BD1038" i="4"/>
  <c r="AX1038" i="4"/>
  <c r="BD1049" i="4"/>
  <c r="AX1049" i="4"/>
  <c r="BD1050" i="4"/>
  <c r="AX1050" i="4"/>
  <c r="BD1052" i="4"/>
  <c r="AX1052" i="4"/>
  <c r="AX1103" i="4"/>
  <c r="BD1103" i="4"/>
  <c r="BD1126" i="4"/>
  <c r="AX1126" i="4"/>
  <c r="AX1111" i="4"/>
  <c r="BD1111" i="4"/>
  <c r="BD1136" i="4"/>
  <c r="AX1136" i="4"/>
  <c r="AX1159" i="4"/>
  <c r="BD1159" i="4"/>
  <c r="BD1158" i="4"/>
  <c r="AX1158" i="4"/>
  <c r="BD1202" i="4"/>
  <c r="AX1202" i="4"/>
  <c r="AX1212" i="4"/>
  <c r="BD1212" i="4"/>
  <c r="BD1215" i="4"/>
  <c r="AX1215" i="4"/>
  <c r="BD1235" i="4"/>
  <c r="AX1235" i="4"/>
  <c r="BD1249" i="4"/>
  <c r="AX1249" i="4"/>
  <c r="BD1266" i="4"/>
  <c r="AX1266" i="4"/>
  <c r="BE34" i="4"/>
  <c r="BC34" i="4"/>
  <c r="AZ34" i="4"/>
  <c r="BE13" i="4"/>
  <c r="BC13" i="4"/>
  <c r="AZ13" i="4"/>
  <c r="BE57" i="4"/>
  <c r="BC57" i="4"/>
  <c r="AZ57" i="4"/>
  <c r="BE98" i="4"/>
  <c r="BC98" i="4"/>
  <c r="AZ98" i="4"/>
  <c r="BE79" i="4"/>
  <c r="BC79" i="4"/>
  <c r="AZ79" i="4"/>
  <c r="BE91" i="4"/>
  <c r="BC91" i="4"/>
  <c r="AZ91" i="4"/>
  <c r="BE140" i="4"/>
  <c r="BC140" i="4"/>
  <c r="AZ140" i="4"/>
  <c r="BE88" i="4"/>
  <c r="BC88" i="4"/>
  <c r="AZ88" i="4"/>
  <c r="BE116" i="4"/>
  <c r="BC116" i="4"/>
  <c r="AZ116" i="4"/>
  <c r="AZ157" i="4"/>
  <c r="BE157" i="4"/>
  <c r="BC157" i="4"/>
  <c r="BE197" i="4"/>
  <c r="BC197" i="4"/>
  <c r="AZ197" i="4"/>
  <c r="BE193" i="4"/>
  <c r="BC193" i="4"/>
  <c r="AZ193" i="4"/>
  <c r="BE221" i="4"/>
  <c r="BC221" i="4"/>
  <c r="AZ221" i="4"/>
  <c r="BE201" i="4"/>
  <c r="BC201" i="4"/>
  <c r="AZ201" i="4"/>
  <c r="BC232" i="4"/>
  <c r="AZ232" i="4"/>
  <c r="BE232" i="4"/>
  <c r="BE243" i="4"/>
  <c r="BC243" i="4"/>
  <c r="AZ243" i="4"/>
  <c r="BE256" i="4"/>
  <c r="BC256" i="4"/>
  <c r="AZ256" i="4"/>
  <c r="BC326" i="4"/>
  <c r="BE326" i="4"/>
  <c r="AZ326" i="4"/>
  <c r="BC282" i="4"/>
  <c r="BE282" i="4"/>
  <c r="AZ282" i="4"/>
  <c r="AZ329" i="4"/>
  <c r="BE329" i="4"/>
  <c r="BC329" i="4"/>
  <c r="BE321" i="4"/>
  <c r="BC321" i="4"/>
  <c r="AZ321" i="4"/>
  <c r="BE424" i="4"/>
  <c r="BC424" i="4"/>
  <c r="AZ424" i="4"/>
  <c r="AZ341" i="4"/>
  <c r="BE341" i="4"/>
  <c r="BC341" i="4"/>
  <c r="BE353" i="4"/>
  <c r="BC353" i="4"/>
  <c r="AZ353" i="4"/>
  <c r="BE417" i="4"/>
  <c r="BC417" i="4"/>
  <c r="AZ417" i="4"/>
  <c r="BC396" i="4"/>
  <c r="BE396" i="4"/>
  <c r="AZ396" i="4"/>
  <c r="BE407" i="4"/>
  <c r="BC407" i="4"/>
  <c r="AZ407" i="4"/>
  <c r="BE442" i="4"/>
  <c r="BC442" i="4"/>
  <c r="AZ442" i="4"/>
  <c r="BE485" i="4"/>
  <c r="BC485" i="4"/>
  <c r="AZ485" i="4"/>
  <c r="AZ497" i="4"/>
  <c r="BE497" i="4"/>
  <c r="BC497" i="4"/>
  <c r="BC477" i="4"/>
  <c r="AZ477" i="4"/>
  <c r="BE477" i="4"/>
  <c r="BE506" i="4"/>
  <c r="BC506" i="4"/>
  <c r="AZ506" i="4"/>
  <c r="BE561" i="4"/>
  <c r="BC561" i="4"/>
  <c r="AZ561" i="4"/>
  <c r="BC539" i="4"/>
  <c r="AZ539" i="4"/>
  <c r="BE539" i="4"/>
  <c r="BE552" i="4"/>
  <c r="BC552" i="4"/>
  <c r="AZ552" i="4"/>
  <c r="BE549" i="4"/>
  <c r="BC549" i="4"/>
  <c r="AZ549" i="4"/>
  <c r="BE617" i="4"/>
  <c r="BC617" i="4"/>
  <c r="AZ617" i="4"/>
  <c r="BC613" i="4"/>
  <c r="AZ613" i="4"/>
  <c r="BE613" i="4"/>
  <c r="BE609" i="4"/>
  <c r="BC609" i="4"/>
  <c r="AZ609" i="4"/>
  <c r="BC650" i="4"/>
  <c r="AZ650" i="4"/>
  <c r="BE650" i="4"/>
  <c r="BE602" i="4"/>
  <c r="BC602" i="4"/>
  <c r="AZ602" i="4"/>
  <c r="BE686" i="4"/>
  <c r="BC686" i="4"/>
  <c r="AZ686" i="4"/>
  <c r="BE698" i="4"/>
  <c r="BC698" i="4"/>
  <c r="AZ698" i="4"/>
  <c r="BC712" i="4"/>
  <c r="BE712" i="4"/>
  <c r="AZ712" i="4"/>
  <c r="BE690" i="4"/>
  <c r="BC690" i="4"/>
  <c r="AZ690" i="4"/>
  <c r="BE725" i="4"/>
  <c r="BC725" i="4"/>
  <c r="AZ725" i="4"/>
  <c r="BE737" i="4"/>
  <c r="BC737" i="4"/>
  <c r="AZ737" i="4"/>
  <c r="BE781" i="4"/>
  <c r="AZ781" i="4"/>
  <c r="BC781" i="4"/>
  <c r="BC758" i="4"/>
  <c r="AZ758" i="4"/>
  <c r="BE758" i="4"/>
  <c r="BE790" i="4"/>
  <c r="BC790" i="4"/>
  <c r="AZ790" i="4"/>
  <c r="AZ784" i="4"/>
  <c r="BE784" i="4"/>
  <c r="BC784" i="4"/>
  <c r="BC844" i="4"/>
  <c r="AZ844" i="4"/>
  <c r="BE844" i="4"/>
  <c r="BE841" i="4"/>
  <c r="BC841" i="4"/>
  <c r="AZ841" i="4"/>
  <c r="BE856" i="4"/>
  <c r="BC856" i="4"/>
  <c r="AZ856" i="4"/>
  <c r="BE851" i="4"/>
  <c r="BC851" i="4"/>
  <c r="AZ851" i="4"/>
  <c r="BE918" i="4"/>
  <c r="AZ918" i="4"/>
  <c r="BC918" i="4"/>
  <c r="BE926" i="4"/>
  <c r="BC926" i="4"/>
  <c r="AZ926" i="4"/>
  <c r="AZ909" i="4"/>
  <c r="BE909" i="4"/>
  <c r="BC909" i="4"/>
  <c r="BE935" i="4"/>
  <c r="BC935" i="4"/>
  <c r="AZ935" i="4"/>
  <c r="BE968" i="4"/>
  <c r="BC968" i="4"/>
  <c r="AZ968" i="4"/>
  <c r="BC964" i="4"/>
  <c r="AZ964" i="4"/>
  <c r="BE964" i="4"/>
  <c r="BE971" i="4"/>
  <c r="BC971" i="4"/>
  <c r="AZ971" i="4"/>
  <c r="BC1011" i="4"/>
  <c r="BE1011" i="4"/>
  <c r="AZ1011" i="4"/>
  <c r="BC1043" i="4"/>
  <c r="AZ1043" i="4"/>
  <c r="BE1043" i="4"/>
  <c r="BC1039" i="4"/>
  <c r="AZ1039" i="4"/>
  <c r="BE1039" i="4"/>
  <c r="AZ1072" i="4"/>
  <c r="BE1072" i="4"/>
  <c r="BC1072" i="4"/>
  <c r="AZ1073" i="4"/>
  <c r="BC1073" i="4"/>
  <c r="BE1073" i="4"/>
  <c r="BE1066" i="4"/>
  <c r="BC1066" i="4"/>
  <c r="AZ1066" i="4"/>
  <c r="AZ1094" i="4"/>
  <c r="BE1094" i="4"/>
  <c r="BC1094" i="4"/>
  <c r="BC1118" i="4"/>
  <c r="AZ1118" i="4"/>
  <c r="BE1118" i="4"/>
  <c r="BE1124" i="4"/>
  <c r="BC1124" i="4"/>
  <c r="AZ1124" i="4"/>
  <c r="AZ1161" i="4"/>
  <c r="BE1161" i="4"/>
  <c r="BC1161" i="4"/>
  <c r="BE1164" i="4"/>
  <c r="AZ1164" i="4"/>
  <c r="BC1164" i="4"/>
  <c r="BE1191" i="4"/>
  <c r="AZ1191" i="4"/>
  <c r="BC1191" i="4"/>
  <c r="AZ1186" i="4"/>
  <c r="BE1186" i="4"/>
  <c r="BC1186" i="4"/>
  <c r="BE1204" i="4"/>
  <c r="BC1204" i="4"/>
  <c r="AZ1204" i="4"/>
  <c r="BC1236" i="4"/>
  <c r="AZ1236" i="4"/>
  <c r="BE1236" i="4"/>
  <c r="AZ1241" i="4"/>
  <c r="BC1241" i="4"/>
  <c r="BE1241" i="4"/>
  <c r="BC1262" i="4"/>
  <c r="BE1262" i="4"/>
  <c r="AZ1262" i="4"/>
  <c r="AY29" i="4"/>
  <c r="AY90" i="4"/>
  <c r="AY71" i="4"/>
  <c r="AY212" i="4"/>
  <c r="AY165" i="4"/>
  <c r="AY229" i="4"/>
  <c r="AY290" i="4"/>
  <c r="AY392" i="4"/>
  <c r="AY336" i="4"/>
  <c r="AY398" i="4"/>
  <c r="AY450" i="4"/>
  <c r="AY397" i="4"/>
  <c r="AY461" i="4"/>
  <c r="AY522" i="4"/>
  <c r="AY500" i="4"/>
  <c r="AY517" i="4"/>
  <c r="AY563" i="4"/>
  <c r="AY575" i="4"/>
  <c r="AY555" i="4"/>
  <c r="AY623" i="4"/>
  <c r="AY646" i="4"/>
  <c r="AY599" i="4"/>
  <c r="AY579" i="4"/>
  <c r="AY680" i="4"/>
  <c r="AY709" i="4"/>
  <c r="AY671" i="4"/>
  <c r="AY730" i="4"/>
  <c r="AY774" i="4"/>
  <c r="AY969" i="4"/>
  <c r="AY1001" i="4"/>
  <c r="AY999" i="4"/>
  <c r="AY1039" i="4"/>
  <c r="AY1068" i="4"/>
  <c r="AY1090" i="4"/>
  <c r="AY1080" i="4"/>
  <c r="AY1123" i="4"/>
  <c r="AY1118" i="4"/>
  <c r="AY1164" i="4"/>
  <c r="AY1225" i="4"/>
  <c r="AY1232" i="4"/>
  <c r="AY1266" i="4"/>
  <c r="BF88" i="4"/>
  <c r="BF65" i="4"/>
  <c r="BF86" i="4"/>
  <c r="BF167" i="4"/>
  <c r="BF106" i="4"/>
  <c r="BF119" i="4"/>
  <c r="BF97" i="4"/>
  <c r="BF165" i="4"/>
  <c r="BF177" i="4"/>
  <c r="BF173" i="4"/>
  <c r="BF153" i="4"/>
  <c r="BF234" i="4"/>
  <c r="BF228" i="4"/>
  <c r="BF287" i="4"/>
  <c r="BF286" i="4"/>
  <c r="BF299" i="4"/>
  <c r="BF332" i="4"/>
  <c r="BF328" i="4"/>
  <c r="BF364" i="4"/>
  <c r="BF378" i="4"/>
  <c r="BF383" i="4"/>
  <c r="BF391" i="4"/>
  <c r="BF398" i="4"/>
  <c r="BF426" i="4"/>
  <c r="BF437" i="4"/>
  <c r="BF453" i="4"/>
  <c r="BF482" i="4"/>
  <c r="BF445" i="4"/>
  <c r="BF511" i="4"/>
  <c r="BF529" i="4"/>
  <c r="BF558" i="4"/>
  <c r="BF554" i="4"/>
  <c r="BF533" i="4"/>
  <c r="BF579" i="4"/>
  <c r="BF631" i="4"/>
  <c r="BF653" i="4"/>
  <c r="BF606" i="4"/>
  <c r="BF603" i="4"/>
  <c r="BF704" i="4"/>
  <c r="BF716" i="4"/>
  <c r="BF695" i="4"/>
  <c r="BF730" i="4"/>
  <c r="BF710" i="4"/>
  <c r="BF739" i="4"/>
  <c r="BF753" i="4"/>
  <c r="BF780" i="4"/>
  <c r="BF806" i="4"/>
  <c r="BF801" i="4"/>
  <c r="BF833" i="4"/>
  <c r="BF865" i="4"/>
  <c r="BF859" i="4"/>
  <c r="BF870" i="4"/>
  <c r="BF892" i="4"/>
  <c r="BF914" i="4"/>
  <c r="BF911" i="4"/>
  <c r="BF930" i="4"/>
  <c r="BF943" i="4"/>
  <c r="BF998" i="4"/>
  <c r="BF974" i="4"/>
  <c r="BF1001" i="4"/>
  <c r="BF1044" i="4"/>
  <c r="BF1010" i="4"/>
  <c r="BF1058" i="4"/>
  <c r="BF1075" i="4"/>
  <c r="BF1085" i="4"/>
  <c r="BF1115" i="4"/>
  <c r="BF1128" i="4"/>
  <c r="BF1108" i="4"/>
  <c r="BF1151" i="4"/>
  <c r="BF1190" i="4"/>
  <c r="BF1195" i="4"/>
  <c r="BF1181" i="4"/>
  <c r="BF1215" i="4"/>
  <c r="BF1229" i="4"/>
  <c r="BF1254" i="4"/>
  <c r="BF1257" i="4"/>
  <c r="AX42" i="4"/>
  <c r="BD42" i="4"/>
  <c r="BG87" i="4"/>
  <c r="AV87" i="4"/>
  <c r="AV52" i="4"/>
  <c r="BG52" i="4"/>
  <c r="AV80" i="4"/>
  <c r="BG80" i="4"/>
  <c r="AV113" i="4"/>
  <c r="BG113" i="4"/>
  <c r="AV92" i="4"/>
  <c r="BG92" i="4"/>
  <c r="AV158" i="4"/>
  <c r="BG158" i="4"/>
  <c r="BG187" i="4"/>
  <c r="AV187" i="4"/>
  <c r="BG242" i="4"/>
  <c r="AV242" i="4"/>
  <c r="AV206" i="4"/>
  <c r="BG206" i="4"/>
  <c r="AV176" i="4"/>
  <c r="BG176" i="4"/>
  <c r="BG189" i="4"/>
  <c r="AV189" i="4"/>
  <c r="AV277" i="4"/>
  <c r="BG277" i="4"/>
  <c r="AV215" i="4"/>
  <c r="BG215" i="4"/>
  <c r="AV227" i="4"/>
  <c r="BG227" i="4"/>
  <c r="BG318" i="4"/>
  <c r="AV318" i="4"/>
  <c r="BG301" i="4"/>
  <c r="AV301" i="4"/>
  <c r="AV337" i="4"/>
  <c r="BG337" i="4"/>
  <c r="AV292" i="4"/>
  <c r="BG292" i="4"/>
  <c r="BG352" i="4"/>
  <c r="AV352" i="4"/>
  <c r="AV347" i="4"/>
  <c r="BG347" i="4"/>
  <c r="AV326" i="4"/>
  <c r="BG326" i="4"/>
  <c r="BG421" i="4"/>
  <c r="AV421" i="4"/>
  <c r="AV451" i="4"/>
  <c r="BG451" i="4"/>
  <c r="BG395" i="4"/>
  <c r="AV395" i="4"/>
  <c r="BG442" i="4"/>
  <c r="AV442" i="4"/>
  <c r="BG472" i="4"/>
  <c r="AV472" i="4"/>
  <c r="BG502" i="4"/>
  <c r="AV502" i="4"/>
  <c r="AV448" i="4"/>
  <c r="BG448" i="4"/>
  <c r="AV444" i="4"/>
  <c r="BG444" i="4"/>
  <c r="BG531" i="4"/>
  <c r="AV531" i="4"/>
  <c r="BG527" i="4"/>
  <c r="AV527" i="4"/>
  <c r="AV556" i="4"/>
  <c r="BG556" i="4"/>
  <c r="AV535" i="4"/>
  <c r="BG535" i="4"/>
  <c r="BG637" i="4"/>
  <c r="AV637" i="4"/>
  <c r="BG600" i="4"/>
  <c r="AV600" i="4"/>
  <c r="AV629" i="4"/>
  <c r="BG629" i="4"/>
  <c r="AV624" i="4"/>
  <c r="BG624" i="4"/>
  <c r="BG715" i="4"/>
  <c r="AV715" i="4"/>
  <c r="BG672" i="4"/>
  <c r="AV672" i="4"/>
  <c r="AV668" i="4"/>
  <c r="BG668" i="4"/>
  <c r="AV710" i="4"/>
  <c r="BG710" i="4"/>
  <c r="BG719" i="4"/>
  <c r="AV719" i="4"/>
  <c r="AV713" i="4"/>
  <c r="BG713" i="4"/>
  <c r="BG751" i="4"/>
  <c r="AV751" i="4"/>
  <c r="BG776" i="4"/>
  <c r="AV776" i="4"/>
  <c r="AV774" i="4"/>
  <c r="BG774" i="4"/>
  <c r="BG808" i="4"/>
  <c r="AV808" i="4"/>
  <c r="BG807" i="4"/>
  <c r="AV807" i="4"/>
  <c r="AV821" i="4"/>
  <c r="BG821" i="4"/>
  <c r="AV873" i="4"/>
  <c r="BG873" i="4"/>
  <c r="AV845" i="4"/>
  <c r="BG845" i="4"/>
  <c r="AV854" i="4"/>
  <c r="BG854" i="4"/>
  <c r="AV894" i="4"/>
  <c r="BG894" i="4"/>
  <c r="AV899" i="4"/>
  <c r="BG899" i="4"/>
  <c r="AV929" i="4"/>
  <c r="BG929" i="4"/>
  <c r="BG939" i="4"/>
  <c r="AV939" i="4"/>
  <c r="AV944" i="4"/>
  <c r="BG944" i="4"/>
  <c r="BG980" i="4"/>
  <c r="AV980" i="4"/>
  <c r="BG1004" i="4"/>
  <c r="AV1004" i="4"/>
  <c r="BG1001" i="4"/>
  <c r="AV1001" i="4"/>
  <c r="BG1021" i="4"/>
  <c r="AV1021" i="4"/>
  <c r="BG1041" i="4"/>
  <c r="AV1041" i="4"/>
  <c r="AV1069" i="4"/>
  <c r="BG1069" i="4"/>
  <c r="AV1074" i="4"/>
  <c r="BG1074" i="4"/>
  <c r="AV1099" i="4"/>
  <c r="BG1099" i="4"/>
  <c r="BG1087" i="4"/>
  <c r="AV1087" i="4"/>
  <c r="AV1120" i="4"/>
  <c r="BG1120" i="4"/>
  <c r="BG1137" i="4"/>
  <c r="AV1137" i="4"/>
  <c r="AV1150" i="4"/>
  <c r="BG1150" i="4"/>
  <c r="AV1164" i="4"/>
  <c r="BG1164" i="4"/>
  <c r="AV1191" i="4"/>
  <c r="BG1191" i="4"/>
  <c r="AV1187" i="4"/>
  <c r="BG1187" i="4"/>
  <c r="BG1208" i="4"/>
  <c r="AV1208" i="4"/>
  <c r="AV1232" i="4"/>
  <c r="BG1232" i="4"/>
  <c r="BG1250" i="4"/>
  <c r="AV1250" i="4"/>
  <c r="AV1264" i="4"/>
  <c r="BG1264" i="4"/>
  <c r="BD83" i="4"/>
  <c r="AX83" i="4"/>
  <c r="BD48" i="4"/>
  <c r="AX48" i="4"/>
  <c r="BD61" i="4"/>
  <c r="AX61" i="4"/>
  <c r="AX93" i="4"/>
  <c r="BD93" i="4"/>
  <c r="AX143" i="4"/>
  <c r="BD143" i="4"/>
  <c r="BD118" i="4"/>
  <c r="AX118" i="4"/>
  <c r="BD129" i="4"/>
  <c r="AX129" i="4"/>
  <c r="BD164" i="4"/>
  <c r="AX164" i="4"/>
  <c r="AX204" i="4"/>
  <c r="BD204" i="4"/>
  <c r="BD157" i="4"/>
  <c r="AX157" i="4"/>
  <c r="BD185" i="4"/>
  <c r="AX185" i="4"/>
  <c r="BD233" i="4"/>
  <c r="AX233" i="4"/>
  <c r="AX245" i="4"/>
  <c r="BD245" i="4"/>
  <c r="BD280" i="4"/>
  <c r="AX280" i="4"/>
  <c r="BD253" i="4"/>
  <c r="AX253" i="4"/>
  <c r="BD320" i="4"/>
  <c r="AX320" i="4"/>
  <c r="BD278" i="4"/>
  <c r="AX278" i="4"/>
  <c r="BD306" i="4"/>
  <c r="AX306" i="4"/>
  <c r="BD348" i="4"/>
  <c r="AX348" i="4"/>
  <c r="AX358" i="4"/>
  <c r="BD358" i="4"/>
  <c r="BD379" i="4"/>
  <c r="AX379" i="4"/>
  <c r="BD335" i="4"/>
  <c r="AX335" i="4"/>
  <c r="AX396" i="4"/>
  <c r="BD396" i="4"/>
  <c r="BD408" i="4"/>
  <c r="AX408" i="4"/>
  <c r="AX446" i="4"/>
  <c r="BD446" i="4"/>
  <c r="BD452" i="4"/>
  <c r="AX452" i="4"/>
  <c r="AX464" i="4"/>
  <c r="BD464" i="4"/>
  <c r="BD493" i="4"/>
  <c r="AX493" i="4"/>
  <c r="BD490" i="4"/>
  <c r="AX490" i="4"/>
  <c r="BD470" i="4"/>
  <c r="AX470" i="4"/>
  <c r="AX524" i="4"/>
  <c r="BD524" i="4"/>
  <c r="AX570" i="4"/>
  <c r="BD570" i="4"/>
  <c r="BD516" i="4"/>
  <c r="AX516" i="4"/>
  <c r="BD545" i="4"/>
  <c r="AX545" i="4"/>
  <c r="BD644" i="4"/>
  <c r="AX644" i="4"/>
  <c r="AX626" i="4"/>
  <c r="BD626" i="4"/>
  <c r="AX590" i="4"/>
  <c r="BD590" i="4"/>
  <c r="AX667" i="4"/>
  <c r="BD667" i="4"/>
  <c r="BD687" i="4"/>
  <c r="AX687" i="4"/>
  <c r="AX708" i="4"/>
  <c r="BD708" i="4"/>
  <c r="BD678" i="4"/>
  <c r="AX678" i="4"/>
  <c r="BD713" i="4"/>
  <c r="AX713" i="4"/>
  <c r="BD729" i="4"/>
  <c r="AX729" i="4"/>
  <c r="AX749" i="4"/>
  <c r="BD749" i="4"/>
  <c r="BD770" i="4"/>
  <c r="AX770" i="4"/>
  <c r="BD787" i="4"/>
  <c r="AX787" i="4"/>
  <c r="BD806" i="4"/>
  <c r="AX806" i="4"/>
  <c r="BD802" i="4"/>
  <c r="AX802" i="4"/>
  <c r="BD821" i="4"/>
  <c r="AX821" i="4"/>
  <c r="BD828" i="4"/>
  <c r="AX828" i="4"/>
  <c r="BD860" i="4"/>
  <c r="AX860" i="4"/>
  <c r="BD852" i="4"/>
  <c r="AX852" i="4"/>
  <c r="AX912" i="4"/>
  <c r="BD912" i="4"/>
  <c r="BD885" i="4"/>
  <c r="AX885" i="4"/>
  <c r="BD929" i="4"/>
  <c r="AX929" i="4"/>
  <c r="AX919" i="4"/>
  <c r="BD919" i="4"/>
  <c r="BD983" i="4"/>
  <c r="AX983" i="4"/>
  <c r="BD954" i="4"/>
  <c r="AX954" i="4"/>
  <c r="BD996" i="4"/>
  <c r="AX996" i="4"/>
  <c r="AX1025" i="4"/>
  <c r="BD1025" i="4"/>
  <c r="BD1021" i="4"/>
  <c r="AX1021" i="4"/>
  <c r="BD1014" i="4"/>
  <c r="AX1014" i="4"/>
  <c r="AX1033" i="4"/>
  <c r="BD1033" i="4"/>
  <c r="BD1053" i="4"/>
  <c r="AX1053" i="4"/>
  <c r="BD1083" i="4"/>
  <c r="AX1083" i="4"/>
  <c r="BD1086" i="4"/>
  <c r="AX1086" i="4"/>
  <c r="AX1129" i="4"/>
  <c r="BD1129" i="4"/>
  <c r="AX1127" i="4"/>
  <c r="BD1127" i="4"/>
  <c r="BD1137" i="4"/>
  <c r="AX1137" i="4"/>
  <c r="AX1173" i="4"/>
  <c r="BD1173" i="4"/>
  <c r="BD1168" i="4"/>
  <c r="AX1168" i="4"/>
  <c r="AX1167" i="4"/>
  <c r="BD1167" i="4"/>
  <c r="AX1208" i="4"/>
  <c r="BD1208" i="4"/>
  <c r="BD1236" i="4"/>
  <c r="AX1236" i="4"/>
  <c r="BD1242" i="4"/>
  <c r="AX1242" i="4"/>
  <c r="BD1237" i="4"/>
  <c r="AX1237" i="4"/>
  <c r="BD1268" i="4"/>
  <c r="AX1268" i="4"/>
  <c r="BG9" i="4"/>
  <c r="BC39" i="4"/>
  <c r="AZ39" i="4"/>
  <c r="BE39" i="4"/>
  <c r="BE50" i="4"/>
  <c r="AZ50" i="4"/>
  <c r="BC50" i="4"/>
  <c r="BE73" i="4"/>
  <c r="BC73" i="4"/>
  <c r="AZ73" i="4"/>
  <c r="BE101" i="4"/>
  <c r="AZ101" i="4"/>
  <c r="BC101" i="4"/>
  <c r="BE100" i="4"/>
  <c r="BC100" i="4"/>
  <c r="AZ100" i="4"/>
  <c r="AZ111" i="4"/>
  <c r="BE111" i="4"/>
  <c r="BC111" i="4"/>
  <c r="AZ153" i="4"/>
  <c r="BC153" i="4"/>
  <c r="BE153" i="4"/>
  <c r="BE104" i="4"/>
  <c r="BC104" i="4"/>
  <c r="AZ104" i="4"/>
  <c r="BE132" i="4"/>
  <c r="BC132" i="4"/>
  <c r="AZ132" i="4"/>
  <c r="BC163" i="4"/>
  <c r="AZ163" i="4"/>
  <c r="BE163" i="4"/>
  <c r="BC206" i="4"/>
  <c r="AZ206" i="4"/>
  <c r="BE206" i="4"/>
  <c r="BE213" i="4"/>
  <c r="BC213" i="4"/>
  <c r="AZ213" i="4"/>
  <c r="AZ155" i="4"/>
  <c r="BE155" i="4"/>
  <c r="BC155" i="4"/>
  <c r="BE208" i="4"/>
  <c r="BC208" i="4"/>
  <c r="AZ208" i="4"/>
  <c r="BC249" i="4"/>
  <c r="AZ249" i="4"/>
  <c r="BE249" i="4"/>
  <c r="BE259" i="4"/>
  <c r="BC259" i="4"/>
  <c r="AZ259" i="4"/>
  <c r="BE269" i="4"/>
  <c r="BC269" i="4"/>
  <c r="AZ269" i="4"/>
  <c r="BE334" i="4"/>
  <c r="BC334" i="4"/>
  <c r="AZ334" i="4"/>
  <c r="BC298" i="4"/>
  <c r="AZ298" i="4"/>
  <c r="BE298" i="4"/>
  <c r="BE293" i="4"/>
  <c r="BC293" i="4"/>
  <c r="AZ293" i="4"/>
  <c r="BE288" i="4"/>
  <c r="BC288" i="4"/>
  <c r="AZ288" i="4"/>
  <c r="BE363" i="4"/>
  <c r="BC363" i="4"/>
  <c r="AZ363" i="4"/>
  <c r="BE357" i="4"/>
  <c r="BC357" i="4"/>
  <c r="AZ357" i="4"/>
  <c r="BE369" i="4"/>
  <c r="BC369" i="4"/>
  <c r="AZ369" i="4"/>
  <c r="BE431" i="4"/>
  <c r="BC431" i="4"/>
  <c r="AZ431" i="4"/>
  <c r="BC412" i="4"/>
  <c r="AZ412" i="4"/>
  <c r="BE412" i="4"/>
  <c r="BE423" i="4"/>
  <c r="BC423" i="4"/>
  <c r="AZ423" i="4"/>
  <c r="BE443" i="4"/>
  <c r="BC443" i="4"/>
  <c r="AZ443" i="4"/>
  <c r="BE501" i="4"/>
  <c r="BC501" i="4"/>
  <c r="AZ501" i="4"/>
  <c r="BE463" i="4"/>
  <c r="BC463" i="4"/>
  <c r="AZ463" i="4"/>
  <c r="BE493" i="4"/>
  <c r="BC493" i="4"/>
  <c r="AZ493" i="4"/>
  <c r="BE521" i="4"/>
  <c r="BC521" i="4"/>
  <c r="AZ521" i="4"/>
  <c r="BE576" i="4"/>
  <c r="BC576" i="4"/>
  <c r="AZ576" i="4"/>
  <c r="BC556" i="4"/>
  <c r="AZ556" i="4"/>
  <c r="BE556" i="4"/>
  <c r="BE568" i="4"/>
  <c r="BC568" i="4"/>
  <c r="AZ568" i="4"/>
  <c r="BE565" i="4"/>
  <c r="BC565" i="4"/>
  <c r="AZ565" i="4"/>
  <c r="BE633" i="4"/>
  <c r="BC633" i="4"/>
  <c r="AZ633" i="4"/>
  <c r="BC629" i="4"/>
  <c r="AZ629" i="4"/>
  <c r="BE629" i="4"/>
  <c r="BE625" i="4"/>
  <c r="BC625" i="4"/>
  <c r="AZ625" i="4"/>
  <c r="BE605" i="4"/>
  <c r="BC605" i="4"/>
  <c r="AZ605" i="4"/>
  <c r="BE618" i="4"/>
  <c r="BC618" i="4"/>
  <c r="AZ618" i="4"/>
  <c r="BE702" i="4"/>
  <c r="BC702" i="4"/>
  <c r="AZ702" i="4"/>
  <c r="BE665" i="4"/>
  <c r="BC665" i="4"/>
  <c r="AZ665" i="4"/>
  <c r="BE677" i="4"/>
  <c r="BC677" i="4"/>
  <c r="AZ677" i="4"/>
  <c r="BE706" i="4"/>
  <c r="BC706" i="4"/>
  <c r="AZ706" i="4"/>
  <c r="BE726" i="4"/>
  <c r="BC726" i="4"/>
  <c r="AZ726" i="4"/>
  <c r="BE743" i="4"/>
  <c r="BC743" i="4"/>
  <c r="AZ743" i="4"/>
  <c r="BC783" i="4"/>
  <c r="BE783" i="4"/>
  <c r="AZ783" i="4"/>
  <c r="BC759" i="4"/>
  <c r="AZ759" i="4"/>
  <c r="BE759" i="4"/>
  <c r="BE789" i="4"/>
  <c r="BC789" i="4"/>
  <c r="AZ789" i="4"/>
  <c r="BE800" i="4"/>
  <c r="BC800" i="4"/>
  <c r="AZ800" i="4"/>
  <c r="BE814" i="4"/>
  <c r="BC814" i="4"/>
  <c r="AZ814" i="4"/>
  <c r="BE848" i="4"/>
  <c r="AZ848" i="4"/>
  <c r="BC848" i="4"/>
  <c r="BE855" i="4"/>
  <c r="BC855" i="4"/>
  <c r="AZ855" i="4"/>
  <c r="BC850" i="4"/>
  <c r="AZ850" i="4"/>
  <c r="BE850" i="4"/>
  <c r="BE924" i="4"/>
  <c r="BC924" i="4"/>
  <c r="AZ924" i="4"/>
  <c r="BE896" i="4"/>
  <c r="BC896" i="4"/>
  <c r="AZ896" i="4"/>
  <c r="BE907" i="4"/>
  <c r="AZ907" i="4"/>
  <c r="BC907" i="4"/>
  <c r="BE951" i="4"/>
  <c r="BC951" i="4"/>
  <c r="AZ951" i="4"/>
  <c r="BE942" i="4"/>
  <c r="BC942" i="4"/>
  <c r="AZ942" i="4"/>
  <c r="BC981" i="4"/>
  <c r="AZ981" i="4"/>
  <c r="BE981" i="4"/>
  <c r="BC977" i="4"/>
  <c r="AZ977" i="4"/>
  <c r="BE977" i="4"/>
  <c r="BE1024" i="4"/>
  <c r="BC1024" i="4"/>
  <c r="AZ1024" i="4"/>
  <c r="BC1018" i="4"/>
  <c r="AZ1018" i="4"/>
  <c r="BE1018" i="4"/>
  <c r="BE1050" i="4"/>
  <c r="BC1050" i="4"/>
  <c r="AZ1050" i="4"/>
  <c r="BE1045" i="4"/>
  <c r="BC1045" i="4"/>
  <c r="AZ1045" i="4"/>
  <c r="BC1074" i="4"/>
  <c r="AZ1074" i="4"/>
  <c r="BE1074" i="4"/>
  <c r="BE1078" i="4"/>
  <c r="BC1078" i="4"/>
  <c r="AZ1078" i="4"/>
  <c r="BC1104" i="4"/>
  <c r="BE1104" i="4"/>
  <c r="AZ1104" i="4"/>
  <c r="BC1135" i="4"/>
  <c r="BE1135" i="4"/>
  <c r="AZ1135" i="4"/>
  <c r="BC1145" i="4"/>
  <c r="AZ1145" i="4"/>
  <c r="BE1145" i="4"/>
  <c r="BC1162" i="4"/>
  <c r="BE1162" i="4"/>
  <c r="AZ1162" i="4"/>
  <c r="BC1185" i="4"/>
  <c r="AZ1185" i="4"/>
  <c r="BE1185" i="4"/>
  <c r="BC1199" i="4"/>
  <c r="AZ1199" i="4"/>
  <c r="BE1199" i="4"/>
  <c r="AZ1198" i="4"/>
  <c r="BC1198" i="4"/>
  <c r="BE1198" i="4"/>
  <c r="BC1228" i="4"/>
  <c r="AZ1228" i="4"/>
  <c r="BE1228" i="4"/>
  <c r="BC1218" i="4"/>
  <c r="BE1218" i="4"/>
  <c r="AZ1218" i="4"/>
  <c r="BC1250" i="4"/>
  <c r="BE1250" i="4"/>
  <c r="AZ1250" i="4"/>
  <c r="AZ1249" i="4"/>
  <c r="BE1249" i="4"/>
  <c r="BC1249" i="4"/>
  <c r="AY107" i="4"/>
  <c r="AY86" i="4"/>
  <c r="AY114" i="4"/>
  <c r="AY127" i="4"/>
  <c r="AY157" i="4"/>
  <c r="AY205" i="4"/>
  <c r="AY181" i="4"/>
  <c r="AY161" i="4"/>
  <c r="AY237" i="4"/>
  <c r="AY306" i="4"/>
  <c r="AY302" i="4"/>
  <c r="AY320" i="4"/>
  <c r="AY352" i="4"/>
  <c r="AY413" i="4"/>
  <c r="AY478" i="4"/>
  <c r="AY457" i="4"/>
  <c r="AY533" i="4"/>
  <c r="AY589" i="4"/>
  <c r="AY571" i="4"/>
  <c r="AY639" i="4"/>
  <c r="AY603" i="4"/>
  <c r="AY615" i="4"/>
  <c r="AY595" i="4"/>
  <c r="AY696" i="4"/>
  <c r="AY659" i="4"/>
  <c r="AY687" i="4"/>
  <c r="AY683" i="4"/>
  <c r="AY748" i="4"/>
  <c r="AY782" i="4"/>
  <c r="AY778" i="4"/>
  <c r="AY803" i="4"/>
  <c r="AY872" i="4"/>
  <c r="AY903" i="4"/>
  <c r="AY929" i="4"/>
  <c r="AY961" i="4"/>
  <c r="AY1015" i="4"/>
  <c r="AY1076" i="4"/>
  <c r="AY1059" i="4"/>
  <c r="AY1136" i="4"/>
  <c r="AY1154" i="4"/>
  <c r="AY1186" i="4"/>
  <c r="AY1221" i="4"/>
  <c r="AY1248" i="4"/>
  <c r="BF48" i="4"/>
  <c r="BD10" i="4"/>
  <c r="AX10" i="4"/>
  <c r="BF94" i="4"/>
  <c r="BF81" i="4"/>
  <c r="BF150" i="4"/>
  <c r="BF126" i="4"/>
  <c r="BF122" i="4"/>
  <c r="BF135" i="4"/>
  <c r="BF113" i="4"/>
  <c r="BF181" i="4"/>
  <c r="BF194" i="4"/>
  <c r="BF190" i="4"/>
  <c r="BF169" i="4"/>
  <c r="BF251" i="4"/>
  <c r="BF245" i="4"/>
  <c r="BF224" i="4"/>
  <c r="BF302" i="4"/>
  <c r="BF315" i="4"/>
  <c r="BF294" i="4"/>
  <c r="BF289" i="4"/>
  <c r="BF376" i="4"/>
  <c r="BF342" i="4"/>
  <c r="BF338" i="4"/>
  <c r="BF402" i="4"/>
  <c r="BF414" i="4"/>
  <c r="BF432" i="4"/>
  <c r="BF444" i="4"/>
  <c r="BF469" i="4"/>
  <c r="BF498" i="4"/>
  <c r="BF461" i="4"/>
  <c r="BF520" i="4"/>
  <c r="BF545" i="4"/>
  <c r="BF574" i="4"/>
  <c r="BF570" i="4"/>
  <c r="BF550" i="4"/>
  <c r="BF602" i="4"/>
  <c r="BF644" i="4"/>
  <c r="BF594" i="4"/>
  <c r="BF622" i="4"/>
  <c r="BF619" i="4"/>
  <c r="BF671" i="4"/>
  <c r="BF683" i="4"/>
  <c r="BF734" i="4"/>
  <c r="BF659" i="4"/>
  <c r="BF727" i="4"/>
  <c r="BF740" i="4"/>
  <c r="BF770" i="4"/>
  <c r="BF787" i="4"/>
  <c r="BF793" i="4"/>
  <c r="BF811" i="4"/>
  <c r="BF818" i="4"/>
  <c r="BF826" i="4"/>
  <c r="BF867" i="4"/>
  <c r="BF873" i="4"/>
  <c r="BF891" i="4"/>
  <c r="BF883" i="4"/>
  <c r="BF935" i="4"/>
  <c r="BF937" i="4"/>
  <c r="BF960" i="4"/>
  <c r="BF1015" i="4"/>
  <c r="BF987" i="4"/>
  <c r="BF979" i="4"/>
  <c r="BF1004" i="4"/>
  <c r="BF1022" i="4"/>
  <c r="BF1062" i="4"/>
  <c r="BF1064" i="4"/>
  <c r="BF1107" i="4"/>
  <c r="BF1109" i="4"/>
  <c r="BF1119" i="4"/>
  <c r="BF1137" i="4"/>
  <c r="BF1157" i="4"/>
  <c r="BF1156" i="4"/>
  <c r="BF1182" i="4"/>
  <c r="BF1204" i="4"/>
  <c r="BF1226" i="4"/>
  <c r="BF1232" i="4"/>
  <c r="BF1248" i="4"/>
  <c r="BF1266" i="4"/>
  <c r="AX14" i="4"/>
  <c r="BD14" i="4"/>
  <c r="AV39" i="4"/>
  <c r="BG39" i="4"/>
  <c r="AX23" i="4"/>
  <c r="BD23" i="4"/>
  <c r="BF41" i="4"/>
  <c r="BG24" i="4"/>
  <c r="AV24" i="4"/>
  <c r="BG61" i="4"/>
  <c r="AV61" i="4"/>
  <c r="AV40" i="4"/>
  <c r="BG40" i="4"/>
  <c r="AV68" i="4"/>
  <c r="BG68" i="4"/>
  <c r="AV97" i="4"/>
  <c r="BG97" i="4"/>
  <c r="BG129" i="4"/>
  <c r="AV129" i="4"/>
  <c r="AV108" i="4"/>
  <c r="BG108" i="4"/>
  <c r="BG170" i="4"/>
  <c r="AV170" i="4"/>
  <c r="BG188" i="4"/>
  <c r="AV188" i="4"/>
  <c r="BG183" i="4"/>
  <c r="AV183" i="4"/>
  <c r="AV163" i="4"/>
  <c r="BG163" i="4"/>
  <c r="AV193" i="4"/>
  <c r="BG193" i="4"/>
  <c r="AV232" i="4"/>
  <c r="BG232" i="4"/>
  <c r="BG237" i="4"/>
  <c r="AV237" i="4"/>
  <c r="AV231" i="4"/>
  <c r="BG231" i="4"/>
  <c r="AV244" i="4"/>
  <c r="BG244" i="4"/>
  <c r="BG321" i="4"/>
  <c r="AV321" i="4"/>
  <c r="BG317" i="4"/>
  <c r="AV317" i="4"/>
  <c r="AV297" i="4"/>
  <c r="BG297" i="4"/>
  <c r="AV308" i="4"/>
  <c r="BG308" i="4"/>
  <c r="BG368" i="4"/>
  <c r="AV368" i="4"/>
  <c r="AV363" i="4"/>
  <c r="BG363" i="4"/>
  <c r="AV342" i="4"/>
  <c r="BG342" i="4"/>
  <c r="AV446" i="4"/>
  <c r="BG446" i="4"/>
  <c r="BG383" i="4"/>
  <c r="AV383" i="4"/>
  <c r="AV411" i="4"/>
  <c r="BG411" i="4"/>
  <c r="AV449" i="4"/>
  <c r="BG449" i="4"/>
  <c r="BG489" i="4"/>
  <c r="AV489" i="4"/>
  <c r="BG530" i="4"/>
  <c r="AV530" i="4"/>
  <c r="AV464" i="4"/>
  <c r="BG464" i="4"/>
  <c r="AV460" i="4"/>
  <c r="BG460" i="4"/>
  <c r="BG547" i="4"/>
  <c r="AV547" i="4"/>
  <c r="BG543" i="4"/>
  <c r="AV543" i="4"/>
  <c r="AV572" i="4"/>
  <c r="BG572" i="4"/>
  <c r="AV552" i="4"/>
  <c r="BG552" i="4"/>
  <c r="AV588" i="4"/>
  <c r="BG588" i="4"/>
  <c r="BG616" i="4"/>
  <c r="AV616" i="4"/>
  <c r="AV596" i="4"/>
  <c r="BG596" i="4"/>
  <c r="AV640" i="4"/>
  <c r="BG640" i="4"/>
  <c r="BG717" i="4"/>
  <c r="AV717" i="4"/>
  <c r="BG688" i="4"/>
  <c r="AV688" i="4"/>
  <c r="AV684" i="4"/>
  <c r="BG684" i="4"/>
  <c r="BG648" i="4"/>
  <c r="AV648" i="4"/>
  <c r="BG737" i="4"/>
  <c r="AV737" i="4"/>
  <c r="AV730" i="4"/>
  <c r="BG730" i="4"/>
  <c r="AV723" i="4"/>
  <c r="BG723" i="4"/>
  <c r="BG770" i="4"/>
  <c r="AV770" i="4"/>
  <c r="AV780" i="4"/>
  <c r="BG780" i="4"/>
  <c r="BG797" i="4"/>
  <c r="AV797" i="4"/>
  <c r="BG824" i="4"/>
  <c r="AV824" i="4"/>
  <c r="AV833" i="4"/>
  <c r="BG833" i="4"/>
  <c r="AV835" i="4"/>
  <c r="BG835" i="4"/>
  <c r="AV861" i="4"/>
  <c r="BG861" i="4"/>
  <c r="BG871" i="4"/>
  <c r="AV871" i="4"/>
  <c r="BG905" i="4"/>
  <c r="AV905" i="4"/>
  <c r="BG902" i="4"/>
  <c r="AV902" i="4"/>
  <c r="BG932" i="4"/>
  <c r="AV932" i="4"/>
  <c r="AV981" i="4"/>
  <c r="BG981" i="4"/>
  <c r="AV953" i="4"/>
  <c r="BG953" i="4"/>
  <c r="BG968" i="4"/>
  <c r="AV968" i="4"/>
  <c r="BG1006" i="4"/>
  <c r="AV1006" i="4"/>
  <c r="AV1023" i="4"/>
  <c r="BG1023" i="4"/>
  <c r="AV1029" i="4"/>
  <c r="BG1029" i="4"/>
  <c r="AV1052" i="4"/>
  <c r="BG1052" i="4"/>
  <c r="BG1064" i="4"/>
  <c r="AV1064" i="4"/>
  <c r="AV1071" i="4"/>
  <c r="BG1071" i="4"/>
  <c r="AV1118" i="4"/>
  <c r="BG1118" i="4"/>
  <c r="BG1110" i="4"/>
  <c r="AV1110" i="4"/>
  <c r="AV1128" i="4"/>
  <c r="BG1128" i="4"/>
  <c r="BG1138" i="4"/>
  <c r="AV1138" i="4"/>
  <c r="AV1170" i="4"/>
  <c r="BG1170" i="4"/>
  <c r="BG1163" i="4"/>
  <c r="AV1163" i="4"/>
  <c r="AV1192" i="4"/>
  <c r="BG1192" i="4"/>
  <c r="BG1211" i="4"/>
  <c r="AV1211" i="4"/>
  <c r="AV1227" i="4"/>
  <c r="BG1227" i="4"/>
  <c r="AV1237" i="4"/>
  <c r="BG1237" i="4"/>
  <c r="AV1239" i="4"/>
  <c r="BG1239" i="4"/>
  <c r="AV1272" i="4"/>
  <c r="BG1272" i="4"/>
  <c r="AX94" i="4"/>
  <c r="BD94" i="4"/>
  <c r="BD64" i="4"/>
  <c r="AX64" i="4"/>
  <c r="BD77" i="4"/>
  <c r="AX77" i="4"/>
  <c r="AX109" i="4"/>
  <c r="BD109" i="4"/>
  <c r="BD89" i="4"/>
  <c r="AX89" i="4"/>
  <c r="BD134" i="4"/>
  <c r="AX134" i="4"/>
  <c r="AX112" i="4"/>
  <c r="BD112" i="4"/>
  <c r="BD180" i="4"/>
  <c r="AX180" i="4"/>
  <c r="AX209" i="4"/>
  <c r="BD209" i="4"/>
  <c r="BD173" i="4"/>
  <c r="AX173" i="4"/>
  <c r="AX216" i="4"/>
  <c r="BD216" i="4"/>
  <c r="BD250" i="4"/>
  <c r="AX250" i="4"/>
  <c r="BD244" i="4"/>
  <c r="AX244" i="4"/>
  <c r="BD285" i="4"/>
  <c r="AX285" i="4"/>
  <c r="BD261" i="4"/>
  <c r="AX261" i="4"/>
  <c r="BD325" i="4"/>
  <c r="AX325" i="4"/>
  <c r="AX294" i="4"/>
  <c r="BD294" i="4"/>
  <c r="BD324" i="4"/>
  <c r="AX324" i="4"/>
  <c r="BD364" i="4"/>
  <c r="AX364" i="4"/>
  <c r="AX384" i="4"/>
  <c r="BD384" i="4"/>
  <c r="BD321" i="4"/>
  <c r="AX321" i="4"/>
  <c r="BD351" i="4"/>
  <c r="AX351" i="4"/>
  <c r="AX412" i="4"/>
  <c r="BD412" i="4"/>
  <c r="BD424" i="4"/>
  <c r="AX424" i="4"/>
  <c r="AX403" i="4"/>
  <c r="BD403" i="4"/>
  <c r="BD468" i="4"/>
  <c r="AX468" i="4"/>
  <c r="AX481" i="4"/>
  <c r="BD481" i="4"/>
  <c r="BD443" i="4"/>
  <c r="AX443" i="4"/>
  <c r="BD506" i="4"/>
  <c r="AX506" i="4"/>
  <c r="BD487" i="4"/>
  <c r="AX487" i="4"/>
  <c r="BD540" i="4"/>
  <c r="AX540" i="4"/>
  <c r="AX536" i="4"/>
  <c r="BD536" i="4"/>
  <c r="BD532" i="4"/>
  <c r="AX532" i="4"/>
  <c r="BD562" i="4"/>
  <c r="AX562" i="4"/>
  <c r="BD597" i="4"/>
  <c r="AX597" i="4"/>
  <c r="AX642" i="4"/>
  <c r="BD642" i="4"/>
  <c r="BD606" i="4"/>
  <c r="AX606" i="4"/>
  <c r="BD586" i="4"/>
  <c r="AX586" i="4"/>
  <c r="BD703" i="4"/>
  <c r="AX703" i="4"/>
  <c r="BD650" i="4"/>
  <c r="AX650" i="4"/>
  <c r="BD694" i="4"/>
  <c r="AX694" i="4"/>
  <c r="BD721" i="4"/>
  <c r="AX721" i="4"/>
  <c r="AX727" i="4"/>
  <c r="BD727" i="4"/>
  <c r="BD756" i="4"/>
  <c r="AX756" i="4"/>
  <c r="BD769" i="4"/>
  <c r="AX769" i="4"/>
  <c r="BD760" i="4"/>
  <c r="AX760" i="4"/>
  <c r="BD823" i="4"/>
  <c r="AX823" i="4"/>
  <c r="BD801" i="4"/>
  <c r="AX801" i="4"/>
  <c r="BD833" i="4"/>
  <c r="AX833" i="4"/>
  <c r="BD826" i="4"/>
  <c r="AX826" i="4"/>
  <c r="AX859" i="4"/>
  <c r="BD859" i="4"/>
  <c r="AX869" i="4"/>
  <c r="BD869" i="4"/>
  <c r="BD877" i="4"/>
  <c r="AX877" i="4"/>
  <c r="AX898" i="4"/>
  <c r="BD898" i="4"/>
  <c r="AX932" i="4"/>
  <c r="BD932" i="4"/>
  <c r="AX942" i="4"/>
  <c r="BD942" i="4"/>
  <c r="AX945" i="4"/>
  <c r="BD945" i="4"/>
  <c r="BD976" i="4"/>
  <c r="AX976" i="4"/>
  <c r="BD984" i="4"/>
  <c r="AX984" i="4"/>
  <c r="AX1026" i="4"/>
  <c r="BD1026" i="4"/>
  <c r="BD1029" i="4"/>
  <c r="AX1029" i="4"/>
  <c r="BD1024" i="4"/>
  <c r="AX1024" i="4"/>
  <c r="AX1056" i="4"/>
  <c r="BD1056" i="4"/>
  <c r="BD1064" i="4"/>
  <c r="AX1064" i="4"/>
  <c r="BD1067" i="4"/>
  <c r="AX1067" i="4"/>
  <c r="AX1115" i="4"/>
  <c r="BD1115" i="4"/>
  <c r="BD1104" i="4"/>
  <c r="AX1104" i="4"/>
  <c r="AX1133" i="4"/>
  <c r="BD1133" i="4"/>
  <c r="AX1138" i="4"/>
  <c r="BD1138" i="4"/>
  <c r="AX1184" i="4"/>
  <c r="BD1184" i="4"/>
  <c r="BD1172" i="4"/>
  <c r="AX1172" i="4"/>
  <c r="BD1177" i="4"/>
  <c r="AX1177" i="4"/>
  <c r="BD1211" i="4"/>
  <c r="AX1211" i="4"/>
  <c r="BD1219" i="4"/>
  <c r="AX1219" i="4"/>
  <c r="AX1239" i="4"/>
  <c r="BD1239" i="4"/>
  <c r="AX1250" i="4"/>
  <c r="BD1250" i="4"/>
  <c r="BD1273" i="4"/>
  <c r="AX1273" i="4"/>
  <c r="BC40" i="4"/>
  <c r="BE40" i="4"/>
  <c r="AZ40" i="4"/>
  <c r="BE12" i="4"/>
  <c r="BC12" i="4"/>
  <c r="AZ12" i="4"/>
  <c r="BE84" i="4"/>
  <c r="BC84" i="4"/>
  <c r="AZ84" i="4"/>
  <c r="BC51" i="4"/>
  <c r="BE51" i="4"/>
  <c r="AZ51" i="4"/>
  <c r="BC107" i="4"/>
  <c r="BE107" i="4"/>
  <c r="AZ107" i="4"/>
  <c r="BE115" i="4"/>
  <c r="BC115" i="4"/>
  <c r="AZ115" i="4"/>
  <c r="BC123" i="4"/>
  <c r="AZ123" i="4"/>
  <c r="BE123" i="4"/>
  <c r="BE120" i="4"/>
  <c r="BC120" i="4"/>
  <c r="AZ120" i="4"/>
  <c r="BC149" i="4"/>
  <c r="BE149" i="4"/>
  <c r="AZ149" i="4"/>
  <c r="BE167" i="4"/>
  <c r="BC167" i="4"/>
  <c r="AZ167" i="4"/>
  <c r="BC214" i="4"/>
  <c r="BE214" i="4"/>
  <c r="AZ214" i="4"/>
  <c r="BE175" i="4"/>
  <c r="BC175" i="4"/>
  <c r="AZ175" i="4"/>
  <c r="BE171" i="4"/>
  <c r="BC171" i="4"/>
  <c r="AZ171" i="4"/>
  <c r="BE229" i="4"/>
  <c r="BC229" i="4"/>
  <c r="AZ229" i="4"/>
  <c r="BC248" i="4"/>
  <c r="AZ248" i="4"/>
  <c r="BE248" i="4"/>
  <c r="BE266" i="4"/>
  <c r="BC266" i="4"/>
  <c r="AZ266" i="4"/>
  <c r="BE238" i="4"/>
  <c r="BC238" i="4"/>
  <c r="AZ238" i="4"/>
  <c r="BE351" i="4"/>
  <c r="BC351" i="4"/>
  <c r="AZ351" i="4"/>
  <c r="BC314" i="4"/>
  <c r="AZ314" i="4"/>
  <c r="BE314" i="4"/>
  <c r="BE309" i="4"/>
  <c r="BC309" i="4"/>
  <c r="AZ309" i="4"/>
  <c r="BE304" i="4"/>
  <c r="BC304" i="4"/>
  <c r="AZ304" i="4"/>
  <c r="BC373" i="4"/>
  <c r="BE373" i="4"/>
  <c r="AZ373" i="4"/>
  <c r="AZ372" i="4"/>
  <c r="BE372" i="4"/>
  <c r="BC372" i="4"/>
  <c r="BE374" i="4"/>
  <c r="BC374" i="4"/>
  <c r="AZ374" i="4"/>
  <c r="BE439" i="4"/>
  <c r="BC439" i="4"/>
  <c r="AZ439" i="4"/>
  <c r="BC428" i="4"/>
  <c r="AZ428" i="4"/>
  <c r="BE428" i="4"/>
  <c r="BC435" i="4"/>
  <c r="BE435" i="4"/>
  <c r="AZ435" i="4"/>
  <c r="AZ402" i="4"/>
  <c r="BE402" i="4"/>
  <c r="BC402" i="4"/>
  <c r="BE451" i="4"/>
  <c r="BC451" i="4"/>
  <c r="AZ451" i="4"/>
  <c r="BE480" i="4"/>
  <c r="BC480" i="4"/>
  <c r="AZ480" i="4"/>
  <c r="BE459" i="4"/>
  <c r="BC459" i="4"/>
  <c r="AZ459" i="4"/>
  <c r="BE440" i="4"/>
  <c r="BC440" i="4"/>
  <c r="AZ440" i="4"/>
  <c r="BE527" i="4"/>
  <c r="BC527" i="4"/>
  <c r="AZ527" i="4"/>
  <c r="BC572" i="4"/>
  <c r="AZ572" i="4"/>
  <c r="BE572" i="4"/>
  <c r="BE582" i="4"/>
  <c r="BC582" i="4"/>
  <c r="AZ582" i="4"/>
  <c r="BE515" i="4"/>
  <c r="BC515" i="4"/>
  <c r="AZ515" i="4"/>
  <c r="BE647" i="4"/>
  <c r="BC647" i="4"/>
  <c r="AZ647" i="4"/>
  <c r="BC596" i="4"/>
  <c r="AZ596" i="4"/>
  <c r="BE596" i="4"/>
  <c r="BE641" i="4"/>
  <c r="BC641" i="4"/>
  <c r="AZ641" i="4"/>
  <c r="BE621" i="4"/>
  <c r="BC621" i="4"/>
  <c r="AZ621" i="4"/>
  <c r="BE634" i="4"/>
  <c r="BC634" i="4"/>
  <c r="AZ634" i="4"/>
  <c r="AZ711" i="4"/>
  <c r="BE711" i="4"/>
  <c r="BC711" i="4"/>
  <c r="BE681" i="4"/>
  <c r="BC681" i="4"/>
  <c r="AZ681" i="4"/>
  <c r="BE693" i="4"/>
  <c r="BC693" i="4"/>
  <c r="AZ693" i="4"/>
  <c r="BE714" i="4"/>
  <c r="BC714" i="4"/>
  <c r="AZ714" i="4"/>
  <c r="AZ741" i="4"/>
  <c r="BE741" i="4"/>
  <c r="BC741" i="4"/>
  <c r="BC718" i="4"/>
  <c r="AZ718" i="4"/>
  <c r="BE718" i="4"/>
  <c r="BC766" i="4"/>
  <c r="AZ766" i="4"/>
  <c r="BE766" i="4"/>
  <c r="BE773" i="4"/>
  <c r="BC773" i="4"/>
  <c r="AZ773" i="4"/>
  <c r="BE805" i="4"/>
  <c r="BC805" i="4"/>
  <c r="AZ805" i="4"/>
  <c r="BE812" i="4"/>
  <c r="BC812" i="4"/>
  <c r="AZ812" i="4"/>
  <c r="BE831" i="4"/>
  <c r="BC831" i="4"/>
  <c r="AZ831" i="4"/>
  <c r="BE880" i="4"/>
  <c r="BC880" i="4"/>
  <c r="AZ880" i="4"/>
  <c r="BE868" i="4"/>
  <c r="BC868" i="4"/>
  <c r="AZ868" i="4"/>
  <c r="BE849" i="4"/>
  <c r="BC849" i="4"/>
  <c r="AZ849" i="4"/>
  <c r="BE890" i="4"/>
  <c r="BC890" i="4"/>
  <c r="AZ890" i="4"/>
  <c r="BE882" i="4"/>
  <c r="BC882" i="4"/>
  <c r="AZ882" i="4"/>
  <c r="BE923" i="4"/>
  <c r="BC923" i="4"/>
  <c r="AZ923" i="4"/>
  <c r="BE950" i="4"/>
  <c r="BC950" i="4"/>
  <c r="AZ950" i="4"/>
  <c r="AZ957" i="4"/>
  <c r="BE957" i="4"/>
  <c r="BC957" i="4"/>
  <c r="BE990" i="4"/>
  <c r="BC990" i="4"/>
  <c r="AZ990" i="4"/>
  <c r="BE970" i="4"/>
  <c r="AZ970" i="4"/>
  <c r="BC970" i="4"/>
  <c r="BE991" i="4"/>
  <c r="BC991" i="4"/>
  <c r="AZ991" i="4"/>
  <c r="BC1023" i="4"/>
  <c r="AZ1023" i="4"/>
  <c r="BE1023" i="4"/>
  <c r="BC1047" i="4"/>
  <c r="AZ1047" i="4"/>
  <c r="BE1047" i="4"/>
  <c r="BC1057" i="4"/>
  <c r="BE1057" i="4"/>
  <c r="AZ1057" i="4"/>
  <c r="BE1077" i="4"/>
  <c r="BC1077" i="4"/>
  <c r="AZ1077" i="4"/>
  <c r="AZ1102" i="4"/>
  <c r="BE1102" i="4"/>
  <c r="BC1102" i="4"/>
  <c r="BE1083" i="4"/>
  <c r="BC1083" i="4"/>
  <c r="AZ1083" i="4"/>
  <c r="BC1101" i="4"/>
  <c r="BE1101" i="4"/>
  <c r="AZ1101" i="4"/>
  <c r="BE1134" i="4"/>
  <c r="AZ1134" i="4"/>
  <c r="BC1134" i="4"/>
  <c r="BE1167" i="4"/>
  <c r="BC1167" i="4"/>
  <c r="AZ1167" i="4"/>
  <c r="BC1141" i="4"/>
  <c r="AZ1141" i="4"/>
  <c r="BE1141" i="4"/>
  <c r="BE1192" i="4"/>
  <c r="BC1192" i="4"/>
  <c r="AZ1192" i="4"/>
  <c r="BC1205" i="4"/>
  <c r="BE1205" i="4"/>
  <c r="AZ1205" i="4"/>
  <c r="AZ1202" i="4"/>
  <c r="BE1202" i="4"/>
  <c r="BC1202" i="4"/>
  <c r="AZ1231" i="4"/>
  <c r="BC1231" i="4"/>
  <c r="BE1231" i="4"/>
  <c r="BC1243" i="4"/>
  <c r="BE1243" i="4"/>
  <c r="AZ1243" i="4"/>
  <c r="BC1265" i="4"/>
  <c r="BE1265" i="4"/>
  <c r="AZ1265" i="4"/>
  <c r="G34" i="3"/>
  <c r="AY14" i="4"/>
  <c r="AY62" i="4"/>
  <c r="AY58" i="4"/>
  <c r="AY54" i="4"/>
  <c r="AY102" i="4"/>
  <c r="AY130" i="4"/>
  <c r="AY94" i="4"/>
  <c r="AY148" i="4"/>
  <c r="AY173" i="4"/>
  <c r="AY152" i="4"/>
  <c r="AY198" i="4"/>
  <c r="AY177" i="4"/>
  <c r="AY242" i="4"/>
  <c r="AY254" i="4"/>
  <c r="AY216" i="4"/>
  <c r="AY324" i="4"/>
  <c r="AY285" i="4"/>
  <c r="AY339" i="4"/>
  <c r="AY340" i="4"/>
  <c r="AY368" i="4"/>
  <c r="AY387" i="4"/>
  <c r="AY344" i="4"/>
  <c r="AY384" i="4"/>
  <c r="AY441" i="4"/>
  <c r="AY494" i="4"/>
  <c r="AY473" i="4"/>
  <c r="AY453" i="4"/>
  <c r="AY466" i="4"/>
  <c r="AY550" i="4"/>
  <c r="AY545" i="4"/>
  <c r="AY509" i="4"/>
  <c r="AY578" i="4"/>
  <c r="AY645" i="4"/>
  <c r="AY619" i="4"/>
  <c r="AY631" i="4"/>
  <c r="AY611" i="4"/>
  <c r="AY647" i="4"/>
  <c r="AY675" i="4"/>
  <c r="AY703" i="4"/>
  <c r="AY699" i="4"/>
  <c r="AY807" i="4"/>
  <c r="AY797" i="4"/>
  <c r="AY833" i="4"/>
  <c r="AY891" i="4"/>
  <c r="AY919" i="4"/>
  <c r="AY970" i="4"/>
  <c r="AY959" i="4"/>
  <c r="AY980" i="4"/>
  <c r="AY991" i="4"/>
  <c r="AY1018" i="4"/>
  <c r="AY1067" i="4"/>
  <c r="AY1071" i="4"/>
  <c r="AY1079" i="4"/>
  <c r="AY1112" i="4"/>
  <c r="AY1117" i="4"/>
  <c r="AY1138" i="4"/>
  <c r="AY1169" i="4"/>
  <c r="AY1223" i="4"/>
  <c r="AY1242" i="4"/>
  <c r="AY1253" i="4"/>
  <c r="BG21" i="4"/>
  <c r="BD21" i="4"/>
  <c r="AX21" i="4"/>
  <c r="BG47" i="4"/>
  <c r="AV47" i="4"/>
  <c r="BF58" i="4"/>
  <c r="BF112" i="4"/>
  <c r="BF61" i="4"/>
  <c r="BF93" i="4"/>
  <c r="BF138" i="4"/>
  <c r="BF118" i="4"/>
  <c r="BF129" i="4"/>
  <c r="BF198" i="4"/>
  <c r="BF204" i="4"/>
  <c r="BF202" i="4"/>
  <c r="BF185" i="4"/>
  <c r="BF279" i="4"/>
  <c r="BF227" i="4"/>
  <c r="BF241" i="4"/>
  <c r="BF352" i="4"/>
  <c r="BF320" i="4"/>
  <c r="BF310" i="4"/>
  <c r="BF305" i="4"/>
  <c r="BF393" i="4"/>
  <c r="BF358" i="4"/>
  <c r="BF354" i="4"/>
  <c r="BF418" i="4"/>
  <c r="BF450" i="4"/>
  <c r="BF392" i="4"/>
  <c r="BF446" i="4"/>
  <c r="BF486" i="4"/>
  <c r="BF464" i="4"/>
  <c r="BF478" i="4"/>
  <c r="BF524" i="4"/>
  <c r="BF562" i="4"/>
  <c r="BF593" i="4"/>
  <c r="BF536" i="4"/>
  <c r="BF566" i="4"/>
  <c r="BF618" i="4"/>
  <c r="BF598" i="4"/>
  <c r="BF610" i="4"/>
  <c r="BF638" i="4"/>
  <c r="BF635" i="4"/>
  <c r="BF687" i="4"/>
  <c r="BF699" i="4"/>
  <c r="BF678" i="4"/>
  <c r="BF675" i="4"/>
  <c r="BF759" i="4"/>
  <c r="BF738" i="4"/>
  <c r="BF768" i="4"/>
  <c r="BF760" i="4"/>
  <c r="BF792" i="4"/>
  <c r="BF819" i="4"/>
  <c r="BF845" i="4"/>
  <c r="BF827" i="4"/>
  <c r="BF858" i="4"/>
  <c r="BF851" i="4"/>
  <c r="BF900" i="4"/>
  <c r="BF896" i="4"/>
  <c r="BF948" i="4"/>
  <c r="BF936" i="4"/>
  <c r="BF942" i="4"/>
  <c r="BF965" i="4"/>
  <c r="BF986" i="4"/>
  <c r="BF995" i="4"/>
  <c r="BF1020" i="4"/>
  <c r="BF1028" i="4"/>
  <c r="BF1065" i="4"/>
  <c r="BF1074" i="4"/>
  <c r="BF1093" i="4"/>
  <c r="BF1084" i="4"/>
  <c r="BF1125" i="4"/>
  <c r="BF1138" i="4"/>
  <c r="BF1144" i="4"/>
  <c r="BF1160" i="4"/>
  <c r="BF1187" i="4"/>
  <c r="BF1189" i="4"/>
  <c r="BF1203" i="4"/>
  <c r="BF1233" i="4"/>
  <c r="BF1250" i="4"/>
  <c r="BF1264" i="4"/>
  <c r="BF28" i="4"/>
  <c r="AV51" i="4"/>
  <c r="BG51" i="4"/>
  <c r="BG77" i="4"/>
  <c r="AV77" i="4"/>
  <c r="AV56" i="4"/>
  <c r="BG56" i="4"/>
  <c r="AV101" i="4"/>
  <c r="BG101" i="4"/>
  <c r="BG104" i="4"/>
  <c r="AV104" i="4"/>
  <c r="AV157" i="4"/>
  <c r="BG157" i="4"/>
  <c r="AV124" i="4"/>
  <c r="BG124" i="4"/>
  <c r="AV120" i="4"/>
  <c r="BG120" i="4"/>
  <c r="BG205" i="4"/>
  <c r="AV205" i="4"/>
  <c r="BG200" i="4"/>
  <c r="AV200" i="4"/>
  <c r="AV179" i="4"/>
  <c r="BG179" i="4"/>
  <c r="AV212" i="4"/>
  <c r="BG212" i="4"/>
  <c r="BG224" i="4"/>
  <c r="AV224" i="4"/>
  <c r="BG254" i="4"/>
  <c r="AV254" i="4"/>
  <c r="AV248" i="4"/>
  <c r="BG248" i="4"/>
  <c r="BG266" i="4"/>
  <c r="AV266" i="4"/>
  <c r="AV349" i="4"/>
  <c r="BG349" i="4"/>
  <c r="AV323" i="4"/>
  <c r="BG323" i="4"/>
  <c r="AV313" i="4"/>
  <c r="BG313" i="4"/>
  <c r="BG338" i="4"/>
  <c r="AV338" i="4"/>
  <c r="AV391" i="4"/>
  <c r="BG391" i="4"/>
  <c r="AV373" i="4"/>
  <c r="BG373" i="4"/>
  <c r="AV358" i="4"/>
  <c r="BG358" i="4"/>
  <c r="BG420" i="4"/>
  <c r="AV420" i="4"/>
  <c r="BG400" i="4"/>
  <c r="AV400" i="4"/>
  <c r="AV427" i="4"/>
  <c r="BG427" i="4"/>
  <c r="AV452" i="4"/>
  <c r="BG452" i="4"/>
  <c r="BG505" i="4"/>
  <c r="AV505" i="4"/>
  <c r="AV485" i="4"/>
  <c r="BG485" i="4"/>
  <c r="AV481" i="4"/>
  <c r="BG481" i="4"/>
  <c r="AV477" i="4"/>
  <c r="BG477" i="4"/>
  <c r="BG548" i="4"/>
  <c r="AV548" i="4"/>
  <c r="BG560" i="4"/>
  <c r="AV560" i="4"/>
  <c r="AV522" i="4"/>
  <c r="BG522" i="4"/>
  <c r="AV568" i="4"/>
  <c r="BG568" i="4"/>
  <c r="BG604" i="4"/>
  <c r="AV604" i="4"/>
  <c r="BG632" i="4"/>
  <c r="AV632" i="4"/>
  <c r="AV612" i="4"/>
  <c r="BG612" i="4"/>
  <c r="AV591" i="4"/>
  <c r="BG591" i="4"/>
  <c r="BG660" i="4"/>
  <c r="AV660" i="4"/>
  <c r="BG704" i="4"/>
  <c r="AV704" i="4"/>
  <c r="AV700" i="4"/>
  <c r="BG700" i="4"/>
  <c r="AV664" i="4"/>
  <c r="BG664" i="4"/>
  <c r="BG743" i="4"/>
  <c r="AV743" i="4"/>
  <c r="AV745" i="4"/>
  <c r="BG745" i="4"/>
  <c r="AV746" i="4"/>
  <c r="BG746" i="4"/>
  <c r="AV769" i="4"/>
  <c r="BG769" i="4"/>
  <c r="BG760" i="4"/>
  <c r="AV760" i="4"/>
  <c r="BG796" i="4"/>
  <c r="AV796" i="4"/>
  <c r="AV787" i="4"/>
  <c r="BG787" i="4"/>
  <c r="AV819" i="4"/>
  <c r="BG819" i="4"/>
  <c r="BG851" i="4"/>
  <c r="AV851" i="4"/>
  <c r="AV844" i="4"/>
  <c r="BG844" i="4"/>
  <c r="BG853" i="4"/>
  <c r="AV853" i="4"/>
  <c r="AV910" i="4"/>
  <c r="BG910" i="4"/>
  <c r="BG920" i="4"/>
  <c r="AV920" i="4"/>
  <c r="AV935" i="4"/>
  <c r="BG935" i="4"/>
  <c r="BG954" i="4"/>
  <c r="AV954" i="4"/>
  <c r="AV958" i="4"/>
  <c r="BG958" i="4"/>
  <c r="BG998" i="4"/>
  <c r="AV998" i="4"/>
  <c r="BG1017" i="4"/>
  <c r="AV1017" i="4"/>
  <c r="AV995" i="4"/>
  <c r="BG995" i="4"/>
  <c r="BG1031" i="4"/>
  <c r="AV1031" i="4"/>
  <c r="BG1053" i="4"/>
  <c r="AV1053" i="4"/>
  <c r="BG1044" i="4"/>
  <c r="AV1044" i="4"/>
  <c r="AV1072" i="4"/>
  <c r="BG1072" i="4"/>
  <c r="BG1078" i="4"/>
  <c r="AV1078" i="4"/>
  <c r="BG1100" i="4"/>
  <c r="AV1100" i="4"/>
  <c r="BG1135" i="4"/>
  <c r="AV1135" i="4"/>
  <c r="AV1134" i="4"/>
  <c r="BG1134" i="4"/>
  <c r="AV1143" i="4"/>
  <c r="BG1143" i="4"/>
  <c r="AV1160" i="4"/>
  <c r="BG1160" i="4"/>
  <c r="AV1186" i="4"/>
  <c r="BG1186" i="4"/>
  <c r="AV1206" i="4"/>
  <c r="BG1206" i="4"/>
  <c r="AV1218" i="4"/>
  <c r="BG1218" i="4"/>
  <c r="AV1233" i="4"/>
  <c r="BG1233" i="4"/>
  <c r="AV1242" i="4"/>
  <c r="BG1242" i="4"/>
  <c r="AV1258" i="4"/>
  <c r="BG1258" i="4"/>
  <c r="AX52" i="4"/>
  <c r="BD52" i="4"/>
  <c r="BD80" i="4"/>
  <c r="AX80" i="4"/>
  <c r="BD28" i="4"/>
  <c r="AX28" i="4"/>
  <c r="BD125" i="4"/>
  <c r="AX125" i="4"/>
  <c r="BD105" i="4"/>
  <c r="AX105" i="4"/>
  <c r="BD101" i="4"/>
  <c r="AX101" i="4"/>
  <c r="BD128" i="4"/>
  <c r="AX128" i="4"/>
  <c r="BD197" i="4"/>
  <c r="AX197" i="4"/>
  <c r="AX176" i="4"/>
  <c r="BD176" i="4"/>
  <c r="BD190" i="4"/>
  <c r="AX190" i="4"/>
  <c r="BD168" i="4"/>
  <c r="AX168" i="4"/>
  <c r="BD286" i="4"/>
  <c r="AX286" i="4"/>
  <c r="BD210" i="4"/>
  <c r="AX210" i="4"/>
  <c r="AX223" i="4"/>
  <c r="BD223" i="4"/>
  <c r="BD301" i="4"/>
  <c r="AX301" i="4"/>
  <c r="AX346" i="4"/>
  <c r="BD346" i="4"/>
  <c r="AX310" i="4"/>
  <c r="BD310" i="4"/>
  <c r="AX328" i="4"/>
  <c r="BD328" i="4"/>
  <c r="BD376" i="4"/>
  <c r="AX376" i="4"/>
  <c r="BD399" i="4"/>
  <c r="AX399" i="4"/>
  <c r="AX337" i="4"/>
  <c r="BD337" i="4"/>
  <c r="BD367" i="4"/>
  <c r="AX367" i="4"/>
  <c r="AX428" i="4"/>
  <c r="BD428" i="4"/>
  <c r="BD430" i="4"/>
  <c r="AX430" i="4"/>
  <c r="AX419" i="4"/>
  <c r="BD419" i="4"/>
  <c r="BD485" i="4"/>
  <c r="AX485" i="4"/>
  <c r="AX497" i="4"/>
  <c r="BD497" i="4"/>
  <c r="AX459" i="4"/>
  <c r="BD459" i="4"/>
  <c r="BD521" i="4"/>
  <c r="AX521" i="4"/>
  <c r="BD503" i="4"/>
  <c r="AX503" i="4"/>
  <c r="BD557" i="4"/>
  <c r="AX557" i="4"/>
  <c r="AX553" i="4"/>
  <c r="BD553" i="4"/>
  <c r="BD549" i="4"/>
  <c r="AX549" i="4"/>
  <c r="BD528" i="4"/>
  <c r="AX528" i="4"/>
  <c r="BD613" i="4"/>
  <c r="AX613" i="4"/>
  <c r="BD660" i="4"/>
  <c r="AX660" i="4"/>
  <c r="BD622" i="4"/>
  <c r="AX622" i="4"/>
  <c r="BD602" i="4"/>
  <c r="AX602" i="4"/>
  <c r="BD654" i="4"/>
  <c r="AX654" i="4"/>
  <c r="AX666" i="4"/>
  <c r="BD666" i="4"/>
  <c r="BD707" i="4"/>
  <c r="AX707" i="4"/>
  <c r="BD658" i="4"/>
  <c r="AX658" i="4"/>
  <c r="AX725" i="4"/>
  <c r="BD725" i="4"/>
  <c r="BD719" i="4"/>
  <c r="AX719" i="4"/>
  <c r="AX751" i="4"/>
  <c r="BD751" i="4"/>
  <c r="BD777" i="4"/>
  <c r="AX777" i="4"/>
  <c r="BD793" i="4"/>
  <c r="AX793" i="4"/>
  <c r="BD811" i="4"/>
  <c r="AX811" i="4"/>
  <c r="AX816" i="4"/>
  <c r="BD816" i="4"/>
  <c r="BD827" i="4"/>
  <c r="AX827" i="4"/>
  <c r="AX867" i="4"/>
  <c r="BD867" i="4"/>
  <c r="AX870" i="4"/>
  <c r="BD870" i="4"/>
  <c r="BD893" i="4"/>
  <c r="AX893" i="4"/>
  <c r="BD923" i="4"/>
  <c r="AX923" i="4"/>
  <c r="AX911" i="4"/>
  <c r="BD911" i="4"/>
  <c r="BD918" i="4"/>
  <c r="AX918" i="4"/>
  <c r="BD965" i="4"/>
  <c r="AX965" i="4"/>
  <c r="BD952" i="4"/>
  <c r="AX952" i="4"/>
  <c r="AX985" i="4"/>
  <c r="BD985" i="4"/>
  <c r="BD979" i="4"/>
  <c r="AX979" i="4"/>
  <c r="AX1037" i="4"/>
  <c r="BD1037" i="4"/>
  <c r="BD1041" i="4"/>
  <c r="AX1041" i="4"/>
  <c r="BD1032" i="4"/>
  <c r="AX1032" i="4"/>
  <c r="BD1075" i="4"/>
  <c r="AX1075" i="4"/>
  <c r="BD1085" i="4"/>
  <c r="AX1085" i="4"/>
  <c r="BD1094" i="4"/>
  <c r="AX1094" i="4"/>
  <c r="BD1120" i="4"/>
  <c r="AX1120" i="4"/>
  <c r="AX1109" i="4"/>
  <c r="BD1109" i="4"/>
  <c r="BD1152" i="4"/>
  <c r="AX1152" i="4"/>
  <c r="AX1157" i="4"/>
  <c r="BD1157" i="4"/>
  <c r="BD1161" i="4"/>
  <c r="AX1161" i="4"/>
  <c r="BD1180" i="4"/>
  <c r="AX1180" i="4"/>
  <c r="AX1224" i="4"/>
  <c r="BD1224" i="4"/>
  <c r="BD1228" i="4"/>
  <c r="AX1228" i="4"/>
  <c r="BD1233" i="4"/>
  <c r="AX1233" i="4"/>
  <c r="AX1254" i="4"/>
  <c r="BD1254" i="4"/>
  <c r="AX1272" i="4"/>
  <c r="BD1272" i="4"/>
  <c r="BE56" i="4"/>
  <c r="BC56" i="4"/>
  <c r="AZ56" i="4"/>
  <c r="BE11" i="4"/>
  <c r="BC11" i="4"/>
  <c r="AZ11" i="4"/>
  <c r="AZ87" i="4"/>
  <c r="BE87" i="4"/>
  <c r="BC87" i="4"/>
  <c r="AZ67" i="4"/>
  <c r="BE67" i="4"/>
  <c r="BC67" i="4"/>
  <c r="BE30" i="4"/>
  <c r="BC30" i="4"/>
  <c r="AZ30" i="4"/>
  <c r="BE59" i="4"/>
  <c r="BC59" i="4"/>
  <c r="AZ59" i="4"/>
  <c r="BC139" i="4"/>
  <c r="AZ139" i="4"/>
  <c r="BE139" i="4"/>
  <c r="BE136" i="4"/>
  <c r="BC136" i="4"/>
  <c r="AZ136" i="4"/>
  <c r="BE131" i="4"/>
  <c r="BC131" i="4"/>
  <c r="AZ131" i="4"/>
  <c r="BE183" i="4"/>
  <c r="BC183" i="4"/>
  <c r="AZ183" i="4"/>
  <c r="BE222" i="4"/>
  <c r="BC222" i="4"/>
  <c r="AZ222" i="4"/>
  <c r="BE192" i="4"/>
  <c r="BC192" i="4"/>
  <c r="AZ192" i="4"/>
  <c r="BE187" i="4"/>
  <c r="BC187" i="4"/>
  <c r="AZ187" i="4"/>
  <c r="BE220" i="4"/>
  <c r="BC220" i="4"/>
  <c r="AZ220" i="4"/>
  <c r="AZ268" i="4"/>
  <c r="BE268" i="4"/>
  <c r="BC268" i="4"/>
  <c r="AZ271" i="4"/>
  <c r="BE271" i="4"/>
  <c r="BC271" i="4"/>
  <c r="BE255" i="4"/>
  <c r="BC255" i="4"/>
  <c r="AZ255" i="4"/>
  <c r="BC267" i="4"/>
  <c r="BE267" i="4"/>
  <c r="AZ267" i="4"/>
  <c r="BC297" i="4"/>
  <c r="AZ297" i="4"/>
  <c r="BE297" i="4"/>
  <c r="BC331" i="4"/>
  <c r="AZ331" i="4"/>
  <c r="BE331" i="4"/>
  <c r="BE327" i="4"/>
  <c r="BC327" i="4"/>
  <c r="AZ327" i="4"/>
  <c r="AZ385" i="4"/>
  <c r="BE385" i="4"/>
  <c r="BC385" i="4"/>
  <c r="BE386" i="4"/>
  <c r="BC386" i="4"/>
  <c r="AZ386" i="4"/>
  <c r="BE377" i="4"/>
  <c r="BC377" i="4"/>
  <c r="AZ377" i="4"/>
  <c r="BE447" i="4"/>
  <c r="BC447" i="4"/>
  <c r="AZ447" i="4"/>
  <c r="AZ395" i="4"/>
  <c r="BE395" i="4"/>
  <c r="BC395" i="4"/>
  <c r="BE458" i="4"/>
  <c r="AZ458" i="4"/>
  <c r="BC458" i="4"/>
  <c r="BE418" i="4"/>
  <c r="AZ418" i="4"/>
  <c r="BC418" i="4"/>
  <c r="BE467" i="4"/>
  <c r="BC467" i="4"/>
  <c r="AZ467" i="4"/>
  <c r="BE496" i="4"/>
  <c r="BC496" i="4"/>
  <c r="AZ496" i="4"/>
  <c r="BE476" i="4"/>
  <c r="BC476" i="4"/>
  <c r="AZ476" i="4"/>
  <c r="BE456" i="4"/>
  <c r="BC456" i="4"/>
  <c r="AZ456" i="4"/>
  <c r="BE543" i="4"/>
  <c r="BC543" i="4"/>
  <c r="AZ543" i="4"/>
  <c r="BC581" i="4"/>
  <c r="AZ581" i="4"/>
  <c r="BE581" i="4"/>
  <c r="BC585" i="4"/>
  <c r="BE585" i="4"/>
  <c r="AZ585" i="4"/>
  <c r="BE531" i="4"/>
  <c r="BC531" i="4"/>
  <c r="AZ531" i="4"/>
  <c r="BE584" i="4"/>
  <c r="AZ584" i="4"/>
  <c r="BC584" i="4"/>
  <c r="BC612" i="4"/>
  <c r="AZ612" i="4"/>
  <c r="BE612" i="4"/>
  <c r="BC649" i="4"/>
  <c r="AZ649" i="4"/>
  <c r="BE649" i="4"/>
  <c r="BE637" i="4"/>
  <c r="BC637" i="4"/>
  <c r="AZ637" i="4"/>
  <c r="BC657" i="4"/>
  <c r="AZ657" i="4"/>
  <c r="BE657" i="4"/>
  <c r="BE722" i="4"/>
  <c r="AZ722" i="4"/>
  <c r="BC722" i="4"/>
  <c r="BE697" i="4"/>
  <c r="BC697" i="4"/>
  <c r="AZ697" i="4"/>
  <c r="BC715" i="4"/>
  <c r="BE715" i="4"/>
  <c r="AZ715" i="4"/>
  <c r="BE732" i="4"/>
  <c r="BC732" i="4"/>
  <c r="AZ732" i="4"/>
  <c r="BE763" i="4"/>
  <c r="BC763" i="4"/>
  <c r="AZ763" i="4"/>
  <c r="BE736" i="4"/>
  <c r="BC736" i="4"/>
  <c r="AZ736" i="4"/>
  <c r="BC775" i="4"/>
  <c r="AZ775" i="4"/>
  <c r="BE775" i="4"/>
  <c r="BC779" i="4"/>
  <c r="BE779" i="4"/>
  <c r="AZ779" i="4"/>
  <c r="AZ818" i="4"/>
  <c r="BE818" i="4"/>
  <c r="BC818" i="4"/>
  <c r="BE799" i="4"/>
  <c r="BC799" i="4"/>
  <c r="AZ799" i="4"/>
  <c r="BE835" i="4"/>
  <c r="BC835" i="4"/>
  <c r="AZ835" i="4"/>
  <c r="BE847" i="4"/>
  <c r="BC847" i="4"/>
  <c r="AZ847" i="4"/>
  <c r="BC872" i="4"/>
  <c r="AZ872" i="4"/>
  <c r="BE872" i="4"/>
  <c r="BE865" i="4"/>
  <c r="BC865" i="4"/>
  <c r="AZ865" i="4"/>
  <c r="BE897" i="4"/>
  <c r="BC897" i="4"/>
  <c r="AZ897" i="4"/>
  <c r="BE916" i="4"/>
  <c r="BC916" i="4"/>
  <c r="AZ916" i="4"/>
  <c r="BE937" i="4"/>
  <c r="AZ937" i="4"/>
  <c r="BC937" i="4"/>
  <c r="BE972" i="4"/>
  <c r="AZ972" i="4"/>
  <c r="BC972" i="4"/>
  <c r="AZ962" i="4"/>
  <c r="BE962" i="4"/>
  <c r="BC962" i="4"/>
  <c r="BC988" i="4"/>
  <c r="BE988" i="4"/>
  <c r="AZ988" i="4"/>
  <c r="BC1014" i="4"/>
  <c r="AZ1014" i="4"/>
  <c r="BE1014" i="4"/>
  <c r="AZ1010" i="4"/>
  <c r="BE1010" i="4"/>
  <c r="BC1010" i="4"/>
  <c r="BC1027" i="4"/>
  <c r="AZ1027" i="4"/>
  <c r="BE1027" i="4"/>
  <c r="BE1054" i="4"/>
  <c r="BC1054" i="4"/>
  <c r="AZ1054" i="4"/>
  <c r="BE1044" i="4"/>
  <c r="BC1044" i="4"/>
  <c r="AZ1044" i="4"/>
  <c r="BE1086" i="4"/>
  <c r="BC1086" i="4"/>
  <c r="AZ1086" i="4"/>
  <c r="BC1075" i="4"/>
  <c r="BE1075" i="4"/>
  <c r="AZ1075" i="4"/>
  <c r="BE1096" i="4"/>
  <c r="BC1096" i="4"/>
  <c r="AZ1096" i="4"/>
  <c r="BC1117" i="4"/>
  <c r="AZ1117" i="4"/>
  <c r="BE1117" i="4"/>
  <c r="BC1142" i="4"/>
  <c r="BE1142" i="4"/>
  <c r="AZ1142" i="4"/>
  <c r="BE1153" i="4"/>
  <c r="AZ1153" i="4"/>
  <c r="BC1153" i="4"/>
  <c r="BE1163" i="4"/>
  <c r="BC1163" i="4"/>
  <c r="AZ1163" i="4"/>
  <c r="BE1176" i="4"/>
  <c r="AZ1176" i="4"/>
  <c r="BC1176" i="4"/>
  <c r="BE1197" i="4"/>
  <c r="BC1197" i="4"/>
  <c r="AZ1197" i="4"/>
  <c r="BC1201" i="4"/>
  <c r="AZ1201" i="4"/>
  <c r="BE1201" i="4"/>
  <c r="BC1217" i="4"/>
  <c r="AZ1217" i="4"/>
  <c r="BE1217" i="4"/>
  <c r="AZ1244" i="4"/>
  <c r="BE1244" i="4"/>
  <c r="BC1244" i="4"/>
  <c r="BE1268" i="4"/>
  <c r="BC1268" i="4"/>
  <c r="AZ1268" i="4"/>
  <c r="AY24" i="4"/>
  <c r="AY23" i="4"/>
  <c r="AY78" i="4"/>
  <c r="AY74" i="4"/>
  <c r="AY70" i="4"/>
  <c r="AY118" i="4"/>
  <c r="AY149" i="4"/>
  <c r="AY110" i="4"/>
  <c r="AY190" i="4"/>
  <c r="AY168" i="4"/>
  <c r="AY180" i="4"/>
  <c r="AY194" i="4"/>
  <c r="AY258" i="4"/>
  <c r="AY278" i="4"/>
  <c r="AY276" i="4"/>
  <c r="AY301" i="4"/>
  <c r="AY297" i="4"/>
  <c r="AY356" i="4"/>
  <c r="AY360" i="4"/>
  <c r="AY422" i="4"/>
  <c r="AY401" i="4"/>
  <c r="AY412" i="4"/>
  <c r="AY460" i="4"/>
  <c r="AY469" i="4"/>
  <c r="AY483" i="4"/>
  <c r="AY520" i="4"/>
  <c r="AY566" i="4"/>
  <c r="AY562" i="4"/>
  <c r="AY525" i="4"/>
  <c r="AY537" i="4"/>
  <c r="AY590" i="4"/>
  <c r="AY635" i="4"/>
  <c r="AY643" i="4"/>
  <c r="AY627" i="4"/>
  <c r="AY663" i="4"/>
  <c r="AY691" i="4"/>
  <c r="AY708" i="4"/>
  <c r="AY718" i="4"/>
  <c r="AY729" i="4"/>
  <c r="AY769" i="4"/>
  <c r="AY818" i="4"/>
  <c r="AY808" i="4"/>
  <c r="AY840" i="4"/>
  <c r="AY880" i="4"/>
  <c r="AY907" i="4"/>
  <c r="AY902" i="4"/>
  <c r="AY928" i="4"/>
  <c r="AY936" i="4"/>
  <c r="AY976" i="4"/>
  <c r="AY1000" i="4"/>
  <c r="AY1005" i="4"/>
  <c r="AY1035" i="4"/>
  <c r="AY1023" i="4"/>
  <c r="AY1024" i="4"/>
  <c r="AY1084" i="4"/>
  <c r="AY1101" i="4"/>
  <c r="AY1111" i="4"/>
  <c r="AY1129" i="4"/>
  <c r="AY1137" i="4"/>
  <c r="AY1203" i="4"/>
  <c r="AY1198" i="4"/>
  <c r="AY1231" i="4"/>
  <c r="AY1256" i="4"/>
  <c r="AY1273" i="4"/>
  <c r="AV14" i="4"/>
  <c r="BG14" i="4"/>
  <c r="BF74" i="4"/>
  <c r="BF53" i="4"/>
  <c r="BF64" i="4"/>
  <c r="BF77" i="4"/>
  <c r="BF109" i="4"/>
  <c r="BF143" i="4"/>
  <c r="BF134" i="4"/>
  <c r="BF154" i="4"/>
  <c r="BF180" i="4"/>
  <c r="BF223" i="4"/>
  <c r="BF156" i="4"/>
  <c r="BF216" i="4"/>
  <c r="BF233" i="4"/>
  <c r="BF244" i="4"/>
  <c r="BF257" i="4"/>
  <c r="BF268" i="4"/>
  <c r="BF325" i="4"/>
  <c r="BF319" i="4"/>
  <c r="BF318" i="4"/>
  <c r="BF347" i="4"/>
  <c r="BF384" i="4"/>
  <c r="BF370" i="4"/>
  <c r="BF438" i="4"/>
  <c r="BF380" i="4"/>
  <c r="BF408" i="4"/>
  <c r="BF403" i="4"/>
  <c r="BF502" i="4"/>
  <c r="BF481" i="4"/>
  <c r="BF494" i="4"/>
  <c r="BF441" i="4"/>
  <c r="BF528" i="4"/>
  <c r="BF540" i="4"/>
  <c r="BF553" i="4"/>
  <c r="BF577" i="4"/>
  <c r="BF634" i="4"/>
  <c r="BF614" i="4"/>
  <c r="BF626" i="4"/>
  <c r="BF650" i="4"/>
  <c r="BF662" i="4"/>
  <c r="BF703" i="4"/>
  <c r="BF708" i="4"/>
  <c r="BF694" i="4"/>
  <c r="BF691" i="4"/>
  <c r="BF764" i="4"/>
  <c r="BF749" i="4"/>
  <c r="BF767" i="4"/>
  <c r="BF777" i="4"/>
  <c r="BF809" i="4"/>
  <c r="BF800" i="4"/>
  <c r="BF815" i="4"/>
  <c r="BF837" i="4"/>
  <c r="BF888" i="4"/>
  <c r="BF881" i="4"/>
  <c r="BF918" i="4"/>
  <c r="BF917" i="4"/>
  <c r="BF910" i="4"/>
  <c r="BF952" i="4"/>
  <c r="BF957" i="4"/>
  <c r="BF973" i="4"/>
  <c r="BF991" i="4"/>
  <c r="BF1005" i="4"/>
  <c r="BF1031" i="4"/>
  <c r="BF1009" i="4"/>
  <c r="BF1069" i="4"/>
  <c r="BF1077" i="4"/>
  <c r="BF1099" i="4"/>
  <c r="BF1094" i="4"/>
  <c r="BF1102" i="4"/>
  <c r="BF1134" i="4"/>
  <c r="BF1141" i="4"/>
  <c r="BF1155" i="4"/>
  <c r="BF1199" i="4"/>
  <c r="BF1192" i="4"/>
  <c r="BF1220" i="4"/>
  <c r="BF1235" i="4"/>
  <c r="BF1243" i="4"/>
  <c r="BF1253" i="4"/>
  <c r="BG11" i="4"/>
  <c r="BD11" i="4"/>
  <c r="AX11" i="4"/>
  <c r="BG36" i="4"/>
  <c r="AV36" i="4"/>
  <c r="AV32" i="4"/>
  <c r="BG32" i="4"/>
  <c r="BF36" i="4"/>
  <c r="BF40" i="4"/>
  <c r="BG60" i="4"/>
  <c r="AV60" i="4"/>
  <c r="BG72" i="4"/>
  <c r="AV72" i="4"/>
  <c r="AV119" i="4"/>
  <c r="BG119" i="4"/>
  <c r="AV63" i="4"/>
  <c r="BG63" i="4"/>
  <c r="BG167" i="4"/>
  <c r="AV167" i="4"/>
  <c r="AV140" i="4"/>
  <c r="BG140" i="4"/>
  <c r="AV136" i="4"/>
  <c r="BG136" i="4"/>
  <c r="BG218" i="4"/>
  <c r="AV218" i="4"/>
  <c r="BG150" i="4"/>
  <c r="AV150" i="4"/>
  <c r="AV196" i="4"/>
  <c r="BG196" i="4"/>
  <c r="AV159" i="4"/>
  <c r="BG159" i="4"/>
  <c r="BG241" i="4"/>
  <c r="AV241" i="4"/>
  <c r="BG236" i="4"/>
  <c r="AV236" i="4"/>
  <c r="AV270" i="4"/>
  <c r="BG270" i="4"/>
  <c r="AV243" i="4"/>
  <c r="BG243" i="4"/>
  <c r="BG271" i="4"/>
  <c r="AV271" i="4"/>
  <c r="BG330" i="4"/>
  <c r="AV330" i="4"/>
  <c r="AV296" i="4"/>
  <c r="BG296" i="4"/>
  <c r="BG307" i="4"/>
  <c r="AV307" i="4"/>
  <c r="BG367" i="4"/>
  <c r="AV367" i="4"/>
  <c r="AV385" i="4"/>
  <c r="BG385" i="4"/>
  <c r="AV384" i="4"/>
  <c r="BG384" i="4"/>
  <c r="BG437" i="4"/>
  <c r="AV437" i="4"/>
  <c r="BG416" i="4"/>
  <c r="AV416" i="4"/>
  <c r="AV434" i="4"/>
  <c r="BG434" i="4"/>
  <c r="BG458" i="4"/>
  <c r="AV458" i="4"/>
  <c r="BG510" i="4"/>
  <c r="AV510" i="4"/>
  <c r="AV501" i="4"/>
  <c r="BG501" i="4"/>
  <c r="AV497" i="4"/>
  <c r="BG497" i="4"/>
  <c r="AV493" i="4"/>
  <c r="BG493" i="4"/>
  <c r="BG564" i="4"/>
  <c r="AV564" i="4"/>
  <c r="AV526" i="4"/>
  <c r="BG526" i="4"/>
  <c r="AV538" i="4"/>
  <c r="BG538" i="4"/>
  <c r="AV582" i="4"/>
  <c r="BG582" i="4"/>
  <c r="BG620" i="4"/>
  <c r="AV620" i="4"/>
  <c r="AV643" i="4"/>
  <c r="BG643" i="4"/>
  <c r="AV628" i="4"/>
  <c r="BG628" i="4"/>
  <c r="AV607" i="4"/>
  <c r="BG607" i="4"/>
  <c r="BG676" i="4"/>
  <c r="AV676" i="4"/>
  <c r="BG718" i="4"/>
  <c r="AV718" i="4"/>
  <c r="BG716" i="4"/>
  <c r="AV716" i="4"/>
  <c r="AV680" i="4"/>
  <c r="BG680" i="4"/>
  <c r="BG753" i="4"/>
  <c r="AV753" i="4"/>
  <c r="AV750" i="4"/>
  <c r="BG750" i="4"/>
  <c r="AV722" i="4"/>
  <c r="BG722" i="4"/>
  <c r="AV785" i="4"/>
  <c r="BG785" i="4"/>
  <c r="BG777" i="4"/>
  <c r="AV777" i="4"/>
  <c r="BG779" i="4"/>
  <c r="AV779" i="4"/>
  <c r="AV803" i="4"/>
  <c r="BG803" i="4"/>
  <c r="AV818" i="4"/>
  <c r="BG818" i="4"/>
  <c r="BG880" i="4"/>
  <c r="AV880" i="4"/>
  <c r="AV860" i="4"/>
  <c r="BG860" i="4"/>
  <c r="AV866" i="4"/>
  <c r="BG866" i="4"/>
  <c r="AV892" i="4"/>
  <c r="BG892" i="4"/>
  <c r="BG918" i="4"/>
  <c r="AV918" i="4"/>
  <c r="AV911" i="4"/>
  <c r="BG911" i="4"/>
  <c r="AV964" i="4"/>
  <c r="BG964" i="4"/>
  <c r="BG962" i="4"/>
  <c r="AV962" i="4"/>
  <c r="BG975" i="4"/>
  <c r="AV975" i="4"/>
  <c r="AV988" i="4"/>
  <c r="BG988" i="4"/>
  <c r="BG1005" i="4"/>
  <c r="AV1005" i="4"/>
  <c r="AV1035" i="4"/>
  <c r="BG1035" i="4"/>
  <c r="AV1039" i="4"/>
  <c r="BG1039" i="4"/>
  <c r="BG1048" i="4"/>
  <c r="AV1048" i="4"/>
  <c r="AV1076" i="4"/>
  <c r="BG1076" i="4"/>
  <c r="AV1077" i="4"/>
  <c r="BG1077" i="4"/>
  <c r="BG1104" i="4"/>
  <c r="AV1104" i="4"/>
  <c r="AV1119" i="4"/>
  <c r="BG1119" i="4"/>
  <c r="AV1141" i="4"/>
  <c r="BG1141" i="4"/>
  <c r="BG1158" i="4"/>
  <c r="AV1158" i="4"/>
  <c r="BG1194" i="4"/>
  <c r="AV1194" i="4"/>
  <c r="AV1183" i="4"/>
  <c r="BG1183" i="4"/>
  <c r="AV1198" i="4"/>
  <c r="BG1198" i="4"/>
  <c r="BG1222" i="4"/>
  <c r="AV1222" i="4"/>
  <c r="AV1221" i="4"/>
  <c r="BG1221" i="4"/>
  <c r="BG1249" i="4"/>
  <c r="AV1249" i="4"/>
  <c r="BG1263" i="4"/>
  <c r="AV1263" i="4"/>
  <c r="BD30" i="4"/>
  <c r="AX30" i="4"/>
  <c r="AX68" i="4"/>
  <c r="BD68" i="4"/>
  <c r="BD47" i="4"/>
  <c r="AX47" i="4"/>
  <c r="BD44" i="4"/>
  <c r="AX44" i="4"/>
  <c r="BD124" i="4"/>
  <c r="AX124" i="4"/>
  <c r="AX121" i="4"/>
  <c r="BD121" i="4"/>
  <c r="BD117" i="4"/>
  <c r="AX117" i="4"/>
  <c r="BD141" i="4"/>
  <c r="AX141" i="4"/>
  <c r="BD206" i="4"/>
  <c r="AX206" i="4"/>
  <c r="AX193" i="4"/>
  <c r="BD193" i="4"/>
  <c r="BD202" i="4"/>
  <c r="AX202" i="4"/>
  <c r="BD184" i="4"/>
  <c r="AX184" i="4"/>
  <c r="AX232" i="4"/>
  <c r="BD232" i="4"/>
  <c r="AX226" i="4"/>
  <c r="BD226" i="4"/>
  <c r="BD239" i="4"/>
  <c r="AX239" i="4"/>
  <c r="BD317" i="4"/>
  <c r="AX317" i="4"/>
  <c r="AX282" i="4"/>
  <c r="BD282" i="4"/>
  <c r="BD319" i="4"/>
  <c r="AX319" i="4"/>
  <c r="AX272" i="4"/>
  <c r="BD272" i="4"/>
  <c r="BD331" i="4"/>
  <c r="AX331" i="4"/>
  <c r="BD423" i="4"/>
  <c r="AX423" i="4"/>
  <c r="BD353" i="4"/>
  <c r="AX353" i="4"/>
  <c r="AX387" i="4"/>
  <c r="BD387" i="4"/>
  <c r="AX378" i="4"/>
  <c r="BD378" i="4"/>
  <c r="BD435" i="4"/>
  <c r="AX435" i="4"/>
  <c r="BD433" i="4"/>
  <c r="AX433" i="4"/>
  <c r="BD501" i="4"/>
  <c r="AX501" i="4"/>
  <c r="AX480" i="4"/>
  <c r="BD480" i="4"/>
  <c r="AX476" i="4"/>
  <c r="BD476" i="4"/>
  <c r="BD440" i="4"/>
  <c r="AX440" i="4"/>
  <c r="BD513" i="4"/>
  <c r="AX513" i="4"/>
  <c r="BD573" i="4"/>
  <c r="AX573" i="4"/>
  <c r="AX569" i="4"/>
  <c r="BD569" i="4"/>
  <c r="BD565" i="4"/>
  <c r="AX565" i="4"/>
  <c r="BD544" i="4"/>
  <c r="AX544" i="4"/>
  <c r="BD629" i="4"/>
  <c r="AX629" i="4"/>
  <c r="AX593" i="4"/>
  <c r="BD593" i="4"/>
  <c r="BD638" i="4"/>
  <c r="AX638" i="4"/>
  <c r="BD618" i="4"/>
  <c r="AX618" i="4"/>
  <c r="BD670" i="4"/>
  <c r="AX670" i="4"/>
  <c r="AX682" i="4"/>
  <c r="BD682" i="4"/>
  <c r="AX712" i="4"/>
  <c r="BD712" i="4"/>
  <c r="BD674" i="4"/>
  <c r="AX674" i="4"/>
  <c r="AX726" i="4"/>
  <c r="BD726" i="4"/>
  <c r="BD737" i="4"/>
  <c r="AX737" i="4"/>
  <c r="BD768" i="4"/>
  <c r="AX768" i="4"/>
  <c r="BD758" i="4"/>
  <c r="AX758" i="4"/>
  <c r="AX792" i="4"/>
  <c r="BD792" i="4"/>
  <c r="AX819" i="4"/>
  <c r="BD819" i="4"/>
  <c r="AX843" i="4"/>
  <c r="BD843" i="4"/>
  <c r="AX842" i="4"/>
  <c r="BD842" i="4"/>
  <c r="AX858" i="4"/>
  <c r="BD858" i="4"/>
  <c r="AX873" i="4"/>
  <c r="BD873" i="4"/>
  <c r="AX876" i="4"/>
  <c r="BD876" i="4"/>
  <c r="AX884" i="4"/>
  <c r="BD884" i="4"/>
  <c r="AX910" i="4"/>
  <c r="BD910" i="4"/>
  <c r="AX930" i="4"/>
  <c r="BD930" i="4"/>
  <c r="BD956" i="4"/>
  <c r="AX956" i="4"/>
  <c r="AX968" i="4"/>
  <c r="BD968" i="4"/>
  <c r="BD974" i="4"/>
  <c r="AX974" i="4"/>
  <c r="AX995" i="4"/>
  <c r="BD995" i="4"/>
  <c r="BD1004" i="4"/>
  <c r="AX1004" i="4"/>
  <c r="BD1047" i="4"/>
  <c r="AX1047" i="4"/>
  <c r="AX1046" i="4"/>
  <c r="BD1046" i="4"/>
  <c r="AX1081" i="4"/>
  <c r="BD1081" i="4"/>
  <c r="BD1066" i="4"/>
  <c r="AX1066" i="4"/>
  <c r="BD1110" i="4"/>
  <c r="AX1110" i="4"/>
  <c r="BD1128" i="4"/>
  <c r="AX1128" i="4"/>
  <c r="BD1122" i="4"/>
  <c r="AX1122" i="4"/>
  <c r="AX1145" i="4"/>
  <c r="BD1145" i="4"/>
  <c r="AX1162" i="4"/>
  <c r="BD1162" i="4"/>
  <c r="BD1165" i="4"/>
  <c r="AX1165" i="4"/>
  <c r="BD1188" i="4"/>
  <c r="AX1188" i="4"/>
  <c r="BD1195" i="4"/>
  <c r="AX1195" i="4"/>
  <c r="AX1230" i="4"/>
  <c r="BD1230" i="4"/>
  <c r="AX1229" i="4"/>
  <c r="BD1229" i="4"/>
  <c r="AX1262" i="4"/>
  <c r="BD1262" i="4"/>
  <c r="AX1271" i="4"/>
  <c r="BD1271" i="4"/>
  <c r="BE17" i="4"/>
  <c r="BC17" i="4"/>
  <c r="AZ17" i="4"/>
  <c r="BC27" i="4"/>
  <c r="BE27" i="4"/>
  <c r="AZ27" i="4"/>
  <c r="BE72" i="4"/>
  <c r="BC72" i="4"/>
  <c r="AZ72" i="4"/>
  <c r="BE85" i="4"/>
  <c r="AZ85" i="4"/>
  <c r="BC85" i="4"/>
  <c r="BC46" i="4"/>
  <c r="AZ46" i="4"/>
  <c r="BE46" i="4"/>
  <c r="BE75" i="4"/>
  <c r="BC75" i="4"/>
  <c r="AZ75" i="4"/>
  <c r="BE156" i="4"/>
  <c r="BC156" i="4"/>
  <c r="AZ156" i="4"/>
  <c r="AZ103" i="4"/>
  <c r="BE103" i="4"/>
  <c r="BC103" i="4"/>
  <c r="BE114" i="4"/>
  <c r="BC114" i="4"/>
  <c r="AZ114" i="4"/>
  <c r="BE200" i="4"/>
  <c r="BC200" i="4"/>
  <c r="AZ200" i="4"/>
  <c r="BE237" i="4"/>
  <c r="BC237" i="4"/>
  <c r="AZ237" i="4"/>
  <c r="BE210" i="4"/>
  <c r="BC210" i="4"/>
  <c r="AZ210" i="4"/>
  <c r="BE188" i="4"/>
  <c r="BC188" i="4"/>
  <c r="AZ188" i="4"/>
  <c r="BE236" i="4"/>
  <c r="BC236" i="4"/>
  <c r="AZ236" i="4"/>
  <c r="BE230" i="4"/>
  <c r="BC230" i="4"/>
  <c r="AZ230" i="4"/>
  <c r="BE209" i="4"/>
  <c r="BC209" i="4"/>
  <c r="AZ209" i="4"/>
  <c r="BE264" i="4"/>
  <c r="BC264" i="4"/>
  <c r="AZ264" i="4"/>
  <c r="BE284" i="4"/>
  <c r="BC284" i="4"/>
  <c r="AZ284" i="4"/>
  <c r="BC313" i="4"/>
  <c r="AZ313" i="4"/>
  <c r="BE313" i="4"/>
  <c r="BC335" i="4"/>
  <c r="BE335" i="4"/>
  <c r="AZ335" i="4"/>
  <c r="BE303" i="4"/>
  <c r="BC303" i="4"/>
  <c r="AZ303" i="4"/>
  <c r="BC346" i="4"/>
  <c r="AZ346" i="4"/>
  <c r="BE346" i="4"/>
  <c r="BE403" i="4"/>
  <c r="BC403" i="4"/>
  <c r="AZ403" i="4"/>
  <c r="BE380" i="4"/>
  <c r="BC380" i="4"/>
  <c r="AZ380" i="4"/>
  <c r="AZ464" i="4"/>
  <c r="BE464" i="4"/>
  <c r="BC464" i="4"/>
  <c r="AZ411" i="4"/>
  <c r="BE411" i="4"/>
  <c r="BC411" i="4"/>
  <c r="BE422" i="4"/>
  <c r="BC422" i="4"/>
  <c r="AZ422" i="4"/>
  <c r="BC438" i="4"/>
  <c r="BE438" i="4"/>
  <c r="AZ438" i="4"/>
  <c r="BE484" i="4"/>
  <c r="BC484" i="4"/>
  <c r="AZ484" i="4"/>
  <c r="AZ508" i="4"/>
  <c r="BE508" i="4"/>
  <c r="BC508" i="4"/>
  <c r="BE492" i="4"/>
  <c r="BC492" i="4"/>
  <c r="AZ492" i="4"/>
  <c r="BE472" i="4"/>
  <c r="BC472" i="4"/>
  <c r="AZ472" i="4"/>
  <c r="BE560" i="4"/>
  <c r="BC560" i="4"/>
  <c r="AZ560" i="4"/>
  <c r="AZ538" i="4"/>
  <c r="BE538" i="4"/>
  <c r="BC538" i="4"/>
  <c r="BC518" i="4"/>
  <c r="AZ518" i="4"/>
  <c r="BE518" i="4"/>
  <c r="BE547" i="4"/>
  <c r="BC547" i="4"/>
  <c r="AZ547" i="4"/>
  <c r="BE600" i="4"/>
  <c r="BC600" i="4"/>
  <c r="AZ600" i="4"/>
  <c r="BC628" i="4"/>
  <c r="AZ628" i="4"/>
  <c r="BE628" i="4"/>
  <c r="BE608" i="4"/>
  <c r="BC608" i="4"/>
  <c r="AZ608" i="4"/>
  <c r="BE646" i="4"/>
  <c r="BC646" i="4"/>
  <c r="AZ646" i="4"/>
  <c r="BE673" i="4"/>
  <c r="BC673" i="4"/>
  <c r="AZ673" i="4"/>
  <c r="BC669" i="4"/>
  <c r="AZ669" i="4"/>
  <c r="BE669" i="4"/>
  <c r="BC729" i="4"/>
  <c r="AZ729" i="4"/>
  <c r="BE729" i="4"/>
  <c r="AZ644" i="4"/>
  <c r="BE644" i="4"/>
  <c r="BC644" i="4"/>
  <c r="AZ748" i="4"/>
  <c r="BE748" i="4"/>
  <c r="BC748" i="4"/>
  <c r="BC724" i="4"/>
  <c r="AZ724" i="4"/>
  <c r="BE724" i="4"/>
  <c r="BC753" i="4"/>
  <c r="AZ753" i="4"/>
  <c r="BE753" i="4"/>
  <c r="AZ765" i="4"/>
  <c r="BE765" i="4"/>
  <c r="BC765" i="4"/>
  <c r="BE755" i="4"/>
  <c r="BC755" i="4"/>
  <c r="AZ755" i="4"/>
  <c r="BE804" i="4"/>
  <c r="BC804" i="4"/>
  <c r="AZ804" i="4"/>
  <c r="BE798" i="4"/>
  <c r="BC798" i="4"/>
  <c r="AZ798" i="4"/>
  <c r="BE854" i="4"/>
  <c r="BC854" i="4"/>
  <c r="AZ854" i="4"/>
  <c r="BE863" i="4"/>
  <c r="BC863" i="4"/>
  <c r="AZ863" i="4"/>
  <c r="BE874" i="4"/>
  <c r="AZ874" i="4"/>
  <c r="BC874" i="4"/>
  <c r="BE881" i="4"/>
  <c r="BC881" i="4"/>
  <c r="AZ881" i="4"/>
  <c r="BC913" i="4"/>
  <c r="AZ913" i="4"/>
  <c r="BE913" i="4"/>
  <c r="BE925" i="4"/>
  <c r="BC925" i="4"/>
  <c r="AZ925" i="4"/>
  <c r="BC947" i="4"/>
  <c r="AZ947" i="4"/>
  <c r="BE947" i="4"/>
  <c r="BE949" i="4"/>
  <c r="BC949" i="4"/>
  <c r="AZ949" i="4"/>
  <c r="BE982" i="4"/>
  <c r="BC982" i="4"/>
  <c r="AZ982" i="4"/>
  <c r="BC961" i="4"/>
  <c r="BE961" i="4"/>
  <c r="AZ961" i="4"/>
  <c r="BC999" i="4"/>
  <c r="BE999" i="4"/>
  <c r="AZ999" i="4"/>
  <c r="AZ998" i="4"/>
  <c r="BE998" i="4"/>
  <c r="BC998" i="4"/>
  <c r="AZ1017" i="4"/>
  <c r="BE1017" i="4"/>
  <c r="BC1017" i="4"/>
  <c r="AZ1037" i="4"/>
  <c r="BE1037" i="4"/>
  <c r="BC1037" i="4"/>
  <c r="BE1048" i="4"/>
  <c r="BC1048" i="4"/>
  <c r="AZ1048" i="4"/>
  <c r="BE1099" i="4"/>
  <c r="BC1099" i="4"/>
  <c r="AZ1099" i="4"/>
  <c r="BC1091" i="4"/>
  <c r="BE1091" i="4"/>
  <c r="AZ1091" i="4"/>
  <c r="BC1081" i="4"/>
  <c r="AZ1081" i="4"/>
  <c r="BE1081" i="4"/>
  <c r="BC1130" i="4"/>
  <c r="BE1130" i="4"/>
  <c r="AZ1130" i="4"/>
  <c r="BC1133" i="4"/>
  <c r="AZ1133" i="4"/>
  <c r="BE1133" i="4"/>
  <c r="BE1137" i="4"/>
  <c r="BC1137" i="4"/>
  <c r="AZ1137" i="4"/>
  <c r="BE1178" i="4"/>
  <c r="AZ1178" i="4"/>
  <c r="BC1178" i="4"/>
  <c r="AZ1179" i="4"/>
  <c r="BE1179" i="4"/>
  <c r="BC1179" i="4"/>
  <c r="AZ1200" i="4"/>
  <c r="BE1200" i="4"/>
  <c r="BC1200" i="4"/>
  <c r="BC1206" i="4"/>
  <c r="AZ1206" i="4"/>
  <c r="BE1206" i="4"/>
  <c r="AZ1225" i="4"/>
  <c r="BE1225" i="4"/>
  <c r="BC1225" i="4"/>
  <c r="BE1247" i="4"/>
  <c r="BC1247" i="4"/>
  <c r="AZ1247" i="4"/>
  <c r="BE1263" i="4"/>
  <c r="BC1263" i="4"/>
  <c r="AZ1263" i="4"/>
  <c r="G32" i="3"/>
  <c r="AY47" i="4"/>
  <c r="AY32" i="4"/>
  <c r="AY101" i="4"/>
  <c r="AY82" i="4"/>
  <c r="AY134" i="4"/>
  <c r="AY155" i="4"/>
  <c r="AY126" i="4"/>
  <c r="AY156" i="4"/>
  <c r="AY184" i="4"/>
  <c r="AY197" i="4"/>
  <c r="AY144" i="4"/>
  <c r="AY266" i="4"/>
  <c r="AY236" i="4"/>
  <c r="AY277" i="4"/>
  <c r="AY317" i="4"/>
  <c r="AY313" i="4"/>
  <c r="AY359" i="4"/>
  <c r="AY389" i="4"/>
  <c r="AY417" i="4"/>
  <c r="AY428" i="4"/>
  <c r="AY477" i="4"/>
  <c r="AY490" i="4"/>
  <c r="AY486" i="4"/>
  <c r="AY499" i="4"/>
  <c r="AY536" i="4"/>
  <c r="AY577" i="4"/>
  <c r="AY528" i="4"/>
  <c r="AY541" i="4"/>
  <c r="AY554" i="4"/>
  <c r="AY606" i="4"/>
  <c r="AY586" i="4"/>
  <c r="AY651" i="4"/>
  <c r="AY594" i="4"/>
  <c r="AY679" i="4"/>
  <c r="AY674" i="4"/>
  <c r="AY654" i="4"/>
  <c r="AY650" i="4"/>
  <c r="AY745" i="4"/>
  <c r="AY780" i="4"/>
  <c r="AY751" i="4"/>
  <c r="AY786" i="4"/>
  <c r="AY812" i="4"/>
  <c r="AY835" i="4"/>
  <c r="AY817" i="4"/>
  <c r="AY849" i="4"/>
  <c r="AY842" i="4"/>
  <c r="AY869" i="4"/>
  <c r="AY874" i="4"/>
  <c r="AY918" i="4"/>
  <c r="AY944" i="4"/>
  <c r="AY952" i="4"/>
  <c r="AY990" i="4"/>
  <c r="AY967" i="4"/>
  <c r="AY1010" i="4"/>
  <c r="AY1014" i="4"/>
  <c r="AY1017" i="4"/>
  <c r="AY1040" i="4"/>
  <c r="AY1087" i="4"/>
  <c r="AY1074" i="4"/>
  <c r="AY1110" i="4"/>
  <c r="AY1116" i="4"/>
  <c r="AY1147" i="4"/>
  <c r="AY1153" i="4"/>
  <c r="AY1160" i="4"/>
  <c r="AY1206" i="4"/>
  <c r="AY1229" i="4"/>
  <c r="AY1255" i="4"/>
  <c r="AY1272" i="4"/>
  <c r="AV48" i="4"/>
  <c r="BG48" i="4"/>
  <c r="BD33" i="4"/>
  <c r="AX33" i="4"/>
  <c r="BD26" i="4"/>
  <c r="AX26" i="4"/>
  <c r="BF99" i="4"/>
  <c r="BF69" i="4"/>
  <c r="BF80" i="4"/>
  <c r="BF92" i="4"/>
  <c r="BF125" i="4"/>
  <c r="BF89" i="4"/>
  <c r="BF155" i="4"/>
  <c r="BF168" i="4"/>
  <c r="BF197" i="4"/>
  <c r="BF176" i="4"/>
  <c r="BF172" i="4"/>
  <c r="BF220" i="4"/>
  <c r="BF250" i="4"/>
  <c r="BF278" i="4"/>
  <c r="BF239" i="4"/>
  <c r="BF285" i="4"/>
  <c r="BF298" i="4"/>
  <c r="BF329" i="4"/>
  <c r="BF321" i="4"/>
  <c r="BF363" i="4"/>
  <c r="BF341" i="4"/>
  <c r="BF407" i="4"/>
  <c r="BF417" i="4"/>
  <c r="BF397" i="4"/>
  <c r="BF424" i="4"/>
  <c r="BF419" i="4"/>
  <c r="BF452" i="4"/>
  <c r="BF497" i="4"/>
  <c r="BF460" i="4"/>
  <c r="BF457" i="4"/>
  <c r="BF544" i="4"/>
  <c r="BF557" i="4"/>
  <c r="BF569" i="4"/>
  <c r="BF584" i="4"/>
  <c r="BF585" i="4"/>
  <c r="BF630" i="4"/>
  <c r="BF642" i="4"/>
  <c r="BF589" i="4"/>
  <c r="BF658" i="4"/>
  <c r="BF670" i="4"/>
  <c r="BF723" i="4"/>
  <c r="BF707" i="4"/>
  <c r="BF713" i="4"/>
  <c r="BF725" i="4"/>
  <c r="BF752" i="4"/>
  <c r="BF781" i="4"/>
  <c r="BF784" i="4"/>
  <c r="BF791" i="4"/>
  <c r="BF812" i="4"/>
  <c r="BF832" i="4"/>
  <c r="BF848" i="4"/>
  <c r="BF857" i="4"/>
  <c r="BF850" i="4"/>
  <c r="BF919" i="4"/>
  <c r="BF927" i="4"/>
  <c r="BF933" i="4"/>
  <c r="BF964" i="4"/>
  <c r="BF969" i="4"/>
  <c r="BF978" i="4"/>
  <c r="BF971" i="4"/>
  <c r="BF993" i="4"/>
  <c r="BF1019" i="4"/>
  <c r="BF1053" i="4"/>
  <c r="BF1045" i="4"/>
  <c r="BF1086" i="4"/>
  <c r="BF1097" i="4"/>
  <c r="BF1105" i="4"/>
  <c r="BF1118" i="4"/>
  <c r="BF1143" i="4"/>
  <c r="BF1161" i="4"/>
  <c r="BF1166" i="4"/>
  <c r="BF1186" i="4"/>
  <c r="BF1198" i="4"/>
  <c r="BF1202" i="4"/>
  <c r="BF1238" i="4"/>
  <c r="BF1244" i="4"/>
  <c r="BF1262" i="4"/>
  <c r="BD27" i="4"/>
  <c r="AX27" i="4"/>
  <c r="BG20" i="4"/>
  <c r="AV20" i="4"/>
  <c r="BD16" i="4"/>
  <c r="AX16" i="4"/>
  <c r="BG76" i="4"/>
  <c r="AV76" i="4"/>
  <c r="BG145" i="4"/>
  <c r="AV145" i="4"/>
  <c r="AV67" i="4"/>
  <c r="BG67" i="4"/>
  <c r="AV79" i="4"/>
  <c r="BG79" i="4"/>
  <c r="BG96" i="4"/>
  <c r="AV96" i="4"/>
  <c r="AV148" i="4"/>
  <c r="BG148" i="4"/>
  <c r="AV135" i="4"/>
  <c r="BG135" i="4"/>
  <c r="AV219" i="4"/>
  <c r="BG219" i="4"/>
  <c r="BG166" i="4"/>
  <c r="AV166" i="4"/>
  <c r="AV217" i="4"/>
  <c r="BG217" i="4"/>
  <c r="AV175" i="4"/>
  <c r="BG175" i="4"/>
  <c r="BG257" i="4"/>
  <c r="AV257" i="4"/>
  <c r="BG253" i="4"/>
  <c r="AV253" i="4"/>
  <c r="AV230" i="4"/>
  <c r="BG230" i="4"/>
  <c r="AV259" i="4"/>
  <c r="BG259" i="4"/>
  <c r="BG288" i="4"/>
  <c r="AV288" i="4"/>
  <c r="AV284" i="4"/>
  <c r="BG284" i="4"/>
  <c r="AV312" i="4"/>
  <c r="BG312" i="4"/>
  <c r="BG324" i="4"/>
  <c r="AV324" i="4"/>
  <c r="AV387" i="4"/>
  <c r="BG387" i="4"/>
  <c r="AV362" i="4"/>
  <c r="BG362" i="4"/>
  <c r="AV341" i="4"/>
  <c r="BG341" i="4"/>
  <c r="BG403" i="4"/>
  <c r="AV403" i="4"/>
  <c r="AV429" i="4"/>
  <c r="BG429" i="4"/>
  <c r="AV426" i="4"/>
  <c r="BG426" i="4"/>
  <c r="BG475" i="4"/>
  <c r="AV475" i="4"/>
  <c r="AV517" i="4"/>
  <c r="BG517" i="4"/>
  <c r="AV467" i="4"/>
  <c r="BG467" i="4"/>
  <c r="AV463" i="4"/>
  <c r="BG463" i="4"/>
  <c r="AV520" i="4"/>
  <c r="BG520" i="4"/>
  <c r="BG546" i="4"/>
  <c r="AV546" i="4"/>
  <c r="AV542" i="4"/>
  <c r="BG542" i="4"/>
  <c r="AV555" i="4"/>
  <c r="BG555" i="4"/>
  <c r="AV534" i="4"/>
  <c r="BG534" i="4"/>
  <c r="BG636" i="4"/>
  <c r="AV636" i="4"/>
  <c r="AV644" i="4"/>
  <c r="BG644" i="4"/>
  <c r="AV595" i="4"/>
  <c r="BG595" i="4"/>
  <c r="AV623" i="4"/>
  <c r="BG623" i="4"/>
  <c r="BG692" i="4"/>
  <c r="AV692" i="4"/>
  <c r="BG655" i="4"/>
  <c r="AV655" i="4"/>
  <c r="AV651" i="4"/>
  <c r="BG651" i="4"/>
  <c r="AV696" i="4"/>
  <c r="BG696" i="4"/>
  <c r="BG736" i="4"/>
  <c r="AV736" i="4"/>
  <c r="AV729" i="4"/>
  <c r="BG729" i="4"/>
  <c r="BG721" i="4"/>
  <c r="AV721" i="4"/>
  <c r="AV791" i="4"/>
  <c r="BG791" i="4"/>
  <c r="BG801" i="4"/>
  <c r="AV801" i="4"/>
  <c r="AV795" i="4"/>
  <c r="BG795" i="4"/>
  <c r="BG810" i="4"/>
  <c r="AV810" i="4"/>
  <c r="BG843" i="4"/>
  <c r="AV843" i="4"/>
  <c r="AV893" i="4"/>
  <c r="BG893" i="4"/>
  <c r="BG878" i="4"/>
  <c r="AV878" i="4"/>
  <c r="AV885" i="4"/>
  <c r="BG885" i="4"/>
  <c r="AV900" i="4"/>
  <c r="BG900" i="4"/>
  <c r="AV930" i="4"/>
  <c r="BG930" i="4"/>
  <c r="BG938" i="4"/>
  <c r="AV938" i="4"/>
  <c r="BG936" i="4"/>
  <c r="AV936" i="4"/>
  <c r="AV943" i="4"/>
  <c r="BG943" i="4"/>
  <c r="BG965" i="4"/>
  <c r="AV965" i="4"/>
  <c r="BG1003" i="4"/>
  <c r="AV1003" i="4"/>
  <c r="AV1020" i="4"/>
  <c r="BG1020" i="4"/>
  <c r="BG1030" i="4"/>
  <c r="AV1030" i="4"/>
  <c r="BG1050" i="4"/>
  <c r="AV1050" i="4"/>
  <c r="BG1051" i="4"/>
  <c r="AV1051" i="4"/>
  <c r="AV1059" i="4"/>
  <c r="BG1059" i="4"/>
  <c r="AV1097" i="4"/>
  <c r="BG1097" i="4"/>
  <c r="AV1085" i="4"/>
  <c r="BG1085" i="4"/>
  <c r="AV1125" i="4"/>
  <c r="BG1125" i="4"/>
  <c r="BG1142" i="4"/>
  <c r="AV1142" i="4"/>
  <c r="BG1172" i="4"/>
  <c r="AV1172" i="4"/>
  <c r="BG1166" i="4"/>
  <c r="AV1166" i="4"/>
  <c r="BG1176" i="4"/>
  <c r="AV1176" i="4"/>
  <c r="BG1200" i="4"/>
  <c r="AV1200" i="4"/>
  <c r="AV1207" i="4"/>
  <c r="BG1207" i="4"/>
  <c r="BG1236" i="4"/>
  <c r="AV1236" i="4"/>
  <c r="AV1252" i="4"/>
  <c r="BG1252" i="4"/>
  <c r="BG1273" i="4"/>
  <c r="AV1273" i="4"/>
  <c r="BF10" i="4"/>
  <c r="BD98" i="4"/>
  <c r="AX98" i="4"/>
  <c r="BD63" i="4"/>
  <c r="AX63" i="4"/>
  <c r="BD60" i="4"/>
  <c r="AX60" i="4"/>
  <c r="BD140" i="4"/>
  <c r="AX140" i="4"/>
  <c r="AX137" i="4"/>
  <c r="BD137" i="4"/>
  <c r="BD133" i="4"/>
  <c r="AX133" i="4"/>
  <c r="BD150" i="4"/>
  <c r="AX150" i="4"/>
  <c r="AX214" i="4"/>
  <c r="BD214" i="4"/>
  <c r="AX213" i="4"/>
  <c r="BD213" i="4"/>
  <c r="BD172" i="4"/>
  <c r="AX172" i="4"/>
  <c r="BD201" i="4"/>
  <c r="AX201" i="4"/>
  <c r="BD249" i="4"/>
  <c r="AX249" i="4"/>
  <c r="BD243" i="4"/>
  <c r="AX243" i="4"/>
  <c r="BD240" i="4"/>
  <c r="AX240" i="4"/>
  <c r="BD326" i="4"/>
  <c r="AX326" i="4"/>
  <c r="BD298" i="4"/>
  <c r="AX298" i="4"/>
  <c r="AX322" i="4"/>
  <c r="BD322" i="4"/>
  <c r="BD289" i="4"/>
  <c r="AX289" i="4"/>
  <c r="BD347" i="4"/>
  <c r="AX347" i="4"/>
  <c r="BD357" i="4"/>
  <c r="AX357" i="4"/>
  <c r="BD369" i="4"/>
  <c r="AX369" i="4"/>
  <c r="BD391" i="4"/>
  <c r="AX391" i="4"/>
  <c r="BD395" i="4"/>
  <c r="AX395" i="4"/>
  <c r="AX463" i="4"/>
  <c r="BD463" i="4"/>
  <c r="AX442" i="4"/>
  <c r="BD442" i="4"/>
  <c r="BD529" i="4"/>
  <c r="AX529" i="4"/>
  <c r="AX496" i="4"/>
  <c r="BD496" i="4"/>
  <c r="BD492" i="4"/>
  <c r="AX492" i="4"/>
  <c r="BD456" i="4"/>
  <c r="AX456" i="4"/>
  <c r="AX518" i="4"/>
  <c r="BD518" i="4"/>
  <c r="AX523" i="4"/>
  <c r="BD523" i="4"/>
  <c r="BD535" i="4"/>
  <c r="AX535" i="4"/>
  <c r="AX584" i="4"/>
  <c r="BD584" i="4"/>
  <c r="BD561" i="4"/>
  <c r="AX561" i="4"/>
  <c r="AX596" i="4"/>
  <c r="BD596" i="4"/>
  <c r="AX609" i="4"/>
  <c r="BD609" i="4"/>
  <c r="BD605" i="4"/>
  <c r="AX605" i="4"/>
  <c r="BD634" i="4"/>
  <c r="AX634" i="4"/>
  <c r="BD686" i="4"/>
  <c r="AX686" i="4"/>
  <c r="AX698" i="4"/>
  <c r="BD698" i="4"/>
  <c r="AX661" i="4"/>
  <c r="BD661" i="4"/>
  <c r="BD690" i="4"/>
  <c r="AX690" i="4"/>
  <c r="AX741" i="4"/>
  <c r="BD741" i="4"/>
  <c r="AX743" i="4"/>
  <c r="BD743" i="4"/>
  <c r="AX781" i="4"/>
  <c r="BD781" i="4"/>
  <c r="BD759" i="4"/>
  <c r="AX759" i="4"/>
  <c r="AX809" i="4"/>
  <c r="BD809" i="4"/>
  <c r="BD784" i="4"/>
  <c r="AX784" i="4"/>
  <c r="AX832" i="4"/>
  <c r="BD832" i="4"/>
  <c r="BD825" i="4"/>
  <c r="AX825" i="4"/>
  <c r="BD886" i="4"/>
  <c r="AX886" i="4"/>
  <c r="AX882" i="4"/>
  <c r="BD882" i="4"/>
  <c r="AX892" i="4"/>
  <c r="BD892" i="4"/>
  <c r="BD917" i="4"/>
  <c r="AX917" i="4"/>
  <c r="BD933" i="4"/>
  <c r="AX933" i="4"/>
  <c r="AX927" i="4"/>
  <c r="BD927" i="4"/>
  <c r="AX958" i="4"/>
  <c r="BD958" i="4"/>
  <c r="BD975" i="4"/>
  <c r="AX975" i="4"/>
  <c r="AX987" i="4"/>
  <c r="BD987" i="4"/>
  <c r="BD994" i="4"/>
  <c r="AX994" i="4"/>
  <c r="BD1020" i="4"/>
  <c r="AX1020" i="4"/>
  <c r="AX1042" i="4"/>
  <c r="BD1042" i="4"/>
  <c r="BD1063" i="4"/>
  <c r="AX1063" i="4"/>
  <c r="BD1062" i="4"/>
  <c r="AX1062" i="4"/>
  <c r="BD1078" i="4"/>
  <c r="AX1078" i="4"/>
  <c r="BD1096" i="4"/>
  <c r="AX1096" i="4"/>
  <c r="BD1119" i="4"/>
  <c r="AX1119" i="4"/>
  <c r="AX1108" i="4"/>
  <c r="BD1108" i="4"/>
  <c r="AX1150" i="4"/>
  <c r="BD1150" i="4"/>
  <c r="BD1174" i="4"/>
  <c r="AX1174" i="4"/>
  <c r="BD1182" i="4"/>
  <c r="AX1182" i="4"/>
  <c r="AX1197" i="4"/>
  <c r="BD1197" i="4"/>
  <c r="AX1194" i="4"/>
  <c r="BD1194" i="4"/>
  <c r="AX1238" i="4"/>
  <c r="BD1238" i="4"/>
  <c r="BD1240" i="4"/>
  <c r="AX1240" i="4"/>
  <c r="AX1252" i="4"/>
  <c r="BD1252" i="4"/>
  <c r="BD1270" i="4"/>
  <c r="AX1270" i="4"/>
  <c r="BE32" i="4"/>
  <c r="BC32" i="4"/>
  <c r="AZ32" i="4"/>
  <c r="BE37" i="4"/>
  <c r="BC37" i="4"/>
  <c r="AZ37" i="4"/>
  <c r="BE71" i="4"/>
  <c r="BC71" i="4"/>
  <c r="AZ71" i="4"/>
  <c r="BE66" i="4"/>
  <c r="BC66" i="4"/>
  <c r="AZ66" i="4"/>
  <c r="BE62" i="4"/>
  <c r="BC62" i="4"/>
  <c r="AZ62" i="4"/>
  <c r="BE74" i="4"/>
  <c r="BC74" i="4"/>
  <c r="AZ74" i="4"/>
  <c r="BC90" i="4"/>
  <c r="BE90" i="4"/>
  <c r="AZ90" i="4"/>
  <c r="BE119" i="4"/>
  <c r="BC119" i="4"/>
  <c r="AZ119" i="4"/>
  <c r="BE130" i="4"/>
  <c r="BC130" i="4"/>
  <c r="AZ130" i="4"/>
  <c r="BE182" i="4"/>
  <c r="BC182" i="4"/>
  <c r="AZ182" i="4"/>
  <c r="BC179" i="4"/>
  <c r="AZ179" i="4"/>
  <c r="BE179" i="4"/>
  <c r="BE158" i="4"/>
  <c r="BC158" i="4"/>
  <c r="AZ158" i="4"/>
  <c r="BE205" i="4"/>
  <c r="BC205" i="4"/>
  <c r="AZ205" i="4"/>
  <c r="BE253" i="4"/>
  <c r="BC253" i="4"/>
  <c r="AZ253" i="4"/>
  <c r="AZ247" i="4"/>
  <c r="BE247" i="4"/>
  <c r="BC247" i="4"/>
  <c r="AZ225" i="4"/>
  <c r="BE225" i="4"/>
  <c r="BC225" i="4"/>
  <c r="BC272" i="4"/>
  <c r="AZ272" i="4"/>
  <c r="BE272" i="4"/>
  <c r="BE300" i="4"/>
  <c r="BC300" i="4"/>
  <c r="AZ300" i="4"/>
  <c r="BE333" i="4"/>
  <c r="AZ333" i="4"/>
  <c r="BC333" i="4"/>
  <c r="BE292" i="4"/>
  <c r="BC292" i="4"/>
  <c r="AZ292" i="4"/>
  <c r="BE339" i="4"/>
  <c r="AZ339" i="4"/>
  <c r="BC339" i="4"/>
  <c r="BC362" i="4"/>
  <c r="AZ362" i="4"/>
  <c r="BE362" i="4"/>
  <c r="BE340" i="4"/>
  <c r="BC340" i="4"/>
  <c r="AZ340" i="4"/>
  <c r="BE382" i="4"/>
  <c r="BC382" i="4"/>
  <c r="AZ382" i="4"/>
  <c r="BE416" i="4"/>
  <c r="BC416" i="4"/>
  <c r="AZ416" i="4"/>
  <c r="AZ427" i="4"/>
  <c r="BE427" i="4"/>
  <c r="BC427" i="4"/>
  <c r="BE436" i="4"/>
  <c r="BC436" i="4"/>
  <c r="AZ436" i="4"/>
  <c r="BC454" i="4"/>
  <c r="AZ454" i="4"/>
  <c r="BE454" i="4"/>
  <c r="BE500" i="4"/>
  <c r="BC500" i="4"/>
  <c r="AZ500" i="4"/>
  <c r="BE514" i="4"/>
  <c r="BC514" i="4"/>
  <c r="AZ514" i="4"/>
  <c r="BE475" i="4"/>
  <c r="AZ475" i="4"/>
  <c r="BC475" i="4"/>
  <c r="BE489" i="4"/>
  <c r="BC489" i="4"/>
  <c r="AZ489" i="4"/>
  <c r="BE542" i="4"/>
  <c r="BC542" i="4"/>
  <c r="AZ542" i="4"/>
  <c r="AZ555" i="4"/>
  <c r="BE555" i="4"/>
  <c r="BC555" i="4"/>
  <c r="BE534" i="4"/>
  <c r="BC534" i="4"/>
  <c r="AZ534" i="4"/>
  <c r="BE548" i="4"/>
  <c r="BC548" i="4"/>
  <c r="AZ548" i="4"/>
  <c r="BE616" i="4"/>
  <c r="BC616" i="4"/>
  <c r="AZ616" i="4"/>
  <c r="BC652" i="4"/>
  <c r="BE652" i="4"/>
  <c r="AZ652" i="4"/>
  <c r="BE624" i="4"/>
  <c r="BC624" i="4"/>
  <c r="AZ624" i="4"/>
  <c r="BC588" i="4"/>
  <c r="BE588" i="4"/>
  <c r="AZ588" i="4"/>
  <c r="BE689" i="4"/>
  <c r="BC689" i="4"/>
  <c r="AZ689" i="4"/>
  <c r="BC685" i="4"/>
  <c r="AZ685" i="4"/>
  <c r="BE685" i="4"/>
  <c r="BC664" i="4"/>
  <c r="AZ664" i="4"/>
  <c r="BE664" i="4"/>
  <c r="BE660" i="4"/>
  <c r="AZ660" i="4"/>
  <c r="BC660" i="4"/>
  <c r="BE757" i="4"/>
  <c r="BC757" i="4"/>
  <c r="AZ757" i="4"/>
  <c r="BE744" i="4"/>
  <c r="BC744" i="4"/>
  <c r="AZ744" i="4"/>
  <c r="BE717" i="4"/>
  <c r="BC717" i="4"/>
  <c r="AZ717" i="4"/>
  <c r="BE788" i="4"/>
  <c r="BC788" i="4"/>
  <c r="AZ788" i="4"/>
  <c r="BE772" i="4"/>
  <c r="BC772" i="4"/>
  <c r="AZ772" i="4"/>
  <c r="BC807" i="4"/>
  <c r="BE807" i="4"/>
  <c r="AZ807" i="4"/>
  <c r="BE808" i="4"/>
  <c r="BC808" i="4"/>
  <c r="AZ808" i="4"/>
  <c r="BE813" i="4"/>
  <c r="BC813" i="4"/>
  <c r="AZ813" i="4"/>
  <c r="BE846" i="4"/>
  <c r="BC846" i="4"/>
  <c r="AZ846" i="4"/>
  <c r="BE887" i="4"/>
  <c r="BC887" i="4"/>
  <c r="AZ887" i="4"/>
  <c r="BC879" i="4"/>
  <c r="AZ879" i="4"/>
  <c r="BE879" i="4"/>
  <c r="BE901" i="4"/>
  <c r="BC901" i="4"/>
  <c r="AZ901" i="4"/>
  <c r="AZ931" i="4"/>
  <c r="BE931" i="4"/>
  <c r="BC931" i="4"/>
  <c r="BE922" i="4"/>
  <c r="BC922" i="4"/>
  <c r="AZ922" i="4"/>
  <c r="BC959" i="4"/>
  <c r="AZ959" i="4"/>
  <c r="BE959" i="4"/>
  <c r="AZ941" i="4"/>
  <c r="BE941" i="4"/>
  <c r="BC941" i="4"/>
  <c r="BE976" i="4"/>
  <c r="BC976" i="4"/>
  <c r="AZ976" i="4"/>
  <c r="BC1002" i="4"/>
  <c r="BE1002" i="4"/>
  <c r="AZ1002" i="4"/>
  <c r="BE1004" i="4"/>
  <c r="BC1004" i="4"/>
  <c r="AZ1004" i="4"/>
  <c r="BE1015" i="4"/>
  <c r="BC1015" i="4"/>
  <c r="AZ1015" i="4"/>
  <c r="BC1061" i="4"/>
  <c r="AZ1061" i="4"/>
  <c r="BE1061" i="4"/>
  <c r="BE1051" i="4"/>
  <c r="BC1051" i="4"/>
  <c r="AZ1051" i="4"/>
  <c r="BE1058" i="4"/>
  <c r="BC1058" i="4"/>
  <c r="AZ1058" i="4"/>
  <c r="AZ1098" i="4"/>
  <c r="BE1098" i="4"/>
  <c r="BC1098" i="4"/>
  <c r="AZ1080" i="4"/>
  <c r="BE1080" i="4"/>
  <c r="BC1080" i="4"/>
  <c r="BE1115" i="4"/>
  <c r="BC1115" i="4"/>
  <c r="AZ1115" i="4"/>
  <c r="AZ1139" i="4"/>
  <c r="BE1139" i="4"/>
  <c r="BC1139" i="4"/>
  <c r="BC1140" i="4"/>
  <c r="AZ1140" i="4"/>
  <c r="BE1140" i="4"/>
  <c r="BC1188" i="4"/>
  <c r="AZ1188" i="4"/>
  <c r="BE1188" i="4"/>
  <c r="BC1183" i="4"/>
  <c r="AZ1183" i="4"/>
  <c r="BE1183" i="4"/>
  <c r="BE1221" i="4"/>
  <c r="BC1221" i="4"/>
  <c r="AZ1221" i="4"/>
  <c r="BC1209" i="4"/>
  <c r="AZ1209" i="4"/>
  <c r="BE1209" i="4"/>
  <c r="BE1229" i="4"/>
  <c r="BC1229" i="4"/>
  <c r="AZ1229" i="4"/>
  <c r="BE1252" i="4"/>
  <c r="AZ1252" i="4"/>
  <c r="BC1252" i="4"/>
  <c r="BE1270" i="4"/>
  <c r="BC1270" i="4"/>
  <c r="AZ1270" i="4"/>
  <c r="AY103" i="4"/>
  <c r="AY25" i="4"/>
  <c r="AY135" i="4"/>
  <c r="AY117" i="4"/>
  <c r="AY164" i="4"/>
  <c r="AY125" i="4"/>
  <c r="AY172" i="4"/>
  <c r="AY201" i="4"/>
  <c r="AY203" i="4"/>
  <c r="AY160" i="4"/>
  <c r="AY224" i="4"/>
  <c r="AY253" i="4"/>
  <c r="AY281" i="4"/>
  <c r="AY293" i="4"/>
  <c r="AY331" i="4"/>
  <c r="AY343" i="4"/>
  <c r="AY355" i="4"/>
  <c r="AY381" i="4"/>
  <c r="AY376" i="4"/>
  <c r="AY393" i="4"/>
  <c r="AY405" i="4"/>
  <c r="AY431" i="4"/>
  <c r="AY493" i="4"/>
  <c r="AY506" i="4"/>
  <c r="AY502" i="4"/>
  <c r="AY433" i="4"/>
  <c r="AY553" i="4"/>
  <c r="AY516" i="4"/>
  <c r="AY544" i="4"/>
  <c r="AY558" i="4"/>
  <c r="AY570" i="4"/>
  <c r="AY622" i="4"/>
  <c r="AY602" i="4"/>
  <c r="AY598" i="4"/>
  <c r="AY610" i="4"/>
  <c r="AY695" i="4"/>
  <c r="AY690" i="4"/>
  <c r="AY670" i="4"/>
  <c r="AY666" i="4"/>
  <c r="AY749" i="4"/>
  <c r="AY728" i="4"/>
  <c r="AY789" i="4"/>
  <c r="AY768" i="4"/>
  <c r="AY802" i="4"/>
  <c r="AY813" i="4"/>
  <c r="AY830" i="4"/>
  <c r="AY846" i="4"/>
  <c r="AY865" i="4"/>
  <c r="AY858" i="4"/>
  <c r="AY885" i="4"/>
  <c r="AY890" i="4"/>
  <c r="AY901" i="4"/>
  <c r="AY927" i="4"/>
  <c r="AY934" i="4"/>
  <c r="AY994" i="4"/>
  <c r="AY972" i="4"/>
  <c r="AY1033" i="4"/>
  <c r="AY1052" i="4"/>
  <c r="AY1066" i="4"/>
  <c r="AY1077" i="4"/>
  <c r="AY1097" i="4"/>
  <c r="AY1093" i="4"/>
  <c r="AY1099" i="4"/>
  <c r="AY1143" i="4"/>
  <c r="AY1152" i="4"/>
  <c r="AY1196" i="4"/>
  <c r="AY1184" i="4"/>
  <c r="AY1210" i="4"/>
  <c r="AY1213" i="4"/>
  <c r="AY1230" i="4"/>
  <c r="AY1257" i="4"/>
  <c r="AY1270" i="4"/>
  <c r="BG22" i="4"/>
  <c r="AV22" i="4"/>
  <c r="BD38" i="4"/>
  <c r="AX38" i="4"/>
  <c r="BF35" i="4"/>
  <c r="BF73" i="4"/>
  <c r="BF83" i="4"/>
  <c r="BF31" i="4"/>
  <c r="BF96" i="4"/>
  <c r="BF151" i="4"/>
  <c r="BF105" i="4"/>
  <c r="BF117" i="4"/>
  <c r="BF184" i="4"/>
  <c r="BF206" i="4"/>
  <c r="BF193" i="4"/>
  <c r="BF189" i="4"/>
  <c r="BF221" i="4"/>
  <c r="BF249" i="4"/>
  <c r="BF282" i="4"/>
  <c r="BF240" i="4"/>
  <c r="BF301" i="4"/>
  <c r="BF314" i="4"/>
  <c r="BF293" i="4"/>
  <c r="BF304" i="4"/>
  <c r="BF373" i="4"/>
  <c r="BF357" i="4"/>
  <c r="BF425" i="4"/>
  <c r="BF431" i="4"/>
  <c r="BF413" i="4"/>
  <c r="BF430" i="4"/>
  <c r="BF433" i="4"/>
  <c r="BF468" i="4"/>
  <c r="BF531" i="4"/>
  <c r="BF477" i="4"/>
  <c r="BF473" i="4"/>
  <c r="BF561" i="4"/>
  <c r="BF573" i="4"/>
  <c r="BF519" i="4"/>
  <c r="BF516" i="4"/>
  <c r="BF601" i="4"/>
  <c r="BF654" i="4"/>
  <c r="BF609" i="4"/>
  <c r="BF605" i="4"/>
  <c r="BF674" i="4"/>
  <c r="BF686" i="4"/>
  <c r="BF666" i="4"/>
  <c r="BF712" i="4"/>
  <c r="BF733" i="4"/>
  <c r="BF726" i="4"/>
  <c r="BF719" i="4"/>
  <c r="BF783" i="4"/>
  <c r="BF756" i="4"/>
  <c r="BF790" i="4"/>
  <c r="BF813" i="4"/>
  <c r="BF834" i="4"/>
  <c r="BF864" i="4"/>
  <c r="BF856" i="4"/>
  <c r="BF882" i="4"/>
  <c r="BF897" i="4"/>
  <c r="BF944" i="4"/>
  <c r="BF938" i="4"/>
  <c r="BF951" i="4"/>
  <c r="BF941" i="4"/>
  <c r="BF994" i="4"/>
  <c r="BF977" i="4"/>
  <c r="BF1012" i="4"/>
  <c r="BF1030" i="4"/>
  <c r="BF1050" i="4"/>
  <c r="BF1057" i="4"/>
  <c r="BF1071" i="4"/>
  <c r="BF1076" i="4"/>
  <c r="BF1082" i="4"/>
  <c r="BF1116" i="4"/>
  <c r="BF1132" i="4"/>
  <c r="BF1153" i="4"/>
  <c r="BF1176" i="4"/>
  <c r="BF1170" i="4"/>
  <c r="BF1206" i="4"/>
  <c r="BF1227" i="4"/>
  <c r="BF1228" i="4"/>
  <c r="BF1247" i="4"/>
  <c r="BF1271" i="4"/>
  <c r="BG10" i="4"/>
  <c r="AX12" i="4"/>
  <c r="BD12" i="4"/>
  <c r="AX13" i="4"/>
  <c r="BD13" i="4"/>
  <c r="BD46" i="4"/>
  <c r="AX46" i="4"/>
  <c r="BF20" i="4"/>
  <c r="AV95" i="4"/>
  <c r="BG95" i="4"/>
  <c r="AV55" i="4"/>
  <c r="BG55" i="4"/>
  <c r="AV85" i="4"/>
  <c r="BG85" i="4"/>
  <c r="BG91" i="4"/>
  <c r="AV91" i="4"/>
  <c r="BG112" i="4"/>
  <c r="AV112" i="4"/>
  <c r="AV107" i="4"/>
  <c r="BG107" i="4"/>
  <c r="AV118" i="4"/>
  <c r="BG118" i="4"/>
  <c r="BG186" i="4"/>
  <c r="AV186" i="4"/>
  <c r="BG182" i="4"/>
  <c r="AV182" i="4"/>
  <c r="BG146" i="4"/>
  <c r="AV146" i="4"/>
  <c r="AV192" i="4"/>
  <c r="BG192" i="4"/>
  <c r="AV281" i="4"/>
  <c r="BG281" i="4"/>
  <c r="BG261" i="4"/>
  <c r="AV261" i="4"/>
  <c r="AV247" i="4"/>
  <c r="BG247" i="4"/>
  <c r="AV267" i="4"/>
  <c r="BG267" i="4"/>
  <c r="BG304" i="4"/>
  <c r="AV304" i="4"/>
  <c r="AV300" i="4"/>
  <c r="BG300" i="4"/>
  <c r="AV295" i="4"/>
  <c r="BG295" i="4"/>
  <c r="BG354" i="4"/>
  <c r="AV354" i="4"/>
  <c r="AV394" i="4"/>
  <c r="BG394" i="4"/>
  <c r="AV412" i="4"/>
  <c r="BG412" i="4"/>
  <c r="AV357" i="4"/>
  <c r="BG357" i="4"/>
  <c r="BG419" i="4"/>
  <c r="AV419" i="4"/>
  <c r="AV441" i="4"/>
  <c r="BG441" i="4"/>
  <c r="AV432" i="4"/>
  <c r="BG432" i="4"/>
  <c r="BG491" i="4"/>
  <c r="AV491" i="4"/>
  <c r="BG455" i="4"/>
  <c r="AV455" i="4"/>
  <c r="AV484" i="4"/>
  <c r="BG484" i="4"/>
  <c r="AV480" i="4"/>
  <c r="BG480" i="4"/>
  <c r="AV443" i="4"/>
  <c r="BG443" i="4"/>
  <c r="BG563" i="4"/>
  <c r="AV563" i="4"/>
  <c r="AV559" i="4"/>
  <c r="BG559" i="4"/>
  <c r="AV571" i="4"/>
  <c r="BG571" i="4"/>
  <c r="AV551" i="4"/>
  <c r="BG551" i="4"/>
  <c r="AV587" i="4"/>
  <c r="BG587" i="4"/>
  <c r="AV599" i="4"/>
  <c r="BG599" i="4"/>
  <c r="AV611" i="4"/>
  <c r="BG611" i="4"/>
  <c r="AV639" i="4"/>
  <c r="BG639" i="4"/>
  <c r="AV659" i="4"/>
  <c r="BG659" i="4"/>
  <c r="AV671" i="4"/>
  <c r="BG671" i="4"/>
  <c r="AV667" i="4"/>
  <c r="BG667" i="4"/>
  <c r="AV663" i="4"/>
  <c r="BG663" i="4"/>
  <c r="BG734" i="4"/>
  <c r="AV734" i="4"/>
  <c r="AV754" i="4"/>
  <c r="BG754" i="4"/>
  <c r="AV739" i="4"/>
  <c r="BG739" i="4"/>
  <c r="AV768" i="4"/>
  <c r="BG768" i="4"/>
  <c r="BG811" i="4"/>
  <c r="AV811" i="4"/>
  <c r="AV794" i="4"/>
  <c r="BG794" i="4"/>
  <c r="BG802" i="4"/>
  <c r="AV802" i="4"/>
  <c r="AV852" i="4"/>
  <c r="BG852" i="4"/>
  <c r="AV834" i="4"/>
  <c r="BG834" i="4"/>
  <c r="BG884" i="4"/>
  <c r="AV884" i="4"/>
  <c r="AV898" i="4"/>
  <c r="BG898" i="4"/>
  <c r="BG919" i="4"/>
  <c r="AV919" i="4"/>
  <c r="BG917" i="4"/>
  <c r="AV917" i="4"/>
  <c r="AV933" i="4"/>
  <c r="BG933" i="4"/>
  <c r="BG952" i="4"/>
  <c r="AV952" i="4"/>
  <c r="AV960" i="4"/>
  <c r="BG960" i="4"/>
  <c r="AV973" i="4"/>
  <c r="BG973" i="4"/>
  <c r="AV1014" i="4"/>
  <c r="BG1014" i="4"/>
  <c r="BG994" i="4"/>
  <c r="AV994" i="4"/>
  <c r="AV1040" i="4"/>
  <c r="BG1040" i="4"/>
  <c r="BG1054" i="4"/>
  <c r="AV1054" i="4"/>
  <c r="AV1055" i="4"/>
  <c r="BG1055" i="4"/>
  <c r="AV1080" i="4"/>
  <c r="BG1080" i="4"/>
  <c r="AV1102" i="4"/>
  <c r="BG1102" i="4"/>
  <c r="BG1084" i="4"/>
  <c r="AV1084" i="4"/>
  <c r="AV1117" i="4"/>
  <c r="BG1117" i="4"/>
  <c r="BG1133" i="4"/>
  <c r="AV1133" i="4"/>
  <c r="AV1151" i="4"/>
  <c r="BG1151" i="4"/>
  <c r="AV1197" i="4"/>
  <c r="BG1197" i="4"/>
  <c r="AV1179" i="4"/>
  <c r="BG1179" i="4"/>
  <c r="AV1201" i="4"/>
  <c r="BG1201" i="4"/>
  <c r="AV1224" i="4"/>
  <c r="BG1224" i="4"/>
  <c r="BG1235" i="4"/>
  <c r="AV1235" i="4"/>
  <c r="AV1257" i="4"/>
  <c r="BG1257" i="4"/>
  <c r="BG1271" i="4"/>
  <c r="AV1271" i="4"/>
  <c r="BD35" i="4"/>
  <c r="AX35" i="4"/>
  <c r="BD79" i="4"/>
  <c r="AX79" i="4"/>
  <c r="BD76" i="4"/>
  <c r="AX76" i="4"/>
  <c r="BD153" i="4"/>
  <c r="AX153" i="4"/>
  <c r="BD88" i="4"/>
  <c r="AX88" i="4"/>
  <c r="BD142" i="4"/>
  <c r="AX142" i="4"/>
  <c r="AX95" i="4"/>
  <c r="BD95" i="4"/>
  <c r="BD147" i="4"/>
  <c r="AX147" i="4"/>
  <c r="AX159" i="4"/>
  <c r="BD159" i="4"/>
  <c r="BD189" i="4"/>
  <c r="AX189" i="4"/>
  <c r="BD220" i="4"/>
  <c r="AX220" i="4"/>
  <c r="AX231" i="4"/>
  <c r="BD231" i="4"/>
  <c r="BD259" i="4"/>
  <c r="AX259" i="4"/>
  <c r="BD256" i="4"/>
  <c r="AX256" i="4"/>
  <c r="AX334" i="4"/>
  <c r="BD334" i="4"/>
  <c r="BD314" i="4"/>
  <c r="AX314" i="4"/>
  <c r="AX329" i="4"/>
  <c r="BD329" i="4"/>
  <c r="BD305" i="4"/>
  <c r="AX305" i="4"/>
  <c r="BD363" i="4"/>
  <c r="AX363" i="4"/>
  <c r="BD372" i="4"/>
  <c r="AX372" i="4"/>
  <c r="BD374" i="4"/>
  <c r="AX374" i="4"/>
  <c r="BD366" i="4"/>
  <c r="AX366" i="4"/>
  <c r="AX411" i="4"/>
  <c r="BD411" i="4"/>
  <c r="AX390" i="4"/>
  <c r="BD390" i="4"/>
  <c r="AX444" i="4"/>
  <c r="BD444" i="4"/>
  <c r="BD451" i="4"/>
  <c r="AX451" i="4"/>
  <c r="AX508" i="4"/>
  <c r="BD508" i="4"/>
  <c r="BD458" i="4"/>
  <c r="AX458" i="4"/>
  <c r="BD472" i="4"/>
  <c r="AX472" i="4"/>
  <c r="BD527" i="4"/>
  <c r="AX527" i="4"/>
  <c r="AX539" i="4"/>
  <c r="BD539" i="4"/>
  <c r="BD552" i="4"/>
  <c r="AX552" i="4"/>
  <c r="BD531" i="4"/>
  <c r="AX531" i="4"/>
  <c r="BD576" i="4"/>
  <c r="AX576" i="4"/>
  <c r="AX612" i="4"/>
  <c r="BD612" i="4"/>
  <c r="AX625" i="4"/>
  <c r="BD625" i="4"/>
  <c r="BD621" i="4"/>
  <c r="AX621" i="4"/>
  <c r="AX585" i="4"/>
  <c r="BD585" i="4"/>
  <c r="BD702" i="4"/>
  <c r="AX702" i="4"/>
  <c r="AX681" i="4"/>
  <c r="BD681" i="4"/>
  <c r="BD677" i="4"/>
  <c r="AX677" i="4"/>
  <c r="BD706" i="4"/>
  <c r="AX706" i="4"/>
  <c r="AX724" i="4"/>
  <c r="BD724" i="4"/>
  <c r="AX752" i="4"/>
  <c r="BD752" i="4"/>
  <c r="AX785" i="4"/>
  <c r="BD785" i="4"/>
  <c r="AX757" i="4"/>
  <c r="BD757" i="4"/>
  <c r="AX791" i="4"/>
  <c r="BD791" i="4"/>
  <c r="BD800" i="4"/>
  <c r="AX800" i="4"/>
  <c r="AX834" i="4"/>
  <c r="BD834" i="4"/>
  <c r="AX837" i="4"/>
  <c r="BD837" i="4"/>
  <c r="BD888" i="4"/>
  <c r="AX888" i="4"/>
  <c r="BD851" i="4"/>
  <c r="AX851" i="4"/>
  <c r="BD905" i="4"/>
  <c r="AX905" i="4"/>
  <c r="AX883" i="4"/>
  <c r="BD883" i="4"/>
  <c r="BD909" i="4"/>
  <c r="AX909" i="4"/>
  <c r="BD935" i="4"/>
  <c r="AX935" i="4"/>
  <c r="BD943" i="4"/>
  <c r="AX943" i="4"/>
  <c r="BD966" i="4"/>
  <c r="AX966" i="4"/>
  <c r="BD986" i="4"/>
  <c r="AX986" i="4"/>
  <c r="BD977" i="4"/>
  <c r="AX977" i="4"/>
  <c r="BD1019" i="4"/>
  <c r="AX1019" i="4"/>
  <c r="BD1022" i="4"/>
  <c r="AX1022" i="4"/>
  <c r="AX1031" i="4"/>
  <c r="BD1031" i="4"/>
  <c r="BD1070" i="4"/>
  <c r="AX1070" i="4"/>
  <c r="BD1065" i="4"/>
  <c r="AX1065" i="4"/>
  <c r="BD1105" i="4"/>
  <c r="AX1105" i="4"/>
  <c r="BD1125" i="4"/>
  <c r="AX1125" i="4"/>
  <c r="AX1124" i="4"/>
  <c r="BD1124" i="4"/>
  <c r="BD1151" i="4"/>
  <c r="AX1151" i="4"/>
  <c r="BD1163" i="4"/>
  <c r="AX1163" i="4"/>
  <c r="AX1187" i="4"/>
  <c r="BD1187" i="4"/>
  <c r="AX1179" i="4"/>
  <c r="BD1179" i="4"/>
  <c r="AX1226" i="4"/>
  <c r="BD1226" i="4"/>
  <c r="BD1218" i="4"/>
  <c r="AX1218" i="4"/>
  <c r="BD1243" i="4"/>
  <c r="AX1243" i="4"/>
  <c r="BD1258" i="4"/>
  <c r="AX1258" i="4"/>
  <c r="BE42" i="4"/>
  <c r="BC42" i="4"/>
  <c r="AZ42" i="4"/>
  <c r="BE47" i="4"/>
  <c r="BC47" i="4"/>
  <c r="AZ47" i="4"/>
  <c r="BC82" i="4"/>
  <c r="BE82" i="4"/>
  <c r="AZ82" i="4"/>
  <c r="BE127" i="4"/>
  <c r="BC127" i="4"/>
  <c r="AZ127" i="4"/>
  <c r="BE78" i="4"/>
  <c r="BC78" i="4"/>
  <c r="AZ78" i="4"/>
  <c r="AZ95" i="4"/>
  <c r="BE95" i="4"/>
  <c r="BC95" i="4"/>
  <c r="BC106" i="4"/>
  <c r="AZ106" i="4"/>
  <c r="BE106" i="4"/>
  <c r="BE135" i="4"/>
  <c r="BC135" i="4"/>
  <c r="AZ135" i="4"/>
  <c r="BE144" i="4"/>
  <c r="BC144" i="4"/>
  <c r="AZ144" i="4"/>
  <c r="BE199" i="4"/>
  <c r="BC199" i="4"/>
  <c r="AZ199" i="4"/>
  <c r="BC196" i="4"/>
  <c r="AZ196" i="4"/>
  <c r="BE196" i="4"/>
  <c r="BE174" i="4"/>
  <c r="BC174" i="4"/>
  <c r="AZ174" i="4"/>
  <c r="BC218" i="4"/>
  <c r="AZ218" i="4"/>
  <c r="BE218" i="4"/>
  <c r="BE261" i="4"/>
  <c r="BC261" i="4"/>
  <c r="AZ261" i="4"/>
  <c r="BE260" i="4"/>
  <c r="BC260" i="4"/>
  <c r="AZ260" i="4"/>
  <c r="BE242" i="4"/>
  <c r="BC242" i="4"/>
  <c r="AZ242" i="4"/>
  <c r="BE274" i="4"/>
  <c r="AZ274" i="4"/>
  <c r="BC274" i="4"/>
  <c r="BE316" i="4"/>
  <c r="BC316" i="4"/>
  <c r="AZ316" i="4"/>
  <c r="BE280" i="4"/>
  <c r="BC280" i="4"/>
  <c r="AZ280" i="4"/>
  <c r="BE308" i="4"/>
  <c r="BC308" i="4"/>
  <c r="AZ308" i="4"/>
  <c r="BE350" i="4"/>
  <c r="BC350" i="4"/>
  <c r="AZ350" i="4"/>
  <c r="BC361" i="4"/>
  <c r="AZ361" i="4"/>
  <c r="BE361" i="4"/>
  <c r="BE356" i="4"/>
  <c r="BC356" i="4"/>
  <c r="AZ356" i="4"/>
  <c r="BE336" i="4"/>
  <c r="AZ336" i="4"/>
  <c r="BC336" i="4"/>
  <c r="BE429" i="4"/>
  <c r="BC429" i="4"/>
  <c r="AZ429" i="4"/>
  <c r="BC434" i="4"/>
  <c r="AZ434" i="4"/>
  <c r="BE434" i="4"/>
  <c r="BE405" i="4"/>
  <c r="BC405" i="4"/>
  <c r="AZ405" i="4"/>
  <c r="BE470" i="4"/>
  <c r="BC470" i="4"/>
  <c r="AZ470" i="4"/>
  <c r="BE523" i="4"/>
  <c r="BC523" i="4"/>
  <c r="AZ523" i="4"/>
  <c r="BE462" i="4"/>
  <c r="BC462" i="4"/>
  <c r="AZ462" i="4"/>
  <c r="BE491" i="4"/>
  <c r="BC491" i="4"/>
  <c r="AZ491" i="4"/>
  <c r="BE505" i="4"/>
  <c r="BC505" i="4"/>
  <c r="AZ505" i="4"/>
  <c r="BE559" i="4"/>
  <c r="BC559" i="4"/>
  <c r="AZ559" i="4"/>
  <c r="AZ571" i="4"/>
  <c r="BE571" i="4"/>
  <c r="BC571" i="4"/>
  <c r="BE551" i="4"/>
  <c r="BC551" i="4"/>
  <c r="AZ551" i="4"/>
  <c r="BE564" i="4"/>
  <c r="BC564" i="4"/>
  <c r="AZ564" i="4"/>
  <c r="BE632" i="4"/>
  <c r="BC632" i="4"/>
  <c r="AZ632" i="4"/>
  <c r="AZ595" i="4"/>
  <c r="BE595" i="4"/>
  <c r="BC595" i="4"/>
  <c r="BE640" i="4"/>
  <c r="BC640" i="4"/>
  <c r="AZ640" i="4"/>
  <c r="BE604" i="4"/>
  <c r="BC604" i="4"/>
  <c r="AZ604" i="4"/>
  <c r="BE705" i="4"/>
  <c r="BC705" i="4"/>
  <c r="AZ705" i="4"/>
  <c r="BC701" i="4"/>
  <c r="AZ701" i="4"/>
  <c r="BE701" i="4"/>
  <c r="BE680" i="4"/>
  <c r="BC680" i="4"/>
  <c r="AZ680" i="4"/>
  <c r="BE676" i="4"/>
  <c r="BC676" i="4"/>
  <c r="AZ676" i="4"/>
  <c r="BE731" i="4"/>
  <c r="BC731" i="4"/>
  <c r="AZ731" i="4"/>
  <c r="BE751" i="4"/>
  <c r="AZ751" i="4"/>
  <c r="BC751" i="4"/>
  <c r="BE734" i="4"/>
  <c r="BC734" i="4"/>
  <c r="AZ734" i="4"/>
  <c r="BC764" i="4"/>
  <c r="AZ764" i="4"/>
  <c r="BE764" i="4"/>
  <c r="BE797" i="4"/>
  <c r="BC797" i="4"/>
  <c r="AZ797" i="4"/>
  <c r="BE821" i="4"/>
  <c r="BC821" i="4"/>
  <c r="AZ821" i="4"/>
  <c r="BC820" i="4"/>
  <c r="AZ820" i="4"/>
  <c r="BE820" i="4"/>
  <c r="BE830" i="4"/>
  <c r="BC830" i="4"/>
  <c r="AZ830" i="4"/>
  <c r="BE862" i="4"/>
  <c r="BC862" i="4"/>
  <c r="AZ862" i="4"/>
  <c r="BC871" i="4"/>
  <c r="AZ871" i="4"/>
  <c r="BE871" i="4"/>
  <c r="BE895" i="4"/>
  <c r="BC895" i="4"/>
  <c r="AZ895" i="4"/>
  <c r="BE915" i="4"/>
  <c r="BC915" i="4"/>
  <c r="AZ915" i="4"/>
  <c r="BE934" i="4"/>
  <c r="BC934" i="4"/>
  <c r="AZ934" i="4"/>
  <c r="BE905" i="4"/>
  <c r="BC905" i="4"/>
  <c r="AZ905" i="4"/>
  <c r="BC948" i="4"/>
  <c r="AZ948" i="4"/>
  <c r="BE948" i="4"/>
  <c r="BE940" i="4"/>
  <c r="BC940" i="4"/>
  <c r="AZ940" i="4"/>
  <c r="BE983" i="4"/>
  <c r="BC983" i="4"/>
  <c r="AZ983" i="4"/>
  <c r="BE1013" i="4"/>
  <c r="BC1013" i="4"/>
  <c r="AZ1013" i="4"/>
  <c r="BE1006" i="4"/>
  <c r="BC1006" i="4"/>
  <c r="AZ1006" i="4"/>
  <c r="BC1038" i="4"/>
  <c r="AZ1038" i="4"/>
  <c r="BE1038" i="4"/>
  <c r="BE1035" i="4"/>
  <c r="BC1035" i="4"/>
  <c r="AZ1035" i="4"/>
  <c r="BE1064" i="4"/>
  <c r="BC1064" i="4"/>
  <c r="AZ1064" i="4"/>
  <c r="BE1076" i="4"/>
  <c r="AZ1076" i="4"/>
  <c r="BC1076" i="4"/>
  <c r="BC1090" i="4"/>
  <c r="AZ1090" i="4"/>
  <c r="BE1090" i="4"/>
  <c r="AZ1116" i="4"/>
  <c r="BE1116" i="4"/>
  <c r="BC1116" i="4"/>
  <c r="BE1123" i="4"/>
  <c r="BC1123" i="4"/>
  <c r="AZ1123" i="4"/>
  <c r="BE1131" i="4"/>
  <c r="AZ1131" i="4"/>
  <c r="BC1131" i="4"/>
  <c r="BC1148" i="4"/>
  <c r="BE1148" i="4"/>
  <c r="AZ1148" i="4"/>
  <c r="BE1156" i="4"/>
  <c r="BC1156" i="4"/>
  <c r="AZ1156" i="4"/>
  <c r="BE1193" i="4"/>
  <c r="BC1193" i="4"/>
  <c r="AZ1193" i="4"/>
  <c r="BE1212" i="4"/>
  <c r="BC1212" i="4"/>
  <c r="AZ1212" i="4"/>
  <c r="BE1227" i="4"/>
  <c r="BC1227" i="4"/>
  <c r="AZ1227" i="4"/>
  <c r="BC1232" i="4"/>
  <c r="AZ1232" i="4"/>
  <c r="BE1232" i="4"/>
  <c r="AZ1237" i="4"/>
  <c r="BC1237" i="4"/>
  <c r="BE1237" i="4"/>
  <c r="BC1256" i="4"/>
  <c r="BE1256" i="4"/>
  <c r="AZ1256" i="4"/>
  <c r="AY11" i="4"/>
  <c r="AY31" i="4"/>
  <c r="AY42" i="4"/>
  <c r="AY106" i="4"/>
  <c r="AY41" i="4"/>
  <c r="AY37" i="4"/>
  <c r="AY133" i="4"/>
  <c r="AY171" i="4"/>
  <c r="AY108" i="4"/>
  <c r="AY120" i="4"/>
  <c r="AY189" i="4"/>
  <c r="AY225" i="4"/>
  <c r="AY147" i="4"/>
  <c r="AY176" i="4"/>
  <c r="AY241" i="4"/>
  <c r="AY215" i="4"/>
  <c r="AY309" i="4"/>
  <c r="AY300" i="4"/>
  <c r="AY280" i="4"/>
  <c r="AY371" i="4"/>
  <c r="AY335" i="4"/>
  <c r="AY416" i="4"/>
  <c r="AY409" i="4"/>
  <c r="AY421" i="4"/>
  <c r="AY437" i="4"/>
  <c r="AY514" i="4"/>
  <c r="AY521" i="4"/>
  <c r="AY449" i="4"/>
  <c r="AY569" i="4"/>
  <c r="AY532" i="4"/>
  <c r="AY561" i="4"/>
  <c r="AY574" i="4"/>
  <c r="AY593" i="4"/>
  <c r="AY638" i="4"/>
  <c r="AY618" i="4"/>
  <c r="AY614" i="4"/>
  <c r="AY626" i="4"/>
  <c r="AY662" i="4"/>
  <c r="AY706" i="4"/>
  <c r="AY686" i="4"/>
  <c r="AY682" i="4"/>
  <c r="AY717" i="4"/>
  <c r="AY710" i="4"/>
  <c r="AY796" i="4"/>
  <c r="AY750" i="4"/>
  <c r="AY815" i="4"/>
  <c r="AY826" i="4"/>
  <c r="AY829" i="4"/>
  <c r="AY856" i="4"/>
  <c r="AY848" i="4"/>
  <c r="AY879" i="4"/>
  <c r="AY884" i="4"/>
  <c r="AY917" i="4"/>
  <c r="AY943" i="4"/>
  <c r="AY950" i="4"/>
  <c r="AY979" i="4"/>
  <c r="AY964" i="4"/>
  <c r="AY988" i="4"/>
  <c r="AY1013" i="4"/>
  <c r="AY1016" i="4"/>
  <c r="AY1038" i="4"/>
  <c r="AY1065" i="4"/>
  <c r="AY1086" i="4"/>
  <c r="AY1107" i="4"/>
  <c r="AY1109" i="4"/>
  <c r="AY1115" i="4"/>
  <c r="AY1144" i="4"/>
  <c r="AY1158" i="4"/>
  <c r="AY1168" i="4"/>
  <c r="AY1192" i="4"/>
  <c r="AY1197" i="4"/>
  <c r="AY1241" i="4"/>
  <c r="AY1269" i="4"/>
  <c r="AY1265" i="4"/>
  <c r="BD20" i="4"/>
  <c r="AX20" i="4"/>
  <c r="BF33" i="4"/>
  <c r="AV54" i="4"/>
  <c r="BG54" i="4"/>
  <c r="BF11" i="4"/>
  <c r="BF84" i="4"/>
  <c r="BF52" i="4"/>
  <c r="BF47" i="4"/>
  <c r="BF141" i="4"/>
  <c r="BF124" i="4"/>
  <c r="BF121" i="4"/>
  <c r="BF133" i="4"/>
  <c r="BF201" i="4"/>
  <c r="BF214" i="4"/>
  <c r="BF213" i="4"/>
  <c r="BF171" i="4"/>
  <c r="BF237" i="4"/>
  <c r="BF265" i="4"/>
  <c r="BF210" i="4"/>
  <c r="BF256" i="4"/>
  <c r="BF317" i="4"/>
  <c r="BF281" i="4"/>
  <c r="BF309" i="4"/>
  <c r="BF327" i="4"/>
  <c r="BF385" i="4"/>
  <c r="BF372" i="4"/>
  <c r="BF337" i="4"/>
  <c r="BF439" i="4"/>
  <c r="BF396" i="4"/>
  <c r="BF423" i="4"/>
  <c r="BF443" i="4"/>
  <c r="BF485" i="4"/>
  <c r="BF463" i="4"/>
  <c r="BF493" i="4"/>
  <c r="BF474" i="4"/>
  <c r="BF576" i="4"/>
  <c r="BF539" i="4"/>
  <c r="BF535" i="4"/>
  <c r="BF532" i="4"/>
  <c r="BF617" i="4"/>
  <c r="BF597" i="4"/>
  <c r="BF625" i="4"/>
  <c r="BF621" i="4"/>
  <c r="BF690" i="4"/>
  <c r="BF702" i="4"/>
  <c r="BF682" i="4"/>
  <c r="BF645" i="4"/>
  <c r="BF732" i="4"/>
  <c r="BF741" i="4"/>
  <c r="BF737" i="4"/>
  <c r="BF789" i="4"/>
  <c r="BF773" i="4"/>
  <c r="BF805" i="4"/>
  <c r="BF817" i="4"/>
  <c r="BF844" i="4"/>
  <c r="BF877" i="4"/>
  <c r="BF868" i="4"/>
  <c r="BF907" i="4"/>
  <c r="BF901" i="4"/>
  <c r="BF915" i="4"/>
  <c r="BF908" i="4"/>
  <c r="BF950" i="4"/>
  <c r="BF961" i="4"/>
  <c r="BF990" i="4"/>
  <c r="BF1007" i="4"/>
  <c r="BF992" i="4"/>
  <c r="BF1040" i="4"/>
  <c r="BF1038" i="4"/>
  <c r="BF1048" i="4"/>
  <c r="BF1072" i="4"/>
  <c r="BF1092" i="4"/>
  <c r="BF1081" i="4"/>
  <c r="BF1130" i="4"/>
  <c r="BF1135" i="4"/>
  <c r="BF1148" i="4"/>
  <c r="BF1191" i="4"/>
  <c r="BF1185" i="4"/>
  <c r="BF1205" i="4"/>
  <c r="BF1224" i="4"/>
  <c r="BF1236" i="4"/>
  <c r="BF1242" i="4"/>
  <c r="BF1260" i="4"/>
  <c r="AV25" i="4"/>
  <c r="P180" i="3" s="1"/>
  <c r="BG25" i="4"/>
  <c r="BG62" i="4"/>
  <c r="AV62" i="4"/>
  <c r="BF32" i="4"/>
  <c r="AX36" i="4"/>
  <c r="BD36" i="4"/>
  <c r="BD40" i="4"/>
  <c r="AX40" i="4"/>
  <c r="AV102" i="4"/>
  <c r="BG102" i="4"/>
  <c r="AV71" i="4"/>
  <c r="BG71" i="4"/>
  <c r="BG89" i="4"/>
  <c r="AV89" i="4"/>
  <c r="BG111" i="4"/>
  <c r="AV111" i="4"/>
  <c r="BG128" i="4"/>
  <c r="AV128" i="4"/>
  <c r="AV123" i="4"/>
  <c r="BG123" i="4"/>
  <c r="AV134" i="4"/>
  <c r="BG134" i="4"/>
  <c r="BG153" i="4"/>
  <c r="AV153" i="4"/>
  <c r="BG199" i="4"/>
  <c r="AV199" i="4"/>
  <c r="AV162" i="4"/>
  <c r="BG162" i="4"/>
  <c r="BG225" i="4"/>
  <c r="AV225" i="4"/>
  <c r="BG223" i="4"/>
  <c r="AV223" i="4"/>
  <c r="BG276" i="4"/>
  <c r="AV276" i="4"/>
  <c r="AV260" i="4"/>
  <c r="BG260" i="4"/>
  <c r="AV280" i="4"/>
  <c r="BG280" i="4"/>
  <c r="AV327" i="4"/>
  <c r="BG327" i="4"/>
  <c r="AV316" i="4"/>
  <c r="BG316" i="4"/>
  <c r="AV311" i="4"/>
  <c r="BG311" i="4"/>
  <c r="BG370" i="4"/>
  <c r="AV370" i="4"/>
  <c r="AV404" i="4"/>
  <c r="BG404" i="4"/>
  <c r="AV345" i="4"/>
  <c r="BG345" i="4"/>
  <c r="AV372" i="4"/>
  <c r="BG372" i="4"/>
  <c r="BG433" i="4"/>
  <c r="AV433" i="4"/>
  <c r="AV399" i="4"/>
  <c r="BG399" i="4"/>
  <c r="AV409" i="4"/>
  <c r="BG409" i="4"/>
  <c r="BG507" i="4"/>
  <c r="AV507" i="4"/>
  <c r="BG471" i="4"/>
  <c r="AV471" i="4"/>
  <c r="AV500" i="4"/>
  <c r="BG500" i="4"/>
  <c r="AV496" i="4"/>
  <c r="BG496" i="4"/>
  <c r="BG459" i="4"/>
  <c r="AV459" i="4"/>
  <c r="BG579" i="4"/>
  <c r="AV579" i="4"/>
  <c r="AV575" i="4"/>
  <c r="BG575" i="4"/>
  <c r="AV578" i="4"/>
  <c r="BG578" i="4"/>
  <c r="AV567" i="4"/>
  <c r="BG567" i="4"/>
  <c r="BG603" i="4"/>
  <c r="AV603" i="4"/>
  <c r="AV615" i="4"/>
  <c r="BG615" i="4"/>
  <c r="AV627" i="4"/>
  <c r="BG627" i="4"/>
  <c r="BG656" i="4"/>
  <c r="AV656" i="4"/>
  <c r="BG675" i="4"/>
  <c r="AV675" i="4"/>
  <c r="AV687" i="4"/>
  <c r="BG687" i="4"/>
  <c r="AV683" i="4"/>
  <c r="BG683" i="4"/>
  <c r="AV679" i="4"/>
  <c r="BG679" i="4"/>
  <c r="BG735" i="4"/>
  <c r="AV735" i="4"/>
  <c r="AV711" i="4"/>
  <c r="BG711" i="4"/>
  <c r="AV740" i="4"/>
  <c r="BG740" i="4"/>
  <c r="AV781" i="4"/>
  <c r="BG781" i="4"/>
  <c r="AV784" i="4"/>
  <c r="BG784" i="4"/>
  <c r="AV806" i="4"/>
  <c r="BG806" i="4"/>
  <c r="AV814" i="4"/>
  <c r="BG814" i="4"/>
  <c r="AV817" i="4"/>
  <c r="BG817" i="4"/>
  <c r="BG850" i="4"/>
  <c r="AV850" i="4"/>
  <c r="AV859" i="4"/>
  <c r="BG859" i="4"/>
  <c r="BG903" i="4"/>
  <c r="AV903" i="4"/>
  <c r="AV890" i="4"/>
  <c r="BG890" i="4"/>
  <c r="BG927" i="4"/>
  <c r="AV927" i="4"/>
  <c r="AV909" i="4"/>
  <c r="BG909" i="4"/>
  <c r="AV950" i="4"/>
  <c r="BG950" i="4"/>
  <c r="BG969" i="4"/>
  <c r="AV969" i="4"/>
  <c r="BG978" i="4"/>
  <c r="AV978" i="4"/>
  <c r="AV1018" i="4"/>
  <c r="BG1018" i="4"/>
  <c r="AV1010" i="4"/>
  <c r="BG1010" i="4"/>
  <c r="BG1043" i="4"/>
  <c r="AV1043" i="4"/>
  <c r="BG1038" i="4"/>
  <c r="AV1038" i="4"/>
  <c r="AV1060" i="4"/>
  <c r="BG1060" i="4"/>
  <c r="AV1058" i="4"/>
  <c r="BG1058" i="4"/>
  <c r="AV1092" i="4"/>
  <c r="BG1092" i="4"/>
  <c r="BG1094" i="4"/>
  <c r="AV1094" i="4"/>
  <c r="AV1116" i="4"/>
  <c r="BG1116" i="4"/>
  <c r="BG1139" i="4"/>
  <c r="AV1139" i="4"/>
  <c r="AV1167" i="4"/>
  <c r="BG1167" i="4"/>
  <c r="BG1168" i="4"/>
  <c r="AV1168" i="4"/>
  <c r="BG1193" i="4"/>
  <c r="AV1193" i="4"/>
  <c r="AV1202" i="4"/>
  <c r="BG1202" i="4"/>
  <c r="BG1223" i="4"/>
  <c r="AV1223" i="4"/>
  <c r="AV1238" i="4"/>
  <c r="BG1238" i="4"/>
  <c r="BG1253" i="4"/>
  <c r="AV1253" i="4"/>
  <c r="BG1270" i="4"/>
  <c r="AV1270" i="4"/>
  <c r="P179" i="3"/>
  <c r="AX51" i="4"/>
  <c r="BD51" i="4"/>
  <c r="BD100" i="4"/>
  <c r="AX100" i="4"/>
  <c r="BD92" i="4"/>
  <c r="AX92" i="4"/>
  <c r="BD91" i="4"/>
  <c r="AX91" i="4"/>
  <c r="AX104" i="4"/>
  <c r="BD104" i="4"/>
  <c r="AX146" i="4"/>
  <c r="BD146" i="4"/>
  <c r="BD111" i="4"/>
  <c r="AX111" i="4"/>
  <c r="BD163" i="4"/>
  <c r="AX163" i="4"/>
  <c r="AX175" i="4"/>
  <c r="BD175" i="4"/>
  <c r="BD221" i="4"/>
  <c r="AX221" i="4"/>
  <c r="AX151" i="4"/>
  <c r="BD151" i="4"/>
  <c r="AX248" i="4"/>
  <c r="BD248" i="4"/>
  <c r="BD271" i="4"/>
  <c r="AX271" i="4"/>
  <c r="AX269" i="4"/>
  <c r="BD269" i="4"/>
  <c r="AX284" i="4"/>
  <c r="BD284" i="4"/>
  <c r="BD264" i="4"/>
  <c r="AX264" i="4"/>
  <c r="BD332" i="4"/>
  <c r="AX332" i="4"/>
  <c r="BD318" i="4"/>
  <c r="AX318" i="4"/>
  <c r="BD373" i="4"/>
  <c r="AX373" i="4"/>
  <c r="AX386" i="4"/>
  <c r="BD386" i="4"/>
  <c r="BD377" i="4"/>
  <c r="AX377" i="4"/>
  <c r="BD400" i="4"/>
  <c r="AX400" i="4"/>
  <c r="AX427" i="4"/>
  <c r="BD427" i="4"/>
  <c r="BD406" i="4"/>
  <c r="AX406" i="4"/>
  <c r="BD418" i="4"/>
  <c r="AX418" i="4"/>
  <c r="BD467" i="4"/>
  <c r="AX467" i="4"/>
  <c r="AX462" i="4"/>
  <c r="BD462" i="4"/>
  <c r="BD475" i="4"/>
  <c r="AX475" i="4"/>
  <c r="BD489" i="4"/>
  <c r="AX489" i="4"/>
  <c r="BD543" i="4"/>
  <c r="AX543" i="4"/>
  <c r="AX556" i="4"/>
  <c r="BD556" i="4"/>
  <c r="BD568" i="4"/>
  <c r="AX568" i="4"/>
  <c r="BD547" i="4"/>
  <c r="AX547" i="4"/>
  <c r="BD600" i="4"/>
  <c r="AX600" i="4"/>
  <c r="AX628" i="4"/>
  <c r="BD628" i="4"/>
  <c r="AX641" i="4"/>
  <c r="BD641" i="4"/>
  <c r="BD637" i="4"/>
  <c r="AX637" i="4"/>
  <c r="BD601" i="4"/>
  <c r="AX601" i="4"/>
  <c r="AX711" i="4"/>
  <c r="BD711" i="4"/>
  <c r="AX697" i="4"/>
  <c r="BD697" i="4"/>
  <c r="BD693" i="4"/>
  <c r="AX693" i="4"/>
  <c r="AX714" i="4"/>
  <c r="BD714" i="4"/>
  <c r="AX744" i="4"/>
  <c r="BD744" i="4"/>
  <c r="BD736" i="4"/>
  <c r="AX736" i="4"/>
  <c r="AX766" i="4"/>
  <c r="BD766" i="4"/>
  <c r="BD773" i="4"/>
  <c r="AX773" i="4"/>
  <c r="AX790" i="4"/>
  <c r="BD790" i="4"/>
  <c r="BD814" i="4"/>
  <c r="AX814" i="4"/>
  <c r="BD831" i="4"/>
  <c r="AX831" i="4"/>
  <c r="BD824" i="4"/>
  <c r="AX824" i="4"/>
  <c r="AX841" i="4"/>
  <c r="BD841" i="4"/>
  <c r="BD850" i="4"/>
  <c r="AX850" i="4"/>
  <c r="BD916" i="4"/>
  <c r="AX916" i="4"/>
  <c r="BD896" i="4"/>
  <c r="AX896" i="4"/>
  <c r="BD908" i="4"/>
  <c r="AX908" i="4"/>
  <c r="BD951" i="4"/>
  <c r="AX951" i="4"/>
  <c r="BD953" i="4"/>
  <c r="AX953" i="4"/>
  <c r="AX992" i="4"/>
  <c r="BD992" i="4"/>
  <c r="AX971" i="4"/>
  <c r="BD971" i="4"/>
  <c r="BD993" i="4"/>
  <c r="AX993" i="4"/>
  <c r="BD1030" i="4"/>
  <c r="AX1030" i="4"/>
  <c r="BD1028" i="4"/>
  <c r="AX1028" i="4"/>
  <c r="AX1058" i="4"/>
  <c r="BD1058" i="4"/>
  <c r="BD1092" i="4"/>
  <c r="AX1092" i="4"/>
  <c r="BD1069" i="4"/>
  <c r="AX1069" i="4"/>
  <c r="BD1113" i="4"/>
  <c r="AX1113" i="4"/>
  <c r="BD1102" i="4"/>
  <c r="AX1102" i="4"/>
  <c r="BD1106" i="4"/>
  <c r="AX1106" i="4"/>
  <c r="BD1175" i="4"/>
  <c r="AX1175" i="4"/>
  <c r="BD1178" i="4"/>
  <c r="AX1178" i="4"/>
  <c r="AX1199" i="4"/>
  <c r="BD1199" i="4"/>
  <c r="BD1189" i="4"/>
  <c r="AX1189" i="4"/>
  <c r="BD1207" i="4"/>
  <c r="AX1207" i="4"/>
  <c r="AX1214" i="4"/>
  <c r="BD1214" i="4"/>
  <c r="AX1246" i="4"/>
  <c r="BD1246" i="4"/>
  <c r="BD1261" i="4"/>
  <c r="AX1261" i="4"/>
  <c r="BC43" i="4"/>
  <c r="BE43" i="4"/>
  <c r="AZ43" i="4"/>
  <c r="BE10" i="4"/>
  <c r="BC10" i="4"/>
  <c r="AZ10" i="4"/>
  <c r="AZ38" i="4"/>
  <c r="BE38" i="4"/>
  <c r="BC38" i="4"/>
  <c r="BE33" i="4"/>
  <c r="BC33" i="4"/>
  <c r="AZ33" i="4"/>
  <c r="BE86" i="4"/>
  <c r="BC86" i="4"/>
  <c r="AZ86" i="4"/>
  <c r="BE99" i="4"/>
  <c r="BC99" i="4"/>
  <c r="AZ99" i="4"/>
  <c r="BC122" i="4"/>
  <c r="AZ122" i="4"/>
  <c r="BE122" i="4"/>
  <c r="BE102" i="4"/>
  <c r="BC102" i="4"/>
  <c r="AZ102" i="4"/>
  <c r="AZ145" i="4"/>
  <c r="BE145" i="4"/>
  <c r="BC145" i="4"/>
  <c r="AZ203" i="4"/>
  <c r="BE203" i="4"/>
  <c r="BC203" i="4"/>
  <c r="BC217" i="4"/>
  <c r="AZ217" i="4"/>
  <c r="BE217" i="4"/>
  <c r="BE191" i="4"/>
  <c r="BC191" i="4"/>
  <c r="AZ191" i="4"/>
  <c r="BE219" i="4"/>
  <c r="BC219" i="4"/>
  <c r="AZ219" i="4"/>
  <c r="BE235" i="4"/>
  <c r="BC235" i="4"/>
  <c r="AZ235" i="4"/>
  <c r="BE263" i="4"/>
  <c r="BC263" i="4"/>
  <c r="AZ263" i="4"/>
  <c r="BE258" i="4"/>
  <c r="BC258" i="4"/>
  <c r="AZ258" i="4"/>
  <c r="BE275" i="4"/>
  <c r="BC275" i="4"/>
  <c r="AZ275" i="4"/>
  <c r="BE323" i="4"/>
  <c r="BC323" i="4"/>
  <c r="AZ323" i="4"/>
  <c r="AZ296" i="4"/>
  <c r="BE296" i="4"/>
  <c r="BC296" i="4"/>
  <c r="BE291" i="4"/>
  <c r="BC291" i="4"/>
  <c r="AZ291" i="4"/>
  <c r="BE366" i="4"/>
  <c r="BC366" i="4"/>
  <c r="AZ366" i="4"/>
  <c r="BE390" i="4"/>
  <c r="BC390" i="4"/>
  <c r="AZ390" i="4"/>
  <c r="BE389" i="4"/>
  <c r="AZ389" i="4"/>
  <c r="BC389" i="4"/>
  <c r="BE352" i="4"/>
  <c r="BC352" i="4"/>
  <c r="AZ352" i="4"/>
  <c r="AZ448" i="4"/>
  <c r="BE448" i="4"/>
  <c r="BC448" i="4"/>
  <c r="BE394" i="4"/>
  <c r="AZ394" i="4"/>
  <c r="BC394" i="4"/>
  <c r="BE421" i="4"/>
  <c r="BC421" i="4"/>
  <c r="AZ421" i="4"/>
  <c r="BE487" i="4"/>
  <c r="BC487" i="4"/>
  <c r="AZ487" i="4"/>
  <c r="BC466" i="4"/>
  <c r="AZ466" i="4"/>
  <c r="BE466" i="4"/>
  <c r="BE479" i="4"/>
  <c r="BC479" i="4"/>
  <c r="AZ479" i="4"/>
  <c r="BE507" i="4"/>
  <c r="BC507" i="4"/>
  <c r="AZ507" i="4"/>
  <c r="AZ510" i="4"/>
  <c r="BE510" i="4"/>
  <c r="BC510" i="4"/>
  <c r="BE575" i="4"/>
  <c r="BC575" i="4"/>
  <c r="AZ575" i="4"/>
  <c r="AZ578" i="4"/>
  <c r="BE578" i="4"/>
  <c r="BC578" i="4"/>
  <c r="BE567" i="4"/>
  <c r="BC567" i="4"/>
  <c r="AZ567" i="4"/>
  <c r="BC580" i="4"/>
  <c r="AZ580" i="4"/>
  <c r="BE580" i="4"/>
  <c r="BE643" i="4"/>
  <c r="BC643" i="4"/>
  <c r="AZ643" i="4"/>
  <c r="AZ611" i="4"/>
  <c r="BE611" i="4"/>
  <c r="BC611" i="4"/>
  <c r="BC645" i="4"/>
  <c r="BE645" i="4"/>
  <c r="AZ645" i="4"/>
  <c r="BE620" i="4"/>
  <c r="BC620" i="4"/>
  <c r="AZ620" i="4"/>
  <c r="BE656" i="4"/>
  <c r="BC656" i="4"/>
  <c r="AZ656" i="4"/>
  <c r="BC684" i="4"/>
  <c r="AZ684" i="4"/>
  <c r="BE684" i="4"/>
  <c r="BE696" i="4"/>
  <c r="BC696" i="4"/>
  <c r="AZ696" i="4"/>
  <c r="BE692" i="4"/>
  <c r="BC692" i="4"/>
  <c r="AZ692" i="4"/>
  <c r="BE742" i="4"/>
  <c r="BC742" i="4"/>
  <c r="AZ742" i="4"/>
  <c r="BE723" i="4"/>
  <c r="BC723" i="4"/>
  <c r="AZ723" i="4"/>
  <c r="BE735" i="4"/>
  <c r="BC735" i="4"/>
  <c r="AZ735" i="4"/>
  <c r="AZ782" i="4"/>
  <c r="BE782" i="4"/>
  <c r="BC782" i="4"/>
  <c r="AZ816" i="4"/>
  <c r="BE816" i="4"/>
  <c r="BC816" i="4"/>
  <c r="BE803" i="4"/>
  <c r="BC803" i="4"/>
  <c r="AZ803" i="4"/>
  <c r="BE823" i="4"/>
  <c r="BC823" i="4"/>
  <c r="AZ823" i="4"/>
  <c r="BE829" i="4"/>
  <c r="AZ829" i="4"/>
  <c r="BC829" i="4"/>
  <c r="BE845" i="4"/>
  <c r="BC845" i="4"/>
  <c r="AZ845" i="4"/>
  <c r="BC876" i="4"/>
  <c r="BE876" i="4"/>
  <c r="AZ876" i="4"/>
  <c r="BE878" i="4"/>
  <c r="BC878" i="4"/>
  <c r="AZ878" i="4"/>
  <c r="BE906" i="4"/>
  <c r="BC906" i="4"/>
  <c r="AZ906" i="4"/>
  <c r="BC914" i="4"/>
  <c r="AZ914" i="4"/>
  <c r="BE914" i="4"/>
  <c r="BE921" i="4"/>
  <c r="BC921" i="4"/>
  <c r="AZ921" i="4"/>
  <c r="AZ963" i="4"/>
  <c r="BE963" i="4"/>
  <c r="BC963" i="4"/>
  <c r="BE966" i="4"/>
  <c r="BC966" i="4"/>
  <c r="AZ966" i="4"/>
  <c r="BC993" i="4"/>
  <c r="AZ993" i="4"/>
  <c r="BE993" i="4"/>
  <c r="BE1016" i="4"/>
  <c r="BC1016" i="4"/>
  <c r="AZ1016" i="4"/>
  <c r="BE1007" i="4"/>
  <c r="BC1007" i="4"/>
  <c r="AZ1007" i="4"/>
  <c r="BE1041" i="4"/>
  <c r="AZ1041" i="4"/>
  <c r="BC1041" i="4"/>
  <c r="AZ1059" i="4"/>
  <c r="BE1059" i="4"/>
  <c r="BC1059" i="4"/>
  <c r="BE1055" i="4"/>
  <c r="BC1055" i="4"/>
  <c r="AZ1055" i="4"/>
  <c r="BC1082" i="4"/>
  <c r="AZ1082" i="4"/>
  <c r="BE1082" i="4"/>
  <c r="BC1095" i="4"/>
  <c r="AZ1095" i="4"/>
  <c r="BE1095" i="4"/>
  <c r="AZ1105" i="4"/>
  <c r="BE1105" i="4"/>
  <c r="BC1105" i="4"/>
  <c r="BE1132" i="4"/>
  <c r="BC1132" i="4"/>
  <c r="AZ1132" i="4"/>
  <c r="BC1144" i="4"/>
  <c r="AZ1144" i="4"/>
  <c r="BE1144" i="4"/>
  <c r="BC1165" i="4"/>
  <c r="BE1165" i="4"/>
  <c r="AZ1165" i="4"/>
  <c r="BE1160" i="4"/>
  <c r="BC1160" i="4"/>
  <c r="AZ1160" i="4"/>
  <c r="AZ1173" i="4"/>
  <c r="BE1173" i="4"/>
  <c r="BC1173" i="4"/>
  <c r="AZ1208" i="4"/>
  <c r="BC1208" i="4"/>
  <c r="BE1208" i="4"/>
  <c r="BC1216" i="4"/>
  <c r="AZ1216" i="4"/>
  <c r="BE1216" i="4"/>
  <c r="AZ1242" i="4"/>
  <c r="BE1242" i="4"/>
  <c r="BC1242" i="4"/>
  <c r="BC1251" i="4"/>
  <c r="AZ1251" i="4"/>
  <c r="BE1251" i="4"/>
  <c r="BE1267" i="4"/>
  <c r="BC1267" i="4"/>
  <c r="AZ1267" i="4"/>
  <c r="K32" i="1"/>
  <c r="AY28" i="4"/>
  <c r="AY48" i="4"/>
  <c r="AY49" i="4"/>
  <c r="AY61" i="4"/>
  <c r="AY57" i="4"/>
  <c r="AY53" i="4"/>
  <c r="AY142" i="4"/>
  <c r="AY97" i="4"/>
  <c r="AY124" i="4"/>
  <c r="AY136" i="4"/>
  <c r="AY202" i="4"/>
  <c r="AY167" i="4"/>
  <c r="AY163" i="4"/>
  <c r="AY193" i="4"/>
  <c r="AY257" i="4"/>
  <c r="AY219" i="4"/>
  <c r="AY231" i="4"/>
  <c r="AY319" i="4"/>
  <c r="AY288" i="4"/>
  <c r="AY316" i="4"/>
  <c r="AY296" i="4"/>
  <c r="AY338" i="4"/>
  <c r="AY351" i="4"/>
  <c r="AY330" i="4"/>
  <c r="AY425" i="4"/>
  <c r="AY435" i="4"/>
  <c r="AY429" i="4"/>
  <c r="AY394" i="4"/>
  <c r="AY443" i="4"/>
  <c r="AY505" i="4"/>
  <c r="AY436" i="4"/>
  <c r="AY465" i="4"/>
  <c r="AY581" i="4"/>
  <c r="AY549" i="4"/>
  <c r="AY576" i="4"/>
  <c r="AY524" i="4"/>
  <c r="AY609" i="4"/>
  <c r="AY605" i="4"/>
  <c r="AY634" i="4"/>
  <c r="AY630" i="4"/>
  <c r="AY642" i="4"/>
  <c r="AY678" i="4"/>
  <c r="AY657" i="4"/>
  <c r="AY702" i="4"/>
  <c r="AY698" i="4"/>
  <c r="AY734" i="4"/>
  <c r="AY727" i="4"/>
  <c r="AY757" i="4"/>
  <c r="AY767" i="4"/>
  <c r="AY785" i="4"/>
  <c r="AY827" i="4"/>
  <c r="AY836" i="4"/>
  <c r="AY875" i="4"/>
  <c r="AY864" i="4"/>
  <c r="AY857" i="4"/>
  <c r="AY898" i="4"/>
  <c r="AY924" i="4"/>
  <c r="AY937" i="4"/>
  <c r="AY953" i="4"/>
  <c r="AY933" i="4"/>
  <c r="AY984" i="4"/>
  <c r="AY973" i="4"/>
  <c r="AY1008" i="4"/>
  <c r="AY1012" i="4"/>
  <c r="AY1056" i="4"/>
  <c r="AY1050" i="4"/>
  <c r="AY1064" i="4"/>
  <c r="AY1106" i="4"/>
  <c r="AY1075" i="4"/>
  <c r="AY1122" i="4"/>
  <c r="AY1133" i="4"/>
  <c r="AY1151" i="4"/>
  <c r="AY1166" i="4"/>
  <c r="AY1189" i="4"/>
  <c r="AY1172" i="4"/>
  <c r="AY1204" i="4"/>
  <c r="AY1236" i="4"/>
  <c r="AY1245" i="4"/>
  <c r="AY1260" i="4"/>
  <c r="AY1263" i="4"/>
  <c r="N32" i="1" l="1"/>
  <c r="AW1207" i="4"/>
  <c r="AW1069" i="4"/>
  <c r="AW953" i="4"/>
  <c r="AW831" i="4"/>
  <c r="AW693" i="4"/>
  <c r="AW547" i="4"/>
  <c r="AW418" i="4"/>
  <c r="AW332" i="4"/>
  <c r="AW697" i="4"/>
  <c r="AW1102" i="4"/>
  <c r="AW1179" i="4"/>
  <c r="AW1246" i="4"/>
  <c r="AW971" i="4"/>
  <c r="AW841" i="4"/>
  <c r="AW744" i="4"/>
  <c r="AW628" i="4"/>
  <c r="AW462" i="4"/>
  <c r="AW151" i="4"/>
  <c r="AW909" i="4"/>
  <c r="AW702" i="4"/>
  <c r="AW1194" i="4"/>
  <c r="AW958" i="4"/>
  <c r="AW832" i="4"/>
  <c r="AW661" i="4"/>
  <c r="AW584" i="4"/>
  <c r="AW442" i="4"/>
  <c r="AW322" i="4"/>
  <c r="AW213" i="4"/>
  <c r="AW27" i="4"/>
  <c r="AW843" i="4"/>
  <c r="AW712" i="4"/>
  <c r="AW193" i="4"/>
  <c r="AW68" i="4"/>
  <c r="AW911" i="4"/>
  <c r="AW428" i="4"/>
  <c r="AW1211" i="4"/>
  <c r="AW1067" i="4"/>
  <c r="AW833" i="4"/>
  <c r="AW694" i="4"/>
  <c r="AW532" i="4"/>
  <c r="AW23" i="4"/>
  <c r="AW1127" i="4"/>
  <c r="AW1025" i="4"/>
  <c r="AW749" i="4"/>
  <c r="AW626" i="4"/>
  <c r="AW358" i="4"/>
  <c r="AW93" i="4"/>
  <c r="AW42" i="4"/>
  <c r="AW946" i="4"/>
  <c r="AW1221" i="4"/>
  <c r="AW947" i="4"/>
  <c r="AW295" i="4"/>
  <c r="AW177" i="4"/>
  <c r="AW53" i="4"/>
  <c r="AW1113" i="4"/>
  <c r="AW824" i="4"/>
  <c r="AW600" i="4"/>
  <c r="AW467" i="4"/>
  <c r="AW318" i="4"/>
  <c r="AW221" i="4"/>
  <c r="AW100" i="4"/>
  <c r="AW1187" i="4"/>
  <c r="AW1031" i="4"/>
  <c r="AW791" i="4"/>
  <c r="AW539" i="4"/>
  <c r="AW411" i="4"/>
  <c r="AW334" i="4"/>
  <c r="AW95" i="4"/>
  <c r="AW1062" i="4"/>
  <c r="AW784" i="4"/>
  <c r="AW535" i="4"/>
  <c r="AW298" i="4"/>
  <c r="S189" i="3"/>
  <c r="S188" i="3"/>
  <c r="AW33" i="4"/>
  <c r="AW1188" i="4"/>
  <c r="AW435" i="4"/>
  <c r="AW206" i="4"/>
  <c r="AW30" i="4"/>
  <c r="AW1041" i="4"/>
  <c r="AW923" i="4"/>
  <c r="AW777" i="4"/>
  <c r="AW602" i="4"/>
  <c r="AW503" i="4"/>
  <c r="AW367" i="4"/>
  <c r="AW101" i="4"/>
  <c r="AW945" i="4"/>
  <c r="AW403" i="4"/>
  <c r="AW294" i="4"/>
  <c r="AW209" i="4"/>
  <c r="AW94" i="4"/>
  <c r="AW10" i="4"/>
  <c r="AW1242" i="4"/>
  <c r="AW996" i="4"/>
  <c r="AW860" i="4"/>
  <c r="AW729" i="4"/>
  <c r="AW644" i="4"/>
  <c r="AW348" i="4"/>
  <c r="AW185" i="4"/>
  <c r="AW61" i="4"/>
  <c r="AW1038" i="4"/>
  <c r="AW902" i="4"/>
  <c r="AW780" i="4"/>
  <c r="AW454" i="4"/>
  <c r="AW388" i="4"/>
  <c r="AW267" i="4"/>
  <c r="AW102" i="4"/>
  <c r="AW1190" i="4"/>
  <c r="AW1039" i="4"/>
  <c r="AW920" i="4"/>
  <c r="AW810" i="4"/>
  <c r="AW299" i="4"/>
  <c r="AW181" i="4"/>
  <c r="AW19" i="4"/>
  <c r="AW1214" i="4"/>
  <c r="AW992" i="4"/>
  <c r="AW714" i="4"/>
  <c r="AW40" i="4"/>
  <c r="AW1163" i="4"/>
  <c r="AW1022" i="4"/>
  <c r="AW527" i="4"/>
  <c r="AW366" i="4"/>
  <c r="AW256" i="4"/>
  <c r="AW142" i="4"/>
  <c r="AW1197" i="4"/>
  <c r="AW927" i="4"/>
  <c r="AW698" i="4"/>
  <c r="AW463" i="4"/>
  <c r="AW214" i="4"/>
  <c r="AW1081" i="4"/>
  <c r="AW930" i="4"/>
  <c r="AW819" i="4"/>
  <c r="AW682" i="4"/>
  <c r="AW569" i="4"/>
  <c r="AW282" i="4"/>
  <c r="AW1157" i="4"/>
  <c r="AW223" i="4"/>
  <c r="T183" i="3"/>
  <c r="T182" i="3"/>
  <c r="AW1177" i="4"/>
  <c r="AW1064" i="4"/>
  <c r="AW801" i="4"/>
  <c r="AW650" i="4"/>
  <c r="AW424" i="4"/>
  <c r="AW325" i="4"/>
  <c r="AW180" i="4"/>
  <c r="AW1129" i="4"/>
  <c r="AW464" i="4"/>
  <c r="AW1159" i="4"/>
  <c r="AW651" i="4"/>
  <c r="AW683" i="4"/>
  <c r="AW537" i="4"/>
  <c r="AW425" i="4"/>
  <c r="AW883" i="4"/>
  <c r="AW757" i="4"/>
  <c r="AW585" i="4"/>
  <c r="AW1182" i="4"/>
  <c r="AW1063" i="4"/>
  <c r="AW933" i="4"/>
  <c r="AW686" i="4"/>
  <c r="AW395" i="4"/>
  <c r="AW326" i="4"/>
  <c r="AW150" i="4"/>
  <c r="AW1165" i="4"/>
  <c r="AW670" i="4"/>
  <c r="AW573" i="4"/>
  <c r="AW317" i="4"/>
  <c r="AW141" i="4"/>
  <c r="AW11" i="4"/>
  <c r="AW1152" i="4"/>
  <c r="AW893" i="4"/>
  <c r="AW622" i="4"/>
  <c r="AW521" i="4"/>
  <c r="AW210" i="4"/>
  <c r="AW105" i="4"/>
  <c r="AW942" i="4"/>
  <c r="AW536" i="4"/>
  <c r="AW1236" i="4"/>
  <c r="AW1086" i="4"/>
  <c r="AW954" i="4"/>
  <c r="AW828" i="4"/>
  <c r="AW713" i="4"/>
  <c r="AW545" i="4"/>
  <c r="AW452" i="4"/>
  <c r="AW306" i="4"/>
  <c r="AW157" i="4"/>
  <c r="AW48" i="4"/>
  <c r="AW1266" i="4"/>
  <c r="AW1136" i="4"/>
  <c r="AW1006" i="4"/>
  <c r="AW894" i="4"/>
  <c r="AW748" i="4"/>
  <c r="AW639" i="4"/>
  <c r="AW474" i="4"/>
  <c r="AW370" i="4"/>
  <c r="AW1153" i="4"/>
  <c r="AW1034" i="4"/>
  <c r="AW928" i="4"/>
  <c r="AW795" i="4"/>
  <c r="AW655" i="4"/>
  <c r="AW558" i="4"/>
  <c r="AW397" i="4"/>
  <c r="AW254" i="4"/>
  <c r="AW145" i="4"/>
  <c r="AW175" i="4"/>
  <c r="AW51" i="4"/>
  <c r="AW1151" i="4"/>
  <c r="AW1019" i="4"/>
  <c r="AW905" i="4"/>
  <c r="AW621" i="4"/>
  <c r="AW472" i="4"/>
  <c r="AW374" i="4"/>
  <c r="AW259" i="4"/>
  <c r="AW88" i="4"/>
  <c r="AW809" i="4"/>
  <c r="AW523" i="4"/>
  <c r="AW1046" i="4"/>
  <c r="AW910" i="4"/>
  <c r="AW792" i="4"/>
  <c r="AW378" i="4"/>
  <c r="AW1272" i="4"/>
  <c r="AW1037" i="4"/>
  <c r="AW751" i="4"/>
  <c r="AW337" i="4"/>
  <c r="AW1172" i="4"/>
  <c r="AW823" i="4"/>
  <c r="AW703" i="4"/>
  <c r="AW540" i="4"/>
  <c r="AW261" i="4"/>
  <c r="AW14" i="4"/>
  <c r="AW246" i="4"/>
  <c r="AW138" i="4"/>
  <c r="AW1189" i="4"/>
  <c r="AW1092" i="4"/>
  <c r="AW951" i="4"/>
  <c r="AW814" i="4"/>
  <c r="AW568" i="4"/>
  <c r="AW406" i="4"/>
  <c r="AW264" i="4"/>
  <c r="AW163" i="4"/>
  <c r="AW36" i="4"/>
  <c r="AW785" i="4"/>
  <c r="AW1174" i="4"/>
  <c r="AW917" i="4"/>
  <c r="AW759" i="4"/>
  <c r="AW634" i="4"/>
  <c r="AW391" i="4"/>
  <c r="AW240" i="4"/>
  <c r="AW133" i="4"/>
  <c r="AW1047" i="4"/>
  <c r="AW758" i="4"/>
  <c r="AW618" i="4"/>
  <c r="AW513" i="4"/>
  <c r="AW239" i="4"/>
  <c r="AW117" i="4"/>
  <c r="AW979" i="4"/>
  <c r="AW719" i="4"/>
  <c r="AW660" i="4"/>
  <c r="AW399" i="4"/>
  <c r="AW286" i="4"/>
  <c r="AW125" i="4"/>
  <c r="AW1056" i="4"/>
  <c r="AW932" i="4"/>
  <c r="AW412" i="4"/>
  <c r="AW112" i="4"/>
  <c r="AW1083" i="4"/>
  <c r="AW983" i="4"/>
  <c r="AW821" i="4"/>
  <c r="AW678" i="4"/>
  <c r="AW516" i="4"/>
  <c r="AW278" i="4"/>
  <c r="AW83" i="4"/>
  <c r="AW1249" i="4"/>
  <c r="AW866" i="4"/>
  <c r="AW738" i="4"/>
  <c r="AW477" i="4"/>
  <c r="AW342" i="4"/>
  <c r="AW251" i="4"/>
  <c r="AW84" i="4"/>
  <c r="AW899" i="4"/>
  <c r="AW774" i="4"/>
  <c r="AW635" i="4"/>
  <c r="AW504" i="4"/>
  <c r="AW257" i="4"/>
  <c r="AW1258" i="4"/>
  <c r="AW977" i="4"/>
  <c r="AW851" i="4"/>
  <c r="AW458" i="4"/>
  <c r="AW372" i="4"/>
  <c r="AW153" i="4"/>
  <c r="AW1042" i="4"/>
  <c r="AW518" i="4"/>
  <c r="AW1162" i="4"/>
  <c r="AW884" i="4"/>
  <c r="AW387" i="4"/>
  <c r="AW1254" i="4"/>
  <c r="AW1109" i="4"/>
  <c r="AW870" i="4"/>
  <c r="AW459" i="4"/>
  <c r="AW1024" i="4"/>
  <c r="AW760" i="4"/>
  <c r="AW586" i="4"/>
  <c r="AW487" i="4"/>
  <c r="AW351" i="4"/>
  <c r="AW285" i="4"/>
  <c r="AW134" i="4"/>
  <c r="AW1208" i="4"/>
  <c r="AW446" i="4"/>
  <c r="AW204" i="4"/>
  <c r="AW1111" i="4"/>
  <c r="AW1015" i="4"/>
  <c r="AW610" i="4"/>
  <c r="AW1146" i="4"/>
  <c r="AW1016" i="4"/>
  <c r="AW381" i="4"/>
  <c r="AW158" i="4"/>
  <c r="AW625" i="4"/>
  <c r="AW231" i="4"/>
  <c r="AW1270" i="4"/>
  <c r="AW1020" i="4"/>
  <c r="AW605" i="4"/>
  <c r="AW456" i="4"/>
  <c r="AW369" i="4"/>
  <c r="AW243" i="4"/>
  <c r="AW1004" i="4"/>
  <c r="AW768" i="4"/>
  <c r="AW638" i="4"/>
  <c r="AW440" i="4"/>
  <c r="AW353" i="4"/>
  <c r="AW1233" i="4"/>
  <c r="AW1120" i="4"/>
  <c r="AW613" i="4"/>
  <c r="AW376" i="4"/>
  <c r="AW168" i="4"/>
  <c r="AW28" i="4"/>
  <c r="AW1184" i="4"/>
  <c r="AW898" i="4"/>
  <c r="AW1053" i="4"/>
  <c r="AW802" i="4"/>
  <c r="AW408" i="4"/>
  <c r="AW320" i="4"/>
  <c r="AW164" i="4"/>
  <c r="AW1235" i="4"/>
  <c r="AW1126" i="4"/>
  <c r="AW989" i="4"/>
  <c r="AW844" i="4"/>
  <c r="AW750" i="4"/>
  <c r="AW630" i="4"/>
  <c r="AW402" i="4"/>
  <c r="AW169" i="4"/>
  <c r="AW43" i="4"/>
  <c r="AW1130" i="4"/>
  <c r="AW1009" i="4"/>
  <c r="AW878" i="4"/>
  <c r="AW767" i="4"/>
  <c r="AW623" i="4"/>
  <c r="AW473" i="4"/>
  <c r="AW354" i="4"/>
  <c r="AW908" i="4"/>
  <c r="AW111" i="4"/>
  <c r="AW1124" i="4"/>
  <c r="AW752" i="4"/>
  <c r="AW1199" i="4"/>
  <c r="AW1058" i="4"/>
  <c r="AW790" i="4"/>
  <c r="AW711" i="4"/>
  <c r="AW556" i="4"/>
  <c r="AW427" i="4"/>
  <c r="AW284" i="4"/>
  <c r="AW1243" i="4"/>
  <c r="AW1125" i="4"/>
  <c r="AW986" i="4"/>
  <c r="AW888" i="4"/>
  <c r="AW363" i="4"/>
  <c r="AW220" i="4"/>
  <c r="AW76" i="4"/>
  <c r="AW1150" i="4"/>
  <c r="AW892" i="4"/>
  <c r="AW781" i="4"/>
  <c r="AW137" i="4"/>
  <c r="AW1271" i="4"/>
  <c r="AW1145" i="4"/>
  <c r="AW876" i="4"/>
  <c r="AW226" i="4"/>
  <c r="AW121" i="4"/>
  <c r="AW985" i="4"/>
  <c r="AW867" i="4"/>
  <c r="AW725" i="4"/>
  <c r="AW497" i="4"/>
  <c r="AW1273" i="4"/>
  <c r="AW1029" i="4"/>
  <c r="AW877" i="4"/>
  <c r="AW769" i="4"/>
  <c r="AW606" i="4"/>
  <c r="AW506" i="4"/>
  <c r="AW321" i="4"/>
  <c r="AW244" i="4"/>
  <c r="AW89" i="4"/>
  <c r="AW1167" i="4"/>
  <c r="AW919" i="4"/>
  <c r="AW708" i="4"/>
  <c r="AW570" i="4"/>
  <c r="AW498" i="4"/>
  <c r="AW45" i="4"/>
  <c r="AW1255" i="4"/>
  <c r="AW229" i="4"/>
  <c r="AW122" i="4"/>
  <c r="AW1178" i="4"/>
  <c r="AW1028" i="4"/>
  <c r="AW896" i="4"/>
  <c r="AW773" i="4"/>
  <c r="AW601" i="4"/>
  <c r="AW543" i="4"/>
  <c r="AW400" i="4"/>
  <c r="AW724" i="4"/>
  <c r="AW612" i="4"/>
  <c r="AW508" i="4"/>
  <c r="AW46" i="4"/>
  <c r="AW994" i="4"/>
  <c r="AW492" i="4"/>
  <c r="AW357" i="4"/>
  <c r="AW249" i="4"/>
  <c r="AW140" i="4"/>
  <c r="AW1122" i="4"/>
  <c r="AW737" i="4"/>
  <c r="AW423" i="4"/>
  <c r="AW124" i="4"/>
  <c r="AW1228" i="4"/>
  <c r="AW1094" i="4"/>
  <c r="AW952" i="4"/>
  <c r="AW827" i="4"/>
  <c r="AW658" i="4"/>
  <c r="AW528" i="4"/>
  <c r="AW485" i="4"/>
  <c r="AW190" i="4"/>
  <c r="AW80" i="4"/>
  <c r="S182" i="3"/>
  <c r="S183" i="3"/>
  <c r="AW1138" i="4"/>
  <c r="AW1168" i="4"/>
  <c r="AW929" i="4"/>
  <c r="AW806" i="4"/>
  <c r="AW687" i="4"/>
  <c r="AW253" i="4"/>
  <c r="AW129" i="4"/>
  <c r="AW1215" i="4"/>
  <c r="AW937" i="4"/>
  <c r="AW839" i="4"/>
  <c r="AW691" i="4"/>
  <c r="AW589" i="4"/>
  <c r="AW502" i="4"/>
  <c r="AW290" i="4"/>
  <c r="AW236" i="4"/>
  <c r="AW1247" i="4"/>
  <c r="AW1112" i="4"/>
  <c r="AW1000" i="4"/>
  <c r="AW871" i="4"/>
  <c r="AW720" i="4"/>
  <c r="AW460" i="4"/>
  <c r="AW234" i="4"/>
  <c r="AW73" i="4"/>
  <c r="AW269" i="4"/>
  <c r="AW146" i="4"/>
  <c r="AW1218" i="4"/>
  <c r="AW1105" i="4"/>
  <c r="AW966" i="4"/>
  <c r="AW706" i="4"/>
  <c r="AW576" i="4"/>
  <c r="AW451" i="4"/>
  <c r="AW305" i="4"/>
  <c r="AW189" i="4"/>
  <c r="AW79" i="4"/>
  <c r="AW1252" i="4"/>
  <c r="AW1108" i="4"/>
  <c r="AW882" i="4"/>
  <c r="AW743" i="4"/>
  <c r="AW609" i="4"/>
  <c r="AW1262" i="4"/>
  <c r="AW995" i="4"/>
  <c r="AW873" i="4"/>
  <c r="AW593" i="4"/>
  <c r="AW476" i="4"/>
  <c r="AW232" i="4"/>
  <c r="AW328" i="4"/>
  <c r="AW21" i="4"/>
  <c r="AW756" i="4"/>
  <c r="AW443" i="4"/>
  <c r="AW250" i="4"/>
  <c r="AW1033" i="4"/>
  <c r="AW524" i="4"/>
  <c r="AW396" i="4"/>
  <c r="AW1103" i="4"/>
  <c r="AW32" i="4"/>
  <c r="AW594" i="4"/>
  <c r="AW375" i="4"/>
  <c r="AW1175" i="4"/>
  <c r="AW1030" i="4"/>
  <c r="AW916" i="4"/>
  <c r="AW637" i="4"/>
  <c r="AW489" i="4"/>
  <c r="AW377" i="4"/>
  <c r="AW271" i="4"/>
  <c r="AW837" i="4"/>
  <c r="AW1240" i="4"/>
  <c r="AW1119" i="4"/>
  <c r="AW886" i="4"/>
  <c r="AW347" i="4"/>
  <c r="AW201" i="4"/>
  <c r="AW60" i="4"/>
  <c r="AW1128" i="4"/>
  <c r="AW974" i="4"/>
  <c r="AW629" i="4"/>
  <c r="AW331" i="4"/>
  <c r="AW184" i="4"/>
  <c r="AW44" i="4"/>
  <c r="AW1085" i="4"/>
  <c r="AW965" i="4"/>
  <c r="AW707" i="4"/>
  <c r="AW549" i="4"/>
  <c r="AW1250" i="4"/>
  <c r="AW1133" i="4"/>
  <c r="AW1026" i="4"/>
  <c r="AW869" i="4"/>
  <c r="AW642" i="4"/>
  <c r="AW384" i="4"/>
  <c r="AW109" i="4"/>
  <c r="AW1014" i="4"/>
  <c r="AW885" i="4"/>
  <c r="AW787" i="4"/>
  <c r="AW470" i="4"/>
  <c r="AW335" i="4"/>
  <c r="AW280" i="4"/>
  <c r="AW118" i="4"/>
  <c r="AW1052" i="4"/>
  <c r="AW840" i="4"/>
  <c r="AW662" i="4"/>
  <c r="AW577" i="4"/>
  <c r="AW69" i="4"/>
  <c r="P182" i="3"/>
  <c r="P183" i="3"/>
  <c r="AW1121" i="4"/>
  <c r="AW972" i="4"/>
  <c r="AW745" i="4"/>
  <c r="AW614" i="4"/>
  <c r="AW365" i="4"/>
  <c r="AW186" i="4"/>
  <c r="AW766" i="4"/>
  <c r="AW104" i="4"/>
  <c r="AW20" i="4"/>
  <c r="AW1065" i="4"/>
  <c r="AW943" i="4"/>
  <c r="AW677" i="4"/>
  <c r="AW531" i="4"/>
  <c r="AW35" i="4"/>
  <c r="AW13" i="4"/>
  <c r="AW987" i="4"/>
  <c r="AW741" i="4"/>
  <c r="AW596" i="4"/>
  <c r="AW496" i="4"/>
  <c r="AW16" i="4"/>
  <c r="AW1229" i="4"/>
  <c r="AW858" i="4"/>
  <c r="AW726" i="4"/>
  <c r="AW480" i="4"/>
  <c r="AW1224" i="4"/>
  <c r="AW816" i="4"/>
  <c r="AW419" i="4"/>
  <c r="AW310" i="4"/>
  <c r="AW176" i="4"/>
  <c r="AW52" i="4"/>
  <c r="AW1104" i="4"/>
  <c r="AW984" i="4"/>
  <c r="AW597" i="4"/>
  <c r="AW364" i="4"/>
  <c r="AW77" i="4"/>
  <c r="T188" i="3"/>
  <c r="T189" i="3"/>
  <c r="AW1173" i="4"/>
  <c r="AW667" i="4"/>
  <c r="AW1212" i="4"/>
  <c r="AW955" i="4"/>
  <c r="AW445" i="4"/>
  <c r="AW311" i="4"/>
  <c r="AW194" i="4"/>
  <c r="AW24" i="4"/>
  <c r="AW1232" i="4"/>
  <c r="AW875" i="4"/>
  <c r="AW482" i="4"/>
  <c r="AW29" i="4"/>
  <c r="AW1261" i="4"/>
  <c r="AW1106" i="4"/>
  <c r="AW993" i="4"/>
  <c r="AW850" i="4"/>
  <c r="AW736" i="4"/>
  <c r="AW475" i="4"/>
  <c r="AW91" i="4"/>
  <c r="AW1226" i="4"/>
  <c r="AW834" i="4"/>
  <c r="AW444" i="4"/>
  <c r="AW329" i="4"/>
  <c r="AW159" i="4"/>
  <c r="AW1096" i="4"/>
  <c r="AW975" i="4"/>
  <c r="AW825" i="4"/>
  <c r="AW690" i="4"/>
  <c r="AW561" i="4"/>
  <c r="AW529" i="4"/>
  <c r="AW289" i="4"/>
  <c r="AW172" i="4"/>
  <c r="AW63" i="4"/>
  <c r="AW1110" i="4"/>
  <c r="AW674" i="4"/>
  <c r="AW544" i="4"/>
  <c r="AW501" i="4"/>
  <c r="AW202" i="4"/>
  <c r="AW47" i="4"/>
  <c r="AW1180" i="4"/>
  <c r="AW1075" i="4"/>
  <c r="AW918" i="4"/>
  <c r="AW811" i="4"/>
  <c r="AW430" i="4"/>
  <c r="AW197" i="4"/>
  <c r="AW1239" i="4"/>
  <c r="AW859" i="4"/>
  <c r="AW727" i="4"/>
  <c r="AW481" i="4"/>
  <c r="AW216" i="4"/>
  <c r="AW1268" i="4"/>
  <c r="AW1137" i="4"/>
  <c r="AW1021" i="4"/>
  <c r="AW770" i="4"/>
  <c r="AW490" i="4"/>
  <c r="AW379" i="4"/>
  <c r="AW1202" i="4"/>
  <c r="AW1050" i="4"/>
  <c r="AW815" i="4"/>
  <c r="AW392" i="4"/>
  <c r="AW315" i="4"/>
  <c r="AW198" i="4"/>
  <c r="AW41" i="4"/>
  <c r="AW641" i="4"/>
  <c r="AW386" i="4"/>
  <c r="AW248" i="4"/>
  <c r="AW1070" i="4"/>
  <c r="AW935" i="4"/>
  <c r="AW800" i="4"/>
  <c r="AW552" i="4"/>
  <c r="AW314" i="4"/>
  <c r="AW147" i="4"/>
  <c r="AW12" i="4"/>
  <c r="R182" i="3"/>
  <c r="R183" i="3"/>
  <c r="AW38" i="4"/>
  <c r="AW1238" i="4"/>
  <c r="AW1230" i="4"/>
  <c r="AW968" i="4"/>
  <c r="AW842" i="4"/>
  <c r="AW272" i="4"/>
  <c r="AW666" i="4"/>
  <c r="AW553" i="4"/>
  <c r="AW346" i="4"/>
  <c r="AW1219" i="4"/>
  <c r="AW976" i="4"/>
  <c r="AW826" i="4"/>
  <c r="AW721" i="4"/>
  <c r="AW562" i="4"/>
  <c r="AW468" i="4"/>
  <c r="AW324" i="4"/>
  <c r="AW173" i="4"/>
  <c r="AW64" i="4"/>
  <c r="AW912" i="4"/>
  <c r="AW590" i="4"/>
  <c r="AW245" i="4"/>
  <c r="AW143" i="4"/>
  <c r="AW903" i="4"/>
  <c r="AW699" i="4"/>
  <c r="AW554" i="4"/>
  <c r="AW373" i="4"/>
  <c r="AW92" i="4"/>
  <c r="AW681" i="4"/>
  <c r="AW390" i="4"/>
  <c r="AW1078" i="4"/>
  <c r="AW98" i="4"/>
  <c r="AW26" i="4"/>
  <c r="AW1195" i="4"/>
  <c r="AW1066" i="4"/>
  <c r="AW956" i="4"/>
  <c r="AW565" i="4"/>
  <c r="AW433" i="4"/>
  <c r="AW319" i="4"/>
  <c r="AW1161" i="4"/>
  <c r="AW1032" i="4"/>
  <c r="AW793" i="4"/>
  <c r="AW654" i="4"/>
  <c r="AW557" i="4"/>
  <c r="AW301" i="4"/>
  <c r="AW128" i="4"/>
  <c r="AW1115" i="4"/>
  <c r="AW1237" i="4"/>
  <c r="AW852" i="4"/>
  <c r="AW493" i="4"/>
  <c r="AW233" i="4"/>
  <c r="AW1158" i="4"/>
  <c r="AW1049" i="4"/>
  <c r="AW794" i="4"/>
  <c r="AW671" i="4"/>
  <c r="AW574" i="4"/>
  <c r="AW413" i="4"/>
  <c r="AW277" i="4"/>
  <c r="AW113" i="4"/>
  <c r="AW1091" i="4"/>
  <c r="AW822" i="4"/>
  <c r="AW710" i="4"/>
  <c r="AW566" i="4"/>
  <c r="AW437" i="4"/>
  <c r="AW938" i="4"/>
  <c r="AW675" i="4"/>
  <c r="AW579" i="4"/>
  <c r="AW486" i="4"/>
  <c r="AW341" i="4"/>
  <c r="AW126" i="4"/>
  <c r="AW1205" i="4"/>
  <c r="AW1084" i="4"/>
  <c r="AW967" i="4"/>
  <c r="AW797" i="4"/>
  <c r="AW695" i="4"/>
  <c r="AW550" i="4"/>
  <c r="AW420" i="4"/>
  <c r="AW1166" i="4"/>
  <c r="AW778" i="4"/>
  <c r="AW688" i="4"/>
  <c r="AW588" i="4"/>
  <c r="AW414" i="4"/>
  <c r="AW130" i="4"/>
  <c r="AW1225" i="4"/>
  <c r="AW1093" i="4"/>
  <c r="AW862" i="4"/>
  <c r="AW731" i="4"/>
  <c r="AW615" i="4"/>
  <c r="AW483" i="4"/>
  <c r="AW303" i="4"/>
  <c r="AW218" i="4"/>
  <c r="AW90" i="4"/>
  <c r="AW1204" i="4"/>
  <c r="AW1076" i="4"/>
  <c r="AW949" i="4"/>
  <c r="AW798" i="4"/>
  <c r="AW567" i="4"/>
  <c r="AW421" i="4"/>
  <c r="AW333" i="4"/>
  <c r="AW82" i="4"/>
  <c r="AW54" i="4"/>
  <c r="AW1241" i="4"/>
  <c r="AW1101" i="4"/>
  <c r="AW963" i="4"/>
  <c r="AW327" i="4"/>
  <c r="AW1222" i="4"/>
  <c r="AW1098" i="4"/>
  <c r="AW962" i="4"/>
  <c r="AW401" i="4"/>
  <c r="AW230" i="4"/>
  <c r="AW1135" i="4"/>
  <c r="AW1002" i="4"/>
  <c r="AW646" i="4"/>
  <c r="AW505" i="4"/>
  <c r="AW380" i="4"/>
  <c r="AW225" i="4"/>
  <c r="AW1213" i="4"/>
  <c r="AW1087" i="4"/>
  <c r="AW836" i="4"/>
  <c r="AW215" i="4"/>
  <c r="AW279" i="4"/>
  <c r="AW161" i="4"/>
  <c r="AW37" i="4"/>
  <c r="AW1059" i="4"/>
  <c r="AW944" i="4"/>
  <c r="AW275" i="4"/>
  <c r="AW982" i="4"/>
  <c r="AW728" i="4"/>
  <c r="AW178" i="4"/>
  <c r="J97" i="3"/>
  <c r="J96" i="3"/>
  <c r="AW1220" i="4"/>
  <c r="AW941" i="4"/>
  <c r="AW853" i="4"/>
  <c r="AW692" i="4"/>
  <c r="AW580" i="4"/>
  <c r="AW417" i="4"/>
  <c r="AW309" i="4"/>
  <c r="AW174" i="4"/>
  <c r="AW934" i="4"/>
  <c r="AW799" i="4"/>
  <c r="AW680" i="4"/>
  <c r="AW534" i="4"/>
  <c r="AW436" i="4"/>
  <c r="AW196" i="4"/>
  <c r="AW72" i="4"/>
  <c r="AW891" i="4"/>
  <c r="AW775" i="4"/>
  <c r="AW120" i="4"/>
  <c r="AW1210" i="4"/>
  <c r="AW904" i="4"/>
  <c r="AW803" i="4"/>
  <c r="AW591" i="4"/>
  <c r="AW283" i="4"/>
  <c r="AW228" i="4"/>
  <c r="AW897" i="4"/>
  <c r="AW786" i="4"/>
  <c r="AW603" i="4"/>
  <c r="AW471" i="4"/>
  <c r="AW352" i="4"/>
  <c r="AW224" i="4"/>
  <c r="AW1095" i="4"/>
  <c r="AW732" i="4"/>
  <c r="AW530" i="4"/>
  <c r="AW308" i="4"/>
  <c r="AW207" i="4"/>
  <c r="AW106" i="4"/>
  <c r="AW15" i="4"/>
  <c r="AW1051" i="4"/>
  <c r="AW906" i="4"/>
  <c r="AW788" i="4"/>
  <c r="AW718" i="4"/>
  <c r="AW330" i="4"/>
  <c r="AW182" i="4"/>
  <c r="F189" i="3"/>
  <c r="I189" i="3" s="1"/>
  <c r="J189" i="3" s="1"/>
  <c r="AW55" i="4"/>
  <c r="T179" i="3"/>
  <c r="T180" i="3"/>
  <c r="AW1074" i="4"/>
  <c r="AW50" i="4"/>
  <c r="AW1196" i="4"/>
  <c r="AW1077" i="4"/>
  <c r="AW297" i="4"/>
  <c r="AW1134" i="4"/>
  <c r="AW1005" i="4"/>
  <c r="AW753" i="4"/>
  <c r="AW491" i="4"/>
  <c r="AW340" i="4"/>
  <c r="AW107" i="4"/>
  <c r="AW1060" i="4"/>
  <c r="AW700" i="4"/>
  <c r="AW409" i="4"/>
  <c r="AW1154" i="4"/>
  <c r="AW1017" i="4"/>
  <c r="AW119" i="4"/>
  <c r="AW1206" i="4"/>
  <c r="AW961" i="4"/>
  <c r="AW830" i="4"/>
  <c r="AW447" i="4"/>
  <c r="AW1170" i="4"/>
  <c r="AW555" i="4"/>
  <c r="AW426" i="4"/>
  <c r="P188" i="3"/>
  <c r="P189" i="3"/>
  <c r="AW1203" i="4"/>
  <c r="AW950" i="4"/>
  <c r="AW817" i="4"/>
  <c r="AW696" i="4"/>
  <c r="AW551" i="4"/>
  <c r="AW457" i="4"/>
  <c r="AW71" i="4"/>
  <c r="AW1044" i="4"/>
  <c r="AW685" i="4"/>
  <c r="AW581" i="4"/>
  <c r="AW394" i="4"/>
  <c r="AW316" i="4"/>
  <c r="AW165" i="4"/>
  <c r="AW1269" i="4"/>
  <c r="AW849" i="4"/>
  <c r="AW649" i="4"/>
  <c r="AW265" i="4"/>
  <c r="AW1191" i="4"/>
  <c r="AW796" i="4"/>
  <c r="AW704" i="4"/>
  <c r="AW541" i="4"/>
  <c r="AW441" i="4"/>
  <c r="AW237" i="4"/>
  <c r="AW144" i="4"/>
  <c r="AW1259" i="4"/>
  <c r="AW1139" i="4"/>
  <c r="AW990" i="4"/>
  <c r="AW907" i="4"/>
  <c r="AW716" i="4"/>
  <c r="AW645" i="4"/>
  <c r="AW520" i="4"/>
  <c r="AW371" i="4"/>
  <c r="AW959" i="4"/>
  <c r="AW808" i="4"/>
  <c r="AW517" i="4"/>
  <c r="AW449" i="4"/>
  <c r="AW116" i="4"/>
  <c r="AW925" i="4"/>
  <c r="AW771" i="4"/>
  <c r="AW559" i="4"/>
  <c r="AW415" i="4"/>
  <c r="AW273" i="4"/>
  <c r="AW115" i="4"/>
  <c r="R188" i="3"/>
  <c r="R189" i="3"/>
  <c r="AW1072" i="4"/>
  <c r="AW313" i="4"/>
  <c r="AW217" i="4"/>
  <c r="AW1183" i="4"/>
  <c r="AW926" i="4"/>
  <c r="AW805" i="4"/>
  <c r="AW1118" i="4"/>
  <c r="AW1001" i="4"/>
  <c r="AW762" i="4"/>
  <c r="AW652" i="4"/>
  <c r="AW385" i="4"/>
  <c r="AW167" i="4"/>
  <c r="AW1071" i="4"/>
  <c r="AW913" i="4"/>
  <c r="AW270" i="4"/>
  <c r="AW156" i="4"/>
  <c r="AW1186" i="4"/>
  <c r="AW1057" i="4"/>
  <c r="AW663" i="4"/>
  <c r="AW296" i="4"/>
  <c r="AW195" i="4"/>
  <c r="AW1171" i="4"/>
  <c r="AW1036" i="4"/>
  <c r="AW656" i="4"/>
  <c r="AW1193" i="4"/>
  <c r="AW1048" i="4"/>
  <c r="AW936" i="4"/>
  <c r="AW701" i="4"/>
  <c r="AW323" i="4"/>
  <c r="AW166" i="4"/>
  <c r="AW1156" i="4"/>
  <c r="AW1007" i="4"/>
  <c r="AW881" i="4"/>
  <c r="AW772" i="4"/>
  <c r="AW633" i="4"/>
  <c r="AW526" i="4"/>
  <c r="AW429" i="4"/>
  <c r="AW238" i="4"/>
  <c r="AW132" i="4"/>
  <c r="AW1253" i="4"/>
  <c r="AW857" i="4"/>
  <c r="AW479" i="4"/>
  <c r="AW96" i="4"/>
  <c r="AW1149" i="4"/>
  <c r="AW1035" i="4"/>
  <c r="AW761" i="4"/>
  <c r="AW619" i="4"/>
  <c r="AW488" i="4"/>
  <c r="AW368" i="4"/>
  <c r="AW241" i="4"/>
  <c r="AW999" i="4"/>
  <c r="AW887" i="4"/>
  <c r="AW739" i="4"/>
  <c r="AW653" i="4"/>
  <c r="AW478" i="4"/>
  <c r="AW252" i="4"/>
  <c r="AW99" i="4"/>
  <c r="AW49" i="4"/>
  <c r="AW1185" i="4"/>
  <c r="AW1043" i="4"/>
  <c r="AW922" i="4"/>
  <c r="AW804" i="4"/>
  <c r="AW350" i="4"/>
  <c r="AW199" i="4"/>
  <c r="AW1169" i="4"/>
  <c r="AW1027" i="4"/>
  <c r="AW636" i="4"/>
  <c r="AW439" i="4"/>
  <c r="AW407" i="4"/>
  <c r="AW262" i="4"/>
  <c r="AW818" i="4"/>
  <c r="AW538" i="4"/>
  <c r="AW410" i="4"/>
  <c r="L95" i="3"/>
  <c r="K95" i="3"/>
  <c r="AW1082" i="4"/>
  <c r="AW657" i="4"/>
  <c r="AW616" i="4"/>
  <c r="AW484" i="4"/>
  <c r="AW338" i="4"/>
  <c r="AW171" i="4"/>
  <c r="AW114" i="4"/>
  <c r="AW18" i="4"/>
  <c r="AW901" i="4"/>
  <c r="AW135" i="4"/>
  <c r="AW1245" i="4"/>
  <c r="AW1123" i="4"/>
  <c r="AW343" i="4"/>
  <c r="AW668" i="4"/>
  <c r="AW571" i="4"/>
  <c r="AW432" i="4"/>
  <c r="AW890" i="4"/>
  <c r="AW782" i="4"/>
  <c r="AW87" i="4"/>
  <c r="AW1160" i="4"/>
  <c r="AW915" i="4"/>
  <c r="AW754" i="4"/>
  <c r="AW542" i="4"/>
  <c r="AW255" i="4"/>
  <c r="J188" i="3"/>
  <c r="AQ1" i="4" a="1"/>
  <c r="AW900" i="4"/>
  <c r="AW604" i="4"/>
  <c r="AW510" i="4"/>
  <c r="AW382" i="4"/>
  <c r="AW242" i="4"/>
  <c r="AW1234" i="4"/>
  <c r="AW978" i="4"/>
  <c r="AW838" i="4"/>
  <c r="AW1263" i="4"/>
  <c r="AW895" i="4"/>
  <c r="AW733" i="4"/>
  <c r="AW607" i="4"/>
  <c r="AW288" i="4"/>
  <c r="AW1216" i="4"/>
  <c r="AW845" i="4"/>
  <c r="AW742" i="4"/>
  <c r="AW631" i="4"/>
  <c r="AW499" i="4"/>
  <c r="AW302" i="4"/>
  <c r="AW154" i="4"/>
  <c r="AW97" i="4"/>
  <c r="AW1155" i="4"/>
  <c r="AW1061" i="4"/>
  <c r="AW672" i="4"/>
  <c r="AW575" i="4"/>
  <c r="AW274" i="4"/>
  <c r="AW131" i="4"/>
  <c r="AW1267" i="4"/>
  <c r="AW991" i="4"/>
  <c r="AW864" i="4"/>
  <c r="AW735" i="4"/>
  <c r="AW624" i="4"/>
  <c r="AW511" i="4"/>
  <c r="AW339" i="4"/>
  <c r="AW260" i="4"/>
  <c r="AW1054" i="4"/>
  <c r="AW647" i="4"/>
  <c r="AW448" i="4"/>
  <c r="AW149" i="4"/>
  <c r="AW1147" i="4"/>
  <c r="AW1018" i="4"/>
  <c r="AW765" i="4"/>
  <c r="AW136" i="4"/>
  <c r="AW1227" i="4"/>
  <c r="AW1097" i="4"/>
  <c r="AW957" i="4"/>
  <c r="AW835" i="4"/>
  <c r="AW715" i="4"/>
  <c r="AW548" i="4"/>
  <c r="AW438" i="4"/>
  <c r="AW1144" i="4"/>
  <c r="AW998" i="4"/>
  <c r="AW525" i="4"/>
  <c r="AW383" i="4"/>
  <c r="AW162" i="4"/>
  <c r="AW1099" i="4"/>
  <c r="AW997" i="4"/>
  <c r="AW931" i="4"/>
  <c r="AW776" i="4"/>
  <c r="AW398" i="4"/>
  <c r="AW1143" i="4"/>
  <c r="AW148" i="4"/>
  <c r="S179" i="3"/>
  <c r="S180" i="3"/>
  <c r="AW1164" i="4"/>
  <c r="AW874" i="4"/>
  <c r="AW620" i="4"/>
  <c r="AW519" i="4"/>
  <c r="AW405" i="4"/>
  <c r="AW258" i="4"/>
  <c r="AW1012" i="4"/>
  <c r="AW865" i="4"/>
  <c r="AW592" i="4"/>
  <c r="AW507" i="4"/>
  <c r="AW356" i="4"/>
  <c r="AW268" i="4"/>
  <c r="AW123" i="4"/>
  <c r="AW344" i="4"/>
  <c r="AW192" i="4"/>
  <c r="AW67" i="4"/>
  <c r="AW39" i="4"/>
  <c r="AW1244" i="4"/>
  <c r="AW1131" i="4"/>
  <c r="AW854" i="4"/>
  <c r="AW740" i="4"/>
  <c r="AW494" i="4"/>
  <c r="AW276" i="4"/>
  <c r="AW1089" i="4"/>
  <c r="AW939" i="4"/>
  <c r="AW812" i="4"/>
  <c r="AW643" i="4"/>
  <c r="AW546" i="4"/>
  <c r="AW291" i="4"/>
  <c r="AW211" i="4"/>
  <c r="AW1040" i="4"/>
  <c r="AW455" i="4"/>
  <c r="AW336" i="4"/>
  <c r="AW208" i="4"/>
  <c r="AW1257" i="4"/>
  <c r="AW980" i="4"/>
  <c r="AW755" i="4"/>
  <c r="AW219" i="4"/>
  <c r="AW58" i="4"/>
  <c r="AW1023" i="4"/>
  <c r="AW764" i="4"/>
  <c r="AW160" i="4"/>
  <c r="AW57" i="4"/>
  <c r="AW1264" i="4"/>
  <c r="AW1141" i="4"/>
  <c r="AW717" i="4"/>
  <c r="AW964" i="4"/>
  <c r="AW664" i="4"/>
  <c r="AW582" i="4"/>
  <c r="AW422" i="4"/>
  <c r="AW179" i="4"/>
  <c r="AW56" i="4"/>
  <c r="AW1013" i="4"/>
  <c r="AW665" i="4"/>
  <c r="AW359" i="4"/>
  <c r="AW110" i="4"/>
  <c r="AW1209" i="4"/>
  <c r="AW453" i="4"/>
  <c r="AW65" i="4"/>
  <c r="AW1148" i="4"/>
  <c r="AW889" i="4"/>
  <c r="AW763" i="4"/>
  <c r="AW587" i="4"/>
  <c r="AW103" i="4"/>
  <c r="AW1116" i="4"/>
  <c r="AW868" i="4"/>
  <c r="AW627" i="4"/>
  <c r="AW522" i="4"/>
  <c r="AW361" i="4"/>
  <c r="AW1265" i="4"/>
  <c r="AW1142" i="4"/>
  <c r="AW848" i="4"/>
  <c r="AW734" i="4"/>
  <c r="AW608" i="4"/>
  <c r="AW389" i="4"/>
  <c r="AW139" i="4"/>
  <c r="AW31" i="4"/>
  <c r="F38" i="3"/>
  <c r="K38" i="3" s="1"/>
  <c r="AW1256" i="4"/>
  <c r="AW970" i="4"/>
  <c r="AW723" i="4"/>
  <c r="AW362" i="4"/>
  <c r="AW183" i="4"/>
  <c r="AW59" i="4"/>
  <c r="AW1192" i="4"/>
  <c r="AW1073" i="4"/>
  <c r="AW783" i="4"/>
  <c r="AW281" i="4"/>
  <c r="AW1107" i="4"/>
  <c r="AW861" i="4"/>
  <c r="AW730" i="4"/>
  <c r="AW598" i="4"/>
  <c r="AW349" i="4"/>
  <c r="AW170" i="4"/>
  <c r="AW108" i="4"/>
  <c r="AW25" i="4"/>
  <c r="AW1068" i="4"/>
  <c r="AW948" i="4"/>
  <c r="AW820" i="4"/>
  <c r="AW679" i="4"/>
  <c r="AW533" i="4"/>
  <c r="AW404" i="4"/>
  <c r="AW227" i="4"/>
  <c r="AW70" i="4"/>
  <c r="AW880" i="4"/>
  <c r="AW747" i="4"/>
  <c r="AW640" i="4"/>
  <c r="AW355" i="4"/>
  <c r="AW988" i="4"/>
  <c r="AW846" i="4"/>
  <c r="AW705" i="4"/>
  <c r="AW599" i="4"/>
  <c r="AW466" i="4"/>
  <c r="AW287" i="4"/>
  <c r="AW205" i="4"/>
  <c r="AW86" i="4"/>
  <c r="AW34" i="4"/>
  <c r="AW1011" i="4"/>
  <c r="AW509" i="4"/>
  <c r="AW247" i="4"/>
  <c r="AW1117" i="4"/>
  <c r="AW856" i="4"/>
  <c r="AW595" i="4"/>
  <c r="AW495" i="4"/>
  <c r="AW1045" i="4"/>
  <c r="AW669" i="4"/>
  <c r="AW300" i="4"/>
  <c r="AW127" i="4"/>
  <c r="AW1223" i="4"/>
  <c r="AW960" i="4"/>
  <c r="AW465" i="4"/>
  <c r="AW1198" i="4"/>
  <c r="AW312" i="4"/>
  <c r="AW1248" i="4"/>
  <c r="AW1132" i="4"/>
  <c r="AW1010" i="4"/>
  <c r="AW515" i="4"/>
  <c r="AW263" i="4"/>
  <c r="AW152" i="4"/>
  <c r="AW1217" i="4"/>
  <c r="AW1079" i="4"/>
  <c r="AW1251" i="4"/>
  <c r="AW1100" i="4"/>
  <c r="AW969" i="4"/>
  <c r="AW855" i="4"/>
  <c r="AW512" i="4"/>
  <c r="AW200" i="4"/>
  <c r="AW75" i="4"/>
  <c r="AW863" i="4"/>
  <c r="AW673" i="4"/>
  <c r="AW632" i="4"/>
  <c r="AW500" i="4"/>
  <c r="AW304" i="4"/>
  <c r="AW187" i="4"/>
  <c r="AW62" i="4"/>
  <c r="R179" i="3"/>
  <c r="AW9" i="4"/>
  <c r="R180" i="3"/>
  <c r="AW1176" i="4"/>
  <c r="AW924" i="4"/>
  <c r="AW789" i="4"/>
  <c r="AW572" i="4"/>
  <c r="AW434" i="4"/>
  <c r="AW22" i="4"/>
  <c r="AW1200" i="4"/>
  <c r="AW973" i="4"/>
  <c r="AW829" i="4"/>
  <c r="AW659" i="4"/>
  <c r="AW563" i="4"/>
  <c r="AW469" i="4"/>
  <c r="AW307" i="4"/>
  <c r="AW212" i="4"/>
  <c r="AW1181" i="4"/>
  <c r="AW1055" i="4"/>
  <c r="AW921" i="4"/>
  <c r="AW807" i="4"/>
  <c r="AW266" i="4"/>
  <c r="AW203" i="4"/>
  <c r="AW1003" i="4"/>
  <c r="AW872" i="4"/>
  <c r="AW722" i="4"/>
  <c r="AW461" i="4"/>
  <c r="AW235" i="4"/>
  <c r="AW74" i="4"/>
  <c r="AW17" i="4"/>
  <c r="AW813" i="4"/>
  <c r="AW514" i="4"/>
  <c r="AW292" i="4"/>
  <c r="AW191" i="4"/>
  <c r="AW746" i="4"/>
  <c r="AW611" i="4"/>
  <c r="AW345" i="4"/>
  <c r="AW1231" i="4"/>
  <c r="AW1080" i="4"/>
  <c r="AW981" i="4"/>
  <c r="Q188" i="3"/>
  <c r="Q189" i="3"/>
  <c r="AW1140" i="4"/>
  <c r="AW914" i="4"/>
  <c r="AW779" i="4"/>
  <c r="AW617" i="4"/>
  <c r="AW560" i="4"/>
  <c r="AW416" i="4"/>
  <c r="AW222" i="4"/>
  <c r="AW155" i="4"/>
  <c r="AW1088" i="4"/>
  <c r="AW81" i="4"/>
  <c r="AW684" i="4"/>
  <c r="AW578" i="4"/>
  <c r="AW393" i="4"/>
  <c r="AW1260" i="4"/>
  <c r="AW1114" i="4"/>
  <c r="AW648" i="4"/>
  <c r="AW360" i="4"/>
  <c r="AW1201" i="4"/>
  <c r="AW1090" i="4"/>
  <c r="AW940" i="4"/>
  <c r="AW709" i="4"/>
  <c r="AW431" i="4"/>
  <c r="AW66" i="4"/>
  <c r="AW879" i="4"/>
  <c r="AW689" i="4"/>
  <c r="AW583" i="4"/>
  <c r="AW450" i="4"/>
  <c r="AW188" i="4"/>
  <c r="AW78" i="4"/>
  <c r="AW847" i="4"/>
  <c r="AW676" i="4"/>
  <c r="AW564" i="4"/>
  <c r="AW293" i="4"/>
  <c r="AW85" i="4"/>
  <c r="AW1008" i="4"/>
  <c r="Q179" i="3" l="1"/>
  <c r="K179" i="3" s="1" a="1"/>
  <c r="Q180" i="3"/>
  <c r="L179" i="3" s="1" a="1"/>
  <c r="K188" i="3" a="1"/>
  <c r="F179" i="3"/>
  <c r="I179" i="3" s="1"/>
  <c r="AJ1" i="4" s="1" a="1"/>
  <c r="F81" i="3"/>
  <c r="F79" i="3"/>
  <c r="F82" i="3"/>
  <c r="F80" i="3"/>
  <c r="F78" i="3"/>
  <c r="F183" i="3"/>
  <c r="I183" i="3" s="1"/>
  <c r="J183" i="3" s="1"/>
  <c r="G22" i="1" s="1"/>
  <c r="F181" i="3"/>
  <c r="I181" i="3" s="1"/>
  <c r="F182" i="3"/>
  <c r="I182" i="3" s="1"/>
  <c r="J182" i="3" s="1"/>
  <c r="G21" i="1" s="1"/>
  <c r="G19" i="1" s="1"/>
  <c r="L97" i="3"/>
  <c r="K97" i="3"/>
  <c r="L188" i="3" a="1"/>
  <c r="L96" i="3"/>
  <c r="K96" i="3"/>
  <c r="Q182" i="3"/>
  <c r="Q183" i="3"/>
  <c r="AU1" i="4"/>
  <c r="AT1" i="4"/>
  <c r="AS1" i="4"/>
  <c r="AR1" i="4"/>
  <c r="AQ1" i="4"/>
  <c r="F55" i="3"/>
  <c r="G55" i="3"/>
  <c r="D22" i="1" s="1"/>
  <c r="Q32" i="1"/>
  <c r="G1272" i="4" l="1"/>
  <c r="G1273" i="4"/>
  <c r="G1267" i="4"/>
  <c r="G1270" i="4"/>
  <c r="G1265" i="4"/>
  <c r="G1260" i="4"/>
  <c r="G1257" i="4"/>
  <c r="G1271" i="4"/>
  <c r="G1269" i="4"/>
  <c r="G1264" i="4"/>
  <c r="G1258" i="4"/>
  <c r="G1266" i="4"/>
  <c r="G1259" i="4"/>
  <c r="G1262" i="4"/>
  <c r="G1254" i="4"/>
  <c r="G1268" i="4"/>
  <c r="G1263" i="4"/>
  <c r="G1261" i="4"/>
  <c r="G1256" i="4"/>
  <c r="G1255" i="4"/>
  <c r="G1252" i="4"/>
  <c r="G1248" i="4"/>
  <c r="G1251" i="4"/>
  <c r="G1241" i="4"/>
  <c r="G1249" i="4"/>
  <c r="G1247" i="4"/>
  <c r="G1245" i="4"/>
  <c r="G1244" i="4"/>
  <c r="G1250" i="4"/>
  <c r="G1246" i="4"/>
  <c r="G1239" i="4"/>
  <c r="G1253" i="4"/>
  <c r="G1242" i="4"/>
  <c r="G1238" i="4"/>
  <c r="G1232" i="4"/>
  <c r="G1230" i="4"/>
  <c r="G1233" i="4"/>
  <c r="G1243" i="4"/>
  <c r="G1231" i="4"/>
  <c r="G1229" i="4"/>
  <c r="G1224" i="4"/>
  <c r="G1218" i="4"/>
  <c r="G1237" i="4"/>
  <c r="G1219" i="4"/>
  <c r="G1240" i="4"/>
  <c r="G1236" i="4"/>
  <c r="G1228" i="4"/>
  <c r="G1227" i="4"/>
  <c r="G1217" i="4"/>
  <c r="G1235" i="4"/>
  <c r="G1211" i="4"/>
  <c r="G1212" i="4"/>
  <c r="G1202" i="4"/>
  <c r="G1234" i="4"/>
  <c r="G1221" i="4"/>
  <c r="G1207" i="4"/>
  <c r="G1203" i="4"/>
  <c r="G1226" i="4"/>
  <c r="G1213" i="4"/>
  <c r="G1208" i="4"/>
  <c r="G1222" i="4"/>
  <c r="G1225" i="4"/>
  <c r="G1196" i="4"/>
  <c r="G1210" i="4"/>
  <c r="G1197" i="4"/>
  <c r="G1220" i="4"/>
  <c r="G1205" i="4"/>
  <c r="G1223" i="4"/>
  <c r="G1216" i="4"/>
  <c r="G1214" i="4"/>
  <c r="G1195" i="4"/>
  <c r="G1206" i="4"/>
  <c r="G1191" i="4"/>
  <c r="G1187" i="4"/>
  <c r="G1181" i="4"/>
  <c r="G1209" i="4"/>
  <c r="G1215" i="4"/>
  <c r="G1183" i="4"/>
  <c r="G1178" i="4"/>
  <c r="G1175" i="4"/>
  <c r="G1169" i="4"/>
  <c r="G1201" i="4"/>
  <c r="G1188" i="4"/>
  <c r="G1189" i="4"/>
  <c r="G1194" i="4"/>
  <c r="G1193" i="4"/>
  <c r="G1204" i="4"/>
  <c r="G1179" i="4"/>
  <c r="G1176" i="4"/>
  <c r="G1182" i="4"/>
  <c r="G1200" i="4"/>
  <c r="G1174" i="4"/>
  <c r="G1171" i="4"/>
  <c r="G1177" i="4"/>
  <c r="G1198" i="4"/>
  <c r="G1185" i="4"/>
  <c r="G1180" i="4"/>
  <c r="G1199" i="4"/>
  <c r="G1184" i="4"/>
  <c r="G1167" i="4"/>
  <c r="G1162" i="4"/>
  <c r="G1172" i="4"/>
  <c r="G1155" i="4"/>
  <c r="G1166" i="4"/>
  <c r="G1159" i="4"/>
  <c r="G1157" i="4"/>
  <c r="G1168" i="4"/>
  <c r="G1142" i="4"/>
  <c r="G1161" i="4"/>
  <c r="G1192" i="4"/>
  <c r="G1164" i="4"/>
  <c r="G1158" i="4"/>
  <c r="G1190" i="4"/>
  <c r="G1186" i="4"/>
  <c r="G1163" i="4"/>
  <c r="G1148" i="4"/>
  <c r="G1170" i="4"/>
  <c r="G1165" i="4"/>
  <c r="G1160" i="4"/>
  <c r="G1146" i="4"/>
  <c r="G1173" i="4"/>
  <c r="G1147" i="4"/>
  <c r="G1151" i="4"/>
  <c r="G1150" i="4"/>
  <c r="G1154" i="4"/>
  <c r="G1153" i="4"/>
  <c r="G1156" i="4"/>
  <c r="G1144" i="4"/>
  <c r="G1143" i="4"/>
  <c r="G1145" i="4"/>
  <c r="G1152" i="4"/>
  <c r="G1138" i="4"/>
  <c r="G1132" i="4"/>
  <c r="G1137" i="4"/>
  <c r="G1139" i="4"/>
  <c r="G1136" i="4"/>
  <c r="G1134" i="4"/>
  <c r="G1141" i="4"/>
  <c r="G1149" i="4"/>
  <c r="G1140" i="4"/>
  <c r="G1135" i="4"/>
  <c r="G1108" i="4"/>
  <c r="G1126" i="4"/>
  <c r="G1125" i="4"/>
  <c r="G1110" i="4"/>
  <c r="G1133" i="4"/>
  <c r="G1123" i="4"/>
  <c r="G1111" i="4"/>
  <c r="G1127" i="4"/>
  <c r="G1129" i="4"/>
  <c r="G1113" i="4"/>
  <c r="G1114" i="4"/>
  <c r="G1131" i="4"/>
  <c r="G1116" i="4"/>
  <c r="G1124" i="4"/>
  <c r="G1130" i="4"/>
  <c r="G1128" i="4"/>
  <c r="G1118" i="4"/>
  <c r="G1102" i="4"/>
  <c r="G1119" i="4"/>
  <c r="G1120" i="4"/>
  <c r="G1104" i="4"/>
  <c r="G1121" i="4"/>
  <c r="G1122" i="4"/>
  <c r="G1106" i="4"/>
  <c r="G1098" i="4"/>
  <c r="G1094" i="4"/>
  <c r="G1081" i="4"/>
  <c r="G1099" i="4"/>
  <c r="G1082" i="4"/>
  <c r="G1084" i="4"/>
  <c r="G1112" i="4"/>
  <c r="G1103" i="4"/>
  <c r="G1117" i="4"/>
  <c r="G1109" i="4"/>
  <c r="G1100" i="4"/>
  <c r="G1097" i="4"/>
  <c r="G1095" i="4"/>
  <c r="G1107" i="4"/>
  <c r="G1088" i="4"/>
  <c r="G1089" i="4"/>
  <c r="G1090" i="4"/>
  <c r="G1091" i="4"/>
  <c r="G1092" i="4"/>
  <c r="G1076" i="4"/>
  <c r="G1096" i="4"/>
  <c r="G1115" i="4"/>
  <c r="G1105" i="4"/>
  <c r="G1101" i="4"/>
  <c r="G1080" i="4"/>
  <c r="G1071" i="4"/>
  <c r="G1067" i="4"/>
  <c r="G1077" i="4"/>
  <c r="G1075" i="4"/>
  <c r="G1070" i="4"/>
  <c r="G1068" i="4"/>
  <c r="G1054" i="4"/>
  <c r="G1085" i="4"/>
  <c r="G1083" i="4"/>
  <c r="G1078" i="4"/>
  <c r="G1087" i="4"/>
  <c r="G1069" i="4"/>
  <c r="G1059" i="4"/>
  <c r="G1079" i="4"/>
  <c r="G1072" i="4"/>
  <c r="G1064" i="4"/>
  <c r="G1093" i="4"/>
  <c r="G1086" i="4"/>
  <c r="G1066" i="4"/>
  <c r="G1051" i="4"/>
  <c r="G1048" i="4"/>
  <c r="G1041" i="4"/>
  <c r="G1057" i="4"/>
  <c r="G1055" i="4"/>
  <c r="G1045" i="4"/>
  <c r="G1065" i="4"/>
  <c r="G1062" i="4"/>
  <c r="G1046" i="4"/>
  <c r="G1073" i="4"/>
  <c r="G1060" i="4"/>
  <c r="G1053" i="4"/>
  <c r="G1049" i="4"/>
  <c r="G1063" i="4"/>
  <c r="G1052" i="4"/>
  <c r="G1033" i="4"/>
  <c r="G1056" i="4"/>
  <c r="G1034" i="4"/>
  <c r="G1047" i="4"/>
  <c r="G1035" i="4"/>
  <c r="G1050" i="4"/>
  <c r="G1036" i="4"/>
  <c r="G1074" i="4"/>
  <c r="G1061" i="4"/>
  <c r="G1038" i="4"/>
  <c r="G1058" i="4"/>
  <c r="G1009" i="4"/>
  <c r="G1010" i="4"/>
  <c r="G1037" i="4"/>
  <c r="G1028" i="4"/>
  <c r="G1023" i="4"/>
  <c r="G1039" i="4"/>
  <c r="G1042" i="4"/>
  <c r="G1030" i="4"/>
  <c r="G1031" i="4"/>
  <c r="G1032" i="4"/>
  <c r="G1026" i="4"/>
  <c r="G1016" i="4"/>
  <c r="G1025" i="4"/>
  <c r="G1018" i="4"/>
  <c r="G1029" i="4"/>
  <c r="G1027" i="4"/>
  <c r="G1019" i="4"/>
  <c r="G1044" i="4"/>
  <c r="G1020" i="4"/>
  <c r="G1004" i="4"/>
  <c r="G1043" i="4"/>
  <c r="G1024" i="4"/>
  <c r="G1021" i="4"/>
  <c r="G1006" i="4"/>
  <c r="G1022" i="4"/>
  <c r="G1040" i="4"/>
  <c r="G1008" i="4"/>
  <c r="G1013" i="4"/>
  <c r="G1014" i="4"/>
  <c r="G1003" i="4"/>
  <c r="G992" i="4"/>
  <c r="G993" i="4"/>
  <c r="G999" i="4"/>
  <c r="G995" i="4"/>
  <c r="G979" i="4"/>
  <c r="G996" i="4"/>
  <c r="G1005" i="4"/>
  <c r="G997" i="4"/>
  <c r="G981" i="4"/>
  <c r="G1007" i="4"/>
  <c r="G1015" i="4"/>
  <c r="G998" i="4"/>
  <c r="G1017" i="4"/>
  <c r="G1011" i="4"/>
  <c r="G1012" i="4"/>
  <c r="G1000" i="4"/>
  <c r="G989" i="4"/>
  <c r="G976" i="4"/>
  <c r="G971" i="4"/>
  <c r="G990" i="4"/>
  <c r="G972" i="4"/>
  <c r="G1002" i="4"/>
  <c r="G978" i="4"/>
  <c r="G991" i="4"/>
  <c r="G987" i="4"/>
  <c r="G1001" i="4"/>
  <c r="G973" i="4"/>
  <c r="G962" i="4"/>
  <c r="G986" i="4"/>
  <c r="G994" i="4"/>
  <c r="G988" i="4"/>
  <c r="G980" i="4"/>
  <c r="G985" i="4"/>
  <c r="G977" i="4"/>
  <c r="G965" i="4"/>
  <c r="G984" i="4"/>
  <c r="G983" i="4"/>
  <c r="G974" i="4"/>
  <c r="G968" i="4"/>
  <c r="G982" i="4"/>
  <c r="G970" i="4"/>
  <c r="G954" i="4"/>
  <c r="G967" i="4"/>
  <c r="G953" i="4"/>
  <c r="G939" i="4"/>
  <c r="G963" i="4"/>
  <c r="G940" i="4"/>
  <c r="G960" i="4"/>
  <c r="G955" i="4"/>
  <c r="G941" i="4"/>
  <c r="G964" i="4"/>
  <c r="G942" i="4"/>
  <c r="G943" i="4"/>
  <c r="G969" i="4"/>
  <c r="G966" i="4"/>
  <c r="G945" i="4"/>
  <c r="G947" i="4"/>
  <c r="G958" i="4"/>
  <c r="G957" i="4"/>
  <c r="G949" i="4"/>
  <c r="G959" i="4"/>
  <c r="G950" i="4"/>
  <c r="G975" i="4"/>
  <c r="G956" i="4"/>
  <c r="G951" i="4"/>
  <c r="G961" i="4"/>
  <c r="G952" i="4"/>
  <c r="G936" i="4"/>
  <c r="G937" i="4"/>
  <c r="G933" i="4"/>
  <c r="G926" i="4"/>
  <c r="G930" i="4"/>
  <c r="G948" i="4"/>
  <c r="G928" i="4"/>
  <c r="G920" i="4"/>
  <c r="G921" i="4"/>
  <c r="G905" i="4"/>
  <c r="G922" i="4"/>
  <c r="G906" i="4"/>
  <c r="G946" i="4"/>
  <c r="G934" i="4"/>
  <c r="G932" i="4"/>
  <c r="G923" i="4"/>
  <c r="G938" i="4"/>
  <c r="G924" i="4"/>
  <c r="G908" i="4"/>
  <c r="G944" i="4"/>
  <c r="G931" i="4"/>
  <c r="G910" i="4"/>
  <c r="G927" i="4"/>
  <c r="G911" i="4"/>
  <c r="G912" i="4"/>
  <c r="G935" i="4"/>
  <c r="G913" i="4"/>
  <c r="G915" i="4"/>
  <c r="G929" i="4"/>
  <c r="G917" i="4"/>
  <c r="G914" i="4"/>
  <c r="G901" i="4"/>
  <c r="G883" i="4"/>
  <c r="G884" i="4"/>
  <c r="G897" i="4"/>
  <c r="G885" i="4"/>
  <c r="G919" i="4"/>
  <c r="G907" i="4"/>
  <c r="G886" i="4"/>
  <c r="G918" i="4"/>
  <c r="G887" i="4"/>
  <c r="G916" i="4"/>
  <c r="G899" i="4"/>
  <c r="G891" i="4"/>
  <c r="G900" i="4"/>
  <c r="G898" i="4"/>
  <c r="G892" i="4"/>
  <c r="G876" i="4"/>
  <c r="G904" i="4"/>
  <c r="G903" i="4"/>
  <c r="G893" i="4"/>
  <c r="G894" i="4"/>
  <c r="G878" i="4"/>
  <c r="G909" i="4"/>
  <c r="G895" i="4"/>
  <c r="G879" i="4"/>
  <c r="G896" i="4"/>
  <c r="G880" i="4"/>
  <c r="G902" i="4"/>
  <c r="G925" i="4"/>
  <c r="G882" i="4"/>
  <c r="G881" i="4"/>
  <c r="G866" i="4"/>
  <c r="G850" i="4"/>
  <c r="G888" i="4"/>
  <c r="G875" i="4"/>
  <c r="G851" i="4"/>
  <c r="G852" i="4"/>
  <c r="G877" i="4"/>
  <c r="G853" i="4"/>
  <c r="G854" i="4"/>
  <c r="G867" i="4"/>
  <c r="G870" i="4"/>
  <c r="G856" i="4"/>
  <c r="G890" i="4"/>
  <c r="G857" i="4"/>
  <c r="G871" i="4"/>
  <c r="G858" i="4"/>
  <c r="G872" i="4"/>
  <c r="G869" i="4"/>
  <c r="G859" i="4"/>
  <c r="G843" i="4"/>
  <c r="G860" i="4"/>
  <c r="G861" i="4"/>
  <c r="G868" i="4"/>
  <c r="G862" i="4"/>
  <c r="G846" i="4"/>
  <c r="G889" i="4"/>
  <c r="G874" i="4"/>
  <c r="G863" i="4"/>
  <c r="G847" i="4"/>
  <c r="G873" i="4"/>
  <c r="G864" i="4"/>
  <c r="G848" i="4"/>
  <c r="G855" i="4"/>
  <c r="G849" i="4"/>
  <c r="G839" i="4"/>
  <c r="G827" i="4"/>
  <c r="G826" i="4"/>
  <c r="G844" i="4"/>
  <c r="G828" i="4"/>
  <c r="G845" i="4"/>
  <c r="G829" i="4"/>
  <c r="G838" i="4"/>
  <c r="G830" i="4"/>
  <c r="G865" i="4"/>
  <c r="G831" i="4"/>
  <c r="G814" i="4"/>
  <c r="G832" i="4"/>
  <c r="G815" i="4"/>
  <c r="G837" i="4"/>
  <c r="G833" i="4"/>
  <c r="G840" i="4"/>
  <c r="G818" i="4"/>
  <c r="G842" i="4"/>
  <c r="G841" i="4"/>
  <c r="G836" i="4"/>
  <c r="G820" i="4"/>
  <c r="G835" i="4"/>
  <c r="G834" i="4"/>
  <c r="G823" i="4"/>
  <c r="G824" i="4"/>
  <c r="G799" i="4"/>
  <c r="G821" i="4"/>
  <c r="G800" i="4"/>
  <c r="G822" i="4"/>
  <c r="G801" i="4"/>
  <c r="G785" i="4"/>
  <c r="G809" i="4"/>
  <c r="G802" i="4"/>
  <c r="G786" i="4"/>
  <c r="G819" i="4"/>
  <c r="G803" i="4"/>
  <c r="G804" i="4"/>
  <c r="G805" i="4"/>
  <c r="G825" i="4"/>
  <c r="G806" i="4"/>
  <c r="G790" i="4"/>
  <c r="G813" i="4"/>
  <c r="G812" i="4"/>
  <c r="G791" i="4"/>
  <c r="G817" i="4"/>
  <c r="G811" i="4"/>
  <c r="G808" i="4"/>
  <c r="G792" i="4"/>
  <c r="G793" i="4"/>
  <c r="G794" i="4"/>
  <c r="G816" i="4"/>
  <c r="G810" i="4"/>
  <c r="G795" i="4"/>
  <c r="G796" i="4"/>
  <c r="G797" i="4"/>
  <c r="G807" i="4"/>
  <c r="G798" i="4"/>
  <c r="G777" i="4"/>
  <c r="G773" i="4"/>
  <c r="G756" i="4"/>
  <c r="G774" i="4"/>
  <c r="G783" i="4"/>
  <c r="G782" i="4"/>
  <c r="G787" i="4"/>
  <c r="G760" i="4"/>
  <c r="G779" i="4"/>
  <c r="G761" i="4"/>
  <c r="G778" i="4"/>
  <c r="G762" i="4"/>
  <c r="G789" i="4"/>
  <c r="G775" i="4"/>
  <c r="G763" i="4"/>
  <c r="G788" i="4"/>
  <c r="G784" i="4"/>
  <c r="G780" i="4"/>
  <c r="G765" i="4"/>
  <c r="G766" i="4"/>
  <c r="G781" i="4"/>
  <c r="G767" i="4"/>
  <c r="G776" i="4"/>
  <c r="G768" i="4"/>
  <c r="G770" i="4"/>
  <c r="G753" i="4"/>
  <c r="G771" i="4"/>
  <c r="G772" i="4"/>
  <c r="G757" i="4"/>
  <c r="G746" i="4"/>
  <c r="G735" i="4"/>
  <c r="G736" i="4"/>
  <c r="G718" i="4"/>
  <c r="G737" i="4"/>
  <c r="G719" i="4"/>
  <c r="G738" i="4"/>
  <c r="G749" i="4"/>
  <c r="G748" i="4"/>
  <c r="G744" i="4"/>
  <c r="G740" i="4"/>
  <c r="G739" i="4"/>
  <c r="G721" i="4"/>
  <c r="G751" i="4"/>
  <c r="G741" i="4"/>
  <c r="G722" i="4"/>
  <c r="G758" i="4"/>
  <c r="G724" i="4"/>
  <c r="G759" i="4"/>
  <c r="G726" i="4"/>
  <c r="G725" i="4"/>
  <c r="G755" i="4"/>
  <c r="G745" i="4"/>
  <c r="G727" i="4"/>
  <c r="G710" i="4"/>
  <c r="G769" i="4"/>
  <c r="G750" i="4"/>
  <c r="G747" i="4"/>
  <c r="G742" i="4"/>
  <c r="G728" i="4"/>
  <c r="G729" i="4"/>
  <c r="G731" i="4"/>
  <c r="G752" i="4"/>
  <c r="G732" i="4"/>
  <c r="G764" i="4"/>
  <c r="G754" i="4"/>
  <c r="G743" i="4"/>
  <c r="G733" i="4"/>
  <c r="G707" i="4"/>
  <c r="G691" i="4"/>
  <c r="G675" i="4"/>
  <c r="G659" i="4"/>
  <c r="G723" i="4"/>
  <c r="G692" i="4"/>
  <c r="G676" i="4"/>
  <c r="G660" i="4"/>
  <c r="G693" i="4"/>
  <c r="G677" i="4"/>
  <c r="G661" i="4"/>
  <c r="G645" i="4"/>
  <c r="G694" i="4"/>
  <c r="G678" i="4"/>
  <c r="G712" i="4"/>
  <c r="G695" i="4"/>
  <c r="G679" i="4"/>
  <c r="G663" i="4"/>
  <c r="G708" i="4"/>
  <c r="G696" i="4"/>
  <c r="G680" i="4"/>
  <c r="G664" i="4"/>
  <c r="G720" i="4"/>
  <c r="G697" i="4"/>
  <c r="G681" i="4"/>
  <c r="G665" i="4"/>
  <c r="G734" i="4"/>
  <c r="G730" i="4"/>
  <c r="G717" i="4"/>
  <c r="G698" i="4"/>
  <c r="G682" i="4"/>
  <c r="G666" i="4"/>
  <c r="G699" i="4"/>
  <c r="G683" i="4"/>
  <c r="G700" i="4"/>
  <c r="G684" i="4"/>
  <c r="G668" i="4"/>
  <c r="G652" i="4"/>
  <c r="G715" i="4"/>
  <c r="G714" i="4"/>
  <c r="G701" i="4"/>
  <c r="G685" i="4"/>
  <c r="G669" i="4"/>
  <c r="G713" i="4"/>
  <c r="G702" i="4"/>
  <c r="G686" i="4"/>
  <c r="G670" i="4"/>
  <c r="G711" i="4"/>
  <c r="G709" i="4"/>
  <c r="G703" i="4"/>
  <c r="G687" i="4"/>
  <c r="G671" i="4"/>
  <c r="G704" i="4"/>
  <c r="G688" i="4"/>
  <c r="G672" i="4"/>
  <c r="G656" i="4"/>
  <c r="G716" i="4"/>
  <c r="G705" i="4"/>
  <c r="G689" i="4"/>
  <c r="G673" i="4"/>
  <c r="G657" i="4"/>
  <c r="G706" i="4"/>
  <c r="G690" i="4"/>
  <c r="G674" i="4"/>
  <c r="G658" i="4"/>
  <c r="G646" i="4"/>
  <c r="G644" i="4"/>
  <c r="G635" i="4"/>
  <c r="G619" i="4"/>
  <c r="G603" i="4"/>
  <c r="G587" i="4"/>
  <c r="G649" i="4"/>
  <c r="G636" i="4"/>
  <c r="G620" i="4"/>
  <c r="G604" i="4"/>
  <c r="G588" i="4"/>
  <c r="G637" i="4"/>
  <c r="G621" i="4"/>
  <c r="G605" i="4"/>
  <c r="G589" i="4"/>
  <c r="G638" i="4"/>
  <c r="G622" i="4"/>
  <c r="G606" i="4"/>
  <c r="G639" i="4"/>
  <c r="G623" i="4"/>
  <c r="G607" i="4"/>
  <c r="G640" i="4"/>
  <c r="G624" i="4"/>
  <c r="G608" i="4"/>
  <c r="G592" i="4"/>
  <c r="G648" i="4"/>
  <c r="G641" i="4"/>
  <c r="G625" i="4"/>
  <c r="G609" i="4"/>
  <c r="G667" i="4"/>
  <c r="G653" i="4"/>
  <c r="G642" i="4"/>
  <c r="G626" i="4"/>
  <c r="G610" i="4"/>
  <c r="G594" i="4"/>
  <c r="G627" i="4"/>
  <c r="G611" i="4"/>
  <c r="G595" i="4"/>
  <c r="G662" i="4"/>
  <c r="G628" i="4"/>
  <c r="G612" i="4"/>
  <c r="G596" i="4"/>
  <c r="G654" i="4"/>
  <c r="G651" i="4"/>
  <c r="G643" i="4"/>
  <c r="G629" i="4"/>
  <c r="G613" i="4"/>
  <c r="G597" i="4"/>
  <c r="G630" i="4"/>
  <c r="G614" i="4"/>
  <c r="G598" i="4"/>
  <c r="G655" i="4"/>
  <c r="G647" i="4"/>
  <c r="G631" i="4"/>
  <c r="G615" i="4"/>
  <c r="G599" i="4"/>
  <c r="G632" i="4"/>
  <c r="G616" i="4"/>
  <c r="G600" i="4"/>
  <c r="G650" i="4"/>
  <c r="G633" i="4"/>
  <c r="G617" i="4"/>
  <c r="G601" i="4"/>
  <c r="G585" i="4"/>
  <c r="G634" i="4"/>
  <c r="G618" i="4"/>
  <c r="G602" i="4"/>
  <c r="G577" i="4"/>
  <c r="G563" i="4"/>
  <c r="G546" i="4"/>
  <c r="G530" i="4"/>
  <c r="G564" i="4"/>
  <c r="G548" i="4"/>
  <c r="G547" i="4"/>
  <c r="G586" i="4"/>
  <c r="G580" i="4"/>
  <c r="G565" i="4"/>
  <c r="G549" i="4"/>
  <c r="G532" i="4"/>
  <c r="G516" i="4"/>
  <c r="G590" i="4"/>
  <c r="G582" i="4"/>
  <c r="G566" i="4"/>
  <c r="G550" i="4"/>
  <c r="G533" i="4"/>
  <c r="G593" i="4"/>
  <c r="G567" i="4"/>
  <c r="G551" i="4"/>
  <c r="G534" i="4"/>
  <c r="G518" i="4"/>
  <c r="G591" i="4"/>
  <c r="G578" i="4"/>
  <c r="G568" i="4"/>
  <c r="G552" i="4"/>
  <c r="G535" i="4"/>
  <c r="G519" i="4"/>
  <c r="G569" i="4"/>
  <c r="G553" i="4"/>
  <c r="G536" i="4"/>
  <c r="G570" i="4"/>
  <c r="G554" i="4"/>
  <c r="G537" i="4"/>
  <c r="G571" i="4"/>
  <c r="G555" i="4"/>
  <c r="G538" i="4"/>
  <c r="G572" i="4"/>
  <c r="G556" i="4"/>
  <c r="G539" i="4"/>
  <c r="G581" i="4"/>
  <c r="G579" i="4"/>
  <c r="G573" i="4"/>
  <c r="G557" i="4"/>
  <c r="G540" i="4"/>
  <c r="G574" i="4"/>
  <c r="G558" i="4"/>
  <c r="G541" i="4"/>
  <c r="G525" i="4"/>
  <c r="G575" i="4"/>
  <c r="G559" i="4"/>
  <c r="G542" i="4"/>
  <c r="G526" i="4"/>
  <c r="G576" i="4"/>
  <c r="G560" i="4"/>
  <c r="G543" i="4"/>
  <c r="G584" i="4"/>
  <c r="G561" i="4"/>
  <c r="G544" i="4"/>
  <c r="G528" i="4"/>
  <c r="G583" i="4"/>
  <c r="G562" i="4"/>
  <c r="G545" i="4"/>
  <c r="G529" i="4"/>
  <c r="G513" i="4"/>
  <c r="G505" i="4"/>
  <c r="G489" i="4"/>
  <c r="G472" i="4"/>
  <c r="G456" i="4"/>
  <c r="G515" i="4"/>
  <c r="G506" i="4"/>
  <c r="G490" i="4"/>
  <c r="G474" i="4"/>
  <c r="G473" i="4"/>
  <c r="G457" i="4"/>
  <c r="G441" i="4"/>
  <c r="G527" i="4"/>
  <c r="G507" i="4"/>
  <c r="G491" i="4"/>
  <c r="G475" i="4"/>
  <c r="G458" i="4"/>
  <c r="G442" i="4"/>
  <c r="G523" i="4"/>
  <c r="G492" i="4"/>
  <c r="G476" i="4"/>
  <c r="G508" i="4"/>
  <c r="G493" i="4"/>
  <c r="G477" i="4"/>
  <c r="G460" i="4"/>
  <c r="G494" i="4"/>
  <c r="G478" i="4"/>
  <c r="G461" i="4"/>
  <c r="G445" i="4"/>
  <c r="G511" i="4"/>
  <c r="G495" i="4"/>
  <c r="G479" i="4"/>
  <c r="G462" i="4"/>
  <c r="G524" i="4"/>
  <c r="G514" i="4"/>
  <c r="G510" i="4"/>
  <c r="G496" i="4"/>
  <c r="G480" i="4"/>
  <c r="G463" i="4"/>
  <c r="G497" i="4"/>
  <c r="G481" i="4"/>
  <c r="G464" i="4"/>
  <c r="G521" i="4"/>
  <c r="G498" i="4"/>
  <c r="G482" i="4"/>
  <c r="G517" i="4"/>
  <c r="G512" i="4"/>
  <c r="G509" i="4"/>
  <c r="G499" i="4"/>
  <c r="G483" i="4"/>
  <c r="G466" i="4"/>
  <c r="G531" i="4"/>
  <c r="G500" i="4"/>
  <c r="G484" i="4"/>
  <c r="G467" i="4"/>
  <c r="G501" i="4"/>
  <c r="G485" i="4"/>
  <c r="G468" i="4"/>
  <c r="G452" i="4"/>
  <c r="G520" i="4"/>
  <c r="G502" i="4"/>
  <c r="G486" i="4"/>
  <c r="G469" i="4"/>
  <c r="G453" i="4"/>
  <c r="G522" i="4"/>
  <c r="G503" i="4"/>
  <c r="G487" i="4"/>
  <c r="G470" i="4"/>
  <c r="G454" i="4"/>
  <c r="G504" i="4"/>
  <c r="G488" i="4"/>
  <c r="G471" i="4"/>
  <c r="G455" i="4"/>
  <c r="G419" i="4"/>
  <c r="G403" i="4"/>
  <c r="G432" i="4"/>
  <c r="G420" i="4"/>
  <c r="G434" i="4"/>
  <c r="G421" i="4"/>
  <c r="G405" i="4"/>
  <c r="G422" i="4"/>
  <c r="G406" i="4"/>
  <c r="G449" i="4"/>
  <c r="G448" i="4"/>
  <c r="G423" i="4"/>
  <c r="G440" i="4"/>
  <c r="G439" i="4"/>
  <c r="G424" i="4"/>
  <c r="G408" i="4"/>
  <c r="G392" i="4"/>
  <c r="G438" i="4"/>
  <c r="G426" i="4"/>
  <c r="G410" i="4"/>
  <c r="G394" i="4"/>
  <c r="G459" i="4"/>
  <c r="G437" i="4"/>
  <c r="G431" i="4"/>
  <c r="G427" i="4"/>
  <c r="G411" i="4"/>
  <c r="G395" i="4"/>
  <c r="G447" i="4"/>
  <c r="G428" i="4"/>
  <c r="G412" i="4"/>
  <c r="G396" i="4"/>
  <c r="G450" i="4"/>
  <c r="G436" i="4"/>
  <c r="G433" i="4"/>
  <c r="G429" i="4"/>
  <c r="G413" i="4"/>
  <c r="G397" i="4"/>
  <c r="G380" i="4"/>
  <c r="G465" i="4"/>
  <c r="G443" i="4"/>
  <c r="G414" i="4"/>
  <c r="G398" i="4"/>
  <c r="G446" i="4"/>
  <c r="G444" i="4"/>
  <c r="G415" i="4"/>
  <c r="G399" i="4"/>
  <c r="G451" i="4"/>
  <c r="G435" i="4"/>
  <c r="G416" i="4"/>
  <c r="G400" i="4"/>
  <c r="G417" i="4"/>
  <c r="G430" i="4"/>
  <c r="G418" i="4"/>
  <c r="G402" i="4"/>
  <c r="G368" i="4"/>
  <c r="G390" i="4"/>
  <c r="G369" i="4"/>
  <c r="G353" i="4"/>
  <c r="G337" i="4"/>
  <c r="G391" i="4"/>
  <c r="G370" i="4"/>
  <c r="G354" i="4"/>
  <c r="G338" i="4"/>
  <c r="G386" i="4"/>
  <c r="G371" i="4"/>
  <c r="G355" i="4"/>
  <c r="G339" i="4"/>
  <c r="G323" i="4"/>
  <c r="G401" i="4"/>
  <c r="G378" i="4"/>
  <c r="G375" i="4"/>
  <c r="G372" i="4"/>
  <c r="G356" i="4"/>
  <c r="G425" i="4"/>
  <c r="G382" i="4"/>
  <c r="G357" i="4"/>
  <c r="G341" i="4"/>
  <c r="G358" i="4"/>
  <c r="G342" i="4"/>
  <c r="G409" i="4"/>
  <c r="G383" i="4"/>
  <c r="G381" i="4"/>
  <c r="G359" i="4"/>
  <c r="G388" i="4"/>
  <c r="G373" i="4"/>
  <c r="G360" i="4"/>
  <c r="G344" i="4"/>
  <c r="G404" i="4"/>
  <c r="G376" i="4"/>
  <c r="G361" i="4"/>
  <c r="G345" i="4"/>
  <c r="G384" i="4"/>
  <c r="G379" i="4"/>
  <c r="G362" i="4"/>
  <c r="G407" i="4"/>
  <c r="G363" i="4"/>
  <c r="G347" i="4"/>
  <c r="G389" i="4"/>
  <c r="G385" i="4"/>
  <c r="G364" i="4"/>
  <c r="G387" i="4"/>
  <c r="G365" i="4"/>
  <c r="G349" i="4"/>
  <c r="G333" i="4"/>
  <c r="G393" i="4"/>
  <c r="G377" i="4"/>
  <c r="G374" i="4"/>
  <c r="G366" i="4"/>
  <c r="G350" i="4"/>
  <c r="G367" i="4"/>
  <c r="G351" i="4"/>
  <c r="G304" i="4"/>
  <c r="G352" i="4"/>
  <c r="G340" i="4"/>
  <c r="G326" i="4"/>
  <c r="G305" i="4"/>
  <c r="G289" i="4"/>
  <c r="G348" i="4"/>
  <c r="G332" i="4"/>
  <c r="G331" i="4"/>
  <c r="G306" i="4"/>
  <c r="G319" i="4"/>
  <c r="G307" i="4"/>
  <c r="G291" i="4"/>
  <c r="G274" i="4"/>
  <c r="G336" i="4"/>
  <c r="G327" i="4"/>
  <c r="G322" i="4"/>
  <c r="G308" i="4"/>
  <c r="G292" i="4"/>
  <c r="G334" i="4"/>
  <c r="G325" i="4"/>
  <c r="G309" i="4"/>
  <c r="G293" i="4"/>
  <c r="G328" i="4"/>
  <c r="G310" i="4"/>
  <c r="G294" i="4"/>
  <c r="G329" i="4"/>
  <c r="G311" i="4"/>
  <c r="G295" i="4"/>
  <c r="G346" i="4"/>
  <c r="G320" i="4"/>
  <c r="G312" i="4"/>
  <c r="G296" i="4"/>
  <c r="G280" i="4"/>
  <c r="G313" i="4"/>
  <c r="G297" i="4"/>
  <c r="G281" i="4"/>
  <c r="G335" i="4"/>
  <c r="G330" i="4"/>
  <c r="G314" i="4"/>
  <c r="G298" i="4"/>
  <c r="G343" i="4"/>
  <c r="G315" i="4"/>
  <c r="G299" i="4"/>
  <c r="G283" i="4"/>
  <c r="G266" i="4"/>
  <c r="G316" i="4"/>
  <c r="G300" i="4"/>
  <c r="G284" i="4"/>
  <c r="G317" i="4"/>
  <c r="G301" i="4"/>
  <c r="G285" i="4"/>
  <c r="G268" i="4"/>
  <c r="G321" i="4"/>
  <c r="G318" i="4"/>
  <c r="G302" i="4"/>
  <c r="G286" i="4"/>
  <c r="G324" i="4"/>
  <c r="G303" i="4"/>
  <c r="G262" i="4"/>
  <c r="G255" i="4"/>
  <c r="G282" i="4"/>
  <c r="G256" i="4"/>
  <c r="G240" i="4"/>
  <c r="G239" i="4"/>
  <c r="G288" i="4"/>
  <c r="G269" i="4"/>
  <c r="G257" i="4"/>
  <c r="G241" i="4"/>
  <c r="G224" i="4"/>
  <c r="G258" i="4"/>
  <c r="G242" i="4"/>
  <c r="G225" i="4"/>
  <c r="G290" i="4"/>
  <c r="G279" i="4"/>
  <c r="G265" i="4"/>
  <c r="G259" i="4"/>
  <c r="G243" i="4"/>
  <c r="G226" i="4"/>
  <c r="G210" i="4"/>
  <c r="G263" i="4"/>
  <c r="G260" i="4"/>
  <c r="G244" i="4"/>
  <c r="G227" i="4"/>
  <c r="G245" i="4"/>
  <c r="G228" i="4"/>
  <c r="G212" i="4"/>
  <c r="G277" i="4"/>
  <c r="G246" i="4"/>
  <c r="G276" i="4"/>
  <c r="G247" i="4"/>
  <c r="G270" i="4"/>
  <c r="G267" i="4"/>
  <c r="G248" i="4"/>
  <c r="G231" i="4"/>
  <c r="G249" i="4"/>
  <c r="G275" i="4"/>
  <c r="G272" i="4"/>
  <c r="G264" i="4"/>
  <c r="G261" i="4"/>
  <c r="G250" i="4"/>
  <c r="G233" i="4"/>
  <c r="G287" i="4"/>
  <c r="G273" i="4"/>
  <c r="G251" i="4"/>
  <c r="G234" i="4"/>
  <c r="G278" i="4"/>
  <c r="G252" i="4"/>
  <c r="G235" i="4"/>
  <c r="G253" i="4"/>
  <c r="G236" i="4"/>
  <c r="G271" i="4"/>
  <c r="G254" i="4"/>
  <c r="G237" i="4"/>
  <c r="G221" i="4"/>
  <c r="G222" i="4"/>
  <c r="G218" i="4"/>
  <c r="G185" i="4"/>
  <c r="G169" i="4"/>
  <c r="G153" i="4"/>
  <c r="G202" i="4"/>
  <c r="G186" i="4"/>
  <c r="G170" i="4"/>
  <c r="G204" i="4"/>
  <c r="G188" i="4"/>
  <c r="G187" i="4"/>
  <c r="G171" i="4"/>
  <c r="G230" i="4"/>
  <c r="G215" i="4"/>
  <c r="G209" i="4"/>
  <c r="G189" i="4"/>
  <c r="G172" i="4"/>
  <c r="G156" i="4"/>
  <c r="G238" i="4"/>
  <c r="G190" i="4"/>
  <c r="G173" i="4"/>
  <c r="G206" i="4"/>
  <c r="G191" i="4"/>
  <c r="G174" i="4"/>
  <c r="G192" i="4"/>
  <c r="G175" i="4"/>
  <c r="G159" i="4"/>
  <c r="G203" i="4"/>
  <c r="G193" i="4"/>
  <c r="G176" i="4"/>
  <c r="G217" i="4"/>
  <c r="G194" i="4"/>
  <c r="G177" i="4"/>
  <c r="G161" i="4"/>
  <c r="G208" i="4"/>
  <c r="G195" i="4"/>
  <c r="G178" i="4"/>
  <c r="G223" i="4"/>
  <c r="G196" i="4"/>
  <c r="G179" i="4"/>
  <c r="G163" i="4"/>
  <c r="G229" i="4"/>
  <c r="G220" i="4"/>
  <c r="G213" i="4"/>
  <c r="G197" i="4"/>
  <c r="G180" i="4"/>
  <c r="G205" i="4"/>
  <c r="G198" i="4"/>
  <c r="G181" i="4"/>
  <c r="G165" i="4"/>
  <c r="G149" i="4"/>
  <c r="G219" i="4"/>
  <c r="G211" i="4"/>
  <c r="G199" i="4"/>
  <c r="G182" i="4"/>
  <c r="G166" i="4"/>
  <c r="G232" i="4"/>
  <c r="G216" i="4"/>
  <c r="G214" i="4"/>
  <c r="G200" i="4"/>
  <c r="G183" i="4"/>
  <c r="G207" i="4"/>
  <c r="G201" i="4"/>
  <c r="G184" i="4"/>
  <c r="G168" i="4"/>
  <c r="G129" i="4"/>
  <c r="G113" i="4"/>
  <c r="G97" i="4"/>
  <c r="G142" i="4"/>
  <c r="G130" i="4"/>
  <c r="G114" i="4"/>
  <c r="G131" i="4"/>
  <c r="G115" i="4"/>
  <c r="G132" i="4"/>
  <c r="G164" i="4"/>
  <c r="G133" i="4"/>
  <c r="G117" i="4"/>
  <c r="G145" i="4"/>
  <c r="G134" i="4"/>
  <c r="G118" i="4"/>
  <c r="G167" i="4"/>
  <c r="G152" i="4"/>
  <c r="G143" i="4"/>
  <c r="G135" i="4"/>
  <c r="G119" i="4"/>
  <c r="G103" i="4"/>
  <c r="G162" i="4"/>
  <c r="G160" i="4"/>
  <c r="G157" i="4"/>
  <c r="G136" i="4"/>
  <c r="G120" i="4"/>
  <c r="G104" i="4"/>
  <c r="G154" i="4"/>
  <c r="G146" i="4"/>
  <c r="G137" i="4"/>
  <c r="G121" i="4"/>
  <c r="G105" i="4"/>
  <c r="G89" i="4"/>
  <c r="G138" i="4"/>
  <c r="G122" i="4"/>
  <c r="G106" i="4"/>
  <c r="G90" i="4"/>
  <c r="G151" i="4"/>
  <c r="G139" i="4"/>
  <c r="G123" i="4"/>
  <c r="G107" i="4"/>
  <c r="G91" i="4"/>
  <c r="G144" i="4"/>
  <c r="G140" i="4"/>
  <c r="G124" i="4"/>
  <c r="G158" i="4"/>
  <c r="G147" i="4"/>
  <c r="G141" i="4"/>
  <c r="G125" i="4"/>
  <c r="G109" i="4"/>
  <c r="G93" i="4"/>
  <c r="G155" i="4"/>
  <c r="G150" i="4"/>
  <c r="G126" i="4"/>
  <c r="G127" i="4"/>
  <c r="G111" i="4"/>
  <c r="G95" i="4"/>
  <c r="G75" i="4"/>
  <c r="G101" i="4"/>
  <c r="G98" i="4"/>
  <c r="G86" i="4"/>
  <c r="G76" i="4"/>
  <c r="G60" i="4"/>
  <c r="G110" i="4"/>
  <c r="G84" i="4"/>
  <c r="G77" i="4"/>
  <c r="G61" i="4"/>
  <c r="G94" i="4"/>
  <c r="G78" i="4"/>
  <c r="G62" i="4"/>
  <c r="G46" i="4"/>
  <c r="G30" i="4"/>
  <c r="G79" i="4"/>
  <c r="G63" i="4"/>
  <c r="G47" i="4"/>
  <c r="G31" i="4"/>
  <c r="G80" i="4"/>
  <c r="G64" i="4"/>
  <c r="G116" i="4"/>
  <c r="G108" i="4"/>
  <c r="G102" i="4"/>
  <c r="G85" i="4"/>
  <c r="G81" i="4"/>
  <c r="G65" i="4"/>
  <c r="G49" i="4"/>
  <c r="G128" i="4"/>
  <c r="G99" i="4"/>
  <c r="G66" i="4"/>
  <c r="G50" i="4"/>
  <c r="G34" i="4"/>
  <c r="G67" i="4"/>
  <c r="G88" i="4"/>
  <c r="G82" i="4"/>
  <c r="G68" i="4"/>
  <c r="G52" i="4"/>
  <c r="G96" i="4"/>
  <c r="G69" i="4"/>
  <c r="G53" i="4"/>
  <c r="G37" i="4"/>
  <c r="G70" i="4"/>
  <c r="G54" i="4"/>
  <c r="G100" i="4"/>
  <c r="G87" i="4"/>
  <c r="G71" i="4"/>
  <c r="G55" i="4"/>
  <c r="G39" i="4"/>
  <c r="G148" i="4"/>
  <c r="G92" i="4"/>
  <c r="G72" i="4"/>
  <c r="G73" i="4"/>
  <c r="G112" i="4"/>
  <c r="G83" i="4"/>
  <c r="G74" i="4"/>
  <c r="G58" i="4"/>
  <c r="G29" i="4"/>
  <c r="G22" i="4"/>
  <c r="G9" i="4"/>
  <c r="G25" i="4"/>
  <c r="G10" i="4"/>
  <c r="G56" i="4"/>
  <c r="G45" i="4"/>
  <c r="G35" i="4"/>
  <c r="G33" i="4"/>
  <c r="G11" i="4"/>
  <c r="G48" i="4"/>
  <c r="G44" i="4"/>
  <c r="G43" i="4"/>
  <c r="G42" i="4"/>
  <c r="G23" i="4"/>
  <c r="G12" i="4"/>
  <c r="C22" i="1"/>
  <c r="G40" i="4"/>
  <c r="G13" i="4"/>
  <c r="G41" i="4"/>
  <c r="G14" i="4"/>
  <c r="G51" i="4"/>
  <c r="G27" i="4"/>
  <c r="G15" i="4"/>
  <c r="G16" i="4"/>
  <c r="G17" i="4"/>
  <c r="G36" i="4"/>
  <c r="G32" i="4"/>
  <c r="G28" i="4"/>
  <c r="G24" i="4"/>
  <c r="G18" i="4"/>
  <c r="G26" i="4"/>
  <c r="G19" i="4"/>
  <c r="G20" i="4"/>
  <c r="G59" i="4"/>
  <c r="G57" i="4"/>
  <c r="G38" i="4"/>
  <c r="G21" i="4"/>
  <c r="AN1" i="4"/>
  <c r="AM1" i="4"/>
  <c r="AL1" i="4"/>
  <c r="AK1" i="4"/>
  <c r="AJ1" i="4"/>
  <c r="L183" i="3"/>
  <c r="L182" i="3"/>
  <c r="L181" i="3"/>
  <c r="L180" i="3"/>
  <c r="L179" i="3"/>
  <c r="K179" i="3"/>
  <c r="K183" i="3"/>
  <c r="K182" i="3"/>
  <c r="K181" i="3"/>
  <c r="K180" i="3"/>
  <c r="K188" i="3"/>
  <c r="K192" i="3"/>
  <c r="K191" i="3"/>
  <c r="K190" i="3"/>
  <c r="K189" i="3"/>
  <c r="L192" i="3"/>
  <c r="L191" i="3"/>
  <c r="L190" i="3"/>
  <c r="L189" i="3"/>
  <c r="L188" i="3"/>
  <c r="T32" i="1"/>
  <c r="I54" i="3"/>
  <c r="G54" i="3" s="1"/>
  <c r="D21" i="1" s="1"/>
  <c r="H54" i="3"/>
  <c r="F54" i="3" s="1"/>
  <c r="AN816" i="4" l="1"/>
  <c r="AB816" i="4" s="1"/>
  <c r="P816" i="4" s="1"/>
  <c r="AN33" i="4"/>
  <c r="AB33" i="4" s="1"/>
  <c r="P33" i="4" s="1"/>
  <c r="AN145" i="4"/>
  <c r="AB145" i="4" s="1"/>
  <c r="P145" i="4" s="1"/>
  <c r="AN963" i="4"/>
  <c r="AB963" i="4" s="1"/>
  <c r="P963" i="4" s="1"/>
  <c r="AN394" i="4"/>
  <c r="AB394" i="4" s="1"/>
  <c r="P394" i="4" s="1"/>
  <c r="AN961" i="4"/>
  <c r="AB961" i="4" s="1"/>
  <c r="P961" i="4" s="1"/>
  <c r="AN741" i="4"/>
  <c r="AB741" i="4" s="1"/>
  <c r="P741" i="4" s="1"/>
  <c r="AN431" i="4"/>
  <c r="AB431" i="4" s="1"/>
  <c r="P431" i="4" s="1"/>
  <c r="AN593" i="4"/>
  <c r="AB593" i="4" s="1"/>
  <c r="P593" i="4" s="1"/>
  <c r="AN697" i="4"/>
  <c r="AB697" i="4" s="1"/>
  <c r="P697" i="4" s="1"/>
  <c r="AN726" i="4"/>
  <c r="AB726" i="4" s="1"/>
  <c r="P726" i="4" s="1"/>
  <c r="AN559" i="4"/>
  <c r="AB559" i="4" s="1"/>
  <c r="P559" i="4" s="1"/>
  <c r="AN17" i="4"/>
  <c r="AB17" i="4" s="1"/>
  <c r="P17" i="4" s="1"/>
  <c r="AN781" i="4"/>
  <c r="AB781" i="4" s="1"/>
  <c r="P781" i="4" s="1"/>
  <c r="AN433" i="4"/>
  <c r="AB433" i="4" s="1"/>
  <c r="P433" i="4" s="1"/>
  <c r="AN1211" i="4"/>
  <c r="AB1211" i="4" s="1"/>
  <c r="P1211" i="4" s="1"/>
  <c r="AN948" i="4"/>
  <c r="AB948" i="4" s="1"/>
  <c r="P948" i="4" s="1"/>
  <c r="AN949" i="4"/>
  <c r="AB949" i="4" s="1"/>
  <c r="P949" i="4" s="1"/>
  <c r="AN789" i="4"/>
  <c r="AB789" i="4" s="1"/>
  <c r="P789" i="4" s="1"/>
  <c r="AN226" i="4"/>
  <c r="AB226" i="4" s="1"/>
  <c r="P226" i="4" s="1"/>
  <c r="AN788" i="4"/>
  <c r="AB788" i="4" s="1"/>
  <c r="P788" i="4" s="1"/>
  <c r="AN549" i="4"/>
  <c r="AB549" i="4" s="1"/>
  <c r="P549" i="4" s="1"/>
  <c r="AN837" i="4"/>
  <c r="AB837" i="4" s="1"/>
  <c r="P837" i="4" s="1"/>
  <c r="AN10" i="4"/>
  <c r="AB10" i="4" s="1"/>
  <c r="P10" i="4" s="1"/>
  <c r="AN487" i="4"/>
  <c r="AB487" i="4" s="1"/>
  <c r="P487" i="4" s="1"/>
  <c r="AN734" i="4"/>
  <c r="AB734" i="4" s="1"/>
  <c r="P734" i="4" s="1"/>
  <c r="AN765" i="4"/>
  <c r="AB765" i="4" s="1"/>
  <c r="P765" i="4" s="1"/>
  <c r="AN763" i="4"/>
  <c r="AB763" i="4" s="1"/>
  <c r="P763" i="4" s="1"/>
  <c r="AN1165" i="4"/>
  <c r="AB1165" i="4" s="1"/>
  <c r="P1165" i="4" s="1"/>
  <c r="AN966" i="4"/>
  <c r="AB966" i="4" s="1"/>
  <c r="P966" i="4" s="1"/>
  <c r="AN275" i="4"/>
  <c r="AB275" i="4" s="1"/>
  <c r="P275" i="4" s="1"/>
  <c r="AN696" i="4"/>
  <c r="AB696" i="4" s="1"/>
  <c r="P696" i="4" s="1"/>
  <c r="AN500" i="4"/>
  <c r="AB500" i="4" s="1"/>
  <c r="P500" i="4" s="1"/>
  <c r="AN913" i="4"/>
  <c r="AB913" i="4" s="1"/>
  <c r="P913" i="4" s="1"/>
  <c r="AN621" i="4"/>
  <c r="AB621" i="4" s="1"/>
  <c r="P621" i="4" s="1"/>
  <c r="AN317" i="4"/>
  <c r="AB317" i="4" s="1"/>
  <c r="P317" i="4" s="1"/>
  <c r="AN103" i="4"/>
  <c r="AB103" i="4" s="1"/>
  <c r="P103" i="4" s="1"/>
  <c r="AN59" i="4"/>
  <c r="AB59" i="4" s="1"/>
  <c r="P59" i="4" s="1"/>
  <c r="AN573" i="4"/>
  <c r="AB573" i="4" s="1"/>
  <c r="P573" i="4" s="1"/>
  <c r="AN174" i="4"/>
  <c r="AB174" i="4" s="1"/>
  <c r="P174" i="4" s="1"/>
  <c r="AN340" i="4"/>
  <c r="AB340" i="4" s="1"/>
  <c r="P340" i="4" s="1"/>
  <c r="AN612" i="4"/>
  <c r="AB612" i="4" s="1"/>
  <c r="P612" i="4" s="1"/>
  <c r="AN849" i="4"/>
  <c r="AB849" i="4" s="1"/>
  <c r="P849" i="4" s="1"/>
  <c r="AN568" i="4"/>
  <c r="AB568" i="4" s="1"/>
  <c r="P568" i="4" s="1"/>
  <c r="AN1008" i="4"/>
  <c r="AB1008" i="4" s="1"/>
  <c r="P1008" i="4" s="1"/>
  <c r="AN1123" i="4"/>
  <c r="AB1123" i="4" s="1"/>
  <c r="P1123" i="4" s="1"/>
  <c r="AN376" i="4"/>
  <c r="AB376" i="4" s="1"/>
  <c r="P376" i="4" s="1"/>
  <c r="AN874" i="4"/>
  <c r="AB874" i="4" s="1"/>
  <c r="P874" i="4" s="1"/>
  <c r="AN736" i="4"/>
  <c r="AB736" i="4" s="1"/>
  <c r="P736" i="4" s="1"/>
  <c r="AN664" i="4"/>
  <c r="AB664" i="4" s="1"/>
  <c r="P664" i="4" s="1"/>
  <c r="AN950" i="4"/>
  <c r="AB950" i="4" s="1"/>
  <c r="P950" i="4" s="1"/>
  <c r="AN625" i="4"/>
  <c r="AB625" i="4" s="1"/>
  <c r="P625" i="4" s="1"/>
  <c r="AN477" i="4"/>
  <c r="AB477" i="4" s="1"/>
  <c r="P477" i="4" s="1"/>
  <c r="AN767" i="4"/>
  <c r="AB767" i="4" s="1"/>
  <c r="P767" i="4" s="1"/>
  <c r="AN1010" i="4"/>
  <c r="AB1010" i="4" s="1"/>
  <c r="P1010" i="4" s="1"/>
  <c r="AN670" i="4"/>
  <c r="AB670" i="4" s="1"/>
  <c r="P670" i="4" s="1"/>
  <c r="AN389" i="4"/>
  <c r="AB389" i="4" s="1"/>
  <c r="P389" i="4" s="1"/>
  <c r="AN701" i="4"/>
  <c r="AB701" i="4" s="1"/>
  <c r="P701" i="4" s="1"/>
  <c r="AN657" i="4"/>
  <c r="AB657" i="4" s="1"/>
  <c r="P657" i="4" s="1"/>
  <c r="AN725" i="4"/>
  <c r="AB725" i="4" s="1"/>
  <c r="P725" i="4" s="1"/>
  <c r="AN943" i="4"/>
  <c r="AB943" i="4" s="1"/>
  <c r="P943" i="4" s="1"/>
  <c r="AN1135" i="4"/>
  <c r="AB1135" i="4" s="1"/>
  <c r="P1135" i="4" s="1"/>
  <c r="AN460" i="4"/>
  <c r="AB460" i="4" s="1"/>
  <c r="P460" i="4" s="1"/>
  <c r="AN548" i="4"/>
  <c r="AB548" i="4" s="1"/>
  <c r="P548" i="4" s="1"/>
  <c r="AN753" i="4"/>
  <c r="AB753" i="4" s="1"/>
  <c r="P753" i="4" s="1"/>
  <c r="AN897" i="4"/>
  <c r="AB897" i="4" s="1"/>
  <c r="P897" i="4" s="1"/>
  <c r="AN951" i="4"/>
  <c r="AB951" i="4" s="1"/>
  <c r="P951" i="4" s="1"/>
  <c r="AN352" i="4"/>
  <c r="AB352" i="4" s="1"/>
  <c r="P352" i="4" s="1"/>
  <c r="AN620" i="4"/>
  <c r="AB620" i="4" s="1"/>
  <c r="P620" i="4" s="1"/>
  <c r="AN263" i="4"/>
  <c r="AB263" i="4" s="1"/>
  <c r="P263" i="4" s="1"/>
  <c r="AN779" i="4"/>
  <c r="AB779" i="4" s="1"/>
  <c r="P779" i="4" s="1"/>
  <c r="AN565" i="4"/>
  <c r="AB565" i="4" s="1"/>
  <c r="P565" i="4" s="1"/>
  <c r="AN895" i="4"/>
  <c r="AB895" i="4" s="1"/>
  <c r="P895" i="4" s="1"/>
  <c r="AN27" i="4"/>
  <c r="AB27" i="4" s="1"/>
  <c r="P27" i="4" s="1"/>
  <c r="AN171" i="4"/>
  <c r="AB171" i="4" s="1"/>
  <c r="P171" i="4" s="1"/>
  <c r="AN424" i="4"/>
  <c r="AB424" i="4" s="1"/>
  <c r="P424" i="4" s="1"/>
  <c r="AN106" i="4"/>
  <c r="AB106" i="4" s="1"/>
  <c r="P106" i="4" s="1"/>
  <c r="AN403" i="4"/>
  <c r="AB403" i="4" s="1"/>
  <c r="P403" i="4" s="1"/>
  <c r="AN351" i="4"/>
  <c r="AB351" i="4" s="1"/>
  <c r="P351" i="4" s="1"/>
  <c r="AN197" i="4"/>
  <c r="AB197" i="4" s="1"/>
  <c r="P197" i="4" s="1"/>
  <c r="AN538" i="4"/>
  <c r="AB538" i="4" s="1"/>
  <c r="P538" i="4" s="1"/>
  <c r="AN960" i="4"/>
  <c r="AB960" i="4" s="1"/>
  <c r="P960" i="4" s="1"/>
  <c r="AN32" i="4"/>
  <c r="AB32" i="4" s="1"/>
  <c r="P32" i="4" s="1"/>
  <c r="AN1206" i="4"/>
  <c r="AB1206" i="4" s="1"/>
  <c r="P1206" i="4" s="1"/>
  <c r="AN1134" i="4"/>
  <c r="AB1134" i="4" s="1"/>
  <c r="P1134" i="4" s="1"/>
  <c r="AN1162" i="4"/>
  <c r="AB1162" i="4" s="1"/>
  <c r="P1162" i="4" s="1"/>
  <c r="AN617" i="4"/>
  <c r="AB617" i="4" s="1"/>
  <c r="P617" i="4" s="1"/>
  <c r="AN871" i="4"/>
  <c r="AB871" i="4" s="1"/>
  <c r="P871" i="4" s="1"/>
  <c r="AN652" i="4"/>
  <c r="AB652" i="4" s="1"/>
  <c r="P652" i="4" s="1"/>
  <c r="AN722" i="4"/>
  <c r="AB722" i="4" s="1"/>
  <c r="P722" i="4" s="1"/>
  <c r="AN835" i="4"/>
  <c r="AB835" i="4" s="1"/>
  <c r="P835" i="4" s="1"/>
  <c r="AN556" i="4"/>
  <c r="AB556" i="4" s="1"/>
  <c r="P556" i="4" s="1"/>
  <c r="AN846" i="4"/>
  <c r="AB846" i="4" s="1"/>
  <c r="P846" i="4" s="1"/>
  <c r="AN863" i="4"/>
  <c r="AB863" i="4" s="1"/>
  <c r="P863" i="4" s="1"/>
  <c r="AN916" i="4"/>
  <c r="AB916" i="4" s="1"/>
  <c r="P916" i="4" s="1"/>
  <c r="AN1145" i="4"/>
  <c r="AB1145" i="4" s="1"/>
  <c r="P1145" i="4" s="1"/>
  <c r="AN926" i="4"/>
  <c r="AB926" i="4" s="1"/>
  <c r="P926" i="4" s="1"/>
  <c r="AN1083" i="4"/>
  <c r="AB1083" i="4" s="1"/>
  <c r="P1083" i="4" s="1"/>
  <c r="AN475" i="4"/>
  <c r="AB475" i="4" s="1"/>
  <c r="P475" i="4" s="1"/>
  <c r="AN390" i="4"/>
  <c r="AB390" i="4" s="1"/>
  <c r="P390" i="4" s="1"/>
  <c r="AN1173" i="4"/>
  <c r="AB1173" i="4" s="1"/>
  <c r="P1173" i="4" s="1"/>
  <c r="AN1251" i="4"/>
  <c r="AB1251" i="4" s="1"/>
  <c r="P1251" i="4" s="1"/>
  <c r="AN742" i="4"/>
  <c r="AB742" i="4" s="1"/>
  <c r="P742" i="4" s="1"/>
  <c r="AN366" i="4"/>
  <c r="AB366" i="4" s="1"/>
  <c r="P366" i="4" s="1"/>
  <c r="AN561" i="4"/>
  <c r="AB561" i="4" s="1"/>
  <c r="P561" i="4" s="1"/>
  <c r="AN1051" i="4"/>
  <c r="AB1051" i="4" s="1"/>
  <c r="P1051" i="4" s="1"/>
  <c r="AN132" i="4"/>
  <c r="AB132" i="4" s="1"/>
  <c r="P132" i="4" s="1"/>
  <c r="AN384" i="4"/>
  <c r="AB384" i="4" s="1"/>
  <c r="P384" i="4" s="1"/>
  <c r="AN463" i="4"/>
  <c r="AB463" i="4" s="1"/>
  <c r="P463" i="4" s="1"/>
  <c r="AN158" i="4"/>
  <c r="AB158" i="4" s="1"/>
  <c r="P158" i="4" s="1"/>
  <c r="AN438" i="4"/>
  <c r="AB438" i="4" s="1"/>
  <c r="P438" i="4" s="1"/>
  <c r="AN1096" i="4"/>
  <c r="AB1096" i="4" s="1"/>
  <c r="P1096" i="4" s="1"/>
  <c r="AN1074" i="4"/>
  <c r="AB1074" i="4" s="1"/>
  <c r="P1074" i="4" s="1"/>
  <c r="AN952" i="4"/>
  <c r="AB952" i="4" s="1"/>
  <c r="P952" i="4" s="1"/>
  <c r="AN402" i="4"/>
  <c r="AB402" i="4" s="1"/>
  <c r="P402" i="4" s="1"/>
  <c r="AN489" i="4"/>
  <c r="AB489" i="4" s="1"/>
  <c r="P489" i="4" s="1"/>
  <c r="AN729" i="4"/>
  <c r="AB729" i="4" s="1"/>
  <c r="P729" i="4" s="1"/>
  <c r="AN601" i="4"/>
  <c r="AB601" i="4" s="1"/>
  <c r="P601" i="4" s="1"/>
  <c r="AN844" i="4"/>
  <c r="AB844" i="4" s="1"/>
  <c r="P844" i="4" s="1"/>
  <c r="AN191" i="4"/>
  <c r="AB191" i="4" s="1"/>
  <c r="P191" i="4" s="1"/>
  <c r="AN491" i="4"/>
  <c r="AB491" i="4" s="1"/>
  <c r="P491" i="4" s="1"/>
  <c r="AN496" i="4"/>
  <c r="AB496" i="4" s="1"/>
  <c r="P496" i="4" s="1"/>
  <c r="AN1023" i="4"/>
  <c r="AB1023" i="4" s="1"/>
  <c r="P1023" i="4" s="1"/>
  <c r="AN830" i="4"/>
  <c r="AB830" i="4" s="1"/>
  <c r="P830" i="4" s="1"/>
  <c r="AN1270" i="4"/>
  <c r="AB1270" i="4" s="1"/>
  <c r="P1270" i="4" s="1"/>
  <c r="AN1192" i="4"/>
  <c r="AB1192" i="4" s="1"/>
  <c r="P1192" i="4" s="1"/>
  <c r="AN319" i="4"/>
  <c r="AB319" i="4" s="1"/>
  <c r="P319" i="4" s="1"/>
  <c r="AN705" i="4"/>
  <c r="AB705" i="4" s="1"/>
  <c r="P705" i="4" s="1"/>
  <c r="AN427" i="4"/>
  <c r="AB427" i="4" s="1"/>
  <c r="P427" i="4" s="1"/>
  <c r="AN547" i="4"/>
  <c r="AB547" i="4" s="1"/>
  <c r="P547" i="4" s="1"/>
  <c r="AN917" i="4"/>
  <c r="AB917" i="4" s="1"/>
  <c r="P917" i="4" s="1"/>
  <c r="AN692" i="4"/>
  <c r="AB692" i="4" s="1"/>
  <c r="P692" i="4" s="1"/>
  <c r="AN43" i="4"/>
  <c r="AB43" i="4" s="1"/>
  <c r="P43" i="4" s="1"/>
  <c r="AN421" i="4"/>
  <c r="AB421" i="4" s="1"/>
  <c r="P421" i="4" s="1"/>
  <c r="AN1216" i="4"/>
  <c r="AB1216" i="4" s="1"/>
  <c r="P1216" i="4" s="1"/>
  <c r="AN86" i="4"/>
  <c r="AB86" i="4" s="1"/>
  <c r="P86" i="4" s="1"/>
  <c r="AN205" i="4"/>
  <c r="AB205" i="4" s="1"/>
  <c r="P205" i="4" s="1"/>
  <c r="AN374" i="4"/>
  <c r="AB374" i="4" s="1"/>
  <c r="P374" i="4" s="1"/>
  <c r="AN28" i="4"/>
  <c r="AB28" i="4" s="1"/>
  <c r="P28" i="4" s="1"/>
  <c r="AN101" i="4"/>
  <c r="AB101" i="4" s="1"/>
  <c r="P101" i="4" s="1"/>
  <c r="AN90" i="4"/>
  <c r="AB90" i="4" s="1"/>
  <c r="P90" i="4" s="1"/>
  <c r="AN456" i="4"/>
  <c r="AB456" i="4" s="1"/>
  <c r="P456" i="4" s="1"/>
  <c r="AN641" i="4"/>
  <c r="AB641" i="4" s="1"/>
  <c r="P641" i="4" s="1"/>
  <c r="AN777" i="4"/>
  <c r="AB777" i="4" s="1"/>
  <c r="P777" i="4" s="1"/>
  <c r="AN1209" i="4"/>
  <c r="AB1209" i="4" s="1"/>
  <c r="P1209" i="4" s="1"/>
  <c r="AN1027" i="4"/>
  <c r="AB1027" i="4" s="1"/>
  <c r="P1027" i="4" s="1"/>
  <c r="AN76" i="4"/>
  <c r="AB76" i="4" s="1"/>
  <c r="P76" i="4" s="1"/>
  <c r="AN680" i="4"/>
  <c r="AB680" i="4" s="1"/>
  <c r="P680" i="4" s="1"/>
  <c r="AN644" i="4"/>
  <c r="AB644" i="4" s="1"/>
  <c r="P644" i="4" s="1"/>
  <c r="AN706" i="4"/>
  <c r="AB706" i="4" s="1"/>
  <c r="P706" i="4" s="1"/>
  <c r="AN595" i="4"/>
  <c r="AB595" i="4" s="1"/>
  <c r="P595" i="4" s="1"/>
  <c r="AN628" i="4"/>
  <c r="AB628" i="4" s="1"/>
  <c r="P628" i="4" s="1"/>
  <c r="AN476" i="4"/>
  <c r="AB476" i="4" s="1"/>
  <c r="P476" i="4" s="1"/>
  <c r="AN373" i="4"/>
  <c r="AB373" i="4" s="1"/>
  <c r="P373" i="4" s="1"/>
  <c r="AN681" i="4"/>
  <c r="AB681" i="4" s="1"/>
  <c r="P681" i="4" s="1"/>
  <c r="AN357" i="4"/>
  <c r="AB357" i="4" s="1"/>
  <c r="P357" i="4" s="1"/>
  <c r="AN232" i="4"/>
  <c r="AB232" i="4" s="1"/>
  <c r="P232" i="4" s="1"/>
  <c r="AN942" i="4"/>
  <c r="AB942" i="4" s="1"/>
  <c r="P942" i="4" s="1"/>
  <c r="AN379" i="4"/>
  <c r="AB379" i="4" s="1"/>
  <c r="P379" i="4" s="1"/>
  <c r="AN122" i="4"/>
  <c r="AB122" i="4" s="1"/>
  <c r="P122" i="4" s="1"/>
  <c r="AN434" i="4"/>
  <c r="AB434" i="4" s="1"/>
  <c r="P434" i="4" s="1"/>
  <c r="AN576" i="4"/>
  <c r="AB576" i="4" s="1"/>
  <c r="P576" i="4" s="1"/>
  <c r="AN1183" i="4"/>
  <c r="AB1183" i="4" s="1"/>
  <c r="P1183" i="4" s="1"/>
  <c r="AN1263" i="4"/>
  <c r="AB1263" i="4" s="1"/>
  <c r="P1263" i="4" s="1"/>
  <c r="AN1016" i="4"/>
  <c r="AB1016" i="4" s="1"/>
  <c r="P1016" i="4" s="1"/>
  <c r="AN316" i="4"/>
  <c r="AB316" i="4" s="1"/>
  <c r="P316" i="4" s="1"/>
  <c r="AN543" i="4"/>
  <c r="AB543" i="4" s="1"/>
  <c r="P543" i="4" s="1"/>
  <c r="AN314" i="4"/>
  <c r="AB314" i="4" s="1"/>
  <c r="P314" i="4" s="1"/>
  <c r="AN293" i="4"/>
  <c r="AB293" i="4" s="1"/>
  <c r="P293" i="4" s="1"/>
  <c r="AN341" i="4"/>
  <c r="AB341" i="4" s="1"/>
  <c r="P341" i="4" s="1"/>
  <c r="AN640" i="4"/>
  <c r="AB640" i="4" s="1"/>
  <c r="P640" i="4" s="1"/>
  <c r="AN91" i="4"/>
  <c r="AB91" i="4" s="1"/>
  <c r="P91" i="4" s="1"/>
  <c r="AN1227" i="4"/>
  <c r="AB1227" i="4" s="1"/>
  <c r="P1227" i="4" s="1"/>
  <c r="AN156" i="4"/>
  <c r="AB156" i="4" s="1"/>
  <c r="P156" i="4" s="1"/>
  <c r="AN99" i="4"/>
  <c r="AB99" i="4" s="1"/>
  <c r="P99" i="4" s="1"/>
  <c r="AN914" i="4"/>
  <c r="AB914" i="4" s="1"/>
  <c r="P914" i="4" s="1"/>
  <c r="AN983" i="4"/>
  <c r="AB983" i="4" s="1"/>
  <c r="P983" i="4" s="1"/>
  <c r="AN1267" i="4"/>
  <c r="AB1267" i="4" s="1"/>
  <c r="P1267" i="4" s="1"/>
  <c r="AN218" i="4"/>
  <c r="AB218" i="4" s="1"/>
  <c r="P218" i="4" s="1"/>
  <c r="AN484" i="4"/>
  <c r="AB484" i="4" s="1"/>
  <c r="P484" i="4" s="1"/>
  <c r="AN418" i="4"/>
  <c r="AB418" i="4" s="1"/>
  <c r="P418" i="4" s="1"/>
  <c r="AN249" i="4"/>
  <c r="AB249" i="4" s="1"/>
  <c r="P249" i="4" s="1"/>
  <c r="AN256" i="4"/>
  <c r="AB256" i="4" s="1"/>
  <c r="P256" i="4" s="1"/>
  <c r="AN1238" i="4"/>
  <c r="AB1238" i="4" s="1"/>
  <c r="P1238" i="4" s="1"/>
  <c r="AN807" i="4"/>
  <c r="AB807" i="4" s="1"/>
  <c r="P807" i="4" s="1"/>
  <c r="AN1048" i="4"/>
  <c r="AB1048" i="4" s="1"/>
  <c r="P1048" i="4" s="1"/>
  <c r="AN1249" i="4"/>
  <c r="AB1249" i="4" s="1"/>
  <c r="P1249" i="4" s="1"/>
  <c r="AN124" i="4"/>
  <c r="AB124" i="4" s="1"/>
  <c r="P124" i="4" s="1"/>
  <c r="AN1131" i="4"/>
  <c r="AB1131" i="4" s="1"/>
  <c r="P1131" i="4" s="1"/>
  <c r="AN222" i="4"/>
  <c r="AB222" i="4" s="1"/>
  <c r="P222" i="4" s="1"/>
  <c r="AN12" i="4"/>
  <c r="AB12" i="4" s="1"/>
  <c r="P12" i="4" s="1"/>
  <c r="AN208" i="4"/>
  <c r="AB208" i="4" s="1"/>
  <c r="P208" i="4" s="1"/>
  <c r="AN42" i="4"/>
  <c r="AB42" i="4" s="1"/>
  <c r="P42" i="4" s="1"/>
  <c r="AN210" i="4"/>
  <c r="AB210" i="4" s="1"/>
  <c r="P210" i="4" s="1"/>
  <c r="AN385" i="4"/>
  <c r="AB385" i="4" s="1"/>
  <c r="P385" i="4" s="1"/>
  <c r="AN847" i="4"/>
  <c r="AB847" i="4" s="1"/>
  <c r="P847" i="4" s="1"/>
  <c r="AN102" i="4"/>
  <c r="AB102" i="4" s="1"/>
  <c r="P102" i="4" s="1"/>
  <c r="AN272" i="4"/>
  <c r="AB272" i="4" s="1"/>
  <c r="P272" i="4" s="1"/>
  <c r="AN584" i="4"/>
  <c r="AB584" i="4" s="1"/>
  <c r="P584" i="4" s="1"/>
  <c r="AN682" i="4"/>
  <c r="AB682" i="4" s="1"/>
  <c r="P682" i="4" s="1"/>
  <c r="AN422" i="4"/>
  <c r="AB422" i="4" s="1"/>
  <c r="P422" i="4" s="1"/>
  <c r="AN334" i="4"/>
  <c r="AB334" i="4" s="1"/>
  <c r="P334" i="4" s="1"/>
  <c r="AN155" i="4"/>
  <c r="AB155" i="4" s="1"/>
  <c r="P155" i="4" s="1"/>
  <c r="AN98" i="4"/>
  <c r="AB98" i="4" s="1"/>
  <c r="P98" i="4" s="1"/>
  <c r="AN318" i="4"/>
  <c r="AB318" i="4" s="1"/>
  <c r="P318" i="4" s="1"/>
  <c r="AN1038" i="4"/>
  <c r="AB1038" i="4" s="1"/>
  <c r="P1038" i="4" s="1"/>
  <c r="AN440" i="4"/>
  <c r="AB440" i="4" s="1"/>
  <c r="P440" i="4" s="1"/>
  <c r="AN260" i="4"/>
  <c r="AB260" i="4" s="1"/>
  <c r="P260" i="4" s="1"/>
  <c r="AN225" i="4"/>
  <c r="AB225" i="4" s="1"/>
  <c r="P225" i="4" s="1"/>
  <c r="AN220" i="4"/>
  <c r="AB220" i="4" s="1"/>
  <c r="P220" i="4" s="1"/>
  <c r="AN766" i="4"/>
  <c r="AB766" i="4" s="1"/>
  <c r="P766" i="4" s="1"/>
  <c r="AN329" i="4"/>
  <c r="AB329" i="4" s="1"/>
  <c r="P329" i="4" s="1"/>
  <c r="AN564" i="4"/>
  <c r="AB564" i="4" s="1"/>
  <c r="P564" i="4" s="1"/>
  <c r="AN1004" i="4"/>
  <c r="AB1004" i="4" s="1"/>
  <c r="P1004" i="4" s="1"/>
  <c r="AN923" i="4"/>
  <c r="AB923" i="4" s="1"/>
  <c r="P923" i="4" s="1"/>
  <c r="AN429" i="4"/>
  <c r="AB429" i="4" s="1"/>
  <c r="P429" i="4" s="1"/>
  <c r="AN335" i="4"/>
  <c r="AB335" i="4" s="1"/>
  <c r="P335" i="4" s="1"/>
  <c r="AN428" i="4"/>
  <c r="AB428" i="4" s="1"/>
  <c r="P428" i="4" s="1"/>
  <c r="AN1013" i="4"/>
  <c r="AB1013" i="4" s="1"/>
  <c r="P1013" i="4" s="1"/>
  <c r="AN296" i="4"/>
  <c r="AB296" i="4" s="1"/>
  <c r="P296" i="4" s="1"/>
  <c r="AN120" i="4"/>
  <c r="AB120" i="4" s="1"/>
  <c r="P120" i="4" s="1"/>
  <c r="AN962" i="4"/>
  <c r="AB962" i="4" s="1"/>
  <c r="P962" i="4" s="1"/>
  <c r="AN1160" i="4"/>
  <c r="AB1160" i="4" s="1"/>
  <c r="P1160" i="4" s="1"/>
  <c r="AN723" i="4"/>
  <c r="AB723" i="4" s="1"/>
  <c r="P723" i="4" s="1"/>
  <c r="AN823" i="4"/>
  <c r="AB823" i="4" s="1"/>
  <c r="P823" i="4" s="1"/>
  <c r="AN219" i="4"/>
  <c r="AB219" i="4" s="1"/>
  <c r="P219" i="4" s="1"/>
  <c r="AN1105" i="4"/>
  <c r="AB1105" i="4" s="1"/>
  <c r="P1105" i="4" s="1"/>
  <c r="AN47" i="4"/>
  <c r="AB47" i="4" s="1"/>
  <c r="P47" i="4" s="1"/>
  <c r="AN1229" i="4"/>
  <c r="AB1229" i="4" s="1"/>
  <c r="P1229" i="4" s="1"/>
  <c r="AN255" i="4"/>
  <c r="AB255" i="4" s="1"/>
  <c r="P255" i="4" s="1"/>
  <c r="AN1062" i="4"/>
  <c r="AB1062" i="4" s="1"/>
  <c r="P1062" i="4" s="1"/>
  <c r="AN356" i="4"/>
  <c r="AB356" i="4" s="1"/>
  <c r="P356" i="4" s="1"/>
  <c r="AN940" i="4"/>
  <c r="AB940" i="4" s="1"/>
  <c r="P940" i="4" s="1"/>
  <c r="AN1225" i="4"/>
  <c r="AB1225" i="4" s="1"/>
  <c r="P1225" i="4" s="1"/>
  <c r="AN707" i="4"/>
  <c r="AB707" i="4" s="1"/>
  <c r="P707" i="4" s="1"/>
  <c r="AN243" i="4"/>
  <c r="AB243" i="4" s="1"/>
  <c r="P243" i="4" s="1"/>
  <c r="AN605" i="4"/>
  <c r="AB605" i="4" s="1"/>
  <c r="P605" i="4" s="1"/>
  <c r="AN79" i="4"/>
  <c r="AB79" i="4" s="1"/>
  <c r="P79" i="4" s="1"/>
  <c r="AN1125" i="4"/>
  <c r="AB1125" i="4" s="1"/>
  <c r="P1125" i="4" s="1"/>
  <c r="AN361" i="4"/>
  <c r="AB361" i="4" s="1"/>
  <c r="P361" i="4" s="1"/>
  <c r="AN74" i="4"/>
  <c r="AB74" i="4" s="1"/>
  <c r="P74" i="4" s="1"/>
  <c r="AN527" i="4"/>
  <c r="AB527" i="4" s="1"/>
  <c r="P527" i="4" s="1"/>
  <c r="AN396" i="4"/>
  <c r="AB396" i="4" s="1"/>
  <c r="P396" i="4" s="1"/>
  <c r="AN242" i="4"/>
  <c r="AB242" i="4" s="1"/>
  <c r="P242" i="4" s="1"/>
  <c r="AN436" i="4"/>
  <c r="AB436" i="4" s="1"/>
  <c r="P436" i="4" s="1"/>
  <c r="AN1191" i="4"/>
  <c r="AB1191" i="4" s="1"/>
  <c r="P1191" i="4" s="1"/>
  <c r="AN209" i="4"/>
  <c r="AB209" i="4" s="1"/>
  <c r="P209" i="4" s="1"/>
  <c r="AN50" i="4"/>
  <c r="AB50" i="4" s="1"/>
  <c r="P50" i="4" s="1"/>
  <c r="AN1055" i="4"/>
  <c r="AB1055" i="4" s="1"/>
  <c r="P1055" i="4" s="1"/>
  <c r="AN764" i="4"/>
  <c r="AB764" i="4" s="1"/>
  <c r="P764" i="4" s="1"/>
  <c r="AN1242" i="4"/>
  <c r="AB1242" i="4" s="1"/>
  <c r="P1242" i="4" s="1"/>
  <c r="AN303" i="4"/>
  <c r="AB303" i="4" s="1"/>
  <c r="P303" i="4" s="1"/>
  <c r="AN447" i="4"/>
  <c r="AB447" i="4" s="1"/>
  <c r="P447" i="4" s="1"/>
  <c r="AN417" i="4"/>
  <c r="AB417" i="4" s="1"/>
  <c r="P417" i="4" s="1"/>
  <c r="AN46" i="4"/>
  <c r="AB46" i="4" s="1"/>
  <c r="P46" i="4" s="1"/>
  <c r="AN67" i="4"/>
  <c r="AB67" i="4" s="1"/>
  <c r="P67" i="4" s="1"/>
  <c r="AN647" i="4"/>
  <c r="AB647" i="4" s="1"/>
  <c r="P647" i="4" s="1"/>
  <c r="AN947" i="4"/>
  <c r="AB947" i="4" s="1"/>
  <c r="P947" i="4" s="1"/>
  <c r="AN1086" i="4"/>
  <c r="AB1086" i="4" s="1"/>
  <c r="P1086" i="4" s="1"/>
  <c r="AN1253" i="4"/>
  <c r="AB1253" i="4" s="1"/>
  <c r="P1253" i="4" s="1"/>
  <c r="AN297" i="4"/>
  <c r="AB297" i="4" s="1"/>
  <c r="P297" i="4" s="1"/>
  <c r="AN1208" i="4"/>
  <c r="AB1208" i="4" s="1"/>
  <c r="P1208" i="4" s="1"/>
  <c r="AN1095" i="4"/>
  <c r="AB1095" i="4" s="1"/>
  <c r="P1095" i="4" s="1"/>
  <c r="AN523" i="4"/>
  <c r="AB523" i="4" s="1"/>
  <c r="P523" i="4" s="1"/>
  <c r="AN1007" i="4"/>
  <c r="AB1007" i="4" s="1"/>
  <c r="P1007" i="4" s="1"/>
  <c r="AN1140" i="4"/>
  <c r="AB1140" i="4" s="1"/>
  <c r="P1140" i="4" s="1"/>
  <c r="AN188" i="4"/>
  <c r="AB188" i="4" s="1"/>
  <c r="P188" i="4" s="1"/>
  <c r="AN34" i="4"/>
  <c r="AB34" i="4" s="1"/>
  <c r="P34" i="4" s="1"/>
  <c r="AN804" i="4"/>
  <c r="AB804" i="4" s="1"/>
  <c r="P804" i="4" s="1"/>
  <c r="AN990" i="4"/>
  <c r="AB990" i="4" s="1"/>
  <c r="P990" i="4" s="1"/>
  <c r="AN1057" i="4"/>
  <c r="AB1057" i="4" s="1"/>
  <c r="P1057" i="4" s="1"/>
  <c r="AN935" i="4"/>
  <c r="AB935" i="4" s="1"/>
  <c r="P935" i="4" s="1"/>
  <c r="AN772" i="4"/>
  <c r="AB772" i="4" s="1"/>
  <c r="P772" i="4" s="1"/>
  <c r="AN391" i="4"/>
  <c r="AB391" i="4" s="1"/>
  <c r="P391" i="4" s="1"/>
  <c r="AN196" i="4"/>
  <c r="AB196" i="4" s="1"/>
  <c r="P196" i="4" s="1"/>
  <c r="AN362" i="4"/>
  <c r="AB362" i="4" s="1"/>
  <c r="P362" i="4" s="1"/>
  <c r="AN237" i="4"/>
  <c r="AB237" i="4" s="1"/>
  <c r="P237" i="4" s="1"/>
  <c r="AN1094" i="4"/>
  <c r="AB1094" i="4" s="1"/>
  <c r="P1094" i="4" s="1"/>
  <c r="AN63" i="4"/>
  <c r="AB63" i="4" s="1"/>
  <c r="P63" i="4" s="1"/>
  <c r="AN993" i="4"/>
  <c r="AB993" i="4" s="1"/>
  <c r="P993" i="4" s="1"/>
  <c r="AN632" i="4"/>
  <c r="AB632" i="4" s="1"/>
  <c r="P632" i="4" s="1"/>
  <c r="AN331" i="4"/>
  <c r="AB331" i="4" s="1"/>
  <c r="P331" i="4" s="1"/>
  <c r="AN266" i="4"/>
  <c r="AB266" i="4" s="1"/>
  <c r="P266" i="4" s="1"/>
  <c r="AN153" i="4"/>
  <c r="AB153" i="4" s="1"/>
  <c r="P153" i="4" s="1"/>
  <c r="AN286" i="4"/>
  <c r="AB286" i="4" s="1"/>
  <c r="P286" i="4" s="1"/>
  <c r="AN308" i="4"/>
  <c r="AB308" i="4" s="1"/>
  <c r="P308" i="4" s="1"/>
  <c r="AN717" i="4"/>
  <c r="AB717" i="4" s="1"/>
  <c r="P717" i="4" s="1"/>
  <c r="AN1014" i="4"/>
  <c r="AB1014" i="4" s="1"/>
  <c r="P1014" i="4" s="1"/>
  <c r="AN144" i="4"/>
  <c r="AB144" i="4" s="1"/>
  <c r="P144" i="4" s="1"/>
  <c r="AN401" i="4"/>
  <c r="AB401" i="4" s="1"/>
  <c r="P401" i="4" s="1"/>
  <c r="AN1132" i="4"/>
  <c r="AB1132" i="4" s="1"/>
  <c r="P1132" i="4" s="1"/>
  <c r="AN906" i="4"/>
  <c r="AB906" i="4" s="1"/>
  <c r="P906" i="4" s="1"/>
  <c r="AN38" i="4"/>
  <c r="AB38" i="4" s="1"/>
  <c r="P38" i="4" s="1"/>
  <c r="AN336" i="4"/>
  <c r="AB336" i="4" s="1"/>
  <c r="P336" i="4" s="1"/>
  <c r="AN1232" i="4"/>
  <c r="AB1232" i="4" s="1"/>
  <c r="P1232" i="4" s="1"/>
  <c r="AN900" i="4"/>
  <c r="AB900" i="4" s="1"/>
  <c r="P900" i="4" s="1"/>
  <c r="AN896" i="4"/>
  <c r="AB896" i="4" s="1"/>
  <c r="P896" i="4" s="1"/>
  <c r="AN1039" i="4"/>
  <c r="AB1039" i="4" s="1"/>
  <c r="P1039" i="4" s="1"/>
  <c r="AN1107" i="4"/>
  <c r="AB1107" i="4" s="1"/>
  <c r="P1107" i="4" s="1"/>
  <c r="AN1197" i="4"/>
  <c r="AB1197" i="4" s="1"/>
  <c r="P1197" i="4" s="1"/>
  <c r="AN1250" i="4"/>
  <c r="AB1250" i="4" s="1"/>
  <c r="P1250" i="4" s="1"/>
  <c r="AN1035" i="4"/>
  <c r="AB1035" i="4" s="1"/>
  <c r="P1035" i="4" s="1"/>
  <c r="AN240" i="4"/>
  <c r="AB240" i="4" s="1"/>
  <c r="P240" i="4" s="1"/>
  <c r="AN660" i="4"/>
  <c r="AB660" i="4" s="1"/>
  <c r="P660" i="4" s="1"/>
  <c r="AN560" i="4"/>
  <c r="AB560" i="4" s="1"/>
  <c r="P560" i="4" s="1"/>
  <c r="AN271" i="4"/>
  <c r="AB271" i="4" s="1"/>
  <c r="P271" i="4" s="1"/>
  <c r="AN372" i="4"/>
  <c r="AB372" i="4" s="1"/>
  <c r="P372" i="4" s="1"/>
  <c r="AN95" i="4"/>
  <c r="AB95" i="4" s="1"/>
  <c r="P95" i="4" s="1"/>
  <c r="AN1202" i="4"/>
  <c r="AB1202" i="4" s="1"/>
  <c r="P1202" i="4" s="1"/>
  <c r="AN1011" i="4"/>
  <c r="AB1011" i="4" s="1"/>
  <c r="P1011" i="4" s="1"/>
  <c r="AN214" i="4"/>
  <c r="AB214" i="4" s="1"/>
  <c r="P214" i="4" s="1"/>
  <c r="AN1066" i="4"/>
  <c r="AB1066" i="4" s="1"/>
  <c r="P1066" i="4" s="1"/>
  <c r="AN803" i="4"/>
  <c r="AB803" i="4" s="1"/>
  <c r="P803" i="4" s="1"/>
  <c r="AN268" i="4"/>
  <c r="AB268" i="4" s="1"/>
  <c r="P268" i="4" s="1"/>
  <c r="AN443" i="4"/>
  <c r="AB443" i="4" s="1"/>
  <c r="P443" i="4" s="1"/>
  <c r="AN1256" i="4"/>
  <c r="AB1256" i="4" s="1"/>
  <c r="P1256" i="4" s="1"/>
  <c r="AN685" i="4"/>
  <c r="AB685" i="4" s="1"/>
  <c r="P685" i="4" s="1"/>
  <c r="AN363" i="4"/>
  <c r="AB363" i="4" s="1"/>
  <c r="P363" i="4" s="1"/>
  <c r="AN57" i="4"/>
  <c r="AB57" i="4" s="1"/>
  <c r="P57" i="4" s="1"/>
  <c r="AN1085" i="4"/>
  <c r="AB1085" i="4" s="1"/>
  <c r="P1085" i="4" s="1"/>
  <c r="AN136" i="4"/>
  <c r="AB136" i="4" s="1"/>
  <c r="P136" i="4" s="1"/>
  <c r="AN1082" i="4"/>
  <c r="AB1082" i="4" s="1"/>
  <c r="P1082" i="4" s="1"/>
  <c r="AN479" i="4"/>
  <c r="AB479" i="4" s="1"/>
  <c r="P479" i="4" s="1"/>
  <c r="AN567" i="4"/>
  <c r="AB567" i="4" s="1"/>
  <c r="P567" i="4" s="1"/>
  <c r="AN976" i="4"/>
  <c r="AB976" i="4" s="1"/>
  <c r="P976" i="4" s="1"/>
  <c r="AN56" i="4"/>
  <c r="AB56" i="4" s="1"/>
  <c r="P56" i="4" s="1"/>
  <c r="AN1167" i="4"/>
  <c r="AB1167" i="4" s="1"/>
  <c r="P1167" i="4" s="1"/>
  <c r="AN676" i="4"/>
  <c r="AB676" i="4" s="1"/>
  <c r="P676" i="4" s="1"/>
  <c r="AN1117" i="4"/>
  <c r="AB1117" i="4" s="1"/>
  <c r="P1117" i="4" s="1"/>
  <c r="AN1185" i="4"/>
  <c r="AB1185" i="4" s="1"/>
  <c r="P1185" i="4" s="1"/>
  <c r="AN879" i="4"/>
  <c r="AB879" i="4" s="1"/>
  <c r="P879" i="4" s="1"/>
  <c r="AN1133" i="4"/>
  <c r="AB1133" i="4" s="1"/>
  <c r="P1133" i="4" s="1"/>
  <c r="AN274" i="4"/>
  <c r="AB274" i="4" s="1"/>
  <c r="P274" i="4" s="1"/>
  <c r="AN369" i="4"/>
  <c r="AB369" i="4" s="1"/>
  <c r="P369" i="4" s="1"/>
  <c r="AN1186" i="4"/>
  <c r="AB1186" i="4" s="1"/>
  <c r="P1186" i="4" s="1"/>
  <c r="AN857" i="4"/>
  <c r="AB857" i="4" s="1"/>
  <c r="P857" i="4" s="1"/>
  <c r="AN75" i="4"/>
  <c r="AB75" i="4" s="1"/>
  <c r="P75" i="4" s="1"/>
  <c r="AN183" i="4"/>
  <c r="AB183" i="4" s="1"/>
  <c r="P183" i="4" s="1"/>
  <c r="AN238" i="4"/>
  <c r="AB238" i="4" s="1"/>
  <c r="P238" i="4" s="1"/>
  <c r="AN1268" i="4"/>
  <c r="AB1268" i="4" s="1"/>
  <c r="P1268" i="4" s="1"/>
  <c r="AN1101" i="4"/>
  <c r="AB1101" i="4" s="1"/>
  <c r="P1101" i="4" s="1"/>
  <c r="AN350" i="4"/>
  <c r="AB350" i="4" s="1"/>
  <c r="P350" i="4" s="1"/>
  <c r="AN1193" i="4"/>
  <c r="AB1193" i="4" s="1"/>
  <c r="P1193" i="4" s="1"/>
  <c r="AN62" i="4"/>
  <c r="AB62" i="4" s="1"/>
  <c r="P62" i="4" s="1"/>
  <c r="AN131" i="4"/>
  <c r="AB131" i="4" s="1"/>
  <c r="P131" i="4" s="1"/>
  <c r="AN116" i="4"/>
  <c r="AB116" i="4" s="1"/>
  <c r="P116" i="4" s="1"/>
  <c r="AN1174" i="4"/>
  <c r="AB1174" i="4" s="1"/>
  <c r="P1174" i="4" s="1"/>
  <c r="AN304" i="4"/>
  <c r="AB304" i="4" s="1"/>
  <c r="P304" i="4" s="1"/>
  <c r="AN669" i="4"/>
  <c r="AB669" i="4" s="1"/>
  <c r="P669" i="4" s="1"/>
  <c r="AN799" i="4"/>
  <c r="AB799" i="4" s="1"/>
  <c r="P799" i="4" s="1"/>
  <c r="AN992" i="4"/>
  <c r="AB992" i="4" s="1"/>
  <c r="P992" i="4" s="1"/>
  <c r="AN829" i="4"/>
  <c r="AB829" i="4" s="1"/>
  <c r="P829" i="4" s="1"/>
  <c r="AN782" i="4"/>
  <c r="AB782" i="4" s="1"/>
  <c r="P782" i="4" s="1"/>
  <c r="AN735" i="4"/>
  <c r="AB735" i="4" s="1"/>
  <c r="P735" i="4" s="1"/>
  <c r="AN1064" i="4"/>
  <c r="AB1064" i="4" s="1"/>
  <c r="P1064" i="4" s="1"/>
  <c r="AN1078" i="4"/>
  <c r="AB1078" i="4" s="1"/>
  <c r="P1078" i="4" s="1"/>
  <c r="AN300" i="4"/>
  <c r="AB300" i="4" s="1"/>
  <c r="P300" i="4" s="1"/>
  <c r="AN714" i="4"/>
  <c r="AB714" i="4" s="1"/>
  <c r="P714" i="4" s="1"/>
  <c r="AN856" i="4"/>
  <c r="AB856" i="4" s="1"/>
  <c r="P856" i="4" s="1"/>
  <c r="AN973" i="4"/>
  <c r="AB973" i="4" s="1"/>
  <c r="P973" i="4" s="1"/>
  <c r="AN881" i="4"/>
  <c r="AB881" i="4" s="1"/>
  <c r="P881" i="4" s="1"/>
  <c r="AN805" i="4"/>
  <c r="AB805" i="4" s="1"/>
  <c r="P805" i="4" s="1"/>
  <c r="AN698" i="4"/>
  <c r="AB698" i="4" s="1"/>
  <c r="P698" i="4" s="1"/>
  <c r="AN977" i="4"/>
  <c r="AB977" i="4" s="1"/>
  <c r="P977" i="4" s="1"/>
  <c r="AN542" i="4"/>
  <c r="AB542" i="4" s="1"/>
  <c r="P542" i="4" s="1"/>
  <c r="AN327" i="4"/>
  <c r="AB327" i="4" s="1"/>
  <c r="P327" i="4" s="1"/>
  <c r="AN298" i="4"/>
  <c r="AB298" i="4" s="1"/>
  <c r="P298" i="4" s="1"/>
  <c r="AN1115" i="4"/>
  <c r="AB1115" i="4" s="1"/>
  <c r="P1115" i="4" s="1"/>
  <c r="AN180" i="4"/>
  <c r="AB180" i="4" s="1"/>
  <c r="P180" i="4" s="1"/>
  <c r="AN1176" i="4"/>
  <c r="AB1176" i="4" s="1"/>
  <c r="P1176" i="4" s="1"/>
  <c r="AN1047" i="4"/>
  <c r="AB1047" i="4" s="1"/>
  <c r="P1047" i="4" s="1"/>
  <c r="AN909" i="4"/>
  <c r="AB909" i="4" s="1"/>
  <c r="P909" i="4" s="1"/>
  <c r="AN878" i="4"/>
  <c r="AB878" i="4" s="1"/>
  <c r="P878" i="4" s="1"/>
  <c r="AN1116" i="4"/>
  <c r="AB1116" i="4" s="1"/>
  <c r="P1116" i="4" s="1"/>
  <c r="AN1081" i="4"/>
  <c r="AB1081" i="4" s="1"/>
  <c r="P1081" i="4" s="1"/>
  <c r="AN1228" i="4"/>
  <c r="AB1228" i="4" s="1"/>
  <c r="P1228" i="4" s="1"/>
  <c r="AN1164" i="4"/>
  <c r="AB1164" i="4" s="1"/>
  <c r="P1164" i="4" s="1"/>
  <c r="AN127" i="4"/>
  <c r="AB127" i="4" s="1"/>
  <c r="P127" i="4" s="1"/>
  <c r="AN1179" i="4"/>
  <c r="AB1179" i="4" s="1"/>
  <c r="P1179" i="4" s="1"/>
  <c r="AN1265" i="4"/>
  <c r="AB1265" i="4" s="1"/>
  <c r="P1265" i="4" s="1"/>
  <c r="AN146" i="4"/>
  <c r="AB146" i="4" s="1"/>
  <c r="P146" i="4" s="1"/>
  <c r="AN876" i="4"/>
  <c r="AB876" i="4" s="1"/>
  <c r="P876" i="4" s="1"/>
  <c r="AN1059" i="4"/>
  <c r="AB1059" i="4" s="1"/>
  <c r="P1059" i="4" s="1"/>
  <c r="AN291" i="4"/>
  <c r="AB291" i="4" s="1"/>
  <c r="P291" i="4" s="1"/>
  <c r="AN448" i="4"/>
  <c r="AB448" i="4" s="1"/>
  <c r="P448" i="4" s="1"/>
  <c r="AN684" i="4"/>
  <c r="AB684" i="4" s="1"/>
  <c r="P684" i="4" s="1"/>
  <c r="AN1201" i="4"/>
  <c r="AB1201" i="4" s="1"/>
  <c r="P1201" i="4" s="1"/>
  <c r="AN618" i="4"/>
  <c r="AB618" i="4" s="1"/>
  <c r="P618" i="4" s="1"/>
  <c r="AN758" i="4"/>
  <c r="AB758" i="4" s="1"/>
  <c r="P758" i="4" s="1"/>
  <c r="AN873" i="4"/>
  <c r="AB873" i="4" s="1"/>
  <c r="P873" i="4" s="1"/>
  <c r="AN571" i="4"/>
  <c r="AB571" i="4" s="1"/>
  <c r="P571" i="4" s="1"/>
  <c r="AN613" i="4"/>
  <c r="AB613" i="4" s="1"/>
  <c r="P613" i="4" s="1"/>
  <c r="AN797" i="4"/>
  <c r="AB797" i="4" s="1"/>
  <c r="P797" i="4" s="1"/>
  <c r="AN982" i="4"/>
  <c r="AB982" i="4" s="1"/>
  <c r="P982" i="4" s="1"/>
  <c r="AN1231" i="4"/>
  <c r="AB1231" i="4" s="1"/>
  <c r="P1231" i="4" s="1"/>
  <c r="AN18" i="4"/>
  <c r="AB18" i="4" s="1"/>
  <c r="P18" i="4" s="1"/>
  <c r="AN454" i="4"/>
  <c r="AB454" i="4" s="1"/>
  <c r="P454" i="4" s="1"/>
  <c r="AN264" i="4"/>
  <c r="AB264" i="4" s="1"/>
  <c r="P264" i="4" s="1"/>
  <c r="AN175" i="4"/>
  <c r="AB175" i="4" s="1"/>
  <c r="P175" i="4" s="1"/>
  <c r="AN1043" i="4"/>
  <c r="AB1043" i="4" s="1"/>
  <c r="P1043" i="4" s="1"/>
  <c r="AN1061" i="4"/>
  <c r="AB1061" i="4" s="1"/>
  <c r="P1061" i="4" s="1"/>
  <c r="AN957" i="4"/>
  <c r="AB957" i="4" s="1"/>
  <c r="P957" i="4" s="1"/>
  <c r="AN1045" i="4"/>
  <c r="AB1045" i="4" s="1"/>
  <c r="P1045" i="4" s="1"/>
  <c r="AN737" i="4"/>
  <c r="AB737" i="4" s="1"/>
  <c r="P737" i="4" s="1"/>
  <c r="AN490" i="4"/>
  <c r="AB490" i="4" s="1"/>
  <c r="P490" i="4" s="1"/>
  <c r="AN1015" i="4"/>
  <c r="AB1015" i="4" s="1"/>
  <c r="P1015" i="4" s="1"/>
  <c r="AN466" i="4"/>
  <c r="AB466" i="4" s="1"/>
  <c r="P466" i="4" s="1"/>
  <c r="AN78" i="4"/>
  <c r="AB78" i="4" s="1"/>
  <c r="P78" i="4" s="1"/>
  <c r="AN213" i="4"/>
  <c r="AB213" i="4" s="1"/>
  <c r="P213" i="4" s="1"/>
  <c r="AN1006" i="4"/>
  <c r="AB1006" i="4" s="1"/>
  <c r="P1006" i="4" s="1"/>
  <c r="AN1017" i="4"/>
  <c r="AB1017" i="4" s="1"/>
  <c r="P1017" i="4" s="1"/>
  <c r="AN492" i="4"/>
  <c r="AB492" i="4" s="1"/>
  <c r="P492" i="4" s="1"/>
  <c r="AN834" i="4"/>
  <c r="AB834" i="4" s="1"/>
  <c r="P834" i="4" s="1"/>
  <c r="AN1156" i="4"/>
  <c r="AB1156" i="4" s="1"/>
  <c r="P1156" i="4" s="1"/>
  <c r="AN1091" i="4"/>
  <c r="AB1091" i="4" s="1"/>
  <c r="P1091" i="4" s="1"/>
  <c r="AN1244" i="4"/>
  <c r="AB1244" i="4" s="1"/>
  <c r="P1244" i="4" s="1"/>
  <c r="AN68" i="4"/>
  <c r="AB68" i="4" s="1"/>
  <c r="P68" i="4" s="1"/>
  <c r="AN673" i="4"/>
  <c r="AB673" i="4" s="1"/>
  <c r="P673" i="4" s="1"/>
  <c r="AN718" i="4"/>
  <c r="AB718" i="4" s="1"/>
  <c r="P718" i="4" s="1"/>
  <c r="AN575" i="4"/>
  <c r="AB575" i="4" s="1"/>
  <c r="P575" i="4" s="1"/>
  <c r="AN656" i="4"/>
  <c r="AB656" i="4" s="1"/>
  <c r="P656" i="4" s="1"/>
  <c r="AN235" i="4"/>
  <c r="AB235" i="4" s="1"/>
  <c r="P235" i="4" s="1"/>
  <c r="AN757" i="4"/>
  <c r="AB757" i="4" s="1"/>
  <c r="P757" i="4" s="1"/>
  <c r="AN890" i="4"/>
  <c r="AB890" i="4" s="1"/>
  <c r="P890" i="4" s="1"/>
  <c r="AN470" i="4"/>
  <c r="AB470" i="4" s="1"/>
  <c r="P470" i="4" s="1"/>
  <c r="AN624" i="4"/>
  <c r="AB624" i="4" s="1"/>
  <c r="P624" i="4" s="1"/>
  <c r="AN748" i="4"/>
  <c r="AB748" i="4" s="1"/>
  <c r="P748" i="4" s="1"/>
  <c r="AN872" i="4"/>
  <c r="AB872" i="4" s="1"/>
  <c r="P872" i="4" s="1"/>
  <c r="AN176" i="4"/>
  <c r="AB176" i="4" s="1"/>
  <c r="P176" i="4" s="1"/>
  <c r="AN800" i="4"/>
  <c r="AB800" i="4" s="1"/>
  <c r="P800" i="4" s="1"/>
  <c r="AN123" i="4"/>
  <c r="AB123" i="4" s="1"/>
  <c r="P123" i="4" s="1"/>
  <c r="AN104" i="4"/>
  <c r="AB104" i="4" s="1"/>
  <c r="P104" i="4" s="1"/>
  <c r="AN1212" i="4"/>
  <c r="AB1212" i="4" s="1"/>
  <c r="P1212" i="4" s="1"/>
  <c r="AN941" i="4"/>
  <c r="AB941" i="4" s="1"/>
  <c r="P941" i="4" s="1"/>
  <c r="AN40" i="4"/>
  <c r="AB40" i="4" s="1"/>
  <c r="P40" i="4" s="1"/>
  <c r="AN1218" i="4"/>
  <c r="AB1218" i="4" s="1"/>
  <c r="P1218" i="4" s="1"/>
  <c r="AN868" i="4"/>
  <c r="AB868" i="4" s="1"/>
  <c r="P868" i="4" s="1"/>
  <c r="AN981" i="4"/>
  <c r="AB981" i="4" s="1"/>
  <c r="P981" i="4" s="1"/>
  <c r="AN959" i="4"/>
  <c r="AB959" i="4" s="1"/>
  <c r="P959" i="4" s="1"/>
  <c r="AN1205" i="4"/>
  <c r="AB1205" i="4" s="1"/>
  <c r="P1205" i="4" s="1"/>
  <c r="AN1030" i="4"/>
  <c r="AB1030" i="4" s="1"/>
  <c r="P1030" i="4" s="1"/>
  <c r="AN323" i="4"/>
  <c r="AB323" i="4" s="1"/>
  <c r="P323" i="4" s="1"/>
  <c r="AN905" i="4"/>
  <c r="AB905" i="4" s="1"/>
  <c r="P905" i="4" s="1"/>
  <c r="AN1200" i="4"/>
  <c r="AB1200" i="4" s="1"/>
  <c r="P1200" i="4" s="1"/>
  <c r="AN922" i="4"/>
  <c r="AB922" i="4" s="1"/>
  <c r="P922" i="4" s="1"/>
  <c r="AN107" i="4"/>
  <c r="AB107" i="4" s="1"/>
  <c r="P107" i="4" s="1"/>
  <c r="AN1050" i="4"/>
  <c r="AB1050" i="4" s="1"/>
  <c r="P1050" i="4" s="1"/>
  <c r="AN971" i="4"/>
  <c r="AB971" i="4" s="1"/>
  <c r="P971" i="4" s="1"/>
  <c r="AN585" i="4"/>
  <c r="AB585" i="4" s="1"/>
  <c r="P585" i="4" s="1"/>
  <c r="AN39" i="4"/>
  <c r="AB39" i="4" s="1"/>
  <c r="P39" i="4" s="1"/>
  <c r="AN756" i="4"/>
  <c r="AB756" i="4" s="1"/>
  <c r="P756" i="4" s="1"/>
  <c r="AN1090" i="4"/>
  <c r="AB1090" i="4" s="1"/>
  <c r="P1090" i="4" s="1"/>
  <c r="AN813" i="4"/>
  <c r="AB813" i="4" s="1"/>
  <c r="P813" i="4" s="1"/>
  <c r="AN1144" i="4"/>
  <c r="AB1144" i="4" s="1"/>
  <c r="P1144" i="4" s="1"/>
  <c r="AN203" i="4"/>
  <c r="AB203" i="4" s="1"/>
  <c r="P203" i="4" s="1"/>
  <c r="AN580" i="4"/>
  <c r="AB580" i="4" s="1"/>
  <c r="P580" i="4" s="1"/>
  <c r="AN507" i="4"/>
  <c r="AB507" i="4" s="1"/>
  <c r="P507" i="4" s="1"/>
  <c r="AN821" i="4"/>
  <c r="AB821" i="4" s="1"/>
  <c r="P821" i="4" s="1"/>
  <c r="AN1054" i="4"/>
  <c r="AB1054" i="4" s="1"/>
  <c r="P1054" i="4" s="1"/>
  <c r="AN814" i="4"/>
  <c r="AB814" i="4" s="1"/>
  <c r="P814" i="4" s="1"/>
  <c r="AN37" i="4"/>
  <c r="AB37" i="4" s="1"/>
  <c r="P37" i="4" s="1"/>
  <c r="AN284" i="4"/>
  <c r="AB284" i="4" s="1"/>
  <c r="P284" i="4" s="1"/>
  <c r="AN451" i="4"/>
  <c r="AB451" i="4" s="1"/>
  <c r="P451" i="4" s="1"/>
  <c r="AN608" i="4"/>
  <c r="AB608" i="4" s="1"/>
  <c r="P608" i="4" s="1"/>
  <c r="AN407" i="4"/>
  <c r="AB407" i="4" s="1"/>
  <c r="P407" i="4" s="1"/>
  <c r="AN555" i="4"/>
  <c r="AB555" i="4" s="1"/>
  <c r="P555" i="4" s="1"/>
  <c r="AN972" i="4"/>
  <c r="AB972" i="4" s="1"/>
  <c r="P972" i="4" s="1"/>
  <c r="AN1195" i="4"/>
  <c r="AB1195" i="4" s="1"/>
  <c r="P1195" i="4" s="1"/>
  <c r="AN30" i="4"/>
  <c r="AB30" i="4" s="1"/>
  <c r="P30" i="4" s="1"/>
  <c r="AN841" i="4"/>
  <c r="AB841" i="4" s="1"/>
  <c r="P841" i="4" s="1"/>
  <c r="AN887" i="4"/>
  <c r="AB887" i="4" s="1"/>
  <c r="P887" i="4" s="1"/>
  <c r="AN1130" i="4"/>
  <c r="AB1130" i="4" s="1"/>
  <c r="P1130" i="4" s="1"/>
  <c r="AN1221" i="4"/>
  <c r="AB1221" i="4" s="1"/>
  <c r="P1221" i="4" s="1"/>
  <c r="AN1037" i="4"/>
  <c r="AB1037" i="4" s="1"/>
  <c r="P1037" i="4" s="1"/>
  <c r="AN937" i="4"/>
  <c r="AB937" i="4" s="1"/>
  <c r="P937" i="4" s="1"/>
  <c r="AN1075" i="4"/>
  <c r="AB1075" i="4" s="1"/>
  <c r="P1075" i="4" s="1"/>
  <c r="AN645" i="4"/>
  <c r="AB645" i="4" s="1"/>
  <c r="P645" i="4" s="1"/>
  <c r="AN1163" i="4"/>
  <c r="AB1163" i="4" s="1"/>
  <c r="P1163" i="4" s="1"/>
  <c r="AN578" i="4"/>
  <c r="AB578" i="4" s="1"/>
  <c r="P578" i="4" s="1"/>
  <c r="AN544" i="4"/>
  <c r="AB544" i="4" s="1"/>
  <c r="P544" i="4" s="1"/>
  <c r="AN775" i="4"/>
  <c r="AB775" i="4" s="1"/>
  <c r="P775" i="4" s="1"/>
  <c r="AN472" i="4"/>
  <c r="AB472" i="4" s="1"/>
  <c r="P472" i="4" s="1"/>
  <c r="AN677" i="4"/>
  <c r="AB677" i="4" s="1"/>
  <c r="P677" i="4" s="1"/>
  <c r="AN182" i="4"/>
  <c r="AB182" i="4" s="1"/>
  <c r="P182" i="4" s="1"/>
  <c r="AN532" i="4"/>
  <c r="AB532" i="4" s="1"/>
  <c r="P532" i="4" s="1"/>
  <c r="AN637" i="4"/>
  <c r="AB637" i="4" s="1"/>
  <c r="P637" i="4" s="1"/>
  <c r="AN629" i="4"/>
  <c r="AB629" i="4" s="1"/>
  <c r="P629" i="4" s="1"/>
  <c r="AN114" i="4"/>
  <c r="AB114" i="4" s="1"/>
  <c r="P114" i="4" s="1"/>
  <c r="AN515" i="4"/>
  <c r="AB515" i="4" s="1"/>
  <c r="P515" i="4" s="1"/>
  <c r="AN221" i="4"/>
  <c r="AB221" i="4" s="1"/>
  <c r="P221" i="4" s="1"/>
  <c r="AN184" i="4"/>
  <c r="AB184" i="4" s="1"/>
  <c r="P184" i="4" s="1"/>
  <c r="AN882" i="4"/>
  <c r="AB882" i="4" s="1"/>
  <c r="P882" i="4" s="1"/>
  <c r="AN790" i="4"/>
  <c r="AB790" i="4" s="1"/>
  <c r="P790" i="4" s="1"/>
  <c r="AN1102" i="4"/>
  <c r="AB1102" i="4" s="1"/>
  <c r="P1102" i="4" s="1"/>
  <c r="AN1124" i="4"/>
  <c r="AB1124" i="4" s="1"/>
  <c r="P1124" i="4" s="1"/>
  <c r="AN907" i="4"/>
  <c r="AB907" i="4" s="1"/>
  <c r="P907" i="4" s="1"/>
  <c r="AN712" i="4"/>
  <c r="AB712" i="4" s="1"/>
  <c r="P712" i="4" s="1"/>
  <c r="AN785" i="4"/>
  <c r="AB785" i="4" s="1"/>
  <c r="P785" i="4" s="1"/>
  <c r="AN912" i="4"/>
  <c r="AB912" i="4" s="1"/>
  <c r="P912" i="4" s="1"/>
  <c r="AN661" i="4"/>
  <c r="AB661" i="4" s="1"/>
  <c r="P661" i="4" s="1"/>
  <c r="AN452" i="4"/>
  <c r="AB452" i="4" s="1"/>
  <c r="P452" i="4" s="1"/>
  <c r="AN190" i="4"/>
  <c r="AB190" i="4" s="1"/>
  <c r="P190" i="4" s="1"/>
  <c r="AN173" i="4"/>
  <c r="AB173" i="4" s="1"/>
  <c r="P173" i="4" s="1"/>
  <c r="AN955" i="4"/>
  <c r="AB955" i="4" s="1"/>
  <c r="P955" i="4" s="1"/>
  <c r="AN358" i="4"/>
  <c r="AB358" i="4" s="1"/>
  <c r="P358" i="4" s="1"/>
  <c r="AN15" i="4"/>
  <c r="AB15" i="4" s="1"/>
  <c r="P15" i="4" s="1"/>
  <c r="AN410" i="4"/>
  <c r="AB410" i="4" s="1"/>
  <c r="P410" i="4" s="1"/>
  <c r="AN524" i="4"/>
  <c r="AB524" i="4" s="1"/>
  <c r="P524" i="4" s="1"/>
  <c r="AN25" i="4"/>
  <c r="AB25" i="4" s="1"/>
  <c r="P25" i="4" s="1"/>
  <c r="AN1106" i="4"/>
  <c r="AB1106" i="4" s="1"/>
  <c r="P1106" i="4" s="1"/>
  <c r="AN152" i="4"/>
  <c r="AB152" i="4" s="1"/>
  <c r="P152" i="4" s="1"/>
  <c r="AN980" i="4"/>
  <c r="AB980" i="4" s="1"/>
  <c r="P980" i="4" s="1"/>
  <c r="AN708" i="4"/>
  <c r="AB708" i="4" s="1"/>
  <c r="P708" i="4" s="1"/>
  <c r="AN1020" i="4"/>
  <c r="AB1020" i="4" s="1"/>
  <c r="P1020" i="4" s="1"/>
  <c r="AN648" i="4"/>
  <c r="AB648" i="4" s="1"/>
  <c r="P648" i="4" s="1"/>
  <c r="AN506" i="4"/>
  <c r="AB506" i="4" s="1"/>
  <c r="P506" i="4" s="1"/>
  <c r="AN230" i="4"/>
  <c r="AB230" i="4" s="1"/>
  <c r="P230" i="4" s="1"/>
  <c r="AN855" i="4"/>
  <c r="AB855" i="4" s="1"/>
  <c r="P855" i="4" s="1"/>
  <c r="AN552" i="4"/>
  <c r="AB552" i="4" s="1"/>
  <c r="P552" i="4" s="1"/>
  <c r="AN423" i="4"/>
  <c r="AB423" i="4" s="1"/>
  <c r="P423" i="4" s="1"/>
  <c r="AN405" i="4"/>
  <c r="AB405" i="4" s="1"/>
  <c r="P405" i="4" s="1"/>
  <c r="AN616" i="4"/>
  <c r="AB616" i="4" s="1"/>
  <c r="P616" i="4" s="1"/>
  <c r="AN150" i="4"/>
  <c r="AB150" i="4" s="1"/>
  <c r="P150" i="4" s="1"/>
  <c r="AN269" i="4"/>
  <c r="AB269" i="4" s="1"/>
  <c r="P269" i="4" s="1"/>
  <c r="AN201" i="4"/>
  <c r="AB201" i="4" s="1"/>
  <c r="P201" i="4" s="1"/>
  <c r="AN1100" i="4"/>
  <c r="AB1100" i="4" s="1"/>
  <c r="P1100" i="4" s="1"/>
  <c r="AN167" i="4"/>
  <c r="AB167" i="4" s="1"/>
  <c r="P167" i="4" s="1"/>
  <c r="AN759" i="4"/>
  <c r="AB759" i="4" s="1"/>
  <c r="P759" i="4" s="1"/>
  <c r="AN377" i="4"/>
  <c r="AB377" i="4" s="1"/>
  <c r="P377" i="4" s="1"/>
  <c r="AN991" i="4"/>
  <c r="AB991" i="4" s="1"/>
  <c r="P991" i="4" s="1"/>
  <c r="AN259" i="4"/>
  <c r="AB259" i="4" s="1"/>
  <c r="P259" i="4" s="1"/>
  <c r="AN82" i="4"/>
  <c r="AB82" i="4" s="1"/>
  <c r="P82" i="4" s="1"/>
  <c r="AN820" i="4"/>
  <c r="AB820" i="4" s="1"/>
  <c r="P820" i="4" s="1"/>
  <c r="AN1099" i="4"/>
  <c r="AB1099" i="4" s="1"/>
  <c r="P1099" i="4" s="1"/>
  <c r="AN901" i="4"/>
  <c r="AB901" i="4" s="1"/>
  <c r="P901" i="4" s="1"/>
  <c r="AN743" i="4"/>
  <c r="AB743" i="4" s="1"/>
  <c r="P743" i="4" s="1"/>
  <c r="AN674" i="4"/>
  <c r="AB674" i="4" s="1"/>
  <c r="P674" i="4" s="1"/>
  <c r="AN586" i="4"/>
  <c r="AB586" i="4" s="1"/>
  <c r="P586" i="4" s="1"/>
  <c r="AN622" i="4"/>
  <c r="AB622" i="4" s="1"/>
  <c r="P622" i="4" s="1"/>
  <c r="AN824" i="4"/>
  <c r="AB824" i="4" s="1"/>
  <c r="P824" i="4" s="1"/>
  <c r="AN1235" i="4"/>
  <c r="AB1235" i="4" s="1"/>
  <c r="P1235" i="4" s="1"/>
  <c r="AN301" i="4"/>
  <c r="AB301" i="4" s="1"/>
  <c r="P301" i="4" s="1"/>
  <c r="AN31" i="4"/>
  <c r="AB31" i="4" s="1"/>
  <c r="P31" i="4" s="1"/>
  <c r="AN22" i="4"/>
  <c r="AB22" i="4" s="1"/>
  <c r="P22" i="4" s="1"/>
  <c r="AN1239" i="4"/>
  <c r="AB1239" i="4" s="1"/>
  <c r="P1239" i="4" s="1"/>
  <c r="AN537" i="4"/>
  <c r="AB537" i="4" s="1"/>
  <c r="P537" i="4" s="1"/>
  <c r="AN406" i="4"/>
  <c r="AB406" i="4" s="1"/>
  <c r="P406" i="4" s="1"/>
  <c r="AN1046" i="4"/>
  <c r="AB1046" i="4" s="1"/>
  <c r="P1046" i="4" s="1"/>
  <c r="AN954" i="4"/>
  <c r="AB954" i="4" s="1"/>
  <c r="P954" i="4" s="1"/>
  <c r="AN1136" i="4"/>
  <c r="AB1136" i="4" s="1"/>
  <c r="P1136" i="4" s="1"/>
  <c r="AN1226" i="4"/>
  <c r="AB1226" i="4" s="1"/>
  <c r="P1226" i="4" s="1"/>
  <c r="AN654" i="4"/>
  <c r="AB654" i="4" s="1"/>
  <c r="P654" i="4" s="1"/>
  <c r="AN635" i="4"/>
  <c r="AB635" i="4" s="1"/>
  <c r="P635" i="4" s="1"/>
  <c r="AN780" i="4"/>
  <c r="AB780" i="4" s="1"/>
  <c r="P780" i="4" s="1"/>
  <c r="AN430" i="4"/>
  <c r="AB430" i="4" s="1"/>
  <c r="P430" i="4" s="1"/>
  <c r="AN343" i="4"/>
  <c r="AB343" i="4" s="1"/>
  <c r="P343" i="4" s="1"/>
  <c r="AN277" i="4"/>
  <c r="AB277" i="4" s="1"/>
  <c r="P277" i="4" s="1"/>
  <c r="AN278" i="4"/>
  <c r="AB278" i="4" s="1"/>
  <c r="P278" i="4" s="1"/>
  <c r="AN24" i="4"/>
  <c r="AB24" i="4" s="1"/>
  <c r="P24" i="4" s="1"/>
  <c r="AN198" i="4"/>
  <c r="AB198" i="4" s="1"/>
  <c r="P198" i="4" s="1"/>
  <c r="AN195" i="4"/>
  <c r="AB195" i="4" s="1"/>
  <c r="P195" i="4" s="1"/>
  <c r="AN354" i="4"/>
  <c r="AB354" i="4" s="1"/>
  <c r="P354" i="4" s="1"/>
  <c r="AN631" i="4"/>
  <c r="AB631" i="4" s="1"/>
  <c r="P631" i="4" s="1"/>
  <c r="AN404" i="4"/>
  <c r="AB404" i="4" s="1"/>
  <c r="P404" i="4" s="1"/>
  <c r="AN667" i="4"/>
  <c r="AB667" i="4" s="1"/>
  <c r="P667" i="4" s="1"/>
  <c r="AN924" i="4"/>
  <c r="AB924" i="4" s="1"/>
  <c r="P924" i="4" s="1"/>
  <c r="AN501" i="4"/>
  <c r="AB501" i="4" s="1"/>
  <c r="P501" i="4" s="1"/>
  <c r="AN282" i="4"/>
  <c r="AB282" i="4" s="1"/>
  <c r="P282" i="4" s="1"/>
  <c r="AN247" i="4"/>
  <c r="AB247" i="4" s="1"/>
  <c r="P247" i="4" s="1"/>
  <c r="AN309" i="4"/>
  <c r="AB309" i="4" s="1"/>
  <c r="P309" i="4" s="1"/>
  <c r="AN206" i="4"/>
  <c r="AB206" i="4" s="1"/>
  <c r="P206" i="4" s="1"/>
  <c r="AN634" i="4"/>
  <c r="AB634" i="4" s="1"/>
  <c r="P634" i="4" s="1"/>
  <c r="AN633" i="4"/>
  <c r="AB633" i="4" s="1"/>
  <c r="P633" i="4" s="1"/>
  <c r="AN1252" i="4"/>
  <c r="AB1252" i="4" s="1"/>
  <c r="P1252" i="4" s="1"/>
  <c r="AN851" i="4"/>
  <c r="AB851" i="4" s="1"/>
  <c r="P851" i="4" s="1"/>
  <c r="AN1077" i="4"/>
  <c r="AB1077" i="4" s="1"/>
  <c r="P1077" i="4" s="1"/>
  <c r="AN442" i="4"/>
  <c r="AB442" i="4" s="1"/>
  <c r="P442" i="4" s="1"/>
  <c r="AN535" i="4"/>
  <c r="AB535" i="4" s="1"/>
  <c r="P535" i="4" s="1"/>
  <c r="AN536" i="4"/>
  <c r="AB536" i="4" s="1"/>
  <c r="P536" i="4" s="1"/>
  <c r="AN344" i="4"/>
  <c r="AB344" i="4" s="1"/>
  <c r="P344" i="4" s="1"/>
  <c r="AN858" i="4"/>
  <c r="AB858" i="4" s="1"/>
  <c r="P858" i="4" s="1"/>
  <c r="AN338" i="4"/>
  <c r="AB338" i="4" s="1"/>
  <c r="P338" i="4" s="1"/>
  <c r="AN1175" i="4"/>
  <c r="AB1175" i="4" s="1"/>
  <c r="P1175" i="4" s="1"/>
  <c r="AN108" i="4"/>
  <c r="AB108" i="4" s="1"/>
  <c r="P108" i="4" s="1"/>
  <c r="AN1166" i="4"/>
  <c r="AB1166" i="4" s="1"/>
  <c r="P1166" i="4" s="1"/>
  <c r="AN499" i="4"/>
  <c r="AB499" i="4" s="1"/>
  <c r="P499" i="4" s="1"/>
  <c r="AN958" i="4"/>
  <c r="AB958" i="4" s="1"/>
  <c r="P958" i="4" s="1"/>
  <c r="AN1109" i="4"/>
  <c r="AB1109" i="4" s="1"/>
  <c r="P1109" i="4" s="1"/>
  <c r="AN745" i="4"/>
  <c r="AB745" i="4" s="1"/>
  <c r="P745" i="4" s="1"/>
  <c r="AN228" i="4"/>
  <c r="AB228" i="4" s="1"/>
  <c r="P228" i="4" s="1"/>
  <c r="AN1009" i="4"/>
  <c r="AB1009" i="4" s="1"/>
  <c r="P1009" i="4" s="1"/>
  <c r="AN345" i="4"/>
  <c r="AB345" i="4" s="1"/>
  <c r="P345" i="4" s="1"/>
  <c r="AN836" i="4"/>
  <c r="AB836" i="4" s="1"/>
  <c r="P836" i="4" s="1"/>
  <c r="AN73" i="4"/>
  <c r="AB73" i="4" s="1"/>
  <c r="P73" i="4" s="1"/>
  <c r="AN880" i="4"/>
  <c r="AB880" i="4" s="1"/>
  <c r="P880" i="4" s="1"/>
  <c r="AN1187" i="4"/>
  <c r="AB1187" i="4" s="1"/>
  <c r="P1187" i="4" s="1"/>
  <c r="AN462" i="4"/>
  <c r="AB462" i="4" s="1"/>
  <c r="P462" i="4" s="1"/>
  <c r="AN130" i="4"/>
  <c r="AB130" i="4" s="1"/>
  <c r="P130" i="4" s="1"/>
  <c r="AN732" i="4"/>
  <c r="AB732" i="4" s="1"/>
  <c r="P732" i="4" s="1"/>
  <c r="AN248" i="4"/>
  <c r="AB248" i="4" s="1"/>
  <c r="P248" i="4" s="1"/>
  <c r="AN111" i="4"/>
  <c r="AB111" i="4" s="1"/>
  <c r="P111" i="4" s="1"/>
  <c r="AN1248" i="4"/>
  <c r="AB1248" i="4" s="1"/>
  <c r="P1248" i="4" s="1"/>
  <c r="AN604" i="4"/>
  <c r="AB604" i="4" s="1"/>
  <c r="P604" i="4" s="1"/>
  <c r="AN865" i="4"/>
  <c r="AB865" i="4" s="1"/>
  <c r="P865" i="4" s="1"/>
  <c r="AN646" i="4"/>
  <c r="AB646" i="4" s="1"/>
  <c r="P646" i="4" s="1"/>
  <c r="AN818" i="4"/>
  <c r="AB818" i="4" s="1"/>
  <c r="P818" i="4" s="1"/>
  <c r="AN970" i="4"/>
  <c r="AB970" i="4" s="1"/>
  <c r="P970" i="4" s="1"/>
  <c r="AN465" i="4"/>
  <c r="AB465" i="4" s="1"/>
  <c r="P465" i="4" s="1"/>
  <c r="AN840" i="4"/>
  <c r="AB840" i="4" s="1"/>
  <c r="P840" i="4" s="1"/>
  <c r="AN590" i="4"/>
  <c r="AB590" i="4" s="1"/>
  <c r="P590" i="4" s="1"/>
  <c r="AN899" i="4"/>
  <c r="AB899" i="4" s="1"/>
  <c r="P899" i="4" s="1"/>
  <c r="AN64" i="4"/>
  <c r="AB64" i="4" s="1"/>
  <c r="P64" i="4" s="1"/>
  <c r="AN1223" i="4"/>
  <c r="AB1223" i="4" s="1"/>
  <c r="P1223" i="4" s="1"/>
  <c r="AN9" i="4"/>
  <c r="AB9" i="4" s="1"/>
  <c r="P9" i="4" s="1"/>
  <c r="AN627" i="4"/>
  <c r="AB627" i="4" s="1"/>
  <c r="P627" i="4" s="1"/>
  <c r="AN1108" i="4"/>
  <c r="AB1108" i="4" s="1"/>
  <c r="P1108" i="4" s="1"/>
  <c r="AN574" i="4"/>
  <c r="AB574" i="4" s="1"/>
  <c r="P574" i="4" s="1"/>
  <c r="AN866" i="4"/>
  <c r="AB866" i="4" s="1"/>
  <c r="P866" i="4" s="1"/>
  <c r="AN607" i="4"/>
  <c r="AB607" i="4" s="1"/>
  <c r="P607" i="4" s="1"/>
  <c r="AN97" i="4"/>
  <c r="AB97" i="4" s="1"/>
  <c r="P97" i="4" s="1"/>
  <c r="AN566" i="4"/>
  <c r="AB566" i="4" s="1"/>
  <c r="P566" i="4" s="1"/>
  <c r="AN938" i="4"/>
  <c r="AB938" i="4" s="1"/>
  <c r="P938" i="4" s="1"/>
  <c r="AN1005" i="4"/>
  <c r="AB1005" i="4" s="1"/>
  <c r="P1005" i="4" s="1"/>
  <c r="AN488" i="4"/>
  <c r="AB488" i="4" s="1"/>
  <c r="P488" i="4" s="1"/>
  <c r="AN598" i="4"/>
  <c r="AB598" i="4" s="1"/>
  <c r="P598" i="4" s="1"/>
  <c r="AN110" i="4"/>
  <c r="AB110" i="4" s="1"/>
  <c r="P110" i="4" s="1"/>
  <c r="AN1154" i="4"/>
  <c r="AB1154" i="4" s="1"/>
  <c r="P1154" i="4" s="1"/>
  <c r="AN1246" i="4"/>
  <c r="AB1246" i="4" s="1"/>
  <c r="P1246" i="4" s="1"/>
  <c r="AN305" i="4"/>
  <c r="AB305" i="4" s="1"/>
  <c r="P305" i="4" s="1"/>
  <c r="AN1128" i="4"/>
  <c r="AB1128" i="4" s="1"/>
  <c r="P1128" i="4" s="1"/>
  <c r="AN287" i="4"/>
  <c r="AB287" i="4" s="1"/>
  <c r="P287" i="4" s="1"/>
  <c r="AN827" i="4"/>
  <c r="AB827" i="4" s="1"/>
  <c r="P827" i="4" s="1"/>
  <c r="AN441" i="4"/>
  <c r="AB441" i="4" s="1"/>
  <c r="P441" i="4" s="1"/>
  <c r="AN791" i="4"/>
  <c r="AB791" i="4" s="1"/>
  <c r="P791" i="4" s="1"/>
  <c r="AN505" i="4"/>
  <c r="AB505" i="4" s="1"/>
  <c r="P505" i="4" s="1"/>
  <c r="AN596" i="4"/>
  <c r="AB596" i="4" s="1"/>
  <c r="P596" i="4" s="1"/>
  <c r="AN862" i="4"/>
  <c r="AB862" i="4" s="1"/>
  <c r="P862" i="4" s="1"/>
  <c r="AN459" i="4"/>
  <c r="AB459" i="4" s="1"/>
  <c r="P459" i="4" s="1"/>
  <c r="AN1058" i="4"/>
  <c r="AB1058" i="4" s="1"/>
  <c r="P1058" i="4" s="1"/>
  <c r="AN798" i="4"/>
  <c r="AB798" i="4" s="1"/>
  <c r="P798" i="4" s="1"/>
  <c r="AN588" i="4"/>
  <c r="AB588" i="4" s="1"/>
  <c r="P588" i="4" s="1"/>
  <c r="AN518" i="4"/>
  <c r="AB518" i="4" s="1"/>
  <c r="P518" i="4" s="1"/>
  <c r="AN715" i="4"/>
  <c r="AB715" i="4" s="1"/>
  <c r="P715" i="4" s="1"/>
  <c r="AN493" i="4"/>
  <c r="AB493" i="4" s="1"/>
  <c r="P493" i="4" s="1"/>
  <c r="AN468" i="4"/>
  <c r="AB468" i="4" s="1"/>
  <c r="P468" i="4" s="1"/>
  <c r="AN370" i="4"/>
  <c r="AB370" i="4" s="1"/>
  <c r="P370" i="4" s="1"/>
  <c r="AN425" i="4"/>
  <c r="AB425" i="4" s="1"/>
  <c r="P425" i="4" s="1"/>
  <c r="AN570" i="4"/>
  <c r="AB570" i="4" s="1"/>
  <c r="P570" i="4" s="1"/>
  <c r="AN975" i="4"/>
  <c r="AB975" i="4" s="1"/>
  <c r="P975" i="4" s="1"/>
  <c r="AN216" i="4"/>
  <c r="AB216" i="4" s="1"/>
  <c r="P216" i="4" s="1"/>
  <c r="AN750" i="4"/>
  <c r="AB750" i="4" s="1"/>
  <c r="P750" i="4" s="1"/>
  <c r="AN663" i="4"/>
  <c r="AB663" i="4" s="1"/>
  <c r="P663" i="4" s="1"/>
  <c r="AN1155" i="4"/>
  <c r="AB1155" i="4" s="1"/>
  <c r="P1155" i="4" s="1"/>
  <c r="AN519" i="4"/>
  <c r="AB519" i="4" s="1"/>
  <c r="P519" i="4" s="1"/>
  <c r="AN675" i="4"/>
  <c r="AB675" i="4" s="1"/>
  <c r="P675" i="4" s="1"/>
  <c r="AN870" i="4"/>
  <c r="AB870" i="4" s="1"/>
  <c r="P870" i="4" s="1"/>
  <c r="AN151" i="4"/>
  <c r="AB151" i="4" s="1"/>
  <c r="P151" i="4" s="1"/>
  <c r="AN904" i="4"/>
  <c r="AB904" i="4" s="1"/>
  <c r="P904" i="4" s="1"/>
  <c r="AN364" i="4"/>
  <c r="AB364" i="4" s="1"/>
  <c r="P364" i="4" s="1"/>
  <c r="AN387" i="4"/>
  <c r="AB387" i="4" s="1"/>
  <c r="P387" i="4" s="1"/>
  <c r="AN504" i="4"/>
  <c r="AB504" i="4" s="1"/>
  <c r="P504" i="4" s="1"/>
  <c r="AN437" i="4"/>
  <c r="AB437" i="4" s="1"/>
  <c r="P437" i="4" s="1"/>
  <c r="AN164" i="4"/>
  <c r="AB164" i="4" s="1"/>
  <c r="P164" i="4" s="1"/>
  <c r="AN1157" i="4"/>
  <c r="AB1157" i="4" s="1"/>
  <c r="P1157" i="4" s="1"/>
  <c r="AN842" i="4"/>
  <c r="AB842" i="4" s="1"/>
  <c r="P842" i="4" s="1"/>
  <c r="AN755" i="4"/>
  <c r="AB755" i="4" s="1"/>
  <c r="P755" i="4" s="1"/>
  <c r="AN435" i="4"/>
  <c r="AB435" i="4" s="1"/>
  <c r="P435" i="4" s="1"/>
  <c r="AN261" i="4"/>
  <c r="AB261" i="4" s="1"/>
  <c r="P261" i="4" s="1"/>
  <c r="AN467" i="4"/>
  <c r="AB467" i="4" s="1"/>
  <c r="P467" i="4" s="1"/>
  <c r="AN51" i="4"/>
  <c r="AB51" i="4" s="1"/>
  <c r="P51" i="4" s="1"/>
  <c r="AN1073" i="4"/>
  <c r="AB1073" i="4" s="1"/>
  <c r="P1073" i="4" s="1"/>
  <c r="AN1188" i="4"/>
  <c r="AB1188" i="4" s="1"/>
  <c r="P1188" i="4" s="1"/>
  <c r="AN236" i="4"/>
  <c r="AB236" i="4" s="1"/>
  <c r="P236" i="4" s="1"/>
  <c r="AN439" i="4"/>
  <c r="AB439" i="4" s="1"/>
  <c r="P439" i="4" s="1"/>
  <c r="AN288" i="4"/>
  <c r="AB288" i="4" s="1"/>
  <c r="P288" i="4" s="1"/>
  <c r="AN326" i="4"/>
  <c r="AB326" i="4" s="1"/>
  <c r="P326" i="4" s="1"/>
  <c r="AN179" i="4"/>
  <c r="AB179" i="4" s="1"/>
  <c r="P179" i="4" s="1"/>
  <c r="AN157" i="4"/>
  <c r="AB157" i="4" s="1"/>
  <c r="P157" i="4" s="1"/>
  <c r="AN199" i="4"/>
  <c r="AB199" i="4" s="1"/>
  <c r="P199" i="4" s="1"/>
  <c r="AN1241" i="4"/>
  <c r="AB1241" i="4" s="1"/>
  <c r="P1241" i="4" s="1"/>
  <c r="AN998" i="4"/>
  <c r="AB998" i="4" s="1"/>
  <c r="P998" i="4" s="1"/>
  <c r="AN986" i="4"/>
  <c r="AB986" i="4" s="1"/>
  <c r="P986" i="4" s="1"/>
  <c r="AN1098" i="4"/>
  <c r="AB1098" i="4" s="1"/>
  <c r="P1098" i="4" s="1"/>
  <c r="AN267" i="4"/>
  <c r="AB267" i="4" s="1"/>
  <c r="P267" i="4" s="1"/>
  <c r="AN346" i="4"/>
  <c r="AB346" i="4" s="1"/>
  <c r="P346" i="4" s="1"/>
  <c r="AN925" i="4"/>
  <c r="AB925" i="4" s="1"/>
  <c r="P925" i="4" s="1"/>
  <c r="AN918" i="4"/>
  <c r="AB918" i="4" s="1"/>
  <c r="P918" i="4" s="1"/>
  <c r="AN611" i="4"/>
  <c r="AB611" i="4" s="1"/>
  <c r="P611" i="4" s="1"/>
  <c r="AN1002" i="4"/>
  <c r="AB1002" i="4" s="1"/>
  <c r="P1002" i="4" s="1"/>
  <c r="AN808" i="4"/>
  <c r="AB808" i="4" s="1"/>
  <c r="P808" i="4" s="1"/>
  <c r="AN581" i="4"/>
  <c r="AB581" i="4" s="1"/>
  <c r="P581" i="4" s="1"/>
  <c r="AN702" i="4"/>
  <c r="AB702" i="4" s="1"/>
  <c r="P702" i="4" s="1"/>
  <c r="AN382" i="4"/>
  <c r="AB382" i="4" s="1"/>
  <c r="P382" i="4" s="1"/>
  <c r="AN313" i="4"/>
  <c r="AB313" i="4" s="1"/>
  <c r="P313" i="4" s="1"/>
  <c r="AN189" i="4"/>
  <c r="AB189" i="4" s="1"/>
  <c r="P189" i="4" s="1"/>
  <c r="AN147" i="4"/>
  <c r="AB147" i="4" s="1"/>
  <c r="P147" i="4" s="1"/>
  <c r="AN299" i="4"/>
  <c r="AB299" i="4" s="1"/>
  <c r="P299" i="4" s="1"/>
  <c r="AN276" i="4"/>
  <c r="AB276" i="4" s="1"/>
  <c r="P276" i="4" s="1"/>
  <c r="AN658" i="4"/>
  <c r="AB658" i="4" s="1"/>
  <c r="P658" i="4" s="1"/>
  <c r="AN892" i="4"/>
  <c r="AB892" i="4" s="1"/>
  <c r="P892" i="4" s="1"/>
  <c r="AN893" i="4"/>
  <c r="AB893" i="4" s="1"/>
  <c r="P893" i="4" s="1"/>
  <c r="AN979" i="4"/>
  <c r="AB979" i="4" s="1"/>
  <c r="P979" i="4" s="1"/>
  <c r="AN262" i="4"/>
  <c r="AB262" i="4" s="1"/>
  <c r="P262" i="4" s="1"/>
  <c r="AN35" i="4"/>
  <c r="AB35" i="4" s="1"/>
  <c r="P35" i="4" s="1"/>
  <c r="AN713" i="4"/>
  <c r="AB713" i="4" s="1"/>
  <c r="P713" i="4" s="1"/>
  <c r="AN453" i="4"/>
  <c r="AB453" i="4" s="1"/>
  <c r="P453" i="4" s="1"/>
  <c r="AN347" i="4"/>
  <c r="AB347" i="4" s="1"/>
  <c r="P347" i="4" s="1"/>
  <c r="AN233" i="4"/>
  <c r="AB233" i="4" s="1"/>
  <c r="P233" i="4" s="1"/>
  <c r="AN1033" i="4"/>
  <c r="AB1033" i="4" s="1"/>
  <c r="P1033" i="4" s="1"/>
  <c r="AN700" i="4"/>
  <c r="AB700" i="4" s="1"/>
  <c r="P700" i="4" s="1"/>
  <c r="AN60" i="4"/>
  <c r="AB60" i="4" s="1"/>
  <c r="P60" i="4" s="1"/>
  <c r="AN133" i="4"/>
  <c r="AB133" i="4" s="1"/>
  <c r="P133" i="4" s="1"/>
  <c r="AN257" i="4"/>
  <c r="AB257" i="4" s="1"/>
  <c r="P257" i="4" s="1"/>
  <c r="AN321" i="4"/>
  <c r="AB321" i="4" s="1"/>
  <c r="P321" i="4" s="1"/>
  <c r="AN773" i="4"/>
  <c r="AB773" i="4" s="1"/>
  <c r="P773" i="4" s="1"/>
  <c r="AN602" i="4"/>
  <c r="AB602" i="4" s="1"/>
  <c r="P602" i="4" s="1"/>
  <c r="AN934" i="4"/>
  <c r="AB934" i="4" s="1"/>
  <c r="P934" i="4" s="1"/>
  <c r="AN187" i="4"/>
  <c r="AB187" i="4" s="1"/>
  <c r="P187" i="4" s="1"/>
  <c r="AN784" i="4"/>
  <c r="AB784" i="4" s="1"/>
  <c r="P784" i="4" s="1"/>
  <c r="AN149" i="4"/>
  <c r="AB149" i="4" s="1"/>
  <c r="P149" i="4" s="1"/>
  <c r="AN100" i="4"/>
  <c r="AB100" i="4" s="1"/>
  <c r="P100" i="4" s="1"/>
  <c r="AN13" i="4"/>
  <c r="AB13" i="4" s="1"/>
  <c r="P13" i="4" s="1"/>
  <c r="AN921" i="4"/>
  <c r="AB921" i="4" s="1"/>
  <c r="P921" i="4" s="1"/>
  <c r="AN333" i="4"/>
  <c r="AB333" i="4" s="1"/>
  <c r="P333" i="4" s="1"/>
  <c r="AN582" i="4"/>
  <c r="AB582" i="4" s="1"/>
  <c r="P582" i="4" s="1"/>
  <c r="AN163" i="4"/>
  <c r="AB163" i="4" s="1"/>
  <c r="P163" i="4" s="1"/>
  <c r="AN166" i="4"/>
  <c r="AB166" i="4" s="1"/>
  <c r="P166" i="4" s="1"/>
  <c r="AN55" i="4"/>
  <c r="AB55" i="4" s="1"/>
  <c r="P55" i="4" s="1"/>
  <c r="AN109" i="4"/>
  <c r="AB109" i="4" s="1"/>
  <c r="P109" i="4" s="1"/>
  <c r="AN388" i="4"/>
  <c r="AB388" i="4" s="1"/>
  <c r="P388" i="4" s="1"/>
  <c r="AN819" i="4"/>
  <c r="AB819" i="4" s="1"/>
  <c r="P819" i="4" s="1"/>
  <c r="AN902" i="4"/>
  <c r="AB902" i="4" s="1"/>
  <c r="P902" i="4" s="1"/>
  <c r="AN668" i="4"/>
  <c r="AB668" i="4" s="1"/>
  <c r="P668" i="4" s="1"/>
  <c r="AN162" i="4"/>
  <c r="AB162" i="4" s="1"/>
  <c r="P162" i="4" s="1"/>
  <c r="AN687" i="4"/>
  <c r="AB687" i="4" s="1"/>
  <c r="P687" i="4" s="1"/>
  <c r="AN105" i="4"/>
  <c r="AB105" i="4" s="1"/>
  <c r="P105" i="4" s="1"/>
  <c r="AN1152" i="4"/>
  <c r="AB1152" i="4" s="1"/>
  <c r="P1152" i="4" s="1"/>
  <c r="AN1121" i="4"/>
  <c r="AB1121" i="4" s="1"/>
  <c r="P1121" i="4" s="1"/>
  <c r="AN419" i="4"/>
  <c r="AB419" i="4" s="1"/>
  <c r="P419" i="4" s="1"/>
  <c r="AN494" i="4"/>
  <c r="AB494" i="4" s="1"/>
  <c r="P494" i="4" s="1"/>
  <c r="AN610" i="4"/>
  <c r="AB610" i="4" s="1"/>
  <c r="P610" i="4" s="1"/>
  <c r="AN528" i="4"/>
  <c r="AB528" i="4" s="1"/>
  <c r="P528" i="4" s="1"/>
  <c r="AN41" i="4"/>
  <c r="AB41" i="4" s="1"/>
  <c r="P41" i="4" s="1"/>
  <c r="AN36" i="4"/>
  <c r="AB36" i="4" s="1"/>
  <c r="P36" i="4" s="1"/>
  <c r="AN1034" i="4"/>
  <c r="AB1034" i="4" s="1"/>
  <c r="P1034" i="4" s="1"/>
  <c r="AN307" i="4"/>
  <c r="AB307" i="4" s="1"/>
  <c r="P307" i="4" s="1"/>
  <c r="AN1207" i="4"/>
  <c r="AB1207" i="4" s="1"/>
  <c r="P1207" i="4" s="1"/>
  <c r="AN843" i="4"/>
  <c r="AB843" i="4" s="1"/>
  <c r="P843" i="4" s="1"/>
  <c r="AN177" i="4"/>
  <c r="AB177" i="4" s="1"/>
  <c r="P177" i="4" s="1"/>
  <c r="AN801" i="4"/>
  <c r="AB801" i="4" s="1"/>
  <c r="P801" i="4" s="1"/>
  <c r="AN945" i="4"/>
  <c r="AB945" i="4" s="1"/>
  <c r="P945" i="4" s="1"/>
  <c r="AN867" i="4"/>
  <c r="AB867" i="4" s="1"/>
  <c r="P867" i="4" s="1"/>
  <c r="AN252" i="4"/>
  <c r="AB252" i="4" s="1"/>
  <c r="P252" i="4" s="1"/>
  <c r="AN211" i="4"/>
  <c r="AB211" i="4" s="1"/>
  <c r="P211" i="4" s="1"/>
  <c r="AN693" i="4"/>
  <c r="AB693" i="4" s="1"/>
  <c r="P693" i="4" s="1"/>
  <c r="AN531" i="4"/>
  <c r="AB531" i="4" s="1"/>
  <c r="P531" i="4" s="1"/>
  <c r="AN292" i="4"/>
  <c r="AB292" i="4" s="1"/>
  <c r="P292" i="4" s="1"/>
  <c r="AN690" i="4"/>
  <c r="AB690" i="4" s="1"/>
  <c r="P690" i="4" s="1"/>
  <c r="AN709" i="4"/>
  <c r="AB709" i="4" s="1"/>
  <c r="P709" i="4" s="1"/>
  <c r="AN751" i="4"/>
  <c r="AB751" i="4" s="1"/>
  <c r="P751" i="4" s="1"/>
  <c r="AN1247" i="4"/>
  <c r="AB1247" i="4" s="1"/>
  <c r="P1247" i="4" s="1"/>
  <c r="AN11" i="4"/>
  <c r="AB11" i="4" s="1"/>
  <c r="P11" i="4" s="1"/>
  <c r="AN135" i="4"/>
  <c r="AB135" i="4" s="1"/>
  <c r="P135" i="4" s="1"/>
  <c r="AN464" i="4"/>
  <c r="AB464" i="4" s="1"/>
  <c r="P464" i="4" s="1"/>
  <c r="AN386" i="4"/>
  <c r="AB386" i="4" s="1"/>
  <c r="P386" i="4" s="1"/>
  <c r="AN229" i="4"/>
  <c r="AB229" i="4" s="1"/>
  <c r="P229" i="4" s="1"/>
  <c r="AN1204" i="4"/>
  <c r="AB1204" i="4" s="1"/>
  <c r="P1204" i="4" s="1"/>
  <c r="AN161" i="4"/>
  <c r="AB161" i="4" s="1"/>
  <c r="P161" i="4" s="1"/>
  <c r="AN70" i="4"/>
  <c r="AB70" i="4" s="1"/>
  <c r="P70" i="4" s="1"/>
  <c r="AN1113" i="4"/>
  <c r="AB1113" i="4" s="1"/>
  <c r="P1113" i="4" s="1"/>
  <c r="AN244" i="4"/>
  <c r="AB244" i="4" s="1"/>
  <c r="P244" i="4" s="1"/>
  <c r="AN1150" i="4"/>
  <c r="AB1150" i="4" s="1"/>
  <c r="P1150" i="4" s="1"/>
  <c r="AN639" i="4"/>
  <c r="AB639" i="4" s="1"/>
  <c r="P639" i="4" s="1"/>
  <c r="AN381" i="4"/>
  <c r="AB381" i="4" s="1"/>
  <c r="P381" i="4" s="1"/>
  <c r="AN691" i="4"/>
  <c r="AB691" i="4" s="1"/>
  <c r="P691" i="4" s="1"/>
  <c r="AN802" i="4"/>
  <c r="AB802" i="4" s="1"/>
  <c r="P802" i="4" s="1"/>
  <c r="AN58" i="4"/>
  <c r="AB58" i="4" s="1"/>
  <c r="P58" i="4" s="1"/>
  <c r="AN1026" i="4"/>
  <c r="AB1026" i="4" s="1"/>
  <c r="P1026" i="4" s="1"/>
  <c r="AN359" i="4"/>
  <c r="AB359" i="4" s="1"/>
  <c r="P359" i="4" s="1"/>
  <c r="AN283" i="4"/>
  <c r="AB283" i="4" s="1"/>
  <c r="P283" i="4" s="1"/>
  <c r="AN1056" i="4"/>
  <c r="AB1056" i="4" s="1"/>
  <c r="P1056" i="4" s="1"/>
  <c r="AN558" i="4"/>
  <c r="AB558" i="4" s="1"/>
  <c r="P558" i="4" s="1"/>
  <c r="AN513" i="4"/>
  <c r="AB513" i="4" s="1"/>
  <c r="P513" i="4" s="1"/>
  <c r="AN509" i="4"/>
  <c r="AB509" i="4" s="1"/>
  <c r="P509" i="4" s="1"/>
  <c r="AN754" i="4"/>
  <c r="AB754" i="4" s="1"/>
  <c r="P754" i="4" s="1"/>
  <c r="AN61" i="4"/>
  <c r="AB61" i="4" s="1"/>
  <c r="P61" i="4" s="1"/>
  <c r="AN672" i="4"/>
  <c r="AB672" i="4" s="1"/>
  <c r="P672" i="4" s="1"/>
  <c r="AN113" i="4"/>
  <c r="AB113" i="4" s="1"/>
  <c r="P113" i="4" s="1"/>
  <c r="AN572" i="4"/>
  <c r="AB572" i="4" s="1"/>
  <c r="P572" i="4" s="1"/>
  <c r="AN597" i="4"/>
  <c r="AB597" i="4" s="1"/>
  <c r="P597" i="4" s="1"/>
  <c r="AN115" i="4"/>
  <c r="AB115" i="4" s="1"/>
  <c r="P115" i="4" s="1"/>
  <c r="AN395" i="4"/>
  <c r="AB395" i="4" s="1"/>
  <c r="P395" i="4" s="1"/>
  <c r="AN200" i="4"/>
  <c r="AB200" i="4" s="1"/>
  <c r="P200" i="4" s="1"/>
  <c r="AN87" i="4"/>
  <c r="AB87" i="4" s="1"/>
  <c r="P87" i="4" s="1"/>
  <c r="AN650" i="4"/>
  <c r="AB650" i="4" s="1"/>
  <c r="P650" i="4" s="1"/>
  <c r="AN744" i="4"/>
  <c r="AB744" i="4" s="1"/>
  <c r="P744" i="4" s="1"/>
  <c r="AN1178" i="4"/>
  <c r="AB1178" i="4" s="1"/>
  <c r="P1178" i="4" s="1"/>
  <c r="AN1236" i="4"/>
  <c r="AB1236" i="4" s="1"/>
  <c r="P1236" i="4" s="1"/>
  <c r="AN534" i="4"/>
  <c r="AB534" i="4" s="1"/>
  <c r="P534" i="4" s="1"/>
  <c r="AN510" i="4"/>
  <c r="AB510" i="4" s="1"/>
  <c r="P510" i="4" s="1"/>
  <c r="AN119" i="4"/>
  <c r="AB119" i="4" s="1"/>
  <c r="P119" i="4" s="1"/>
  <c r="AN192" i="4"/>
  <c r="AB192" i="4" s="1"/>
  <c r="P192" i="4" s="1"/>
  <c r="AN1071" i="4"/>
  <c r="AB1071" i="4" s="1"/>
  <c r="P1071" i="4" s="1"/>
  <c r="AN638" i="4"/>
  <c r="AB638" i="4" s="1"/>
  <c r="P638" i="4" s="1"/>
  <c r="AN148" i="4"/>
  <c r="AB148" i="4" s="1"/>
  <c r="P148" i="4" s="1"/>
  <c r="AN169" i="4"/>
  <c r="AB169" i="4" s="1"/>
  <c r="P169" i="4" s="1"/>
  <c r="AN891" i="4"/>
  <c r="AB891" i="4" s="1"/>
  <c r="P891" i="4" s="1"/>
  <c r="AN864" i="4"/>
  <c r="AB864" i="4" s="1"/>
  <c r="P864" i="4" s="1"/>
  <c r="AN809" i="4"/>
  <c r="AB809" i="4" s="1"/>
  <c r="P809" i="4" s="1"/>
  <c r="AN215" i="4"/>
  <c r="AB215" i="4" s="1"/>
  <c r="P215" i="4" s="1"/>
  <c r="AN944" i="4"/>
  <c r="AB944" i="4" s="1"/>
  <c r="P944" i="4" s="1"/>
  <c r="AN806" i="4"/>
  <c r="AB806" i="4" s="1"/>
  <c r="P806" i="4" s="1"/>
  <c r="AN1215" i="4"/>
  <c r="AB1215" i="4" s="1"/>
  <c r="P1215" i="4" s="1"/>
  <c r="AN1264" i="4"/>
  <c r="AB1264" i="4" s="1"/>
  <c r="P1264" i="4" s="1"/>
  <c r="AN20" i="4"/>
  <c r="AB20" i="4" s="1"/>
  <c r="P20" i="4" s="1"/>
  <c r="AN1127" i="4"/>
  <c r="AB1127" i="4" s="1"/>
  <c r="P1127" i="4" s="1"/>
  <c r="AN332" i="4"/>
  <c r="AB332" i="4" s="1"/>
  <c r="P332" i="4" s="1"/>
  <c r="AN889" i="4"/>
  <c r="AB889" i="4" s="1"/>
  <c r="P889" i="4" s="1"/>
  <c r="AN761" i="4"/>
  <c r="AB761" i="4" s="1"/>
  <c r="P761" i="4" s="1"/>
  <c r="AN457" i="4"/>
  <c r="AB457" i="4" s="1"/>
  <c r="P457" i="4" s="1"/>
  <c r="AN1224" i="4"/>
  <c r="AB1224" i="4" s="1"/>
  <c r="P1224" i="4" s="1"/>
  <c r="AN1036" i="4"/>
  <c r="AB1036" i="4" s="1"/>
  <c r="P1036" i="4" s="1"/>
  <c r="AN928" i="4"/>
  <c r="AB928" i="4" s="1"/>
  <c r="P928" i="4" s="1"/>
  <c r="AN202" i="4"/>
  <c r="AB202" i="4" s="1"/>
  <c r="P202" i="4" s="1"/>
  <c r="AN227" i="4"/>
  <c r="AB227" i="4" s="1"/>
  <c r="P227" i="4" s="1"/>
  <c r="AN600" i="4"/>
  <c r="AB600" i="4" s="1"/>
  <c r="P600" i="4" s="1"/>
  <c r="AN66" i="4"/>
  <c r="AB66" i="4" s="1"/>
  <c r="P66" i="4" s="1"/>
  <c r="AN854" i="4"/>
  <c r="AB854" i="4" s="1"/>
  <c r="P854" i="4" s="1"/>
  <c r="AN497" i="4"/>
  <c r="AB497" i="4" s="1"/>
  <c r="P497" i="4" s="1"/>
  <c r="AN783" i="4"/>
  <c r="AB783" i="4" s="1"/>
  <c r="P783" i="4" s="1"/>
  <c r="AN258" i="4"/>
  <c r="AB258" i="4" s="1"/>
  <c r="P258" i="4" s="1"/>
  <c r="AN551" i="4"/>
  <c r="AB551" i="4" s="1"/>
  <c r="P551" i="4" s="1"/>
  <c r="AN1217" i="4"/>
  <c r="AB1217" i="4" s="1"/>
  <c r="P1217" i="4" s="1"/>
  <c r="AN1198" i="4"/>
  <c r="AB1198" i="4" s="1"/>
  <c r="P1198" i="4" s="1"/>
  <c r="AN1161" i="4"/>
  <c r="AB1161" i="4" s="1"/>
  <c r="P1161" i="4" s="1"/>
  <c r="AN140" i="4"/>
  <c r="AB140" i="4" s="1"/>
  <c r="P140" i="4" s="1"/>
  <c r="AN139" i="4"/>
  <c r="AB139" i="4" s="1"/>
  <c r="P139" i="4" s="1"/>
  <c r="AN1072" i="4"/>
  <c r="AB1072" i="4" s="1"/>
  <c r="P1072" i="4" s="1"/>
  <c r="AN1143" i="4"/>
  <c r="AB1143" i="4" s="1"/>
  <c r="P1143" i="4" s="1"/>
  <c r="AN159" i="4"/>
  <c r="AB159" i="4" s="1"/>
  <c r="P159" i="4" s="1"/>
  <c r="AN1255" i="4"/>
  <c r="AB1255" i="4" s="1"/>
  <c r="P1255" i="4" s="1"/>
  <c r="AN939" i="4"/>
  <c r="AB939" i="4" s="1"/>
  <c r="P939" i="4" s="1"/>
  <c r="AN1000" i="4"/>
  <c r="AB1000" i="4" s="1"/>
  <c r="P1000" i="4" s="1"/>
  <c r="AN94" i="4"/>
  <c r="AB94" i="4" s="1"/>
  <c r="P94" i="4" s="1"/>
  <c r="AN752" i="4"/>
  <c r="AB752" i="4" s="1"/>
  <c r="P752" i="4" s="1"/>
  <c r="AN397" i="4"/>
  <c r="AB397" i="4" s="1"/>
  <c r="P397" i="4" s="1"/>
  <c r="AN121" i="4"/>
  <c r="AB121" i="4" s="1"/>
  <c r="P121" i="4" s="1"/>
  <c r="AN1220" i="4"/>
  <c r="AB1220" i="4" s="1"/>
  <c r="P1220" i="4" s="1"/>
  <c r="AN1070" i="4"/>
  <c r="AB1070" i="4" s="1"/>
  <c r="P1070" i="4" s="1"/>
  <c r="AN861" i="4"/>
  <c r="AB861" i="4" s="1"/>
  <c r="P861" i="4" s="1"/>
  <c r="AN375" i="4"/>
  <c r="AB375" i="4" s="1"/>
  <c r="P375" i="4" s="1"/>
  <c r="AN239" i="4"/>
  <c r="AB239" i="4" s="1"/>
  <c r="P239" i="4" s="1"/>
  <c r="AN710" i="4"/>
  <c r="AB710" i="4" s="1"/>
  <c r="P710" i="4" s="1"/>
  <c r="AN383" i="4"/>
  <c r="AB383" i="4" s="1"/>
  <c r="P383" i="4" s="1"/>
  <c r="AN1119" i="4"/>
  <c r="AB1119" i="4" s="1"/>
  <c r="P1119" i="4" s="1"/>
  <c r="AN1049" i="4"/>
  <c r="AB1049" i="4" s="1"/>
  <c r="P1049" i="4" s="1"/>
  <c r="AN795" i="4"/>
  <c r="AB795" i="4" s="1"/>
  <c r="P795" i="4" s="1"/>
  <c r="AN49" i="4"/>
  <c r="AB49" i="4" s="1"/>
  <c r="P49" i="4" s="1"/>
  <c r="AN936" i="4"/>
  <c r="AB936" i="4" s="1"/>
  <c r="P936" i="4" s="1"/>
  <c r="AN769" i="4"/>
  <c r="AB769" i="4" s="1"/>
  <c r="P769" i="4" s="1"/>
  <c r="AN553" i="4"/>
  <c r="AB553" i="4" s="1"/>
  <c r="P553" i="4" s="1"/>
  <c r="AN1019" i="4"/>
  <c r="AB1019" i="4" s="1"/>
  <c r="P1019" i="4" s="1"/>
  <c r="AN1129" i="4"/>
  <c r="AB1129" i="4" s="1"/>
  <c r="P1129" i="4" s="1"/>
  <c r="AN141" i="4"/>
  <c r="AB141" i="4" s="1"/>
  <c r="P141" i="4" s="1"/>
  <c r="AN762" i="4"/>
  <c r="AB762" i="4" s="1"/>
  <c r="P762" i="4" s="1"/>
  <c r="AN1139" i="4"/>
  <c r="AB1139" i="4" s="1"/>
  <c r="P1139" i="4" s="1"/>
  <c r="AN1080" i="4"/>
  <c r="AB1080" i="4" s="1"/>
  <c r="P1080" i="4" s="1"/>
  <c r="AN353" i="4"/>
  <c r="AB353" i="4" s="1"/>
  <c r="P353" i="4" s="1"/>
  <c r="AN485" i="4"/>
  <c r="AB485" i="4" s="1"/>
  <c r="P485" i="4" s="1"/>
  <c r="AN217" i="4"/>
  <c r="AB217" i="4" s="1"/>
  <c r="P217" i="4" s="1"/>
  <c r="AN999" i="4"/>
  <c r="AB999" i="4" s="1"/>
  <c r="P999" i="4" s="1"/>
  <c r="AN1104" i="4"/>
  <c r="AB1104" i="4" s="1"/>
  <c r="P1104" i="4" s="1"/>
  <c r="AN1237" i="4"/>
  <c r="AB1237" i="4" s="1"/>
  <c r="P1237" i="4" s="1"/>
  <c r="AN1199" i="4"/>
  <c r="AB1199" i="4" s="1"/>
  <c r="P1199" i="4" s="1"/>
  <c r="AN968" i="4"/>
  <c r="AB968" i="4" s="1"/>
  <c r="P968" i="4" s="1"/>
  <c r="AN1138" i="4"/>
  <c r="AB1138" i="4" s="1"/>
  <c r="P1138" i="4" s="1"/>
  <c r="AN1103" i="4"/>
  <c r="AB1103" i="4" s="1"/>
  <c r="P1103" i="4" s="1"/>
  <c r="AN1065" i="4"/>
  <c r="AB1065" i="4" s="1"/>
  <c r="P1065" i="4" s="1"/>
  <c r="AN1245" i="4"/>
  <c r="AB1245" i="4" s="1"/>
  <c r="P1245" i="4" s="1"/>
  <c r="AN53" i="4"/>
  <c r="AB53" i="4" s="1"/>
  <c r="P53" i="4" s="1"/>
  <c r="AN481" i="4"/>
  <c r="AB481" i="4" s="1"/>
  <c r="P481" i="4" s="1"/>
  <c r="AN322" i="4"/>
  <c r="AB322" i="4" s="1"/>
  <c r="P322" i="4" s="1"/>
  <c r="AN134" i="4"/>
  <c r="AB134" i="4" s="1"/>
  <c r="P134" i="4" s="1"/>
  <c r="AN699" i="4"/>
  <c r="AB699" i="4" s="1"/>
  <c r="P699" i="4" s="1"/>
  <c r="AN486" i="4"/>
  <c r="AB486" i="4" s="1"/>
  <c r="P486" i="4" s="1"/>
  <c r="AN469" i="4"/>
  <c r="AB469" i="4" s="1"/>
  <c r="P469" i="4" s="1"/>
  <c r="AN554" i="4"/>
  <c r="AB554" i="4" s="1"/>
  <c r="P554" i="4" s="1"/>
  <c r="AN1222" i="4"/>
  <c r="AB1222" i="4" s="1"/>
  <c r="P1222" i="4" s="1"/>
  <c r="AN642" i="4"/>
  <c r="AB642" i="4" s="1"/>
  <c r="P642" i="4" s="1"/>
  <c r="AN989" i="4"/>
  <c r="AB989" i="4" s="1"/>
  <c r="P989" i="4" s="1"/>
  <c r="AN786" i="4"/>
  <c r="AB786" i="4" s="1"/>
  <c r="P786" i="4" s="1"/>
  <c r="AN125" i="4"/>
  <c r="AB125" i="4" s="1"/>
  <c r="P125" i="4" s="1"/>
  <c r="AN160" i="4"/>
  <c r="AB160" i="4" s="1"/>
  <c r="P160" i="4" s="1"/>
  <c r="AN212" i="4"/>
  <c r="AB212" i="4" s="1"/>
  <c r="P212" i="4" s="1"/>
  <c r="AN270" i="4"/>
  <c r="AB270" i="4" s="1"/>
  <c r="P270" i="4" s="1"/>
  <c r="AN1097" i="4"/>
  <c r="AB1097" i="4" s="1"/>
  <c r="P1097" i="4" s="1"/>
  <c r="AN1196" i="4"/>
  <c r="AB1196" i="4" s="1"/>
  <c r="P1196" i="4" s="1"/>
  <c r="AN1110" i="4"/>
  <c r="AB1110" i="4" s="1"/>
  <c r="P1110" i="4" s="1"/>
  <c r="AN194" i="4"/>
  <c r="AB194" i="4" s="1"/>
  <c r="P194" i="4" s="1"/>
  <c r="AN399" i="4"/>
  <c r="AB399" i="4" s="1"/>
  <c r="P399" i="4" s="1"/>
  <c r="AN482" i="4"/>
  <c r="AB482" i="4" s="1"/>
  <c r="P482" i="4" s="1"/>
  <c r="AN1257" i="4"/>
  <c r="AB1257" i="4" s="1"/>
  <c r="P1257" i="4" s="1"/>
  <c r="AN1272" i="4"/>
  <c r="AB1272" i="4" s="1"/>
  <c r="P1272" i="4" s="1"/>
  <c r="AN48" i="4"/>
  <c r="AB48" i="4" s="1"/>
  <c r="P48" i="4" s="1"/>
  <c r="AN1118" i="4"/>
  <c r="AB1118" i="4" s="1"/>
  <c r="P1118" i="4" s="1"/>
  <c r="AN686" i="4"/>
  <c r="AB686" i="4" s="1"/>
  <c r="P686" i="4" s="1"/>
  <c r="AN1262" i="4"/>
  <c r="AB1262" i="4" s="1"/>
  <c r="P1262" i="4" s="1"/>
  <c r="AN411" i="4"/>
  <c r="AB411" i="4" s="1"/>
  <c r="P411" i="4" s="1"/>
  <c r="AN88" i="4"/>
  <c r="AB88" i="4" s="1"/>
  <c r="P88" i="4" s="1"/>
  <c r="AN831" i="4"/>
  <c r="AB831" i="4" s="1"/>
  <c r="P831" i="4" s="1"/>
  <c r="AN514" i="4"/>
  <c r="AB514" i="4" s="1"/>
  <c r="P514" i="4" s="1"/>
  <c r="AN1044" i="4"/>
  <c r="AB1044" i="4" s="1"/>
  <c r="P1044" i="4" s="1"/>
  <c r="AN1018" i="4"/>
  <c r="AB1018" i="4" s="1"/>
  <c r="P1018" i="4" s="1"/>
  <c r="AN964" i="4"/>
  <c r="AB964" i="4" s="1"/>
  <c r="P964" i="4" s="1"/>
  <c r="AN845" i="4"/>
  <c r="AB845" i="4" s="1"/>
  <c r="P845" i="4" s="1"/>
  <c r="AN1148" i="4"/>
  <c r="AB1148" i="4" s="1"/>
  <c r="P1148" i="4" s="1"/>
  <c r="AN72" i="4"/>
  <c r="AB72" i="4" s="1"/>
  <c r="P72" i="4" s="1"/>
  <c r="AN1243" i="4"/>
  <c r="AB1243" i="4" s="1"/>
  <c r="P1243" i="4" s="1"/>
  <c r="AN1041" i="4"/>
  <c r="AB1041" i="4" s="1"/>
  <c r="P1041" i="4" s="1"/>
  <c r="AN731" i="4"/>
  <c r="AB731" i="4" s="1"/>
  <c r="P731" i="4" s="1"/>
  <c r="AN1137" i="4"/>
  <c r="AB1137" i="4" s="1"/>
  <c r="P1137" i="4" s="1"/>
  <c r="AN1084" i="4"/>
  <c r="AB1084" i="4" s="1"/>
  <c r="P1084" i="4" s="1"/>
  <c r="AN337" i="4"/>
  <c r="AB337" i="4" s="1"/>
  <c r="P337" i="4" s="1"/>
  <c r="AN172" i="4"/>
  <c r="AB172" i="4" s="1"/>
  <c r="P172" i="4" s="1"/>
  <c r="AN545" i="4"/>
  <c r="AB545" i="4" s="1"/>
  <c r="P545" i="4" s="1"/>
  <c r="AN526" i="4"/>
  <c r="AB526" i="4" s="1"/>
  <c r="P526" i="4" s="1"/>
  <c r="AN186" i="4"/>
  <c r="AB186" i="4" s="1"/>
  <c r="P186" i="4" s="1"/>
  <c r="AN557" i="4"/>
  <c r="AB557" i="4" s="1"/>
  <c r="P557" i="4" s="1"/>
  <c r="AN14" i="4"/>
  <c r="AB14" i="4" s="1"/>
  <c r="P14" i="4" s="1"/>
  <c r="AN1146" i="4"/>
  <c r="AB1146" i="4" s="1"/>
  <c r="P1146" i="4" s="1"/>
  <c r="AN143" i="4"/>
  <c r="AB143" i="4" s="1"/>
  <c r="P143" i="4" s="1"/>
  <c r="AN853" i="4"/>
  <c r="AB853" i="4" s="1"/>
  <c r="P853" i="4" s="1"/>
  <c r="AN1269" i="4"/>
  <c r="AB1269" i="4" s="1"/>
  <c r="P1269" i="4" s="1"/>
  <c r="AN77" i="4"/>
  <c r="AB77" i="4" s="1"/>
  <c r="P77" i="4" s="1"/>
  <c r="AN1120" i="4"/>
  <c r="AB1120" i="4" s="1"/>
  <c r="P1120" i="4" s="1"/>
  <c r="AN695" i="4"/>
  <c r="AB695" i="4" s="1"/>
  <c r="P695" i="4" s="1"/>
  <c r="AN458" i="4"/>
  <c r="AB458" i="4" s="1"/>
  <c r="P458" i="4" s="1"/>
  <c r="AN850" i="4"/>
  <c r="AB850" i="4" s="1"/>
  <c r="P850" i="4" s="1"/>
  <c r="AN339" i="4"/>
  <c r="AB339" i="4" s="1"/>
  <c r="P339" i="4" s="1"/>
  <c r="AN665" i="4"/>
  <c r="AB665" i="4" s="1"/>
  <c r="P665" i="4" s="1"/>
  <c r="AN689" i="4"/>
  <c r="AB689" i="4" s="1"/>
  <c r="P689" i="4" s="1"/>
  <c r="AN1153" i="4"/>
  <c r="AB1153" i="4" s="1"/>
  <c r="P1153" i="4" s="1"/>
  <c r="AN711" i="4"/>
  <c r="AB711" i="4" s="1"/>
  <c r="P711" i="4" s="1"/>
  <c r="AN521" i="4"/>
  <c r="AB521" i="4" s="1"/>
  <c r="P521" i="4" s="1"/>
  <c r="AN280" i="4"/>
  <c r="AB280" i="4" s="1"/>
  <c r="P280" i="4" s="1"/>
  <c r="AN643" i="4"/>
  <c r="AB643" i="4" s="1"/>
  <c r="P643" i="4" s="1"/>
  <c r="AN1076" i="4"/>
  <c r="AB1076" i="4" s="1"/>
  <c r="P1076" i="4" s="1"/>
  <c r="AN1141" i="4"/>
  <c r="AB1141" i="4" s="1"/>
  <c r="P1141" i="4" s="1"/>
  <c r="AN84" i="4"/>
  <c r="AB84" i="4" s="1"/>
  <c r="P84" i="4" s="1"/>
  <c r="AN1024" i="4"/>
  <c r="AB1024" i="4" s="1"/>
  <c r="P1024" i="4" s="1"/>
  <c r="AN927" i="4"/>
  <c r="AB927" i="4" s="1"/>
  <c r="P927" i="4" s="1"/>
  <c r="AN898" i="4"/>
  <c r="AB898" i="4" s="1"/>
  <c r="P898" i="4" s="1"/>
  <c r="AN1040" i="4"/>
  <c r="AB1040" i="4" s="1"/>
  <c r="P1040" i="4" s="1"/>
  <c r="AN1259" i="4"/>
  <c r="AB1259" i="4" s="1"/>
  <c r="P1259" i="4" s="1"/>
  <c r="AN996" i="4"/>
  <c r="AB996" i="4" s="1"/>
  <c r="P996" i="4" s="1"/>
  <c r="AN1180" i="4"/>
  <c r="AB1180" i="4" s="1"/>
  <c r="P1180" i="4" s="1"/>
  <c r="AN1233" i="4"/>
  <c r="AB1233" i="4" s="1"/>
  <c r="P1233" i="4" s="1"/>
  <c r="AN128" i="4"/>
  <c r="AB128" i="4" s="1"/>
  <c r="P128" i="4" s="1"/>
  <c r="AN623" i="4"/>
  <c r="AB623" i="4" s="1"/>
  <c r="P623" i="4" s="1"/>
  <c r="AN815" i="4"/>
  <c r="AB815" i="4" s="1"/>
  <c r="P815" i="4" s="1"/>
  <c r="AN599" i="4"/>
  <c r="AB599" i="4" s="1"/>
  <c r="P599" i="4" s="1"/>
  <c r="AN994" i="4"/>
  <c r="AB994" i="4" s="1"/>
  <c r="P994" i="4" s="1"/>
  <c r="AN89" i="4"/>
  <c r="AB89" i="4" s="1"/>
  <c r="P89" i="4" s="1"/>
  <c r="AN888" i="4"/>
  <c r="AB888" i="4" s="1"/>
  <c r="P888" i="4" s="1"/>
  <c r="AN903" i="4"/>
  <c r="AB903" i="4" s="1"/>
  <c r="P903" i="4" s="1"/>
  <c r="AN965" i="4"/>
  <c r="AB965" i="4" s="1"/>
  <c r="P965" i="4" s="1"/>
  <c r="AN541" i="4"/>
  <c r="AB541" i="4" s="1"/>
  <c r="P541" i="4" s="1"/>
  <c r="AN653" i="4"/>
  <c r="AB653" i="4" s="1"/>
  <c r="P653" i="4" s="1"/>
  <c r="AN474" i="4"/>
  <c r="AB474" i="4" s="1"/>
  <c r="P474" i="4" s="1"/>
  <c r="AN409" i="4"/>
  <c r="AB409" i="4" s="1"/>
  <c r="P409" i="4" s="1"/>
  <c r="AN420" i="4"/>
  <c r="AB420" i="4" s="1"/>
  <c r="P420" i="4" s="1"/>
  <c r="AN606" i="4"/>
  <c r="AB606" i="4" s="1"/>
  <c r="P606" i="4" s="1"/>
  <c r="AN583" i="4"/>
  <c r="AB583" i="4" s="1"/>
  <c r="P583" i="4" s="1"/>
  <c r="AN54" i="4"/>
  <c r="AB54" i="4" s="1"/>
  <c r="P54" i="4" s="1"/>
  <c r="AN931" i="4"/>
  <c r="AB931" i="4" s="1"/>
  <c r="P931" i="4" s="1"/>
  <c r="AN649" i="4"/>
  <c r="AB649" i="4" s="1"/>
  <c r="P649" i="4" s="1"/>
  <c r="AN294" i="4"/>
  <c r="AB294" i="4" s="1"/>
  <c r="P294" i="4" s="1"/>
  <c r="AN471" i="4"/>
  <c r="AB471" i="4" s="1"/>
  <c r="P471" i="4" s="1"/>
  <c r="AN365" i="4"/>
  <c r="AB365" i="4" s="1"/>
  <c r="P365" i="4" s="1"/>
  <c r="AN615" i="4"/>
  <c r="AB615" i="4" s="1"/>
  <c r="P615" i="4" s="1"/>
  <c r="AN1067" i="4"/>
  <c r="AB1067" i="4" s="1"/>
  <c r="P1067" i="4" s="1"/>
  <c r="AN1122" i="4"/>
  <c r="AB1122" i="4" s="1"/>
  <c r="P1122" i="4" s="1"/>
  <c r="AN995" i="4"/>
  <c r="AB995" i="4" s="1"/>
  <c r="P995" i="4" s="1"/>
  <c r="AN26" i="4"/>
  <c r="AB26" i="4" s="1"/>
  <c r="P26" i="4" s="1"/>
  <c r="AN811" i="4"/>
  <c r="AB811" i="4" s="1"/>
  <c r="P811" i="4" s="1"/>
  <c r="AN446" i="4"/>
  <c r="AB446" i="4" s="1"/>
  <c r="P446" i="4" s="1"/>
  <c r="AN796" i="4"/>
  <c r="AB796" i="4" s="1"/>
  <c r="P796" i="4" s="1"/>
  <c r="AN348" i="4"/>
  <c r="AB348" i="4" s="1"/>
  <c r="P348" i="4" s="1"/>
  <c r="AN1079" i="4"/>
  <c r="AB1079" i="4" s="1"/>
  <c r="P1079" i="4" s="1"/>
  <c r="AN416" i="4"/>
  <c r="AB416" i="4" s="1"/>
  <c r="P416" i="4" s="1"/>
  <c r="AN915" i="4"/>
  <c r="AB915" i="4" s="1"/>
  <c r="P915" i="4" s="1"/>
  <c r="AN71" i="4"/>
  <c r="AB71" i="4" s="1"/>
  <c r="P71" i="4" s="1"/>
  <c r="AN1092" i="4"/>
  <c r="AB1092" i="4" s="1"/>
  <c r="P1092" i="4" s="1"/>
  <c r="AN328" i="4"/>
  <c r="AB328" i="4" s="1"/>
  <c r="P328" i="4" s="1"/>
  <c r="AN1069" i="4"/>
  <c r="AB1069" i="4" s="1"/>
  <c r="P1069" i="4" s="1"/>
  <c r="AN224" i="4"/>
  <c r="AB224" i="4" s="1"/>
  <c r="P224" i="4" s="1"/>
  <c r="AN93" i="4"/>
  <c r="AB93" i="4" s="1"/>
  <c r="P93" i="4" s="1"/>
  <c r="AN165" i="4"/>
  <c r="AB165" i="4" s="1"/>
  <c r="P165" i="4" s="1"/>
  <c r="AN1032" i="4"/>
  <c r="AB1032" i="4" s="1"/>
  <c r="P1032" i="4" s="1"/>
  <c r="AN589" i="4"/>
  <c r="AB589" i="4" s="1"/>
  <c r="P589" i="4" s="1"/>
  <c r="AN312" i="4"/>
  <c r="AB312" i="4" s="1"/>
  <c r="P312" i="4" s="1"/>
  <c r="AN932" i="4"/>
  <c r="AB932" i="4" s="1"/>
  <c r="P932" i="4" s="1"/>
  <c r="AN1114" i="4"/>
  <c r="AB1114" i="4" s="1"/>
  <c r="P1114" i="4" s="1"/>
  <c r="AN771" i="4"/>
  <c r="AB771" i="4" s="1"/>
  <c r="P771" i="4" s="1"/>
  <c r="AN1012" i="4"/>
  <c r="AB1012" i="4" s="1"/>
  <c r="P1012" i="4" s="1"/>
  <c r="AN678" i="4"/>
  <c r="AB678" i="4" s="1"/>
  <c r="P678" i="4" s="1"/>
  <c r="AN311" i="4"/>
  <c r="AB311" i="4" s="1"/>
  <c r="P311" i="4" s="1"/>
  <c r="AN848" i="4"/>
  <c r="AB848" i="4" s="1"/>
  <c r="P848" i="4" s="1"/>
  <c r="AN508" i="4"/>
  <c r="AB508" i="4" s="1"/>
  <c r="P508" i="4" s="1"/>
  <c r="AN883" i="4"/>
  <c r="AB883" i="4" s="1"/>
  <c r="P883" i="4" s="1"/>
  <c r="AN594" i="4"/>
  <c r="AB594" i="4" s="1"/>
  <c r="P594" i="4" s="1"/>
  <c r="AN16" i="4"/>
  <c r="AB16" i="4" s="1"/>
  <c r="P16" i="4" s="1"/>
  <c r="AN324" i="4"/>
  <c r="AB324" i="4" s="1"/>
  <c r="P324" i="4" s="1"/>
  <c r="AN349" i="4"/>
  <c r="AB349" i="4" s="1"/>
  <c r="P349" i="4" s="1"/>
  <c r="AN886" i="4"/>
  <c r="AB886" i="4" s="1"/>
  <c r="P886" i="4" s="1"/>
  <c r="AN967" i="4"/>
  <c r="AB967" i="4" s="1"/>
  <c r="P967" i="4" s="1"/>
  <c r="AN671" i="4"/>
  <c r="AB671" i="4" s="1"/>
  <c r="P671" i="4" s="1"/>
  <c r="AN426" i="4"/>
  <c r="AB426" i="4" s="1"/>
  <c r="P426" i="4" s="1"/>
  <c r="AN170" i="4"/>
  <c r="AB170" i="4" s="1"/>
  <c r="P170" i="4" s="1"/>
  <c r="AN716" i="4"/>
  <c r="AB716" i="4" s="1"/>
  <c r="P716" i="4" s="1"/>
  <c r="AN1111" i="4"/>
  <c r="AB1111" i="4" s="1"/>
  <c r="P1111" i="4" s="1"/>
  <c r="AN1234" i="4"/>
  <c r="AB1234" i="4" s="1"/>
  <c r="P1234" i="4" s="1"/>
  <c r="AN833" i="4"/>
  <c r="AB833" i="4" s="1"/>
  <c r="P833" i="4" s="1"/>
  <c r="AN579" i="4"/>
  <c r="AB579" i="4" s="1"/>
  <c r="P579" i="4" s="1"/>
  <c r="AN480" i="4"/>
  <c r="AB480" i="4" s="1"/>
  <c r="P480" i="4" s="1"/>
  <c r="AN380" i="4"/>
  <c r="AB380" i="4" s="1"/>
  <c r="P380" i="4" s="1"/>
  <c r="AN193" i="4"/>
  <c r="AB193" i="4" s="1"/>
  <c r="P193" i="4" s="1"/>
  <c r="AN265" i="4"/>
  <c r="AB265" i="4" s="1"/>
  <c r="P265" i="4" s="1"/>
  <c r="AN449" i="4"/>
  <c r="AB449" i="4" s="1"/>
  <c r="P449" i="4" s="1"/>
  <c r="AN302" i="4"/>
  <c r="AB302" i="4" s="1"/>
  <c r="P302" i="4" s="1"/>
  <c r="AN1213" i="4"/>
  <c r="AB1213" i="4" s="1"/>
  <c r="P1213" i="4" s="1"/>
  <c r="AN1025" i="4"/>
  <c r="AB1025" i="4" s="1"/>
  <c r="P1025" i="4" s="1"/>
  <c r="AN1112" i="4"/>
  <c r="AB1112" i="4" s="1"/>
  <c r="P1112" i="4" s="1"/>
  <c r="AN320" i="4"/>
  <c r="AB320" i="4" s="1"/>
  <c r="P320" i="4" s="1"/>
  <c r="AN1031" i="4"/>
  <c r="AB1031" i="4" s="1"/>
  <c r="P1031" i="4" s="1"/>
  <c r="AN45" i="4"/>
  <c r="AB45" i="4" s="1"/>
  <c r="P45" i="4" s="1"/>
  <c r="AN838" i="4"/>
  <c r="AB838" i="4" s="1"/>
  <c r="P838" i="4" s="1"/>
  <c r="AN1171" i="4"/>
  <c r="AB1171" i="4" s="1"/>
  <c r="P1171" i="4" s="1"/>
  <c r="AN875" i="4"/>
  <c r="AB875" i="4" s="1"/>
  <c r="P875" i="4" s="1"/>
  <c r="AN414" i="4"/>
  <c r="AB414" i="4" s="1"/>
  <c r="P414" i="4" s="1"/>
  <c r="AN245" i="4"/>
  <c r="AB245" i="4" s="1"/>
  <c r="P245" i="4" s="1"/>
  <c r="AN832" i="4"/>
  <c r="AB832" i="4" s="1"/>
  <c r="P832" i="4" s="1"/>
  <c r="AN869" i="4"/>
  <c r="AB869" i="4" s="1"/>
  <c r="P869" i="4" s="1"/>
  <c r="AN740" i="4"/>
  <c r="AB740" i="4" s="1"/>
  <c r="P740" i="4" s="1"/>
  <c r="AN787" i="4"/>
  <c r="AB787" i="4" s="1"/>
  <c r="P787" i="4" s="1"/>
  <c r="AN522" i="4"/>
  <c r="AB522" i="4" s="1"/>
  <c r="P522" i="4" s="1"/>
  <c r="AN129" i="4"/>
  <c r="AB129" i="4" s="1"/>
  <c r="P129" i="4" s="1"/>
  <c r="AN1210" i="4"/>
  <c r="AB1210" i="4" s="1"/>
  <c r="P1210" i="4" s="1"/>
  <c r="AN223" i="4"/>
  <c r="AB223" i="4" s="1"/>
  <c r="P223" i="4" s="1"/>
  <c r="AN1240" i="4"/>
  <c r="AB1240" i="4" s="1"/>
  <c r="P1240" i="4" s="1"/>
  <c r="AN525" i="4"/>
  <c r="AB525" i="4" s="1"/>
  <c r="P525" i="4" s="1"/>
  <c r="AN44" i="4"/>
  <c r="AB44" i="4" s="1"/>
  <c r="P44" i="4" s="1"/>
  <c r="AN852" i="4"/>
  <c r="AB852" i="4" s="1"/>
  <c r="P852" i="4" s="1"/>
  <c r="AN930" i="4"/>
  <c r="AB930" i="4" s="1"/>
  <c r="P930" i="4" s="1"/>
  <c r="AN974" i="4"/>
  <c r="AB974" i="4" s="1"/>
  <c r="P974" i="4" s="1"/>
  <c r="AN29" i="4"/>
  <c r="AB29" i="4" s="1"/>
  <c r="P29" i="4" s="1"/>
  <c r="AN792" i="4"/>
  <c r="AB792" i="4" s="1"/>
  <c r="P792" i="4" s="1"/>
  <c r="AN655" i="4"/>
  <c r="AB655" i="4" s="1"/>
  <c r="P655" i="4" s="1"/>
  <c r="AN828" i="4"/>
  <c r="AB828" i="4" s="1"/>
  <c r="P828" i="4" s="1"/>
  <c r="AN511" i="4"/>
  <c r="AB511" i="4" s="1"/>
  <c r="P511" i="4" s="1"/>
  <c r="AN1060" i="4"/>
  <c r="AB1060" i="4" s="1"/>
  <c r="P1060" i="4" s="1"/>
  <c r="AN619" i="4"/>
  <c r="AB619" i="4" s="1"/>
  <c r="P619" i="4" s="1"/>
  <c r="AN603" i="4"/>
  <c r="AB603" i="4" s="1"/>
  <c r="P603" i="4" s="1"/>
  <c r="AN569" i="4"/>
  <c r="AB569" i="4" s="1"/>
  <c r="P569" i="4" s="1"/>
  <c r="AN1142" i="4"/>
  <c r="AB1142" i="4" s="1"/>
  <c r="P1142" i="4" s="1"/>
  <c r="AN822" i="4"/>
  <c r="AB822" i="4" s="1"/>
  <c r="P822" i="4" s="1"/>
  <c r="AN738" i="4"/>
  <c r="AB738" i="4" s="1"/>
  <c r="P738" i="4" s="1"/>
  <c r="AN793" i="4"/>
  <c r="AB793" i="4" s="1"/>
  <c r="P793" i="4" s="1"/>
  <c r="AN1184" i="4"/>
  <c r="AB1184" i="4" s="1"/>
  <c r="P1184" i="4" s="1"/>
  <c r="AN760" i="4"/>
  <c r="AB760" i="4" s="1"/>
  <c r="P760" i="4" s="1"/>
  <c r="AN126" i="4"/>
  <c r="AB126" i="4" s="1"/>
  <c r="P126" i="4" s="1"/>
  <c r="AN393" i="4"/>
  <c r="AB393" i="4" s="1"/>
  <c r="P393" i="4" s="1"/>
  <c r="AN636" i="4"/>
  <c r="AB636" i="4" s="1"/>
  <c r="P636" i="4" s="1"/>
  <c r="AN666" i="4"/>
  <c r="AB666" i="4" s="1"/>
  <c r="P666" i="4" s="1"/>
  <c r="AN1258" i="4"/>
  <c r="AB1258" i="4" s="1"/>
  <c r="P1258" i="4" s="1"/>
  <c r="AN997" i="4"/>
  <c r="AB997" i="4" s="1"/>
  <c r="P997" i="4" s="1"/>
  <c r="AN498" i="4"/>
  <c r="AB498" i="4" s="1"/>
  <c r="P498" i="4" s="1"/>
  <c r="AN885" i="4"/>
  <c r="AB885" i="4" s="1"/>
  <c r="P885" i="4" s="1"/>
  <c r="AN721" i="4"/>
  <c r="AB721" i="4" s="1"/>
  <c r="P721" i="4" s="1"/>
  <c r="AN253" i="4"/>
  <c r="AB253" i="4" s="1"/>
  <c r="P253" i="4" s="1"/>
  <c r="AN774" i="4"/>
  <c r="AB774" i="4" s="1"/>
  <c r="P774" i="4" s="1"/>
  <c r="AN181" i="4"/>
  <c r="AB181" i="4" s="1"/>
  <c r="P181" i="4" s="1"/>
  <c r="AN770" i="4"/>
  <c r="AB770" i="4" s="1"/>
  <c r="P770" i="4" s="1"/>
  <c r="AN1168" i="4"/>
  <c r="AB1168" i="4" s="1"/>
  <c r="P1168" i="4" s="1"/>
  <c r="AN933" i="4"/>
  <c r="AB933" i="4" s="1"/>
  <c r="P933" i="4" s="1"/>
  <c r="AN577" i="4"/>
  <c r="AB577" i="4" s="1"/>
  <c r="P577" i="4" s="1"/>
  <c r="AN626" i="4"/>
  <c r="AB626" i="4" s="1"/>
  <c r="P626" i="4" s="1"/>
  <c r="AN720" i="4"/>
  <c r="AB720" i="4" s="1"/>
  <c r="P720" i="4" s="1"/>
  <c r="AN461" i="4"/>
  <c r="AB461" i="4" s="1"/>
  <c r="P461" i="4" s="1"/>
  <c r="AN651" i="4"/>
  <c r="AB651" i="4" s="1"/>
  <c r="P651" i="4" s="1"/>
  <c r="AN1261" i="4"/>
  <c r="AB1261" i="4" s="1"/>
  <c r="P1261" i="4" s="1"/>
  <c r="AN1194" i="4"/>
  <c r="AB1194" i="4" s="1"/>
  <c r="P1194" i="4" s="1"/>
  <c r="AN894" i="4"/>
  <c r="AB894" i="4" s="1"/>
  <c r="P894" i="4" s="1"/>
  <c r="AN400" i="4"/>
  <c r="AB400" i="4" s="1"/>
  <c r="P400" i="4" s="1"/>
  <c r="AN516" i="4"/>
  <c r="AB516" i="4" s="1"/>
  <c r="P516" i="4" s="1"/>
  <c r="AN289" i="4"/>
  <c r="AB289" i="4" s="1"/>
  <c r="P289" i="4" s="1"/>
  <c r="AN1181" i="4"/>
  <c r="AB1181" i="4" s="1"/>
  <c r="P1181" i="4" s="1"/>
  <c r="AN279" i="4"/>
  <c r="AB279" i="4" s="1"/>
  <c r="P279" i="4" s="1"/>
  <c r="AN412" i="4"/>
  <c r="AB412" i="4" s="1"/>
  <c r="P412" i="4" s="1"/>
  <c r="AN728" i="4"/>
  <c r="AB728" i="4" s="1"/>
  <c r="P728" i="4" s="1"/>
  <c r="AN342" i="4"/>
  <c r="AB342" i="4" s="1"/>
  <c r="P342" i="4" s="1"/>
  <c r="AN694" i="4"/>
  <c r="AB694" i="4" s="1"/>
  <c r="P694" i="4" s="1"/>
  <c r="AN546" i="4"/>
  <c r="AB546" i="4" s="1"/>
  <c r="P546" i="4" s="1"/>
  <c r="AN985" i="4"/>
  <c r="AB985" i="4" s="1"/>
  <c r="P985" i="4" s="1"/>
  <c r="AN679" i="4"/>
  <c r="AB679" i="4" s="1"/>
  <c r="P679" i="4" s="1"/>
  <c r="AN1087" i="4"/>
  <c r="AB1087" i="4" s="1"/>
  <c r="P1087" i="4" s="1"/>
  <c r="AN1151" i="4"/>
  <c r="AB1151" i="4" s="1"/>
  <c r="P1151" i="4" s="1"/>
  <c r="AN1273" i="4"/>
  <c r="AB1273" i="4" s="1"/>
  <c r="P1273" i="4" s="1"/>
  <c r="AN540" i="4"/>
  <c r="AB540" i="4" s="1"/>
  <c r="P540" i="4" s="1"/>
  <c r="AN246" i="4"/>
  <c r="AB246" i="4" s="1"/>
  <c r="P246" i="4" s="1"/>
  <c r="AN444" i="4"/>
  <c r="AB444" i="4" s="1"/>
  <c r="P444" i="4" s="1"/>
  <c r="AN204" i="4"/>
  <c r="AB204" i="4" s="1"/>
  <c r="P204" i="4" s="1"/>
  <c r="AN1093" i="4"/>
  <c r="AB1093" i="4" s="1"/>
  <c r="P1093" i="4" s="1"/>
  <c r="AN704" i="4"/>
  <c r="AB704" i="4" s="1"/>
  <c r="P704" i="4" s="1"/>
  <c r="AN810" i="4"/>
  <c r="AB810" i="4" s="1"/>
  <c r="P810" i="4" s="1"/>
  <c r="AN367" i="4"/>
  <c r="AB367" i="4" s="1"/>
  <c r="P367" i="4" s="1"/>
  <c r="AN408" i="4"/>
  <c r="AB408" i="4" s="1"/>
  <c r="P408" i="4" s="1"/>
  <c r="AN1177" i="4"/>
  <c r="AB1177" i="4" s="1"/>
  <c r="P1177" i="4" s="1"/>
  <c r="AN325" i="4"/>
  <c r="AB325" i="4" s="1"/>
  <c r="P325" i="4" s="1"/>
  <c r="AN768" i="4"/>
  <c r="AB768" i="4" s="1"/>
  <c r="P768" i="4" s="1"/>
  <c r="AN254" i="4"/>
  <c r="AB254" i="4" s="1"/>
  <c r="P254" i="4" s="1"/>
  <c r="AN455" i="4"/>
  <c r="AB455" i="4" s="1"/>
  <c r="P455" i="4" s="1"/>
  <c r="AN1053" i="4"/>
  <c r="AB1053" i="4" s="1"/>
  <c r="P1053" i="4" s="1"/>
  <c r="AN563" i="4"/>
  <c r="AB563" i="4" s="1"/>
  <c r="P563" i="4" s="1"/>
  <c r="AN168" i="4"/>
  <c r="AB168" i="4" s="1"/>
  <c r="P168" i="4" s="1"/>
  <c r="AN512" i="4"/>
  <c r="AB512" i="4" s="1"/>
  <c r="P512" i="4" s="1"/>
  <c r="AN719" i="4"/>
  <c r="AB719" i="4" s="1"/>
  <c r="P719" i="4" s="1"/>
  <c r="AN69" i="4"/>
  <c r="AB69" i="4" s="1"/>
  <c r="P69" i="4" s="1"/>
  <c r="AN315" i="4"/>
  <c r="AB315" i="4" s="1"/>
  <c r="P315" i="4" s="1"/>
  <c r="AN517" i="4"/>
  <c r="AB517" i="4" s="1"/>
  <c r="P517" i="4" s="1"/>
  <c r="AN241" i="4"/>
  <c r="AB241" i="4" s="1"/>
  <c r="P241" i="4" s="1"/>
  <c r="AN662" i="4"/>
  <c r="AB662" i="4" s="1"/>
  <c r="P662" i="4" s="1"/>
  <c r="AN392" i="4"/>
  <c r="AB392" i="4" s="1"/>
  <c r="P392" i="4" s="1"/>
  <c r="AN825" i="4"/>
  <c r="AB825" i="4" s="1"/>
  <c r="P825" i="4" s="1"/>
  <c r="AN368" i="4"/>
  <c r="AB368" i="4" s="1"/>
  <c r="P368" i="4" s="1"/>
  <c r="AN749" i="4"/>
  <c r="AB749" i="4" s="1"/>
  <c r="P749" i="4" s="1"/>
  <c r="AN112" i="4"/>
  <c r="AB112" i="4" s="1"/>
  <c r="P112" i="4" s="1"/>
  <c r="AN1189" i="4"/>
  <c r="AB1189" i="4" s="1"/>
  <c r="P1189" i="4" s="1"/>
  <c r="AN1068" i="4"/>
  <c r="AB1068" i="4" s="1"/>
  <c r="P1068" i="4" s="1"/>
  <c r="AN520" i="4"/>
  <c r="AB520" i="4" s="1"/>
  <c r="P520" i="4" s="1"/>
  <c r="AN839" i="4"/>
  <c r="AB839" i="4" s="1"/>
  <c r="P839" i="4" s="1"/>
  <c r="AN1159" i="4"/>
  <c r="AB1159" i="4" s="1"/>
  <c r="P1159" i="4" s="1"/>
  <c r="AN85" i="4"/>
  <c r="AB85" i="4" s="1"/>
  <c r="P85" i="4" s="1"/>
  <c r="AN724" i="4"/>
  <c r="AB724" i="4" s="1"/>
  <c r="P724" i="4" s="1"/>
  <c r="AN587" i="4"/>
  <c r="AB587" i="4" s="1"/>
  <c r="P587" i="4" s="1"/>
  <c r="AN1003" i="4"/>
  <c r="AB1003" i="4" s="1"/>
  <c r="P1003" i="4" s="1"/>
  <c r="AN445" i="4"/>
  <c r="AB445" i="4" s="1"/>
  <c r="P445" i="4" s="1"/>
  <c r="AN614" i="4"/>
  <c r="AB614" i="4" s="1"/>
  <c r="P614" i="4" s="1"/>
  <c r="AN281" i="4"/>
  <c r="AB281" i="4" s="1"/>
  <c r="P281" i="4" s="1"/>
  <c r="AN562" i="4"/>
  <c r="AB562" i="4" s="1"/>
  <c r="P562" i="4" s="1"/>
  <c r="AN360" i="4"/>
  <c r="AB360" i="4" s="1"/>
  <c r="P360" i="4" s="1"/>
  <c r="AN310" i="4"/>
  <c r="AB310" i="4" s="1"/>
  <c r="P310" i="4" s="1"/>
  <c r="AN378" i="4"/>
  <c r="AB378" i="4" s="1"/>
  <c r="P378" i="4" s="1"/>
  <c r="AN478" i="4"/>
  <c r="AB478" i="4" s="1"/>
  <c r="P478" i="4" s="1"/>
  <c r="AN234" i="4"/>
  <c r="AB234" i="4" s="1"/>
  <c r="P234" i="4" s="1"/>
  <c r="AN1219" i="4"/>
  <c r="AB1219" i="4" s="1"/>
  <c r="P1219" i="4" s="1"/>
  <c r="AN746" i="4"/>
  <c r="AB746" i="4" s="1"/>
  <c r="P746" i="4" s="1"/>
  <c r="AN178" i="4"/>
  <c r="AB178" i="4" s="1"/>
  <c r="P178" i="4" s="1"/>
  <c r="AN703" i="4"/>
  <c r="AB703" i="4" s="1"/>
  <c r="P703" i="4" s="1"/>
  <c r="AN733" i="4"/>
  <c r="AB733" i="4" s="1"/>
  <c r="P733" i="4" s="1"/>
  <c r="AN826" i="4"/>
  <c r="AB826" i="4" s="1"/>
  <c r="P826" i="4" s="1"/>
  <c r="AN919" i="4"/>
  <c r="AB919" i="4" s="1"/>
  <c r="P919" i="4" s="1"/>
  <c r="AN1214" i="4"/>
  <c r="AB1214" i="4" s="1"/>
  <c r="P1214" i="4" s="1"/>
  <c r="AN1029" i="4"/>
  <c r="AB1029" i="4" s="1"/>
  <c r="P1029" i="4" s="1"/>
  <c r="AN285" i="4"/>
  <c r="AB285" i="4" s="1"/>
  <c r="P285" i="4" s="1"/>
  <c r="AN450" i="4"/>
  <c r="AB450" i="4" s="1"/>
  <c r="P450" i="4" s="1"/>
  <c r="AN96" i="4"/>
  <c r="AB96" i="4" s="1"/>
  <c r="P96" i="4" s="1"/>
  <c r="AN290" i="4"/>
  <c r="AB290" i="4" s="1"/>
  <c r="P290" i="4" s="1"/>
  <c r="AN398" i="4"/>
  <c r="AB398" i="4" s="1"/>
  <c r="P398" i="4" s="1"/>
  <c r="AN52" i="4"/>
  <c r="AB52" i="4" s="1"/>
  <c r="P52" i="4" s="1"/>
  <c r="AN117" i="4"/>
  <c r="AB117" i="4" s="1"/>
  <c r="P117" i="4" s="1"/>
  <c r="AN591" i="4"/>
  <c r="AB591" i="4" s="1"/>
  <c r="P591" i="4" s="1"/>
  <c r="AN21" i="4"/>
  <c r="AB21" i="4" s="1"/>
  <c r="P21" i="4" s="1"/>
  <c r="AN530" i="4"/>
  <c r="AB530" i="4" s="1"/>
  <c r="P530" i="4" s="1"/>
  <c r="AN727" i="4"/>
  <c r="AB727" i="4" s="1"/>
  <c r="P727" i="4" s="1"/>
  <c r="AN473" i="4"/>
  <c r="AB473" i="4" s="1"/>
  <c r="P473" i="4" s="1"/>
  <c r="AN910" i="4"/>
  <c r="AB910" i="4" s="1"/>
  <c r="P910" i="4" s="1"/>
  <c r="AN908" i="4"/>
  <c r="AB908" i="4" s="1"/>
  <c r="P908" i="4" s="1"/>
  <c r="AN1190" i="4"/>
  <c r="AB1190" i="4" s="1"/>
  <c r="P1190" i="4" s="1"/>
  <c r="AN1088" i="4"/>
  <c r="AB1088" i="4" s="1"/>
  <c r="P1088" i="4" s="1"/>
  <c r="AN859" i="4"/>
  <c r="AB859" i="4" s="1"/>
  <c r="P859" i="4" s="1"/>
  <c r="AN118" i="4"/>
  <c r="AB118" i="4" s="1"/>
  <c r="P118" i="4" s="1"/>
  <c r="AN413" i="4"/>
  <c r="AB413" i="4" s="1"/>
  <c r="P413" i="4" s="1"/>
  <c r="AN1271" i="4"/>
  <c r="AB1271" i="4" s="1"/>
  <c r="P1271" i="4" s="1"/>
  <c r="AN142" i="4"/>
  <c r="AB142" i="4" s="1"/>
  <c r="P142" i="4" s="1"/>
  <c r="AN817" i="4"/>
  <c r="AB817" i="4" s="1"/>
  <c r="P817" i="4" s="1"/>
  <c r="AN273" i="4"/>
  <c r="AB273" i="4" s="1"/>
  <c r="P273" i="4" s="1"/>
  <c r="AN83" i="4"/>
  <c r="AB83" i="4" s="1"/>
  <c r="P83" i="4" s="1"/>
  <c r="AN929" i="4"/>
  <c r="AB929" i="4" s="1"/>
  <c r="P929" i="4" s="1"/>
  <c r="AN1063" i="4"/>
  <c r="AB1063" i="4" s="1"/>
  <c r="P1063" i="4" s="1"/>
  <c r="AN984" i="4"/>
  <c r="AB984" i="4" s="1"/>
  <c r="P984" i="4" s="1"/>
  <c r="AN1147" i="4"/>
  <c r="AB1147" i="4" s="1"/>
  <c r="P1147" i="4" s="1"/>
  <c r="AN659" i="4"/>
  <c r="AB659" i="4" s="1"/>
  <c r="P659" i="4" s="1"/>
  <c r="AN747" i="4"/>
  <c r="AB747" i="4" s="1"/>
  <c r="P747" i="4" s="1"/>
  <c r="AN495" i="4"/>
  <c r="AB495" i="4" s="1"/>
  <c r="P495" i="4" s="1"/>
  <c r="AN137" i="4"/>
  <c r="AB137" i="4" s="1"/>
  <c r="P137" i="4" s="1"/>
  <c r="AN1158" i="4"/>
  <c r="AB1158" i="4" s="1"/>
  <c r="P1158" i="4" s="1"/>
  <c r="AN730" i="4"/>
  <c r="AB730" i="4" s="1"/>
  <c r="P730" i="4" s="1"/>
  <c r="AN92" i="4"/>
  <c r="AB92" i="4" s="1"/>
  <c r="P92" i="4" s="1"/>
  <c r="AN251" i="4"/>
  <c r="AB251" i="4" s="1"/>
  <c r="P251" i="4" s="1"/>
  <c r="AN1172" i="4"/>
  <c r="AB1172" i="4" s="1"/>
  <c r="P1172" i="4" s="1"/>
  <c r="AN355" i="4"/>
  <c r="AB355" i="4" s="1"/>
  <c r="P355" i="4" s="1"/>
  <c r="AN19" i="4"/>
  <c r="AB19" i="4" s="1"/>
  <c r="P19" i="4" s="1"/>
  <c r="AN503" i="4"/>
  <c r="AB503" i="4" s="1"/>
  <c r="P503" i="4" s="1"/>
  <c r="AN1254" i="4"/>
  <c r="AB1254" i="4" s="1"/>
  <c r="P1254" i="4" s="1"/>
  <c r="AN65" i="4"/>
  <c r="AB65" i="4" s="1"/>
  <c r="P65" i="4" s="1"/>
  <c r="AN1052" i="4"/>
  <c r="AB1052" i="4" s="1"/>
  <c r="P1052" i="4" s="1"/>
  <c r="AN371" i="4"/>
  <c r="AB371" i="4" s="1"/>
  <c r="P371" i="4" s="1"/>
  <c r="AN877" i="4"/>
  <c r="AB877" i="4" s="1"/>
  <c r="P877" i="4" s="1"/>
  <c r="AN1022" i="4"/>
  <c r="AB1022" i="4" s="1"/>
  <c r="P1022" i="4" s="1"/>
  <c r="AN80" i="4"/>
  <c r="AB80" i="4" s="1"/>
  <c r="P80" i="4" s="1"/>
  <c r="AN946" i="4"/>
  <c r="AB946" i="4" s="1"/>
  <c r="P946" i="4" s="1"/>
  <c r="AN502" i="4"/>
  <c r="AB502" i="4" s="1"/>
  <c r="P502" i="4" s="1"/>
  <c r="AN250" i="4"/>
  <c r="AB250" i="4" s="1"/>
  <c r="P250" i="4" s="1"/>
  <c r="AN776" i="4"/>
  <c r="AB776" i="4" s="1"/>
  <c r="P776" i="4" s="1"/>
  <c r="AN860" i="4"/>
  <c r="AB860" i="4" s="1"/>
  <c r="P860" i="4" s="1"/>
  <c r="AN23" i="4"/>
  <c r="AB23" i="4" s="1"/>
  <c r="P23" i="4" s="1"/>
  <c r="AN81" i="4"/>
  <c r="AB81" i="4" s="1"/>
  <c r="P81" i="4" s="1"/>
  <c r="AN1126" i="4"/>
  <c r="AB1126" i="4" s="1"/>
  <c r="P1126" i="4" s="1"/>
  <c r="AN533" i="4"/>
  <c r="AB533" i="4" s="1"/>
  <c r="P533" i="4" s="1"/>
  <c r="AN154" i="4"/>
  <c r="AB154" i="4" s="1"/>
  <c r="P154" i="4" s="1"/>
  <c r="AN231" i="4"/>
  <c r="AB231" i="4" s="1"/>
  <c r="P231" i="4" s="1"/>
  <c r="AN330" i="4"/>
  <c r="AB330" i="4" s="1"/>
  <c r="P330" i="4" s="1"/>
  <c r="AN1001" i="4"/>
  <c r="AB1001" i="4" s="1"/>
  <c r="P1001" i="4" s="1"/>
  <c r="AN688" i="4"/>
  <c r="AB688" i="4" s="1"/>
  <c r="P688" i="4" s="1"/>
  <c r="AN1170" i="4"/>
  <c r="AB1170" i="4" s="1"/>
  <c r="P1170" i="4" s="1"/>
  <c r="AN185" i="4"/>
  <c r="AB185" i="4" s="1"/>
  <c r="P185" i="4" s="1"/>
  <c r="AN1149" i="4"/>
  <c r="AB1149" i="4" s="1"/>
  <c r="P1149" i="4" s="1"/>
  <c r="AN1203" i="4"/>
  <c r="AB1203" i="4" s="1"/>
  <c r="P1203" i="4" s="1"/>
  <c r="AN1182" i="4"/>
  <c r="AB1182" i="4" s="1"/>
  <c r="P1182" i="4" s="1"/>
  <c r="AN609" i="4"/>
  <c r="AB609" i="4" s="1"/>
  <c r="P609" i="4" s="1"/>
  <c r="AN812" i="4"/>
  <c r="AB812" i="4" s="1"/>
  <c r="P812" i="4" s="1"/>
  <c r="AN969" i="4"/>
  <c r="AB969" i="4" s="1"/>
  <c r="P969" i="4" s="1"/>
  <c r="AN953" i="4"/>
  <c r="AB953" i="4" s="1"/>
  <c r="P953" i="4" s="1"/>
  <c r="AN794" i="4"/>
  <c r="AB794" i="4" s="1"/>
  <c r="P794" i="4" s="1"/>
  <c r="AN683" i="4"/>
  <c r="AB683" i="4" s="1"/>
  <c r="P683" i="4" s="1"/>
  <c r="AN306" i="4"/>
  <c r="AB306" i="4" s="1"/>
  <c r="P306" i="4" s="1"/>
  <c r="AN432" i="4"/>
  <c r="AB432" i="4" s="1"/>
  <c r="P432" i="4" s="1"/>
  <c r="AN1260" i="4"/>
  <c r="AB1260" i="4" s="1"/>
  <c r="P1260" i="4" s="1"/>
  <c r="AN1021" i="4"/>
  <c r="AB1021" i="4" s="1"/>
  <c r="P1021" i="4" s="1"/>
  <c r="AN956" i="4"/>
  <c r="AB956" i="4" s="1"/>
  <c r="P956" i="4" s="1"/>
  <c r="AN550" i="4"/>
  <c r="AB550" i="4" s="1"/>
  <c r="P550" i="4" s="1"/>
  <c r="AN988" i="4"/>
  <c r="AB988" i="4" s="1"/>
  <c r="P988" i="4" s="1"/>
  <c r="AN539" i="4"/>
  <c r="AB539" i="4" s="1"/>
  <c r="P539" i="4" s="1"/>
  <c r="AN1042" i="4"/>
  <c r="AB1042" i="4" s="1"/>
  <c r="P1042" i="4" s="1"/>
  <c r="AN529" i="4"/>
  <c r="AB529" i="4" s="1"/>
  <c r="P529" i="4" s="1"/>
  <c r="AN1169" i="4"/>
  <c r="AB1169" i="4" s="1"/>
  <c r="P1169" i="4" s="1"/>
  <c r="AN1230" i="4"/>
  <c r="AB1230" i="4" s="1"/>
  <c r="P1230" i="4" s="1"/>
  <c r="AN911" i="4"/>
  <c r="AB911" i="4" s="1"/>
  <c r="P911" i="4" s="1"/>
  <c r="AN778" i="4"/>
  <c r="AB778" i="4" s="1"/>
  <c r="P778" i="4" s="1"/>
  <c r="AN1089" i="4"/>
  <c r="AB1089" i="4" s="1"/>
  <c r="P1089" i="4" s="1"/>
  <c r="AN920" i="4"/>
  <c r="AB920" i="4" s="1"/>
  <c r="P920" i="4" s="1"/>
  <c r="AN592" i="4"/>
  <c r="AB592" i="4" s="1"/>
  <c r="P592" i="4" s="1"/>
  <c r="AN207" i="4"/>
  <c r="AB207" i="4" s="1"/>
  <c r="P207" i="4" s="1"/>
  <c r="AN987" i="4"/>
  <c r="AB987" i="4" s="1"/>
  <c r="P987" i="4" s="1"/>
  <c r="AN630" i="4"/>
  <c r="AB630" i="4" s="1"/>
  <c r="P630" i="4" s="1"/>
  <c r="AN483" i="4"/>
  <c r="AB483" i="4" s="1"/>
  <c r="P483" i="4" s="1"/>
  <c r="AN295" i="4"/>
  <c r="AB295" i="4" s="1"/>
  <c r="P295" i="4" s="1"/>
  <c r="AN1266" i="4"/>
  <c r="AB1266" i="4" s="1"/>
  <c r="P1266" i="4" s="1"/>
  <c r="AN884" i="4"/>
  <c r="AB884" i="4" s="1"/>
  <c r="P884" i="4" s="1"/>
  <c r="AN1028" i="4"/>
  <c r="AB1028" i="4" s="1"/>
  <c r="P1028" i="4" s="1"/>
  <c r="AN978" i="4"/>
  <c r="AB978" i="4" s="1"/>
  <c r="P978" i="4" s="1"/>
  <c r="AN739" i="4"/>
  <c r="AB739" i="4" s="1"/>
  <c r="P739" i="4" s="1"/>
  <c r="AN415" i="4"/>
  <c r="AB415" i="4" s="1"/>
  <c r="P415" i="4" s="1"/>
  <c r="AN138" i="4"/>
  <c r="AB138" i="4" s="1"/>
  <c r="P138" i="4" s="1"/>
  <c r="W32" i="1"/>
  <c r="AJ18" i="4"/>
  <c r="X18" i="4" s="1"/>
  <c r="AJ10" i="4"/>
  <c r="X10" i="4" s="1"/>
  <c r="AJ11" i="4"/>
  <c r="X11" i="4" s="1"/>
  <c r="AJ21" i="4"/>
  <c r="X21" i="4" s="1"/>
  <c r="AJ27" i="4"/>
  <c r="X27" i="4" s="1"/>
  <c r="AJ13" i="4"/>
  <c r="X13" i="4" s="1"/>
  <c r="AJ19" i="4"/>
  <c r="X19" i="4" s="1"/>
  <c r="AJ9" i="4"/>
  <c r="X9" i="4" s="1"/>
  <c r="AJ409" i="4"/>
  <c r="X409" i="4" s="1"/>
  <c r="AJ1193" i="4"/>
  <c r="X1193" i="4" s="1"/>
  <c r="AJ237" i="4"/>
  <c r="X237" i="4" s="1"/>
  <c r="AJ879" i="4"/>
  <c r="X879" i="4" s="1"/>
  <c r="AJ167" i="4"/>
  <c r="X167" i="4" s="1"/>
  <c r="AJ715" i="4"/>
  <c r="X715" i="4" s="1"/>
  <c r="AJ675" i="4"/>
  <c r="X675" i="4" s="1"/>
  <c r="AJ1003" i="4"/>
  <c r="X1003" i="4" s="1"/>
  <c r="AJ958" i="4"/>
  <c r="X958" i="4" s="1"/>
  <c r="AJ1006" i="4"/>
  <c r="X1006" i="4" s="1"/>
  <c r="AJ280" i="4"/>
  <c r="X280" i="4" s="1"/>
  <c r="AJ55" i="4"/>
  <c r="X55" i="4" s="1"/>
  <c r="AJ467" i="4"/>
  <c r="X467" i="4" s="1"/>
  <c r="AJ730" i="4"/>
  <c r="X730" i="4" s="1"/>
  <c r="AJ970" i="4"/>
  <c r="X970" i="4" s="1"/>
  <c r="AJ324" i="4"/>
  <c r="X324" i="4" s="1"/>
  <c r="AJ95" i="4"/>
  <c r="X95" i="4" s="1"/>
  <c r="AJ510" i="4"/>
  <c r="X510" i="4" s="1"/>
  <c r="AJ704" i="4"/>
  <c r="X704" i="4" s="1"/>
  <c r="AJ193" i="4"/>
  <c r="X193" i="4" s="1"/>
  <c r="AJ128" i="4"/>
  <c r="X128" i="4" s="1"/>
  <c r="AJ475" i="4"/>
  <c r="X475" i="4" s="1"/>
  <c r="AJ854" i="4"/>
  <c r="X854" i="4" s="1"/>
  <c r="AJ285" i="4"/>
  <c r="X285" i="4" s="1"/>
  <c r="AJ217" i="4"/>
  <c r="X217" i="4" s="1"/>
  <c r="AJ72" i="4"/>
  <c r="X72" i="4" s="1"/>
  <c r="AJ660" i="4"/>
  <c r="X660" i="4" s="1"/>
  <c r="AJ243" i="4"/>
  <c r="X243" i="4" s="1"/>
  <c r="AJ316" i="4"/>
  <c r="X316" i="4" s="1"/>
  <c r="AJ754" i="4"/>
  <c r="X754" i="4" s="1"/>
  <c r="AJ1158" i="4"/>
  <c r="X1158" i="4" s="1"/>
  <c r="AJ129" i="4"/>
  <c r="X129" i="4" s="1"/>
  <c r="AJ778" i="4"/>
  <c r="X778" i="4" s="1"/>
  <c r="AJ531" i="4"/>
  <c r="X531" i="4" s="1"/>
  <c r="AJ733" i="4"/>
  <c r="X733" i="4" s="1"/>
  <c r="AJ1140" i="4"/>
  <c r="X1140" i="4" s="1"/>
  <c r="AJ579" i="4"/>
  <c r="X579" i="4" s="1"/>
  <c r="AJ878" i="4"/>
  <c r="X878" i="4" s="1"/>
  <c r="AJ866" i="4"/>
  <c r="X866" i="4" s="1"/>
  <c r="AJ819" i="4"/>
  <c r="X819" i="4" s="1"/>
  <c r="AJ227" i="4"/>
  <c r="X227" i="4" s="1"/>
  <c r="AJ1000" i="4"/>
  <c r="X1000" i="4" s="1"/>
  <c r="AJ134" i="4"/>
  <c r="X134" i="4" s="1"/>
  <c r="AJ387" i="4"/>
  <c r="X387" i="4" s="1"/>
  <c r="AJ776" i="4"/>
  <c r="X776" i="4" s="1"/>
  <c r="AJ838" i="4"/>
  <c r="X838" i="4" s="1"/>
  <c r="AJ742" i="4"/>
  <c r="X742" i="4" s="1"/>
  <c r="AJ63" i="4"/>
  <c r="X63" i="4" s="1"/>
  <c r="AJ1248" i="4"/>
  <c r="X1248" i="4" s="1"/>
  <c r="AJ890" i="4"/>
  <c r="X890" i="4" s="1"/>
  <c r="AJ175" i="4"/>
  <c r="X175" i="4" s="1"/>
  <c r="AJ307" i="4"/>
  <c r="X307" i="4" s="1"/>
  <c r="AJ560" i="4"/>
  <c r="X560" i="4" s="1"/>
  <c r="AJ68" i="4"/>
  <c r="X68" i="4" s="1"/>
  <c r="AJ208" i="4"/>
  <c r="X208" i="4" s="1"/>
  <c r="AJ304" i="4"/>
  <c r="X304" i="4" s="1"/>
  <c r="AJ548" i="4"/>
  <c r="X548" i="4" s="1"/>
  <c r="AJ297" i="4"/>
  <c r="X297" i="4" s="1"/>
  <c r="AJ352" i="4"/>
  <c r="X352" i="4" s="1"/>
  <c r="AJ823" i="4"/>
  <c r="X823" i="4" s="1"/>
  <c r="AJ1054" i="4"/>
  <c r="X1054" i="4" s="1"/>
  <c r="AJ1200" i="4"/>
  <c r="X1200" i="4" s="1"/>
  <c r="AJ824" i="4"/>
  <c r="X824" i="4" s="1"/>
  <c r="AJ330" i="4"/>
  <c r="X330" i="4" s="1"/>
  <c r="AJ572" i="4"/>
  <c r="X572" i="4" s="1"/>
  <c r="AJ719" i="4"/>
  <c r="X719" i="4" s="1"/>
  <c r="AJ515" i="4"/>
  <c r="X515" i="4" s="1"/>
  <c r="AJ136" i="4"/>
  <c r="X136" i="4" s="1"/>
  <c r="AJ599" i="4"/>
  <c r="X599" i="4" s="1"/>
  <c r="AJ900" i="4"/>
  <c r="X900" i="4" s="1"/>
  <c r="AJ39" i="4"/>
  <c r="X39" i="4" s="1"/>
  <c r="AJ421" i="4"/>
  <c r="X421" i="4" s="1"/>
  <c r="AJ621" i="4"/>
  <c r="X621" i="4" s="1"/>
  <c r="AJ433" i="4"/>
  <c r="X433" i="4" s="1"/>
  <c r="AJ722" i="4"/>
  <c r="X722" i="4" s="1"/>
  <c r="AJ664" i="4"/>
  <c r="X664" i="4" s="1"/>
  <c r="AJ158" i="4"/>
  <c r="X158" i="4" s="1"/>
  <c r="AJ874" i="4"/>
  <c r="X874" i="4" s="1"/>
  <c r="AJ617" i="4"/>
  <c r="X617" i="4" s="1"/>
  <c r="AJ67" i="4"/>
  <c r="X67" i="4" s="1"/>
  <c r="AJ400" i="4"/>
  <c r="X400" i="4" s="1"/>
  <c r="AJ186" i="4"/>
  <c r="X186" i="4" s="1"/>
  <c r="AJ349" i="4"/>
  <c r="X349" i="4" s="1"/>
  <c r="AJ629" i="4"/>
  <c r="X629" i="4" s="1"/>
  <c r="AJ420" i="4"/>
  <c r="X420" i="4" s="1"/>
  <c r="AJ163" i="4"/>
  <c r="X163" i="4" s="1"/>
  <c r="AJ189" i="4"/>
  <c r="X189" i="4" s="1"/>
  <c r="AJ223" i="4"/>
  <c r="X223" i="4" s="1"/>
  <c r="AJ917" i="4"/>
  <c r="X917" i="4" s="1"/>
  <c r="AJ150" i="4"/>
  <c r="X150" i="4" s="1"/>
  <c r="AJ411" i="4"/>
  <c r="X411" i="4" s="1"/>
  <c r="AJ637" i="4"/>
  <c r="X637" i="4" s="1"/>
  <c r="AJ405" i="4"/>
  <c r="X405" i="4" s="1"/>
  <c r="AJ22" i="4"/>
  <c r="X22" i="4" s="1"/>
  <c r="AJ32" i="4"/>
  <c r="X32" i="4" s="1"/>
  <c r="AJ102" i="4"/>
  <c r="X102" i="4" s="1"/>
  <c r="AJ484" i="4"/>
  <c r="X484" i="4" s="1"/>
  <c r="AJ791" i="4"/>
  <c r="X791" i="4" s="1"/>
  <c r="AJ1235" i="4"/>
  <c r="X1235" i="4" s="1"/>
  <c r="AJ875" i="4"/>
  <c r="X875" i="4" s="1"/>
  <c r="AJ628" i="4"/>
  <c r="X628" i="4" s="1"/>
  <c r="AJ568" i="4"/>
  <c r="X568" i="4" s="1"/>
  <c r="AJ616" i="4"/>
  <c r="X616" i="4" s="1"/>
  <c r="AJ724" i="4"/>
  <c r="X724" i="4" s="1"/>
  <c r="AJ79" i="4"/>
  <c r="X79" i="4" s="1"/>
  <c r="AJ367" i="4"/>
  <c r="X367" i="4" s="1"/>
  <c r="AJ519" i="4"/>
  <c r="X519" i="4" s="1"/>
  <c r="AJ469" i="4"/>
  <c r="X469" i="4" s="1"/>
  <c r="AJ182" i="4"/>
  <c r="X182" i="4" s="1"/>
  <c r="AJ1219" i="4"/>
  <c r="X1219" i="4" s="1"/>
  <c r="AJ985" i="4"/>
  <c r="X985" i="4" s="1"/>
  <c r="AJ372" i="4"/>
  <c r="X372" i="4" s="1"/>
  <c r="AJ145" i="4"/>
  <c r="X145" i="4" s="1"/>
  <c r="AJ159" i="4"/>
  <c r="X159" i="4" s="1"/>
  <c r="AJ648" i="4"/>
  <c r="X648" i="4" s="1"/>
  <c r="AJ448" i="4"/>
  <c r="X448" i="4" s="1"/>
  <c r="AJ266" i="4"/>
  <c r="X266" i="4" s="1"/>
  <c r="AJ40" i="4"/>
  <c r="X40" i="4" s="1"/>
  <c r="AJ305" i="4"/>
  <c r="X305" i="4" s="1"/>
  <c r="AJ111" i="4"/>
  <c r="X111" i="4" s="1"/>
  <c r="AJ811" i="4"/>
  <c r="X811" i="4" s="1"/>
  <c r="AJ936" i="4"/>
  <c r="X936" i="4" s="1"/>
  <c r="AJ1205" i="4"/>
  <c r="X1205" i="4" s="1"/>
  <c r="AJ60" i="4"/>
  <c r="X60" i="4" s="1"/>
  <c r="AJ472" i="4"/>
  <c r="X472" i="4" s="1"/>
  <c r="AJ1267" i="4"/>
  <c r="X1267" i="4" s="1"/>
  <c r="AJ1157" i="4"/>
  <c r="X1157" i="4" s="1"/>
  <c r="AJ394" i="4"/>
  <c r="X394" i="4" s="1"/>
  <c r="AJ623" i="4"/>
  <c r="X623" i="4" s="1"/>
  <c r="AJ1100" i="4"/>
  <c r="X1100" i="4" s="1"/>
  <c r="AJ1170" i="4"/>
  <c r="X1170" i="4" s="1"/>
  <c r="AJ1084" i="4"/>
  <c r="X1084" i="4" s="1"/>
  <c r="AJ1273" i="4"/>
  <c r="X1273" i="4" s="1"/>
  <c r="AJ1233" i="4"/>
  <c r="X1233" i="4" s="1"/>
  <c r="AJ761" i="4"/>
  <c r="X761" i="4" s="1"/>
  <c r="AJ497" i="4"/>
  <c r="X497" i="4" s="1"/>
  <c r="AJ452" i="4"/>
  <c r="X452" i="4" s="1"/>
  <c r="AJ530" i="4"/>
  <c r="X530" i="4" s="1"/>
  <c r="AJ597" i="4"/>
  <c r="X597" i="4" s="1"/>
  <c r="AJ241" i="4"/>
  <c r="X241" i="4" s="1"/>
  <c r="AJ232" i="4"/>
  <c r="X232" i="4" s="1"/>
  <c r="AJ436" i="4"/>
  <c r="X436" i="4" s="1"/>
  <c r="AJ862" i="4"/>
  <c r="X862" i="4" s="1"/>
  <c r="AJ123" i="4"/>
  <c r="X123" i="4" s="1"/>
  <c r="AJ205" i="4"/>
  <c r="X205" i="4" s="1"/>
  <c r="AJ119" i="4"/>
  <c r="X119" i="4" s="1"/>
  <c r="AJ347" i="4"/>
  <c r="X347" i="4" s="1"/>
  <c r="AJ171" i="4"/>
  <c r="X171" i="4" s="1"/>
  <c r="AJ25" i="4"/>
  <c r="X25" i="4" s="1"/>
  <c r="AJ810" i="4"/>
  <c r="X810" i="4" s="1"/>
  <c r="AJ1077" i="4"/>
  <c r="X1077" i="4" s="1"/>
  <c r="AJ1034" i="4"/>
  <c r="X1034" i="4" s="1"/>
  <c r="AJ281" i="4"/>
  <c r="X281" i="4" s="1"/>
  <c r="AJ520" i="4"/>
  <c r="X520" i="4" s="1"/>
  <c r="AJ998" i="4"/>
  <c r="X998" i="4" s="1"/>
  <c r="AJ1029" i="4"/>
  <c r="X1029" i="4" s="1"/>
  <c r="AJ1142" i="4"/>
  <c r="X1142" i="4" s="1"/>
  <c r="AJ996" i="4"/>
  <c r="X996" i="4" s="1"/>
  <c r="AJ887" i="4"/>
  <c r="X887" i="4" s="1"/>
  <c r="AJ341" i="4"/>
  <c r="X341" i="4" s="1"/>
  <c r="AJ851" i="4"/>
  <c r="X851" i="4" s="1"/>
  <c r="AJ1069" i="4"/>
  <c r="X1069" i="4" s="1"/>
  <c r="AJ909" i="4"/>
  <c r="X909" i="4" s="1"/>
  <c r="AJ834" i="4"/>
  <c r="X834" i="4" s="1"/>
  <c r="AJ103" i="4"/>
  <c r="X103" i="4" s="1"/>
  <c r="AJ491" i="4"/>
  <c r="X491" i="4" s="1"/>
  <c r="AJ257" i="4"/>
  <c r="X257" i="4" s="1"/>
  <c r="AJ179" i="4"/>
  <c r="X179" i="4" s="1"/>
  <c r="AJ1115" i="4"/>
  <c r="X1115" i="4" s="1"/>
  <c r="AJ77" i="4"/>
  <c r="X77" i="4" s="1"/>
  <c r="AJ113" i="4"/>
  <c r="X113" i="4" s="1"/>
  <c r="AJ1179" i="4"/>
  <c r="X1179" i="4" s="1"/>
  <c r="AJ419" i="4"/>
  <c r="X419" i="4" s="1"/>
  <c r="AJ818" i="4"/>
  <c r="X818" i="4" s="1"/>
  <c r="AJ183" i="4"/>
  <c r="X183" i="4" s="1"/>
  <c r="AJ1197" i="4"/>
  <c r="X1197" i="4" s="1"/>
  <c r="AJ225" i="4"/>
  <c r="X225" i="4" s="1"/>
  <c r="AJ655" i="4"/>
  <c r="X655" i="4" s="1"/>
  <c r="AJ803" i="4"/>
  <c r="X803" i="4" s="1"/>
  <c r="AJ1043" i="4"/>
  <c r="X1043" i="4" s="1"/>
  <c r="AJ884" i="4"/>
  <c r="X884" i="4" s="1"/>
  <c r="AJ1242" i="4"/>
  <c r="X1242" i="4" s="1"/>
  <c r="AJ762" i="4"/>
  <c r="X762" i="4" s="1"/>
  <c r="AJ230" i="4"/>
  <c r="X230" i="4" s="1"/>
  <c r="AJ743" i="4"/>
  <c r="X743" i="4" s="1"/>
  <c r="AJ1231" i="4"/>
  <c r="X1231" i="4" s="1"/>
  <c r="AJ734" i="4"/>
  <c r="X734" i="4" s="1"/>
  <c r="AJ744" i="4"/>
  <c r="X744" i="4" s="1"/>
  <c r="AJ148" i="4"/>
  <c r="X148" i="4" s="1"/>
  <c r="AJ604" i="4"/>
  <c r="X604" i="4" s="1"/>
  <c r="AJ640" i="4"/>
  <c r="X640" i="4" s="1"/>
  <c r="AJ1126" i="4"/>
  <c r="X1126" i="4" s="1"/>
  <c r="AJ153" i="4"/>
  <c r="X153" i="4" s="1"/>
  <c r="AJ721" i="4"/>
  <c r="X721" i="4" s="1"/>
  <c r="AJ1035" i="4"/>
  <c r="X1035" i="4" s="1"/>
  <c r="AJ687" i="4"/>
  <c r="X687" i="4" s="1"/>
  <c r="AJ587" i="4"/>
  <c r="X587" i="4" s="1"/>
  <c r="AJ1020" i="4"/>
  <c r="X1020" i="4" s="1"/>
  <c r="AJ146" i="4"/>
  <c r="X146" i="4" s="1"/>
  <c r="AJ870" i="4"/>
  <c r="X870" i="4" s="1"/>
  <c r="AJ1102" i="4"/>
  <c r="X1102" i="4" s="1"/>
  <c r="AJ1206" i="4"/>
  <c r="X1206" i="4" s="1"/>
  <c r="AJ1201" i="4"/>
  <c r="X1201" i="4" s="1"/>
  <c r="AJ1237" i="4"/>
  <c r="X1237" i="4" s="1"/>
  <c r="AJ1137" i="4"/>
  <c r="X1137" i="4" s="1"/>
  <c r="AJ1139" i="4"/>
  <c r="X1139" i="4" s="1"/>
  <c r="AJ1010" i="4"/>
  <c r="X1010" i="4" s="1"/>
  <c r="AJ933" i="4"/>
  <c r="X933" i="4" s="1"/>
  <c r="AJ1207" i="4"/>
  <c r="X1207" i="4" s="1"/>
  <c r="AJ582" i="4"/>
  <c r="X582" i="4" s="1"/>
  <c r="AJ120" i="4"/>
  <c r="X120" i="4" s="1"/>
  <c r="AJ1172" i="4"/>
  <c r="X1172" i="4" s="1"/>
  <c r="AJ1187" i="4"/>
  <c r="X1187" i="4" s="1"/>
  <c r="AJ613" i="4"/>
  <c r="X613" i="4" s="1"/>
  <c r="AJ505" i="4"/>
  <c r="X505" i="4" s="1"/>
  <c r="AJ460" i="4"/>
  <c r="X460" i="4" s="1"/>
  <c r="AJ987" i="4"/>
  <c r="X987" i="4" s="1"/>
  <c r="AJ455" i="4"/>
  <c r="X455" i="4" s="1"/>
  <c r="AJ892" i="4"/>
  <c r="X892" i="4" s="1"/>
  <c r="AJ1138" i="4"/>
  <c r="X1138" i="4" s="1"/>
  <c r="AJ64" i="4"/>
  <c r="X64" i="4" s="1"/>
  <c r="AJ575" i="4"/>
  <c r="X575" i="4" s="1"/>
  <c r="AJ885" i="4"/>
  <c r="X885" i="4" s="1"/>
  <c r="AJ1005" i="4"/>
  <c r="X1005" i="4" s="1"/>
  <c r="AJ1023" i="4"/>
  <c r="X1023" i="4" s="1"/>
  <c r="AJ960" i="4"/>
  <c r="X960" i="4" s="1"/>
  <c r="AJ1236" i="4"/>
  <c r="X1236" i="4" s="1"/>
  <c r="AJ1119" i="4"/>
  <c r="X1119" i="4" s="1"/>
  <c r="AJ1072" i="4"/>
  <c r="X1072" i="4" s="1"/>
  <c r="AJ894" i="4"/>
  <c r="X894" i="4" s="1"/>
  <c r="AJ1080" i="4"/>
  <c r="X1080" i="4" s="1"/>
  <c r="AJ1001" i="4"/>
  <c r="X1001" i="4" s="1"/>
  <c r="AJ1167" i="4"/>
  <c r="X1167" i="4" s="1"/>
  <c r="AJ47" i="4"/>
  <c r="X47" i="4" s="1"/>
  <c r="AJ1210" i="4"/>
  <c r="X1210" i="4" s="1"/>
  <c r="AJ794" i="4"/>
  <c r="X794" i="4" s="1"/>
  <c r="AJ1097" i="4"/>
  <c r="X1097" i="4" s="1"/>
  <c r="AJ962" i="4"/>
  <c r="X962" i="4" s="1"/>
  <c r="AJ54" i="4"/>
  <c r="X54" i="4" s="1"/>
  <c r="AJ166" i="4"/>
  <c r="X166" i="4" s="1"/>
  <c r="AJ928" i="4"/>
  <c r="X928" i="4" s="1"/>
  <c r="AJ1116" i="4"/>
  <c r="X1116" i="4" s="1"/>
  <c r="AJ1059" i="4"/>
  <c r="X1059" i="4" s="1"/>
  <c r="AJ656" i="4"/>
  <c r="X656" i="4" s="1"/>
  <c r="AJ817" i="4"/>
  <c r="X817" i="4" s="1"/>
  <c r="AJ1030" i="4"/>
  <c r="X1030" i="4" s="1"/>
  <c r="AJ844" i="4"/>
  <c r="X844" i="4" s="1"/>
  <c r="AJ905" i="4"/>
  <c r="X905" i="4" s="1"/>
  <c r="AJ1074" i="4"/>
  <c r="X1074" i="4" s="1"/>
  <c r="AJ1202" i="4"/>
  <c r="X1202" i="4" s="1"/>
  <c r="AJ36" i="4"/>
  <c r="X36" i="4" s="1"/>
  <c r="AJ338" i="4"/>
  <c r="X338" i="4" s="1"/>
  <c r="AJ342" i="4"/>
  <c r="X342" i="4" s="1"/>
  <c r="AJ808" i="4"/>
  <c r="X808" i="4" s="1"/>
  <c r="AJ1007" i="4"/>
  <c r="X1007" i="4" s="1"/>
  <c r="AJ354" i="4"/>
  <c r="X354" i="4" s="1"/>
  <c r="AJ785" i="4"/>
  <c r="X785" i="4" s="1"/>
  <c r="AJ399" i="4"/>
  <c r="X399" i="4" s="1"/>
  <c r="AJ1164" i="4"/>
  <c r="X1164" i="4" s="1"/>
  <c r="AJ852" i="4"/>
  <c r="X852" i="4" s="1"/>
  <c r="AJ1252" i="4"/>
  <c r="X1252" i="4" s="1"/>
  <c r="AJ988" i="4"/>
  <c r="X988" i="4" s="1"/>
  <c r="AJ1110" i="4"/>
  <c r="X1110" i="4" s="1"/>
  <c r="AJ333" i="4"/>
  <c r="X333" i="4" s="1"/>
  <c r="AJ1085" i="4"/>
  <c r="X1085" i="4" s="1"/>
  <c r="AJ1073" i="4"/>
  <c r="X1073" i="4" s="1"/>
  <c r="AJ903" i="4"/>
  <c r="X903" i="4" s="1"/>
  <c r="AJ707" i="4"/>
  <c r="X707" i="4" s="1"/>
  <c r="AJ740" i="4"/>
  <c r="X740" i="4" s="1"/>
  <c r="AJ671" i="4"/>
  <c r="X671" i="4" s="1"/>
  <c r="AJ943" i="4"/>
  <c r="X943" i="4" s="1"/>
  <c r="AJ1227" i="4"/>
  <c r="X1227" i="4" s="1"/>
  <c r="AJ1250" i="4"/>
  <c r="X1250" i="4" s="1"/>
  <c r="AJ1253" i="4"/>
  <c r="X1253" i="4" s="1"/>
  <c r="AJ76" i="4"/>
  <c r="X76" i="4" s="1"/>
  <c r="AJ296" i="4"/>
  <c r="X296" i="4" s="1"/>
  <c r="AJ1018" i="4"/>
  <c r="X1018" i="4" s="1"/>
  <c r="AJ659" i="4"/>
  <c r="X659" i="4" s="1"/>
  <c r="AJ459" i="4"/>
  <c r="X459" i="4" s="1"/>
  <c r="AJ567" i="4"/>
  <c r="X567" i="4" s="1"/>
  <c r="AJ1039" i="4"/>
  <c r="X1039" i="4" s="1"/>
  <c r="AJ745" i="4"/>
  <c r="X745" i="4" s="1"/>
  <c r="AJ770" i="4"/>
  <c r="X770" i="4" s="1"/>
  <c r="AJ1058" i="4"/>
  <c r="X1058" i="4" s="1"/>
  <c r="AJ231" i="4"/>
  <c r="X231" i="4" s="1"/>
  <c r="AJ672" i="4"/>
  <c r="X672" i="4" s="1"/>
  <c r="AJ607" i="4"/>
  <c r="X607" i="4" s="1"/>
  <c r="AJ871" i="4"/>
  <c r="X871" i="4" s="1"/>
  <c r="AJ451" i="4"/>
  <c r="X451" i="4" s="1"/>
  <c r="AJ327" i="4"/>
  <c r="X327" i="4" s="1"/>
  <c r="AJ192" i="4"/>
  <c r="X192" i="4" s="1"/>
  <c r="AJ595" i="4"/>
  <c r="X595" i="4" s="1"/>
  <c r="AJ1078" i="4"/>
  <c r="X1078" i="4" s="1"/>
  <c r="AJ723" i="4"/>
  <c r="X723" i="4" s="1"/>
  <c r="AJ456" i="4"/>
  <c r="X456" i="4" s="1"/>
  <c r="AJ663" i="4"/>
  <c r="X663" i="4" s="1"/>
  <c r="AJ1125" i="4"/>
  <c r="X1125" i="4" s="1"/>
  <c r="AJ965" i="4"/>
  <c r="X965" i="4" s="1"/>
  <c r="AJ860" i="4"/>
  <c r="X860" i="4" s="1"/>
  <c r="AJ787" i="4"/>
  <c r="X787" i="4" s="1"/>
  <c r="AJ968" i="4"/>
  <c r="X968" i="4" s="1"/>
  <c r="AJ624" i="4"/>
  <c r="X624" i="4" s="1"/>
  <c r="AJ197" i="4"/>
  <c r="X197" i="4" s="1"/>
  <c r="AJ1104" i="4"/>
  <c r="X1104" i="4" s="1"/>
  <c r="AJ835" i="4"/>
  <c r="X835" i="4" s="1"/>
  <c r="AJ751" i="4"/>
  <c r="X751" i="4" s="1"/>
  <c r="AJ976" i="4"/>
  <c r="X976" i="4" s="1"/>
  <c r="AJ1234" i="4"/>
  <c r="X1234" i="4" s="1"/>
  <c r="AJ781" i="4"/>
  <c r="X781" i="4" s="1"/>
  <c r="AJ1221" i="4"/>
  <c r="X1221" i="4" s="1"/>
  <c r="AJ1186" i="4"/>
  <c r="X1186" i="4" s="1"/>
  <c r="AJ627" i="4"/>
  <c r="X627" i="4" s="1"/>
  <c r="AJ559" i="4"/>
  <c r="X559" i="4" s="1"/>
  <c r="AJ1118" i="4"/>
  <c r="X1118" i="4" s="1"/>
  <c r="AJ196" i="4"/>
  <c r="X196" i="4" s="1"/>
  <c r="AJ859" i="4"/>
  <c r="X859" i="4" s="1"/>
  <c r="AJ311" i="4"/>
  <c r="X311" i="4" s="1"/>
  <c r="AJ950" i="4"/>
  <c r="X950" i="4" s="1"/>
  <c r="AJ108" i="4"/>
  <c r="X108" i="4" s="1"/>
  <c r="AJ527" i="4"/>
  <c r="X527" i="4" s="1"/>
  <c r="AJ633" i="4"/>
  <c r="X633" i="4" s="1"/>
  <c r="AJ253" i="4"/>
  <c r="X253" i="4" s="1"/>
  <c r="AJ493" i="4"/>
  <c r="X493" i="4" s="1"/>
  <c r="AJ212" i="4"/>
  <c r="X212" i="4" s="1"/>
  <c r="AJ85" i="4"/>
  <c r="X85" i="4" s="1"/>
  <c r="AJ463" i="4"/>
  <c r="X463" i="4" s="1"/>
  <c r="AJ596" i="4"/>
  <c r="X596" i="4" s="1"/>
  <c r="AJ1168" i="4"/>
  <c r="X1168" i="4" s="1"/>
  <c r="AJ899" i="4"/>
  <c r="X899" i="4" s="1"/>
  <c r="AJ309" i="4"/>
  <c r="X309" i="4" s="1"/>
  <c r="AJ784" i="4"/>
  <c r="X784" i="4" s="1"/>
  <c r="AJ551" i="4"/>
  <c r="X551" i="4" s="1"/>
  <c r="AJ1249" i="4"/>
  <c r="X1249" i="4" s="1"/>
  <c r="AJ1239" i="4"/>
  <c r="X1239" i="4" s="1"/>
  <c r="AJ750" i="4"/>
  <c r="X750" i="4" s="1"/>
  <c r="AJ700" i="4"/>
  <c r="X700" i="4" s="1"/>
  <c r="AJ444" i="4"/>
  <c r="X444" i="4" s="1"/>
  <c r="AJ667" i="4"/>
  <c r="X667" i="4" s="1"/>
  <c r="AJ893" i="4"/>
  <c r="X893" i="4" s="1"/>
  <c r="AJ975" i="4"/>
  <c r="X975" i="4" s="1"/>
  <c r="AJ804" i="4"/>
  <c r="X804" i="4" s="1"/>
  <c r="AJ496" i="4"/>
  <c r="X496" i="4" s="1"/>
  <c r="AJ441" i="4"/>
  <c r="X441" i="4" s="1"/>
  <c r="AJ696" i="4"/>
  <c r="X696" i="4" s="1"/>
  <c r="AJ953" i="4"/>
  <c r="X953" i="4" s="1"/>
  <c r="AJ1004" i="4"/>
  <c r="X1004" i="4" s="1"/>
  <c r="AJ1120" i="4"/>
  <c r="X1120" i="4" s="1"/>
  <c r="AJ576" i="4"/>
  <c r="X576" i="4" s="1"/>
  <c r="AJ711" i="4"/>
  <c r="X711" i="4" s="1"/>
  <c r="AJ651" i="4"/>
  <c r="X651" i="4" s="1"/>
  <c r="AJ12" i="4"/>
  <c r="X12" i="4" s="1"/>
  <c r="AJ71" i="4"/>
  <c r="X71" i="4" s="1"/>
  <c r="AJ91" i="4"/>
  <c r="X91" i="4" s="1"/>
  <c r="AJ485" i="4"/>
  <c r="X485" i="4" s="1"/>
  <c r="AJ668" i="4"/>
  <c r="X668" i="4" s="1"/>
  <c r="AJ165" i="4"/>
  <c r="X165" i="4" s="1"/>
  <c r="AJ814" i="4"/>
  <c r="X814" i="4" s="1"/>
  <c r="AJ1257" i="4"/>
  <c r="X1257" i="4" s="1"/>
  <c r="AJ486" i="4"/>
  <c r="X486" i="4" s="1"/>
  <c r="AJ96" i="4"/>
  <c r="X96" i="4" s="1"/>
  <c r="AJ384" i="4"/>
  <c r="X384" i="4" s="1"/>
  <c r="AJ101" i="4"/>
  <c r="X101" i="4" s="1"/>
  <c r="AJ362" i="4"/>
  <c r="X362" i="4" s="1"/>
  <c r="AJ464" i="4"/>
  <c r="X464" i="4" s="1"/>
  <c r="AJ1041" i="4"/>
  <c r="X1041" i="4" s="1"/>
  <c r="AJ1038" i="4"/>
  <c r="X1038" i="4" s="1"/>
  <c r="AJ48" i="4"/>
  <c r="X48" i="4" s="1"/>
  <c r="AJ14" i="4"/>
  <c r="X14" i="4" s="1"/>
  <c r="AJ774" i="4"/>
  <c r="X774" i="4" s="1"/>
  <c r="AJ210" i="4"/>
  <c r="X210" i="4" s="1"/>
  <c r="AJ1128" i="4"/>
  <c r="X1128" i="4" s="1"/>
  <c r="AJ952" i="4"/>
  <c r="X952" i="4" s="1"/>
  <c r="AJ736" i="4"/>
  <c r="X736" i="4" s="1"/>
  <c r="AJ643" i="4"/>
  <c r="X643" i="4" s="1"/>
  <c r="AJ522" i="4"/>
  <c r="X522" i="4" s="1"/>
  <c r="AJ737" i="4"/>
  <c r="X737" i="4" s="1"/>
  <c r="AJ326" i="4"/>
  <c r="X326" i="4" s="1"/>
  <c r="AJ571" i="4"/>
  <c r="X571" i="4" s="1"/>
  <c r="AJ880" i="4"/>
  <c r="X880" i="4" s="1"/>
  <c r="AJ1044" i="4"/>
  <c r="X1044" i="4" s="1"/>
  <c r="AJ588" i="4"/>
  <c r="X588" i="4" s="1"/>
  <c r="AJ971" i="4"/>
  <c r="X971" i="4" s="1"/>
  <c r="AJ260" i="4"/>
  <c r="X260" i="4" s="1"/>
  <c r="AJ843" i="4"/>
  <c r="X843" i="4" s="1"/>
  <c r="AJ935" i="4"/>
  <c r="X935" i="4" s="1"/>
  <c r="AJ1264" i="4"/>
  <c r="X1264" i="4" s="1"/>
  <c r="AJ701" i="4"/>
  <c r="X701" i="4" s="1"/>
  <c r="AJ345" i="4"/>
  <c r="X345" i="4" s="1"/>
  <c r="AJ534" i="4"/>
  <c r="X534" i="4" s="1"/>
  <c r="AJ458" i="4"/>
  <c r="X458" i="4" s="1"/>
  <c r="AJ1053" i="4"/>
  <c r="X1053" i="4" s="1"/>
  <c r="AJ833" i="4"/>
  <c r="X833" i="4" s="1"/>
  <c r="AJ1065" i="4"/>
  <c r="X1065" i="4" s="1"/>
  <c r="AJ440" i="4"/>
  <c r="X440" i="4" s="1"/>
  <c r="AJ615" i="4"/>
  <c r="X615" i="4" s="1"/>
  <c r="AJ267" i="4"/>
  <c r="X267" i="4" s="1"/>
  <c r="AJ555" i="4"/>
  <c r="X555" i="4" s="1"/>
  <c r="AJ1071" i="4"/>
  <c r="X1071" i="4" s="1"/>
  <c r="AJ1042" i="4"/>
  <c r="X1042" i="4" s="1"/>
  <c r="AJ124" i="4"/>
  <c r="X124" i="4" s="1"/>
  <c r="AJ199" i="4"/>
  <c r="X199" i="4" s="1"/>
  <c r="AJ391" i="4"/>
  <c r="X391" i="4" s="1"/>
  <c r="AJ556" i="4"/>
  <c r="X556" i="4" s="1"/>
  <c r="AJ683" i="4"/>
  <c r="X683" i="4" s="1"/>
  <c r="AJ1117" i="4"/>
  <c r="X1117" i="4" s="1"/>
  <c r="AJ318" i="4"/>
  <c r="X318" i="4" s="1"/>
  <c r="AJ336" i="4"/>
  <c r="X336" i="4" s="1"/>
  <c r="AJ270" i="4"/>
  <c r="X270" i="4" s="1"/>
  <c r="AJ1155" i="4"/>
  <c r="X1155" i="4" s="1"/>
  <c r="AJ363" i="4"/>
  <c r="X363" i="4" s="1"/>
  <c r="AJ927" i="4"/>
  <c r="X927" i="4" s="1"/>
  <c r="AJ1218" i="4"/>
  <c r="X1218" i="4" s="1"/>
  <c r="AJ295" i="4"/>
  <c r="X295" i="4" s="1"/>
  <c r="AJ729" i="4"/>
  <c r="X729" i="4" s="1"/>
  <c r="AJ1121" i="4"/>
  <c r="X1121" i="4" s="1"/>
  <c r="AJ802" i="4"/>
  <c r="X802" i="4" s="1"/>
  <c r="AJ636" i="4"/>
  <c r="X636" i="4" s="1"/>
  <c r="AJ501" i="4"/>
  <c r="X501" i="4" s="1"/>
  <c r="AJ427" i="4"/>
  <c r="X427" i="4" s="1"/>
  <c r="AJ215" i="4"/>
  <c r="X215" i="4" s="1"/>
  <c r="AJ432" i="4"/>
  <c r="X432" i="4" s="1"/>
  <c r="AJ753" i="4"/>
  <c r="X753" i="4" s="1"/>
  <c r="AJ869" i="4"/>
  <c r="X869" i="4" s="1"/>
  <c r="AJ62" i="4"/>
  <c r="X62" i="4" s="1"/>
  <c r="AJ539" i="4"/>
  <c r="X539" i="4" s="1"/>
  <c r="AJ204" i="4"/>
  <c r="X204" i="4" s="1"/>
  <c r="AJ920" i="4"/>
  <c r="X920" i="4" s="1"/>
  <c r="AJ1211" i="4"/>
  <c r="X1211" i="4" s="1"/>
  <c r="AJ845" i="4"/>
  <c r="X845" i="4" s="1"/>
  <c r="AJ500" i="4"/>
  <c r="X500" i="4" s="1"/>
  <c r="AJ118" i="4"/>
  <c r="X118" i="4" s="1"/>
  <c r="AJ426" i="4"/>
  <c r="X426" i="4" s="1"/>
  <c r="AJ716" i="4"/>
  <c r="X716" i="4" s="1"/>
  <c r="AJ578" i="4"/>
  <c r="X578" i="4" s="1"/>
  <c r="AJ1014" i="4"/>
  <c r="X1014" i="4" s="1"/>
  <c r="AJ187" i="4"/>
  <c r="X187" i="4" s="1"/>
  <c r="AJ172" i="4"/>
  <c r="X172" i="4" s="1"/>
  <c r="AJ140" i="4"/>
  <c r="X140" i="4" s="1"/>
  <c r="AJ236" i="4"/>
  <c r="X236" i="4" s="1"/>
  <c r="AJ977" i="4"/>
  <c r="X977" i="4" s="1"/>
  <c r="AJ1141" i="4"/>
  <c r="X1141" i="4" s="1"/>
  <c r="AJ1265" i="4"/>
  <c r="X1265" i="4" s="1"/>
  <c r="AJ644" i="4"/>
  <c r="X644" i="4" s="1"/>
  <c r="AJ954" i="4"/>
  <c r="X954" i="4" s="1"/>
  <c r="AJ861" i="4"/>
  <c r="X861" i="4" s="1"/>
  <c r="AJ1021" i="4"/>
  <c r="X1021" i="4" s="1"/>
  <c r="AJ1093" i="4"/>
  <c r="X1093" i="4" s="1"/>
  <c r="AJ323" i="4"/>
  <c r="X323" i="4" s="1"/>
  <c r="AJ489" i="4"/>
  <c r="X489" i="4" s="1"/>
  <c r="AJ92" i="4"/>
  <c r="X92" i="4" s="1"/>
  <c r="AJ300" i="4"/>
  <c r="X300" i="4" s="1"/>
  <c r="AJ517" i="4"/>
  <c r="X517" i="4" s="1"/>
  <c r="AJ620" i="4"/>
  <c r="X620" i="4" s="1"/>
  <c r="AJ796" i="4"/>
  <c r="X796" i="4" s="1"/>
  <c r="AJ308" i="4"/>
  <c r="X308" i="4" s="1"/>
  <c r="AJ453" i="4"/>
  <c r="X453" i="4" s="1"/>
  <c r="AJ276" i="4"/>
  <c r="X276" i="4" s="1"/>
  <c r="AJ312" i="4"/>
  <c r="X312" i="4" s="1"/>
  <c r="AJ760" i="4"/>
  <c r="X760" i="4" s="1"/>
  <c r="AJ1272" i="4"/>
  <c r="X1272" i="4" s="1"/>
  <c r="AJ368" i="4"/>
  <c r="X368" i="4" s="1"/>
  <c r="AJ97" i="4"/>
  <c r="X97" i="4" s="1"/>
  <c r="AJ1222" i="4"/>
  <c r="X1222" i="4" s="1"/>
  <c r="AJ51" i="4"/>
  <c r="X51" i="4" s="1"/>
  <c r="AJ1079" i="4"/>
  <c r="X1079" i="4" s="1"/>
  <c r="AJ980" i="4"/>
  <c r="X980" i="4" s="1"/>
  <c r="AJ370" i="4"/>
  <c r="X370" i="4" s="1"/>
  <c r="AJ964" i="4"/>
  <c r="X964" i="4" s="1"/>
  <c r="AJ248" i="4"/>
  <c r="X248" i="4" s="1"/>
  <c r="AJ1238" i="4"/>
  <c r="X1238" i="4" s="1"/>
  <c r="AJ271" i="4"/>
  <c r="X271" i="4" s="1"/>
  <c r="AJ442" i="4"/>
  <c r="X442" i="4" s="1"/>
  <c r="AJ801" i="4"/>
  <c r="X801" i="4" s="1"/>
  <c r="AJ612" i="4"/>
  <c r="X612" i="4" s="1"/>
  <c r="AJ1163" i="4"/>
  <c r="X1163" i="4" s="1"/>
  <c r="AJ944" i="4"/>
  <c r="X944" i="4" s="1"/>
  <c r="AJ611" i="4"/>
  <c r="X611" i="4" s="1"/>
  <c r="AJ259" i="4"/>
  <c r="X259" i="4" s="1"/>
  <c r="AJ676" i="4"/>
  <c r="X676" i="4" s="1"/>
  <c r="AJ1017" i="4"/>
  <c r="X1017" i="4" s="1"/>
  <c r="AJ301" i="4"/>
  <c r="X301" i="4" s="1"/>
  <c r="AJ514" i="4"/>
  <c r="X514" i="4" s="1"/>
  <c r="AJ439" i="4"/>
  <c r="X439" i="4" s="1"/>
  <c r="AJ487" i="4"/>
  <c r="X487" i="4" s="1"/>
  <c r="AJ799" i="4"/>
  <c r="X799" i="4" s="1"/>
  <c r="AJ921" i="4"/>
  <c r="X921" i="4" s="1"/>
  <c r="AJ670" i="4"/>
  <c r="X670" i="4" s="1"/>
  <c r="AJ381" i="4"/>
  <c r="X381" i="4" s="1"/>
  <c r="AJ1161" i="4"/>
  <c r="X1161" i="4" s="1"/>
  <c r="AJ897" i="4"/>
  <c r="X897" i="4" s="1"/>
  <c r="AJ645" i="4"/>
  <c r="X645" i="4" s="1"/>
  <c r="AJ252" i="4"/>
  <c r="X252" i="4" s="1"/>
  <c r="AJ1154" i="4"/>
  <c r="X1154" i="4" s="1"/>
  <c r="AJ775" i="4"/>
  <c r="X775" i="4" s="1"/>
  <c r="AJ601" i="4"/>
  <c r="X601" i="4" s="1"/>
  <c r="AJ374" i="4"/>
  <c r="X374" i="4" s="1"/>
  <c r="AJ1114" i="4"/>
  <c r="X1114" i="4" s="1"/>
  <c r="AJ937" i="4"/>
  <c r="X937" i="4" s="1"/>
  <c r="AJ144" i="4"/>
  <c r="X144" i="4" s="1"/>
  <c r="AJ726" i="4"/>
  <c r="X726" i="4" s="1"/>
  <c r="AJ1090" i="4"/>
  <c r="X1090" i="4" s="1"/>
  <c r="AJ993" i="4"/>
  <c r="X993" i="4" s="1"/>
  <c r="AJ800" i="4"/>
  <c r="X800" i="4" s="1"/>
  <c r="AJ57" i="4"/>
  <c r="X57" i="4" s="1"/>
  <c r="AJ891" i="4"/>
  <c r="X891" i="4" s="1"/>
  <c r="AJ207" i="4"/>
  <c r="X207" i="4" s="1"/>
  <c r="AJ973" i="4"/>
  <c r="X973" i="4" s="1"/>
  <c r="AJ538" i="4"/>
  <c r="X538" i="4" s="1"/>
  <c r="AJ1162" i="4"/>
  <c r="X1162" i="4" s="1"/>
  <c r="AJ1061" i="4"/>
  <c r="X1061" i="4" s="1"/>
  <c r="AJ1151" i="4"/>
  <c r="X1151" i="4" s="1"/>
  <c r="AJ254" i="4"/>
  <c r="X254" i="4" s="1"/>
  <c r="AJ546" i="4"/>
  <c r="X546" i="4" s="1"/>
  <c r="AJ526" i="4"/>
  <c r="X526" i="4" s="1"/>
  <c r="AJ373" i="4"/>
  <c r="X373" i="4" s="1"/>
  <c r="AJ902" i="4"/>
  <c r="X902" i="4" s="1"/>
  <c r="AJ710" i="4"/>
  <c r="X710" i="4" s="1"/>
  <c r="AJ412" i="4"/>
  <c r="X412" i="4" s="1"/>
  <c r="AJ437" i="4"/>
  <c r="X437" i="4" s="1"/>
  <c r="AJ244" i="4"/>
  <c r="X244" i="4" s="1"/>
  <c r="AJ264" i="4"/>
  <c r="X264" i="4" s="1"/>
  <c r="AJ155" i="4"/>
  <c r="X155" i="4" s="1"/>
  <c r="AJ228" i="4"/>
  <c r="X228" i="4" s="1"/>
  <c r="AJ202" i="4"/>
  <c r="X202" i="4" s="1"/>
  <c r="AJ512" i="4"/>
  <c r="X512" i="4" s="1"/>
  <c r="AJ638" i="4"/>
  <c r="X638" i="4" s="1"/>
  <c r="AJ414" i="4"/>
  <c r="X414" i="4" s="1"/>
  <c r="AJ117" i="4"/>
  <c r="X117" i="4" s="1"/>
  <c r="AJ65" i="4"/>
  <c r="X65" i="4" s="1"/>
  <c r="AJ174" i="4"/>
  <c r="X174" i="4" s="1"/>
  <c r="AJ1259" i="4"/>
  <c r="X1259" i="4" s="1"/>
  <c r="AJ1195" i="4"/>
  <c r="X1195" i="4" s="1"/>
  <c r="AJ1136" i="4"/>
  <c r="X1136" i="4" s="1"/>
  <c r="AJ407" i="4"/>
  <c r="X407" i="4" s="1"/>
  <c r="AJ106" i="4"/>
  <c r="X106" i="4" s="1"/>
  <c r="AJ1082" i="4"/>
  <c r="X1082" i="4" s="1"/>
  <c r="AJ882" i="4"/>
  <c r="X882" i="4" s="1"/>
  <c r="AJ1113" i="4"/>
  <c r="X1113" i="4" s="1"/>
  <c r="AJ1025" i="4"/>
  <c r="X1025" i="4" s="1"/>
  <c r="AJ699" i="4"/>
  <c r="X699" i="4" s="1"/>
  <c r="AJ302" i="4"/>
  <c r="X302" i="4" s="1"/>
  <c r="AJ393" i="4"/>
  <c r="X393" i="4" s="1"/>
  <c r="AJ33" i="4"/>
  <c r="X33" i="4" s="1"/>
  <c r="AJ857" i="4"/>
  <c r="X857" i="4" s="1"/>
  <c r="AJ923" i="4"/>
  <c r="X923" i="4" s="1"/>
  <c r="AJ499" i="4"/>
  <c r="X499" i="4" s="1"/>
  <c r="AJ1123" i="4"/>
  <c r="X1123" i="4" s="1"/>
  <c r="AJ529" i="4"/>
  <c r="X529" i="4" s="1"/>
  <c r="AJ665" i="4"/>
  <c r="X665" i="4" s="1"/>
  <c r="AJ498" i="4"/>
  <c r="X498" i="4" s="1"/>
  <c r="AJ156" i="4"/>
  <c r="X156" i="4" s="1"/>
  <c r="AJ1270" i="4"/>
  <c r="X1270" i="4" s="1"/>
  <c r="AJ404" i="4"/>
  <c r="X404" i="4" s="1"/>
  <c r="AJ1176" i="4"/>
  <c r="X1176" i="4" s="1"/>
  <c r="AJ434" i="4"/>
  <c r="X434" i="4" s="1"/>
  <c r="AJ1232" i="4"/>
  <c r="X1232" i="4" s="1"/>
  <c r="AJ1040" i="4"/>
  <c r="X1040" i="4" s="1"/>
  <c r="AJ87" i="4"/>
  <c r="X87" i="4" s="1"/>
  <c r="AJ261" i="4"/>
  <c r="X261" i="4" s="1"/>
  <c r="AJ403" i="4"/>
  <c r="X403" i="4" s="1"/>
  <c r="AJ535" i="4"/>
  <c r="X535" i="4" s="1"/>
  <c r="AJ632" i="4"/>
  <c r="X632" i="4" s="1"/>
  <c r="AJ16" i="4"/>
  <c r="X16" i="4" s="1"/>
  <c r="AJ59" i="4"/>
  <c r="X59" i="4" s="1"/>
  <c r="AJ121" i="4"/>
  <c r="X121" i="4" s="1"/>
  <c r="AJ516" i="4"/>
  <c r="X516" i="4" s="1"/>
  <c r="AJ813" i="4"/>
  <c r="X813" i="4" s="1"/>
  <c r="AJ34" i="4"/>
  <c r="X34" i="4" s="1"/>
  <c r="AJ246" i="4"/>
  <c r="X246" i="4" s="1"/>
  <c r="AJ755" i="4"/>
  <c r="X755" i="4" s="1"/>
  <c r="AJ356" i="4"/>
  <c r="X356" i="4" s="1"/>
  <c r="AJ221" i="4"/>
  <c r="X221" i="4" s="1"/>
  <c r="AJ1016" i="4"/>
  <c r="X1016" i="4" s="1"/>
  <c r="AJ521" i="4"/>
  <c r="X521" i="4" s="1"/>
  <c r="AJ81" i="4"/>
  <c r="X81" i="4" s="1"/>
  <c r="AJ168" i="4"/>
  <c r="X168" i="4" s="1"/>
  <c r="AJ274" i="4"/>
  <c r="X274" i="4" s="1"/>
  <c r="AJ697" i="4"/>
  <c r="X697" i="4" s="1"/>
  <c r="AJ981" i="4"/>
  <c r="X981" i="4" s="1"/>
  <c r="AJ1051" i="4"/>
  <c r="X1051" i="4" s="1"/>
  <c r="AJ886" i="4"/>
  <c r="X886" i="4" s="1"/>
  <c r="AJ788" i="4"/>
  <c r="X788" i="4" s="1"/>
  <c r="AJ112" i="4"/>
  <c r="X112" i="4" s="1"/>
  <c r="AJ157" i="4"/>
  <c r="X157" i="4" s="1"/>
  <c r="AJ717" i="4"/>
  <c r="X717" i="4" s="1"/>
  <c r="AJ1223" i="4"/>
  <c r="X1223" i="4" s="1"/>
  <c r="AJ1092" i="4"/>
  <c r="X1092" i="4" s="1"/>
  <c r="AJ328" i="4"/>
  <c r="X328" i="4" s="1"/>
  <c r="AJ216" i="4"/>
  <c r="X216" i="4" s="1"/>
  <c r="AJ1063" i="4"/>
  <c r="X1063" i="4" s="1"/>
  <c r="AJ379" i="4"/>
  <c r="X379" i="4" s="1"/>
  <c r="AJ674" i="4"/>
  <c r="X674" i="4" s="1"/>
  <c r="AJ606" i="4"/>
  <c r="X606" i="4" s="1"/>
  <c r="AJ1225" i="4"/>
  <c r="X1225" i="4" s="1"/>
  <c r="AJ915" i="4"/>
  <c r="X915" i="4" s="1"/>
  <c r="AJ872" i="4"/>
  <c r="X872" i="4" s="1"/>
  <c r="AJ138" i="4"/>
  <c r="X138" i="4" s="1"/>
  <c r="AJ581" i="4"/>
  <c r="X581" i="4" s="1"/>
  <c r="AJ837" i="4"/>
  <c r="X837" i="4" s="1"/>
  <c r="AJ213" i="4"/>
  <c r="X213" i="4" s="1"/>
  <c r="AJ592" i="4"/>
  <c r="X592" i="4" s="1"/>
  <c r="AJ856" i="4"/>
  <c r="X856" i="4" s="1"/>
  <c r="AJ425" i="4"/>
  <c r="X425" i="4" s="1"/>
  <c r="AJ98" i="4"/>
  <c r="X98" i="4" s="1"/>
  <c r="AJ654" i="4"/>
  <c r="X654" i="4" s="1"/>
  <c r="AJ1103" i="4"/>
  <c r="X1103" i="4" s="1"/>
  <c r="AJ653" i="4"/>
  <c r="X653" i="4" s="1"/>
  <c r="AJ1243" i="4"/>
  <c r="X1243" i="4" s="1"/>
  <c r="AJ593" i="4"/>
  <c r="X593" i="4" s="1"/>
  <c r="AJ1226" i="4"/>
  <c r="X1226" i="4" s="1"/>
  <c r="AJ1247" i="4"/>
  <c r="X1247" i="4" s="1"/>
  <c r="AJ38" i="4"/>
  <c r="X38" i="4" s="1"/>
  <c r="AJ840" i="4"/>
  <c r="X840" i="4" s="1"/>
  <c r="AJ258" i="4"/>
  <c r="X258" i="4" s="1"/>
  <c r="AJ518" i="4"/>
  <c r="X518" i="4" s="1"/>
  <c r="AJ406" i="4"/>
  <c r="X406" i="4" s="1"/>
  <c r="AJ549" i="4"/>
  <c r="X549" i="4" s="1"/>
  <c r="AJ1224" i="4"/>
  <c r="X1224" i="4" s="1"/>
  <c r="AJ938" i="4"/>
  <c r="X938" i="4" s="1"/>
  <c r="AJ792" i="4"/>
  <c r="X792" i="4" s="1"/>
  <c r="AJ685" i="4"/>
  <c r="X685" i="4" s="1"/>
  <c r="AJ768" i="4"/>
  <c r="X768" i="4" s="1"/>
  <c r="AJ547" i="4"/>
  <c r="X547" i="4" s="1"/>
  <c r="AJ337" i="4"/>
  <c r="X337" i="4" s="1"/>
  <c r="AJ679" i="4"/>
  <c r="X679" i="4" s="1"/>
  <c r="AJ100" i="4"/>
  <c r="X100" i="4" s="1"/>
  <c r="AJ30" i="4"/>
  <c r="X30" i="4" s="1"/>
  <c r="AJ931" i="4"/>
  <c r="X931" i="4" s="1"/>
  <c r="AJ229" i="4"/>
  <c r="X229" i="4" s="1"/>
  <c r="AJ562" i="4"/>
  <c r="X562" i="4" s="1"/>
  <c r="AJ492" i="4"/>
  <c r="X492" i="4" s="1"/>
  <c r="AJ907" i="4"/>
  <c r="X907" i="4" s="1"/>
  <c r="AJ319" i="4"/>
  <c r="X319" i="4" s="1"/>
  <c r="AJ46" i="4"/>
  <c r="X46" i="4" s="1"/>
  <c r="AJ1112" i="4"/>
  <c r="X1112" i="4" s="1"/>
  <c r="AJ482" i="4"/>
  <c r="X482" i="4" s="1"/>
  <c r="AJ365" i="4"/>
  <c r="X365" i="4" s="1"/>
  <c r="AJ494" i="4"/>
  <c r="X494" i="4" s="1"/>
  <c r="AJ15" i="4"/>
  <c r="X15" i="4" s="1"/>
  <c r="AJ725" i="4"/>
  <c r="X725" i="4" s="1"/>
  <c r="AJ325" i="4"/>
  <c r="X325" i="4" s="1"/>
  <c r="AJ1261" i="4"/>
  <c r="X1261" i="4" s="1"/>
  <c r="AJ450" i="4"/>
  <c r="X450" i="4" s="1"/>
  <c r="AJ351" i="4"/>
  <c r="X351" i="4" s="1"/>
  <c r="AJ986" i="4"/>
  <c r="X986" i="4" s="1"/>
  <c r="AJ540" i="4"/>
  <c r="X540" i="4" s="1"/>
  <c r="AJ284" i="4"/>
  <c r="X284" i="4" s="1"/>
  <c r="AJ684" i="4"/>
  <c r="X684" i="4" s="1"/>
  <c r="AJ1064" i="4"/>
  <c r="X1064" i="4" s="1"/>
  <c r="AJ873" i="4"/>
  <c r="X873" i="4" s="1"/>
  <c r="AJ573" i="4"/>
  <c r="X573" i="4" s="1"/>
  <c r="AJ639" i="4"/>
  <c r="X639" i="4" s="1"/>
  <c r="AJ313" i="4"/>
  <c r="X313" i="4" s="1"/>
  <c r="AJ200" i="4"/>
  <c r="X200" i="4" s="1"/>
  <c r="AJ277" i="4"/>
  <c r="X277" i="4" s="1"/>
  <c r="AJ1088" i="4"/>
  <c r="X1088" i="4" s="1"/>
  <c r="AJ932" i="4"/>
  <c r="X932" i="4" s="1"/>
  <c r="AJ428" i="4"/>
  <c r="X428" i="4" s="1"/>
  <c r="AJ443" i="4"/>
  <c r="X443" i="4" s="1"/>
  <c r="AJ56" i="4"/>
  <c r="X56" i="4" s="1"/>
  <c r="AJ956" i="4"/>
  <c r="X956" i="4" s="1"/>
  <c r="AJ797" i="4"/>
  <c r="X797" i="4" s="1"/>
  <c r="AJ357" i="4"/>
  <c r="X357" i="4" s="1"/>
  <c r="AJ170" i="4"/>
  <c r="X170" i="4" s="1"/>
  <c r="AJ26" i="4"/>
  <c r="X26" i="4" s="1"/>
  <c r="AJ525" i="4"/>
  <c r="X525" i="4" s="1"/>
  <c r="AJ881" i="4"/>
  <c r="X881" i="4" s="1"/>
  <c r="AJ678" i="4"/>
  <c r="X678" i="4" s="1"/>
  <c r="AJ532" i="4"/>
  <c r="X532" i="4" s="1"/>
  <c r="AJ1148" i="4"/>
  <c r="X1148" i="4" s="1"/>
  <c r="AJ1268" i="4"/>
  <c r="X1268" i="4" s="1"/>
  <c r="AJ695" i="4"/>
  <c r="X695" i="4" s="1"/>
  <c r="AJ126" i="4"/>
  <c r="X126" i="4" s="1"/>
  <c r="AJ828" i="4"/>
  <c r="X828" i="4" s="1"/>
  <c r="AJ109" i="4"/>
  <c r="X109" i="4" s="1"/>
  <c r="AJ896" i="4"/>
  <c r="X896" i="4" s="1"/>
  <c r="AJ1060" i="4"/>
  <c r="X1060" i="4" s="1"/>
  <c r="AJ84" i="4"/>
  <c r="X84" i="4" s="1"/>
  <c r="AJ563" i="4"/>
  <c r="X563" i="4" s="1"/>
  <c r="AJ1160" i="4"/>
  <c r="X1160" i="4" s="1"/>
  <c r="AJ1182" i="4"/>
  <c r="X1182" i="4" s="1"/>
  <c r="AJ681" i="4"/>
  <c r="X681" i="4" s="1"/>
  <c r="AJ919" i="4"/>
  <c r="X919" i="4" s="1"/>
  <c r="AJ288" i="4"/>
  <c r="X288" i="4" s="1"/>
  <c r="AJ688" i="4"/>
  <c r="X688" i="4" s="1"/>
  <c r="AJ211" i="4"/>
  <c r="X211" i="4" s="1"/>
  <c r="AJ247" i="4"/>
  <c r="X247" i="4" s="1"/>
  <c r="AJ990" i="4"/>
  <c r="X990" i="4" s="1"/>
  <c r="AJ396" i="4"/>
  <c r="X396" i="4" s="1"/>
  <c r="AJ401" i="4"/>
  <c r="X401" i="4" s="1"/>
  <c r="AJ584" i="4"/>
  <c r="X584" i="4" s="1"/>
  <c r="AJ238" i="4"/>
  <c r="X238" i="4" s="1"/>
  <c r="AJ1022" i="4"/>
  <c r="X1022" i="4" s="1"/>
  <c r="AJ583" i="4"/>
  <c r="X583" i="4" s="1"/>
  <c r="AJ1130" i="4"/>
  <c r="X1130" i="4" s="1"/>
  <c r="AJ946" i="4"/>
  <c r="X946" i="4" s="1"/>
  <c r="AJ790" i="4"/>
  <c r="X790" i="4" s="1"/>
  <c r="AJ273" i="4"/>
  <c r="X273" i="4" s="1"/>
  <c r="AJ94" i="4"/>
  <c r="X94" i="4" s="1"/>
  <c r="AJ366" i="4"/>
  <c r="X366" i="4" s="1"/>
  <c r="AJ1244" i="4"/>
  <c r="X1244" i="4" s="1"/>
  <c r="AJ752" i="4"/>
  <c r="X752" i="4" s="1"/>
  <c r="AJ506" i="4"/>
  <c r="X506" i="4" s="1"/>
  <c r="AJ983" i="4"/>
  <c r="X983" i="4" s="1"/>
  <c r="AJ758" i="4"/>
  <c r="X758" i="4" s="1"/>
  <c r="AJ635" i="4"/>
  <c r="X635" i="4" s="1"/>
  <c r="AJ657" i="4"/>
  <c r="X657" i="4" s="1"/>
  <c r="AJ634" i="4"/>
  <c r="X634" i="4" s="1"/>
  <c r="AJ1095" i="4"/>
  <c r="X1095" i="4" s="1"/>
  <c r="AJ1107" i="4"/>
  <c r="X1107" i="4" s="1"/>
  <c r="AJ806" i="4"/>
  <c r="X806" i="4" s="1"/>
  <c r="AJ713" i="4"/>
  <c r="X713" i="4" s="1"/>
  <c r="AJ1094" i="4"/>
  <c r="X1094" i="4" s="1"/>
  <c r="AJ1143" i="4"/>
  <c r="X1143" i="4" s="1"/>
  <c r="AJ543" i="4"/>
  <c r="X543" i="4" s="1"/>
  <c r="AJ292" i="4"/>
  <c r="X292" i="4" s="1"/>
  <c r="AJ147" i="4"/>
  <c r="X147" i="4" s="1"/>
  <c r="AJ107" i="4"/>
  <c r="X107" i="4" s="1"/>
  <c r="AJ795" i="4"/>
  <c r="X795" i="4" s="1"/>
  <c r="AJ1048" i="4"/>
  <c r="X1048" i="4" s="1"/>
  <c r="AJ1192" i="4"/>
  <c r="X1192" i="4" s="1"/>
  <c r="AJ1208" i="4"/>
  <c r="X1208" i="4" s="1"/>
  <c r="AJ1174" i="4"/>
  <c r="X1174" i="4" s="1"/>
  <c r="AJ1246" i="4"/>
  <c r="X1246" i="4" s="1"/>
  <c r="AJ849" i="4"/>
  <c r="X849" i="4" s="1"/>
  <c r="AJ1241" i="4"/>
  <c r="X1241" i="4" s="1"/>
  <c r="AJ693" i="4"/>
  <c r="X693" i="4" s="1"/>
  <c r="AJ641" i="4"/>
  <c r="X641" i="4" s="1"/>
  <c r="AJ490" i="4"/>
  <c r="X490" i="4" s="1"/>
  <c r="AJ133" i="4"/>
  <c r="X133" i="4" s="1"/>
  <c r="AJ580" i="4"/>
  <c r="X580" i="4" s="1"/>
  <c r="AJ130" i="4"/>
  <c r="X130" i="4" s="1"/>
  <c r="AJ1011" i="4"/>
  <c r="X1011" i="4" s="1"/>
  <c r="AJ74" i="4"/>
  <c r="X74" i="4" s="1"/>
  <c r="AJ609" i="4"/>
  <c r="X609" i="4" s="1"/>
  <c r="AJ154" i="4"/>
  <c r="X154" i="4" s="1"/>
  <c r="AJ29" i="4"/>
  <c r="X29" i="4" s="1"/>
  <c r="AJ240" i="4"/>
  <c r="X240" i="4" s="1"/>
  <c r="AJ1251" i="4"/>
  <c r="X1251" i="4" s="1"/>
  <c r="AJ642" i="4"/>
  <c r="X642" i="4" s="1"/>
  <c r="AJ504" i="4"/>
  <c r="X504" i="4" s="1"/>
  <c r="AJ470" i="4"/>
  <c r="X470" i="4" s="1"/>
  <c r="AJ566" i="4"/>
  <c r="X566" i="4" s="1"/>
  <c r="AJ1191" i="4"/>
  <c r="X1191" i="4" s="1"/>
  <c r="AJ1263" i="4"/>
  <c r="X1263" i="4" s="1"/>
  <c r="AJ1055" i="4"/>
  <c r="X1055" i="4" s="1"/>
  <c r="AJ552" i="4"/>
  <c r="X552" i="4" s="1"/>
  <c r="AJ600" i="4"/>
  <c r="X600" i="4" s="1"/>
  <c r="AJ41" i="4"/>
  <c r="X41" i="4" s="1"/>
  <c r="AJ1031" i="4"/>
  <c r="X1031" i="4" s="1"/>
  <c r="AJ709" i="4"/>
  <c r="X709" i="4" s="1"/>
  <c r="AJ978" i="4"/>
  <c r="X978" i="4" s="1"/>
  <c r="AJ910" i="4"/>
  <c r="X910" i="4" s="1"/>
  <c r="AJ383" i="4"/>
  <c r="X383" i="4" s="1"/>
  <c r="AJ176" i="4"/>
  <c r="X176" i="4" s="1"/>
  <c r="AJ969" i="4"/>
  <c r="X969" i="4" s="1"/>
  <c r="AJ1271" i="4"/>
  <c r="X1271" i="4" s="1"/>
  <c r="AJ1258" i="4"/>
  <c r="X1258" i="4" s="1"/>
  <c r="AJ1146" i="4"/>
  <c r="X1146" i="4" s="1"/>
  <c r="AJ930" i="4"/>
  <c r="X930" i="4" s="1"/>
  <c r="AJ939" i="4"/>
  <c r="X939" i="4" s="1"/>
  <c r="AJ1152" i="4"/>
  <c r="X1152" i="4" s="1"/>
  <c r="AJ1046" i="4"/>
  <c r="X1046" i="4" s="1"/>
  <c r="AJ1144" i="4"/>
  <c r="X1144" i="4" s="1"/>
  <c r="AJ1129" i="4"/>
  <c r="X1129" i="4" s="1"/>
  <c r="AJ1037" i="4"/>
  <c r="X1037" i="4" s="1"/>
  <c r="AJ747" i="4"/>
  <c r="X747" i="4" s="1"/>
  <c r="AJ125" i="4"/>
  <c r="X125" i="4" s="1"/>
  <c r="AJ1109" i="4"/>
  <c r="X1109" i="4" s="1"/>
  <c r="AJ478" i="4"/>
  <c r="X478" i="4" s="1"/>
  <c r="AJ110" i="4"/>
  <c r="X110" i="4" s="1"/>
  <c r="AJ1214" i="4"/>
  <c r="X1214" i="4" s="1"/>
  <c r="AJ767" i="4"/>
  <c r="X767" i="4" s="1"/>
  <c r="AJ883" i="4"/>
  <c r="X883" i="4" s="1"/>
  <c r="AJ322" i="4"/>
  <c r="X322" i="4" s="1"/>
  <c r="AJ698" i="4"/>
  <c r="X698" i="4" s="1"/>
  <c r="AJ445" i="4"/>
  <c r="X445" i="4" s="1"/>
  <c r="AJ78" i="4"/>
  <c r="X78" i="4" s="1"/>
  <c r="AJ1178" i="4"/>
  <c r="X1178" i="4" s="1"/>
  <c r="AJ479" i="4"/>
  <c r="X479" i="4" s="1"/>
  <c r="AJ748" i="4"/>
  <c r="X748" i="4" s="1"/>
  <c r="AJ353" i="4"/>
  <c r="X353" i="4" s="1"/>
  <c r="AJ329" i="4"/>
  <c r="X329" i="4" s="1"/>
  <c r="AJ417" i="4"/>
  <c r="X417" i="4" s="1"/>
  <c r="AJ377" i="4"/>
  <c r="X377" i="4" s="1"/>
  <c r="AJ473" i="4"/>
  <c r="X473" i="4" s="1"/>
  <c r="AJ43" i="4"/>
  <c r="X43" i="4" s="1"/>
  <c r="AJ830" i="4"/>
  <c r="X830" i="4" s="1"/>
  <c r="AJ877" i="4"/>
  <c r="X877" i="4" s="1"/>
  <c r="AJ149" i="4"/>
  <c r="X149" i="4" s="1"/>
  <c r="AJ948" i="4"/>
  <c r="X948" i="4" s="1"/>
  <c r="AJ929" i="4"/>
  <c r="X929" i="4" s="1"/>
  <c r="AJ1150" i="4"/>
  <c r="X1150" i="4" s="1"/>
  <c r="AJ449" i="4"/>
  <c r="X449" i="4" s="1"/>
  <c r="AJ502" i="4"/>
  <c r="X502" i="4" s="1"/>
  <c r="AJ680" i="4"/>
  <c r="X680" i="4" s="1"/>
  <c r="AJ80" i="4"/>
  <c r="X80" i="4" s="1"/>
  <c r="AJ940" i="4"/>
  <c r="X940" i="4" s="1"/>
  <c r="AJ850" i="4"/>
  <c r="X850" i="4" s="1"/>
  <c r="AJ769" i="4"/>
  <c r="X769" i="4" s="1"/>
  <c r="AJ321" i="4"/>
  <c r="X321" i="4" s="1"/>
  <c r="AJ52" i="4"/>
  <c r="X52" i="4" s="1"/>
  <c r="AJ542" i="4"/>
  <c r="X542" i="4" s="1"/>
  <c r="AJ779" i="4"/>
  <c r="X779" i="4" s="1"/>
  <c r="AJ1133" i="4"/>
  <c r="X1133" i="4" s="1"/>
  <c r="AJ1134" i="4"/>
  <c r="X1134" i="4" s="1"/>
  <c r="AJ1033" i="4"/>
  <c r="X1033" i="4" s="1"/>
  <c r="AJ1194" i="4"/>
  <c r="X1194" i="4" s="1"/>
  <c r="AJ1052" i="4"/>
  <c r="X1052" i="4" s="1"/>
  <c r="AJ807" i="4"/>
  <c r="X807" i="4" s="1"/>
  <c r="AJ913" i="4"/>
  <c r="X913" i="4" s="1"/>
  <c r="AJ1012" i="4"/>
  <c r="X1012" i="4" s="1"/>
  <c r="AJ979" i="4"/>
  <c r="X979" i="4" s="1"/>
  <c r="AJ941" i="4"/>
  <c r="X941" i="4" s="1"/>
  <c r="AJ619" i="4"/>
  <c r="X619" i="4" s="1"/>
  <c r="AJ389" i="4"/>
  <c r="X389" i="4" s="1"/>
  <c r="AJ375" i="4"/>
  <c r="X375" i="4" s="1"/>
  <c r="AJ245" i="4"/>
  <c r="X245" i="4" s="1"/>
  <c r="AJ1145" i="4"/>
  <c r="X1145" i="4" s="1"/>
  <c r="AJ649" i="4"/>
  <c r="X649" i="4" s="1"/>
  <c r="AJ906" i="4"/>
  <c r="X906" i="4" s="1"/>
  <c r="AJ178" i="4"/>
  <c r="X178" i="4" s="1"/>
  <c r="AJ749" i="4"/>
  <c r="X749" i="4" s="1"/>
  <c r="AJ1105" i="4"/>
  <c r="X1105" i="4" s="1"/>
  <c r="AJ553" i="4"/>
  <c r="X553" i="4" s="1"/>
  <c r="AJ343" i="4"/>
  <c r="X343" i="4" s="1"/>
  <c r="AJ1111" i="4"/>
  <c r="X1111" i="4" s="1"/>
  <c r="AJ864" i="4"/>
  <c r="X864" i="4" s="1"/>
  <c r="AJ344" i="4"/>
  <c r="X344" i="4" s="1"/>
  <c r="AJ1266" i="4"/>
  <c r="X1266" i="4" s="1"/>
  <c r="AJ392" i="4"/>
  <c r="X392" i="4" s="1"/>
  <c r="AJ194" i="4"/>
  <c r="X194" i="4" s="1"/>
  <c r="AJ339" i="4"/>
  <c r="X339" i="4" s="1"/>
  <c r="AJ646" i="4"/>
  <c r="X646" i="4" s="1"/>
  <c r="AJ732" i="4"/>
  <c r="X732" i="4" s="1"/>
  <c r="AJ1108" i="4"/>
  <c r="X1108" i="4" s="1"/>
  <c r="AJ826" i="4"/>
  <c r="X826" i="4" s="1"/>
  <c r="AJ385" i="4"/>
  <c r="X385" i="4" s="1"/>
  <c r="AJ1230" i="4"/>
  <c r="X1230" i="4" s="1"/>
  <c r="AJ317" i="4"/>
  <c r="X317" i="4" s="1"/>
  <c r="AJ735" i="4"/>
  <c r="X735" i="4" s="1"/>
  <c r="AJ591" i="4"/>
  <c r="X591" i="4" s="1"/>
  <c r="AJ188" i="4"/>
  <c r="X188" i="4" s="1"/>
  <c r="AJ429" i="4"/>
  <c r="X429" i="4" s="1"/>
  <c r="AJ718" i="4"/>
  <c r="X718" i="4" s="1"/>
  <c r="AJ853" i="4"/>
  <c r="X853" i="4" s="1"/>
  <c r="AJ994" i="4"/>
  <c r="X994" i="4" s="1"/>
  <c r="AJ1166" i="4"/>
  <c r="X1166" i="4" s="1"/>
  <c r="AJ1183" i="4"/>
  <c r="X1183" i="4" s="1"/>
  <c r="AJ995" i="4"/>
  <c r="X995" i="4" s="1"/>
  <c r="AJ895" i="4"/>
  <c r="X895" i="4" s="1"/>
  <c r="AJ876" i="4"/>
  <c r="X876" i="4" s="1"/>
  <c r="AJ771" i="4"/>
  <c r="X771" i="4" s="1"/>
  <c r="AJ782" i="4"/>
  <c r="X782" i="4" s="1"/>
  <c r="AJ901" i="4"/>
  <c r="X901" i="4" s="1"/>
  <c r="AJ863" i="4"/>
  <c r="X863" i="4" s="1"/>
  <c r="AJ1177" i="4"/>
  <c r="X1177" i="4" s="1"/>
  <c r="AJ488" i="4"/>
  <c r="X488" i="4" s="1"/>
  <c r="AJ714" i="4"/>
  <c r="X714" i="4" s="1"/>
  <c r="AJ268" i="4"/>
  <c r="X268" i="4" s="1"/>
  <c r="AJ942" i="4"/>
  <c r="X942" i="4" s="1"/>
  <c r="AJ137" i="4"/>
  <c r="X137" i="4" s="1"/>
  <c r="AJ1026" i="4"/>
  <c r="X1026" i="4" s="1"/>
  <c r="AJ495" i="4"/>
  <c r="X495" i="4" s="1"/>
  <c r="AJ82" i="4"/>
  <c r="X82" i="4" s="1"/>
  <c r="AJ31" i="4"/>
  <c r="X31" i="4" s="1"/>
  <c r="AJ1173" i="4"/>
  <c r="X1173" i="4" s="1"/>
  <c r="AJ626" i="4"/>
  <c r="X626" i="4" s="1"/>
  <c r="AJ203" i="4"/>
  <c r="X203" i="4" s="1"/>
  <c r="AJ989" i="4"/>
  <c r="X989" i="4" s="1"/>
  <c r="AJ279" i="4"/>
  <c r="X279" i="4" s="1"/>
  <c r="AJ846" i="4"/>
  <c r="X846" i="4" s="1"/>
  <c r="AJ234" i="4"/>
  <c r="X234" i="4" s="1"/>
  <c r="AJ256" i="4"/>
  <c r="X256" i="4" s="1"/>
  <c r="AJ69" i="4"/>
  <c r="X69" i="4" s="1"/>
  <c r="AJ116" i="4"/>
  <c r="X116" i="4" s="1"/>
  <c r="AJ226" i="4"/>
  <c r="X226" i="4" s="1"/>
  <c r="AJ1180" i="4"/>
  <c r="X1180" i="4" s="1"/>
  <c r="AJ602" i="4"/>
  <c r="X602" i="4" s="1"/>
  <c r="AJ533" i="4"/>
  <c r="X533" i="4" s="1"/>
  <c r="AJ974" i="4"/>
  <c r="X974" i="4" s="1"/>
  <c r="AJ798" i="4"/>
  <c r="X798" i="4" s="1"/>
  <c r="AJ61" i="4"/>
  <c r="X61" i="4" s="1"/>
  <c r="AJ603" i="4"/>
  <c r="X603" i="4" s="1"/>
  <c r="AJ1198" i="4"/>
  <c r="X1198" i="4" s="1"/>
  <c r="AJ477" i="4"/>
  <c r="X477" i="4" s="1"/>
  <c r="AJ24" i="4"/>
  <c r="X24" i="4" s="1"/>
  <c r="AJ1050" i="4"/>
  <c r="X1050" i="4" s="1"/>
  <c r="AJ898" i="4"/>
  <c r="X898" i="4" s="1"/>
  <c r="AJ918" i="4"/>
  <c r="X918" i="4" s="1"/>
  <c r="AJ780" i="4"/>
  <c r="X780" i="4" s="1"/>
  <c r="AJ689" i="4"/>
  <c r="X689" i="4" s="1"/>
  <c r="AJ763" i="4"/>
  <c r="X763" i="4" s="1"/>
  <c r="AJ908" i="4"/>
  <c r="X908" i="4" s="1"/>
  <c r="AJ1153" i="4"/>
  <c r="X1153" i="4" s="1"/>
  <c r="AJ647" i="4"/>
  <c r="X647" i="4" s="1"/>
  <c r="AJ1165" i="4"/>
  <c r="X1165" i="4" s="1"/>
  <c r="AJ93" i="4"/>
  <c r="X93" i="4" s="1"/>
  <c r="AJ847" i="4"/>
  <c r="X847" i="4" s="1"/>
  <c r="AJ922" i="4"/>
  <c r="X922" i="4" s="1"/>
  <c r="AJ360" i="4"/>
  <c r="X360" i="4" s="1"/>
  <c r="AJ622" i="4"/>
  <c r="X622" i="4" s="1"/>
  <c r="AJ1254" i="4"/>
  <c r="X1254" i="4" s="1"/>
  <c r="AJ1024" i="4"/>
  <c r="X1024" i="4" s="1"/>
  <c r="AJ462" i="4"/>
  <c r="X462" i="4" s="1"/>
  <c r="AJ75" i="4"/>
  <c r="X75" i="4" s="1"/>
  <c r="AJ282" i="4"/>
  <c r="X282" i="4" s="1"/>
  <c r="AJ1203" i="4"/>
  <c r="X1203" i="4" s="1"/>
  <c r="AJ731" i="4"/>
  <c r="X731" i="4" s="1"/>
  <c r="AJ618" i="4"/>
  <c r="X618" i="4" s="1"/>
  <c r="AJ376" i="4"/>
  <c r="X376" i="4" s="1"/>
  <c r="AJ982" i="4"/>
  <c r="X982" i="4" s="1"/>
  <c r="AJ86" i="4"/>
  <c r="X86" i="4" s="1"/>
  <c r="AJ705" i="4"/>
  <c r="X705" i="4" s="1"/>
  <c r="AJ1087" i="4"/>
  <c r="X1087" i="4" s="1"/>
  <c r="AJ471" i="4"/>
  <c r="X471" i="4" s="1"/>
  <c r="AJ1076" i="4"/>
  <c r="X1076" i="4" s="1"/>
  <c r="AJ358" i="4"/>
  <c r="X358" i="4" s="1"/>
  <c r="AJ219" i="4"/>
  <c r="X219" i="4" s="1"/>
  <c r="AJ416" i="4"/>
  <c r="X416" i="4" s="1"/>
  <c r="AJ507" i="4"/>
  <c r="X507" i="4" s="1"/>
  <c r="AJ911" i="4"/>
  <c r="X911" i="4" s="1"/>
  <c r="AJ746" i="4"/>
  <c r="X746" i="4" s="1"/>
  <c r="AJ1099" i="4"/>
  <c r="X1099" i="4" s="1"/>
  <c r="AJ739" i="4"/>
  <c r="X739" i="4" s="1"/>
  <c r="AJ777" i="4"/>
  <c r="X777" i="4" s="1"/>
  <c r="AJ1135" i="4"/>
  <c r="X1135" i="4" s="1"/>
  <c r="AJ395" i="4"/>
  <c r="X395" i="4" s="1"/>
  <c r="AJ561" i="4"/>
  <c r="X561" i="4" s="1"/>
  <c r="AJ1013" i="4"/>
  <c r="X1013" i="4" s="1"/>
  <c r="AJ1027" i="4"/>
  <c r="X1027" i="4" s="1"/>
  <c r="AJ1089" i="4"/>
  <c r="X1089" i="4" s="1"/>
  <c r="AJ765" i="4"/>
  <c r="X765" i="4" s="1"/>
  <c r="AJ251" i="4"/>
  <c r="X251" i="4" s="1"/>
  <c r="AJ511" i="4"/>
  <c r="X511" i="4" s="1"/>
  <c r="AJ1256" i="4"/>
  <c r="X1256" i="4" s="1"/>
  <c r="AJ390" i="4"/>
  <c r="X390" i="4" s="1"/>
  <c r="AJ214" i="4"/>
  <c r="X214" i="4" s="1"/>
  <c r="AJ1096" i="4"/>
  <c r="X1096" i="4" s="1"/>
  <c r="AJ454" i="4"/>
  <c r="X454" i="4" s="1"/>
  <c r="AJ1245" i="4"/>
  <c r="X1245" i="4" s="1"/>
  <c r="AJ855" i="4"/>
  <c r="X855" i="4" s="1"/>
  <c r="AJ173" i="4"/>
  <c r="X173" i="4" s="1"/>
  <c r="AJ1159" i="4"/>
  <c r="X1159" i="4" s="1"/>
  <c r="AJ1122" i="4"/>
  <c r="X1122" i="4" s="1"/>
  <c r="AJ410" i="4"/>
  <c r="X410" i="4" s="1"/>
  <c r="AJ972" i="4"/>
  <c r="X972" i="4" s="1"/>
  <c r="AJ294" i="4"/>
  <c r="X294" i="4" s="1"/>
  <c r="AJ369" i="4"/>
  <c r="X369" i="4" s="1"/>
  <c r="AJ1101" i="4"/>
  <c r="X1101" i="4" s="1"/>
  <c r="AJ662" i="4"/>
  <c r="X662" i="4" s="1"/>
  <c r="AJ83" i="4"/>
  <c r="X83" i="4" s="1"/>
  <c r="AJ160" i="4"/>
  <c r="X160" i="4" s="1"/>
  <c r="AJ967" i="4"/>
  <c r="X967" i="4" s="1"/>
  <c r="AJ1070" i="4"/>
  <c r="X1070" i="4" s="1"/>
  <c r="AJ630" i="4"/>
  <c r="X630" i="4" s="1"/>
  <c r="AJ703" i="4"/>
  <c r="X703" i="4" s="1"/>
  <c r="AJ298" i="4"/>
  <c r="X298" i="4" s="1"/>
  <c r="AJ577" i="4"/>
  <c r="X577" i="4" s="1"/>
  <c r="AJ951" i="4"/>
  <c r="X951" i="4" s="1"/>
  <c r="AJ310" i="4"/>
  <c r="X310" i="4" s="1"/>
  <c r="AJ42" i="4"/>
  <c r="X42" i="4" s="1"/>
  <c r="AJ88" i="4"/>
  <c r="X88" i="4" s="1"/>
  <c r="AJ827" i="4"/>
  <c r="X827" i="4" s="1"/>
  <c r="AJ1169" i="4"/>
  <c r="X1169" i="4" s="1"/>
  <c r="AJ1049" i="4"/>
  <c r="X1049" i="4" s="1"/>
  <c r="AJ658" i="4"/>
  <c r="X658" i="4" s="1"/>
  <c r="AJ346" i="4"/>
  <c r="X346" i="4" s="1"/>
  <c r="AJ1062" i="4"/>
  <c r="X1062" i="4" s="1"/>
  <c r="AJ925" i="4"/>
  <c r="X925" i="4" s="1"/>
  <c r="AJ829" i="4"/>
  <c r="X829" i="4" s="1"/>
  <c r="AJ545" i="4"/>
  <c r="X545" i="4" s="1"/>
  <c r="AJ997" i="4"/>
  <c r="X997" i="4" s="1"/>
  <c r="AJ805" i="4"/>
  <c r="X805" i="4" s="1"/>
  <c r="AJ1124" i="4"/>
  <c r="X1124" i="4" s="1"/>
  <c r="AJ415" i="4"/>
  <c r="X415" i="4" s="1"/>
  <c r="AJ164" i="4"/>
  <c r="X164" i="4" s="1"/>
  <c r="AJ474" i="4"/>
  <c r="X474" i="4" s="1"/>
  <c r="AJ1091" i="4"/>
  <c r="X1091" i="4" s="1"/>
  <c r="AJ476" i="4"/>
  <c r="X476" i="4" s="1"/>
  <c r="AJ815" i="4"/>
  <c r="X815" i="4" s="1"/>
  <c r="AJ99" i="4"/>
  <c r="X99" i="4" s="1"/>
  <c r="AJ1056" i="4"/>
  <c r="X1056" i="4" s="1"/>
  <c r="AJ1067" i="4"/>
  <c r="X1067" i="4" s="1"/>
  <c r="AJ558" i="4"/>
  <c r="X558" i="4" s="1"/>
  <c r="AJ364" i="4"/>
  <c r="X364" i="4" s="1"/>
  <c r="AJ435" i="4"/>
  <c r="X435" i="4" s="1"/>
  <c r="AJ378" i="4"/>
  <c r="X378" i="4" s="1"/>
  <c r="AJ190" i="4"/>
  <c r="X190" i="4" s="1"/>
  <c r="AJ661" i="4"/>
  <c r="X661" i="4" s="1"/>
  <c r="AJ161" i="4"/>
  <c r="X161" i="4" s="1"/>
  <c r="AJ961" i="4"/>
  <c r="X961" i="4" s="1"/>
  <c r="AJ293" i="4"/>
  <c r="X293" i="4" s="1"/>
  <c r="AJ37" i="4"/>
  <c r="X37" i="4" s="1"/>
  <c r="AJ585" i="4"/>
  <c r="X585" i="4" s="1"/>
  <c r="AJ669" i="4"/>
  <c r="X669" i="4" s="1"/>
  <c r="AJ132" i="4"/>
  <c r="X132" i="4" s="1"/>
  <c r="AJ924" i="4"/>
  <c r="X924" i="4" s="1"/>
  <c r="AJ201" i="4"/>
  <c r="X201" i="4" s="1"/>
  <c r="AJ397" i="4"/>
  <c r="X397" i="4" s="1"/>
  <c r="AJ142" i="4"/>
  <c r="X142" i="4" s="1"/>
  <c r="AJ1181" i="4"/>
  <c r="X1181" i="4" s="1"/>
  <c r="AJ1184" i="4"/>
  <c r="X1184" i="4" s="1"/>
  <c r="AJ480" i="4"/>
  <c r="X480" i="4" s="1"/>
  <c r="AJ446" i="4"/>
  <c r="X446" i="4" s="1"/>
  <c r="AJ122" i="4"/>
  <c r="X122" i="4" s="1"/>
  <c r="AJ1036" i="4"/>
  <c r="X1036" i="4" s="1"/>
  <c r="AJ340" i="4"/>
  <c r="X340" i="4" s="1"/>
  <c r="AJ858" i="4"/>
  <c r="X858" i="4" s="1"/>
  <c r="AJ249" i="4"/>
  <c r="X249" i="4" s="1"/>
  <c r="AJ999" i="4"/>
  <c r="X999" i="4" s="1"/>
  <c r="AJ694" i="4"/>
  <c r="X694" i="4" s="1"/>
  <c r="AJ1188" i="4"/>
  <c r="X1188" i="4" s="1"/>
  <c r="AJ49" i="4"/>
  <c r="X49" i="4" s="1"/>
  <c r="AJ355" i="4"/>
  <c r="X355" i="4" s="1"/>
  <c r="AJ66" i="4"/>
  <c r="X66" i="4" s="1"/>
  <c r="AJ832" i="4"/>
  <c r="X832" i="4" s="1"/>
  <c r="AJ263" i="4"/>
  <c r="X263" i="4" s="1"/>
  <c r="AJ143" i="4"/>
  <c r="X143" i="4" s="1"/>
  <c r="AJ1149" i="4"/>
  <c r="X1149" i="4" s="1"/>
  <c r="AJ557" i="4"/>
  <c r="X557" i="4" s="1"/>
  <c r="AJ756" i="4"/>
  <c r="X756" i="4" s="1"/>
  <c r="AJ1269" i="4"/>
  <c r="X1269" i="4" s="1"/>
  <c r="AJ422" i="4"/>
  <c r="X422" i="4" s="1"/>
  <c r="AJ822" i="4"/>
  <c r="X822" i="4" s="1"/>
  <c r="AJ848" i="4"/>
  <c r="X848" i="4" s="1"/>
  <c r="AJ286" i="4"/>
  <c r="X286" i="4" s="1"/>
  <c r="AJ1255" i="4"/>
  <c r="X1255" i="4" s="1"/>
  <c r="AJ926" i="4"/>
  <c r="X926" i="4" s="1"/>
  <c r="AJ820" i="4"/>
  <c r="X820" i="4" s="1"/>
  <c r="AJ418" i="4"/>
  <c r="X418" i="4" s="1"/>
  <c r="AJ789" i="4"/>
  <c r="X789" i="4" s="1"/>
  <c r="AJ262" i="4"/>
  <c r="X262" i="4" s="1"/>
  <c r="AJ1260" i="4"/>
  <c r="X1260" i="4" s="1"/>
  <c r="AJ423" i="4"/>
  <c r="X423" i="4" s="1"/>
  <c r="AJ44" i="4"/>
  <c r="X44" i="4" s="1"/>
  <c r="AJ786" i="4"/>
  <c r="X786" i="4" s="1"/>
  <c r="AJ438" i="4"/>
  <c r="X438" i="4" s="1"/>
  <c r="AJ291" i="4"/>
  <c r="X291" i="4" s="1"/>
  <c r="AJ177" i="4"/>
  <c r="X177" i="4" s="1"/>
  <c r="AJ413" i="4"/>
  <c r="X413" i="4" s="1"/>
  <c r="AJ793" i="4"/>
  <c r="X793" i="4" s="1"/>
  <c r="AJ589" i="4"/>
  <c r="X589" i="4" s="1"/>
  <c r="AJ1066" i="4"/>
  <c r="X1066" i="4" s="1"/>
  <c r="AJ916" i="4"/>
  <c r="X916" i="4" s="1"/>
  <c r="AJ712" i="4"/>
  <c r="X712" i="4" s="1"/>
  <c r="AJ468" i="4"/>
  <c r="X468" i="4" s="1"/>
  <c r="AJ320" i="4"/>
  <c r="X320" i="4" s="1"/>
  <c r="AJ380" i="4"/>
  <c r="X380" i="4" s="1"/>
  <c r="AJ314" i="4"/>
  <c r="X314" i="4" s="1"/>
  <c r="AJ686" i="4"/>
  <c r="X686" i="4" s="1"/>
  <c r="AJ650" i="4"/>
  <c r="X650" i="4" s="1"/>
  <c r="AJ610" i="4"/>
  <c r="X610" i="4" s="1"/>
  <c r="AJ272" i="4"/>
  <c r="X272" i="4" s="1"/>
  <c r="AJ275" i="4"/>
  <c r="X275" i="4" s="1"/>
  <c r="AJ947" i="4"/>
  <c r="X947" i="4" s="1"/>
  <c r="AJ1127" i="4"/>
  <c r="X1127" i="4" s="1"/>
  <c r="AJ692" i="4"/>
  <c r="X692" i="4" s="1"/>
  <c r="AJ290" i="4"/>
  <c r="X290" i="4" s="1"/>
  <c r="AJ53" i="4"/>
  <c r="X53" i="4" s="1"/>
  <c r="AJ1212" i="4"/>
  <c r="X1212" i="4" s="1"/>
  <c r="AJ388" i="4"/>
  <c r="X388" i="4" s="1"/>
  <c r="AJ169" i="4"/>
  <c r="X169" i="4" s="1"/>
  <c r="AJ90" i="4"/>
  <c r="X90" i="4" s="1"/>
  <c r="AJ934" i="4"/>
  <c r="X934" i="4" s="1"/>
  <c r="AJ1229" i="4"/>
  <c r="X1229" i="4" s="1"/>
  <c r="AJ191" i="4"/>
  <c r="X191" i="4" s="1"/>
  <c r="AJ334" i="4"/>
  <c r="X334" i="4" s="1"/>
  <c r="AJ889" i="4"/>
  <c r="X889" i="4" s="1"/>
  <c r="AJ269" i="4"/>
  <c r="X269" i="4" s="1"/>
  <c r="AJ992" i="4"/>
  <c r="X992" i="4" s="1"/>
  <c r="AJ180" i="4"/>
  <c r="X180" i="4" s="1"/>
  <c r="AJ1196" i="4"/>
  <c r="X1196" i="4" s="1"/>
  <c r="AJ574" i="4"/>
  <c r="X574" i="4" s="1"/>
  <c r="AJ508" i="4"/>
  <c r="X508" i="4" s="1"/>
  <c r="AJ114" i="4"/>
  <c r="X114" i="4" s="1"/>
  <c r="AJ35" i="4"/>
  <c r="X35" i="4" s="1"/>
  <c r="AJ809" i="4"/>
  <c r="X809" i="4" s="1"/>
  <c r="AJ984" i="4"/>
  <c r="X984" i="4" s="1"/>
  <c r="AJ1015" i="4"/>
  <c r="X1015" i="4" s="1"/>
  <c r="AJ702" i="4"/>
  <c r="X702" i="4" s="1"/>
  <c r="AJ677" i="4"/>
  <c r="X677" i="4" s="1"/>
  <c r="AJ690" i="4"/>
  <c r="X690" i="4" s="1"/>
  <c r="AJ89" i="4"/>
  <c r="X89" i="4" s="1"/>
  <c r="AJ20" i="4"/>
  <c r="X20" i="4" s="1"/>
  <c r="AJ706" i="4"/>
  <c r="X706" i="4" s="1"/>
  <c r="AJ773" i="4"/>
  <c r="X773" i="4" s="1"/>
  <c r="AJ255" i="4"/>
  <c r="X255" i="4" s="1"/>
  <c r="AJ50" i="4"/>
  <c r="X50" i="4" s="1"/>
  <c r="AJ524" i="4"/>
  <c r="X524" i="4" s="1"/>
  <c r="AJ184" i="4"/>
  <c r="X184" i="4" s="1"/>
  <c r="AJ73" i="4"/>
  <c r="X73" i="4" s="1"/>
  <c r="AJ58" i="4"/>
  <c r="X58" i="4" s="1"/>
  <c r="AJ220" i="4"/>
  <c r="X220" i="4" s="1"/>
  <c r="AJ904" i="4"/>
  <c r="X904" i="4" s="1"/>
  <c r="AJ1156" i="4"/>
  <c r="X1156" i="4" s="1"/>
  <c r="AJ1083" i="4"/>
  <c r="X1083" i="4" s="1"/>
  <c r="AJ361" i="4"/>
  <c r="X361" i="4" s="1"/>
  <c r="AJ720" i="4"/>
  <c r="X720" i="4" s="1"/>
  <c r="AJ868" i="4"/>
  <c r="X868" i="4" s="1"/>
  <c r="AJ303" i="4"/>
  <c r="X303" i="4" s="1"/>
  <c r="AJ1132" i="4"/>
  <c r="X1132" i="4" s="1"/>
  <c r="AJ957" i="4"/>
  <c r="X957" i="4" s="1"/>
  <c r="AJ332" i="4"/>
  <c r="X332" i="4" s="1"/>
  <c r="AJ590" i="4"/>
  <c r="X590" i="4" s="1"/>
  <c r="AJ738" i="4"/>
  <c r="X738" i="4" s="1"/>
  <c r="AJ1009" i="4"/>
  <c r="X1009" i="4" s="1"/>
  <c r="AJ955" i="4"/>
  <c r="X955" i="4" s="1"/>
  <c r="AJ235" i="4"/>
  <c r="X235" i="4" s="1"/>
  <c r="AJ541" i="4"/>
  <c r="X541" i="4" s="1"/>
  <c r="AJ741" i="4"/>
  <c r="X741" i="4" s="1"/>
  <c r="AJ912" i="4"/>
  <c r="X912" i="4" s="1"/>
  <c r="AJ141" i="4"/>
  <c r="X141" i="4" s="1"/>
  <c r="AJ398" i="4"/>
  <c r="X398" i="4" s="1"/>
  <c r="AJ652" i="4"/>
  <c r="X652" i="4" s="1"/>
  <c r="AJ867" i="4"/>
  <c r="X867" i="4" s="1"/>
  <c r="AJ465" i="4"/>
  <c r="X465" i="4" s="1"/>
  <c r="AJ152" i="4"/>
  <c r="X152" i="4" s="1"/>
  <c r="AJ45" i="4"/>
  <c r="X45" i="4" s="1"/>
  <c r="AJ1228" i="4"/>
  <c r="X1228" i="4" s="1"/>
  <c r="AJ28" i="4"/>
  <c r="X28" i="4" s="1"/>
  <c r="AJ289" i="4"/>
  <c r="X289" i="4" s="1"/>
  <c r="AJ127" i="4"/>
  <c r="X127" i="4" s="1"/>
  <c r="AJ759" i="4"/>
  <c r="X759" i="4" s="1"/>
  <c r="AJ1216" i="4"/>
  <c r="X1216" i="4" s="1"/>
  <c r="AJ195" i="4"/>
  <c r="X195" i="4" s="1"/>
  <c r="AJ1068" i="4"/>
  <c r="X1068" i="4" s="1"/>
  <c r="AJ1098" i="4"/>
  <c r="X1098" i="4" s="1"/>
  <c r="AJ1204" i="4"/>
  <c r="X1204" i="4" s="1"/>
  <c r="AJ185" i="4"/>
  <c r="X185" i="4" s="1"/>
  <c r="AJ959" i="4"/>
  <c r="X959" i="4" s="1"/>
  <c r="AJ218" i="4"/>
  <c r="X218" i="4" s="1"/>
  <c r="AJ1147" i="4"/>
  <c r="X1147" i="4" s="1"/>
  <c r="AJ131" i="4"/>
  <c r="X131" i="4" s="1"/>
  <c r="AJ70" i="4"/>
  <c r="X70" i="4" s="1"/>
  <c r="AJ1220" i="4"/>
  <c r="X1220" i="4" s="1"/>
  <c r="AJ386" i="4"/>
  <c r="X386" i="4" s="1"/>
  <c r="AJ1057" i="4"/>
  <c r="X1057" i="4" s="1"/>
  <c r="AJ682" i="4"/>
  <c r="X682" i="4" s="1"/>
  <c r="AJ287" i="4"/>
  <c r="X287" i="4" s="1"/>
  <c r="AJ728" i="4"/>
  <c r="X728" i="4" s="1"/>
  <c r="AJ821" i="4"/>
  <c r="X821" i="4" s="1"/>
  <c r="AJ265" i="4"/>
  <c r="X265" i="4" s="1"/>
  <c r="AJ991" i="4"/>
  <c r="X991" i="4" s="1"/>
  <c r="AJ614" i="4"/>
  <c r="X614" i="4" s="1"/>
  <c r="AJ1047" i="4"/>
  <c r="X1047" i="4" s="1"/>
  <c r="AJ23" i="4"/>
  <c r="X23" i="4" s="1"/>
  <c r="AJ949" i="4"/>
  <c r="X949" i="4" s="1"/>
  <c r="AJ1171" i="4"/>
  <c r="X1171" i="4" s="1"/>
  <c r="AJ625" i="4"/>
  <c r="X625" i="4" s="1"/>
  <c r="AJ536" i="4"/>
  <c r="X536" i="4" s="1"/>
  <c r="AJ1209" i="4"/>
  <c r="X1209" i="4" s="1"/>
  <c r="AJ350" i="4"/>
  <c r="X350" i="4" s="1"/>
  <c r="AJ348" i="4"/>
  <c r="X348" i="4" s="1"/>
  <c r="AJ631" i="4"/>
  <c r="X631" i="4" s="1"/>
  <c r="AJ523" i="4"/>
  <c r="X523" i="4" s="1"/>
  <c r="AJ206" i="4"/>
  <c r="X206" i="4" s="1"/>
  <c r="AJ224" i="4"/>
  <c r="X224" i="4" s="1"/>
  <c r="AJ503" i="4"/>
  <c r="X503" i="4" s="1"/>
  <c r="AJ483" i="4"/>
  <c r="X483" i="4" s="1"/>
  <c r="AJ836" i="4"/>
  <c r="X836" i="4" s="1"/>
  <c r="AJ1262" i="4"/>
  <c r="X1262" i="4" s="1"/>
  <c r="AJ691" i="4"/>
  <c r="X691" i="4" s="1"/>
  <c r="AJ1185" i="4"/>
  <c r="X1185" i="4" s="1"/>
  <c r="AJ666" i="4"/>
  <c r="X666" i="4" s="1"/>
  <c r="AJ139" i="4"/>
  <c r="X139" i="4" s="1"/>
  <c r="AJ842" i="4"/>
  <c r="X842" i="4" s="1"/>
  <c r="AJ1032" i="4"/>
  <c r="X1032" i="4" s="1"/>
  <c r="AJ461" i="4"/>
  <c r="X461" i="4" s="1"/>
  <c r="AJ554" i="4"/>
  <c r="X554" i="4" s="1"/>
  <c r="AJ239" i="4"/>
  <c r="X239" i="4" s="1"/>
  <c r="AJ564" i="4"/>
  <c r="X564" i="4" s="1"/>
  <c r="AJ104" i="4"/>
  <c r="X104" i="4" s="1"/>
  <c r="AJ509" i="4"/>
  <c r="X509" i="4" s="1"/>
  <c r="AJ1002" i="4"/>
  <c r="X1002" i="4" s="1"/>
  <c r="AJ402" i="4"/>
  <c r="X402" i="4" s="1"/>
  <c r="AJ1199" i="4"/>
  <c r="X1199" i="4" s="1"/>
  <c r="AJ1215" i="4"/>
  <c r="X1215" i="4" s="1"/>
  <c r="AJ1045" i="4"/>
  <c r="X1045" i="4" s="1"/>
  <c r="AJ839" i="4"/>
  <c r="X839" i="4" s="1"/>
  <c r="AJ570" i="4"/>
  <c r="X570" i="4" s="1"/>
  <c r="AJ550" i="4"/>
  <c r="X550" i="4" s="1"/>
  <c r="AJ708" i="4"/>
  <c r="X708" i="4" s="1"/>
  <c r="AJ359" i="4"/>
  <c r="X359" i="4" s="1"/>
  <c r="AJ1175" i="4"/>
  <c r="X1175" i="4" s="1"/>
  <c r="AJ424" i="4"/>
  <c r="X424" i="4" s="1"/>
  <c r="AJ565" i="4"/>
  <c r="X565" i="4" s="1"/>
  <c r="AJ162" i="4"/>
  <c r="X162" i="4" s="1"/>
  <c r="AJ135" i="4"/>
  <c r="X135" i="4" s="1"/>
  <c r="AJ1008" i="4"/>
  <c r="X1008" i="4" s="1"/>
  <c r="AJ17" i="4"/>
  <c r="X17" i="4" s="1"/>
  <c r="AJ1028" i="4"/>
  <c r="X1028" i="4" s="1"/>
  <c r="AJ772" i="4"/>
  <c r="X772" i="4" s="1"/>
  <c r="AJ816" i="4"/>
  <c r="X816" i="4" s="1"/>
  <c r="AJ1240" i="4"/>
  <c r="X1240" i="4" s="1"/>
  <c r="AJ945" i="4"/>
  <c r="X945" i="4" s="1"/>
  <c r="AJ1019" i="4"/>
  <c r="X1019" i="4" s="1"/>
  <c r="AJ888" i="4"/>
  <c r="X888" i="4" s="1"/>
  <c r="AJ430" i="4"/>
  <c r="X430" i="4" s="1"/>
  <c r="AJ457" i="4"/>
  <c r="X457" i="4" s="1"/>
  <c r="AJ966" i="4"/>
  <c r="X966" i="4" s="1"/>
  <c r="AJ537" i="4"/>
  <c r="X537" i="4" s="1"/>
  <c r="AJ825" i="4"/>
  <c r="X825" i="4" s="1"/>
  <c r="AJ250" i="4"/>
  <c r="X250" i="4" s="1"/>
  <c r="AJ198" i="4"/>
  <c r="X198" i="4" s="1"/>
  <c r="AJ299" i="4"/>
  <c r="X299" i="4" s="1"/>
  <c r="AJ371" i="4"/>
  <c r="X371" i="4" s="1"/>
  <c r="AJ1190" i="4"/>
  <c r="X1190" i="4" s="1"/>
  <c r="AJ233" i="4"/>
  <c r="X233" i="4" s="1"/>
  <c r="AJ115" i="4"/>
  <c r="X115" i="4" s="1"/>
  <c r="AJ481" i="4"/>
  <c r="X481" i="4" s="1"/>
  <c r="AJ331" i="4"/>
  <c r="X331" i="4" s="1"/>
  <c r="AJ382" i="4"/>
  <c r="X382" i="4" s="1"/>
  <c r="AJ865" i="4"/>
  <c r="X865" i="4" s="1"/>
  <c r="AJ598" i="4"/>
  <c r="X598" i="4" s="1"/>
  <c r="AJ605" i="4"/>
  <c r="X605" i="4" s="1"/>
  <c r="AJ841" i="4"/>
  <c r="X841" i="4" s="1"/>
  <c r="AJ963" i="4"/>
  <c r="X963" i="4" s="1"/>
  <c r="AJ764" i="4"/>
  <c r="X764" i="4" s="1"/>
  <c r="AJ315" i="4"/>
  <c r="X315" i="4" s="1"/>
  <c r="AJ278" i="4"/>
  <c r="X278" i="4" s="1"/>
  <c r="AJ1217" i="4"/>
  <c r="X1217" i="4" s="1"/>
  <c r="AJ831" i="4"/>
  <c r="X831" i="4" s="1"/>
  <c r="AJ408" i="4"/>
  <c r="X408" i="4" s="1"/>
  <c r="AJ673" i="4"/>
  <c r="X673" i="4" s="1"/>
  <c r="AJ151" i="4"/>
  <c r="X151" i="4" s="1"/>
  <c r="AJ242" i="4"/>
  <c r="X242" i="4" s="1"/>
  <c r="AJ608" i="4"/>
  <c r="X608" i="4" s="1"/>
  <c r="AJ766" i="4"/>
  <c r="X766" i="4" s="1"/>
  <c r="AJ757" i="4"/>
  <c r="X757" i="4" s="1"/>
  <c r="AJ466" i="4"/>
  <c r="X466" i="4" s="1"/>
  <c r="AJ528" i="4"/>
  <c r="X528" i="4" s="1"/>
  <c r="AJ1106" i="4"/>
  <c r="X1106" i="4" s="1"/>
  <c r="AJ513" i="4"/>
  <c r="X513" i="4" s="1"/>
  <c r="AJ335" i="4"/>
  <c r="X335" i="4" s="1"/>
  <c r="AJ569" i="4"/>
  <c r="X569" i="4" s="1"/>
  <c r="AJ783" i="4"/>
  <c r="X783" i="4" s="1"/>
  <c r="AJ181" i="4"/>
  <c r="X181" i="4" s="1"/>
  <c r="AJ209" i="4"/>
  <c r="X209" i="4" s="1"/>
  <c r="AJ222" i="4"/>
  <c r="X222" i="4" s="1"/>
  <c r="AJ1086" i="4"/>
  <c r="X1086" i="4" s="1"/>
  <c r="AJ1075" i="4"/>
  <c r="X1075" i="4" s="1"/>
  <c r="AJ727" i="4"/>
  <c r="X727" i="4" s="1"/>
  <c r="AJ283" i="4"/>
  <c r="X283" i="4" s="1"/>
  <c r="AJ544" i="4"/>
  <c r="X544" i="4" s="1"/>
  <c r="AJ914" i="4"/>
  <c r="X914" i="4" s="1"/>
  <c r="AJ586" i="4"/>
  <c r="X586" i="4" s="1"/>
  <c r="AJ105" i="4"/>
  <c r="X105" i="4" s="1"/>
  <c r="AJ1189" i="4"/>
  <c r="X1189" i="4" s="1"/>
  <c r="AJ431" i="4"/>
  <c r="X431" i="4" s="1"/>
  <c r="AJ1213" i="4"/>
  <c r="X1213" i="4" s="1"/>
  <c r="AJ1131" i="4"/>
  <c r="X1131" i="4" s="1"/>
  <c r="AJ447" i="4"/>
  <c r="X447" i="4" s="1"/>
  <c r="AJ1081" i="4"/>
  <c r="X1081" i="4" s="1"/>
  <c r="AJ812" i="4"/>
  <c r="X812" i="4" s="1"/>
  <c r="AJ594" i="4"/>
  <c r="X594" i="4" s="1"/>
  <c r="AJ306" i="4"/>
  <c r="X306" i="4" s="1"/>
  <c r="E1270" i="4"/>
  <c r="E1271" i="4"/>
  <c r="E1272" i="4"/>
  <c r="E1273" i="4"/>
  <c r="E1268" i="4"/>
  <c r="E1255" i="4"/>
  <c r="E1265" i="4"/>
  <c r="E1269" i="4"/>
  <c r="E1262" i="4"/>
  <c r="E1258" i="4"/>
  <c r="E1264" i="4"/>
  <c r="E1248" i="4"/>
  <c r="E1266" i="4"/>
  <c r="E1259" i="4"/>
  <c r="E1252" i="4"/>
  <c r="E1250" i="4"/>
  <c r="E1263" i="4"/>
  <c r="E1267" i="4"/>
  <c r="E1261" i="4"/>
  <c r="E1256" i="4"/>
  <c r="E1246" i="4"/>
  <c r="E1253" i="4"/>
  <c r="E1251" i="4"/>
  <c r="E1249" i="4"/>
  <c r="E1241" i="4"/>
  <c r="E1260" i="4"/>
  <c r="E1254" i="4"/>
  <c r="E1242" i="4"/>
  <c r="E1237" i="4"/>
  <c r="E1257" i="4"/>
  <c r="E1245" i="4"/>
  <c r="E1240" i="4"/>
  <c r="E1244" i="4"/>
  <c r="E1239" i="4"/>
  <c r="E1231" i="4"/>
  <c r="E1238" i="4"/>
  <c r="E1228" i="4"/>
  <c r="E1230" i="4"/>
  <c r="E1247" i="4"/>
  <c r="E1243" i="4"/>
  <c r="E1227" i="4"/>
  <c r="E1216" i="4"/>
  <c r="E1229" i="4"/>
  <c r="E1217" i="4"/>
  <c r="E1224" i="4"/>
  <c r="E1235" i="4"/>
  <c r="E1234" i="4"/>
  <c r="E1233" i="4"/>
  <c r="E1236" i="4"/>
  <c r="E1214" i="4"/>
  <c r="E1226" i="4"/>
  <c r="E1220" i="4"/>
  <c r="E1225" i="4"/>
  <c r="E1232" i="4"/>
  <c r="E1219" i="4"/>
  <c r="E1223" i="4"/>
  <c r="E1218" i="4"/>
  <c r="E1221" i="4"/>
  <c r="E1200" i="4"/>
  <c r="E1201" i="4"/>
  <c r="E1212" i="4"/>
  <c r="E1194" i="4"/>
  <c r="E1195" i="4"/>
  <c r="E1222" i="4"/>
  <c r="E1215" i="4"/>
  <c r="E1213" i="4"/>
  <c r="E1206" i="4"/>
  <c r="E1207" i="4"/>
  <c r="E1208" i="4"/>
  <c r="E1192" i="4"/>
  <c r="E1210" i="4"/>
  <c r="E1199" i="4"/>
  <c r="E1205" i="4"/>
  <c r="E1191" i="4"/>
  <c r="E1187" i="4"/>
  <c r="E1179" i="4"/>
  <c r="E1209" i="4"/>
  <c r="E1184" i="4"/>
  <c r="E1167" i="4"/>
  <c r="E1186" i="4"/>
  <c r="E1183" i="4"/>
  <c r="E1178" i="4"/>
  <c r="E1175" i="4"/>
  <c r="E1169" i="4"/>
  <c r="E1181" i="4"/>
  <c r="E1188" i="4"/>
  <c r="E1203" i="4"/>
  <c r="E1193" i="4"/>
  <c r="E1173" i="4"/>
  <c r="E1204" i="4"/>
  <c r="E1170" i="4"/>
  <c r="E1176" i="4"/>
  <c r="E1211" i="4"/>
  <c r="E1202" i="4"/>
  <c r="E1196" i="4"/>
  <c r="E1174" i="4"/>
  <c r="E1171" i="4"/>
  <c r="E1198" i="4"/>
  <c r="E1185" i="4"/>
  <c r="E1165" i="4"/>
  <c r="E1189" i="4"/>
  <c r="E1177" i="4"/>
  <c r="E1160" i="4"/>
  <c r="E1162" i="4"/>
  <c r="E1153" i="4"/>
  <c r="E1197" i="4"/>
  <c r="E1180" i="4"/>
  <c r="E1172" i="4"/>
  <c r="E1166" i="4"/>
  <c r="E1155" i="4"/>
  <c r="E1182" i="4"/>
  <c r="E1159" i="4"/>
  <c r="E1156" i="4"/>
  <c r="E1140" i="4"/>
  <c r="E1168" i="4"/>
  <c r="E1157" i="4"/>
  <c r="E1161" i="4"/>
  <c r="E1164" i="4"/>
  <c r="E1158" i="4"/>
  <c r="E1146" i="4"/>
  <c r="E1190" i="4"/>
  <c r="E1145" i="4"/>
  <c r="E1151" i="4"/>
  <c r="E1150" i="4"/>
  <c r="E1152" i="4"/>
  <c r="E1163" i="4"/>
  <c r="E1149" i="4"/>
  <c r="E1148" i="4"/>
  <c r="E1143" i="4"/>
  <c r="E1135" i="4"/>
  <c r="E1138" i="4"/>
  <c r="E1130" i="4"/>
  <c r="E1144" i="4"/>
  <c r="E1142" i="4"/>
  <c r="E1132" i="4"/>
  <c r="E1139" i="4"/>
  <c r="E1147" i="4"/>
  <c r="E1141" i="4"/>
  <c r="E1154" i="4"/>
  <c r="E1122" i="4"/>
  <c r="E1106" i="4"/>
  <c r="E1108" i="4"/>
  <c r="E1134" i="4"/>
  <c r="E1126" i="4"/>
  <c r="E1109" i="4"/>
  <c r="E1133" i="4"/>
  <c r="E1125" i="4"/>
  <c r="E1137" i="4"/>
  <c r="E1123" i="4"/>
  <c r="E1111" i="4"/>
  <c r="E1127" i="4"/>
  <c r="E1112" i="4"/>
  <c r="E1129" i="4"/>
  <c r="E1114" i="4"/>
  <c r="E1131" i="4"/>
  <c r="E1116" i="4"/>
  <c r="E1100" i="4"/>
  <c r="E1124" i="4"/>
  <c r="E1117" i="4"/>
  <c r="E1136" i="4"/>
  <c r="E1128" i="4"/>
  <c r="E1118" i="4"/>
  <c r="E1102" i="4"/>
  <c r="E1119" i="4"/>
  <c r="E1120" i="4"/>
  <c r="E1104" i="4"/>
  <c r="E1121" i="4"/>
  <c r="E1079" i="4"/>
  <c r="E1080" i="4"/>
  <c r="E1099" i="4"/>
  <c r="E1082" i="4"/>
  <c r="E1110" i="4"/>
  <c r="E1103" i="4"/>
  <c r="E1086" i="4"/>
  <c r="E1107" i="4"/>
  <c r="E1097" i="4"/>
  <c r="E1095" i="4"/>
  <c r="E1087" i="4"/>
  <c r="E1088" i="4"/>
  <c r="E1089" i="4"/>
  <c r="E1090" i="4"/>
  <c r="E1074" i="4"/>
  <c r="E1113" i="4"/>
  <c r="E1096" i="4"/>
  <c r="E1093" i="4"/>
  <c r="E1115" i="4"/>
  <c r="E1105" i="4"/>
  <c r="E1073" i="4"/>
  <c r="E1065" i="4"/>
  <c r="E1091" i="4"/>
  <c r="E1066" i="4"/>
  <c r="E1094" i="4"/>
  <c r="E1071" i="4"/>
  <c r="E1067" i="4"/>
  <c r="E1098" i="4"/>
  <c r="E1075" i="4"/>
  <c r="E1052" i="4"/>
  <c r="E1081" i="4"/>
  <c r="E1077" i="4"/>
  <c r="E1070" i="4"/>
  <c r="E1068" i="4"/>
  <c r="E1085" i="4"/>
  <c r="E1076" i="4"/>
  <c r="E1083" i="4"/>
  <c r="E1057" i="4"/>
  <c r="E1092" i="4"/>
  <c r="E1078" i="4"/>
  <c r="E1084" i="4"/>
  <c r="E1101" i="4"/>
  <c r="E1062" i="4"/>
  <c r="E1072" i="4"/>
  <c r="E1064" i="4"/>
  <c r="E1058" i="4"/>
  <c r="E1039" i="4"/>
  <c r="E1051" i="4"/>
  <c r="E1059" i="4"/>
  <c r="E1055" i="4"/>
  <c r="E1043" i="4"/>
  <c r="E1044" i="4"/>
  <c r="E1054" i="4"/>
  <c r="E1045" i="4"/>
  <c r="E1053" i="4"/>
  <c r="E1063" i="4"/>
  <c r="E1060" i="4"/>
  <c r="E1049" i="4"/>
  <c r="E1031" i="4"/>
  <c r="E1032" i="4"/>
  <c r="E1033" i="4"/>
  <c r="E1056" i="4"/>
  <c r="E1034" i="4"/>
  <c r="E1047" i="4"/>
  <c r="E1050" i="4"/>
  <c r="E1036" i="4"/>
  <c r="E1069" i="4"/>
  <c r="E1061" i="4"/>
  <c r="E1040" i="4"/>
  <c r="E1022" i="4"/>
  <c r="E1007" i="4"/>
  <c r="E1008" i="4"/>
  <c r="E1046" i="4"/>
  <c r="E1037" i="4"/>
  <c r="E1023" i="4"/>
  <c r="E1042" i="4"/>
  <c r="E1030" i="4"/>
  <c r="E1014" i="4"/>
  <c r="E1041" i="4"/>
  <c r="E1026" i="4"/>
  <c r="E1016" i="4"/>
  <c r="E1017" i="4"/>
  <c r="E1025" i="4"/>
  <c r="E1018" i="4"/>
  <c r="E1002" i="4"/>
  <c r="E1048" i="4"/>
  <c r="E1029" i="4"/>
  <c r="E1027" i="4"/>
  <c r="E1019" i="4"/>
  <c r="E1038" i="4"/>
  <c r="E1020" i="4"/>
  <c r="E1004" i="4"/>
  <c r="E1024" i="4"/>
  <c r="E1021" i="4"/>
  <c r="E1035" i="4"/>
  <c r="E1006" i="4"/>
  <c r="E1011" i="4"/>
  <c r="E1001" i="4"/>
  <c r="E1012" i="4"/>
  <c r="E1000" i="4"/>
  <c r="E1013" i="4"/>
  <c r="E1003" i="4"/>
  <c r="E990" i="4"/>
  <c r="E991" i="4"/>
  <c r="E1028" i="4"/>
  <c r="E993" i="4"/>
  <c r="E977" i="4"/>
  <c r="E999" i="4"/>
  <c r="E994" i="4"/>
  <c r="E995" i="4"/>
  <c r="E979" i="4"/>
  <c r="E1015" i="4"/>
  <c r="E998" i="4"/>
  <c r="E1009" i="4"/>
  <c r="E1010" i="4"/>
  <c r="E982" i="4"/>
  <c r="E969" i="4"/>
  <c r="E970" i="4"/>
  <c r="E1005" i="4"/>
  <c r="E989" i="4"/>
  <c r="E976" i="4"/>
  <c r="E971" i="4"/>
  <c r="E996" i="4"/>
  <c r="E997" i="4"/>
  <c r="E972" i="4"/>
  <c r="E981" i="4"/>
  <c r="E978" i="4"/>
  <c r="E960" i="4"/>
  <c r="E987" i="4"/>
  <c r="E973" i="4"/>
  <c r="E986" i="4"/>
  <c r="E980" i="4"/>
  <c r="E963" i="4"/>
  <c r="E988" i="4"/>
  <c r="E985" i="4"/>
  <c r="E984" i="4"/>
  <c r="E966" i="4"/>
  <c r="E992" i="4"/>
  <c r="E983" i="4"/>
  <c r="E974" i="4"/>
  <c r="E968" i="4"/>
  <c r="E952" i="4"/>
  <c r="E967" i="4"/>
  <c r="E953" i="4"/>
  <c r="E937" i="4"/>
  <c r="E938" i="4"/>
  <c r="E939" i="4"/>
  <c r="E940" i="4"/>
  <c r="E964" i="4"/>
  <c r="E955" i="4"/>
  <c r="E941" i="4"/>
  <c r="E943" i="4"/>
  <c r="E945" i="4"/>
  <c r="E954" i="4"/>
  <c r="E947" i="4"/>
  <c r="E958" i="4"/>
  <c r="E948" i="4"/>
  <c r="E957" i="4"/>
  <c r="E949" i="4"/>
  <c r="E975" i="4"/>
  <c r="E965" i="4"/>
  <c r="E962" i="4"/>
  <c r="E959" i="4"/>
  <c r="E950" i="4"/>
  <c r="E934" i="4"/>
  <c r="E961" i="4"/>
  <c r="E956" i="4"/>
  <c r="E951" i="4"/>
  <c r="E935" i="4"/>
  <c r="E929" i="4"/>
  <c r="E933" i="4"/>
  <c r="E926" i="4"/>
  <c r="E918" i="4"/>
  <c r="E930" i="4"/>
  <c r="E919" i="4"/>
  <c r="E903" i="4"/>
  <c r="E928" i="4"/>
  <c r="E920" i="4"/>
  <c r="E904" i="4"/>
  <c r="E921" i="4"/>
  <c r="E946" i="4"/>
  <c r="E922" i="4"/>
  <c r="E906" i="4"/>
  <c r="E932" i="4"/>
  <c r="E944" i="4"/>
  <c r="E924" i="4"/>
  <c r="E908" i="4"/>
  <c r="E925" i="4"/>
  <c r="E909" i="4"/>
  <c r="E936" i="4"/>
  <c r="E931" i="4"/>
  <c r="E910" i="4"/>
  <c r="E927" i="4"/>
  <c r="E911" i="4"/>
  <c r="E913" i="4"/>
  <c r="E942" i="4"/>
  <c r="E915" i="4"/>
  <c r="E905" i="4"/>
  <c r="E902" i="4"/>
  <c r="E881" i="4"/>
  <c r="E914" i="4"/>
  <c r="E901" i="4"/>
  <c r="E883" i="4"/>
  <c r="E884" i="4"/>
  <c r="E907" i="4"/>
  <c r="E897" i="4"/>
  <c r="E885" i="4"/>
  <c r="E923" i="4"/>
  <c r="E916" i="4"/>
  <c r="E889" i="4"/>
  <c r="E899" i="4"/>
  <c r="E890" i="4"/>
  <c r="E874" i="4"/>
  <c r="E891" i="4"/>
  <c r="E900" i="4"/>
  <c r="E898" i="4"/>
  <c r="E892" i="4"/>
  <c r="E876" i="4"/>
  <c r="E912" i="4"/>
  <c r="E893" i="4"/>
  <c r="E877" i="4"/>
  <c r="E894" i="4"/>
  <c r="E878" i="4"/>
  <c r="E895" i="4"/>
  <c r="E917" i="4"/>
  <c r="E896" i="4"/>
  <c r="E880" i="4"/>
  <c r="E887" i="4"/>
  <c r="E873" i="4"/>
  <c r="E864" i="4"/>
  <c r="E848" i="4"/>
  <c r="E879" i="4"/>
  <c r="E865" i="4"/>
  <c r="E849" i="4"/>
  <c r="E875" i="4"/>
  <c r="E866" i="4"/>
  <c r="E850" i="4"/>
  <c r="E888" i="4"/>
  <c r="E886" i="4"/>
  <c r="E882" i="4"/>
  <c r="E851" i="4"/>
  <c r="E852" i="4"/>
  <c r="E854" i="4"/>
  <c r="E867" i="4"/>
  <c r="E855" i="4"/>
  <c r="E870" i="4"/>
  <c r="E856" i="4"/>
  <c r="E857" i="4"/>
  <c r="E841" i="4"/>
  <c r="E871" i="4"/>
  <c r="E858" i="4"/>
  <c r="E872" i="4"/>
  <c r="E869" i="4"/>
  <c r="E859" i="4"/>
  <c r="E860" i="4"/>
  <c r="E844" i="4"/>
  <c r="E861" i="4"/>
  <c r="E845" i="4"/>
  <c r="E868" i="4"/>
  <c r="E862" i="4"/>
  <c r="E846" i="4"/>
  <c r="E824" i="4"/>
  <c r="E825" i="4"/>
  <c r="E863" i="4"/>
  <c r="E847" i="4"/>
  <c r="E839" i="4"/>
  <c r="E827" i="4"/>
  <c r="E826" i="4"/>
  <c r="E828" i="4"/>
  <c r="E829" i="4"/>
  <c r="E812" i="4"/>
  <c r="E838" i="4"/>
  <c r="E830" i="4"/>
  <c r="E813" i="4"/>
  <c r="E831" i="4"/>
  <c r="E832" i="4"/>
  <c r="E837" i="4"/>
  <c r="E833" i="4"/>
  <c r="E816" i="4"/>
  <c r="E840" i="4"/>
  <c r="E842" i="4"/>
  <c r="E836" i="4"/>
  <c r="E853" i="4"/>
  <c r="E843" i="4"/>
  <c r="E835" i="4"/>
  <c r="E821" i="4"/>
  <c r="E834" i="4"/>
  <c r="E822" i="4"/>
  <c r="E820" i="4"/>
  <c r="E818" i="4"/>
  <c r="E797" i="4"/>
  <c r="E807" i="4"/>
  <c r="E798" i="4"/>
  <c r="E799" i="4"/>
  <c r="E783" i="4"/>
  <c r="E800" i="4"/>
  <c r="E784" i="4"/>
  <c r="E801" i="4"/>
  <c r="E809" i="4"/>
  <c r="E802" i="4"/>
  <c r="E819" i="4"/>
  <c r="E803" i="4"/>
  <c r="E814" i="4"/>
  <c r="E804" i="4"/>
  <c r="E788" i="4"/>
  <c r="E805" i="4"/>
  <c r="E789" i="4"/>
  <c r="E823" i="4"/>
  <c r="E806" i="4"/>
  <c r="E790" i="4"/>
  <c r="E817" i="4"/>
  <c r="E815" i="4"/>
  <c r="E791" i="4"/>
  <c r="E811" i="4"/>
  <c r="E808" i="4"/>
  <c r="E792" i="4"/>
  <c r="E793" i="4"/>
  <c r="E794" i="4"/>
  <c r="E810" i="4"/>
  <c r="E795" i="4"/>
  <c r="E796" i="4"/>
  <c r="E771" i="4"/>
  <c r="E754" i="4"/>
  <c r="E785" i="4"/>
  <c r="E772" i="4"/>
  <c r="E777" i="4"/>
  <c r="E773" i="4"/>
  <c r="E774" i="4"/>
  <c r="E757" i="4"/>
  <c r="E782" i="4"/>
  <c r="E759" i="4"/>
  <c r="E758" i="4"/>
  <c r="E787" i="4"/>
  <c r="E760" i="4"/>
  <c r="E779" i="4"/>
  <c r="E761" i="4"/>
  <c r="E778" i="4"/>
  <c r="E775" i="4"/>
  <c r="E763" i="4"/>
  <c r="E764" i="4"/>
  <c r="E786" i="4"/>
  <c r="E780" i="4"/>
  <c r="E765" i="4"/>
  <c r="E766" i="4"/>
  <c r="E781" i="4"/>
  <c r="E776" i="4"/>
  <c r="E768" i="4"/>
  <c r="E751" i="4"/>
  <c r="E769" i="4"/>
  <c r="E770" i="4"/>
  <c r="E743" i="4"/>
  <c r="E733" i="4"/>
  <c r="E716" i="4"/>
  <c r="E746" i="4"/>
  <c r="E735" i="4"/>
  <c r="E734" i="4"/>
  <c r="E717" i="4"/>
  <c r="E736" i="4"/>
  <c r="E737" i="4"/>
  <c r="E719" i="4"/>
  <c r="E738" i="4"/>
  <c r="E720" i="4"/>
  <c r="E749" i="4"/>
  <c r="E748" i="4"/>
  <c r="E744" i="4"/>
  <c r="E740" i="4"/>
  <c r="E739" i="4"/>
  <c r="E767" i="4"/>
  <c r="E756" i="4"/>
  <c r="E741" i="4"/>
  <c r="E722" i="4"/>
  <c r="E723" i="4"/>
  <c r="E724" i="4"/>
  <c r="E755" i="4"/>
  <c r="E726" i="4"/>
  <c r="E725" i="4"/>
  <c r="E753" i="4"/>
  <c r="E745" i="4"/>
  <c r="E727" i="4"/>
  <c r="E750" i="4"/>
  <c r="E747" i="4"/>
  <c r="E742" i="4"/>
  <c r="E729" i="4"/>
  <c r="E730" i="4"/>
  <c r="E762" i="4"/>
  <c r="E752" i="4"/>
  <c r="E731" i="4"/>
  <c r="E705" i="4"/>
  <c r="E689" i="4"/>
  <c r="E673" i="4"/>
  <c r="E657" i="4"/>
  <c r="E706" i="4"/>
  <c r="E690" i="4"/>
  <c r="E674" i="4"/>
  <c r="E658" i="4"/>
  <c r="E707" i="4"/>
  <c r="E691" i="4"/>
  <c r="E675" i="4"/>
  <c r="E659" i="4"/>
  <c r="E643" i="4"/>
  <c r="E692" i="4"/>
  <c r="E676" i="4"/>
  <c r="E693" i="4"/>
  <c r="E677" i="4"/>
  <c r="E661" i="4"/>
  <c r="E694" i="4"/>
  <c r="E678" i="4"/>
  <c r="E662" i="4"/>
  <c r="E712" i="4"/>
  <c r="E695" i="4"/>
  <c r="E679" i="4"/>
  <c r="E663" i="4"/>
  <c r="E710" i="4"/>
  <c r="E708" i="4"/>
  <c r="E696" i="4"/>
  <c r="E680" i="4"/>
  <c r="E664" i="4"/>
  <c r="E697" i="4"/>
  <c r="E681" i="4"/>
  <c r="E732" i="4"/>
  <c r="E698" i="4"/>
  <c r="E682" i="4"/>
  <c r="E666" i="4"/>
  <c r="E650" i="4"/>
  <c r="E699" i="4"/>
  <c r="E683" i="4"/>
  <c r="E718" i="4"/>
  <c r="E700" i="4"/>
  <c r="E684" i="4"/>
  <c r="E668" i="4"/>
  <c r="E715" i="4"/>
  <c r="E714" i="4"/>
  <c r="E701" i="4"/>
  <c r="E685" i="4"/>
  <c r="E669" i="4"/>
  <c r="E728" i="4"/>
  <c r="E713" i="4"/>
  <c r="E709" i="4"/>
  <c r="E702" i="4"/>
  <c r="E686" i="4"/>
  <c r="E670" i="4"/>
  <c r="E654" i="4"/>
  <c r="E721" i="4"/>
  <c r="E711" i="4"/>
  <c r="E703" i="4"/>
  <c r="E687" i="4"/>
  <c r="E671" i="4"/>
  <c r="E655" i="4"/>
  <c r="E704" i="4"/>
  <c r="E688" i="4"/>
  <c r="E672" i="4"/>
  <c r="E656" i="4"/>
  <c r="E665" i="4"/>
  <c r="E652" i="4"/>
  <c r="E633" i="4"/>
  <c r="E617" i="4"/>
  <c r="E601" i="4"/>
  <c r="E585" i="4"/>
  <c r="E644" i="4"/>
  <c r="E634" i="4"/>
  <c r="E618" i="4"/>
  <c r="E602" i="4"/>
  <c r="E586" i="4"/>
  <c r="E660" i="4"/>
  <c r="E646" i="4"/>
  <c r="E635" i="4"/>
  <c r="E619" i="4"/>
  <c r="E603" i="4"/>
  <c r="E587" i="4"/>
  <c r="E649" i="4"/>
  <c r="E636" i="4"/>
  <c r="E620" i="4"/>
  <c r="E604" i="4"/>
  <c r="E637" i="4"/>
  <c r="E621" i="4"/>
  <c r="E605" i="4"/>
  <c r="E645" i="4"/>
  <c r="E638" i="4"/>
  <c r="E622" i="4"/>
  <c r="E606" i="4"/>
  <c r="E590" i="4"/>
  <c r="E639" i="4"/>
  <c r="E623" i="4"/>
  <c r="E607" i="4"/>
  <c r="E640" i="4"/>
  <c r="E624" i="4"/>
  <c r="E608" i="4"/>
  <c r="E592" i="4"/>
  <c r="E667" i="4"/>
  <c r="E648" i="4"/>
  <c r="E641" i="4"/>
  <c r="E625" i="4"/>
  <c r="E609" i="4"/>
  <c r="E593" i="4"/>
  <c r="E653" i="4"/>
  <c r="E642" i="4"/>
  <c r="E626" i="4"/>
  <c r="E610" i="4"/>
  <c r="E594" i="4"/>
  <c r="E627" i="4"/>
  <c r="E611" i="4"/>
  <c r="E595" i="4"/>
  <c r="E651" i="4"/>
  <c r="E628" i="4"/>
  <c r="E612" i="4"/>
  <c r="E596" i="4"/>
  <c r="E629" i="4"/>
  <c r="E613" i="4"/>
  <c r="E597" i="4"/>
  <c r="E630" i="4"/>
  <c r="E614" i="4"/>
  <c r="E598" i="4"/>
  <c r="E647" i="4"/>
  <c r="E631" i="4"/>
  <c r="E615" i="4"/>
  <c r="E599" i="4"/>
  <c r="E583" i="4"/>
  <c r="E632" i="4"/>
  <c r="E616" i="4"/>
  <c r="E600" i="4"/>
  <c r="E561" i="4"/>
  <c r="E544" i="4"/>
  <c r="E528" i="4"/>
  <c r="E589" i="4"/>
  <c r="E562" i="4"/>
  <c r="E545" i="4"/>
  <c r="E577" i="4"/>
  <c r="E563" i="4"/>
  <c r="E546" i="4"/>
  <c r="E530" i="4"/>
  <c r="E514" i="4"/>
  <c r="E564" i="4"/>
  <c r="E548" i="4"/>
  <c r="E547" i="4"/>
  <c r="E531" i="4"/>
  <c r="E580" i="4"/>
  <c r="E565" i="4"/>
  <c r="E549" i="4"/>
  <c r="E532" i="4"/>
  <c r="E516" i="4"/>
  <c r="E582" i="4"/>
  <c r="E566" i="4"/>
  <c r="E550" i="4"/>
  <c r="E533" i="4"/>
  <c r="E517" i="4"/>
  <c r="E591" i="4"/>
  <c r="E567" i="4"/>
  <c r="E551" i="4"/>
  <c r="E534" i="4"/>
  <c r="E578" i="4"/>
  <c r="E568" i="4"/>
  <c r="E552" i="4"/>
  <c r="E535" i="4"/>
  <c r="E569" i="4"/>
  <c r="E553" i="4"/>
  <c r="E536" i="4"/>
  <c r="E570" i="4"/>
  <c r="E554" i="4"/>
  <c r="E537" i="4"/>
  <c r="E571" i="4"/>
  <c r="E555" i="4"/>
  <c r="E538" i="4"/>
  <c r="E572" i="4"/>
  <c r="E556" i="4"/>
  <c r="E539" i="4"/>
  <c r="E523" i="4"/>
  <c r="E581" i="4"/>
  <c r="E579" i="4"/>
  <c r="E573" i="4"/>
  <c r="E557" i="4"/>
  <c r="E540" i="4"/>
  <c r="E524" i="4"/>
  <c r="E588" i="4"/>
  <c r="E574" i="4"/>
  <c r="E558" i="4"/>
  <c r="E541" i="4"/>
  <c r="E575" i="4"/>
  <c r="E559" i="4"/>
  <c r="E542" i="4"/>
  <c r="E526" i="4"/>
  <c r="E584" i="4"/>
  <c r="E576" i="4"/>
  <c r="E560" i="4"/>
  <c r="E543" i="4"/>
  <c r="E527" i="4"/>
  <c r="E525" i="4"/>
  <c r="E522" i="4"/>
  <c r="E503" i="4"/>
  <c r="E487" i="4"/>
  <c r="E470" i="4"/>
  <c r="E454" i="4"/>
  <c r="E513" i="4"/>
  <c r="E504" i="4"/>
  <c r="E488" i="4"/>
  <c r="E471" i="4"/>
  <c r="E455" i="4"/>
  <c r="E439" i="4"/>
  <c r="E515" i="4"/>
  <c r="E505" i="4"/>
  <c r="E489" i="4"/>
  <c r="E472" i="4"/>
  <c r="E456" i="4"/>
  <c r="E440" i="4"/>
  <c r="E506" i="4"/>
  <c r="E490" i="4"/>
  <c r="E474" i="4"/>
  <c r="E473" i="4"/>
  <c r="E529" i="4"/>
  <c r="E507" i="4"/>
  <c r="E491" i="4"/>
  <c r="E475" i="4"/>
  <c r="E458" i="4"/>
  <c r="E492" i="4"/>
  <c r="E476" i="4"/>
  <c r="E459" i="4"/>
  <c r="E443" i="4"/>
  <c r="E508" i="4"/>
  <c r="E493" i="4"/>
  <c r="E477" i="4"/>
  <c r="E460" i="4"/>
  <c r="E494" i="4"/>
  <c r="E478" i="4"/>
  <c r="E461" i="4"/>
  <c r="E511" i="4"/>
  <c r="E495" i="4"/>
  <c r="E479" i="4"/>
  <c r="E462" i="4"/>
  <c r="E510" i="4"/>
  <c r="E496" i="4"/>
  <c r="E480" i="4"/>
  <c r="E497" i="4"/>
  <c r="E481" i="4"/>
  <c r="E464" i="4"/>
  <c r="E521" i="4"/>
  <c r="E518" i="4"/>
  <c r="E498" i="4"/>
  <c r="E482" i="4"/>
  <c r="E465" i="4"/>
  <c r="E512" i="4"/>
  <c r="E509" i="4"/>
  <c r="E499" i="4"/>
  <c r="E483" i="4"/>
  <c r="E466" i="4"/>
  <c r="E450" i="4"/>
  <c r="E519" i="4"/>
  <c r="E500" i="4"/>
  <c r="E484" i="4"/>
  <c r="E467" i="4"/>
  <c r="E451" i="4"/>
  <c r="E501" i="4"/>
  <c r="E485" i="4"/>
  <c r="E468" i="4"/>
  <c r="E452" i="4"/>
  <c r="E520" i="4"/>
  <c r="E502" i="4"/>
  <c r="E486" i="4"/>
  <c r="E469" i="4"/>
  <c r="E453" i="4"/>
  <c r="E417" i="4"/>
  <c r="E401" i="4"/>
  <c r="E430" i="4"/>
  <c r="E418" i="4"/>
  <c r="E419" i="4"/>
  <c r="E403" i="4"/>
  <c r="E442" i="4"/>
  <c r="E432" i="4"/>
  <c r="E420" i="4"/>
  <c r="E404" i="4"/>
  <c r="E441" i="4"/>
  <c r="E434" i="4"/>
  <c r="E421" i="4"/>
  <c r="E422" i="4"/>
  <c r="E406" i="4"/>
  <c r="E390" i="4"/>
  <c r="E449" i="4"/>
  <c r="E448" i="4"/>
  <c r="E424" i="4"/>
  <c r="E408" i="4"/>
  <c r="E392" i="4"/>
  <c r="E438" i="4"/>
  <c r="E425" i="4"/>
  <c r="E409" i="4"/>
  <c r="E393" i="4"/>
  <c r="E463" i="4"/>
  <c r="E426" i="4"/>
  <c r="E410" i="4"/>
  <c r="E394" i="4"/>
  <c r="E437" i="4"/>
  <c r="E431" i="4"/>
  <c r="E427" i="4"/>
  <c r="E411" i="4"/>
  <c r="E395" i="4"/>
  <c r="E378" i="4"/>
  <c r="E457" i="4"/>
  <c r="E447" i="4"/>
  <c r="E428" i="4"/>
  <c r="E412" i="4"/>
  <c r="E396" i="4"/>
  <c r="E436" i="4"/>
  <c r="E433" i="4"/>
  <c r="E429" i="4"/>
  <c r="E413" i="4"/>
  <c r="E397" i="4"/>
  <c r="E444" i="4"/>
  <c r="E414" i="4"/>
  <c r="E398" i="4"/>
  <c r="E446" i="4"/>
  <c r="E445" i="4"/>
  <c r="E415" i="4"/>
  <c r="E435" i="4"/>
  <c r="E416" i="4"/>
  <c r="E400" i="4"/>
  <c r="E377" i="4"/>
  <c r="E374" i="4"/>
  <c r="E366" i="4"/>
  <c r="E367" i="4"/>
  <c r="E351" i="4"/>
  <c r="E335" i="4"/>
  <c r="E368" i="4"/>
  <c r="E352" i="4"/>
  <c r="E336" i="4"/>
  <c r="E391" i="4"/>
  <c r="E369" i="4"/>
  <c r="E353" i="4"/>
  <c r="E337" i="4"/>
  <c r="E321" i="4"/>
  <c r="E399" i="4"/>
  <c r="E370" i="4"/>
  <c r="E354" i="4"/>
  <c r="E386" i="4"/>
  <c r="E371" i="4"/>
  <c r="E355" i="4"/>
  <c r="E339" i="4"/>
  <c r="E375" i="4"/>
  <c r="E372" i="4"/>
  <c r="E356" i="4"/>
  <c r="E340" i="4"/>
  <c r="E382" i="4"/>
  <c r="E357" i="4"/>
  <c r="E358" i="4"/>
  <c r="E342" i="4"/>
  <c r="E383" i="4"/>
  <c r="E381" i="4"/>
  <c r="E359" i="4"/>
  <c r="E343" i="4"/>
  <c r="E388" i="4"/>
  <c r="E380" i="4"/>
  <c r="E373" i="4"/>
  <c r="E360" i="4"/>
  <c r="E423" i="4"/>
  <c r="E402" i="4"/>
  <c r="E379" i="4"/>
  <c r="E376" i="4"/>
  <c r="E361" i="4"/>
  <c r="E345" i="4"/>
  <c r="E407" i="4"/>
  <c r="E405" i="4"/>
  <c r="E384" i="4"/>
  <c r="E362" i="4"/>
  <c r="E363" i="4"/>
  <c r="E347" i="4"/>
  <c r="E331" i="4"/>
  <c r="E389" i="4"/>
  <c r="E385" i="4"/>
  <c r="E364" i="4"/>
  <c r="E348" i="4"/>
  <c r="E387" i="4"/>
  <c r="E365" i="4"/>
  <c r="E349" i="4"/>
  <c r="E318" i="4"/>
  <c r="E302" i="4"/>
  <c r="E324" i="4"/>
  <c r="E303" i="4"/>
  <c r="E287" i="4"/>
  <c r="E304" i="4"/>
  <c r="E333" i="4"/>
  <c r="E332" i="4"/>
  <c r="E326" i="4"/>
  <c r="E305" i="4"/>
  <c r="E289" i="4"/>
  <c r="E272" i="4"/>
  <c r="E350" i="4"/>
  <c r="E344" i="4"/>
  <c r="E341" i="4"/>
  <c r="E306" i="4"/>
  <c r="E290" i="4"/>
  <c r="E322" i="4"/>
  <c r="E319" i="4"/>
  <c r="E307" i="4"/>
  <c r="E291" i="4"/>
  <c r="E327" i="4"/>
  <c r="E308" i="4"/>
  <c r="E292" i="4"/>
  <c r="E334" i="4"/>
  <c r="E325" i="4"/>
  <c r="E309" i="4"/>
  <c r="E293" i="4"/>
  <c r="E338" i="4"/>
  <c r="E328" i="4"/>
  <c r="E310" i="4"/>
  <c r="E294" i="4"/>
  <c r="E278" i="4"/>
  <c r="E346" i="4"/>
  <c r="E329" i="4"/>
  <c r="E311" i="4"/>
  <c r="E295" i="4"/>
  <c r="E279" i="4"/>
  <c r="E320" i="4"/>
  <c r="E312" i="4"/>
  <c r="E296" i="4"/>
  <c r="E323" i="4"/>
  <c r="E313" i="4"/>
  <c r="E297" i="4"/>
  <c r="E281" i="4"/>
  <c r="E264" i="4"/>
  <c r="E330" i="4"/>
  <c r="E314" i="4"/>
  <c r="E298" i="4"/>
  <c r="E282" i="4"/>
  <c r="E315" i="4"/>
  <c r="E299" i="4"/>
  <c r="E283" i="4"/>
  <c r="E266" i="4"/>
  <c r="E316" i="4"/>
  <c r="E300" i="4"/>
  <c r="E284" i="4"/>
  <c r="E317" i="4"/>
  <c r="E301" i="4"/>
  <c r="E253" i="4"/>
  <c r="E271" i="4"/>
  <c r="E254" i="4"/>
  <c r="E237" i="4"/>
  <c r="E262" i="4"/>
  <c r="E255" i="4"/>
  <c r="E238" i="4"/>
  <c r="E222" i="4"/>
  <c r="E288" i="4"/>
  <c r="E256" i="4"/>
  <c r="E240" i="4"/>
  <c r="E239" i="4"/>
  <c r="E223" i="4"/>
  <c r="E269" i="4"/>
  <c r="E257" i="4"/>
  <c r="E241" i="4"/>
  <c r="E224" i="4"/>
  <c r="E208" i="4"/>
  <c r="E265" i="4"/>
  <c r="E258" i="4"/>
  <c r="E242" i="4"/>
  <c r="E225" i="4"/>
  <c r="E286" i="4"/>
  <c r="E259" i="4"/>
  <c r="E243" i="4"/>
  <c r="E226" i="4"/>
  <c r="E210" i="4"/>
  <c r="E263" i="4"/>
  <c r="E260" i="4"/>
  <c r="E244" i="4"/>
  <c r="E245" i="4"/>
  <c r="E280" i="4"/>
  <c r="E277" i="4"/>
  <c r="E246" i="4"/>
  <c r="E229" i="4"/>
  <c r="E276" i="4"/>
  <c r="E267" i="4"/>
  <c r="E247" i="4"/>
  <c r="E270" i="4"/>
  <c r="E248" i="4"/>
  <c r="E231" i="4"/>
  <c r="E268" i="4"/>
  <c r="E249" i="4"/>
  <c r="E232" i="4"/>
  <c r="E285" i="4"/>
  <c r="E275" i="4"/>
  <c r="E274" i="4"/>
  <c r="E273" i="4"/>
  <c r="E261" i="4"/>
  <c r="E250" i="4"/>
  <c r="E233" i="4"/>
  <c r="E251" i="4"/>
  <c r="E234" i="4"/>
  <c r="E252" i="4"/>
  <c r="E235" i="4"/>
  <c r="E219" i="4"/>
  <c r="E216" i="4"/>
  <c r="E214" i="4"/>
  <c r="E200" i="4"/>
  <c r="E183" i="4"/>
  <c r="E167" i="4"/>
  <c r="E151" i="4"/>
  <c r="E207" i="4"/>
  <c r="E201" i="4"/>
  <c r="E184" i="4"/>
  <c r="E168" i="4"/>
  <c r="E218" i="4"/>
  <c r="E185" i="4"/>
  <c r="E169" i="4"/>
  <c r="E202" i="4"/>
  <c r="E186" i="4"/>
  <c r="E170" i="4"/>
  <c r="E154" i="4"/>
  <c r="E230" i="4"/>
  <c r="E209" i="4"/>
  <c r="E204" i="4"/>
  <c r="E188" i="4"/>
  <c r="E187" i="4"/>
  <c r="E171" i="4"/>
  <c r="E215" i="4"/>
  <c r="E189" i="4"/>
  <c r="E172" i="4"/>
  <c r="E190" i="4"/>
  <c r="E173" i="4"/>
  <c r="E157" i="4"/>
  <c r="E227" i="4"/>
  <c r="E206" i="4"/>
  <c r="E191" i="4"/>
  <c r="E174" i="4"/>
  <c r="E192" i="4"/>
  <c r="E175" i="4"/>
  <c r="E159" i="4"/>
  <c r="E203" i="4"/>
  <c r="E193" i="4"/>
  <c r="E176" i="4"/>
  <c r="E236" i="4"/>
  <c r="E217" i="4"/>
  <c r="E194" i="4"/>
  <c r="E177" i="4"/>
  <c r="E161" i="4"/>
  <c r="E228" i="4"/>
  <c r="E195" i="4"/>
  <c r="E178" i="4"/>
  <c r="E220" i="4"/>
  <c r="E196" i="4"/>
  <c r="E179" i="4"/>
  <c r="E163" i="4"/>
  <c r="E147" i="4"/>
  <c r="E221" i="4"/>
  <c r="E213" i="4"/>
  <c r="E197" i="4"/>
  <c r="E180" i="4"/>
  <c r="E164" i="4"/>
  <c r="E212" i="4"/>
  <c r="E211" i="4"/>
  <c r="E205" i="4"/>
  <c r="E198" i="4"/>
  <c r="E181" i="4"/>
  <c r="E199" i="4"/>
  <c r="E182" i="4"/>
  <c r="E166" i="4"/>
  <c r="E148" i="4"/>
  <c r="E127" i="4"/>
  <c r="E111" i="4"/>
  <c r="E95" i="4"/>
  <c r="E128" i="4"/>
  <c r="E112" i="4"/>
  <c r="E129" i="4"/>
  <c r="E113" i="4"/>
  <c r="E149" i="4"/>
  <c r="E142" i="4"/>
  <c r="E130" i="4"/>
  <c r="E156" i="4"/>
  <c r="E131" i="4"/>
  <c r="E115" i="4"/>
  <c r="E132" i="4"/>
  <c r="E133" i="4"/>
  <c r="E117" i="4"/>
  <c r="E101" i="4"/>
  <c r="E152" i="4"/>
  <c r="E145" i="4"/>
  <c r="E134" i="4"/>
  <c r="E118" i="4"/>
  <c r="E102" i="4"/>
  <c r="E162" i="4"/>
  <c r="E160" i="4"/>
  <c r="E153" i="4"/>
  <c r="E143" i="4"/>
  <c r="E135" i="4"/>
  <c r="E119" i="4"/>
  <c r="E103" i="4"/>
  <c r="E87" i="4"/>
  <c r="E136" i="4"/>
  <c r="E120" i="4"/>
  <c r="E104" i="4"/>
  <c r="E88" i="4"/>
  <c r="E146" i="4"/>
  <c r="E137" i="4"/>
  <c r="E121" i="4"/>
  <c r="E105" i="4"/>
  <c r="E89" i="4"/>
  <c r="E138" i="4"/>
  <c r="E122" i="4"/>
  <c r="E165" i="4"/>
  <c r="E139" i="4"/>
  <c r="E123" i="4"/>
  <c r="E107" i="4"/>
  <c r="E91" i="4"/>
  <c r="E158" i="4"/>
  <c r="E144" i="4"/>
  <c r="E140" i="4"/>
  <c r="E124" i="4"/>
  <c r="E155" i="4"/>
  <c r="E141" i="4"/>
  <c r="E125" i="4"/>
  <c r="E109" i="4"/>
  <c r="E93" i="4"/>
  <c r="E73" i="4"/>
  <c r="E83" i="4"/>
  <c r="E74" i="4"/>
  <c r="E58" i="4"/>
  <c r="E75" i="4"/>
  <c r="E59" i="4"/>
  <c r="E110" i="4"/>
  <c r="E98" i="4"/>
  <c r="E90" i="4"/>
  <c r="E86" i="4"/>
  <c r="E76" i="4"/>
  <c r="E60" i="4"/>
  <c r="E44" i="4"/>
  <c r="E28" i="4"/>
  <c r="E94" i="4"/>
  <c r="E84" i="4"/>
  <c r="E77" i="4"/>
  <c r="E61" i="4"/>
  <c r="E45" i="4"/>
  <c r="E29" i="4"/>
  <c r="E150" i="4"/>
  <c r="E78" i="4"/>
  <c r="E62" i="4"/>
  <c r="E79" i="4"/>
  <c r="E63" i="4"/>
  <c r="E47" i="4"/>
  <c r="E116" i="4"/>
  <c r="E108" i="4"/>
  <c r="E80" i="4"/>
  <c r="E64" i="4"/>
  <c r="E48" i="4"/>
  <c r="E32" i="4"/>
  <c r="E85" i="4"/>
  <c r="E81" i="4"/>
  <c r="E65" i="4"/>
  <c r="E99" i="4"/>
  <c r="E66" i="4"/>
  <c r="E50" i="4"/>
  <c r="E67" i="4"/>
  <c r="E51" i="4"/>
  <c r="E35" i="4"/>
  <c r="E126" i="4"/>
  <c r="E96" i="4"/>
  <c r="E82" i="4"/>
  <c r="E68" i="4"/>
  <c r="E52" i="4"/>
  <c r="E69" i="4"/>
  <c r="E53" i="4"/>
  <c r="E37" i="4"/>
  <c r="E97" i="4"/>
  <c r="E70" i="4"/>
  <c r="E106" i="4"/>
  <c r="E100" i="4"/>
  <c r="E92" i="4"/>
  <c r="E71" i="4"/>
  <c r="E114" i="4"/>
  <c r="E72" i="4"/>
  <c r="E56" i="4"/>
  <c r="E57" i="4"/>
  <c r="E38" i="4"/>
  <c r="E20" i="4"/>
  <c r="E21" i="4"/>
  <c r="E54" i="4"/>
  <c r="E22" i="4"/>
  <c r="E30" i="4"/>
  <c r="E49" i="4"/>
  <c r="E9" i="4"/>
  <c r="E46" i="4"/>
  <c r="E33" i="4"/>
  <c r="E31" i="4"/>
  <c r="E25" i="4"/>
  <c r="E10" i="4"/>
  <c r="E11" i="4"/>
  <c r="E43" i="4"/>
  <c r="E42" i="4"/>
  <c r="E23" i="4"/>
  <c r="E12" i="4"/>
  <c r="E40" i="4"/>
  <c r="E13" i="4"/>
  <c r="E55" i="4"/>
  <c r="E41" i="4"/>
  <c r="E14" i="4"/>
  <c r="E27" i="4"/>
  <c r="E15" i="4"/>
  <c r="E39" i="4"/>
  <c r="E16" i="4"/>
  <c r="E36" i="4"/>
  <c r="E17" i="4"/>
  <c r="E24" i="4"/>
  <c r="E18" i="4"/>
  <c r="E34" i="4"/>
  <c r="E26" i="4"/>
  <c r="E19" i="4"/>
  <c r="C21" i="1"/>
  <c r="AR539" i="4"/>
  <c r="AF539" i="4" s="1"/>
  <c r="T539" i="4" s="1"/>
  <c r="AR793" i="4"/>
  <c r="AF793" i="4" s="1"/>
  <c r="T793" i="4" s="1"/>
  <c r="AR574" i="4"/>
  <c r="AF574" i="4" s="1"/>
  <c r="T574" i="4" s="1"/>
  <c r="AR1197" i="4"/>
  <c r="AF1197" i="4" s="1"/>
  <c r="T1197" i="4" s="1"/>
  <c r="AR223" i="4"/>
  <c r="AF223" i="4" s="1"/>
  <c r="T223" i="4" s="1"/>
  <c r="AR464" i="4"/>
  <c r="AF464" i="4" s="1"/>
  <c r="T464" i="4" s="1"/>
  <c r="AR683" i="4"/>
  <c r="AF683" i="4" s="1"/>
  <c r="T683" i="4" s="1"/>
  <c r="AR367" i="4"/>
  <c r="AF367" i="4" s="1"/>
  <c r="T367" i="4" s="1"/>
  <c r="AR366" i="4"/>
  <c r="AF366" i="4" s="1"/>
  <c r="T366" i="4" s="1"/>
  <c r="AR751" i="4"/>
  <c r="AF751" i="4" s="1"/>
  <c r="T751" i="4" s="1"/>
  <c r="AR801" i="4"/>
  <c r="AF801" i="4" s="1"/>
  <c r="T801" i="4" s="1"/>
  <c r="AR1236" i="4"/>
  <c r="AF1236" i="4" s="1"/>
  <c r="T1236" i="4" s="1"/>
  <c r="AR370" i="4"/>
  <c r="AF370" i="4" s="1"/>
  <c r="T370" i="4" s="1"/>
  <c r="AR697" i="4"/>
  <c r="AF697" i="4" s="1"/>
  <c r="T697" i="4" s="1"/>
  <c r="AR884" i="4"/>
  <c r="AF884" i="4" s="1"/>
  <c r="T884" i="4" s="1"/>
  <c r="AR1015" i="4"/>
  <c r="AF1015" i="4" s="1"/>
  <c r="T1015" i="4" s="1"/>
  <c r="AR1016" i="4"/>
  <c r="AF1016" i="4" s="1"/>
  <c r="T1016" i="4" s="1"/>
  <c r="AR516" i="4"/>
  <c r="AF516" i="4" s="1"/>
  <c r="T516" i="4" s="1"/>
  <c r="AR342" i="4"/>
  <c r="AF342" i="4" s="1"/>
  <c r="T342" i="4" s="1"/>
  <c r="AR556" i="4"/>
  <c r="AF556" i="4" s="1"/>
  <c r="T556" i="4" s="1"/>
  <c r="AR851" i="4"/>
  <c r="AF851" i="4" s="1"/>
  <c r="T851" i="4" s="1"/>
  <c r="AR985" i="4"/>
  <c r="AF985" i="4" s="1"/>
  <c r="T985" i="4" s="1"/>
  <c r="AR570" i="4"/>
  <c r="AF570" i="4" s="1"/>
  <c r="T570" i="4" s="1"/>
  <c r="AR1004" i="4"/>
  <c r="AF1004" i="4" s="1"/>
  <c r="T1004" i="4" s="1"/>
  <c r="AR844" i="4"/>
  <c r="AF844" i="4" s="1"/>
  <c r="T844" i="4" s="1"/>
  <c r="AR473" i="4"/>
  <c r="AF473" i="4" s="1"/>
  <c r="T473" i="4" s="1"/>
  <c r="AR593" i="4"/>
  <c r="AF593" i="4" s="1"/>
  <c r="T593" i="4" s="1"/>
  <c r="AR568" i="4"/>
  <c r="AF568" i="4" s="1"/>
  <c r="T568" i="4" s="1"/>
  <c r="AR411" i="4"/>
  <c r="AF411" i="4" s="1"/>
  <c r="T411" i="4" s="1"/>
  <c r="AR654" i="4"/>
  <c r="AF654" i="4" s="1"/>
  <c r="T654" i="4" s="1"/>
  <c r="AR413" i="4"/>
  <c r="AF413" i="4" s="1"/>
  <c r="T413" i="4" s="1"/>
  <c r="AR909" i="4"/>
  <c r="AF909" i="4" s="1"/>
  <c r="T909" i="4" s="1"/>
  <c r="AR537" i="4"/>
  <c r="AF537" i="4" s="1"/>
  <c r="T537" i="4" s="1"/>
  <c r="AR298" i="4"/>
  <c r="AF298" i="4" s="1"/>
  <c r="T298" i="4" s="1"/>
  <c r="AR536" i="4"/>
  <c r="AF536" i="4" s="1"/>
  <c r="T536" i="4" s="1"/>
  <c r="AR1190" i="4"/>
  <c r="AF1190" i="4" s="1"/>
  <c r="T1190" i="4" s="1"/>
  <c r="AR256" i="4"/>
  <c r="AF256" i="4" s="1"/>
  <c r="T256" i="4" s="1"/>
  <c r="AR650" i="4"/>
  <c r="AF650" i="4" s="1"/>
  <c r="T650" i="4" s="1"/>
  <c r="AR14" i="4"/>
  <c r="AF14" i="4" s="1"/>
  <c r="T14" i="4" s="1"/>
  <c r="AR1165" i="4"/>
  <c r="AF1165" i="4" s="1"/>
  <c r="T1165" i="4" s="1"/>
  <c r="AR1086" i="4"/>
  <c r="AF1086" i="4" s="1"/>
  <c r="T1086" i="4" s="1"/>
  <c r="AR870" i="4"/>
  <c r="AF870" i="4" s="1"/>
  <c r="T870" i="4" s="1"/>
  <c r="AR917" i="4"/>
  <c r="AF917" i="4" s="1"/>
  <c r="T917" i="4" s="1"/>
  <c r="AR758" i="4"/>
  <c r="AF758" i="4" s="1"/>
  <c r="T758" i="4" s="1"/>
  <c r="AR719" i="4"/>
  <c r="AF719" i="4" s="1"/>
  <c r="T719" i="4" s="1"/>
  <c r="AR251" i="4"/>
  <c r="AF251" i="4" s="1"/>
  <c r="T251" i="4" s="1"/>
  <c r="AR867" i="4"/>
  <c r="AF867" i="4" s="1"/>
  <c r="T867" i="4" s="1"/>
  <c r="AR1058" i="4"/>
  <c r="AF1058" i="4" s="1"/>
  <c r="T1058" i="4" s="1"/>
  <c r="AR724" i="4"/>
  <c r="AF724" i="4" s="1"/>
  <c r="T724" i="4" s="1"/>
  <c r="AR750" i="4"/>
  <c r="AF750" i="4" s="1"/>
  <c r="T750" i="4" s="1"/>
  <c r="AR354" i="4"/>
  <c r="AF354" i="4" s="1"/>
  <c r="T354" i="4" s="1"/>
  <c r="AR476" i="4"/>
  <c r="AF476" i="4" s="1"/>
  <c r="T476" i="4" s="1"/>
  <c r="AR1250" i="4"/>
  <c r="AF1250" i="4" s="1"/>
  <c r="T1250" i="4" s="1"/>
  <c r="AR589" i="4"/>
  <c r="AF589" i="4" s="1"/>
  <c r="T589" i="4" s="1"/>
  <c r="AR234" i="4"/>
  <c r="AF234" i="4" s="1"/>
  <c r="T234" i="4" s="1"/>
  <c r="AR576" i="4"/>
  <c r="AF576" i="4" s="1"/>
  <c r="T576" i="4" s="1"/>
  <c r="AR496" i="4"/>
  <c r="AF496" i="4" s="1"/>
  <c r="T496" i="4" s="1"/>
  <c r="AR816" i="4"/>
  <c r="AF816" i="4" s="1"/>
  <c r="T816" i="4" s="1"/>
  <c r="AR1207" i="4"/>
  <c r="AF1207" i="4" s="1"/>
  <c r="T1207" i="4" s="1"/>
  <c r="AR406" i="4"/>
  <c r="AF406" i="4" s="1"/>
  <c r="T406" i="4" s="1"/>
  <c r="AR373" i="4"/>
  <c r="AF373" i="4" s="1"/>
  <c r="T373" i="4" s="1"/>
  <c r="AR334" i="4"/>
  <c r="AF334" i="4" s="1"/>
  <c r="T334" i="4" s="1"/>
  <c r="AR557" i="4"/>
  <c r="AF557" i="4" s="1"/>
  <c r="T557" i="4" s="1"/>
  <c r="AR277" i="4"/>
  <c r="AF277" i="4" s="1"/>
  <c r="T277" i="4" s="1"/>
  <c r="AR425" i="4"/>
  <c r="AF425" i="4" s="1"/>
  <c r="T425" i="4" s="1"/>
  <c r="AR435" i="4"/>
  <c r="AF435" i="4" s="1"/>
  <c r="T435" i="4" s="1"/>
  <c r="AR348" i="4"/>
  <c r="AF348" i="4" s="1"/>
  <c r="T348" i="4" s="1"/>
  <c r="AR1039" i="4"/>
  <c r="AF1039" i="4" s="1"/>
  <c r="T1039" i="4" s="1"/>
  <c r="AR175" i="4"/>
  <c r="AF175" i="4" s="1"/>
  <c r="T175" i="4" s="1"/>
  <c r="AR142" i="4"/>
  <c r="AF142" i="4" s="1"/>
  <c r="T142" i="4" s="1"/>
  <c r="AR378" i="4"/>
  <c r="AF378" i="4" s="1"/>
  <c r="T378" i="4" s="1"/>
  <c r="AR1152" i="4"/>
  <c r="AF1152" i="4" s="1"/>
  <c r="T1152" i="4" s="1"/>
  <c r="AR1056" i="4"/>
  <c r="AF1056" i="4" s="1"/>
  <c r="T1056" i="4" s="1"/>
  <c r="AR954" i="4"/>
  <c r="AF954" i="4" s="1"/>
  <c r="T954" i="4" s="1"/>
  <c r="AR621" i="4"/>
  <c r="AF621" i="4" s="1"/>
  <c r="T621" i="4" s="1"/>
  <c r="AR752" i="4"/>
  <c r="AF752" i="4" s="1"/>
  <c r="T752" i="4" s="1"/>
  <c r="AR759" i="4"/>
  <c r="AF759" i="4" s="1"/>
  <c r="T759" i="4" s="1"/>
  <c r="AR618" i="4"/>
  <c r="AF618" i="4" s="1"/>
  <c r="T618" i="4" s="1"/>
  <c r="AR660" i="4"/>
  <c r="AF660" i="4" s="1"/>
  <c r="T660" i="4" s="1"/>
  <c r="AR84" i="4"/>
  <c r="AF84" i="4" s="1"/>
  <c r="T84" i="4" s="1"/>
  <c r="AR725" i="4"/>
  <c r="AF725" i="4" s="1"/>
  <c r="T725" i="4" s="1"/>
  <c r="AR760" i="4"/>
  <c r="AF760" i="4" s="1"/>
  <c r="T760" i="4" s="1"/>
  <c r="AR612" i="4"/>
  <c r="AF612" i="4" s="1"/>
  <c r="T612" i="4" s="1"/>
  <c r="AR1053" i="4"/>
  <c r="AF1053" i="4" s="1"/>
  <c r="T1053" i="4" s="1"/>
  <c r="AR630" i="4"/>
  <c r="AF630" i="4" s="1"/>
  <c r="T630" i="4" s="1"/>
  <c r="AR43" i="4"/>
  <c r="AF43" i="4" s="1"/>
  <c r="T43" i="4" s="1"/>
  <c r="AR1029" i="4"/>
  <c r="AF1029" i="4" s="1"/>
  <c r="T1029" i="4" s="1"/>
  <c r="AR773" i="4"/>
  <c r="AF773" i="4" s="1"/>
  <c r="T773" i="4" s="1"/>
  <c r="AR124" i="4"/>
  <c r="AF124" i="4" s="1"/>
  <c r="T124" i="4" s="1"/>
  <c r="AR1133" i="4"/>
  <c r="AF1133" i="4" s="1"/>
  <c r="T1133" i="4" s="1"/>
  <c r="AR929" i="4"/>
  <c r="AF929" i="4" s="1"/>
  <c r="T929" i="4" s="1"/>
  <c r="AR502" i="4"/>
  <c r="AF502" i="4" s="1"/>
  <c r="T502" i="4" s="1"/>
  <c r="AR73" i="4"/>
  <c r="AF73" i="4" s="1"/>
  <c r="T73" i="4" s="1"/>
  <c r="AR451" i="4"/>
  <c r="AF451" i="4" s="1"/>
  <c r="T451" i="4" s="1"/>
  <c r="AR1069" i="4"/>
  <c r="AF1069" i="4" s="1"/>
  <c r="T1069" i="4" s="1"/>
  <c r="AR264" i="4"/>
  <c r="AF264" i="4" s="1"/>
  <c r="T264" i="4" s="1"/>
  <c r="AR95" i="4"/>
  <c r="AF95" i="4" s="1"/>
  <c r="T95" i="4" s="1"/>
  <c r="AR565" i="4"/>
  <c r="AF565" i="4" s="1"/>
  <c r="T565" i="4" s="1"/>
  <c r="AR493" i="4"/>
  <c r="AF493" i="4" s="1"/>
  <c r="T493" i="4" s="1"/>
  <c r="AR113" i="4"/>
  <c r="AF113" i="4" s="1"/>
  <c r="T113" i="4" s="1"/>
  <c r="AR927" i="4"/>
  <c r="AF927" i="4" s="1"/>
  <c r="T927" i="4" s="1"/>
  <c r="AR1157" i="4"/>
  <c r="AF1157" i="4" s="1"/>
  <c r="T1157" i="4" s="1"/>
  <c r="AR33" i="4"/>
  <c r="AF33" i="4" s="1"/>
  <c r="T33" i="4" s="1"/>
  <c r="AR101" i="4"/>
  <c r="AF101" i="4" s="1"/>
  <c r="T101" i="4" s="1"/>
  <c r="AR185" i="4"/>
  <c r="AF185" i="4" s="1"/>
  <c r="T185" i="4" s="1"/>
  <c r="AR920" i="4"/>
  <c r="AF920" i="4" s="1"/>
  <c r="T920" i="4" s="1"/>
  <c r="AR51" i="4"/>
  <c r="AF51" i="4" s="1"/>
  <c r="T51" i="4" s="1"/>
  <c r="AR1182" i="4"/>
  <c r="AF1182" i="4" s="1"/>
  <c r="T1182" i="4" s="1"/>
  <c r="AR932" i="4"/>
  <c r="AF932" i="4" s="1"/>
  <c r="T932" i="4" s="1"/>
  <c r="AR828" i="4"/>
  <c r="AF828" i="4" s="1"/>
  <c r="T828" i="4" s="1"/>
  <c r="AR472" i="4"/>
  <c r="AF472" i="4" s="1"/>
  <c r="T472" i="4" s="1"/>
  <c r="AR518" i="4"/>
  <c r="AF518" i="4" s="1"/>
  <c r="T518" i="4" s="1"/>
  <c r="AR625" i="4"/>
  <c r="AF625" i="4" s="1"/>
  <c r="T625" i="4" s="1"/>
  <c r="AR634" i="4"/>
  <c r="AF634" i="4" s="1"/>
  <c r="T634" i="4" s="1"/>
  <c r="AR513" i="4"/>
  <c r="AF513" i="4" s="1"/>
  <c r="T513" i="4" s="1"/>
  <c r="AR278" i="4"/>
  <c r="AF278" i="4" s="1"/>
  <c r="T278" i="4" s="1"/>
  <c r="AR458" i="4"/>
  <c r="AF458" i="4" s="1"/>
  <c r="T458" i="4" s="1"/>
  <c r="AR586" i="4"/>
  <c r="AF586" i="4" s="1"/>
  <c r="T586" i="4" s="1"/>
  <c r="AR498" i="4"/>
  <c r="AF498" i="4" s="1"/>
  <c r="T498" i="4" s="1"/>
  <c r="AR508" i="4"/>
  <c r="AF508" i="4" s="1"/>
  <c r="T508" i="4" s="1"/>
  <c r="AR768" i="4"/>
  <c r="AF768" i="4" s="1"/>
  <c r="T768" i="4" s="1"/>
  <c r="AR363" i="4"/>
  <c r="AF363" i="4" s="1"/>
  <c r="T363" i="4" s="1"/>
  <c r="AR877" i="4"/>
  <c r="AF877" i="4" s="1"/>
  <c r="T877" i="4" s="1"/>
  <c r="AR601" i="4"/>
  <c r="AF601" i="4" s="1"/>
  <c r="T601" i="4" s="1"/>
  <c r="AR837" i="4"/>
  <c r="AF837" i="4" s="1"/>
  <c r="T837" i="4" s="1"/>
  <c r="AR1026" i="4"/>
  <c r="AF1026" i="4" s="1"/>
  <c r="T1026" i="4" s="1"/>
  <c r="AR806" i="4"/>
  <c r="AF806" i="4" s="1"/>
  <c r="T806" i="4" s="1"/>
  <c r="AR290" i="4"/>
  <c r="AF290" i="4" s="1"/>
  <c r="T290" i="4" s="1"/>
  <c r="AR305" i="4"/>
  <c r="AF305" i="4" s="1"/>
  <c r="T305" i="4" s="1"/>
  <c r="AR480" i="4"/>
  <c r="AF480" i="4" s="1"/>
  <c r="T480" i="4" s="1"/>
  <c r="AR756" i="4"/>
  <c r="AF756" i="4" s="1"/>
  <c r="T756" i="4" s="1"/>
  <c r="AR953" i="4"/>
  <c r="AF953" i="4" s="1"/>
  <c r="T953" i="4" s="1"/>
  <c r="AR163" i="4"/>
  <c r="AF163" i="4" s="1"/>
  <c r="T163" i="4" s="1"/>
  <c r="AR971" i="4"/>
  <c r="AF971" i="4" s="1"/>
  <c r="T971" i="4" s="1"/>
  <c r="AR433" i="4"/>
  <c r="AF433" i="4" s="1"/>
  <c r="T433" i="4" s="1"/>
  <c r="AR403" i="4"/>
  <c r="AF403" i="4" s="1"/>
  <c r="T403" i="4" s="1"/>
  <c r="AR702" i="4"/>
  <c r="AF702" i="4" s="1"/>
  <c r="T702" i="4" s="1"/>
  <c r="AR61" i="4"/>
  <c r="AF61" i="4" s="1"/>
  <c r="T61" i="4" s="1"/>
  <c r="AR810" i="4"/>
  <c r="AF810" i="4" s="1"/>
  <c r="T810" i="4" s="1"/>
  <c r="AR424" i="4"/>
  <c r="AF424" i="4" s="1"/>
  <c r="T424" i="4" s="1"/>
  <c r="AR693" i="4"/>
  <c r="AF693" i="4" s="1"/>
  <c r="T693" i="4" s="1"/>
  <c r="AR1063" i="4"/>
  <c r="AF1063" i="4" s="1"/>
  <c r="T1063" i="4" s="1"/>
  <c r="AR713" i="4"/>
  <c r="AF713" i="4" s="1"/>
  <c r="T713" i="4" s="1"/>
  <c r="AR374" i="4"/>
  <c r="AF374" i="4" s="1"/>
  <c r="T374" i="4" s="1"/>
  <c r="AR823" i="4"/>
  <c r="AF823" i="4" s="1"/>
  <c r="T823" i="4" s="1"/>
  <c r="AR372" i="4"/>
  <c r="AF372" i="4" s="1"/>
  <c r="T372" i="4" s="1"/>
  <c r="AR487" i="4"/>
  <c r="AF487" i="4" s="1"/>
  <c r="T487" i="4" s="1"/>
  <c r="AR711" i="4"/>
  <c r="AF711" i="4" s="1"/>
  <c r="T711" i="4" s="1"/>
  <c r="AR605" i="4"/>
  <c r="AF605" i="4" s="1"/>
  <c r="T605" i="4" s="1"/>
  <c r="AR638" i="4"/>
  <c r="AF638" i="4" s="1"/>
  <c r="T638" i="4" s="1"/>
  <c r="AR269" i="4"/>
  <c r="AF269" i="4" s="1"/>
  <c r="T269" i="4" s="1"/>
  <c r="AR220" i="4"/>
  <c r="AF220" i="4" s="1"/>
  <c r="T220" i="4" s="1"/>
  <c r="AR232" i="4"/>
  <c r="AF232" i="4" s="1"/>
  <c r="T232" i="4" s="1"/>
  <c r="AR769" i="4"/>
  <c r="AF769" i="4" s="1"/>
  <c r="T769" i="4" s="1"/>
  <c r="AR524" i="4"/>
  <c r="AF524" i="4" s="1"/>
  <c r="T524" i="4" s="1"/>
  <c r="AR543" i="4"/>
  <c r="AF543" i="4" s="1"/>
  <c r="T543" i="4" s="1"/>
  <c r="AR1178" i="4"/>
  <c r="AF1178" i="4" s="1"/>
  <c r="T1178" i="4" s="1"/>
  <c r="AR831" i="4"/>
  <c r="AF831" i="4" s="1"/>
  <c r="T831" i="4" s="1"/>
  <c r="AR993" i="4"/>
  <c r="AF993" i="4" s="1"/>
  <c r="T993" i="4" s="1"/>
  <c r="AR744" i="4"/>
  <c r="AF744" i="4" s="1"/>
  <c r="T744" i="4" s="1"/>
  <c r="AR92" i="4"/>
  <c r="AF92" i="4" s="1"/>
  <c r="T92" i="4" s="1"/>
  <c r="AR319" i="4"/>
  <c r="AF319" i="4" s="1"/>
  <c r="T319" i="4" s="1"/>
  <c r="AR301" i="4"/>
  <c r="AF301" i="4" s="1"/>
  <c r="T301" i="4" s="1"/>
  <c r="AR294" i="4"/>
  <c r="AF294" i="4" s="1"/>
  <c r="T294" i="4" s="1"/>
  <c r="AR1081" i="4"/>
  <c r="AF1081" i="4" s="1"/>
  <c r="T1081" i="4" s="1"/>
  <c r="AR1211" i="4"/>
  <c r="AF1211" i="4" s="1"/>
  <c r="T1211" i="4" s="1"/>
  <c r="AR1113" i="4"/>
  <c r="AF1113" i="4" s="1"/>
  <c r="T1113" i="4" s="1"/>
  <c r="AR206" i="4"/>
  <c r="AF206" i="4" s="1"/>
  <c r="T206" i="4" s="1"/>
  <c r="AR1028" i="4"/>
  <c r="AF1028" i="4" s="1"/>
  <c r="T1028" i="4" s="1"/>
  <c r="AR91" i="4"/>
  <c r="AF91" i="4" s="1"/>
  <c r="T91" i="4" s="1"/>
  <c r="AR462" i="4"/>
  <c r="AF462" i="4" s="1"/>
  <c r="T462" i="4" s="1"/>
  <c r="AR128" i="4"/>
  <c r="AF128" i="4" s="1"/>
  <c r="T128" i="4" s="1"/>
  <c r="AR209" i="4"/>
  <c r="AF209" i="4" s="1"/>
  <c r="T209" i="4" s="1"/>
  <c r="AR233" i="4"/>
  <c r="AF233" i="4" s="1"/>
  <c r="T233" i="4" s="1"/>
  <c r="AR698" i="4"/>
  <c r="AF698" i="4" s="1"/>
  <c r="T698" i="4" s="1"/>
  <c r="AR930" i="4"/>
  <c r="AF930" i="4" s="1"/>
  <c r="T930" i="4" s="1"/>
  <c r="AR1067" i="4"/>
  <c r="AF1067" i="4" s="1"/>
  <c r="T1067" i="4" s="1"/>
  <c r="AR30" i="4"/>
  <c r="AF30" i="4" s="1"/>
  <c r="T30" i="4" s="1"/>
  <c r="AR180" i="4"/>
  <c r="AF180" i="4" s="1"/>
  <c r="T180" i="4" s="1"/>
  <c r="AR418" i="4"/>
  <c r="AF418" i="4" s="1"/>
  <c r="T418" i="4" s="1"/>
  <c r="AR452" i="4"/>
  <c r="AF452" i="4" s="1"/>
  <c r="T452" i="4" s="1"/>
  <c r="AR1153" i="4"/>
  <c r="AF1153" i="4" s="1"/>
  <c r="T1153" i="4" s="1"/>
  <c r="AR88" i="4"/>
  <c r="AF88" i="4" s="1"/>
  <c r="T88" i="4" s="1"/>
  <c r="AR459" i="4"/>
  <c r="AF459" i="4" s="1"/>
  <c r="T459" i="4" s="1"/>
  <c r="AR540" i="4"/>
  <c r="AF540" i="4" s="1"/>
  <c r="T540" i="4" s="1"/>
  <c r="AR391" i="4"/>
  <c r="AF391" i="4" s="1"/>
  <c r="T391" i="4" s="1"/>
  <c r="AR239" i="4"/>
  <c r="AF239" i="4" s="1"/>
  <c r="T239" i="4" s="1"/>
  <c r="AR286" i="4"/>
  <c r="AF286" i="4" s="1"/>
  <c r="T286" i="4" s="1"/>
  <c r="AR83" i="4"/>
  <c r="AF83" i="4" s="1"/>
  <c r="T83" i="4" s="1"/>
  <c r="AR1249" i="4"/>
  <c r="AF1249" i="4" s="1"/>
  <c r="T1249" i="4" s="1"/>
  <c r="AR285" i="4"/>
  <c r="AF285" i="4" s="1"/>
  <c r="T285" i="4" s="1"/>
  <c r="AR284" i="4"/>
  <c r="AF284" i="4" s="1"/>
  <c r="T284" i="4" s="1"/>
  <c r="AR111" i="4"/>
  <c r="AF111" i="4" s="1"/>
  <c r="T111" i="4" s="1"/>
  <c r="AR369" i="4"/>
  <c r="AF369" i="4" s="1"/>
  <c r="T369" i="4" s="1"/>
  <c r="AR353" i="4"/>
  <c r="AF353" i="4" s="1"/>
  <c r="T353" i="4" s="1"/>
  <c r="AR169" i="4"/>
  <c r="AF169" i="4" s="1"/>
  <c r="T169" i="4" s="1"/>
  <c r="AR506" i="4"/>
  <c r="AF506" i="4" s="1"/>
  <c r="T506" i="4" s="1"/>
  <c r="AR594" i="4"/>
  <c r="AF594" i="4" s="1"/>
  <c r="T594" i="4" s="1"/>
  <c r="AR994" i="4"/>
  <c r="AF994" i="4" s="1"/>
  <c r="T994" i="4" s="1"/>
  <c r="AR1094" i="4"/>
  <c r="AF1094" i="4" s="1"/>
  <c r="T1094" i="4" s="1"/>
  <c r="AR419" i="4"/>
  <c r="AF419" i="4" s="1"/>
  <c r="T419" i="4" s="1"/>
  <c r="AR443" i="4"/>
  <c r="AF443" i="4" s="1"/>
  <c r="T443" i="4" s="1"/>
  <c r="AR1239" i="4"/>
  <c r="AF1239" i="4" s="1"/>
  <c r="T1239" i="4" s="1"/>
  <c r="AR896" i="4"/>
  <c r="AF896" i="4" s="1"/>
  <c r="T896" i="4" s="1"/>
  <c r="AR151" i="4"/>
  <c r="AF151" i="4" s="1"/>
  <c r="T151" i="4" s="1"/>
  <c r="AR1102" i="4"/>
  <c r="AF1102" i="4" s="1"/>
  <c r="T1102" i="4" s="1"/>
  <c r="AR94" i="4"/>
  <c r="AF94" i="4" s="1"/>
  <c r="T94" i="4" s="1"/>
  <c r="AR1091" i="4"/>
  <c r="AF1091" i="4" s="1"/>
  <c r="T1091" i="4" s="1"/>
  <c r="AR819" i="4"/>
  <c r="AF819" i="4" s="1"/>
  <c r="T819" i="4" s="1"/>
  <c r="AR1129" i="4"/>
  <c r="AF1129" i="4" s="1"/>
  <c r="T1129" i="4" s="1"/>
  <c r="AR1159" i="4"/>
  <c r="AF1159" i="4" s="1"/>
  <c r="T1159" i="4" s="1"/>
  <c r="AR1188" i="4"/>
  <c r="AF1188" i="4" s="1"/>
  <c r="T1188" i="4" s="1"/>
  <c r="AR98" i="4"/>
  <c r="AF98" i="4" s="1"/>
  <c r="T98" i="4" s="1"/>
  <c r="AR26" i="4"/>
  <c r="AF26" i="4" s="1"/>
  <c r="T26" i="4" s="1"/>
  <c r="AR682" i="4"/>
  <c r="AF682" i="4" s="1"/>
  <c r="T682" i="4" s="1"/>
  <c r="AR824" i="4"/>
  <c r="AF824" i="4" s="1"/>
  <c r="T824" i="4" s="1"/>
  <c r="AR883" i="4"/>
  <c r="AF883" i="4" s="1"/>
  <c r="T883" i="4" s="1"/>
  <c r="AR1062" i="4"/>
  <c r="AF1062" i="4" s="1"/>
  <c r="T1062" i="4" s="1"/>
  <c r="AR902" i="4"/>
  <c r="AF902" i="4" s="1"/>
  <c r="T902" i="4" s="1"/>
  <c r="AR1022" i="4"/>
  <c r="AF1022" i="4" s="1"/>
  <c r="T1022" i="4" s="1"/>
  <c r="AR686" i="4"/>
  <c r="AF686" i="4" s="1"/>
  <c r="T686" i="4" s="1"/>
  <c r="AR670" i="4"/>
  <c r="AF670" i="4" s="1"/>
  <c r="T670" i="4" s="1"/>
  <c r="AR11" i="4"/>
  <c r="AF11" i="4" s="1"/>
  <c r="T11" i="4" s="1"/>
  <c r="AR622" i="4"/>
  <c r="AF622" i="4" s="1"/>
  <c r="T622" i="4" s="1"/>
  <c r="AR157" i="4"/>
  <c r="AF157" i="4" s="1"/>
  <c r="T157" i="4" s="1"/>
  <c r="AR928" i="4"/>
  <c r="AF928" i="4" s="1"/>
  <c r="T928" i="4" s="1"/>
  <c r="AR446" i="4"/>
  <c r="AF446" i="4" s="1"/>
  <c r="T446" i="4" s="1"/>
  <c r="AR231" i="4"/>
  <c r="AF231" i="4" s="1"/>
  <c r="T231" i="4" s="1"/>
  <c r="AR133" i="4"/>
  <c r="AF133" i="4" s="1"/>
  <c r="T133" i="4" s="1"/>
  <c r="AR899" i="4"/>
  <c r="AF899" i="4" s="1"/>
  <c r="T899" i="4" s="1"/>
  <c r="AR137" i="4"/>
  <c r="AF137" i="4" s="1"/>
  <c r="T137" i="4" s="1"/>
  <c r="AR226" i="4"/>
  <c r="AF226" i="4" s="1"/>
  <c r="T226" i="4" s="1"/>
  <c r="AR45" i="4"/>
  <c r="AF45" i="4" s="1"/>
  <c r="T45" i="4" s="1"/>
  <c r="AR376" i="4"/>
  <c r="AF376" i="4" s="1"/>
  <c r="T376" i="4" s="1"/>
  <c r="AR244" i="4"/>
  <c r="AF244" i="4" s="1"/>
  <c r="T244" i="4" s="1"/>
  <c r="AR827" i="4"/>
  <c r="AF827" i="4" s="1"/>
  <c r="T827" i="4" s="1"/>
  <c r="AR1112" i="4"/>
  <c r="AF1112" i="4" s="1"/>
  <c r="T1112" i="4" s="1"/>
  <c r="AR176" i="4"/>
  <c r="AF176" i="4" s="1"/>
  <c r="T176" i="4" s="1"/>
  <c r="AR21" i="4"/>
  <c r="AF21" i="4" s="1"/>
  <c r="T21" i="4" s="1"/>
  <c r="AR1187" i="4"/>
  <c r="AF1187" i="4" s="1"/>
  <c r="T1187" i="4" s="1"/>
  <c r="AR1078" i="4"/>
  <c r="AF1078" i="4" s="1"/>
  <c r="T1078" i="4" s="1"/>
  <c r="AR1237" i="4"/>
  <c r="AF1237" i="4" s="1"/>
  <c r="T1237" i="4" s="1"/>
  <c r="AR1214" i="4"/>
  <c r="AF1214" i="4" s="1"/>
  <c r="T1214" i="4" s="1"/>
  <c r="AR463" i="4"/>
  <c r="AF463" i="4" s="1"/>
  <c r="T463" i="4" s="1"/>
  <c r="AR27" i="4"/>
  <c r="AF27" i="4" s="1"/>
  <c r="T27" i="4" s="1"/>
  <c r="AR569" i="4"/>
  <c r="AF569" i="4" s="1"/>
  <c r="T569" i="4" s="1"/>
  <c r="AR833" i="4"/>
  <c r="AF833" i="4" s="1"/>
  <c r="T833" i="4" s="1"/>
  <c r="AR757" i="4"/>
  <c r="AF757" i="4" s="1"/>
  <c r="T757" i="4" s="1"/>
  <c r="AR1242" i="4"/>
  <c r="AF1242" i="4" s="1"/>
  <c r="T1242" i="4" s="1"/>
  <c r="AR780" i="4"/>
  <c r="AF780" i="4" s="1"/>
  <c r="T780" i="4" s="1"/>
  <c r="AR573" i="4"/>
  <c r="AF573" i="4" s="1"/>
  <c r="T573" i="4" s="1"/>
  <c r="AR521" i="4"/>
  <c r="AF521" i="4" s="1"/>
  <c r="T521" i="4" s="1"/>
  <c r="AR48" i="4"/>
  <c r="AF48" i="4" s="1"/>
  <c r="T48" i="4" s="1"/>
  <c r="AR1266" i="4"/>
  <c r="AF1266" i="4" s="1"/>
  <c r="T1266" i="4" s="1"/>
  <c r="AR795" i="4"/>
  <c r="AF795" i="4" s="1"/>
  <c r="T795" i="4" s="1"/>
  <c r="AR261" i="4"/>
  <c r="AF261" i="4" s="1"/>
  <c r="T261" i="4" s="1"/>
  <c r="AR381" i="4"/>
  <c r="AF381" i="4" s="1"/>
  <c r="T381" i="4" s="1"/>
  <c r="AR1184" i="4"/>
  <c r="AF1184" i="4" s="1"/>
  <c r="T1184" i="4" s="1"/>
  <c r="AR774" i="4"/>
  <c r="AF774" i="4" s="1"/>
  <c r="T774" i="4" s="1"/>
  <c r="AR121" i="4"/>
  <c r="AF121" i="4" s="1"/>
  <c r="T121" i="4" s="1"/>
  <c r="AR1167" i="4"/>
  <c r="AF1167" i="4" s="1"/>
  <c r="T1167" i="4" s="1"/>
  <c r="AR229" i="4"/>
  <c r="AF229" i="4" s="1"/>
  <c r="T229" i="4" s="1"/>
  <c r="AR168" i="4"/>
  <c r="AF168" i="4" s="1"/>
  <c r="T168" i="4" s="1"/>
  <c r="AR1243" i="4"/>
  <c r="AF1243" i="4" s="1"/>
  <c r="T1243" i="4" s="1"/>
  <c r="AR1252" i="4"/>
  <c r="AF1252" i="4" s="1"/>
  <c r="T1252" i="4" s="1"/>
  <c r="AR1262" i="4"/>
  <c r="AF1262" i="4" s="1"/>
  <c r="T1262" i="4" s="1"/>
  <c r="AR89" i="4"/>
  <c r="AF89" i="4" s="1"/>
  <c r="T89" i="4" s="1"/>
  <c r="AR375" i="4"/>
  <c r="AF375" i="4" s="1"/>
  <c r="T375" i="4" s="1"/>
  <c r="AR46" i="4"/>
  <c r="AF46" i="4" s="1"/>
  <c r="T46" i="4" s="1"/>
  <c r="AR658" i="4"/>
  <c r="AF658" i="4" s="1"/>
  <c r="T658" i="4" s="1"/>
  <c r="AR253" i="4"/>
  <c r="AF253" i="4" s="1"/>
  <c r="T253" i="4" s="1"/>
  <c r="AR1000" i="4"/>
  <c r="AF1000" i="4" s="1"/>
  <c r="T1000" i="4" s="1"/>
  <c r="AR52" i="4"/>
  <c r="AF52" i="4" s="1"/>
  <c r="T52" i="4" s="1"/>
  <c r="AR250" i="4"/>
  <c r="AF250" i="4" s="1"/>
  <c r="T250" i="4" s="1"/>
  <c r="AR194" i="4"/>
  <c r="AF194" i="4" s="1"/>
  <c r="T194" i="4" s="1"/>
  <c r="AR1031" i="4"/>
  <c r="AF1031" i="4" s="1"/>
  <c r="T1031" i="4" s="1"/>
  <c r="AR1158" i="4"/>
  <c r="AF1158" i="4" s="1"/>
  <c r="T1158" i="4" s="1"/>
  <c r="AR822" i="4"/>
  <c r="AF822" i="4" s="1"/>
  <c r="T822" i="4" s="1"/>
  <c r="AR694" i="4"/>
  <c r="AF694" i="4" s="1"/>
  <c r="T694" i="4" s="1"/>
  <c r="AR585" i="4"/>
  <c r="AF585" i="4" s="1"/>
  <c r="T585" i="4" s="1"/>
  <c r="AR1272" i="4"/>
  <c r="AF1272" i="4" s="1"/>
  <c r="T1272" i="4" s="1"/>
  <c r="AR412" i="4"/>
  <c r="AF412" i="4" s="1"/>
  <c r="T412" i="4" s="1"/>
  <c r="AR1136" i="4"/>
  <c r="AF1136" i="4" s="1"/>
  <c r="T1136" i="4" s="1"/>
  <c r="AR655" i="4"/>
  <c r="AF655" i="4" s="1"/>
  <c r="T655" i="4" s="1"/>
  <c r="AR635" i="4"/>
  <c r="AF635" i="4" s="1"/>
  <c r="T635" i="4" s="1"/>
  <c r="AR1255" i="4"/>
  <c r="AF1255" i="4" s="1"/>
  <c r="T1255" i="4" s="1"/>
  <c r="AR122" i="4"/>
  <c r="AF122" i="4" s="1"/>
  <c r="T122" i="4" s="1"/>
  <c r="AR28" i="4"/>
  <c r="AF28" i="4" s="1"/>
  <c r="T28" i="4" s="1"/>
  <c r="AR408" i="4"/>
  <c r="AF408" i="4" s="1"/>
  <c r="T408" i="4" s="1"/>
  <c r="AR1125" i="4"/>
  <c r="AF1125" i="4" s="1"/>
  <c r="T1125" i="4" s="1"/>
  <c r="AR1108" i="4"/>
  <c r="AF1108" i="4" s="1"/>
  <c r="T1108" i="4" s="1"/>
  <c r="AR737" i="4"/>
  <c r="AF737" i="4" s="1"/>
  <c r="T737" i="4" s="1"/>
  <c r="AR528" i="4"/>
  <c r="AF528" i="4" s="1"/>
  <c r="T528" i="4" s="1"/>
  <c r="AR384" i="4"/>
  <c r="AF384" i="4" s="1"/>
  <c r="T384" i="4" s="1"/>
  <c r="AR129" i="4"/>
  <c r="AF129" i="4" s="1"/>
  <c r="T129" i="4" s="1"/>
  <c r="AR871" i="4"/>
  <c r="AF871" i="4" s="1"/>
  <c r="T871" i="4" s="1"/>
  <c r="AR1229" i="4"/>
  <c r="AF1229" i="4" s="1"/>
  <c r="T1229" i="4" s="1"/>
  <c r="AR1189" i="4"/>
  <c r="AF1189" i="4" s="1"/>
  <c r="T1189" i="4" s="1"/>
  <c r="AR1049" i="4"/>
  <c r="AF1049" i="4" s="1"/>
  <c r="T1049" i="4" s="1"/>
  <c r="AR710" i="4"/>
  <c r="AF710" i="4" s="1"/>
  <c r="T710" i="4" s="1"/>
  <c r="AR532" i="4"/>
  <c r="AF532" i="4" s="1"/>
  <c r="T532" i="4" s="1"/>
  <c r="AR600" i="4"/>
  <c r="AF600" i="4" s="1"/>
  <c r="T600" i="4" s="1"/>
  <c r="AR784" i="4"/>
  <c r="AF784" i="4" s="1"/>
  <c r="T784" i="4" s="1"/>
  <c r="AR1041" i="4"/>
  <c r="AF1041" i="4" s="1"/>
  <c r="T1041" i="4" s="1"/>
  <c r="AR299" i="4"/>
  <c r="AF299" i="4" s="1"/>
  <c r="T299" i="4" s="1"/>
  <c r="AR1046" i="4"/>
  <c r="AF1046" i="4" s="1"/>
  <c r="T1046" i="4" s="1"/>
  <c r="AR246" i="4"/>
  <c r="AF246" i="4" s="1"/>
  <c r="T246" i="4" s="1"/>
  <c r="AR395" i="4"/>
  <c r="AF395" i="4" s="1"/>
  <c r="T395" i="4" s="1"/>
  <c r="AR1006" i="4"/>
  <c r="AF1006" i="4" s="1"/>
  <c r="T1006" i="4" s="1"/>
  <c r="AR558" i="4"/>
  <c r="AF558" i="4" s="1"/>
  <c r="T558" i="4" s="1"/>
  <c r="AR204" i="4"/>
  <c r="AF204" i="4" s="1"/>
  <c r="T204" i="4" s="1"/>
  <c r="AR866" i="4"/>
  <c r="AF866" i="4" s="1"/>
  <c r="T866" i="4" s="1"/>
  <c r="AR504" i="4"/>
  <c r="AF504" i="4" s="1"/>
  <c r="T504" i="4" s="1"/>
  <c r="AR1150" i="4"/>
  <c r="AF1150" i="4" s="1"/>
  <c r="T1150" i="4" s="1"/>
  <c r="AR1271" i="4"/>
  <c r="AF1271" i="4" s="1"/>
  <c r="T1271" i="4" s="1"/>
  <c r="AR908" i="4"/>
  <c r="AF908" i="4" s="1"/>
  <c r="T908" i="4" s="1"/>
  <c r="AR320" i="4"/>
  <c r="AF320" i="4" s="1"/>
  <c r="T320" i="4" s="1"/>
  <c r="AR1130" i="4"/>
  <c r="AF1130" i="4" s="1"/>
  <c r="T1130" i="4" s="1"/>
  <c r="AR986" i="4"/>
  <c r="AF986" i="4" s="1"/>
  <c r="T986" i="4" s="1"/>
  <c r="AR32" i="4"/>
  <c r="AF32" i="4" s="1"/>
  <c r="T32" i="4" s="1"/>
  <c r="AR485" i="4"/>
  <c r="AF485" i="4" s="1"/>
  <c r="T485" i="4" s="1"/>
  <c r="AR1215" i="4"/>
  <c r="AF1215" i="4" s="1"/>
  <c r="T1215" i="4" s="1"/>
  <c r="AR720" i="4"/>
  <c r="AF720" i="4" s="1"/>
  <c r="T720" i="4" s="1"/>
  <c r="AR1218" i="4"/>
  <c r="AF1218" i="4" s="1"/>
  <c r="T1218" i="4" s="1"/>
  <c r="AR1092" i="4"/>
  <c r="AF1092" i="4" s="1"/>
  <c r="T1092" i="4" s="1"/>
  <c r="AR1195" i="4"/>
  <c r="AF1195" i="4" s="1"/>
  <c r="T1195" i="4" s="1"/>
  <c r="AR1161" i="4"/>
  <c r="AF1161" i="4" s="1"/>
  <c r="T1161" i="4" s="1"/>
  <c r="AR566" i="4"/>
  <c r="AF566" i="4" s="1"/>
  <c r="T566" i="4" s="1"/>
  <c r="AR992" i="4"/>
  <c r="AF992" i="4" s="1"/>
  <c r="T992" i="4" s="1"/>
  <c r="AR214" i="4"/>
  <c r="AF214" i="4" s="1"/>
  <c r="T214" i="4" s="1"/>
  <c r="AR282" i="4"/>
  <c r="AF282" i="4" s="1"/>
  <c r="T282" i="4" s="1"/>
  <c r="AR467" i="4"/>
  <c r="AF467" i="4" s="1"/>
  <c r="T467" i="4" s="1"/>
  <c r="AR923" i="4"/>
  <c r="AF923" i="4" s="1"/>
  <c r="T923" i="4" s="1"/>
  <c r="AR942" i="4"/>
  <c r="AF942" i="4" s="1"/>
  <c r="T942" i="4" s="1"/>
  <c r="AR996" i="4"/>
  <c r="AF996" i="4" s="1"/>
  <c r="T996" i="4" s="1"/>
  <c r="AR454" i="4"/>
  <c r="AF454" i="4" s="1"/>
  <c r="T454" i="4" s="1"/>
  <c r="AR181" i="4"/>
  <c r="AF181" i="4" s="1"/>
  <c r="T181" i="4" s="1"/>
  <c r="AR809" i="4"/>
  <c r="AF809" i="4" s="1"/>
  <c r="T809" i="4" s="1"/>
  <c r="AR910" i="4"/>
  <c r="AF910" i="4" s="1"/>
  <c r="T910" i="4" s="1"/>
  <c r="AR1177" i="4"/>
  <c r="AF1177" i="4" s="1"/>
  <c r="T1177" i="4" s="1"/>
  <c r="AR138" i="4"/>
  <c r="AF138" i="4" s="1"/>
  <c r="T138" i="4" s="1"/>
  <c r="AR326" i="4"/>
  <c r="AF326" i="4" s="1"/>
  <c r="T326" i="4" s="1"/>
  <c r="AR317" i="4"/>
  <c r="AF317" i="4" s="1"/>
  <c r="T317" i="4" s="1"/>
  <c r="AR210" i="4"/>
  <c r="AF210" i="4" s="1"/>
  <c r="T210" i="4" s="1"/>
  <c r="AR894" i="4"/>
  <c r="AF894" i="4" s="1"/>
  <c r="T894" i="4" s="1"/>
  <c r="AR397" i="4"/>
  <c r="AF397" i="4" s="1"/>
  <c r="T397" i="4" s="1"/>
  <c r="AR1042" i="4"/>
  <c r="AF1042" i="4" s="1"/>
  <c r="T1042" i="4" s="1"/>
  <c r="AR158" i="4"/>
  <c r="AF158" i="4" s="1"/>
  <c r="T158" i="4" s="1"/>
  <c r="AR898" i="4"/>
  <c r="AF898" i="4" s="1"/>
  <c r="T898" i="4" s="1"/>
  <c r="AR1083" i="4"/>
  <c r="AF1083" i="4" s="1"/>
  <c r="T1083" i="4" s="1"/>
  <c r="AR738" i="4"/>
  <c r="AF738" i="4" s="1"/>
  <c r="T738" i="4" s="1"/>
  <c r="AR1145" i="4"/>
  <c r="AF1145" i="4" s="1"/>
  <c r="T1145" i="4" s="1"/>
  <c r="AR919" i="4"/>
  <c r="AF919" i="4" s="1"/>
  <c r="T919" i="4" s="1"/>
  <c r="AR1270" i="4"/>
  <c r="AF1270" i="4" s="1"/>
  <c r="T1270" i="4" s="1"/>
  <c r="AR164" i="4"/>
  <c r="AF164" i="4" s="1"/>
  <c r="T164" i="4" s="1"/>
  <c r="AR1009" i="4"/>
  <c r="AF1009" i="4" s="1"/>
  <c r="T1009" i="4" s="1"/>
  <c r="AR888" i="4"/>
  <c r="AF888" i="4" s="1"/>
  <c r="T888" i="4" s="1"/>
  <c r="AR995" i="4"/>
  <c r="AF995" i="4" s="1"/>
  <c r="T995" i="4" s="1"/>
  <c r="AR1103" i="4"/>
  <c r="AF1103" i="4" s="1"/>
  <c r="T1103" i="4" s="1"/>
  <c r="AR1105" i="4"/>
  <c r="AF1105" i="4" s="1"/>
  <c r="T1105" i="4" s="1"/>
  <c r="AR987" i="4"/>
  <c r="AF987" i="4" s="1"/>
  <c r="T987" i="4" s="1"/>
  <c r="AR1224" i="4"/>
  <c r="AF1224" i="4" s="1"/>
  <c r="T1224" i="4" s="1"/>
  <c r="AR951" i="4"/>
  <c r="AF951" i="4" s="1"/>
  <c r="T951" i="4" s="1"/>
  <c r="AR791" i="4"/>
  <c r="AF791" i="4" s="1"/>
  <c r="T791" i="4" s="1"/>
  <c r="AR1066" i="4"/>
  <c r="AF1066" i="4" s="1"/>
  <c r="T1066" i="4" s="1"/>
  <c r="AR1032" i="4"/>
  <c r="AF1032" i="4" s="1"/>
  <c r="T1032" i="4" s="1"/>
  <c r="AR945" i="4"/>
  <c r="AF945" i="4" s="1"/>
  <c r="T945" i="4" s="1"/>
  <c r="AR437" i="4"/>
  <c r="AF437" i="4" s="1"/>
  <c r="T437" i="4" s="1"/>
  <c r="AR318" i="4"/>
  <c r="AF318" i="4" s="1"/>
  <c r="T318" i="4" s="1"/>
  <c r="AR777" i="4"/>
  <c r="AF777" i="4" s="1"/>
  <c r="T777" i="4" s="1"/>
  <c r="AR860" i="4"/>
  <c r="AF860" i="4" s="1"/>
  <c r="T860" i="4" s="1"/>
  <c r="AR388" i="4"/>
  <c r="AF388" i="4" s="1"/>
  <c r="T388" i="4" s="1"/>
  <c r="AR19" i="4"/>
  <c r="AF19" i="4" s="1"/>
  <c r="T19" i="4" s="1"/>
  <c r="AR40" i="4"/>
  <c r="AF40" i="4" s="1"/>
  <c r="T40" i="4" s="1"/>
  <c r="AR792" i="4"/>
  <c r="AF792" i="4" s="1"/>
  <c r="T792" i="4" s="1"/>
  <c r="AR1037" i="4"/>
  <c r="AF1037" i="4" s="1"/>
  <c r="T1037" i="4" s="1"/>
  <c r="AR1064" i="4"/>
  <c r="AF1064" i="4" s="1"/>
  <c r="T1064" i="4" s="1"/>
  <c r="AR150" i="4"/>
  <c r="AF150" i="4" s="1"/>
  <c r="T150" i="4" s="1"/>
  <c r="AR141" i="4"/>
  <c r="AF141" i="4" s="1"/>
  <c r="T141" i="4" s="1"/>
  <c r="AR105" i="4"/>
  <c r="AF105" i="4" s="1"/>
  <c r="T105" i="4" s="1"/>
  <c r="AR112" i="4"/>
  <c r="AF112" i="4" s="1"/>
  <c r="T112" i="4" s="1"/>
  <c r="AR748" i="4"/>
  <c r="AF748" i="4" s="1"/>
  <c r="T748" i="4" s="1"/>
  <c r="AR254" i="4"/>
  <c r="AF254" i="4" s="1"/>
  <c r="T254" i="4" s="1"/>
  <c r="AR1151" i="4"/>
  <c r="AF1151" i="4" s="1"/>
  <c r="T1151" i="4" s="1"/>
  <c r="AR1162" i="4"/>
  <c r="AF1162" i="4" s="1"/>
  <c r="T1162" i="4" s="1"/>
  <c r="AR1254" i="4"/>
  <c r="AF1254" i="4" s="1"/>
  <c r="T1254" i="4" s="1"/>
  <c r="AR1208" i="4"/>
  <c r="AF1208" i="4" s="1"/>
  <c r="T1208" i="4" s="1"/>
  <c r="AR1124" i="4"/>
  <c r="AF1124" i="4" s="1"/>
  <c r="T1124" i="4" s="1"/>
  <c r="AR983" i="4"/>
  <c r="AF983" i="4" s="1"/>
  <c r="T983" i="4" s="1"/>
  <c r="AR1233" i="4"/>
  <c r="AF1233" i="4" s="1"/>
  <c r="T1233" i="4" s="1"/>
  <c r="AR1235" i="4"/>
  <c r="AF1235" i="4" s="1"/>
  <c r="T1235" i="4" s="1"/>
  <c r="AR878" i="4"/>
  <c r="AF878" i="4" s="1"/>
  <c r="T878" i="4" s="1"/>
  <c r="AR882" i="4"/>
  <c r="AF882" i="4" s="1"/>
  <c r="T882" i="4" s="1"/>
  <c r="AR873" i="4"/>
  <c r="AF873" i="4" s="1"/>
  <c r="T873" i="4" s="1"/>
  <c r="AR1033" i="4"/>
  <c r="AF1033" i="4" s="1"/>
  <c r="T1033" i="4" s="1"/>
  <c r="AR492" i="4"/>
  <c r="AF492" i="4" s="1"/>
  <c r="T492" i="4" s="1"/>
  <c r="AR109" i="4"/>
  <c r="AF109" i="4" s="1"/>
  <c r="T109" i="4" s="1"/>
  <c r="AR966" i="4"/>
  <c r="AF966" i="4" s="1"/>
  <c r="T966" i="4" s="1"/>
  <c r="AR1173" i="4"/>
  <c r="AF1173" i="4" s="1"/>
  <c r="T1173" i="4" s="1"/>
  <c r="AR1212" i="4"/>
  <c r="AF1212" i="4" s="1"/>
  <c r="T1212" i="4" s="1"/>
  <c r="AR29" i="4"/>
  <c r="AF29" i="4" s="1"/>
  <c r="T29" i="4" s="1"/>
  <c r="AR329" i="4"/>
  <c r="AF329" i="4" s="1"/>
  <c r="T329" i="4" s="1"/>
  <c r="AR629" i="4"/>
  <c r="AF629" i="4" s="1"/>
  <c r="T629" i="4" s="1"/>
  <c r="AR814" i="4"/>
  <c r="AF814" i="4" s="1"/>
  <c r="T814" i="4" s="1"/>
  <c r="AR956" i="4"/>
  <c r="AF956" i="4" s="1"/>
  <c r="T956" i="4" s="1"/>
  <c r="AR852" i="4"/>
  <c r="AF852" i="4" s="1"/>
  <c r="T852" i="4" s="1"/>
  <c r="AR794" i="4"/>
  <c r="AF794" i="4" s="1"/>
  <c r="T794" i="4" s="1"/>
  <c r="AR651" i="4"/>
  <c r="AF651" i="4" s="1"/>
  <c r="T651" i="4" s="1"/>
  <c r="AR221" i="4"/>
  <c r="AF221" i="4" s="1"/>
  <c r="T221" i="4" s="1"/>
  <c r="AR535" i="4"/>
  <c r="AF535" i="4" s="1"/>
  <c r="T535" i="4" s="1"/>
  <c r="AR602" i="4"/>
  <c r="AF602" i="4" s="1"/>
  <c r="T602" i="4" s="1"/>
  <c r="AR729" i="4"/>
  <c r="AF729" i="4" s="1"/>
  <c r="T729" i="4" s="1"/>
  <c r="AR267" i="4"/>
  <c r="AF267" i="4" s="1"/>
  <c r="T267" i="4" s="1"/>
  <c r="AR639" i="4"/>
  <c r="AF639" i="4" s="1"/>
  <c r="T639" i="4" s="1"/>
  <c r="AR145" i="4"/>
  <c r="AF145" i="4" s="1"/>
  <c r="T145" i="4" s="1"/>
  <c r="AR1019" i="4"/>
  <c r="AF1019" i="4" s="1"/>
  <c r="T1019" i="4" s="1"/>
  <c r="AR1109" i="4"/>
  <c r="AF1109" i="4" s="1"/>
  <c r="T1109" i="4" s="1"/>
  <c r="AR1174" i="4"/>
  <c r="AF1174" i="4" s="1"/>
  <c r="T1174" i="4" s="1"/>
  <c r="AR1047" i="4"/>
  <c r="AF1047" i="4" s="1"/>
  <c r="T1047" i="4" s="1"/>
  <c r="AR979" i="4"/>
  <c r="AF979" i="4" s="1"/>
  <c r="T979" i="4" s="1"/>
  <c r="AR821" i="4"/>
  <c r="AF821" i="4" s="1"/>
  <c r="T821" i="4" s="1"/>
  <c r="AR257" i="4"/>
  <c r="AF257" i="4" s="1"/>
  <c r="T257" i="4" s="1"/>
  <c r="AR1199" i="4"/>
  <c r="AF1199" i="4" s="1"/>
  <c r="T1199" i="4" s="1"/>
  <c r="AR1258" i="4"/>
  <c r="AF1258" i="4" s="1"/>
  <c r="T1258" i="4" s="1"/>
  <c r="AR892" i="4"/>
  <c r="AF892" i="4" s="1"/>
  <c r="T892" i="4" s="1"/>
  <c r="AR1120" i="4"/>
  <c r="AF1120" i="4" s="1"/>
  <c r="T1120" i="4" s="1"/>
  <c r="AR1138" i="4"/>
  <c r="AF1138" i="4" s="1"/>
  <c r="T1138" i="4" s="1"/>
  <c r="AR1126" i="4"/>
  <c r="AF1126" i="4" s="1"/>
  <c r="T1126" i="4" s="1"/>
  <c r="AR767" i="4"/>
  <c r="AF767" i="4" s="1"/>
  <c r="T767" i="4" s="1"/>
  <c r="AR743" i="4"/>
  <c r="AF743" i="4" s="1"/>
  <c r="T743" i="4" s="1"/>
  <c r="AR357" i="4"/>
  <c r="AF357" i="4" s="1"/>
  <c r="T357" i="4" s="1"/>
  <c r="AR190" i="4"/>
  <c r="AF190" i="4" s="1"/>
  <c r="T190" i="4" s="1"/>
  <c r="AR937" i="4"/>
  <c r="AF937" i="4" s="1"/>
  <c r="T937" i="4" s="1"/>
  <c r="AR460" i="4"/>
  <c r="AF460" i="4" s="1"/>
  <c r="T460" i="4" s="1"/>
  <c r="AR766" i="4"/>
  <c r="AF766" i="4" s="1"/>
  <c r="T766" i="4" s="1"/>
  <c r="AR935" i="4"/>
  <c r="AF935" i="4" s="1"/>
  <c r="T935" i="4" s="1"/>
  <c r="AR671" i="4"/>
  <c r="AF671" i="4" s="1"/>
  <c r="T671" i="4" s="1"/>
  <c r="AR714" i="4"/>
  <c r="AF714" i="4" s="1"/>
  <c r="T714" i="4" s="1"/>
  <c r="AR100" i="4"/>
  <c r="AF100" i="4" s="1"/>
  <c r="T100" i="4" s="1"/>
  <c r="AR503" i="4"/>
  <c r="AF503" i="4" s="1"/>
  <c r="T503" i="4" s="1"/>
  <c r="AR644" i="4"/>
  <c r="AF644" i="4" s="1"/>
  <c r="T644" i="4" s="1"/>
  <c r="AR102" i="4"/>
  <c r="AF102" i="4" s="1"/>
  <c r="T102" i="4" s="1"/>
  <c r="AR527" i="4"/>
  <c r="AF527" i="4" s="1"/>
  <c r="T527" i="4" s="1"/>
  <c r="AR523" i="4"/>
  <c r="AF523" i="4" s="1"/>
  <c r="T523" i="4" s="1"/>
  <c r="AR474" i="4"/>
  <c r="AF474" i="4" s="1"/>
  <c r="T474" i="4" s="1"/>
  <c r="AR905" i="4"/>
  <c r="AF905" i="4" s="1"/>
  <c r="T905" i="4" s="1"/>
  <c r="AR1172" i="4"/>
  <c r="AF1172" i="4" s="1"/>
  <c r="T1172" i="4" s="1"/>
  <c r="AR1111" i="4"/>
  <c r="AF1111" i="4" s="1"/>
  <c r="T1111" i="4" s="1"/>
  <c r="AR1146" i="4"/>
  <c r="AF1146" i="4" s="1"/>
  <c r="T1146" i="4" s="1"/>
  <c r="AR678" i="4"/>
  <c r="AF678" i="4" s="1"/>
  <c r="T678" i="4" s="1"/>
  <c r="AR477" i="4"/>
  <c r="AF477" i="4" s="1"/>
  <c r="T477" i="4" s="1"/>
  <c r="AR790" i="4"/>
  <c r="AF790" i="4" s="1"/>
  <c r="T790" i="4" s="1"/>
  <c r="AR977" i="4"/>
  <c r="AF977" i="4" s="1"/>
  <c r="T977" i="4" s="1"/>
  <c r="AR781" i="4"/>
  <c r="AF781" i="4" s="1"/>
  <c r="T781" i="4" s="1"/>
  <c r="AR876" i="4"/>
  <c r="AF876" i="4" s="1"/>
  <c r="T876" i="4" s="1"/>
  <c r="AR1024" i="4"/>
  <c r="AF1024" i="4" s="1"/>
  <c r="T1024" i="4" s="1"/>
  <c r="AR708" i="4"/>
  <c r="AF708" i="4" s="1"/>
  <c r="T708" i="4" s="1"/>
  <c r="AR1020" i="4"/>
  <c r="AF1020" i="4" s="1"/>
  <c r="T1020" i="4" s="1"/>
  <c r="AR989" i="4"/>
  <c r="AF989" i="4" s="1"/>
  <c r="T989" i="4" s="1"/>
  <c r="AR623" i="4"/>
  <c r="AF623" i="4" s="1"/>
  <c r="T623" i="4" s="1"/>
  <c r="AR609" i="4"/>
  <c r="AF609" i="4" s="1"/>
  <c r="T609" i="4" s="1"/>
  <c r="AR1038" i="4"/>
  <c r="AF1038" i="4" s="1"/>
  <c r="T1038" i="4" s="1"/>
  <c r="AR189" i="4"/>
  <c r="AF189" i="4" s="1"/>
  <c r="T189" i="4" s="1"/>
  <c r="AR741" i="4"/>
  <c r="AF741" i="4" s="1"/>
  <c r="T741" i="4" s="1"/>
  <c r="AR875" i="4"/>
  <c r="AF875" i="4" s="1"/>
  <c r="T875" i="4" s="1"/>
  <c r="AR1030" i="4"/>
  <c r="AF1030" i="4" s="1"/>
  <c r="T1030" i="4" s="1"/>
  <c r="AR347" i="4"/>
  <c r="AF347" i="4" s="1"/>
  <c r="T347" i="4" s="1"/>
  <c r="AR335" i="4"/>
  <c r="AF335" i="4" s="1"/>
  <c r="T335" i="4" s="1"/>
  <c r="AR16" i="4"/>
  <c r="AF16" i="4" s="1"/>
  <c r="T16" i="4" s="1"/>
  <c r="AR912" i="4"/>
  <c r="AF912" i="4" s="1"/>
  <c r="T912" i="4" s="1"/>
  <c r="AR1075" i="4"/>
  <c r="AF1075" i="4" s="1"/>
  <c r="T1075" i="4" s="1"/>
  <c r="AR1268" i="4"/>
  <c r="AF1268" i="4" s="1"/>
  <c r="T1268" i="4" s="1"/>
  <c r="AR958" i="4"/>
  <c r="AF958" i="4" s="1"/>
  <c r="T958" i="4" s="1"/>
  <c r="AR1219" i="4"/>
  <c r="AF1219" i="4" s="1"/>
  <c r="T1219" i="4" s="1"/>
  <c r="AR126" i="4"/>
  <c r="AF126" i="4" s="1"/>
  <c r="T126" i="4" s="1"/>
  <c r="AR303" i="4"/>
  <c r="AF303" i="4" s="1"/>
  <c r="T303" i="4" s="1"/>
  <c r="AR1074" i="4"/>
  <c r="AF1074" i="4" s="1"/>
  <c r="T1074" i="4" s="1"/>
  <c r="AR1077" i="4"/>
  <c r="AF1077" i="4" s="1"/>
  <c r="T1077" i="4" s="1"/>
  <c r="AR409" i="4"/>
  <c r="AF409" i="4" s="1"/>
  <c r="T409" i="4" s="1"/>
  <c r="AR849" i="4"/>
  <c r="AF849" i="4" s="1"/>
  <c r="T849" i="4" s="1"/>
  <c r="AR228" i="4"/>
  <c r="AF228" i="4" s="1"/>
  <c r="T228" i="4" s="1"/>
  <c r="AR1095" i="4"/>
  <c r="AF1095" i="4" s="1"/>
  <c r="T1095" i="4" s="1"/>
  <c r="AR718" i="4"/>
  <c r="AF718" i="4" s="1"/>
  <c r="T718" i="4" s="1"/>
  <c r="AR340" i="4"/>
  <c r="AF340" i="4" s="1"/>
  <c r="T340" i="4" s="1"/>
  <c r="AR156" i="4"/>
  <c r="AF156" i="4" s="1"/>
  <c r="T156" i="4" s="1"/>
  <c r="AR1036" i="4"/>
  <c r="AF1036" i="4" s="1"/>
  <c r="T1036" i="4" s="1"/>
  <c r="AR1203" i="4"/>
  <c r="AF1203" i="4" s="1"/>
  <c r="T1203" i="4" s="1"/>
  <c r="AR1191" i="4"/>
  <c r="AF1191" i="4" s="1"/>
  <c r="T1191" i="4" s="1"/>
  <c r="AR645" i="4"/>
  <c r="AF645" i="4" s="1"/>
  <c r="T645" i="4" s="1"/>
  <c r="AR449" i="4"/>
  <c r="AF449" i="4" s="1"/>
  <c r="T449" i="4" s="1"/>
  <c r="AR115" i="4"/>
  <c r="AF115" i="4" s="1"/>
  <c r="T115" i="4" s="1"/>
  <c r="AR978" i="4"/>
  <c r="AF978" i="4" s="1"/>
  <c r="T978" i="4" s="1"/>
  <c r="AR241" i="4"/>
  <c r="AF241" i="4" s="1"/>
  <c r="T241" i="4" s="1"/>
  <c r="AR1185" i="4"/>
  <c r="AF1185" i="4" s="1"/>
  <c r="T1185" i="4" s="1"/>
  <c r="AR383" i="4"/>
  <c r="AF383" i="4" s="1"/>
  <c r="T383" i="4" s="1"/>
  <c r="AR302" i="4"/>
  <c r="AF302" i="4" s="1"/>
  <c r="T302" i="4" s="1"/>
  <c r="AR864" i="4"/>
  <c r="AF864" i="4" s="1"/>
  <c r="T864" i="4" s="1"/>
  <c r="AR440" i="4"/>
  <c r="AF440" i="4" s="1"/>
  <c r="T440" i="4" s="1"/>
  <c r="AR146" i="4"/>
  <c r="AF146" i="4" s="1"/>
  <c r="T146" i="4" s="1"/>
  <c r="AR79" i="4"/>
  <c r="AF79" i="4" s="1"/>
  <c r="T79" i="4" s="1"/>
  <c r="AR596" i="4"/>
  <c r="AF596" i="4" s="1"/>
  <c r="T596" i="4" s="1"/>
  <c r="AR955" i="4"/>
  <c r="AF955" i="4" s="1"/>
  <c r="T955" i="4" s="1"/>
  <c r="AR1034" i="4"/>
  <c r="AF1034" i="4" s="1"/>
  <c r="T1034" i="4" s="1"/>
  <c r="AR427" i="4"/>
  <c r="AF427" i="4" s="1"/>
  <c r="T427" i="4" s="1"/>
  <c r="AR400" i="4"/>
  <c r="AF400" i="4" s="1"/>
  <c r="T400" i="4" s="1"/>
  <c r="AR104" i="4"/>
  <c r="AF104" i="4" s="1"/>
  <c r="T104" i="4" s="1"/>
  <c r="AR858" i="4"/>
  <c r="AF858" i="4" s="1"/>
  <c r="T858" i="4" s="1"/>
  <c r="AR60" i="4"/>
  <c r="AF60" i="4" s="1"/>
  <c r="T60" i="4" s="1"/>
  <c r="AR549" i="4"/>
  <c r="AF549" i="4" s="1"/>
  <c r="T549" i="4" s="1"/>
  <c r="AR216" i="4"/>
  <c r="AF216" i="4" s="1"/>
  <c r="T216" i="4" s="1"/>
  <c r="AR118" i="4"/>
  <c r="AF118" i="4" s="1"/>
  <c r="T118" i="4" s="1"/>
  <c r="AR554" i="4"/>
  <c r="AF554" i="4" s="1"/>
  <c r="T554" i="4" s="1"/>
  <c r="AR850" i="4"/>
  <c r="AF850" i="4" s="1"/>
  <c r="T850" i="4" s="1"/>
  <c r="AR811" i="4"/>
  <c r="AF811" i="4" s="1"/>
  <c r="T811" i="4" s="1"/>
  <c r="AR1021" i="4"/>
  <c r="AF1021" i="4" s="1"/>
  <c r="T1021" i="4" s="1"/>
  <c r="AR815" i="4"/>
  <c r="AF815" i="4" s="1"/>
  <c r="T815" i="4" s="1"/>
  <c r="AR1261" i="4"/>
  <c r="AF1261" i="4" s="1"/>
  <c r="T1261" i="4" s="1"/>
  <c r="AR1070" i="4"/>
  <c r="AF1070" i="4" s="1"/>
  <c r="T1070" i="4" s="1"/>
  <c r="AR661" i="4"/>
  <c r="AF661" i="4" s="1"/>
  <c r="T661" i="4" s="1"/>
  <c r="AR843" i="4"/>
  <c r="AF843" i="4" s="1"/>
  <c r="T843" i="4" s="1"/>
  <c r="AR911" i="4"/>
  <c r="AF911" i="4" s="1"/>
  <c r="T911" i="4" s="1"/>
  <c r="AR626" i="4"/>
  <c r="AF626" i="4" s="1"/>
  <c r="T626" i="4" s="1"/>
  <c r="AR42" i="4"/>
  <c r="AF42" i="4" s="1"/>
  <c r="T42" i="4" s="1"/>
  <c r="AR676" i="4"/>
  <c r="AF676" i="4" s="1"/>
  <c r="T676" i="4" s="1"/>
  <c r="AR1084" i="4"/>
  <c r="AF1084" i="4" s="1"/>
  <c r="T1084" i="4" s="1"/>
  <c r="AR778" i="4"/>
  <c r="AF778" i="4" s="1"/>
  <c r="T778" i="4" s="1"/>
  <c r="AR90" i="4"/>
  <c r="AF90" i="4" s="1"/>
  <c r="T90" i="4" s="1"/>
  <c r="AR1204" i="4"/>
  <c r="AF1204" i="4" s="1"/>
  <c r="T1204" i="4" s="1"/>
  <c r="AR913" i="4"/>
  <c r="AF913" i="4" s="1"/>
  <c r="T913" i="4" s="1"/>
  <c r="AR1057" i="4"/>
  <c r="AF1057" i="4" s="1"/>
  <c r="T1057" i="4" s="1"/>
  <c r="AR371" i="4"/>
  <c r="AF371" i="4" s="1"/>
  <c r="T371" i="4" s="1"/>
  <c r="AR1118" i="4"/>
  <c r="AF1118" i="4" s="1"/>
  <c r="T1118" i="4" s="1"/>
  <c r="AR922" i="4"/>
  <c r="AF922" i="4" s="1"/>
  <c r="T922" i="4" s="1"/>
  <c r="AR439" i="4"/>
  <c r="AF439" i="4" s="1"/>
  <c r="T439" i="4" s="1"/>
  <c r="AR97" i="4"/>
  <c r="AF97" i="4" s="1"/>
  <c r="T97" i="4" s="1"/>
  <c r="AR1061" i="4"/>
  <c r="AF1061" i="4" s="1"/>
  <c r="T1061" i="4" s="1"/>
  <c r="AR624" i="4"/>
  <c r="AF624" i="4" s="1"/>
  <c r="T624" i="4" s="1"/>
  <c r="AR1013" i="4"/>
  <c r="AF1013" i="4" s="1"/>
  <c r="T1013" i="4" s="1"/>
  <c r="AR763" i="4"/>
  <c r="AF763" i="4" s="1"/>
  <c r="T763" i="4" s="1"/>
  <c r="AR627" i="4"/>
  <c r="AF627" i="4" s="1"/>
  <c r="T627" i="4" s="1"/>
  <c r="AR258" i="4"/>
  <c r="AF258" i="4" s="1"/>
  <c r="T258" i="4" s="1"/>
  <c r="AR893" i="4"/>
  <c r="AF893" i="4" s="1"/>
  <c r="T893" i="4" s="1"/>
  <c r="AR610" i="4"/>
  <c r="AF610" i="4" s="1"/>
  <c r="T610" i="4" s="1"/>
  <c r="AR153" i="4"/>
  <c r="AF153" i="4" s="1"/>
  <c r="T153" i="4" s="1"/>
  <c r="AR802" i="4"/>
  <c r="AF802" i="4" s="1"/>
  <c r="T802" i="4" s="1"/>
  <c r="AR1122" i="4"/>
  <c r="AF1122" i="4" s="1"/>
  <c r="T1122" i="4" s="1"/>
  <c r="AR1247" i="4"/>
  <c r="AF1247" i="4" s="1"/>
  <c r="T1247" i="4" s="1"/>
  <c r="AR13" i="4"/>
  <c r="AF13" i="4" s="1"/>
  <c r="T13" i="4" s="1"/>
  <c r="AR726" i="4"/>
  <c r="AF726" i="4" s="1"/>
  <c r="T726" i="4" s="1"/>
  <c r="AR444" i="4"/>
  <c r="AF444" i="4" s="1"/>
  <c r="T444" i="4" s="1"/>
  <c r="AR1128" i="4"/>
  <c r="AF1128" i="4" s="1"/>
  <c r="T1128" i="4" s="1"/>
  <c r="AR666" i="4"/>
  <c r="AF666" i="4" s="1"/>
  <c r="T666" i="4" s="1"/>
  <c r="AR597" i="4"/>
  <c r="AF597" i="4" s="1"/>
  <c r="T597" i="4" s="1"/>
  <c r="AR590" i="4"/>
  <c r="AF590" i="4" s="1"/>
  <c r="T590" i="4" s="1"/>
  <c r="AR681" i="4"/>
  <c r="AF681" i="4" s="1"/>
  <c r="T681" i="4" s="1"/>
  <c r="AR736" i="4"/>
  <c r="AF736" i="4" s="1"/>
  <c r="T736" i="4" s="1"/>
  <c r="AR800" i="4"/>
  <c r="AF800" i="4" s="1"/>
  <c r="T800" i="4" s="1"/>
  <c r="AR584" i="4"/>
  <c r="AF584" i="4" s="1"/>
  <c r="T584" i="4" s="1"/>
  <c r="AR712" i="4"/>
  <c r="AF712" i="4" s="1"/>
  <c r="T712" i="4" s="1"/>
  <c r="AR976" i="4"/>
  <c r="AF976" i="4" s="1"/>
  <c r="T976" i="4" s="1"/>
  <c r="AR564" i="4"/>
  <c r="AF564" i="4" s="1"/>
  <c r="T564" i="4" s="1"/>
  <c r="AR967" i="4"/>
  <c r="AF967" i="4" s="1"/>
  <c r="T967" i="4" s="1"/>
  <c r="AR688" i="4"/>
  <c r="AF688" i="4" s="1"/>
  <c r="T688" i="4" s="1"/>
  <c r="AR1076" i="4"/>
  <c r="AF1076" i="4" s="1"/>
  <c r="T1076" i="4" s="1"/>
  <c r="AR119" i="4"/>
  <c r="AF119" i="4" s="1"/>
  <c r="T119" i="4" s="1"/>
  <c r="AR1206" i="4"/>
  <c r="AF1206" i="4" s="1"/>
  <c r="T1206" i="4" s="1"/>
  <c r="AR1170" i="4"/>
  <c r="AF1170" i="4" s="1"/>
  <c r="T1170" i="4" s="1"/>
  <c r="AR649" i="4"/>
  <c r="AF649" i="4" s="1"/>
  <c r="T649" i="4" s="1"/>
  <c r="AR107" i="4"/>
  <c r="AF107" i="4" s="1"/>
  <c r="T107" i="4" s="1"/>
  <c r="AR950" i="4"/>
  <c r="AF950" i="4" s="1"/>
  <c r="T950" i="4" s="1"/>
  <c r="AR685" i="4"/>
  <c r="AF685" i="4" s="1"/>
  <c r="T685" i="4" s="1"/>
  <c r="AR1001" i="4"/>
  <c r="AF1001" i="4" s="1"/>
  <c r="T1001" i="4" s="1"/>
  <c r="AR323" i="4"/>
  <c r="AF323" i="4" s="1"/>
  <c r="T323" i="4" s="1"/>
  <c r="AR259" i="4"/>
  <c r="AF259" i="4" s="1"/>
  <c r="T259" i="4" s="1"/>
  <c r="AR240" i="4"/>
  <c r="AF240" i="4" s="1"/>
  <c r="T240" i="4" s="1"/>
  <c r="AR869" i="4"/>
  <c r="AF869" i="4" s="1"/>
  <c r="T869" i="4" s="1"/>
  <c r="AR1168" i="4"/>
  <c r="AF1168" i="4" s="1"/>
  <c r="T1168" i="4" s="1"/>
  <c r="AR637" i="4"/>
  <c r="AF637" i="4" s="1"/>
  <c r="T637" i="4" s="1"/>
  <c r="AR159" i="4"/>
  <c r="AF159" i="4" s="1"/>
  <c r="T159" i="4" s="1"/>
  <c r="AR974" i="4"/>
  <c r="AF974" i="4" s="1"/>
  <c r="T974" i="4" s="1"/>
  <c r="AR1238" i="4"/>
  <c r="AF1238" i="4" s="1"/>
  <c r="T1238" i="4" s="1"/>
  <c r="AR272" i="4"/>
  <c r="AF272" i="4" s="1"/>
  <c r="T272" i="4" s="1"/>
  <c r="AR553" i="4"/>
  <c r="AF553" i="4" s="1"/>
  <c r="T553" i="4" s="1"/>
  <c r="AR1096" i="4"/>
  <c r="AF1096" i="4" s="1"/>
  <c r="T1096" i="4" s="1"/>
  <c r="AR442" i="4"/>
  <c r="AF442" i="4" s="1"/>
  <c r="T442" i="4" s="1"/>
  <c r="AR826" i="4"/>
  <c r="AF826" i="4" s="1"/>
  <c r="T826" i="4" s="1"/>
  <c r="AR23" i="4"/>
  <c r="AF23" i="4" s="1"/>
  <c r="T23" i="4" s="1"/>
  <c r="AR728" i="4"/>
  <c r="AF728" i="4" s="1"/>
  <c r="T728" i="4" s="1"/>
  <c r="AR879" i="4"/>
  <c r="AF879" i="4" s="1"/>
  <c r="T879" i="4" s="1"/>
  <c r="AR797" i="4"/>
  <c r="AF797" i="4" s="1"/>
  <c r="T797" i="4" s="1"/>
  <c r="AR588" i="4"/>
  <c r="AF588" i="4" s="1"/>
  <c r="T588" i="4" s="1"/>
  <c r="AR949" i="4"/>
  <c r="AF949" i="4" s="1"/>
  <c r="T949" i="4" s="1"/>
  <c r="AR646" i="4"/>
  <c r="AF646" i="4" s="1"/>
  <c r="T646" i="4" s="1"/>
  <c r="AR817" i="4"/>
  <c r="AF817" i="4" s="1"/>
  <c r="T817" i="4" s="1"/>
  <c r="AR581" i="4"/>
  <c r="AF581" i="4" s="1"/>
  <c r="T581" i="4" s="1"/>
  <c r="AR96" i="4"/>
  <c r="AF96" i="4" s="1"/>
  <c r="T96" i="4" s="1"/>
  <c r="AR668" i="4"/>
  <c r="AF668" i="4" s="1"/>
  <c r="T668" i="4" s="1"/>
  <c r="AR166" i="4"/>
  <c r="AF166" i="4" s="1"/>
  <c r="T166" i="4" s="1"/>
  <c r="AR262" i="4"/>
  <c r="AF262" i="4" s="1"/>
  <c r="T262" i="4" s="1"/>
  <c r="AR149" i="4"/>
  <c r="AF149" i="4" s="1"/>
  <c r="T149" i="4" s="1"/>
  <c r="AR1082" i="4"/>
  <c r="AF1082" i="4" s="1"/>
  <c r="T1082" i="4" s="1"/>
  <c r="AR148" i="4"/>
  <c r="AF148" i="4" s="1"/>
  <c r="T148" i="4" s="1"/>
  <c r="AR1160" i="4"/>
  <c r="AF1160" i="4" s="1"/>
  <c r="T1160" i="4" s="1"/>
  <c r="AR288" i="4"/>
  <c r="AF288" i="4" s="1"/>
  <c r="T288" i="4" s="1"/>
  <c r="AR339" i="4"/>
  <c r="AF339" i="4" s="1"/>
  <c r="T339" i="4" s="1"/>
  <c r="AR361" i="4"/>
  <c r="AF361" i="4" s="1"/>
  <c r="T361" i="4" s="1"/>
  <c r="AR337" i="4"/>
  <c r="AF337" i="4" s="1"/>
  <c r="T337" i="4" s="1"/>
  <c r="AR785" i="4"/>
  <c r="AF785" i="4" s="1"/>
  <c r="T785" i="4" s="1"/>
  <c r="AR545" i="4"/>
  <c r="AF545" i="4" s="1"/>
  <c r="T545" i="4" s="1"/>
  <c r="AR1228" i="4"/>
  <c r="AF1228" i="4" s="1"/>
  <c r="T1228" i="4" s="1"/>
  <c r="AR839" i="4"/>
  <c r="AF839" i="4" s="1"/>
  <c r="T839" i="4" s="1"/>
  <c r="AR445" i="4"/>
  <c r="AF445" i="4" s="1"/>
  <c r="T445" i="4" s="1"/>
  <c r="AR482" i="4"/>
  <c r="AF482" i="4" s="1"/>
  <c r="T482" i="4" s="1"/>
  <c r="AR489" i="4"/>
  <c r="AF489" i="4" s="1"/>
  <c r="T489" i="4" s="1"/>
  <c r="AR1052" i="4"/>
  <c r="AF1052" i="4" s="1"/>
  <c r="T1052" i="4" s="1"/>
  <c r="AR1121" i="4"/>
  <c r="AF1121" i="4" s="1"/>
  <c r="T1121" i="4" s="1"/>
  <c r="AR1065" i="4"/>
  <c r="AF1065" i="4" s="1"/>
  <c r="T1065" i="4" s="1"/>
  <c r="AR475" i="4"/>
  <c r="AF475" i="4" s="1"/>
  <c r="T475" i="4" s="1"/>
  <c r="AR975" i="4"/>
  <c r="AF975" i="4" s="1"/>
  <c r="T975" i="4" s="1"/>
  <c r="AR770" i="4"/>
  <c r="AF770" i="4" s="1"/>
  <c r="T770" i="4" s="1"/>
  <c r="AR322" i="4"/>
  <c r="AF322" i="4" s="1"/>
  <c r="T322" i="4" s="1"/>
  <c r="AR721" i="4"/>
  <c r="AF721" i="4" s="1"/>
  <c r="T721" i="4" s="1"/>
  <c r="AR358" i="4"/>
  <c r="AF358" i="4" s="1"/>
  <c r="T358" i="4" s="1"/>
  <c r="AR689" i="4"/>
  <c r="AF689" i="4" s="1"/>
  <c r="T689" i="4" s="1"/>
  <c r="AR695" i="4"/>
  <c r="AF695" i="4" s="1"/>
  <c r="T695" i="4" s="1"/>
  <c r="AR414" i="4"/>
  <c r="AF414" i="4" s="1"/>
  <c r="T414" i="4" s="1"/>
  <c r="AR798" i="4"/>
  <c r="AF798" i="4" s="1"/>
  <c r="T798" i="4" s="1"/>
  <c r="AR505" i="4"/>
  <c r="AF505" i="4" s="1"/>
  <c r="T505" i="4" s="1"/>
  <c r="AR1154" i="4"/>
  <c r="AF1154" i="4" s="1"/>
  <c r="T1154" i="4" s="1"/>
  <c r="AR934" i="4"/>
  <c r="AF934" i="4" s="1"/>
  <c r="T934" i="4" s="1"/>
  <c r="AR1210" i="4"/>
  <c r="AF1210" i="4" s="1"/>
  <c r="T1210" i="4" s="1"/>
  <c r="AR732" i="4"/>
  <c r="AF732" i="4" s="1"/>
  <c r="T732" i="4" s="1"/>
  <c r="AR330" i="4"/>
  <c r="AF330" i="4" s="1"/>
  <c r="T330" i="4" s="1"/>
  <c r="AR656" i="4"/>
  <c r="AF656" i="4" s="1"/>
  <c r="T656" i="4" s="1"/>
  <c r="AR696" i="4"/>
  <c r="AF696" i="4" s="1"/>
  <c r="T696" i="4" s="1"/>
  <c r="AR394" i="4"/>
  <c r="AF394" i="4" s="1"/>
  <c r="T394" i="4" s="1"/>
  <c r="AR1253" i="4"/>
  <c r="AF1253" i="4" s="1"/>
  <c r="T1253" i="4" s="1"/>
  <c r="AR796" i="4"/>
  <c r="AF796" i="4" s="1"/>
  <c r="T796" i="4" s="1"/>
  <c r="AR116" i="4"/>
  <c r="AF116" i="4" s="1"/>
  <c r="T116" i="4" s="1"/>
  <c r="AR571" i="4"/>
  <c r="AF571" i="4" s="1"/>
  <c r="T571" i="4" s="1"/>
  <c r="AR10" i="4"/>
  <c r="AF10" i="4" s="1"/>
  <c r="T10" i="4" s="1"/>
  <c r="AR306" i="4"/>
  <c r="AF306" i="4" s="1"/>
  <c r="T306" i="4" s="1"/>
  <c r="AR399" i="4"/>
  <c r="AF399" i="4" s="1"/>
  <c r="T399" i="4" s="1"/>
  <c r="AR1273" i="4"/>
  <c r="AF1273" i="4" s="1"/>
  <c r="T1273" i="4" s="1"/>
  <c r="AR952" i="4"/>
  <c r="AF952" i="4" s="1"/>
  <c r="T952" i="4" s="1"/>
  <c r="AR687" i="4"/>
  <c r="AF687" i="4" s="1"/>
  <c r="T687" i="4" s="1"/>
  <c r="AR691" i="4"/>
  <c r="AF691" i="4" s="1"/>
  <c r="T691" i="4" s="1"/>
  <c r="AR311" i="4"/>
  <c r="AF311" i="4" s="1"/>
  <c r="T311" i="4" s="1"/>
  <c r="AR377" i="4"/>
  <c r="AF377" i="4" s="1"/>
  <c r="T377" i="4" s="1"/>
  <c r="AR1240" i="4"/>
  <c r="AF1240" i="4" s="1"/>
  <c r="T1240" i="4" s="1"/>
  <c r="AR972" i="4"/>
  <c r="AF972" i="4" s="1"/>
  <c r="T972" i="4" s="1"/>
  <c r="AR943" i="4"/>
  <c r="AF943" i="4" s="1"/>
  <c r="T943" i="4" s="1"/>
  <c r="AR364" i="4"/>
  <c r="AF364" i="4" s="1"/>
  <c r="T364" i="4" s="1"/>
  <c r="AR390" i="4"/>
  <c r="AF390" i="4" s="1"/>
  <c r="T390" i="4" s="1"/>
  <c r="AR125" i="4"/>
  <c r="AF125" i="4" s="1"/>
  <c r="T125" i="4" s="1"/>
  <c r="AR456" i="4"/>
  <c r="AF456" i="4" s="1"/>
  <c r="T456" i="4" s="1"/>
  <c r="AR642" i="4"/>
  <c r="AF642" i="4" s="1"/>
  <c r="T642" i="4" s="1"/>
  <c r="AR236" i="4"/>
  <c r="AF236" i="4" s="1"/>
  <c r="T236" i="4" s="1"/>
  <c r="AR271" i="4"/>
  <c r="AF271" i="4" s="1"/>
  <c r="T271" i="4" s="1"/>
  <c r="AR1119" i="4"/>
  <c r="AF1119" i="4" s="1"/>
  <c r="T1119" i="4" s="1"/>
  <c r="AR346" i="4"/>
  <c r="AF346" i="4" s="1"/>
  <c r="T346" i="4" s="1"/>
  <c r="AR243" i="4"/>
  <c r="AF243" i="4" s="1"/>
  <c r="T243" i="4" s="1"/>
  <c r="AR396" i="4"/>
  <c r="AF396" i="4" s="1"/>
  <c r="T396" i="4" s="1"/>
  <c r="AR249" i="4"/>
  <c r="AF249" i="4" s="1"/>
  <c r="T249" i="4" s="1"/>
  <c r="AR80" i="4"/>
  <c r="AF80" i="4" s="1"/>
  <c r="T80" i="4" s="1"/>
  <c r="AR667" i="4"/>
  <c r="AF667" i="4" s="1"/>
  <c r="T667" i="4" s="1"/>
  <c r="AR840" i="4"/>
  <c r="AF840" i="4" s="1"/>
  <c r="T840" i="4" s="1"/>
  <c r="AR245" i="4"/>
  <c r="AF245" i="4" s="1"/>
  <c r="T245" i="4" s="1"/>
  <c r="AR561" i="4"/>
  <c r="AF561" i="4" s="1"/>
  <c r="T561" i="4" s="1"/>
  <c r="AR501" i="4"/>
  <c r="AF501" i="4" s="1"/>
  <c r="T501" i="4" s="1"/>
  <c r="AR490" i="4"/>
  <c r="AF490" i="4" s="1"/>
  <c r="T490" i="4" s="1"/>
  <c r="AR315" i="4"/>
  <c r="AF315" i="4" s="1"/>
  <c r="T315" i="4" s="1"/>
  <c r="AR324" i="4"/>
  <c r="AF324" i="4" s="1"/>
  <c r="T324" i="4" s="1"/>
  <c r="AR93" i="4"/>
  <c r="AF93" i="4" s="1"/>
  <c r="T93" i="4" s="1"/>
  <c r="AR177" i="4"/>
  <c r="AF177" i="4" s="1"/>
  <c r="T177" i="4" s="1"/>
  <c r="AR24" i="4"/>
  <c r="AF24" i="4" s="1"/>
  <c r="T24" i="4" s="1"/>
  <c r="AR279" i="4"/>
  <c r="AF279" i="4" s="1"/>
  <c r="T279" i="4" s="1"/>
  <c r="AR130" i="4"/>
  <c r="AF130" i="4" s="1"/>
  <c r="T130" i="4" s="1"/>
  <c r="AR1225" i="4"/>
  <c r="AF1225" i="4" s="1"/>
  <c r="T1225" i="4" s="1"/>
  <c r="AR567" i="4"/>
  <c r="AF567" i="4" s="1"/>
  <c r="T567" i="4" s="1"/>
  <c r="AR1060" i="4"/>
  <c r="AF1060" i="4" s="1"/>
  <c r="T1060" i="4" s="1"/>
  <c r="AR534" i="4"/>
  <c r="AF534" i="4" s="1"/>
  <c r="T534" i="4" s="1"/>
  <c r="AR265" i="4"/>
  <c r="AF265" i="4" s="1"/>
  <c r="T265" i="4" s="1"/>
  <c r="AR904" i="4"/>
  <c r="AF904" i="4" s="1"/>
  <c r="T904" i="4" s="1"/>
  <c r="AR603" i="4"/>
  <c r="AF603" i="4" s="1"/>
  <c r="T603" i="4" s="1"/>
  <c r="AR1134" i="4"/>
  <c r="AF1134" i="4" s="1"/>
  <c r="T1134" i="4" s="1"/>
  <c r="AR441" i="4"/>
  <c r="AF441" i="4" s="1"/>
  <c r="T441" i="4" s="1"/>
  <c r="AR87" i="4"/>
  <c r="AF87" i="4" s="1"/>
  <c r="T87" i="4" s="1"/>
  <c r="AR881" i="4"/>
  <c r="AF881" i="4" s="1"/>
  <c r="T881" i="4" s="1"/>
  <c r="AR387" i="4"/>
  <c r="AF387" i="4" s="1"/>
  <c r="T387" i="4" s="1"/>
  <c r="AR351" i="4"/>
  <c r="AF351" i="4" s="1"/>
  <c r="T351" i="4" s="1"/>
  <c r="AR606" i="4"/>
  <c r="AF606" i="4" s="1"/>
  <c r="T606" i="4" s="1"/>
  <c r="AR140" i="4"/>
  <c r="AF140" i="4" s="1"/>
  <c r="T140" i="4" s="1"/>
  <c r="AR423" i="4"/>
  <c r="AF423" i="4" s="1"/>
  <c r="T423" i="4" s="1"/>
  <c r="AR1226" i="4"/>
  <c r="AF1226" i="4" s="1"/>
  <c r="T1226" i="4" s="1"/>
  <c r="AR886" i="4"/>
  <c r="AF886" i="4" s="1"/>
  <c r="T886" i="4" s="1"/>
  <c r="AR662" i="4"/>
  <c r="AF662" i="4" s="1"/>
  <c r="T662" i="4" s="1"/>
  <c r="AR745" i="4"/>
  <c r="AF745" i="4" s="1"/>
  <c r="T745" i="4" s="1"/>
  <c r="AR641" i="4"/>
  <c r="AF641" i="4" s="1"/>
  <c r="T641" i="4" s="1"/>
  <c r="AR677" i="4"/>
  <c r="AF677" i="4" s="1"/>
  <c r="T677" i="4" s="1"/>
  <c r="AR1230" i="4"/>
  <c r="AF1230" i="4" s="1"/>
  <c r="T1230" i="4" s="1"/>
  <c r="AR77" i="4"/>
  <c r="AF77" i="4" s="1"/>
  <c r="T77" i="4" s="1"/>
  <c r="AR143" i="4"/>
  <c r="AF143" i="4" s="1"/>
  <c r="T143" i="4" s="1"/>
  <c r="AR529" i="4"/>
  <c r="AF529" i="4" s="1"/>
  <c r="T529" i="4" s="1"/>
  <c r="AR379" i="4"/>
  <c r="AF379" i="4" s="1"/>
  <c r="T379" i="4" s="1"/>
  <c r="AR198" i="4"/>
  <c r="AF198" i="4" s="1"/>
  <c r="T198" i="4" s="1"/>
  <c r="AR314" i="4"/>
  <c r="AF314" i="4" s="1"/>
  <c r="T314" i="4" s="1"/>
  <c r="AR38" i="4"/>
  <c r="AF38" i="4" s="1"/>
  <c r="T38" i="4" s="1"/>
  <c r="AR428" i="4"/>
  <c r="AF428" i="4" s="1"/>
  <c r="T428" i="4" s="1"/>
  <c r="AR173" i="4"/>
  <c r="AF173" i="4" s="1"/>
  <c r="T173" i="4" s="1"/>
  <c r="AR53" i="4"/>
  <c r="AF53" i="4" s="1"/>
  <c r="T53" i="4" s="1"/>
  <c r="AR161" i="4"/>
  <c r="AF161" i="4" s="1"/>
  <c r="T161" i="4" s="1"/>
  <c r="AR85" i="4"/>
  <c r="AF85" i="4" s="1"/>
  <c r="T85" i="4" s="1"/>
  <c r="AR1093" i="4"/>
  <c r="AF1093" i="4" s="1"/>
  <c r="T1093" i="4" s="1"/>
  <c r="AR421" i="4"/>
  <c r="AF421" i="4" s="1"/>
  <c r="T421" i="4" s="1"/>
  <c r="AR941" i="4"/>
  <c r="AF941" i="4" s="1"/>
  <c r="T941" i="4" s="1"/>
  <c r="AR436" i="4"/>
  <c r="AF436" i="4" s="1"/>
  <c r="T436" i="4" s="1"/>
  <c r="AR803" i="4"/>
  <c r="AF803" i="4" s="1"/>
  <c r="T803" i="4" s="1"/>
  <c r="AR471" i="4"/>
  <c r="AF471" i="4" s="1"/>
  <c r="T471" i="4" s="1"/>
  <c r="AR308" i="4"/>
  <c r="AF308" i="4" s="1"/>
  <c r="T308" i="4" s="1"/>
  <c r="AR1183" i="4"/>
  <c r="AF1183" i="4" s="1"/>
  <c r="T1183" i="4" s="1"/>
  <c r="AR1005" i="4"/>
  <c r="AF1005" i="4" s="1"/>
  <c r="T1005" i="4" s="1"/>
  <c r="AR237" i="4"/>
  <c r="AF237" i="4" s="1"/>
  <c r="T237" i="4" s="1"/>
  <c r="AR925" i="4"/>
  <c r="AF925" i="4" s="1"/>
  <c r="T925" i="4" s="1"/>
  <c r="AR135" i="4"/>
  <c r="AF135" i="4" s="1"/>
  <c r="T135" i="4" s="1"/>
  <c r="AR1193" i="4"/>
  <c r="AF1193" i="4" s="1"/>
  <c r="T1193" i="4" s="1"/>
  <c r="AR772" i="4"/>
  <c r="AF772" i="4" s="1"/>
  <c r="T772" i="4" s="1"/>
  <c r="AR1035" i="4"/>
  <c r="AF1035" i="4" s="1"/>
  <c r="T1035" i="4" s="1"/>
  <c r="AR739" i="4"/>
  <c r="AF739" i="4" s="1"/>
  <c r="T739" i="4" s="1"/>
  <c r="AR1054" i="4"/>
  <c r="AF1054" i="4" s="1"/>
  <c r="T1054" i="4" s="1"/>
  <c r="AR657" i="4"/>
  <c r="AF657" i="4" s="1"/>
  <c r="T657" i="4" s="1"/>
  <c r="AR931" i="4"/>
  <c r="AF931" i="4" s="1"/>
  <c r="T931" i="4" s="1"/>
  <c r="AR510" i="4"/>
  <c r="AF510" i="4" s="1"/>
  <c r="T510" i="4" s="1"/>
  <c r="AR547" i="4"/>
  <c r="AF547" i="4" s="1"/>
  <c r="T547" i="4" s="1"/>
  <c r="AR134" i="4"/>
  <c r="AF134" i="4" s="1"/>
  <c r="T134" i="4" s="1"/>
  <c r="AR76" i="4"/>
  <c r="AF76" i="4" s="1"/>
  <c r="T76" i="4" s="1"/>
  <c r="AR321" i="4"/>
  <c r="AF321" i="4" s="1"/>
  <c r="T321" i="4" s="1"/>
  <c r="AR310" i="4"/>
  <c r="AF310" i="4" s="1"/>
  <c r="T310" i="4" s="1"/>
  <c r="AR1014" i="4"/>
  <c r="AF1014" i="4" s="1"/>
  <c r="T1014" i="4" s="1"/>
  <c r="AR577" i="4"/>
  <c r="AF577" i="4" s="1"/>
  <c r="T577" i="4" s="1"/>
  <c r="AR614" i="4"/>
  <c r="AF614" i="4" s="1"/>
  <c r="T614" i="4" s="1"/>
  <c r="AR531" i="4"/>
  <c r="AF531" i="4" s="1"/>
  <c r="T531" i="4" s="1"/>
  <c r="AR289" i="4"/>
  <c r="AF289" i="4" s="1"/>
  <c r="T289" i="4" s="1"/>
  <c r="AR197" i="4"/>
  <c r="AF197" i="4" s="1"/>
  <c r="T197" i="4" s="1"/>
  <c r="AR41" i="4"/>
  <c r="AF41" i="4" s="1"/>
  <c r="T41" i="4" s="1"/>
  <c r="AR147" i="4"/>
  <c r="AF147" i="4" s="1"/>
  <c r="T147" i="4" s="1"/>
  <c r="AR193" i="4"/>
  <c r="AF193" i="4" s="1"/>
  <c r="T193" i="4" s="1"/>
  <c r="AR64" i="4"/>
  <c r="AF64" i="4" s="1"/>
  <c r="T64" i="4" s="1"/>
  <c r="AR1213" i="4"/>
  <c r="AF1213" i="4" s="1"/>
  <c r="T1213" i="4" s="1"/>
  <c r="AR37" i="4"/>
  <c r="AF37" i="4" s="1"/>
  <c r="T37" i="4" s="1"/>
  <c r="AR188" i="4"/>
  <c r="AF188" i="4" s="1"/>
  <c r="T188" i="4" s="1"/>
  <c r="AR675" i="4"/>
  <c r="AF675" i="4" s="1"/>
  <c r="T675" i="4" s="1"/>
  <c r="AR333" i="4"/>
  <c r="AF333" i="4" s="1"/>
  <c r="T333" i="4" s="1"/>
  <c r="AR853" i="4"/>
  <c r="AF853" i="4" s="1"/>
  <c r="T853" i="4" s="1"/>
  <c r="AR352" i="4"/>
  <c r="AF352" i="4" s="1"/>
  <c r="T352" i="4" s="1"/>
  <c r="AR207" i="4"/>
  <c r="AF207" i="4" s="1"/>
  <c r="T207" i="4" s="1"/>
  <c r="AR857" i="4"/>
  <c r="AF857" i="4" s="1"/>
  <c r="T857" i="4" s="1"/>
  <c r="AR144" i="4"/>
  <c r="AF144" i="4" s="1"/>
  <c r="T144" i="4" s="1"/>
  <c r="AR771" i="4"/>
  <c r="AF771" i="4" s="1"/>
  <c r="T771" i="4" s="1"/>
  <c r="AR538" i="4"/>
  <c r="AF538" i="4" s="1"/>
  <c r="T538" i="4" s="1"/>
  <c r="AR385" i="4"/>
  <c r="AF385" i="4" s="1"/>
  <c r="T385" i="4" s="1"/>
  <c r="AR1245" i="4"/>
  <c r="AF1245" i="4" s="1"/>
  <c r="T1245" i="4" s="1"/>
  <c r="AR1048" i="4"/>
  <c r="AF1048" i="4" s="1"/>
  <c r="T1048" i="4" s="1"/>
  <c r="AR633" i="4"/>
  <c r="AF633" i="4" s="1"/>
  <c r="T633" i="4" s="1"/>
  <c r="AR653" i="4"/>
  <c r="AF653" i="4" s="1"/>
  <c r="T653" i="4" s="1"/>
  <c r="AR350" i="4"/>
  <c r="AF350" i="4" s="1"/>
  <c r="T350" i="4" s="1"/>
  <c r="AR765" i="4"/>
  <c r="AF765" i="4" s="1"/>
  <c r="T765" i="4" s="1"/>
  <c r="AR616" i="4"/>
  <c r="AF616" i="4" s="1"/>
  <c r="T616" i="4" s="1"/>
  <c r="AR776" i="4"/>
  <c r="AF776" i="4" s="1"/>
  <c r="T776" i="4" s="1"/>
  <c r="AR382" i="4"/>
  <c r="AF382" i="4" s="1"/>
  <c r="T382" i="4" s="1"/>
  <c r="AR344" i="4"/>
  <c r="AF344" i="4" s="1"/>
  <c r="T344" i="4" s="1"/>
  <c r="AR332" i="4"/>
  <c r="AF332" i="4" s="1"/>
  <c r="T332" i="4" s="1"/>
  <c r="AR613" i="4"/>
  <c r="AF613" i="4" s="1"/>
  <c r="T613" i="4" s="1"/>
  <c r="AR1232" i="4"/>
  <c r="AF1232" i="4" s="1"/>
  <c r="T1232" i="4" s="1"/>
  <c r="AR331" i="4"/>
  <c r="AF331" i="4" s="1"/>
  <c r="T331" i="4" s="1"/>
  <c r="AR859" i="4"/>
  <c r="AF859" i="4" s="1"/>
  <c r="T859" i="4" s="1"/>
  <c r="AR885" i="4"/>
  <c r="AF885" i="4" s="1"/>
  <c r="T885" i="4" s="1"/>
  <c r="AR12" i="4"/>
  <c r="AF12" i="4" s="1"/>
  <c r="T12" i="4" s="1"/>
  <c r="AR172" i="4"/>
  <c r="AF172" i="4" s="1"/>
  <c r="T172" i="4" s="1"/>
  <c r="AR202" i="4"/>
  <c r="AF202" i="4" s="1"/>
  <c r="T202" i="4" s="1"/>
  <c r="AR68" i="4"/>
  <c r="AF68" i="4" s="1"/>
  <c r="T68" i="4" s="1"/>
  <c r="AR1221" i="4"/>
  <c r="AF1221" i="4" s="1"/>
  <c r="T1221" i="4" s="1"/>
  <c r="AR1087" i="4"/>
  <c r="AF1087" i="4" s="1"/>
  <c r="T1087" i="4" s="1"/>
  <c r="AR178" i="4"/>
  <c r="AF178" i="4" s="1"/>
  <c r="T178" i="4" s="1"/>
  <c r="AR78" i="4"/>
  <c r="AF78" i="4" s="1"/>
  <c r="T78" i="4" s="1"/>
  <c r="AR579" i="4"/>
  <c r="AF579" i="4" s="1"/>
  <c r="T579" i="4" s="1"/>
  <c r="AR297" i="4"/>
  <c r="AF297" i="4" s="1"/>
  <c r="T297" i="4" s="1"/>
  <c r="AR692" i="4"/>
  <c r="AF692" i="4" s="1"/>
  <c r="T692" i="4" s="1"/>
  <c r="AR1269" i="4"/>
  <c r="AF1269" i="4" s="1"/>
  <c r="T1269" i="4" s="1"/>
  <c r="AR224" i="4"/>
  <c r="AF224" i="4" s="1"/>
  <c r="T224" i="4" s="1"/>
  <c r="AR106" i="4"/>
  <c r="AF106" i="4" s="1"/>
  <c r="T106" i="4" s="1"/>
  <c r="AR1072" i="4"/>
  <c r="AF1072" i="4" s="1"/>
  <c r="T1072" i="4" s="1"/>
  <c r="AR1259" i="4"/>
  <c r="AF1259" i="4" s="1"/>
  <c r="T1259" i="4" s="1"/>
  <c r="AR959" i="4"/>
  <c r="AF959" i="4" s="1"/>
  <c r="T959" i="4" s="1"/>
  <c r="AR410" i="4"/>
  <c r="AF410" i="4" s="1"/>
  <c r="T410" i="4" s="1"/>
  <c r="AR167" i="4"/>
  <c r="AF167" i="4" s="1"/>
  <c r="T167" i="4" s="1"/>
  <c r="AR1123" i="4"/>
  <c r="AF1123" i="4" s="1"/>
  <c r="T1123" i="4" s="1"/>
  <c r="AR936" i="4"/>
  <c r="AF936" i="4" s="1"/>
  <c r="T936" i="4" s="1"/>
  <c r="AR526" i="4"/>
  <c r="AF526" i="4" s="1"/>
  <c r="T526" i="4" s="1"/>
  <c r="AR478" i="4"/>
  <c r="AF478" i="4" s="1"/>
  <c r="T478" i="4" s="1"/>
  <c r="AR199" i="4"/>
  <c r="AF199" i="4" s="1"/>
  <c r="T199" i="4" s="1"/>
  <c r="AR1169" i="4"/>
  <c r="AF1169" i="4" s="1"/>
  <c r="T1169" i="4" s="1"/>
  <c r="AR484" i="4"/>
  <c r="AF484" i="4" s="1"/>
  <c r="T484" i="4" s="1"/>
  <c r="AR542" i="4"/>
  <c r="AF542" i="4" s="1"/>
  <c r="T542" i="4" s="1"/>
  <c r="AR242" i="4"/>
  <c r="AF242" i="4" s="1"/>
  <c r="T242" i="4" s="1"/>
  <c r="AR192" i="4"/>
  <c r="AF192" i="4" s="1"/>
  <c r="T192" i="4" s="1"/>
  <c r="AR274" i="4"/>
  <c r="AF274" i="4" s="1"/>
  <c r="T274" i="4" s="1"/>
  <c r="AR1023" i="4"/>
  <c r="AF1023" i="4" s="1"/>
  <c r="T1023" i="4" s="1"/>
  <c r="AR548" i="4"/>
  <c r="AF548" i="4" s="1"/>
  <c r="T548" i="4" s="1"/>
  <c r="AR402" i="4"/>
  <c r="AF402" i="4" s="1"/>
  <c r="T402" i="4" s="1"/>
  <c r="AR184" i="4"/>
  <c r="AF184" i="4" s="1"/>
  <c r="T184" i="4" s="1"/>
  <c r="AR727" i="4"/>
  <c r="AF727" i="4" s="1"/>
  <c r="T727" i="4" s="1"/>
  <c r="AR787" i="4"/>
  <c r="AF787" i="4" s="1"/>
  <c r="T787" i="4" s="1"/>
  <c r="AR386" i="4"/>
  <c r="AF386" i="4" s="1"/>
  <c r="T386" i="4" s="1"/>
  <c r="AR968" i="4"/>
  <c r="AF968" i="4" s="1"/>
  <c r="T968" i="4" s="1"/>
  <c r="AR1179" i="4"/>
  <c r="AF1179" i="4" s="1"/>
  <c r="T1179" i="4" s="1"/>
  <c r="AR63" i="4"/>
  <c r="AF63" i="4" s="1"/>
  <c r="T63" i="4" s="1"/>
  <c r="AR47" i="4"/>
  <c r="AF47" i="4" s="1"/>
  <c r="T47" i="4" s="1"/>
  <c r="AR891" i="4"/>
  <c r="AF891" i="4" s="1"/>
  <c r="T891" i="4" s="1"/>
  <c r="AR486" i="4"/>
  <c r="AF486" i="4" s="1"/>
  <c r="T486" i="4" s="1"/>
  <c r="AR862" i="4"/>
  <c r="AF862" i="4" s="1"/>
  <c r="T862" i="4" s="1"/>
  <c r="AR15" i="4"/>
  <c r="AF15" i="4" s="1"/>
  <c r="T15" i="4" s="1"/>
  <c r="AR447" i="4"/>
  <c r="AF447" i="4" s="1"/>
  <c r="T447" i="4" s="1"/>
  <c r="AR555" i="4"/>
  <c r="AF555" i="4" s="1"/>
  <c r="T555" i="4" s="1"/>
  <c r="AR580" i="4"/>
  <c r="AF580" i="4" s="1"/>
  <c r="T580" i="4" s="1"/>
  <c r="AR196" i="4"/>
  <c r="AF196" i="4" s="1"/>
  <c r="T196" i="4" s="1"/>
  <c r="AR591" i="4"/>
  <c r="AF591" i="4" s="1"/>
  <c r="T591" i="4" s="1"/>
  <c r="AR926" i="4"/>
  <c r="AF926" i="4" s="1"/>
  <c r="T926" i="4" s="1"/>
  <c r="AR753" i="4"/>
  <c r="AF753" i="4" s="1"/>
  <c r="T753" i="4" s="1"/>
  <c r="AR296" i="4"/>
  <c r="AF296" i="4" s="1"/>
  <c r="T296" i="4" s="1"/>
  <c r="AR71" i="4"/>
  <c r="AF71" i="4" s="1"/>
  <c r="T71" i="4" s="1"/>
  <c r="AR1139" i="4"/>
  <c r="AF1139" i="4" s="1"/>
  <c r="T1139" i="4" s="1"/>
  <c r="AR808" i="4"/>
  <c r="AF808" i="4" s="1"/>
  <c r="T808" i="4" s="1"/>
  <c r="AR429" i="4"/>
  <c r="AF429" i="4" s="1"/>
  <c r="T429" i="4" s="1"/>
  <c r="AR761" i="4"/>
  <c r="AF761" i="4" s="1"/>
  <c r="T761" i="4" s="1"/>
  <c r="AR1027" i="4"/>
  <c r="AF1027" i="4" s="1"/>
  <c r="T1027" i="4" s="1"/>
  <c r="AR338" i="4"/>
  <c r="AF338" i="4" s="1"/>
  <c r="T338" i="4" s="1"/>
  <c r="AR67" i="4"/>
  <c r="AF67" i="4" s="1"/>
  <c r="T67" i="4" s="1"/>
  <c r="AR845" i="4"/>
  <c r="AF845" i="4" s="1"/>
  <c r="T845" i="4" s="1"/>
  <c r="AR131" i="4"/>
  <c r="AF131" i="4" s="1"/>
  <c r="T131" i="4" s="1"/>
  <c r="AR1267" i="4"/>
  <c r="AF1267" i="4" s="1"/>
  <c r="T1267" i="4" s="1"/>
  <c r="AR438" i="4"/>
  <c r="AF438" i="4" s="1"/>
  <c r="T438" i="4" s="1"/>
  <c r="AR1116" i="4"/>
  <c r="AF1116" i="4" s="1"/>
  <c r="T1116" i="4" s="1"/>
  <c r="AR874" i="4"/>
  <c r="AF874" i="4" s="1"/>
  <c r="T874" i="4" s="1"/>
  <c r="AR703" i="4"/>
  <c r="AF703" i="4" s="1"/>
  <c r="T703" i="4" s="1"/>
  <c r="AR117" i="4"/>
  <c r="AF117" i="4" s="1"/>
  <c r="T117" i="4" s="1"/>
  <c r="AR328" i="4"/>
  <c r="AF328" i="4" s="1"/>
  <c r="T328" i="4" s="1"/>
  <c r="AR44" i="4"/>
  <c r="AF44" i="4" s="1"/>
  <c r="T44" i="4" s="1"/>
  <c r="AR1085" i="4"/>
  <c r="AF1085" i="4" s="1"/>
  <c r="T1085" i="4" s="1"/>
  <c r="AR365" i="4"/>
  <c r="AF365" i="4" s="1"/>
  <c r="T365" i="4" s="1"/>
  <c r="AR248" i="4"/>
  <c r="AF248" i="4" s="1"/>
  <c r="T248" i="4" s="1"/>
  <c r="AR842" i="4"/>
  <c r="AF842" i="4" s="1"/>
  <c r="T842" i="4" s="1"/>
  <c r="AR1104" i="4"/>
  <c r="AF1104" i="4" s="1"/>
  <c r="T1104" i="4" s="1"/>
  <c r="AR1246" i="4"/>
  <c r="AF1246" i="4" s="1"/>
  <c r="T1246" i="4" s="1"/>
  <c r="AR1194" i="4"/>
  <c r="AF1194" i="4" s="1"/>
  <c r="T1194" i="4" s="1"/>
  <c r="AR1127" i="4"/>
  <c r="AF1127" i="4" s="1"/>
  <c r="T1127" i="4" s="1"/>
  <c r="AR946" i="4"/>
  <c r="AF946" i="4" s="1"/>
  <c r="T946" i="4" s="1"/>
  <c r="AR1059" i="4"/>
  <c r="AF1059" i="4" s="1"/>
  <c r="T1059" i="4" s="1"/>
  <c r="AR775" i="4"/>
  <c r="AF775" i="4" s="1"/>
  <c r="T775" i="4" s="1"/>
  <c r="AR341" i="4"/>
  <c r="AF341" i="4" s="1"/>
  <c r="T341" i="4" s="1"/>
  <c r="AR1166" i="4"/>
  <c r="AF1166" i="4" s="1"/>
  <c r="T1166" i="4" s="1"/>
  <c r="AR731" i="4"/>
  <c r="AF731" i="4" s="1"/>
  <c r="T731" i="4" s="1"/>
  <c r="AR82" i="4"/>
  <c r="AF82" i="4" s="1"/>
  <c r="T82" i="4" s="1"/>
  <c r="AR54" i="4"/>
  <c r="AF54" i="4" s="1"/>
  <c r="T54" i="4" s="1"/>
  <c r="AR700" i="4"/>
  <c r="AF700" i="4" s="1"/>
  <c r="T700" i="4" s="1"/>
  <c r="AR426" i="4"/>
  <c r="AF426" i="4" s="1"/>
  <c r="T426" i="4" s="1"/>
  <c r="AR417" i="4"/>
  <c r="AF417" i="4" s="1"/>
  <c r="T417" i="4" s="1"/>
  <c r="AR72" i="4"/>
  <c r="AF72" i="4" s="1"/>
  <c r="T72" i="4" s="1"/>
  <c r="AR1051" i="4"/>
  <c r="AF1051" i="4" s="1"/>
  <c r="T1051" i="4" s="1"/>
  <c r="AR805" i="4"/>
  <c r="AF805" i="4" s="1"/>
  <c r="T805" i="4" s="1"/>
  <c r="AR195" i="4"/>
  <c r="AF195" i="4" s="1"/>
  <c r="T195" i="4" s="1"/>
  <c r="AR990" i="4"/>
  <c r="AF990" i="4" s="1"/>
  <c r="T990" i="4" s="1"/>
  <c r="AR559" i="4"/>
  <c r="AF559" i="4" s="1"/>
  <c r="T559" i="4" s="1"/>
  <c r="AR238" i="4"/>
  <c r="AF238" i="4" s="1"/>
  <c r="T238" i="4" s="1"/>
  <c r="AR1234" i="4"/>
  <c r="AF1234" i="4" s="1"/>
  <c r="T1234" i="4" s="1"/>
  <c r="AR619" i="4"/>
  <c r="AF619" i="4" s="1"/>
  <c r="T619" i="4" s="1"/>
  <c r="AR171" i="4"/>
  <c r="AF171" i="4" s="1"/>
  <c r="T171" i="4" s="1"/>
  <c r="AR895" i="4"/>
  <c r="AF895" i="4" s="1"/>
  <c r="T895" i="4" s="1"/>
  <c r="AR742" i="4"/>
  <c r="AF742" i="4" s="1"/>
  <c r="T742" i="4" s="1"/>
  <c r="AR717" i="4"/>
  <c r="AF717" i="4" s="1"/>
  <c r="T717" i="4" s="1"/>
  <c r="AR110" i="4"/>
  <c r="AF110" i="4" s="1"/>
  <c r="T110" i="4" s="1"/>
  <c r="AR1163" i="4"/>
  <c r="AF1163" i="4" s="1"/>
  <c r="T1163" i="4" s="1"/>
  <c r="AR36" i="4"/>
  <c r="AF36" i="4" s="1"/>
  <c r="T36" i="4" s="1"/>
  <c r="AR834" i="4"/>
  <c r="AF834" i="4" s="1"/>
  <c r="T834" i="4" s="1"/>
  <c r="AR965" i="4"/>
  <c r="AF965" i="4" s="1"/>
  <c r="T965" i="4" s="1"/>
  <c r="AR186" i="4"/>
  <c r="AF186" i="4" s="1"/>
  <c r="T186" i="4" s="1"/>
  <c r="AR984" i="4"/>
  <c r="AF984" i="4" s="1"/>
  <c r="T984" i="4" s="1"/>
  <c r="AR903" i="4"/>
  <c r="AF903" i="4" s="1"/>
  <c r="T903" i="4" s="1"/>
  <c r="AR1202" i="4"/>
  <c r="AF1202" i="4" s="1"/>
  <c r="T1202" i="4" s="1"/>
  <c r="AR841" i="4"/>
  <c r="AF841" i="4" s="1"/>
  <c r="T841" i="4" s="1"/>
  <c r="AR1025" i="4"/>
  <c r="AF1025" i="4" s="1"/>
  <c r="T1025" i="4" s="1"/>
  <c r="AR947" i="4"/>
  <c r="AF947" i="4" s="1"/>
  <c r="T947" i="4" s="1"/>
  <c r="AR836" i="4"/>
  <c r="AF836" i="4" s="1"/>
  <c r="T836" i="4" s="1"/>
  <c r="AR944" i="4"/>
  <c r="AF944" i="4" s="1"/>
  <c r="T944" i="4" s="1"/>
  <c r="AR982" i="4"/>
  <c r="AF982" i="4" s="1"/>
  <c r="T982" i="4" s="1"/>
  <c r="AR615" i="4"/>
  <c r="AF615" i="4" s="1"/>
  <c r="T615" i="4" s="1"/>
  <c r="AR1135" i="4"/>
  <c r="AF1135" i="4" s="1"/>
  <c r="T1135" i="4" s="1"/>
  <c r="AR309" i="4"/>
  <c r="AF309" i="4" s="1"/>
  <c r="T309" i="4" s="1"/>
  <c r="AR906" i="4"/>
  <c r="AF906" i="4" s="1"/>
  <c r="T906" i="4" s="1"/>
  <c r="AR1044" i="4"/>
  <c r="AF1044" i="4" s="1"/>
  <c r="T1044" i="4" s="1"/>
  <c r="AR907" i="4"/>
  <c r="AF907" i="4" s="1"/>
  <c r="T907" i="4" s="1"/>
  <c r="AR415" i="4"/>
  <c r="AF415" i="4" s="1"/>
  <c r="T415" i="4" s="1"/>
  <c r="AR901" i="4"/>
  <c r="AF901" i="4" s="1"/>
  <c r="T901" i="4" s="1"/>
  <c r="AR890" i="4"/>
  <c r="AF890" i="4" s="1"/>
  <c r="T890" i="4" s="1"/>
  <c r="AR701" i="4"/>
  <c r="AF701" i="4" s="1"/>
  <c r="T701" i="4" s="1"/>
  <c r="AR132" i="4"/>
  <c r="AF132" i="4" s="1"/>
  <c r="T132" i="4" s="1"/>
  <c r="AR488" i="4"/>
  <c r="AF488" i="4" s="1"/>
  <c r="T488" i="4" s="1"/>
  <c r="AR252" i="4"/>
  <c r="AF252" i="4" s="1"/>
  <c r="T252" i="4" s="1"/>
  <c r="AR49" i="4"/>
  <c r="AF49" i="4" s="1"/>
  <c r="T49" i="4" s="1"/>
  <c r="AR647" i="4"/>
  <c r="AF647" i="4" s="1"/>
  <c r="T647" i="4" s="1"/>
  <c r="AR325" i="4"/>
  <c r="AF325" i="4" s="1"/>
  <c r="T325" i="4" s="1"/>
  <c r="AR933" i="4"/>
  <c r="AF933" i="4" s="1"/>
  <c r="T933" i="4" s="1"/>
  <c r="AR497" i="4"/>
  <c r="AF497" i="4" s="1"/>
  <c r="T497" i="4" s="1"/>
  <c r="AR706" i="4"/>
  <c r="AF706" i="4" s="1"/>
  <c r="T706" i="4" s="1"/>
  <c r="AR1175" i="4"/>
  <c r="AF1175" i="4" s="1"/>
  <c r="T1175" i="4" s="1"/>
  <c r="AR481" i="4"/>
  <c r="AF481" i="4" s="1"/>
  <c r="T481" i="4" s="1"/>
  <c r="AR470" i="4"/>
  <c r="AF470" i="4" s="1"/>
  <c r="T470" i="4" s="1"/>
  <c r="AR20" i="4"/>
  <c r="AF20" i="4" s="1"/>
  <c r="T20" i="4" s="1"/>
  <c r="AR1180" i="4"/>
  <c r="AF1180" i="4" s="1"/>
  <c r="T1180" i="4" s="1"/>
  <c r="AR1115" i="4"/>
  <c r="AF1115" i="4" s="1"/>
  <c r="T1115" i="4" s="1"/>
  <c r="AR1050" i="4"/>
  <c r="AF1050" i="4" s="1"/>
  <c r="T1050" i="4" s="1"/>
  <c r="AR628" i="4"/>
  <c r="AF628" i="4" s="1"/>
  <c r="T628" i="4" s="1"/>
  <c r="AR483" i="4"/>
  <c r="AF483" i="4" s="1"/>
  <c r="T483" i="4" s="1"/>
  <c r="AR50" i="4"/>
  <c r="AF50" i="4" s="1"/>
  <c r="T50" i="4" s="1"/>
  <c r="AR1196" i="4"/>
  <c r="AF1196" i="4" s="1"/>
  <c r="T1196" i="4" s="1"/>
  <c r="AR1002" i="4"/>
  <c r="AF1002" i="4" s="1"/>
  <c r="T1002" i="4" s="1"/>
  <c r="AR174" i="4"/>
  <c r="AF174" i="4" s="1"/>
  <c r="T174" i="4" s="1"/>
  <c r="AR283" i="4"/>
  <c r="AF283" i="4" s="1"/>
  <c r="T283" i="4" s="1"/>
  <c r="AR788" i="4"/>
  <c r="AF788" i="4" s="1"/>
  <c r="T788" i="4" s="1"/>
  <c r="AR491" i="4"/>
  <c r="AF491" i="4" s="1"/>
  <c r="T491" i="4" s="1"/>
  <c r="AR270" i="4"/>
  <c r="AF270" i="4" s="1"/>
  <c r="T270" i="4" s="1"/>
  <c r="AR1171" i="4"/>
  <c r="AF1171" i="4" s="1"/>
  <c r="T1171" i="4" s="1"/>
  <c r="AR479" i="4"/>
  <c r="AF479" i="4" s="1"/>
  <c r="T479" i="4" s="1"/>
  <c r="AR716" i="4"/>
  <c r="AF716" i="4" s="1"/>
  <c r="T716" i="4" s="1"/>
  <c r="AR517" i="4"/>
  <c r="AF517" i="4" s="1"/>
  <c r="T517" i="4" s="1"/>
  <c r="AR273" i="4"/>
  <c r="AF273" i="4" s="1"/>
  <c r="T273" i="4" s="1"/>
  <c r="AR782" i="4"/>
  <c r="AF782" i="4" s="1"/>
  <c r="T782" i="4" s="1"/>
  <c r="AR368" i="4"/>
  <c r="AF368" i="4" s="1"/>
  <c r="T368" i="4" s="1"/>
  <c r="AR99" i="4"/>
  <c r="AF99" i="4" s="1"/>
  <c r="T99" i="4" s="1"/>
  <c r="AR525" i="4"/>
  <c r="AF525" i="4" s="1"/>
  <c r="T525" i="4" s="1"/>
  <c r="AR398" i="4"/>
  <c r="AF398" i="4" s="1"/>
  <c r="T398" i="4" s="1"/>
  <c r="AR607" i="4"/>
  <c r="AF607" i="4" s="1"/>
  <c r="T607" i="4" s="1"/>
  <c r="AR499" i="4"/>
  <c r="AF499" i="4" s="1"/>
  <c r="T499" i="4" s="1"/>
  <c r="AR991" i="4"/>
  <c r="AF991" i="4" s="1"/>
  <c r="T991" i="4" s="1"/>
  <c r="AR868" i="4"/>
  <c r="AF868" i="4" s="1"/>
  <c r="T868" i="4" s="1"/>
  <c r="AR620" i="4"/>
  <c r="AF620" i="4" s="1"/>
  <c r="T620" i="4" s="1"/>
  <c r="AR356" i="4"/>
  <c r="AF356" i="4" s="1"/>
  <c r="T356" i="4" s="1"/>
  <c r="AR544" i="4"/>
  <c r="AF544" i="4" s="1"/>
  <c r="T544" i="4" s="1"/>
  <c r="AR552" i="4"/>
  <c r="AF552" i="4" s="1"/>
  <c r="T552" i="4" s="1"/>
  <c r="AR450" i="4"/>
  <c r="AF450" i="4" s="1"/>
  <c r="T450" i="4" s="1"/>
  <c r="AR1205" i="4"/>
  <c r="AF1205" i="4" s="1"/>
  <c r="T1205" i="4" s="1"/>
  <c r="AR897" i="4"/>
  <c r="AF897" i="4" s="1"/>
  <c r="T897" i="4" s="1"/>
  <c r="AR652" i="4"/>
  <c r="AF652" i="4" s="1"/>
  <c r="T652" i="4" s="1"/>
  <c r="AR343" i="4"/>
  <c r="AF343" i="4" s="1"/>
  <c r="T343" i="4" s="1"/>
  <c r="AR511" i="4"/>
  <c r="AF511" i="4" s="1"/>
  <c r="T511" i="4" s="1"/>
  <c r="AR1209" i="4"/>
  <c r="AF1209" i="4" s="1"/>
  <c r="T1209" i="4" s="1"/>
  <c r="AR123" i="4"/>
  <c r="AF123" i="4" s="1"/>
  <c r="T123" i="4" s="1"/>
  <c r="AR783" i="4"/>
  <c r="AF783" i="4" s="1"/>
  <c r="T783" i="4" s="1"/>
  <c r="AR1244" i="4"/>
  <c r="AF1244" i="4" s="1"/>
  <c r="T1244" i="4" s="1"/>
  <c r="AR1089" i="4"/>
  <c r="AF1089" i="4" s="1"/>
  <c r="T1089" i="4" s="1"/>
  <c r="AR495" i="4"/>
  <c r="AF495" i="4" s="1"/>
  <c r="T495" i="4" s="1"/>
  <c r="AR960" i="4"/>
  <c r="AF960" i="4" s="1"/>
  <c r="T960" i="4" s="1"/>
  <c r="AR1132" i="4"/>
  <c r="AF1132" i="4" s="1"/>
  <c r="T1132" i="4" s="1"/>
  <c r="AR533" i="4"/>
  <c r="AF533" i="4" s="1"/>
  <c r="T533" i="4" s="1"/>
  <c r="AR512" i="4"/>
  <c r="AF512" i="4" s="1"/>
  <c r="T512" i="4" s="1"/>
  <c r="AR62" i="4"/>
  <c r="AF62" i="4" s="1"/>
  <c r="T62" i="4" s="1"/>
  <c r="AR563" i="4"/>
  <c r="AF563" i="4" s="1"/>
  <c r="T563" i="4" s="1"/>
  <c r="AR266" i="4"/>
  <c r="AF266" i="4" s="1"/>
  <c r="T266" i="4" s="1"/>
  <c r="AR963" i="4"/>
  <c r="AF963" i="4" s="1"/>
  <c r="T963" i="4" s="1"/>
  <c r="AR560" i="4"/>
  <c r="AF560" i="4" s="1"/>
  <c r="T560" i="4" s="1"/>
  <c r="AR469" i="4"/>
  <c r="AF469" i="4" s="1"/>
  <c r="T469" i="4" s="1"/>
  <c r="AR203" i="4"/>
  <c r="AF203" i="4" s="1"/>
  <c r="T203" i="4" s="1"/>
  <c r="AR416" i="4"/>
  <c r="AF416" i="4" s="1"/>
  <c r="T416" i="4" s="1"/>
  <c r="AR562" i="4"/>
  <c r="AF562" i="4" s="1"/>
  <c r="T562" i="4" s="1"/>
  <c r="AR550" i="4"/>
  <c r="AF550" i="4" s="1"/>
  <c r="T550" i="4" s="1"/>
  <c r="AR961" i="4"/>
  <c r="AF961" i="4" s="1"/>
  <c r="T961" i="4" s="1"/>
  <c r="AR1220" i="4"/>
  <c r="AF1220" i="4" s="1"/>
  <c r="T1220" i="4" s="1"/>
  <c r="AR786" i="4"/>
  <c r="AF786" i="4" s="1"/>
  <c r="T786" i="4" s="1"/>
  <c r="AR316" i="4"/>
  <c r="AF316" i="4" s="1"/>
  <c r="T316" i="4" s="1"/>
  <c r="AR520" i="4"/>
  <c r="AF520" i="4" s="1"/>
  <c r="T520" i="4" s="1"/>
  <c r="AR1156" i="4"/>
  <c r="AF1156" i="4" s="1"/>
  <c r="T1156" i="4" s="1"/>
  <c r="AR448" i="4"/>
  <c r="AF448" i="4" s="1"/>
  <c r="T448" i="4" s="1"/>
  <c r="AR1144" i="4"/>
  <c r="AF1144" i="4" s="1"/>
  <c r="T1144" i="4" s="1"/>
  <c r="AR733" i="4"/>
  <c r="AF733" i="4" s="1"/>
  <c r="T733" i="4" s="1"/>
  <c r="AR260" i="4"/>
  <c r="AF260" i="4" s="1"/>
  <c r="T260" i="4" s="1"/>
  <c r="AR1131" i="4"/>
  <c r="AF1131" i="4" s="1"/>
  <c r="T1131" i="4" s="1"/>
  <c r="AR939" i="4"/>
  <c r="AF939" i="4" s="1"/>
  <c r="T939" i="4" s="1"/>
  <c r="AR509" i="4"/>
  <c r="AF509" i="4" s="1"/>
  <c r="T509" i="4" s="1"/>
  <c r="AR57" i="4"/>
  <c r="AF57" i="4" s="1"/>
  <c r="T57" i="4" s="1"/>
  <c r="AR179" i="4"/>
  <c r="AF179" i="4" s="1"/>
  <c r="T179" i="4" s="1"/>
  <c r="AR1010" i="4"/>
  <c r="AF1010" i="4" s="1"/>
  <c r="T1010" i="4" s="1"/>
  <c r="AR404" i="4"/>
  <c r="AF404" i="4" s="1"/>
  <c r="T404" i="4" s="1"/>
  <c r="AR981" i="4"/>
  <c r="AF981" i="4" s="1"/>
  <c r="T981" i="4" s="1"/>
  <c r="AR707" i="4"/>
  <c r="AF707" i="4" s="1"/>
  <c r="T707" i="4" s="1"/>
  <c r="AR468" i="4"/>
  <c r="AF468" i="4" s="1"/>
  <c r="T468" i="4" s="1"/>
  <c r="AR275" i="4"/>
  <c r="AF275" i="4" s="1"/>
  <c r="T275" i="4" s="1"/>
  <c r="AR420" i="4"/>
  <c r="AF420" i="4" s="1"/>
  <c r="T420" i="4" s="1"/>
  <c r="AR1017" i="4"/>
  <c r="AF1017" i="4" s="1"/>
  <c r="T1017" i="4" s="1"/>
  <c r="AR830" i="4"/>
  <c r="AF830" i="4" s="1"/>
  <c r="T830" i="4" s="1"/>
  <c r="AR165" i="4"/>
  <c r="AF165" i="4" s="1"/>
  <c r="T165" i="4" s="1"/>
  <c r="AR1007" i="4"/>
  <c r="AF1007" i="4" s="1"/>
  <c r="T1007" i="4" s="1"/>
  <c r="AR998" i="4"/>
  <c r="AF998" i="4" s="1"/>
  <c r="T998" i="4" s="1"/>
  <c r="AR812" i="4"/>
  <c r="AF812" i="4" s="1"/>
  <c r="T812" i="4" s="1"/>
  <c r="AR56" i="4"/>
  <c r="AF56" i="4" s="1"/>
  <c r="T56" i="4" s="1"/>
  <c r="AR848" i="4"/>
  <c r="AF848" i="4" s="1"/>
  <c r="T848" i="4" s="1"/>
  <c r="AR861" i="4"/>
  <c r="AF861" i="4" s="1"/>
  <c r="T861" i="4" s="1"/>
  <c r="AR916" i="4"/>
  <c r="AF916" i="4" s="1"/>
  <c r="T916" i="4" s="1"/>
  <c r="AR825" i="4"/>
  <c r="AF825" i="4" s="1"/>
  <c r="T825" i="4" s="1"/>
  <c r="AR818" i="4"/>
  <c r="AF818" i="4" s="1"/>
  <c r="T818" i="4" s="1"/>
  <c r="AR1147" i="4"/>
  <c r="AF1147" i="4" s="1"/>
  <c r="T1147" i="4" s="1"/>
  <c r="AR1148" i="4"/>
  <c r="AF1148" i="4" s="1"/>
  <c r="T1148" i="4" s="1"/>
  <c r="AR643" i="4"/>
  <c r="AF643" i="4" s="1"/>
  <c r="T643" i="4" s="1"/>
  <c r="AR734" i="4"/>
  <c r="AF734" i="4" s="1"/>
  <c r="T734" i="4" s="1"/>
  <c r="AR730" i="4"/>
  <c r="AF730" i="4" s="1"/>
  <c r="T730" i="4" s="1"/>
  <c r="AR1045" i="4"/>
  <c r="AF1045" i="4" s="1"/>
  <c r="T1045" i="4" s="1"/>
  <c r="AR307" i="4"/>
  <c r="AF307" i="4" s="1"/>
  <c r="T307" i="4" s="1"/>
  <c r="AR222" i="4"/>
  <c r="AF222" i="4" s="1"/>
  <c r="T222" i="4" s="1"/>
  <c r="AR940" i="4"/>
  <c r="AF940" i="4" s="1"/>
  <c r="T940" i="4" s="1"/>
  <c r="AR280" i="4"/>
  <c r="AF280" i="4" s="1"/>
  <c r="T280" i="4" s="1"/>
  <c r="AR35" i="4"/>
  <c r="AF35" i="4" s="1"/>
  <c r="T35" i="4" s="1"/>
  <c r="AR690" i="4"/>
  <c r="AF690" i="4" s="1"/>
  <c r="T690" i="4" s="1"/>
  <c r="AR1137" i="4"/>
  <c r="AF1137" i="4" s="1"/>
  <c r="T1137" i="4" s="1"/>
  <c r="AR551" i="4"/>
  <c r="AF551" i="4" s="1"/>
  <c r="T551" i="4" s="1"/>
  <c r="AR1018" i="4"/>
  <c r="AF1018" i="4" s="1"/>
  <c r="T1018" i="4" s="1"/>
  <c r="AR18" i="4"/>
  <c r="AF18" i="4" s="1"/>
  <c r="T18" i="4" s="1"/>
  <c r="AR1164" i="4"/>
  <c r="AF1164" i="4" s="1"/>
  <c r="T1164" i="4" s="1"/>
  <c r="AR854" i="4"/>
  <c r="AF854" i="4" s="1"/>
  <c r="T854" i="4" s="1"/>
  <c r="AR546" i="4"/>
  <c r="AF546" i="4" s="1"/>
  <c r="T546" i="4" s="1"/>
  <c r="AR455" i="4"/>
  <c r="AF455" i="4" s="1"/>
  <c r="T455" i="4" s="1"/>
  <c r="AR247" i="4"/>
  <c r="AF247" i="4" s="1"/>
  <c r="T247" i="4" s="1"/>
  <c r="AR608" i="4"/>
  <c r="AF608" i="4" s="1"/>
  <c r="T608" i="4" s="1"/>
  <c r="AR598" i="4"/>
  <c r="AF598" i="4" s="1"/>
  <c r="T598" i="4" s="1"/>
  <c r="AR227" i="4"/>
  <c r="AF227" i="4" s="1"/>
  <c r="T227" i="4" s="1"/>
  <c r="AR648" i="4"/>
  <c r="AF648" i="4" s="1"/>
  <c r="T648" i="4" s="1"/>
  <c r="AR431" i="4"/>
  <c r="AF431" i="4" s="1"/>
  <c r="T431" i="4" s="1"/>
  <c r="AR200" i="4"/>
  <c r="AF200" i="4" s="1"/>
  <c r="T200" i="4" s="1"/>
  <c r="AR1008" i="4"/>
  <c r="AF1008" i="4" s="1"/>
  <c r="T1008" i="4" s="1"/>
  <c r="AR212" i="4"/>
  <c r="AF212" i="4" s="1"/>
  <c r="T212" i="4" s="1"/>
  <c r="AR155" i="4"/>
  <c r="AF155" i="4" s="1"/>
  <c r="T155" i="4" s="1"/>
  <c r="AR599" i="4"/>
  <c r="AF599" i="4" s="1"/>
  <c r="T599" i="4" s="1"/>
  <c r="AR969" i="4"/>
  <c r="AF969" i="4" s="1"/>
  <c r="T969" i="4" s="1"/>
  <c r="AR500" i="4"/>
  <c r="AF500" i="4" s="1"/>
  <c r="T500" i="4" s="1"/>
  <c r="AR392" i="4"/>
  <c r="AF392" i="4" s="1"/>
  <c r="T392" i="4" s="1"/>
  <c r="AR457" i="4"/>
  <c r="AF457" i="4" s="1"/>
  <c r="T457" i="4" s="1"/>
  <c r="AR915" i="4"/>
  <c r="AF915" i="4" s="1"/>
  <c r="T915" i="4" s="1"/>
  <c r="AR740" i="4"/>
  <c r="AF740" i="4" s="1"/>
  <c r="T740" i="4" s="1"/>
  <c r="AR336" i="4"/>
  <c r="AF336" i="4" s="1"/>
  <c r="T336" i="4" s="1"/>
  <c r="AR219" i="4"/>
  <c r="AF219" i="4" s="1"/>
  <c r="T219" i="4" s="1"/>
  <c r="AR362" i="4"/>
  <c r="AF362" i="4" s="1"/>
  <c r="T362" i="4" s="1"/>
  <c r="AR70" i="4"/>
  <c r="AF70" i="4" s="1"/>
  <c r="T70" i="4" s="1"/>
  <c r="AR684" i="4"/>
  <c r="AF684" i="4" s="1"/>
  <c r="T684" i="4" s="1"/>
  <c r="AR75" i="4"/>
  <c r="AF75" i="4" s="1"/>
  <c r="T75" i="4" s="1"/>
  <c r="AR973" i="4"/>
  <c r="AF973" i="4" s="1"/>
  <c r="T973" i="4" s="1"/>
  <c r="AR201" i="4"/>
  <c r="AF201" i="4" s="1"/>
  <c r="T201" i="4" s="1"/>
  <c r="AR215" i="4"/>
  <c r="AF215" i="4" s="1"/>
  <c r="T215" i="4" s="1"/>
  <c r="AR1186" i="4"/>
  <c r="AF1186" i="4" s="1"/>
  <c r="T1186" i="4" s="1"/>
  <c r="AR754" i="4"/>
  <c r="AF754" i="4" s="1"/>
  <c r="T754" i="4" s="1"/>
  <c r="AR1216" i="4"/>
  <c r="AF1216" i="4" s="1"/>
  <c r="T1216" i="4" s="1"/>
  <c r="AR764" i="4"/>
  <c r="AF764" i="4" s="1"/>
  <c r="T764" i="4" s="1"/>
  <c r="AR889" i="4"/>
  <c r="AF889" i="4" s="1"/>
  <c r="T889" i="4" s="1"/>
  <c r="AR208" i="4"/>
  <c r="AF208" i="4" s="1"/>
  <c r="T208" i="4" s="1"/>
  <c r="AR58" i="4"/>
  <c r="AF58" i="4" s="1"/>
  <c r="T58" i="4" s="1"/>
  <c r="AR183" i="4"/>
  <c r="AF183" i="4" s="1"/>
  <c r="T183" i="4" s="1"/>
  <c r="AR1176" i="4"/>
  <c r="AF1176" i="4" s="1"/>
  <c r="T1176" i="4" s="1"/>
  <c r="AR578" i="4"/>
  <c r="AF578" i="4" s="1"/>
  <c r="T578" i="4" s="1"/>
  <c r="AR813" i="4"/>
  <c r="AF813" i="4" s="1"/>
  <c r="T813" i="4" s="1"/>
  <c r="AR699" i="4"/>
  <c r="AF699" i="4" s="1"/>
  <c r="T699" i="4" s="1"/>
  <c r="AR938" i="4"/>
  <c r="AF938" i="4" s="1"/>
  <c r="T938" i="4" s="1"/>
  <c r="AR182" i="4"/>
  <c r="AF182" i="4" s="1"/>
  <c r="T182" i="4" s="1"/>
  <c r="AR313" i="4"/>
  <c r="AF313" i="4" s="1"/>
  <c r="T313" i="4" s="1"/>
  <c r="AR665" i="4"/>
  <c r="AF665" i="4" s="1"/>
  <c r="T665" i="4" s="1"/>
  <c r="AR587" i="4"/>
  <c r="AF587" i="4" s="1"/>
  <c r="T587" i="4" s="1"/>
  <c r="AR522" i="4"/>
  <c r="AF522" i="4" s="1"/>
  <c r="T522" i="4" s="1"/>
  <c r="AR281" i="4"/>
  <c r="AF281" i="4" s="1"/>
  <c r="T281" i="4" s="1"/>
  <c r="AR25" i="4"/>
  <c r="AF25" i="4" s="1"/>
  <c r="T25" i="4" s="1"/>
  <c r="AR291" i="4"/>
  <c r="AF291" i="4" s="1"/>
  <c r="T291" i="4" s="1"/>
  <c r="AR465" i="4"/>
  <c r="AF465" i="4" s="1"/>
  <c r="T465" i="4" s="1"/>
  <c r="AR389" i="4"/>
  <c r="AF389" i="4" s="1"/>
  <c r="T389" i="4" s="1"/>
  <c r="AR59" i="4"/>
  <c r="AF59" i="4" s="1"/>
  <c r="T59" i="4" s="1"/>
  <c r="AR349" i="4"/>
  <c r="AF349" i="4" s="1"/>
  <c r="T349" i="4" s="1"/>
  <c r="AR746" i="4"/>
  <c r="AF746" i="4" s="1"/>
  <c r="T746" i="4" s="1"/>
  <c r="AR393" i="4"/>
  <c r="AF393" i="4" s="1"/>
  <c r="T393" i="4" s="1"/>
  <c r="AR360" i="4"/>
  <c r="AF360" i="4" s="1"/>
  <c r="T360" i="4" s="1"/>
  <c r="AR1181" i="4"/>
  <c r="AF1181" i="4" s="1"/>
  <c r="T1181" i="4" s="1"/>
  <c r="AR1003" i="4"/>
  <c r="AF1003" i="4" s="1"/>
  <c r="T1003" i="4" s="1"/>
  <c r="AR401" i="4"/>
  <c r="AF401" i="4" s="1"/>
  <c r="T401" i="4" s="1"/>
  <c r="AR170" i="4"/>
  <c r="AF170" i="4" s="1"/>
  <c r="T170" i="4" s="1"/>
  <c r="AR988" i="4"/>
  <c r="AF988" i="4" s="1"/>
  <c r="T988" i="4" s="1"/>
  <c r="AR611" i="4"/>
  <c r="AF611" i="4" s="1"/>
  <c r="T611" i="4" s="1"/>
  <c r="AR669" i="4"/>
  <c r="AF669" i="4" s="1"/>
  <c r="T669" i="4" s="1"/>
  <c r="AR1055" i="4"/>
  <c r="AF1055" i="4" s="1"/>
  <c r="T1055" i="4" s="1"/>
  <c r="AR872" i="4"/>
  <c r="AF872" i="4" s="1"/>
  <c r="T872" i="4" s="1"/>
  <c r="AR22" i="4"/>
  <c r="AF22" i="4" s="1"/>
  <c r="T22" i="4" s="1"/>
  <c r="AR722" i="4"/>
  <c r="AF722" i="4" s="1"/>
  <c r="T722" i="4" s="1"/>
  <c r="AR863" i="4"/>
  <c r="AF863" i="4" s="1"/>
  <c r="T863" i="4" s="1"/>
  <c r="AR1200" i="4"/>
  <c r="AF1200" i="4" s="1"/>
  <c r="T1200" i="4" s="1"/>
  <c r="AR1222" i="4"/>
  <c r="AF1222" i="4" s="1"/>
  <c r="T1222" i="4" s="1"/>
  <c r="AR918" i="4"/>
  <c r="AF918" i="4" s="1"/>
  <c r="T918" i="4" s="1"/>
  <c r="AR218" i="4"/>
  <c r="AF218" i="4" s="1"/>
  <c r="T218" i="4" s="1"/>
  <c r="AR217" i="4"/>
  <c r="AF217" i="4" s="1"/>
  <c r="T217" i="4" s="1"/>
  <c r="AR162" i="4"/>
  <c r="AF162" i="4" s="1"/>
  <c r="T162" i="4" s="1"/>
  <c r="AR1099" i="4"/>
  <c r="AF1099" i="4" s="1"/>
  <c r="T1099" i="4" s="1"/>
  <c r="AR1143" i="4"/>
  <c r="AF1143" i="4" s="1"/>
  <c r="T1143" i="4" s="1"/>
  <c r="AR1155" i="4"/>
  <c r="AF1155" i="4" s="1"/>
  <c r="T1155" i="4" s="1"/>
  <c r="AR519" i="4"/>
  <c r="AF519" i="4" s="1"/>
  <c r="T519" i="4" s="1"/>
  <c r="AR494" i="4"/>
  <c r="AF494" i="4" s="1"/>
  <c r="T494" i="4" s="1"/>
  <c r="AR211" i="4"/>
  <c r="AF211" i="4" s="1"/>
  <c r="T211" i="4" s="1"/>
  <c r="AR1257" i="4"/>
  <c r="AF1257" i="4" s="1"/>
  <c r="T1257" i="4" s="1"/>
  <c r="AR515" i="4"/>
  <c r="AF515" i="4" s="1"/>
  <c r="T515" i="4" s="1"/>
  <c r="AR921" i="4"/>
  <c r="AF921" i="4" s="1"/>
  <c r="T921" i="4" s="1"/>
  <c r="AR514" i="4"/>
  <c r="AF514" i="4" s="1"/>
  <c r="T514" i="4" s="1"/>
  <c r="AR1140" i="4"/>
  <c r="AF1140" i="4" s="1"/>
  <c r="T1140" i="4" s="1"/>
  <c r="AR295" i="4"/>
  <c r="AF295" i="4" s="1"/>
  <c r="T295" i="4" s="1"/>
  <c r="AR663" i="4"/>
  <c r="AF663" i="4" s="1"/>
  <c r="T663" i="4" s="1"/>
  <c r="AR704" i="4"/>
  <c r="AF704" i="4" s="1"/>
  <c r="T704" i="4" s="1"/>
  <c r="AR997" i="4"/>
  <c r="AF997" i="4" s="1"/>
  <c r="T997" i="4" s="1"/>
  <c r="AR255" i="4"/>
  <c r="AF255" i="4" s="1"/>
  <c r="T255" i="4" s="1"/>
  <c r="AR631" i="4"/>
  <c r="AF631" i="4" s="1"/>
  <c r="T631" i="4" s="1"/>
  <c r="AR1227" i="4"/>
  <c r="AF1227" i="4" s="1"/>
  <c r="T1227" i="4" s="1"/>
  <c r="AR405" i="4"/>
  <c r="AF405" i="4" s="1"/>
  <c r="T405" i="4" s="1"/>
  <c r="AR1012" i="4"/>
  <c r="AF1012" i="4" s="1"/>
  <c r="T1012" i="4" s="1"/>
  <c r="AR1117" i="4"/>
  <c r="AF1117" i="4" s="1"/>
  <c r="T1117" i="4" s="1"/>
  <c r="AR964" i="4"/>
  <c r="AF964" i="4" s="1"/>
  <c r="T964" i="4" s="1"/>
  <c r="AR924" i="4"/>
  <c r="AF924" i="4" s="1"/>
  <c r="T924" i="4" s="1"/>
  <c r="AR108" i="4"/>
  <c r="AF108" i="4" s="1"/>
  <c r="T108" i="4" s="1"/>
  <c r="AR846" i="4"/>
  <c r="AF846" i="4" s="1"/>
  <c r="T846" i="4" s="1"/>
  <c r="AR34" i="4"/>
  <c r="AF34" i="4" s="1"/>
  <c r="T34" i="4" s="1"/>
  <c r="AR66" i="4"/>
  <c r="AF66" i="4" s="1"/>
  <c r="T66" i="4" s="1"/>
  <c r="AR1251" i="4"/>
  <c r="AF1251" i="4" s="1"/>
  <c r="T1251" i="4" s="1"/>
  <c r="AR914" i="4"/>
  <c r="AF914" i="4" s="1"/>
  <c r="T914" i="4" s="1"/>
  <c r="AR832" i="4"/>
  <c r="AF832" i="4" s="1"/>
  <c r="T832" i="4" s="1"/>
  <c r="AR55" i="4"/>
  <c r="AF55" i="4" s="1"/>
  <c r="T55" i="4" s="1"/>
  <c r="AR1071" i="4"/>
  <c r="AF1071" i="4" s="1"/>
  <c r="T1071" i="4" s="1"/>
  <c r="AR541" i="4"/>
  <c r="AF541" i="4" s="1"/>
  <c r="T541" i="4" s="1"/>
  <c r="AR1043" i="4"/>
  <c r="AF1043" i="4" s="1"/>
  <c r="T1043" i="4" s="1"/>
  <c r="AR154" i="4"/>
  <c r="AF154" i="4" s="1"/>
  <c r="T154" i="4" s="1"/>
  <c r="AR1097" i="4"/>
  <c r="AF1097" i="4" s="1"/>
  <c r="T1097" i="4" s="1"/>
  <c r="AR359" i="4"/>
  <c r="AF359" i="4" s="1"/>
  <c r="T359" i="4" s="1"/>
  <c r="AR865" i="4"/>
  <c r="AF865" i="4" s="1"/>
  <c r="T865" i="4" s="1"/>
  <c r="AR1011" i="4"/>
  <c r="AF1011" i="4" s="1"/>
  <c r="T1011" i="4" s="1"/>
  <c r="AR139" i="4"/>
  <c r="AF139" i="4" s="1"/>
  <c r="T139" i="4" s="1"/>
  <c r="AR31" i="4"/>
  <c r="AF31" i="4" s="1"/>
  <c r="T31" i="4" s="1"/>
  <c r="AR1256" i="4"/>
  <c r="AF1256" i="4" s="1"/>
  <c r="T1256" i="4" s="1"/>
  <c r="AR789" i="4"/>
  <c r="AF789" i="4" s="1"/>
  <c r="T789" i="4" s="1"/>
  <c r="AR705" i="4"/>
  <c r="AF705" i="4" s="1"/>
  <c r="T705" i="4" s="1"/>
  <c r="AR1100" i="4"/>
  <c r="AF1100" i="4" s="1"/>
  <c r="T1100" i="4" s="1"/>
  <c r="AR807" i="4"/>
  <c r="AF807" i="4" s="1"/>
  <c r="T807" i="4" s="1"/>
  <c r="AR17" i="4"/>
  <c r="AF17" i="4" s="1"/>
  <c r="T17" i="4" s="1"/>
  <c r="AR327" i="4"/>
  <c r="AF327" i="4" s="1"/>
  <c r="T327" i="4" s="1"/>
  <c r="AR230" i="4"/>
  <c r="AF230" i="4" s="1"/>
  <c r="T230" i="4" s="1"/>
  <c r="AR213" i="4"/>
  <c r="AF213" i="4" s="1"/>
  <c r="T213" i="4" s="1"/>
  <c r="AR749" i="4"/>
  <c r="AF749" i="4" s="1"/>
  <c r="T749" i="4" s="1"/>
  <c r="AR847" i="4"/>
  <c r="AF847" i="4" s="1"/>
  <c r="T847" i="4" s="1"/>
  <c r="AR120" i="4"/>
  <c r="AF120" i="4" s="1"/>
  <c r="T120" i="4" s="1"/>
  <c r="AR380" i="4"/>
  <c r="AF380" i="4" s="1"/>
  <c r="T380" i="4" s="1"/>
  <c r="AR838" i="4"/>
  <c r="AF838" i="4" s="1"/>
  <c r="T838" i="4" s="1"/>
  <c r="AR804" i="4"/>
  <c r="AF804" i="4" s="1"/>
  <c r="T804" i="4" s="1"/>
  <c r="AR136" i="4"/>
  <c r="AF136" i="4" s="1"/>
  <c r="T136" i="4" s="1"/>
  <c r="AR957" i="4"/>
  <c r="AF957" i="4" s="1"/>
  <c r="T957" i="4" s="1"/>
  <c r="AR453" i="4"/>
  <c r="AF453" i="4" s="1"/>
  <c r="T453" i="4" s="1"/>
  <c r="AR276" i="4"/>
  <c r="AF276" i="4" s="1"/>
  <c r="T276" i="4" s="1"/>
  <c r="AR980" i="4"/>
  <c r="AF980" i="4" s="1"/>
  <c r="T980" i="4" s="1"/>
  <c r="AR312" i="4"/>
  <c r="AF312" i="4" s="1"/>
  <c r="T312" i="4" s="1"/>
  <c r="AR263" i="4"/>
  <c r="AF263" i="4" s="1"/>
  <c r="T263" i="4" s="1"/>
  <c r="AR880" i="4"/>
  <c r="AF880" i="4" s="1"/>
  <c r="T880" i="4" s="1"/>
  <c r="AR345" i="4"/>
  <c r="AF345" i="4" s="1"/>
  <c r="T345" i="4" s="1"/>
  <c r="AR69" i="4"/>
  <c r="AF69" i="4" s="1"/>
  <c r="T69" i="4" s="1"/>
  <c r="AR1106" i="4"/>
  <c r="AF1106" i="4" s="1"/>
  <c r="T1106" i="4" s="1"/>
  <c r="AR1110" i="4"/>
  <c r="AF1110" i="4" s="1"/>
  <c r="T1110" i="4" s="1"/>
  <c r="AR430" i="4"/>
  <c r="AF430" i="4" s="1"/>
  <c r="T430" i="4" s="1"/>
  <c r="AR225" i="4"/>
  <c r="AF225" i="4" s="1"/>
  <c r="T225" i="4" s="1"/>
  <c r="AR799" i="4"/>
  <c r="AF799" i="4" s="1"/>
  <c r="T799" i="4" s="1"/>
  <c r="AR530" i="4"/>
  <c r="AF530" i="4" s="1"/>
  <c r="T530" i="4" s="1"/>
  <c r="AR636" i="4"/>
  <c r="AF636" i="4" s="1"/>
  <c r="T636" i="4" s="1"/>
  <c r="AR900" i="4"/>
  <c r="AF900" i="4" s="1"/>
  <c r="T900" i="4" s="1"/>
  <c r="AR672" i="4"/>
  <c r="AF672" i="4" s="1"/>
  <c r="T672" i="4" s="1"/>
  <c r="AR160" i="4"/>
  <c r="AF160" i="4" s="1"/>
  <c r="T160" i="4" s="1"/>
  <c r="AR1264" i="4"/>
  <c r="AF1264" i="4" s="1"/>
  <c r="T1264" i="4" s="1"/>
  <c r="AR835" i="4"/>
  <c r="AF835" i="4" s="1"/>
  <c r="T835" i="4" s="1"/>
  <c r="AR1192" i="4"/>
  <c r="AF1192" i="4" s="1"/>
  <c r="T1192" i="4" s="1"/>
  <c r="AR856" i="4"/>
  <c r="AF856" i="4" s="1"/>
  <c r="T856" i="4" s="1"/>
  <c r="AR664" i="4"/>
  <c r="AF664" i="4" s="1"/>
  <c r="T664" i="4" s="1"/>
  <c r="AR152" i="4"/>
  <c r="AF152" i="4" s="1"/>
  <c r="T152" i="4" s="1"/>
  <c r="AR1217" i="4"/>
  <c r="AF1217" i="4" s="1"/>
  <c r="T1217" i="4" s="1"/>
  <c r="AR1068" i="4"/>
  <c r="AF1068" i="4" s="1"/>
  <c r="T1068" i="4" s="1"/>
  <c r="AR747" i="4"/>
  <c r="AF747" i="4" s="1"/>
  <c r="T747" i="4" s="1"/>
  <c r="AR466" i="4"/>
  <c r="AF466" i="4" s="1"/>
  <c r="T466" i="4" s="1"/>
  <c r="AR81" i="4"/>
  <c r="AF81" i="4" s="1"/>
  <c r="T81" i="4" s="1"/>
  <c r="AR1260" i="4"/>
  <c r="AF1260" i="4" s="1"/>
  <c r="T1260" i="4" s="1"/>
  <c r="AR1201" i="4"/>
  <c r="AF1201" i="4" s="1"/>
  <c r="T1201" i="4" s="1"/>
  <c r="AR855" i="4"/>
  <c r="AF855" i="4" s="1"/>
  <c r="T855" i="4" s="1"/>
  <c r="AR673" i="4"/>
  <c r="AF673" i="4" s="1"/>
  <c r="T673" i="4" s="1"/>
  <c r="AR461" i="4"/>
  <c r="AF461" i="4" s="1"/>
  <c r="T461" i="4" s="1"/>
  <c r="AR292" i="4"/>
  <c r="AF292" i="4" s="1"/>
  <c r="T292" i="4" s="1"/>
  <c r="AR293" i="4"/>
  <c r="AF293" i="4" s="1"/>
  <c r="T293" i="4" s="1"/>
  <c r="AR680" i="4"/>
  <c r="AF680" i="4" s="1"/>
  <c r="T680" i="4" s="1"/>
  <c r="AR999" i="4"/>
  <c r="AF999" i="4" s="1"/>
  <c r="T999" i="4" s="1"/>
  <c r="AR407" i="4"/>
  <c r="AF407" i="4" s="1"/>
  <c r="T407" i="4" s="1"/>
  <c r="AR575" i="4"/>
  <c r="AF575" i="4" s="1"/>
  <c r="T575" i="4" s="1"/>
  <c r="AR1141" i="4"/>
  <c r="AF1141" i="4" s="1"/>
  <c r="T1141" i="4" s="1"/>
  <c r="AR715" i="4"/>
  <c r="AF715" i="4" s="1"/>
  <c r="T715" i="4" s="1"/>
  <c r="AR592" i="4"/>
  <c r="AF592" i="4" s="1"/>
  <c r="T592" i="4" s="1"/>
  <c r="AR1073" i="4"/>
  <c r="AF1073" i="4" s="1"/>
  <c r="T1073" i="4" s="1"/>
  <c r="AR1040" i="4"/>
  <c r="AF1040" i="4" s="1"/>
  <c r="T1040" i="4" s="1"/>
  <c r="AR582" i="4"/>
  <c r="AF582" i="4" s="1"/>
  <c r="T582" i="4" s="1"/>
  <c r="AR1223" i="4"/>
  <c r="AF1223" i="4" s="1"/>
  <c r="T1223" i="4" s="1"/>
  <c r="AR1079" i="4"/>
  <c r="AF1079" i="4" s="1"/>
  <c r="T1079" i="4" s="1"/>
  <c r="AR970" i="4"/>
  <c r="AF970" i="4" s="1"/>
  <c r="T970" i="4" s="1"/>
  <c r="AR572" i="4"/>
  <c r="AF572" i="4" s="1"/>
  <c r="T572" i="4" s="1"/>
  <c r="AR948" i="4"/>
  <c r="AF948" i="4" s="1"/>
  <c r="T948" i="4" s="1"/>
  <c r="AR640" i="4"/>
  <c r="AF640" i="4" s="1"/>
  <c r="T640" i="4" s="1"/>
  <c r="AR287" i="4"/>
  <c r="AF287" i="4" s="1"/>
  <c r="T287" i="4" s="1"/>
  <c r="AR300" i="4"/>
  <c r="AF300" i="4" s="1"/>
  <c r="T300" i="4" s="1"/>
  <c r="AR1088" i="4"/>
  <c r="AF1088" i="4" s="1"/>
  <c r="T1088" i="4" s="1"/>
  <c r="AR1114" i="4"/>
  <c r="AF1114" i="4" s="1"/>
  <c r="T1114" i="4" s="1"/>
  <c r="AR1090" i="4"/>
  <c r="AF1090" i="4" s="1"/>
  <c r="T1090" i="4" s="1"/>
  <c r="AR632" i="4"/>
  <c r="AF632" i="4" s="1"/>
  <c r="T632" i="4" s="1"/>
  <c r="AR191" i="4"/>
  <c r="AF191" i="4" s="1"/>
  <c r="T191" i="4" s="1"/>
  <c r="AR127" i="4"/>
  <c r="AF127" i="4" s="1"/>
  <c r="T127" i="4" s="1"/>
  <c r="AR887" i="4"/>
  <c r="AF887" i="4" s="1"/>
  <c r="T887" i="4" s="1"/>
  <c r="AR114" i="4"/>
  <c r="AF114" i="4" s="1"/>
  <c r="T114" i="4" s="1"/>
  <c r="AR39" i="4"/>
  <c r="AF39" i="4" s="1"/>
  <c r="T39" i="4" s="1"/>
  <c r="AR1263" i="4"/>
  <c r="AF1263" i="4" s="1"/>
  <c r="T1263" i="4" s="1"/>
  <c r="AR103" i="4"/>
  <c r="AF103" i="4" s="1"/>
  <c r="T103" i="4" s="1"/>
  <c r="AR507" i="4"/>
  <c r="AF507" i="4" s="1"/>
  <c r="T507" i="4" s="1"/>
  <c r="AR755" i="4"/>
  <c r="AF755" i="4" s="1"/>
  <c r="T755" i="4" s="1"/>
  <c r="AR422" i="4"/>
  <c r="AF422" i="4" s="1"/>
  <c r="T422" i="4" s="1"/>
  <c r="AR1198" i="4"/>
  <c r="AF1198" i="4" s="1"/>
  <c r="T1198" i="4" s="1"/>
  <c r="AR1265" i="4"/>
  <c r="AF1265" i="4" s="1"/>
  <c r="T1265" i="4" s="1"/>
  <c r="AR434" i="4"/>
  <c r="AF434" i="4" s="1"/>
  <c r="T434" i="4" s="1"/>
  <c r="AR820" i="4"/>
  <c r="AF820" i="4" s="1"/>
  <c r="T820" i="4" s="1"/>
  <c r="AR205" i="4"/>
  <c r="AF205" i="4" s="1"/>
  <c r="T205" i="4" s="1"/>
  <c r="AR674" i="4"/>
  <c r="AF674" i="4" s="1"/>
  <c r="T674" i="4" s="1"/>
  <c r="AR583" i="4"/>
  <c r="AF583" i="4" s="1"/>
  <c r="T583" i="4" s="1"/>
  <c r="AR762" i="4"/>
  <c r="AF762" i="4" s="1"/>
  <c r="T762" i="4" s="1"/>
  <c r="AR432" i="4"/>
  <c r="AF432" i="4" s="1"/>
  <c r="T432" i="4" s="1"/>
  <c r="AR1149" i="4"/>
  <c r="AF1149" i="4" s="1"/>
  <c r="T1149" i="4" s="1"/>
  <c r="AR604" i="4"/>
  <c r="AF604" i="4" s="1"/>
  <c r="T604" i="4" s="1"/>
  <c r="AR735" i="4"/>
  <c r="AF735" i="4" s="1"/>
  <c r="T735" i="4" s="1"/>
  <c r="AR65" i="4"/>
  <c r="AF65" i="4" s="1"/>
  <c r="T65" i="4" s="1"/>
  <c r="AR268" i="4"/>
  <c r="AF268" i="4" s="1"/>
  <c r="T268" i="4" s="1"/>
  <c r="AR595" i="4"/>
  <c r="AF595" i="4" s="1"/>
  <c r="T595" i="4" s="1"/>
  <c r="AR1248" i="4"/>
  <c r="AF1248" i="4" s="1"/>
  <c r="T1248" i="4" s="1"/>
  <c r="AR1142" i="4"/>
  <c r="AF1142" i="4" s="1"/>
  <c r="T1142" i="4" s="1"/>
  <c r="AR1107" i="4"/>
  <c r="AF1107" i="4" s="1"/>
  <c r="T1107" i="4" s="1"/>
  <c r="AR679" i="4"/>
  <c r="AF679" i="4" s="1"/>
  <c r="T679" i="4" s="1"/>
  <c r="AR86" i="4"/>
  <c r="AF86" i="4" s="1"/>
  <c r="T86" i="4" s="1"/>
  <c r="AR1231" i="4"/>
  <c r="AF1231" i="4" s="1"/>
  <c r="T1231" i="4" s="1"/>
  <c r="AR304" i="4"/>
  <c r="AF304" i="4" s="1"/>
  <c r="T304" i="4" s="1"/>
  <c r="AR829" i="4"/>
  <c r="AF829" i="4" s="1"/>
  <c r="T829" i="4" s="1"/>
  <c r="AR235" i="4"/>
  <c r="AF235" i="4" s="1"/>
  <c r="T235" i="4" s="1"/>
  <c r="AR1241" i="4"/>
  <c r="AF1241" i="4" s="1"/>
  <c r="T1241" i="4" s="1"/>
  <c r="AR1098" i="4"/>
  <c r="AF1098" i="4" s="1"/>
  <c r="T1098" i="4" s="1"/>
  <c r="AR779" i="4"/>
  <c r="AF779" i="4" s="1"/>
  <c r="T779" i="4" s="1"/>
  <c r="AR723" i="4"/>
  <c r="AF723" i="4" s="1"/>
  <c r="T723" i="4" s="1"/>
  <c r="AR355" i="4"/>
  <c r="AF355" i="4" s="1"/>
  <c r="T355" i="4" s="1"/>
  <c r="AR1080" i="4"/>
  <c r="AF1080" i="4" s="1"/>
  <c r="T1080" i="4" s="1"/>
  <c r="AR187" i="4"/>
  <c r="AF187" i="4" s="1"/>
  <c r="T187" i="4" s="1"/>
  <c r="AR9" i="4"/>
  <c r="AF9" i="4" s="1"/>
  <c r="T9" i="4" s="1"/>
  <c r="AR659" i="4"/>
  <c r="AF659" i="4" s="1"/>
  <c r="T659" i="4" s="1"/>
  <c r="AR74" i="4"/>
  <c r="AF74" i="4" s="1"/>
  <c r="T74" i="4" s="1"/>
  <c r="AR1101" i="4"/>
  <c r="AF1101" i="4" s="1"/>
  <c r="T1101" i="4" s="1"/>
  <c r="AR962" i="4"/>
  <c r="AF962" i="4" s="1"/>
  <c r="T962" i="4" s="1"/>
  <c r="AR617" i="4"/>
  <c r="AF617" i="4" s="1"/>
  <c r="T617" i="4" s="1"/>
  <c r="AR709" i="4"/>
  <c r="AF709" i="4" s="1"/>
  <c r="T709" i="4" s="1"/>
  <c r="AS1055" i="4"/>
  <c r="AG1055" i="4" s="1"/>
  <c r="U1055" i="4" s="1"/>
  <c r="AS389" i="4"/>
  <c r="AG389" i="4" s="1"/>
  <c r="U389" i="4" s="1"/>
  <c r="AS963" i="4"/>
  <c r="AG963" i="4" s="1"/>
  <c r="U963" i="4" s="1"/>
  <c r="AS33" i="4"/>
  <c r="AG33" i="4" s="1"/>
  <c r="U33" i="4" s="1"/>
  <c r="AS534" i="4"/>
  <c r="AG534" i="4" s="1"/>
  <c r="U534" i="4" s="1"/>
  <c r="AS962" i="4"/>
  <c r="AG962" i="4" s="1"/>
  <c r="U962" i="4" s="1"/>
  <c r="AS758" i="4"/>
  <c r="AG758" i="4" s="1"/>
  <c r="U758" i="4" s="1"/>
  <c r="AS337" i="4"/>
  <c r="AG337" i="4" s="1"/>
  <c r="U337" i="4" s="1"/>
  <c r="AS192" i="4"/>
  <c r="AG192" i="4" s="1"/>
  <c r="U192" i="4" s="1"/>
  <c r="AS263" i="4"/>
  <c r="AG263" i="4" s="1"/>
  <c r="U263" i="4" s="1"/>
  <c r="AS316" i="4"/>
  <c r="AG316" i="4" s="1"/>
  <c r="U316" i="4" s="1"/>
  <c r="AS500" i="4"/>
  <c r="AG500" i="4" s="1"/>
  <c r="U500" i="4" s="1"/>
  <c r="AS538" i="4"/>
  <c r="AG538" i="4" s="1"/>
  <c r="U538" i="4" s="1"/>
  <c r="AS28" i="4"/>
  <c r="AG28" i="4" s="1"/>
  <c r="U28" i="4" s="1"/>
  <c r="AS454" i="4"/>
  <c r="AG454" i="4" s="1"/>
  <c r="U454" i="4" s="1"/>
  <c r="AS990" i="4"/>
  <c r="AG990" i="4" s="1"/>
  <c r="U990" i="4" s="1"/>
  <c r="AS618" i="4"/>
  <c r="AG618" i="4" s="1"/>
  <c r="U618" i="4" s="1"/>
  <c r="AS1107" i="4"/>
  <c r="AG1107" i="4" s="1"/>
  <c r="U1107" i="4" s="1"/>
  <c r="AS1227" i="4"/>
  <c r="AG1227" i="4" s="1"/>
  <c r="U1227" i="4" s="1"/>
  <c r="AS1035" i="4"/>
  <c r="AG1035" i="4" s="1"/>
  <c r="U1035" i="4" s="1"/>
  <c r="AS1037" i="4"/>
  <c r="AG1037" i="4" s="1"/>
  <c r="U1037" i="4" s="1"/>
  <c r="AS1202" i="4"/>
  <c r="AG1202" i="4" s="1"/>
  <c r="U1202" i="4" s="1"/>
  <c r="AS1094" i="4"/>
  <c r="AG1094" i="4" s="1"/>
  <c r="U1094" i="4" s="1"/>
  <c r="AS847" i="4"/>
  <c r="AG847" i="4" s="1"/>
  <c r="U847" i="4" s="1"/>
  <c r="AS693" i="4"/>
  <c r="AG693" i="4" s="1"/>
  <c r="U693" i="4" s="1"/>
  <c r="AS477" i="4"/>
  <c r="AG477" i="4" s="1"/>
  <c r="U477" i="4" s="1"/>
  <c r="AS1010" i="4"/>
  <c r="AG1010" i="4" s="1"/>
  <c r="U1010" i="4" s="1"/>
  <c r="AS706" i="4"/>
  <c r="AG706" i="4" s="1"/>
  <c r="U706" i="4" s="1"/>
  <c r="AS578" i="4"/>
  <c r="AG578" i="4" s="1"/>
  <c r="U578" i="4" s="1"/>
  <c r="AS1017" i="4"/>
  <c r="AG1017" i="4" s="1"/>
  <c r="U1017" i="4" s="1"/>
  <c r="AS1075" i="4"/>
  <c r="AG1075" i="4" s="1"/>
  <c r="U1075" i="4" s="1"/>
  <c r="AS1023" i="4"/>
  <c r="AG1023" i="4" s="1"/>
  <c r="U1023" i="4" s="1"/>
  <c r="AS788" i="4"/>
  <c r="AG788" i="4" s="1"/>
  <c r="U788" i="4" s="1"/>
  <c r="AS296" i="4"/>
  <c r="AG296" i="4" s="1"/>
  <c r="U296" i="4" s="1"/>
  <c r="AS993" i="4"/>
  <c r="AG993" i="4" s="1"/>
  <c r="U993" i="4" s="1"/>
  <c r="AS696" i="4"/>
  <c r="AG696" i="4" s="1"/>
  <c r="U696" i="4" s="1"/>
  <c r="AS366" i="4"/>
  <c r="AG366" i="4" s="1"/>
  <c r="U366" i="4" s="1"/>
  <c r="AS604" i="4"/>
  <c r="AG604" i="4" s="1"/>
  <c r="U604" i="4" s="1"/>
  <c r="AS865" i="4"/>
  <c r="AG865" i="4" s="1"/>
  <c r="U865" i="4" s="1"/>
  <c r="AS702" i="4"/>
  <c r="AG702" i="4" s="1"/>
  <c r="U702" i="4" s="1"/>
  <c r="AS712" i="4"/>
  <c r="AG712" i="4" s="1"/>
  <c r="U712" i="4" s="1"/>
  <c r="AS983" i="4"/>
  <c r="AG983" i="4" s="1"/>
  <c r="U983" i="4" s="1"/>
  <c r="AS442" i="4"/>
  <c r="AG442" i="4" s="1"/>
  <c r="U442" i="4" s="1"/>
  <c r="AS484" i="4"/>
  <c r="AG484" i="4" s="1"/>
  <c r="U484" i="4" s="1"/>
  <c r="AS374" i="4"/>
  <c r="AG374" i="4" s="1"/>
  <c r="U374" i="4" s="1"/>
  <c r="AS256" i="4"/>
  <c r="AG256" i="4" s="1"/>
  <c r="U256" i="4" s="1"/>
  <c r="AS775" i="4"/>
  <c r="AG775" i="4" s="1"/>
  <c r="U775" i="4" s="1"/>
  <c r="AS856" i="4"/>
  <c r="AG856" i="4" s="1"/>
  <c r="U856" i="4" s="1"/>
  <c r="AS698" i="4"/>
  <c r="AG698" i="4" s="1"/>
  <c r="U698" i="4" s="1"/>
  <c r="AS948" i="4"/>
  <c r="AG948" i="4" s="1"/>
  <c r="U948" i="4" s="1"/>
  <c r="AS660" i="4"/>
  <c r="AG660" i="4" s="1"/>
  <c r="U660" i="4" s="1"/>
  <c r="AS982" i="4"/>
  <c r="AG982" i="4" s="1"/>
  <c r="U982" i="4" s="1"/>
  <c r="AS1134" i="4"/>
  <c r="AG1134" i="4" s="1"/>
  <c r="U1134" i="4" s="1"/>
  <c r="AS981" i="4"/>
  <c r="AG981" i="4" s="1"/>
  <c r="U981" i="4" s="1"/>
  <c r="AS596" i="4"/>
  <c r="AG596" i="4" s="1"/>
  <c r="U596" i="4" s="1"/>
  <c r="AS396" i="4"/>
  <c r="AG396" i="4" s="1"/>
  <c r="U396" i="4" s="1"/>
  <c r="AS874" i="4"/>
  <c r="AG874" i="4" s="1"/>
  <c r="U874" i="4" s="1"/>
  <c r="AS937" i="4"/>
  <c r="AG937" i="4" s="1"/>
  <c r="U937" i="4" s="1"/>
  <c r="AS701" i="4"/>
  <c r="AG701" i="4" s="1"/>
  <c r="U701" i="4" s="1"/>
  <c r="AS949" i="4"/>
  <c r="AG949" i="4" s="1"/>
  <c r="U949" i="4" s="1"/>
  <c r="AS1228" i="4"/>
  <c r="AG1228" i="4" s="1"/>
  <c r="U1228" i="4" s="1"/>
  <c r="AS685" i="4"/>
  <c r="AG685" i="4" s="1"/>
  <c r="U685" i="4" s="1"/>
  <c r="AS669" i="4"/>
  <c r="AG669" i="4" s="1"/>
  <c r="U669" i="4" s="1"/>
  <c r="AS759" i="4"/>
  <c r="AG759" i="4" s="1"/>
  <c r="U759" i="4" s="1"/>
  <c r="AS62" i="4"/>
  <c r="AG62" i="4" s="1"/>
  <c r="U62" i="4" s="1"/>
  <c r="AS297" i="4"/>
  <c r="AG297" i="4" s="1"/>
  <c r="U297" i="4" s="1"/>
  <c r="AS880" i="4"/>
  <c r="AG880" i="4" s="1"/>
  <c r="U880" i="4" s="1"/>
  <c r="AS971" i="4"/>
  <c r="AG971" i="4" s="1"/>
  <c r="U971" i="4" s="1"/>
  <c r="AS487" i="4"/>
  <c r="AG487" i="4" s="1"/>
  <c r="U487" i="4" s="1"/>
  <c r="AS611" i="4"/>
  <c r="AG611" i="4" s="1"/>
  <c r="U611" i="4" s="1"/>
  <c r="AS1251" i="4"/>
  <c r="AG1251" i="4" s="1"/>
  <c r="U1251" i="4" s="1"/>
  <c r="AS823" i="4"/>
  <c r="AG823" i="4" s="1"/>
  <c r="U823" i="4" s="1"/>
  <c r="AS421" i="4"/>
  <c r="AG421" i="4" s="1"/>
  <c r="U421" i="4" s="1"/>
  <c r="AS798" i="4"/>
  <c r="AG798" i="4" s="1"/>
  <c r="U798" i="4" s="1"/>
  <c r="AS609" i="4"/>
  <c r="AG609" i="4" s="1"/>
  <c r="U609" i="4" s="1"/>
  <c r="AS468" i="4"/>
  <c r="AG468" i="4" s="1"/>
  <c r="U468" i="4" s="1"/>
  <c r="AS543" i="4"/>
  <c r="AG543" i="4" s="1"/>
  <c r="U543" i="4" s="1"/>
  <c r="AS565" i="4"/>
  <c r="AG565" i="4" s="1"/>
  <c r="U565" i="4" s="1"/>
  <c r="AS1195" i="4"/>
  <c r="AG1195" i="4" s="1"/>
  <c r="U1195" i="4" s="1"/>
  <c r="AS356" i="4"/>
  <c r="AG356" i="4" s="1"/>
  <c r="U356" i="4" s="1"/>
  <c r="AS300" i="4"/>
  <c r="AG300" i="4" s="1"/>
  <c r="U300" i="4" s="1"/>
  <c r="AS1197" i="4"/>
  <c r="AG1197" i="4" s="1"/>
  <c r="U1197" i="4" s="1"/>
  <c r="AS1047" i="4"/>
  <c r="AG1047" i="4" s="1"/>
  <c r="U1047" i="4" s="1"/>
  <c r="AS1008" i="4"/>
  <c r="AG1008" i="4" s="1"/>
  <c r="U1008" i="4" s="1"/>
  <c r="AS764" i="4"/>
  <c r="AG764" i="4" s="1"/>
  <c r="U764" i="4" s="1"/>
  <c r="AS959" i="4"/>
  <c r="AG959" i="4" s="1"/>
  <c r="U959" i="4" s="1"/>
  <c r="AS755" i="4"/>
  <c r="AG755" i="4" s="1"/>
  <c r="U755" i="4" s="1"/>
  <c r="AS605" i="4"/>
  <c r="AG605" i="4" s="1"/>
  <c r="U605" i="4" s="1"/>
  <c r="AS321" i="4"/>
  <c r="AG321" i="4" s="1"/>
  <c r="U321" i="4" s="1"/>
  <c r="AS76" i="4"/>
  <c r="AG76" i="4" s="1"/>
  <c r="U76" i="4" s="1"/>
  <c r="AS682" i="4"/>
  <c r="AG682" i="4" s="1"/>
  <c r="U682" i="4" s="1"/>
  <c r="AS868" i="4"/>
  <c r="AG868" i="4" s="1"/>
  <c r="U868" i="4" s="1"/>
  <c r="AS323" i="4"/>
  <c r="AG323" i="4" s="1"/>
  <c r="U323" i="4" s="1"/>
  <c r="AS632" i="4"/>
  <c r="AG632" i="4" s="1"/>
  <c r="U632" i="4" s="1"/>
  <c r="AS531" i="4"/>
  <c r="AG531" i="4" s="1"/>
  <c r="U531" i="4" s="1"/>
  <c r="AS837" i="4"/>
  <c r="AG837" i="4" s="1"/>
  <c r="U837" i="4" s="1"/>
  <c r="AS905" i="4"/>
  <c r="AG905" i="4" s="1"/>
  <c r="U905" i="4" s="1"/>
  <c r="AS379" i="4"/>
  <c r="AG379" i="4" s="1"/>
  <c r="U379" i="4" s="1"/>
  <c r="AS734" i="4"/>
  <c r="AG734" i="4" s="1"/>
  <c r="U734" i="4" s="1"/>
  <c r="AS718" i="4"/>
  <c r="AG718" i="4" s="1"/>
  <c r="U718" i="4" s="1"/>
  <c r="AS992" i="4"/>
  <c r="AG992" i="4" s="1"/>
  <c r="U992" i="4" s="1"/>
  <c r="AS1165" i="4"/>
  <c r="AG1165" i="4" s="1"/>
  <c r="U1165" i="4" s="1"/>
  <c r="AS803" i="4"/>
  <c r="AG803" i="4" s="1"/>
  <c r="U803" i="4" s="1"/>
  <c r="AS575" i="4"/>
  <c r="AG575" i="4" s="1"/>
  <c r="U575" i="4" s="1"/>
  <c r="AS203" i="4"/>
  <c r="AG203" i="4" s="1"/>
  <c r="U203" i="4" s="1"/>
  <c r="AS333" i="4"/>
  <c r="AG333" i="4" s="1"/>
  <c r="U333" i="4" s="1"/>
  <c r="AS715" i="4"/>
  <c r="AG715" i="4" s="1"/>
  <c r="U715" i="4" s="1"/>
  <c r="AS480" i="4"/>
  <c r="AG480" i="4" s="1"/>
  <c r="U480" i="4" s="1"/>
  <c r="AS166" i="4"/>
  <c r="AG166" i="4" s="1"/>
  <c r="U166" i="4" s="1"/>
  <c r="AS47" i="4"/>
  <c r="AG47" i="4" s="1"/>
  <c r="U47" i="4" s="1"/>
  <c r="AS205" i="4"/>
  <c r="AG205" i="4" s="1"/>
  <c r="U205" i="4" s="1"/>
  <c r="AS714" i="4"/>
  <c r="AG714" i="4" s="1"/>
  <c r="U714" i="4" s="1"/>
  <c r="AS431" i="4"/>
  <c r="AG431" i="4" s="1"/>
  <c r="U431" i="4" s="1"/>
  <c r="AS873" i="4"/>
  <c r="AG873" i="4" s="1"/>
  <c r="U873" i="4" s="1"/>
  <c r="AS940" i="4"/>
  <c r="AG940" i="4" s="1"/>
  <c r="U940" i="4" s="1"/>
  <c r="AS176" i="4"/>
  <c r="AG176" i="4" s="1"/>
  <c r="U176" i="4" s="1"/>
  <c r="AS797" i="4"/>
  <c r="AG797" i="4" s="1"/>
  <c r="U797" i="4" s="1"/>
  <c r="AS957" i="4"/>
  <c r="AG957" i="4" s="1"/>
  <c r="U957" i="4" s="1"/>
  <c r="AS800" i="4"/>
  <c r="AG800" i="4" s="1"/>
  <c r="U800" i="4" s="1"/>
  <c r="AS729" i="4"/>
  <c r="AG729" i="4" s="1"/>
  <c r="U729" i="4" s="1"/>
  <c r="AS584" i="4"/>
  <c r="AG584" i="4" s="1"/>
  <c r="U584" i="4" s="1"/>
  <c r="AS556" i="4"/>
  <c r="AG556" i="4" s="1"/>
  <c r="U556" i="4" s="1"/>
  <c r="AS232" i="4"/>
  <c r="AG232" i="4" s="1"/>
  <c r="U232" i="4" s="1"/>
  <c r="AS773" i="4"/>
  <c r="AG773" i="4" s="1"/>
  <c r="U773" i="4" s="1"/>
  <c r="AS501" i="4"/>
  <c r="AG501" i="4" s="1"/>
  <c r="U501" i="4" s="1"/>
  <c r="AS505" i="4"/>
  <c r="AG505" i="4" s="1"/>
  <c r="U505" i="4" s="1"/>
  <c r="AS765" i="4"/>
  <c r="AG765" i="4" s="1"/>
  <c r="U765" i="4" s="1"/>
  <c r="AS766" i="4"/>
  <c r="AG766" i="4" s="1"/>
  <c r="U766" i="4" s="1"/>
  <c r="AS1045" i="4"/>
  <c r="AG1045" i="4" s="1"/>
  <c r="U1045" i="4" s="1"/>
  <c r="AS490" i="4"/>
  <c r="AG490" i="4" s="1"/>
  <c r="U490" i="4" s="1"/>
  <c r="AS489" i="4"/>
  <c r="AG489" i="4" s="1"/>
  <c r="U489" i="4" s="1"/>
  <c r="AS472" i="4"/>
  <c r="AG472" i="4" s="1"/>
  <c r="U472" i="4" s="1"/>
  <c r="AS625" i="4"/>
  <c r="AG625" i="4" s="1"/>
  <c r="U625" i="4" s="1"/>
  <c r="AS549" i="4"/>
  <c r="AG549" i="4" s="1"/>
  <c r="U549" i="4" s="1"/>
  <c r="AS131" i="4"/>
  <c r="AG131" i="4" s="1"/>
  <c r="U131" i="4" s="1"/>
  <c r="AS942" i="4"/>
  <c r="AG942" i="4" s="1"/>
  <c r="U942" i="4" s="1"/>
  <c r="AS602" i="4"/>
  <c r="AG602" i="4" s="1"/>
  <c r="U602" i="4" s="1"/>
  <c r="AS763" i="4"/>
  <c r="AG763" i="4" s="1"/>
  <c r="U763" i="4" s="1"/>
  <c r="AS711" i="4"/>
  <c r="AG711" i="4" s="1"/>
  <c r="U711" i="4" s="1"/>
  <c r="AS784" i="4"/>
  <c r="AG784" i="4" s="1"/>
  <c r="U784" i="4" s="1"/>
  <c r="AS1095" i="4"/>
  <c r="AG1095" i="4" s="1"/>
  <c r="U1095" i="4" s="1"/>
  <c r="AS1160" i="4"/>
  <c r="AG1160" i="4" s="1"/>
  <c r="U1160" i="4" s="1"/>
  <c r="AS1232" i="4"/>
  <c r="AG1232" i="4" s="1"/>
  <c r="U1232" i="4" s="1"/>
  <c r="AS86" i="4"/>
  <c r="AG86" i="4" s="1"/>
  <c r="U86" i="4" s="1"/>
  <c r="AS336" i="4"/>
  <c r="AG336" i="4" s="1"/>
  <c r="U336" i="4" s="1"/>
  <c r="AS731" i="4"/>
  <c r="AG731" i="4" s="1"/>
  <c r="U731" i="4" s="1"/>
  <c r="AS1225" i="4"/>
  <c r="AG1225" i="4" s="1"/>
  <c r="U1225" i="4" s="1"/>
  <c r="AS84" i="4"/>
  <c r="AG84" i="4" s="1"/>
  <c r="U84" i="4" s="1"/>
  <c r="AS193" i="4"/>
  <c r="AG193" i="4" s="1"/>
  <c r="U193" i="4" s="1"/>
  <c r="AS188" i="4"/>
  <c r="AG188" i="4" s="1"/>
  <c r="U188" i="4" s="1"/>
  <c r="AS385" i="4"/>
  <c r="AG385" i="4" s="1"/>
  <c r="U385" i="4" s="1"/>
  <c r="AS120" i="4"/>
  <c r="AG120" i="4" s="1"/>
  <c r="U120" i="4" s="1"/>
  <c r="AS34" i="4"/>
  <c r="AG34" i="4" s="1"/>
  <c r="U34" i="4" s="1"/>
  <c r="AS1062" i="4"/>
  <c r="AG1062" i="4" s="1"/>
  <c r="U1062" i="4" s="1"/>
  <c r="AS90" i="4"/>
  <c r="AG90" i="4" s="1"/>
  <c r="U90" i="4" s="1"/>
  <c r="AS298" i="4"/>
  <c r="AG298" i="4" s="1"/>
  <c r="U298" i="4" s="1"/>
  <c r="AS871" i="4"/>
  <c r="AG871" i="4" s="1"/>
  <c r="U871" i="4" s="1"/>
  <c r="AS407" i="4"/>
  <c r="AG407" i="4" s="1"/>
  <c r="U407" i="4" s="1"/>
  <c r="AS849" i="4"/>
  <c r="AG849" i="4" s="1"/>
  <c r="U849" i="4" s="1"/>
  <c r="AS781" i="4"/>
  <c r="AG781" i="4" s="1"/>
  <c r="U781" i="4" s="1"/>
  <c r="AS772" i="4"/>
  <c r="AG772" i="4" s="1"/>
  <c r="U772" i="4" s="1"/>
  <c r="AS157" i="4"/>
  <c r="AG157" i="4" s="1"/>
  <c r="U157" i="4" s="1"/>
  <c r="AS722" i="4"/>
  <c r="AG722" i="4" s="1"/>
  <c r="U722" i="4" s="1"/>
  <c r="AS219" i="4"/>
  <c r="AG219" i="4" s="1"/>
  <c r="U219" i="4" s="1"/>
  <c r="AS434" i="4"/>
  <c r="AG434" i="4" s="1"/>
  <c r="U434" i="4" s="1"/>
  <c r="AS736" i="4"/>
  <c r="AG736" i="4" s="1"/>
  <c r="U736" i="4" s="1"/>
  <c r="AS737" i="4"/>
  <c r="AG737" i="4" s="1"/>
  <c r="U737" i="4" s="1"/>
  <c r="AS950" i="4"/>
  <c r="AG950" i="4" s="1"/>
  <c r="U950" i="4" s="1"/>
  <c r="AS645" i="4"/>
  <c r="AG645" i="4" s="1"/>
  <c r="U645" i="4" s="1"/>
  <c r="AS191" i="4"/>
  <c r="AG191" i="4" s="1"/>
  <c r="U191" i="4" s="1"/>
  <c r="AS1082" i="4"/>
  <c r="AG1082" i="4" s="1"/>
  <c r="U1082" i="4" s="1"/>
  <c r="AS466" i="4"/>
  <c r="AG466" i="4" s="1"/>
  <c r="U466" i="4" s="1"/>
  <c r="AS1076" i="4"/>
  <c r="AG1076" i="4" s="1"/>
  <c r="U1076" i="4" s="1"/>
  <c r="AS901" i="4"/>
  <c r="AG901" i="4" s="1"/>
  <c r="U901" i="4" s="1"/>
  <c r="AS1137" i="4"/>
  <c r="AG1137" i="4" s="1"/>
  <c r="U1137" i="4" s="1"/>
  <c r="AS1117" i="4"/>
  <c r="AG1117" i="4" s="1"/>
  <c r="U1117" i="4" s="1"/>
  <c r="AS189" i="4"/>
  <c r="AG189" i="4" s="1"/>
  <c r="U189" i="4" s="1"/>
  <c r="AS255" i="4"/>
  <c r="AG255" i="4" s="1"/>
  <c r="U255" i="4" s="1"/>
  <c r="AS723" i="4"/>
  <c r="AG723" i="4" s="1"/>
  <c r="U723" i="4" s="1"/>
  <c r="AS275" i="4"/>
  <c r="AG275" i="4" s="1"/>
  <c r="U275" i="4" s="1"/>
  <c r="AS921" i="4"/>
  <c r="AG921" i="4" s="1"/>
  <c r="U921" i="4" s="1"/>
  <c r="AS235" i="4"/>
  <c r="AG235" i="4" s="1"/>
  <c r="U235" i="4" s="1"/>
  <c r="AS71" i="4"/>
  <c r="AG71" i="4" s="1"/>
  <c r="U71" i="4" s="1"/>
  <c r="AS229" i="4"/>
  <c r="AG229" i="4" s="1"/>
  <c r="U229" i="4" s="1"/>
  <c r="AS571" i="4"/>
  <c r="AG571" i="4" s="1"/>
  <c r="U571" i="4" s="1"/>
  <c r="AS1231" i="4"/>
  <c r="AG1231" i="4" s="1"/>
  <c r="U1231" i="4" s="1"/>
  <c r="AS27" i="4"/>
  <c r="AG27" i="4" s="1"/>
  <c r="U27" i="4" s="1"/>
  <c r="AS451" i="4"/>
  <c r="AG451" i="4" s="1"/>
  <c r="U451" i="4" s="1"/>
  <c r="AS132" i="4"/>
  <c r="AG132" i="4" s="1"/>
  <c r="U132" i="4" s="1"/>
  <c r="AS593" i="4"/>
  <c r="AG593" i="4" s="1"/>
  <c r="U593" i="4" s="1"/>
  <c r="AS676" i="4"/>
  <c r="AG676" i="4" s="1"/>
  <c r="U676" i="4" s="1"/>
  <c r="AS1061" i="4"/>
  <c r="AG1061" i="4" s="1"/>
  <c r="U1061" i="4" s="1"/>
  <c r="AS881" i="4"/>
  <c r="AG881" i="4" s="1"/>
  <c r="U881" i="4" s="1"/>
  <c r="AS805" i="4"/>
  <c r="AG805" i="4" s="1"/>
  <c r="U805" i="4" s="1"/>
  <c r="AS559" i="4"/>
  <c r="AG559" i="4" s="1"/>
  <c r="U559" i="4" s="1"/>
  <c r="AS568" i="4"/>
  <c r="AG568" i="4" s="1"/>
  <c r="U568" i="4" s="1"/>
  <c r="AS652" i="4"/>
  <c r="AG652" i="4" s="1"/>
  <c r="U652" i="4" s="1"/>
  <c r="AS327" i="4"/>
  <c r="AG327" i="4" s="1"/>
  <c r="U327" i="4" s="1"/>
  <c r="AS175" i="4"/>
  <c r="AG175" i="4" s="1"/>
  <c r="U175" i="4" s="1"/>
  <c r="AS1125" i="4"/>
  <c r="AG1125" i="4" s="1"/>
  <c r="U1125" i="4" s="1"/>
  <c r="AS527" i="4"/>
  <c r="AG527" i="4" s="1"/>
  <c r="U527" i="4" s="1"/>
  <c r="AS242" i="4"/>
  <c r="AG242" i="4" s="1"/>
  <c r="U242" i="4" s="1"/>
  <c r="AS789" i="4"/>
  <c r="AG789" i="4" s="1"/>
  <c r="U789" i="4" s="1"/>
  <c r="AS226" i="4"/>
  <c r="AG226" i="4" s="1"/>
  <c r="U226" i="4" s="1"/>
  <c r="AS209" i="4"/>
  <c r="AG209" i="4" s="1"/>
  <c r="U209" i="4" s="1"/>
  <c r="AS357" i="4"/>
  <c r="AG357" i="4" s="1"/>
  <c r="U357" i="4" s="1"/>
  <c r="AS460" i="4"/>
  <c r="AG460" i="4" s="1"/>
  <c r="U460" i="4" s="1"/>
  <c r="AS1244" i="4"/>
  <c r="AG1244" i="4" s="1"/>
  <c r="U1244" i="4" s="1"/>
  <c r="AS677" i="4"/>
  <c r="AG677" i="4" s="1"/>
  <c r="U677" i="4" s="1"/>
  <c r="AS417" i="4"/>
  <c r="AG417" i="4" s="1"/>
  <c r="U417" i="4" s="1"/>
  <c r="AS68" i="4"/>
  <c r="AG68" i="4" s="1"/>
  <c r="U68" i="4" s="1"/>
  <c r="AS182" i="4"/>
  <c r="AG182" i="4" s="1"/>
  <c r="U182" i="4" s="1"/>
  <c r="AS496" i="4"/>
  <c r="AG496" i="4" s="1"/>
  <c r="U496" i="4" s="1"/>
  <c r="AS576" i="4"/>
  <c r="AG576" i="4" s="1"/>
  <c r="U576" i="4" s="1"/>
  <c r="AS586" i="4"/>
  <c r="AG586" i="4" s="1"/>
  <c r="U586" i="4" s="1"/>
  <c r="AS1188" i="4"/>
  <c r="AG1188" i="4" s="1"/>
  <c r="U1188" i="4" s="1"/>
  <c r="AS1263" i="4"/>
  <c r="AG1263" i="4" s="1"/>
  <c r="U1263" i="4" s="1"/>
  <c r="AS1217" i="4"/>
  <c r="AG1217" i="4" s="1"/>
  <c r="U1217" i="4" s="1"/>
  <c r="AS43" i="4"/>
  <c r="AG43" i="4" s="1"/>
  <c r="U43" i="4" s="1"/>
  <c r="AS217" i="4"/>
  <c r="AG217" i="4" s="1"/>
  <c r="U217" i="4" s="1"/>
  <c r="AS1267" i="4"/>
  <c r="AG1267" i="4" s="1"/>
  <c r="U1267" i="4" s="1"/>
  <c r="AS829" i="4"/>
  <c r="AG829" i="4" s="1"/>
  <c r="U829" i="4" s="1"/>
  <c r="AS1173" i="4"/>
  <c r="AG1173" i="4" s="1"/>
  <c r="U1173" i="4" s="1"/>
  <c r="AS135" i="4"/>
  <c r="AG135" i="4" s="1"/>
  <c r="U135" i="4" s="1"/>
  <c r="AS386" i="4"/>
  <c r="AG386" i="4" s="1"/>
  <c r="U386" i="4" s="1"/>
  <c r="AS523" i="4"/>
  <c r="AG523" i="4" s="1"/>
  <c r="U523" i="4" s="1"/>
  <c r="AS961" i="4"/>
  <c r="AG961" i="4" s="1"/>
  <c r="U961" i="4" s="1"/>
  <c r="AS1185" i="4"/>
  <c r="AG1185" i="4" s="1"/>
  <c r="U1185" i="4" s="1"/>
  <c r="AS1064" i="4"/>
  <c r="AG1064" i="4" s="1"/>
  <c r="U1064" i="4" s="1"/>
  <c r="AS1229" i="4"/>
  <c r="AG1229" i="4" s="1"/>
  <c r="U1229" i="4" s="1"/>
  <c r="AS1016" i="4"/>
  <c r="AG1016" i="4" s="1"/>
  <c r="U1016" i="4" s="1"/>
  <c r="AS140" i="4"/>
  <c r="AG140" i="4" s="1"/>
  <c r="U140" i="4" s="1"/>
  <c r="AS872" i="4"/>
  <c r="AG872" i="4" s="1"/>
  <c r="U872" i="4" s="1"/>
  <c r="AS1077" i="4"/>
  <c r="AG1077" i="4" s="1"/>
  <c r="U1077" i="4" s="1"/>
  <c r="AS1204" i="4"/>
  <c r="AG1204" i="4" s="1"/>
  <c r="U1204" i="4" s="1"/>
  <c r="AS56" i="4"/>
  <c r="AG56" i="4" s="1"/>
  <c r="U56" i="4" s="1"/>
  <c r="AS1167" i="4"/>
  <c r="AG1167" i="4" s="1"/>
  <c r="U1167" i="4" s="1"/>
  <c r="AS101" i="4"/>
  <c r="AG101" i="4" s="1"/>
  <c r="U101" i="4" s="1"/>
  <c r="AS1139" i="4"/>
  <c r="AG1139" i="4" s="1"/>
  <c r="U1139" i="4" s="1"/>
  <c r="AS433" i="4"/>
  <c r="AG433" i="4" s="1"/>
  <c r="U433" i="4" s="1"/>
  <c r="AS644" i="4"/>
  <c r="AG644" i="4" s="1"/>
  <c r="U644" i="4" s="1"/>
  <c r="AS697" i="4"/>
  <c r="AG697" i="4" s="1"/>
  <c r="U697" i="4" s="1"/>
  <c r="AS346" i="4"/>
  <c r="AG346" i="4" s="1"/>
  <c r="U346" i="4" s="1"/>
  <c r="AS544" i="4"/>
  <c r="AG544" i="4" s="1"/>
  <c r="U544" i="4" s="1"/>
  <c r="AS264" i="4"/>
  <c r="AG264" i="4" s="1"/>
  <c r="U264" i="4" s="1"/>
  <c r="AS40" i="4"/>
  <c r="AG40" i="4" s="1"/>
  <c r="U40" i="4" s="1"/>
  <c r="AS104" i="4"/>
  <c r="AG104" i="4" s="1"/>
  <c r="U104" i="4" s="1"/>
  <c r="AS74" i="4"/>
  <c r="AG74" i="4" s="1"/>
  <c r="U74" i="4" s="1"/>
  <c r="AS331" i="4"/>
  <c r="AG331" i="4" s="1"/>
  <c r="U331" i="4" s="1"/>
  <c r="AS373" i="4"/>
  <c r="AG373" i="4" s="1"/>
  <c r="U373" i="4" s="1"/>
  <c r="AS1262" i="4"/>
  <c r="AG1262" i="4" s="1"/>
  <c r="U1262" i="4" s="1"/>
  <c r="AS180" i="4"/>
  <c r="AG180" i="4" s="1"/>
  <c r="U180" i="4" s="1"/>
  <c r="AS78" i="4"/>
  <c r="AG78" i="4" s="1"/>
  <c r="U78" i="4" s="1"/>
  <c r="AS318" i="4"/>
  <c r="AG318" i="4" s="1"/>
  <c r="U318" i="4" s="1"/>
  <c r="AS846" i="4"/>
  <c r="AG846" i="4" s="1"/>
  <c r="U846" i="4" s="1"/>
  <c r="AS260" i="4"/>
  <c r="AG260" i="4" s="1"/>
  <c r="U260" i="4" s="1"/>
  <c r="AS200" i="4"/>
  <c r="AG200" i="4" s="1"/>
  <c r="U200" i="4" s="1"/>
  <c r="AS567" i="4"/>
  <c r="AG567" i="4" s="1"/>
  <c r="U567" i="4" s="1"/>
  <c r="AS779" i="4"/>
  <c r="AG779" i="4" s="1"/>
  <c r="U779" i="4" s="1"/>
  <c r="AS1024" i="4"/>
  <c r="AG1024" i="4" s="1"/>
  <c r="U1024" i="4" s="1"/>
  <c r="AS1118" i="4"/>
  <c r="AG1118" i="4" s="1"/>
  <c r="U1118" i="4" s="1"/>
  <c r="AS1133" i="4"/>
  <c r="AG1133" i="4" s="1"/>
  <c r="U1133" i="4" s="1"/>
  <c r="AS1131" i="4"/>
  <c r="AG1131" i="4" s="1"/>
  <c r="U1131" i="4" s="1"/>
  <c r="AS1051" i="4"/>
  <c r="AG1051" i="4" s="1"/>
  <c r="U1051" i="4" s="1"/>
  <c r="AS59" i="4"/>
  <c r="AG59" i="4" s="1"/>
  <c r="U59" i="4" s="1"/>
  <c r="AS171" i="4"/>
  <c r="AG171" i="4" s="1"/>
  <c r="U171" i="4" s="1"/>
  <c r="AS1250" i="4"/>
  <c r="AG1250" i="4" s="1"/>
  <c r="U1250" i="4" s="1"/>
  <c r="AS470" i="4"/>
  <c r="AG470" i="4" s="1"/>
  <c r="U470" i="4" s="1"/>
  <c r="AS608" i="4"/>
  <c r="AG608" i="4" s="1"/>
  <c r="U608" i="4" s="1"/>
  <c r="AS274" i="4"/>
  <c r="AG274" i="4" s="1"/>
  <c r="U274" i="4" s="1"/>
  <c r="AS402" i="4"/>
  <c r="AG402" i="4" s="1"/>
  <c r="U402" i="4" s="1"/>
  <c r="AS30" i="4"/>
  <c r="AG30" i="4" s="1"/>
  <c r="U30" i="4" s="1"/>
  <c r="AS857" i="4"/>
  <c r="AG857" i="4" s="1"/>
  <c r="U857" i="4" s="1"/>
  <c r="AS1212" i="4"/>
  <c r="AG1212" i="4" s="1"/>
  <c r="U1212" i="4" s="1"/>
  <c r="AS268" i="4"/>
  <c r="AG268" i="4" s="1"/>
  <c r="U268" i="4" s="1"/>
  <c r="AS238" i="4"/>
  <c r="AG238" i="4" s="1"/>
  <c r="U238" i="4" s="1"/>
  <c r="AS1191" i="4"/>
  <c r="AG1191" i="4" s="1"/>
  <c r="U1191" i="4" s="1"/>
  <c r="AS1144" i="4"/>
  <c r="AG1144" i="4" s="1"/>
  <c r="U1144" i="4" s="1"/>
  <c r="AS225" i="4"/>
  <c r="AG225" i="4" s="1"/>
  <c r="U225" i="4" s="1"/>
  <c r="AS329" i="4"/>
  <c r="AG329" i="4" s="1"/>
  <c r="U329" i="4" s="1"/>
  <c r="AS98" i="4"/>
  <c r="AG98" i="4" s="1"/>
  <c r="U98" i="4" s="1"/>
  <c r="AS863" i="4"/>
  <c r="AG863" i="4" s="1"/>
  <c r="U863" i="4" s="1"/>
  <c r="AS443" i="4"/>
  <c r="AG443" i="4" s="1"/>
  <c r="U443" i="4" s="1"/>
  <c r="AS116" i="4"/>
  <c r="AG116" i="4" s="1"/>
  <c r="U116" i="4" s="1"/>
  <c r="AS220" i="4"/>
  <c r="AG220" i="4" s="1"/>
  <c r="U220" i="4" s="1"/>
  <c r="AS269" i="4"/>
  <c r="AG269" i="4" s="1"/>
  <c r="U269" i="4" s="1"/>
  <c r="AS282" i="4"/>
  <c r="AG282" i="4" s="1"/>
  <c r="U282" i="4" s="1"/>
  <c r="AS878" i="4"/>
  <c r="AG878" i="4" s="1"/>
  <c r="U878" i="4" s="1"/>
  <c r="AS580" i="4"/>
  <c r="AG580" i="4" s="1"/>
  <c r="U580" i="4" s="1"/>
  <c r="AS1007" i="4"/>
  <c r="AG1007" i="4" s="1"/>
  <c r="U1007" i="4" s="1"/>
  <c r="AS656" i="4"/>
  <c r="AG656" i="4" s="1"/>
  <c r="U656" i="4" s="1"/>
  <c r="AS1041" i="4"/>
  <c r="AG1041" i="4" s="1"/>
  <c r="U1041" i="4" s="1"/>
  <c r="AS1058" i="4"/>
  <c r="AG1058" i="4" s="1"/>
  <c r="U1058" i="4" s="1"/>
  <c r="AS103" i="4"/>
  <c r="AG103" i="4" s="1"/>
  <c r="U103" i="4" s="1"/>
  <c r="AS1249" i="4"/>
  <c r="AG1249" i="4" s="1"/>
  <c r="U1249" i="4" s="1"/>
  <c r="AS748" i="4"/>
  <c r="AG748" i="4" s="1"/>
  <c r="U748" i="4" s="1"/>
  <c r="AS821" i="4"/>
  <c r="AG821" i="4" s="1"/>
  <c r="U821" i="4" s="1"/>
  <c r="AS976" i="4"/>
  <c r="AG976" i="4" s="1"/>
  <c r="U976" i="4" s="1"/>
  <c r="AS1206" i="4"/>
  <c r="AG1206" i="4" s="1"/>
  <c r="U1206" i="4" s="1"/>
  <c r="AS123" i="4"/>
  <c r="AG123" i="4" s="1"/>
  <c r="U123" i="4" s="1"/>
  <c r="AS91" i="4"/>
  <c r="AG91" i="4" s="1"/>
  <c r="U91" i="4" s="1"/>
  <c r="AS361" i="4"/>
  <c r="AG361" i="4" s="1"/>
  <c r="U361" i="4" s="1"/>
  <c r="AS463" i="4"/>
  <c r="AG463" i="4" s="1"/>
  <c r="U463" i="4" s="1"/>
  <c r="AS960" i="4"/>
  <c r="AG960" i="4" s="1"/>
  <c r="U960" i="4" s="1"/>
  <c r="AS196" i="4"/>
  <c r="AG196" i="4" s="1"/>
  <c r="U196" i="4" s="1"/>
  <c r="AS210" i="4"/>
  <c r="AG210" i="4" s="1"/>
  <c r="U210" i="4" s="1"/>
  <c r="AS243" i="4"/>
  <c r="AG243" i="4" s="1"/>
  <c r="U243" i="4" s="1"/>
  <c r="AS767" i="4"/>
  <c r="AG767" i="4" s="1"/>
  <c r="U767" i="4" s="1"/>
  <c r="AS906" i="4"/>
  <c r="AG906" i="4" s="1"/>
  <c r="U906" i="4" s="1"/>
  <c r="AS75" i="4"/>
  <c r="AG75" i="4" s="1"/>
  <c r="U75" i="4" s="1"/>
  <c r="AS183" i="4"/>
  <c r="AG183" i="4" s="1"/>
  <c r="U183" i="4" s="1"/>
  <c r="AS405" i="4"/>
  <c r="AG405" i="4" s="1"/>
  <c r="U405" i="4" s="1"/>
  <c r="AS237" i="4"/>
  <c r="AG237" i="4" s="1"/>
  <c r="U237" i="4" s="1"/>
  <c r="AS214" i="4"/>
  <c r="AG214" i="4" s="1"/>
  <c r="U214" i="4" s="1"/>
  <c r="AS39" i="4"/>
  <c r="AG39" i="4" s="1"/>
  <c r="U39" i="4" s="1"/>
  <c r="AS753" i="4"/>
  <c r="AG753" i="4" s="1"/>
  <c r="U753" i="4" s="1"/>
  <c r="AS916" i="4"/>
  <c r="AG916" i="4" s="1"/>
  <c r="U916" i="4" s="1"/>
  <c r="AS206" i="4"/>
  <c r="AG206" i="4" s="1"/>
  <c r="U206" i="4" s="1"/>
  <c r="AS201" i="4"/>
  <c r="AG201" i="4" s="1"/>
  <c r="U201" i="4" s="1"/>
  <c r="AS1059" i="4"/>
  <c r="AG1059" i="4" s="1"/>
  <c r="U1059" i="4" s="1"/>
  <c r="AS1208" i="4"/>
  <c r="AG1208" i="4" s="1"/>
  <c r="U1208" i="4" s="1"/>
  <c r="AS914" i="4"/>
  <c r="AG914" i="4" s="1"/>
  <c r="U914" i="4" s="1"/>
  <c r="AS218" i="4"/>
  <c r="AG218" i="4" s="1"/>
  <c r="U218" i="4" s="1"/>
  <c r="AS845" i="4"/>
  <c r="AG845" i="4" s="1"/>
  <c r="U845" i="4" s="1"/>
  <c r="AS72" i="4"/>
  <c r="AG72" i="4" s="1"/>
  <c r="U72" i="4" s="1"/>
  <c r="AS106" i="4"/>
  <c r="AG106" i="4" s="1"/>
  <c r="U106" i="4" s="1"/>
  <c r="AS382" i="4"/>
  <c r="AG382" i="4" s="1"/>
  <c r="U382" i="4" s="1"/>
  <c r="AS646" i="4"/>
  <c r="AG646" i="4" s="1"/>
  <c r="U646" i="4" s="1"/>
  <c r="AS612" i="4"/>
  <c r="AG612" i="4" s="1"/>
  <c r="U612" i="4" s="1"/>
  <c r="AS812" i="4"/>
  <c r="AG812" i="4" s="1"/>
  <c r="U812" i="4" s="1"/>
  <c r="AS968" i="4"/>
  <c r="AG968" i="4" s="1"/>
  <c r="U968" i="4" s="1"/>
  <c r="AS879" i="4"/>
  <c r="AG879" i="4" s="1"/>
  <c r="U879" i="4" s="1"/>
  <c r="AS890" i="4"/>
  <c r="AG890" i="4" s="1"/>
  <c r="U890" i="4" s="1"/>
  <c r="AS1074" i="4"/>
  <c r="AG1074" i="4" s="1"/>
  <c r="U1074" i="4" s="1"/>
  <c r="AS624" i="4"/>
  <c r="AG624" i="4" s="1"/>
  <c r="U624" i="4" s="1"/>
  <c r="AS438" i="4"/>
  <c r="AG438" i="4" s="1"/>
  <c r="U438" i="4" s="1"/>
  <c r="AS458" i="4"/>
  <c r="AG458" i="4" s="1"/>
  <c r="U458" i="4" s="1"/>
  <c r="AS372" i="4"/>
  <c r="AG372" i="4" s="1"/>
  <c r="U372" i="4" s="1"/>
  <c r="AS95" i="4"/>
  <c r="AG95" i="4" s="1"/>
  <c r="U95" i="4" s="1"/>
  <c r="AS240" i="4"/>
  <c r="AG240" i="4" s="1"/>
  <c r="U240" i="4" s="1"/>
  <c r="AS179" i="4"/>
  <c r="AG179" i="4" s="1"/>
  <c r="U179" i="4" s="1"/>
  <c r="AS17" i="4"/>
  <c r="AG17" i="4" s="1"/>
  <c r="U17" i="4" s="1"/>
  <c r="AS1218" i="4"/>
  <c r="AG1218" i="4" s="1"/>
  <c r="U1218" i="4" s="1"/>
  <c r="AS909" i="4"/>
  <c r="AG909" i="4" s="1"/>
  <c r="U909" i="4" s="1"/>
  <c r="AS620" i="4"/>
  <c r="AG620" i="4" s="1"/>
  <c r="U620" i="4" s="1"/>
  <c r="AS680" i="4"/>
  <c r="AG680" i="4" s="1"/>
  <c r="U680" i="4" s="1"/>
  <c r="AS1145" i="4"/>
  <c r="AG1145" i="4" s="1"/>
  <c r="U1145" i="4" s="1"/>
  <c r="AS1011" i="4"/>
  <c r="AG1011" i="4" s="1"/>
  <c r="U1011" i="4" s="1"/>
  <c r="AS46" i="4"/>
  <c r="AG46" i="4" s="1"/>
  <c r="U46" i="4" s="1"/>
  <c r="AS115" i="4"/>
  <c r="AG115" i="4" s="1"/>
  <c r="U115" i="4" s="1"/>
  <c r="AS1183" i="4"/>
  <c r="AG1183" i="4" s="1"/>
  <c r="U1183" i="4" s="1"/>
  <c r="AS1241" i="4"/>
  <c r="AG1241" i="4" s="1"/>
  <c r="U1241" i="4" s="1"/>
  <c r="AS63" i="4"/>
  <c r="AG63" i="4" s="1"/>
  <c r="U63" i="4" s="1"/>
  <c r="AS199" i="4"/>
  <c r="AG199" i="4" s="1"/>
  <c r="U199" i="4" s="1"/>
  <c r="AS616" i="4"/>
  <c r="AG616" i="4" s="1"/>
  <c r="U616" i="4" s="1"/>
  <c r="AS440" i="4"/>
  <c r="AG440" i="4" s="1"/>
  <c r="U440" i="4" s="1"/>
  <c r="AS966" i="4"/>
  <c r="AG966" i="4" s="1"/>
  <c r="U966" i="4" s="1"/>
  <c r="AS394" i="4"/>
  <c r="AG394" i="4" s="1"/>
  <c r="U394" i="4" s="1"/>
  <c r="AS448" i="4"/>
  <c r="AG448" i="4" s="1"/>
  <c r="U448" i="4" s="1"/>
  <c r="AS1124" i="4"/>
  <c r="AG1124" i="4" s="1"/>
  <c r="U1124" i="4" s="1"/>
  <c r="AS743" i="4"/>
  <c r="AG743" i="4" s="1"/>
  <c r="U743" i="4" s="1"/>
  <c r="AS807" i="4"/>
  <c r="AG807" i="4" s="1"/>
  <c r="U807" i="4" s="1"/>
  <c r="AS1054" i="4"/>
  <c r="AG1054" i="4" s="1"/>
  <c r="U1054" i="4" s="1"/>
  <c r="AS1078" i="4"/>
  <c r="AG1078" i="4" s="1"/>
  <c r="U1078" i="4" s="1"/>
  <c r="AS384" i="4"/>
  <c r="AG384" i="4" s="1"/>
  <c r="U384" i="4" s="1"/>
  <c r="AS895" i="4"/>
  <c r="AG895" i="4" s="1"/>
  <c r="U895" i="4" s="1"/>
  <c r="AS1048" i="4"/>
  <c r="AG1048" i="4" s="1"/>
  <c r="U1048" i="4" s="1"/>
  <c r="AS124" i="4"/>
  <c r="AG124" i="4" s="1"/>
  <c r="U124" i="4" s="1"/>
  <c r="AS174" i="4"/>
  <c r="AG174" i="4" s="1"/>
  <c r="U174" i="4" s="1"/>
  <c r="AS403" i="4"/>
  <c r="AG403" i="4" s="1"/>
  <c r="U403" i="4" s="1"/>
  <c r="AS351" i="4"/>
  <c r="AG351" i="4" s="1"/>
  <c r="U351" i="4" s="1"/>
  <c r="AS42" i="4"/>
  <c r="AG42" i="4" s="1"/>
  <c r="U42" i="4" s="1"/>
  <c r="AS73" i="4"/>
  <c r="AG73" i="4" s="1"/>
  <c r="U73" i="4" s="1"/>
  <c r="AS841" i="4"/>
  <c r="AG841" i="4" s="1"/>
  <c r="U841" i="4" s="1"/>
  <c r="AS352" i="4"/>
  <c r="AG352" i="4" s="1"/>
  <c r="U352" i="4" s="1"/>
  <c r="AS1115" i="4"/>
  <c r="AG1115" i="4" s="1"/>
  <c r="U1115" i="4" s="1"/>
  <c r="AS1211" i="4"/>
  <c r="AG1211" i="4" s="1"/>
  <c r="U1211" i="4" s="1"/>
  <c r="AS1116" i="4"/>
  <c r="AG1116" i="4" s="1"/>
  <c r="U1116" i="4" s="1"/>
  <c r="AS67" i="4"/>
  <c r="AG67" i="4" s="1"/>
  <c r="U67" i="4" s="1"/>
  <c r="AS334" i="4"/>
  <c r="AG334" i="4" s="1"/>
  <c r="U334" i="4" s="1"/>
  <c r="AS1100" i="4"/>
  <c r="AG1100" i="4" s="1"/>
  <c r="U1100" i="4" s="1"/>
  <c r="AS1080" i="4"/>
  <c r="AG1080" i="4" s="1"/>
  <c r="U1080" i="4" s="1"/>
  <c r="AS600" i="4"/>
  <c r="AG600" i="4" s="1"/>
  <c r="U600" i="4" s="1"/>
  <c r="AS428" i="4"/>
  <c r="AG428" i="4" s="1"/>
  <c r="U428" i="4" s="1"/>
  <c r="AS213" i="4"/>
  <c r="AG213" i="4" s="1"/>
  <c r="U213" i="4" s="1"/>
  <c r="AS735" i="4"/>
  <c r="AG735" i="4" s="1"/>
  <c r="U735" i="4" s="1"/>
  <c r="AS291" i="4"/>
  <c r="AG291" i="4" s="1"/>
  <c r="U291" i="4" s="1"/>
  <c r="AS808" i="4"/>
  <c r="AG808" i="4" s="1"/>
  <c r="U808" i="4" s="1"/>
  <c r="AS970" i="4"/>
  <c r="AG970" i="4" s="1"/>
  <c r="U970" i="4" s="1"/>
  <c r="AS1039" i="4"/>
  <c r="AG1039" i="4" s="1"/>
  <c r="U1039" i="4" s="1"/>
  <c r="AS638" i="4"/>
  <c r="AG638" i="4" s="1"/>
  <c r="U638" i="4" s="1"/>
  <c r="AS418" i="4"/>
  <c r="AG418" i="4" s="1"/>
  <c r="U418" i="4" s="1"/>
  <c r="AS507" i="4"/>
  <c r="AG507" i="4" s="1"/>
  <c r="U507" i="4" s="1"/>
  <c r="AS757" i="4"/>
  <c r="AG757" i="4" s="1"/>
  <c r="U757" i="4" s="1"/>
  <c r="AS977" i="4"/>
  <c r="AG977" i="4" s="1"/>
  <c r="U977" i="4" s="1"/>
  <c r="AS317" i="4"/>
  <c r="AG317" i="4" s="1"/>
  <c r="U317" i="4" s="1"/>
  <c r="AS896" i="4"/>
  <c r="AG896" i="4" s="1"/>
  <c r="U896" i="4" s="1"/>
  <c r="AS1186" i="4"/>
  <c r="AG1186" i="4" s="1"/>
  <c r="U1186" i="4" s="1"/>
  <c r="AS271" i="4"/>
  <c r="AG271" i="4" s="1"/>
  <c r="U271" i="4" s="1"/>
  <c r="AS208" i="4"/>
  <c r="AG208" i="4" s="1"/>
  <c r="U208" i="4" s="1"/>
  <c r="AS707" i="4"/>
  <c r="AG707" i="4" s="1"/>
  <c r="U707" i="4" s="1"/>
  <c r="AS32" i="4"/>
  <c r="AG32" i="4" s="1"/>
  <c r="U32" i="4" s="1"/>
  <c r="AS1096" i="4"/>
  <c r="AG1096" i="4" s="1"/>
  <c r="U1096" i="4" s="1"/>
  <c r="AS1200" i="4"/>
  <c r="AG1200" i="4" s="1"/>
  <c r="U1200" i="4" s="1"/>
  <c r="AS844" i="4"/>
  <c r="AG844" i="4" s="1"/>
  <c r="U844" i="4" s="1"/>
  <c r="AS1030" i="4"/>
  <c r="AG1030" i="4" s="1"/>
  <c r="U1030" i="4" s="1"/>
  <c r="AS1015" i="4"/>
  <c r="AG1015" i="4" s="1"/>
  <c r="U1015" i="4" s="1"/>
  <c r="AS1014" i="4"/>
  <c r="AG1014" i="4" s="1"/>
  <c r="U1014" i="4" s="1"/>
  <c r="AS1066" i="4"/>
  <c r="AG1066" i="4" s="1"/>
  <c r="U1066" i="4" s="1"/>
  <c r="AS1253" i="4"/>
  <c r="AG1253" i="4" s="1"/>
  <c r="U1253" i="4" s="1"/>
  <c r="AS427" i="4"/>
  <c r="AG427" i="4" s="1"/>
  <c r="U427" i="4" s="1"/>
  <c r="AS1164" i="4"/>
  <c r="AG1164" i="4" s="1"/>
  <c r="U1164" i="4" s="1"/>
  <c r="AS922" i="4"/>
  <c r="AG922" i="4" s="1"/>
  <c r="U922" i="4" s="1"/>
  <c r="AS1216" i="4"/>
  <c r="AG1216" i="4" s="1"/>
  <c r="U1216" i="4" s="1"/>
  <c r="AS816" i="4"/>
  <c r="AG816" i="4" s="1"/>
  <c r="U816" i="4" s="1"/>
  <c r="AS1132" i="4"/>
  <c r="AG1132" i="4" s="1"/>
  <c r="U1132" i="4" s="1"/>
  <c r="AS643" i="4"/>
  <c r="AG643" i="4" s="1"/>
  <c r="U643" i="4" s="1"/>
  <c r="AS915" i="4"/>
  <c r="AG915" i="4" s="1"/>
  <c r="U915" i="4" s="1"/>
  <c r="AS907" i="4"/>
  <c r="AG907" i="4" s="1"/>
  <c r="U907" i="4" s="1"/>
  <c r="AS573" i="4"/>
  <c r="AG573" i="4" s="1"/>
  <c r="U573" i="4" s="1"/>
  <c r="AS119" i="4"/>
  <c r="AG119" i="4" s="1"/>
  <c r="U119" i="4" s="1"/>
  <c r="AS380" i="4"/>
  <c r="AG380" i="4" s="1"/>
  <c r="U380" i="4" s="1"/>
  <c r="AS582" i="4"/>
  <c r="AG582" i="4" s="1"/>
  <c r="U582" i="4" s="1"/>
  <c r="AS791" i="4"/>
  <c r="AG791" i="4" s="1"/>
  <c r="U791" i="4" s="1"/>
  <c r="AS621" i="4"/>
  <c r="AG621" i="4" s="1"/>
  <c r="U621" i="4" s="1"/>
  <c r="AS561" i="4"/>
  <c r="AG561" i="4" s="1"/>
  <c r="U561" i="4" s="1"/>
  <c r="AS1027" i="4"/>
  <c r="AG1027" i="4" s="1"/>
  <c r="U1027" i="4" s="1"/>
  <c r="AS340" i="4"/>
  <c r="AG340" i="4" s="1"/>
  <c r="U340" i="4" s="1"/>
  <c r="AS222" i="4"/>
  <c r="AG222" i="4" s="1"/>
  <c r="U222" i="4" s="1"/>
  <c r="AS935" i="4"/>
  <c r="AG935" i="4" s="1"/>
  <c r="U935" i="4" s="1"/>
  <c r="AS597" i="4"/>
  <c r="AG597" i="4" s="1"/>
  <c r="U597" i="4" s="1"/>
  <c r="AS18" i="4"/>
  <c r="AG18" i="4" s="1"/>
  <c r="U18" i="4" s="1"/>
  <c r="AS1123" i="4"/>
  <c r="AG1123" i="4" s="1"/>
  <c r="U1123" i="4" s="1"/>
  <c r="AS1130" i="4"/>
  <c r="AG1130" i="4" s="1"/>
  <c r="U1130" i="4" s="1"/>
  <c r="AS1176" i="4"/>
  <c r="AG1176" i="4" s="1"/>
  <c r="U1176" i="4" s="1"/>
  <c r="AS850" i="4"/>
  <c r="AG850" i="4" s="1"/>
  <c r="U850" i="4" s="1"/>
  <c r="AS742" i="4"/>
  <c r="AG742" i="4" s="1"/>
  <c r="U742" i="4" s="1"/>
  <c r="AS1221" i="4"/>
  <c r="AG1221" i="4" s="1"/>
  <c r="U1221" i="4" s="1"/>
  <c r="AS1268" i="4"/>
  <c r="AG1268" i="4" s="1"/>
  <c r="U1268" i="4" s="1"/>
  <c r="AS1205" i="4"/>
  <c r="AG1205" i="4" s="1"/>
  <c r="U1205" i="4" s="1"/>
  <c r="AS943" i="4"/>
  <c r="AG943" i="4" s="1"/>
  <c r="U943" i="4" s="1"/>
  <c r="AS947" i="4"/>
  <c r="AG947" i="4" s="1"/>
  <c r="U947" i="4" s="1"/>
  <c r="AS1174" i="4"/>
  <c r="AG1174" i="4" s="1"/>
  <c r="U1174" i="4" s="1"/>
  <c r="AS1256" i="4"/>
  <c r="AG1256" i="4" s="1"/>
  <c r="U1256" i="4" s="1"/>
  <c r="AS339" i="4"/>
  <c r="AG339" i="4" s="1"/>
  <c r="U339" i="4" s="1"/>
  <c r="AS411" i="4"/>
  <c r="AG411" i="4" s="1"/>
  <c r="U411" i="4" s="1"/>
  <c r="AS266" i="4"/>
  <c r="AG266" i="4" s="1"/>
  <c r="U266" i="4" s="1"/>
  <c r="AS1073" i="4"/>
  <c r="AG1073" i="4" s="1"/>
  <c r="U1073" i="4" s="1"/>
  <c r="AS998" i="4"/>
  <c r="AG998" i="4" s="1"/>
  <c r="U998" i="4" s="1"/>
  <c r="AS1083" i="4"/>
  <c r="AG1083" i="4" s="1"/>
  <c r="U1083" i="4" s="1"/>
  <c r="AS692" i="4"/>
  <c r="AG692" i="4" s="1"/>
  <c r="U692" i="4" s="1"/>
  <c r="AS876" i="4"/>
  <c r="AG876" i="4" s="1"/>
  <c r="U876" i="4" s="1"/>
  <c r="AS145" i="4"/>
  <c r="AG145" i="4" s="1"/>
  <c r="U145" i="4" s="1"/>
  <c r="AS479" i="4"/>
  <c r="AG479" i="4" s="1"/>
  <c r="U479" i="4" s="1"/>
  <c r="AS588" i="4"/>
  <c r="AG588" i="4" s="1"/>
  <c r="U588" i="4" s="1"/>
  <c r="AS1099" i="4"/>
  <c r="AG1099" i="4" s="1"/>
  <c r="U1099" i="4" s="1"/>
  <c r="AS851" i="4"/>
  <c r="AG851" i="4" s="1"/>
  <c r="U851" i="4" s="1"/>
  <c r="AS493" i="4"/>
  <c r="AG493" i="4" s="1"/>
  <c r="U493" i="4" s="1"/>
  <c r="AS613" i="4"/>
  <c r="AG613" i="4" s="1"/>
  <c r="U613" i="4" s="1"/>
  <c r="AS674" i="4"/>
  <c r="AG674" i="4" s="1"/>
  <c r="U674" i="4" s="1"/>
  <c r="AS555" i="4"/>
  <c r="AG555" i="4" s="1"/>
  <c r="U555" i="4" s="1"/>
  <c r="AS572" i="4"/>
  <c r="AG572" i="4" s="1"/>
  <c r="U572" i="4" s="1"/>
  <c r="AS814" i="4"/>
  <c r="AG814" i="4" s="1"/>
  <c r="U814" i="4" s="1"/>
  <c r="AS640" i="4"/>
  <c r="AG640" i="4" s="1"/>
  <c r="U640" i="4" s="1"/>
  <c r="AS804" i="4"/>
  <c r="AG804" i="4" s="1"/>
  <c r="U804" i="4" s="1"/>
  <c r="AS1057" i="4"/>
  <c r="AG1057" i="4" s="1"/>
  <c r="U1057" i="4" s="1"/>
  <c r="AS1043" i="4"/>
  <c r="AG1043" i="4" s="1"/>
  <c r="U1043" i="4" s="1"/>
  <c r="AS272" i="4"/>
  <c r="AG272" i="4" s="1"/>
  <c r="U272" i="4" s="1"/>
  <c r="AS156" i="4"/>
  <c r="AG156" i="4" s="1"/>
  <c r="U156" i="4" s="1"/>
  <c r="AS12" i="4"/>
  <c r="AG12" i="4" s="1"/>
  <c r="U12" i="4" s="1"/>
  <c r="AS1162" i="4"/>
  <c r="AG1162" i="4" s="1"/>
  <c r="U1162" i="4" s="1"/>
  <c r="AS1038" i="4"/>
  <c r="AG1038" i="4" s="1"/>
  <c r="U1038" i="4" s="1"/>
  <c r="AS924" i="4"/>
  <c r="AG924" i="4" s="1"/>
  <c r="U924" i="4" s="1"/>
  <c r="AS617" i="4"/>
  <c r="AG617" i="4" s="1"/>
  <c r="U617" i="4" s="1"/>
  <c r="AS376" i="4"/>
  <c r="AG376" i="4" s="1"/>
  <c r="U376" i="4" s="1"/>
  <c r="AS887" i="4"/>
  <c r="AG887" i="4" s="1"/>
  <c r="U887" i="4" s="1"/>
  <c r="AS1101" i="4"/>
  <c r="AG1101" i="4" s="1"/>
  <c r="U1101" i="4" s="1"/>
  <c r="AS686" i="4"/>
  <c r="AG686" i="4" s="1"/>
  <c r="U686" i="4" s="1"/>
  <c r="AS952" i="4"/>
  <c r="AG952" i="4" s="1"/>
  <c r="U952" i="4" s="1"/>
  <c r="AS102" i="4"/>
  <c r="AG102" i="4" s="1"/>
  <c r="U102" i="4" s="1"/>
  <c r="AS1081" i="4"/>
  <c r="AG1081" i="4" s="1"/>
  <c r="U1081" i="4" s="1"/>
  <c r="AS50" i="4"/>
  <c r="AG50" i="4" s="1"/>
  <c r="U50" i="4" s="1"/>
  <c r="AS862" i="4"/>
  <c r="AG862" i="4" s="1"/>
  <c r="U862" i="4" s="1"/>
  <c r="AS835" i="4"/>
  <c r="AG835" i="4" s="1"/>
  <c r="U835" i="4" s="1"/>
  <c r="AS542" i="4"/>
  <c r="AG542" i="4" s="1"/>
  <c r="U542" i="4" s="1"/>
  <c r="AS395" i="4"/>
  <c r="AG395" i="4" s="1"/>
  <c r="U395" i="4" s="1"/>
  <c r="AS1242" i="4"/>
  <c r="AG1242" i="4" s="1"/>
  <c r="U1242" i="4" s="1"/>
  <c r="AS303" i="4"/>
  <c r="AG303" i="4" s="1"/>
  <c r="U303" i="4" s="1"/>
  <c r="AS926" i="4"/>
  <c r="AG926" i="4" s="1"/>
  <c r="U926" i="4" s="1"/>
  <c r="AS830" i="4"/>
  <c r="AG830" i="4" s="1"/>
  <c r="U830" i="4" s="1"/>
  <c r="AS475" i="4"/>
  <c r="AG475" i="4" s="1"/>
  <c r="U475" i="4" s="1"/>
  <c r="AS1086" i="4"/>
  <c r="AG1086" i="4" s="1"/>
  <c r="U1086" i="4" s="1"/>
  <c r="AS292" i="4"/>
  <c r="AG292" i="4" s="1"/>
  <c r="U292" i="4" s="1"/>
  <c r="AS724" i="4"/>
  <c r="AG724" i="4" s="1"/>
  <c r="U724" i="4" s="1"/>
  <c r="AS897" i="4"/>
  <c r="AG897" i="4" s="1"/>
  <c r="U897" i="4" s="1"/>
  <c r="AS1013" i="4"/>
  <c r="AG1013" i="4" s="1"/>
  <c r="U1013" i="4" s="1"/>
  <c r="AS130" i="4"/>
  <c r="AG130" i="4" s="1"/>
  <c r="U130" i="4" s="1"/>
  <c r="AS510" i="4"/>
  <c r="AG510" i="4" s="1"/>
  <c r="U510" i="4" s="1"/>
  <c r="AS280" i="4"/>
  <c r="AG280" i="4" s="1"/>
  <c r="U280" i="4" s="1"/>
  <c r="AS1142" i="4"/>
  <c r="AG1142" i="4" s="1"/>
  <c r="U1142" i="4" s="1"/>
  <c r="AS900" i="4"/>
  <c r="AG900" i="4" s="1"/>
  <c r="U900" i="4" s="1"/>
  <c r="AS819" i="4"/>
  <c r="AG819" i="4" s="1"/>
  <c r="U819" i="4" s="1"/>
  <c r="AS811" i="4"/>
  <c r="AG811" i="4" s="1"/>
  <c r="U811" i="4" s="1"/>
  <c r="AS858" i="4"/>
  <c r="AG858" i="4" s="1"/>
  <c r="U858" i="4" s="1"/>
  <c r="AS984" i="4"/>
  <c r="AG984" i="4" s="1"/>
  <c r="U984" i="4" s="1"/>
  <c r="AS184" i="4"/>
  <c r="AG184" i="4" s="1"/>
  <c r="U184" i="4" s="1"/>
  <c r="AS21" i="4"/>
  <c r="AG21" i="4" s="1"/>
  <c r="U21" i="4" s="1"/>
  <c r="AS1103" i="4"/>
  <c r="AG1103" i="4" s="1"/>
  <c r="U1103" i="4" s="1"/>
  <c r="AS105" i="4"/>
  <c r="AG105" i="4" s="1"/>
  <c r="U105" i="4" s="1"/>
  <c r="AS1147" i="4"/>
  <c r="AG1147" i="4" s="1"/>
  <c r="U1147" i="4" s="1"/>
  <c r="AS425" i="4"/>
  <c r="AG425" i="4" s="1"/>
  <c r="U425" i="4" s="1"/>
  <c r="AS70" i="4"/>
  <c r="AG70" i="4" s="1"/>
  <c r="U70" i="4" s="1"/>
  <c r="AS1150" i="4"/>
  <c r="AG1150" i="4" s="1"/>
  <c r="U1150" i="4" s="1"/>
  <c r="AS745" i="4"/>
  <c r="AG745" i="4" s="1"/>
  <c r="U745" i="4" s="1"/>
  <c r="AS519" i="4"/>
  <c r="AG519" i="4" s="1"/>
  <c r="U519" i="4" s="1"/>
  <c r="AS910" i="4"/>
  <c r="AG910" i="4" s="1"/>
  <c r="U910" i="4" s="1"/>
  <c r="AS843" i="4"/>
  <c r="AG843" i="4" s="1"/>
  <c r="U843" i="4" s="1"/>
  <c r="AS866" i="4"/>
  <c r="AG866" i="4" s="1"/>
  <c r="U866" i="4" s="1"/>
  <c r="AS675" i="4"/>
  <c r="AG675" i="4" s="1"/>
  <c r="U675" i="4" s="1"/>
  <c r="AS152" i="4"/>
  <c r="AG152" i="4" s="1"/>
  <c r="U152" i="4" s="1"/>
  <c r="AS558" i="4"/>
  <c r="AG558" i="4" s="1"/>
  <c r="U558" i="4" s="1"/>
  <c r="AS513" i="4"/>
  <c r="AG513" i="4" s="1"/>
  <c r="U513" i="4" s="1"/>
  <c r="AS113" i="4"/>
  <c r="AG113" i="4" s="1"/>
  <c r="U113" i="4" s="1"/>
  <c r="AS241" i="4"/>
  <c r="AG241" i="4" s="1"/>
  <c r="U241" i="4" s="1"/>
  <c r="AS77" i="4"/>
  <c r="AG77" i="4" s="1"/>
  <c r="U77" i="4" s="1"/>
  <c r="AS595" i="4"/>
  <c r="AG595" i="4" s="1"/>
  <c r="U595" i="4" s="1"/>
  <c r="AS435" i="4"/>
  <c r="AG435" i="4" s="1"/>
  <c r="U435" i="4" s="1"/>
  <c r="AS1163" i="4"/>
  <c r="AG1163" i="4" s="1"/>
  <c r="U1163" i="4" s="1"/>
  <c r="AS585" i="4"/>
  <c r="AG585" i="4" s="1"/>
  <c r="U585" i="4" s="1"/>
  <c r="AS424" i="4"/>
  <c r="AG424" i="4" s="1"/>
  <c r="U424" i="4" s="1"/>
  <c r="AS497" i="4"/>
  <c r="AG497" i="4" s="1"/>
  <c r="U497" i="4" s="1"/>
  <c r="AS150" i="4"/>
  <c r="AG150" i="4" s="1"/>
  <c r="U150" i="4" s="1"/>
  <c r="AS57" i="4"/>
  <c r="AG57" i="4" s="1"/>
  <c r="U57" i="4" s="1"/>
  <c r="AS547" i="4"/>
  <c r="AG547" i="4" s="1"/>
  <c r="U547" i="4" s="1"/>
  <c r="AS665" i="4"/>
  <c r="AG665" i="4" s="1"/>
  <c r="U665" i="4" s="1"/>
  <c r="AS1199" i="4"/>
  <c r="AG1199" i="4" s="1"/>
  <c r="U1199" i="4" s="1"/>
  <c r="AS619" i="4"/>
  <c r="AG619" i="4" s="1"/>
  <c r="U619" i="4" s="1"/>
  <c r="AS1001" i="4"/>
  <c r="AG1001" i="4" s="1"/>
  <c r="U1001" i="4" s="1"/>
  <c r="AS503" i="4"/>
  <c r="AG503" i="4" s="1"/>
  <c r="U503" i="4" s="1"/>
  <c r="AS979" i="4"/>
  <c r="AG979" i="4" s="1"/>
  <c r="U979" i="4" s="1"/>
  <c r="AS955" i="4"/>
  <c r="AG955" i="4" s="1"/>
  <c r="U955" i="4" s="1"/>
  <c r="AS786" i="4"/>
  <c r="AG786" i="4" s="1"/>
  <c r="U786" i="4" s="1"/>
  <c r="AS172" i="4"/>
  <c r="AG172" i="4" s="1"/>
  <c r="U172" i="4" s="1"/>
  <c r="AS969" i="4"/>
  <c r="AG969" i="4" s="1"/>
  <c r="U969" i="4" s="1"/>
  <c r="AS1108" i="4"/>
  <c r="AG1108" i="4" s="1"/>
  <c r="U1108" i="4" s="1"/>
  <c r="AS1223" i="4"/>
  <c r="AG1223" i="4" s="1"/>
  <c r="U1223" i="4" s="1"/>
  <c r="AS1033" i="4"/>
  <c r="AG1033" i="4" s="1"/>
  <c r="U1033" i="4" s="1"/>
  <c r="AS262" i="4"/>
  <c r="AG262" i="4" s="1"/>
  <c r="U262" i="4" s="1"/>
  <c r="AS277" i="4"/>
  <c r="AG277" i="4" s="1"/>
  <c r="U277" i="4" s="1"/>
  <c r="AS836" i="4"/>
  <c r="AG836" i="4" s="1"/>
  <c r="U836" i="4" s="1"/>
  <c r="AS1271" i="4"/>
  <c r="AG1271" i="4" s="1"/>
  <c r="U1271" i="4" s="1"/>
  <c r="AS471" i="4"/>
  <c r="AG471" i="4" s="1"/>
  <c r="U471" i="4" s="1"/>
  <c r="AS284" i="4"/>
  <c r="AG284" i="4" s="1"/>
  <c r="U284" i="4" s="1"/>
  <c r="AS628" i="4"/>
  <c r="AG628" i="4" s="1"/>
  <c r="U628" i="4" s="1"/>
  <c r="AS436" i="4"/>
  <c r="AG436" i="4" s="1"/>
  <c r="U436" i="4" s="1"/>
  <c r="AS447" i="4"/>
  <c r="AG447" i="4" s="1"/>
  <c r="U447" i="4" s="1"/>
  <c r="AS107" i="4"/>
  <c r="AG107" i="4" s="1"/>
  <c r="U107" i="4" s="1"/>
  <c r="AS629" i="4"/>
  <c r="AG629" i="4" s="1"/>
  <c r="U629" i="4" s="1"/>
  <c r="AS87" i="4"/>
  <c r="AG87" i="4" s="1"/>
  <c r="U87" i="4" s="1"/>
  <c r="AS111" i="4"/>
  <c r="AG111" i="4" s="1"/>
  <c r="U111" i="4" s="1"/>
  <c r="AS564" i="4"/>
  <c r="AG564" i="4" s="1"/>
  <c r="U564" i="4" s="1"/>
  <c r="AS799" i="4"/>
  <c r="AG799" i="4" s="1"/>
  <c r="U799" i="4" s="1"/>
  <c r="AS66" i="4"/>
  <c r="AG66" i="4" s="1"/>
  <c r="U66" i="4" s="1"/>
  <c r="AS637" i="4"/>
  <c r="AG637" i="4" s="1"/>
  <c r="U637" i="4" s="1"/>
  <c r="AS539" i="4"/>
  <c r="AG539" i="4" s="1"/>
  <c r="U539" i="4" s="1"/>
  <c r="AS751" i="4"/>
  <c r="AG751" i="4" s="1"/>
  <c r="U751" i="4" s="1"/>
  <c r="AS999" i="4"/>
  <c r="AG999" i="4" s="1"/>
  <c r="U999" i="4" s="1"/>
  <c r="AS831" i="4"/>
  <c r="AG831" i="4" s="1"/>
  <c r="U831" i="4" s="1"/>
  <c r="AS1104" i="4"/>
  <c r="AG1104" i="4" s="1"/>
  <c r="U1104" i="4" s="1"/>
  <c r="AS688" i="4"/>
  <c r="AG688" i="4" s="1"/>
  <c r="U688" i="4" s="1"/>
  <c r="AS1143" i="4"/>
  <c r="AG1143" i="4" s="1"/>
  <c r="U1143" i="4" s="1"/>
  <c r="AS1245" i="4"/>
  <c r="AG1245" i="4" s="1"/>
  <c r="U1245" i="4" s="1"/>
  <c r="AS902" i="4"/>
  <c r="AG902" i="4" s="1"/>
  <c r="U902" i="4" s="1"/>
  <c r="AS996" i="4"/>
  <c r="AG996" i="4" s="1"/>
  <c r="U996" i="4" s="1"/>
  <c r="AS883" i="4"/>
  <c r="AG883" i="4" s="1"/>
  <c r="U883" i="4" s="1"/>
  <c r="AS148" i="4"/>
  <c r="AG148" i="4" s="1"/>
  <c r="U148" i="4" s="1"/>
  <c r="AS639" i="4"/>
  <c r="AG639" i="4" s="1"/>
  <c r="U639" i="4" s="1"/>
  <c r="AS283" i="4"/>
  <c r="AG283" i="4" s="1"/>
  <c r="U283" i="4" s="1"/>
  <c r="AS994" i="4"/>
  <c r="AG994" i="4" s="1"/>
  <c r="U994" i="4" s="1"/>
  <c r="AS953" i="4"/>
  <c r="AG953" i="4" s="1"/>
  <c r="U953" i="4" s="1"/>
  <c r="AS877" i="4"/>
  <c r="AG877" i="4" s="1"/>
  <c r="U877" i="4" s="1"/>
  <c r="AS687" i="4"/>
  <c r="AG687" i="4" s="1"/>
  <c r="U687" i="4" s="1"/>
  <c r="AS1152" i="4"/>
  <c r="AG1152" i="4" s="1"/>
  <c r="U1152" i="4" s="1"/>
  <c r="AS1070" i="4"/>
  <c r="AG1070" i="4" s="1"/>
  <c r="U1070" i="4" s="1"/>
  <c r="AS1121" i="4"/>
  <c r="AG1121" i="4" s="1"/>
  <c r="U1121" i="4" s="1"/>
  <c r="AS662" i="4"/>
  <c r="AG662" i="4" s="1"/>
  <c r="U662" i="4" s="1"/>
  <c r="AS594" i="4"/>
  <c r="AG594" i="4" s="1"/>
  <c r="U594" i="4" s="1"/>
  <c r="AS453" i="4"/>
  <c r="AG453" i="4" s="1"/>
  <c r="U453" i="4" s="1"/>
  <c r="AS726" i="4"/>
  <c r="AG726" i="4" s="1"/>
  <c r="U726" i="4" s="1"/>
  <c r="AS38" i="4"/>
  <c r="AG38" i="4" s="1"/>
  <c r="U38" i="4" s="1"/>
  <c r="AS391" i="4"/>
  <c r="AG391" i="4" s="1"/>
  <c r="U391" i="4" s="1"/>
  <c r="AS601" i="4"/>
  <c r="AG601" i="4" s="1"/>
  <c r="U601" i="4" s="1"/>
  <c r="AS647" i="4"/>
  <c r="AG647" i="4" s="1"/>
  <c r="U647" i="4" s="1"/>
  <c r="AS1236" i="4"/>
  <c r="AG1236" i="4" s="1"/>
  <c r="U1236" i="4" s="1"/>
  <c r="AS464" i="4"/>
  <c r="AG464" i="4" s="1"/>
  <c r="U464" i="4" s="1"/>
  <c r="AS581" i="4"/>
  <c r="AG581" i="4" s="1"/>
  <c r="U581" i="4" s="1"/>
  <c r="AS925" i="4"/>
  <c r="AG925" i="4" s="1"/>
  <c r="U925" i="4" s="1"/>
  <c r="AS744" i="4"/>
  <c r="AG744" i="4" s="1"/>
  <c r="U744" i="4" s="1"/>
  <c r="AS633" i="4"/>
  <c r="AG633" i="4" s="1"/>
  <c r="U633" i="4" s="1"/>
  <c r="AS341" i="4"/>
  <c r="AG341" i="4" s="1"/>
  <c r="U341" i="4" s="1"/>
  <c r="AS535" i="4"/>
  <c r="AG535" i="4" s="1"/>
  <c r="U535" i="4" s="1"/>
  <c r="AS481" i="4"/>
  <c r="AG481" i="4" s="1"/>
  <c r="U481" i="4" s="1"/>
  <c r="AS516" i="4"/>
  <c r="AG516" i="4" s="1"/>
  <c r="U516" i="4" s="1"/>
  <c r="AS603" i="4"/>
  <c r="AG603" i="4" s="1"/>
  <c r="U603" i="4" s="1"/>
  <c r="AS1248" i="4"/>
  <c r="AG1248" i="4" s="1"/>
  <c r="U1248" i="4" s="1"/>
  <c r="AS1063" i="4"/>
  <c r="AG1063" i="4" s="1"/>
  <c r="U1063" i="4" s="1"/>
  <c r="AS752" i="4"/>
  <c r="AG752" i="4" s="1"/>
  <c r="U752" i="4" s="1"/>
  <c r="AS1155" i="4"/>
  <c r="AG1155" i="4" s="1"/>
  <c r="U1155" i="4" s="1"/>
  <c r="AS796" i="4"/>
  <c r="AG796" i="4" s="1"/>
  <c r="U796" i="4" s="1"/>
  <c r="AS147" i="4"/>
  <c r="AG147" i="4" s="1"/>
  <c r="U147" i="4" s="1"/>
  <c r="AS1220" i="4"/>
  <c r="AG1220" i="4" s="1"/>
  <c r="U1220" i="4" s="1"/>
  <c r="AS1084" i="4"/>
  <c r="AG1084" i="4" s="1"/>
  <c r="U1084" i="4" s="1"/>
  <c r="AS14" i="4"/>
  <c r="AG14" i="4" s="1"/>
  <c r="U14" i="4" s="1"/>
  <c r="AS793" i="4"/>
  <c r="AG793" i="4" s="1"/>
  <c r="U793" i="4" s="1"/>
  <c r="AS169" i="4"/>
  <c r="AG169" i="4" s="1"/>
  <c r="U169" i="4" s="1"/>
  <c r="AS381" i="4"/>
  <c r="AG381" i="4" s="1"/>
  <c r="U381" i="4" s="1"/>
  <c r="AS870" i="4"/>
  <c r="AG870" i="4" s="1"/>
  <c r="U870" i="4" s="1"/>
  <c r="AS1056" i="4"/>
  <c r="AG1056" i="4" s="1"/>
  <c r="U1056" i="4" s="1"/>
  <c r="AS802" i="4"/>
  <c r="AG802" i="4" s="1"/>
  <c r="U802" i="4" s="1"/>
  <c r="AS958" i="4"/>
  <c r="AG958" i="4" s="1"/>
  <c r="U958" i="4" s="1"/>
  <c r="AS58" i="4"/>
  <c r="AG58" i="4" s="1"/>
  <c r="U58" i="4" s="1"/>
  <c r="AS419" i="4"/>
  <c r="AG419" i="4" s="1"/>
  <c r="U419" i="4" s="1"/>
  <c r="AS494" i="4"/>
  <c r="AG494" i="4" s="1"/>
  <c r="U494" i="4" s="1"/>
  <c r="AS610" i="4"/>
  <c r="AG610" i="4" s="1"/>
  <c r="U610" i="4" s="1"/>
  <c r="AS343" i="4"/>
  <c r="AG343" i="4" s="1"/>
  <c r="U343" i="4" s="1"/>
  <c r="AS239" i="4"/>
  <c r="AG239" i="4" s="1"/>
  <c r="U239" i="4" s="1"/>
  <c r="AS1246" i="4"/>
  <c r="AG1246" i="4" s="1"/>
  <c r="U1246" i="4" s="1"/>
  <c r="AS944" i="4"/>
  <c r="AG944" i="4" s="1"/>
  <c r="U944" i="4" s="1"/>
  <c r="AS195" i="4"/>
  <c r="AG195" i="4" s="1"/>
  <c r="U195" i="4" s="1"/>
  <c r="AS60" i="4"/>
  <c r="AG60" i="4" s="1"/>
  <c r="U60" i="4" s="1"/>
  <c r="AS20" i="4"/>
  <c r="AG20" i="4" s="1"/>
  <c r="U20" i="4" s="1"/>
  <c r="AS667" i="4"/>
  <c r="AG667" i="4" s="1"/>
  <c r="U667" i="4" s="1"/>
  <c r="AS801" i="4"/>
  <c r="AG801" i="4" s="1"/>
  <c r="U801" i="4" s="1"/>
  <c r="AS1209" i="4"/>
  <c r="AG1209" i="4" s="1"/>
  <c r="U1209" i="4" s="1"/>
  <c r="AS350" i="4"/>
  <c r="AG350" i="4" s="1"/>
  <c r="U350" i="4" s="1"/>
  <c r="AS681" i="4"/>
  <c r="AG681" i="4" s="1"/>
  <c r="U681" i="4" s="1"/>
  <c r="AS308" i="4"/>
  <c r="AG308" i="4" s="1"/>
  <c r="U308" i="4" s="1"/>
  <c r="AS167" i="4"/>
  <c r="AG167" i="4" s="1"/>
  <c r="U167" i="4" s="1"/>
  <c r="AS1161" i="4"/>
  <c r="AG1161" i="4" s="1"/>
  <c r="U1161" i="4" s="1"/>
  <c r="AS1156" i="4"/>
  <c r="AG1156" i="4" s="1"/>
  <c r="U1156" i="4" s="1"/>
  <c r="AS459" i="4"/>
  <c r="AG459" i="4" s="1"/>
  <c r="U459" i="4" s="1"/>
  <c r="AS423" i="4"/>
  <c r="AG423" i="4" s="1"/>
  <c r="U423" i="4" s="1"/>
  <c r="AS353" i="4"/>
  <c r="AG353" i="4" s="1"/>
  <c r="U353" i="4" s="1"/>
  <c r="AS818" i="4"/>
  <c r="AG818" i="4" s="1"/>
  <c r="U818" i="4" s="1"/>
  <c r="AS690" i="4"/>
  <c r="AG690" i="4" s="1"/>
  <c r="U690" i="4" s="1"/>
  <c r="AS882" i="4"/>
  <c r="AG882" i="4" s="1"/>
  <c r="U882" i="4" s="1"/>
  <c r="AS401" i="4"/>
  <c r="AG401" i="4" s="1"/>
  <c r="U401" i="4" s="1"/>
  <c r="AS367" i="4"/>
  <c r="AG367" i="4" s="1"/>
  <c r="U367" i="4" s="1"/>
  <c r="AS739" i="4"/>
  <c r="AG739" i="4" s="1"/>
  <c r="U739" i="4" s="1"/>
  <c r="AS512" i="4"/>
  <c r="AG512" i="4" s="1"/>
  <c r="U512" i="4" s="1"/>
  <c r="AS207" i="4"/>
  <c r="AG207" i="4" s="1"/>
  <c r="U207" i="4" s="1"/>
  <c r="AS1138" i="4"/>
  <c r="AG1138" i="4" s="1"/>
  <c r="U1138" i="4" s="1"/>
  <c r="AS699" i="4"/>
  <c r="AG699" i="4" s="1"/>
  <c r="U699" i="4" s="1"/>
  <c r="AS1233" i="4"/>
  <c r="AG1233" i="4" s="1"/>
  <c r="U1233" i="4" s="1"/>
  <c r="AS989" i="4"/>
  <c r="AG989" i="4" s="1"/>
  <c r="U989" i="4" s="1"/>
  <c r="AS1003" i="4"/>
  <c r="AG1003" i="4" s="1"/>
  <c r="U1003" i="4" s="1"/>
  <c r="AS713" i="4"/>
  <c r="AG713" i="4" s="1"/>
  <c r="U713" i="4" s="1"/>
  <c r="AS347" i="4"/>
  <c r="AG347" i="4" s="1"/>
  <c r="U347" i="4" s="1"/>
  <c r="AS97" i="4"/>
  <c r="AG97" i="4" s="1"/>
  <c r="U97" i="4" s="1"/>
  <c r="AS809" i="4"/>
  <c r="AG809" i="4" s="1"/>
  <c r="U809" i="4" s="1"/>
  <c r="AS864" i="4"/>
  <c r="AG864" i="4" s="1"/>
  <c r="U864" i="4" s="1"/>
  <c r="AS806" i="4"/>
  <c r="AG806" i="4" s="1"/>
  <c r="U806" i="4" s="1"/>
  <c r="AS281" i="4"/>
  <c r="AG281" i="4" s="1"/>
  <c r="U281" i="4" s="1"/>
  <c r="AS16" i="4"/>
  <c r="AG16" i="4" s="1"/>
  <c r="U16" i="4" s="1"/>
  <c r="AS37" i="4"/>
  <c r="AG37" i="4" s="1"/>
  <c r="U37" i="4" s="1"/>
  <c r="AS369" i="4"/>
  <c r="AG369" i="4" s="1"/>
  <c r="U369" i="4" s="1"/>
  <c r="AS657" i="4"/>
  <c r="AG657" i="4" s="1"/>
  <c r="U657" i="4" s="1"/>
  <c r="AS304" i="4"/>
  <c r="AG304" i="4" s="1"/>
  <c r="U304" i="4" s="1"/>
  <c r="AS756" i="4"/>
  <c r="AG756" i="4" s="1"/>
  <c r="U756" i="4" s="1"/>
  <c r="AS1091" i="4"/>
  <c r="AG1091" i="4" s="1"/>
  <c r="U1091" i="4" s="1"/>
  <c r="AS1085" i="4"/>
  <c r="AG1085" i="4" s="1"/>
  <c r="U1085" i="4" s="1"/>
  <c r="AS377" i="4"/>
  <c r="AG377" i="4" s="1"/>
  <c r="U377" i="4" s="1"/>
  <c r="AS462" i="4"/>
  <c r="AG462" i="4" s="1"/>
  <c r="U462" i="4" s="1"/>
  <c r="AS293" i="4"/>
  <c r="AG293" i="4" s="1"/>
  <c r="U293" i="4" s="1"/>
  <c r="AS560" i="4"/>
  <c r="AG560" i="4" s="1"/>
  <c r="U560" i="4" s="1"/>
  <c r="AS155" i="4"/>
  <c r="AG155" i="4" s="1"/>
  <c r="U155" i="4" s="1"/>
  <c r="AS476" i="4"/>
  <c r="AG476" i="4" s="1"/>
  <c r="U476" i="4" s="1"/>
  <c r="AS248" i="4"/>
  <c r="AG248" i="4" s="1"/>
  <c r="U248" i="4" s="1"/>
  <c r="AS964" i="4"/>
  <c r="AG964" i="4" s="1"/>
  <c r="U964" i="4" s="1"/>
  <c r="AS362" i="4"/>
  <c r="AG362" i="4" s="1"/>
  <c r="U362" i="4" s="1"/>
  <c r="AS10" i="4"/>
  <c r="AG10" i="4" s="1"/>
  <c r="U10" i="4" s="1"/>
  <c r="AS1006" i="4"/>
  <c r="AG1006" i="4" s="1"/>
  <c r="U1006" i="4" s="1"/>
  <c r="AS127" i="4"/>
  <c r="AG127" i="4" s="1"/>
  <c r="U127" i="4" s="1"/>
  <c r="AS934" i="4"/>
  <c r="AG934" i="4" s="1"/>
  <c r="U934" i="4" s="1"/>
  <c r="AS85" i="4"/>
  <c r="AG85" i="4" s="1"/>
  <c r="U85" i="4" s="1"/>
  <c r="AS88" i="4"/>
  <c r="AG88" i="4" s="1"/>
  <c r="U88" i="4" s="1"/>
  <c r="AS518" i="4"/>
  <c r="AG518" i="4" s="1"/>
  <c r="U518" i="4" s="1"/>
  <c r="AS485" i="4"/>
  <c r="AG485" i="4" s="1"/>
  <c r="U485" i="4" s="1"/>
  <c r="AS1105" i="4"/>
  <c r="AG1105" i="4" s="1"/>
  <c r="U1105" i="4" s="1"/>
  <c r="AS634" i="4"/>
  <c r="AG634" i="4" s="1"/>
  <c r="U634" i="4" s="1"/>
  <c r="AS249" i="4"/>
  <c r="AG249" i="4" s="1"/>
  <c r="U249" i="4" s="1"/>
  <c r="AS13" i="4"/>
  <c r="AG13" i="4" s="1"/>
  <c r="U13" i="4" s="1"/>
  <c r="AS117" i="4"/>
  <c r="AG117" i="4" s="1"/>
  <c r="U117" i="4" s="1"/>
  <c r="AS526" i="4"/>
  <c r="AG526" i="4" s="1"/>
  <c r="U526" i="4" s="1"/>
  <c r="AS449" i="4"/>
  <c r="AG449" i="4" s="1"/>
  <c r="U449" i="4" s="1"/>
  <c r="AS1046" i="4"/>
  <c r="AG1046" i="4" s="1"/>
  <c r="U1046" i="4" s="1"/>
  <c r="AS545" i="4"/>
  <c r="AG545" i="4" s="1"/>
  <c r="U545" i="4" s="1"/>
  <c r="AS642" i="4"/>
  <c r="AG642" i="4" s="1"/>
  <c r="U642" i="4" s="1"/>
  <c r="AS177" i="4"/>
  <c r="AG177" i="4" s="1"/>
  <c r="U177" i="4" s="1"/>
  <c r="AS1146" i="4"/>
  <c r="AG1146" i="4" s="1"/>
  <c r="U1146" i="4" s="1"/>
  <c r="AS158" i="4"/>
  <c r="AG158" i="4" s="1"/>
  <c r="U158" i="4" s="1"/>
  <c r="AS1270" i="4"/>
  <c r="AG1270" i="4" s="1"/>
  <c r="U1270" i="4" s="1"/>
  <c r="AS1265" i="4"/>
  <c r="AG1265" i="4" s="1"/>
  <c r="U1265" i="4" s="1"/>
  <c r="AS1018" i="4"/>
  <c r="AG1018" i="4" s="1"/>
  <c r="U1018" i="4" s="1"/>
  <c r="AS834" i="4"/>
  <c r="AG834" i="4" s="1"/>
  <c r="U834" i="4" s="1"/>
  <c r="AS820" i="4"/>
  <c r="AG820" i="4" s="1"/>
  <c r="U820" i="4" s="1"/>
  <c r="AS931" i="4"/>
  <c r="AG931" i="4" s="1"/>
  <c r="U931" i="4" s="1"/>
  <c r="AS136" i="4"/>
  <c r="AG136" i="4" s="1"/>
  <c r="U136" i="4" s="1"/>
  <c r="AS261" i="4"/>
  <c r="AG261" i="4" s="1"/>
  <c r="U261" i="4" s="1"/>
  <c r="AS508" i="4"/>
  <c r="AG508" i="4" s="1"/>
  <c r="U508" i="4" s="1"/>
  <c r="AS467" i="4"/>
  <c r="AG467" i="4" s="1"/>
  <c r="U467" i="4" s="1"/>
  <c r="AS309" i="4"/>
  <c r="AG309" i="4" s="1"/>
  <c r="U309" i="4" s="1"/>
  <c r="AS236" i="4"/>
  <c r="AG236" i="4" s="1"/>
  <c r="U236" i="4" s="1"/>
  <c r="AS129" i="4"/>
  <c r="AG129" i="4" s="1"/>
  <c r="U129" i="4" s="1"/>
  <c r="AS1210" i="4"/>
  <c r="AG1210" i="4" s="1"/>
  <c r="U1210" i="4" s="1"/>
  <c r="AS348" i="4"/>
  <c r="AG348" i="4" s="1"/>
  <c r="U348" i="4" s="1"/>
  <c r="AS1240" i="4"/>
  <c r="AG1240" i="4" s="1"/>
  <c r="U1240" i="4" s="1"/>
  <c r="AS768" i="4"/>
  <c r="AG768" i="4" s="1"/>
  <c r="U768" i="4" s="1"/>
  <c r="AS388" i="4"/>
  <c r="AG388" i="4" s="1"/>
  <c r="U388" i="4" s="1"/>
  <c r="AS785" i="4"/>
  <c r="AG785" i="4" s="1"/>
  <c r="U785" i="4" s="1"/>
  <c r="AS824" i="4"/>
  <c r="AG824" i="4" s="1"/>
  <c r="U824" i="4" s="1"/>
  <c r="AS975" i="4"/>
  <c r="AG975" i="4" s="1"/>
  <c r="U975" i="4" s="1"/>
  <c r="AS469" i="4"/>
  <c r="AG469" i="4" s="1"/>
  <c r="U469" i="4" s="1"/>
  <c r="AS383" i="4"/>
  <c r="AG383" i="4" s="1"/>
  <c r="U383" i="4" s="1"/>
  <c r="AS186" i="4"/>
  <c r="AG186" i="4" s="1"/>
  <c r="U186" i="4" s="1"/>
  <c r="AS128" i="4"/>
  <c r="AG128" i="4" s="1"/>
  <c r="U128" i="4" s="1"/>
  <c r="AS1109" i="4"/>
  <c r="AG1109" i="4" s="1"/>
  <c r="U1109" i="4" s="1"/>
  <c r="AS965" i="4"/>
  <c r="AG965" i="4" s="1"/>
  <c r="U965" i="4" s="1"/>
  <c r="AS623" i="4"/>
  <c r="AG623" i="4" s="1"/>
  <c r="U623" i="4" s="1"/>
  <c r="AS537" i="4"/>
  <c r="AG537" i="4" s="1"/>
  <c r="U537" i="4" s="1"/>
  <c r="AS599" i="4"/>
  <c r="AG599" i="4" s="1"/>
  <c r="U599" i="4" s="1"/>
  <c r="AS194" i="4"/>
  <c r="AG194" i="4" s="1"/>
  <c r="U194" i="4" s="1"/>
  <c r="AS125" i="4"/>
  <c r="AG125" i="4" s="1"/>
  <c r="U125" i="4" s="1"/>
  <c r="AS1034" i="4"/>
  <c r="AG1034" i="4" s="1"/>
  <c r="U1034" i="4" s="1"/>
  <c r="AS747" i="4"/>
  <c r="AG747" i="4" s="1"/>
  <c r="U747" i="4" s="1"/>
  <c r="AS1019" i="4"/>
  <c r="AG1019" i="4" s="1"/>
  <c r="U1019" i="4" s="1"/>
  <c r="AS946" i="4"/>
  <c r="AG946" i="4" s="1"/>
  <c r="U946" i="4" s="1"/>
  <c r="AS648" i="4"/>
  <c r="AG648" i="4" s="1"/>
  <c r="U648" i="4" s="1"/>
  <c r="AS1151" i="4"/>
  <c r="AG1151" i="4" s="1"/>
  <c r="U1151" i="4" s="1"/>
  <c r="AS683" i="4"/>
  <c r="AG683" i="4" s="1"/>
  <c r="U683" i="4" s="1"/>
  <c r="AS1214" i="4"/>
  <c r="AG1214" i="4" s="1"/>
  <c r="U1214" i="4" s="1"/>
  <c r="AS197" i="4"/>
  <c r="AG197" i="4" s="1"/>
  <c r="U197" i="4" s="1"/>
  <c r="AS641" i="4"/>
  <c r="AG641" i="4" s="1"/>
  <c r="U641" i="4" s="1"/>
  <c r="AS777" i="4"/>
  <c r="AG777" i="4" s="1"/>
  <c r="U777" i="4" s="1"/>
  <c r="AS122" i="4"/>
  <c r="AG122" i="4" s="1"/>
  <c r="U122" i="4" s="1"/>
  <c r="AS1193" i="4"/>
  <c r="AG1193" i="4" s="1"/>
  <c r="U1193" i="4" s="1"/>
  <c r="AS725" i="4"/>
  <c r="AG725" i="4" s="1"/>
  <c r="U725" i="4" s="1"/>
  <c r="AS286" i="4"/>
  <c r="AG286" i="4" s="1"/>
  <c r="U286" i="4" s="1"/>
  <c r="AS1098" i="4"/>
  <c r="AG1098" i="4" s="1"/>
  <c r="U1098" i="4" s="1"/>
  <c r="AS1192" i="4"/>
  <c r="AG1192" i="4" s="1"/>
  <c r="U1192" i="4" s="1"/>
  <c r="AS813" i="4"/>
  <c r="AG813" i="4" s="1"/>
  <c r="U813" i="4" s="1"/>
  <c r="AS51" i="4"/>
  <c r="AG51" i="4" s="1"/>
  <c r="U51" i="4" s="1"/>
  <c r="AS689" i="4"/>
  <c r="AG689" i="4" s="1"/>
  <c r="U689" i="4" s="1"/>
  <c r="AS521" i="4"/>
  <c r="AG521" i="4" s="1"/>
  <c r="U521" i="4" s="1"/>
  <c r="AS326" i="4"/>
  <c r="AG326" i="4" s="1"/>
  <c r="U326" i="4" s="1"/>
  <c r="AS684" i="4"/>
  <c r="AG684" i="4" s="1"/>
  <c r="U684" i="4" s="1"/>
  <c r="AS253" i="4"/>
  <c r="AG253" i="4" s="1"/>
  <c r="U253" i="4" s="1"/>
  <c r="AS100" i="4"/>
  <c r="AG100" i="4" s="1"/>
  <c r="U100" i="4" s="1"/>
  <c r="AS55" i="4"/>
  <c r="AG55" i="4" s="1"/>
  <c r="U55" i="4" s="1"/>
  <c r="AS19" i="4"/>
  <c r="AG19" i="4" s="1"/>
  <c r="U19" i="4" s="1"/>
  <c r="AS709" i="4"/>
  <c r="AG709" i="4" s="1"/>
  <c r="U709" i="4" s="1"/>
  <c r="AS569" i="4"/>
  <c r="AG569" i="4" s="1"/>
  <c r="U569" i="4" s="1"/>
  <c r="AS279" i="4"/>
  <c r="AG279" i="4" s="1"/>
  <c r="U279" i="4" s="1"/>
  <c r="AS254" i="4"/>
  <c r="AG254" i="4" s="1"/>
  <c r="U254" i="4" s="1"/>
  <c r="AS927" i="4"/>
  <c r="AG927" i="4" s="1"/>
  <c r="U927" i="4" s="1"/>
  <c r="AS590" i="4"/>
  <c r="AG590" i="4" s="1"/>
  <c r="U590" i="4" s="1"/>
  <c r="AS1052" i="4"/>
  <c r="AG1052" i="4" s="1"/>
  <c r="U1052" i="4" s="1"/>
  <c r="AS524" i="4"/>
  <c r="AG524" i="4" s="1"/>
  <c r="U524" i="4" s="1"/>
  <c r="AS143" i="4"/>
  <c r="AG143" i="4" s="1"/>
  <c r="U143" i="4" s="1"/>
  <c r="AS904" i="4"/>
  <c r="AG904" i="4" s="1"/>
  <c r="U904" i="4" s="1"/>
  <c r="AS36" i="4"/>
  <c r="AG36" i="4" s="1"/>
  <c r="U36" i="4" s="1"/>
  <c r="AS151" i="4"/>
  <c r="AG151" i="4" s="1"/>
  <c r="U151" i="4" s="1"/>
  <c r="AS1049" i="4"/>
  <c r="AG1049" i="4" s="1"/>
  <c r="U1049" i="4" s="1"/>
  <c r="AS938" i="4"/>
  <c r="AG938" i="4" s="1"/>
  <c r="U938" i="4" s="1"/>
  <c r="AS774" i="4"/>
  <c r="AG774" i="4" s="1"/>
  <c r="U774" i="4" s="1"/>
  <c r="AS853" i="4"/>
  <c r="AG853" i="4" s="1"/>
  <c r="U853" i="4" s="1"/>
  <c r="AS541" i="4"/>
  <c r="AG541" i="4" s="1"/>
  <c r="U541" i="4" s="1"/>
  <c r="AS1207" i="4"/>
  <c r="AG1207" i="4" s="1"/>
  <c r="U1207" i="4" s="1"/>
  <c r="AS1069" i="4"/>
  <c r="AG1069" i="4" s="1"/>
  <c r="U1069" i="4" s="1"/>
  <c r="AS614" i="4"/>
  <c r="AG614" i="4" s="1"/>
  <c r="U614" i="4" s="1"/>
  <c r="AS1090" i="4"/>
  <c r="AG1090" i="4" s="1"/>
  <c r="U1090" i="4" s="1"/>
  <c r="AS491" i="4"/>
  <c r="AG491" i="4" s="1"/>
  <c r="U491" i="4" s="1"/>
  <c r="AS247" i="4"/>
  <c r="AG247" i="4" s="1"/>
  <c r="U247" i="4" s="1"/>
  <c r="AS650" i="4"/>
  <c r="AG650" i="4" s="1"/>
  <c r="U650" i="4" s="1"/>
  <c r="AS1004" i="4"/>
  <c r="AG1004" i="4" s="1"/>
  <c r="U1004" i="4" s="1"/>
  <c r="AS855" i="4"/>
  <c r="AG855" i="4" s="1"/>
  <c r="U855" i="4" s="1"/>
  <c r="AS390" i="4"/>
  <c r="AG390" i="4" s="1"/>
  <c r="U390" i="4" s="1"/>
  <c r="AS705" i="4"/>
  <c r="AG705" i="4" s="1"/>
  <c r="U705" i="4" s="1"/>
  <c r="AS82" i="4"/>
  <c r="AG82" i="4" s="1"/>
  <c r="U82" i="4" s="1"/>
  <c r="AS313" i="4"/>
  <c r="AG313" i="4" s="1"/>
  <c r="U313" i="4" s="1"/>
  <c r="AS267" i="4"/>
  <c r="AG267" i="4" s="1"/>
  <c r="U267" i="4" s="1"/>
  <c r="AS149" i="4"/>
  <c r="AG149" i="4" s="1"/>
  <c r="U149" i="4" s="1"/>
  <c r="AS412" i="4"/>
  <c r="AG412" i="4" s="1"/>
  <c r="U412" i="4" s="1"/>
  <c r="AS221" i="4"/>
  <c r="AG221" i="4" s="1"/>
  <c r="U221" i="4" s="1"/>
  <c r="AS439" i="4"/>
  <c r="AG439" i="4" s="1"/>
  <c r="U439" i="4" s="1"/>
  <c r="AS289" i="4"/>
  <c r="AG289" i="4" s="1"/>
  <c r="U289" i="4" s="1"/>
  <c r="AS162" i="4"/>
  <c r="AG162" i="4" s="1"/>
  <c r="U162" i="4" s="1"/>
  <c r="AS499" i="4"/>
  <c r="AG499" i="4" s="1"/>
  <c r="U499" i="4" s="1"/>
  <c r="AS473" i="4"/>
  <c r="AG473" i="4" s="1"/>
  <c r="U473" i="4" s="1"/>
  <c r="AS1175" i="4"/>
  <c r="AG1175" i="4" s="1"/>
  <c r="U1175" i="4" s="1"/>
  <c r="AS301" i="4"/>
  <c r="AG301" i="4" s="1"/>
  <c r="U301" i="4" s="1"/>
  <c r="AS328" i="4"/>
  <c r="AG328" i="4" s="1"/>
  <c r="U328" i="4" s="1"/>
  <c r="AS486" i="4"/>
  <c r="AG486" i="4" s="1"/>
  <c r="U486" i="4" s="1"/>
  <c r="AS358" i="4"/>
  <c r="AG358" i="4" s="1"/>
  <c r="U358" i="4" s="1"/>
  <c r="AS908" i="4"/>
  <c r="AG908" i="4" s="1"/>
  <c r="U908" i="4" s="1"/>
  <c r="AS228" i="4"/>
  <c r="AG228" i="4" s="1"/>
  <c r="U228" i="4" s="1"/>
  <c r="AS1009" i="4"/>
  <c r="AG1009" i="4" s="1"/>
  <c r="U1009" i="4" s="1"/>
  <c r="AS888" i="4"/>
  <c r="AG888" i="4" s="1"/>
  <c r="U888" i="4" s="1"/>
  <c r="AS635" i="4"/>
  <c r="AG635" i="4" s="1"/>
  <c r="U635" i="4" s="1"/>
  <c r="AS780" i="4"/>
  <c r="AG780" i="4" s="1"/>
  <c r="U780" i="4" s="1"/>
  <c r="AS404" i="4"/>
  <c r="AG404" i="4" s="1"/>
  <c r="U404" i="4" s="1"/>
  <c r="AS49" i="4"/>
  <c r="AG49" i="4" s="1"/>
  <c r="U49" i="4" s="1"/>
  <c r="AS61" i="4"/>
  <c r="AG61" i="4" s="1"/>
  <c r="U61" i="4" s="1"/>
  <c r="AS278" i="4"/>
  <c r="AG278" i="4" s="1"/>
  <c r="U278" i="4" s="1"/>
  <c r="AS1272" i="4"/>
  <c r="AG1272" i="4" s="1"/>
  <c r="U1272" i="4" s="1"/>
  <c r="AS1198" i="4"/>
  <c r="AG1198" i="4" s="1"/>
  <c r="U1198" i="4" s="1"/>
  <c r="AS1237" i="4"/>
  <c r="AG1237" i="4" s="1"/>
  <c r="U1237" i="4" s="1"/>
  <c r="AS492" i="4"/>
  <c r="AG492" i="4" s="1"/>
  <c r="U492" i="4" s="1"/>
  <c r="AS552" i="4"/>
  <c r="AG552" i="4" s="1"/>
  <c r="U552" i="4" s="1"/>
  <c r="AS532" i="4"/>
  <c r="AG532" i="4" s="1"/>
  <c r="U532" i="4" s="1"/>
  <c r="AS187" i="4"/>
  <c r="AG187" i="4" s="1"/>
  <c r="U187" i="4" s="1"/>
  <c r="AS258" i="4"/>
  <c r="AG258" i="4" s="1"/>
  <c r="U258" i="4" s="1"/>
  <c r="AS1148" i="4"/>
  <c r="AG1148" i="4" s="1"/>
  <c r="U1148" i="4" s="1"/>
  <c r="AS314" i="4"/>
  <c r="AG314" i="4" s="1"/>
  <c r="U314" i="4" s="1"/>
  <c r="AS1238" i="4"/>
  <c r="AG1238" i="4" s="1"/>
  <c r="U1238" i="4" s="1"/>
  <c r="AS1187" i="4"/>
  <c r="AG1187" i="4" s="1"/>
  <c r="U1187" i="4" s="1"/>
  <c r="AS1182" i="4"/>
  <c r="AG1182" i="4" s="1"/>
  <c r="U1182" i="4" s="1"/>
  <c r="AS109" i="4"/>
  <c r="AG109" i="4" s="1"/>
  <c r="U109" i="4" s="1"/>
  <c r="AS530" i="4"/>
  <c r="AG530" i="4" s="1"/>
  <c r="U530" i="4" s="1"/>
  <c r="AS159" i="4"/>
  <c r="AG159" i="4" s="1"/>
  <c r="U159" i="4" s="1"/>
  <c r="AS536" i="4"/>
  <c r="AG536" i="4" s="1"/>
  <c r="U536" i="4" s="1"/>
  <c r="AS570" i="4"/>
  <c r="AG570" i="4" s="1"/>
  <c r="U570" i="4" s="1"/>
  <c r="AS587" i="4"/>
  <c r="AG587" i="4" s="1"/>
  <c r="U587" i="4" s="1"/>
  <c r="AS658" i="4"/>
  <c r="AG658" i="4" s="1"/>
  <c r="U658" i="4" s="1"/>
  <c r="AS233" i="4"/>
  <c r="AG233" i="4" s="1"/>
  <c r="U233" i="4" s="1"/>
  <c r="AS173" i="4"/>
  <c r="AG173" i="4" s="1"/>
  <c r="U173" i="4" s="1"/>
  <c r="AS89" i="4"/>
  <c r="AG89" i="4" s="1"/>
  <c r="U89" i="4" s="1"/>
  <c r="AS1264" i="4"/>
  <c r="AG1264" i="4" s="1"/>
  <c r="U1264" i="4" s="1"/>
  <c r="AS406" i="4"/>
  <c r="AG406" i="4" s="1"/>
  <c r="U406" i="4" s="1"/>
  <c r="AS1157" i="4"/>
  <c r="AG1157" i="4" s="1"/>
  <c r="U1157" i="4" s="1"/>
  <c r="AS566" i="4"/>
  <c r="AG566" i="4" s="1"/>
  <c r="U566" i="4" s="1"/>
  <c r="AS360" i="4"/>
  <c r="AG360" i="4" s="1"/>
  <c r="U360" i="4" s="1"/>
  <c r="AS137" i="4"/>
  <c r="AG137" i="4" s="1"/>
  <c r="U137" i="4" s="1"/>
  <c r="AS198" i="4"/>
  <c r="AG198" i="4" s="1"/>
  <c r="U198" i="4" s="1"/>
  <c r="AS1042" i="4"/>
  <c r="AG1042" i="4" s="1"/>
  <c r="U1042" i="4" s="1"/>
  <c r="AS422" i="4"/>
  <c r="AG422" i="4" s="1"/>
  <c r="U422" i="4" s="1"/>
  <c r="AS1135" i="4"/>
  <c r="AG1135" i="4" s="1"/>
  <c r="U1135" i="4" s="1"/>
  <c r="AS923" i="4"/>
  <c r="AG923" i="4" s="1"/>
  <c r="U923" i="4" s="1"/>
  <c r="AS548" i="4"/>
  <c r="AG548" i="4" s="1"/>
  <c r="U548" i="4" s="1"/>
  <c r="AS1153" i="4"/>
  <c r="AG1153" i="4" s="1"/>
  <c r="U1153" i="4" s="1"/>
  <c r="AS1141" i="4"/>
  <c r="AG1141" i="4" s="1"/>
  <c r="U1141" i="4" s="1"/>
  <c r="AS416" i="4"/>
  <c r="AG416" i="4" s="1"/>
  <c r="U416" i="4" s="1"/>
  <c r="AS114" i="4"/>
  <c r="AG114" i="4" s="1"/>
  <c r="U114" i="4" s="1"/>
  <c r="AS139" i="4"/>
  <c r="AG139" i="4" s="1"/>
  <c r="U139" i="4" s="1"/>
  <c r="AS259" i="4"/>
  <c r="AG259" i="4" s="1"/>
  <c r="U259" i="4" s="1"/>
  <c r="AS1247" i="4"/>
  <c r="AG1247" i="4" s="1"/>
  <c r="U1247" i="4" s="1"/>
  <c r="AS11" i="4"/>
  <c r="AG11" i="4" s="1"/>
  <c r="U11" i="4" s="1"/>
  <c r="AS1177" i="4"/>
  <c r="AG1177" i="4" s="1"/>
  <c r="U1177" i="4" s="1"/>
  <c r="AS325" i="4"/>
  <c r="AG325" i="4" s="1"/>
  <c r="U325" i="4" s="1"/>
  <c r="AS892" i="4"/>
  <c r="AG892" i="4" s="1"/>
  <c r="U892" i="4" s="1"/>
  <c r="AS44" i="4"/>
  <c r="AG44" i="4" s="1"/>
  <c r="U44" i="4" s="1"/>
  <c r="AS342" i="4"/>
  <c r="AG342" i="4" s="1"/>
  <c r="U342" i="4" s="1"/>
  <c r="AS15" i="4"/>
  <c r="AG15" i="4" s="1"/>
  <c r="U15" i="4" s="1"/>
  <c r="AS345" i="4"/>
  <c r="AG345" i="4" s="1"/>
  <c r="U345" i="4" s="1"/>
  <c r="AS9" i="4"/>
  <c r="AG9" i="4" s="1"/>
  <c r="U9" i="4" s="1"/>
  <c r="AS1239" i="4"/>
  <c r="AG1239" i="4" s="1"/>
  <c r="U1239" i="4" s="1"/>
  <c r="AS700" i="4"/>
  <c r="AG700" i="4" s="1"/>
  <c r="U700" i="4" s="1"/>
  <c r="AS1166" i="4"/>
  <c r="AG1166" i="4" s="1"/>
  <c r="U1166" i="4" s="1"/>
  <c r="AS954" i="4"/>
  <c r="AG954" i="4" s="1"/>
  <c r="U954" i="4" s="1"/>
  <c r="AS482" i="4"/>
  <c r="AG482" i="4" s="1"/>
  <c r="U482" i="4" s="1"/>
  <c r="AS1213" i="4"/>
  <c r="AG1213" i="4" s="1"/>
  <c r="U1213" i="4" s="1"/>
  <c r="AS794" i="4"/>
  <c r="AG794" i="4" s="1"/>
  <c r="U794" i="4" s="1"/>
  <c r="AS659" i="4"/>
  <c r="AG659" i="4" s="1"/>
  <c r="U659" i="4" s="1"/>
  <c r="AS708" i="4"/>
  <c r="AG708" i="4" s="1"/>
  <c r="U708" i="4" s="1"/>
  <c r="AS488" i="4"/>
  <c r="AG488" i="4" s="1"/>
  <c r="U488" i="4" s="1"/>
  <c r="AS936" i="4"/>
  <c r="AG936" i="4" s="1"/>
  <c r="U936" i="4" s="1"/>
  <c r="AS332" i="4"/>
  <c r="AG332" i="4" s="1"/>
  <c r="U332" i="4" s="1"/>
  <c r="AS889" i="4"/>
  <c r="AG889" i="4" s="1"/>
  <c r="U889" i="4" s="1"/>
  <c r="AS746" i="4"/>
  <c r="AG746" i="4" s="1"/>
  <c r="U746" i="4" s="1"/>
  <c r="AS24" i="4"/>
  <c r="AG24" i="4" s="1"/>
  <c r="U24" i="4" s="1"/>
  <c r="AS941" i="4"/>
  <c r="AG941" i="4" s="1"/>
  <c r="U941" i="4" s="1"/>
  <c r="AS153" i="4"/>
  <c r="AG153" i="4" s="1"/>
  <c r="U153" i="4" s="1"/>
  <c r="AS1179" i="4"/>
  <c r="AG1179" i="4" s="1"/>
  <c r="U1179" i="4" s="1"/>
  <c r="AS1050" i="4"/>
  <c r="AG1050" i="4" s="1"/>
  <c r="U1050" i="4" s="1"/>
  <c r="AS717" i="4"/>
  <c r="AG717" i="4" s="1"/>
  <c r="U717" i="4" s="1"/>
  <c r="AS335" i="4"/>
  <c r="AG335" i="4" s="1"/>
  <c r="U335" i="4" s="1"/>
  <c r="AS99" i="4"/>
  <c r="AG99" i="4" s="1"/>
  <c r="U99" i="4" s="1"/>
  <c r="AS429" i="4"/>
  <c r="AG429" i="4" s="1"/>
  <c r="U429" i="4" s="1"/>
  <c r="AS1102" i="4"/>
  <c r="AG1102" i="4" s="1"/>
  <c r="U1102" i="4" s="1"/>
  <c r="AS163" i="4"/>
  <c r="AG163" i="4" s="1"/>
  <c r="U163" i="4" s="1"/>
  <c r="AS1252" i="4"/>
  <c r="AG1252" i="4" s="1"/>
  <c r="U1252" i="4" s="1"/>
  <c r="AS1092" i="4"/>
  <c r="AG1092" i="4" s="1"/>
  <c r="U1092" i="4" s="1"/>
  <c r="AS987" i="4"/>
  <c r="AG987" i="4" s="1"/>
  <c r="U987" i="4" s="1"/>
  <c r="AS1028" i="4"/>
  <c r="AG1028" i="4" s="1"/>
  <c r="U1028" i="4" s="1"/>
  <c r="AS1000" i="4"/>
  <c r="AG1000" i="4" s="1"/>
  <c r="U1000" i="4" s="1"/>
  <c r="AS1159" i="4"/>
  <c r="AG1159" i="4" s="1"/>
  <c r="U1159" i="4" s="1"/>
  <c r="AS622" i="4"/>
  <c r="AG622" i="4" s="1"/>
  <c r="U622" i="4" s="1"/>
  <c r="AS338" i="4"/>
  <c r="AG338" i="4" s="1"/>
  <c r="U338" i="4" s="1"/>
  <c r="AS1113" i="4"/>
  <c r="AG1113" i="4" s="1"/>
  <c r="U1113" i="4" s="1"/>
  <c r="AS244" i="4"/>
  <c r="AG244" i="4" s="1"/>
  <c r="U244" i="4" s="1"/>
  <c r="AS750" i="4"/>
  <c r="AG750" i="4" s="1"/>
  <c r="U750" i="4" s="1"/>
  <c r="AS663" i="4"/>
  <c r="AG663" i="4" s="1"/>
  <c r="U663" i="4" s="1"/>
  <c r="AS64" i="4"/>
  <c r="AG64" i="4" s="1"/>
  <c r="U64" i="4" s="1"/>
  <c r="AS190" i="4"/>
  <c r="AG190" i="4" s="1"/>
  <c r="U190" i="4" s="1"/>
  <c r="AS108" i="4"/>
  <c r="AG108" i="4" s="1"/>
  <c r="U108" i="4" s="1"/>
  <c r="AS574" i="4"/>
  <c r="AG574" i="4" s="1"/>
  <c r="U574" i="4" s="1"/>
  <c r="AS607" i="4"/>
  <c r="AG607" i="4" s="1"/>
  <c r="U607" i="4" s="1"/>
  <c r="AS760" i="4"/>
  <c r="AG760" i="4" s="1"/>
  <c r="U760" i="4" s="1"/>
  <c r="AS972" i="4"/>
  <c r="AG972" i="4" s="1"/>
  <c r="U972" i="4" s="1"/>
  <c r="AS456" i="4"/>
  <c r="AG456" i="4" s="1"/>
  <c r="U456" i="4" s="1"/>
  <c r="AS506" i="4"/>
  <c r="AG506" i="4" s="1"/>
  <c r="U506" i="4" s="1"/>
  <c r="AS664" i="4"/>
  <c r="AG664" i="4" s="1"/>
  <c r="U664" i="4" s="1"/>
  <c r="AS79" i="4"/>
  <c r="AG79" i="4" s="1"/>
  <c r="U79" i="4" s="1"/>
  <c r="AS670" i="4"/>
  <c r="AG670" i="4" s="1"/>
  <c r="U670" i="4" s="1"/>
  <c r="AS230" i="4"/>
  <c r="AG230" i="4" s="1"/>
  <c r="U230" i="4" s="1"/>
  <c r="AS319" i="4"/>
  <c r="AG319" i="4" s="1"/>
  <c r="U319" i="4" s="1"/>
  <c r="AS854" i="4"/>
  <c r="AG854" i="4" s="1"/>
  <c r="U854" i="4" s="1"/>
  <c r="AS988" i="4"/>
  <c r="AG988" i="4" s="1"/>
  <c r="U988" i="4" s="1"/>
  <c r="AS991" i="4"/>
  <c r="AG991" i="4" s="1"/>
  <c r="U991" i="4" s="1"/>
  <c r="AS951" i="4"/>
  <c r="AG951" i="4" s="1"/>
  <c r="U951" i="4" s="1"/>
  <c r="AS918" i="4"/>
  <c r="AG918" i="4" s="1"/>
  <c r="U918" i="4" s="1"/>
  <c r="AS782" i="4"/>
  <c r="AG782" i="4" s="1"/>
  <c r="U782" i="4" s="1"/>
  <c r="AS551" i="4"/>
  <c r="AG551" i="4" s="1"/>
  <c r="U551" i="4" s="1"/>
  <c r="AS1140" i="4"/>
  <c r="AG1140" i="4" s="1"/>
  <c r="U1140" i="4" s="1"/>
  <c r="AS1201" i="4"/>
  <c r="AG1201" i="4" s="1"/>
  <c r="U1201" i="4" s="1"/>
  <c r="AS790" i="4"/>
  <c r="AG790" i="4" s="1"/>
  <c r="U790" i="4" s="1"/>
  <c r="AS973" i="4"/>
  <c r="AG973" i="4" s="1"/>
  <c r="U973" i="4" s="1"/>
  <c r="AS917" i="4"/>
  <c r="AG917" i="4" s="1"/>
  <c r="U917" i="4" s="1"/>
  <c r="AS719" i="4"/>
  <c r="AG719" i="4" s="1"/>
  <c r="U719" i="4" s="1"/>
  <c r="AS265" i="4"/>
  <c r="AG265" i="4" s="1"/>
  <c r="U265" i="4" s="1"/>
  <c r="AS185" i="4"/>
  <c r="AG185" i="4" s="1"/>
  <c r="U185" i="4" s="1"/>
  <c r="AS1222" i="4"/>
  <c r="AG1222" i="4" s="1"/>
  <c r="U1222" i="4" s="1"/>
  <c r="AS557" i="4"/>
  <c r="AG557" i="4" s="1"/>
  <c r="U557" i="4" s="1"/>
  <c r="AS315" i="4"/>
  <c r="AG315" i="4" s="1"/>
  <c r="U315" i="4" s="1"/>
  <c r="AS299" i="4"/>
  <c r="AG299" i="4" s="1"/>
  <c r="U299" i="4" s="1"/>
  <c r="AS1026" i="4"/>
  <c r="AG1026" i="4" s="1"/>
  <c r="U1026" i="4" s="1"/>
  <c r="AS452" i="4"/>
  <c r="AG452" i="4" s="1"/>
  <c r="U452" i="4" s="1"/>
  <c r="AS1226" i="4"/>
  <c r="AG1226" i="4" s="1"/>
  <c r="U1226" i="4" s="1"/>
  <c r="AS35" i="4"/>
  <c r="AG35" i="4" s="1"/>
  <c r="U35" i="4" s="1"/>
  <c r="AS1022" i="4"/>
  <c r="AG1022" i="4" s="1"/>
  <c r="U1022" i="4" s="1"/>
  <c r="AS1184" i="4"/>
  <c r="AG1184" i="4" s="1"/>
  <c r="U1184" i="4" s="1"/>
  <c r="AS294" i="4"/>
  <c r="AG294" i="4" s="1"/>
  <c r="U294" i="4" s="1"/>
  <c r="AS1025" i="4"/>
  <c r="AG1025" i="4" s="1"/>
  <c r="U1025" i="4" s="1"/>
  <c r="AS270" i="4"/>
  <c r="AG270" i="4" s="1"/>
  <c r="U270" i="4" s="1"/>
  <c r="AS320" i="4"/>
  <c r="AG320" i="4" s="1"/>
  <c r="U320" i="4" s="1"/>
  <c r="AS110" i="4"/>
  <c r="AG110" i="4" s="1"/>
  <c r="U110" i="4" s="1"/>
  <c r="AS1106" i="4"/>
  <c r="AG1106" i="4" s="1"/>
  <c r="U1106" i="4" s="1"/>
  <c r="AS1120" i="4"/>
  <c r="AG1120" i="4" s="1"/>
  <c r="U1120" i="4" s="1"/>
  <c r="AS859" i="4"/>
  <c r="AG859" i="4" s="1"/>
  <c r="U859" i="4" s="1"/>
  <c r="AS1230" i="4"/>
  <c r="AG1230" i="4" s="1"/>
  <c r="U1230" i="4" s="1"/>
  <c r="AS761" i="4"/>
  <c r="AG761" i="4" s="1"/>
  <c r="U761" i="4" s="1"/>
  <c r="AS562" i="4"/>
  <c r="AG562" i="4" s="1"/>
  <c r="U562" i="4" s="1"/>
  <c r="AS1180" i="4"/>
  <c r="AG1180" i="4" s="1"/>
  <c r="U1180" i="4" s="1"/>
  <c r="AS371" i="4"/>
  <c r="AG371" i="4" s="1"/>
  <c r="U371" i="4" s="1"/>
  <c r="AS181" i="4"/>
  <c r="AG181" i="4" s="1"/>
  <c r="U181" i="4" s="1"/>
  <c r="AS1068" i="4"/>
  <c r="AG1068" i="4" s="1"/>
  <c r="U1068" i="4" s="1"/>
  <c r="AS26" i="4"/>
  <c r="AG26" i="4" s="1"/>
  <c r="U26" i="4" s="1"/>
  <c r="AS1111" i="4"/>
  <c r="AG1111" i="4" s="1"/>
  <c r="U1111" i="4" s="1"/>
  <c r="AS727" i="4"/>
  <c r="AG727" i="4" s="1"/>
  <c r="U727" i="4" s="1"/>
  <c r="AS913" i="4"/>
  <c r="AG913" i="4" s="1"/>
  <c r="U913" i="4" s="1"/>
  <c r="AS691" i="4"/>
  <c r="AG691" i="4" s="1"/>
  <c r="U691" i="4" s="1"/>
  <c r="AS212" i="4"/>
  <c r="AG212" i="4" s="1"/>
  <c r="U212" i="4" s="1"/>
  <c r="AS1168" i="4"/>
  <c r="AG1168" i="4" s="1"/>
  <c r="U1168" i="4" s="1"/>
  <c r="AS754" i="4"/>
  <c r="AG754" i="4" s="1"/>
  <c r="U754" i="4" s="1"/>
  <c r="AS224" i="4"/>
  <c r="AG224" i="4" s="1"/>
  <c r="U224" i="4" s="1"/>
  <c r="AS1154" i="4"/>
  <c r="AG1154" i="4" s="1"/>
  <c r="U1154" i="4" s="1"/>
  <c r="AS409" i="4"/>
  <c r="AG409" i="4" s="1"/>
  <c r="U409" i="4" s="1"/>
  <c r="AS980" i="4"/>
  <c r="AG980" i="4" s="1"/>
  <c r="U980" i="4" s="1"/>
  <c r="AS770" i="4"/>
  <c r="AG770" i="4" s="1"/>
  <c r="U770" i="4" s="1"/>
  <c r="AS455" i="4"/>
  <c r="AG455" i="4" s="1"/>
  <c r="U455" i="4" s="1"/>
  <c r="AS368" i="4"/>
  <c r="AG368" i="4" s="1"/>
  <c r="U368" i="4" s="1"/>
  <c r="AS1181" i="4"/>
  <c r="AG1181" i="4" s="1"/>
  <c r="U1181" i="4" s="1"/>
  <c r="AS1172" i="4"/>
  <c r="AG1172" i="4" s="1"/>
  <c r="U1172" i="4" s="1"/>
  <c r="AS515" i="4"/>
  <c r="AG515" i="4" s="1"/>
  <c r="U515" i="4" s="1"/>
  <c r="AS986" i="4"/>
  <c r="AG986" i="4" s="1"/>
  <c r="U986" i="4" s="1"/>
  <c r="AS322" i="4"/>
  <c r="AG322" i="4" s="1"/>
  <c r="U322" i="4" s="1"/>
  <c r="AS1269" i="4"/>
  <c r="AG1269" i="4" s="1"/>
  <c r="U1269" i="4" s="1"/>
  <c r="AS985" i="4"/>
  <c r="AG985" i="4" s="1"/>
  <c r="U985" i="4" s="1"/>
  <c r="AS126" i="4"/>
  <c r="AG126" i="4" s="1"/>
  <c r="U126" i="4" s="1"/>
  <c r="AS1190" i="4"/>
  <c r="AG1190" i="4" s="1"/>
  <c r="U1190" i="4" s="1"/>
  <c r="AS1260" i="4"/>
  <c r="AG1260" i="4" s="1"/>
  <c r="U1260" i="4" s="1"/>
  <c r="AS365" i="4"/>
  <c r="AG365" i="4" s="1"/>
  <c r="U365" i="4" s="1"/>
  <c r="AS967" i="4"/>
  <c r="AG967" i="4" s="1"/>
  <c r="U967" i="4" s="1"/>
  <c r="AS826" i="4"/>
  <c r="AG826" i="4" s="1"/>
  <c r="U826" i="4" s="1"/>
  <c r="AS330" i="4"/>
  <c r="AG330" i="4" s="1"/>
  <c r="U330" i="4" s="1"/>
  <c r="AS884" i="4"/>
  <c r="AG884" i="4" s="1"/>
  <c r="U884" i="4" s="1"/>
  <c r="AS869" i="4"/>
  <c r="AG869" i="4" s="1"/>
  <c r="U869" i="4" s="1"/>
  <c r="AS817" i="4"/>
  <c r="AG817" i="4" s="1"/>
  <c r="U817" i="4" s="1"/>
  <c r="AS246" i="4"/>
  <c r="AG246" i="4" s="1"/>
  <c r="U246" i="4" s="1"/>
  <c r="AS94" i="4"/>
  <c r="AG94" i="4" s="1"/>
  <c r="U94" i="4" s="1"/>
  <c r="AS1235" i="4"/>
  <c r="AG1235" i="4" s="1"/>
  <c r="U1235" i="4" s="1"/>
  <c r="AS653" i="4"/>
  <c r="AG653" i="4" s="1"/>
  <c r="U653" i="4" s="1"/>
  <c r="AS903" i="4"/>
  <c r="AG903" i="4" s="1"/>
  <c r="U903" i="4" s="1"/>
  <c r="AS919" i="4"/>
  <c r="AG919" i="4" s="1"/>
  <c r="U919" i="4" s="1"/>
  <c r="AS615" i="4"/>
  <c r="AG615" i="4" s="1"/>
  <c r="U615" i="4" s="1"/>
  <c r="AS112" i="4"/>
  <c r="AG112" i="4" s="1"/>
  <c r="U112" i="4" s="1"/>
  <c r="AS69" i="4"/>
  <c r="AG69" i="4" s="1"/>
  <c r="U69" i="4" s="1"/>
  <c r="AS1029" i="4"/>
  <c r="AG1029" i="4" s="1"/>
  <c r="U1029" i="4" s="1"/>
  <c r="AS720" i="4"/>
  <c r="AG720" i="4" s="1"/>
  <c r="U720" i="4" s="1"/>
  <c r="AS740" i="4"/>
  <c r="AG740" i="4" s="1"/>
  <c r="U740" i="4" s="1"/>
  <c r="AS666" i="4"/>
  <c r="AG666" i="4" s="1"/>
  <c r="U666" i="4" s="1"/>
  <c r="AS1093" i="4"/>
  <c r="AG1093" i="4" s="1"/>
  <c r="U1093" i="4" s="1"/>
  <c r="AS912" i="4"/>
  <c r="AG912" i="4" s="1"/>
  <c r="U912" i="4" s="1"/>
  <c r="AS370" i="4"/>
  <c r="AG370" i="4" s="1"/>
  <c r="U370" i="4" s="1"/>
  <c r="AS344" i="4"/>
  <c r="AG344" i="4" s="1"/>
  <c r="U344" i="4" s="1"/>
  <c r="AS1215" i="4"/>
  <c r="AG1215" i="4" s="1"/>
  <c r="U1215" i="4" s="1"/>
  <c r="AS1110" i="4"/>
  <c r="AG1110" i="4" s="1"/>
  <c r="U1110" i="4" s="1"/>
  <c r="AS215" i="4"/>
  <c r="AG215" i="4" s="1"/>
  <c r="U215" i="4" s="1"/>
  <c r="AS1005" i="4"/>
  <c r="AG1005" i="4" s="1"/>
  <c r="U1005" i="4" s="1"/>
  <c r="AS387" i="4"/>
  <c r="AG387" i="4" s="1"/>
  <c r="U387" i="4" s="1"/>
  <c r="AS672" i="4"/>
  <c r="AG672" i="4" s="1"/>
  <c r="U672" i="4" s="1"/>
  <c r="AS1087" i="4"/>
  <c r="AG1087" i="4" s="1"/>
  <c r="U1087" i="4" s="1"/>
  <c r="AS792" i="4"/>
  <c r="AG792" i="4" s="1"/>
  <c r="U792" i="4" s="1"/>
  <c r="AS457" i="4"/>
  <c r="AG457" i="4" s="1"/>
  <c r="U457" i="4" s="1"/>
  <c r="AS287" i="4"/>
  <c r="AG287" i="4" s="1"/>
  <c r="U287" i="4" s="1"/>
  <c r="AS749" i="4"/>
  <c r="AG749" i="4" s="1"/>
  <c r="U749" i="4" s="1"/>
  <c r="AS118" i="4"/>
  <c r="AG118" i="4" s="1"/>
  <c r="U118" i="4" s="1"/>
  <c r="AS83" i="4"/>
  <c r="AG83" i="4" s="1"/>
  <c r="U83" i="4" s="1"/>
  <c r="AS929" i="4"/>
  <c r="AG929" i="4" s="1"/>
  <c r="U929" i="4" s="1"/>
  <c r="AS577" i="4"/>
  <c r="AG577" i="4" s="1"/>
  <c r="U577" i="4" s="1"/>
  <c r="AS1149" i="4"/>
  <c r="AG1149" i="4" s="1"/>
  <c r="U1149" i="4" s="1"/>
  <c r="AS204" i="4"/>
  <c r="AG204" i="4" s="1"/>
  <c r="U204" i="4" s="1"/>
  <c r="AS1071" i="4"/>
  <c r="AG1071" i="4" s="1"/>
  <c r="U1071" i="4" s="1"/>
  <c r="AS302" i="4"/>
  <c r="AG302" i="4" s="1"/>
  <c r="U302" i="4" s="1"/>
  <c r="AS1196" i="4"/>
  <c r="AG1196" i="4" s="1"/>
  <c r="U1196" i="4" s="1"/>
  <c r="AS867" i="4"/>
  <c r="AG867" i="4" s="1"/>
  <c r="U867" i="4" s="1"/>
  <c r="AS133" i="4"/>
  <c r="AG133" i="4" s="1"/>
  <c r="U133" i="4" s="1"/>
  <c r="AS842" i="4"/>
  <c r="AG842" i="4" s="1"/>
  <c r="U842" i="4" s="1"/>
  <c r="AS1012" i="4"/>
  <c r="AG1012" i="4" s="1"/>
  <c r="U1012" i="4" s="1"/>
  <c r="AS450" i="4"/>
  <c r="AG450" i="4" s="1"/>
  <c r="U450" i="4" s="1"/>
  <c r="AS211" i="4"/>
  <c r="AG211" i="4" s="1"/>
  <c r="U211" i="4" s="1"/>
  <c r="AS45" i="4"/>
  <c r="AG45" i="4" s="1"/>
  <c r="U45" i="4" s="1"/>
  <c r="AS703" i="4"/>
  <c r="AG703" i="4" s="1"/>
  <c r="U703" i="4" s="1"/>
  <c r="AS733" i="4"/>
  <c r="AG733" i="4" s="1"/>
  <c r="U733" i="4" s="1"/>
  <c r="AS827" i="4"/>
  <c r="AG827" i="4" s="1"/>
  <c r="U827" i="4" s="1"/>
  <c r="AS589" i="4"/>
  <c r="AG589" i="4" s="1"/>
  <c r="U589" i="4" s="1"/>
  <c r="AS839" i="4"/>
  <c r="AG839" i="4" s="1"/>
  <c r="U839" i="4" s="1"/>
  <c r="AS498" i="4"/>
  <c r="AG498" i="4" s="1"/>
  <c r="U498" i="4" s="1"/>
  <c r="AS626" i="4"/>
  <c r="AG626" i="4" s="1"/>
  <c r="U626" i="4" s="1"/>
  <c r="AS290" i="4"/>
  <c r="AG290" i="4" s="1"/>
  <c r="U290" i="4" s="1"/>
  <c r="AS840" i="4"/>
  <c r="AG840" i="4" s="1"/>
  <c r="U840" i="4" s="1"/>
  <c r="AS276" i="4"/>
  <c r="AG276" i="4" s="1"/>
  <c r="U276" i="4" s="1"/>
  <c r="AS732" i="4"/>
  <c r="AG732" i="4" s="1"/>
  <c r="U732" i="4" s="1"/>
  <c r="AS848" i="4"/>
  <c r="AG848" i="4" s="1"/>
  <c r="U848" i="4" s="1"/>
  <c r="AS415" i="4"/>
  <c r="AG415" i="4" s="1"/>
  <c r="U415" i="4" s="1"/>
  <c r="AS31" i="4"/>
  <c r="AG31" i="4" s="1"/>
  <c r="U31" i="4" s="1"/>
  <c r="AS1079" i="4"/>
  <c r="AG1079" i="4" s="1"/>
  <c r="U1079" i="4" s="1"/>
  <c r="AS627" i="4"/>
  <c r="AG627" i="4" s="1"/>
  <c r="U627" i="4" s="1"/>
  <c r="AS1136" i="4"/>
  <c r="AG1136" i="4" s="1"/>
  <c r="U1136" i="4" s="1"/>
  <c r="AS1097" i="4"/>
  <c r="AG1097" i="4" s="1"/>
  <c r="U1097" i="4" s="1"/>
  <c r="AS710" i="4"/>
  <c r="AG710" i="4" s="1"/>
  <c r="U710" i="4" s="1"/>
  <c r="AS795" i="4"/>
  <c r="AG795" i="4" s="1"/>
  <c r="U795" i="4" s="1"/>
  <c r="AS606" i="4"/>
  <c r="AG606" i="4" s="1"/>
  <c r="U606" i="4" s="1"/>
  <c r="AS96" i="4"/>
  <c r="AG96" i="4" s="1"/>
  <c r="U96" i="4" s="1"/>
  <c r="AS349" i="4"/>
  <c r="AG349" i="4" s="1"/>
  <c r="U349" i="4" s="1"/>
  <c r="AS776" i="4"/>
  <c r="AG776" i="4" s="1"/>
  <c r="U776" i="4" s="1"/>
  <c r="AS478" i="4"/>
  <c r="AG478" i="4" s="1"/>
  <c r="U478" i="4" s="1"/>
  <c r="AS461" i="4"/>
  <c r="AG461" i="4" s="1"/>
  <c r="U461" i="4" s="1"/>
  <c r="AS400" i="4"/>
  <c r="AG400" i="4" s="1"/>
  <c r="U400" i="4" s="1"/>
  <c r="AS1053" i="4"/>
  <c r="AG1053" i="4" s="1"/>
  <c r="U1053" i="4" s="1"/>
  <c r="AS355" i="4"/>
  <c r="AG355" i="4" s="1"/>
  <c r="U355" i="4" s="1"/>
  <c r="AS956" i="4"/>
  <c r="AG956" i="4" s="1"/>
  <c r="U956" i="4" s="1"/>
  <c r="AS53" i="4"/>
  <c r="AG53" i="4" s="1"/>
  <c r="U53" i="4" s="1"/>
  <c r="AS649" i="4"/>
  <c r="AG649" i="4" s="1"/>
  <c r="U649" i="4" s="1"/>
  <c r="AS721" i="4"/>
  <c r="AG721" i="4" s="1"/>
  <c r="U721" i="4" s="1"/>
  <c r="AS525" i="4"/>
  <c r="AG525" i="4" s="1"/>
  <c r="U525" i="4" s="1"/>
  <c r="AS661" i="4"/>
  <c r="AG661" i="4" s="1"/>
  <c r="U661" i="4" s="1"/>
  <c r="AS359" i="4"/>
  <c r="AG359" i="4" s="1"/>
  <c r="U359" i="4" s="1"/>
  <c r="AS437" i="4"/>
  <c r="AG437" i="4" s="1"/>
  <c r="U437" i="4" s="1"/>
  <c r="AS227" i="4"/>
  <c r="AG227" i="4" s="1"/>
  <c r="U227" i="4" s="1"/>
  <c r="AS930" i="4"/>
  <c r="AG930" i="4" s="1"/>
  <c r="U930" i="4" s="1"/>
  <c r="AS495" i="4"/>
  <c r="AG495" i="4" s="1"/>
  <c r="U495" i="4" s="1"/>
  <c r="AS825" i="4"/>
  <c r="AG825" i="4" s="1"/>
  <c r="U825" i="4" s="1"/>
  <c r="AS540" i="4"/>
  <c r="AG540" i="4" s="1"/>
  <c r="U540" i="4" s="1"/>
  <c r="AS444" i="4"/>
  <c r="AG444" i="4" s="1"/>
  <c r="U444" i="4" s="1"/>
  <c r="AS1234" i="4"/>
  <c r="AG1234" i="4" s="1"/>
  <c r="U1234" i="4" s="1"/>
  <c r="AS1158" i="4"/>
  <c r="AG1158" i="4" s="1"/>
  <c r="U1158" i="4" s="1"/>
  <c r="AS716" i="4"/>
  <c r="AG716" i="4" s="1"/>
  <c r="U716" i="4" s="1"/>
  <c r="AS310" i="4"/>
  <c r="AG310" i="4" s="1"/>
  <c r="U310" i="4" s="1"/>
  <c r="AS446" i="4"/>
  <c r="AG446" i="4" s="1"/>
  <c r="U446" i="4" s="1"/>
  <c r="AS704" i="4"/>
  <c r="AG704" i="4" s="1"/>
  <c r="U704" i="4" s="1"/>
  <c r="AS563" i="4"/>
  <c r="AG563" i="4" s="1"/>
  <c r="U563" i="4" s="1"/>
  <c r="AS502" i="4"/>
  <c r="AG502" i="4" s="1"/>
  <c r="U502" i="4" s="1"/>
  <c r="AS529" i="4"/>
  <c r="AG529" i="4" s="1"/>
  <c r="U529" i="4" s="1"/>
  <c r="AS231" i="4"/>
  <c r="AG231" i="4" s="1"/>
  <c r="U231" i="4" s="1"/>
  <c r="AS1169" i="4"/>
  <c r="AG1169" i="4" s="1"/>
  <c r="U1169" i="4" s="1"/>
  <c r="AS579" i="4"/>
  <c r="AG579" i="4" s="1"/>
  <c r="U579" i="4" s="1"/>
  <c r="AS730" i="4"/>
  <c r="AG730" i="4" s="1"/>
  <c r="U730" i="4" s="1"/>
  <c r="AS81" i="4"/>
  <c r="AG81" i="4" s="1"/>
  <c r="U81" i="4" s="1"/>
  <c r="AS810" i="4"/>
  <c r="AG810" i="4" s="1"/>
  <c r="U810" i="4" s="1"/>
  <c r="AS898" i="4"/>
  <c r="AG898" i="4" s="1"/>
  <c r="U898" i="4" s="1"/>
  <c r="AS142" i="4"/>
  <c r="AG142" i="4" s="1"/>
  <c r="U142" i="4" s="1"/>
  <c r="AS533" i="4"/>
  <c r="AG533" i="4" s="1"/>
  <c r="U533" i="4" s="1"/>
  <c r="AS522" i="4"/>
  <c r="AG522" i="4" s="1"/>
  <c r="U522" i="4" s="1"/>
  <c r="AS1178" i="4"/>
  <c r="AG1178" i="4" s="1"/>
  <c r="U1178" i="4" s="1"/>
  <c r="AS514" i="4"/>
  <c r="AG514" i="4" s="1"/>
  <c r="U514" i="4" s="1"/>
  <c r="AS288" i="4"/>
  <c r="AG288" i="4" s="1"/>
  <c r="U288" i="4" s="1"/>
  <c r="AS668" i="4"/>
  <c r="AG668" i="4" s="1"/>
  <c r="U668" i="4" s="1"/>
  <c r="AS899" i="4"/>
  <c r="AG899" i="4" s="1"/>
  <c r="U899" i="4" s="1"/>
  <c r="AS738" i="4"/>
  <c r="AG738" i="4" s="1"/>
  <c r="U738" i="4" s="1"/>
  <c r="AS852" i="4"/>
  <c r="AG852" i="4" s="1"/>
  <c r="U852" i="4" s="1"/>
  <c r="AS509" i="4"/>
  <c r="AG509" i="4" s="1"/>
  <c r="U509" i="4" s="1"/>
  <c r="AS420" i="4"/>
  <c r="AG420" i="4" s="1"/>
  <c r="U420" i="4" s="1"/>
  <c r="AS178" i="4"/>
  <c r="AG178" i="4" s="1"/>
  <c r="U178" i="4" s="1"/>
  <c r="AS54" i="4"/>
  <c r="AG54" i="4" s="1"/>
  <c r="U54" i="4" s="1"/>
  <c r="AS933" i="4"/>
  <c r="AG933" i="4" s="1"/>
  <c r="U933" i="4" s="1"/>
  <c r="AS306" i="4"/>
  <c r="AG306" i="4" s="1"/>
  <c r="U306" i="4" s="1"/>
  <c r="AS378" i="4"/>
  <c r="AG378" i="4" s="1"/>
  <c r="U378" i="4" s="1"/>
  <c r="AS1203" i="4"/>
  <c r="AG1203" i="4" s="1"/>
  <c r="U1203" i="4" s="1"/>
  <c r="AS592" i="4"/>
  <c r="AG592" i="4" s="1"/>
  <c r="U592" i="4" s="1"/>
  <c r="AS678" i="4"/>
  <c r="AG678" i="4" s="1"/>
  <c r="U678" i="4" s="1"/>
  <c r="AS787" i="4"/>
  <c r="AG787" i="4" s="1"/>
  <c r="U787" i="4" s="1"/>
  <c r="AS216" i="4"/>
  <c r="AG216" i="4" s="1"/>
  <c r="U216" i="4" s="1"/>
  <c r="AS822" i="4"/>
  <c r="AG822" i="4" s="1"/>
  <c r="U822" i="4" s="1"/>
  <c r="AS694" i="4"/>
  <c r="AG694" i="4" s="1"/>
  <c r="U694" i="4" s="1"/>
  <c r="AS445" i="4"/>
  <c r="AG445" i="4" s="1"/>
  <c r="U445" i="4" s="1"/>
  <c r="AS410" i="4"/>
  <c r="AG410" i="4" s="1"/>
  <c r="U410" i="4" s="1"/>
  <c r="AS928" i="4"/>
  <c r="AG928" i="4" s="1"/>
  <c r="U928" i="4" s="1"/>
  <c r="AS598" i="4"/>
  <c r="AG598" i="4" s="1"/>
  <c r="U598" i="4" s="1"/>
  <c r="AS769" i="4"/>
  <c r="AG769" i="4" s="1"/>
  <c r="U769" i="4" s="1"/>
  <c r="AS875" i="4"/>
  <c r="AG875" i="4" s="1"/>
  <c r="U875" i="4" s="1"/>
  <c r="AS1189" i="4"/>
  <c r="AG1189" i="4" s="1"/>
  <c r="U1189" i="4" s="1"/>
  <c r="AS312" i="4"/>
  <c r="AG312" i="4" s="1"/>
  <c r="U312" i="4" s="1"/>
  <c r="AS354" i="4"/>
  <c r="AG354" i="4" s="1"/>
  <c r="U354" i="4" s="1"/>
  <c r="AS1129" i="4"/>
  <c r="AG1129" i="4" s="1"/>
  <c r="U1129" i="4" s="1"/>
  <c r="AS432" i="4"/>
  <c r="AG432" i="4" s="1"/>
  <c r="U432" i="4" s="1"/>
  <c r="AS29" i="4"/>
  <c r="AG29" i="4" s="1"/>
  <c r="U29" i="4" s="1"/>
  <c r="AS1060" i="4"/>
  <c r="AG1060" i="4" s="1"/>
  <c r="U1060" i="4" s="1"/>
  <c r="AS978" i="4"/>
  <c r="AG978" i="4" s="1"/>
  <c r="U978" i="4" s="1"/>
  <c r="AS520" i="4"/>
  <c r="AG520" i="4" s="1"/>
  <c r="U520" i="4" s="1"/>
  <c r="AS591" i="4"/>
  <c r="AG591" i="4" s="1"/>
  <c r="U591" i="4" s="1"/>
  <c r="AS251" i="4"/>
  <c r="AG251" i="4" s="1"/>
  <c r="U251" i="4" s="1"/>
  <c r="AS234" i="4"/>
  <c r="AG234" i="4" s="1"/>
  <c r="U234" i="4" s="1"/>
  <c r="AS1021" i="4"/>
  <c r="AG1021" i="4" s="1"/>
  <c r="U1021" i="4" s="1"/>
  <c r="AS783" i="4"/>
  <c r="AG783" i="4" s="1"/>
  <c r="U783" i="4" s="1"/>
  <c r="AS673" i="4"/>
  <c r="AG673" i="4" s="1"/>
  <c r="U673" i="4" s="1"/>
  <c r="AS517" i="4"/>
  <c r="AG517" i="4" s="1"/>
  <c r="U517" i="4" s="1"/>
  <c r="AS630" i="4"/>
  <c r="AG630" i="4" s="1"/>
  <c r="U630" i="4" s="1"/>
  <c r="AS375" i="4"/>
  <c r="AG375" i="4" s="1"/>
  <c r="U375" i="4" s="1"/>
  <c r="AS430" i="4"/>
  <c r="AG430" i="4" s="1"/>
  <c r="U430" i="4" s="1"/>
  <c r="AS441" i="4"/>
  <c r="AG441" i="4" s="1"/>
  <c r="U441" i="4" s="1"/>
  <c r="AS252" i="4"/>
  <c r="AG252" i="4" s="1"/>
  <c r="U252" i="4" s="1"/>
  <c r="AS285" i="4"/>
  <c r="AG285" i="4" s="1"/>
  <c r="U285" i="4" s="1"/>
  <c r="AS1126" i="4"/>
  <c r="AG1126" i="4" s="1"/>
  <c r="U1126" i="4" s="1"/>
  <c r="AS997" i="4"/>
  <c r="AG997" i="4" s="1"/>
  <c r="U997" i="4" s="1"/>
  <c r="AS250" i="4"/>
  <c r="AG250" i="4" s="1"/>
  <c r="U250" i="4" s="1"/>
  <c r="AS911" i="4"/>
  <c r="AG911" i="4" s="1"/>
  <c r="U911" i="4" s="1"/>
  <c r="AS833" i="4"/>
  <c r="AG833" i="4" s="1"/>
  <c r="U833" i="4" s="1"/>
  <c r="AS426" i="4"/>
  <c r="AG426" i="4" s="1"/>
  <c r="U426" i="4" s="1"/>
  <c r="AS728" i="4"/>
  <c r="AG728" i="4" s="1"/>
  <c r="U728" i="4" s="1"/>
  <c r="AS398" i="4"/>
  <c r="AG398" i="4" s="1"/>
  <c r="U398" i="4" s="1"/>
  <c r="AS223" i="4"/>
  <c r="AG223" i="4" s="1"/>
  <c r="U223" i="4" s="1"/>
  <c r="AS408" i="4"/>
  <c r="AG408" i="4" s="1"/>
  <c r="U408" i="4" s="1"/>
  <c r="AS815" i="4"/>
  <c r="AG815" i="4" s="1"/>
  <c r="U815" i="4" s="1"/>
  <c r="AS861" i="4"/>
  <c r="AG861" i="4" s="1"/>
  <c r="U861" i="4" s="1"/>
  <c r="AS160" i="4"/>
  <c r="AG160" i="4" s="1"/>
  <c r="U160" i="4" s="1"/>
  <c r="AS25" i="4"/>
  <c r="AG25" i="4" s="1"/>
  <c r="U25" i="4" s="1"/>
  <c r="AS1119" i="4"/>
  <c r="AG1119" i="4" s="1"/>
  <c r="U1119" i="4" s="1"/>
  <c r="AS546" i="4"/>
  <c r="AG546" i="4" s="1"/>
  <c r="U546" i="4" s="1"/>
  <c r="AS778" i="4"/>
  <c r="AG778" i="4" s="1"/>
  <c r="U778" i="4" s="1"/>
  <c r="AS202" i="4"/>
  <c r="AG202" i="4" s="1"/>
  <c r="U202" i="4" s="1"/>
  <c r="AS1089" i="4"/>
  <c r="AG1089" i="4" s="1"/>
  <c r="U1089" i="4" s="1"/>
  <c r="AS1036" i="4"/>
  <c r="AG1036" i="4" s="1"/>
  <c r="U1036" i="4" s="1"/>
  <c r="AS838" i="4"/>
  <c r="AG838" i="4" s="1"/>
  <c r="U838" i="4" s="1"/>
  <c r="AS141" i="4"/>
  <c r="AG141" i="4" s="1"/>
  <c r="U141" i="4" s="1"/>
  <c r="AS324" i="4"/>
  <c r="AG324" i="4" s="1"/>
  <c r="U324" i="4" s="1"/>
  <c r="AS93" i="4"/>
  <c r="AG93" i="4" s="1"/>
  <c r="U93" i="4" s="1"/>
  <c r="AS1266" i="4"/>
  <c r="AG1266" i="4" s="1"/>
  <c r="U1266" i="4" s="1"/>
  <c r="AS886" i="4"/>
  <c r="AG886" i="4" s="1"/>
  <c r="U886" i="4" s="1"/>
  <c r="AS92" i="4"/>
  <c r="AG92" i="4" s="1"/>
  <c r="U92" i="4" s="1"/>
  <c r="AS528" i="4"/>
  <c r="AG528" i="4" s="1"/>
  <c r="U528" i="4" s="1"/>
  <c r="AS654" i="4"/>
  <c r="AG654" i="4" s="1"/>
  <c r="U654" i="4" s="1"/>
  <c r="AS1128" i="4"/>
  <c r="AG1128" i="4" s="1"/>
  <c r="U1128" i="4" s="1"/>
  <c r="AS164" i="4"/>
  <c r="AG164" i="4" s="1"/>
  <c r="U164" i="4" s="1"/>
  <c r="AS392" i="4"/>
  <c r="AG392" i="4" s="1"/>
  <c r="U392" i="4" s="1"/>
  <c r="AS474" i="4"/>
  <c r="AG474" i="4" s="1"/>
  <c r="U474" i="4" s="1"/>
  <c r="AS553" i="4"/>
  <c r="AG553" i="4" s="1"/>
  <c r="U553" i="4" s="1"/>
  <c r="AS945" i="4"/>
  <c r="AG945" i="4" s="1"/>
  <c r="U945" i="4" s="1"/>
  <c r="AS305" i="4"/>
  <c r="AG305" i="4" s="1"/>
  <c r="U305" i="4" s="1"/>
  <c r="AS1020" i="4"/>
  <c r="AG1020" i="4" s="1"/>
  <c r="U1020" i="4" s="1"/>
  <c r="AS920" i="4"/>
  <c r="AG920" i="4" s="1"/>
  <c r="U920" i="4" s="1"/>
  <c r="AS165" i="4"/>
  <c r="AG165" i="4" s="1"/>
  <c r="U165" i="4" s="1"/>
  <c r="AS52" i="4"/>
  <c r="AG52" i="4" s="1"/>
  <c r="U52" i="4" s="1"/>
  <c r="AS655" i="4"/>
  <c r="AG655" i="4" s="1"/>
  <c r="U655" i="4" s="1"/>
  <c r="AS245" i="4"/>
  <c r="AG245" i="4" s="1"/>
  <c r="U245" i="4" s="1"/>
  <c r="AS1254" i="4"/>
  <c r="AG1254" i="4" s="1"/>
  <c r="U1254" i="4" s="1"/>
  <c r="AS1114" i="4"/>
  <c r="AG1114" i="4" s="1"/>
  <c r="U1114" i="4" s="1"/>
  <c r="AS771" i="4"/>
  <c r="AG771" i="4" s="1"/>
  <c r="U771" i="4" s="1"/>
  <c r="AS550" i="4"/>
  <c r="AG550" i="4" s="1"/>
  <c r="U550" i="4" s="1"/>
  <c r="AS295" i="4"/>
  <c r="AG295" i="4" s="1"/>
  <c r="U295" i="4" s="1"/>
  <c r="AS1072" i="4"/>
  <c r="AG1072" i="4" s="1"/>
  <c r="U1072" i="4" s="1"/>
  <c r="AS1243" i="4"/>
  <c r="AG1243" i="4" s="1"/>
  <c r="U1243" i="4" s="1"/>
  <c r="AS168" i="4"/>
  <c r="AG168" i="4" s="1"/>
  <c r="U168" i="4" s="1"/>
  <c r="AS893" i="4"/>
  <c r="AG893" i="4" s="1"/>
  <c r="U893" i="4" s="1"/>
  <c r="AS1065" i="4"/>
  <c r="AG1065" i="4" s="1"/>
  <c r="U1065" i="4" s="1"/>
  <c r="AS1040" i="4"/>
  <c r="AG1040" i="4" s="1"/>
  <c r="U1040" i="4" s="1"/>
  <c r="AS364" i="4"/>
  <c r="AG364" i="4" s="1"/>
  <c r="U364" i="4" s="1"/>
  <c r="AS1224" i="4"/>
  <c r="AG1224" i="4" s="1"/>
  <c r="U1224" i="4" s="1"/>
  <c r="AS399" i="4"/>
  <c r="AG399" i="4" s="1"/>
  <c r="U399" i="4" s="1"/>
  <c r="AS413" i="4"/>
  <c r="AG413" i="4" s="1"/>
  <c r="U413" i="4" s="1"/>
  <c r="AS393" i="4"/>
  <c r="AG393" i="4" s="1"/>
  <c r="U393" i="4" s="1"/>
  <c r="AS974" i="4"/>
  <c r="AG974" i="4" s="1"/>
  <c r="U974" i="4" s="1"/>
  <c r="AS23" i="4"/>
  <c r="AG23" i="4" s="1"/>
  <c r="U23" i="4" s="1"/>
  <c r="AS1088" i="4"/>
  <c r="AG1088" i="4" s="1"/>
  <c r="U1088" i="4" s="1"/>
  <c r="AS932" i="4"/>
  <c r="AG932" i="4" s="1"/>
  <c r="U932" i="4" s="1"/>
  <c r="AS1258" i="4"/>
  <c r="AG1258" i="4" s="1"/>
  <c r="U1258" i="4" s="1"/>
  <c r="AS1032" i="4"/>
  <c r="AG1032" i="4" s="1"/>
  <c r="U1032" i="4" s="1"/>
  <c r="AS671" i="4"/>
  <c r="AG671" i="4" s="1"/>
  <c r="U671" i="4" s="1"/>
  <c r="AS1170" i="4"/>
  <c r="AG1170" i="4" s="1"/>
  <c r="U1170" i="4" s="1"/>
  <c r="AS1261" i="4"/>
  <c r="AG1261" i="4" s="1"/>
  <c r="U1261" i="4" s="1"/>
  <c r="AS465" i="4"/>
  <c r="AG465" i="4" s="1"/>
  <c r="U465" i="4" s="1"/>
  <c r="AS154" i="4"/>
  <c r="AG154" i="4" s="1"/>
  <c r="U154" i="4" s="1"/>
  <c r="AS65" i="4"/>
  <c r="AG65" i="4" s="1"/>
  <c r="U65" i="4" s="1"/>
  <c r="AS170" i="4"/>
  <c r="AG170" i="4" s="1"/>
  <c r="U170" i="4" s="1"/>
  <c r="AS1067" i="4"/>
  <c r="AG1067" i="4" s="1"/>
  <c r="U1067" i="4" s="1"/>
  <c r="AS161" i="4"/>
  <c r="AG161" i="4" s="1"/>
  <c r="U161" i="4" s="1"/>
  <c r="AS146" i="4"/>
  <c r="AG146" i="4" s="1"/>
  <c r="U146" i="4" s="1"/>
  <c r="AS144" i="4"/>
  <c r="AG144" i="4" s="1"/>
  <c r="U144" i="4" s="1"/>
  <c r="AS891" i="4"/>
  <c r="AG891" i="4" s="1"/>
  <c r="U891" i="4" s="1"/>
  <c r="AS22" i="4"/>
  <c r="AG22" i="4" s="1"/>
  <c r="U22" i="4" s="1"/>
  <c r="AS41" i="4"/>
  <c r="AG41" i="4" s="1"/>
  <c r="U41" i="4" s="1"/>
  <c r="AS1112" i="4"/>
  <c r="AG1112" i="4" s="1"/>
  <c r="U1112" i="4" s="1"/>
  <c r="AS504" i="4"/>
  <c r="AG504" i="4" s="1"/>
  <c r="U504" i="4" s="1"/>
  <c r="AS1127" i="4"/>
  <c r="AG1127" i="4" s="1"/>
  <c r="U1127" i="4" s="1"/>
  <c r="AS307" i="4"/>
  <c r="AG307" i="4" s="1"/>
  <c r="U307" i="4" s="1"/>
  <c r="AS695" i="4"/>
  <c r="AG695" i="4" s="1"/>
  <c r="U695" i="4" s="1"/>
  <c r="AS860" i="4"/>
  <c r="AG860" i="4" s="1"/>
  <c r="U860" i="4" s="1"/>
  <c r="AS1257" i="4"/>
  <c r="AG1257" i="4" s="1"/>
  <c r="U1257" i="4" s="1"/>
  <c r="AS1031" i="4"/>
  <c r="AG1031" i="4" s="1"/>
  <c r="U1031" i="4" s="1"/>
  <c r="AS651" i="4"/>
  <c r="AG651" i="4" s="1"/>
  <c r="U651" i="4" s="1"/>
  <c r="AS762" i="4"/>
  <c r="AG762" i="4" s="1"/>
  <c r="U762" i="4" s="1"/>
  <c r="AS583" i="4"/>
  <c r="AG583" i="4" s="1"/>
  <c r="U583" i="4" s="1"/>
  <c r="AS48" i="4"/>
  <c r="AG48" i="4" s="1"/>
  <c r="U48" i="4" s="1"/>
  <c r="AS1194" i="4"/>
  <c r="AG1194" i="4" s="1"/>
  <c r="U1194" i="4" s="1"/>
  <c r="AS636" i="4"/>
  <c r="AG636" i="4" s="1"/>
  <c r="U636" i="4" s="1"/>
  <c r="AS363" i="4"/>
  <c r="AG363" i="4" s="1"/>
  <c r="U363" i="4" s="1"/>
  <c r="AS1002" i="4"/>
  <c r="AG1002" i="4" s="1"/>
  <c r="U1002" i="4" s="1"/>
  <c r="AS1044" i="4"/>
  <c r="AG1044" i="4" s="1"/>
  <c r="U1044" i="4" s="1"/>
  <c r="AS741" i="4"/>
  <c r="AG741" i="4" s="1"/>
  <c r="U741" i="4" s="1"/>
  <c r="AS121" i="4"/>
  <c r="AG121" i="4" s="1"/>
  <c r="U121" i="4" s="1"/>
  <c r="AS134" i="4"/>
  <c r="AG134" i="4" s="1"/>
  <c r="U134" i="4" s="1"/>
  <c r="AS554" i="4"/>
  <c r="AG554" i="4" s="1"/>
  <c r="U554" i="4" s="1"/>
  <c r="AS397" i="4"/>
  <c r="AG397" i="4" s="1"/>
  <c r="U397" i="4" s="1"/>
  <c r="AS1219" i="4"/>
  <c r="AG1219" i="4" s="1"/>
  <c r="U1219" i="4" s="1"/>
  <c r="AS257" i="4"/>
  <c r="AG257" i="4" s="1"/>
  <c r="U257" i="4" s="1"/>
  <c r="AS679" i="4"/>
  <c r="AG679" i="4" s="1"/>
  <c r="U679" i="4" s="1"/>
  <c r="AS80" i="4"/>
  <c r="AG80" i="4" s="1"/>
  <c r="U80" i="4" s="1"/>
  <c r="AS631" i="4"/>
  <c r="AG631" i="4" s="1"/>
  <c r="U631" i="4" s="1"/>
  <c r="AS483" i="4"/>
  <c r="AG483" i="4" s="1"/>
  <c r="U483" i="4" s="1"/>
  <c r="AS1171" i="4"/>
  <c r="AG1171" i="4" s="1"/>
  <c r="U1171" i="4" s="1"/>
  <c r="AS414" i="4"/>
  <c r="AG414" i="4" s="1"/>
  <c r="U414" i="4" s="1"/>
  <c r="AS138" i="4"/>
  <c r="AG138" i="4" s="1"/>
  <c r="U138" i="4" s="1"/>
  <c r="AS1122" i="4"/>
  <c r="AG1122" i="4" s="1"/>
  <c r="U1122" i="4" s="1"/>
  <c r="AS828" i="4"/>
  <c r="AG828" i="4" s="1"/>
  <c r="U828" i="4" s="1"/>
  <c r="AS511" i="4"/>
  <c r="AG511" i="4" s="1"/>
  <c r="U511" i="4" s="1"/>
  <c r="AS311" i="4"/>
  <c r="AG311" i="4" s="1"/>
  <c r="U311" i="4" s="1"/>
  <c r="AS1255" i="4"/>
  <c r="AG1255" i="4" s="1"/>
  <c r="U1255" i="4" s="1"/>
  <c r="AS939" i="4"/>
  <c r="AG939" i="4" s="1"/>
  <c r="U939" i="4" s="1"/>
  <c r="AS1273" i="4"/>
  <c r="AG1273" i="4" s="1"/>
  <c r="U1273" i="4" s="1"/>
  <c r="AS995" i="4"/>
  <c r="AG995" i="4" s="1"/>
  <c r="U995" i="4" s="1"/>
  <c r="AS1259" i="4"/>
  <c r="AG1259" i="4" s="1"/>
  <c r="U1259" i="4" s="1"/>
  <c r="AS894" i="4"/>
  <c r="AG894" i="4" s="1"/>
  <c r="U894" i="4" s="1"/>
  <c r="AS832" i="4"/>
  <c r="AG832" i="4" s="1"/>
  <c r="U832" i="4" s="1"/>
  <c r="AS885" i="4"/>
  <c r="AG885" i="4" s="1"/>
  <c r="U885" i="4" s="1"/>
  <c r="AS273" i="4"/>
  <c r="AG273" i="4" s="1"/>
  <c r="U273" i="4" s="1"/>
  <c r="AT13" i="4"/>
  <c r="AH13" i="4" s="1"/>
  <c r="V13" i="4" s="1"/>
  <c r="AT16" i="4"/>
  <c r="AH16" i="4" s="1"/>
  <c r="V16" i="4" s="1"/>
  <c r="AT14" i="4"/>
  <c r="AH14" i="4" s="1"/>
  <c r="V14" i="4" s="1"/>
  <c r="AT46" i="4"/>
  <c r="AH46" i="4" s="1"/>
  <c r="V46" i="4" s="1"/>
  <c r="AT15" i="4"/>
  <c r="AH15" i="4" s="1"/>
  <c r="V15" i="4" s="1"/>
  <c r="AT34" i="4"/>
  <c r="AH34" i="4" s="1"/>
  <c r="V34" i="4" s="1"/>
  <c r="AT9" i="4"/>
  <c r="AH9" i="4" s="1"/>
  <c r="V9" i="4" s="1"/>
  <c r="AT18" i="4"/>
  <c r="AH18" i="4" s="1"/>
  <c r="V18" i="4" s="1"/>
  <c r="AT30" i="4"/>
  <c r="AH30" i="4" s="1"/>
  <c r="V30" i="4" s="1"/>
  <c r="AT38" i="4"/>
  <c r="AH38" i="4" s="1"/>
  <c r="V38" i="4" s="1"/>
  <c r="AT37" i="4"/>
  <c r="AH37" i="4" s="1"/>
  <c r="V37" i="4" s="1"/>
  <c r="AT24" i="4"/>
  <c r="AH24" i="4" s="1"/>
  <c r="V24" i="4" s="1"/>
  <c r="AT214" i="4"/>
  <c r="AH214" i="4" s="1"/>
  <c r="V214" i="4" s="1"/>
  <c r="AT1030" i="4"/>
  <c r="AH1030" i="4" s="1"/>
  <c r="V1030" i="4" s="1"/>
  <c r="AT1185" i="4"/>
  <c r="AH1185" i="4" s="1"/>
  <c r="V1185" i="4" s="1"/>
  <c r="AT719" i="4"/>
  <c r="AH719" i="4" s="1"/>
  <c r="V719" i="4" s="1"/>
  <c r="AT692" i="4"/>
  <c r="AH692" i="4" s="1"/>
  <c r="V692" i="4" s="1"/>
  <c r="AT418" i="4"/>
  <c r="AH418" i="4" s="1"/>
  <c r="V418" i="4" s="1"/>
  <c r="AT570" i="4"/>
  <c r="AH570" i="4" s="1"/>
  <c r="V570" i="4" s="1"/>
  <c r="AT1257" i="4"/>
  <c r="AH1257" i="4" s="1"/>
  <c r="V1257" i="4" s="1"/>
  <c r="AT468" i="4"/>
  <c r="AH468" i="4" s="1"/>
  <c r="V468" i="4" s="1"/>
  <c r="AT752" i="4"/>
  <c r="AH752" i="4" s="1"/>
  <c r="V752" i="4" s="1"/>
  <c r="AT638" i="4"/>
  <c r="AH638" i="4" s="1"/>
  <c r="V638" i="4" s="1"/>
  <c r="AT710" i="4"/>
  <c r="AH710" i="4" s="1"/>
  <c r="V710" i="4" s="1"/>
  <c r="AT625" i="4"/>
  <c r="AH625" i="4" s="1"/>
  <c r="V625" i="4" s="1"/>
  <c r="AT433" i="4"/>
  <c r="AH433" i="4" s="1"/>
  <c r="V433" i="4" s="1"/>
  <c r="AT1244" i="4"/>
  <c r="AH1244" i="4" s="1"/>
  <c r="V1244" i="4" s="1"/>
  <c r="AT884" i="4"/>
  <c r="AH884" i="4" s="1"/>
  <c r="V884" i="4" s="1"/>
  <c r="AT1195" i="4"/>
  <c r="AH1195" i="4" s="1"/>
  <c r="V1195" i="4" s="1"/>
  <c r="AT375" i="4"/>
  <c r="AH375" i="4" s="1"/>
  <c r="V375" i="4" s="1"/>
  <c r="AT535" i="4"/>
  <c r="AH535" i="4" s="1"/>
  <c r="V535" i="4" s="1"/>
  <c r="AT908" i="4"/>
  <c r="AH908" i="4" s="1"/>
  <c r="V908" i="4" s="1"/>
  <c r="AT477" i="4"/>
  <c r="AH477" i="4" s="1"/>
  <c r="V477" i="4" s="1"/>
  <c r="AT1187" i="4"/>
  <c r="AH1187" i="4" s="1"/>
  <c r="V1187" i="4" s="1"/>
  <c r="AT503" i="4"/>
  <c r="AH503" i="4" s="1"/>
  <c r="V503" i="4" s="1"/>
  <c r="AT118" i="4"/>
  <c r="AH118" i="4" s="1"/>
  <c r="V118" i="4" s="1"/>
  <c r="AT315" i="4"/>
  <c r="AH315" i="4" s="1"/>
  <c r="V315" i="4" s="1"/>
  <c r="AT1001" i="4"/>
  <c r="AH1001" i="4" s="1"/>
  <c r="V1001" i="4" s="1"/>
  <c r="AT1196" i="4"/>
  <c r="AH1196" i="4" s="1"/>
  <c r="V1196" i="4" s="1"/>
  <c r="AT189" i="4"/>
  <c r="AH189" i="4" s="1"/>
  <c r="V189" i="4" s="1"/>
  <c r="AT460" i="4"/>
  <c r="AH460" i="4" s="1"/>
  <c r="V460" i="4" s="1"/>
  <c r="AT1077" i="4"/>
  <c r="AH1077" i="4" s="1"/>
  <c r="V1077" i="4" s="1"/>
  <c r="AT354" i="4"/>
  <c r="AH354" i="4" s="1"/>
  <c r="V354" i="4" s="1"/>
  <c r="AT482" i="4"/>
  <c r="AH482" i="4" s="1"/>
  <c r="V482" i="4" s="1"/>
  <c r="AT372" i="4"/>
  <c r="AH372" i="4" s="1"/>
  <c r="V372" i="4" s="1"/>
  <c r="AT193" i="4"/>
  <c r="AH193" i="4" s="1"/>
  <c r="V193" i="4" s="1"/>
  <c r="AT971" i="4"/>
  <c r="AH971" i="4" s="1"/>
  <c r="V971" i="4" s="1"/>
  <c r="AT587" i="4"/>
  <c r="AH587" i="4" s="1"/>
  <c r="V587" i="4" s="1"/>
  <c r="AT1170" i="4"/>
  <c r="AH1170" i="4" s="1"/>
  <c r="V1170" i="4" s="1"/>
  <c r="AT911" i="4"/>
  <c r="AH911" i="4" s="1"/>
  <c r="V911" i="4" s="1"/>
  <c r="AT127" i="4"/>
  <c r="AH127" i="4" s="1"/>
  <c r="V127" i="4" s="1"/>
  <c r="AT1153" i="4"/>
  <c r="AH1153" i="4" s="1"/>
  <c r="V1153" i="4" s="1"/>
  <c r="AT1190" i="4"/>
  <c r="AH1190" i="4" s="1"/>
  <c r="V1190" i="4" s="1"/>
  <c r="AT532" i="4"/>
  <c r="AH532" i="4" s="1"/>
  <c r="V532" i="4" s="1"/>
  <c r="AT281" i="4"/>
  <c r="AH281" i="4" s="1"/>
  <c r="V281" i="4" s="1"/>
  <c r="AT1038" i="4"/>
  <c r="AH1038" i="4" s="1"/>
  <c r="V1038" i="4" s="1"/>
  <c r="AT1116" i="4"/>
  <c r="AH1116" i="4" s="1"/>
  <c r="V1116" i="4" s="1"/>
  <c r="AT1220" i="4"/>
  <c r="AH1220" i="4" s="1"/>
  <c r="V1220" i="4" s="1"/>
  <c r="AT180" i="4"/>
  <c r="AH180" i="4" s="1"/>
  <c r="V180" i="4" s="1"/>
  <c r="AT1078" i="4"/>
  <c r="AH1078" i="4" s="1"/>
  <c r="V1078" i="4" s="1"/>
  <c r="AT834" i="4"/>
  <c r="AH834" i="4" s="1"/>
  <c r="V834" i="4" s="1"/>
  <c r="AT702" i="4"/>
  <c r="AH702" i="4" s="1"/>
  <c r="V702" i="4" s="1"/>
  <c r="AT249" i="4"/>
  <c r="AH249" i="4" s="1"/>
  <c r="V249" i="4" s="1"/>
  <c r="AT948" i="4"/>
  <c r="AH948" i="4" s="1"/>
  <c r="V948" i="4" s="1"/>
  <c r="AT215" i="4"/>
  <c r="AH215" i="4" s="1"/>
  <c r="V215" i="4" s="1"/>
  <c r="AT739" i="4"/>
  <c r="AH739" i="4" s="1"/>
  <c r="V739" i="4" s="1"/>
  <c r="AT958" i="4"/>
  <c r="AH958" i="4" s="1"/>
  <c r="V958" i="4" s="1"/>
  <c r="AT250" i="4"/>
  <c r="AH250" i="4" s="1"/>
  <c r="V250" i="4" s="1"/>
  <c r="AT800" i="4"/>
  <c r="AH800" i="4" s="1"/>
  <c r="V800" i="4" s="1"/>
  <c r="AT138" i="4"/>
  <c r="AH138" i="4" s="1"/>
  <c r="V138" i="4" s="1"/>
  <c r="AT153" i="4"/>
  <c r="AH153" i="4" s="1"/>
  <c r="V153" i="4" s="1"/>
  <c r="AT124" i="4"/>
  <c r="AH124" i="4" s="1"/>
  <c r="V124" i="4" s="1"/>
  <c r="AT725" i="4"/>
  <c r="AH725" i="4" s="1"/>
  <c r="V725" i="4" s="1"/>
  <c r="AT1022" i="4"/>
  <c r="AH1022" i="4" s="1"/>
  <c r="V1022" i="4" s="1"/>
  <c r="AT388" i="4"/>
  <c r="AH388" i="4" s="1"/>
  <c r="V388" i="4" s="1"/>
  <c r="AT938" i="4"/>
  <c r="AH938" i="4" s="1"/>
  <c r="V938" i="4" s="1"/>
  <c r="AT1253" i="4"/>
  <c r="AH1253" i="4" s="1"/>
  <c r="V1253" i="4" s="1"/>
  <c r="AT1093" i="4"/>
  <c r="AH1093" i="4" s="1"/>
  <c r="V1093" i="4" s="1"/>
  <c r="AT704" i="4"/>
  <c r="AH704" i="4" s="1"/>
  <c r="V704" i="4" s="1"/>
  <c r="AT897" i="4"/>
  <c r="AH897" i="4" s="1"/>
  <c r="V897" i="4" s="1"/>
  <c r="AT1232" i="4"/>
  <c r="AH1232" i="4" s="1"/>
  <c r="V1232" i="4" s="1"/>
  <c r="AT914" i="4"/>
  <c r="AH914" i="4" s="1"/>
  <c r="V914" i="4" s="1"/>
  <c r="AT1048" i="4"/>
  <c r="AH1048" i="4" s="1"/>
  <c r="V1048" i="4" s="1"/>
  <c r="AT773" i="4"/>
  <c r="AH773" i="4" s="1"/>
  <c r="V773" i="4" s="1"/>
  <c r="AT856" i="4"/>
  <c r="AH856" i="4" s="1"/>
  <c r="V856" i="4" s="1"/>
  <c r="AT1161" i="4"/>
  <c r="AH1161" i="4" s="1"/>
  <c r="V1161" i="4" s="1"/>
  <c r="AT957" i="4"/>
  <c r="AH957" i="4" s="1"/>
  <c r="V957" i="4" s="1"/>
  <c r="AT785" i="4"/>
  <c r="AH785" i="4" s="1"/>
  <c r="V785" i="4" s="1"/>
  <c r="AT1260" i="4"/>
  <c r="AH1260" i="4" s="1"/>
  <c r="V1260" i="4" s="1"/>
  <c r="AT516" i="4"/>
  <c r="AH516" i="4" s="1"/>
  <c r="V516" i="4" s="1"/>
  <c r="AT1118" i="4"/>
  <c r="AH1118" i="4" s="1"/>
  <c r="V1118" i="4" s="1"/>
  <c r="AT396" i="4"/>
  <c r="AH396" i="4" s="1"/>
  <c r="V396" i="4" s="1"/>
  <c r="AT687" i="4"/>
  <c r="AH687" i="4" s="1"/>
  <c r="V687" i="4" s="1"/>
  <c r="AT1107" i="4"/>
  <c r="AH1107" i="4" s="1"/>
  <c r="V1107" i="4" s="1"/>
  <c r="AT445" i="4"/>
  <c r="AH445" i="4" s="1"/>
  <c r="V445" i="4" s="1"/>
  <c r="AT679" i="4"/>
  <c r="AH679" i="4" s="1"/>
  <c r="V679" i="4" s="1"/>
  <c r="AT553" i="4"/>
  <c r="AH553" i="4" s="1"/>
  <c r="V553" i="4" s="1"/>
  <c r="AT1062" i="4"/>
  <c r="AH1062" i="4" s="1"/>
  <c r="V1062" i="4" s="1"/>
  <c r="AT497" i="4"/>
  <c r="AH497" i="4" s="1"/>
  <c r="V497" i="4" s="1"/>
  <c r="AT1069" i="4"/>
  <c r="AH1069" i="4" s="1"/>
  <c r="V1069" i="4" s="1"/>
  <c r="AT787" i="4"/>
  <c r="AH787" i="4" s="1"/>
  <c r="V787" i="4" s="1"/>
  <c r="AT1215" i="4"/>
  <c r="AH1215" i="4" s="1"/>
  <c r="V1215" i="4" s="1"/>
  <c r="AT103" i="4"/>
  <c r="AH103" i="4" s="1"/>
  <c r="V103" i="4" s="1"/>
  <c r="AT686" i="4"/>
  <c r="AH686" i="4" s="1"/>
  <c r="V686" i="4" s="1"/>
  <c r="AT1198" i="4"/>
  <c r="AH1198" i="4" s="1"/>
  <c r="V1198" i="4" s="1"/>
  <c r="AT1005" i="4"/>
  <c r="AH1005" i="4" s="1"/>
  <c r="V1005" i="4" s="1"/>
  <c r="AT845" i="4"/>
  <c r="AH845" i="4" s="1"/>
  <c r="V845" i="4" s="1"/>
  <c r="AT1248" i="4"/>
  <c r="AH1248" i="4" s="1"/>
  <c r="V1248" i="4" s="1"/>
  <c r="AT398" i="4"/>
  <c r="AH398" i="4" s="1"/>
  <c r="V398" i="4" s="1"/>
  <c r="AT605" i="4"/>
  <c r="AH605" i="4" s="1"/>
  <c r="V605" i="4" s="1"/>
  <c r="AT1186" i="4"/>
  <c r="AH1186" i="4" s="1"/>
  <c r="V1186" i="4" s="1"/>
  <c r="AT1015" i="4"/>
  <c r="AH1015" i="4" s="1"/>
  <c r="V1015" i="4" s="1"/>
  <c r="AT603" i="4"/>
  <c r="AH603" i="4" s="1"/>
  <c r="V603" i="4" s="1"/>
  <c r="AT805" i="4"/>
  <c r="AH805" i="4" s="1"/>
  <c r="V805" i="4" s="1"/>
  <c r="AT20" i="4"/>
  <c r="AH20" i="4" s="1"/>
  <c r="V20" i="4" s="1"/>
  <c r="AT1100" i="4"/>
  <c r="AH1100" i="4" s="1"/>
  <c r="V1100" i="4" s="1"/>
  <c r="AT576" i="4"/>
  <c r="AH576" i="4" s="1"/>
  <c r="V576" i="4" s="1"/>
  <c r="AT654" i="4"/>
  <c r="AH654" i="4" s="1"/>
  <c r="V654" i="4" s="1"/>
  <c r="AT919" i="4"/>
  <c r="AH919" i="4" s="1"/>
  <c r="V919" i="4" s="1"/>
  <c r="AT694" i="4"/>
  <c r="AH694" i="4" s="1"/>
  <c r="V694" i="4" s="1"/>
  <c r="AT537" i="4"/>
  <c r="AH537" i="4" s="1"/>
  <c r="V537" i="4" s="1"/>
  <c r="AT992" i="4"/>
  <c r="AH992" i="4" s="1"/>
  <c r="V992" i="4" s="1"/>
  <c r="AT293" i="4"/>
  <c r="AH293" i="4" s="1"/>
  <c r="V293" i="4" s="1"/>
  <c r="AT857" i="4"/>
  <c r="AH857" i="4" s="1"/>
  <c r="V857" i="4" s="1"/>
  <c r="AT1264" i="4"/>
  <c r="AH1264" i="4" s="1"/>
  <c r="V1264" i="4" s="1"/>
  <c r="AT201" i="4"/>
  <c r="AH201" i="4" s="1"/>
  <c r="V201" i="4" s="1"/>
  <c r="AT1053" i="4"/>
  <c r="AH1053" i="4" s="1"/>
  <c r="V1053" i="4" s="1"/>
  <c r="AT1094" i="4"/>
  <c r="AH1094" i="4" s="1"/>
  <c r="V1094" i="4" s="1"/>
  <c r="AT450" i="4"/>
  <c r="AH450" i="4" s="1"/>
  <c r="V450" i="4" s="1"/>
  <c r="AT818" i="4"/>
  <c r="AH818" i="4" s="1"/>
  <c r="V818" i="4" s="1"/>
  <c r="AT1044" i="4"/>
  <c r="AH1044" i="4" s="1"/>
  <c r="V1044" i="4" s="1"/>
  <c r="AT1191" i="4"/>
  <c r="AH1191" i="4" s="1"/>
  <c r="V1191" i="4" s="1"/>
  <c r="AT234" i="4"/>
  <c r="AH234" i="4" s="1"/>
  <c r="V234" i="4" s="1"/>
  <c r="AT420" i="4"/>
  <c r="AH420" i="4" s="1"/>
  <c r="V420" i="4" s="1"/>
  <c r="AT325" i="4"/>
  <c r="AH325" i="4" s="1"/>
  <c r="V325" i="4" s="1"/>
  <c r="AT793" i="4"/>
  <c r="AH793" i="4" s="1"/>
  <c r="V793" i="4" s="1"/>
  <c r="AT220" i="4"/>
  <c r="AH220" i="4" s="1"/>
  <c r="V220" i="4" s="1"/>
  <c r="AT809" i="4"/>
  <c r="AH809" i="4" s="1"/>
  <c r="V809" i="4" s="1"/>
  <c r="AT1138" i="4"/>
  <c r="AH1138" i="4" s="1"/>
  <c r="V1138" i="4" s="1"/>
  <c r="AT545" i="4"/>
  <c r="AH545" i="4" s="1"/>
  <c r="V545" i="4" s="1"/>
  <c r="AT943" i="4"/>
  <c r="AH943" i="4" s="1"/>
  <c r="V943" i="4" s="1"/>
  <c r="AT1081" i="4"/>
  <c r="AH1081" i="4" s="1"/>
  <c r="V1081" i="4" s="1"/>
  <c r="AT413" i="4"/>
  <c r="AH413" i="4" s="1"/>
  <c r="V413" i="4" s="1"/>
  <c r="AT1202" i="4"/>
  <c r="AH1202" i="4" s="1"/>
  <c r="V1202" i="4" s="1"/>
  <c r="AT964" i="4"/>
  <c r="AH964" i="4" s="1"/>
  <c r="V964" i="4" s="1"/>
  <c r="AT749" i="4"/>
  <c r="AH749" i="4" s="1"/>
  <c r="V749" i="4" s="1"/>
  <c r="AT566" i="4"/>
  <c r="AH566" i="4" s="1"/>
  <c r="V566" i="4" s="1"/>
  <c r="AT987" i="4"/>
  <c r="AH987" i="4" s="1"/>
  <c r="V987" i="4" s="1"/>
  <c r="AT97" i="4"/>
  <c r="AH97" i="4" s="1"/>
  <c r="V97" i="4" s="1"/>
  <c r="AT425" i="4"/>
  <c r="AH425" i="4" s="1"/>
  <c r="V425" i="4" s="1"/>
  <c r="AT933" i="4"/>
  <c r="AH933" i="4" s="1"/>
  <c r="V933" i="4" s="1"/>
  <c r="AT1243" i="4"/>
  <c r="AH1243" i="4" s="1"/>
  <c r="V1243" i="4" s="1"/>
  <c r="AT659" i="4"/>
  <c r="AH659" i="4" s="1"/>
  <c r="V659" i="4" s="1"/>
  <c r="AT391" i="4"/>
  <c r="AH391" i="4" s="1"/>
  <c r="V391" i="4" s="1"/>
  <c r="AT1120" i="4"/>
  <c r="AH1120" i="4" s="1"/>
  <c r="V1120" i="4" s="1"/>
  <c r="AT539" i="4"/>
  <c r="AH539" i="4" s="1"/>
  <c r="V539" i="4" s="1"/>
  <c r="AT1132" i="4"/>
  <c r="AH1132" i="4" s="1"/>
  <c r="V1132" i="4" s="1"/>
  <c r="AT1166" i="4"/>
  <c r="AH1166" i="4" s="1"/>
  <c r="V1166" i="4" s="1"/>
  <c r="AT842" i="4"/>
  <c r="AH842" i="4" s="1"/>
  <c r="V842" i="4" s="1"/>
  <c r="AT256" i="4"/>
  <c r="AH256" i="4" s="1"/>
  <c r="V256" i="4" s="1"/>
  <c r="AT373" i="4"/>
  <c r="AH373" i="4" s="1"/>
  <c r="V373" i="4" s="1"/>
  <c r="AT589" i="4"/>
  <c r="AH589" i="4" s="1"/>
  <c r="V589" i="4" s="1"/>
  <c r="AT403" i="4"/>
  <c r="AH403" i="4" s="1"/>
  <c r="V403" i="4" s="1"/>
  <c r="AT1204" i="4"/>
  <c r="AH1204" i="4" s="1"/>
  <c r="V1204" i="4" s="1"/>
  <c r="AT1108" i="4"/>
  <c r="AH1108" i="4" s="1"/>
  <c r="V1108" i="4" s="1"/>
  <c r="AT784" i="4"/>
  <c r="AH784" i="4" s="1"/>
  <c r="V784" i="4" s="1"/>
  <c r="AT837" i="4"/>
  <c r="AH837" i="4" s="1"/>
  <c r="V837" i="4" s="1"/>
  <c r="AT129" i="4"/>
  <c r="AH129" i="4" s="1"/>
  <c r="V129" i="4" s="1"/>
  <c r="AT550" i="4"/>
  <c r="AH550" i="4" s="1"/>
  <c r="V550" i="4" s="1"/>
  <c r="AT753" i="4"/>
  <c r="AH753" i="4" s="1"/>
  <c r="V753" i="4" s="1"/>
  <c r="AT915" i="4"/>
  <c r="AH915" i="4" s="1"/>
  <c r="V915" i="4" s="1"/>
  <c r="AT161" i="4"/>
  <c r="AH161" i="4" s="1"/>
  <c r="V161" i="4" s="1"/>
  <c r="AT74" i="4"/>
  <c r="AH74" i="4" s="1"/>
  <c r="V74" i="4" s="1"/>
  <c r="AT544" i="4"/>
  <c r="AH544" i="4" s="1"/>
  <c r="V544" i="4" s="1"/>
  <c r="AT634" i="4"/>
  <c r="AH634" i="4" s="1"/>
  <c r="V634" i="4" s="1"/>
  <c r="AT294" i="4"/>
  <c r="AH294" i="4" s="1"/>
  <c r="V294" i="4" s="1"/>
  <c r="AT511" i="4"/>
  <c r="AH511" i="4" s="1"/>
  <c r="V511" i="4" s="1"/>
  <c r="AT690" i="4"/>
  <c r="AH690" i="4" s="1"/>
  <c r="V690" i="4" s="1"/>
  <c r="AT302" i="4"/>
  <c r="AH302" i="4" s="1"/>
  <c r="V302" i="4" s="1"/>
  <c r="AT268" i="4"/>
  <c r="AH268" i="4" s="1"/>
  <c r="V268" i="4" s="1"/>
  <c r="AT610" i="4"/>
  <c r="AH610" i="4" s="1"/>
  <c r="V610" i="4" s="1"/>
  <c r="AT48" i="4"/>
  <c r="AH48" i="4" s="1"/>
  <c r="V48" i="4" s="1"/>
  <c r="AT998" i="4"/>
  <c r="AH998" i="4" s="1"/>
  <c r="V998" i="4" s="1"/>
  <c r="AT1130" i="4"/>
  <c r="AH1130" i="4" s="1"/>
  <c r="V1130" i="4" s="1"/>
  <c r="AT437" i="4"/>
  <c r="AH437" i="4" s="1"/>
  <c r="V437" i="4" s="1"/>
  <c r="AT617" i="4"/>
  <c r="AH617" i="4" s="1"/>
  <c r="V617" i="4" s="1"/>
  <c r="AT707" i="4"/>
  <c r="AH707" i="4" s="1"/>
  <c r="V707" i="4" s="1"/>
  <c r="AT1266" i="4"/>
  <c r="AH1266" i="4" s="1"/>
  <c r="V1266" i="4" s="1"/>
  <c r="AT32" i="4"/>
  <c r="AH32" i="4" s="1"/>
  <c r="V32" i="4" s="1"/>
  <c r="AT944" i="4"/>
  <c r="AH944" i="4" s="1"/>
  <c r="V944" i="4" s="1"/>
  <c r="AT424" i="4"/>
  <c r="AH424" i="4" s="1"/>
  <c r="V424" i="4" s="1"/>
  <c r="AT233" i="4"/>
  <c r="AH233" i="4" s="1"/>
  <c r="V233" i="4" s="1"/>
  <c r="AT498" i="4"/>
  <c r="AH498" i="4" s="1"/>
  <c r="V498" i="4" s="1"/>
  <c r="AT1092" i="4"/>
  <c r="AH1092" i="4" s="1"/>
  <c r="V1092" i="4" s="1"/>
  <c r="AT84" i="4"/>
  <c r="AH84" i="4" s="1"/>
  <c r="V84" i="4" s="1"/>
  <c r="AT397" i="4"/>
  <c r="AH397" i="4" s="1"/>
  <c r="V397" i="4" s="1"/>
  <c r="AT764" i="4"/>
  <c r="AH764" i="4" s="1"/>
  <c r="V764" i="4" s="1"/>
  <c r="AT819" i="4"/>
  <c r="AH819" i="4" s="1"/>
  <c r="V819" i="4" s="1"/>
  <c r="AT190" i="4"/>
  <c r="AH190" i="4" s="1"/>
  <c r="V190" i="4" s="1"/>
  <c r="AT615" i="4"/>
  <c r="AH615" i="4" s="1"/>
  <c r="V615" i="4" s="1"/>
  <c r="AT11" i="4"/>
  <c r="AH11" i="4" s="1"/>
  <c r="V11" i="4" s="1"/>
  <c r="AT609" i="4"/>
  <c r="AH609" i="4" s="1"/>
  <c r="V609" i="4" s="1"/>
  <c r="AT658" i="4"/>
  <c r="AH658" i="4" s="1"/>
  <c r="V658" i="4" s="1"/>
  <c r="AT973" i="4"/>
  <c r="AH973" i="4" s="1"/>
  <c r="V973" i="4" s="1"/>
  <c r="AT792" i="4"/>
  <c r="AH792" i="4" s="1"/>
  <c r="V792" i="4" s="1"/>
  <c r="AT324" i="4"/>
  <c r="AH324" i="4" s="1"/>
  <c r="V324" i="4" s="1"/>
  <c r="AT89" i="4"/>
  <c r="AH89" i="4" s="1"/>
  <c r="V89" i="4" s="1"/>
  <c r="AT1028" i="4"/>
  <c r="AH1028" i="4" s="1"/>
  <c r="V1028" i="4" s="1"/>
  <c r="AT683" i="4"/>
  <c r="AH683" i="4" s="1"/>
  <c r="V683" i="4" s="1"/>
  <c r="AT653" i="4"/>
  <c r="AH653" i="4" s="1"/>
  <c r="V653" i="4" s="1"/>
  <c r="AT1067" i="4"/>
  <c r="AH1067" i="4" s="1"/>
  <c r="V1067" i="4" s="1"/>
  <c r="AT789" i="4"/>
  <c r="AH789" i="4" s="1"/>
  <c r="V789" i="4" s="1"/>
  <c r="AT859" i="4"/>
  <c r="AH859" i="4" s="1"/>
  <c r="V859" i="4" s="1"/>
  <c r="AT265" i="4"/>
  <c r="AH265" i="4" s="1"/>
  <c r="V265" i="4" s="1"/>
  <c r="AT92" i="4"/>
  <c r="AH92" i="4" s="1"/>
  <c r="V92" i="4" s="1"/>
  <c r="AT703" i="4"/>
  <c r="AH703" i="4" s="1"/>
  <c r="V703" i="4" s="1"/>
  <c r="AT478" i="4"/>
  <c r="AH478" i="4" s="1"/>
  <c r="V478" i="4" s="1"/>
  <c r="AT1156" i="4"/>
  <c r="AH1156" i="4" s="1"/>
  <c r="V1156" i="4" s="1"/>
  <c r="AT1063" i="4"/>
  <c r="AH1063" i="4" s="1"/>
  <c r="V1063" i="4" s="1"/>
  <c r="AT239" i="4"/>
  <c r="AH239" i="4" s="1"/>
  <c r="V239" i="4" s="1"/>
  <c r="AT318" i="4"/>
  <c r="AH318" i="4" s="1"/>
  <c r="V318" i="4" s="1"/>
  <c r="AT94" i="4"/>
  <c r="AH94" i="4" s="1"/>
  <c r="V94" i="4" s="1"/>
  <c r="AT228" i="4"/>
  <c r="AH228" i="4" s="1"/>
  <c r="V228" i="4" s="1"/>
  <c r="AT439" i="4"/>
  <c r="AH439" i="4" s="1"/>
  <c r="V439" i="4" s="1"/>
  <c r="AT1247" i="4"/>
  <c r="AH1247" i="4" s="1"/>
  <c r="V1247" i="4" s="1"/>
  <c r="AT64" i="4"/>
  <c r="AH64" i="4" s="1"/>
  <c r="V64" i="4" s="1"/>
  <c r="AT133" i="4"/>
  <c r="AH133" i="4" s="1"/>
  <c r="V133" i="4" s="1"/>
  <c r="AT977" i="4"/>
  <c r="AH977" i="4" s="1"/>
  <c r="V977" i="4" s="1"/>
  <c r="AT93" i="4"/>
  <c r="AH93" i="4" s="1"/>
  <c r="V93" i="4" s="1"/>
  <c r="AT453" i="4"/>
  <c r="AH453" i="4" s="1"/>
  <c r="V453" i="4" s="1"/>
  <c r="AT932" i="4"/>
  <c r="AH932" i="4" s="1"/>
  <c r="V932" i="4" s="1"/>
  <c r="AT597" i="4"/>
  <c r="AH597" i="4" s="1"/>
  <c r="V597" i="4" s="1"/>
  <c r="AT1238" i="4"/>
  <c r="AH1238" i="4" s="1"/>
  <c r="V1238" i="4" s="1"/>
  <c r="AT1125" i="4"/>
  <c r="AH1125" i="4" s="1"/>
  <c r="V1125" i="4" s="1"/>
  <c r="AT47" i="4"/>
  <c r="AH47" i="4" s="1"/>
  <c r="V47" i="4" s="1"/>
  <c r="AT176" i="4"/>
  <c r="AH176" i="4" s="1"/>
  <c r="V176" i="4" s="1"/>
  <c r="AT767" i="4"/>
  <c r="AH767" i="4" s="1"/>
  <c r="V767" i="4" s="1"/>
  <c r="AT827" i="4"/>
  <c r="AH827" i="4" s="1"/>
  <c r="V827" i="4" s="1"/>
  <c r="AT740" i="4"/>
  <c r="AH740" i="4" s="1"/>
  <c r="V740" i="4" s="1"/>
  <c r="AT930" i="4"/>
  <c r="AH930" i="4" s="1"/>
  <c r="V930" i="4" s="1"/>
  <c r="AT1150" i="4"/>
  <c r="AH1150" i="4" s="1"/>
  <c r="V1150" i="4" s="1"/>
  <c r="AT309" i="4"/>
  <c r="AH309" i="4" s="1"/>
  <c r="V309" i="4" s="1"/>
  <c r="AT431" i="4"/>
  <c r="AH431" i="4" s="1"/>
  <c r="V431" i="4" s="1"/>
  <c r="AT216" i="4"/>
  <c r="AH216" i="4" s="1"/>
  <c r="V216" i="4" s="1"/>
  <c r="AT320" i="4"/>
  <c r="AH320" i="4" s="1"/>
  <c r="V320" i="4" s="1"/>
  <c r="AT78" i="4"/>
  <c r="AH78" i="4" s="1"/>
  <c r="V78" i="4" s="1"/>
  <c r="AT151" i="4"/>
  <c r="AH151" i="4" s="1"/>
  <c r="V151" i="4" s="1"/>
  <c r="AT155" i="4"/>
  <c r="AH155" i="4" s="1"/>
  <c r="V155" i="4" s="1"/>
  <c r="AT502" i="4"/>
  <c r="AH502" i="4" s="1"/>
  <c r="V502" i="4" s="1"/>
  <c r="AT352" i="4"/>
  <c r="AH352" i="4" s="1"/>
  <c r="V352" i="4" s="1"/>
  <c r="AT892" i="4"/>
  <c r="AH892" i="4" s="1"/>
  <c r="V892" i="4" s="1"/>
  <c r="AT562" i="4"/>
  <c r="AH562" i="4" s="1"/>
  <c r="V562" i="4" s="1"/>
  <c r="AT181" i="4"/>
  <c r="AH181" i="4" s="1"/>
  <c r="V181" i="4" s="1"/>
  <c r="AT167" i="4"/>
  <c r="AH167" i="4" s="1"/>
  <c r="V167" i="4" s="1"/>
  <c r="AT590" i="4"/>
  <c r="AH590" i="4" s="1"/>
  <c r="V590" i="4" s="1"/>
  <c r="AT210" i="4"/>
  <c r="AH210" i="4" s="1"/>
  <c r="V210" i="4" s="1"/>
  <c r="AT1182" i="4"/>
  <c r="AH1182" i="4" s="1"/>
  <c r="V1182" i="4" s="1"/>
  <c r="AT364" i="4"/>
  <c r="AH364" i="4" s="1"/>
  <c r="V364" i="4" s="1"/>
  <c r="AT154" i="4"/>
  <c r="AH154" i="4" s="1"/>
  <c r="V154" i="4" s="1"/>
  <c r="AT726" i="4"/>
  <c r="AH726" i="4" s="1"/>
  <c r="V726" i="4" s="1"/>
  <c r="AT173" i="4"/>
  <c r="AH173" i="4" s="1"/>
  <c r="V173" i="4" s="1"/>
  <c r="AT688" i="4"/>
  <c r="AH688" i="4" s="1"/>
  <c r="V688" i="4" s="1"/>
  <c r="AT385" i="4"/>
  <c r="AH385" i="4" s="1"/>
  <c r="V385" i="4" s="1"/>
  <c r="AT978" i="4"/>
  <c r="AH978" i="4" s="1"/>
  <c r="V978" i="4" s="1"/>
  <c r="AT1009" i="4"/>
  <c r="AH1009" i="4" s="1"/>
  <c r="V1009" i="4" s="1"/>
  <c r="AT858" i="4"/>
  <c r="AH858" i="4" s="1"/>
  <c r="V858" i="4" s="1"/>
  <c r="AT441" i="4"/>
  <c r="AH441" i="4" s="1"/>
  <c r="V441" i="4" s="1"/>
  <c r="AT618" i="4"/>
  <c r="AH618" i="4" s="1"/>
  <c r="V618" i="4" s="1"/>
  <c r="AT461" i="4"/>
  <c r="AH461" i="4" s="1"/>
  <c r="V461" i="4" s="1"/>
  <c r="AT716" i="4"/>
  <c r="AH716" i="4" s="1"/>
  <c r="V716" i="4" s="1"/>
  <c r="AT876" i="4"/>
  <c r="AH876" i="4" s="1"/>
  <c r="V876" i="4" s="1"/>
  <c r="AT52" i="4"/>
  <c r="AH52" i="4" s="1"/>
  <c r="V52" i="4" s="1"/>
  <c r="AT117" i="4"/>
  <c r="AH117" i="4" s="1"/>
  <c r="V117" i="4" s="1"/>
  <c r="AT58" i="4"/>
  <c r="AH58" i="4" s="1"/>
  <c r="V58" i="4" s="1"/>
  <c r="AT156" i="4"/>
  <c r="AH156" i="4" s="1"/>
  <c r="V156" i="4" s="1"/>
  <c r="AT1226" i="4"/>
  <c r="AH1226" i="4" s="1"/>
  <c r="V1226" i="4" s="1"/>
  <c r="AT606" i="4"/>
  <c r="AH606" i="4" s="1"/>
  <c r="V606" i="4" s="1"/>
  <c r="AT241" i="4"/>
  <c r="AH241" i="4" s="1"/>
  <c r="V241" i="4" s="1"/>
  <c r="AT322" i="4"/>
  <c r="AH322" i="4" s="1"/>
  <c r="V322" i="4" s="1"/>
  <c r="AT28" i="4"/>
  <c r="AH28" i="4" s="1"/>
  <c r="V28" i="4" s="1"/>
  <c r="AT935" i="4"/>
  <c r="AH935" i="4" s="1"/>
  <c r="V935" i="4" s="1"/>
  <c r="AT86" i="4"/>
  <c r="AH86" i="4" s="1"/>
  <c r="V86" i="4" s="1"/>
  <c r="AT402" i="4"/>
  <c r="AH402" i="4" s="1"/>
  <c r="V402" i="4" s="1"/>
  <c r="AT579" i="4"/>
  <c r="AH579" i="4" s="1"/>
  <c r="V579" i="4" s="1"/>
  <c r="AT343" i="4"/>
  <c r="AH343" i="4" s="1"/>
  <c r="V343" i="4" s="1"/>
  <c r="AT531" i="4"/>
  <c r="AH531" i="4" s="1"/>
  <c r="V531" i="4" s="1"/>
  <c r="AT1019" i="4"/>
  <c r="AH1019" i="4" s="1"/>
  <c r="V1019" i="4" s="1"/>
  <c r="AT1200" i="4"/>
  <c r="AH1200" i="4" s="1"/>
  <c r="V1200" i="4" s="1"/>
  <c r="AT415" i="4"/>
  <c r="AH415" i="4" s="1"/>
  <c r="V415" i="4" s="1"/>
  <c r="AT141" i="4"/>
  <c r="AH141" i="4" s="1"/>
  <c r="V141" i="4" s="1"/>
  <c r="AT1206" i="4"/>
  <c r="AH1206" i="4" s="1"/>
  <c r="V1206" i="4" s="1"/>
  <c r="AT713" i="4"/>
  <c r="AH713" i="4" s="1"/>
  <c r="V713" i="4" s="1"/>
  <c r="AT777" i="4"/>
  <c r="AH777" i="4" s="1"/>
  <c r="V777" i="4" s="1"/>
  <c r="AT598" i="4"/>
  <c r="AH598" i="4" s="1"/>
  <c r="V598" i="4" s="1"/>
  <c r="AT1004" i="4"/>
  <c r="AH1004" i="4" s="1"/>
  <c r="V1004" i="4" s="1"/>
  <c r="AT244" i="4"/>
  <c r="AH244" i="4" s="1"/>
  <c r="V244" i="4" s="1"/>
  <c r="AT305" i="4"/>
  <c r="AH305" i="4" s="1"/>
  <c r="V305" i="4" s="1"/>
  <c r="AT251" i="4"/>
  <c r="AH251" i="4" s="1"/>
  <c r="V251" i="4" s="1"/>
  <c r="AT426" i="4"/>
  <c r="AH426" i="4" s="1"/>
  <c r="V426" i="4" s="1"/>
  <c r="AT639" i="4"/>
  <c r="AH639" i="4" s="1"/>
  <c r="V639" i="4" s="1"/>
  <c r="AT960" i="4"/>
  <c r="AH960" i="4" s="1"/>
  <c r="V960" i="4" s="1"/>
  <c r="AT383" i="4"/>
  <c r="AH383" i="4" s="1"/>
  <c r="V383" i="4" s="1"/>
  <c r="AT70" i="4"/>
  <c r="AH70" i="4" s="1"/>
  <c r="V70" i="4" s="1"/>
  <c r="AT1082" i="4"/>
  <c r="AH1082" i="4" s="1"/>
  <c r="V1082" i="4" s="1"/>
  <c r="AT1020" i="4"/>
  <c r="AH1020" i="4" s="1"/>
  <c r="V1020" i="4" s="1"/>
  <c r="AT671" i="4"/>
  <c r="AH671" i="4" s="1"/>
  <c r="V671" i="4" s="1"/>
  <c r="AT135" i="4"/>
  <c r="AH135" i="4" s="1"/>
  <c r="V135" i="4" s="1"/>
  <c r="AT328" i="4"/>
  <c r="AH328" i="4" s="1"/>
  <c r="V328" i="4" s="1"/>
  <c r="AT221" i="4"/>
  <c r="AH221" i="4" s="1"/>
  <c r="V221" i="4" s="1"/>
  <c r="AT781" i="4"/>
  <c r="AH781" i="4" s="1"/>
  <c r="V781" i="4" s="1"/>
  <c r="AT1099" i="4"/>
  <c r="AH1099" i="4" s="1"/>
  <c r="V1099" i="4" s="1"/>
  <c r="AT1148" i="4"/>
  <c r="AH1148" i="4" s="1"/>
  <c r="V1148" i="4" s="1"/>
  <c r="AT920" i="4"/>
  <c r="AH920" i="4" s="1"/>
  <c r="V920" i="4" s="1"/>
  <c r="AT145" i="4"/>
  <c r="AH145" i="4" s="1"/>
  <c r="V145" i="4" s="1"/>
  <c r="AT951" i="4"/>
  <c r="AH951" i="4" s="1"/>
  <c r="V951" i="4" s="1"/>
  <c r="AT452" i="4"/>
  <c r="AH452" i="4" s="1"/>
  <c r="V452" i="4" s="1"/>
  <c r="AT528" i="4"/>
  <c r="AH528" i="4" s="1"/>
  <c r="V528" i="4" s="1"/>
  <c r="AT393" i="4"/>
  <c r="AH393" i="4" s="1"/>
  <c r="V393" i="4" s="1"/>
  <c r="AT770" i="4"/>
  <c r="AH770" i="4" s="1"/>
  <c r="V770" i="4" s="1"/>
  <c r="AT112" i="4"/>
  <c r="AH112" i="4" s="1"/>
  <c r="V112" i="4" s="1"/>
  <c r="AT165" i="4"/>
  <c r="AH165" i="4" s="1"/>
  <c r="V165" i="4" s="1"/>
  <c r="AT379" i="4"/>
  <c r="AH379" i="4" s="1"/>
  <c r="V379" i="4" s="1"/>
  <c r="AT734" i="4"/>
  <c r="AH734" i="4" s="1"/>
  <c r="V734" i="4" s="1"/>
  <c r="AT106" i="4"/>
  <c r="AH106" i="4" s="1"/>
  <c r="V106" i="4" s="1"/>
  <c r="AT864" i="4"/>
  <c r="AH864" i="4" s="1"/>
  <c r="V864" i="4" s="1"/>
  <c r="AT1143" i="4"/>
  <c r="AH1143" i="4" s="1"/>
  <c r="V1143" i="4" s="1"/>
  <c r="AT768" i="4"/>
  <c r="AH768" i="4" s="1"/>
  <c r="V768" i="4" s="1"/>
  <c r="AT414" i="4"/>
  <c r="AH414" i="4" s="1"/>
  <c r="V414" i="4" s="1"/>
  <c r="AT457" i="4"/>
  <c r="AH457" i="4" s="1"/>
  <c r="V457" i="4" s="1"/>
  <c r="AT815" i="4"/>
  <c r="AH815" i="4" s="1"/>
  <c r="V815" i="4" s="1"/>
  <c r="AT901" i="4"/>
  <c r="AH901" i="4" s="1"/>
  <c r="V901" i="4" s="1"/>
  <c r="AT700" i="4"/>
  <c r="AH700" i="4" s="1"/>
  <c r="V700" i="4" s="1"/>
  <c r="AT666" i="4"/>
  <c r="AH666" i="4" s="1"/>
  <c r="V666" i="4" s="1"/>
  <c r="AT172" i="4"/>
  <c r="AH172" i="4" s="1"/>
  <c r="V172" i="4" s="1"/>
  <c r="AT257" i="4"/>
  <c r="AH257" i="4" s="1"/>
  <c r="V257" i="4" s="1"/>
  <c r="AT61" i="4"/>
  <c r="AH61" i="4" s="1"/>
  <c r="V61" i="4" s="1"/>
  <c r="AT520" i="4"/>
  <c r="AH520" i="4" s="1"/>
  <c r="V520" i="4" s="1"/>
  <c r="AT90" i="4"/>
  <c r="AH90" i="4" s="1"/>
  <c r="V90" i="4" s="1"/>
  <c r="AT444" i="4"/>
  <c r="AH444" i="4" s="1"/>
  <c r="V444" i="4" s="1"/>
  <c r="AT601" i="4"/>
  <c r="AH601" i="4" s="1"/>
  <c r="V601" i="4" s="1"/>
  <c r="AT850" i="4"/>
  <c r="AH850" i="4" s="1"/>
  <c r="V850" i="4" s="1"/>
  <c r="AT524" i="4"/>
  <c r="AH524" i="4" s="1"/>
  <c r="V524" i="4" s="1"/>
  <c r="AT113" i="4"/>
  <c r="AH113" i="4" s="1"/>
  <c r="V113" i="4" s="1"/>
  <c r="AT10" i="4"/>
  <c r="AH10" i="4" s="1"/>
  <c r="V10" i="4" s="1"/>
  <c r="AT278" i="4"/>
  <c r="AH278" i="4" s="1"/>
  <c r="V278" i="4" s="1"/>
  <c r="AT577" i="4"/>
  <c r="AH577" i="4" s="1"/>
  <c r="V577" i="4" s="1"/>
  <c r="AT1160" i="4"/>
  <c r="AH1160" i="4" s="1"/>
  <c r="V1160" i="4" s="1"/>
  <c r="AT621" i="4"/>
  <c r="AH621" i="4" s="1"/>
  <c r="V621" i="4" s="1"/>
  <c r="AT1228" i="4"/>
  <c r="AH1228" i="4" s="1"/>
  <c r="V1228" i="4" s="1"/>
  <c r="AT410" i="4"/>
  <c r="AH410" i="4" s="1"/>
  <c r="V410" i="4" s="1"/>
  <c r="AT1227" i="4"/>
  <c r="AH1227" i="4" s="1"/>
  <c r="V1227" i="4" s="1"/>
  <c r="AT430" i="4"/>
  <c r="AH430" i="4" s="1"/>
  <c r="V430" i="4" s="1"/>
  <c r="AT245" i="4"/>
  <c r="AH245" i="4" s="1"/>
  <c r="V245" i="4" s="1"/>
  <c r="AT1122" i="4"/>
  <c r="AH1122" i="4" s="1"/>
  <c r="V1122" i="4" s="1"/>
  <c r="AT194" i="4"/>
  <c r="AH194" i="4" s="1"/>
  <c r="V194" i="4" s="1"/>
  <c r="AT304" i="4"/>
  <c r="AH304" i="4" s="1"/>
  <c r="V304" i="4" s="1"/>
  <c r="AT642" i="4"/>
  <c r="AH642" i="4" s="1"/>
  <c r="V642" i="4" s="1"/>
  <c r="AT1192" i="4"/>
  <c r="AH1192" i="4" s="1"/>
  <c r="V1192" i="4" s="1"/>
  <c r="AT227" i="4"/>
  <c r="AH227" i="4" s="1"/>
  <c r="V227" i="4" s="1"/>
  <c r="AT813" i="4"/>
  <c r="AH813" i="4" s="1"/>
  <c r="V813" i="4" s="1"/>
  <c r="AT1105" i="4"/>
  <c r="AH1105" i="4" s="1"/>
  <c r="V1105" i="4" s="1"/>
  <c r="AT1155" i="4"/>
  <c r="AH1155" i="4" s="1"/>
  <c r="V1155" i="4" s="1"/>
  <c r="AT950" i="4"/>
  <c r="AH950" i="4" s="1"/>
  <c r="V950" i="4" s="1"/>
  <c r="AT1271" i="4"/>
  <c r="AH1271" i="4" s="1"/>
  <c r="V1271" i="4" s="1"/>
  <c r="AT1237" i="4"/>
  <c r="AH1237" i="4" s="1"/>
  <c r="V1237" i="4" s="1"/>
  <c r="AT319" i="4"/>
  <c r="AH319" i="4" s="1"/>
  <c r="V319" i="4" s="1"/>
  <c r="AT896" i="4"/>
  <c r="AH896" i="4" s="1"/>
  <c r="V896" i="4" s="1"/>
  <c r="AT1064" i="4"/>
  <c r="AH1064" i="4" s="1"/>
  <c r="V1064" i="4" s="1"/>
  <c r="AT337" i="4"/>
  <c r="AH337" i="4" s="1"/>
  <c r="V337" i="4" s="1"/>
  <c r="AT994" i="4"/>
  <c r="AH994" i="4" s="1"/>
  <c r="V994" i="4" s="1"/>
  <c r="AT1262" i="4"/>
  <c r="AH1262" i="4" s="1"/>
  <c r="V1262" i="4" s="1"/>
  <c r="AT1144" i="4"/>
  <c r="AH1144" i="4" s="1"/>
  <c r="V1144" i="4" s="1"/>
  <c r="AT1254" i="4"/>
  <c r="AH1254" i="4" s="1"/>
  <c r="V1254" i="4" s="1"/>
  <c r="AT149" i="4"/>
  <c r="AH149" i="4" s="1"/>
  <c r="V149" i="4" s="1"/>
  <c r="AT1135" i="4"/>
  <c r="AH1135" i="4" s="1"/>
  <c r="V1135" i="4" s="1"/>
  <c r="AT941" i="4"/>
  <c r="AH941" i="4" s="1"/>
  <c r="V941" i="4" s="1"/>
  <c r="AT206" i="4"/>
  <c r="AH206" i="4" s="1"/>
  <c r="V206" i="4" s="1"/>
  <c r="AT869" i="4"/>
  <c r="AH869" i="4" s="1"/>
  <c r="V869" i="4" s="1"/>
  <c r="AT31" i="4"/>
  <c r="AH31" i="4" s="1"/>
  <c r="V31" i="4" s="1"/>
  <c r="AT341" i="4"/>
  <c r="AH341" i="4" s="1"/>
  <c r="V341" i="4" s="1"/>
  <c r="AT952" i="4"/>
  <c r="AH952" i="4" s="1"/>
  <c r="V952" i="4" s="1"/>
  <c r="AT682" i="4"/>
  <c r="AH682" i="4" s="1"/>
  <c r="V682" i="4" s="1"/>
  <c r="AT1012" i="4"/>
  <c r="AH1012" i="4" s="1"/>
  <c r="V1012" i="4" s="1"/>
  <c r="AT968" i="4"/>
  <c r="AH968" i="4" s="1"/>
  <c r="V968" i="4" s="1"/>
  <c r="AT53" i="4"/>
  <c r="AH53" i="4" s="1"/>
  <c r="V53" i="4" s="1"/>
  <c r="AT635" i="4"/>
  <c r="AH635" i="4" s="1"/>
  <c r="V635" i="4" s="1"/>
  <c r="AT811" i="4"/>
  <c r="AH811" i="4" s="1"/>
  <c r="V811" i="4" s="1"/>
  <c r="AT121" i="4"/>
  <c r="AH121" i="4" s="1"/>
  <c r="V121" i="4" s="1"/>
  <c r="AT733" i="4"/>
  <c r="AH733" i="4" s="1"/>
  <c r="V733" i="4" s="1"/>
  <c r="AT993" i="4"/>
  <c r="AH993" i="4" s="1"/>
  <c r="V993" i="4" s="1"/>
  <c r="AT900" i="4"/>
  <c r="AH900" i="4" s="1"/>
  <c r="V900" i="4" s="1"/>
  <c r="AT974" i="4"/>
  <c r="AH974" i="4" s="1"/>
  <c r="V974" i="4" s="1"/>
  <c r="AT907" i="4"/>
  <c r="AH907" i="4" s="1"/>
  <c r="V907" i="4" s="1"/>
  <c r="AT712" i="4"/>
  <c r="AH712" i="4" s="1"/>
  <c r="V712" i="4" s="1"/>
  <c r="AT1171" i="4"/>
  <c r="AH1171" i="4" s="1"/>
  <c r="V1171" i="4" s="1"/>
  <c r="AT648" i="4"/>
  <c r="AH648" i="4" s="1"/>
  <c r="V648" i="4" s="1"/>
  <c r="AT1072" i="4"/>
  <c r="AH1072" i="4" s="1"/>
  <c r="V1072" i="4" s="1"/>
  <c r="AT730" i="4"/>
  <c r="AH730" i="4" s="1"/>
  <c r="V730" i="4" s="1"/>
  <c r="AT327" i="4"/>
  <c r="AH327" i="4" s="1"/>
  <c r="V327" i="4" s="1"/>
  <c r="AT882" i="4"/>
  <c r="AH882" i="4" s="1"/>
  <c r="V882" i="4" s="1"/>
  <c r="AT49" i="4"/>
  <c r="AH49" i="4" s="1"/>
  <c r="V49" i="4" s="1"/>
  <c r="AT279" i="4"/>
  <c r="AH279" i="4" s="1"/>
  <c r="V279" i="4" s="1"/>
  <c r="AT80" i="4"/>
  <c r="AH80" i="4" s="1"/>
  <c r="V80" i="4" s="1"/>
  <c r="AT891" i="4"/>
  <c r="AH891" i="4" s="1"/>
  <c r="V891" i="4" s="1"/>
  <c r="AT332" i="4"/>
  <c r="AH332" i="4" s="1"/>
  <c r="V332" i="4" s="1"/>
  <c r="AT35" i="4"/>
  <c r="AH35" i="4" s="1"/>
  <c r="V35" i="4" s="1"/>
  <c r="AT276" i="4"/>
  <c r="AH276" i="4" s="1"/>
  <c r="V276" i="4" s="1"/>
  <c r="AT296" i="4"/>
  <c r="AH296" i="4" s="1"/>
  <c r="V296" i="4" s="1"/>
  <c r="AT1026" i="4"/>
  <c r="AH1026" i="4" s="1"/>
  <c r="V1026" i="4" s="1"/>
  <c r="AT945" i="4"/>
  <c r="AH945" i="4" s="1"/>
  <c r="V945" i="4" s="1"/>
  <c r="AT580" i="4"/>
  <c r="AH580" i="4" s="1"/>
  <c r="V580" i="4" s="1"/>
  <c r="AT538" i="4"/>
  <c r="AH538" i="4" s="1"/>
  <c r="V538" i="4" s="1"/>
  <c r="AT456" i="4"/>
  <c r="AH456" i="4" s="1"/>
  <c r="V456" i="4" s="1"/>
  <c r="AT132" i="4"/>
  <c r="AH132" i="4" s="1"/>
  <c r="V132" i="4" s="1"/>
  <c r="AT728" i="4"/>
  <c r="AH728" i="4" s="1"/>
  <c r="V728" i="4" s="1"/>
  <c r="AT637" i="4"/>
  <c r="AH637" i="4" s="1"/>
  <c r="V637" i="4" s="1"/>
  <c r="AT880" i="4"/>
  <c r="AH880" i="4" s="1"/>
  <c r="V880" i="4" s="1"/>
  <c r="AT1006" i="4"/>
  <c r="AH1006" i="4" s="1"/>
  <c r="V1006" i="4" s="1"/>
  <c r="AT229" i="4"/>
  <c r="AH229" i="4" s="1"/>
  <c r="V229" i="4" s="1"/>
  <c r="AT401" i="4"/>
  <c r="AH401" i="4" s="1"/>
  <c r="V401" i="4" s="1"/>
  <c r="AT646" i="4"/>
  <c r="AH646" i="4" s="1"/>
  <c r="V646" i="4" s="1"/>
  <c r="AT904" i="4"/>
  <c r="AH904" i="4" s="1"/>
  <c r="V904" i="4" s="1"/>
  <c r="AT655" i="4"/>
  <c r="AH655" i="4" s="1"/>
  <c r="V655" i="4" s="1"/>
  <c r="AT769" i="4"/>
  <c r="AH769" i="4" s="1"/>
  <c r="V769" i="4" s="1"/>
  <c r="AT715" i="4"/>
  <c r="AH715" i="4" s="1"/>
  <c r="V715" i="4" s="1"/>
  <c r="AT923" i="4"/>
  <c r="AH923" i="4" s="1"/>
  <c r="V923" i="4" s="1"/>
  <c r="AT116" i="4"/>
  <c r="AH116" i="4" s="1"/>
  <c r="V116" i="4" s="1"/>
  <c r="AT232" i="4"/>
  <c r="AH232" i="4" s="1"/>
  <c r="V232" i="4" s="1"/>
  <c r="AT224" i="4"/>
  <c r="AH224" i="4" s="1"/>
  <c r="V224" i="4" s="1"/>
  <c r="AT969" i="4"/>
  <c r="AH969" i="4" s="1"/>
  <c r="V969" i="4" s="1"/>
  <c r="AT979" i="4"/>
  <c r="AH979" i="4" s="1"/>
  <c r="V979" i="4" s="1"/>
  <c r="AT357" i="4"/>
  <c r="AH357" i="4" s="1"/>
  <c r="V357" i="4" s="1"/>
  <c r="AT223" i="4"/>
  <c r="AH223" i="4" s="1"/>
  <c r="V223" i="4" s="1"/>
  <c r="AT760" i="4"/>
  <c r="AH760" i="4" s="1"/>
  <c r="V760" i="4" s="1"/>
  <c r="AT855" i="4"/>
  <c r="AH855" i="4" s="1"/>
  <c r="V855" i="4" s="1"/>
  <c r="AT419" i="4"/>
  <c r="AH419" i="4" s="1"/>
  <c r="V419" i="4" s="1"/>
  <c r="AT843" i="4"/>
  <c r="AH843" i="4" s="1"/>
  <c r="V843" i="4" s="1"/>
  <c r="AT1242" i="4"/>
  <c r="AH1242" i="4" s="1"/>
  <c r="V1242" i="4" s="1"/>
  <c r="AT519" i="4"/>
  <c r="AH519" i="4" s="1"/>
  <c r="V519" i="4" s="1"/>
  <c r="AT986" i="4"/>
  <c r="AH986" i="4" s="1"/>
  <c r="V986" i="4" s="1"/>
  <c r="AT338" i="4"/>
  <c r="AH338" i="4" s="1"/>
  <c r="V338" i="4" s="1"/>
  <c r="AT832" i="4"/>
  <c r="AH832" i="4" s="1"/>
  <c r="V832" i="4" s="1"/>
  <c r="AT40" i="4"/>
  <c r="AH40" i="4" s="1"/>
  <c r="V40" i="4" s="1"/>
  <c r="AT949" i="4"/>
  <c r="AH949" i="4" s="1"/>
  <c r="V949" i="4" s="1"/>
  <c r="AT512" i="4"/>
  <c r="AH512" i="4" s="1"/>
  <c r="V512" i="4" s="1"/>
  <c r="AT449" i="4"/>
  <c r="AH449" i="4" s="1"/>
  <c r="V449" i="4" s="1"/>
  <c r="AT186" i="4"/>
  <c r="AH186" i="4" s="1"/>
  <c r="V186" i="4" s="1"/>
  <c r="AT1039" i="4"/>
  <c r="AH1039" i="4" s="1"/>
  <c r="V1039" i="4" s="1"/>
  <c r="AT1216" i="4"/>
  <c r="AH1216" i="4" s="1"/>
  <c r="V1216" i="4" s="1"/>
  <c r="AT137" i="4"/>
  <c r="AH137" i="4" s="1"/>
  <c r="V137" i="4" s="1"/>
  <c r="AT1212" i="4"/>
  <c r="AH1212" i="4" s="1"/>
  <c r="V1212" i="4" s="1"/>
  <c r="AT386" i="4"/>
  <c r="AH386" i="4" s="1"/>
  <c r="V386" i="4" s="1"/>
  <c r="AT825" i="4"/>
  <c r="AH825" i="4" s="1"/>
  <c r="V825" i="4" s="1"/>
  <c r="AT458" i="4"/>
  <c r="AH458" i="4" s="1"/>
  <c r="V458" i="4" s="1"/>
  <c r="AT863" i="4"/>
  <c r="AH863" i="4" s="1"/>
  <c r="V863" i="4" s="1"/>
  <c r="AT929" i="4"/>
  <c r="AH929" i="4" s="1"/>
  <c r="V929" i="4" s="1"/>
  <c r="AT963" i="4"/>
  <c r="AH963" i="4" s="1"/>
  <c r="V963" i="4" s="1"/>
  <c r="AT835" i="4"/>
  <c r="AH835" i="4" s="1"/>
  <c r="V835" i="4" s="1"/>
  <c r="AT147" i="4"/>
  <c r="AH147" i="4" s="1"/>
  <c r="V147" i="4" s="1"/>
  <c r="AT381" i="4"/>
  <c r="AH381" i="4" s="1"/>
  <c r="V381" i="4" s="1"/>
  <c r="AT290" i="4"/>
  <c r="AH290" i="4" s="1"/>
  <c r="V290" i="4" s="1"/>
  <c r="AT211" i="4"/>
  <c r="AH211" i="4" s="1"/>
  <c r="V211" i="4" s="1"/>
  <c r="AT411" i="4"/>
  <c r="AH411" i="4" s="1"/>
  <c r="V411" i="4" s="1"/>
  <c r="AT1145" i="4"/>
  <c r="AH1145" i="4" s="1"/>
  <c r="V1145" i="4" s="1"/>
  <c r="AT839" i="4"/>
  <c r="AH839" i="4" s="1"/>
  <c r="V839" i="4" s="1"/>
  <c r="AT1158" i="4"/>
  <c r="AH1158" i="4" s="1"/>
  <c r="V1158" i="4" s="1"/>
  <c r="AT1123" i="4"/>
  <c r="AH1123" i="4" s="1"/>
  <c r="V1123" i="4" s="1"/>
  <c r="AT808" i="4"/>
  <c r="AH808" i="4" s="1"/>
  <c r="V808" i="4" s="1"/>
  <c r="AT1074" i="4"/>
  <c r="AH1074" i="4" s="1"/>
  <c r="V1074" i="4" s="1"/>
  <c r="AT404" i="4"/>
  <c r="AH404" i="4" s="1"/>
  <c r="V404" i="4" s="1"/>
  <c r="AT1007" i="4"/>
  <c r="AH1007" i="4" s="1"/>
  <c r="V1007" i="4" s="1"/>
  <c r="AT314" i="4"/>
  <c r="AH314" i="4" s="1"/>
  <c r="V314" i="4" s="1"/>
  <c r="AT759" i="4"/>
  <c r="AH759" i="4" s="1"/>
  <c r="V759" i="4" s="1"/>
  <c r="AT122" i="4"/>
  <c r="AH122" i="4" s="1"/>
  <c r="V122" i="4" s="1"/>
  <c r="AT584" i="4"/>
  <c r="AH584" i="4" s="1"/>
  <c r="V584" i="4" s="1"/>
  <c r="AT1141" i="4"/>
  <c r="AH1141" i="4" s="1"/>
  <c r="V1141" i="4" s="1"/>
  <c r="AT1224" i="4"/>
  <c r="AH1224" i="4" s="1"/>
  <c r="V1224" i="4" s="1"/>
  <c r="AT1045" i="4"/>
  <c r="AH1045" i="4" s="1"/>
  <c r="V1045" i="4" s="1"/>
  <c r="AT1010" i="4"/>
  <c r="AH1010" i="4" s="1"/>
  <c r="V1010" i="4" s="1"/>
  <c r="AT1268" i="4"/>
  <c r="AH1268" i="4" s="1"/>
  <c r="V1268" i="4" s="1"/>
  <c r="AT698" i="4"/>
  <c r="AH698" i="4" s="1"/>
  <c r="V698" i="4" s="1"/>
  <c r="AT1126" i="4"/>
  <c r="AH1126" i="4" s="1"/>
  <c r="V1126" i="4" s="1"/>
  <c r="AT252" i="4"/>
  <c r="AH252" i="4" s="1"/>
  <c r="V252" i="4" s="1"/>
  <c r="AT195" i="4"/>
  <c r="AH195" i="4" s="1"/>
  <c r="V195" i="4" s="1"/>
  <c r="AT735" i="4"/>
  <c r="AH735" i="4" s="1"/>
  <c r="V735" i="4" s="1"/>
  <c r="AT25" i="4"/>
  <c r="AH25" i="4" s="1"/>
  <c r="V25" i="4" s="1"/>
  <c r="AT940" i="4"/>
  <c r="AH940" i="4" s="1"/>
  <c r="V940" i="4" s="1"/>
  <c r="AT959" i="4"/>
  <c r="AH959" i="4" s="1"/>
  <c r="V959" i="4" s="1"/>
  <c r="AT140" i="4"/>
  <c r="AH140" i="4" s="1"/>
  <c r="V140" i="4" s="1"/>
  <c r="AT559" i="4"/>
  <c r="AH559" i="4" s="1"/>
  <c r="V559" i="4" s="1"/>
  <c r="AT260" i="4"/>
  <c r="AH260" i="4" s="1"/>
  <c r="V260" i="4" s="1"/>
  <c r="AT1172" i="4"/>
  <c r="AH1172" i="4" s="1"/>
  <c r="V1172" i="4" s="1"/>
  <c r="AT1223" i="4"/>
  <c r="AH1223" i="4" s="1"/>
  <c r="V1223" i="4" s="1"/>
  <c r="AT600" i="4"/>
  <c r="AH600" i="4" s="1"/>
  <c r="V600" i="4" s="1"/>
  <c r="AT672" i="4"/>
  <c r="AH672" i="4" s="1"/>
  <c r="V672" i="4" s="1"/>
  <c r="AT844" i="4"/>
  <c r="AH844" i="4" s="1"/>
  <c r="V844" i="4" s="1"/>
  <c r="AT727" i="4"/>
  <c r="AH727" i="4" s="1"/>
  <c r="V727" i="4" s="1"/>
  <c r="AT105" i="4"/>
  <c r="AH105" i="4" s="1"/>
  <c r="V105" i="4" s="1"/>
  <c r="AT536" i="4"/>
  <c r="AH536" i="4" s="1"/>
  <c r="V536" i="4" s="1"/>
  <c r="AT317" i="4"/>
  <c r="AH317" i="4" s="1"/>
  <c r="V317" i="4" s="1"/>
  <c r="AT1235" i="4"/>
  <c r="AH1235" i="4" s="1"/>
  <c r="V1235" i="4" s="1"/>
  <c r="AT1076" i="4"/>
  <c r="AH1076" i="4" s="1"/>
  <c r="V1076" i="4" s="1"/>
  <c r="AT1115" i="4"/>
  <c r="AH1115" i="4" s="1"/>
  <c r="V1115" i="4" s="1"/>
  <c r="AT741" i="4"/>
  <c r="AH741" i="4" s="1"/>
  <c r="V741" i="4" s="1"/>
  <c r="AT73" i="4"/>
  <c r="AH73" i="4" s="1"/>
  <c r="V73" i="4" s="1"/>
  <c r="AT464" i="4"/>
  <c r="AH464" i="4" s="1"/>
  <c r="V464" i="4" s="1"/>
  <c r="AT329" i="4"/>
  <c r="AH329" i="4" s="1"/>
  <c r="V329" i="4" s="1"/>
  <c r="AT918" i="4"/>
  <c r="AH918" i="4" s="1"/>
  <c r="V918" i="4" s="1"/>
  <c r="AT1233" i="4"/>
  <c r="AH1233" i="4" s="1"/>
  <c r="V1233" i="4" s="1"/>
  <c r="AT1137" i="4"/>
  <c r="AH1137" i="4" s="1"/>
  <c r="V1137" i="4" s="1"/>
  <c r="AT1075" i="4"/>
  <c r="AH1075" i="4" s="1"/>
  <c r="V1075" i="4" s="1"/>
  <c r="AT961" i="4"/>
  <c r="AH961" i="4" s="1"/>
  <c r="V961" i="4" s="1"/>
  <c r="AT791" i="4"/>
  <c r="AH791" i="4" s="1"/>
  <c r="V791" i="4" s="1"/>
  <c r="AT780" i="4"/>
  <c r="AH780" i="4" s="1"/>
  <c r="V780" i="4" s="1"/>
  <c r="AT1240" i="4"/>
  <c r="AH1240" i="4" s="1"/>
  <c r="V1240" i="4" s="1"/>
  <c r="AT1032" i="4"/>
  <c r="AH1032" i="4" s="1"/>
  <c r="V1032" i="4" s="1"/>
  <c r="AT1042" i="4"/>
  <c r="AH1042" i="4" s="1"/>
  <c r="V1042" i="4" s="1"/>
  <c r="AT1239" i="4"/>
  <c r="AH1239" i="4" s="1"/>
  <c r="V1239" i="4" s="1"/>
  <c r="AT1111" i="4"/>
  <c r="AH1111" i="4" s="1"/>
  <c r="V1111" i="4" s="1"/>
  <c r="AT1017" i="4"/>
  <c r="AH1017" i="4" s="1"/>
  <c r="V1017" i="4" s="1"/>
  <c r="AT435" i="4"/>
  <c r="AH435" i="4" s="1"/>
  <c r="V435" i="4" s="1"/>
  <c r="AT875" i="4"/>
  <c r="AH875" i="4" s="1"/>
  <c r="V875" i="4" s="1"/>
  <c r="AT1194" i="4"/>
  <c r="AH1194" i="4" s="1"/>
  <c r="V1194" i="4" s="1"/>
  <c r="AT442" i="4"/>
  <c r="AH442" i="4" s="1"/>
  <c r="V442" i="4" s="1"/>
  <c r="AT1180" i="4"/>
  <c r="AH1180" i="4" s="1"/>
  <c r="V1180" i="4" s="1"/>
  <c r="AT677" i="4"/>
  <c r="AH677" i="4" s="1"/>
  <c r="V677" i="4" s="1"/>
  <c r="AT665" i="4"/>
  <c r="AH665" i="4" s="1"/>
  <c r="V665" i="4" s="1"/>
  <c r="AT275" i="4"/>
  <c r="AH275" i="4" s="1"/>
  <c r="V275" i="4" s="1"/>
  <c r="AT921" i="4"/>
  <c r="AH921" i="4" s="1"/>
  <c r="V921" i="4" s="1"/>
  <c r="AT1152" i="4"/>
  <c r="AH1152" i="4" s="1"/>
  <c r="V1152" i="4" s="1"/>
  <c r="AT44" i="4"/>
  <c r="AH44" i="4" s="1"/>
  <c r="V44" i="4" s="1"/>
  <c r="AT939" i="4"/>
  <c r="AH939" i="4" s="1"/>
  <c r="V939" i="4" s="1"/>
  <c r="AT387" i="4"/>
  <c r="AH387" i="4" s="1"/>
  <c r="V387" i="4" s="1"/>
  <c r="AT399" i="4"/>
  <c r="AH399" i="4" s="1"/>
  <c r="V399" i="4" s="1"/>
  <c r="AT436" i="4"/>
  <c r="AH436" i="4" s="1"/>
  <c r="V436" i="4" s="1"/>
  <c r="AT292" i="4"/>
  <c r="AH292" i="4" s="1"/>
  <c r="V292" i="4" s="1"/>
  <c r="AT623" i="4"/>
  <c r="AH623" i="4" s="1"/>
  <c r="V623" i="4" s="1"/>
  <c r="AT307" i="4"/>
  <c r="AH307" i="4" s="1"/>
  <c r="V307" i="4" s="1"/>
  <c r="AT673" i="4"/>
  <c r="AH673" i="4" s="1"/>
  <c r="V673" i="4" s="1"/>
  <c r="AT807" i="4"/>
  <c r="AH807" i="4" s="1"/>
  <c r="V807" i="4" s="1"/>
  <c r="AT629" i="4"/>
  <c r="AH629" i="4" s="1"/>
  <c r="V629" i="4" s="1"/>
  <c r="AT574" i="4"/>
  <c r="AH574" i="4" s="1"/>
  <c r="V574" i="4" s="1"/>
  <c r="AT723" i="4"/>
  <c r="AH723" i="4" s="1"/>
  <c r="V723" i="4" s="1"/>
  <c r="AT169" i="4"/>
  <c r="AH169" i="4" s="1"/>
  <c r="V169" i="4" s="1"/>
  <c r="AT119" i="4"/>
  <c r="AH119" i="4" s="1"/>
  <c r="V119" i="4" s="1"/>
  <c r="AT691" i="4"/>
  <c r="AH691" i="4" s="1"/>
  <c r="V691" i="4" s="1"/>
  <c r="AT737" i="4"/>
  <c r="AH737" i="4" s="1"/>
  <c r="V737" i="4" s="1"/>
  <c r="AT83" i="4"/>
  <c r="AH83" i="4" s="1"/>
  <c r="V83" i="4" s="1"/>
  <c r="AT865" i="4"/>
  <c r="AH865" i="4" s="1"/>
  <c r="V865" i="4" s="1"/>
  <c r="AT463" i="4"/>
  <c r="AH463" i="4" s="1"/>
  <c r="V463" i="4" s="1"/>
  <c r="AT185" i="4"/>
  <c r="AH185" i="4" s="1"/>
  <c r="V185" i="4" s="1"/>
  <c r="AT69" i="4"/>
  <c r="AH69" i="4" s="1"/>
  <c r="V69" i="4" s="1"/>
  <c r="AT650" i="4"/>
  <c r="AH650" i="4" s="1"/>
  <c r="V650" i="4" s="1"/>
  <c r="AT965" i="4"/>
  <c r="AH965" i="4" s="1"/>
  <c r="V965" i="4" s="1"/>
  <c r="AT873" i="4"/>
  <c r="AH873" i="4" s="1"/>
  <c r="V873" i="4" s="1"/>
  <c r="AT801" i="4"/>
  <c r="AH801" i="4" s="1"/>
  <c r="V801" i="4" s="1"/>
  <c r="AT645" i="4"/>
  <c r="AH645" i="4" s="1"/>
  <c r="V645" i="4" s="1"/>
  <c r="AT1203" i="4"/>
  <c r="AH1203" i="4" s="1"/>
  <c r="V1203" i="4" s="1"/>
  <c r="AT557" i="4"/>
  <c r="AH557" i="4" s="1"/>
  <c r="V557" i="4" s="1"/>
  <c r="AT1109" i="4"/>
  <c r="AH1109" i="4" s="1"/>
  <c r="V1109" i="4" s="1"/>
  <c r="AT529" i="4"/>
  <c r="AH529" i="4" s="1"/>
  <c r="V529" i="4" s="1"/>
  <c r="AT985" i="4"/>
  <c r="AH985" i="4" s="1"/>
  <c r="V985" i="4" s="1"/>
  <c r="AT778" i="4"/>
  <c r="AH778" i="4" s="1"/>
  <c r="V778" i="4" s="1"/>
  <c r="AT761" i="4"/>
  <c r="AH761" i="4" s="1"/>
  <c r="V761" i="4" s="1"/>
  <c r="AT989" i="4"/>
  <c r="AH989" i="4" s="1"/>
  <c r="V989" i="4" s="1"/>
  <c r="AT853" i="4"/>
  <c r="AH853" i="4" s="1"/>
  <c r="V853" i="4" s="1"/>
  <c r="AT718" i="4"/>
  <c r="AH718" i="4" s="1"/>
  <c r="V718" i="4" s="1"/>
  <c r="AT222" i="4"/>
  <c r="AH222" i="4" s="1"/>
  <c r="V222" i="4" s="1"/>
  <c r="AT643" i="4"/>
  <c r="AH643" i="4" s="1"/>
  <c r="V643" i="4" s="1"/>
  <c r="AT924" i="4"/>
  <c r="AH924" i="4" s="1"/>
  <c r="V924" i="4" s="1"/>
  <c r="AT21" i="4"/>
  <c r="AH21" i="4" s="1"/>
  <c r="V21" i="4" s="1"/>
  <c r="AT1154" i="4"/>
  <c r="AH1154" i="4" s="1"/>
  <c r="V1154" i="4" s="1"/>
  <c r="AT247" i="4"/>
  <c r="AH247" i="4" s="1"/>
  <c r="V247" i="4" s="1"/>
  <c r="AT899" i="4"/>
  <c r="AH899" i="4" s="1"/>
  <c r="V899" i="4" s="1"/>
  <c r="AT471" i="4"/>
  <c r="AH471" i="4" s="1"/>
  <c r="V471" i="4" s="1"/>
  <c r="AT406" i="4"/>
  <c r="AH406" i="4" s="1"/>
  <c r="V406" i="4" s="1"/>
  <c r="AT1164" i="4"/>
  <c r="AH1164" i="4" s="1"/>
  <c r="V1164" i="4" s="1"/>
  <c r="AT684" i="4"/>
  <c r="AH684" i="4" s="1"/>
  <c r="V684" i="4" s="1"/>
  <c r="AT909" i="4"/>
  <c r="AH909" i="4" s="1"/>
  <c r="V909" i="4" s="1"/>
  <c r="AT1016" i="4"/>
  <c r="AH1016" i="4" s="1"/>
  <c r="V1016" i="4" s="1"/>
  <c r="AT1258" i="4"/>
  <c r="AH1258" i="4" s="1"/>
  <c r="V1258" i="4" s="1"/>
  <c r="AT709" i="4"/>
  <c r="AH709" i="4" s="1"/>
  <c r="V709" i="4" s="1"/>
  <c r="AT100" i="4"/>
  <c r="AH100" i="4" s="1"/>
  <c r="V100" i="4" s="1"/>
  <c r="AT144" i="4"/>
  <c r="AH144" i="4" s="1"/>
  <c r="V144" i="4" s="1"/>
  <c r="AT184" i="4"/>
  <c r="AH184" i="4" s="1"/>
  <c r="V184" i="4" s="1"/>
  <c r="AT197" i="4"/>
  <c r="AH197" i="4" s="1"/>
  <c r="V197" i="4" s="1"/>
  <c r="AT493" i="4"/>
  <c r="AH493" i="4" s="1"/>
  <c r="V493" i="4" s="1"/>
  <c r="AT65" i="4"/>
  <c r="AH65" i="4" s="1"/>
  <c r="V65" i="4" s="1"/>
  <c r="AT237" i="4"/>
  <c r="AH237" i="4" s="1"/>
  <c r="V237" i="4" s="1"/>
  <c r="AT370" i="4"/>
  <c r="AH370" i="4" s="1"/>
  <c r="V370" i="4" s="1"/>
  <c r="AT675" i="4"/>
  <c r="AH675" i="4" s="1"/>
  <c r="V675" i="4" s="1"/>
  <c r="AT594" i="4"/>
  <c r="AH594" i="4" s="1"/>
  <c r="V594" i="4" s="1"/>
  <c r="AT554" i="4"/>
  <c r="AH554" i="4" s="1"/>
  <c r="V554" i="4" s="1"/>
  <c r="AT443" i="4"/>
  <c r="AH443" i="4" s="1"/>
  <c r="V443" i="4" s="1"/>
  <c r="AT695" i="4"/>
  <c r="AH695" i="4" s="1"/>
  <c r="V695" i="4" s="1"/>
  <c r="AT33" i="4"/>
  <c r="AH33" i="4" s="1"/>
  <c r="V33" i="4" s="1"/>
  <c r="AT917" i="4"/>
  <c r="AH917" i="4" s="1"/>
  <c r="V917" i="4" s="1"/>
  <c r="AT143" i="4"/>
  <c r="AH143" i="4" s="1"/>
  <c r="V143" i="4" s="1"/>
  <c r="AT486" i="4"/>
  <c r="AH486" i="4" s="1"/>
  <c r="V486" i="4" s="1"/>
  <c r="AT342" i="4"/>
  <c r="AH342" i="4" s="1"/>
  <c r="V342" i="4" s="1"/>
  <c r="AT299" i="4"/>
  <c r="AH299" i="4" s="1"/>
  <c r="V299" i="4" s="1"/>
  <c r="AT213" i="4"/>
  <c r="AH213" i="4" s="1"/>
  <c r="V213" i="4" s="1"/>
  <c r="AT177" i="4"/>
  <c r="AH177" i="4" s="1"/>
  <c r="V177" i="4" s="1"/>
  <c r="AT1084" i="4"/>
  <c r="AH1084" i="4" s="1"/>
  <c r="V1084" i="4" s="1"/>
  <c r="AT310" i="4"/>
  <c r="AH310" i="4" s="1"/>
  <c r="V310" i="4" s="1"/>
  <c r="AT991" i="4"/>
  <c r="AH991" i="4" s="1"/>
  <c r="V991" i="4" s="1"/>
  <c r="AT1151" i="4"/>
  <c r="AH1151" i="4" s="1"/>
  <c r="V1151" i="4" s="1"/>
  <c r="AT407" i="4"/>
  <c r="AH407" i="4" s="1"/>
  <c r="V407" i="4" s="1"/>
  <c r="AT1040" i="4"/>
  <c r="AH1040" i="4" s="1"/>
  <c r="V1040" i="4" s="1"/>
  <c r="AT630" i="4"/>
  <c r="AH630" i="4" s="1"/>
  <c r="V630" i="4" s="1"/>
  <c r="AT662" i="4"/>
  <c r="AH662" i="4" s="1"/>
  <c r="V662" i="4" s="1"/>
  <c r="AT202" i="4"/>
  <c r="AH202" i="4" s="1"/>
  <c r="V202" i="4" s="1"/>
  <c r="AT126" i="4"/>
  <c r="AH126" i="4" s="1"/>
  <c r="V126" i="4" s="1"/>
  <c r="AT812" i="4"/>
  <c r="AH812" i="4" s="1"/>
  <c r="V812" i="4" s="1"/>
  <c r="AT881" i="4"/>
  <c r="AH881" i="4" s="1"/>
  <c r="V881" i="4" s="1"/>
  <c r="AT446" i="4"/>
  <c r="AH446" i="4" s="1"/>
  <c r="V446" i="4" s="1"/>
  <c r="AT1058" i="4"/>
  <c r="AH1058" i="4" s="1"/>
  <c r="V1058" i="4" s="1"/>
  <c r="AT1205" i="4"/>
  <c r="AH1205" i="4" s="1"/>
  <c r="V1205" i="4" s="1"/>
  <c r="AT282" i="4"/>
  <c r="AH282" i="4" s="1"/>
  <c r="V282" i="4" s="1"/>
  <c r="AT614" i="4"/>
  <c r="AH614" i="4" s="1"/>
  <c r="V614" i="4" s="1"/>
  <c r="AT1189" i="4"/>
  <c r="AH1189" i="4" s="1"/>
  <c r="V1189" i="4" s="1"/>
  <c r="AT289" i="4"/>
  <c r="AH289" i="4" s="1"/>
  <c r="V289" i="4" s="1"/>
  <c r="AT238" i="4"/>
  <c r="AH238" i="4" s="1"/>
  <c r="V238" i="4" s="1"/>
  <c r="AT170" i="4"/>
  <c r="AH170" i="4" s="1"/>
  <c r="V170" i="4" s="1"/>
  <c r="AT157" i="4"/>
  <c r="AH157" i="4" s="1"/>
  <c r="V157" i="4" s="1"/>
  <c r="AT829" i="4"/>
  <c r="AH829" i="4" s="1"/>
  <c r="V829" i="4" s="1"/>
  <c r="AT1070" i="4"/>
  <c r="AH1070" i="4" s="1"/>
  <c r="V1070" i="4" s="1"/>
  <c r="AT681" i="4"/>
  <c r="AH681" i="4" s="1"/>
  <c r="V681" i="4" s="1"/>
  <c r="AT970" i="4"/>
  <c r="AH970" i="4" s="1"/>
  <c r="V970" i="4" s="1"/>
  <c r="AT208" i="4"/>
  <c r="AH208" i="4" s="1"/>
  <c r="V208" i="4" s="1"/>
  <c r="AT962" i="4"/>
  <c r="AH962" i="4" s="1"/>
  <c r="V962" i="4" s="1"/>
  <c r="AT440" i="4"/>
  <c r="AH440" i="4" s="1"/>
  <c r="V440" i="4" s="1"/>
  <c r="AT1079" i="4"/>
  <c r="AH1079" i="4" s="1"/>
  <c r="V1079" i="4" s="1"/>
  <c r="AT542" i="4"/>
  <c r="AH542" i="4" s="1"/>
  <c r="V542" i="4" s="1"/>
  <c r="AT160" i="4"/>
  <c r="AH160" i="4" s="1"/>
  <c r="V160" i="4" s="1"/>
  <c r="AT1222" i="4"/>
  <c r="AH1222" i="4" s="1"/>
  <c r="V1222" i="4" s="1"/>
  <c r="AT1259" i="4"/>
  <c r="AH1259" i="4" s="1"/>
  <c r="V1259" i="4" s="1"/>
  <c r="AT895" i="4"/>
  <c r="AH895" i="4" s="1"/>
  <c r="V895" i="4" s="1"/>
  <c r="AT368" i="4"/>
  <c r="AH368" i="4" s="1"/>
  <c r="V368" i="4" s="1"/>
  <c r="AT1114" i="4"/>
  <c r="AH1114" i="4" s="1"/>
  <c r="V1114" i="4" s="1"/>
  <c r="AT123" i="4"/>
  <c r="AH123" i="4" s="1"/>
  <c r="V123" i="4" s="1"/>
  <c r="AT242" i="4"/>
  <c r="AH242" i="4" s="1"/>
  <c r="V242" i="4" s="1"/>
  <c r="AT462" i="4"/>
  <c r="AH462" i="4" s="1"/>
  <c r="V462" i="4" s="1"/>
  <c r="AT851" i="4"/>
  <c r="AH851" i="4" s="1"/>
  <c r="V851" i="4" s="1"/>
  <c r="AT481" i="4"/>
  <c r="AH481" i="4" s="1"/>
  <c r="V481" i="4" s="1"/>
  <c r="AT474" i="4"/>
  <c r="AH474" i="4" s="1"/>
  <c r="V474" i="4" s="1"/>
  <c r="AT363" i="4"/>
  <c r="AH363" i="4" s="1"/>
  <c r="V363" i="4" s="1"/>
  <c r="AT883" i="4"/>
  <c r="AH883" i="4" s="1"/>
  <c r="V883" i="4" s="1"/>
  <c r="AT438" i="4"/>
  <c r="AH438" i="4" s="1"/>
  <c r="V438" i="4" s="1"/>
  <c r="AT1050" i="4"/>
  <c r="AH1050" i="4" s="1"/>
  <c r="V1050" i="4" s="1"/>
  <c r="AT569" i="4"/>
  <c r="AH569" i="4" s="1"/>
  <c r="V569" i="4" s="1"/>
  <c r="AT626" i="4"/>
  <c r="AH626" i="4" s="1"/>
  <c r="V626" i="4" s="1"/>
  <c r="AT204" i="4"/>
  <c r="AH204" i="4" s="1"/>
  <c r="V204" i="4" s="1"/>
  <c r="AT41" i="4"/>
  <c r="AH41" i="4" s="1"/>
  <c r="V41" i="4" s="1"/>
  <c r="AT806" i="4"/>
  <c r="AH806" i="4" s="1"/>
  <c r="V806" i="4" s="1"/>
  <c r="AT423" i="4"/>
  <c r="AH423" i="4" s="1"/>
  <c r="V423" i="4" s="1"/>
  <c r="AT347" i="4"/>
  <c r="AH347" i="4" s="1"/>
  <c r="V347" i="4" s="1"/>
  <c r="AT936" i="4"/>
  <c r="AH936" i="4" s="1"/>
  <c r="V936" i="4" s="1"/>
  <c r="AT81" i="4"/>
  <c r="AH81" i="4" s="1"/>
  <c r="V81" i="4" s="1"/>
  <c r="AT564" i="4"/>
  <c r="AH564" i="4" s="1"/>
  <c r="V564" i="4" s="1"/>
  <c r="AT821" i="4"/>
  <c r="AH821" i="4" s="1"/>
  <c r="V821" i="4" s="1"/>
  <c r="AT422" i="4"/>
  <c r="AH422" i="4" s="1"/>
  <c r="V422" i="4" s="1"/>
  <c r="AT660" i="4"/>
  <c r="AH660" i="4" s="1"/>
  <c r="V660" i="4" s="1"/>
  <c r="AT1035" i="4"/>
  <c r="AH1035" i="4" s="1"/>
  <c r="V1035" i="4" s="1"/>
  <c r="AT1251" i="4"/>
  <c r="AH1251" i="4" s="1"/>
  <c r="V1251" i="4" s="1"/>
  <c r="AT757" i="4"/>
  <c r="AH757" i="4" s="1"/>
  <c r="V757" i="4" s="1"/>
  <c r="AT142" i="4"/>
  <c r="AH142" i="4" s="1"/>
  <c r="V142" i="4" s="1"/>
  <c r="AT840" i="4"/>
  <c r="AH840" i="4" s="1"/>
  <c r="V840" i="4" s="1"/>
  <c r="AT272" i="4"/>
  <c r="AH272" i="4" s="1"/>
  <c r="V272" i="4" s="1"/>
  <c r="AT980" i="4"/>
  <c r="AH980" i="4" s="1"/>
  <c r="V980" i="4" s="1"/>
  <c r="AT1167" i="4"/>
  <c r="AH1167" i="4" s="1"/>
  <c r="V1167" i="4" s="1"/>
  <c r="AT1002" i="4"/>
  <c r="AH1002" i="4" s="1"/>
  <c r="V1002" i="4" s="1"/>
  <c r="AT592" i="4"/>
  <c r="AH592" i="4" s="1"/>
  <c r="V592" i="4" s="1"/>
  <c r="AT1213" i="4"/>
  <c r="AH1213" i="4" s="1"/>
  <c r="V1213" i="4" s="1"/>
  <c r="AT136" i="4"/>
  <c r="AH136" i="4" s="1"/>
  <c r="V136" i="4" s="1"/>
  <c r="AT872" i="4"/>
  <c r="AH872" i="4" s="1"/>
  <c r="V872" i="4" s="1"/>
  <c r="AT261" i="4"/>
  <c r="AH261" i="4" s="1"/>
  <c r="V261" i="4" s="1"/>
  <c r="AT1193" i="4"/>
  <c r="AH1193" i="4" s="1"/>
  <c r="V1193" i="4" s="1"/>
  <c r="AT1101" i="4"/>
  <c r="AH1101" i="4" s="1"/>
  <c r="V1101" i="4" s="1"/>
  <c r="AT1273" i="4"/>
  <c r="AH1273" i="4" s="1"/>
  <c r="V1273" i="4" s="1"/>
  <c r="AT500" i="4"/>
  <c r="AH500" i="4" s="1"/>
  <c r="V500" i="4" s="1"/>
  <c r="AT1091" i="4"/>
  <c r="AH1091" i="4" s="1"/>
  <c r="V1091" i="4" s="1"/>
  <c r="AT879" i="4"/>
  <c r="AH879" i="4" s="1"/>
  <c r="V879" i="4" s="1"/>
  <c r="AT552" i="4"/>
  <c r="AH552" i="4" s="1"/>
  <c r="V552" i="4" s="1"/>
  <c r="AT664" i="4"/>
  <c r="AH664" i="4" s="1"/>
  <c r="V664" i="4" s="1"/>
  <c r="AT358" i="4"/>
  <c r="AH358" i="4" s="1"/>
  <c r="V358" i="4" s="1"/>
  <c r="AT927" i="4"/>
  <c r="AH927" i="4" s="1"/>
  <c r="V927" i="4" s="1"/>
  <c r="AT619" i="4"/>
  <c r="AH619" i="4" s="1"/>
  <c r="V619" i="4" s="1"/>
  <c r="AT134" i="4"/>
  <c r="AH134" i="4" s="1"/>
  <c r="V134" i="4" s="1"/>
  <c r="AT1236" i="4"/>
  <c r="AH1236" i="4" s="1"/>
  <c r="V1236" i="4" s="1"/>
  <c r="AT756" i="4"/>
  <c r="AH756" i="4" s="1"/>
  <c r="V756" i="4" s="1"/>
  <c r="AT298" i="4"/>
  <c r="AH298" i="4" s="1"/>
  <c r="V298" i="4" s="1"/>
  <c r="AT384" i="4"/>
  <c r="AH384" i="4" s="1"/>
  <c r="V384" i="4" s="1"/>
  <c r="AT1119" i="4"/>
  <c r="AH1119" i="4" s="1"/>
  <c r="V1119" i="4" s="1"/>
  <c r="AT558" i="4"/>
  <c r="AH558" i="4" s="1"/>
  <c r="V558" i="4" s="1"/>
  <c r="AT77" i="4"/>
  <c r="AH77" i="4" s="1"/>
  <c r="V77" i="4" s="1"/>
  <c r="AT699" i="4"/>
  <c r="AH699" i="4" s="1"/>
  <c r="V699" i="4" s="1"/>
  <c r="AT274" i="4"/>
  <c r="AH274" i="4" s="1"/>
  <c r="V274" i="4" s="1"/>
  <c r="AT591" i="4"/>
  <c r="AH591" i="4" s="1"/>
  <c r="V591" i="4" s="1"/>
  <c r="AT179" i="4"/>
  <c r="AH179" i="4" s="1"/>
  <c r="V179" i="4" s="1"/>
  <c r="AT470" i="4"/>
  <c r="AH470" i="4" s="1"/>
  <c r="V470" i="4" s="1"/>
  <c r="AT797" i="4"/>
  <c r="AH797" i="4" s="1"/>
  <c r="V797" i="4" s="1"/>
  <c r="AT1184" i="4"/>
  <c r="AH1184" i="4" s="1"/>
  <c r="V1184" i="4" s="1"/>
  <c r="AT1014" i="4"/>
  <c r="AH1014" i="4" s="1"/>
  <c r="V1014" i="4" s="1"/>
  <c r="AT527" i="4"/>
  <c r="AH527" i="4" s="1"/>
  <c r="V527" i="4" s="1"/>
  <c r="AT551" i="4"/>
  <c r="AH551" i="4" s="1"/>
  <c r="V551" i="4" s="1"/>
  <c r="AT676" i="4"/>
  <c r="AH676" i="4" s="1"/>
  <c r="V676" i="4" s="1"/>
  <c r="AT912" i="4"/>
  <c r="AH912" i="4" s="1"/>
  <c r="V912" i="4" s="1"/>
  <c r="AT1027" i="4"/>
  <c r="AH1027" i="4" s="1"/>
  <c r="V1027" i="4" s="1"/>
  <c r="AT751" i="4"/>
  <c r="AH751" i="4" s="1"/>
  <c r="V751" i="4" s="1"/>
  <c r="AT356" i="4"/>
  <c r="AH356" i="4" s="1"/>
  <c r="V356" i="4" s="1"/>
  <c r="AT956" i="4"/>
  <c r="AH956" i="4" s="1"/>
  <c r="V956" i="4" s="1"/>
  <c r="AT613" i="4"/>
  <c r="AH613" i="4" s="1"/>
  <c r="V613" i="4" s="1"/>
  <c r="AT931" i="4"/>
  <c r="AH931" i="4" s="1"/>
  <c r="V931" i="4" s="1"/>
  <c r="AT890" i="4"/>
  <c r="AH890" i="4" s="1"/>
  <c r="V890" i="4" s="1"/>
  <c r="AT1037" i="4"/>
  <c r="AH1037" i="4" s="1"/>
  <c r="V1037" i="4" s="1"/>
  <c r="AT219" i="4"/>
  <c r="AH219" i="4" s="1"/>
  <c r="V219" i="4" s="1"/>
  <c r="AT814" i="4"/>
  <c r="AH814" i="4" s="1"/>
  <c r="V814" i="4" s="1"/>
  <c r="AT649" i="4"/>
  <c r="AH649" i="4" s="1"/>
  <c r="V649" i="4" s="1"/>
  <c r="AT297" i="4"/>
  <c r="AH297" i="4" s="1"/>
  <c r="V297" i="4" s="1"/>
  <c r="AT405" i="4"/>
  <c r="AH405" i="4" s="1"/>
  <c r="V405" i="4" s="1"/>
  <c r="AT469" i="4"/>
  <c r="AH469" i="4" s="1"/>
  <c r="V469" i="4" s="1"/>
  <c r="AT417" i="4"/>
  <c r="AH417" i="4" s="1"/>
  <c r="V417" i="4" s="1"/>
  <c r="AT1199" i="4"/>
  <c r="AH1199" i="4" s="1"/>
  <c r="V1199" i="4" s="1"/>
  <c r="AT990" i="4"/>
  <c r="AH990" i="4" s="1"/>
  <c r="V990" i="4" s="1"/>
  <c r="AT561" i="4"/>
  <c r="AH561" i="4" s="1"/>
  <c r="V561" i="4" s="1"/>
  <c r="AT99" i="4"/>
  <c r="AH99" i="4" s="1"/>
  <c r="V99" i="4" s="1"/>
  <c r="AT109" i="4"/>
  <c r="AH109" i="4" s="1"/>
  <c r="V109" i="4" s="1"/>
  <c r="AT867" i="4"/>
  <c r="AH867" i="4" s="1"/>
  <c r="V867" i="4" s="1"/>
  <c r="AT286" i="4"/>
  <c r="AH286" i="4" s="1"/>
  <c r="V286" i="4" s="1"/>
  <c r="AT392" i="4"/>
  <c r="AH392" i="4" s="1"/>
  <c r="V392" i="4" s="1"/>
  <c r="AT85" i="4"/>
  <c r="AH85" i="4" s="1"/>
  <c r="V85" i="4" s="1"/>
  <c r="AT300" i="4"/>
  <c r="AH300" i="4" s="1"/>
  <c r="V300" i="4" s="1"/>
  <c r="AT1029" i="4"/>
  <c r="AH1029" i="4" s="1"/>
  <c r="V1029" i="4" s="1"/>
  <c r="AT191" i="4"/>
  <c r="AH191" i="4" s="1"/>
  <c r="V191" i="4" s="1"/>
  <c r="AT526" i="4"/>
  <c r="AH526" i="4" s="1"/>
  <c r="V526" i="4" s="1"/>
  <c r="AT953" i="4"/>
  <c r="AH953" i="4" s="1"/>
  <c r="V953" i="4" s="1"/>
  <c r="AT724" i="4"/>
  <c r="AH724" i="4" s="1"/>
  <c r="V724" i="4" s="1"/>
  <c r="AT17" i="4"/>
  <c r="AH17" i="4" s="1"/>
  <c r="V17" i="4" s="1"/>
  <c r="AT188" i="4"/>
  <c r="AH188" i="4" s="1"/>
  <c r="V188" i="4" s="1"/>
  <c r="AT1178" i="4"/>
  <c r="AH1178" i="4" s="1"/>
  <c r="V1178" i="4" s="1"/>
  <c r="AT312" i="4"/>
  <c r="AH312" i="4" s="1"/>
  <c r="V312" i="4" s="1"/>
  <c r="AT487" i="4"/>
  <c r="AH487" i="4" s="1"/>
  <c r="V487" i="4" s="1"/>
  <c r="AT656" i="4"/>
  <c r="AH656" i="4" s="1"/>
  <c r="V656" i="4" s="1"/>
  <c r="AT1041" i="4"/>
  <c r="AH1041" i="4" s="1"/>
  <c r="V1041" i="4" s="1"/>
  <c r="AT782" i="4"/>
  <c r="AH782" i="4" s="1"/>
  <c r="V782" i="4" s="1"/>
  <c r="AT514" i="4"/>
  <c r="AH514" i="4" s="1"/>
  <c r="V514" i="4" s="1"/>
  <c r="AT152" i="4"/>
  <c r="AH152" i="4" s="1"/>
  <c r="V152" i="4" s="1"/>
  <c r="AT663" i="4"/>
  <c r="AH663" i="4" s="1"/>
  <c r="V663" i="4" s="1"/>
  <c r="AT1241" i="4"/>
  <c r="AH1241" i="4" s="1"/>
  <c r="V1241" i="4" s="1"/>
  <c r="AT1131" i="4"/>
  <c r="AH1131" i="4" s="1"/>
  <c r="V1131" i="4" s="1"/>
  <c r="AT362" i="4"/>
  <c r="AH362" i="4" s="1"/>
  <c r="V362" i="4" s="1"/>
  <c r="AT714" i="4"/>
  <c r="AH714" i="4" s="1"/>
  <c r="V714" i="4" s="1"/>
  <c r="AT633" i="4"/>
  <c r="AH633" i="4" s="1"/>
  <c r="V633" i="4" s="1"/>
  <c r="AT772" i="4"/>
  <c r="AH772" i="4" s="1"/>
  <c r="V772" i="4" s="1"/>
  <c r="AT549" i="4"/>
  <c r="AH549" i="4" s="1"/>
  <c r="V549" i="4" s="1"/>
  <c r="AT340" i="4"/>
  <c r="AH340" i="4" s="1"/>
  <c r="V340" i="4" s="1"/>
  <c r="AT87" i="4"/>
  <c r="AH87" i="4" s="1"/>
  <c r="V87" i="4" s="1"/>
  <c r="AT217" i="4"/>
  <c r="AH217" i="4" s="1"/>
  <c r="V217" i="4" s="1"/>
  <c r="AT359" i="4"/>
  <c r="AH359" i="4" s="1"/>
  <c r="V359" i="4" s="1"/>
  <c r="AT295" i="4"/>
  <c r="AH295" i="4" s="1"/>
  <c r="V295" i="4" s="1"/>
  <c r="AT454" i="4"/>
  <c r="AH454" i="4" s="1"/>
  <c r="V454" i="4" s="1"/>
  <c r="AT125" i="4"/>
  <c r="AH125" i="4" s="1"/>
  <c r="V125" i="4" s="1"/>
  <c r="AT283" i="4"/>
  <c r="AH283" i="4" s="1"/>
  <c r="V283" i="4" s="1"/>
  <c r="AT910" i="4"/>
  <c r="AH910" i="4" s="1"/>
  <c r="V910" i="4" s="1"/>
  <c r="AT1025" i="4"/>
  <c r="AH1025" i="4" s="1"/>
  <c r="V1025" i="4" s="1"/>
  <c r="AT732" i="4"/>
  <c r="AH732" i="4" s="1"/>
  <c r="V732" i="4" s="1"/>
  <c r="AT1057" i="4"/>
  <c r="AH1057" i="4" s="1"/>
  <c r="V1057" i="4" s="1"/>
  <c r="AT240" i="4"/>
  <c r="AH240" i="4" s="1"/>
  <c r="V240" i="4" s="1"/>
  <c r="AT644" i="4"/>
  <c r="AH644" i="4" s="1"/>
  <c r="V644" i="4" s="1"/>
  <c r="AT198" i="4"/>
  <c r="AH198" i="4" s="1"/>
  <c r="V198" i="4" s="1"/>
  <c r="AT1256" i="4"/>
  <c r="AH1256" i="4" s="1"/>
  <c r="V1256" i="4" s="1"/>
  <c r="AT776" i="4"/>
  <c r="AH776" i="4" s="1"/>
  <c r="V776" i="4" s="1"/>
  <c r="AT264" i="4"/>
  <c r="AH264" i="4" s="1"/>
  <c r="V264" i="4" s="1"/>
  <c r="AT685" i="4"/>
  <c r="AH685" i="4" s="1"/>
  <c r="V685" i="4" s="1"/>
  <c r="AT496" i="4"/>
  <c r="AH496" i="4" s="1"/>
  <c r="V496" i="4" s="1"/>
  <c r="AT1168" i="4"/>
  <c r="AH1168" i="4" s="1"/>
  <c r="V1168" i="4" s="1"/>
  <c r="AT905" i="4"/>
  <c r="AH905" i="4" s="1"/>
  <c r="V905" i="4" s="1"/>
  <c r="AT71" i="4"/>
  <c r="AH71" i="4" s="1"/>
  <c r="V71" i="4" s="1"/>
  <c r="AT207" i="4"/>
  <c r="AH207" i="4" s="1"/>
  <c r="V207" i="4" s="1"/>
  <c r="AT448" i="4"/>
  <c r="AH448" i="4" s="1"/>
  <c r="V448" i="4" s="1"/>
  <c r="AT810" i="4"/>
  <c r="AH810" i="4" s="1"/>
  <c r="V810" i="4" s="1"/>
  <c r="AT472" i="4"/>
  <c r="AH472" i="4" s="1"/>
  <c r="V472" i="4" s="1"/>
  <c r="AT253" i="4"/>
  <c r="AH253" i="4" s="1"/>
  <c r="V253" i="4" s="1"/>
  <c r="AT459" i="4"/>
  <c r="AH459" i="4" s="1"/>
  <c r="V459" i="4" s="1"/>
  <c r="AT1013" i="4"/>
  <c r="AH1013" i="4" s="1"/>
  <c r="V1013" i="4" s="1"/>
  <c r="AT854" i="4"/>
  <c r="AH854" i="4" s="1"/>
  <c r="V854" i="4" s="1"/>
  <c r="AT1173" i="4"/>
  <c r="AH1173" i="4" s="1"/>
  <c r="V1173" i="4" s="1"/>
  <c r="AT60" i="4"/>
  <c r="AH60" i="4" s="1"/>
  <c r="V60" i="4" s="1"/>
  <c r="AT447" i="4"/>
  <c r="AH447" i="4" s="1"/>
  <c r="V447" i="4" s="1"/>
  <c r="AT351" i="4"/>
  <c r="AH351" i="4" s="1"/>
  <c r="V351" i="4" s="1"/>
  <c r="AT475" i="4"/>
  <c r="AH475" i="4" s="1"/>
  <c r="V475" i="4" s="1"/>
  <c r="AT331" i="4"/>
  <c r="AH331" i="4" s="1"/>
  <c r="V331" i="4" s="1"/>
  <c r="AT1087" i="4"/>
  <c r="AH1087" i="4" s="1"/>
  <c r="V1087" i="4" s="1"/>
  <c r="AT148" i="4"/>
  <c r="AH148" i="4" s="1"/>
  <c r="V148" i="4" s="1"/>
  <c r="AT1234" i="4"/>
  <c r="AH1234" i="4" s="1"/>
  <c r="V1234" i="4" s="1"/>
  <c r="AT111" i="4"/>
  <c r="AH111" i="4" s="1"/>
  <c r="V111" i="4" s="1"/>
  <c r="AT82" i="4"/>
  <c r="AH82" i="4" s="1"/>
  <c r="V82" i="4" s="1"/>
  <c r="AT174" i="4"/>
  <c r="AH174" i="4" s="1"/>
  <c r="V174" i="4" s="1"/>
  <c r="AT540" i="4"/>
  <c r="AH540" i="4" s="1"/>
  <c r="V540" i="4" s="1"/>
  <c r="AT1031" i="4"/>
  <c r="AH1031" i="4" s="1"/>
  <c r="V1031" i="4" s="1"/>
  <c r="AT1181" i="4"/>
  <c r="AH1181" i="4" s="1"/>
  <c r="V1181" i="4" s="1"/>
  <c r="AT1176" i="4"/>
  <c r="AH1176" i="4" s="1"/>
  <c r="V1176" i="4" s="1"/>
  <c r="AT96" i="4"/>
  <c r="AH96" i="4" s="1"/>
  <c r="V96" i="4" s="1"/>
  <c r="AT937" i="4"/>
  <c r="AH937" i="4" s="1"/>
  <c r="V937" i="4" s="1"/>
  <c r="AT870" i="4"/>
  <c r="AH870" i="4" s="1"/>
  <c r="V870" i="4" s="1"/>
  <c r="AT708" i="4"/>
  <c r="AH708" i="4" s="1"/>
  <c r="V708" i="4" s="1"/>
  <c r="AT1128" i="4"/>
  <c r="AH1128" i="4" s="1"/>
  <c r="V1128" i="4" s="1"/>
  <c r="AT12" i="4"/>
  <c r="AH12" i="4" s="1"/>
  <c r="V12" i="4" s="1"/>
  <c r="AT380" i="4"/>
  <c r="AH380" i="4" s="1"/>
  <c r="V380" i="4" s="1"/>
  <c r="AT45" i="4"/>
  <c r="AH45" i="4" s="1"/>
  <c r="V45" i="4" s="1"/>
  <c r="AT848" i="4"/>
  <c r="AH848" i="4" s="1"/>
  <c r="V848" i="4" s="1"/>
  <c r="AT1085" i="4"/>
  <c r="AH1085" i="4" s="1"/>
  <c r="V1085" i="4" s="1"/>
  <c r="AT774" i="4"/>
  <c r="AH774" i="4" s="1"/>
  <c r="V774" i="4" s="1"/>
  <c r="AT485" i="4"/>
  <c r="AH485" i="4" s="1"/>
  <c r="V485" i="4" s="1"/>
  <c r="AT790" i="4"/>
  <c r="AH790" i="4" s="1"/>
  <c r="V790" i="4" s="1"/>
  <c r="AT376" i="4"/>
  <c r="AH376" i="4" s="1"/>
  <c r="V376" i="4" s="1"/>
  <c r="AT996" i="4"/>
  <c r="AH996" i="4" s="1"/>
  <c r="V996" i="4" s="1"/>
  <c r="AT507" i="4"/>
  <c r="AH507" i="4" s="1"/>
  <c r="V507" i="4" s="1"/>
  <c r="AT1096" i="4"/>
  <c r="AH1096" i="4" s="1"/>
  <c r="V1096" i="4" s="1"/>
  <c r="AT395" i="4"/>
  <c r="AH395" i="4" s="1"/>
  <c r="V395" i="4" s="1"/>
  <c r="AT277" i="4"/>
  <c r="AH277" i="4" s="1"/>
  <c r="V277" i="4" s="1"/>
  <c r="AT934" i="4"/>
  <c r="AH934" i="4" s="1"/>
  <c r="V934" i="4" s="1"/>
  <c r="AT668" i="4"/>
  <c r="AH668" i="4" s="1"/>
  <c r="V668" i="4" s="1"/>
  <c r="AT130" i="4"/>
  <c r="AH130" i="4" s="1"/>
  <c r="V130" i="4" s="1"/>
  <c r="AT555" i="4"/>
  <c r="AH555" i="4" s="1"/>
  <c r="V555" i="4" s="1"/>
  <c r="AT225" i="4"/>
  <c r="AH225" i="4" s="1"/>
  <c r="V225" i="4" s="1"/>
  <c r="AT209" i="4"/>
  <c r="AH209" i="4" s="1"/>
  <c r="V209" i="4" s="1"/>
  <c r="AT742" i="4"/>
  <c r="AH742" i="4" s="1"/>
  <c r="V742" i="4" s="1"/>
  <c r="AT596" i="4"/>
  <c r="AH596" i="4" s="1"/>
  <c r="V596" i="4" s="1"/>
  <c r="AT926" i="4"/>
  <c r="AH926" i="4" s="1"/>
  <c r="V926" i="4" s="1"/>
  <c r="AT146" i="4"/>
  <c r="AH146" i="4" s="1"/>
  <c r="V146" i="4" s="1"/>
  <c r="AT63" i="4"/>
  <c r="AH63" i="4" s="1"/>
  <c r="V63" i="4" s="1"/>
  <c r="AT1127" i="4"/>
  <c r="AH1127" i="4" s="1"/>
  <c r="V1127" i="4" s="1"/>
  <c r="AT263" i="4"/>
  <c r="AH263" i="4" s="1"/>
  <c r="V263" i="4" s="1"/>
  <c r="AT68" i="4"/>
  <c r="AH68" i="4" s="1"/>
  <c r="V68" i="4" s="1"/>
  <c r="AT841" i="4"/>
  <c r="AH841" i="4" s="1"/>
  <c r="V841" i="4" s="1"/>
  <c r="AT972" i="4"/>
  <c r="AH972" i="4" s="1"/>
  <c r="V972" i="4" s="1"/>
  <c r="AT1188" i="4"/>
  <c r="AH1188" i="4" s="1"/>
  <c r="V1188" i="4" s="1"/>
  <c r="AT674" i="4"/>
  <c r="AH674" i="4" s="1"/>
  <c r="V674" i="4" s="1"/>
  <c r="AT494" i="4"/>
  <c r="AH494" i="4" s="1"/>
  <c r="V494" i="4" s="1"/>
  <c r="AT670" i="4"/>
  <c r="AH670" i="4" s="1"/>
  <c r="V670" i="4" s="1"/>
  <c r="AT1065" i="4"/>
  <c r="AH1065" i="4" s="1"/>
  <c r="V1065" i="4" s="1"/>
  <c r="AT432" i="4"/>
  <c r="AH432" i="4" s="1"/>
  <c r="V432" i="4" s="1"/>
  <c r="AT378" i="4"/>
  <c r="AH378" i="4" s="1"/>
  <c r="V378" i="4" s="1"/>
  <c r="AT408" i="4"/>
  <c r="AH408" i="4" s="1"/>
  <c r="V408" i="4" s="1"/>
  <c r="AT631" i="4"/>
  <c r="AH631" i="4" s="1"/>
  <c r="V631" i="4" s="1"/>
  <c r="AT995" i="4"/>
  <c r="AH995" i="4" s="1"/>
  <c r="V995" i="4" s="1"/>
  <c r="AT794" i="4"/>
  <c r="AH794" i="4" s="1"/>
  <c r="V794" i="4" s="1"/>
  <c r="AT585" i="4"/>
  <c r="AH585" i="4" s="1"/>
  <c r="V585" i="4" s="1"/>
  <c r="AT833" i="4"/>
  <c r="AH833" i="4" s="1"/>
  <c r="V833" i="4" s="1"/>
  <c r="AT513" i="4"/>
  <c r="AH513" i="4" s="1"/>
  <c r="V513" i="4" s="1"/>
  <c r="AT171" i="4"/>
  <c r="AH171" i="4" s="1"/>
  <c r="V171" i="4" s="1"/>
  <c r="AT573" i="4"/>
  <c r="AH573" i="4" s="1"/>
  <c r="V573" i="4" s="1"/>
  <c r="AT150" i="4"/>
  <c r="AH150" i="4" s="1"/>
  <c r="V150" i="4" s="1"/>
  <c r="AT721" i="4"/>
  <c r="AH721" i="4" s="1"/>
  <c r="V721" i="4" s="1"/>
  <c r="AT246" i="4"/>
  <c r="AH246" i="4" s="1"/>
  <c r="V246" i="4" s="1"/>
  <c r="AT838" i="4"/>
  <c r="AH838" i="4" s="1"/>
  <c r="V838" i="4" s="1"/>
  <c r="AT183" i="4"/>
  <c r="AH183" i="4" s="1"/>
  <c r="V183" i="4" s="1"/>
  <c r="AT1089" i="4"/>
  <c r="AH1089" i="4" s="1"/>
  <c r="V1089" i="4" s="1"/>
  <c r="AT1073" i="4"/>
  <c r="AH1073" i="4" s="1"/>
  <c r="V1073" i="4" s="1"/>
  <c r="AT1023" i="4"/>
  <c r="AH1023" i="4" s="1"/>
  <c r="V1023" i="4" s="1"/>
  <c r="AT657" i="4"/>
  <c r="AH657" i="4" s="1"/>
  <c r="V657" i="4" s="1"/>
  <c r="AT1245" i="4"/>
  <c r="AH1245" i="4" s="1"/>
  <c r="V1245" i="4" s="1"/>
  <c r="AT465" i="4"/>
  <c r="AH465" i="4" s="1"/>
  <c r="V465" i="4" s="1"/>
  <c r="AT1165" i="4"/>
  <c r="AH1165" i="4" s="1"/>
  <c r="V1165" i="4" s="1"/>
  <c r="AT330" i="4"/>
  <c r="AH330" i="4" s="1"/>
  <c r="V330" i="4" s="1"/>
  <c r="AT484" i="4"/>
  <c r="AH484" i="4" s="1"/>
  <c r="V484" i="4" s="1"/>
  <c r="AT361" i="4"/>
  <c r="AH361" i="4" s="1"/>
  <c r="V361" i="4" s="1"/>
  <c r="AT669" i="4"/>
  <c r="AH669" i="4" s="1"/>
  <c r="V669" i="4" s="1"/>
  <c r="AT866" i="4"/>
  <c r="AH866" i="4" s="1"/>
  <c r="V866" i="4" s="1"/>
  <c r="AT1229" i="4"/>
  <c r="AH1229" i="4" s="1"/>
  <c r="V1229" i="4" s="1"/>
  <c r="AT868" i="4"/>
  <c r="AH868" i="4" s="1"/>
  <c r="V868" i="4" s="1"/>
  <c r="AT877" i="4"/>
  <c r="AH877" i="4" s="1"/>
  <c r="V877" i="4" s="1"/>
  <c r="AT817" i="4"/>
  <c r="AH817" i="4" s="1"/>
  <c r="V817" i="4" s="1"/>
  <c r="AT168" i="4"/>
  <c r="AH168" i="4" s="1"/>
  <c r="V168" i="4" s="1"/>
  <c r="AT593" i="4"/>
  <c r="AH593" i="4" s="1"/>
  <c r="V593" i="4" s="1"/>
  <c r="AT563" i="4"/>
  <c r="AH563" i="4" s="1"/>
  <c r="V563" i="4" s="1"/>
  <c r="AT738" i="4"/>
  <c r="AH738" i="4" s="1"/>
  <c r="V738" i="4" s="1"/>
  <c r="AT541" i="4"/>
  <c r="AH541" i="4" s="1"/>
  <c r="V541" i="4" s="1"/>
  <c r="AT321" i="4"/>
  <c r="AH321" i="4" s="1"/>
  <c r="V321" i="4" s="1"/>
  <c r="AT1157" i="4"/>
  <c r="AH1157" i="4" s="1"/>
  <c r="V1157" i="4" s="1"/>
  <c r="AT533" i="4"/>
  <c r="AH533" i="4" s="1"/>
  <c r="V533" i="4" s="1"/>
  <c r="AT267" i="4"/>
  <c r="AH267" i="4" s="1"/>
  <c r="V267" i="4" s="1"/>
  <c r="AT301" i="4"/>
  <c r="AH301" i="4" s="1"/>
  <c r="V301" i="4" s="1"/>
  <c r="AT522" i="4"/>
  <c r="AH522" i="4" s="1"/>
  <c r="V522" i="4" s="1"/>
  <c r="AT534" i="4"/>
  <c r="AH534" i="4" s="1"/>
  <c r="V534" i="4" s="1"/>
  <c r="AT1255" i="4"/>
  <c r="AH1255" i="4" s="1"/>
  <c r="V1255" i="4" s="1"/>
  <c r="AT1197" i="4"/>
  <c r="AH1197" i="4" s="1"/>
  <c r="V1197" i="4" s="1"/>
  <c r="AT836" i="4"/>
  <c r="AH836" i="4" s="1"/>
  <c r="V836" i="4" s="1"/>
  <c r="AT803" i="4"/>
  <c r="AH803" i="4" s="1"/>
  <c r="V803" i="4" s="1"/>
  <c r="AT788" i="4"/>
  <c r="AH788" i="4" s="1"/>
  <c r="V788" i="4" s="1"/>
  <c r="AT451" i="4"/>
  <c r="AH451" i="4" s="1"/>
  <c r="V451" i="4" s="1"/>
  <c r="AT984" i="4"/>
  <c r="AH984" i="4" s="1"/>
  <c r="V984" i="4" s="1"/>
  <c r="AT199" i="4"/>
  <c r="AH199" i="4" s="1"/>
  <c r="V199" i="4" s="1"/>
  <c r="AT887" i="4"/>
  <c r="AH887" i="4" s="1"/>
  <c r="V887" i="4" s="1"/>
  <c r="AT1139" i="4"/>
  <c r="AH1139" i="4" s="1"/>
  <c r="V1139" i="4" s="1"/>
  <c r="AT1267" i="4"/>
  <c r="AH1267" i="4" s="1"/>
  <c r="V1267" i="4" s="1"/>
  <c r="AT218" i="4"/>
  <c r="AH218" i="4" s="1"/>
  <c r="V218" i="4" s="1"/>
  <c r="AT102" i="4"/>
  <c r="AH102" i="4" s="1"/>
  <c r="V102" i="4" s="1"/>
  <c r="AT428" i="4"/>
  <c r="AH428" i="4" s="1"/>
  <c r="V428" i="4" s="1"/>
  <c r="AT611" i="4"/>
  <c r="AH611" i="4" s="1"/>
  <c r="V611" i="4" s="1"/>
  <c r="AT886" i="4"/>
  <c r="AH886" i="4" s="1"/>
  <c r="V886" i="4" s="1"/>
  <c r="AT1163" i="4"/>
  <c r="AH1163" i="4" s="1"/>
  <c r="V1163" i="4" s="1"/>
  <c r="AT861" i="4"/>
  <c r="AH861" i="4" s="1"/>
  <c r="V861" i="4" s="1"/>
  <c r="AT997" i="4"/>
  <c r="AH997" i="4" s="1"/>
  <c r="V997" i="4" s="1"/>
  <c r="AT976" i="4"/>
  <c r="AH976" i="4" s="1"/>
  <c r="V976" i="4" s="1"/>
  <c r="AT1201" i="4"/>
  <c r="AH1201" i="4" s="1"/>
  <c r="V1201" i="4" s="1"/>
  <c r="AT348" i="4"/>
  <c r="AH348" i="4" s="1"/>
  <c r="V348" i="4" s="1"/>
  <c r="AT523" i="4"/>
  <c r="AH523" i="4" s="1"/>
  <c r="V523" i="4" s="1"/>
  <c r="AT822" i="4"/>
  <c r="AH822" i="4" s="1"/>
  <c r="V822" i="4" s="1"/>
  <c r="AT367" i="4"/>
  <c r="AH367" i="4" s="1"/>
  <c r="V367" i="4" s="1"/>
  <c r="AT1071" i="4"/>
  <c r="AH1071" i="4" s="1"/>
  <c r="V1071" i="4" s="1"/>
  <c r="AT678" i="4"/>
  <c r="AH678" i="4" s="1"/>
  <c r="V678" i="4" s="1"/>
  <c r="AT287" i="4"/>
  <c r="AH287" i="4" s="1"/>
  <c r="V287" i="4" s="1"/>
  <c r="AT499" i="4"/>
  <c r="AH499" i="4" s="1"/>
  <c r="V499" i="4" s="1"/>
  <c r="AT492" i="4"/>
  <c r="AH492" i="4" s="1"/>
  <c r="V492" i="4" s="1"/>
  <c r="AT412" i="4"/>
  <c r="AH412" i="4" s="1"/>
  <c r="V412" i="4" s="1"/>
  <c r="AT816" i="4"/>
  <c r="AH816" i="4" s="1"/>
  <c r="V816" i="4" s="1"/>
  <c r="AT1159" i="4"/>
  <c r="AH1159" i="4" s="1"/>
  <c r="V1159" i="4" s="1"/>
  <c r="AT799" i="4"/>
  <c r="AH799" i="4" s="1"/>
  <c r="V799" i="4" s="1"/>
  <c r="AT750" i="4"/>
  <c r="AH750" i="4" s="1"/>
  <c r="V750" i="4" s="1"/>
  <c r="AT226" i="4"/>
  <c r="AH226" i="4" s="1"/>
  <c r="V226" i="4" s="1"/>
  <c r="AT1231" i="4"/>
  <c r="AH1231" i="4" s="1"/>
  <c r="V1231" i="4" s="1"/>
  <c r="AT187" i="4"/>
  <c r="AH187" i="4" s="1"/>
  <c r="V187" i="4" s="1"/>
  <c r="AT1000" i="4"/>
  <c r="AH1000" i="4" s="1"/>
  <c r="V1000" i="4" s="1"/>
  <c r="AT107" i="4"/>
  <c r="AH107" i="4" s="1"/>
  <c r="V107" i="4" s="1"/>
  <c r="AT661" i="4"/>
  <c r="AH661" i="4" s="1"/>
  <c r="V661" i="4" s="1"/>
  <c r="AT746" i="4"/>
  <c r="AH746" i="4" s="1"/>
  <c r="V746" i="4" s="1"/>
  <c r="AT1097" i="4"/>
  <c r="AH1097" i="4" s="1"/>
  <c r="V1097" i="4" s="1"/>
  <c r="AT248" i="4"/>
  <c r="AH248" i="4" s="1"/>
  <c r="V248" i="4" s="1"/>
  <c r="AT722" i="4"/>
  <c r="AH722" i="4" s="1"/>
  <c r="V722" i="4" s="1"/>
  <c r="AT1218" i="4"/>
  <c r="AH1218" i="4" s="1"/>
  <c r="V1218" i="4" s="1"/>
  <c r="AT641" i="4"/>
  <c r="AH641" i="4" s="1"/>
  <c r="V641" i="4" s="1"/>
  <c r="AT504" i="4"/>
  <c r="AH504" i="4" s="1"/>
  <c r="V504" i="4" s="1"/>
  <c r="AT369" i="4"/>
  <c r="AH369" i="4" s="1"/>
  <c r="V369" i="4" s="1"/>
  <c r="AT582" i="4"/>
  <c r="AH582" i="4" s="1"/>
  <c r="V582" i="4" s="1"/>
  <c r="AT1060" i="4"/>
  <c r="AH1060" i="4" s="1"/>
  <c r="V1060" i="4" s="1"/>
  <c r="AT1140" i="4"/>
  <c r="AH1140" i="4" s="1"/>
  <c r="V1140" i="4" s="1"/>
  <c r="AT1098" i="4"/>
  <c r="AH1098" i="4" s="1"/>
  <c r="V1098" i="4" s="1"/>
  <c r="AT231" i="4"/>
  <c r="AH231" i="4" s="1"/>
  <c r="V231" i="4" s="1"/>
  <c r="AT705" i="4"/>
  <c r="AH705" i="4" s="1"/>
  <c r="V705" i="4" s="1"/>
  <c r="AT624" i="4"/>
  <c r="AH624" i="4" s="1"/>
  <c r="V624" i="4" s="1"/>
  <c r="AT455" i="4"/>
  <c r="AH455" i="4" s="1"/>
  <c r="V455" i="4" s="1"/>
  <c r="AT333" i="4"/>
  <c r="AH333" i="4" s="1"/>
  <c r="V333" i="4" s="1"/>
  <c r="AT747" i="4"/>
  <c r="AH747" i="4" s="1"/>
  <c r="V747" i="4" s="1"/>
  <c r="AT192" i="4"/>
  <c r="AH192" i="4" s="1"/>
  <c r="V192" i="4" s="1"/>
  <c r="AT1246" i="4"/>
  <c r="AH1246" i="4" s="1"/>
  <c r="V1246" i="4" s="1"/>
  <c r="AT1207" i="4"/>
  <c r="AH1207" i="4" s="1"/>
  <c r="V1207" i="4" s="1"/>
  <c r="AT581" i="4"/>
  <c r="AH581" i="4" s="1"/>
  <c r="V581" i="4" s="1"/>
  <c r="AT1110" i="4"/>
  <c r="AH1110" i="4" s="1"/>
  <c r="V1110" i="4" s="1"/>
  <c r="AT1174" i="4"/>
  <c r="AH1174" i="4" s="1"/>
  <c r="V1174" i="4" s="1"/>
  <c r="AT878" i="4"/>
  <c r="AH878" i="4" s="1"/>
  <c r="V878" i="4" s="1"/>
  <c r="AT1018" i="4"/>
  <c r="AH1018" i="4" s="1"/>
  <c r="V1018" i="4" s="1"/>
  <c r="AT831" i="4"/>
  <c r="AH831" i="4" s="1"/>
  <c r="V831" i="4" s="1"/>
  <c r="AT1080" i="4"/>
  <c r="AH1080" i="4" s="1"/>
  <c r="V1080" i="4" s="1"/>
  <c r="AT429" i="4"/>
  <c r="AH429" i="4" s="1"/>
  <c r="V429" i="4" s="1"/>
  <c r="AT323" i="4"/>
  <c r="AH323" i="4" s="1"/>
  <c r="V323" i="4" s="1"/>
  <c r="AT731" i="4"/>
  <c r="AH731" i="4" s="1"/>
  <c r="V731" i="4" s="1"/>
  <c r="AT36" i="4"/>
  <c r="AH36" i="4" s="1"/>
  <c r="V36" i="4" s="1"/>
  <c r="AT1208" i="4"/>
  <c r="AH1208" i="4" s="1"/>
  <c r="V1208" i="4" s="1"/>
  <c r="AT353" i="4"/>
  <c r="AH353" i="4" s="1"/>
  <c r="V353" i="4" s="1"/>
  <c r="AT983" i="4"/>
  <c r="AH983" i="4" s="1"/>
  <c r="V983" i="4" s="1"/>
  <c r="AT697" i="4"/>
  <c r="AH697" i="4" s="1"/>
  <c r="V697" i="4" s="1"/>
  <c r="AT916" i="4"/>
  <c r="AH916" i="4" s="1"/>
  <c r="V916" i="4" s="1"/>
  <c r="AT284" i="4"/>
  <c r="AH284" i="4" s="1"/>
  <c r="V284" i="4" s="1"/>
  <c r="AT852" i="4"/>
  <c r="AH852" i="4" s="1"/>
  <c r="V852" i="4" s="1"/>
  <c r="AT1054" i="4"/>
  <c r="AH1054" i="4" s="1"/>
  <c r="V1054" i="4" s="1"/>
  <c r="AT1169" i="4"/>
  <c r="AH1169" i="4" s="1"/>
  <c r="V1169" i="4" s="1"/>
  <c r="AT902" i="4"/>
  <c r="AH902" i="4" s="1"/>
  <c r="V902" i="4" s="1"/>
  <c r="AT1183" i="4"/>
  <c r="AH1183" i="4" s="1"/>
  <c r="V1183" i="4" s="1"/>
  <c r="AT608" i="4"/>
  <c r="AH608" i="4" s="1"/>
  <c r="V608" i="4" s="1"/>
  <c r="AT765" i="4"/>
  <c r="AH765" i="4" s="1"/>
  <c r="V765" i="4" s="1"/>
  <c r="AT565" i="4"/>
  <c r="AH565" i="4" s="1"/>
  <c r="V565" i="4" s="1"/>
  <c r="AT824" i="4"/>
  <c r="AH824" i="4" s="1"/>
  <c r="V824" i="4" s="1"/>
  <c r="AT43" i="4"/>
  <c r="AH43" i="4" s="1"/>
  <c r="V43" i="4" s="1"/>
  <c r="AT114" i="4"/>
  <c r="AH114" i="4" s="1"/>
  <c r="V114" i="4" s="1"/>
  <c r="AT91" i="4"/>
  <c r="AH91" i="4" s="1"/>
  <c r="V91" i="4" s="1"/>
  <c r="AT42" i="4"/>
  <c r="AH42" i="4" s="1"/>
  <c r="V42" i="4" s="1"/>
  <c r="AT29" i="4"/>
  <c r="AH29" i="4" s="1"/>
  <c r="V29" i="4" s="1"/>
  <c r="AT467" i="4"/>
  <c r="AH467" i="4" s="1"/>
  <c r="V467" i="4" s="1"/>
  <c r="AT495" i="4"/>
  <c r="AH495" i="4" s="1"/>
  <c r="V495" i="4" s="1"/>
  <c r="AT230" i="4"/>
  <c r="AH230" i="4" s="1"/>
  <c r="V230" i="4" s="1"/>
  <c r="AT23" i="4"/>
  <c r="AH23" i="4" s="1"/>
  <c r="V23" i="4" s="1"/>
  <c r="AT693" i="4"/>
  <c r="AH693" i="4" s="1"/>
  <c r="V693" i="4" s="1"/>
  <c r="AT1134" i="4"/>
  <c r="AH1134" i="4" s="1"/>
  <c r="V1134" i="4" s="1"/>
  <c r="AT783" i="4"/>
  <c r="AH783" i="4" s="1"/>
  <c r="V783" i="4" s="1"/>
  <c r="AT826" i="4"/>
  <c r="AH826" i="4" s="1"/>
  <c r="V826" i="4" s="1"/>
  <c r="AT967" i="4"/>
  <c r="AH967" i="4" s="1"/>
  <c r="V967" i="4" s="1"/>
  <c r="AT163" i="4"/>
  <c r="AH163" i="4" s="1"/>
  <c r="V163" i="4" s="1"/>
  <c r="AT981" i="4"/>
  <c r="AH981" i="4" s="1"/>
  <c r="V981" i="4" s="1"/>
  <c r="AT745" i="4"/>
  <c r="AH745" i="4" s="1"/>
  <c r="V745" i="4" s="1"/>
  <c r="AT196" i="4"/>
  <c r="AH196" i="4" s="1"/>
  <c r="V196" i="4" s="1"/>
  <c r="AT371" i="4"/>
  <c r="AH371" i="4" s="1"/>
  <c r="V371" i="4" s="1"/>
  <c r="AT1210" i="4"/>
  <c r="AH1210" i="4" s="1"/>
  <c r="V1210" i="4" s="1"/>
  <c r="AT57" i="4"/>
  <c r="AH57" i="4" s="1"/>
  <c r="V57" i="4" s="1"/>
  <c r="AT627" i="4"/>
  <c r="AH627" i="4" s="1"/>
  <c r="V627" i="4" s="1"/>
  <c r="AT820" i="4"/>
  <c r="AH820" i="4" s="1"/>
  <c r="V820" i="4" s="1"/>
  <c r="AT906" i="4"/>
  <c r="AH906" i="4" s="1"/>
  <c r="V906" i="4" s="1"/>
  <c r="AT604" i="4"/>
  <c r="AH604" i="4" s="1"/>
  <c r="V604" i="4" s="1"/>
  <c r="AT1214" i="4"/>
  <c r="AH1214" i="4" s="1"/>
  <c r="V1214" i="4" s="1"/>
  <c r="AT913" i="4"/>
  <c r="AH913" i="4" s="1"/>
  <c r="V913" i="4" s="1"/>
  <c r="AT389" i="4"/>
  <c r="AH389" i="4" s="1"/>
  <c r="V389" i="4" s="1"/>
  <c r="AT521" i="4"/>
  <c r="AH521" i="4" s="1"/>
  <c r="V521" i="4" s="1"/>
  <c r="AT335" i="4"/>
  <c r="AH335" i="4" s="1"/>
  <c r="V335" i="4" s="1"/>
  <c r="AT568" i="4"/>
  <c r="AH568" i="4" s="1"/>
  <c r="V568" i="4" s="1"/>
  <c r="AT1024" i="4"/>
  <c r="AH1024" i="4" s="1"/>
  <c r="V1024" i="4" s="1"/>
  <c r="AT1066" i="4"/>
  <c r="AH1066" i="4" s="1"/>
  <c r="V1066" i="4" s="1"/>
  <c r="AT1095" i="4"/>
  <c r="AH1095" i="4" s="1"/>
  <c r="V1095" i="4" s="1"/>
  <c r="AT205" i="4"/>
  <c r="AH205" i="4" s="1"/>
  <c r="V205" i="4" s="1"/>
  <c r="AT235" i="4"/>
  <c r="AH235" i="4" s="1"/>
  <c r="V235" i="4" s="1"/>
  <c r="AT366" i="4"/>
  <c r="AH366" i="4" s="1"/>
  <c r="V366" i="4" s="1"/>
  <c r="AT88" i="4"/>
  <c r="AH88" i="4" s="1"/>
  <c r="V88" i="4" s="1"/>
  <c r="AT473" i="4"/>
  <c r="AH473" i="4" s="1"/>
  <c r="V473" i="4" s="1"/>
  <c r="AT602" i="4"/>
  <c r="AH602" i="4" s="1"/>
  <c r="V602" i="4" s="1"/>
  <c r="AT595" i="4"/>
  <c r="AH595" i="4" s="1"/>
  <c r="V595" i="4" s="1"/>
  <c r="AT763" i="4"/>
  <c r="AH763" i="4" s="1"/>
  <c r="V763" i="4" s="1"/>
  <c r="AT755" i="4"/>
  <c r="AH755" i="4" s="1"/>
  <c r="V755" i="4" s="1"/>
  <c r="AT95" i="4"/>
  <c r="AH95" i="4" s="1"/>
  <c r="V95" i="4" s="1"/>
  <c r="AT139" i="4"/>
  <c r="AH139" i="4" s="1"/>
  <c r="V139" i="4" s="1"/>
  <c r="AT947" i="4"/>
  <c r="AH947" i="4" s="1"/>
  <c r="V947" i="4" s="1"/>
  <c r="AT567" i="4"/>
  <c r="AH567" i="4" s="1"/>
  <c r="V567" i="4" s="1"/>
  <c r="AT720" i="4"/>
  <c r="AH720" i="4" s="1"/>
  <c r="V720" i="4" s="1"/>
  <c r="AT377" i="4"/>
  <c r="AH377" i="4" s="1"/>
  <c r="V377" i="4" s="1"/>
  <c r="AT1061" i="4"/>
  <c r="AH1061" i="4" s="1"/>
  <c r="V1061" i="4" s="1"/>
  <c r="AT51" i="4"/>
  <c r="AH51" i="4" s="1"/>
  <c r="V51" i="4" s="1"/>
  <c r="AT955" i="4"/>
  <c r="AH955" i="4" s="1"/>
  <c r="V955" i="4" s="1"/>
  <c r="AT689" i="4"/>
  <c r="AH689" i="4" s="1"/>
  <c r="V689" i="4" s="1"/>
  <c r="AT162" i="4"/>
  <c r="AH162" i="4" s="1"/>
  <c r="V162" i="4" s="1"/>
  <c r="AT259" i="4"/>
  <c r="AH259" i="4" s="1"/>
  <c r="V259" i="4" s="1"/>
  <c r="AT98" i="4"/>
  <c r="AH98" i="4" s="1"/>
  <c r="V98" i="4" s="1"/>
  <c r="AT1261" i="4"/>
  <c r="AH1261" i="4" s="1"/>
  <c r="V1261" i="4" s="1"/>
  <c r="AT313" i="4"/>
  <c r="AH313" i="4" s="1"/>
  <c r="V313" i="4" s="1"/>
  <c r="AT762" i="4"/>
  <c r="AH762" i="4" s="1"/>
  <c r="V762" i="4" s="1"/>
  <c r="AT802" i="4"/>
  <c r="AH802" i="4" s="1"/>
  <c r="V802" i="4" s="1"/>
  <c r="AT830" i="4"/>
  <c r="AH830" i="4" s="1"/>
  <c r="V830" i="4" s="1"/>
  <c r="AT1056" i="4"/>
  <c r="AH1056" i="4" s="1"/>
  <c r="V1056" i="4" s="1"/>
  <c r="AT846" i="4"/>
  <c r="AH846" i="4" s="1"/>
  <c r="V846" i="4" s="1"/>
  <c r="AT39" i="4"/>
  <c r="AH39" i="4" s="1"/>
  <c r="V39" i="4" s="1"/>
  <c r="AT360" i="4"/>
  <c r="AH360" i="4" s="1"/>
  <c r="V360" i="4" s="1"/>
  <c r="AT1049" i="4"/>
  <c r="AH1049" i="4" s="1"/>
  <c r="V1049" i="4" s="1"/>
  <c r="AT607" i="4"/>
  <c r="AH607" i="4" s="1"/>
  <c r="V607" i="4" s="1"/>
  <c r="AT489" i="4"/>
  <c r="AH489" i="4" s="1"/>
  <c r="V489" i="4" s="1"/>
  <c r="AT667" i="4"/>
  <c r="AH667" i="4" s="1"/>
  <c r="V667" i="4" s="1"/>
  <c r="AT1230" i="4"/>
  <c r="AH1230" i="4" s="1"/>
  <c r="V1230" i="4" s="1"/>
  <c r="AT427" i="4"/>
  <c r="AH427" i="4" s="1"/>
  <c r="V427" i="4" s="1"/>
  <c r="AT164" i="4"/>
  <c r="AH164" i="4" s="1"/>
  <c r="V164" i="4" s="1"/>
  <c r="AT586" i="4"/>
  <c r="AH586" i="4" s="1"/>
  <c r="V586" i="4" s="1"/>
  <c r="AT1047" i="4"/>
  <c r="AH1047" i="4" s="1"/>
  <c r="V1047" i="4" s="1"/>
  <c r="AT680" i="4"/>
  <c r="AH680" i="4" s="1"/>
  <c r="V680" i="4" s="1"/>
  <c r="AT416" i="4"/>
  <c r="AH416" i="4" s="1"/>
  <c r="V416" i="4" s="1"/>
  <c r="AT1008" i="4"/>
  <c r="AH1008" i="4" s="1"/>
  <c r="V1008" i="4" s="1"/>
  <c r="AT72" i="4"/>
  <c r="AH72" i="4" s="1"/>
  <c r="V72" i="4" s="1"/>
  <c r="AT505" i="4"/>
  <c r="AH505" i="4" s="1"/>
  <c r="V505" i="4" s="1"/>
  <c r="AT578" i="4"/>
  <c r="AH578" i="4" s="1"/>
  <c r="V578" i="4" s="1"/>
  <c r="AT1272" i="4"/>
  <c r="AH1272" i="4" s="1"/>
  <c r="V1272" i="4" s="1"/>
  <c r="AT1142" i="4"/>
  <c r="AH1142" i="4" s="1"/>
  <c r="V1142" i="4" s="1"/>
  <c r="AT548" i="4"/>
  <c r="AH548" i="4" s="1"/>
  <c r="V548" i="4" s="1"/>
  <c r="AT795" i="4"/>
  <c r="AH795" i="4" s="1"/>
  <c r="V795" i="4" s="1"/>
  <c r="AT612" i="4"/>
  <c r="AH612" i="4" s="1"/>
  <c r="V612" i="4" s="1"/>
  <c r="AT1250" i="4"/>
  <c r="AH1250" i="4" s="1"/>
  <c r="V1250" i="4" s="1"/>
  <c r="AT1086" i="4"/>
  <c r="AH1086" i="4" s="1"/>
  <c r="V1086" i="4" s="1"/>
  <c r="AT729" i="4"/>
  <c r="AH729" i="4" s="1"/>
  <c r="V729" i="4" s="1"/>
  <c r="AT56" i="4"/>
  <c r="AH56" i="4" s="1"/>
  <c r="V56" i="4" s="1"/>
  <c r="AT394" i="4"/>
  <c r="AH394" i="4" s="1"/>
  <c r="V394" i="4" s="1"/>
  <c r="AT355" i="4"/>
  <c r="AH355" i="4" s="1"/>
  <c r="V355" i="4" s="1"/>
  <c r="AT158" i="4"/>
  <c r="AH158" i="4" s="1"/>
  <c r="V158" i="4" s="1"/>
  <c r="AT1269" i="4"/>
  <c r="AH1269" i="4" s="1"/>
  <c r="V1269" i="4" s="1"/>
  <c r="AT1136" i="4"/>
  <c r="AH1136" i="4" s="1"/>
  <c r="V1136" i="4" s="1"/>
  <c r="AT946" i="4"/>
  <c r="AH946" i="4" s="1"/>
  <c r="V946" i="4" s="1"/>
  <c r="AT954" i="4"/>
  <c r="AH954" i="4" s="1"/>
  <c r="V954" i="4" s="1"/>
  <c r="AT166" i="4"/>
  <c r="AH166" i="4" s="1"/>
  <c r="V166" i="4" s="1"/>
  <c r="AT255" i="4"/>
  <c r="AH255" i="4" s="1"/>
  <c r="V255" i="4" s="1"/>
  <c r="AT779" i="4"/>
  <c r="AH779" i="4" s="1"/>
  <c r="V779" i="4" s="1"/>
  <c r="AT421" i="4"/>
  <c r="AH421" i="4" s="1"/>
  <c r="V421" i="4" s="1"/>
  <c r="AT131" i="4"/>
  <c r="AH131" i="4" s="1"/>
  <c r="V131" i="4" s="1"/>
  <c r="AT1103" i="4"/>
  <c r="AH1103" i="4" s="1"/>
  <c r="V1103" i="4" s="1"/>
  <c r="AT1162" i="4"/>
  <c r="AH1162" i="4" s="1"/>
  <c r="V1162" i="4" s="1"/>
  <c r="AT736" i="4"/>
  <c r="AH736" i="4" s="1"/>
  <c r="V736" i="4" s="1"/>
  <c r="AT1083" i="4"/>
  <c r="AH1083" i="4" s="1"/>
  <c r="V1083" i="4" s="1"/>
  <c r="AT258" i="4"/>
  <c r="AH258" i="4" s="1"/>
  <c r="V258" i="4" s="1"/>
  <c r="AT266" i="4"/>
  <c r="AH266" i="4" s="1"/>
  <c r="V266" i="4" s="1"/>
  <c r="AT1021" i="4"/>
  <c r="AH1021" i="4" s="1"/>
  <c r="V1021" i="4" s="1"/>
  <c r="AT898" i="4"/>
  <c r="AH898" i="4" s="1"/>
  <c r="V898" i="4" s="1"/>
  <c r="AT1133" i="4"/>
  <c r="AH1133" i="4" s="1"/>
  <c r="V1133" i="4" s="1"/>
  <c r="AT308" i="4"/>
  <c r="AH308" i="4" s="1"/>
  <c r="V308" i="4" s="1"/>
  <c r="AT525" i="4"/>
  <c r="AH525" i="4" s="1"/>
  <c r="V525" i="4" s="1"/>
  <c r="AT1046" i="4"/>
  <c r="AH1046" i="4" s="1"/>
  <c r="V1046" i="4" s="1"/>
  <c r="AT828" i="4"/>
  <c r="AH828" i="4" s="1"/>
  <c r="V828" i="4" s="1"/>
  <c r="AT885" i="4"/>
  <c r="AH885" i="4" s="1"/>
  <c r="V885" i="4" s="1"/>
  <c r="AT849" i="4"/>
  <c r="AH849" i="4" s="1"/>
  <c r="V849" i="4" s="1"/>
  <c r="AT771" i="4"/>
  <c r="AH771" i="4" s="1"/>
  <c r="V771" i="4" s="1"/>
  <c r="AT636" i="4"/>
  <c r="AH636" i="4" s="1"/>
  <c r="V636" i="4" s="1"/>
  <c r="AT889" i="4"/>
  <c r="AH889" i="4" s="1"/>
  <c r="V889" i="4" s="1"/>
  <c r="AT67" i="4"/>
  <c r="AH67" i="4" s="1"/>
  <c r="V67" i="4" s="1"/>
  <c r="AT336" i="4"/>
  <c r="AH336" i="4" s="1"/>
  <c r="V336" i="4" s="1"/>
  <c r="AT775" i="4"/>
  <c r="AH775" i="4" s="1"/>
  <c r="V775" i="4" s="1"/>
  <c r="AT1217" i="4"/>
  <c r="AH1217" i="4" s="1"/>
  <c r="V1217" i="4" s="1"/>
  <c r="AT804" i="4"/>
  <c r="AH804" i="4" s="1"/>
  <c r="V804" i="4" s="1"/>
  <c r="AT1121" i="4"/>
  <c r="AH1121" i="4" s="1"/>
  <c r="V1121" i="4" s="1"/>
  <c r="AT560" i="4"/>
  <c r="AH560" i="4" s="1"/>
  <c r="V560" i="4" s="1"/>
  <c r="AT466" i="4"/>
  <c r="AH466" i="4" s="1"/>
  <c r="V466" i="4" s="1"/>
  <c r="AT1112" i="4"/>
  <c r="AH1112" i="4" s="1"/>
  <c r="V1112" i="4" s="1"/>
  <c r="AT1221" i="4"/>
  <c r="AH1221" i="4" s="1"/>
  <c r="V1221" i="4" s="1"/>
  <c r="AT203" i="4"/>
  <c r="AH203" i="4" s="1"/>
  <c r="V203" i="4" s="1"/>
  <c r="AT1177" i="4"/>
  <c r="AH1177" i="4" s="1"/>
  <c r="V1177" i="4" s="1"/>
  <c r="AT479" i="4"/>
  <c r="AH479" i="4" s="1"/>
  <c r="V479" i="4" s="1"/>
  <c r="AT400" i="4"/>
  <c r="AH400" i="4" s="1"/>
  <c r="V400" i="4" s="1"/>
  <c r="AT717" i="4"/>
  <c r="AH717" i="4" s="1"/>
  <c r="V717" i="4" s="1"/>
  <c r="AT27" i="4"/>
  <c r="AH27" i="4" s="1"/>
  <c r="V27" i="4" s="1"/>
  <c r="AT543" i="4"/>
  <c r="AH543" i="4" s="1"/>
  <c r="V543" i="4" s="1"/>
  <c r="AT1052" i="4"/>
  <c r="AH1052" i="4" s="1"/>
  <c r="V1052" i="4" s="1"/>
  <c r="AT178" i="4"/>
  <c r="AH178" i="4" s="1"/>
  <c r="V178" i="4" s="1"/>
  <c r="AT515" i="4"/>
  <c r="AH515" i="4" s="1"/>
  <c r="V515" i="4" s="1"/>
  <c r="AT506" i="4"/>
  <c r="AH506" i="4" s="1"/>
  <c r="V506" i="4" s="1"/>
  <c r="AT999" i="4"/>
  <c r="AH999" i="4" s="1"/>
  <c r="V999" i="4" s="1"/>
  <c r="AT110" i="4"/>
  <c r="AH110" i="4" s="1"/>
  <c r="V110" i="4" s="1"/>
  <c r="AT823" i="4"/>
  <c r="AH823" i="4" s="1"/>
  <c r="V823" i="4" s="1"/>
  <c r="AT510" i="4"/>
  <c r="AH510" i="4" s="1"/>
  <c r="V510" i="4" s="1"/>
  <c r="AT1270" i="4"/>
  <c r="AH1270" i="4" s="1"/>
  <c r="V1270" i="4" s="1"/>
  <c r="AT159" i="4"/>
  <c r="AH159" i="4" s="1"/>
  <c r="V159" i="4" s="1"/>
  <c r="AT1090" i="4"/>
  <c r="AH1090" i="4" s="1"/>
  <c r="V1090" i="4" s="1"/>
  <c r="AT22" i="4"/>
  <c r="AH22" i="4" s="1"/>
  <c r="V22" i="4" s="1"/>
  <c r="AT115" i="4"/>
  <c r="AH115" i="4" s="1"/>
  <c r="V115" i="4" s="1"/>
  <c r="AT269" i="4"/>
  <c r="AH269" i="4" s="1"/>
  <c r="V269" i="4" s="1"/>
  <c r="AT786" i="4"/>
  <c r="AH786" i="4" s="1"/>
  <c r="V786" i="4" s="1"/>
  <c r="AT546" i="4"/>
  <c r="AH546" i="4" s="1"/>
  <c r="V546" i="4" s="1"/>
  <c r="AT1033" i="4"/>
  <c r="AH1033" i="4" s="1"/>
  <c r="V1033" i="4" s="1"/>
  <c r="AT1175" i="4"/>
  <c r="AH1175" i="4" s="1"/>
  <c r="V1175" i="4" s="1"/>
  <c r="AT620" i="4"/>
  <c r="AH620" i="4" s="1"/>
  <c r="V620" i="4" s="1"/>
  <c r="AT1113" i="4"/>
  <c r="AH1113" i="4" s="1"/>
  <c r="V1113" i="4" s="1"/>
  <c r="AT288" i="4"/>
  <c r="AH288" i="4" s="1"/>
  <c r="V288" i="4" s="1"/>
  <c r="AT583" i="4"/>
  <c r="AH583" i="4" s="1"/>
  <c r="V583" i="4" s="1"/>
  <c r="AT19" i="4"/>
  <c r="AH19" i="4" s="1"/>
  <c r="V19" i="4" s="1"/>
  <c r="AT1249" i="4"/>
  <c r="AH1249" i="4" s="1"/>
  <c r="V1249" i="4" s="1"/>
  <c r="AT491" i="4"/>
  <c r="AH491" i="4" s="1"/>
  <c r="V491" i="4" s="1"/>
  <c r="AT409" i="4"/>
  <c r="AH409" i="4" s="1"/>
  <c r="V409" i="4" s="1"/>
  <c r="AT628" i="4"/>
  <c r="AH628" i="4" s="1"/>
  <c r="V628" i="4" s="1"/>
  <c r="AT262" i="4"/>
  <c r="AH262" i="4" s="1"/>
  <c r="V262" i="4" s="1"/>
  <c r="AT271" i="4"/>
  <c r="AH271" i="4" s="1"/>
  <c r="V271" i="4" s="1"/>
  <c r="AT1147" i="4"/>
  <c r="AH1147" i="4" s="1"/>
  <c r="V1147" i="4" s="1"/>
  <c r="AT547" i="4"/>
  <c r="AH547" i="4" s="1"/>
  <c r="V547" i="4" s="1"/>
  <c r="AT701" i="4"/>
  <c r="AH701" i="4" s="1"/>
  <c r="V701" i="4" s="1"/>
  <c r="AT1117" i="4"/>
  <c r="AH1117" i="4" s="1"/>
  <c r="V1117" i="4" s="1"/>
  <c r="AT571" i="4"/>
  <c r="AH571" i="4" s="1"/>
  <c r="V571" i="4" s="1"/>
  <c r="AT306" i="4"/>
  <c r="AH306" i="4" s="1"/>
  <c r="V306" i="4" s="1"/>
  <c r="AT796" i="4"/>
  <c r="AH796" i="4" s="1"/>
  <c r="V796" i="4" s="1"/>
  <c r="AT922" i="4"/>
  <c r="AH922" i="4" s="1"/>
  <c r="V922" i="4" s="1"/>
  <c r="AT382" i="4"/>
  <c r="AH382" i="4" s="1"/>
  <c r="V382" i="4" s="1"/>
  <c r="AT871" i="4"/>
  <c r="AH871" i="4" s="1"/>
  <c r="V871" i="4" s="1"/>
  <c r="AT311" i="4"/>
  <c r="AH311" i="4" s="1"/>
  <c r="V311" i="4" s="1"/>
  <c r="AT1106" i="4"/>
  <c r="AH1106" i="4" s="1"/>
  <c r="V1106" i="4" s="1"/>
  <c r="AT1252" i="4"/>
  <c r="AH1252" i="4" s="1"/>
  <c r="V1252" i="4" s="1"/>
  <c r="AT1055" i="4"/>
  <c r="AH1055" i="4" s="1"/>
  <c r="V1055" i="4" s="1"/>
  <c r="AT1003" i="4"/>
  <c r="AH1003" i="4" s="1"/>
  <c r="V1003" i="4" s="1"/>
  <c r="AT270" i="4"/>
  <c r="AH270" i="4" s="1"/>
  <c r="V270" i="4" s="1"/>
  <c r="AT120" i="4"/>
  <c r="AH120" i="4" s="1"/>
  <c r="V120" i="4" s="1"/>
  <c r="AT344" i="4"/>
  <c r="AH344" i="4" s="1"/>
  <c r="V344" i="4" s="1"/>
  <c r="AT1068" i="4"/>
  <c r="AH1068" i="4" s="1"/>
  <c r="V1068" i="4" s="1"/>
  <c r="AT966" i="4"/>
  <c r="AH966" i="4" s="1"/>
  <c r="V966" i="4" s="1"/>
  <c r="AT243" i="4"/>
  <c r="AH243" i="4" s="1"/>
  <c r="V243" i="4" s="1"/>
  <c r="AT104" i="4"/>
  <c r="AH104" i="4" s="1"/>
  <c r="V104" i="4" s="1"/>
  <c r="AT893" i="4"/>
  <c r="AH893" i="4" s="1"/>
  <c r="V893" i="4" s="1"/>
  <c r="AT509" i="4"/>
  <c r="AH509" i="4" s="1"/>
  <c r="V509" i="4" s="1"/>
  <c r="AT55" i="4"/>
  <c r="AH55" i="4" s="1"/>
  <c r="V55" i="4" s="1"/>
  <c r="AT588" i="4"/>
  <c r="AH588" i="4" s="1"/>
  <c r="V588" i="4" s="1"/>
  <c r="AT101" i="4"/>
  <c r="AH101" i="4" s="1"/>
  <c r="V101" i="4" s="1"/>
  <c r="AT200" i="4"/>
  <c r="AH200" i="4" s="1"/>
  <c r="V200" i="4" s="1"/>
  <c r="AT1088" i="4"/>
  <c r="AH1088" i="4" s="1"/>
  <c r="V1088" i="4" s="1"/>
  <c r="AT1051" i="4"/>
  <c r="AH1051" i="4" s="1"/>
  <c r="V1051" i="4" s="1"/>
  <c r="AT847" i="4"/>
  <c r="AH847" i="4" s="1"/>
  <c r="V847" i="4" s="1"/>
  <c r="AT1104" i="4"/>
  <c r="AH1104" i="4" s="1"/>
  <c r="V1104" i="4" s="1"/>
  <c r="AT346" i="4"/>
  <c r="AH346" i="4" s="1"/>
  <c r="V346" i="4" s="1"/>
  <c r="AT66" i="4"/>
  <c r="AH66" i="4" s="1"/>
  <c r="V66" i="4" s="1"/>
  <c r="AT575" i="4"/>
  <c r="AH575" i="4" s="1"/>
  <c r="V575" i="4" s="1"/>
  <c r="AT652" i="4"/>
  <c r="AH652" i="4" s="1"/>
  <c r="V652" i="4" s="1"/>
  <c r="AT54" i="4"/>
  <c r="AH54" i="4" s="1"/>
  <c r="V54" i="4" s="1"/>
  <c r="AT758" i="4"/>
  <c r="AH758" i="4" s="1"/>
  <c r="V758" i="4" s="1"/>
  <c r="AT212" i="4"/>
  <c r="AH212" i="4" s="1"/>
  <c r="V212" i="4" s="1"/>
  <c r="AT291" i="4"/>
  <c r="AH291" i="4" s="1"/>
  <c r="V291" i="4" s="1"/>
  <c r="AT316" i="4"/>
  <c r="AH316" i="4" s="1"/>
  <c r="V316" i="4" s="1"/>
  <c r="AT374" i="4"/>
  <c r="AH374" i="4" s="1"/>
  <c r="V374" i="4" s="1"/>
  <c r="AT903" i="4"/>
  <c r="AH903" i="4" s="1"/>
  <c r="V903" i="4" s="1"/>
  <c r="AT530" i="4"/>
  <c r="AH530" i="4" s="1"/>
  <c r="V530" i="4" s="1"/>
  <c r="AT556" i="4"/>
  <c r="AH556" i="4" s="1"/>
  <c r="V556" i="4" s="1"/>
  <c r="AT647" i="4"/>
  <c r="AH647" i="4" s="1"/>
  <c r="V647" i="4" s="1"/>
  <c r="AT860" i="4"/>
  <c r="AH860" i="4" s="1"/>
  <c r="V860" i="4" s="1"/>
  <c r="AT26" i="4"/>
  <c r="AH26" i="4" s="1"/>
  <c r="V26" i="4" s="1"/>
  <c r="AT59" i="4"/>
  <c r="AH59" i="4" s="1"/>
  <c r="V59" i="4" s="1"/>
  <c r="AT303" i="4"/>
  <c r="AH303" i="4" s="1"/>
  <c r="V303" i="4" s="1"/>
  <c r="AT434" i="4"/>
  <c r="AH434" i="4" s="1"/>
  <c r="V434" i="4" s="1"/>
  <c r="AT390" i="4"/>
  <c r="AH390" i="4" s="1"/>
  <c r="V390" i="4" s="1"/>
  <c r="AT616" i="4"/>
  <c r="AH616" i="4" s="1"/>
  <c r="V616" i="4" s="1"/>
  <c r="AT744" i="4"/>
  <c r="AH744" i="4" s="1"/>
  <c r="V744" i="4" s="1"/>
  <c r="AT572" i="4"/>
  <c r="AH572" i="4" s="1"/>
  <c r="V572" i="4" s="1"/>
  <c r="AT480" i="4"/>
  <c r="AH480" i="4" s="1"/>
  <c r="V480" i="4" s="1"/>
  <c r="AT1036" i="4"/>
  <c r="AH1036" i="4" s="1"/>
  <c r="V1036" i="4" s="1"/>
  <c r="AT862" i="4"/>
  <c r="AH862" i="4" s="1"/>
  <c r="V862" i="4" s="1"/>
  <c r="AT518" i="4"/>
  <c r="AH518" i="4" s="1"/>
  <c r="V518" i="4" s="1"/>
  <c r="AT488" i="4"/>
  <c r="AH488" i="4" s="1"/>
  <c r="V488" i="4" s="1"/>
  <c r="AT988" i="4"/>
  <c r="AH988" i="4" s="1"/>
  <c r="V988" i="4" s="1"/>
  <c r="AT1102" i="4"/>
  <c r="AH1102" i="4" s="1"/>
  <c r="V1102" i="4" s="1"/>
  <c r="AT1209" i="4"/>
  <c r="AH1209" i="4" s="1"/>
  <c r="V1209" i="4" s="1"/>
  <c r="AT925" i="4"/>
  <c r="AH925" i="4" s="1"/>
  <c r="V925" i="4" s="1"/>
  <c r="AT651" i="4"/>
  <c r="AH651" i="4" s="1"/>
  <c r="V651" i="4" s="1"/>
  <c r="AT1124" i="4"/>
  <c r="AH1124" i="4" s="1"/>
  <c r="V1124" i="4" s="1"/>
  <c r="AT1129" i="4"/>
  <c r="AH1129" i="4" s="1"/>
  <c r="V1129" i="4" s="1"/>
  <c r="AT50" i="4"/>
  <c r="AH50" i="4" s="1"/>
  <c r="V50" i="4" s="1"/>
  <c r="AT874" i="4"/>
  <c r="AH874" i="4" s="1"/>
  <c r="V874" i="4" s="1"/>
  <c r="AT326" i="4"/>
  <c r="AH326" i="4" s="1"/>
  <c r="V326" i="4" s="1"/>
  <c r="AT79" i="4"/>
  <c r="AH79" i="4" s="1"/>
  <c r="V79" i="4" s="1"/>
  <c r="AT599" i="4"/>
  <c r="AH599" i="4" s="1"/>
  <c r="V599" i="4" s="1"/>
  <c r="AT1043" i="4"/>
  <c r="AH1043" i="4" s="1"/>
  <c r="V1043" i="4" s="1"/>
  <c r="AT182" i="4"/>
  <c r="AH182" i="4" s="1"/>
  <c r="V182" i="4" s="1"/>
  <c r="AT75" i="4"/>
  <c r="AH75" i="4" s="1"/>
  <c r="V75" i="4" s="1"/>
  <c r="AT1265" i="4"/>
  <c r="AH1265" i="4" s="1"/>
  <c r="V1265" i="4" s="1"/>
  <c r="AT350" i="4"/>
  <c r="AH350" i="4" s="1"/>
  <c r="V350" i="4" s="1"/>
  <c r="AT508" i="4"/>
  <c r="AH508" i="4" s="1"/>
  <c r="V508" i="4" s="1"/>
  <c r="AT334" i="4"/>
  <c r="AH334" i="4" s="1"/>
  <c r="V334" i="4" s="1"/>
  <c r="AT254" i="4"/>
  <c r="AH254" i="4" s="1"/>
  <c r="V254" i="4" s="1"/>
  <c r="AT798" i="4"/>
  <c r="AH798" i="4" s="1"/>
  <c r="V798" i="4" s="1"/>
  <c r="AT1219" i="4"/>
  <c r="AH1219" i="4" s="1"/>
  <c r="V1219" i="4" s="1"/>
  <c r="AT1146" i="4"/>
  <c r="AH1146" i="4" s="1"/>
  <c r="V1146" i="4" s="1"/>
  <c r="AT632" i="4"/>
  <c r="AH632" i="4" s="1"/>
  <c r="V632" i="4" s="1"/>
  <c r="AT280" i="4"/>
  <c r="AH280" i="4" s="1"/>
  <c r="V280" i="4" s="1"/>
  <c r="AT175" i="4"/>
  <c r="AH175" i="4" s="1"/>
  <c r="V175" i="4" s="1"/>
  <c r="AT622" i="4"/>
  <c r="AH622" i="4" s="1"/>
  <c r="V622" i="4" s="1"/>
  <c r="AT285" i="4"/>
  <c r="AH285" i="4" s="1"/>
  <c r="V285" i="4" s="1"/>
  <c r="AT888" i="4"/>
  <c r="AH888" i="4" s="1"/>
  <c r="V888" i="4" s="1"/>
  <c r="AT696" i="4"/>
  <c r="AH696" i="4" s="1"/>
  <c r="V696" i="4" s="1"/>
  <c r="AT706" i="4"/>
  <c r="AH706" i="4" s="1"/>
  <c r="V706" i="4" s="1"/>
  <c r="AT349" i="4"/>
  <c r="AH349" i="4" s="1"/>
  <c r="V349" i="4" s="1"/>
  <c r="AT1225" i="4"/>
  <c r="AH1225" i="4" s="1"/>
  <c r="V1225" i="4" s="1"/>
  <c r="AT345" i="4"/>
  <c r="AH345" i="4" s="1"/>
  <c r="V345" i="4" s="1"/>
  <c r="AT365" i="4"/>
  <c r="AH365" i="4" s="1"/>
  <c r="V365" i="4" s="1"/>
  <c r="AT766" i="4"/>
  <c r="AH766" i="4" s="1"/>
  <c r="V766" i="4" s="1"/>
  <c r="AT1011" i="4"/>
  <c r="AH1011" i="4" s="1"/>
  <c r="V1011" i="4" s="1"/>
  <c r="AT108" i="4"/>
  <c r="AH108" i="4" s="1"/>
  <c r="V108" i="4" s="1"/>
  <c r="AT236" i="4"/>
  <c r="AH236" i="4" s="1"/>
  <c r="V236" i="4" s="1"/>
  <c r="AT942" i="4"/>
  <c r="AH942" i="4" s="1"/>
  <c r="V942" i="4" s="1"/>
  <c r="AT754" i="4"/>
  <c r="AH754" i="4" s="1"/>
  <c r="V754" i="4" s="1"/>
  <c r="AT711" i="4"/>
  <c r="AH711" i="4" s="1"/>
  <c r="V711" i="4" s="1"/>
  <c r="AT483" i="4"/>
  <c r="AH483" i="4" s="1"/>
  <c r="V483" i="4" s="1"/>
  <c r="AT1034" i="4"/>
  <c r="AH1034" i="4" s="1"/>
  <c r="V1034" i="4" s="1"/>
  <c r="AT517" i="4"/>
  <c r="AH517" i="4" s="1"/>
  <c r="V517" i="4" s="1"/>
  <c r="AT1059" i="4"/>
  <c r="AH1059" i="4" s="1"/>
  <c r="V1059" i="4" s="1"/>
  <c r="AT76" i="4"/>
  <c r="AH76" i="4" s="1"/>
  <c r="V76" i="4" s="1"/>
  <c r="AT62" i="4"/>
  <c r="AH62" i="4" s="1"/>
  <c r="V62" i="4" s="1"/>
  <c r="AT490" i="4"/>
  <c r="AH490" i="4" s="1"/>
  <c r="V490" i="4" s="1"/>
  <c r="AT743" i="4"/>
  <c r="AH743" i="4" s="1"/>
  <c r="V743" i="4" s="1"/>
  <c r="AT1179" i="4"/>
  <c r="AH1179" i="4" s="1"/>
  <c r="V1179" i="4" s="1"/>
  <c r="AT1149" i="4"/>
  <c r="AH1149" i="4" s="1"/>
  <c r="V1149" i="4" s="1"/>
  <c r="AT273" i="4"/>
  <c r="AH273" i="4" s="1"/>
  <c r="V273" i="4" s="1"/>
  <c r="AT748" i="4"/>
  <c r="AH748" i="4" s="1"/>
  <c r="V748" i="4" s="1"/>
  <c r="AT640" i="4"/>
  <c r="AH640" i="4" s="1"/>
  <c r="V640" i="4" s="1"/>
  <c r="AT128" i="4"/>
  <c r="AH128" i="4" s="1"/>
  <c r="V128" i="4" s="1"/>
  <c r="AT1211" i="4"/>
  <c r="AH1211" i="4" s="1"/>
  <c r="V1211" i="4" s="1"/>
  <c r="AT476" i="4"/>
  <c r="AH476" i="4" s="1"/>
  <c r="V476" i="4" s="1"/>
  <c r="AT928" i="4"/>
  <c r="AH928" i="4" s="1"/>
  <c r="V928" i="4" s="1"/>
  <c r="AT894" i="4"/>
  <c r="AH894" i="4" s="1"/>
  <c r="V894" i="4" s="1"/>
  <c r="AT501" i="4"/>
  <c r="AH501" i="4" s="1"/>
  <c r="V501" i="4" s="1"/>
  <c r="AT1263" i="4"/>
  <c r="AH1263" i="4" s="1"/>
  <c r="V1263" i="4" s="1"/>
  <c r="AT339" i="4"/>
  <c r="AH339" i="4" s="1"/>
  <c r="V339" i="4" s="1"/>
  <c r="AT975" i="4"/>
  <c r="AH975" i="4" s="1"/>
  <c r="V975" i="4" s="1"/>
  <c r="AT982" i="4"/>
  <c r="AH982" i="4" s="1"/>
  <c r="V982" i="4" s="1"/>
  <c r="AU27" i="4"/>
  <c r="AI27" i="4" s="1"/>
  <c r="W27" i="4" s="1"/>
  <c r="AU13" i="4"/>
  <c r="AI13" i="4" s="1"/>
  <c r="W13" i="4" s="1"/>
  <c r="AU230" i="4"/>
  <c r="AI230" i="4" s="1"/>
  <c r="W230" i="4" s="1"/>
  <c r="AU437" i="4"/>
  <c r="AI437" i="4" s="1"/>
  <c r="W437" i="4" s="1"/>
  <c r="AU104" i="4"/>
  <c r="AI104" i="4" s="1"/>
  <c r="W104" i="4" s="1"/>
  <c r="AU108" i="4"/>
  <c r="AI108" i="4" s="1"/>
  <c r="W108" i="4" s="1"/>
  <c r="AU301" i="4"/>
  <c r="AI301" i="4" s="1"/>
  <c r="W301" i="4" s="1"/>
  <c r="AU884" i="4"/>
  <c r="AI884" i="4" s="1"/>
  <c r="W884" i="4" s="1"/>
  <c r="AU1172" i="4"/>
  <c r="AI1172" i="4" s="1"/>
  <c r="W1172" i="4" s="1"/>
  <c r="AU64" i="4"/>
  <c r="AI64" i="4" s="1"/>
  <c r="W64" i="4" s="1"/>
  <c r="AU36" i="4"/>
  <c r="AI36" i="4" s="1"/>
  <c r="W36" i="4" s="1"/>
  <c r="AU1231" i="4"/>
  <c r="AI1231" i="4" s="1"/>
  <c r="W1231" i="4" s="1"/>
  <c r="AU452" i="4"/>
  <c r="AI452" i="4" s="1"/>
  <c r="W452" i="4" s="1"/>
  <c r="AU129" i="4"/>
  <c r="AI129" i="4" s="1"/>
  <c r="W129" i="4" s="1"/>
  <c r="AU870" i="4"/>
  <c r="AI870" i="4" s="1"/>
  <c r="W870" i="4" s="1"/>
  <c r="AU1265" i="4"/>
  <c r="AI1265" i="4" s="1"/>
  <c r="W1265" i="4" s="1"/>
  <c r="AU1224" i="4"/>
  <c r="AI1224" i="4" s="1"/>
  <c r="W1224" i="4" s="1"/>
  <c r="AU1005" i="4"/>
  <c r="AI1005" i="4" s="1"/>
  <c r="W1005" i="4" s="1"/>
  <c r="AU421" i="4"/>
  <c r="AI421" i="4" s="1"/>
  <c r="W421" i="4" s="1"/>
  <c r="AU1140" i="4"/>
  <c r="AI1140" i="4" s="1"/>
  <c r="W1140" i="4" s="1"/>
  <c r="AU750" i="4"/>
  <c r="AI750" i="4" s="1"/>
  <c r="W750" i="4" s="1"/>
  <c r="AU787" i="4"/>
  <c r="AI787" i="4" s="1"/>
  <c r="W787" i="4" s="1"/>
  <c r="AU894" i="4"/>
  <c r="AI894" i="4" s="1"/>
  <c r="W894" i="4" s="1"/>
  <c r="AU862" i="4"/>
  <c r="AI862" i="4" s="1"/>
  <c r="W862" i="4" s="1"/>
  <c r="AU571" i="4"/>
  <c r="AI571" i="4" s="1"/>
  <c r="W571" i="4" s="1"/>
  <c r="AU241" i="4"/>
  <c r="AI241" i="4" s="1"/>
  <c r="W241" i="4" s="1"/>
  <c r="AU200" i="4"/>
  <c r="AI200" i="4" s="1"/>
  <c r="W200" i="4" s="1"/>
  <c r="AU308" i="4"/>
  <c r="AI308" i="4" s="1"/>
  <c r="W308" i="4" s="1"/>
  <c r="AU324" i="4"/>
  <c r="AI324" i="4" s="1"/>
  <c r="W324" i="4" s="1"/>
  <c r="AU113" i="4"/>
  <c r="AI113" i="4" s="1"/>
  <c r="W113" i="4" s="1"/>
  <c r="AU285" i="4"/>
  <c r="AI285" i="4" s="1"/>
  <c r="W285" i="4" s="1"/>
  <c r="AU123" i="4"/>
  <c r="AI123" i="4" s="1"/>
  <c r="W123" i="4" s="1"/>
  <c r="AU441" i="4"/>
  <c r="AI441" i="4" s="1"/>
  <c r="W441" i="4" s="1"/>
  <c r="AU620" i="4"/>
  <c r="AI620" i="4" s="1"/>
  <c r="W620" i="4" s="1"/>
  <c r="AU560" i="4"/>
  <c r="AI560" i="4" s="1"/>
  <c r="W560" i="4" s="1"/>
  <c r="AU1118" i="4"/>
  <c r="AI1118" i="4" s="1"/>
  <c r="W1118" i="4" s="1"/>
  <c r="AU25" i="4"/>
  <c r="AI25" i="4" s="1"/>
  <c r="W25" i="4" s="1"/>
  <c r="AU148" i="4"/>
  <c r="AI148" i="4" s="1"/>
  <c r="W148" i="4" s="1"/>
  <c r="AU242" i="4"/>
  <c r="AI242" i="4" s="1"/>
  <c r="W242" i="4" s="1"/>
  <c r="AU1030" i="4"/>
  <c r="AI1030" i="4" s="1"/>
  <c r="W1030" i="4" s="1"/>
  <c r="AU1060" i="4"/>
  <c r="AI1060" i="4" s="1"/>
  <c r="W1060" i="4" s="1"/>
  <c r="AU1126" i="4"/>
  <c r="AI1126" i="4" s="1"/>
  <c r="W1126" i="4" s="1"/>
  <c r="AU313" i="4"/>
  <c r="AI313" i="4" s="1"/>
  <c r="W313" i="4" s="1"/>
  <c r="AU1102" i="4"/>
  <c r="AI1102" i="4" s="1"/>
  <c r="W1102" i="4" s="1"/>
  <c r="AU861" i="4"/>
  <c r="AI861" i="4" s="1"/>
  <c r="W861" i="4" s="1"/>
  <c r="AU643" i="4"/>
  <c r="AI643" i="4" s="1"/>
  <c r="W643" i="4" s="1"/>
  <c r="AU700" i="4"/>
  <c r="AI700" i="4" s="1"/>
  <c r="W700" i="4" s="1"/>
  <c r="AU616" i="4"/>
  <c r="AI616" i="4" s="1"/>
  <c r="W616" i="4" s="1"/>
  <c r="AU432" i="4"/>
  <c r="AI432" i="4" s="1"/>
  <c r="W432" i="4" s="1"/>
  <c r="AU175" i="4"/>
  <c r="AI175" i="4" s="1"/>
  <c r="W175" i="4" s="1"/>
  <c r="AU77" i="4"/>
  <c r="AI77" i="4" s="1"/>
  <c r="W77" i="4" s="1"/>
  <c r="AU193" i="4"/>
  <c r="AI193" i="4" s="1"/>
  <c r="W193" i="4" s="1"/>
  <c r="AU62" i="4"/>
  <c r="AI62" i="4" s="1"/>
  <c r="W62" i="4" s="1"/>
  <c r="AU312" i="4"/>
  <c r="AI312" i="4" s="1"/>
  <c r="W312" i="4" s="1"/>
  <c r="AU510" i="4"/>
  <c r="AI510" i="4" s="1"/>
  <c r="W510" i="4" s="1"/>
  <c r="AU400" i="4"/>
  <c r="AI400" i="4" s="1"/>
  <c r="W400" i="4" s="1"/>
  <c r="AU953" i="4"/>
  <c r="AI953" i="4" s="1"/>
  <c r="W953" i="4" s="1"/>
  <c r="AU751" i="4"/>
  <c r="AI751" i="4" s="1"/>
  <c r="W751" i="4" s="1"/>
  <c r="AU208" i="4"/>
  <c r="AI208" i="4" s="1"/>
  <c r="W208" i="4" s="1"/>
  <c r="AU145" i="4"/>
  <c r="AI145" i="4" s="1"/>
  <c r="W145" i="4" s="1"/>
  <c r="AU576" i="4"/>
  <c r="AI576" i="4" s="1"/>
  <c r="W576" i="4" s="1"/>
  <c r="AU404" i="4"/>
  <c r="AI404" i="4" s="1"/>
  <c r="W404" i="4" s="1"/>
  <c r="AU1053" i="4"/>
  <c r="AI1053" i="4" s="1"/>
  <c r="W1053" i="4" s="1"/>
  <c r="AU502" i="4"/>
  <c r="AI502" i="4" s="1"/>
  <c r="W502" i="4" s="1"/>
  <c r="AU111" i="4"/>
  <c r="AI111" i="4" s="1"/>
  <c r="W111" i="4" s="1"/>
  <c r="AU76" i="4"/>
  <c r="AI76" i="4" s="1"/>
  <c r="W76" i="4" s="1"/>
  <c r="AU248" i="4"/>
  <c r="AI248" i="4" s="1"/>
  <c r="W248" i="4" s="1"/>
  <c r="AU199" i="4"/>
  <c r="AI199" i="4" s="1"/>
  <c r="W199" i="4" s="1"/>
  <c r="AU1035" i="4"/>
  <c r="AI1035" i="4" s="1"/>
  <c r="W1035" i="4" s="1"/>
  <c r="AU909" i="4"/>
  <c r="AI909" i="4" s="1"/>
  <c r="W909" i="4" s="1"/>
  <c r="AU987" i="4"/>
  <c r="AI987" i="4" s="1"/>
  <c r="W987" i="4" s="1"/>
  <c r="AU179" i="4"/>
  <c r="AI179" i="4" s="1"/>
  <c r="W179" i="4" s="1"/>
  <c r="AU1000" i="4"/>
  <c r="AI1000" i="4" s="1"/>
  <c r="W1000" i="4" s="1"/>
  <c r="AU960" i="4"/>
  <c r="AI960" i="4" s="1"/>
  <c r="W960" i="4" s="1"/>
  <c r="AU729" i="4"/>
  <c r="AI729" i="4" s="1"/>
  <c r="W729" i="4" s="1"/>
  <c r="AU730" i="4"/>
  <c r="AI730" i="4" s="1"/>
  <c r="W730" i="4" s="1"/>
  <c r="AU257" i="4"/>
  <c r="AI257" i="4" s="1"/>
  <c r="W257" i="4" s="1"/>
  <c r="AU501" i="4"/>
  <c r="AI501" i="4" s="1"/>
  <c r="W501" i="4" s="1"/>
  <c r="AU522" i="4"/>
  <c r="AI522" i="4" s="1"/>
  <c r="W522" i="4" s="1"/>
  <c r="AU530" i="4"/>
  <c r="AI530" i="4" s="1"/>
  <c r="W530" i="4" s="1"/>
  <c r="AU624" i="4"/>
  <c r="AI624" i="4" s="1"/>
  <c r="W624" i="4" s="1"/>
  <c r="AU697" i="4"/>
  <c r="AI697" i="4" s="1"/>
  <c r="W697" i="4" s="1"/>
  <c r="AU300" i="4"/>
  <c r="AI300" i="4" s="1"/>
  <c r="W300" i="4" s="1"/>
  <c r="AU67" i="4"/>
  <c r="AI67" i="4" s="1"/>
  <c r="W67" i="4" s="1"/>
  <c r="AU68" i="4"/>
  <c r="AI68" i="4" s="1"/>
  <c r="W68" i="4" s="1"/>
  <c r="AU1121" i="4"/>
  <c r="AI1121" i="4" s="1"/>
  <c r="W1121" i="4" s="1"/>
  <c r="AU656" i="4"/>
  <c r="AI656" i="4" s="1"/>
  <c r="W656" i="4" s="1"/>
  <c r="AU159" i="4"/>
  <c r="AI159" i="4" s="1"/>
  <c r="W159" i="4" s="1"/>
  <c r="AU182" i="4"/>
  <c r="AI182" i="4" s="1"/>
  <c r="W182" i="4" s="1"/>
  <c r="AU217" i="4"/>
  <c r="AI217" i="4" s="1"/>
  <c r="W217" i="4" s="1"/>
  <c r="AU307" i="4"/>
  <c r="AI307" i="4" s="1"/>
  <c r="W307" i="4" s="1"/>
  <c r="AU833" i="4"/>
  <c r="AI833" i="4" s="1"/>
  <c r="W833" i="4" s="1"/>
  <c r="AU440" i="4"/>
  <c r="AI440" i="4" s="1"/>
  <c r="W440" i="4" s="1"/>
  <c r="AU1059" i="4"/>
  <c r="AI1059" i="4" s="1"/>
  <c r="W1059" i="4" s="1"/>
  <c r="AU920" i="4"/>
  <c r="AI920" i="4" s="1"/>
  <c r="W920" i="4" s="1"/>
  <c r="AU684" i="4"/>
  <c r="AI684" i="4" s="1"/>
  <c r="W684" i="4" s="1"/>
  <c r="AU352" i="4"/>
  <c r="AI352" i="4" s="1"/>
  <c r="W352" i="4" s="1"/>
  <c r="AU124" i="4"/>
  <c r="AI124" i="4" s="1"/>
  <c r="W124" i="4" s="1"/>
  <c r="AU892" i="4"/>
  <c r="AI892" i="4" s="1"/>
  <c r="W892" i="4" s="1"/>
  <c r="AU1233" i="4"/>
  <c r="AI1233" i="4" s="1"/>
  <c r="W1233" i="4" s="1"/>
  <c r="AU806" i="4"/>
  <c r="AI806" i="4" s="1"/>
  <c r="W806" i="4" s="1"/>
  <c r="AU1235" i="4"/>
  <c r="AI1235" i="4" s="1"/>
  <c r="W1235" i="4" s="1"/>
  <c r="AU56" i="4"/>
  <c r="AI56" i="4" s="1"/>
  <c r="W56" i="4" s="1"/>
  <c r="AU227" i="4"/>
  <c r="AI227" i="4" s="1"/>
  <c r="W227" i="4" s="1"/>
  <c r="AU456" i="4"/>
  <c r="AI456" i="4" s="1"/>
  <c r="W456" i="4" s="1"/>
  <c r="AU874" i="4"/>
  <c r="AI874" i="4" s="1"/>
  <c r="W874" i="4" s="1"/>
  <c r="AU280" i="4"/>
  <c r="AI280" i="4" s="1"/>
  <c r="W280" i="4" s="1"/>
  <c r="AU852" i="4"/>
  <c r="AI852" i="4" s="1"/>
  <c r="W852" i="4" s="1"/>
  <c r="AU644" i="4"/>
  <c r="AI644" i="4" s="1"/>
  <c r="W644" i="4" s="1"/>
  <c r="AU427" i="4"/>
  <c r="AI427" i="4" s="1"/>
  <c r="W427" i="4" s="1"/>
  <c r="AU368" i="4"/>
  <c r="AI368" i="4" s="1"/>
  <c r="W368" i="4" s="1"/>
  <c r="AU444" i="4"/>
  <c r="AI444" i="4" s="1"/>
  <c r="W444" i="4" s="1"/>
  <c r="AU19" i="4"/>
  <c r="AI19" i="4" s="1"/>
  <c r="W19" i="4" s="1"/>
  <c r="AU119" i="4"/>
  <c r="AI119" i="4" s="1"/>
  <c r="W119" i="4" s="1"/>
  <c r="AU349" i="4"/>
  <c r="AI349" i="4" s="1"/>
  <c r="W349" i="4" s="1"/>
  <c r="AU205" i="4"/>
  <c r="AI205" i="4" s="1"/>
  <c r="W205" i="4" s="1"/>
  <c r="AU80" i="4"/>
  <c r="AI80" i="4" s="1"/>
  <c r="W80" i="4" s="1"/>
  <c r="AU1222" i="4"/>
  <c r="AI1222" i="4" s="1"/>
  <c r="W1222" i="4" s="1"/>
  <c r="AU760" i="4"/>
  <c r="AI760" i="4" s="1"/>
  <c r="W760" i="4" s="1"/>
  <c r="AU572" i="4"/>
  <c r="AI572" i="4" s="1"/>
  <c r="W572" i="4" s="1"/>
  <c r="AU189" i="4"/>
  <c r="AI189" i="4" s="1"/>
  <c r="W189" i="4" s="1"/>
  <c r="AU317" i="4"/>
  <c r="AI317" i="4" s="1"/>
  <c r="W317" i="4" s="1"/>
  <c r="AU211" i="4"/>
  <c r="AI211" i="4" s="1"/>
  <c r="W211" i="4" s="1"/>
  <c r="AU1257" i="4"/>
  <c r="AI1257" i="4" s="1"/>
  <c r="W1257" i="4" s="1"/>
  <c r="AU785" i="4"/>
  <c r="AI785" i="4" s="1"/>
  <c r="W785" i="4" s="1"/>
  <c r="AU687" i="4"/>
  <c r="AI687" i="4" s="1"/>
  <c r="W687" i="4" s="1"/>
  <c r="AU1193" i="4"/>
  <c r="AI1193" i="4" s="1"/>
  <c r="W1193" i="4" s="1"/>
  <c r="AU1084" i="4"/>
  <c r="AI1084" i="4" s="1"/>
  <c r="W1084" i="4" s="1"/>
  <c r="AU158" i="4"/>
  <c r="AI158" i="4" s="1"/>
  <c r="W158" i="4" s="1"/>
  <c r="AU309" i="4"/>
  <c r="AI309" i="4" s="1"/>
  <c r="W309" i="4" s="1"/>
  <c r="AU134" i="4"/>
  <c r="AI134" i="4" s="1"/>
  <c r="W134" i="4" s="1"/>
  <c r="AU663" i="4"/>
  <c r="AI663" i="4" s="1"/>
  <c r="W663" i="4" s="1"/>
  <c r="AU467" i="4"/>
  <c r="AI467" i="4" s="1"/>
  <c r="W467" i="4" s="1"/>
  <c r="AU323" i="4"/>
  <c r="AI323" i="4" s="1"/>
  <c r="W323" i="4" s="1"/>
  <c r="AU326" i="4"/>
  <c r="AI326" i="4" s="1"/>
  <c r="W326" i="4" s="1"/>
  <c r="AU410" i="4"/>
  <c r="AI410" i="4" s="1"/>
  <c r="W410" i="4" s="1"/>
  <c r="AU95" i="4"/>
  <c r="AI95" i="4" s="1"/>
  <c r="W95" i="4" s="1"/>
  <c r="AU1093" i="4"/>
  <c r="AI1093" i="4" s="1"/>
  <c r="W1093" i="4" s="1"/>
  <c r="AU51" i="4"/>
  <c r="AI51" i="4" s="1"/>
  <c r="W51" i="4" s="1"/>
  <c r="AU552" i="4"/>
  <c r="AI552" i="4" s="1"/>
  <c r="W552" i="4" s="1"/>
  <c r="AU120" i="4"/>
  <c r="AI120" i="4" s="1"/>
  <c r="W120" i="4" s="1"/>
  <c r="AU659" i="4"/>
  <c r="AI659" i="4" s="1"/>
  <c r="W659" i="4" s="1"/>
  <c r="AU1117" i="4"/>
  <c r="AI1117" i="4" s="1"/>
  <c r="W1117" i="4" s="1"/>
  <c r="AU1152" i="4"/>
  <c r="AI1152" i="4" s="1"/>
  <c r="W1152" i="4" s="1"/>
  <c r="AU607" i="4"/>
  <c r="AI607" i="4" s="1"/>
  <c r="W607" i="4" s="1"/>
  <c r="AU575" i="4"/>
  <c r="AI575" i="4" s="1"/>
  <c r="W575" i="4" s="1"/>
  <c r="AU973" i="4"/>
  <c r="AI973" i="4" s="1"/>
  <c r="W973" i="4" s="1"/>
  <c r="AU1100" i="4"/>
  <c r="AI1100" i="4" s="1"/>
  <c r="W1100" i="4" s="1"/>
  <c r="AU1167" i="4"/>
  <c r="AI1167" i="4" s="1"/>
  <c r="W1167" i="4" s="1"/>
  <c r="AU1202" i="4"/>
  <c r="AI1202" i="4" s="1"/>
  <c r="W1202" i="4" s="1"/>
  <c r="AU1014" i="4"/>
  <c r="AI1014" i="4" s="1"/>
  <c r="W1014" i="4" s="1"/>
  <c r="AU91" i="4"/>
  <c r="AI91" i="4" s="1"/>
  <c r="W91" i="4" s="1"/>
  <c r="AU493" i="4"/>
  <c r="AI493" i="4" s="1"/>
  <c r="W493" i="4" s="1"/>
  <c r="AU905" i="4"/>
  <c r="AI905" i="4" s="1"/>
  <c r="W905" i="4" s="1"/>
  <c r="AU399" i="4"/>
  <c r="AI399" i="4" s="1"/>
  <c r="W399" i="4" s="1"/>
  <c r="AU834" i="4"/>
  <c r="AI834" i="4" s="1"/>
  <c r="W834" i="4" s="1"/>
  <c r="AU1020" i="4"/>
  <c r="AI1020" i="4" s="1"/>
  <c r="W1020" i="4" s="1"/>
  <c r="AU998" i="4"/>
  <c r="AI998" i="4" s="1"/>
  <c r="W998" i="4" s="1"/>
  <c r="AU486" i="4"/>
  <c r="AI486" i="4" s="1"/>
  <c r="W486" i="4" s="1"/>
  <c r="AU1273" i="4"/>
  <c r="AI1273" i="4" s="1"/>
  <c r="W1273" i="4" s="1"/>
  <c r="AU236" i="4"/>
  <c r="AI236" i="4" s="1"/>
  <c r="W236" i="4" s="1"/>
  <c r="AU232" i="4"/>
  <c r="AI232" i="4" s="1"/>
  <c r="W232" i="4" s="1"/>
  <c r="AU11" i="4"/>
  <c r="AI11" i="4" s="1"/>
  <c r="W11" i="4" s="1"/>
  <c r="AU92" i="4"/>
  <c r="AI92" i="4" s="1"/>
  <c r="W92" i="4" s="1"/>
  <c r="AU197" i="4"/>
  <c r="AI197" i="4" s="1"/>
  <c r="W197" i="4" s="1"/>
  <c r="AU838" i="4"/>
  <c r="AI838" i="4" s="1"/>
  <c r="W838" i="4" s="1"/>
  <c r="AU297" i="4"/>
  <c r="AI297" i="4" s="1"/>
  <c r="W297" i="4" s="1"/>
  <c r="AU1234" i="4"/>
  <c r="AI1234" i="4" s="1"/>
  <c r="W1234" i="4" s="1"/>
  <c r="AU1270" i="4"/>
  <c r="AI1270" i="4" s="1"/>
  <c r="W1270" i="4" s="1"/>
  <c r="AU555" i="4"/>
  <c r="AI555" i="4" s="1"/>
  <c r="W555" i="4" s="1"/>
  <c r="AU420" i="4"/>
  <c r="AI420" i="4" s="1"/>
  <c r="W420" i="4" s="1"/>
  <c r="AU823" i="4"/>
  <c r="AI823" i="4" s="1"/>
  <c r="W823" i="4" s="1"/>
  <c r="AU52" i="4"/>
  <c r="AI52" i="4" s="1"/>
  <c r="W52" i="4" s="1"/>
  <c r="AU443" i="4"/>
  <c r="AI443" i="4" s="1"/>
  <c r="W443" i="4" s="1"/>
  <c r="AU1031" i="4"/>
  <c r="AI1031" i="4" s="1"/>
  <c r="W1031" i="4" s="1"/>
  <c r="AU1058" i="4"/>
  <c r="AI1058" i="4" s="1"/>
  <c r="W1058" i="4" s="1"/>
  <c r="AU876" i="4"/>
  <c r="AI876" i="4" s="1"/>
  <c r="W876" i="4" s="1"/>
  <c r="AU384" i="4"/>
  <c r="AI384" i="4" s="1"/>
  <c r="W384" i="4" s="1"/>
  <c r="AU770" i="4"/>
  <c r="AI770" i="4" s="1"/>
  <c r="W770" i="4" s="1"/>
  <c r="AU1191" i="4"/>
  <c r="AI1191" i="4" s="1"/>
  <c r="W1191" i="4" s="1"/>
  <c r="AU327" i="4"/>
  <c r="AI327" i="4" s="1"/>
  <c r="W327" i="4" s="1"/>
  <c r="AU885" i="4"/>
  <c r="AI885" i="4" s="1"/>
  <c r="W885" i="4" s="1"/>
  <c r="AU1158" i="4"/>
  <c r="AI1158" i="4" s="1"/>
  <c r="W1158" i="4" s="1"/>
  <c r="AU851" i="4"/>
  <c r="AI851" i="4" s="1"/>
  <c r="W851" i="4" s="1"/>
  <c r="AU890" i="4"/>
  <c r="AI890" i="4" s="1"/>
  <c r="W890" i="4" s="1"/>
  <c r="AU1223" i="4"/>
  <c r="AI1223" i="4" s="1"/>
  <c r="W1223" i="4" s="1"/>
  <c r="AU950" i="4"/>
  <c r="AI950" i="4" s="1"/>
  <c r="W950" i="4" s="1"/>
  <c r="AU754" i="4"/>
  <c r="AI754" i="4" s="1"/>
  <c r="W754" i="4" s="1"/>
  <c r="AU1135" i="4"/>
  <c r="AI1135" i="4" s="1"/>
  <c r="W1135" i="4" s="1"/>
  <c r="AU1170" i="4"/>
  <c r="AI1170" i="4" s="1"/>
  <c r="W1170" i="4" s="1"/>
  <c r="AU693" i="4"/>
  <c r="AI693" i="4" s="1"/>
  <c r="W693" i="4" s="1"/>
  <c r="AU270" i="4"/>
  <c r="AI270" i="4" s="1"/>
  <c r="W270" i="4" s="1"/>
  <c r="AU1069" i="4"/>
  <c r="AI1069" i="4" s="1"/>
  <c r="W1069" i="4" s="1"/>
  <c r="AU587" i="4"/>
  <c r="AI587" i="4" s="1"/>
  <c r="W587" i="4" s="1"/>
  <c r="AU743" i="4"/>
  <c r="AI743" i="4" s="1"/>
  <c r="W743" i="4" s="1"/>
  <c r="AU1272" i="4"/>
  <c r="AI1272" i="4" s="1"/>
  <c r="W1272" i="4" s="1"/>
  <c r="AU808" i="4"/>
  <c r="AI808" i="4" s="1"/>
  <c r="W808" i="4" s="1"/>
  <c r="AU172" i="4"/>
  <c r="AI172" i="4" s="1"/>
  <c r="W172" i="4" s="1"/>
  <c r="AU1141" i="4"/>
  <c r="AI1141" i="4" s="1"/>
  <c r="W1141" i="4" s="1"/>
  <c r="AU1138" i="4"/>
  <c r="AI1138" i="4" s="1"/>
  <c r="W1138" i="4" s="1"/>
  <c r="AU1249" i="4"/>
  <c r="AI1249" i="4" s="1"/>
  <c r="W1249" i="4" s="1"/>
  <c r="AU1021" i="4"/>
  <c r="AI1021" i="4" s="1"/>
  <c r="W1021" i="4" s="1"/>
  <c r="AU519" i="4"/>
  <c r="AI519" i="4" s="1"/>
  <c r="W519" i="4" s="1"/>
  <c r="AU40" i="4"/>
  <c r="AI40" i="4" s="1"/>
  <c r="W40" i="4" s="1"/>
  <c r="AU971" i="4"/>
  <c r="AI971" i="4" s="1"/>
  <c r="W971" i="4" s="1"/>
  <c r="AU1077" i="4"/>
  <c r="AI1077" i="4" s="1"/>
  <c r="W1077" i="4" s="1"/>
  <c r="AU118" i="4"/>
  <c r="AI118" i="4" s="1"/>
  <c r="W118" i="4" s="1"/>
  <c r="AU284" i="4"/>
  <c r="AI284" i="4" s="1"/>
  <c r="W284" i="4" s="1"/>
  <c r="AU1065" i="4"/>
  <c r="AI1065" i="4" s="1"/>
  <c r="W1065" i="4" s="1"/>
  <c r="AU1253" i="4"/>
  <c r="AI1253" i="4" s="1"/>
  <c r="W1253" i="4" s="1"/>
  <c r="AU917" i="4"/>
  <c r="AI917" i="4" s="1"/>
  <c r="W917" i="4" s="1"/>
  <c r="AU1200" i="4"/>
  <c r="AI1200" i="4" s="1"/>
  <c r="W1200" i="4" s="1"/>
  <c r="AU781" i="4"/>
  <c r="AI781" i="4" s="1"/>
  <c r="W781" i="4" s="1"/>
  <c r="AU969" i="4"/>
  <c r="AI969" i="4" s="1"/>
  <c r="W969" i="4" s="1"/>
  <c r="AU814" i="4"/>
  <c r="AI814" i="4" s="1"/>
  <c r="W814" i="4" s="1"/>
  <c r="AU599" i="4"/>
  <c r="AI599" i="4" s="1"/>
  <c r="W599" i="4" s="1"/>
  <c r="AU1017" i="4"/>
  <c r="AI1017" i="4" s="1"/>
  <c r="W1017" i="4" s="1"/>
  <c r="AU1029" i="4"/>
  <c r="AI1029" i="4" s="1"/>
  <c r="W1029" i="4" s="1"/>
  <c r="AU140" i="4"/>
  <c r="AI140" i="4" s="1"/>
  <c r="W140" i="4" s="1"/>
  <c r="AU929" i="4"/>
  <c r="AI929" i="4" s="1"/>
  <c r="W929" i="4" s="1"/>
  <c r="AU1155" i="4"/>
  <c r="AI1155" i="4" s="1"/>
  <c r="W1155" i="4" s="1"/>
  <c r="AU595" i="4"/>
  <c r="AI595" i="4" s="1"/>
  <c r="W595" i="4" s="1"/>
  <c r="AU604" i="4"/>
  <c r="AI604" i="4" s="1"/>
  <c r="W604" i="4" s="1"/>
  <c r="AU672" i="4"/>
  <c r="AI672" i="4" s="1"/>
  <c r="W672" i="4" s="1"/>
  <c r="AU455" i="4"/>
  <c r="AI455" i="4" s="1"/>
  <c r="W455" i="4" s="1"/>
  <c r="AU55" i="4"/>
  <c r="AI55" i="4" s="1"/>
  <c r="W55" i="4" s="1"/>
  <c r="AU733" i="4"/>
  <c r="AI733" i="4" s="1"/>
  <c r="W733" i="4" s="1"/>
  <c r="AU1168" i="4"/>
  <c r="AI1168" i="4" s="1"/>
  <c r="W1168" i="4" s="1"/>
  <c r="AU1237" i="4"/>
  <c r="AI1237" i="4" s="1"/>
  <c r="W1237" i="4" s="1"/>
  <c r="AU436" i="4"/>
  <c r="AI436" i="4" s="1"/>
  <c r="W436" i="4" s="1"/>
  <c r="AU1236" i="4"/>
  <c r="AI1236" i="4" s="1"/>
  <c r="W1236" i="4" s="1"/>
  <c r="AU1110" i="4"/>
  <c r="AI1110" i="4" s="1"/>
  <c r="W1110" i="4" s="1"/>
  <c r="AU1210" i="4"/>
  <c r="AI1210" i="4" s="1"/>
  <c r="W1210" i="4" s="1"/>
  <c r="AU1010" i="4"/>
  <c r="AI1010" i="4" s="1"/>
  <c r="W1010" i="4" s="1"/>
  <c r="AU869" i="4"/>
  <c r="AI869" i="4" s="1"/>
  <c r="W869" i="4" s="1"/>
  <c r="AU903" i="4"/>
  <c r="AI903" i="4" s="1"/>
  <c r="W903" i="4" s="1"/>
  <c r="AU458" i="4"/>
  <c r="AI458" i="4" s="1"/>
  <c r="W458" i="4" s="1"/>
  <c r="AU811" i="4"/>
  <c r="AI811" i="4" s="1"/>
  <c r="W811" i="4" s="1"/>
  <c r="AU683" i="4"/>
  <c r="AI683" i="4" s="1"/>
  <c r="W683" i="4" s="1"/>
  <c r="AU484" i="4"/>
  <c r="AI484" i="4" s="1"/>
  <c r="W484" i="4" s="1"/>
  <c r="AU1194" i="4"/>
  <c r="AI1194" i="4" s="1"/>
  <c r="W1194" i="4" s="1"/>
  <c r="AU514" i="4"/>
  <c r="AI514" i="4" s="1"/>
  <c r="W514" i="4" s="1"/>
  <c r="AU875" i="4"/>
  <c r="AI875" i="4" s="1"/>
  <c r="W875" i="4" s="1"/>
  <c r="AU463" i="4"/>
  <c r="AI463" i="4" s="1"/>
  <c r="W463" i="4" s="1"/>
  <c r="AU505" i="4"/>
  <c r="AI505" i="4" s="1"/>
  <c r="W505" i="4" s="1"/>
  <c r="AU1023" i="4"/>
  <c r="AI1023" i="4" s="1"/>
  <c r="W1023" i="4" s="1"/>
  <c r="AU527" i="4"/>
  <c r="AI527" i="4" s="1"/>
  <c r="W527" i="4" s="1"/>
  <c r="AU354" i="4"/>
  <c r="AI354" i="4" s="1"/>
  <c r="W354" i="4" s="1"/>
  <c r="AU721" i="4"/>
  <c r="AI721" i="4" s="1"/>
  <c r="W721" i="4" s="1"/>
  <c r="AU866" i="4"/>
  <c r="AI866" i="4" s="1"/>
  <c r="W866" i="4" s="1"/>
  <c r="AU1218" i="4"/>
  <c r="AI1218" i="4" s="1"/>
  <c r="W1218" i="4" s="1"/>
  <c r="AU871" i="4"/>
  <c r="AI871" i="4" s="1"/>
  <c r="W871" i="4" s="1"/>
  <c r="AU621" i="4"/>
  <c r="AI621" i="4" s="1"/>
  <c r="W621" i="4" s="1"/>
  <c r="AU1038" i="4"/>
  <c r="AI1038" i="4" s="1"/>
  <c r="W1038" i="4" s="1"/>
  <c r="AU1085" i="4"/>
  <c r="AI1085" i="4" s="1"/>
  <c r="W1085" i="4" s="1"/>
  <c r="AU954" i="4"/>
  <c r="AI954" i="4" s="1"/>
  <c r="W954" i="4" s="1"/>
  <c r="AU776" i="4"/>
  <c r="AI776" i="4" s="1"/>
  <c r="W776" i="4" s="1"/>
  <c r="AU952" i="4"/>
  <c r="AI952" i="4" s="1"/>
  <c r="W952" i="4" s="1"/>
  <c r="AU1221" i="4"/>
  <c r="AI1221" i="4" s="1"/>
  <c r="W1221" i="4" s="1"/>
  <c r="AU968" i="4"/>
  <c r="AI968" i="4" s="1"/>
  <c r="W968" i="4" s="1"/>
  <c r="AU854" i="4"/>
  <c r="AI854" i="4" s="1"/>
  <c r="W854" i="4" s="1"/>
  <c r="AU1043" i="4"/>
  <c r="AI1043" i="4" s="1"/>
  <c r="W1043" i="4" s="1"/>
  <c r="AU1179" i="4"/>
  <c r="AI1179" i="4" s="1"/>
  <c r="W1179" i="4" s="1"/>
  <c r="AU1207" i="4"/>
  <c r="AI1207" i="4" s="1"/>
  <c r="W1207" i="4" s="1"/>
  <c r="AU1073" i="4"/>
  <c r="AI1073" i="4" s="1"/>
  <c r="W1073" i="4" s="1"/>
  <c r="AU818" i="4"/>
  <c r="AI818" i="4" s="1"/>
  <c r="W818" i="4" s="1"/>
  <c r="AU47" i="4"/>
  <c r="AI47" i="4" s="1"/>
  <c r="W47" i="4" s="1"/>
  <c r="AU798" i="4"/>
  <c r="AI798" i="4" s="1"/>
  <c r="W798" i="4" s="1"/>
  <c r="AU936" i="4"/>
  <c r="AI936" i="4" s="1"/>
  <c r="W936" i="4" s="1"/>
  <c r="AU1198" i="4"/>
  <c r="AI1198" i="4" s="1"/>
  <c r="W1198" i="4" s="1"/>
  <c r="AU1143" i="4"/>
  <c r="AI1143" i="4" s="1"/>
  <c r="W1143" i="4" s="1"/>
  <c r="AU578" i="4"/>
  <c r="AI578" i="4" s="1"/>
  <c r="W578" i="4" s="1"/>
  <c r="AU394" i="4"/>
  <c r="AI394" i="4" s="1"/>
  <c r="W394" i="4" s="1"/>
  <c r="AU900" i="4"/>
  <c r="AI900" i="4" s="1"/>
  <c r="W900" i="4" s="1"/>
  <c r="AU939" i="4"/>
  <c r="AI939" i="4" s="1"/>
  <c r="W939" i="4" s="1"/>
  <c r="AU331" i="4"/>
  <c r="AI331" i="4" s="1"/>
  <c r="W331" i="4" s="1"/>
  <c r="AU212" i="4"/>
  <c r="AI212" i="4" s="1"/>
  <c r="W212" i="4" s="1"/>
  <c r="AU761" i="4"/>
  <c r="AI761" i="4" s="1"/>
  <c r="W761" i="4" s="1"/>
  <c r="AU879" i="4"/>
  <c r="AI879" i="4" s="1"/>
  <c r="W879" i="4" s="1"/>
  <c r="AU192" i="4"/>
  <c r="AI192" i="4" s="1"/>
  <c r="W192" i="4" s="1"/>
  <c r="AU362" i="4"/>
  <c r="AI362" i="4" s="1"/>
  <c r="W362" i="4" s="1"/>
  <c r="AU338" i="4"/>
  <c r="AI338" i="4" s="1"/>
  <c r="W338" i="4" s="1"/>
  <c r="AU722" i="4"/>
  <c r="AI722" i="4" s="1"/>
  <c r="W722" i="4" s="1"/>
  <c r="AU1041" i="4"/>
  <c r="AI1041" i="4" s="1"/>
  <c r="W1041" i="4" s="1"/>
  <c r="AU927" i="4"/>
  <c r="AI927" i="4" s="1"/>
  <c r="W927" i="4" s="1"/>
  <c r="AU1201" i="4"/>
  <c r="AI1201" i="4" s="1"/>
  <c r="W1201" i="4" s="1"/>
  <c r="AU802" i="4"/>
  <c r="AI802" i="4" s="1"/>
  <c r="W802" i="4" s="1"/>
  <c r="AU965" i="4"/>
  <c r="AI965" i="4" s="1"/>
  <c r="W965" i="4" s="1"/>
  <c r="AU740" i="4"/>
  <c r="AI740" i="4" s="1"/>
  <c r="W740" i="4" s="1"/>
  <c r="AU1055" i="4"/>
  <c r="AI1055" i="4" s="1"/>
  <c r="W1055" i="4" s="1"/>
  <c r="AU1097" i="4"/>
  <c r="AI1097" i="4" s="1"/>
  <c r="W1097" i="4" s="1"/>
  <c r="AU976" i="4"/>
  <c r="AI976" i="4" s="1"/>
  <c r="W976" i="4" s="1"/>
  <c r="AU605" i="4"/>
  <c r="AI605" i="4" s="1"/>
  <c r="W605" i="4" s="1"/>
  <c r="AU843" i="4"/>
  <c r="AI843" i="4" s="1"/>
  <c r="W843" i="4" s="1"/>
  <c r="AU680" i="4"/>
  <c r="AI680" i="4" s="1"/>
  <c r="W680" i="4" s="1"/>
  <c r="AU1120" i="4"/>
  <c r="AI1120" i="4" s="1"/>
  <c r="W1120" i="4" s="1"/>
  <c r="AU1116" i="4"/>
  <c r="AI1116" i="4" s="1"/>
  <c r="W1116" i="4" s="1"/>
  <c r="AU1250" i="4"/>
  <c r="AI1250" i="4" s="1"/>
  <c r="W1250" i="4" s="1"/>
  <c r="AU705" i="4"/>
  <c r="AI705" i="4" s="1"/>
  <c r="W705" i="4" s="1"/>
  <c r="AU563" i="4"/>
  <c r="AI563" i="4" s="1"/>
  <c r="W563" i="4" s="1"/>
  <c r="AU810" i="4"/>
  <c r="AI810" i="4" s="1"/>
  <c r="W810" i="4" s="1"/>
  <c r="AU1076" i="4"/>
  <c r="AI1076" i="4" s="1"/>
  <c r="W1076" i="4" s="1"/>
  <c r="AU372" i="4"/>
  <c r="AI372" i="4" s="1"/>
  <c r="W372" i="4" s="1"/>
  <c r="AU409" i="4"/>
  <c r="AI409" i="4" s="1"/>
  <c r="W409" i="4" s="1"/>
  <c r="AU281" i="4"/>
  <c r="AI281" i="4" s="1"/>
  <c r="W281" i="4" s="1"/>
  <c r="AU791" i="4"/>
  <c r="AI791" i="4" s="1"/>
  <c r="W791" i="4" s="1"/>
  <c r="AU918" i="4"/>
  <c r="AI918" i="4" s="1"/>
  <c r="W918" i="4" s="1"/>
  <c r="AU632" i="4"/>
  <c r="AI632" i="4" s="1"/>
  <c r="W632" i="4" s="1"/>
  <c r="AU640" i="4"/>
  <c r="AI640" i="4" s="1"/>
  <c r="W640" i="4" s="1"/>
  <c r="AU807" i="4"/>
  <c r="AI807" i="4" s="1"/>
  <c r="W807" i="4" s="1"/>
  <c r="AU264" i="4"/>
  <c r="AI264" i="4" s="1"/>
  <c r="W264" i="4" s="1"/>
  <c r="AU22" i="4"/>
  <c r="AI22" i="4" s="1"/>
  <c r="W22" i="4" s="1"/>
  <c r="AU101" i="4"/>
  <c r="AI101" i="4" s="1"/>
  <c r="W101" i="4" s="1"/>
  <c r="AU778" i="4"/>
  <c r="AI778" i="4" s="1"/>
  <c r="W778" i="4" s="1"/>
  <c r="AU85" i="4"/>
  <c r="AI85" i="4" s="1"/>
  <c r="W85" i="4" s="1"/>
  <c r="AU723" i="4"/>
  <c r="AI723" i="4" s="1"/>
  <c r="W723" i="4" s="1"/>
  <c r="AU318" i="4"/>
  <c r="AI318" i="4" s="1"/>
  <c r="W318" i="4" s="1"/>
  <c r="AU153" i="4"/>
  <c r="AI153" i="4" s="1"/>
  <c r="W153" i="4" s="1"/>
  <c r="AU628" i="4"/>
  <c r="AI628" i="4" s="1"/>
  <c r="W628" i="4" s="1"/>
  <c r="AU958" i="4"/>
  <c r="AI958" i="4" s="1"/>
  <c r="W958" i="4" s="1"/>
  <c r="AU1164" i="4"/>
  <c r="AI1164" i="4" s="1"/>
  <c r="W1164" i="4" s="1"/>
  <c r="AU1003" i="4"/>
  <c r="AI1003" i="4" s="1"/>
  <c r="W1003" i="4" s="1"/>
  <c r="AU1080" i="4"/>
  <c r="AI1080" i="4" s="1"/>
  <c r="W1080" i="4" s="1"/>
  <c r="AU893" i="4"/>
  <c r="AI893" i="4" s="1"/>
  <c r="W893" i="4" s="1"/>
  <c r="AU835" i="4"/>
  <c r="AI835" i="4" s="1"/>
  <c r="W835" i="4" s="1"/>
  <c r="AU84" i="4"/>
  <c r="AI84" i="4" s="1"/>
  <c r="W84" i="4" s="1"/>
  <c r="AU1186" i="4"/>
  <c r="AI1186" i="4" s="1"/>
  <c r="W1186" i="4" s="1"/>
  <c r="AU737" i="4"/>
  <c r="AI737" i="4" s="1"/>
  <c r="W737" i="4" s="1"/>
  <c r="AU629" i="4"/>
  <c r="AI629" i="4" s="1"/>
  <c r="W629" i="4" s="1"/>
  <c r="AU804" i="4"/>
  <c r="AI804" i="4" s="1"/>
  <c r="W804" i="4" s="1"/>
  <c r="AU1088" i="4"/>
  <c r="AI1088" i="4" s="1"/>
  <c r="W1088" i="4" s="1"/>
  <c r="AU459" i="4"/>
  <c r="AI459" i="4" s="1"/>
  <c r="W459" i="4" s="1"/>
  <c r="AU627" i="4"/>
  <c r="AI627" i="4" s="1"/>
  <c r="W627" i="4" s="1"/>
  <c r="AU933" i="4"/>
  <c r="AI933" i="4" s="1"/>
  <c r="W933" i="4" s="1"/>
  <c r="AU943" i="4"/>
  <c r="AI943" i="4" s="1"/>
  <c r="W943" i="4" s="1"/>
  <c r="AU1104" i="4"/>
  <c r="AI1104" i="4" s="1"/>
  <c r="W1104" i="4" s="1"/>
  <c r="AU1044" i="4"/>
  <c r="AI1044" i="4" s="1"/>
  <c r="W1044" i="4" s="1"/>
  <c r="AU518" i="4"/>
  <c r="AI518" i="4" s="1"/>
  <c r="W518" i="4" s="1"/>
  <c r="AU582" i="4"/>
  <c r="AI582" i="4" s="1"/>
  <c r="W582" i="4" s="1"/>
  <c r="AU1160" i="4"/>
  <c r="AI1160" i="4" s="1"/>
  <c r="W1160" i="4" s="1"/>
  <c r="AU1182" i="4"/>
  <c r="AI1182" i="4" s="1"/>
  <c r="W1182" i="4" s="1"/>
  <c r="AU1018" i="4"/>
  <c r="AI1018" i="4" s="1"/>
  <c r="W1018" i="4" s="1"/>
  <c r="AU72" i="4"/>
  <c r="AI72" i="4" s="1"/>
  <c r="W72" i="4" s="1"/>
  <c r="AU419" i="4"/>
  <c r="AI419" i="4" s="1"/>
  <c r="W419" i="4" s="1"/>
  <c r="AU964" i="4"/>
  <c r="AI964" i="4" s="1"/>
  <c r="W964" i="4" s="1"/>
  <c r="AU910" i="4"/>
  <c r="AI910" i="4" s="1"/>
  <c r="W910" i="4" s="1"/>
  <c r="AU1211" i="4"/>
  <c r="AI1211" i="4" s="1"/>
  <c r="W1211" i="4" s="1"/>
  <c r="AU1162" i="4"/>
  <c r="AI1162" i="4" s="1"/>
  <c r="W1162" i="4" s="1"/>
  <c r="AU316" i="4"/>
  <c r="AI316" i="4" s="1"/>
  <c r="W316" i="4" s="1"/>
  <c r="AU623" i="4"/>
  <c r="AI623" i="4" s="1"/>
  <c r="W623" i="4" s="1"/>
  <c r="AU777" i="4"/>
  <c r="AI777" i="4" s="1"/>
  <c r="W777" i="4" s="1"/>
  <c r="AU460" i="4"/>
  <c r="AI460" i="4" s="1"/>
  <c r="W460" i="4" s="1"/>
  <c r="AU39" i="4"/>
  <c r="AI39" i="4" s="1"/>
  <c r="W39" i="4" s="1"/>
  <c r="AU451" i="4"/>
  <c r="AI451" i="4" s="1"/>
  <c r="W451" i="4" s="1"/>
  <c r="AU596" i="4"/>
  <c r="AI596" i="4" s="1"/>
  <c r="W596" i="4" s="1"/>
  <c r="AU187" i="4"/>
  <c r="AI187" i="4" s="1"/>
  <c r="W187" i="4" s="1"/>
  <c r="AU497" i="4"/>
  <c r="AI497" i="4" s="1"/>
  <c r="W497" i="4" s="1"/>
  <c r="AU819" i="4"/>
  <c r="AI819" i="4" s="1"/>
  <c r="W819" i="4" s="1"/>
  <c r="AU1230" i="4"/>
  <c r="AI1230" i="4" s="1"/>
  <c r="W1230" i="4" s="1"/>
  <c r="AU675" i="4"/>
  <c r="AI675" i="4" s="1"/>
  <c r="W675" i="4" s="1"/>
  <c r="AU491" i="4"/>
  <c r="AI491" i="4" s="1"/>
  <c r="W491" i="4" s="1"/>
  <c r="AU878" i="4"/>
  <c r="AI878" i="4" s="1"/>
  <c r="W878" i="4" s="1"/>
  <c r="AU1119" i="4"/>
  <c r="AI1119" i="4" s="1"/>
  <c r="W1119" i="4" s="1"/>
  <c r="AU1206" i="4"/>
  <c r="AI1206" i="4" s="1"/>
  <c r="W1206" i="4" s="1"/>
  <c r="AU1248" i="4"/>
  <c r="AI1248" i="4" s="1"/>
  <c r="W1248" i="4" s="1"/>
  <c r="AU736" i="4"/>
  <c r="AI736" i="4" s="1"/>
  <c r="W736" i="4" s="1"/>
  <c r="AU448" i="4"/>
  <c r="AI448" i="4" s="1"/>
  <c r="W448" i="4" s="1"/>
  <c r="AU701" i="4"/>
  <c r="AI701" i="4" s="1"/>
  <c r="W701" i="4" s="1"/>
  <c r="AU496" i="4"/>
  <c r="AI496" i="4" s="1"/>
  <c r="W496" i="4" s="1"/>
  <c r="AU794" i="4"/>
  <c r="AI794" i="4" s="1"/>
  <c r="W794" i="4" s="1"/>
  <c r="AU975" i="4"/>
  <c r="AI975" i="4" s="1"/>
  <c r="W975" i="4" s="1"/>
  <c r="AU335" i="4"/>
  <c r="AI335" i="4" s="1"/>
  <c r="W335" i="4" s="1"/>
  <c r="AU304" i="4"/>
  <c r="AI304" i="4" s="1"/>
  <c r="W304" i="4" s="1"/>
  <c r="AU845" i="4"/>
  <c r="AI845" i="4" s="1"/>
  <c r="W845" i="4" s="1"/>
  <c r="AU859" i="4"/>
  <c r="AI859" i="4" s="1"/>
  <c r="W859" i="4" s="1"/>
  <c r="AU1004" i="4"/>
  <c r="AI1004" i="4" s="1"/>
  <c r="W1004" i="4" s="1"/>
  <c r="AU803" i="4"/>
  <c r="AI803" i="4" s="1"/>
  <c r="W803" i="4" s="1"/>
  <c r="AU769" i="4"/>
  <c r="AI769" i="4" s="1"/>
  <c r="W769" i="4" s="1"/>
  <c r="AU1232" i="4"/>
  <c r="AI1232" i="4" s="1"/>
  <c r="W1232" i="4" s="1"/>
  <c r="AU520" i="4"/>
  <c r="AI520" i="4" s="1"/>
  <c r="W520" i="4" s="1"/>
  <c r="AU676" i="4"/>
  <c r="AI676" i="4" s="1"/>
  <c r="W676" i="4" s="1"/>
  <c r="AU342" i="4"/>
  <c r="AI342" i="4" s="1"/>
  <c r="W342" i="4" s="1"/>
  <c r="AU464" i="4"/>
  <c r="AI464" i="4" s="1"/>
  <c r="W464" i="4" s="1"/>
  <c r="AU253" i="4"/>
  <c r="AI253" i="4" s="1"/>
  <c r="W253" i="4" s="1"/>
  <c r="AU385" i="4"/>
  <c r="AI385" i="4" s="1"/>
  <c r="W385" i="4" s="1"/>
  <c r="AU664" i="4"/>
  <c r="AI664" i="4" s="1"/>
  <c r="W664" i="4" s="1"/>
  <c r="AU899" i="4"/>
  <c r="AI899" i="4" s="1"/>
  <c r="W899" i="4" s="1"/>
  <c r="AU1115" i="4"/>
  <c r="AI1115" i="4" s="1"/>
  <c r="W1115" i="4" s="1"/>
  <c r="AU1252" i="4"/>
  <c r="AI1252" i="4" s="1"/>
  <c r="W1252" i="4" s="1"/>
  <c r="AU1263" i="4"/>
  <c r="AI1263" i="4" s="1"/>
  <c r="W1263" i="4" s="1"/>
  <c r="AU1239" i="4"/>
  <c r="AI1239" i="4" s="1"/>
  <c r="W1239" i="4" s="1"/>
  <c r="AU715" i="4"/>
  <c r="AI715" i="4" s="1"/>
  <c r="W715" i="4" s="1"/>
  <c r="AU103" i="4"/>
  <c r="AI103" i="4" s="1"/>
  <c r="W103" i="4" s="1"/>
  <c r="AU579" i="4"/>
  <c r="AI579" i="4" s="1"/>
  <c r="W579" i="4" s="1"/>
  <c r="AU988" i="4"/>
  <c r="AI988" i="4" s="1"/>
  <c r="W988" i="4" s="1"/>
  <c r="AU1072" i="4"/>
  <c r="AI1072" i="4" s="1"/>
  <c r="W1072" i="4" s="1"/>
  <c r="AU1006" i="4"/>
  <c r="AI1006" i="4" s="1"/>
  <c r="W1006" i="4" s="1"/>
  <c r="AU1150" i="4"/>
  <c r="AI1150" i="4" s="1"/>
  <c r="W1150" i="4" s="1"/>
  <c r="AU1219" i="4"/>
  <c r="AI1219" i="4" s="1"/>
  <c r="W1219" i="4" s="1"/>
  <c r="AU588" i="4"/>
  <c r="AI588" i="4" s="1"/>
  <c r="W588" i="4" s="1"/>
  <c r="AU636" i="4"/>
  <c r="AI636" i="4" s="1"/>
  <c r="W636" i="4" s="1"/>
  <c r="AU935" i="4"/>
  <c r="AI935" i="4" s="1"/>
  <c r="W935" i="4" s="1"/>
  <c r="AU489" i="4"/>
  <c r="AI489" i="4" s="1"/>
  <c r="W489" i="4" s="1"/>
  <c r="AU347" i="4"/>
  <c r="AI347" i="4" s="1"/>
  <c r="W347" i="4" s="1"/>
  <c r="AU539" i="4"/>
  <c r="AI539" i="4" s="1"/>
  <c r="W539" i="4" s="1"/>
  <c r="AU345" i="4"/>
  <c r="AI345" i="4" s="1"/>
  <c r="W345" i="4" s="1"/>
  <c r="AU671" i="4"/>
  <c r="AI671" i="4" s="1"/>
  <c r="W671" i="4" s="1"/>
  <c r="AU696" i="4"/>
  <c r="AI696" i="4" s="1"/>
  <c r="W696" i="4" s="1"/>
  <c r="AU880" i="4"/>
  <c r="AI880" i="4" s="1"/>
  <c r="W880" i="4" s="1"/>
  <c r="AU796" i="4"/>
  <c r="AI796" i="4" s="1"/>
  <c r="W796" i="4" s="1"/>
  <c r="AU1137" i="4"/>
  <c r="AI1137" i="4" s="1"/>
  <c r="W1137" i="4" s="1"/>
  <c r="AU276" i="4"/>
  <c r="AI276" i="4" s="1"/>
  <c r="W276" i="4" s="1"/>
  <c r="AU186" i="4"/>
  <c r="AI186" i="4" s="1"/>
  <c r="W186" i="4" s="1"/>
  <c r="AU475" i="4"/>
  <c r="AI475" i="4" s="1"/>
  <c r="W475" i="4" s="1"/>
  <c r="AU296" i="4"/>
  <c r="AI296" i="4" s="1"/>
  <c r="W296" i="4" s="1"/>
  <c r="AU648" i="4"/>
  <c r="AI648" i="4" s="1"/>
  <c r="W648" i="4" s="1"/>
  <c r="AU713" i="4"/>
  <c r="AI713" i="4" s="1"/>
  <c r="W713" i="4" s="1"/>
  <c r="AU928" i="4"/>
  <c r="AI928" i="4" s="1"/>
  <c r="W928" i="4" s="1"/>
  <c r="AU1205" i="4"/>
  <c r="AI1205" i="4" s="1"/>
  <c r="W1205" i="4" s="1"/>
  <c r="AU711" i="4"/>
  <c r="AI711" i="4" s="1"/>
  <c r="W711" i="4" s="1"/>
  <c r="AU305" i="4"/>
  <c r="AI305" i="4" s="1"/>
  <c r="W305" i="4" s="1"/>
  <c r="AU591" i="4"/>
  <c r="AI591" i="4" s="1"/>
  <c r="W591" i="4" s="1"/>
  <c r="AU102" i="4"/>
  <c r="AI102" i="4" s="1"/>
  <c r="W102" i="4" s="1"/>
  <c r="AU341" i="4"/>
  <c r="AI341" i="4" s="1"/>
  <c r="W341" i="4" s="1"/>
  <c r="AU564" i="4"/>
  <c r="AI564" i="4" s="1"/>
  <c r="W564" i="4" s="1"/>
  <c r="AU224" i="4"/>
  <c r="AI224" i="4" s="1"/>
  <c r="W224" i="4" s="1"/>
  <c r="AU231" i="4"/>
  <c r="AI231" i="4" s="1"/>
  <c r="W231" i="4" s="1"/>
  <c r="AU395" i="4"/>
  <c r="AI395" i="4" s="1"/>
  <c r="W395" i="4" s="1"/>
  <c r="AU363" i="4"/>
  <c r="AI363" i="4" s="1"/>
  <c r="W363" i="4" s="1"/>
  <c r="AU1007" i="4"/>
  <c r="AI1007" i="4" s="1"/>
  <c r="W1007" i="4" s="1"/>
  <c r="AU96" i="4"/>
  <c r="AI96" i="4" s="1"/>
  <c r="W96" i="4" s="1"/>
  <c r="AU568" i="4"/>
  <c r="AI568" i="4" s="1"/>
  <c r="W568" i="4" s="1"/>
  <c r="AU237" i="4"/>
  <c r="AI237" i="4" s="1"/>
  <c r="W237" i="4" s="1"/>
  <c r="AU774" i="4"/>
  <c r="AI774" i="4" s="1"/>
  <c r="W774" i="4" s="1"/>
  <c r="AU784" i="4"/>
  <c r="AI784" i="4" s="1"/>
  <c r="W784" i="4" s="1"/>
  <c r="AU1125" i="4"/>
  <c r="AI1125" i="4" s="1"/>
  <c r="W1125" i="4" s="1"/>
  <c r="AU1078" i="4"/>
  <c r="AI1078" i="4" s="1"/>
  <c r="W1078" i="4" s="1"/>
  <c r="AU1128" i="4"/>
  <c r="AI1128" i="4" s="1"/>
  <c r="W1128" i="4" s="1"/>
  <c r="AU531" i="4"/>
  <c r="AI531" i="4" s="1"/>
  <c r="W531" i="4" s="1"/>
  <c r="AU433" i="4"/>
  <c r="AI433" i="4" s="1"/>
  <c r="W433" i="4" s="1"/>
  <c r="AU146" i="4"/>
  <c r="AI146" i="4" s="1"/>
  <c r="W146" i="4" s="1"/>
  <c r="AU860" i="4"/>
  <c r="AI860" i="4" s="1"/>
  <c r="W860" i="4" s="1"/>
  <c r="AU985" i="4"/>
  <c r="AI985" i="4" s="1"/>
  <c r="W985" i="4" s="1"/>
  <c r="AU667" i="4"/>
  <c r="AI667" i="4" s="1"/>
  <c r="W667" i="4" s="1"/>
  <c r="AU517" i="4"/>
  <c r="AI517" i="4" s="1"/>
  <c r="W517" i="4" s="1"/>
  <c r="AU367" i="4"/>
  <c r="AI367" i="4" s="1"/>
  <c r="W367" i="4" s="1"/>
  <c r="AU277" i="4"/>
  <c r="AI277" i="4" s="1"/>
  <c r="W277" i="4" s="1"/>
  <c r="AU707" i="4"/>
  <c r="AI707" i="4" s="1"/>
  <c r="W707" i="4" s="1"/>
  <c r="AU559" i="4"/>
  <c r="AI559" i="4" s="1"/>
  <c r="W559" i="4" s="1"/>
  <c r="AU534" i="4"/>
  <c r="AI534" i="4" s="1"/>
  <c r="W534" i="4" s="1"/>
  <c r="AU753" i="4"/>
  <c r="AI753" i="4" s="1"/>
  <c r="W753" i="4" s="1"/>
  <c r="AU704" i="4"/>
  <c r="AI704" i="4" s="1"/>
  <c r="W704" i="4" s="1"/>
  <c r="AU1227" i="4"/>
  <c r="AI1227" i="4" s="1"/>
  <c r="W1227" i="4" s="1"/>
  <c r="AU1001" i="4"/>
  <c r="AI1001" i="4" s="1"/>
  <c r="W1001" i="4" s="1"/>
  <c r="AU453" i="4"/>
  <c r="AI453" i="4" s="1"/>
  <c r="W453" i="4" s="1"/>
  <c r="AU128" i="4"/>
  <c r="AI128" i="4" s="1"/>
  <c r="W128" i="4" s="1"/>
  <c r="AU196" i="4"/>
  <c r="AI196" i="4" s="1"/>
  <c r="W196" i="4" s="1"/>
  <c r="AU1142" i="4"/>
  <c r="AI1142" i="4" s="1"/>
  <c r="W1142" i="4" s="1"/>
  <c r="AU41" i="4"/>
  <c r="AI41" i="4" s="1"/>
  <c r="W41" i="4" s="1"/>
  <c r="AU481" i="4"/>
  <c r="AI481" i="4" s="1"/>
  <c r="W481" i="4" s="1"/>
  <c r="AU383" i="4"/>
  <c r="AI383" i="4" s="1"/>
  <c r="W383" i="4" s="1"/>
  <c r="AU311" i="4"/>
  <c r="AI311" i="4" s="1"/>
  <c r="W311" i="4" s="1"/>
  <c r="AU611" i="4"/>
  <c r="AI611" i="4" s="1"/>
  <c r="W611" i="4" s="1"/>
  <c r="AU779" i="4"/>
  <c r="AI779" i="4" s="1"/>
  <c r="W779" i="4" s="1"/>
  <c r="AU547" i="4"/>
  <c r="AI547" i="4" s="1"/>
  <c r="W547" i="4" s="1"/>
  <c r="AU396" i="4"/>
  <c r="AI396" i="4" s="1"/>
  <c r="W396" i="4" s="1"/>
  <c r="AU565" i="4"/>
  <c r="AI565" i="4" s="1"/>
  <c r="W565" i="4" s="1"/>
  <c r="AU418" i="4"/>
  <c r="AI418" i="4" s="1"/>
  <c r="W418" i="4" s="1"/>
  <c r="AU34" i="4"/>
  <c r="AI34" i="4" s="1"/>
  <c r="W34" i="4" s="1"/>
  <c r="AU881" i="4"/>
  <c r="AI881" i="4" s="1"/>
  <c r="W881" i="4" s="1"/>
  <c r="AU921" i="4"/>
  <c r="AI921" i="4" s="1"/>
  <c r="W921" i="4" s="1"/>
  <c r="AU1195" i="4"/>
  <c r="AI1195" i="4" s="1"/>
  <c r="W1195" i="4" s="1"/>
  <c r="AU488" i="4"/>
  <c r="AI488" i="4" s="1"/>
  <c r="W488" i="4" s="1"/>
  <c r="AU583" i="4"/>
  <c r="AI583" i="4" s="1"/>
  <c r="W583" i="4" s="1"/>
  <c r="AU991" i="4"/>
  <c r="AI991" i="4" s="1"/>
  <c r="W991" i="4" s="1"/>
  <c r="AU110" i="4"/>
  <c r="AI110" i="4" s="1"/>
  <c r="W110" i="4" s="1"/>
  <c r="AU356" i="4"/>
  <c r="AI356" i="4" s="1"/>
  <c r="W356" i="4" s="1"/>
  <c r="AU1136" i="4"/>
  <c r="AI1136" i="4" s="1"/>
  <c r="W1136" i="4" s="1"/>
  <c r="AU1016" i="4"/>
  <c r="AI1016" i="4" s="1"/>
  <c r="W1016" i="4" s="1"/>
  <c r="AU252" i="4"/>
  <c r="AI252" i="4" s="1"/>
  <c r="W252" i="4" s="1"/>
  <c r="AU74" i="4"/>
  <c r="AI74" i="4" s="1"/>
  <c r="W74" i="4" s="1"/>
  <c r="AU31" i="4"/>
  <c r="AI31" i="4" s="1"/>
  <c r="W31" i="4" s="1"/>
  <c r="AU1261" i="4"/>
  <c r="AI1261" i="4" s="1"/>
  <c r="W1261" i="4" s="1"/>
  <c r="AU967" i="4"/>
  <c r="AI967" i="4" s="1"/>
  <c r="W967" i="4" s="1"/>
  <c r="AU376" i="4"/>
  <c r="AI376" i="4" s="1"/>
  <c r="W376" i="4" s="1"/>
  <c r="AU503" i="4"/>
  <c r="AI503" i="4" s="1"/>
  <c r="W503" i="4" s="1"/>
  <c r="AU540" i="4"/>
  <c r="AI540" i="4" s="1"/>
  <c r="W540" i="4" s="1"/>
  <c r="AU630" i="4"/>
  <c r="AI630" i="4" s="1"/>
  <c r="W630" i="4" s="1"/>
  <c r="AU1178" i="4"/>
  <c r="AI1178" i="4" s="1"/>
  <c r="W1178" i="4" s="1"/>
  <c r="AU33" i="4"/>
  <c r="AI33" i="4" s="1"/>
  <c r="W33" i="4" s="1"/>
  <c r="AU156" i="4"/>
  <c r="AI156" i="4" s="1"/>
  <c r="W156" i="4" s="1"/>
  <c r="AU226" i="4"/>
  <c r="AI226" i="4" s="1"/>
  <c r="W226" i="4" s="1"/>
  <c r="AU48" i="4"/>
  <c r="AI48" i="4" s="1"/>
  <c r="W48" i="4" s="1"/>
  <c r="AU97" i="4"/>
  <c r="AI97" i="4" s="1"/>
  <c r="W97" i="4" s="1"/>
  <c r="AU956" i="4"/>
  <c r="AI956" i="4" s="1"/>
  <c r="W956" i="4" s="1"/>
  <c r="AU873" i="4"/>
  <c r="AI873" i="4" s="1"/>
  <c r="W873" i="4" s="1"/>
  <c r="AU633" i="4"/>
  <c r="AI633" i="4" s="1"/>
  <c r="W633" i="4" s="1"/>
  <c r="AU1139" i="4"/>
  <c r="AI1139" i="4" s="1"/>
  <c r="W1139" i="4" s="1"/>
  <c r="AU1054" i="4"/>
  <c r="AI1054" i="4" s="1"/>
  <c r="W1054" i="4" s="1"/>
  <c r="AU292" i="4"/>
  <c r="AI292" i="4" s="1"/>
  <c r="W292" i="4" s="1"/>
  <c r="AU978" i="4"/>
  <c r="AI978" i="4" s="1"/>
  <c r="W978" i="4" s="1"/>
  <c r="AU188" i="4"/>
  <c r="AI188" i="4" s="1"/>
  <c r="W188" i="4" s="1"/>
  <c r="AU206" i="4"/>
  <c r="AI206" i="4" s="1"/>
  <c r="W206" i="4" s="1"/>
  <c r="AU71" i="4"/>
  <c r="AI71" i="4" s="1"/>
  <c r="W71" i="4" s="1"/>
  <c r="AU412" i="4"/>
  <c r="AI412" i="4" s="1"/>
  <c r="W412" i="4" s="1"/>
  <c r="AU20" i="4"/>
  <c r="AI20" i="4" s="1"/>
  <c r="W20" i="4" s="1"/>
  <c r="AU745" i="4"/>
  <c r="AI745" i="4" s="1"/>
  <c r="W745" i="4" s="1"/>
  <c r="AU125" i="4"/>
  <c r="AI125" i="4" s="1"/>
  <c r="W125" i="4" s="1"/>
  <c r="AU1046" i="4"/>
  <c r="AI1046" i="4" s="1"/>
  <c r="W1046" i="4" s="1"/>
  <c r="AU641" i="4"/>
  <c r="AI641" i="4" s="1"/>
  <c r="W641" i="4" s="1"/>
  <c r="AU638" i="4"/>
  <c r="AI638" i="4" s="1"/>
  <c r="W638" i="4" s="1"/>
  <c r="AU915" i="4"/>
  <c r="AI915" i="4" s="1"/>
  <c r="W915" i="4" s="1"/>
  <c r="AU897" i="4"/>
  <c r="AI897" i="4" s="1"/>
  <c r="W897" i="4" s="1"/>
  <c r="AU606" i="4"/>
  <c r="AI606" i="4" s="1"/>
  <c r="W606" i="4" s="1"/>
  <c r="AU322" i="4"/>
  <c r="AI322" i="4" s="1"/>
  <c r="W322" i="4" s="1"/>
  <c r="AU678" i="4"/>
  <c r="AI678" i="4" s="1"/>
  <c r="W678" i="4" s="1"/>
  <c r="AU872" i="4"/>
  <c r="AI872" i="4" s="1"/>
  <c r="W872" i="4" s="1"/>
  <c r="AU725" i="4"/>
  <c r="AI725" i="4" s="1"/>
  <c r="W725" i="4" s="1"/>
  <c r="AU511" i="4"/>
  <c r="AI511" i="4" s="1"/>
  <c r="W511" i="4" s="1"/>
  <c r="AU388" i="4"/>
  <c r="AI388" i="4" s="1"/>
  <c r="W388" i="4" s="1"/>
  <c r="AU1245" i="4"/>
  <c r="AI1245" i="4" s="1"/>
  <c r="W1245" i="4" s="1"/>
  <c r="AU144" i="4"/>
  <c r="AI144" i="4" s="1"/>
  <c r="W144" i="4" s="1"/>
  <c r="AU221" i="4"/>
  <c r="AI221" i="4" s="1"/>
  <c r="W221" i="4" s="1"/>
  <c r="AU703" i="4"/>
  <c r="AI703" i="4" s="1"/>
  <c r="W703" i="4" s="1"/>
  <c r="AU793" i="4"/>
  <c r="AI793" i="4" s="1"/>
  <c r="W793" i="4" s="1"/>
  <c r="AU757" i="4"/>
  <c r="AI757" i="4" s="1"/>
  <c r="W757" i="4" s="1"/>
  <c r="AU634" i="4"/>
  <c r="AI634" i="4" s="1"/>
  <c r="W634" i="4" s="1"/>
  <c r="AU43" i="4"/>
  <c r="AI43" i="4" s="1"/>
  <c r="W43" i="4" s="1"/>
  <c r="AU23" i="4"/>
  <c r="AI23" i="4" s="1"/>
  <c r="W23" i="4" s="1"/>
  <c r="AU764" i="4"/>
  <c r="AI764" i="4" s="1"/>
  <c r="W764" i="4" s="1"/>
  <c r="AU310" i="4"/>
  <c r="AI310" i="4" s="1"/>
  <c r="W310" i="4" s="1"/>
  <c r="AU42" i="4"/>
  <c r="AI42" i="4" s="1"/>
  <c r="W42" i="4" s="1"/>
  <c r="AU1216" i="4"/>
  <c r="AI1216" i="4" s="1"/>
  <c r="W1216" i="4" s="1"/>
  <c r="AU336" i="4"/>
  <c r="AI336" i="4" s="1"/>
  <c r="W336" i="4" s="1"/>
  <c r="AU734" i="4"/>
  <c r="AI734" i="4" s="1"/>
  <c r="W734" i="4" s="1"/>
  <c r="AU387" i="4"/>
  <c r="AI387" i="4" s="1"/>
  <c r="W387" i="4" s="1"/>
  <c r="AU970" i="4"/>
  <c r="AI970" i="4" s="1"/>
  <c r="W970" i="4" s="1"/>
  <c r="AU54" i="4"/>
  <c r="AI54" i="4" s="1"/>
  <c r="W54" i="4" s="1"/>
  <c r="AU176" i="4"/>
  <c r="AI176" i="4" s="1"/>
  <c r="W176" i="4" s="1"/>
  <c r="AU1042" i="4"/>
  <c r="AI1042" i="4" s="1"/>
  <c r="W1042" i="4" s="1"/>
  <c r="AU940" i="4"/>
  <c r="AI940" i="4" s="1"/>
  <c r="W940" i="4" s="1"/>
  <c r="AU850" i="4"/>
  <c r="AI850" i="4" s="1"/>
  <c r="W850" i="4" s="1"/>
  <c r="AU157" i="4"/>
  <c r="AI157" i="4" s="1"/>
  <c r="W157" i="4" s="1"/>
  <c r="AU24" i="4"/>
  <c r="AI24" i="4" s="1"/>
  <c r="W24" i="4" s="1"/>
  <c r="AU416" i="4"/>
  <c r="AI416" i="4" s="1"/>
  <c r="W416" i="4" s="1"/>
  <c r="AU254" i="4"/>
  <c r="AI254" i="4" s="1"/>
  <c r="W254" i="4" s="1"/>
  <c r="AU780" i="4"/>
  <c r="AI780" i="4" s="1"/>
  <c r="W780" i="4" s="1"/>
  <c r="AU261" i="4"/>
  <c r="AI261" i="4" s="1"/>
  <c r="W261" i="4" s="1"/>
  <c r="AU243" i="4"/>
  <c r="AI243" i="4" s="1"/>
  <c r="W243" i="4" s="1"/>
  <c r="AU170" i="4"/>
  <c r="AI170" i="4" s="1"/>
  <c r="W170" i="4" s="1"/>
  <c r="AU165" i="4"/>
  <c r="AI165" i="4" s="1"/>
  <c r="W165" i="4" s="1"/>
  <c r="AU65" i="4"/>
  <c r="AI65" i="4" s="1"/>
  <c r="W65" i="4" s="1"/>
  <c r="AU401" i="4"/>
  <c r="AI401" i="4" s="1"/>
  <c r="W401" i="4" s="1"/>
  <c r="AU303" i="4"/>
  <c r="AI303" i="4" s="1"/>
  <c r="W303" i="4" s="1"/>
  <c r="AU913" i="4"/>
  <c r="AI913" i="4" s="1"/>
  <c r="W913" i="4" s="1"/>
  <c r="AU478" i="4"/>
  <c r="AI478" i="4" s="1"/>
  <c r="W478" i="4" s="1"/>
  <c r="AU1177" i="4"/>
  <c r="AI1177" i="4" s="1"/>
  <c r="W1177" i="4" s="1"/>
  <c r="AU516" i="4"/>
  <c r="AI516" i="4" s="1"/>
  <c r="W516" i="4" s="1"/>
  <c r="AU766" i="4"/>
  <c r="AI766" i="4" s="1"/>
  <c r="W766" i="4" s="1"/>
  <c r="AU1145" i="4"/>
  <c r="AI1145" i="4" s="1"/>
  <c r="W1145" i="4" s="1"/>
  <c r="AU1148" i="4"/>
  <c r="AI1148" i="4" s="1"/>
  <c r="W1148" i="4" s="1"/>
  <c r="AU1036" i="4"/>
  <c r="AI1036" i="4" s="1"/>
  <c r="W1036" i="4" s="1"/>
  <c r="AU492" i="4"/>
  <c r="AI492" i="4" s="1"/>
  <c r="W492" i="4" s="1"/>
  <c r="AU178" i="4"/>
  <c r="AI178" i="4" s="1"/>
  <c r="W178" i="4" s="1"/>
  <c r="AU997" i="4"/>
  <c r="AI997" i="4" s="1"/>
  <c r="W997" i="4" s="1"/>
  <c r="AU584" i="4"/>
  <c r="AI584" i="4" s="1"/>
  <c r="W584" i="4" s="1"/>
  <c r="AU592" i="4"/>
  <c r="AI592" i="4" s="1"/>
  <c r="W592" i="4" s="1"/>
  <c r="AU946" i="4"/>
  <c r="AI946" i="4" s="1"/>
  <c r="W946" i="4" s="1"/>
  <c r="AU790" i="4"/>
  <c r="AI790" i="4" s="1"/>
  <c r="W790" i="4" s="1"/>
  <c r="AU614" i="4"/>
  <c r="AI614" i="4" s="1"/>
  <c r="W614" i="4" s="1"/>
  <c r="AU896" i="4"/>
  <c r="AI896" i="4" s="1"/>
  <c r="W896" i="4" s="1"/>
  <c r="AU1114" i="4"/>
  <c r="AI1114" i="4" s="1"/>
  <c r="W1114" i="4" s="1"/>
  <c r="AU759" i="4"/>
  <c r="AI759" i="4" s="1"/>
  <c r="W759" i="4" s="1"/>
  <c r="AU593" i="4"/>
  <c r="AI593" i="4" s="1"/>
  <c r="W593" i="4" s="1"/>
  <c r="AU1226" i="4"/>
  <c r="AI1226" i="4" s="1"/>
  <c r="W1226" i="4" s="1"/>
  <c r="AU79" i="4"/>
  <c r="AI79" i="4" s="1"/>
  <c r="W79" i="4" s="1"/>
  <c r="AU1264" i="4"/>
  <c r="AI1264" i="4" s="1"/>
  <c r="W1264" i="4" s="1"/>
  <c r="AU223" i="4"/>
  <c r="AI223" i="4" s="1"/>
  <c r="W223" i="4" s="1"/>
  <c r="AU330" i="4"/>
  <c r="AI330" i="4" s="1"/>
  <c r="W330" i="4" s="1"/>
  <c r="AU1087" i="4"/>
  <c r="AI1087" i="4" s="1"/>
  <c r="W1087" i="4" s="1"/>
  <c r="AU735" i="4"/>
  <c r="AI735" i="4" s="1"/>
  <c r="W735" i="4" s="1"/>
  <c r="AU919" i="4"/>
  <c r="AI919" i="4" s="1"/>
  <c r="W919" i="4" s="1"/>
  <c r="AU259" i="4"/>
  <c r="AI259" i="4" s="1"/>
  <c r="W259" i="4" s="1"/>
  <c r="AU271" i="4"/>
  <c r="AI271" i="4" s="1"/>
  <c r="W271" i="4" s="1"/>
  <c r="AU442" i="4"/>
  <c r="AI442" i="4" s="1"/>
  <c r="W442" i="4" s="1"/>
  <c r="AU112" i="4"/>
  <c r="AI112" i="4" s="1"/>
  <c r="W112" i="4" s="1"/>
  <c r="AU136" i="4"/>
  <c r="AI136" i="4" s="1"/>
  <c r="W136" i="4" s="1"/>
  <c r="AU485" i="4"/>
  <c r="AI485" i="4" s="1"/>
  <c r="W485" i="4" s="1"/>
  <c r="AU379" i="4"/>
  <c r="AI379" i="4" s="1"/>
  <c r="W379" i="4" s="1"/>
  <c r="AU782" i="4"/>
  <c r="AI782" i="4" s="1"/>
  <c r="W782" i="4" s="1"/>
  <c r="AU375" i="4"/>
  <c r="AI375" i="4" s="1"/>
  <c r="W375" i="4" s="1"/>
  <c r="AU1026" i="4"/>
  <c r="AI1026" i="4" s="1"/>
  <c r="W1026" i="4" s="1"/>
  <c r="AU1022" i="4"/>
  <c r="AI1022" i="4" s="1"/>
  <c r="W1022" i="4" s="1"/>
  <c r="AU340" i="4"/>
  <c r="AI340" i="4" s="1"/>
  <c r="W340" i="4" s="1"/>
  <c r="AU82" i="4"/>
  <c r="AI82" i="4" s="1"/>
  <c r="W82" i="4" s="1"/>
  <c r="AU490" i="4"/>
  <c r="AI490" i="4" s="1"/>
  <c r="W490" i="4" s="1"/>
  <c r="AU1214" i="4"/>
  <c r="AI1214" i="4" s="1"/>
  <c r="W1214" i="4" s="1"/>
  <c r="AU494" i="4"/>
  <c r="AI494" i="4" s="1"/>
  <c r="W494" i="4" s="1"/>
  <c r="AU609" i="4"/>
  <c r="AI609" i="4" s="1"/>
  <c r="W609" i="4" s="1"/>
  <c r="AU483" i="4"/>
  <c r="AI483" i="4" s="1"/>
  <c r="W483" i="4" s="1"/>
  <c r="AU81" i="4"/>
  <c r="AI81" i="4" s="1"/>
  <c r="W81" i="4" s="1"/>
  <c r="AU752" i="4"/>
  <c r="AI752" i="4" s="1"/>
  <c r="W752" i="4" s="1"/>
  <c r="AU999" i="4"/>
  <c r="AI999" i="4" s="1"/>
  <c r="W999" i="4" s="1"/>
  <c r="AU415" i="4"/>
  <c r="AI415" i="4" s="1"/>
  <c r="W415" i="4" s="1"/>
  <c r="AU274" i="4"/>
  <c r="AI274" i="4" s="1"/>
  <c r="W274" i="4" s="1"/>
  <c r="AU504" i="4"/>
  <c r="AI504" i="4" s="1"/>
  <c r="W504" i="4" s="1"/>
  <c r="AU1066" i="4"/>
  <c r="AI1066" i="4" s="1"/>
  <c r="W1066" i="4" s="1"/>
  <c r="AU377" i="4"/>
  <c r="AI377" i="4" s="1"/>
  <c r="W377" i="4" s="1"/>
  <c r="AU1047" i="4"/>
  <c r="AI1047" i="4" s="1"/>
  <c r="W1047" i="4" s="1"/>
  <c r="AU37" i="4"/>
  <c r="AI37" i="4" s="1"/>
  <c r="W37" i="4" s="1"/>
  <c r="AU824" i="4"/>
  <c r="AI824" i="4" s="1"/>
  <c r="W824" i="4" s="1"/>
  <c r="AU150" i="4"/>
  <c r="AI150" i="4" s="1"/>
  <c r="W150" i="4" s="1"/>
  <c r="AU1192" i="4"/>
  <c r="AI1192" i="4" s="1"/>
  <c r="W1192" i="4" s="1"/>
  <c r="AU9" i="4"/>
  <c r="AI9" i="4" s="1"/>
  <c r="W9" i="4" s="1"/>
  <c r="AU980" i="4"/>
  <c r="AI980" i="4" s="1"/>
  <c r="W980" i="4" s="1"/>
  <c r="AU603" i="4"/>
  <c r="AI603" i="4" s="1"/>
  <c r="W603" i="4" s="1"/>
  <c r="AU135" i="4"/>
  <c r="AI135" i="4" s="1"/>
  <c r="W135" i="4" s="1"/>
  <c r="AU218" i="4"/>
  <c r="AI218" i="4" s="1"/>
  <c r="W218" i="4" s="1"/>
  <c r="AU10" i="4"/>
  <c r="AI10" i="4" s="1"/>
  <c r="W10" i="4" s="1"/>
  <c r="AU32" i="4"/>
  <c r="AI32" i="4" s="1"/>
  <c r="W32" i="4" s="1"/>
  <c r="AU391" i="4"/>
  <c r="AI391" i="4" s="1"/>
  <c r="W391" i="4" s="1"/>
  <c r="AU229" i="4"/>
  <c r="AI229" i="4" s="1"/>
  <c r="W229" i="4" s="1"/>
  <c r="AU689" i="4"/>
  <c r="AI689" i="4" s="1"/>
  <c r="W689" i="4" s="1"/>
  <c r="AU268" i="4"/>
  <c r="AI268" i="4" s="1"/>
  <c r="W268" i="4" s="1"/>
  <c r="AU1089" i="4"/>
  <c r="AI1089" i="4" s="1"/>
  <c r="W1089" i="4" s="1"/>
  <c r="AU922" i="4"/>
  <c r="AI922" i="4" s="1"/>
  <c r="W922" i="4" s="1"/>
  <c r="AU813" i="4"/>
  <c r="AI813" i="4" s="1"/>
  <c r="W813" i="4" s="1"/>
  <c r="AU291" i="4"/>
  <c r="AI291" i="4" s="1"/>
  <c r="W291" i="4" s="1"/>
  <c r="AU755" i="4"/>
  <c r="AI755" i="4" s="1"/>
  <c r="W755" i="4" s="1"/>
  <c r="AU378" i="4"/>
  <c r="AI378" i="4" s="1"/>
  <c r="W378" i="4" s="1"/>
  <c r="AU698" i="4"/>
  <c r="AI698" i="4" s="1"/>
  <c r="W698" i="4" s="1"/>
  <c r="AU445" i="4"/>
  <c r="AI445" i="4" s="1"/>
  <c r="W445" i="4" s="1"/>
  <c r="AU106" i="4"/>
  <c r="AI106" i="4" s="1"/>
  <c r="W106" i="4" s="1"/>
  <c r="AU1203" i="4"/>
  <c r="AI1203" i="4" s="1"/>
  <c r="W1203" i="4" s="1"/>
  <c r="AU642" i="4"/>
  <c r="AI642" i="4" s="1"/>
  <c r="W642" i="4" s="1"/>
  <c r="AU857" i="4"/>
  <c r="AI857" i="4" s="1"/>
  <c r="W857" i="4" s="1"/>
  <c r="AU98" i="4"/>
  <c r="AI98" i="4" s="1"/>
  <c r="W98" i="4" s="1"/>
  <c r="AU615" i="4"/>
  <c r="AI615" i="4" s="1"/>
  <c r="W615" i="4" s="1"/>
  <c r="AU795" i="4"/>
  <c r="AI795" i="4" s="1"/>
  <c r="W795" i="4" s="1"/>
  <c r="AU60" i="4"/>
  <c r="AI60" i="4" s="1"/>
  <c r="W60" i="4" s="1"/>
  <c r="AU21" i="4"/>
  <c r="AI21" i="4" s="1"/>
  <c r="W21" i="4" s="1"/>
  <c r="AU709" i="4"/>
  <c r="AI709" i="4" s="1"/>
  <c r="W709" i="4" s="1"/>
  <c r="AU471" i="4"/>
  <c r="AI471" i="4" s="1"/>
  <c r="W471" i="4" s="1"/>
  <c r="AU500" i="4"/>
  <c r="AI500" i="4" s="1"/>
  <c r="W500" i="4" s="1"/>
  <c r="AU1079" i="4"/>
  <c r="AI1079" i="4" s="1"/>
  <c r="W1079" i="4" s="1"/>
  <c r="AU166" i="4"/>
  <c r="AI166" i="4" s="1"/>
  <c r="W166" i="4" s="1"/>
  <c r="AU183" i="4"/>
  <c r="AI183" i="4" s="1"/>
  <c r="W183" i="4" s="1"/>
  <c r="AU1151" i="4"/>
  <c r="AI1151" i="4" s="1"/>
  <c r="W1151" i="4" s="1"/>
  <c r="AU542" i="4"/>
  <c r="AI542" i="4" s="1"/>
  <c r="W542" i="4" s="1"/>
  <c r="AU719" i="4"/>
  <c r="AI719" i="4" s="1"/>
  <c r="W719" i="4" s="1"/>
  <c r="AU515" i="4"/>
  <c r="AI515" i="4" s="1"/>
  <c r="W515" i="4" s="1"/>
  <c r="AU370" i="4"/>
  <c r="AI370" i="4" s="1"/>
  <c r="W370" i="4" s="1"/>
  <c r="AU1176" i="4"/>
  <c r="AI1176" i="4" s="1"/>
  <c r="W1176" i="4" s="1"/>
  <c r="AU333" i="4"/>
  <c r="AI333" i="4" s="1"/>
  <c r="W333" i="4" s="1"/>
  <c r="AU1197" i="4"/>
  <c r="AI1197" i="4" s="1"/>
  <c r="W1197" i="4" s="1"/>
  <c r="AU61" i="4"/>
  <c r="AI61" i="4" s="1"/>
  <c r="W61" i="4" s="1"/>
  <c r="AU1040" i="4"/>
  <c r="AI1040" i="4" s="1"/>
  <c r="W1040" i="4" s="1"/>
  <c r="AU429" i="4"/>
  <c r="AI429" i="4" s="1"/>
  <c r="W429" i="4" s="1"/>
  <c r="AU637" i="4"/>
  <c r="AI637" i="4" s="1"/>
  <c r="W637" i="4" s="1"/>
  <c r="AU405" i="4"/>
  <c r="AI405" i="4" s="1"/>
  <c r="W405" i="4" s="1"/>
  <c r="AU225" i="4"/>
  <c r="AI225" i="4" s="1"/>
  <c r="W225" i="4" s="1"/>
  <c r="AU1051" i="4"/>
  <c r="AI1051" i="4" s="1"/>
  <c r="W1051" i="4" s="1"/>
  <c r="AU28" i="4"/>
  <c r="AI28" i="4" s="1"/>
  <c r="W28" i="4" s="1"/>
  <c r="AU1109" i="4"/>
  <c r="AI1109" i="4" s="1"/>
  <c r="W1109" i="4" s="1"/>
  <c r="AU289" i="4"/>
  <c r="AI289" i="4" s="1"/>
  <c r="W289" i="4" s="1"/>
  <c r="AU512" i="4"/>
  <c r="AI512" i="4" s="1"/>
  <c r="W512" i="4" s="1"/>
  <c r="AU133" i="4"/>
  <c r="AI133" i="4" s="1"/>
  <c r="W133" i="4" s="1"/>
  <c r="AU160" i="4"/>
  <c r="AI160" i="4" s="1"/>
  <c r="W160" i="4" s="1"/>
  <c r="AU495" i="4"/>
  <c r="AI495" i="4" s="1"/>
  <c r="W495" i="4" s="1"/>
  <c r="AU438" i="4"/>
  <c r="AI438" i="4" s="1"/>
  <c r="W438" i="4" s="1"/>
  <c r="AU364" i="4"/>
  <c r="AI364" i="4" s="1"/>
  <c r="W364" i="4" s="1"/>
  <c r="AU130" i="4"/>
  <c r="AI130" i="4" s="1"/>
  <c r="W130" i="4" s="1"/>
  <c r="AU282" i="4"/>
  <c r="AI282" i="4" s="1"/>
  <c r="W282" i="4" s="1"/>
  <c r="AU1268" i="4"/>
  <c r="AI1268" i="4" s="1"/>
  <c r="W1268" i="4" s="1"/>
  <c r="AU1082" i="4"/>
  <c r="AI1082" i="4" s="1"/>
  <c r="W1082" i="4" s="1"/>
  <c r="AU882" i="4"/>
  <c r="AI882" i="4" s="1"/>
  <c r="W882" i="4" s="1"/>
  <c r="AU365" i="4"/>
  <c r="AI365" i="4" s="1"/>
  <c r="W365" i="4" s="1"/>
  <c r="AU234" i="4"/>
  <c r="AI234" i="4" s="1"/>
  <c r="W234" i="4" s="1"/>
  <c r="AU450" i="4"/>
  <c r="AI450" i="4" s="1"/>
  <c r="W450" i="4" s="1"/>
  <c r="AU78" i="4"/>
  <c r="AI78" i="4" s="1"/>
  <c r="W78" i="4" s="1"/>
  <c r="AU538" i="4"/>
  <c r="AI538" i="4" s="1"/>
  <c r="W538" i="4" s="1"/>
  <c r="AU886" i="4"/>
  <c r="AI886" i="4" s="1"/>
  <c r="W886" i="4" s="1"/>
  <c r="AU1238" i="4"/>
  <c r="AI1238" i="4" s="1"/>
  <c r="W1238" i="4" s="1"/>
  <c r="AU472" i="4"/>
  <c r="AI472" i="4" s="1"/>
  <c r="W472" i="4" s="1"/>
  <c r="AU89" i="4"/>
  <c r="AI89" i="4" s="1"/>
  <c r="W89" i="4" s="1"/>
  <c r="AU938" i="4"/>
  <c r="AI938" i="4" s="1"/>
  <c r="W938" i="4" s="1"/>
  <c r="AU1183" i="4"/>
  <c r="AI1183" i="4" s="1"/>
  <c r="W1183" i="4" s="1"/>
  <c r="AU1166" i="4"/>
  <c r="AI1166" i="4" s="1"/>
  <c r="W1166" i="4" s="1"/>
  <c r="AU1187" i="4"/>
  <c r="AI1187" i="4" s="1"/>
  <c r="W1187" i="4" s="1"/>
  <c r="AU155" i="4"/>
  <c r="AI155" i="4" s="1"/>
  <c r="W155" i="4" s="1"/>
  <c r="AU1246" i="4"/>
  <c r="AI1246" i="4" s="1"/>
  <c r="W1246" i="4" s="1"/>
  <c r="AU30" i="4"/>
  <c r="AI30" i="4" s="1"/>
  <c r="W30" i="4" s="1"/>
  <c r="AU762" i="4"/>
  <c r="AI762" i="4" s="1"/>
  <c r="W762" i="4" s="1"/>
  <c r="AU773" i="4"/>
  <c r="AI773" i="4" s="1"/>
  <c r="W773" i="4" s="1"/>
  <c r="AU407" i="4"/>
  <c r="AI407" i="4" s="1"/>
  <c r="W407" i="4" s="1"/>
  <c r="AU360" i="4"/>
  <c r="AI360" i="4" s="1"/>
  <c r="W360" i="4" s="1"/>
  <c r="AU290" i="4"/>
  <c r="AI290" i="4" s="1"/>
  <c r="W290" i="4" s="1"/>
  <c r="AU1130" i="4"/>
  <c r="AI1130" i="4" s="1"/>
  <c r="W1130" i="4" s="1"/>
  <c r="AU214" i="4"/>
  <c r="AI214" i="4" s="1"/>
  <c r="W214" i="4" s="1"/>
  <c r="AU46" i="4"/>
  <c r="AI46" i="4" s="1"/>
  <c r="W46" i="4" s="1"/>
  <c r="AU699" i="4"/>
  <c r="AI699" i="4" s="1"/>
  <c r="W699" i="4" s="1"/>
  <c r="AU589" i="4"/>
  <c r="AI589" i="4" s="1"/>
  <c r="W589" i="4" s="1"/>
  <c r="AU646" i="4"/>
  <c r="AI646" i="4" s="1"/>
  <c r="W646" i="4" s="1"/>
  <c r="AU256" i="4"/>
  <c r="AI256" i="4" s="1"/>
  <c r="W256" i="4" s="1"/>
  <c r="AU945" i="4"/>
  <c r="AI945" i="4" s="1"/>
  <c r="W945" i="4" s="1"/>
  <c r="AU417" i="4"/>
  <c r="AI417" i="4" s="1"/>
  <c r="W417" i="4" s="1"/>
  <c r="AU1091" i="4"/>
  <c r="AI1091" i="4" s="1"/>
  <c r="W1091" i="4" s="1"/>
  <c r="AU267" i="4"/>
  <c r="AI267" i="4" s="1"/>
  <c r="W267" i="4" s="1"/>
  <c r="AU651" i="4"/>
  <c r="AI651" i="4" s="1"/>
  <c r="W651" i="4" s="1"/>
  <c r="AU660" i="4"/>
  <c r="AI660" i="4" s="1"/>
  <c r="W660" i="4" s="1"/>
  <c r="AU1071" i="4"/>
  <c r="AI1071" i="4" s="1"/>
  <c r="W1071" i="4" s="1"/>
  <c r="AU171" i="4"/>
  <c r="AI171" i="4" s="1"/>
  <c r="W171" i="4" s="1"/>
  <c r="AU434" i="4"/>
  <c r="AI434" i="4" s="1"/>
  <c r="W434" i="4" s="1"/>
  <c r="AU792" i="4"/>
  <c r="AI792" i="4" s="1"/>
  <c r="W792" i="4" s="1"/>
  <c r="AU1184" i="4"/>
  <c r="AI1184" i="4" s="1"/>
  <c r="W1184" i="4" s="1"/>
  <c r="AU768" i="4"/>
  <c r="AI768" i="4" s="1"/>
  <c r="W768" i="4" s="1"/>
  <c r="AU219" i="4"/>
  <c r="AI219" i="4" s="1"/>
  <c r="W219" i="4" s="1"/>
  <c r="AU1258" i="4"/>
  <c r="AI1258" i="4" s="1"/>
  <c r="W1258" i="4" s="1"/>
  <c r="AU1092" i="4"/>
  <c r="AI1092" i="4" s="1"/>
  <c r="W1092" i="4" s="1"/>
  <c r="AU1050" i="4"/>
  <c r="AI1050" i="4" s="1"/>
  <c r="W1050" i="4" s="1"/>
  <c r="AU1074" i="4"/>
  <c r="AI1074" i="4" s="1"/>
  <c r="W1074" i="4" s="1"/>
  <c r="AU1267" i="4"/>
  <c r="AI1267" i="4" s="1"/>
  <c r="W1267" i="4" s="1"/>
  <c r="AU1157" i="4"/>
  <c r="AI1157" i="4" s="1"/>
  <c r="W1157" i="4" s="1"/>
  <c r="AU1190" i="4"/>
  <c r="AI1190" i="4" s="1"/>
  <c r="W1190" i="4" s="1"/>
  <c r="AU265" i="4"/>
  <c r="AI265" i="4" s="1"/>
  <c r="W265" i="4" s="1"/>
  <c r="AU59" i="4"/>
  <c r="AI59" i="4" s="1"/>
  <c r="W59" i="4" s="1"/>
  <c r="AU1129" i="4"/>
  <c r="AI1129" i="4" s="1"/>
  <c r="W1129" i="4" s="1"/>
  <c r="AU328" i="4"/>
  <c r="AI328" i="4" s="1"/>
  <c r="W328" i="4" s="1"/>
  <c r="AU246" i="4"/>
  <c r="AI246" i="4" s="1"/>
  <c r="W246" i="4" s="1"/>
  <c r="AU251" i="4"/>
  <c r="AI251" i="4" s="1"/>
  <c r="W251" i="4" s="1"/>
  <c r="AU907" i="4"/>
  <c r="AI907" i="4" s="1"/>
  <c r="W907" i="4" s="1"/>
  <c r="AU1173" i="4"/>
  <c r="AI1173" i="4" s="1"/>
  <c r="W1173" i="4" s="1"/>
  <c r="AU509" i="4"/>
  <c r="AI509" i="4" s="1"/>
  <c r="W509" i="4" s="1"/>
  <c r="AU1011" i="4"/>
  <c r="AI1011" i="4" s="1"/>
  <c r="W1011" i="4" s="1"/>
  <c r="AU521" i="4"/>
  <c r="AI521" i="4" s="1"/>
  <c r="W521" i="4" s="1"/>
  <c r="AU837" i="4"/>
  <c r="AI837" i="4" s="1"/>
  <c r="W837" i="4" s="1"/>
  <c r="AU1124" i="4"/>
  <c r="AI1124" i="4" s="1"/>
  <c r="W1124" i="4" s="1"/>
  <c r="AU329" i="4"/>
  <c r="AI329" i="4" s="1"/>
  <c r="W329" i="4" s="1"/>
  <c r="AU864" i="4"/>
  <c r="AI864" i="4" s="1"/>
  <c r="W864" i="4" s="1"/>
  <c r="AU598" i="4"/>
  <c r="AI598" i="4" s="1"/>
  <c r="W598" i="4" s="1"/>
  <c r="AU506" i="4"/>
  <c r="AI506" i="4" s="1"/>
  <c r="W506" i="4" s="1"/>
  <c r="AU528" i="4"/>
  <c r="AI528" i="4" s="1"/>
  <c r="W528" i="4" s="1"/>
  <c r="AU86" i="4"/>
  <c r="AI86" i="4" s="1"/>
  <c r="W86" i="4" s="1"/>
  <c r="AU841" i="4"/>
  <c r="AI841" i="4" s="1"/>
  <c r="W841" i="4" s="1"/>
  <c r="AU339" i="4"/>
  <c r="AI339" i="4" s="1"/>
  <c r="W339" i="4" s="1"/>
  <c r="AU957" i="4"/>
  <c r="AI957" i="4" s="1"/>
  <c r="W957" i="4" s="1"/>
  <c r="AU551" i="4"/>
  <c r="AI551" i="4" s="1"/>
  <c r="W551" i="4" s="1"/>
  <c r="AU426" i="4"/>
  <c r="AI426" i="4" s="1"/>
  <c r="W426" i="4" s="1"/>
  <c r="AU962" i="4"/>
  <c r="AI962" i="4" s="1"/>
  <c r="W962" i="4" s="1"/>
  <c r="AU548" i="4"/>
  <c r="AI548" i="4" s="1"/>
  <c r="W548" i="4" s="1"/>
  <c r="AU981" i="4"/>
  <c r="AI981" i="4" s="1"/>
  <c r="W981" i="4" s="1"/>
  <c r="AU600" i="4"/>
  <c r="AI600" i="4" s="1"/>
  <c r="W600" i="4" s="1"/>
  <c r="AU1061" i="4"/>
  <c r="AI1061" i="4" s="1"/>
  <c r="W1061" i="4" s="1"/>
  <c r="AU639" i="4"/>
  <c r="AI639" i="4" s="1"/>
  <c r="W639" i="4" s="1"/>
  <c r="AU16" i="4"/>
  <c r="AI16" i="4" s="1"/>
  <c r="W16" i="4" s="1"/>
  <c r="AU655" i="4"/>
  <c r="AI655" i="4" s="1"/>
  <c r="W655" i="4" s="1"/>
  <c r="AU911" i="4"/>
  <c r="AI911" i="4" s="1"/>
  <c r="W911" i="4" s="1"/>
  <c r="AU1134" i="4"/>
  <c r="AI1134" i="4" s="1"/>
  <c r="W1134" i="4" s="1"/>
  <c r="AU1064" i="4"/>
  <c r="AI1064" i="4" s="1"/>
  <c r="W1064" i="4" s="1"/>
  <c r="AU1099" i="4"/>
  <c r="AI1099" i="4" s="1"/>
  <c r="W1099" i="4" s="1"/>
  <c r="AU1146" i="4"/>
  <c r="AI1146" i="4" s="1"/>
  <c r="W1146" i="4" s="1"/>
  <c r="AU1271" i="4"/>
  <c r="AI1271" i="4" s="1"/>
  <c r="W1271" i="4" s="1"/>
  <c r="AU1163" i="4"/>
  <c r="AI1163" i="4" s="1"/>
  <c r="W1163" i="4" s="1"/>
  <c r="AU1034" i="4"/>
  <c r="AI1034" i="4" s="1"/>
  <c r="W1034" i="4" s="1"/>
  <c r="AU979" i="4"/>
  <c r="AI979" i="4" s="1"/>
  <c r="W979" i="4" s="1"/>
  <c r="AU100" i="4"/>
  <c r="AI100" i="4" s="1"/>
  <c r="W100" i="4" s="1"/>
  <c r="AU580" i="4"/>
  <c r="AI580" i="4" s="1"/>
  <c r="W580" i="4" s="1"/>
  <c r="AU319" i="4"/>
  <c r="AI319" i="4" s="1"/>
  <c r="W319" i="4" s="1"/>
  <c r="AU138" i="4"/>
  <c r="AI138" i="4" s="1"/>
  <c r="W138" i="4" s="1"/>
  <c r="AU389" i="4"/>
  <c r="AI389" i="4" s="1"/>
  <c r="W389" i="4" s="1"/>
  <c r="AU1024" i="4"/>
  <c r="AI1024" i="4" s="1"/>
  <c r="W1024" i="4" s="1"/>
  <c r="AU883" i="4"/>
  <c r="AI883" i="4" s="1"/>
  <c r="W883" i="4" s="1"/>
  <c r="AU425" i="4"/>
  <c r="AI425" i="4" s="1"/>
  <c r="W425" i="4" s="1"/>
  <c r="AU1251" i="4"/>
  <c r="AI1251" i="4" s="1"/>
  <c r="W1251" i="4" s="1"/>
  <c r="AU1105" i="4"/>
  <c r="AI1105" i="4" s="1"/>
  <c r="W1105" i="4" s="1"/>
  <c r="AU1266" i="4"/>
  <c r="AI1266" i="4" s="1"/>
  <c r="W1266" i="4" s="1"/>
  <c r="AU983" i="4"/>
  <c r="AI983" i="4" s="1"/>
  <c r="W983" i="4" s="1"/>
  <c r="AU194" i="4"/>
  <c r="AI194" i="4" s="1"/>
  <c r="W194" i="4" s="1"/>
  <c r="AU466" i="4"/>
  <c r="AI466" i="4" s="1"/>
  <c r="W466" i="4" s="1"/>
  <c r="AU665" i="4"/>
  <c r="AI665" i="4" s="1"/>
  <c r="W665" i="4" s="1"/>
  <c r="AU116" i="4"/>
  <c r="AI116" i="4" s="1"/>
  <c r="W116" i="4" s="1"/>
  <c r="AU832" i="4"/>
  <c r="AI832" i="4" s="1"/>
  <c r="W832" i="4" s="1"/>
  <c r="AU1220" i="4"/>
  <c r="AI1220" i="4" s="1"/>
  <c r="W1220" i="4" s="1"/>
  <c r="AU513" i="4"/>
  <c r="AI513" i="4" s="1"/>
  <c r="W513" i="4" s="1"/>
  <c r="AU295" i="4"/>
  <c r="AI295" i="4" s="1"/>
  <c r="W295" i="4" s="1"/>
  <c r="AU63" i="4"/>
  <c r="AI63" i="4" s="1"/>
  <c r="W63" i="4" s="1"/>
  <c r="AU215" i="4"/>
  <c r="AI215" i="4" s="1"/>
  <c r="W215" i="4" s="1"/>
  <c r="AU266" i="4"/>
  <c r="AI266" i="4" s="1"/>
  <c r="W266" i="4" s="1"/>
  <c r="AU411" i="4"/>
  <c r="AI411" i="4" s="1"/>
  <c r="W411" i="4" s="1"/>
  <c r="AU477" i="4"/>
  <c r="AI477" i="4" s="1"/>
  <c r="W477" i="4" s="1"/>
  <c r="AU147" i="4"/>
  <c r="AI147" i="4" s="1"/>
  <c r="W147" i="4" s="1"/>
  <c r="AU357" i="4"/>
  <c r="AI357" i="4" s="1"/>
  <c r="W357" i="4" s="1"/>
  <c r="AU995" i="4"/>
  <c r="AI995" i="4" s="1"/>
  <c r="W995" i="4" s="1"/>
  <c r="AU932" i="4"/>
  <c r="AI932" i="4" s="1"/>
  <c r="W932" i="4" s="1"/>
  <c r="AU944" i="4"/>
  <c r="AI944" i="4" s="1"/>
  <c r="W944" i="4" s="1"/>
  <c r="AU1033" i="4"/>
  <c r="AI1033" i="4" s="1"/>
  <c r="W1033" i="4" s="1"/>
  <c r="AU817" i="4"/>
  <c r="AI817" i="4" s="1"/>
  <c r="W817" i="4" s="1"/>
  <c r="AU1133" i="4"/>
  <c r="AI1133" i="4" s="1"/>
  <c r="W1133" i="4" s="1"/>
  <c r="AU801" i="4"/>
  <c r="AI801" i="4" s="1"/>
  <c r="W801" i="4" s="1"/>
  <c r="AU996" i="4"/>
  <c r="AI996" i="4" s="1"/>
  <c r="W996" i="4" s="1"/>
  <c r="AU887" i="4"/>
  <c r="AI887" i="4" s="1"/>
  <c r="W887" i="4" s="1"/>
  <c r="AU1189" i="4"/>
  <c r="AI1189" i="4" s="1"/>
  <c r="W1189" i="4" s="1"/>
  <c r="AU863" i="4"/>
  <c r="AI863" i="4" s="1"/>
  <c r="W863" i="4" s="1"/>
  <c r="AU990" i="4"/>
  <c r="AI990" i="4" s="1"/>
  <c r="W990" i="4" s="1"/>
  <c r="AU177" i="4"/>
  <c r="AI177" i="4" s="1"/>
  <c r="W177" i="4" s="1"/>
  <c r="AU1112" i="4"/>
  <c r="AI1112" i="4" s="1"/>
  <c r="W1112" i="4" s="1"/>
  <c r="AU749" i="4"/>
  <c r="AI749" i="4" s="1"/>
  <c r="W749" i="4" s="1"/>
  <c r="AU325" i="4"/>
  <c r="AI325" i="4" s="1"/>
  <c r="W325" i="4" s="1"/>
  <c r="AU989" i="4"/>
  <c r="AI989" i="4" s="1"/>
  <c r="W989" i="4" s="1"/>
  <c r="AU1070" i="4"/>
  <c r="AI1070" i="4" s="1"/>
  <c r="W1070" i="4" s="1"/>
  <c r="AU69" i="4"/>
  <c r="AI69" i="4" s="1"/>
  <c r="W69" i="4" s="1"/>
  <c r="AU618" i="4"/>
  <c r="AI618" i="4" s="1"/>
  <c r="W618" i="4" s="1"/>
  <c r="AU191" i="4"/>
  <c r="AI191" i="4" s="1"/>
  <c r="W191" i="4" s="1"/>
  <c r="AU190" i="4"/>
  <c r="AI190" i="4" s="1"/>
  <c r="W190" i="4" s="1"/>
  <c r="AU294" i="4"/>
  <c r="AI294" i="4" s="1"/>
  <c r="W294" i="4" s="1"/>
  <c r="AU742" i="4"/>
  <c r="AI742" i="4" s="1"/>
  <c r="W742" i="4" s="1"/>
  <c r="AU569" i="4"/>
  <c r="AI569" i="4" s="1"/>
  <c r="W569" i="4" s="1"/>
  <c r="AU712" i="4"/>
  <c r="AI712" i="4" s="1"/>
  <c r="W712" i="4" s="1"/>
  <c r="AU369" i="4"/>
  <c r="AI369" i="4" s="1"/>
  <c r="W369" i="4" s="1"/>
  <c r="AU210" i="4"/>
  <c r="AI210" i="4" s="1"/>
  <c r="W210" i="4" s="1"/>
  <c r="AU260" i="4"/>
  <c r="AI260" i="4" s="1"/>
  <c r="W260" i="4" s="1"/>
  <c r="AU449" i="4"/>
  <c r="AI449" i="4" s="1"/>
  <c r="W449" i="4" s="1"/>
  <c r="AU358" i="4"/>
  <c r="AI358" i="4" s="1"/>
  <c r="W358" i="4" s="1"/>
  <c r="AU788" i="4"/>
  <c r="AI788" i="4" s="1"/>
  <c r="W788" i="4" s="1"/>
  <c r="AU247" i="4"/>
  <c r="AI247" i="4" s="1"/>
  <c r="W247" i="4" s="1"/>
  <c r="AU797" i="4"/>
  <c r="AI797" i="4" s="1"/>
  <c r="W797" i="4" s="1"/>
  <c r="AU821" i="4"/>
  <c r="AI821" i="4" s="1"/>
  <c r="W821" i="4" s="1"/>
  <c r="AU895" i="4"/>
  <c r="AI895" i="4" s="1"/>
  <c r="W895" i="4" s="1"/>
  <c r="AU679" i="4"/>
  <c r="AI679" i="4" s="1"/>
  <c r="W679" i="4" s="1"/>
  <c r="AU994" i="4"/>
  <c r="AI994" i="4" s="1"/>
  <c r="W994" i="4" s="1"/>
  <c r="AU692" i="4"/>
  <c r="AI692" i="4" s="1"/>
  <c r="W692" i="4" s="1"/>
  <c r="AU1039" i="4"/>
  <c r="AI1039" i="4" s="1"/>
  <c r="W1039" i="4" s="1"/>
  <c r="AU902" i="4"/>
  <c r="AI902" i="4" s="1"/>
  <c r="W902" i="4" s="1"/>
  <c r="AU668" i="4"/>
  <c r="AI668" i="4" s="1"/>
  <c r="W668" i="4" s="1"/>
  <c r="AU1081" i="4"/>
  <c r="AI1081" i="4" s="1"/>
  <c r="W1081" i="4" s="1"/>
  <c r="AU812" i="4"/>
  <c r="AI812" i="4" s="1"/>
  <c r="W812" i="4" s="1"/>
  <c r="AU849" i="4"/>
  <c r="AI849" i="4" s="1"/>
  <c r="W849" i="4" s="1"/>
  <c r="AU245" i="4"/>
  <c r="AI245" i="4" s="1"/>
  <c r="W245" i="4" s="1"/>
  <c r="AU53" i="4"/>
  <c r="AI53" i="4" s="1"/>
  <c r="W53" i="4" s="1"/>
  <c r="AU775" i="4"/>
  <c r="AI775" i="4" s="1"/>
  <c r="W775" i="4" s="1"/>
  <c r="AU626" i="4"/>
  <c r="AI626" i="4" s="1"/>
  <c r="W626" i="4" s="1"/>
  <c r="AU435" i="4"/>
  <c r="AI435" i="4" s="1"/>
  <c r="W435" i="4" s="1"/>
  <c r="AU724" i="4"/>
  <c r="AI724" i="4" s="1"/>
  <c r="W724" i="4" s="1"/>
  <c r="AU923" i="4"/>
  <c r="AI923" i="4" s="1"/>
  <c r="W923" i="4" s="1"/>
  <c r="AU982" i="4"/>
  <c r="AI982" i="4" s="1"/>
  <c r="W982" i="4" s="1"/>
  <c r="AU748" i="4"/>
  <c r="AI748" i="4" s="1"/>
  <c r="W748" i="4" s="1"/>
  <c r="AU1111" i="4"/>
  <c r="AI1111" i="4" s="1"/>
  <c r="W1111" i="4" s="1"/>
  <c r="AU454" i="4"/>
  <c r="AI454" i="4" s="1"/>
  <c r="W454" i="4" s="1"/>
  <c r="AU50" i="4"/>
  <c r="AI50" i="4" s="1"/>
  <c r="W50" i="4" s="1"/>
  <c r="AU49" i="4"/>
  <c r="AI49" i="4" s="1"/>
  <c r="W49" i="4" s="1"/>
  <c r="AU617" i="4"/>
  <c r="AI617" i="4" s="1"/>
  <c r="W617" i="4" s="1"/>
  <c r="AU406" i="4"/>
  <c r="AI406" i="4" s="1"/>
  <c r="W406" i="4" s="1"/>
  <c r="AU1247" i="4"/>
  <c r="AI1247" i="4" s="1"/>
  <c r="W1247" i="4" s="1"/>
  <c r="AU566" i="4"/>
  <c r="AI566" i="4" s="1"/>
  <c r="W566" i="4" s="1"/>
  <c r="AU14" i="4"/>
  <c r="AI14" i="4" s="1"/>
  <c r="W14" i="4" s="1"/>
  <c r="AU167" i="4"/>
  <c r="AI167" i="4" s="1"/>
  <c r="W167" i="4" s="1"/>
  <c r="AU977" i="4"/>
  <c r="AI977" i="4" s="1"/>
  <c r="W977" i="4" s="1"/>
  <c r="AU163" i="4"/>
  <c r="AI163" i="4" s="1"/>
  <c r="W163" i="4" s="1"/>
  <c r="AU107" i="4"/>
  <c r="AI107" i="4" s="1"/>
  <c r="W107" i="4" s="1"/>
  <c r="AU288" i="4"/>
  <c r="AI288" i="4" s="1"/>
  <c r="W288" i="4" s="1"/>
  <c r="AU526" i="4"/>
  <c r="AI526" i="4" s="1"/>
  <c r="W526" i="4" s="1"/>
  <c r="AU746" i="4"/>
  <c r="AI746" i="4" s="1"/>
  <c r="W746" i="4" s="1"/>
  <c r="AU688" i="4"/>
  <c r="AI688" i="4" s="1"/>
  <c r="W688" i="4" s="1"/>
  <c r="AU710" i="4"/>
  <c r="AI710" i="4" s="1"/>
  <c r="W710" i="4" s="1"/>
  <c r="AU567" i="4"/>
  <c r="AI567" i="4" s="1"/>
  <c r="W567" i="4" s="1"/>
  <c r="AU898" i="4"/>
  <c r="AI898" i="4" s="1"/>
  <c r="W898" i="4" s="1"/>
  <c r="AU1048" i="4"/>
  <c r="AI1048" i="4" s="1"/>
  <c r="W1048" i="4" s="1"/>
  <c r="AU853" i="4"/>
  <c r="AI853" i="4" s="1"/>
  <c r="W853" i="4" s="1"/>
  <c r="AU1208" i="4"/>
  <c r="AI1208" i="4" s="1"/>
  <c r="W1208" i="4" s="1"/>
  <c r="AU546" i="4"/>
  <c r="AI546" i="4" s="1"/>
  <c r="W546" i="4" s="1"/>
  <c r="AU1242" i="4"/>
  <c r="AI1242" i="4" s="1"/>
  <c r="W1242" i="4" s="1"/>
  <c r="AU556" i="4"/>
  <c r="AI556" i="4" s="1"/>
  <c r="W556" i="4" s="1"/>
  <c r="AU744" i="4"/>
  <c r="AI744" i="4" s="1"/>
  <c r="W744" i="4" s="1"/>
  <c r="AU608" i="4"/>
  <c r="AI608" i="4" s="1"/>
  <c r="W608" i="4" s="1"/>
  <c r="AU714" i="4"/>
  <c r="AI714" i="4" s="1"/>
  <c r="W714" i="4" s="1"/>
  <c r="AU1063" i="4"/>
  <c r="AI1063" i="4" s="1"/>
  <c r="W1063" i="4" s="1"/>
  <c r="AU1165" i="4"/>
  <c r="AI1165" i="4" s="1"/>
  <c r="W1165" i="4" s="1"/>
  <c r="AU658" i="4"/>
  <c r="AI658" i="4" s="1"/>
  <c r="W658" i="4" s="1"/>
  <c r="AU382" i="4"/>
  <c r="AI382" i="4" s="1"/>
  <c r="W382" i="4" s="1"/>
  <c r="AU747" i="4"/>
  <c r="AI747" i="4" s="1"/>
  <c r="W747" i="4" s="1"/>
  <c r="AU137" i="4"/>
  <c r="AI137" i="4" s="1"/>
  <c r="W137" i="4" s="1"/>
  <c r="AU1161" i="4"/>
  <c r="AI1161" i="4" s="1"/>
  <c r="W1161" i="4" s="1"/>
  <c r="AU1225" i="4"/>
  <c r="AI1225" i="4" s="1"/>
  <c r="W1225" i="4" s="1"/>
  <c r="AU462" i="4"/>
  <c r="AI462" i="4" s="1"/>
  <c r="W462" i="4" s="1"/>
  <c r="AU846" i="4"/>
  <c r="AI846" i="4" s="1"/>
  <c r="W846" i="4" s="1"/>
  <c r="AU126" i="4"/>
  <c r="AI126" i="4" s="1"/>
  <c r="W126" i="4" s="1"/>
  <c r="AU597" i="4"/>
  <c r="AI597" i="4" s="1"/>
  <c r="W597" i="4" s="1"/>
  <c r="AU805" i="4"/>
  <c r="AI805" i="4" s="1"/>
  <c r="W805" i="4" s="1"/>
  <c r="AU855" i="4"/>
  <c r="AI855" i="4" s="1"/>
  <c r="W855" i="4" s="1"/>
  <c r="AU94" i="4"/>
  <c r="AI94" i="4" s="1"/>
  <c r="W94" i="4" s="1"/>
  <c r="AU1159" i="4"/>
  <c r="AI1159" i="4" s="1"/>
  <c r="W1159" i="4" s="1"/>
  <c r="AU374" i="4"/>
  <c r="AI374" i="4" s="1"/>
  <c r="W374" i="4" s="1"/>
  <c r="AU612" i="4"/>
  <c r="AI612" i="4" s="1"/>
  <c r="W612" i="4" s="1"/>
  <c r="AU543" i="4"/>
  <c r="AI543" i="4" s="1"/>
  <c r="W543" i="4" s="1"/>
  <c r="AU535" i="4"/>
  <c r="AI535" i="4" s="1"/>
  <c r="W535" i="4" s="1"/>
  <c r="AU739" i="4"/>
  <c r="AI739" i="4" s="1"/>
  <c r="W739" i="4" s="1"/>
  <c r="AU930" i="4"/>
  <c r="AI930" i="4" s="1"/>
  <c r="W930" i="4" s="1"/>
  <c r="AU403" i="4"/>
  <c r="AI403" i="4" s="1"/>
  <c r="W403" i="4" s="1"/>
  <c r="AU717" i="4"/>
  <c r="AI717" i="4" s="1"/>
  <c r="W717" i="4" s="1"/>
  <c r="AU613" i="4"/>
  <c r="AI613" i="4" s="1"/>
  <c r="W613" i="4" s="1"/>
  <c r="AU525" i="4"/>
  <c r="AI525" i="4" s="1"/>
  <c r="W525" i="4" s="1"/>
  <c r="AU677" i="4"/>
  <c r="AI677" i="4" s="1"/>
  <c r="W677" i="4" s="1"/>
  <c r="AU647" i="4"/>
  <c r="AI647" i="4" s="1"/>
  <c r="W647" i="4" s="1"/>
  <c r="AU931" i="4"/>
  <c r="AI931" i="4" s="1"/>
  <c r="W931" i="4" s="1"/>
  <c r="AU1013" i="4"/>
  <c r="AI1013" i="4" s="1"/>
  <c r="W1013" i="4" s="1"/>
  <c r="AU829" i="4"/>
  <c r="AI829" i="4" s="1"/>
  <c r="W829" i="4" s="1"/>
  <c r="AU545" i="4"/>
  <c r="AI545" i="4" s="1"/>
  <c r="W545" i="4" s="1"/>
  <c r="AU174" i="4"/>
  <c r="AI174" i="4" s="1"/>
  <c r="W174" i="4" s="1"/>
  <c r="AU26" i="4"/>
  <c r="AI26" i="4" s="1"/>
  <c r="W26" i="4" s="1"/>
  <c r="AU1008" i="4"/>
  <c r="AI1008" i="4" s="1"/>
  <c r="W1008" i="4" s="1"/>
  <c r="AU487" i="4"/>
  <c r="AI487" i="4" s="1"/>
  <c r="W487" i="4" s="1"/>
  <c r="AU619" i="4"/>
  <c r="AI619" i="4" s="1"/>
  <c r="W619" i="4" s="1"/>
  <c r="AU695" i="4"/>
  <c r="AI695" i="4" s="1"/>
  <c r="W695" i="4" s="1"/>
  <c r="AU390" i="4"/>
  <c r="AI390" i="4" s="1"/>
  <c r="W390" i="4" s="1"/>
  <c r="AU15" i="4"/>
  <c r="AI15" i="4" s="1"/>
  <c r="W15" i="4" s="1"/>
  <c r="AU1113" i="4"/>
  <c r="AI1113" i="4" s="1"/>
  <c r="W1113" i="4" s="1"/>
  <c r="AU906" i="4"/>
  <c r="AI906" i="4" s="1"/>
  <c r="W906" i="4" s="1"/>
  <c r="AU731" i="4"/>
  <c r="AI731" i="4" s="1"/>
  <c r="W731" i="4" s="1"/>
  <c r="AU498" i="4"/>
  <c r="AI498" i="4" s="1"/>
  <c r="W498" i="4" s="1"/>
  <c r="AU601" i="4"/>
  <c r="AI601" i="4" s="1"/>
  <c r="W601" i="4" s="1"/>
  <c r="AU653" i="4"/>
  <c r="AI653" i="4" s="1"/>
  <c r="W653" i="4" s="1"/>
  <c r="AU726" i="4"/>
  <c r="AI726" i="4" s="1"/>
  <c r="W726" i="4" s="1"/>
  <c r="AU1090" i="4"/>
  <c r="AI1090" i="4" s="1"/>
  <c r="W1090" i="4" s="1"/>
  <c r="AU255" i="4"/>
  <c r="AI255" i="4" s="1"/>
  <c r="W255" i="4" s="1"/>
  <c r="AU916" i="4"/>
  <c r="AI916" i="4" s="1"/>
  <c r="W916" i="4" s="1"/>
  <c r="AU164" i="4"/>
  <c r="AI164" i="4" s="1"/>
  <c r="W164" i="4" s="1"/>
  <c r="AU332" i="4"/>
  <c r="AI332" i="4" s="1"/>
  <c r="W332" i="4" s="1"/>
  <c r="AU1185" i="4"/>
  <c r="AI1185" i="4" s="1"/>
  <c r="W1185" i="4" s="1"/>
  <c r="AU430" i="4"/>
  <c r="AI430" i="4" s="1"/>
  <c r="W430" i="4" s="1"/>
  <c r="AU162" i="4"/>
  <c r="AI162" i="4" s="1"/>
  <c r="W162" i="4" s="1"/>
  <c r="AU244" i="4"/>
  <c r="AI244" i="4" s="1"/>
  <c r="W244" i="4" s="1"/>
  <c r="AU1212" i="4"/>
  <c r="AI1212" i="4" s="1"/>
  <c r="W1212" i="4" s="1"/>
  <c r="AU1154" i="4"/>
  <c r="AI1154" i="4" s="1"/>
  <c r="W1154" i="4" s="1"/>
  <c r="AU173" i="4"/>
  <c r="AI173" i="4" s="1"/>
  <c r="W173" i="4" s="1"/>
  <c r="AU1244" i="4"/>
  <c r="AI1244" i="4" s="1"/>
  <c r="W1244" i="4" s="1"/>
  <c r="AU392" i="4"/>
  <c r="AI392" i="4" s="1"/>
  <c r="W392" i="4" s="1"/>
  <c r="AU772" i="4"/>
  <c r="AI772" i="4" s="1"/>
  <c r="W772" i="4" s="1"/>
  <c r="AU66" i="4"/>
  <c r="AI66" i="4" s="1"/>
  <c r="W66" i="4" s="1"/>
  <c r="AU204" i="4"/>
  <c r="AI204" i="4" s="1"/>
  <c r="W204" i="4" s="1"/>
  <c r="AU1045" i="4"/>
  <c r="AI1045" i="4" s="1"/>
  <c r="W1045" i="4" s="1"/>
  <c r="AU315" i="4"/>
  <c r="AI315" i="4" s="1"/>
  <c r="W315" i="4" s="1"/>
  <c r="AU732" i="4"/>
  <c r="AI732" i="4" s="1"/>
  <c r="W732" i="4" s="1"/>
  <c r="AU590" i="4"/>
  <c r="AI590" i="4" s="1"/>
  <c r="W590" i="4" s="1"/>
  <c r="AU549" i="4"/>
  <c r="AI549" i="4" s="1"/>
  <c r="W549" i="4" s="1"/>
  <c r="AU99" i="4"/>
  <c r="AI99" i="4" s="1"/>
  <c r="W99" i="4" s="1"/>
  <c r="AU951" i="4"/>
  <c r="AI951" i="4" s="1"/>
  <c r="W951" i="4" s="1"/>
  <c r="AU1156" i="4"/>
  <c r="AI1156" i="4" s="1"/>
  <c r="W1156" i="4" s="1"/>
  <c r="AU924" i="4"/>
  <c r="AI924" i="4" s="1"/>
  <c r="W924" i="4" s="1"/>
  <c r="AU222" i="4"/>
  <c r="AI222" i="4" s="1"/>
  <c r="W222" i="4" s="1"/>
  <c r="AU741" i="4"/>
  <c r="AI741" i="4" s="1"/>
  <c r="W741" i="4" s="1"/>
  <c r="AU992" i="4"/>
  <c r="AI992" i="4" s="1"/>
  <c r="W992" i="4" s="1"/>
  <c r="AU1175" i="4"/>
  <c r="AI1175" i="4" s="1"/>
  <c r="W1175" i="4" s="1"/>
  <c r="AU908" i="4"/>
  <c r="AI908" i="4" s="1"/>
  <c r="W908" i="4" s="1"/>
  <c r="AU202" i="4"/>
  <c r="AI202" i="4" s="1"/>
  <c r="W202" i="4" s="1"/>
  <c r="AU942" i="4"/>
  <c r="AI942" i="4" s="1"/>
  <c r="W942" i="4" s="1"/>
  <c r="AU553" i="4"/>
  <c r="AI553" i="4" s="1"/>
  <c r="W553" i="4" s="1"/>
  <c r="AU1028" i="4"/>
  <c r="AI1028" i="4" s="1"/>
  <c r="W1028" i="4" s="1"/>
  <c r="AU393" i="4"/>
  <c r="AI393" i="4" s="1"/>
  <c r="W393" i="4" s="1"/>
  <c r="AU1243" i="4"/>
  <c r="AI1243" i="4" s="1"/>
  <c r="W1243" i="4" s="1"/>
  <c r="AU469" i="4"/>
  <c r="AI469" i="4" s="1"/>
  <c r="W469" i="4" s="1"/>
  <c r="AU470" i="4"/>
  <c r="AI470" i="4" s="1"/>
  <c r="W470" i="4" s="1"/>
  <c r="AU83" i="4"/>
  <c r="AI83" i="4" s="1"/>
  <c r="W83" i="4" s="1"/>
  <c r="AU888" i="4"/>
  <c r="AI888" i="4" s="1"/>
  <c r="W888" i="4" s="1"/>
  <c r="AU181" i="4"/>
  <c r="AI181" i="4" s="1"/>
  <c r="W181" i="4" s="1"/>
  <c r="AU602" i="4"/>
  <c r="AI602" i="4" s="1"/>
  <c r="W602" i="4" s="1"/>
  <c r="AU355" i="4"/>
  <c r="AI355" i="4" s="1"/>
  <c r="W355" i="4" s="1"/>
  <c r="AU161" i="4"/>
  <c r="AI161" i="4" s="1"/>
  <c r="W161" i="4" s="1"/>
  <c r="AU681" i="4"/>
  <c r="AI681" i="4" s="1"/>
  <c r="W681" i="4" s="1"/>
  <c r="AU815" i="4"/>
  <c r="AI815" i="4" s="1"/>
  <c r="W815" i="4" s="1"/>
  <c r="AU1009" i="4"/>
  <c r="AI1009" i="4" s="1"/>
  <c r="W1009" i="4" s="1"/>
  <c r="AU682" i="4"/>
  <c r="AI682" i="4" s="1"/>
  <c r="W682" i="4" s="1"/>
  <c r="AU822" i="4"/>
  <c r="AI822" i="4" s="1"/>
  <c r="W822" i="4" s="1"/>
  <c r="AU457" i="4"/>
  <c r="AI457" i="4" s="1"/>
  <c r="W457" i="4" s="1"/>
  <c r="AU272" i="4"/>
  <c r="AI272" i="4" s="1"/>
  <c r="W272" i="4" s="1"/>
  <c r="AU1075" i="4"/>
  <c r="AI1075" i="4" s="1"/>
  <c r="W1075" i="4" s="1"/>
  <c r="AU373" i="4"/>
  <c r="AI373" i="4" s="1"/>
  <c r="W373" i="4" s="1"/>
  <c r="AU337" i="4"/>
  <c r="AI337" i="4" s="1"/>
  <c r="W337" i="4" s="1"/>
  <c r="AU718" i="4"/>
  <c r="AI718" i="4" s="1"/>
  <c r="W718" i="4" s="1"/>
  <c r="AU786" i="4"/>
  <c r="AI786" i="4" s="1"/>
  <c r="W786" i="4" s="1"/>
  <c r="AU1027" i="4"/>
  <c r="AI1027" i="4" s="1"/>
  <c r="W1027" i="4" s="1"/>
  <c r="AU847" i="4"/>
  <c r="AI847" i="4" s="1"/>
  <c r="W847" i="4" s="1"/>
  <c r="AU836" i="4"/>
  <c r="AI836" i="4" s="1"/>
  <c r="W836" i="4" s="1"/>
  <c r="AU413" i="4"/>
  <c r="AI413" i="4" s="1"/>
  <c r="W413" i="4" s="1"/>
  <c r="AU351" i="4"/>
  <c r="AI351" i="4" s="1"/>
  <c r="W351" i="4" s="1"/>
  <c r="AU865" i="4"/>
  <c r="AI865" i="4" s="1"/>
  <c r="W865" i="4" s="1"/>
  <c r="AU90" i="4"/>
  <c r="AI90" i="4" s="1"/>
  <c r="W90" i="4" s="1"/>
  <c r="AU57" i="4"/>
  <c r="AI57" i="4" s="1"/>
  <c r="W57" i="4" s="1"/>
  <c r="AU207" i="4"/>
  <c r="AI207" i="4" s="1"/>
  <c r="W207" i="4" s="1"/>
  <c r="AU386" i="4"/>
  <c r="AI386" i="4" s="1"/>
  <c r="W386" i="4" s="1"/>
  <c r="AU669" i="4"/>
  <c r="AI669" i="4" s="1"/>
  <c r="W669" i="4" s="1"/>
  <c r="AU912" i="4"/>
  <c r="AI912" i="4" s="1"/>
  <c r="W912" i="4" s="1"/>
  <c r="AU536" i="4"/>
  <c r="AI536" i="4" s="1"/>
  <c r="W536" i="4" s="1"/>
  <c r="AU686" i="4"/>
  <c r="AI686" i="4" s="1"/>
  <c r="W686" i="4" s="1"/>
  <c r="AU278" i="4"/>
  <c r="AI278" i="4" s="1"/>
  <c r="W278" i="4" s="1"/>
  <c r="AU585" i="4"/>
  <c r="AI585" i="4" s="1"/>
  <c r="W585" i="4" s="1"/>
  <c r="AU959" i="4"/>
  <c r="AI959" i="4" s="1"/>
  <c r="W959" i="4" s="1"/>
  <c r="AU947" i="4"/>
  <c r="AI947" i="4" s="1"/>
  <c r="W947" i="4" s="1"/>
  <c r="AU904" i="4"/>
  <c r="AI904" i="4" s="1"/>
  <c r="W904" i="4" s="1"/>
  <c r="AU544" i="4"/>
  <c r="AI544" i="4" s="1"/>
  <c r="W544" i="4" s="1"/>
  <c r="AU465" i="4"/>
  <c r="AI465" i="4" s="1"/>
  <c r="W465" i="4" s="1"/>
  <c r="AU238" i="4"/>
  <c r="AI238" i="4" s="1"/>
  <c r="W238" i="4" s="1"/>
  <c r="AU127" i="4"/>
  <c r="AI127" i="4" s="1"/>
  <c r="W127" i="4" s="1"/>
  <c r="AU828" i="4"/>
  <c r="AI828" i="4" s="1"/>
  <c r="W828" i="4" s="1"/>
  <c r="AU499" i="4"/>
  <c r="AI499" i="4" s="1"/>
  <c r="W499" i="4" s="1"/>
  <c r="AU302" i="4"/>
  <c r="AI302" i="4" s="1"/>
  <c r="W302" i="4" s="1"/>
  <c r="AU1262" i="4"/>
  <c r="AI1262" i="4" s="1"/>
  <c r="W1262" i="4" s="1"/>
  <c r="AU169" i="4"/>
  <c r="AI169" i="4" s="1"/>
  <c r="W169" i="4" s="1"/>
  <c r="AU635" i="4"/>
  <c r="AI635" i="4" s="1"/>
  <c r="W635" i="4" s="1"/>
  <c r="AU1180" i="4"/>
  <c r="AI1180" i="4" s="1"/>
  <c r="W1180" i="4" s="1"/>
  <c r="AU12" i="4"/>
  <c r="AI12" i="4" s="1"/>
  <c r="W12" i="4" s="1"/>
  <c r="AU557" i="4"/>
  <c r="AI557" i="4" s="1"/>
  <c r="W557" i="4" s="1"/>
  <c r="AU422" i="4"/>
  <c r="AI422" i="4" s="1"/>
  <c r="W422" i="4" s="1"/>
  <c r="AU423" i="4"/>
  <c r="AI423" i="4" s="1"/>
  <c r="W423" i="4" s="1"/>
  <c r="AU574" i="4"/>
  <c r="AI574" i="4" s="1"/>
  <c r="W574" i="4" s="1"/>
  <c r="AU209" i="4"/>
  <c r="AI209" i="4" s="1"/>
  <c r="W209" i="4" s="1"/>
  <c r="AU809" i="4"/>
  <c r="AI809" i="4" s="1"/>
  <c r="W809" i="4" s="1"/>
  <c r="AU738" i="4"/>
  <c r="AI738" i="4" s="1"/>
  <c r="W738" i="4" s="1"/>
  <c r="AU431" i="4"/>
  <c r="AI431" i="4" s="1"/>
  <c r="W431" i="4" s="1"/>
  <c r="AU348" i="4"/>
  <c r="AI348" i="4" s="1"/>
  <c r="W348" i="4" s="1"/>
  <c r="AU1067" i="4"/>
  <c r="AI1067" i="4" s="1"/>
  <c r="W1067" i="4" s="1"/>
  <c r="AU1260" i="4"/>
  <c r="AI1260" i="4" s="1"/>
  <c r="W1260" i="4" s="1"/>
  <c r="AU201" i="4"/>
  <c r="AI201" i="4" s="1"/>
  <c r="W201" i="4" s="1"/>
  <c r="AU670" i="4"/>
  <c r="AI670" i="4" s="1"/>
  <c r="W670" i="4" s="1"/>
  <c r="AU690" i="4"/>
  <c r="AI690" i="4" s="1"/>
  <c r="W690" i="4" s="1"/>
  <c r="AU558" i="4"/>
  <c r="AI558" i="4" s="1"/>
  <c r="W558" i="4" s="1"/>
  <c r="AU228" i="4"/>
  <c r="AI228" i="4" s="1"/>
  <c r="W228" i="4" s="1"/>
  <c r="AU381" i="4"/>
  <c r="AI381" i="4" s="1"/>
  <c r="W381" i="4" s="1"/>
  <c r="AU249" i="4"/>
  <c r="AI249" i="4" s="1"/>
  <c r="W249" i="4" s="1"/>
  <c r="AU203" i="4"/>
  <c r="AI203" i="4" s="1"/>
  <c r="W203" i="4" s="1"/>
  <c r="AU366" i="4"/>
  <c r="AI366" i="4" s="1"/>
  <c r="W366" i="4" s="1"/>
  <c r="AU168" i="4"/>
  <c r="AI168" i="4" s="1"/>
  <c r="W168" i="4" s="1"/>
  <c r="AU1123" i="4"/>
  <c r="AI1123" i="4" s="1"/>
  <c r="W1123" i="4" s="1"/>
  <c r="AU353" i="4"/>
  <c r="AI353" i="4" s="1"/>
  <c r="W353" i="4" s="1"/>
  <c r="AU1229" i="4"/>
  <c r="AI1229" i="4" s="1"/>
  <c r="W1229" i="4" s="1"/>
  <c r="AU293" i="4"/>
  <c r="AI293" i="4" s="1"/>
  <c r="W293" i="4" s="1"/>
  <c r="AU139" i="4"/>
  <c r="AI139" i="4" s="1"/>
  <c r="W139" i="4" s="1"/>
  <c r="AU468" i="4"/>
  <c r="AI468" i="4" s="1"/>
  <c r="W468" i="4" s="1"/>
  <c r="AU1019" i="4"/>
  <c r="AI1019" i="4" s="1"/>
  <c r="W1019" i="4" s="1"/>
  <c r="AU314" i="4"/>
  <c r="AI314" i="4" s="1"/>
  <c r="W314" i="4" s="1"/>
  <c r="AU625" i="4"/>
  <c r="AI625" i="4" s="1"/>
  <c r="W625" i="4" s="1"/>
  <c r="AU88" i="4"/>
  <c r="AI88" i="4" s="1"/>
  <c r="W88" i="4" s="1"/>
  <c r="AU1131" i="4"/>
  <c r="AI1131" i="4" s="1"/>
  <c r="W1131" i="4" s="1"/>
  <c r="AU720" i="4"/>
  <c r="AI720" i="4" s="1"/>
  <c r="W720" i="4" s="1"/>
  <c r="AU152" i="4"/>
  <c r="AI152" i="4" s="1"/>
  <c r="W152" i="4" s="1"/>
  <c r="AU1132" i="4"/>
  <c r="AI1132" i="4" s="1"/>
  <c r="W1132" i="4" s="1"/>
  <c r="AU275" i="4"/>
  <c r="AI275" i="4" s="1"/>
  <c r="W275" i="4" s="1"/>
  <c r="AU122" i="4"/>
  <c r="AI122" i="4" s="1"/>
  <c r="W122" i="4" s="1"/>
  <c r="AU674" i="4"/>
  <c r="AI674" i="4" s="1"/>
  <c r="W674" i="4" s="1"/>
  <c r="AU109" i="4"/>
  <c r="AI109" i="4" s="1"/>
  <c r="W109" i="4" s="1"/>
  <c r="AU75" i="4"/>
  <c r="AI75" i="4" s="1"/>
  <c r="W75" i="4" s="1"/>
  <c r="AU240" i="4"/>
  <c r="AI240" i="4" s="1"/>
  <c r="W240" i="4" s="1"/>
  <c r="AU1002" i="4"/>
  <c r="AI1002" i="4" s="1"/>
  <c r="W1002" i="4" s="1"/>
  <c r="AU473" i="4"/>
  <c r="AI473" i="4" s="1"/>
  <c r="W473" i="4" s="1"/>
  <c r="AU800" i="4"/>
  <c r="AI800" i="4" s="1"/>
  <c r="W800" i="4" s="1"/>
  <c r="AU143" i="4"/>
  <c r="AI143" i="4" s="1"/>
  <c r="W143" i="4" s="1"/>
  <c r="AU533" i="4"/>
  <c r="AI533" i="4" s="1"/>
  <c r="W533" i="4" s="1"/>
  <c r="AU180" i="4"/>
  <c r="AI180" i="4" s="1"/>
  <c r="W180" i="4" s="1"/>
  <c r="AU334" i="4"/>
  <c r="AI334" i="4" s="1"/>
  <c r="W334" i="4" s="1"/>
  <c r="AU461" i="4"/>
  <c r="AI461" i="4" s="1"/>
  <c r="W461" i="4" s="1"/>
  <c r="AU198" i="4"/>
  <c r="AI198" i="4" s="1"/>
  <c r="W198" i="4" s="1"/>
  <c r="AU554" i="4"/>
  <c r="AI554" i="4" s="1"/>
  <c r="W554" i="4" s="1"/>
  <c r="AU541" i="4"/>
  <c r="AI541" i="4" s="1"/>
  <c r="W541" i="4" s="1"/>
  <c r="AU132" i="4"/>
  <c r="AI132" i="4" s="1"/>
  <c r="W132" i="4" s="1"/>
  <c r="AU586" i="4"/>
  <c r="AI586" i="4" s="1"/>
  <c r="W586" i="4" s="1"/>
  <c r="AU414" i="4"/>
  <c r="AI414" i="4" s="1"/>
  <c r="W414" i="4" s="1"/>
  <c r="AU117" i="4"/>
  <c r="AI117" i="4" s="1"/>
  <c r="W117" i="4" s="1"/>
  <c r="AU1049" i="4"/>
  <c r="AI1049" i="4" s="1"/>
  <c r="W1049" i="4" s="1"/>
  <c r="AU371" i="4"/>
  <c r="AI371" i="4" s="1"/>
  <c r="W371" i="4" s="1"/>
  <c r="AU45" i="4"/>
  <c r="AI45" i="4" s="1"/>
  <c r="W45" i="4" s="1"/>
  <c r="AU562" i="4"/>
  <c r="AI562" i="4" s="1"/>
  <c r="W562" i="4" s="1"/>
  <c r="AU840" i="4"/>
  <c r="AI840" i="4" s="1"/>
  <c r="W840" i="4" s="1"/>
  <c r="AU816" i="4"/>
  <c r="AI816" i="4" s="1"/>
  <c r="W816" i="4" s="1"/>
  <c r="AU1095" i="4"/>
  <c r="AI1095" i="4" s="1"/>
  <c r="W1095" i="4" s="1"/>
  <c r="AU131" i="4"/>
  <c r="AI131" i="4" s="1"/>
  <c r="W131" i="4" s="1"/>
  <c r="AU691" i="4"/>
  <c r="AI691" i="4" s="1"/>
  <c r="W691" i="4" s="1"/>
  <c r="AU783" i="4"/>
  <c r="AI783" i="4" s="1"/>
  <c r="W783" i="4" s="1"/>
  <c r="AU184" i="4"/>
  <c r="AI184" i="4" s="1"/>
  <c r="W184" i="4" s="1"/>
  <c r="AU359" i="4"/>
  <c r="AI359" i="4" s="1"/>
  <c r="W359" i="4" s="1"/>
  <c r="AU73" i="4"/>
  <c r="AI73" i="4" s="1"/>
  <c r="W73" i="4" s="1"/>
  <c r="AU380" i="4"/>
  <c r="AI380" i="4" s="1"/>
  <c r="W380" i="4" s="1"/>
  <c r="AU424" i="4"/>
  <c r="AI424" i="4" s="1"/>
  <c r="W424" i="4" s="1"/>
  <c r="AU398" i="4"/>
  <c r="AI398" i="4" s="1"/>
  <c r="W398" i="4" s="1"/>
  <c r="AU1213" i="4"/>
  <c r="AI1213" i="4" s="1"/>
  <c r="W1213" i="4" s="1"/>
  <c r="AU867" i="4"/>
  <c r="AI867" i="4" s="1"/>
  <c r="W867" i="4" s="1"/>
  <c r="AU594" i="4"/>
  <c r="AI594" i="4" s="1"/>
  <c r="W594" i="4" s="1"/>
  <c r="AU447" i="4"/>
  <c r="AI447" i="4" s="1"/>
  <c r="W447" i="4" s="1"/>
  <c r="AU44" i="4"/>
  <c r="AI44" i="4" s="1"/>
  <c r="W44" i="4" s="1"/>
  <c r="AU93" i="4"/>
  <c r="AI93" i="4" s="1"/>
  <c r="W93" i="4" s="1"/>
  <c r="AU767" i="4"/>
  <c r="AI767" i="4" s="1"/>
  <c r="W767" i="4" s="1"/>
  <c r="AU1256" i="4"/>
  <c r="AI1256" i="4" s="1"/>
  <c r="W1256" i="4" s="1"/>
  <c r="AU1147" i="4"/>
  <c r="AI1147" i="4" s="1"/>
  <c r="W1147" i="4" s="1"/>
  <c r="AU529" i="4"/>
  <c r="AI529" i="4" s="1"/>
  <c r="W529" i="4" s="1"/>
  <c r="AU1215" i="4"/>
  <c r="AI1215" i="4" s="1"/>
  <c r="W1215" i="4" s="1"/>
  <c r="AU1228" i="4"/>
  <c r="AI1228" i="4" s="1"/>
  <c r="W1228" i="4" s="1"/>
  <c r="AU1204" i="4"/>
  <c r="AI1204" i="4" s="1"/>
  <c r="W1204" i="4" s="1"/>
  <c r="AU250" i="4"/>
  <c r="AI250" i="4" s="1"/>
  <c r="W250" i="4" s="1"/>
  <c r="AU269" i="4"/>
  <c r="AI269" i="4" s="1"/>
  <c r="W269" i="4" s="1"/>
  <c r="AU299" i="4"/>
  <c r="AI299" i="4" s="1"/>
  <c r="W299" i="4" s="1"/>
  <c r="AU287" i="4"/>
  <c r="AI287" i="4" s="1"/>
  <c r="W287" i="4" s="1"/>
  <c r="AU1056" i="4"/>
  <c r="AI1056" i="4" s="1"/>
  <c r="W1056" i="4" s="1"/>
  <c r="AU728" i="4"/>
  <c r="AI728" i="4" s="1"/>
  <c r="W728" i="4" s="1"/>
  <c r="AU1144" i="4"/>
  <c r="AI1144" i="4" s="1"/>
  <c r="W1144" i="4" s="1"/>
  <c r="AU397" i="4"/>
  <c r="AI397" i="4" s="1"/>
  <c r="W397" i="4" s="1"/>
  <c r="AU306" i="4"/>
  <c r="AI306" i="4" s="1"/>
  <c r="W306" i="4" s="1"/>
  <c r="AU216" i="4"/>
  <c r="AI216" i="4" s="1"/>
  <c r="W216" i="4" s="1"/>
  <c r="AU984" i="4"/>
  <c r="AI984" i="4" s="1"/>
  <c r="W984" i="4" s="1"/>
  <c r="AU610" i="4"/>
  <c r="AI610" i="4" s="1"/>
  <c r="W610" i="4" s="1"/>
  <c r="AU827" i="4"/>
  <c r="AI827" i="4" s="1"/>
  <c r="W827" i="4" s="1"/>
  <c r="AU220" i="4"/>
  <c r="AI220" i="4" s="1"/>
  <c r="W220" i="4" s="1"/>
  <c r="AU233" i="4"/>
  <c r="AI233" i="4" s="1"/>
  <c r="W233" i="4" s="1"/>
  <c r="AU631" i="4"/>
  <c r="AI631" i="4" s="1"/>
  <c r="W631" i="4" s="1"/>
  <c r="AU1012" i="4"/>
  <c r="AI1012" i="4" s="1"/>
  <c r="W1012" i="4" s="1"/>
  <c r="AU286" i="4"/>
  <c r="AI286" i="4" s="1"/>
  <c r="W286" i="4" s="1"/>
  <c r="AU142" i="4"/>
  <c r="AI142" i="4" s="1"/>
  <c r="W142" i="4" s="1"/>
  <c r="AU523" i="4"/>
  <c r="AI523" i="4" s="1"/>
  <c r="W523" i="4" s="1"/>
  <c r="AU901" i="4"/>
  <c r="AI901" i="4" s="1"/>
  <c r="W901" i="4" s="1"/>
  <c r="AU649" i="4"/>
  <c r="AI649" i="4" s="1"/>
  <c r="W649" i="4" s="1"/>
  <c r="AU581" i="4"/>
  <c r="AI581" i="4" s="1"/>
  <c r="W581" i="4" s="1"/>
  <c r="AU1259" i="4"/>
  <c r="AI1259" i="4" s="1"/>
  <c r="W1259" i="4" s="1"/>
  <c r="AU622" i="4"/>
  <c r="AI622" i="4" s="1"/>
  <c r="W622" i="4" s="1"/>
  <c r="AU479" i="4"/>
  <c r="AI479" i="4" s="1"/>
  <c r="W479" i="4" s="1"/>
  <c r="AU830" i="4"/>
  <c r="AI830" i="4" s="1"/>
  <c r="W830" i="4" s="1"/>
  <c r="AU1199" i="4"/>
  <c r="AI1199" i="4" s="1"/>
  <c r="W1199" i="4" s="1"/>
  <c r="AU402" i="4"/>
  <c r="AI402" i="4" s="1"/>
  <c r="W402" i="4" s="1"/>
  <c r="AU38" i="4"/>
  <c r="AI38" i="4" s="1"/>
  <c r="W38" i="4" s="1"/>
  <c r="AU1057" i="4"/>
  <c r="AI1057" i="4" s="1"/>
  <c r="W1057" i="4" s="1"/>
  <c r="AU476" i="4"/>
  <c r="AI476" i="4" s="1"/>
  <c r="W476" i="4" s="1"/>
  <c r="AU151" i="4"/>
  <c r="AI151" i="4" s="1"/>
  <c r="W151" i="4" s="1"/>
  <c r="AU17" i="4"/>
  <c r="AI17" i="4" s="1"/>
  <c r="W17" i="4" s="1"/>
  <c r="AU321" i="4"/>
  <c r="AI321" i="4" s="1"/>
  <c r="W321" i="4" s="1"/>
  <c r="AU480" i="4"/>
  <c r="AI480" i="4" s="1"/>
  <c r="W480" i="4" s="1"/>
  <c r="AU799" i="4"/>
  <c r="AI799" i="4" s="1"/>
  <c r="W799" i="4" s="1"/>
  <c r="AU765" i="4"/>
  <c r="AI765" i="4" s="1"/>
  <c r="W765" i="4" s="1"/>
  <c r="AU482" i="4"/>
  <c r="AI482" i="4" s="1"/>
  <c r="W482" i="4" s="1"/>
  <c r="AU29" i="4"/>
  <c r="AI29" i="4" s="1"/>
  <c r="W29" i="4" s="1"/>
  <c r="AU1254" i="4"/>
  <c r="AI1254" i="4" s="1"/>
  <c r="W1254" i="4" s="1"/>
  <c r="AU344" i="4"/>
  <c r="AI344" i="4" s="1"/>
  <c r="W344" i="4" s="1"/>
  <c r="AU654" i="4"/>
  <c r="AI654" i="4" s="1"/>
  <c r="W654" i="4" s="1"/>
  <c r="AU1103" i="4"/>
  <c r="AI1103" i="4" s="1"/>
  <c r="W1103" i="4" s="1"/>
  <c r="AU1101" i="4"/>
  <c r="AI1101" i="4" s="1"/>
  <c r="W1101" i="4" s="1"/>
  <c r="AU961" i="4"/>
  <c r="AI961" i="4" s="1"/>
  <c r="W961" i="4" s="1"/>
  <c r="AU258" i="4"/>
  <c r="AI258" i="4" s="1"/>
  <c r="W258" i="4" s="1"/>
  <c r="AU948" i="4"/>
  <c r="AI948" i="4" s="1"/>
  <c r="W948" i="4" s="1"/>
  <c r="AU966" i="4"/>
  <c r="AI966" i="4" s="1"/>
  <c r="W966" i="4" s="1"/>
  <c r="AU949" i="4"/>
  <c r="AI949" i="4" s="1"/>
  <c r="W949" i="4" s="1"/>
  <c r="AU508" i="4"/>
  <c r="AI508" i="4" s="1"/>
  <c r="W508" i="4" s="1"/>
  <c r="AU756" i="4"/>
  <c r="AI756" i="4" s="1"/>
  <c r="W756" i="4" s="1"/>
  <c r="AU105" i="4"/>
  <c r="AI105" i="4" s="1"/>
  <c r="W105" i="4" s="1"/>
  <c r="AU848" i="4"/>
  <c r="AI848" i="4" s="1"/>
  <c r="W848" i="4" s="1"/>
  <c r="AU235" i="4"/>
  <c r="AI235" i="4" s="1"/>
  <c r="W235" i="4" s="1"/>
  <c r="AU844" i="4"/>
  <c r="AI844" i="4" s="1"/>
  <c r="W844" i="4" s="1"/>
  <c r="AU1174" i="4"/>
  <c r="AI1174" i="4" s="1"/>
  <c r="W1174" i="4" s="1"/>
  <c r="AU706" i="4"/>
  <c r="AI706" i="4" s="1"/>
  <c r="W706" i="4" s="1"/>
  <c r="AU645" i="4"/>
  <c r="AI645" i="4" s="1"/>
  <c r="W645" i="4" s="1"/>
  <c r="AU213" i="4"/>
  <c r="AI213" i="4" s="1"/>
  <c r="W213" i="4" s="1"/>
  <c r="AU856" i="4"/>
  <c r="AI856" i="4" s="1"/>
  <c r="W856" i="4" s="1"/>
  <c r="AU1025" i="4"/>
  <c r="AI1025" i="4" s="1"/>
  <c r="W1025" i="4" s="1"/>
  <c r="AU986" i="4"/>
  <c r="AI986" i="4" s="1"/>
  <c r="W986" i="4" s="1"/>
  <c r="AU1106" i="4"/>
  <c r="AI1106" i="4" s="1"/>
  <c r="W1106" i="4" s="1"/>
  <c r="AU298" i="4"/>
  <c r="AI298" i="4" s="1"/>
  <c r="W298" i="4" s="1"/>
  <c r="AU524" i="4"/>
  <c r="AI524" i="4" s="1"/>
  <c r="W524" i="4" s="1"/>
  <c r="AU18" i="4"/>
  <c r="AI18" i="4" s="1"/>
  <c r="W18" i="4" s="1"/>
  <c r="AU1108" i="4"/>
  <c r="AI1108" i="4" s="1"/>
  <c r="W1108" i="4" s="1"/>
  <c r="AU826" i="4"/>
  <c r="AI826" i="4" s="1"/>
  <c r="W826" i="4" s="1"/>
  <c r="AU831" i="4"/>
  <c r="AI831" i="4" s="1"/>
  <c r="W831" i="4" s="1"/>
  <c r="AU842" i="4"/>
  <c r="AI842" i="4" s="1"/>
  <c r="W842" i="4" s="1"/>
  <c r="AU263" i="4"/>
  <c r="AI263" i="4" s="1"/>
  <c r="W263" i="4" s="1"/>
  <c r="AU361" i="4"/>
  <c r="AI361" i="4" s="1"/>
  <c r="W361" i="4" s="1"/>
  <c r="AU650" i="4"/>
  <c r="AI650" i="4" s="1"/>
  <c r="W650" i="4" s="1"/>
  <c r="AU185" i="4"/>
  <c r="AI185" i="4" s="1"/>
  <c r="W185" i="4" s="1"/>
  <c r="AU763" i="4"/>
  <c r="AI763" i="4" s="1"/>
  <c r="W763" i="4" s="1"/>
  <c r="AU1037" i="4"/>
  <c r="AI1037" i="4" s="1"/>
  <c r="W1037" i="4" s="1"/>
  <c r="AU561" i="4"/>
  <c r="AI561" i="4" s="1"/>
  <c r="W561" i="4" s="1"/>
  <c r="AU858" i="4"/>
  <c r="AI858" i="4" s="1"/>
  <c r="W858" i="4" s="1"/>
  <c r="AU273" i="4"/>
  <c r="AI273" i="4" s="1"/>
  <c r="W273" i="4" s="1"/>
  <c r="AU972" i="4"/>
  <c r="AI972" i="4" s="1"/>
  <c r="W972" i="4" s="1"/>
  <c r="AU1188" i="4"/>
  <c r="AI1188" i="4" s="1"/>
  <c r="W1188" i="4" s="1"/>
  <c r="AU195" i="4"/>
  <c r="AI195" i="4" s="1"/>
  <c r="W195" i="4" s="1"/>
  <c r="AU974" i="4"/>
  <c r="AI974" i="4" s="1"/>
  <c r="W974" i="4" s="1"/>
  <c r="AU727" i="4"/>
  <c r="AI727" i="4" s="1"/>
  <c r="W727" i="4" s="1"/>
  <c r="AU708" i="4"/>
  <c r="AI708" i="4" s="1"/>
  <c r="W708" i="4" s="1"/>
  <c r="AU1094" i="4"/>
  <c r="AI1094" i="4" s="1"/>
  <c r="W1094" i="4" s="1"/>
  <c r="AU87" i="4"/>
  <c r="AI87" i="4" s="1"/>
  <c r="W87" i="4" s="1"/>
  <c r="AU507" i="4"/>
  <c r="AI507" i="4" s="1"/>
  <c r="W507" i="4" s="1"/>
  <c r="AU1241" i="4"/>
  <c r="AI1241" i="4" s="1"/>
  <c r="W1241" i="4" s="1"/>
  <c r="AU439" i="4"/>
  <c r="AI439" i="4" s="1"/>
  <c r="W439" i="4" s="1"/>
  <c r="AU1153" i="4"/>
  <c r="AI1153" i="4" s="1"/>
  <c r="W1153" i="4" s="1"/>
  <c r="AU154" i="4"/>
  <c r="AI154" i="4" s="1"/>
  <c r="W154" i="4" s="1"/>
  <c r="AU1122" i="4"/>
  <c r="AI1122" i="4" s="1"/>
  <c r="W1122" i="4" s="1"/>
  <c r="AU694" i="4"/>
  <c r="AI694" i="4" s="1"/>
  <c r="W694" i="4" s="1"/>
  <c r="AU891" i="4"/>
  <c r="AI891" i="4" s="1"/>
  <c r="W891" i="4" s="1"/>
  <c r="AU934" i="4"/>
  <c r="AI934" i="4" s="1"/>
  <c r="W934" i="4" s="1"/>
  <c r="AU70" i="4"/>
  <c r="AI70" i="4" s="1"/>
  <c r="W70" i="4" s="1"/>
  <c r="AU1240" i="4"/>
  <c r="AI1240" i="4" s="1"/>
  <c r="W1240" i="4" s="1"/>
  <c r="AU1149" i="4"/>
  <c r="AI1149" i="4" s="1"/>
  <c r="W1149" i="4" s="1"/>
  <c r="AU537" i="4"/>
  <c r="AI537" i="4" s="1"/>
  <c r="W537" i="4" s="1"/>
  <c r="AU1098" i="4"/>
  <c r="AI1098" i="4" s="1"/>
  <c r="W1098" i="4" s="1"/>
  <c r="AU141" i="4"/>
  <c r="AI141" i="4" s="1"/>
  <c r="W141" i="4" s="1"/>
  <c r="AU914" i="4"/>
  <c r="AI914" i="4" s="1"/>
  <c r="W914" i="4" s="1"/>
  <c r="AU320" i="4"/>
  <c r="AI320" i="4" s="1"/>
  <c r="W320" i="4" s="1"/>
  <c r="AU1255" i="4"/>
  <c r="AI1255" i="4" s="1"/>
  <c r="W1255" i="4" s="1"/>
  <c r="AU925" i="4"/>
  <c r="AI925" i="4" s="1"/>
  <c r="W925" i="4" s="1"/>
  <c r="AU115" i="4"/>
  <c r="AI115" i="4" s="1"/>
  <c r="W115" i="4" s="1"/>
  <c r="AU114" i="4"/>
  <c r="AI114" i="4" s="1"/>
  <c r="W114" i="4" s="1"/>
  <c r="AU350" i="4"/>
  <c r="AI350" i="4" s="1"/>
  <c r="W350" i="4" s="1"/>
  <c r="AU239" i="4"/>
  <c r="AI239" i="4" s="1"/>
  <c r="W239" i="4" s="1"/>
  <c r="AU1032" i="4"/>
  <c r="AI1032" i="4" s="1"/>
  <c r="W1032" i="4" s="1"/>
  <c r="AU1015" i="4"/>
  <c r="AI1015" i="4" s="1"/>
  <c r="W1015" i="4" s="1"/>
  <c r="AU926" i="4"/>
  <c r="AI926" i="4" s="1"/>
  <c r="W926" i="4" s="1"/>
  <c r="AU993" i="4"/>
  <c r="AI993" i="4" s="1"/>
  <c r="W993" i="4" s="1"/>
  <c r="AU758" i="4"/>
  <c r="AI758" i="4" s="1"/>
  <c r="W758" i="4" s="1"/>
  <c r="AU149" i="4"/>
  <c r="AI149" i="4" s="1"/>
  <c r="W149" i="4" s="1"/>
  <c r="AU1068" i="4"/>
  <c r="AI1068" i="4" s="1"/>
  <c r="W1068" i="4" s="1"/>
  <c r="AU1107" i="4"/>
  <c r="AI1107" i="4" s="1"/>
  <c r="W1107" i="4" s="1"/>
  <c r="AU662" i="4"/>
  <c r="AI662" i="4" s="1"/>
  <c r="W662" i="4" s="1"/>
  <c r="AU408" i="4"/>
  <c r="AI408" i="4" s="1"/>
  <c r="W408" i="4" s="1"/>
  <c r="AU1196" i="4"/>
  <c r="AI1196" i="4" s="1"/>
  <c r="W1196" i="4" s="1"/>
  <c r="AU1171" i="4"/>
  <c r="AI1171" i="4" s="1"/>
  <c r="W1171" i="4" s="1"/>
  <c r="AU1127" i="4"/>
  <c r="AI1127" i="4" s="1"/>
  <c r="W1127" i="4" s="1"/>
  <c r="AU1062" i="4"/>
  <c r="AI1062" i="4" s="1"/>
  <c r="W1062" i="4" s="1"/>
  <c r="AU820" i="4"/>
  <c r="AI820" i="4" s="1"/>
  <c r="W820" i="4" s="1"/>
  <c r="AU685" i="4"/>
  <c r="AI685" i="4" s="1"/>
  <c r="W685" i="4" s="1"/>
  <c r="AU716" i="4"/>
  <c r="AI716" i="4" s="1"/>
  <c r="W716" i="4" s="1"/>
  <c r="AU1052" i="4"/>
  <c r="AI1052" i="4" s="1"/>
  <c r="W1052" i="4" s="1"/>
  <c r="AU771" i="4"/>
  <c r="AI771" i="4" s="1"/>
  <c r="W771" i="4" s="1"/>
  <c r="AU532" i="4"/>
  <c r="AI532" i="4" s="1"/>
  <c r="W532" i="4" s="1"/>
  <c r="AU343" i="4"/>
  <c r="AI343" i="4" s="1"/>
  <c r="W343" i="4" s="1"/>
  <c r="AU657" i="4"/>
  <c r="AI657" i="4" s="1"/>
  <c r="W657" i="4" s="1"/>
  <c r="AU963" i="4"/>
  <c r="AI963" i="4" s="1"/>
  <c r="W963" i="4" s="1"/>
  <c r="AU666" i="4"/>
  <c r="AI666" i="4" s="1"/>
  <c r="W666" i="4" s="1"/>
  <c r="AU889" i="4"/>
  <c r="AI889" i="4" s="1"/>
  <c r="W889" i="4" s="1"/>
  <c r="AU1217" i="4"/>
  <c r="AI1217" i="4" s="1"/>
  <c r="W1217" i="4" s="1"/>
  <c r="AU577" i="4"/>
  <c r="AI577" i="4" s="1"/>
  <c r="W577" i="4" s="1"/>
  <c r="AU283" i="4"/>
  <c r="AI283" i="4" s="1"/>
  <c r="W283" i="4" s="1"/>
  <c r="AU1083" i="4"/>
  <c r="AI1083" i="4" s="1"/>
  <c r="W1083" i="4" s="1"/>
  <c r="AU1169" i="4"/>
  <c r="AI1169" i="4" s="1"/>
  <c r="W1169" i="4" s="1"/>
  <c r="AU58" i="4"/>
  <c r="AI58" i="4" s="1"/>
  <c r="W58" i="4" s="1"/>
  <c r="AU446" i="4"/>
  <c r="AI446" i="4" s="1"/>
  <c r="W446" i="4" s="1"/>
  <c r="AU262" i="4"/>
  <c r="AI262" i="4" s="1"/>
  <c r="W262" i="4" s="1"/>
  <c r="AU279" i="4"/>
  <c r="AI279" i="4" s="1"/>
  <c r="W279" i="4" s="1"/>
  <c r="AU1096" i="4"/>
  <c r="AI1096" i="4" s="1"/>
  <c r="W1096" i="4" s="1"/>
  <c r="AU937" i="4"/>
  <c r="AI937" i="4" s="1"/>
  <c r="W937" i="4" s="1"/>
  <c r="AU839" i="4"/>
  <c r="AI839" i="4" s="1"/>
  <c r="W839" i="4" s="1"/>
  <c r="AU570" i="4"/>
  <c r="AI570" i="4" s="1"/>
  <c r="W570" i="4" s="1"/>
  <c r="AU877" i="4"/>
  <c r="AI877" i="4" s="1"/>
  <c r="W877" i="4" s="1"/>
  <c r="AU1086" i="4"/>
  <c r="AI1086" i="4" s="1"/>
  <c r="W1086" i="4" s="1"/>
  <c r="AU661" i="4"/>
  <c r="AI661" i="4" s="1"/>
  <c r="W661" i="4" s="1"/>
  <c r="AU474" i="4"/>
  <c r="AI474" i="4" s="1"/>
  <c r="W474" i="4" s="1"/>
  <c r="AU955" i="4"/>
  <c r="AI955" i="4" s="1"/>
  <c r="W955" i="4" s="1"/>
  <c r="AU35" i="4"/>
  <c r="AI35" i="4" s="1"/>
  <c r="W35" i="4" s="1"/>
  <c r="AU1269" i="4"/>
  <c r="AI1269" i="4" s="1"/>
  <c r="W1269" i="4" s="1"/>
  <c r="AU573" i="4"/>
  <c r="AI573" i="4" s="1"/>
  <c r="W573" i="4" s="1"/>
  <c r="AU868" i="4"/>
  <c r="AI868" i="4" s="1"/>
  <c r="W868" i="4" s="1"/>
  <c r="AU789" i="4"/>
  <c r="AI789" i="4" s="1"/>
  <c r="W789" i="4" s="1"/>
  <c r="AU121" i="4"/>
  <c r="AI121" i="4" s="1"/>
  <c r="W121" i="4" s="1"/>
  <c r="AU941" i="4"/>
  <c r="AI941" i="4" s="1"/>
  <c r="W941" i="4" s="1"/>
  <c r="AU550" i="4"/>
  <c r="AI550" i="4" s="1"/>
  <c r="W550" i="4" s="1"/>
  <c r="AU1181" i="4"/>
  <c r="AI1181" i="4" s="1"/>
  <c r="W1181" i="4" s="1"/>
  <c r="AU428" i="4"/>
  <c r="AI428" i="4" s="1"/>
  <c r="W428" i="4" s="1"/>
  <c r="AU825" i="4"/>
  <c r="AI825" i="4" s="1"/>
  <c r="W825" i="4" s="1"/>
  <c r="AU702" i="4"/>
  <c r="AI702" i="4" s="1"/>
  <c r="W702" i="4" s="1"/>
  <c r="AU1209" i="4"/>
  <c r="AI1209" i="4" s="1"/>
  <c r="W1209" i="4" s="1"/>
  <c r="AU346" i="4"/>
  <c r="AI346" i="4" s="1"/>
  <c r="W346" i="4" s="1"/>
  <c r="AU673" i="4"/>
  <c r="AI673" i="4" s="1"/>
  <c r="W673" i="4" s="1"/>
  <c r="AU652" i="4"/>
  <c r="AI652" i="4" s="1"/>
  <c r="W652" i="4" s="1"/>
  <c r="AQ611" i="4"/>
  <c r="AE611" i="4" s="1"/>
  <c r="S611" i="4" s="1"/>
  <c r="AQ203" i="4"/>
  <c r="AE203" i="4" s="1"/>
  <c r="S203" i="4" s="1"/>
  <c r="AQ731" i="4"/>
  <c r="AE731" i="4" s="1"/>
  <c r="S731" i="4" s="1"/>
  <c r="AQ743" i="4"/>
  <c r="AE743" i="4" s="1"/>
  <c r="S743" i="4" s="1"/>
  <c r="AQ1064" i="4"/>
  <c r="AE1064" i="4" s="1"/>
  <c r="S1064" i="4" s="1"/>
  <c r="AQ188" i="4"/>
  <c r="AE188" i="4" s="1"/>
  <c r="S188" i="4" s="1"/>
  <c r="AQ374" i="4"/>
  <c r="AE374" i="4" s="1"/>
  <c r="S374" i="4" s="1"/>
  <c r="AQ561" i="4"/>
  <c r="AE561" i="4" s="1"/>
  <c r="S561" i="4" s="1"/>
  <c r="AQ451" i="4"/>
  <c r="AE451" i="4" s="1"/>
  <c r="S451" i="4" s="1"/>
  <c r="AQ424" i="4"/>
  <c r="AE424" i="4" s="1"/>
  <c r="S424" i="4" s="1"/>
  <c r="AQ644" i="4"/>
  <c r="AE644" i="4" s="1"/>
  <c r="S644" i="4" s="1"/>
  <c r="AQ872" i="4"/>
  <c r="AE872" i="4" s="1"/>
  <c r="S872" i="4" s="1"/>
  <c r="AQ935" i="4"/>
  <c r="AE935" i="4" s="1"/>
  <c r="S935" i="4" s="1"/>
  <c r="AQ158" i="4"/>
  <c r="AE158" i="4" s="1"/>
  <c r="S158" i="4" s="1"/>
  <c r="AQ772" i="4"/>
  <c r="AE772" i="4" s="1"/>
  <c r="S772" i="4" s="1"/>
  <c r="AQ1096" i="4"/>
  <c r="AE1096" i="4" s="1"/>
  <c r="S1096" i="4" s="1"/>
  <c r="AQ1074" i="4"/>
  <c r="AE1074" i="4" s="1"/>
  <c r="S1074" i="4" s="1"/>
  <c r="AQ1115" i="4"/>
  <c r="AE1115" i="4" s="1"/>
  <c r="S1115" i="4" s="1"/>
  <c r="AQ949" i="4"/>
  <c r="AE949" i="4" s="1"/>
  <c r="S949" i="4" s="1"/>
  <c r="AQ1047" i="4"/>
  <c r="AE1047" i="4" s="1"/>
  <c r="S1047" i="4" s="1"/>
  <c r="AQ764" i="4"/>
  <c r="AE764" i="4" s="1"/>
  <c r="S764" i="4" s="1"/>
  <c r="AQ1015" i="4"/>
  <c r="AE1015" i="4" s="1"/>
  <c r="S1015" i="4" s="1"/>
  <c r="AQ1066" i="4"/>
  <c r="AE1066" i="4" s="1"/>
  <c r="S1066" i="4" s="1"/>
  <c r="AQ767" i="4"/>
  <c r="AE767" i="4" s="1"/>
  <c r="S767" i="4" s="1"/>
  <c r="AQ575" i="4"/>
  <c r="AE575" i="4" s="1"/>
  <c r="S575" i="4" s="1"/>
  <c r="AQ876" i="4"/>
  <c r="AE876" i="4" s="1"/>
  <c r="S876" i="4" s="1"/>
  <c r="AQ38" i="4"/>
  <c r="AE38" i="4" s="1"/>
  <c r="S38" i="4" s="1"/>
  <c r="AQ86" i="4"/>
  <c r="AE86" i="4" s="1"/>
  <c r="S86" i="4" s="1"/>
  <c r="AQ1229" i="4"/>
  <c r="AE1229" i="4" s="1"/>
  <c r="S1229" i="4" s="1"/>
  <c r="AQ314" i="4"/>
  <c r="AE314" i="4" s="1"/>
  <c r="S314" i="4" s="1"/>
  <c r="AQ293" i="4"/>
  <c r="AE293" i="4" s="1"/>
  <c r="S293" i="4" s="1"/>
  <c r="AQ145" i="4"/>
  <c r="AE145" i="4" s="1"/>
  <c r="S145" i="4" s="1"/>
  <c r="AQ618" i="4"/>
  <c r="AE618" i="4" s="1"/>
  <c r="S618" i="4" s="1"/>
  <c r="AQ470" i="4"/>
  <c r="AE470" i="4" s="1"/>
  <c r="S470" i="4" s="1"/>
  <c r="AQ340" i="4"/>
  <c r="AE340" i="4" s="1"/>
  <c r="S340" i="4" s="1"/>
  <c r="AQ608" i="4"/>
  <c r="AE608" i="4" s="1"/>
  <c r="S608" i="4" s="1"/>
  <c r="AQ90" i="4"/>
  <c r="AE90" i="4" s="1"/>
  <c r="S90" i="4" s="1"/>
  <c r="AQ1202" i="4"/>
  <c r="AE1202" i="4" s="1"/>
  <c r="S1202" i="4" s="1"/>
  <c r="AQ1250" i="4"/>
  <c r="AE1250" i="4" s="1"/>
  <c r="S1250" i="4" s="1"/>
  <c r="AQ1027" i="4"/>
  <c r="AE1027" i="4" s="1"/>
  <c r="S1027" i="4" s="1"/>
  <c r="AQ1043" i="4"/>
  <c r="AE1043" i="4" s="1"/>
  <c r="S1043" i="4" s="1"/>
  <c r="AQ1125" i="4"/>
  <c r="AE1125" i="4" s="1"/>
  <c r="S1125" i="4" s="1"/>
  <c r="AQ871" i="4"/>
  <c r="AE871" i="4" s="1"/>
  <c r="S871" i="4" s="1"/>
  <c r="AQ1061" i="4"/>
  <c r="AE1061" i="4" s="1"/>
  <c r="S1061" i="4" s="1"/>
  <c r="AQ706" i="4"/>
  <c r="AE706" i="4" s="1"/>
  <c r="S706" i="4" s="1"/>
  <c r="AQ180" i="4"/>
  <c r="AE180" i="4" s="1"/>
  <c r="S180" i="4" s="1"/>
  <c r="AQ466" i="4"/>
  <c r="AE466" i="4" s="1"/>
  <c r="S466" i="4" s="1"/>
  <c r="AQ959" i="4"/>
  <c r="AE959" i="4" s="1"/>
  <c r="S959" i="4" s="1"/>
  <c r="AQ950" i="4"/>
  <c r="AE950" i="4" s="1"/>
  <c r="S950" i="4" s="1"/>
  <c r="AQ1011" i="4"/>
  <c r="AE1011" i="4" s="1"/>
  <c r="S1011" i="4" s="1"/>
  <c r="AQ1205" i="4"/>
  <c r="AE1205" i="4" s="1"/>
  <c r="S1205" i="4" s="1"/>
  <c r="AQ1006" i="4"/>
  <c r="AE1006" i="4" s="1"/>
  <c r="S1006" i="4" s="1"/>
  <c r="AQ200" i="4"/>
  <c r="AE200" i="4" s="1"/>
  <c r="S200" i="4" s="1"/>
  <c r="AQ784" i="4"/>
  <c r="AE784" i="4" s="1"/>
  <c r="S784" i="4" s="1"/>
  <c r="AQ830" i="4"/>
  <c r="AE830" i="4" s="1"/>
  <c r="S830" i="4" s="1"/>
  <c r="AQ1085" i="4"/>
  <c r="AE1085" i="4" s="1"/>
  <c r="S1085" i="4" s="1"/>
  <c r="AQ878" i="4"/>
  <c r="AE878" i="4" s="1"/>
  <c r="S878" i="4" s="1"/>
  <c r="AQ191" i="4"/>
  <c r="AE191" i="4" s="1"/>
  <c r="S191" i="4" s="1"/>
  <c r="AQ782" i="4"/>
  <c r="AE782" i="4" s="1"/>
  <c r="S782" i="4" s="1"/>
  <c r="AQ1267" i="4"/>
  <c r="AE1267" i="4" s="1"/>
  <c r="S1267" i="4" s="1"/>
  <c r="AQ571" i="4"/>
  <c r="AE571" i="4" s="1"/>
  <c r="S571" i="4" s="1"/>
  <c r="AQ382" i="4"/>
  <c r="AE382" i="4" s="1"/>
  <c r="S382" i="4" s="1"/>
  <c r="AQ582" i="4"/>
  <c r="AE582" i="4" s="1"/>
  <c r="S582" i="4" s="1"/>
  <c r="AQ189" i="4"/>
  <c r="AE189" i="4" s="1"/>
  <c r="S189" i="4" s="1"/>
  <c r="AQ1140" i="4"/>
  <c r="AE1140" i="4" s="1"/>
  <c r="S1140" i="4" s="1"/>
  <c r="AQ56" i="4"/>
  <c r="AE56" i="4" s="1"/>
  <c r="S56" i="4" s="1"/>
  <c r="AQ249" i="4"/>
  <c r="AE249" i="4" s="1"/>
  <c r="S249" i="4" s="1"/>
  <c r="AQ33" i="4"/>
  <c r="AE33" i="4" s="1"/>
  <c r="S33" i="4" s="1"/>
  <c r="AQ300" i="4"/>
  <c r="AE300" i="4" s="1"/>
  <c r="S300" i="4" s="1"/>
  <c r="AQ697" i="4"/>
  <c r="AE697" i="4" s="1"/>
  <c r="S697" i="4" s="1"/>
  <c r="AQ805" i="4"/>
  <c r="AE805" i="4" s="1"/>
  <c r="S805" i="4" s="1"/>
  <c r="AQ463" i="4"/>
  <c r="AE463" i="4" s="1"/>
  <c r="S463" i="4" s="1"/>
  <c r="AQ781" i="4"/>
  <c r="AE781" i="4" s="1"/>
  <c r="S781" i="4" s="1"/>
  <c r="AQ1035" i="4"/>
  <c r="AE1035" i="4" s="1"/>
  <c r="S1035" i="4" s="1"/>
  <c r="AQ240" i="4"/>
  <c r="AE240" i="4" s="1"/>
  <c r="S240" i="4" s="1"/>
  <c r="AQ874" i="4"/>
  <c r="AE874" i="4" s="1"/>
  <c r="S874" i="4" s="1"/>
  <c r="AQ937" i="4"/>
  <c r="AE937" i="4" s="1"/>
  <c r="S937" i="4" s="1"/>
  <c r="AQ924" i="4"/>
  <c r="AE924" i="4" s="1"/>
  <c r="S924" i="4" s="1"/>
  <c r="AQ909" i="4"/>
  <c r="AE909" i="4" s="1"/>
  <c r="S909" i="4" s="1"/>
  <c r="AQ527" i="4"/>
  <c r="AE527" i="4" s="1"/>
  <c r="S527" i="4" s="1"/>
  <c r="AQ652" i="4"/>
  <c r="AE652" i="4" s="1"/>
  <c r="S652" i="4" s="1"/>
  <c r="AQ765" i="4"/>
  <c r="AE765" i="4" s="1"/>
  <c r="S765" i="4" s="1"/>
  <c r="AQ868" i="4"/>
  <c r="AE868" i="4" s="1"/>
  <c r="S868" i="4" s="1"/>
  <c r="AQ396" i="4"/>
  <c r="AE396" i="4" s="1"/>
  <c r="S396" i="4" s="1"/>
  <c r="AQ389" i="4"/>
  <c r="AE389" i="4" s="1"/>
  <c r="S389" i="4" s="1"/>
  <c r="AQ632" i="4"/>
  <c r="AE632" i="4" s="1"/>
  <c r="S632" i="4" s="1"/>
  <c r="AQ601" i="4"/>
  <c r="AE601" i="4" s="1"/>
  <c r="S601" i="4" s="1"/>
  <c r="AQ616" i="4"/>
  <c r="AE616" i="4" s="1"/>
  <c r="S616" i="4" s="1"/>
  <c r="AQ600" i="4"/>
  <c r="AE600" i="4" s="1"/>
  <c r="S600" i="4" s="1"/>
  <c r="AQ677" i="4"/>
  <c r="AE677" i="4" s="1"/>
  <c r="S677" i="4" s="1"/>
  <c r="AQ602" i="4"/>
  <c r="AE602" i="4" s="1"/>
  <c r="S602" i="4" s="1"/>
  <c r="AQ46" i="4"/>
  <c r="AE46" i="4" s="1"/>
  <c r="S46" i="4" s="1"/>
  <c r="AQ220" i="4"/>
  <c r="AE220" i="4" s="1"/>
  <c r="S220" i="4" s="1"/>
  <c r="AQ1050" i="4"/>
  <c r="AE1050" i="4" s="1"/>
  <c r="S1050" i="4" s="1"/>
  <c r="AQ725" i="4"/>
  <c r="AE725" i="4" s="1"/>
  <c r="S725" i="4" s="1"/>
  <c r="AQ669" i="4"/>
  <c r="AE669" i="4" s="1"/>
  <c r="S669" i="4" s="1"/>
  <c r="AQ799" i="4"/>
  <c r="AE799" i="4" s="1"/>
  <c r="S799" i="4" s="1"/>
  <c r="AQ855" i="4"/>
  <c r="AE855" i="4" s="1"/>
  <c r="S855" i="4" s="1"/>
  <c r="AQ918" i="4"/>
  <c r="AE918" i="4" s="1"/>
  <c r="S918" i="4" s="1"/>
  <c r="AQ122" i="4"/>
  <c r="AE122" i="4" s="1"/>
  <c r="S122" i="4" s="1"/>
  <c r="AQ696" i="4"/>
  <c r="AE696" i="4" s="1"/>
  <c r="S696" i="4" s="1"/>
  <c r="AQ1216" i="4"/>
  <c r="AE1216" i="4" s="1"/>
  <c r="S1216" i="4" s="1"/>
  <c r="AQ1160" i="4"/>
  <c r="AE1160" i="4" s="1"/>
  <c r="S1160" i="4" s="1"/>
  <c r="AQ523" i="4"/>
  <c r="AE523" i="4" s="1"/>
  <c r="S523" i="4" s="1"/>
  <c r="AQ748" i="4"/>
  <c r="AE748" i="4" s="1"/>
  <c r="S748" i="4" s="1"/>
  <c r="AQ493" i="4"/>
  <c r="AE493" i="4" s="1"/>
  <c r="S493" i="4" s="1"/>
  <c r="AQ821" i="4"/>
  <c r="AE821" i="4" s="1"/>
  <c r="S821" i="4" s="1"/>
  <c r="AQ120" i="4"/>
  <c r="AE120" i="4" s="1"/>
  <c r="S120" i="4" s="1"/>
  <c r="AQ256" i="4"/>
  <c r="AE256" i="4" s="1"/>
  <c r="S256" i="4" s="1"/>
  <c r="AQ284" i="4"/>
  <c r="AE284" i="4" s="1"/>
  <c r="S284" i="4" s="1"/>
  <c r="AQ458" i="4"/>
  <c r="AE458" i="4" s="1"/>
  <c r="S458" i="4" s="1"/>
  <c r="AQ171" i="4"/>
  <c r="AE171" i="4" s="1"/>
  <c r="S171" i="4" s="1"/>
  <c r="AQ91" i="4"/>
  <c r="AE91" i="4" s="1"/>
  <c r="S91" i="4" s="1"/>
  <c r="AQ1107" i="4"/>
  <c r="AE1107" i="4" s="1"/>
  <c r="S1107" i="4" s="1"/>
  <c r="AQ274" i="4"/>
  <c r="AE274" i="4" s="1"/>
  <c r="S274" i="4" s="1"/>
  <c r="AQ612" i="4"/>
  <c r="AE612" i="4" s="1"/>
  <c r="S612" i="4" s="1"/>
  <c r="AQ698" i="4"/>
  <c r="AE698" i="4" s="1"/>
  <c r="S698" i="4" s="1"/>
  <c r="AQ1133" i="4"/>
  <c r="AE1133" i="4" s="1"/>
  <c r="S1133" i="4" s="1"/>
  <c r="AQ1057" i="4"/>
  <c r="AE1057" i="4" s="1"/>
  <c r="S1057" i="4" s="1"/>
  <c r="AQ506" i="4"/>
  <c r="AE506" i="4" s="1"/>
  <c r="S506" i="4" s="1"/>
  <c r="AQ542" i="4"/>
  <c r="AE542" i="4" s="1"/>
  <c r="S542" i="4" s="1"/>
  <c r="AQ755" i="4"/>
  <c r="AE755" i="4" s="1"/>
  <c r="S755" i="4" s="1"/>
  <c r="AQ847" i="4"/>
  <c r="AE847" i="4" s="1"/>
  <c r="S847" i="4" s="1"/>
  <c r="AQ841" i="4"/>
  <c r="AE841" i="4" s="1"/>
  <c r="S841" i="4" s="1"/>
  <c r="AQ680" i="4"/>
  <c r="AE680" i="4" s="1"/>
  <c r="S680" i="4" s="1"/>
  <c r="AQ887" i="4"/>
  <c r="AE887" i="4" s="1"/>
  <c r="S887" i="4" s="1"/>
  <c r="AQ736" i="4"/>
  <c r="AE736" i="4" s="1"/>
  <c r="S736" i="4" s="1"/>
  <c r="AQ329" i="4"/>
  <c r="AE329" i="4" s="1"/>
  <c r="S329" i="4" s="1"/>
  <c r="AQ323" i="4"/>
  <c r="AE323" i="4" s="1"/>
  <c r="S323" i="4" s="1"/>
  <c r="AQ788" i="4"/>
  <c r="AE788" i="4" s="1"/>
  <c r="S788" i="4" s="1"/>
  <c r="AQ835" i="4"/>
  <c r="AE835" i="4" s="1"/>
  <c r="S835" i="4" s="1"/>
  <c r="AQ756" i="4"/>
  <c r="AE756" i="4" s="1"/>
  <c r="S756" i="4" s="1"/>
  <c r="AQ759" i="4"/>
  <c r="AE759" i="4" s="1"/>
  <c r="S759" i="4" s="1"/>
  <c r="AQ275" i="4"/>
  <c r="AE275" i="4" s="1"/>
  <c r="S275" i="4" s="1"/>
  <c r="AQ1095" i="4"/>
  <c r="AE1095" i="4" s="1"/>
  <c r="S1095" i="4" s="1"/>
  <c r="AQ620" i="4"/>
  <c r="AE620" i="4" s="1"/>
  <c r="S620" i="4" s="1"/>
  <c r="AQ646" i="4"/>
  <c r="AE646" i="4" s="1"/>
  <c r="S646" i="4" s="1"/>
  <c r="AQ649" i="4"/>
  <c r="AE649" i="4" s="1"/>
  <c r="S649" i="4" s="1"/>
  <c r="AQ412" i="4"/>
  <c r="AE412" i="4" s="1"/>
  <c r="S412" i="4" s="1"/>
  <c r="AQ442" i="4"/>
  <c r="AE442" i="4" s="1"/>
  <c r="S442" i="4" s="1"/>
  <c r="AQ976" i="4"/>
  <c r="AE976" i="4" s="1"/>
  <c r="S976" i="4" s="1"/>
  <c r="AQ1201" i="4"/>
  <c r="AE1201" i="4" s="1"/>
  <c r="S1201" i="4" s="1"/>
  <c r="AQ317" i="4"/>
  <c r="AE317" i="4" s="1"/>
  <c r="S317" i="4" s="1"/>
  <c r="AQ431" i="4"/>
  <c r="AE431" i="4" s="1"/>
  <c r="S431" i="4" s="1"/>
  <c r="AQ174" i="4"/>
  <c r="AE174" i="4" s="1"/>
  <c r="S174" i="4" s="1"/>
  <c r="AQ403" i="4"/>
  <c r="AE403" i="4" s="1"/>
  <c r="S403" i="4" s="1"/>
  <c r="AQ613" i="4"/>
  <c r="AE613" i="4" s="1"/>
  <c r="S613" i="4" s="1"/>
  <c r="AQ1037" i="4"/>
  <c r="AE1037" i="4" s="1"/>
  <c r="S1037" i="4" s="1"/>
  <c r="AQ957" i="4"/>
  <c r="AE957" i="4" s="1"/>
  <c r="S957" i="4" s="1"/>
  <c r="AQ977" i="4"/>
  <c r="AE977" i="4" s="1"/>
  <c r="S977" i="4" s="1"/>
  <c r="AQ454" i="4"/>
  <c r="AE454" i="4" s="1"/>
  <c r="S454" i="4" s="1"/>
  <c r="AQ775" i="4"/>
  <c r="AE775" i="4" s="1"/>
  <c r="S775" i="4" s="1"/>
  <c r="AQ857" i="4"/>
  <c r="AE857" i="4" s="1"/>
  <c r="S857" i="4" s="1"/>
  <c r="AQ501" i="4"/>
  <c r="AE501" i="4" s="1"/>
  <c r="S501" i="4" s="1"/>
  <c r="AQ436" i="4"/>
  <c r="AE436" i="4" s="1"/>
  <c r="S436" i="4" s="1"/>
  <c r="AQ628" i="4"/>
  <c r="AE628" i="4" s="1"/>
  <c r="S628" i="4" s="1"/>
  <c r="AQ490" i="4"/>
  <c r="AE490" i="4" s="1"/>
  <c r="S490" i="4" s="1"/>
  <c r="AQ664" i="4"/>
  <c r="AE664" i="4" s="1"/>
  <c r="S664" i="4" s="1"/>
  <c r="AQ729" i="4"/>
  <c r="AE729" i="4" s="1"/>
  <c r="S729" i="4" s="1"/>
  <c r="AQ681" i="4"/>
  <c r="AE681" i="4" s="1"/>
  <c r="S681" i="4" s="1"/>
  <c r="AQ427" i="4"/>
  <c r="AE427" i="4" s="1"/>
  <c r="S427" i="4" s="1"/>
  <c r="AQ411" i="4"/>
  <c r="AE411" i="4" s="1"/>
  <c r="S411" i="4" s="1"/>
  <c r="AQ447" i="4"/>
  <c r="AE447" i="4" s="1"/>
  <c r="S447" i="4" s="1"/>
  <c r="AQ497" i="4"/>
  <c r="AE497" i="4" s="1"/>
  <c r="S497" i="4" s="1"/>
  <c r="AQ670" i="4"/>
  <c r="AE670" i="4" s="1"/>
  <c r="S670" i="4" s="1"/>
  <c r="AQ734" i="4"/>
  <c r="AE734" i="4" s="1"/>
  <c r="S734" i="4" s="1"/>
  <c r="AQ390" i="4"/>
  <c r="AE390" i="4" s="1"/>
  <c r="S390" i="4" s="1"/>
  <c r="AQ1242" i="4"/>
  <c r="AE1242" i="4" s="1"/>
  <c r="S1242" i="4" s="1"/>
  <c r="AQ1007" i="4"/>
  <c r="AE1007" i="4" s="1"/>
  <c r="S1007" i="4" s="1"/>
  <c r="AQ1251" i="4"/>
  <c r="AE1251" i="4" s="1"/>
  <c r="S1251" i="4" s="1"/>
  <c r="AQ119" i="4"/>
  <c r="AE119" i="4" s="1"/>
  <c r="S119" i="4" s="1"/>
  <c r="AQ518" i="4"/>
  <c r="AE518" i="4" s="1"/>
  <c r="S518" i="4" s="1"/>
  <c r="AQ37" i="4"/>
  <c r="AE37" i="4" s="1"/>
  <c r="S37" i="4" s="1"/>
  <c r="AQ1016" i="4"/>
  <c r="AE1016" i="4" s="1"/>
  <c r="S1016" i="4" s="1"/>
  <c r="AQ352" i="4"/>
  <c r="AE352" i="4" s="1"/>
  <c r="S352" i="4" s="1"/>
  <c r="AQ1054" i="4"/>
  <c r="AE1054" i="4" s="1"/>
  <c r="S1054" i="4" s="1"/>
  <c r="AQ34" i="4"/>
  <c r="AE34" i="4" s="1"/>
  <c r="S34" i="4" s="1"/>
  <c r="AQ1186" i="4"/>
  <c r="AE1186" i="4" s="1"/>
  <c r="S1186" i="4" s="1"/>
  <c r="AQ873" i="4"/>
  <c r="AE873" i="4" s="1"/>
  <c r="S873" i="4" s="1"/>
  <c r="AQ407" i="4"/>
  <c r="AE407" i="4" s="1"/>
  <c r="S407" i="4" s="1"/>
  <c r="AQ800" i="4"/>
  <c r="AE800" i="4" s="1"/>
  <c r="S800" i="4" s="1"/>
  <c r="AQ243" i="4"/>
  <c r="AE243" i="4" s="1"/>
  <c r="S243" i="4" s="1"/>
  <c r="AQ560" i="4"/>
  <c r="AE560" i="4" s="1"/>
  <c r="S560" i="4" s="1"/>
  <c r="AQ693" i="4"/>
  <c r="AE693" i="4" s="1"/>
  <c r="S693" i="4" s="1"/>
  <c r="AQ617" i="4"/>
  <c r="AE617" i="4" s="1"/>
  <c r="S617" i="4" s="1"/>
  <c r="AQ405" i="4"/>
  <c r="AE405" i="4" s="1"/>
  <c r="S405" i="4" s="1"/>
  <c r="AQ225" i="4"/>
  <c r="AE225" i="4" s="1"/>
  <c r="S225" i="4" s="1"/>
  <c r="AQ422" i="4"/>
  <c r="AE422" i="4" s="1"/>
  <c r="S422" i="4" s="1"/>
  <c r="AQ476" i="4"/>
  <c r="AE476" i="4" s="1"/>
  <c r="S476" i="4" s="1"/>
  <c r="AQ10" i="4"/>
  <c r="AE10" i="4" s="1"/>
  <c r="S10" i="4" s="1"/>
  <c r="AQ489" i="4"/>
  <c r="AE489" i="4" s="1"/>
  <c r="S489" i="4" s="1"/>
  <c r="AQ472" i="4"/>
  <c r="AE472" i="4" s="1"/>
  <c r="S472" i="4" s="1"/>
  <c r="AQ531" i="4"/>
  <c r="AE531" i="4" s="1"/>
  <c r="S531" i="4" s="1"/>
  <c r="AQ549" i="4"/>
  <c r="AE549" i="4" s="1"/>
  <c r="S549" i="4" s="1"/>
  <c r="AQ1081" i="4"/>
  <c r="AE1081" i="4" s="1"/>
  <c r="S1081" i="4" s="1"/>
  <c r="AQ552" i="4"/>
  <c r="AE552" i="4" s="1"/>
  <c r="S552" i="4" s="1"/>
  <c r="AQ1144" i="4"/>
  <c r="AE1144" i="4" s="1"/>
  <c r="S1144" i="4" s="1"/>
  <c r="AQ829" i="4"/>
  <c r="AE829" i="4" s="1"/>
  <c r="S829" i="4" s="1"/>
  <c r="AQ914" i="4"/>
  <c r="AE914" i="4" s="1"/>
  <c r="S914" i="4" s="1"/>
  <c r="AQ820" i="4"/>
  <c r="AE820" i="4" s="1"/>
  <c r="S820" i="4" s="1"/>
  <c r="AQ380" i="4"/>
  <c r="AE380" i="4" s="1"/>
  <c r="S380" i="4" s="1"/>
  <c r="AQ163" i="4"/>
  <c r="AE163" i="4" s="1"/>
  <c r="S163" i="4" s="1"/>
  <c r="AQ193" i="4"/>
  <c r="AE193" i="4" s="1"/>
  <c r="S193" i="4" s="1"/>
  <c r="AQ1138" i="4"/>
  <c r="AE1138" i="4" s="1"/>
  <c r="S1138" i="4" s="1"/>
  <c r="AQ757" i="4"/>
  <c r="AE757" i="4" s="1"/>
  <c r="S757" i="4" s="1"/>
  <c r="AQ1167" i="4"/>
  <c r="AE1167" i="4" s="1"/>
  <c r="S1167" i="4" s="1"/>
  <c r="AQ28" i="4"/>
  <c r="AE28" i="4" s="1"/>
  <c r="S28" i="4" s="1"/>
  <c r="AQ59" i="4"/>
  <c r="AE59" i="4" s="1"/>
  <c r="S59" i="4" s="1"/>
  <c r="AQ1231" i="4"/>
  <c r="AE1231" i="4" s="1"/>
  <c r="S1231" i="4" s="1"/>
  <c r="AQ1059" i="4"/>
  <c r="AE1059" i="4" s="1"/>
  <c r="S1059" i="4" s="1"/>
  <c r="AQ99" i="4"/>
  <c r="AE99" i="4" s="1"/>
  <c r="S99" i="4" s="1"/>
  <c r="AQ735" i="4"/>
  <c r="AE735" i="4" s="1"/>
  <c r="S735" i="4" s="1"/>
  <c r="AQ906" i="4"/>
  <c r="AE906" i="4" s="1"/>
  <c r="S906" i="4" s="1"/>
  <c r="AQ604" i="4"/>
  <c r="AE604" i="4" s="1"/>
  <c r="S604" i="4" s="1"/>
  <c r="AQ313" i="4"/>
  <c r="AE313" i="4" s="1"/>
  <c r="S313" i="4" s="1"/>
  <c r="AQ84" i="4"/>
  <c r="AE84" i="4" s="1"/>
  <c r="S84" i="4" s="1"/>
  <c r="AQ101" i="4"/>
  <c r="AE101" i="4" s="1"/>
  <c r="S101" i="4" s="1"/>
  <c r="AQ588" i="4"/>
  <c r="AE588" i="4" s="1"/>
  <c r="S588" i="4" s="1"/>
  <c r="AQ913" i="4"/>
  <c r="AE913" i="4" s="1"/>
  <c r="S913" i="4" s="1"/>
  <c r="AQ1078" i="4"/>
  <c r="AE1078" i="4" s="1"/>
  <c r="S1078" i="4" s="1"/>
  <c r="AQ1139" i="4"/>
  <c r="AE1139" i="4" s="1"/>
  <c r="S1139" i="4" s="1"/>
  <c r="AQ1039" i="4"/>
  <c r="AE1039" i="4" s="1"/>
  <c r="S1039" i="4" s="1"/>
  <c r="AQ1227" i="4"/>
  <c r="AE1227" i="4" s="1"/>
  <c r="S1227" i="4" s="1"/>
  <c r="AQ27" i="4"/>
  <c r="AE27" i="4" s="1"/>
  <c r="S27" i="4" s="1"/>
  <c r="AQ222" i="4"/>
  <c r="AE222" i="4" s="1"/>
  <c r="S222" i="4" s="1"/>
  <c r="AQ351" i="4"/>
  <c r="AE351" i="4" s="1"/>
  <c r="S351" i="4" s="1"/>
  <c r="AQ559" i="4"/>
  <c r="AE559" i="4" s="1"/>
  <c r="S559" i="4" s="1"/>
  <c r="AQ879" i="4"/>
  <c r="AE879" i="4" s="1"/>
  <c r="S879" i="4" s="1"/>
  <c r="AQ641" i="4"/>
  <c r="AE641" i="4" s="1"/>
  <c r="S641" i="4" s="1"/>
  <c r="AQ395" i="4"/>
  <c r="AE395" i="4" s="1"/>
  <c r="S395" i="4" s="1"/>
  <c r="AQ369" i="4"/>
  <c r="AE369" i="4" s="1"/>
  <c r="S369" i="4" s="1"/>
  <c r="AQ183" i="4"/>
  <c r="AE183" i="4" s="1"/>
  <c r="S183" i="4" s="1"/>
  <c r="AQ952" i="4"/>
  <c r="AE952" i="4" s="1"/>
  <c r="S952" i="4" s="1"/>
  <c r="AQ78" i="4"/>
  <c r="AE78" i="4" s="1"/>
  <c r="S78" i="4" s="1"/>
  <c r="AQ339" i="4"/>
  <c r="AE339" i="4" s="1"/>
  <c r="S339" i="4" s="1"/>
  <c r="AQ373" i="4"/>
  <c r="AE373" i="4" s="1"/>
  <c r="S373" i="4" s="1"/>
  <c r="AQ625" i="4"/>
  <c r="AE625" i="4" s="1"/>
  <c r="S625" i="4" s="1"/>
  <c r="AQ63" i="4"/>
  <c r="AE63" i="4" s="1"/>
  <c r="S63" i="4" s="1"/>
  <c r="AQ62" i="4"/>
  <c r="AE62" i="4" s="1"/>
  <c r="S62" i="4" s="1"/>
  <c r="AQ213" i="4"/>
  <c r="AE213" i="4" s="1"/>
  <c r="S213" i="4" s="1"/>
  <c r="AQ116" i="4"/>
  <c r="AE116" i="4" s="1"/>
  <c r="S116" i="4" s="1"/>
  <c r="AQ434" i="4"/>
  <c r="AE434" i="4" s="1"/>
  <c r="S434" i="4" s="1"/>
  <c r="AQ766" i="4"/>
  <c r="AE766" i="4" s="1"/>
  <c r="S766" i="4" s="1"/>
  <c r="AQ576" i="4"/>
  <c r="AE576" i="4" s="1"/>
  <c r="S576" i="4" s="1"/>
  <c r="AQ201" i="4"/>
  <c r="AE201" i="4" s="1"/>
  <c r="S201" i="4" s="1"/>
  <c r="AQ966" i="4"/>
  <c r="AE966" i="4" s="1"/>
  <c r="S966" i="4" s="1"/>
  <c r="AQ567" i="4"/>
  <c r="AE567" i="4" s="1"/>
  <c r="S567" i="4" s="1"/>
  <c r="AQ684" i="4"/>
  <c r="AE684" i="4" s="1"/>
  <c r="S684" i="4" s="1"/>
  <c r="AQ656" i="4"/>
  <c r="AE656" i="4" s="1"/>
  <c r="S656" i="4" s="1"/>
  <c r="AQ723" i="4"/>
  <c r="AE723" i="4" s="1"/>
  <c r="S723" i="4" s="1"/>
  <c r="AQ102" i="4"/>
  <c r="AE102" i="4" s="1"/>
  <c r="S102" i="4" s="1"/>
  <c r="AQ1173" i="4"/>
  <c r="AE1173" i="4" s="1"/>
  <c r="S1173" i="4" s="1"/>
  <c r="AQ192" i="4"/>
  <c r="AE192" i="4" s="1"/>
  <c r="S192" i="4" s="1"/>
  <c r="AQ973" i="4"/>
  <c r="AE973" i="4" s="1"/>
  <c r="S973" i="4" s="1"/>
  <c r="AQ316" i="4"/>
  <c r="AE316" i="4" s="1"/>
  <c r="S316" i="4" s="1"/>
  <c r="AQ555" i="4"/>
  <c r="AE555" i="4" s="1"/>
  <c r="S555" i="4" s="1"/>
  <c r="AQ1238" i="4"/>
  <c r="AE1238" i="4" s="1"/>
  <c r="S1238" i="4" s="1"/>
  <c r="AQ895" i="4"/>
  <c r="AE895" i="4" s="1"/>
  <c r="S895" i="4" s="1"/>
  <c r="AQ1051" i="4"/>
  <c r="AE1051" i="4" s="1"/>
  <c r="S1051" i="4" s="1"/>
  <c r="AQ593" i="4"/>
  <c r="AE593" i="4" s="1"/>
  <c r="S593" i="4" s="1"/>
  <c r="AQ197" i="4"/>
  <c r="AE197" i="4" s="1"/>
  <c r="S197" i="4" s="1"/>
  <c r="AQ384" i="4"/>
  <c r="AE384" i="4" s="1"/>
  <c r="S384" i="4" s="1"/>
  <c r="AQ584" i="4"/>
  <c r="AE584" i="4" s="1"/>
  <c r="S584" i="4" s="1"/>
  <c r="AQ572" i="4"/>
  <c r="AE572" i="4" s="1"/>
  <c r="S572" i="4" s="1"/>
  <c r="AQ568" i="4"/>
  <c r="AE568" i="4" s="1"/>
  <c r="S568" i="4" s="1"/>
  <c r="AQ1008" i="4"/>
  <c r="AE1008" i="4" s="1"/>
  <c r="S1008" i="4" s="1"/>
  <c r="AQ32" i="4"/>
  <c r="AE32" i="4" s="1"/>
  <c r="S32" i="4" s="1"/>
  <c r="AQ264" i="4"/>
  <c r="AE264" i="4" s="1"/>
  <c r="S264" i="4" s="1"/>
  <c r="AQ327" i="4"/>
  <c r="AE327" i="4" s="1"/>
  <c r="S327" i="4" s="1"/>
  <c r="AQ298" i="4"/>
  <c r="AE298" i="4" s="1"/>
  <c r="S298" i="4" s="1"/>
  <c r="AQ321" i="4"/>
  <c r="AE321" i="4" s="1"/>
  <c r="S321" i="4" s="1"/>
  <c r="AQ50" i="4"/>
  <c r="AE50" i="4" s="1"/>
  <c r="S50" i="4" s="1"/>
  <c r="AQ1165" i="4"/>
  <c r="AE1165" i="4" s="1"/>
  <c r="S1165" i="4" s="1"/>
  <c r="AQ237" i="4"/>
  <c r="AE237" i="4" s="1"/>
  <c r="S237" i="4" s="1"/>
  <c r="AQ209" i="4"/>
  <c r="AE209" i="4" s="1"/>
  <c r="S209" i="4" s="1"/>
  <c r="AQ556" i="4"/>
  <c r="AE556" i="4" s="1"/>
  <c r="S556" i="4" s="1"/>
  <c r="AQ440" i="4"/>
  <c r="AE440" i="4" s="1"/>
  <c r="S440" i="4" s="1"/>
  <c r="AQ711" i="4"/>
  <c r="AE711" i="4" s="1"/>
  <c r="S711" i="4" s="1"/>
  <c r="AQ1174" i="4"/>
  <c r="AE1174" i="4" s="1"/>
  <c r="S1174" i="4" s="1"/>
  <c r="AQ1270" i="4"/>
  <c r="AE1270" i="4" s="1"/>
  <c r="S1270" i="4" s="1"/>
  <c r="AQ85" i="4"/>
  <c r="AE85" i="4" s="1"/>
  <c r="S85" i="4" s="1"/>
  <c r="AQ167" i="4"/>
  <c r="AE167" i="4" s="1"/>
  <c r="S167" i="4" s="1"/>
  <c r="AQ1105" i="4"/>
  <c r="AE1105" i="4" s="1"/>
  <c r="S1105" i="4" s="1"/>
  <c r="AQ580" i="4"/>
  <c r="AE580" i="4" s="1"/>
  <c r="S580" i="4" s="1"/>
  <c r="AQ921" i="4"/>
  <c r="AE921" i="4" s="1"/>
  <c r="S921" i="4" s="1"/>
  <c r="AQ139" i="4"/>
  <c r="AE139" i="4" s="1"/>
  <c r="S139" i="4" s="1"/>
  <c r="AQ1243" i="4"/>
  <c r="AE1243" i="4" s="1"/>
  <c r="S1243" i="4" s="1"/>
  <c r="AQ218" i="4"/>
  <c r="AE218" i="4" s="1"/>
  <c r="S218" i="4" s="1"/>
  <c r="AQ500" i="4"/>
  <c r="AE500" i="4" s="1"/>
  <c r="S500" i="4" s="1"/>
  <c r="AQ715" i="4"/>
  <c r="AE715" i="4" s="1"/>
  <c r="S715" i="4" s="1"/>
  <c r="AQ890" i="4"/>
  <c r="AE890" i="4" s="1"/>
  <c r="S890" i="4" s="1"/>
  <c r="AQ1048" i="4"/>
  <c r="AE1048" i="4" s="1"/>
  <c r="S1048" i="4" s="1"/>
  <c r="AQ990" i="4"/>
  <c r="AE990" i="4" s="1"/>
  <c r="S990" i="4" s="1"/>
  <c r="AQ856" i="4"/>
  <c r="AE856" i="4" s="1"/>
  <c r="S856" i="4" s="1"/>
  <c r="AQ573" i="4"/>
  <c r="AE573" i="4" s="1"/>
  <c r="S573" i="4" s="1"/>
  <c r="AQ941" i="4"/>
  <c r="AE941" i="4" s="1"/>
  <c r="S941" i="4" s="1"/>
  <c r="AQ1185" i="4"/>
  <c r="AE1185" i="4" s="1"/>
  <c r="S1185" i="4" s="1"/>
  <c r="AQ456" i="4"/>
  <c r="AE456" i="4" s="1"/>
  <c r="S456" i="4" s="1"/>
  <c r="AQ402" i="4"/>
  <c r="AE402" i="4" s="1"/>
  <c r="S402" i="4" s="1"/>
  <c r="AQ155" i="4"/>
  <c r="AE155" i="4" s="1"/>
  <c r="S155" i="4" s="1"/>
  <c r="AQ376" i="4"/>
  <c r="AE376" i="4" s="1"/>
  <c r="S376" i="4" s="1"/>
  <c r="AQ272" i="4"/>
  <c r="AE272" i="4" s="1"/>
  <c r="S272" i="4" s="1"/>
  <c r="AQ75" i="4"/>
  <c r="AE75" i="4" s="1"/>
  <c r="S75" i="4" s="1"/>
  <c r="AQ948" i="4"/>
  <c r="AE948" i="4" s="1"/>
  <c r="S948" i="4" s="1"/>
  <c r="AQ1218" i="4"/>
  <c r="AE1218" i="4" s="1"/>
  <c r="S1218" i="4" s="1"/>
  <c r="AQ1055" i="4"/>
  <c r="AE1055" i="4" s="1"/>
  <c r="S1055" i="4" s="1"/>
  <c r="AQ179" i="4"/>
  <c r="AE179" i="4" s="1"/>
  <c r="S179" i="4" s="1"/>
  <c r="AQ232" i="4"/>
  <c r="AE232" i="4" s="1"/>
  <c r="S232" i="4" s="1"/>
  <c r="AQ1244" i="4"/>
  <c r="AE1244" i="4" s="1"/>
  <c r="S1244" i="4" s="1"/>
  <c r="AQ435" i="4"/>
  <c r="AE435" i="4" s="1"/>
  <c r="S435" i="4" s="1"/>
  <c r="AQ150" i="4"/>
  <c r="AE150" i="4" s="1"/>
  <c r="S150" i="4" s="1"/>
  <c r="AQ260" i="4"/>
  <c r="AE260" i="4" s="1"/>
  <c r="S260" i="4" s="1"/>
  <c r="AQ647" i="4"/>
  <c r="AE647" i="4" s="1"/>
  <c r="S647" i="4" s="1"/>
  <c r="AQ127" i="4"/>
  <c r="AE127" i="4" s="1"/>
  <c r="S127" i="4" s="1"/>
  <c r="AQ1183" i="4"/>
  <c r="AE1183" i="4" s="1"/>
  <c r="S1183" i="4" s="1"/>
  <c r="AQ107" i="4"/>
  <c r="AE107" i="4" s="1"/>
  <c r="S107" i="4" s="1"/>
  <c r="AQ816" i="4"/>
  <c r="AE816" i="4" s="1"/>
  <c r="S816" i="4" s="1"/>
  <c r="AQ1082" i="4"/>
  <c r="AE1082" i="4" s="1"/>
  <c r="S1082" i="4" s="1"/>
  <c r="AQ507" i="4"/>
  <c r="AE507" i="4" s="1"/>
  <c r="S507" i="4" s="1"/>
  <c r="AQ845" i="4"/>
  <c r="AE845" i="4" s="1"/>
  <c r="S845" i="4" s="1"/>
  <c r="AQ1148" i="4"/>
  <c r="AE1148" i="4" s="1"/>
  <c r="S1148" i="4" s="1"/>
  <c r="AQ1199" i="4"/>
  <c r="AE1199" i="4" s="1"/>
  <c r="S1199" i="4" s="1"/>
  <c r="AQ1204" i="4"/>
  <c r="AE1204" i="4" s="1"/>
  <c r="S1204" i="4" s="1"/>
  <c r="AQ791" i="4"/>
  <c r="AE791" i="4" s="1"/>
  <c r="S791" i="4" s="1"/>
  <c r="AQ814" i="4"/>
  <c r="AE814" i="4" s="1"/>
  <c r="S814" i="4" s="1"/>
  <c r="AQ1062" i="4"/>
  <c r="AE1062" i="4" s="1"/>
  <c r="S1062" i="4" s="1"/>
  <c r="AQ961" i="4"/>
  <c r="AE961" i="4" s="1"/>
  <c r="S961" i="4" s="1"/>
  <c r="AQ758" i="4"/>
  <c r="AE758" i="4" s="1"/>
  <c r="S758" i="4" s="1"/>
  <c r="AQ433" i="4"/>
  <c r="AE433" i="4" s="1"/>
  <c r="S433" i="4" s="1"/>
  <c r="AQ940" i="4"/>
  <c r="AE940" i="4" s="1"/>
  <c r="S940" i="4" s="1"/>
  <c r="AQ12" i="4"/>
  <c r="AE12" i="4" s="1"/>
  <c r="S12" i="4" s="1"/>
  <c r="AQ176" i="4"/>
  <c r="AE176" i="4" s="1"/>
  <c r="S176" i="4" s="1"/>
  <c r="AQ1209" i="4"/>
  <c r="AE1209" i="4" s="1"/>
  <c r="S1209" i="4" s="1"/>
  <c r="AQ104" i="4"/>
  <c r="AE104" i="4" s="1"/>
  <c r="S104" i="4" s="1"/>
  <c r="AQ157" i="4"/>
  <c r="AE157" i="4" s="1"/>
  <c r="S157" i="4" s="1"/>
  <c r="AQ682" i="4"/>
  <c r="AE682" i="4" s="1"/>
  <c r="S682" i="4" s="1"/>
  <c r="AQ1221" i="4"/>
  <c r="AE1221" i="4" s="1"/>
  <c r="S1221" i="4" s="1"/>
  <c r="AQ67" i="4"/>
  <c r="AE67" i="4" s="1"/>
  <c r="S67" i="4" s="1"/>
  <c r="AQ115" i="4"/>
  <c r="AE115" i="4" s="1"/>
  <c r="S115" i="4" s="1"/>
  <c r="AQ742" i="4"/>
  <c r="AE742" i="4" s="1"/>
  <c r="S742" i="4" s="1"/>
  <c r="AQ993" i="4"/>
  <c r="AE993" i="4" s="1"/>
  <c r="S993" i="4" s="1"/>
  <c r="AQ357" i="4"/>
  <c r="AE357" i="4" s="1"/>
  <c r="S357" i="4" s="1"/>
  <c r="AQ1193" i="4"/>
  <c r="AE1193" i="4" s="1"/>
  <c r="S1193" i="4" s="1"/>
  <c r="AQ1179" i="4"/>
  <c r="AE1179" i="4" s="1"/>
  <c r="S1179" i="4" s="1"/>
  <c r="AQ1163" i="4"/>
  <c r="AE1163" i="4" s="1"/>
  <c r="S1163" i="4" s="1"/>
  <c r="AQ269" i="4"/>
  <c r="AE269" i="4" s="1"/>
  <c r="S269" i="4" s="1"/>
  <c r="AQ1098" i="4"/>
  <c r="AE1098" i="4" s="1"/>
  <c r="S1098" i="4" s="1"/>
  <c r="AQ1263" i="4"/>
  <c r="AE1263" i="4" s="1"/>
  <c r="S1263" i="4" s="1"/>
  <c r="AQ692" i="4"/>
  <c r="AE692" i="4" s="1"/>
  <c r="S692" i="4" s="1"/>
  <c r="AQ1132" i="4"/>
  <c r="AE1132" i="4" s="1"/>
  <c r="S1132" i="4" s="1"/>
  <c r="AQ479" i="4"/>
  <c r="AE479" i="4" s="1"/>
  <c r="S479" i="4" s="1"/>
  <c r="AQ82" i="4"/>
  <c r="AE82" i="4" s="1"/>
  <c r="S82" i="4" s="1"/>
  <c r="AQ901" i="4"/>
  <c r="AE901" i="4" s="1"/>
  <c r="S901" i="4" s="1"/>
  <c r="AQ1077" i="4"/>
  <c r="AE1077" i="4" s="1"/>
  <c r="S1077" i="4" s="1"/>
  <c r="AQ674" i="4"/>
  <c r="AE674" i="4" s="1"/>
  <c r="S674" i="4" s="1"/>
  <c r="AQ47" i="4"/>
  <c r="AE47" i="4" s="1"/>
  <c r="S47" i="4" s="1"/>
  <c r="AQ538" i="4"/>
  <c r="AE538" i="4" s="1"/>
  <c r="S538" i="4" s="1"/>
  <c r="AQ543" i="4"/>
  <c r="AE543" i="4" s="1"/>
  <c r="S543" i="4" s="1"/>
  <c r="AQ640" i="4"/>
  <c r="AE640" i="4" s="1"/>
  <c r="S640" i="4" s="1"/>
  <c r="AQ807" i="4"/>
  <c r="AE807" i="4" s="1"/>
  <c r="S807" i="4" s="1"/>
  <c r="AQ1197" i="4"/>
  <c r="AE1197" i="4" s="1"/>
  <c r="S1197" i="4" s="1"/>
  <c r="AQ1094" i="4"/>
  <c r="AE1094" i="4" s="1"/>
  <c r="S1094" i="4" s="1"/>
  <c r="AQ777" i="4"/>
  <c r="AE777" i="4" s="1"/>
  <c r="S777" i="4" s="1"/>
  <c r="AQ17" i="4"/>
  <c r="AE17" i="4" s="1"/>
  <c r="S17" i="4" s="1"/>
  <c r="AQ30" i="4"/>
  <c r="AE30" i="4" s="1"/>
  <c r="S30" i="4" s="1"/>
  <c r="AQ175" i="4"/>
  <c r="AE175" i="4" s="1"/>
  <c r="S175" i="4" s="1"/>
  <c r="AQ79" i="4"/>
  <c r="AE79" i="4" s="1"/>
  <c r="S79" i="4" s="1"/>
  <c r="AQ74" i="4"/>
  <c r="AE74" i="4" s="1"/>
  <c r="S74" i="4" s="1"/>
  <c r="AQ1162" i="4"/>
  <c r="AE1162" i="4" s="1"/>
  <c r="S1162" i="4" s="1"/>
  <c r="AQ597" i="4"/>
  <c r="AE597" i="4" s="1"/>
  <c r="S597" i="4" s="1"/>
  <c r="AQ505" i="4"/>
  <c r="AE505" i="4" s="1"/>
  <c r="S505" i="4" s="1"/>
  <c r="AQ40" i="4"/>
  <c r="AE40" i="4" s="1"/>
  <c r="S40" i="4" s="1"/>
  <c r="AQ1045" i="4"/>
  <c r="AE1045" i="4" s="1"/>
  <c r="S1045" i="4" s="1"/>
  <c r="AQ578" i="4"/>
  <c r="AE578" i="4" s="1"/>
  <c r="S578" i="4" s="1"/>
  <c r="AQ196" i="4"/>
  <c r="AE196" i="4" s="1"/>
  <c r="S196" i="4" s="1"/>
  <c r="AQ98" i="4"/>
  <c r="AE98" i="4" s="1"/>
  <c r="S98" i="4" s="1"/>
  <c r="AQ1075" i="4"/>
  <c r="AE1075" i="4" s="1"/>
  <c r="S1075" i="4" s="1"/>
  <c r="AQ266" i="4"/>
  <c r="AE266" i="4" s="1"/>
  <c r="S266" i="4" s="1"/>
  <c r="AQ475" i="4"/>
  <c r="AE475" i="4" s="1"/>
  <c r="S475" i="4" s="1"/>
  <c r="AQ763" i="4"/>
  <c r="AE763" i="4" s="1"/>
  <c r="S763" i="4" s="1"/>
  <c r="AQ1241" i="4"/>
  <c r="AE1241" i="4" s="1"/>
  <c r="S1241" i="4" s="1"/>
  <c r="AQ943" i="4"/>
  <c r="AE943" i="4" s="1"/>
  <c r="S943" i="4" s="1"/>
  <c r="AQ1256" i="4"/>
  <c r="AE1256" i="4" s="1"/>
  <c r="S1256" i="4" s="1"/>
  <c r="AQ1004" i="4"/>
  <c r="AE1004" i="4" s="1"/>
  <c r="S1004" i="4" s="1"/>
  <c r="AQ39" i="4"/>
  <c r="AE39" i="4" s="1"/>
  <c r="S39" i="4" s="1"/>
  <c r="AQ57" i="4"/>
  <c r="AE57" i="4" s="1"/>
  <c r="S57" i="4" s="1"/>
  <c r="AQ645" i="4"/>
  <c r="AE645" i="4" s="1"/>
  <c r="S645" i="4" s="1"/>
  <c r="AQ1208" i="4"/>
  <c r="AE1208" i="4" s="1"/>
  <c r="S1208" i="4" s="1"/>
  <c r="AQ823" i="4"/>
  <c r="AE823" i="4" s="1"/>
  <c r="S823" i="4" s="1"/>
  <c r="AQ643" i="4"/>
  <c r="AE643" i="4" s="1"/>
  <c r="S643" i="4" s="1"/>
  <c r="AQ983" i="4"/>
  <c r="AE983" i="4" s="1"/>
  <c r="S983" i="4" s="1"/>
  <c r="AQ1225" i="4"/>
  <c r="AE1225" i="4" s="1"/>
  <c r="S1225" i="4" s="1"/>
  <c r="AQ1024" i="4"/>
  <c r="AE1024" i="4" s="1"/>
  <c r="S1024" i="4" s="1"/>
  <c r="AQ205" i="4"/>
  <c r="AE205" i="4" s="1"/>
  <c r="S205" i="4" s="1"/>
  <c r="AQ484" i="4"/>
  <c r="AE484" i="4" s="1"/>
  <c r="S484" i="4" s="1"/>
  <c r="AQ621" i="4"/>
  <c r="AE621" i="4" s="1"/>
  <c r="S621" i="4" s="1"/>
  <c r="AQ804" i="4"/>
  <c r="AE804" i="4" s="1"/>
  <c r="S804" i="4" s="1"/>
  <c r="AQ972" i="4"/>
  <c r="AE972" i="4" s="1"/>
  <c r="S972" i="4" s="1"/>
  <c r="AQ714" i="4"/>
  <c r="AE714" i="4" s="1"/>
  <c r="S714" i="4" s="1"/>
  <c r="AQ660" i="4"/>
  <c r="AE660" i="4" s="1"/>
  <c r="S660" i="4" s="1"/>
  <c r="AQ1117" i="4"/>
  <c r="AE1117" i="4" s="1"/>
  <c r="S1117" i="4" s="1"/>
  <c r="AQ95" i="4"/>
  <c r="AE95" i="4" s="1"/>
  <c r="S95" i="4" s="1"/>
  <c r="AQ123" i="4"/>
  <c r="AE123" i="4" s="1"/>
  <c r="S123" i="4" s="1"/>
  <c r="AQ76" i="4"/>
  <c r="AE76" i="4" s="1"/>
  <c r="S76" i="4" s="1"/>
  <c r="AQ1200" i="4"/>
  <c r="AE1200" i="4" s="1"/>
  <c r="S1200" i="4" s="1"/>
  <c r="AQ219" i="4"/>
  <c r="AE219" i="4" s="1"/>
  <c r="S219" i="4" s="1"/>
  <c r="AQ242" i="4"/>
  <c r="AE242" i="4" s="1"/>
  <c r="S242" i="4" s="1"/>
  <c r="AQ1268" i="4"/>
  <c r="AE1268" i="4" s="1"/>
  <c r="S1268" i="4" s="1"/>
  <c r="AQ981" i="4"/>
  <c r="AE981" i="4" s="1"/>
  <c r="S981" i="4" s="1"/>
  <c r="AQ1100" i="4"/>
  <c r="AE1100" i="4" s="1"/>
  <c r="S1100" i="4" s="1"/>
  <c r="AQ803" i="4"/>
  <c r="AE803" i="4" s="1"/>
  <c r="S803" i="4" s="1"/>
  <c r="AQ1038" i="4"/>
  <c r="AE1038" i="4" s="1"/>
  <c r="S1038" i="4" s="1"/>
  <c r="AQ214" i="4"/>
  <c r="AE214" i="4" s="1"/>
  <c r="S214" i="4" s="1"/>
  <c r="AQ1145" i="4"/>
  <c r="AE1145" i="4" s="1"/>
  <c r="S1145" i="4" s="1"/>
  <c r="AQ657" i="4"/>
  <c r="AE657" i="4" s="1"/>
  <c r="S657" i="4" s="1"/>
  <c r="AQ304" i="4"/>
  <c r="AE304" i="4" s="1"/>
  <c r="S304" i="4" s="1"/>
  <c r="AQ111" i="4"/>
  <c r="AE111" i="4" s="1"/>
  <c r="S111" i="4" s="1"/>
  <c r="AQ1192" i="4"/>
  <c r="AE1192" i="4" s="1"/>
  <c r="S1192" i="4" s="1"/>
  <c r="AQ429" i="4"/>
  <c r="AE429" i="4" s="1"/>
  <c r="S429" i="4" s="1"/>
  <c r="AQ548" i="4"/>
  <c r="AE548" i="4" s="1"/>
  <c r="S548" i="4" s="1"/>
  <c r="AQ637" i="4"/>
  <c r="AE637" i="4" s="1"/>
  <c r="S637" i="4" s="1"/>
  <c r="AQ963" i="4"/>
  <c r="AE963" i="4" s="1"/>
  <c r="S963" i="4" s="1"/>
  <c r="AQ263" i="4"/>
  <c r="AE263" i="4" s="1"/>
  <c r="S263" i="4" s="1"/>
  <c r="AQ296" i="4"/>
  <c r="AE296" i="4" s="1"/>
  <c r="S296" i="4" s="1"/>
  <c r="AQ394" i="4"/>
  <c r="AE394" i="4" s="1"/>
  <c r="S394" i="4" s="1"/>
  <c r="AQ1137" i="4"/>
  <c r="AE1137" i="4" s="1"/>
  <c r="S1137" i="4" s="1"/>
  <c r="AQ1142" i="4"/>
  <c r="AE1142" i="4" s="1"/>
  <c r="S1142" i="4" s="1"/>
  <c r="AQ968" i="4"/>
  <c r="AE968" i="4" s="1"/>
  <c r="S968" i="4" s="1"/>
  <c r="AQ1232" i="4"/>
  <c r="AE1232" i="4" s="1"/>
  <c r="S1232" i="4" s="1"/>
  <c r="AQ385" i="4"/>
  <c r="AE385" i="4" s="1"/>
  <c r="S385" i="4" s="1"/>
  <c r="AQ565" i="4"/>
  <c r="AE565" i="4" s="1"/>
  <c r="S565" i="4" s="1"/>
  <c r="AQ712" i="4"/>
  <c r="AE712" i="4" s="1"/>
  <c r="S712" i="4" s="1"/>
  <c r="AQ448" i="4"/>
  <c r="AE448" i="4" s="1"/>
  <c r="S448" i="4" s="1"/>
  <c r="AQ896" i="4"/>
  <c r="AE896" i="4" s="1"/>
  <c r="S896" i="4" s="1"/>
  <c r="AQ676" i="4"/>
  <c r="AE676" i="4" s="1"/>
  <c r="S676" i="4" s="1"/>
  <c r="AQ624" i="4"/>
  <c r="AE624" i="4" s="1"/>
  <c r="S624" i="4" s="1"/>
  <c r="AQ881" i="4"/>
  <c r="AE881" i="4" s="1"/>
  <c r="S881" i="4" s="1"/>
  <c r="AQ1134" i="4"/>
  <c r="AE1134" i="4" s="1"/>
  <c r="S1134" i="4" s="1"/>
  <c r="AQ1118" i="4"/>
  <c r="AE1118" i="4" s="1"/>
  <c r="S1118" i="4" s="1"/>
  <c r="AQ42" i="4"/>
  <c r="AE42" i="4" s="1"/>
  <c r="S42" i="4" s="1"/>
  <c r="AQ210" i="4"/>
  <c r="AE210" i="4" s="1"/>
  <c r="S210" i="4" s="1"/>
  <c r="AQ1206" i="4"/>
  <c r="AE1206" i="4" s="1"/>
  <c r="S1206" i="4" s="1"/>
  <c r="AQ1010" i="4"/>
  <c r="AE1010" i="4" s="1"/>
  <c r="S1010" i="4" s="1"/>
  <c r="AQ686" i="4"/>
  <c r="AE686" i="4" s="1"/>
  <c r="S686" i="4" s="1"/>
  <c r="AQ391" i="4"/>
  <c r="AE391" i="4" s="1"/>
  <c r="S391" i="4" s="1"/>
  <c r="AQ1130" i="4"/>
  <c r="AE1130" i="4" s="1"/>
  <c r="S1130" i="4" s="1"/>
  <c r="AQ737" i="4"/>
  <c r="AE737" i="4" s="1"/>
  <c r="S737" i="4" s="1"/>
  <c r="AQ153" i="4"/>
  <c r="AE153" i="4" s="1"/>
  <c r="S153" i="4" s="1"/>
  <c r="AQ1262" i="4"/>
  <c r="AE1262" i="4" s="1"/>
  <c r="S1262" i="4" s="1"/>
  <c r="AQ905" i="4"/>
  <c r="AE905" i="4" s="1"/>
  <c r="S905" i="4" s="1"/>
  <c r="AQ916" i="4"/>
  <c r="AE916" i="4" s="1"/>
  <c r="S916" i="4" s="1"/>
  <c r="AQ1153" i="4"/>
  <c r="AE1153" i="4" s="1"/>
  <c r="S1153" i="4" s="1"/>
  <c r="AQ487" i="4"/>
  <c r="AE487" i="4" s="1"/>
  <c r="S487" i="4" s="1"/>
  <c r="AQ1041" i="4"/>
  <c r="AE1041" i="4" s="1"/>
  <c r="S1041" i="4" s="1"/>
  <c r="AQ235" i="4"/>
  <c r="AE235" i="4" s="1"/>
  <c r="S235" i="4" s="1"/>
  <c r="AQ366" i="4"/>
  <c r="AE366" i="4" s="1"/>
  <c r="S366" i="4" s="1"/>
  <c r="AQ812" i="4"/>
  <c r="AE812" i="4" s="1"/>
  <c r="S812" i="4" s="1"/>
  <c r="AQ468" i="4"/>
  <c r="AE468" i="4" s="1"/>
  <c r="S468" i="4" s="1"/>
  <c r="AQ1131" i="4"/>
  <c r="AE1131" i="4" s="1"/>
  <c r="S1131" i="4" s="1"/>
  <c r="AQ255" i="4"/>
  <c r="AE255" i="4" s="1"/>
  <c r="S255" i="4" s="1"/>
  <c r="AQ291" i="4"/>
  <c r="AE291" i="4" s="1"/>
  <c r="S291" i="4" s="1"/>
  <c r="AQ356" i="4"/>
  <c r="AE356" i="4" s="1"/>
  <c r="S356" i="4" s="1"/>
  <c r="AQ779" i="4"/>
  <c r="AE779" i="4" s="1"/>
  <c r="S779" i="4" s="1"/>
  <c r="AQ124" i="4"/>
  <c r="AE124" i="4" s="1"/>
  <c r="S124" i="4" s="1"/>
  <c r="AQ726" i="4"/>
  <c r="AE726" i="4" s="1"/>
  <c r="S726" i="4" s="1"/>
  <c r="AQ73" i="4"/>
  <c r="AE73" i="4" s="1"/>
  <c r="S73" i="4" s="1"/>
  <c r="AQ544" i="4"/>
  <c r="AE544" i="4" s="1"/>
  <c r="S544" i="4" s="1"/>
  <c r="AQ1123" i="4"/>
  <c r="AE1123" i="4" s="1"/>
  <c r="S1123" i="4" s="1"/>
  <c r="AQ1176" i="4"/>
  <c r="AE1176" i="4" s="1"/>
  <c r="S1176" i="4" s="1"/>
  <c r="AQ1191" i="4"/>
  <c r="AE1191" i="4" s="1"/>
  <c r="S1191" i="4" s="1"/>
  <c r="AQ773" i="4"/>
  <c r="AE773" i="4" s="1"/>
  <c r="S773" i="4" s="1"/>
  <c r="AQ1017" i="4"/>
  <c r="AE1017" i="4" s="1"/>
  <c r="S1017" i="4" s="1"/>
  <c r="AQ789" i="4"/>
  <c r="AE789" i="4" s="1"/>
  <c r="S789" i="4" s="1"/>
  <c r="AQ862" i="4"/>
  <c r="AE862" i="4" s="1"/>
  <c r="S862" i="4" s="1"/>
  <c r="AQ1080" i="4"/>
  <c r="AE1080" i="4" s="1"/>
  <c r="S1080" i="4" s="1"/>
  <c r="AQ1101" i="4"/>
  <c r="AE1101" i="4" s="1"/>
  <c r="S1101" i="4" s="1"/>
  <c r="AQ1164" i="4"/>
  <c r="AE1164" i="4" s="1"/>
  <c r="S1164" i="4" s="1"/>
  <c r="AQ837" i="4"/>
  <c r="AE837" i="4" s="1"/>
  <c r="S837" i="4" s="1"/>
  <c r="AQ846" i="4"/>
  <c r="AE846" i="4" s="1"/>
  <c r="S846" i="4" s="1"/>
  <c r="AQ863" i="4"/>
  <c r="AE863" i="4" s="1"/>
  <c r="S863" i="4" s="1"/>
  <c r="AQ271" i="4"/>
  <c r="AE271" i="4" s="1"/>
  <c r="S271" i="4" s="1"/>
  <c r="AQ797" i="4"/>
  <c r="AE797" i="4" s="1"/>
  <c r="S797" i="4" s="1"/>
  <c r="AQ1195" i="4"/>
  <c r="AE1195" i="4" s="1"/>
  <c r="S1195" i="4" s="1"/>
  <c r="AQ596" i="4"/>
  <c r="AE596" i="4" s="1"/>
  <c r="S596" i="4" s="1"/>
  <c r="AQ850" i="4"/>
  <c r="AE850" i="4" s="1"/>
  <c r="S850" i="4" s="1"/>
  <c r="AQ844" i="4"/>
  <c r="AE844" i="4" s="1"/>
  <c r="S844" i="4" s="1"/>
  <c r="AQ182" i="4"/>
  <c r="AE182" i="4" s="1"/>
  <c r="S182" i="4" s="1"/>
  <c r="AQ1023" i="4"/>
  <c r="AE1023" i="4" s="1"/>
  <c r="S1023" i="4" s="1"/>
  <c r="AQ1228" i="4"/>
  <c r="AE1228" i="4" s="1"/>
  <c r="S1228" i="4" s="1"/>
  <c r="AQ423" i="4"/>
  <c r="AE423" i="4" s="1"/>
  <c r="S423" i="4" s="1"/>
  <c r="AQ261" i="4"/>
  <c r="AE261" i="4" s="1"/>
  <c r="S261" i="4" s="1"/>
  <c r="AQ848" i="4"/>
  <c r="AE848" i="4" s="1"/>
  <c r="S848" i="4" s="1"/>
  <c r="AQ217" i="4"/>
  <c r="AE217" i="4" s="1"/>
  <c r="S217" i="4" s="1"/>
  <c r="AQ1247" i="4"/>
  <c r="AE1247" i="4" s="1"/>
  <c r="S1247" i="4" s="1"/>
  <c r="AQ1217" i="4"/>
  <c r="AE1217" i="4" s="1"/>
  <c r="S1217" i="4" s="1"/>
  <c r="AQ1058" i="4"/>
  <c r="AE1058" i="4" s="1"/>
  <c r="S1058" i="4" s="1"/>
  <c r="AQ999" i="4"/>
  <c r="AE999" i="4" s="1"/>
  <c r="S999" i="4" s="1"/>
  <c r="AQ1147" i="4"/>
  <c r="AE1147" i="4" s="1"/>
  <c r="S1147" i="4" s="1"/>
  <c r="AQ627" i="4"/>
  <c r="AE627" i="4" s="1"/>
  <c r="S627" i="4" s="1"/>
  <c r="AQ1255" i="4"/>
  <c r="AE1255" i="4" s="1"/>
  <c r="S1255" i="4" s="1"/>
  <c r="AQ1113" i="4"/>
  <c r="AE1113" i="4" s="1"/>
  <c r="S1113" i="4" s="1"/>
  <c r="AQ283" i="4"/>
  <c r="AE283" i="4" s="1"/>
  <c r="S283" i="4" s="1"/>
  <c r="AQ64" i="4"/>
  <c r="AE64" i="4" s="1"/>
  <c r="S64" i="4" s="1"/>
  <c r="AQ893" i="4"/>
  <c r="AE893" i="4" s="1"/>
  <c r="S893" i="4" s="1"/>
  <c r="AQ554" i="4"/>
  <c r="AE554" i="4" s="1"/>
  <c r="S554" i="4" s="1"/>
  <c r="AQ1215" i="4"/>
  <c r="AE1215" i="4" s="1"/>
  <c r="S1215" i="4" s="1"/>
  <c r="AQ1264" i="4"/>
  <c r="AE1264" i="4" s="1"/>
  <c r="S1264" i="4" s="1"/>
  <c r="AQ1220" i="4"/>
  <c r="AE1220" i="4" s="1"/>
  <c r="S1220" i="4" s="1"/>
  <c r="AQ1152" i="4"/>
  <c r="AE1152" i="4" s="1"/>
  <c r="S1152" i="4" s="1"/>
  <c r="AQ989" i="4"/>
  <c r="AE989" i="4" s="1"/>
  <c r="S989" i="4" s="1"/>
  <c r="AQ359" i="4"/>
  <c r="AE359" i="4" s="1"/>
  <c r="S359" i="4" s="1"/>
  <c r="AQ760" i="4"/>
  <c r="AE760" i="4" s="1"/>
  <c r="S760" i="4" s="1"/>
  <c r="AQ944" i="4"/>
  <c r="AE944" i="4" s="1"/>
  <c r="S944" i="4" s="1"/>
  <c r="AQ513" i="4"/>
  <c r="AE513" i="4" s="1"/>
  <c r="S513" i="4" s="1"/>
  <c r="AQ654" i="4"/>
  <c r="AE654" i="4" s="1"/>
  <c r="S654" i="4" s="1"/>
  <c r="AQ965" i="4"/>
  <c r="AE965" i="4" s="1"/>
  <c r="S965" i="4" s="1"/>
  <c r="AQ430" i="4"/>
  <c r="AE430" i="4" s="1"/>
  <c r="S430" i="4" s="1"/>
  <c r="AQ332" i="4"/>
  <c r="AE332" i="4" s="1"/>
  <c r="S332" i="4" s="1"/>
  <c r="AQ343" i="4"/>
  <c r="AE343" i="4" s="1"/>
  <c r="S343" i="4" s="1"/>
  <c r="AQ16" i="4"/>
  <c r="AE16" i="4" s="1"/>
  <c r="S16" i="4" s="1"/>
  <c r="AQ553" i="4"/>
  <c r="AE553" i="4" s="1"/>
  <c r="S553" i="4" s="1"/>
  <c r="AQ761" i="4"/>
  <c r="AE761" i="4" s="1"/>
  <c r="S761" i="4" s="1"/>
  <c r="AQ595" i="4"/>
  <c r="AE595" i="4" s="1"/>
  <c r="S595" i="4" s="1"/>
  <c r="AQ18" i="4"/>
  <c r="AE18" i="4" s="1"/>
  <c r="S18" i="4" s="1"/>
  <c r="AQ268" i="4"/>
  <c r="AE268" i="4" s="1"/>
  <c r="S268" i="4" s="1"/>
  <c r="AQ346" i="4"/>
  <c r="AE346" i="4" s="1"/>
  <c r="S346" i="4" s="1"/>
  <c r="AQ318" i="4"/>
  <c r="AE318" i="4" s="1"/>
  <c r="S318" i="4" s="1"/>
  <c r="AQ443" i="4"/>
  <c r="AE443" i="4" s="1"/>
  <c r="S443" i="4" s="1"/>
  <c r="AQ417" i="4"/>
  <c r="AE417" i="4" s="1"/>
  <c r="S417" i="4" s="1"/>
  <c r="AQ880" i="4"/>
  <c r="AE880" i="4" s="1"/>
  <c r="S880" i="4" s="1"/>
  <c r="AQ286" i="4"/>
  <c r="AE286" i="4" s="1"/>
  <c r="S286" i="4" s="1"/>
  <c r="AQ605" i="4"/>
  <c r="AE605" i="4" s="1"/>
  <c r="S605" i="4" s="1"/>
  <c r="AQ496" i="4"/>
  <c r="AE496" i="4" s="1"/>
  <c r="S496" i="4" s="1"/>
  <c r="AQ363" i="4"/>
  <c r="AE363" i="4" s="1"/>
  <c r="S363" i="4" s="1"/>
  <c r="AQ705" i="4"/>
  <c r="AE705" i="4" s="1"/>
  <c r="S705" i="4" s="1"/>
  <c r="AQ292" i="4"/>
  <c r="AE292" i="4" s="1"/>
  <c r="S292" i="4" s="1"/>
  <c r="AQ897" i="4"/>
  <c r="AE897" i="4" s="1"/>
  <c r="S897" i="4" s="1"/>
  <c r="AQ428" i="4"/>
  <c r="AE428" i="4" s="1"/>
  <c r="S428" i="4" s="1"/>
  <c r="AQ68" i="4"/>
  <c r="AE68" i="4" s="1"/>
  <c r="S68" i="4" s="1"/>
  <c r="AQ130" i="4"/>
  <c r="AE130" i="4" s="1"/>
  <c r="S130" i="4" s="1"/>
  <c r="AQ732" i="4"/>
  <c r="AE732" i="4" s="1"/>
  <c r="S732" i="4" s="1"/>
  <c r="AQ718" i="4"/>
  <c r="AE718" i="4" s="1"/>
  <c r="S718" i="4" s="1"/>
  <c r="AQ650" i="4"/>
  <c r="AE650" i="4" s="1"/>
  <c r="S650" i="4" s="1"/>
  <c r="AQ1044" i="4"/>
  <c r="AE1044" i="4" s="1"/>
  <c r="S1044" i="4" s="1"/>
  <c r="AQ882" i="4"/>
  <c r="AE882" i="4" s="1"/>
  <c r="S882" i="4" s="1"/>
  <c r="AQ964" i="4"/>
  <c r="AE964" i="4" s="1"/>
  <c r="S964" i="4" s="1"/>
  <c r="AQ798" i="4"/>
  <c r="AE798" i="4" s="1"/>
  <c r="S798" i="4" s="1"/>
  <c r="AQ962" i="4"/>
  <c r="AE962" i="4" s="1"/>
  <c r="S962" i="4" s="1"/>
  <c r="AQ1141" i="4"/>
  <c r="AE1141" i="4" s="1"/>
  <c r="S1141" i="4" s="1"/>
  <c r="AQ539" i="4"/>
  <c r="AE539" i="4" s="1"/>
  <c r="S539" i="4" s="1"/>
  <c r="AQ699" i="4"/>
  <c r="AE699" i="4" s="1"/>
  <c r="S699" i="4" s="1"/>
  <c r="AQ721" i="4"/>
  <c r="AE721" i="4" s="1"/>
  <c r="S721" i="4" s="1"/>
  <c r="AQ55" i="4"/>
  <c r="AE55" i="4" s="1"/>
  <c r="S55" i="4" s="1"/>
  <c r="AQ927" i="4"/>
  <c r="AE927" i="4" s="1"/>
  <c r="S927" i="4" s="1"/>
  <c r="AQ465" i="4"/>
  <c r="AE465" i="4" s="1"/>
  <c r="S465" i="4" s="1"/>
  <c r="AQ1084" i="4"/>
  <c r="AE1084" i="4" s="1"/>
  <c r="S1084" i="4" s="1"/>
  <c r="AQ244" i="4"/>
  <c r="AE244" i="4" s="1"/>
  <c r="S244" i="4" s="1"/>
  <c r="AQ159" i="4"/>
  <c r="AE159" i="4" s="1"/>
  <c r="S159" i="4" s="1"/>
  <c r="AQ691" i="4"/>
  <c r="AE691" i="4" s="1"/>
  <c r="S691" i="4" s="1"/>
  <c r="AQ383" i="4"/>
  <c r="AE383" i="4" s="1"/>
  <c r="S383" i="4" s="1"/>
  <c r="AQ815" i="4"/>
  <c r="AE815" i="4" s="1"/>
  <c r="S815" i="4" s="1"/>
  <c r="AQ738" i="4"/>
  <c r="AE738" i="4" s="1"/>
  <c r="S738" i="4" s="1"/>
  <c r="AQ375" i="4"/>
  <c r="AE375" i="4" s="1"/>
  <c r="S375" i="4" s="1"/>
  <c r="AQ177" i="4"/>
  <c r="AE177" i="4" s="1"/>
  <c r="S177" i="4" s="1"/>
  <c r="AQ1146" i="4"/>
  <c r="AE1146" i="4" s="1"/>
  <c r="S1146" i="4" s="1"/>
  <c r="AQ1184" i="4"/>
  <c r="AE1184" i="4" s="1"/>
  <c r="S1184" i="4" s="1"/>
  <c r="AQ710" i="4"/>
  <c r="AE710" i="4" s="1"/>
  <c r="S710" i="4" s="1"/>
  <c r="AQ558" i="4"/>
  <c r="AE558" i="4" s="1"/>
  <c r="S558" i="4" s="1"/>
  <c r="AQ904" i="4"/>
  <c r="AE904" i="4" s="1"/>
  <c r="S904" i="4" s="1"/>
  <c r="AQ36" i="4"/>
  <c r="AE36" i="4" s="1"/>
  <c r="S36" i="4" s="1"/>
  <c r="AQ1128" i="4"/>
  <c r="AE1128" i="4" s="1"/>
  <c r="S1128" i="4" s="1"/>
  <c r="AQ774" i="4"/>
  <c r="AE774" i="4" s="1"/>
  <c r="S774" i="4" s="1"/>
  <c r="AQ61" i="4"/>
  <c r="AE61" i="4" s="1"/>
  <c r="S61" i="4" s="1"/>
  <c r="AQ1214" i="4"/>
  <c r="AE1214" i="4" s="1"/>
  <c r="S1214" i="4" s="1"/>
  <c r="AQ474" i="4"/>
  <c r="AE474" i="4" s="1"/>
  <c r="S474" i="4" s="1"/>
  <c r="AQ867" i="4"/>
  <c r="AE867" i="4" s="1"/>
  <c r="S867" i="4" s="1"/>
  <c r="AQ312" i="4"/>
  <c r="AE312" i="4" s="1"/>
  <c r="S312" i="4" s="1"/>
  <c r="AQ1019" i="4"/>
  <c r="AE1019" i="4" s="1"/>
  <c r="S1019" i="4" s="1"/>
  <c r="AQ967" i="4"/>
  <c r="AE967" i="4" s="1"/>
  <c r="S967" i="4" s="1"/>
  <c r="AQ1031" i="4"/>
  <c r="AE1031" i="4" s="1"/>
  <c r="S1031" i="4" s="1"/>
  <c r="AQ287" i="4"/>
  <c r="AE287" i="4" s="1"/>
  <c r="S287" i="4" s="1"/>
  <c r="AQ208" i="4"/>
  <c r="AE208" i="4" s="1"/>
  <c r="S208" i="4" s="1"/>
  <c r="AQ331" i="4"/>
  <c r="AE331" i="4" s="1"/>
  <c r="S331" i="4" s="1"/>
  <c r="AQ992" i="4"/>
  <c r="AE992" i="4" s="1"/>
  <c r="S992" i="4" s="1"/>
  <c r="AQ923" i="4"/>
  <c r="AE923" i="4" s="1"/>
  <c r="S923" i="4" s="1"/>
  <c r="AQ1253" i="4"/>
  <c r="AE1253" i="4" s="1"/>
  <c r="S1253" i="4" s="1"/>
  <c r="AQ508" i="4"/>
  <c r="AE508" i="4" s="1"/>
  <c r="S508" i="4" s="1"/>
  <c r="AQ988" i="4"/>
  <c r="AE988" i="4" s="1"/>
  <c r="S988" i="4" s="1"/>
  <c r="AQ808" i="4"/>
  <c r="AE808" i="4" s="1"/>
  <c r="S808" i="4" s="1"/>
  <c r="AQ724" i="4"/>
  <c r="AE724" i="4" s="1"/>
  <c r="S724" i="4" s="1"/>
  <c r="AQ865" i="4"/>
  <c r="AE865" i="4" s="1"/>
  <c r="S865" i="4" s="1"/>
  <c r="AQ702" i="4"/>
  <c r="AE702" i="4" s="1"/>
  <c r="S702" i="4" s="1"/>
  <c r="AQ638" i="4"/>
  <c r="AE638" i="4" s="1"/>
  <c r="S638" i="4" s="1"/>
  <c r="AQ569" i="4"/>
  <c r="AE569" i="4" s="1"/>
  <c r="S569" i="4" s="1"/>
  <c r="AQ630" i="4"/>
  <c r="AE630" i="4" s="1"/>
  <c r="S630" i="4" s="1"/>
  <c r="AQ768" i="4"/>
  <c r="AE768" i="4" s="1"/>
  <c r="S768" i="4" s="1"/>
  <c r="AQ902" i="4"/>
  <c r="AE902" i="4" s="1"/>
  <c r="S902" i="4" s="1"/>
  <c r="AQ172" i="4"/>
  <c r="AE172" i="4" s="1"/>
  <c r="S172" i="4" s="1"/>
  <c r="AQ663" i="4"/>
  <c r="AE663" i="4" s="1"/>
  <c r="S663" i="4" s="1"/>
  <c r="AQ892" i="4"/>
  <c r="AE892" i="4" s="1"/>
  <c r="S892" i="4" s="1"/>
  <c r="AQ262" i="4"/>
  <c r="AE262" i="4" s="1"/>
  <c r="S262" i="4" s="1"/>
  <c r="AQ125" i="4"/>
  <c r="AE125" i="4" s="1"/>
  <c r="S125" i="4" s="1"/>
  <c r="AQ528" i="4"/>
  <c r="AE528" i="4" s="1"/>
  <c r="S528" i="4" s="1"/>
  <c r="AQ566" i="4"/>
  <c r="AE566" i="4" s="1"/>
  <c r="S566" i="4" s="1"/>
  <c r="AQ212" i="4"/>
  <c r="AE212" i="4" s="1"/>
  <c r="S212" i="4" s="1"/>
  <c r="AQ364" i="4"/>
  <c r="AE364" i="4" s="1"/>
  <c r="S364" i="4" s="1"/>
  <c r="AQ960" i="4"/>
  <c r="AE960" i="4" s="1"/>
  <c r="S960" i="4" s="1"/>
  <c r="AQ156" i="4"/>
  <c r="AE156" i="4" s="1"/>
  <c r="S156" i="4" s="1"/>
  <c r="AQ438" i="4"/>
  <c r="AE438" i="4" s="1"/>
  <c r="S438" i="4" s="1"/>
  <c r="AQ1116" i="4"/>
  <c r="AE1116" i="4" s="1"/>
  <c r="S1116" i="4" s="1"/>
  <c r="AQ131" i="4"/>
  <c r="AE131" i="4" s="1"/>
  <c r="S131" i="4" s="1"/>
  <c r="AQ87" i="4"/>
  <c r="AE87" i="4" s="1"/>
  <c r="S87" i="4" s="1"/>
  <c r="AQ1237" i="4"/>
  <c r="AE1237" i="4" s="1"/>
  <c r="S1237" i="4" s="1"/>
  <c r="AQ515" i="4"/>
  <c r="AE515" i="4" s="1"/>
  <c r="S515" i="4" s="1"/>
  <c r="AQ521" i="4"/>
  <c r="AE521" i="4" s="1"/>
  <c r="S521" i="4" s="1"/>
  <c r="AQ485" i="4"/>
  <c r="AE485" i="4" s="1"/>
  <c r="S485" i="4" s="1"/>
  <c r="AQ1188" i="4"/>
  <c r="AE1188" i="4" s="1"/>
  <c r="S1188" i="4" s="1"/>
  <c r="AQ741" i="4"/>
  <c r="AE741" i="4" s="1"/>
  <c r="S741" i="4" s="1"/>
  <c r="AQ1018" i="4"/>
  <c r="AE1018" i="4" s="1"/>
  <c r="S1018" i="4" s="1"/>
  <c r="AQ790" i="4"/>
  <c r="AE790" i="4" s="1"/>
  <c r="S790" i="4" s="1"/>
  <c r="AQ498" i="4"/>
  <c r="AE498" i="4" s="1"/>
  <c r="S498" i="4" s="1"/>
  <c r="AQ254" i="4"/>
  <c r="AE254" i="4" s="1"/>
  <c r="S254" i="4" s="1"/>
  <c r="AQ315" i="4"/>
  <c r="AE315" i="4" s="1"/>
  <c r="S315" i="4" s="1"/>
  <c r="AQ840" i="4"/>
  <c r="AE840" i="4" s="1"/>
  <c r="S840" i="4" s="1"/>
  <c r="AQ162" i="4"/>
  <c r="AE162" i="4" s="1"/>
  <c r="S162" i="4" s="1"/>
  <c r="AQ910" i="4"/>
  <c r="AE910" i="4" s="1"/>
  <c r="S910" i="4" s="1"/>
  <c r="AQ194" i="4"/>
  <c r="AE194" i="4" s="1"/>
  <c r="S194" i="4" s="1"/>
  <c r="AQ1049" i="4"/>
  <c r="AE1049" i="4" s="1"/>
  <c r="S1049" i="4" s="1"/>
  <c r="AQ143" i="4"/>
  <c r="AE143" i="4" s="1"/>
  <c r="S143" i="4" s="1"/>
  <c r="AQ747" i="4"/>
  <c r="AE747" i="4" s="1"/>
  <c r="S747" i="4" s="1"/>
  <c r="AQ1034" i="4"/>
  <c r="AE1034" i="4" s="1"/>
  <c r="S1034" i="4" s="1"/>
  <c r="AQ672" i="4"/>
  <c r="AE672" i="4" s="1"/>
  <c r="S672" i="4" s="1"/>
  <c r="AQ152" i="4"/>
  <c r="AE152" i="4" s="1"/>
  <c r="S152" i="4" s="1"/>
  <c r="AQ420" i="4"/>
  <c r="AE420" i="4" s="1"/>
  <c r="S420" i="4" s="1"/>
  <c r="AQ113" i="4"/>
  <c r="AE113" i="4" s="1"/>
  <c r="S113" i="4" s="1"/>
  <c r="AQ825" i="4"/>
  <c r="AE825" i="4" s="1"/>
  <c r="S825" i="4" s="1"/>
  <c r="AQ982" i="4"/>
  <c r="AE982" i="4" s="1"/>
  <c r="S982" i="4" s="1"/>
  <c r="AQ1211" i="4"/>
  <c r="AE1211" i="4" s="1"/>
  <c r="S1211" i="4" s="1"/>
  <c r="AQ226" i="4"/>
  <c r="AE226" i="4" s="1"/>
  <c r="S226" i="4" s="1"/>
  <c r="AQ379" i="4"/>
  <c r="AE379" i="4" s="1"/>
  <c r="S379" i="4" s="1"/>
  <c r="AQ834" i="4"/>
  <c r="AE834" i="4" s="1"/>
  <c r="S834" i="4" s="1"/>
  <c r="AQ66" i="4"/>
  <c r="AE66" i="4" s="1"/>
  <c r="S66" i="4" s="1"/>
  <c r="AQ1178" i="4"/>
  <c r="AE1178" i="4" s="1"/>
  <c r="S1178" i="4" s="1"/>
  <c r="AQ585" i="4"/>
  <c r="AE585" i="4" s="1"/>
  <c r="S585" i="4" s="1"/>
  <c r="AQ1187" i="4"/>
  <c r="AE1187" i="4" s="1"/>
  <c r="S1187" i="4" s="1"/>
  <c r="AQ1252" i="4"/>
  <c r="AE1252" i="4" s="1"/>
  <c r="S1252" i="4" s="1"/>
  <c r="AQ335" i="4"/>
  <c r="AE335" i="4" s="1"/>
  <c r="S335" i="4" s="1"/>
  <c r="AQ467" i="4"/>
  <c r="AE467" i="4" s="1"/>
  <c r="S467" i="4" s="1"/>
  <c r="AQ551" i="4"/>
  <c r="AE551" i="4" s="1"/>
  <c r="S551" i="4" s="1"/>
  <c r="AQ634" i="4"/>
  <c r="AE634" i="4" s="1"/>
  <c r="S634" i="4" s="1"/>
  <c r="AQ907" i="4"/>
  <c r="AE907" i="4" s="1"/>
  <c r="S907" i="4" s="1"/>
  <c r="AQ326" i="4"/>
  <c r="AE326" i="4" s="1"/>
  <c r="S326" i="4" s="1"/>
  <c r="AQ1040" i="4"/>
  <c r="AE1040" i="4" s="1"/>
  <c r="S1040" i="4" s="1"/>
  <c r="AQ822" i="4"/>
  <c r="AE822" i="4" s="1"/>
  <c r="S822" i="4" s="1"/>
  <c r="AQ14" i="4"/>
  <c r="AE14" i="4" s="1"/>
  <c r="S14" i="4" s="1"/>
  <c r="AQ1150" i="4"/>
  <c r="AE1150" i="4" s="1"/>
  <c r="S1150" i="4" s="1"/>
  <c r="AQ469" i="4"/>
  <c r="AE469" i="4" s="1"/>
  <c r="S469" i="4" s="1"/>
  <c r="AQ89" i="4"/>
  <c r="AE89" i="4" s="1"/>
  <c r="S89" i="4" s="1"/>
  <c r="AQ969" i="4"/>
  <c r="AE969" i="4" s="1"/>
  <c r="S969" i="4" s="1"/>
  <c r="AQ537" i="4"/>
  <c r="AE537" i="4" s="1"/>
  <c r="S537" i="4" s="1"/>
  <c r="AQ494" i="4"/>
  <c r="AE494" i="4" s="1"/>
  <c r="S494" i="4" s="1"/>
  <c r="AQ954" i="4"/>
  <c r="AE954" i="4" s="1"/>
  <c r="S954" i="4" s="1"/>
  <c r="AQ908" i="4"/>
  <c r="AE908" i="4" s="1"/>
  <c r="S908" i="4" s="1"/>
  <c r="AQ700" i="4"/>
  <c r="AE700" i="4" s="1"/>
  <c r="S700" i="4" s="1"/>
  <c r="AQ488" i="4"/>
  <c r="AE488" i="4" s="1"/>
  <c r="S488" i="4" s="1"/>
  <c r="AQ361" i="4"/>
  <c r="AE361" i="4" s="1"/>
  <c r="S361" i="4" s="1"/>
  <c r="AQ1030" i="4"/>
  <c r="AE1030" i="4" s="1"/>
  <c r="S1030" i="4" s="1"/>
  <c r="AQ362" i="4"/>
  <c r="AE362" i="4" s="1"/>
  <c r="S362" i="4" s="1"/>
  <c r="AQ350" i="4"/>
  <c r="AE350" i="4" s="1"/>
  <c r="S350" i="4" s="1"/>
  <c r="AQ199" i="4"/>
  <c r="AE199" i="4" s="1"/>
  <c r="S199" i="4" s="1"/>
  <c r="AQ1076" i="4"/>
  <c r="AE1076" i="4" s="1"/>
  <c r="S1076" i="4" s="1"/>
  <c r="AQ532" i="4"/>
  <c r="AE532" i="4" s="1"/>
  <c r="S532" i="4" s="1"/>
  <c r="AQ144" i="4"/>
  <c r="AE144" i="4" s="1"/>
  <c r="S144" i="4" s="1"/>
  <c r="AQ377" i="4"/>
  <c r="AE377" i="4" s="1"/>
  <c r="S377" i="4" s="1"/>
  <c r="AQ1198" i="4"/>
  <c r="AE1198" i="4" s="1"/>
  <c r="S1198" i="4" s="1"/>
  <c r="AQ1013" i="4"/>
  <c r="AE1013" i="4" s="1"/>
  <c r="S1013" i="4" s="1"/>
  <c r="AQ114" i="4"/>
  <c r="AE114" i="4" s="1"/>
  <c r="S114" i="4" s="1"/>
  <c r="AQ309" i="4"/>
  <c r="AE309" i="4" s="1"/>
  <c r="S309" i="4" s="1"/>
  <c r="AQ259" i="4"/>
  <c r="AE259" i="4" s="1"/>
  <c r="S259" i="4" s="1"/>
  <c r="AQ221" i="4"/>
  <c r="AE221" i="4" s="1"/>
  <c r="S221" i="4" s="1"/>
  <c r="AQ336" i="4"/>
  <c r="AE336" i="4" s="1"/>
  <c r="S336" i="4" s="1"/>
  <c r="AQ132" i="4"/>
  <c r="AE132" i="4" s="1"/>
  <c r="S132" i="4" s="1"/>
  <c r="AQ717" i="4"/>
  <c r="AE717" i="4" s="1"/>
  <c r="S717" i="4" s="1"/>
  <c r="AQ1161" i="4"/>
  <c r="AE1161" i="4" s="1"/>
  <c r="S1161" i="4" s="1"/>
  <c r="AQ460" i="4"/>
  <c r="AE460" i="4" s="1"/>
  <c r="S460" i="4" s="1"/>
  <c r="AQ297" i="4"/>
  <c r="AE297" i="4" s="1"/>
  <c r="S297" i="4" s="1"/>
  <c r="AQ1135" i="4"/>
  <c r="AE1135" i="4" s="1"/>
  <c r="S1135" i="4" s="1"/>
  <c r="AQ917" i="4"/>
  <c r="AE917" i="4" s="1"/>
  <c r="S917" i="4" s="1"/>
  <c r="AQ187" i="4"/>
  <c r="AE187" i="4" s="1"/>
  <c r="S187" i="4" s="1"/>
  <c r="AQ248" i="4"/>
  <c r="AE248" i="4" s="1"/>
  <c r="S248" i="4" s="1"/>
  <c r="AQ206" i="4"/>
  <c r="AE206" i="4" s="1"/>
  <c r="S206" i="4" s="1"/>
  <c r="AQ280" i="4"/>
  <c r="AE280" i="4" s="1"/>
  <c r="S280" i="4" s="1"/>
  <c r="AQ439" i="4"/>
  <c r="AE439" i="4" s="1"/>
  <c r="S439" i="4" s="1"/>
  <c r="AQ418" i="4"/>
  <c r="AE418" i="4" s="1"/>
  <c r="S418" i="4" s="1"/>
  <c r="AQ146" i="4"/>
  <c r="AE146" i="4" s="1"/>
  <c r="S146" i="4" s="1"/>
  <c r="AQ148" i="4"/>
  <c r="AE148" i="4" s="1"/>
  <c r="S148" i="4" s="1"/>
  <c r="AQ522" i="4"/>
  <c r="AE522" i="4" s="1"/>
  <c r="S522" i="4" s="1"/>
  <c r="AQ900" i="4"/>
  <c r="AE900" i="4" s="1"/>
  <c r="S900" i="4" s="1"/>
  <c r="AQ425" i="4"/>
  <c r="AE425" i="4" s="1"/>
  <c r="S425" i="4" s="1"/>
  <c r="AQ824" i="4"/>
  <c r="AE824" i="4" s="1"/>
  <c r="S824" i="4" s="1"/>
  <c r="AQ590" i="4"/>
  <c r="AE590" i="4" s="1"/>
  <c r="S590" i="4" s="1"/>
  <c r="AQ1143" i="4"/>
  <c r="AE1143" i="4" s="1"/>
  <c r="S1143" i="4" s="1"/>
  <c r="AQ1108" i="4"/>
  <c r="AE1108" i="4" s="1"/>
  <c r="S1108" i="4" s="1"/>
  <c r="AQ745" i="4"/>
  <c r="AE745" i="4" s="1"/>
  <c r="S745" i="4" s="1"/>
  <c r="AQ752" i="4"/>
  <c r="AE752" i="4" s="1"/>
  <c r="S752" i="4" s="1"/>
  <c r="AQ486" i="4"/>
  <c r="AE486" i="4" s="1"/>
  <c r="S486" i="4" s="1"/>
  <c r="AQ173" i="4"/>
  <c r="AE173" i="4" s="1"/>
  <c r="S173" i="4" s="1"/>
  <c r="AQ1233" i="4"/>
  <c r="AE1233" i="4" s="1"/>
  <c r="S1233" i="4" s="1"/>
  <c r="AQ1222" i="4"/>
  <c r="AE1222" i="4" s="1"/>
  <c r="S1222" i="4" s="1"/>
  <c r="AQ557" i="4"/>
  <c r="AE557" i="4" s="1"/>
  <c r="S557" i="4" s="1"/>
  <c r="AQ574" i="4"/>
  <c r="AE574" i="4" s="1"/>
  <c r="S574" i="4" s="1"/>
  <c r="AQ1121" i="4"/>
  <c r="AE1121" i="4" s="1"/>
  <c r="S1121" i="4" s="1"/>
  <c r="AQ1196" i="4"/>
  <c r="AE1196" i="4" s="1"/>
  <c r="S1196" i="4" s="1"/>
  <c r="AQ675" i="4"/>
  <c r="AE675" i="4" s="1"/>
  <c r="S675" i="4" s="1"/>
  <c r="AQ607" i="4"/>
  <c r="AE607" i="4" s="1"/>
  <c r="S607" i="4" s="1"/>
  <c r="AQ25" i="4"/>
  <c r="AE25" i="4" s="1"/>
  <c r="S25" i="4" s="1"/>
  <c r="AQ849" i="4"/>
  <c r="AE849" i="4" s="1"/>
  <c r="S849" i="4" s="1"/>
  <c r="AQ685" i="4"/>
  <c r="AE685" i="4" s="1"/>
  <c r="S685" i="4" s="1"/>
  <c r="AQ1073" i="4"/>
  <c r="AE1073" i="4" s="1"/>
  <c r="S1073" i="4" s="1"/>
  <c r="AQ319" i="4"/>
  <c r="AE319" i="4" s="1"/>
  <c r="S319" i="4" s="1"/>
  <c r="AQ854" i="4"/>
  <c r="AE854" i="4" s="1"/>
  <c r="S854" i="4" s="1"/>
  <c r="AQ510" i="4"/>
  <c r="AE510" i="4" s="1"/>
  <c r="S510" i="4" s="1"/>
  <c r="AQ744" i="4"/>
  <c r="AE744" i="4" s="1"/>
  <c r="S744" i="4" s="1"/>
  <c r="AQ633" i="4"/>
  <c r="AE633" i="4" s="1"/>
  <c r="S633" i="4" s="1"/>
  <c r="AQ341" i="4"/>
  <c r="AE341" i="4" s="1"/>
  <c r="S341" i="4" s="1"/>
  <c r="AQ386" i="4"/>
  <c r="AE386" i="4" s="1"/>
  <c r="S386" i="4" s="1"/>
  <c r="AQ21" i="4"/>
  <c r="AE21" i="4" s="1"/>
  <c r="S21" i="4" s="1"/>
  <c r="AQ31" i="4"/>
  <c r="AE31" i="4" s="1"/>
  <c r="S31" i="4" s="1"/>
  <c r="AQ185" i="4"/>
  <c r="AE185" i="4" s="1"/>
  <c r="S185" i="4" s="1"/>
  <c r="AQ622" i="4"/>
  <c r="AE622" i="4" s="1"/>
  <c r="S622" i="4" s="1"/>
  <c r="AQ512" i="4"/>
  <c r="AE512" i="4" s="1"/>
  <c r="S512" i="4" s="1"/>
  <c r="AQ344" i="4"/>
  <c r="AE344" i="4" s="1"/>
  <c r="S344" i="4" s="1"/>
  <c r="AQ1046" i="4"/>
  <c r="AE1046" i="4" s="1"/>
  <c r="S1046" i="4" s="1"/>
  <c r="AQ1003" i="4"/>
  <c r="AE1003" i="4" s="1"/>
  <c r="S1003" i="4" s="1"/>
  <c r="AQ338" i="4"/>
  <c r="AE338" i="4" s="1"/>
  <c r="S338" i="4" s="1"/>
  <c r="AQ1026" i="4"/>
  <c r="AE1026" i="4" s="1"/>
  <c r="S1026" i="4" s="1"/>
  <c r="AQ504" i="4"/>
  <c r="AE504" i="4" s="1"/>
  <c r="S504" i="4" s="1"/>
  <c r="AQ1127" i="4"/>
  <c r="AE1127" i="4" s="1"/>
  <c r="S1127" i="4" s="1"/>
  <c r="AQ238" i="4"/>
  <c r="AE238" i="4" s="1"/>
  <c r="S238" i="4" s="1"/>
  <c r="AQ477" i="4"/>
  <c r="AE477" i="4" s="1"/>
  <c r="S477" i="4" s="1"/>
  <c r="AQ303" i="4"/>
  <c r="AE303" i="4" s="1"/>
  <c r="S303" i="4" s="1"/>
  <c r="AQ564" i="4"/>
  <c r="AE564" i="4" s="1"/>
  <c r="S564" i="4" s="1"/>
  <c r="AQ753" i="4"/>
  <c r="AE753" i="4" s="1"/>
  <c r="S753" i="4" s="1"/>
  <c r="AQ136" i="4"/>
  <c r="AE136" i="4" s="1"/>
  <c r="S136" i="4" s="1"/>
  <c r="AQ951" i="4"/>
  <c r="AE951" i="4" s="1"/>
  <c r="S951" i="4" s="1"/>
  <c r="AQ421" i="4"/>
  <c r="AE421" i="4" s="1"/>
  <c r="S421" i="4" s="1"/>
  <c r="AQ103" i="4"/>
  <c r="AE103" i="4" s="1"/>
  <c r="S103" i="4" s="1"/>
  <c r="AQ267" i="4"/>
  <c r="AE267" i="4" s="1"/>
  <c r="S267" i="4" s="1"/>
  <c r="AQ480" i="4"/>
  <c r="AE480" i="4" s="1"/>
  <c r="S480" i="4" s="1"/>
  <c r="AQ279" i="4"/>
  <c r="AE279" i="4" s="1"/>
  <c r="S279" i="4" s="1"/>
  <c r="AQ975" i="4"/>
  <c r="AE975" i="4" s="1"/>
  <c r="S975" i="4" s="1"/>
  <c r="AQ713" i="4"/>
  <c r="AE713" i="4" s="1"/>
  <c r="S713" i="4" s="1"/>
  <c r="AQ94" i="4"/>
  <c r="AE94" i="4" s="1"/>
  <c r="S94" i="4" s="1"/>
  <c r="AQ870" i="4"/>
  <c r="AE870" i="4" s="1"/>
  <c r="S870" i="4" s="1"/>
  <c r="AQ545" i="4"/>
  <c r="AE545" i="4" s="1"/>
  <c r="S545" i="4" s="1"/>
  <c r="AQ345" i="4"/>
  <c r="AE345" i="4" s="1"/>
  <c r="S345" i="4" s="1"/>
  <c r="AQ1239" i="4"/>
  <c r="AE1239" i="4" s="1"/>
  <c r="S1239" i="4" s="1"/>
  <c r="AQ358" i="4"/>
  <c r="AE358" i="4" s="1"/>
  <c r="S358" i="4" s="1"/>
  <c r="AQ397" i="4"/>
  <c r="AE397" i="4" s="1"/>
  <c r="S397" i="4" s="1"/>
  <c r="AQ419" i="4"/>
  <c r="AE419" i="4" s="1"/>
  <c r="S419" i="4" s="1"/>
  <c r="AQ866" i="4"/>
  <c r="AE866" i="4" s="1"/>
  <c r="S866" i="4" s="1"/>
  <c r="AQ1226" i="4"/>
  <c r="AE1226" i="4" s="1"/>
  <c r="S1226" i="4" s="1"/>
  <c r="AQ938" i="4"/>
  <c r="AE938" i="4" s="1"/>
  <c r="S938" i="4" s="1"/>
  <c r="AQ270" i="4"/>
  <c r="AE270" i="4" s="1"/>
  <c r="S270" i="4" s="1"/>
  <c r="AQ1119" i="4"/>
  <c r="AE1119" i="4" s="1"/>
  <c r="S1119" i="4" s="1"/>
  <c r="AQ445" i="4"/>
  <c r="AE445" i="4" s="1"/>
  <c r="S445" i="4" s="1"/>
  <c r="AQ936" i="4"/>
  <c r="AE936" i="4" s="1"/>
  <c r="S936" i="4" s="1"/>
  <c r="AQ754" i="4"/>
  <c r="AE754" i="4" s="1"/>
  <c r="S754" i="4" s="1"/>
  <c r="AQ842" i="4"/>
  <c r="AE842" i="4" s="1"/>
  <c r="S842" i="4" s="1"/>
  <c r="AQ181" i="4"/>
  <c r="AE181" i="4" s="1"/>
  <c r="S181" i="4" s="1"/>
  <c r="AQ947" i="4"/>
  <c r="AE947" i="4" s="1"/>
  <c r="S947" i="4" s="1"/>
  <c r="AQ547" i="4"/>
  <c r="AE547" i="4" s="1"/>
  <c r="S547" i="4" s="1"/>
  <c r="AQ1102" i="4"/>
  <c r="AE1102" i="4" s="1"/>
  <c r="S1102" i="4" s="1"/>
  <c r="AQ586" i="4"/>
  <c r="AE586" i="4" s="1"/>
  <c r="S586" i="4" s="1"/>
  <c r="AQ72" i="4"/>
  <c r="AE72" i="4" s="1"/>
  <c r="S72" i="4" s="1"/>
  <c r="AQ1124" i="4"/>
  <c r="AE1124" i="4" s="1"/>
  <c r="S1124" i="4" s="1"/>
  <c r="AQ1248" i="4"/>
  <c r="AE1248" i="4" s="1"/>
  <c r="S1248" i="4" s="1"/>
  <c r="AQ1254" i="4"/>
  <c r="AE1254" i="4" s="1"/>
  <c r="S1254" i="4" s="1"/>
  <c r="AQ1240" i="4"/>
  <c r="AE1240" i="4" s="1"/>
  <c r="S1240" i="4" s="1"/>
  <c r="AQ22" i="4"/>
  <c r="AE22" i="4" s="1"/>
  <c r="S22" i="4" s="1"/>
  <c r="AQ452" i="4"/>
  <c r="AE452" i="4" s="1"/>
  <c r="S452" i="4" s="1"/>
  <c r="AQ1065" i="4"/>
  <c r="AE1065" i="4" s="1"/>
  <c r="S1065" i="4" s="1"/>
  <c r="AQ570" i="4"/>
  <c r="AE570" i="4" s="1"/>
  <c r="S570" i="4" s="1"/>
  <c r="AQ342" i="4"/>
  <c r="AE342" i="4" s="1"/>
  <c r="S342" i="4" s="1"/>
  <c r="AQ661" i="4"/>
  <c r="AE661" i="4" s="1"/>
  <c r="S661" i="4" s="1"/>
  <c r="AQ639" i="4"/>
  <c r="AE639" i="4" s="1"/>
  <c r="S639" i="4" s="1"/>
  <c r="AQ750" i="4"/>
  <c r="AE750" i="4" s="1"/>
  <c r="S750" i="4" s="1"/>
  <c r="AQ190" i="4"/>
  <c r="AE190" i="4" s="1"/>
  <c r="S190" i="4" s="1"/>
  <c r="AQ979" i="4"/>
  <c r="AE979" i="4" s="1"/>
  <c r="S979" i="4" s="1"/>
  <c r="AQ955" i="4"/>
  <c r="AE955" i="4" s="1"/>
  <c r="S955" i="4" s="1"/>
  <c r="AQ302" i="4"/>
  <c r="AE302" i="4" s="1"/>
  <c r="S302" i="4" s="1"/>
  <c r="AQ35" i="4"/>
  <c r="AE35" i="4" s="1"/>
  <c r="S35" i="4" s="1"/>
  <c r="AQ861" i="4"/>
  <c r="AE861" i="4" s="1"/>
  <c r="S861" i="4" s="1"/>
  <c r="AQ453" i="4"/>
  <c r="AE453" i="4" s="1"/>
  <c r="S453" i="4" s="1"/>
  <c r="AQ371" i="4"/>
  <c r="AE371" i="4" s="1"/>
  <c r="S371" i="4" s="1"/>
  <c r="AQ410" i="4"/>
  <c r="AE410" i="4" s="1"/>
  <c r="S410" i="4" s="1"/>
  <c r="AQ635" i="4"/>
  <c r="AE635" i="4" s="1"/>
  <c r="S635" i="4" s="1"/>
  <c r="AQ946" i="4"/>
  <c r="AE946" i="4" s="1"/>
  <c r="S946" i="4" s="1"/>
  <c r="AQ546" i="4"/>
  <c r="AE546" i="4" s="1"/>
  <c r="S546" i="4" s="1"/>
  <c r="AQ667" i="4"/>
  <c r="AE667" i="4" s="1"/>
  <c r="S667" i="4" s="1"/>
  <c r="AQ1087" i="4"/>
  <c r="AE1087" i="4" s="1"/>
  <c r="S1087" i="4" s="1"/>
  <c r="AQ985" i="4"/>
  <c r="AE985" i="4" s="1"/>
  <c r="S985" i="4" s="1"/>
  <c r="AQ1129" i="4"/>
  <c r="AE1129" i="4" s="1"/>
  <c r="S1129" i="4" s="1"/>
  <c r="AQ372" i="4"/>
  <c r="AE372" i="4" s="1"/>
  <c r="S372" i="4" s="1"/>
  <c r="AQ701" i="4"/>
  <c r="AE701" i="4" s="1"/>
  <c r="S701" i="4" s="1"/>
  <c r="AQ308" i="4"/>
  <c r="AE308" i="4" s="1"/>
  <c r="S308" i="4" s="1"/>
  <c r="AQ931" i="4"/>
  <c r="AE931" i="4" s="1"/>
  <c r="S931" i="4" s="1"/>
  <c r="AQ991" i="4"/>
  <c r="AE991" i="4" s="1"/>
  <c r="S991" i="4" s="1"/>
  <c r="AQ689" i="4"/>
  <c r="AE689" i="4" s="1"/>
  <c r="S689" i="4" s="1"/>
  <c r="AQ1091" i="4"/>
  <c r="AE1091" i="4" s="1"/>
  <c r="S1091" i="4" s="1"/>
  <c r="AQ1265" i="4"/>
  <c r="AE1265" i="4" s="1"/>
  <c r="S1265" i="4" s="1"/>
  <c r="AQ514" i="4"/>
  <c r="AE514" i="4" s="1"/>
  <c r="S514" i="4" s="1"/>
  <c r="AQ236" i="4"/>
  <c r="AE236" i="4" s="1"/>
  <c r="S236" i="4" s="1"/>
  <c r="AQ51" i="4"/>
  <c r="AE51" i="4" s="1"/>
  <c r="S51" i="4" s="1"/>
  <c r="AQ288" i="4"/>
  <c r="AE288" i="4" s="1"/>
  <c r="S288" i="4" s="1"/>
  <c r="AQ71" i="4"/>
  <c r="AE71" i="4" s="1"/>
  <c r="S71" i="4" s="1"/>
  <c r="AQ1249" i="4"/>
  <c r="AE1249" i="4" s="1"/>
  <c r="S1249" i="4" s="1"/>
  <c r="AQ1180" i="4"/>
  <c r="AE1180" i="4" s="1"/>
  <c r="S1180" i="4" s="1"/>
  <c r="AQ535" i="4"/>
  <c r="AE535" i="4" s="1"/>
  <c r="S535" i="4" s="1"/>
  <c r="AQ370" i="4"/>
  <c r="AE370" i="4" s="1"/>
  <c r="S370" i="4" s="1"/>
  <c r="AQ276" i="4"/>
  <c r="AE276" i="4" s="1"/>
  <c r="S276" i="4" s="1"/>
  <c r="AQ809" i="4"/>
  <c r="AE809" i="4" s="1"/>
  <c r="S809" i="4" s="1"/>
  <c r="AQ381" i="4"/>
  <c r="AE381" i="4" s="1"/>
  <c r="S381" i="4" s="1"/>
  <c r="AQ877" i="4"/>
  <c r="AE877" i="4" s="1"/>
  <c r="S877" i="4" s="1"/>
  <c r="AQ160" i="4"/>
  <c r="AE160" i="4" s="1"/>
  <c r="S160" i="4" s="1"/>
  <c r="AQ786" i="4"/>
  <c r="AE786" i="4" s="1"/>
  <c r="S786" i="4" s="1"/>
  <c r="AQ852" i="4"/>
  <c r="AE852" i="4" s="1"/>
  <c r="S852" i="4" s="1"/>
  <c r="AQ347" i="4"/>
  <c r="AE347" i="4" s="1"/>
  <c r="S347" i="4" s="1"/>
  <c r="AQ1213" i="4"/>
  <c r="AE1213" i="4" s="1"/>
  <c r="S1213" i="4" s="1"/>
  <c r="AQ257" i="4"/>
  <c r="AE257" i="4" s="1"/>
  <c r="S257" i="4" s="1"/>
  <c r="AQ853" i="4"/>
  <c r="AE853" i="4" s="1"/>
  <c r="S853" i="4" s="1"/>
  <c r="AQ795" i="4"/>
  <c r="AE795" i="4" s="1"/>
  <c r="S795" i="4" s="1"/>
  <c r="AQ509" i="4"/>
  <c r="AE509" i="4" s="1"/>
  <c r="S509" i="4" s="1"/>
  <c r="AQ683" i="4"/>
  <c r="AE683" i="4" s="1"/>
  <c r="S683" i="4" s="1"/>
  <c r="AQ598" i="4"/>
  <c r="AE598" i="4" s="1"/>
  <c r="S598" i="4" s="1"/>
  <c r="AQ695" i="4"/>
  <c r="AE695" i="4" s="1"/>
  <c r="S695" i="4" s="1"/>
  <c r="AQ875" i="4"/>
  <c r="AE875" i="4" s="1"/>
  <c r="S875" i="4" s="1"/>
  <c r="AQ409" i="4"/>
  <c r="AE409" i="4" s="1"/>
  <c r="S409" i="4" s="1"/>
  <c r="AQ974" i="4"/>
  <c r="AE974" i="4" s="1"/>
  <c r="S974" i="4" s="1"/>
  <c r="AQ838" i="4"/>
  <c r="AE838" i="4" s="1"/>
  <c r="S838" i="4" s="1"/>
  <c r="AQ1168" i="4"/>
  <c r="AE1168" i="4" s="1"/>
  <c r="S1168" i="4" s="1"/>
  <c r="AQ106" i="4"/>
  <c r="AE106" i="4" s="1"/>
  <c r="S106" i="4" s="1"/>
  <c r="AQ334" i="4"/>
  <c r="AE334" i="4" s="1"/>
  <c r="S334" i="4" s="1"/>
  <c r="AQ491" i="4"/>
  <c r="AE491" i="4" s="1"/>
  <c r="S491" i="4" s="1"/>
  <c r="AQ492" i="4"/>
  <c r="AE492" i="4" s="1"/>
  <c r="S492" i="4" s="1"/>
  <c r="AQ1156" i="4"/>
  <c r="AE1156" i="4" s="1"/>
  <c r="S1156" i="4" s="1"/>
  <c r="AQ813" i="4"/>
  <c r="AE813" i="4" s="1"/>
  <c r="S813" i="4" s="1"/>
  <c r="AQ464" i="4"/>
  <c r="AE464" i="4" s="1"/>
  <c r="S464" i="4" s="1"/>
  <c r="AQ665" i="4"/>
  <c r="AE665" i="4" s="1"/>
  <c r="S665" i="4" s="1"/>
  <c r="AQ481" i="4"/>
  <c r="AE481" i="4" s="1"/>
  <c r="S481" i="4" s="1"/>
  <c r="AQ462" i="4"/>
  <c r="AE462" i="4" s="1"/>
  <c r="S462" i="4" s="1"/>
  <c r="AQ1072" i="4"/>
  <c r="AE1072" i="4" s="1"/>
  <c r="S1072" i="4" s="1"/>
  <c r="AQ13" i="4"/>
  <c r="AE13" i="4" s="1"/>
  <c r="S13" i="4" s="1"/>
  <c r="AQ915" i="4"/>
  <c r="AE915" i="4" s="1"/>
  <c r="S915" i="4" s="1"/>
  <c r="AQ229" i="4"/>
  <c r="AE229" i="4" s="1"/>
  <c r="S229" i="4" s="1"/>
  <c r="AQ1092" i="4"/>
  <c r="AE1092" i="4" s="1"/>
  <c r="S1092" i="4" s="1"/>
  <c r="AQ1063" i="4"/>
  <c r="AE1063" i="4" s="1"/>
  <c r="S1063" i="4" s="1"/>
  <c r="AQ883" i="4"/>
  <c r="AE883" i="4" s="1"/>
  <c r="S883" i="4" s="1"/>
  <c r="AQ53" i="4"/>
  <c r="AE53" i="4" s="1"/>
  <c r="S53" i="4" s="1"/>
  <c r="AQ658" i="4"/>
  <c r="AE658" i="4" s="1"/>
  <c r="S658" i="4" s="1"/>
  <c r="AQ328" i="4"/>
  <c r="AE328" i="4" s="1"/>
  <c r="S328" i="4" s="1"/>
  <c r="AQ1155" i="4"/>
  <c r="AE1155" i="4" s="1"/>
  <c r="S1155" i="4" s="1"/>
  <c r="AQ802" i="4"/>
  <c r="AE802" i="4" s="1"/>
  <c r="S802" i="4" s="1"/>
  <c r="AQ108" i="4"/>
  <c r="AE108" i="4" s="1"/>
  <c r="S108" i="4" s="1"/>
  <c r="AQ128" i="4"/>
  <c r="AE128" i="4" s="1"/>
  <c r="S128" i="4" s="1"/>
  <c r="AQ793" i="4"/>
  <c r="AE793" i="4" s="1"/>
  <c r="S793" i="4" s="1"/>
  <c r="AQ594" i="4"/>
  <c r="AE594" i="4" s="1"/>
  <c r="S594" i="4" s="1"/>
  <c r="AQ281" i="4"/>
  <c r="AE281" i="4" s="1"/>
  <c r="S281" i="4" s="1"/>
  <c r="AQ1009" i="4"/>
  <c r="AE1009" i="4" s="1"/>
  <c r="S1009" i="4" s="1"/>
  <c r="AQ659" i="4"/>
  <c r="AE659" i="4" s="1"/>
  <c r="S659" i="4" s="1"/>
  <c r="AQ888" i="4"/>
  <c r="AE888" i="4" s="1"/>
  <c r="S888" i="4" s="1"/>
  <c r="AQ614" i="4"/>
  <c r="AE614" i="4" s="1"/>
  <c r="S614" i="4" s="1"/>
  <c r="AQ653" i="4"/>
  <c r="AE653" i="4" s="1"/>
  <c r="S653" i="4" s="1"/>
  <c r="AQ277" i="4"/>
  <c r="AE277" i="4" s="1"/>
  <c r="S277" i="4" s="1"/>
  <c r="AQ801" i="4"/>
  <c r="AE801" i="4" s="1"/>
  <c r="S801" i="4" s="1"/>
  <c r="AQ1042" i="4"/>
  <c r="AE1042" i="4" s="1"/>
  <c r="S1042" i="4" s="1"/>
  <c r="AQ80" i="4"/>
  <c r="AE80" i="4" s="1"/>
  <c r="S80" i="4" s="1"/>
  <c r="AQ1089" i="4"/>
  <c r="AE1089" i="4" s="1"/>
  <c r="S1089" i="4" s="1"/>
  <c r="AQ722" i="4"/>
  <c r="AE722" i="4" s="1"/>
  <c r="S722" i="4" s="1"/>
  <c r="AQ1212" i="4"/>
  <c r="AE1212" i="4" s="1"/>
  <c r="S1212" i="4" s="1"/>
  <c r="AQ922" i="4"/>
  <c r="AE922" i="4" s="1"/>
  <c r="S922" i="4" s="1"/>
  <c r="AQ1086" i="4"/>
  <c r="AE1086" i="4" s="1"/>
  <c r="S1086" i="4" s="1"/>
  <c r="AQ43" i="4"/>
  <c r="AE43" i="4" s="1"/>
  <c r="S43" i="4" s="1"/>
  <c r="AQ1090" i="4"/>
  <c r="AE1090" i="4" s="1"/>
  <c r="S1090" i="4" s="1"/>
  <c r="AQ629" i="4"/>
  <c r="AE629" i="4" s="1"/>
  <c r="S629" i="4" s="1"/>
  <c r="AQ353" i="4"/>
  <c r="AE353" i="4" s="1"/>
  <c r="S353" i="4" s="1"/>
  <c r="AQ401" i="4"/>
  <c r="AE401" i="4" s="1"/>
  <c r="S401" i="4" s="1"/>
  <c r="AQ925" i="4"/>
  <c r="AE925" i="4" s="1"/>
  <c r="S925" i="4" s="1"/>
  <c r="AQ333" i="4"/>
  <c r="AE333" i="4" s="1"/>
  <c r="S333" i="4" s="1"/>
  <c r="AQ11" i="4"/>
  <c r="AE11" i="4" s="1"/>
  <c r="S11" i="4" s="1"/>
  <c r="AQ149" i="4"/>
  <c r="AE149" i="4" s="1"/>
  <c r="S149" i="4" s="1"/>
  <c r="AQ1104" i="4"/>
  <c r="AE1104" i="4" s="1"/>
  <c r="S1104" i="4" s="1"/>
  <c r="AQ851" i="4"/>
  <c r="AE851" i="4" s="1"/>
  <c r="S851" i="4" s="1"/>
  <c r="AQ986" i="4"/>
  <c r="AE986" i="4" s="1"/>
  <c r="S986" i="4" s="1"/>
  <c r="AQ796" i="4"/>
  <c r="AE796" i="4" s="1"/>
  <c r="S796" i="4" s="1"/>
  <c r="AQ785" i="4"/>
  <c r="AE785" i="4" s="1"/>
  <c r="S785" i="4" s="1"/>
  <c r="AQ299" i="4"/>
  <c r="AE299" i="4" s="1"/>
  <c r="S299" i="4" s="1"/>
  <c r="AQ70" i="4"/>
  <c r="AE70" i="4" s="1"/>
  <c r="S70" i="4" s="1"/>
  <c r="AQ322" i="4"/>
  <c r="AE322" i="4" s="1"/>
  <c r="S322" i="4" s="1"/>
  <c r="AQ1033" i="4"/>
  <c r="AE1033" i="4" s="1"/>
  <c r="S1033" i="4" s="1"/>
  <c r="AQ899" i="4"/>
  <c r="AE899" i="4" s="1"/>
  <c r="S899" i="4" s="1"/>
  <c r="AQ58" i="4"/>
  <c r="AE58" i="4" s="1"/>
  <c r="S58" i="4" s="1"/>
  <c r="AQ599" i="4"/>
  <c r="AE599" i="4" s="1"/>
  <c r="S599" i="4" s="1"/>
  <c r="AQ1097" i="4"/>
  <c r="AE1097" i="4" s="1"/>
  <c r="S1097" i="4" s="1"/>
  <c r="AQ662" i="4"/>
  <c r="AE662" i="4" s="1"/>
  <c r="S662" i="4" s="1"/>
  <c r="AQ215" i="4"/>
  <c r="AE215" i="4" s="1"/>
  <c r="S215" i="4" s="1"/>
  <c r="AQ228" i="4"/>
  <c r="AE228" i="4" s="1"/>
  <c r="S228" i="4" s="1"/>
  <c r="AQ958" i="4"/>
  <c r="AE958" i="4" s="1"/>
  <c r="S958" i="4" s="1"/>
  <c r="AQ994" i="4"/>
  <c r="AE994" i="4" s="1"/>
  <c r="S994" i="4" s="1"/>
  <c r="AQ1109" i="4"/>
  <c r="AE1109" i="4" s="1"/>
  <c r="S1109" i="4" s="1"/>
  <c r="AQ1025" i="4"/>
  <c r="AE1025" i="4" s="1"/>
  <c r="S1025" i="4" s="1"/>
  <c r="AQ387" i="4"/>
  <c r="AE387" i="4" s="1"/>
  <c r="S387" i="4" s="1"/>
  <c r="AQ707" i="4"/>
  <c r="AE707" i="4" s="1"/>
  <c r="S707" i="4" s="1"/>
  <c r="AQ942" i="4"/>
  <c r="AE942" i="4" s="1"/>
  <c r="S942" i="4" s="1"/>
  <c r="AQ926" i="4"/>
  <c r="AE926" i="4" s="1"/>
  <c r="S926" i="4" s="1"/>
  <c r="AQ247" i="4"/>
  <c r="AE247" i="4" s="1"/>
  <c r="S247" i="4" s="1"/>
  <c r="AQ998" i="4"/>
  <c r="AE998" i="4" s="1"/>
  <c r="S998" i="4" s="1"/>
  <c r="AQ1083" i="4"/>
  <c r="AE1083" i="4" s="1"/>
  <c r="S1083" i="4" s="1"/>
  <c r="AQ971" i="4"/>
  <c r="AE971" i="4" s="1"/>
  <c r="S971" i="4" s="1"/>
  <c r="AQ230" i="4"/>
  <c r="AE230" i="4" s="1"/>
  <c r="S230" i="4" s="1"/>
  <c r="AQ1014" i="4"/>
  <c r="AE1014" i="4" s="1"/>
  <c r="S1014" i="4" s="1"/>
  <c r="AQ934" i="4"/>
  <c r="AE934" i="4" s="1"/>
  <c r="S934" i="4" s="1"/>
  <c r="AQ282" i="4"/>
  <c r="AE282" i="4" s="1"/>
  <c r="S282" i="4" s="1"/>
  <c r="AQ416" i="4"/>
  <c r="AE416" i="4" s="1"/>
  <c r="S416" i="4" s="1"/>
  <c r="AQ253" i="4"/>
  <c r="AE253" i="4" s="1"/>
  <c r="S253" i="4" s="1"/>
  <c r="AQ100" i="4"/>
  <c r="AE100" i="4" s="1"/>
  <c r="S100" i="4" s="1"/>
  <c r="AQ1236" i="4"/>
  <c r="AE1236" i="4" s="1"/>
  <c r="S1236" i="4" s="1"/>
  <c r="AQ1099" i="4"/>
  <c r="AE1099" i="4" s="1"/>
  <c r="S1099" i="4" s="1"/>
  <c r="AQ891" i="4"/>
  <c r="AE891" i="4" s="1"/>
  <c r="S891" i="4" s="1"/>
  <c r="AQ147" i="4"/>
  <c r="AE147" i="4" s="1"/>
  <c r="S147" i="4" s="1"/>
  <c r="AQ728" i="4"/>
  <c r="AE728" i="4" s="1"/>
  <c r="S728" i="4" s="1"/>
  <c r="AQ473" i="4"/>
  <c r="AE473" i="4" s="1"/>
  <c r="S473" i="4" s="1"/>
  <c r="AQ388" i="4"/>
  <c r="AE388" i="4" s="1"/>
  <c r="S388" i="4" s="1"/>
  <c r="AQ134" i="4"/>
  <c r="AE134" i="4" s="1"/>
  <c r="S134" i="4" s="1"/>
  <c r="AQ1223" i="4"/>
  <c r="AE1223" i="4" s="1"/>
  <c r="S1223" i="4" s="1"/>
  <c r="AQ953" i="4"/>
  <c r="AE953" i="4" s="1"/>
  <c r="S953" i="4" s="1"/>
  <c r="AQ151" i="4"/>
  <c r="AE151" i="4" s="1"/>
  <c r="S151" i="4" s="1"/>
  <c r="AQ1070" i="4"/>
  <c r="AE1070" i="4" s="1"/>
  <c r="S1070" i="4" s="1"/>
  <c r="AQ519" i="4"/>
  <c r="AE519" i="4" s="1"/>
  <c r="S519" i="4" s="1"/>
  <c r="AQ41" i="4"/>
  <c r="AE41" i="4" s="1"/>
  <c r="S41" i="4" s="1"/>
  <c r="AQ610" i="4"/>
  <c r="AE610" i="4" s="1"/>
  <c r="S610" i="4" s="1"/>
  <c r="AQ437" i="4"/>
  <c r="AE437" i="4" s="1"/>
  <c r="S437" i="4" s="1"/>
  <c r="AQ97" i="4"/>
  <c r="AE97" i="4" s="1"/>
  <c r="S97" i="4" s="1"/>
  <c r="AQ794" i="4"/>
  <c r="AE794" i="4" s="1"/>
  <c r="S794" i="4" s="1"/>
  <c r="AQ708" i="4"/>
  <c r="AE708" i="4" s="1"/>
  <c r="S708" i="4" s="1"/>
  <c r="AQ20" i="4"/>
  <c r="AE20" i="4" s="1"/>
  <c r="S20" i="4" s="1"/>
  <c r="AQ541" i="4"/>
  <c r="AE541" i="4" s="1"/>
  <c r="S541" i="4" s="1"/>
  <c r="AQ392" i="4"/>
  <c r="AE392" i="4" s="1"/>
  <c r="S392" i="4" s="1"/>
  <c r="AQ769" i="4"/>
  <c r="AE769" i="4" s="1"/>
  <c r="S769" i="4" s="1"/>
  <c r="AQ198" i="4"/>
  <c r="AE198" i="4" s="1"/>
  <c r="S198" i="4" s="1"/>
  <c r="AQ679" i="4"/>
  <c r="AE679" i="4" s="1"/>
  <c r="S679" i="4" s="1"/>
  <c r="AQ1271" i="4"/>
  <c r="AE1271" i="4" s="1"/>
  <c r="S1271" i="4" s="1"/>
  <c r="AQ930" i="4"/>
  <c r="AE930" i="4" s="1"/>
  <c r="S930" i="4" s="1"/>
  <c r="AQ455" i="4"/>
  <c r="AE455" i="4" s="1"/>
  <c r="S455" i="4" s="1"/>
  <c r="AQ1235" i="4"/>
  <c r="AE1235" i="4" s="1"/>
  <c r="S1235" i="4" s="1"/>
  <c r="AQ1110" i="4"/>
  <c r="AE1110" i="4" s="1"/>
  <c r="S1110" i="4" s="1"/>
  <c r="AQ360" i="4"/>
  <c r="AE360" i="4" s="1"/>
  <c r="S360" i="4" s="1"/>
  <c r="AQ1157" i="4"/>
  <c r="AE1157" i="4" s="1"/>
  <c r="S1157" i="4" s="1"/>
  <c r="AQ77" i="4"/>
  <c r="AE77" i="4" s="1"/>
  <c r="S77" i="4" s="1"/>
  <c r="AQ1246" i="4"/>
  <c r="AE1246" i="4" s="1"/>
  <c r="S1246" i="4" s="1"/>
  <c r="AQ1257" i="4"/>
  <c r="AE1257" i="4" s="1"/>
  <c r="S1257" i="4" s="1"/>
  <c r="AQ457" i="4"/>
  <c r="AE457" i="4" s="1"/>
  <c r="S457" i="4" s="1"/>
  <c r="AQ224" i="4"/>
  <c r="AE224" i="4" s="1"/>
  <c r="S224" i="4" s="1"/>
  <c r="AQ1151" i="4"/>
  <c r="AE1151" i="4" s="1"/>
  <c r="S1151" i="4" s="1"/>
  <c r="AQ827" i="4"/>
  <c r="AE827" i="4" s="1"/>
  <c r="S827" i="4" s="1"/>
  <c r="AQ655" i="4"/>
  <c r="AE655" i="4" s="1"/>
  <c r="S655" i="4" s="1"/>
  <c r="AQ520" i="4"/>
  <c r="AE520" i="4" s="1"/>
  <c r="S520" i="4" s="1"/>
  <c r="AQ615" i="4"/>
  <c r="AE615" i="4" s="1"/>
  <c r="S615" i="4" s="1"/>
  <c r="AQ1067" i="4"/>
  <c r="AE1067" i="4" s="1"/>
  <c r="S1067" i="4" s="1"/>
  <c r="AQ516" i="4"/>
  <c r="AE516" i="4" s="1"/>
  <c r="S516" i="4" s="1"/>
  <c r="AQ1177" i="4"/>
  <c r="AE1177" i="4" s="1"/>
  <c r="S1177" i="4" s="1"/>
  <c r="AQ117" i="4"/>
  <c r="AE117" i="4" s="1"/>
  <c r="S117" i="4" s="1"/>
  <c r="AQ1245" i="4"/>
  <c r="AE1245" i="4" s="1"/>
  <c r="S1245" i="4" s="1"/>
  <c r="AQ1181" i="4"/>
  <c r="AE1181" i="4" s="1"/>
  <c r="S1181" i="4" s="1"/>
  <c r="AQ83" i="4"/>
  <c r="AE83" i="4" s="1"/>
  <c r="S83" i="4" s="1"/>
  <c r="AQ1159" i="4"/>
  <c r="AE1159" i="4" s="1"/>
  <c r="S1159" i="4" s="1"/>
  <c r="AQ996" i="4"/>
  <c r="AE996" i="4" s="1"/>
  <c r="S996" i="4" s="1"/>
  <c r="AQ719" i="4"/>
  <c r="AE719" i="4" s="1"/>
  <c r="S719" i="4" s="1"/>
  <c r="AQ970" i="4"/>
  <c r="AE970" i="4" s="1"/>
  <c r="S970" i="4" s="1"/>
  <c r="AQ581" i="4"/>
  <c r="AE581" i="4" s="1"/>
  <c r="S581" i="4" s="1"/>
  <c r="AQ819" i="4"/>
  <c r="AE819" i="4" s="1"/>
  <c r="S819" i="4" s="1"/>
  <c r="AQ1136" i="4"/>
  <c r="AE1136" i="4" s="1"/>
  <c r="S1136" i="4" s="1"/>
  <c r="AQ806" i="4"/>
  <c r="AE806" i="4" s="1"/>
  <c r="S806" i="4" s="1"/>
  <c r="AQ404" i="4"/>
  <c r="AE404" i="4" s="1"/>
  <c r="S404" i="4" s="1"/>
  <c r="AQ432" i="4"/>
  <c r="AE432" i="4" s="1"/>
  <c r="S432" i="4" s="1"/>
  <c r="AQ1012" i="4"/>
  <c r="AE1012" i="4" s="1"/>
  <c r="S1012" i="4" s="1"/>
  <c r="AQ1032" i="4"/>
  <c r="AE1032" i="4" s="1"/>
  <c r="S1032" i="4" s="1"/>
  <c r="AQ1158" i="4"/>
  <c r="AE1158" i="4" s="1"/>
  <c r="S1158" i="4" s="1"/>
  <c r="AQ234" i="4"/>
  <c r="AE234" i="4" s="1"/>
  <c r="S234" i="4" s="1"/>
  <c r="AQ673" i="4"/>
  <c r="AE673" i="4" s="1"/>
  <c r="S673" i="4" s="1"/>
  <c r="AQ609" i="4"/>
  <c r="AE609" i="4" s="1"/>
  <c r="S609" i="4" s="1"/>
  <c r="AQ337" i="4"/>
  <c r="AE337" i="4" s="1"/>
  <c r="S337" i="4" s="1"/>
  <c r="AQ525" i="4"/>
  <c r="AE525" i="4" s="1"/>
  <c r="S525" i="4" s="1"/>
  <c r="AQ301" i="4"/>
  <c r="AE301" i="4" s="1"/>
  <c r="S301" i="4" s="1"/>
  <c r="AQ1120" i="4"/>
  <c r="AE1120" i="4" s="1"/>
  <c r="S1120" i="4" s="1"/>
  <c r="AQ482" i="4"/>
  <c r="AE482" i="4" s="1"/>
  <c r="S482" i="4" s="1"/>
  <c r="AQ195" i="4"/>
  <c r="AE195" i="4" s="1"/>
  <c r="S195" i="4" s="1"/>
  <c r="AQ1068" i="4"/>
  <c r="AE1068" i="4" s="1"/>
  <c r="S1068" i="4" s="1"/>
  <c r="AQ45" i="4"/>
  <c r="AE45" i="4" s="1"/>
  <c r="S45" i="4" s="1"/>
  <c r="AQ441" i="4"/>
  <c r="AE441" i="4" s="1"/>
  <c r="S441" i="4" s="1"/>
  <c r="AQ933" i="4"/>
  <c r="AE933" i="4" s="1"/>
  <c r="S933" i="4" s="1"/>
  <c r="AQ1088" i="4"/>
  <c r="AE1088" i="4" s="1"/>
  <c r="S1088" i="4" s="1"/>
  <c r="AQ1029" i="4"/>
  <c r="AE1029" i="4" s="1"/>
  <c r="S1029" i="4" s="1"/>
  <c r="AQ626" i="4"/>
  <c r="AE626" i="4" s="1"/>
  <c r="S626" i="4" s="1"/>
  <c r="AQ251" i="4"/>
  <c r="AE251" i="4" s="1"/>
  <c r="S251" i="4" s="1"/>
  <c r="AQ96" i="4"/>
  <c r="AE96" i="4" s="1"/>
  <c r="S96" i="4" s="1"/>
  <c r="AQ1114" i="4"/>
  <c r="AE1114" i="4" s="1"/>
  <c r="S1114" i="4" s="1"/>
  <c r="AQ727" i="4"/>
  <c r="AE727" i="4" s="1"/>
  <c r="S727" i="4" s="1"/>
  <c r="AQ831" i="4"/>
  <c r="AE831" i="4" s="1"/>
  <c r="S831" i="4" s="1"/>
  <c r="AQ690" i="4"/>
  <c r="AE690" i="4" s="1"/>
  <c r="S690" i="4" s="1"/>
  <c r="AQ783" i="4"/>
  <c r="AE783" i="4" s="1"/>
  <c r="S783" i="4" s="1"/>
  <c r="AQ166" i="4"/>
  <c r="AE166" i="4" s="1"/>
  <c r="S166" i="4" s="1"/>
  <c r="AQ1106" i="4"/>
  <c r="AE1106" i="4" s="1"/>
  <c r="S1106" i="4" s="1"/>
  <c r="AQ980" i="4"/>
  <c r="AE980" i="4" s="1"/>
  <c r="S980" i="4" s="1"/>
  <c r="AQ178" i="4"/>
  <c r="AE178" i="4" s="1"/>
  <c r="S178" i="4" s="1"/>
  <c r="AQ529" i="4"/>
  <c r="AE529" i="4" s="1"/>
  <c r="S529" i="4" s="1"/>
  <c r="AQ349" i="4"/>
  <c r="AE349" i="4" s="1"/>
  <c r="S349" i="4" s="1"/>
  <c r="AQ118" i="4"/>
  <c r="AE118" i="4" s="1"/>
  <c r="S118" i="4" s="1"/>
  <c r="AQ978" i="4"/>
  <c r="AE978" i="4" s="1"/>
  <c r="S978" i="4" s="1"/>
  <c r="AQ170" i="4"/>
  <c r="AE170" i="4" s="1"/>
  <c r="S170" i="4" s="1"/>
  <c r="AQ832" i="4"/>
  <c r="AE832" i="4" s="1"/>
  <c r="S832" i="4" s="1"/>
  <c r="AQ540" i="4"/>
  <c r="AE540" i="4" s="1"/>
  <c r="S540" i="4" s="1"/>
  <c r="AQ1021" i="4"/>
  <c r="AE1021" i="4" s="1"/>
  <c r="S1021" i="4" s="1"/>
  <c r="AQ1149" i="4"/>
  <c r="AE1149" i="4" s="1"/>
  <c r="S1149" i="4" s="1"/>
  <c r="AQ666" i="4"/>
  <c r="AE666" i="4" s="1"/>
  <c r="S666" i="4" s="1"/>
  <c r="AQ1001" i="4"/>
  <c r="AE1001" i="4" s="1"/>
  <c r="S1001" i="4" s="1"/>
  <c r="AQ591" i="4"/>
  <c r="AE591" i="4" s="1"/>
  <c r="S591" i="4" s="1"/>
  <c r="AQ984" i="4"/>
  <c r="AE984" i="4" s="1"/>
  <c r="S984" i="4" s="1"/>
  <c r="AQ929" i="4"/>
  <c r="AE929" i="4" s="1"/>
  <c r="S929" i="4" s="1"/>
  <c r="AQ503" i="4"/>
  <c r="AE503" i="4" s="1"/>
  <c r="S503" i="4" s="1"/>
  <c r="AQ619" i="4"/>
  <c r="AE619" i="4" s="1"/>
  <c r="S619" i="4" s="1"/>
  <c r="AQ140" i="4"/>
  <c r="AE140" i="4" s="1"/>
  <c r="S140" i="4" s="1"/>
  <c r="AQ536" i="4"/>
  <c r="AE536" i="4" s="1"/>
  <c r="S536" i="4" s="1"/>
  <c r="AQ1166" i="4"/>
  <c r="AE1166" i="4" s="1"/>
  <c r="S1166" i="4" s="1"/>
  <c r="AQ137" i="4"/>
  <c r="AE137" i="4" s="1"/>
  <c r="S137" i="4" s="1"/>
  <c r="AQ945" i="4"/>
  <c r="AE945" i="4" s="1"/>
  <c r="S945" i="4" s="1"/>
  <c r="AQ746" i="4"/>
  <c r="AE746" i="4" s="1"/>
  <c r="S746" i="4" s="1"/>
  <c r="AQ306" i="4"/>
  <c r="AE306" i="4" s="1"/>
  <c r="S306" i="4" s="1"/>
  <c r="AQ165" i="4"/>
  <c r="AE165" i="4" s="1"/>
  <c r="S165" i="4" s="1"/>
  <c r="AQ54" i="4"/>
  <c r="AE54" i="4" s="1"/>
  <c r="S54" i="4" s="1"/>
  <c r="AQ911" i="4"/>
  <c r="AE911" i="4" s="1"/>
  <c r="S911" i="4" s="1"/>
  <c r="AQ749" i="4"/>
  <c r="AE749" i="4" s="1"/>
  <c r="S749" i="4" s="1"/>
  <c r="AQ446" i="4"/>
  <c r="AE446" i="4" s="1"/>
  <c r="S446" i="4" s="1"/>
  <c r="AQ920" i="4"/>
  <c r="AE920" i="4" s="1"/>
  <c r="S920" i="4" s="1"/>
  <c r="AQ678" i="4"/>
  <c r="AE678" i="4" s="1"/>
  <c r="S678" i="4" s="1"/>
  <c r="AQ398" i="4"/>
  <c r="AE398" i="4" s="1"/>
  <c r="S398" i="4" s="1"/>
  <c r="AQ65" i="4"/>
  <c r="AE65" i="4" s="1"/>
  <c r="S65" i="4" s="1"/>
  <c r="AQ839" i="4"/>
  <c r="AE839" i="4" s="1"/>
  <c r="S839" i="4" s="1"/>
  <c r="AQ121" i="4"/>
  <c r="AE121" i="4" s="1"/>
  <c r="S121" i="4" s="1"/>
  <c r="AQ928" i="4"/>
  <c r="AE928" i="4" s="1"/>
  <c r="S928" i="4" s="1"/>
  <c r="AQ889" i="4"/>
  <c r="AE889" i="4" s="1"/>
  <c r="S889" i="4" s="1"/>
  <c r="AQ24" i="4"/>
  <c r="AE24" i="4" s="1"/>
  <c r="S24" i="4" s="1"/>
  <c r="AQ495" i="4"/>
  <c r="AE495" i="4" s="1"/>
  <c r="S495" i="4" s="1"/>
  <c r="AQ733" i="4"/>
  <c r="AE733" i="4" s="1"/>
  <c r="S733" i="4" s="1"/>
  <c r="AQ231" i="4"/>
  <c r="AE231" i="4" s="1"/>
  <c r="S231" i="4" s="1"/>
  <c r="AQ776" i="4"/>
  <c r="AE776" i="4" s="1"/>
  <c r="S776" i="4" s="1"/>
  <c r="AQ426" i="4"/>
  <c r="AE426" i="4" s="1"/>
  <c r="S426" i="4" s="1"/>
  <c r="AQ26" i="4"/>
  <c r="AE26" i="4" s="1"/>
  <c r="S26" i="4" s="1"/>
  <c r="AQ378" i="4"/>
  <c r="AE378" i="4" s="1"/>
  <c r="S378" i="4" s="1"/>
  <c r="AQ828" i="4"/>
  <c r="AE828" i="4" s="1"/>
  <c r="S828" i="4" s="1"/>
  <c r="AQ550" i="4"/>
  <c r="AE550" i="4" s="1"/>
  <c r="S550" i="4" s="1"/>
  <c r="AQ533" i="4"/>
  <c r="AE533" i="4" s="1"/>
  <c r="S533" i="4" s="1"/>
  <c r="AQ1060" i="4"/>
  <c r="AE1060" i="4" s="1"/>
  <c r="S1060" i="4" s="1"/>
  <c r="AQ109" i="4"/>
  <c r="AE109" i="4" s="1"/>
  <c r="S109" i="4" s="1"/>
  <c r="AQ1182" i="4"/>
  <c r="AE1182" i="4" s="1"/>
  <c r="S1182" i="4" s="1"/>
  <c r="AQ408" i="4"/>
  <c r="AE408" i="4" s="1"/>
  <c r="S408" i="4" s="1"/>
  <c r="AQ88" i="4"/>
  <c r="AE88" i="4" s="1"/>
  <c r="S88" i="4" s="1"/>
  <c r="AQ258" i="4"/>
  <c r="AE258" i="4" s="1"/>
  <c r="S258" i="4" s="1"/>
  <c r="AQ1002" i="4"/>
  <c r="AE1002" i="4" s="1"/>
  <c r="S1002" i="4" s="1"/>
  <c r="AQ1175" i="4"/>
  <c r="AE1175" i="4" s="1"/>
  <c r="S1175" i="4" s="1"/>
  <c r="AQ1056" i="4"/>
  <c r="AE1056" i="4" s="1"/>
  <c r="S1056" i="4" s="1"/>
  <c r="AQ687" i="4"/>
  <c r="AE687" i="4" s="1"/>
  <c r="S687" i="4" s="1"/>
  <c r="AQ406" i="4"/>
  <c r="AE406" i="4" s="1"/>
  <c r="S406" i="4" s="1"/>
  <c r="AQ694" i="4"/>
  <c r="AE694" i="4" s="1"/>
  <c r="S694" i="4" s="1"/>
  <c r="AQ1005" i="4"/>
  <c r="AE1005" i="4" s="1"/>
  <c r="S1005" i="4" s="1"/>
  <c r="AQ1022" i="4"/>
  <c r="AE1022" i="4" s="1"/>
  <c r="S1022" i="4" s="1"/>
  <c r="AQ836" i="4"/>
  <c r="AE836" i="4" s="1"/>
  <c r="S836" i="4" s="1"/>
  <c r="AQ1112" i="4"/>
  <c r="AE1112" i="4" s="1"/>
  <c r="S1112" i="4" s="1"/>
  <c r="AQ399" i="4"/>
  <c r="AE399" i="4" s="1"/>
  <c r="S399" i="4" s="1"/>
  <c r="AQ1171" i="4"/>
  <c r="AE1171" i="4" s="1"/>
  <c r="S1171" i="4" s="1"/>
  <c r="AQ583" i="4"/>
  <c r="AE583" i="4" s="1"/>
  <c r="S583" i="4" s="1"/>
  <c r="AQ324" i="4"/>
  <c r="AE324" i="4" s="1"/>
  <c r="S324" i="4" s="1"/>
  <c r="AQ29" i="4"/>
  <c r="AE29" i="4" s="1"/>
  <c r="S29" i="4" s="1"/>
  <c r="AQ1234" i="4"/>
  <c r="AE1234" i="4" s="1"/>
  <c r="S1234" i="4" s="1"/>
  <c r="AQ577" i="4"/>
  <c r="AE577" i="4" s="1"/>
  <c r="S577" i="4" s="1"/>
  <c r="AQ285" i="4"/>
  <c r="AE285" i="4" s="1"/>
  <c r="S285" i="4" s="1"/>
  <c r="AQ771" i="4"/>
  <c r="AE771" i="4" s="1"/>
  <c r="S771" i="4" s="1"/>
  <c r="AQ1266" i="4"/>
  <c r="AE1266" i="4" s="1"/>
  <c r="S1266" i="4" s="1"/>
  <c r="AQ939" i="4"/>
  <c r="AE939" i="4" s="1"/>
  <c r="S939" i="4" s="1"/>
  <c r="AQ19" i="4"/>
  <c r="AE19" i="4" s="1"/>
  <c r="S19" i="4" s="1"/>
  <c r="AQ833" i="4"/>
  <c r="AE833" i="4" s="1"/>
  <c r="S833" i="4" s="1"/>
  <c r="AQ739" i="4"/>
  <c r="AE739" i="4" s="1"/>
  <c r="S739" i="4" s="1"/>
  <c r="AQ688" i="4"/>
  <c r="AE688" i="4" s="1"/>
  <c r="S688" i="4" s="1"/>
  <c r="AQ330" i="4"/>
  <c r="AE330" i="4" s="1"/>
  <c r="S330" i="4" s="1"/>
  <c r="AQ367" i="4"/>
  <c r="AE367" i="4" s="1"/>
  <c r="S367" i="4" s="1"/>
  <c r="AQ534" i="4"/>
  <c r="AE534" i="4" s="1"/>
  <c r="S534" i="4" s="1"/>
  <c r="AQ587" i="4"/>
  <c r="AE587" i="4" s="1"/>
  <c r="S587" i="4" s="1"/>
  <c r="AQ780" i="4"/>
  <c r="AE780" i="4" s="1"/>
  <c r="S780" i="4" s="1"/>
  <c r="AQ1224" i="4"/>
  <c r="AE1224" i="4" s="1"/>
  <c r="S1224" i="4" s="1"/>
  <c r="AQ307" i="4"/>
  <c r="AE307" i="4" s="1"/>
  <c r="S307" i="4" s="1"/>
  <c r="AQ762" i="4"/>
  <c r="AE762" i="4" s="1"/>
  <c r="S762" i="4" s="1"/>
  <c r="AQ252" i="4"/>
  <c r="AE252" i="4" s="1"/>
  <c r="S252" i="4" s="1"/>
  <c r="AQ227" i="4"/>
  <c r="AE227" i="4" s="1"/>
  <c r="S227" i="4" s="1"/>
  <c r="AQ93" i="4"/>
  <c r="AE93" i="4" s="1"/>
  <c r="S93" i="4" s="1"/>
  <c r="AQ1169" i="4"/>
  <c r="AE1169" i="4" s="1"/>
  <c r="S1169" i="4" s="1"/>
  <c r="AQ671" i="4"/>
  <c r="AE671" i="4" s="1"/>
  <c r="S671" i="4" s="1"/>
  <c r="AQ414" i="4"/>
  <c r="AE414" i="4" s="1"/>
  <c r="S414" i="4" s="1"/>
  <c r="AQ579" i="4"/>
  <c r="AE579" i="4" s="1"/>
  <c r="S579" i="4" s="1"/>
  <c r="AQ154" i="4"/>
  <c r="AE154" i="4" s="1"/>
  <c r="S154" i="4" s="1"/>
  <c r="AQ894" i="4"/>
  <c r="AE894" i="4" s="1"/>
  <c r="S894" i="4" s="1"/>
  <c r="AQ1000" i="4"/>
  <c r="AE1000" i="4" s="1"/>
  <c r="S1000" i="4" s="1"/>
  <c r="AQ400" i="4"/>
  <c r="AE400" i="4" s="1"/>
  <c r="S400" i="4" s="1"/>
  <c r="AQ92" i="4"/>
  <c r="AE92" i="4" s="1"/>
  <c r="S92" i="4" s="1"/>
  <c r="AQ311" i="4"/>
  <c r="AE311" i="4" s="1"/>
  <c r="S311" i="4" s="1"/>
  <c r="AQ295" i="4"/>
  <c r="AE295" i="4" s="1"/>
  <c r="S295" i="4" s="1"/>
  <c r="AQ1111" i="4"/>
  <c r="AE1111" i="4" s="1"/>
  <c r="S1111" i="4" s="1"/>
  <c r="AQ168" i="4"/>
  <c r="AE168" i="4" s="1"/>
  <c r="S168" i="4" s="1"/>
  <c r="AQ603" i="4"/>
  <c r="AE603" i="4" s="1"/>
  <c r="S603" i="4" s="1"/>
  <c r="AQ517" i="4"/>
  <c r="AE517" i="4" s="1"/>
  <c r="S517" i="4" s="1"/>
  <c r="AQ207" i="4"/>
  <c r="AE207" i="4" s="1"/>
  <c r="S207" i="4" s="1"/>
  <c r="AQ1103" i="4"/>
  <c r="AE1103" i="4" s="1"/>
  <c r="S1103" i="4" s="1"/>
  <c r="AQ138" i="4"/>
  <c r="AE138" i="4" s="1"/>
  <c r="S138" i="4" s="1"/>
  <c r="AQ751" i="4"/>
  <c r="AE751" i="4" s="1"/>
  <c r="S751" i="4" s="1"/>
  <c r="AQ459" i="4"/>
  <c r="AE459" i="4" s="1"/>
  <c r="S459" i="4" s="1"/>
  <c r="AQ1079" i="4"/>
  <c r="AE1079" i="4" s="1"/>
  <c r="S1079" i="4" s="1"/>
  <c r="AQ524" i="4"/>
  <c r="AE524" i="4" s="1"/>
  <c r="S524" i="4" s="1"/>
  <c r="AQ642" i="4"/>
  <c r="AE642" i="4" s="1"/>
  <c r="S642" i="4" s="1"/>
  <c r="AQ903" i="4"/>
  <c r="AE903" i="4" s="1"/>
  <c r="S903" i="4" s="1"/>
  <c r="AQ49" i="4"/>
  <c r="AE49" i="4" s="1"/>
  <c r="S49" i="4" s="1"/>
  <c r="AQ1154" i="4"/>
  <c r="AE1154" i="4" s="1"/>
  <c r="S1154" i="4" s="1"/>
  <c r="AQ778" i="4"/>
  <c r="AE778" i="4" s="1"/>
  <c r="S778" i="4" s="1"/>
  <c r="AQ1069" i="4"/>
  <c r="AE1069" i="4" s="1"/>
  <c r="S1069" i="4" s="1"/>
  <c r="AQ502" i="4"/>
  <c r="AE502" i="4" s="1"/>
  <c r="S502" i="4" s="1"/>
  <c r="AQ413" i="4"/>
  <c r="AE413" i="4" s="1"/>
  <c r="S413" i="4" s="1"/>
  <c r="AQ995" i="4"/>
  <c r="AE995" i="4" s="1"/>
  <c r="S995" i="4" s="1"/>
  <c r="AQ415" i="4"/>
  <c r="AE415" i="4" s="1"/>
  <c r="S415" i="4" s="1"/>
  <c r="AQ245" i="4"/>
  <c r="AE245" i="4" s="1"/>
  <c r="S245" i="4" s="1"/>
  <c r="AQ1071" i="4"/>
  <c r="AE1071" i="4" s="1"/>
  <c r="S1071" i="4" s="1"/>
  <c r="AQ885" i="4"/>
  <c r="AE885" i="4" s="1"/>
  <c r="S885" i="4" s="1"/>
  <c r="AQ294" i="4"/>
  <c r="AE294" i="4" s="1"/>
  <c r="S294" i="4" s="1"/>
  <c r="AQ133" i="4"/>
  <c r="AE133" i="4" s="1"/>
  <c r="S133" i="4" s="1"/>
  <c r="AQ241" i="4"/>
  <c r="AE241" i="4" s="1"/>
  <c r="S241" i="4" s="1"/>
  <c r="AQ1020" i="4"/>
  <c r="AE1020" i="4" s="1"/>
  <c r="S1020" i="4" s="1"/>
  <c r="AQ703" i="4"/>
  <c r="AE703" i="4" s="1"/>
  <c r="S703" i="4" s="1"/>
  <c r="AQ48" i="4"/>
  <c r="AE48" i="4" s="1"/>
  <c r="S48" i="4" s="1"/>
  <c r="AQ1272" i="4"/>
  <c r="AE1272" i="4" s="1"/>
  <c r="S1272" i="4" s="1"/>
  <c r="AQ1172" i="4"/>
  <c r="AE1172" i="4" s="1"/>
  <c r="S1172" i="4" s="1"/>
  <c r="AQ997" i="4"/>
  <c r="AE997" i="4" s="1"/>
  <c r="S997" i="4" s="1"/>
  <c r="AQ310" i="4"/>
  <c r="AE310" i="4" s="1"/>
  <c r="S310" i="4" s="1"/>
  <c r="AQ23" i="4"/>
  <c r="AE23" i="4" s="1"/>
  <c r="S23" i="4" s="1"/>
  <c r="AQ932" i="4"/>
  <c r="AE932" i="4" s="1"/>
  <c r="S932" i="4" s="1"/>
  <c r="AQ511" i="4"/>
  <c r="AE511" i="4" s="1"/>
  <c r="S511" i="4" s="1"/>
  <c r="AQ142" i="4"/>
  <c r="AE142" i="4" s="1"/>
  <c r="S142" i="4" s="1"/>
  <c r="AQ223" i="4"/>
  <c r="AE223" i="4" s="1"/>
  <c r="S223" i="4" s="1"/>
  <c r="AQ817" i="4"/>
  <c r="AE817" i="4" s="1"/>
  <c r="S817" i="4" s="1"/>
  <c r="AQ818" i="4"/>
  <c r="AE818" i="4" s="1"/>
  <c r="S818" i="4" s="1"/>
  <c r="AQ348" i="4"/>
  <c r="AE348" i="4" s="1"/>
  <c r="S348" i="4" s="1"/>
  <c r="AQ530" i="4"/>
  <c r="AE530" i="4" s="1"/>
  <c r="S530" i="4" s="1"/>
  <c r="AQ15" i="4"/>
  <c r="AE15" i="4" s="1"/>
  <c r="S15" i="4" s="1"/>
  <c r="AQ1269" i="4"/>
  <c r="AE1269" i="4" s="1"/>
  <c r="S1269" i="4" s="1"/>
  <c r="AQ239" i="4"/>
  <c r="AE239" i="4" s="1"/>
  <c r="S239" i="4" s="1"/>
  <c r="AQ233" i="4"/>
  <c r="AE233" i="4" s="1"/>
  <c r="S233" i="4" s="1"/>
  <c r="AQ126" i="4"/>
  <c r="AE126" i="4" s="1"/>
  <c r="S126" i="4" s="1"/>
  <c r="AQ1207" i="4"/>
  <c r="AE1207" i="4" s="1"/>
  <c r="S1207" i="4" s="1"/>
  <c r="AQ1190" i="4"/>
  <c r="AE1190" i="4" s="1"/>
  <c r="S1190" i="4" s="1"/>
  <c r="AQ444" i="4"/>
  <c r="AE444" i="4" s="1"/>
  <c r="S444" i="4" s="1"/>
  <c r="AQ1194" i="4"/>
  <c r="AE1194" i="4" s="1"/>
  <c r="S1194" i="4" s="1"/>
  <c r="AQ886" i="4"/>
  <c r="AE886" i="4" s="1"/>
  <c r="S886" i="4" s="1"/>
  <c r="AQ250" i="4"/>
  <c r="AE250" i="4" s="1"/>
  <c r="S250" i="4" s="1"/>
  <c r="AQ592" i="4"/>
  <c r="AE592" i="4" s="1"/>
  <c r="S592" i="4" s="1"/>
  <c r="AQ204" i="4"/>
  <c r="AE204" i="4" s="1"/>
  <c r="S204" i="4" s="1"/>
  <c r="AQ161" i="4"/>
  <c r="AE161" i="4" s="1"/>
  <c r="S161" i="4" s="1"/>
  <c r="AQ1259" i="4"/>
  <c r="AE1259" i="4" s="1"/>
  <c r="S1259" i="4" s="1"/>
  <c r="AQ912" i="4"/>
  <c r="AE912" i="4" s="1"/>
  <c r="S912" i="4" s="1"/>
  <c r="AQ1028" i="4"/>
  <c r="AE1028" i="4" s="1"/>
  <c r="S1028" i="4" s="1"/>
  <c r="AQ273" i="4"/>
  <c r="AE273" i="4" s="1"/>
  <c r="S273" i="4" s="1"/>
  <c r="AQ44" i="4"/>
  <c r="AE44" i="4" s="1"/>
  <c r="S44" i="4" s="1"/>
  <c r="AQ483" i="4"/>
  <c r="AE483" i="4" s="1"/>
  <c r="S483" i="4" s="1"/>
  <c r="AQ449" i="4"/>
  <c r="AE449" i="4" s="1"/>
  <c r="S449" i="4" s="1"/>
  <c r="AQ278" i="4"/>
  <c r="AE278" i="4" s="1"/>
  <c r="S278" i="4" s="1"/>
  <c r="AQ393" i="4"/>
  <c r="AE393" i="4" s="1"/>
  <c r="S393" i="4" s="1"/>
  <c r="AQ110" i="4"/>
  <c r="AE110" i="4" s="1"/>
  <c r="S110" i="4" s="1"/>
  <c r="AQ562" i="4"/>
  <c r="AE562" i="4" s="1"/>
  <c r="S562" i="4" s="1"/>
  <c r="AQ606" i="4"/>
  <c r="AE606" i="4" s="1"/>
  <c r="S606" i="4" s="1"/>
  <c r="AQ1126" i="4"/>
  <c r="AE1126" i="4" s="1"/>
  <c r="S1126" i="4" s="1"/>
  <c r="AQ919" i="4"/>
  <c r="AE919" i="4" s="1"/>
  <c r="S919" i="4" s="1"/>
  <c r="AQ202" i="4"/>
  <c r="AE202" i="4" s="1"/>
  <c r="S202" i="4" s="1"/>
  <c r="AQ1203" i="4"/>
  <c r="AE1203" i="4" s="1"/>
  <c r="S1203" i="4" s="1"/>
  <c r="AQ740" i="4"/>
  <c r="AE740" i="4" s="1"/>
  <c r="S740" i="4" s="1"/>
  <c r="AQ290" i="4"/>
  <c r="AE290" i="4" s="1"/>
  <c r="S290" i="4" s="1"/>
  <c r="AQ325" i="4"/>
  <c r="AE325" i="4" s="1"/>
  <c r="S325" i="4" s="1"/>
  <c r="AQ864" i="4"/>
  <c r="AE864" i="4" s="1"/>
  <c r="S864" i="4" s="1"/>
  <c r="AQ526" i="4"/>
  <c r="AE526" i="4" s="1"/>
  <c r="S526" i="4" s="1"/>
  <c r="AQ499" i="4"/>
  <c r="AE499" i="4" s="1"/>
  <c r="S499" i="4" s="1"/>
  <c r="AQ589" i="4"/>
  <c r="AE589" i="4" s="1"/>
  <c r="S589" i="4" s="1"/>
  <c r="AQ651" i="4"/>
  <c r="AE651" i="4" s="1"/>
  <c r="S651" i="4" s="1"/>
  <c r="AQ1036" i="4"/>
  <c r="AE1036" i="4" s="1"/>
  <c r="S1036" i="4" s="1"/>
  <c r="AQ859" i="4"/>
  <c r="AE859" i="4" s="1"/>
  <c r="S859" i="4" s="1"/>
  <c r="AQ52" i="4"/>
  <c r="AE52" i="4" s="1"/>
  <c r="S52" i="4" s="1"/>
  <c r="AQ810" i="4"/>
  <c r="AE810" i="4" s="1"/>
  <c r="S810" i="4" s="1"/>
  <c r="AQ1122" i="4"/>
  <c r="AE1122" i="4" s="1"/>
  <c r="S1122" i="4" s="1"/>
  <c r="AQ720" i="4"/>
  <c r="AE720" i="4" s="1"/>
  <c r="S720" i="4" s="1"/>
  <c r="AQ246" i="4"/>
  <c r="AE246" i="4" s="1"/>
  <c r="S246" i="4" s="1"/>
  <c r="AQ858" i="4"/>
  <c r="AE858" i="4" s="1"/>
  <c r="S858" i="4" s="1"/>
  <c r="AQ289" i="4"/>
  <c r="AE289" i="4" s="1"/>
  <c r="S289" i="4" s="1"/>
  <c r="AQ129" i="4"/>
  <c r="AE129" i="4" s="1"/>
  <c r="S129" i="4" s="1"/>
  <c r="AQ1210" i="4"/>
  <c r="AE1210" i="4" s="1"/>
  <c r="S1210" i="4" s="1"/>
  <c r="AQ563" i="4"/>
  <c r="AE563" i="4" s="1"/>
  <c r="S563" i="4" s="1"/>
  <c r="AQ709" i="4"/>
  <c r="AE709" i="4" s="1"/>
  <c r="S709" i="4" s="1"/>
  <c r="AQ9" i="4"/>
  <c r="AE9" i="4" s="1"/>
  <c r="S9" i="4" s="1"/>
  <c r="AQ668" i="4"/>
  <c r="AE668" i="4" s="1"/>
  <c r="S668" i="4" s="1"/>
  <c r="AQ1052" i="4"/>
  <c r="AE1052" i="4" s="1"/>
  <c r="S1052" i="4" s="1"/>
  <c r="AQ60" i="4"/>
  <c r="AE60" i="4" s="1"/>
  <c r="S60" i="4" s="1"/>
  <c r="AQ1219" i="4"/>
  <c r="AE1219" i="4" s="1"/>
  <c r="S1219" i="4" s="1"/>
  <c r="AQ770" i="4"/>
  <c r="AE770" i="4" s="1"/>
  <c r="S770" i="4" s="1"/>
  <c r="AQ631" i="4"/>
  <c r="AE631" i="4" s="1"/>
  <c r="S631" i="4" s="1"/>
  <c r="AQ636" i="4"/>
  <c r="AE636" i="4" s="1"/>
  <c r="S636" i="4" s="1"/>
  <c r="AQ112" i="4"/>
  <c r="AE112" i="4" s="1"/>
  <c r="S112" i="4" s="1"/>
  <c r="AQ730" i="4"/>
  <c r="AE730" i="4" s="1"/>
  <c r="S730" i="4" s="1"/>
  <c r="AQ1258" i="4"/>
  <c r="AE1258" i="4" s="1"/>
  <c r="S1258" i="4" s="1"/>
  <c r="AQ355" i="4"/>
  <c r="AE355" i="4" s="1"/>
  <c r="S355" i="4" s="1"/>
  <c r="AQ787" i="4"/>
  <c r="AE787" i="4" s="1"/>
  <c r="S787" i="4" s="1"/>
  <c r="AQ461" i="4"/>
  <c r="AE461" i="4" s="1"/>
  <c r="S461" i="4" s="1"/>
  <c r="AQ135" i="4"/>
  <c r="AE135" i="4" s="1"/>
  <c r="S135" i="4" s="1"/>
  <c r="AQ265" i="4"/>
  <c r="AE265" i="4" s="1"/>
  <c r="S265" i="4" s="1"/>
  <c r="AQ169" i="4"/>
  <c r="AE169" i="4" s="1"/>
  <c r="S169" i="4" s="1"/>
  <c r="AQ186" i="4"/>
  <c r="AE186" i="4" s="1"/>
  <c r="S186" i="4" s="1"/>
  <c r="AQ623" i="4"/>
  <c r="AE623" i="4" s="1"/>
  <c r="S623" i="4" s="1"/>
  <c r="AQ843" i="4"/>
  <c r="AE843" i="4" s="1"/>
  <c r="S843" i="4" s="1"/>
  <c r="AQ164" i="4"/>
  <c r="AE164" i="4" s="1"/>
  <c r="S164" i="4" s="1"/>
  <c r="AQ305" i="4"/>
  <c r="AE305" i="4" s="1"/>
  <c r="S305" i="4" s="1"/>
  <c r="AQ354" i="4"/>
  <c r="AE354" i="4" s="1"/>
  <c r="S354" i="4" s="1"/>
  <c r="AQ141" i="4"/>
  <c r="AE141" i="4" s="1"/>
  <c r="S141" i="4" s="1"/>
  <c r="AQ826" i="4"/>
  <c r="AE826" i="4" s="1"/>
  <c r="S826" i="4" s="1"/>
  <c r="AQ1260" i="4"/>
  <c r="AE1260" i="4" s="1"/>
  <c r="S1260" i="4" s="1"/>
  <c r="AQ81" i="4"/>
  <c r="AE81" i="4" s="1"/>
  <c r="S81" i="4" s="1"/>
  <c r="AQ184" i="4"/>
  <c r="AE184" i="4" s="1"/>
  <c r="S184" i="4" s="1"/>
  <c r="AQ811" i="4"/>
  <c r="AE811" i="4" s="1"/>
  <c r="S811" i="4" s="1"/>
  <c r="AQ105" i="4"/>
  <c r="AE105" i="4" s="1"/>
  <c r="S105" i="4" s="1"/>
  <c r="AQ648" i="4"/>
  <c r="AE648" i="4" s="1"/>
  <c r="S648" i="4" s="1"/>
  <c r="AQ471" i="4"/>
  <c r="AE471" i="4" s="1"/>
  <c r="S471" i="4" s="1"/>
  <c r="AQ320" i="4"/>
  <c r="AE320" i="4" s="1"/>
  <c r="S320" i="4" s="1"/>
  <c r="AQ211" i="4"/>
  <c r="AE211" i="4" s="1"/>
  <c r="S211" i="4" s="1"/>
  <c r="AQ365" i="4"/>
  <c r="AE365" i="4" s="1"/>
  <c r="S365" i="4" s="1"/>
  <c r="AQ716" i="4"/>
  <c r="AE716" i="4" s="1"/>
  <c r="S716" i="4" s="1"/>
  <c r="AQ1230" i="4"/>
  <c r="AE1230" i="4" s="1"/>
  <c r="S1230" i="4" s="1"/>
  <c r="AQ1273" i="4"/>
  <c r="AE1273" i="4" s="1"/>
  <c r="S1273" i="4" s="1"/>
  <c r="AQ1170" i="4"/>
  <c r="AE1170" i="4" s="1"/>
  <c r="S1170" i="4" s="1"/>
  <c r="AQ869" i="4"/>
  <c r="AE869" i="4" s="1"/>
  <c r="S869" i="4" s="1"/>
  <c r="AQ478" i="4"/>
  <c r="AE478" i="4" s="1"/>
  <c r="S478" i="4" s="1"/>
  <c r="AQ987" i="4"/>
  <c r="AE987" i="4" s="1"/>
  <c r="S987" i="4" s="1"/>
  <c r="AQ1053" i="4"/>
  <c r="AE1053" i="4" s="1"/>
  <c r="S1053" i="4" s="1"/>
  <c r="AQ1093" i="4"/>
  <c r="AE1093" i="4" s="1"/>
  <c r="S1093" i="4" s="1"/>
  <c r="AQ69" i="4"/>
  <c r="AE69" i="4" s="1"/>
  <c r="S69" i="4" s="1"/>
  <c r="AQ368" i="4"/>
  <c r="AE368" i="4" s="1"/>
  <c r="S368" i="4" s="1"/>
  <c r="AQ1261" i="4"/>
  <c r="AE1261" i="4" s="1"/>
  <c r="S1261" i="4" s="1"/>
  <c r="AQ1189" i="4"/>
  <c r="AE1189" i="4" s="1"/>
  <c r="S1189" i="4" s="1"/>
  <c r="AQ860" i="4"/>
  <c r="AE860" i="4" s="1"/>
  <c r="S860" i="4" s="1"/>
  <c r="AQ792" i="4"/>
  <c r="AE792" i="4" s="1"/>
  <c r="S792" i="4" s="1"/>
  <c r="AQ450" i="4"/>
  <c r="AE450" i="4" s="1"/>
  <c r="S450" i="4" s="1"/>
  <c r="AQ884" i="4"/>
  <c r="AE884" i="4" s="1"/>
  <c r="S884" i="4" s="1"/>
  <c r="AQ216" i="4"/>
  <c r="AE216" i="4" s="1"/>
  <c r="S216" i="4" s="1"/>
  <c r="AQ956" i="4"/>
  <c r="AE956" i="4" s="1"/>
  <c r="S956" i="4" s="1"/>
  <c r="AQ898" i="4"/>
  <c r="AE898" i="4" s="1"/>
  <c r="S898" i="4" s="1"/>
  <c r="AQ704" i="4"/>
  <c r="AE704" i="4" s="1"/>
  <c r="S704" i="4" s="1"/>
  <c r="AK921" i="4"/>
  <c r="AK75" i="4"/>
  <c r="AK734" i="4"/>
  <c r="AK578" i="4"/>
  <c r="AK447" i="4"/>
  <c r="AK98" i="4"/>
  <c r="AK74" i="4"/>
  <c r="AK845" i="4"/>
  <c r="AK1116" i="4"/>
  <c r="AK450" i="4"/>
  <c r="AK103" i="4"/>
  <c r="AK434" i="4"/>
  <c r="AK764" i="4"/>
  <c r="AK461" i="4"/>
  <c r="AK555" i="4"/>
  <c r="AK1054" i="4"/>
  <c r="AK507" i="4"/>
  <c r="AK522" i="4"/>
  <c r="AK763" i="4"/>
  <c r="AK538" i="4"/>
  <c r="AK1066" i="4"/>
  <c r="AK124" i="4"/>
  <c r="AK646" i="4"/>
  <c r="AK1227" i="4"/>
  <c r="AK128" i="4"/>
  <c r="AK211" i="4"/>
  <c r="AK1027" i="4"/>
  <c r="AK1204" i="4"/>
  <c r="AK735" i="4"/>
  <c r="AK1049" i="4"/>
  <c r="AK452" i="4"/>
  <c r="AK107" i="4"/>
  <c r="AK1144" i="4"/>
  <c r="AK126" i="4"/>
  <c r="AK241" i="4"/>
  <c r="AK26" i="4"/>
  <c r="AK216" i="4"/>
  <c r="AK63" i="4"/>
  <c r="AK457" i="4"/>
  <c r="AK315" i="4"/>
  <c r="AK1216" i="4"/>
  <c r="AK615" i="4"/>
  <c r="AK577" i="4"/>
  <c r="AK228" i="4"/>
  <c r="AK662" i="4"/>
  <c r="AK1007" i="4"/>
  <c r="AK800" i="4"/>
  <c r="AK149" i="4"/>
  <c r="AK1259" i="4"/>
  <c r="AK935" i="4"/>
  <c r="AK158" i="4"/>
  <c r="AK697" i="4"/>
  <c r="AK1083" i="4"/>
  <c r="AK833" i="4"/>
  <c r="AK986" i="4"/>
  <c r="AK1187" i="4"/>
  <c r="AK83" i="4"/>
  <c r="AK250" i="4"/>
  <c r="AK337" i="4"/>
  <c r="AK1030" i="4"/>
  <c r="AK397" i="4"/>
  <c r="AK280" i="4"/>
  <c r="AK278" i="4"/>
  <c r="AK777" i="4"/>
  <c r="AK354" i="4"/>
  <c r="AK93" i="4"/>
  <c r="AK502" i="4"/>
  <c r="AK639" i="4"/>
  <c r="AK1041" i="4"/>
  <c r="AK1146" i="4"/>
  <c r="AK1214" i="4"/>
  <c r="AK320" i="4"/>
  <c r="AK151" i="4"/>
  <c r="AK719" i="4"/>
  <c r="AK467" i="4"/>
  <c r="AK876" i="4"/>
  <c r="AK348" i="4"/>
  <c r="AK768" i="4"/>
  <c r="AK395" i="4"/>
  <c r="AK18" i="4"/>
  <c r="AK161" i="4"/>
  <c r="AK60" i="4"/>
  <c r="AK912" i="4"/>
  <c r="AK944" i="4"/>
  <c r="AK929" i="4"/>
  <c r="AK1109" i="4"/>
  <c r="AK244" i="4"/>
  <c r="AK930" i="4"/>
  <c r="AK1194" i="4"/>
  <c r="AK738" i="4"/>
  <c r="AK629" i="4"/>
  <c r="AK899" i="4"/>
  <c r="AK829" i="4"/>
  <c r="AK515" i="4"/>
  <c r="AK889" i="4"/>
  <c r="AK1088" i="4"/>
  <c r="AK692" i="4"/>
  <c r="AK364" i="4"/>
  <c r="AK431" i="4"/>
  <c r="AK978" i="4"/>
  <c r="AK65" i="4"/>
  <c r="AK709" i="4"/>
  <c r="AK643" i="4"/>
  <c r="AK564" i="4"/>
  <c r="AK755" i="4"/>
  <c r="AK563" i="4"/>
  <c r="AK1210" i="4"/>
  <c r="AK1061" i="4"/>
  <c r="AK148" i="4"/>
  <c r="AK664" i="4"/>
  <c r="AK1097" i="4"/>
  <c r="AK1043" i="4"/>
  <c r="AK1078" i="4"/>
  <c r="AK402" i="4"/>
  <c r="AK1098" i="4"/>
  <c r="AK448" i="4"/>
  <c r="AK173" i="4"/>
  <c r="AK276" i="4"/>
  <c r="AK1185" i="4"/>
  <c r="AK90" i="4"/>
  <c r="AK901" i="4"/>
  <c r="AK301" i="4"/>
  <c r="AK398" i="4"/>
  <c r="AK297" i="4"/>
  <c r="AK438" i="4"/>
  <c r="AK113" i="4"/>
  <c r="AK479" i="4"/>
  <c r="AK390" i="4"/>
  <c r="AK47" i="4"/>
  <c r="AK1096" i="4"/>
  <c r="AK491" i="4"/>
  <c r="AK490" i="4"/>
  <c r="AK668" i="4"/>
  <c r="AK588" i="4"/>
  <c r="AK1014" i="4"/>
  <c r="AK1213" i="4"/>
  <c r="AK109" i="4"/>
  <c r="AK1193" i="4"/>
  <c r="AK770" i="4"/>
  <c r="AK339" i="4"/>
  <c r="AK581" i="4"/>
  <c r="AK918" i="4"/>
  <c r="AK586" i="4"/>
  <c r="AK1085" i="4"/>
  <c r="AK917" i="4"/>
  <c r="AK911" i="4"/>
  <c r="AK1009" i="4"/>
  <c r="AK1179" i="4"/>
  <c r="AK125" i="4"/>
  <c r="AK593" i="4"/>
  <c r="AK374" i="4"/>
  <c r="AK743" i="4"/>
  <c r="AK370" i="4"/>
  <c r="AK1240" i="4"/>
  <c r="AK286" i="4"/>
  <c r="AK100" i="4"/>
  <c r="AK1235" i="4"/>
  <c r="AK68" i="4"/>
  <c r="AK485" i="4"/>
  <c r="AK210" i="4"/>
  <c r="AK539" i="4"/>
  <c r="AK204" i="4"/>
  <c r="AK267" i="4"/>
  <c r="AK613" i="4"/>
  <c r="AK787" i="4"/>
  <c r="AK758" i="4"/>
  <c r="AK53" i="4"/>
  <c r="AK752" i="4"/>
  <c r="AK1062" i="4"/>
  <c r="AK870" i="4"/>
  <c r="AK464" i="4"/>
  <c r="AK712" i="4"/>
  <c r="AK600" i="4"/>
  <c r="AK569" i="4"/>
  <c r="AK630" i="4"/>
  <c r="AK256" i="4"/>
  <c r="AK1252" i="4"/>
  <c r="AK983" i="4"/>
  <c r="AK934" i="4"/>
  <c r="AK842" i="4"/>
  <c r="AK321" i="4"/>
  <c r="AK622" i="4"/>
  <c r="AK1176" i="4"/>
  <c r="AK988" i="4"/>
  <c r="AK964" i="4"/>
  <c r="AK187" i="4"/>
  <c r="AK233" i="4"/>
  <c r="AK66" i="4"/>
  <c r="AK648" i="4"/>
  <c r="AK961" i="4"/>
  <c r="AK405" i="4"/>
  <c r="AK1080" i="4"/>
  <c r="AK1099" i="4"/>
  <c r="AK292" i="4"/>
  <c r="AK740" i="4"/>
  <c r="AK673" i="4"/>
  <c r="AK420" i="4"/>
  <c r="AK78" i="4"/>
  <c r="AK925" i="4"/>
  <c r="AK1155" i="4"/>
  <c r="AK1131" i="4"/>
  <c r="AK805" i="4"/>
  <c r="AK887" i="4"/>
  <c r="AK1230" i="4"/>
  <c r="AK240" i="4"/>
  <c r="AK794" i="4"/>
  <c r="AK499" i="4"/>
  <c r="AK38" i="4"/>
  <c r="AK39" i="4"/>
  <c r="AK999" i="4"/>
  <c r="AK1091" i="4"/>
  <c r="AK171" i="4"/>
  <c r="AK324" i="4"/>
  <c r="AK997" i="4"/>
  <c r="AK786" i="4"/>
  <c r="AK647" i="4"/>
  <c r="AK1158" i="4"/>
  <c r="AK701" i="4"/>
  <c r="AK346" i="4"/>
  <c r="AK834" i="4"/>
  <c r="AK850" i="4"/>
  <c r="AK1051" i="4"/>
  <c r="AK430" i="4"/>
  <c r="AK478" i="4"/>
  <c r="AK486" i="4"/>
  <c r="AK201" i="4"/>
  <c r="AK963" i="4"/>
  <c r="AK576" i="4"/>
  <c r="AK1072" i="4"/>
  <c r="AK811" i="4"/>
  <c r="AK274" i="4"/>
  <c r="AK696" i="4"/>
  <c r="AK529" i="4"/>
  <c r="AK884" i="4"/>
  <c r="AK974" i="4"/>
  <c r="AK88" i="4"/>
  <c r="AK702" i="4"/>
  <c r="AK1184" i="4"/>
  <c r="AK1250" i="4"/>
  <c r="AK261" i="4"/>
  <c r="AK609" i="4"/>
  <c r="AK48" i="4"/>
  <c r="AK234" i="4"/>
  <c r="AK1086" i="4"/>
  <c r="AK1175" i="4"/>
  <c r="AK239" i="4"/>
  <c r="AK1211" i="4"/>
  <c r="AK504" i="4"/>
  <c r="AK992" i="4"/>
  <c r="AK140" i="4"/>
  <c r="AK141" i="4"/>
  <c r="AK318" i="4"/>
  <c r="AK351" i="4"/>
  <c r="AK185" i="4"/>
  <c r="AK638" i="4"/>
  <c r="AK347" i="4"/>
  <c r="AK634" i="4"/>
  <c r="AK767" i="4"/>
  <c r="AK1042" i="4"/>
  <c r="AK851" i="4"/>
  <c r="AK1102" i="4"/>
  <c r="AK408" i="4"/>
  <c r="AK454" i="4"/>
  <c r="AK599" i="4"/>
  <c r="AK383" i="4"/>
  <c r="AK873" i="4"/>
  <c r="AK1207" i="4"/>
  <c r="AK393" i="4"/>
  <c r="AK1107" i="4"/>
  <c r="AK1012" i="4"/>
  <c r="AK200" i="4"/>
  <c r="AK24" i="4"/>
  <c r="AK304" i="4"/>
  <c r="AK617" i="4"/>
  <c r="AK340" i="4"/>
  <c r="AK931" i="4"/>
  <c r="AK500" i="4"/>
  <c r="AK162" i="4"/>
  <c r="AK789" i="4"/>
  <c r="AK123" i="4"/>
  <c r="AK855" i="4"/>
  <c r="AK341" i="4"/>
  <c r="AK676" i="4"/>
  <c r="AK1060" i="4"/>
  <c r="AK97" i="4"/>
  <c r="AK154" i="4"/>
  <c r="AK265" i="4"/>
  <c r="AK238" i="4"/>
  <c r="AK815" i="4"/>
  <c r="AK1159" i="4"/>
  <c r="AK1161" i="4"/>
  <c r="AK890" i="4"/>
  <c r="AK1070" i="4"/>
  <c r="AK865" i="4"/>
  <c r="AK1035" i="4"/>
  <c r="AK1237" i="4"/>
  <c r="AK1169" i="4"/>
  <c r="AK1202" i="4"/>
  <c r="AK895" i="4"/>
  <c r="AK904" i="4"/>
  <c r="AK864" i="4"/>
  <c r="AK319" i="4"/>
  <c r="AK313" i="4"/>
  <c r="AK248" i="4"/>
  <c r="AK875" i="4"/>
  <c r="AK955" i="4"/>
  <c r="AK680" i="4"/>
  <c r="AK858" i="4"/>
  <c r="AK488" i="4"/>
  <c r="AK566" i="4"/>
  <c r="AK477" i="4"/>
  <c r="AK798" i="4"/>
  <c r="AK111" i="4"/>
  <c r="AK1139" i="4"/>
  <c r="AK289" i="4"/>
  <c r="AK302" i="4"/>
  <c r="AK50" i="4"/>
  <c r="AK677" i="4"/>
  <c r="AK977" i="4"/>
  <c r="AK837" i="4"/>
  <c r="AK145" i="4"/>
  <c r="AK628" i="4"/>
  <c r="AK1020" i="4"/>
  <c r="AK1128" i="4"/>
  <c r="AK1266" i="4"/>
  <c r="AK305" i="4"/>
  <c r="AK1152" i="4"/>
  <c r="AK236" i="4"/>
  <c r="AK1165" i="4"/>
  <c r="AK146" i="4"/>
  <c r="AK133" i="4"/>
  <c r="AK971" i="4"/>
  <c r="AK342" i="4"/>
  <c r="AK945" i="4"/>
  <c r="AK1178" i="4"/>
  <c r="AK1182" i="4"/>
  <c r="AK1221" i="4"/>
  <c r="AK459" i="4"/>
  <c r="AK784" i="4"/>
  <c r="AK456" i="4"/>
  <c r="AK489" i="4"/>
  <c r="AK36" i="4"/>
  <c r="AK442" i="4"/>
  <c r="AK626" i="4"/>
  <c r="AK23" i="4"/>
  <c r="AK209" i="4"/>
  <c r="AK981" i="4"/>
  <c r="AK736" i="4"/>
  <c r="AK828" i="4"/>
  <c r="AK175" i="4"/>
  <c r="AK625" i="4"/>
  <c r="AK222" i="4"/>
  <c r="AK281" i="4"/>
  <c r="AK484" i="4"/>
  <c r="AK227" i="4"/>
  <c r="AK85" i="4"/>
  <c r="AK669" i="4"/>
  <c r="AK203" i="4"/>
  <c r="AK1196" i="4"/>
  <c r="AK1147" i="4"/>
  <c r="AK1142" i="4"/>
  <c r="AK247" i="4"/>
  <c r="AK548" i="4"/>
  <c r="AK1079" i="4"/>
  <c r="AK575" i="4"/>
  <c r="AK1217" i="4"/>
  <c r="AK976" i="4"/>
  <c r="AK879" i="4"/>
  <c r="AK897" i="4"/>
  <c r="AK255" i="4"/>
  <c r="AK135" i="4"/>
  <c r="AK275" i="4"/>
  <c r="AK166" i="4"/>
  <c r="AK1021" i="4"/>
  <c r="AK371" i="4"/>
  <c r="AK64" i="4"/>
  <c r="AK429" i="4"/>
  <c r="AK1050" i="4"/>
  <c r="AK874" i="4"/>
  <c r="AK96" i="4"/>
  <c r="AK1195" i="4"/>
  <c r="AK526" i="4"/>
  <c r="AK1268" i="4"/>
  <c r="AK915" i="4"/>
  <c r="AK436" i="4"/>
  <c r="AK742" i="4"/>
  <c r="AK468" i="4"/>
  <c r="AK517" i="4"/>
  <c r="AK198" i="4"/>
  <c r="AK726" i="4"/>
  <c r="AK176" i="4"/>
  <c r="AK1087" i="4"/>
  <c r="AK35" i="4"/>
  <c r="AK857" i="4"/>
  <c r="AK413" i="4"/>
  <c r="AK795" i="4"/>
  <c r="AK695" i="4"/>
  <c r="AK164" i="4"/>
  <c r="AK55" i="4"/>
  <c r="AK1106" i="4"/>
  <c r="AK207" i="4"/>
  <c r="AK1052" i="4"/>
  <c r="AK1047" i="4"/>
  <c r="AK476" i="4"/>
  <c r="AK942" i="4"/>
  <c r="AK418" i="4"/>
  <c r="AK381" i="4"/>
  <c r="AK594" i="4"/>
  <c r="AK954" i="4"/>
  <c r="AK1122" i="4"/>
  <c r="AK933" i="4"/>
  <c r="AK1215" i="4"/>
  <c r="AK883" i="4"/>
  <c r="AK129" i="4"/>
  <c r="AK1189" i="4"/>
  <c r="AK44" i="4"/>
  <c r="AK399" i="4"/>
  <c r="AK535" i="4"/>
  <c r="AK708" i="4"/>
  <c r="AK180" i="4"/>
  <c r="AK953" i="4"/>
  <c r="AK387" i="4"/>
  <c r="AK358" i="4"/>
  <c r="AK138" i="4"/>
  <c r="AK1046" i="4"/>
  <c r="AK312" i="4"/>
  <c r="AK384" i="4"/>
  <c r="AK1028" i="4"/>
  <c r="AK521" i="4"/>
  <c r="AK813" i="4"/>
  <c r="AK608" i="4"/>
  <c r="AK296" i="4"/>
  <c r="AK723" i="4"/>
  <c r="AK188" i="4"/>
  <c r="AK1117" i="4"/>
  <c r="AK212" i="4"/>
  <c r="AK283" i="4"/>
  <c r="AK131" i="4"/>
  <c r="AK179" i="4"/>
  <c r="AK533" i="4"/>
  <c r="AK1267" i="4"/>
  <c r="AK509" i="4"/>
  <c r="AK1171" i="4"/>
  <c r="AK1248" i="4"/>
  <c r="AK544" i="4"/>
  <c r="AK514" i="4"/>
  <c r="AK1032" i="4"/>
  <c r="AK368" i="4"/>
  <c r="AK421" i="4"/>
  <c r="AK567" i="4"/>
  <c r="AK926" i="4"/>
  <c r="AK859" i="4"/>
  <c r="AK144" i="4"/>
  <c r="AK1219" i="4"/>
  <c r="AK663" i="4"/>
  <c r="AK1075" i="4"/>
  <c r="AK998" i="4"/>
  <c r="AK323" i="4"/>
  <c r="AK143" i="4"/>
  <c r="AK762" i="4"/>
  <c r="AK1239" i="4"/>
  <c r="AK199" i="4"/>
  <c r="AK417" i="4"/>
  <c r="AK338" i="4"/>
  <c r="AK272" i="4"/>
  <c r="AK197" i="4"/>
  <c r="AK20" i="4"/>
  <c r="AK885" i="4"/>
  <c r="AK401" i="4"/>
  <c r="AK965" i="4"/>
  <c r="AK1048" i="4"/>
  <c r="AK493" i="4"/>
  <c r="AK1245" i="4"/>
  <c r="AK793" i="4"/>
  <c r="AK134" i="4"/>
  <c r="AK106" i="4"/>
  <c r="AK1229" i="4"/>
  <c r="AK352" i="4"/>
  <c r="AK377" i="4"/>
  <c r="AK814" i="4"/>
  <c r="AK1218" i="4"/>
  <c r="AK893" i="4"/>
  <c r="AK496" i="4"/>
  <c r="AK610" i="4"/>
  <c r="AK328" i="4"/>
  <c r="AK757" i="4"/>
  <c r="AK994" i="4"/>
  <c r="AK1064" i="4"/>
  <c r="AK80" i="4"/>
  <c r="AK651" i="4"/>
  <c r="AK190" i="4"/>
  <c r="AK523" i="4"/>
  <c r="AK396" i="4"/>
  <c r="AK14" i="4"/>
  <c r="AK411" i="4"/>
  <c r="AK606" i="4"/>
  <c r="AK1197" i="4"/>
  <c r="AK1262" i="4"/>
  <c r="AK518" i="4"/>
  <c r="AK322" i="4"/>
  <c r="AK748" i="4"/>
  <c r="AK966" i="4"/>
  <c r="AK928" i="4"/>
  <c r="AK840" i="4"/>
  <c r="AK898" i="4"/>
  <c r="AK694" i="4"/>
  <c r="AK1056" i="4"/>
  <c r="AK219" i="4"/>
  <c r="AK41" i="4"/>
  <c r="AK775" i="4"/>
  <c r="AK886" i="4"/>
  <c r="AK902" i="4"/>
  <c r="AK473" i="4"/>
  <c r="AK691" i="4"/>
  <c r="AK759" i="4"/>
  <c r="AK1172" i="4"/>
  <c r="AK1055" i="4"/>
  <c r="AK627" i="4"/>
  <c r="AK110" i="4"/>
  <c r="AK560" i="4"/>
  <c r="AK205" i="4"/>
  <c r="AK512" i="4"/>
  <c r="AK433" i="4"/>
  <c r="AK1234" i="4"/>
  <c r="AK1141" i="4"/>
  <c r="AK1256" i="4"/>
  <c r="AK510" i="4"/>
  <c r="AK466" i="4"/>
  <c r="AK559" i="4"/>
  <c r="AK465" i="4"/>
  <c r="AK940" i="4"/>
  <c r="AK722" i="4"/>
  <c r="AK345" i="4"/>
  <c r="AK772" i="4"/>
  <c r="AK414" i="4"/>
  <c r="AK1115" i="4"/>
  <c r="AK116" i="4"/>
  <c r="AK674" i="4"/>
  <c r="AK649" i="4"/>
  <c r="AK561" i="4"/>
  <c r="AK652" i="4"/>
  <c r="AK311" i="4"/>
  <c r="AK136" i="4"/>
  <c r="AK656" i="4"/>
  <c r="AK1137" i="4"/>
  <c r="AK520" i="4"/>
  <c r="AK1110" i="4"/>
  <c r="AK99" i="4"/>
  <c r="AK982" i="4"/>
  <c r="AK49" i="4"/>
  <c r="AK147" i="4"/>
  <c r="AK788" i="4"/>
  <c r="AK975" i="4"/>
  <c r="AK365" i="4"/>
  <c r="AK839" i="4"/>
  <c r="AK483" i="4"/>
  <c r="AK331" i="4"/>
  <c r="AK270" i="4"/>
  <c r="AK681" i="4"/>
  <c r="AK657" i="4"/>
  <c r="AK699" i="4"/>
  <c r="AK939" i="4"/>
  <c r="AK224" i="4"/>
  <c r="AK531" i="4"/>
  <c r="AK891" i="4"/>
  <c r="AK169" i="4"/>
  <c r="AK1153" i="4"/>
  <c r="AK937" i="4"/>
  <c r="AK670" i="4"/>
  <c r="AK1133" i="4"/>
  <c r="AK760" i="4"/>
  <c r="AK1247" i="4"/>
  <c r="AK819" i="4"/>
  <c r="AK896" i="4"/>
  <c r="AK527" i="4"/>
  <c r="AK1255" i="4"/>
  <c r="AK1129" i="4"/>
  <c r="AK1228" i="4"/>
  <c r="AK472" i="4"/>
  <c r="AK443" i="4"/>
  <c r="AK540" i="4"/>
  <c r="AK221" i="4"/>
  <c r="AK497" i="4"/>
  <c r="AK1022" i="4"/>
  <c r="AK1108" i="4"/>
  <c r="AK774" i="4"/>
  <c r="AK1069" i="4"/>
  <c r="AK545" i="4"/>
  <c r="AK871" i="4"/>
  <c r="AK536" i="4"/>
  <c r="AK869" i="4"/>
  <c r="AK605" i="4"/>
  <c r="AK584" i="4"/>
  <c r="AK979" i="4"/>
  <c r="AK30" i="4"/>
  <c r="AK170" i="4"/>
  <c r="AK550" i="4"/>
  <c r="AK1168" i="4"/>
  <c r="AK528" i="4"/>
  <c r="AK1209" i="4"/>
  <c r="AK230" i="4"/>
  <c r="AK208" i="4"/>
  <c r="AK1200" i="4"/>
  <c r="AK1198" i="4"/>
  <c r="AK583" i="4"/>
  <c r="AK182" i="4"/>
  <c r="AK1260" i="4"/>
  <c r="AK807" i="4"/>
  <c r="AK936" i="4"/>
  <c r="AK797" i="4"/>
  <c r="AK359" i="4"/>
  <c r="AK1191" i="4"/>
  <c r="AK159" i="4"/>
  <c r="AK685" i="4"/>
  <c r="AK329" i="4"/>
  <c r="AK115" i="4"/>
  <c r="AK667" i="4"/>
  <c r="AK624" i="4"/>
  <c r="AK1183" i="4"/>
  <c r="AK1180" i="4"/>
  <c r="AK849" i="4"/>
  <c r="AK444" i="4"/>
  <c r="AK1149" i="4"/>
  <c r="AK633" i="4"/>
  <c r="AK120" i="4"/>
  <c r="AK184" i="4"/>
  <c r="AK806" i="4"/>
  <c r="AK771" i="4"/>
  <c r="AK195" i="4"/>
  <c r="AK585" i="4"/>
  <c r="AK698" i="4"/>
  <c r="AK157" i="4"/>
  <c r="AK707" i="4"/>
  <c r="AK1031" i="4"/>
  <c r="AK9" i="4"/>
  <c r="AK1263" i="4"/>
  <c r="AK949" i="4"/>
  <c r="AK765" i="4"/>
  <c r="AK86" i="4"/>
  <c r="AK1148" i="4"/>
  <c r="AK355" i="4"/>
  <c r="AK235" i="4"/>
  <c r="AK562" i="4"/>
  <c r="AK494" i="4"/>
  <c r="AK779" i="4"/>
  <c r="AK132" i="4"/>
  <c r="AK679" i="4"/>
  <c r="AK710" i="4"/>
  <c r="AK747" i="4"/>
  <c r="AK924" i="4"/>
  <c r="AK659" i="4"/>
  <c r="AK127" i="4"/>
  <c r="AK1074" i="4"/>
  <c r="AK847" i="4"/>
  <c r="AK56" i="4"/>
  <c r="AK1005" i="4"/>
  <c r="AK91" i="4"/>
  <c r="AK817" i="4"/>
  <c r="AK972" i="4"/>
  <c r="AK950" i="4"/>
  <c r="AK597" i="4"/>
  <c r="AK672" i="4"/>
  <c r="AK237" i="4"/>
  <c r="AK690" i="4"/>
  <c r="AK1170" i="4"/>
  <c r="AK475" i="4"/>
  <c r="AK1057" i="4"/>
  <c r="AK333" i="4"/>
  <c r="AK1001" i="4"/>
  <c r="AK1173" i="4"/>
  <c r="AK534" i="4"/>
  <c r="AK1104" i="4"/>
  <c r="AK524" i="4"/>
  <c r="AK621" i="4"/>
  <c r="AK654" i="4"/>
  <c r="AK375" i="4"/>
  <c r="AK796" i="4"/>
  <c r="AK552" i="4"/>
  <c r="AK913" i="4"/>
  <c r="AK826" i="4"/>
  <c r="AK835" i="4"/>
  <c r="AK941" i="4"/>
  <c r="AK706" i="4"/>
  <c r="AK1101" i="4"/>
  <c r="AK1111" i="4"/>
  <c r="AK650" i="4"/>
  <c r="AK952" i="4"/>
  <c r="AK801" i="4"/>
  <c r="AK916" i="4"/>
  <c r="AK951" i="4"/>
  <c r="AK1094" i="4"/>
  <c r="AK729" i="4"/>
  <c r="AK1125" i="4"/>
  <c r="AK602" i="4"/>
  <c r="AK1053" i="4"/>
  <c r="AK927" i="4"/>
  <c r="AK121" i="4"/>
  <c r="AK1236" i="4"/>
  <c r="AK882" i="4"/>
  <c r="AK558" i="4"/>
  <c r="AK831" i="4"/>
  <c r="AK1016" i="4"/>
  <c r="AK61" i="4"/>
  <c r="AK249" i="4"/>
  <c r="AK618" i="4"/>
  <c r="AK589" i="4"/>
  <c r="AK282" i="4"/>
  <c r="AK357" i="4"/>
  <c r="AK326" i="4"/>
  <c r="AK1000" i="4"/>
  <c r="AK446" i="4"/>
  <c r="AK827" i="4"/>
  <c r="AK785" i="4"/>
  <c r="AK177" i="4"/>
  <c r="AK266" i="4"/>
  <c r="AK565" i="4"/>
  <c r="AK380" i="4"/>
  <c r="AK862" i="4"/>
  <c r="AK463" i="4"/>
  <c r="AK682" i="4"/>
  <c r="AK259" i="4"/>
  <c r="AK403" i="4"/>
  <c r="AK1208" i="4"/>
  <c r="AK28" i="4"/>
  <c r="AK1039" i="4"/>
  <c r="AK105" i="4"/>
  <c r="AK451" i="4"/>
  <c r="AK943" i="4"/>
  <c r="AK285" i="4"/>
  <c r="AK122" i="4"/>
  <c r="AK406" i="4"/>
  <c r="AK299" i="4"/>
  <c r="AK400" i="4"/>
  <c r="AK1138" i="4"/>
  <c r="AK46" i="4"/>
  <c r="AK87" i="4"/>
  <c r="AK416" i="4"/>
  <c r="AK1160" i="4"/>
  <c r="AK108" i="4"/>
  <c r="AK58" i="4"/>
  <c r="AK404" i="4"/>
  <c r="AK684" i="4"/>
  <c r="AK519" i="4"/>
  <c r="AK191" i="4"/>
  <c r="AK1036" i="4"/>
  <c r="AK1192" i="4"/>
  <c r="AK727" i="4"/>
  <c r="AK598" i="4"/>
  <c r="AK969" i="4"/>
  <c r="AK863" i="4"/>
  <c r="AK595" i="4"/>
  <c r="AK906" i="4"/>
  <c r="AK1090" i="4"/>
  <c r="AK1040" i="4"/>
  <c r="AK591" i="4"/>
  <c r="AK1261" i="4"/>
  <c r="AK1206" i="4"/>
  <c r="AK118" i="4"/>
  <c r="AK409" i="4"/>
  <c r="AK1121" i="4"/>
  <c r="AK631" i="4"/>
  <c r="AK119" i="4"/>
  <c r="AK1224" i="4"/>
  <c r="AK718" i="4"/>
  <c r="AK482" i="4"/>
  <c r="AK217" i="4"/>
  <c r="AK1225" i="4"/>
  <c r="AK415" i="4"/>
  <c r="AK984" i="4"/>
  <c r="AK580" i="4"/>
  <c r="AK52" i="4"/>
  <c r="AK79" i="4"/>
  <c r="AK683" i="4"/>
  <c r="AK1033" i="4"/>
  <c r="AK830" i="4"/>
  <c r="AK481" i="4"/>
  <c r="AK167" i="4"/>
  <c r="AK666" i="4"/>
  <c r="AK260" i="4"/>
  <c r="AK226" i="4"/>
  <c r="AK542" i="4"/>
  <c r="AK737" i="4"/>
  <c r="AK89" i="4"/>
  <c r="AK1103" i="4"/>
  <c r="AK1271" i="4"/>
  <c r="AK435" i="4"/>
  <c r="AK76" i="4"/>
  <c r="AK474" i="4"/>
  <c r="AK923" i="4"/>
  <c r="AK687" i="4"/>
  <c r="AK424" i="4"/>
  <c r="AK462" i="4"/>
  <c r="AK1251" i="4"/>
  <c r="AK432" i="4"/>
  <c r="AK1003" i="4"/>
  <c r="AK571" i="4"/>
  <c r="AK848" i="4"/>
  <c r="AK258" i="4"/>
  <c r="AK783" i="4"/>
  <c r="AK307" i="4"/>
  <c r="AK1045" i="4"/>
  <c r="AK410" i="4"/>
  <c r="AK469" i="4"/>
  <c r="AK1071" i="4"/>
  <c r="AK59" i="4"/>
  <c r="AK689" i="4"/>
  <c r="AK139" i="4"/>
  <c r="AK152" i="4"/>
  <c r="AK495" i="4"/>
  <c r="AK880" i="4"/>
  <c r="AK1100" i="4"/>
  <c r="AK155" i="4"/>
  <c r="AK1089" i="4"/>
  <c r="AK72" i="4"/>
  <c r="AK29" i="4"/>
  <c r="AK330" i="4"/>
  <c r="AK637" i="4"/>
  <c r="AK1134" i="4"/>
  <c r="AK1026" i="4"/>
  <c r="AK733" i="4"/>
  <c r="AK15" i="4"/>
  <c r="AK596" i="4"/>
  <c r="AK530" i="4"/>
  <c r="AK445" i="4"/>
  <c r="AK273" i="4"/>
  <c r="AK1205" i="4"/>
  <c r="AK645" i="4"/>
  <c r="AK480" i="4"/>
  <c r="AK987" i="4"/>
  <c r="AK1112" i="4"/>
  <c r="AK1123" i="4"/>
  <c r="AK554" i="4"/>
  <c r="AK655" i="4"/>
  <c r="AK1017" i="4"/>
  <c r="AK172" i="4"/>
  <c r="AK959" i="4"/>
  <c r="AK968" i="4"/>
  <c r="AK288" i="4"/>
  <c r="AK731" i="4"/>
  <c r="AK231" i="4"/>
  <c r="AK782" i="4"/>
  <c r="AK675" i="4"/>
  <c r="AK612" i="4"/>
  <c r="AK810" i="4"/>
  <c r="AK1145" i="4"/>
  <c r="AK366" i="4"/>
  <c r="AK189" i="4"/>
  <c r="AK254" i="4"/>
  <c r="AK790" i="4"/>
  <c r="AK946" i="4"/>
  <c r="AK1254" i="4"/>
  <c r="AK95" i="4"/>
  <c r="AK1270" i="4"/>
  <c r="AK860" i="4"/>
  <c r="AK1243" i="4"/>
  <c r="AK1063" i="4"/>
  <c r="AK460" i="4"/>
  <c r="AK1081" i="4"/>
  <c r="AK766" i="4"/>
  <c r="AK635" i="4"/>
  <c r="AK193" i="4"/>
  <c r="AK919" i="4"/>
  <c r="AK1037" i="4"/>
  <c r="AK423" i="4"/>
  <c r="AK10" i="4"/>
  <c r="AK229" i="4"/>
  <c r="AK223" i="4"/>
  <c r="AK658" i="4"/>
  <c r="AK568" i="4"/>
  <c r="AK1167" i="4"/>
  <c r="AK1272" i="4"/>
  <c r="AK332" i="4"/>
  <c r="AK427" i="4"/>
  <c r="AK492" i="4"/>
  <c r="AK1029" i="4"/>
  <c r="AK1151" i="4"/>
  <c r="AK799" i="4"/>
  <c r="AK206" i="4"/>
  <c r="AK251" i="4"/>
  <c r="AK168" i="4"/>
  <c r="AK1038" i="4"/>
  <c r="AK1163" i="4"/>
  <c r="AK781" i="4"/>
  <c r="AK94" i="4"/>
  <c r="AK892" i="4"/>
  <c r="AK853" i="4"/>
  <c r="AK1226" i="4"/>
  <c r="AK525" i="4"/>
  <c r="AK373" i="4"/>
  <c r="AK843" i="4"/>
  <c r="AK824" i="4"/>
  <c r="AK1162" i="4"/>
  <c r="AK69" i="4"/>
  <c r="AK841" i="4"/>
  <c r="AK40" i="4"/>
  <c r="AK995" i="4"/>
  <c r="AK102" i="4"/>
  <c r="AK908" i="4"/>
  <c r="AK101" i="4"/>
  <c r="AK11" i="4"/>
  <c r="AK960" i="4"/>
  <c r="AK262" i="4"/>
  <c r="AK1181" i="4"/>
  <c r="AK922" i="4"/>
  <c r="AK868" i="4"/>
  <c r="AK776" i="4"/>
  <c r="AK970" i="4"/>
  <c r="AK22" i="4"/>
  <c r="AK808" i="4"/>
  <c r="AK632" i="4"/>
  <c r="AK1118" i="4"/>
  <c r="AK31" i="4"/>
  <c r="AK1114" i="4"/>
  <c r="AK1264" i="4"/>
  <c r="AK183" i="4"/>
  <c r="AK705" i="4"/>
  <c r="AK389" i="4"/>
  <c r="AK263" i="4"/>
  <c r="AK1140" i="4"/>
  <c r="AK1244" i="4"/>
  <c r="AK962" i="4"/>
  <c r="AK194" i="4"/>
  <c r="AK308" i="4"/>
  <c r="AK220" i="4"/>
  <c r="AK174" i="4"/>
  <c r="AK21" i="4"/>
  <c r="AK604" i="4"/>
  <c r="AK603" i="4"/>
  <c r="AK335" i="4"/>
  <c r="AK309" i="4"/>
  <c r="AK16" i="4"/>
  <c r="AK449" i="4"/>
  <c r="AK245" i="4"/>
  <c r="AK71" i="4"/>
  <c r="AK186" i="4"/>
  <c r="AK104" i="4"/>
  <c r="AK353" i="4"/>
  <c r="AK616" i="4"/>
  <c r="AK721" i="4"/>
  <c r="AK455" i="4"/>
  <c r="AK1077" i="4"/>
  <c r="AK993" i="4"/>
  <c r="AK990" i="4"/>
  <c r="AK641" i="4"/>
  <c r="AK242" i="4"/>
  <c r="AK688" i="4"/>
  <c r="AK660" i="4"/>
  <c r="AK822" i="4"/>
  <c r="AK601" i="4"/>
  <c r="AK367" i="4"/>
  <c r="AK711" i="4"/>
  <c r="AK644" i="4"/>
  <c r="AK73" i="4"/>
  <c r="AK1136" i="4"/>
  <c r="AK1130" i="4"/>
  <c r="AK1025" i="4"/>
  <c r="AK1258" i="4"/>
  <c r="AK1127" i="4"/>
  <c r="AK1024" i="4"/>
  <c r="AK298" i="4"/>
  <c r="AK1058" i="4"/>
  <c r="AK425" i="4"/>
  <c r="AK290" i="4"/>
  <c r="AK19" i="4"/>
  <c r="AK614" i="4"/>
  <c r="AK516" i="4"/>
  <c r="AK213" i="4"/>
  <c r="AK769" i="4"/>
  <c r="AK910" i="4"/>
  <c r="AK498" i="4"/>
  <c r="AK1188" i="4"/>
  <c r="AK214" i="4"/>
  <c r="AK246" i="4"/>
  <c r="AK508" i="4"/>
  <c r="AK985" i="4"/>
  <c r="AK1212" i="4"/>
  <c r="AK920" i="4"/>
  <c r="AK1113" i="4"/>
  <c r="AK756" i="4"/>
  <c r="AK317" i="4"/>
  <c r="AK866" i="4"/>
  <c r="AK894" i="4"/>
  <c r="AK1006" i="4"/>
  <c r="AK268" i="4"/>
  <c r="AK426" i="4"/>
  <c r="AK653" i="4"/>
  <c r="AK92" i="4"/>
  <c r="AK1156" i="4"/>
  <c r="AK750" i="4"/>
  <c r="AK1004" i="4"/>
  <c r="AK1273" i="4"/>
  <c r="AK780" i="4"/>
  <c r="AK117" i="4"/>
  <c r="AK378" i="4"/>
  <c r="AK1015" i="4"/>
  <c r="AK506" i="4"/>
  <c r="AK792" i="4"/>
  <c r="AK150" i="4"/>
  <c r="AK821" i="4"/>
  <c r="AK556" i="4"/>
  <c r="AK300" i="4"/>
  <c r="AK728" i="4"/>
  <c r="AK973" i="4"/>
  <c r="AK739" i="4"/>
  <c r="AK838" i="4"/>
  <c r="AK636" i="4"/>
  <c r="AK160" i="4"/>
  <c r="AK572" i="4"/>
  <c r="AK505" i="4"/>
  <c r="AK1132" i="4"/>
  <c r="AK165" i="4"/>
  <c r="AK1265" i="4"/>
  <c r="AK81" i="4"/>
  <c r="AK1023" i="4"/>
  <c r="AK582" i="4"/>
  <c r="AK820" i="4"/>
  <c r="AK587" i="4"/>
  <c r="AK846" i="4"/>
  <c r="AK1201" i="4"/>
  <c r="AK192" i="4"/>
  <c r="AK1241" i="4"/>
  <c r="AK816" i="4"/>
  <c r="AK471" i="4"/>
  <c r="AK412" i="4"/>
  <c r="AK37" i="4"/>
  <c r="AK243" i="4"/>
  <c r="AK754" i="4"/>
  <c r="AK803" i="4"/>
  <c r="AK369" i="4"/>
  <c r="AK178" i="4"/>
  <c r="AK1065" i="4"/>
  <c r="AK441" i="4"/>
  <c r="AK825" i="4"/>
  <c r="AK732" i="4"/>
  <c r="AK549" i="4"/>
  <c r="AK836" i="4"/>
  <c r="AK32" i="4"/>
  <c r="AK678" i="4"/>
  <c r="AK407" i="4"/>
  <c r="AK553" i="4"/>
  <c r="AK812" i="4"/>
  <c r="AK1095" i="4"/>
  <c r="AK1232" i="4"/>
  <c r="AK394" i="4"/>
  <c r="AK392" i="4"/>
  <c r="AK439" i="4"/>
  <c r="AK579" i="4"/>
  <c r="AK271" i="4"/>
  <c r="AK852" i="4"/>
  <c r="AK888" i="4"/>
  <c r="AK33" i="4"/>
  <c r="AK844" i="4"/>
  <c r="AK294" i="4"/>
  <c r="AK724" i="4"/>
  <c r="AK686" i="4"/>
  <c r="AK989" i="4"/>
  <c r="AK1067" i="4"/>
  <c r="AK257" i="4"/>
  <c r="AK958" i="4"/>
  <c r="AK112" i="4"/>
  <c r="AK334" i="4"/>
  <c r="AK1126" i="4"/>
  <c r="AK1177" i="4"/>
  <c r="AK45" i="4"/>
  <c r="AK1190" i="4"/>
  <c r="AK470" i="4"/>
  <c r="AK264" i="4"/>
  <c r="AK1246" i="4"/>
  <c r="AK363" i="4"/>
  <c r="AK905" i="4"/>
  <c r="AK725" i="4"/>
  <c r="AK42" i="4"/>
  <c r="AK487" i="4"/>
  <c r="AK388" i="4"/>
  <c r="AK1019" i="4"/>
  <c r="AK1034" i="4"/>
  <c r="AK854" i="4"/>
  <c r="AK551" i="4"/>
  <c r="AK501" i="4"/>
  <c r="AK804" i="4"/>
  <c r="AK574" i="4"/>
  <c r="AK620" i="4"/>
  <c r="AK761" i="4"/>
  <c r="AK956" i="4"/>
  <c r="AK1124" i="4"/>
  <c r="AK749" i="4"/>
  <c r="AK802" i="4"/>
  <c r="AK773" i="4"/>
  <c r="AK1233" i="4"/>
  <c r="AK832" i="4"/>
  <c r="AK909" i="4"/>
  <c r="AK1092" i="4"/>
  <c r="AK1157" i="4"/>
  <c r="AK570" i="4"/>
  <c r="AK751" i="4"/>
  <c r="AK284" i="4"/>
  <c r="AK532" i="4"/>
  <c r="AK543" i="4"/>
  <c r="AK77" i="4"/>
  <c r="AK744" i="4"/>
  <c r="AK996" i="4"/>
  <c r="AK623" i="4"/>
  <c r="AK428" i="4"/>
  <c r="AK877" i="4"/>
  <c r="AK713" i="4"/>
  <c r="AK592" i="4"/>
  <c r="AK745" i="4"/>
  <c r="AK70" i="4"/>
  <c r="AK1253" i="4"/>
  <c r="AK716" i="4"/>
  <c r="AK1186" i="4"/>
  <c r="AK336" i="4"/>
  <c r="AK1010" i="4"/>
  <c r="AK437" i="4"/>
  <c r="AK34" i="4"/>
  <c r="AK753" i="4"/>
  <c r="AK453" i="4"/>
  <c r="AK914" i="4"/>
  <c r="AK715" i="4"/>
  <c r="AK57" i="4"/>
  <c r="AK730" i="4"/>
  <c r="AK1013" i="4"/>
  <c r="AK948" i="4"/>
  <c r="AK872" i="4"/>
  <c r="AK511" i="4"/>
  <c r="AK1076" i="4"/>
  <c r="AK13" i="4"/>
  <c r="AK1220" i="4"/>
  <c r="AK391" i="4"/>
  <c r="AK1093" i="4"/>
  <c r="AK163" i="4"/>
  <c r="AK343" i="4"/>
  <c r="AK196" i="4"/>
  <c r="AK823" i="4"/>
  <c r="AK1002" i="4"/>
  <c r="AK720" i="4"/>
  <c r="AK1044" i="4"/>
  <c r="AK741" i="4"/>
  <c r="AK279" i="4"/>
  <c r="AK253" i="4"/>
  <c r="AK1135" i="4"/>
  <c r="AK513" i="4"/>
  <c r="AK537" i="4"/>
  <c r="AK881" i="4"/>
  <c r="AK611" i="4"/>
  <c r="AK1223" i="4"/>
  <c r="AK1008" i="4"/>
  <c r="AK541" i="4"/>
  <c r="AK704" i="4"/>
  <c r="AK907" i="4"/>
  <c r="AK546" i="4"/>
  <c r="AK287" i="4"/>
  <c r="AK671" i="4"/>
  <c r="AK25" i="4"/>
  <c r="AK557" i="4"/>
  <c r="AK665" i="4"/>
  <c r="AK1231" i="4"/>
  <c r="AK607" i="4"/>
  <c r="AK980" i="4"/>
  <c r="AK361" i="4"/>
  <c r="AK1257" i="4"/>
  <c r="AK861" i="4"/>
  <c r="AK1011" i="4"/>
  <c r="AK382" i="4"/>
  <c r="AK778" i="4"/>
  <c r="AK642" i="4"/>
  <c r="AK1059" i="4"/>
  <c r="AK344" i="4"/>
  <c r="AK1084" i="4"/>
  <c r="AK703" i="4"/>
  <c r="AK114" i="4"/>
  <c r="AK54" i="4"/>
  <c r="AK306" i="4"/>
  <c r="AK1222" i="4"/>
  <c r="AK1199" i="4"/>
  <c r="AK1203" i="4"/>
  <c r="AK232" i="4"/>
  <c r="AK218" i="4"/>
  <c r="AK350" i="4"/>
  <c r="AK327" i="4"/>
  <c r="AK314" i="4"/>
  <c r="AK386" i="4"/>
  <c r="AK156" i="4"/>
  <c r="AK62" i="4"/>
  <c r="AK856" i="4"/>
  <c r="AK360" i="4"/>
  <c r="AK1269" i="4"/>
  <c r="AK277" i="4"/>
  <c r="AK746" i="4"/>
  <c r="AK991" i="4"/>
  <c r="AK349" i="4"/>
  <c r="AK293" i="4"/>
  <c r="AK1073" i="4"/>
  <c r="AK590" i="4"/>
  <c r="AK422" i="4"/>
  <c r="AK17" i="4"/>
  <c r="AK900" i="4"/>
  <c r="AK1164" i="4"/>
  <c r="AK356" i="4"/>
  <c r="AK67" i="4"/>
  <c r="AK362" i="4"/>
  <c r="AK1068" i="4"/>
  <c r="AK1082" i="4"/>
  <c r="AK967" i="4"/>
  <c r="AK1105" i="4"/>
  <c r="AK215" i="4"/>
  <c r="AK1143" i="4"/>
  <c r="AK938" i="4"/>
  <c r="AK717" i="4"/>
  <c r="AK818" i="4"/>
  <c r="AK82" i="4"/>
  <c r="AK291" i="4"/>
  <c r="AK1166" i="4"/>
  <c r="AK372" i="4"/>
  <c r="AK700" i="4"/>
  <c r="AK458" i="4"/>
  <c r="AK130" i="4"/>
  <c r="AK252" i="4"/>
  <c r="AK303" i="4"/>
  <c r="AK379" i="4"/>
  <c r="AK202" i="4"/>
  <c r="AK316" i="4"/>
  <c r="AK12" i="4"/>
  <c r="AK1018" i="4"/>
  <c r="AK225" i="4"/>
  <c r="AK310" i="4"/>
  <c r="AK1154" i="4"/>
  <c r="AK419" i="4"/>
  <c r="AK619" i="4"/>
  <c r="AK1238" i="4"/>
  <c r="AK957" i="4"/>
  <c r="AK385" i="4"/>
  <c r="AK903" i="4"/>
  <c r="AK1120" i="4"/>
  <c r="AK661" i="4"/>
  <c r="AK1249" i="4"/>
  <c r="AK295" i="4"/>
  <c r="AK1150" i="4"/>
  <c r="AK503" i="4"/>
  <c r="AK84" i="4"/>
  <c r="AK547" i="4"/>
  <c r="AK1174" i="4"/>
  <c r="AK1119" i="4"/>
  <c r="AK51" i="4"/>
  <c r="AK693" i="4"/>
  <c r="AK153" i="4"/>
  <c r="AK714" i="4"/>
  <c r="AK137" i="4"/>
  <c r="AK947" i="4"/>
  <c r="AK269" i="4"/>
  <c r="AK809" i="4"/>
  <c r="AK1242" i="4"/>
  <c r="AK440" i="4"/>
  <c r="AK325" i="4"/>
  <c r="AK43" i="4"/>
  <c r="AK27" i="4"/>
  <c r="AK932" i="4"/>
  <c r="AK791" i="4"/>
  <c r="AK867" i="4"/>
  <c r="AK142" i="4"/>
  <c r="AK878" i="4"/>
  <c r="AK573" i="4"/>
  <c r="AK640" i="4"/>
  <c r="AK376" i="4"/>
  <c r="AK181" i="4"/>
  <c r="AL697" i="4"/>
  <c r="Z697" i="4" s="1"/>
  <c r="AL584" i="4"/>
  <c r="Z584" i="4" s="1"/>
  <c r="AL843" i="4"/>
  <c r="Z843" i="4" s="1"/>
  <c r="AL694" i="4"/>
  <c r="Z694" i="4" s="1"/>
  <c r="AL749" i="4"/>
  <c r="Z749" i="4" s="1"/>
  <c r="AL600" i="4"/>
  <c r="Z600" i="4" s="1"/>
  <c r="AL463" i="4"/>
  <c r="Z463" i="4" s="1"/>
  <c r="AL650" i="4"/>
  <c r="Z650" i="4" s="1"/>
  <c r="AL884" i="4"/>
  <c r="Z884" i="4" s="1"/>
  <c r="AL586" i="4"/>
  <c r="Z586" i="4" s="1"/>
  <c r="AL158" i="4"/>
  <c r="Z158" i="4" s="1"/>
  <c r="AL605" i="4"/>
  <c r="Z605" i="4" s="1"/>
  <c r="AL898" i="4"/>
  <c r="Z898" i="4" s="1"/>
  <c r="AL750" i="4"/>
  <c r="Z750" i="4" s="1"/>
  <c r="AL752" i="4"/>
  <c r="Z752" i="4" s="1"/>
  <c r="AL888" i="4"/>
  <c r="Z888" i="4" s="1"/>
  <c r="AL543" i="4"/>
  <c r="Z543" i="4" s="1"/>
  <c r="AL612" i="4"/>
  <c r="Z612" i="4" s="1"/>
  <c r="AL492" i="4"/>
  <c r="Z492" i="4" s="1"/>
  <c r="AL462" i="4"/>
  <c r="Z462" i="4" s="1"/>
  <c r="AL712" i="4"/>
  <c r="Z712" i="4" s="1"/>
  <c r="AL177" i="4"/>
  <c r="Z177" i="4" s="1"/>
  <c r="AL101" i="4"/>
  <c r="Z101" i="4" s="1"/>
  <c r="AL209" i="4"/>
  <c r="Z209" i="4" s="1"/>
  <c r="AL388" i="4"/>
  <c r="Z388" i="4" s="1"/>
  <c r="AL569" i="4"/>
  <c r="Z569" i="4" s="1"/>
  <c r="AL223" i="4"/>
  <c r="Z223" i="4" s="1"/>
  <c r="AL464" i="4"/>
  <c r="Z464" i="4" s="1"/>
  <c r="AL395" i="4"/>
  <c r="Z395" i="4" s="1"/>
  <c r="AL573" i="4"/>
  <c r="Z573" i="4" s="1"/>
  <c r="AL622" i="4"/>
  <c r="Z622" i="4" s="1"/>
  <c r="AL713" i="4"/>
  <c r="Z713" i="4" s="1"/>
  <c r="AL1034" i="4"/>
  <c r="Z1034" i="4" s="1"/>
  <c r="AL1272" i="4"/>
  <c r="Z1272" i="4" s="1"/>
  <c r="AL1172" i="4"/>
  <c r="Z1172" i="4" s="1"/>
  <c r="AL785" i="4"/>
  <c r="Z785" i="4" s="1"/>
  <c r="AL634" i="4"/>
  <c r="Z634" i="4" s="1"/>
  <c r="AL758" i="4"/>
  <c r="Z758" i="4" s="1"/>
  <c r="AL1056" i="4"/>
  <c r="Z1056" i="4" s="1"/>
  <c r="AL983" i="4"/>
  <c r="Z983" i="4" s="1"/>
  <c r="AL866" i="4"/>
  <c r="Z866" i="4" s="1"/>
  <c r="AL851" i="4"/>
  <c r="Z851" i="4" s="1"/>
  <c r="AL487" i="4"/>
  <c r="Z487" i="4" s="1"/>
  <c r="AL768" i="4"/>
  <c r="Z768" i="4" s="1"/>
  <c r="AL556" i="4"/>
  <c r="Z556" i="4" s="1"/>
  <c r="AL892" i="4"/>
  <c r="Z892" i="4" s="1"/>
  <c r="AL1167" i="4"/>
  <c r="Z1167" i="4" s="1"/>
  <c r="AL806" i="4"/>
  <c r="Z806" i="4" s="1"/>
  <c r="AL691" i="4"/>
  <c r="Z691" i="4" s="1"/>
  <c r="AL966" i="4"/>
  <c r="Z966" i="4" s="1"/>
  <c r="AL232" i="4"/>
  <c r="Z232" i="4" s="1"/>
  <c r="AL1033" i="4"/>
  <c r="Z1033" i="4" s="1"/>
  <c r="AL489" i="4"/>
  <c r="Z489" i="4" s="1"/>
  <c r="AL885" i="4"/>
  <c r="Z885" i="4" s="1"/>
  <c r="AL1207" i="4"/>
  <c r="Z1207" i="4" s="1"/>
  <c r="AL27" i="4"/>
  <c r="Z27" i="4" s="1"/>
  <c r="AL532" i="4"/>
  <c r="Z532" i="4" s="1"/>
  <c r="AL23" i="4"/>
  <c r="Z23" i="4" s="1"/>
  <c r="AL626" i="4"/>
  <c r="Z626" i="4" s="1"/>
  <c r="AL42" i="4"/>
  <c r="Z42" i="4" s="1"/>
  <c r="AL1062" i="4"/>
  <c r="Z1062" i="4" s="1"/>
  <c r="AL10" i="4"/>
  <c r="Z10" i="4" s="1"/>
  <c r="AL348" i="4"/>
  <c r="Z348" i="4" s="1"/>
  <c r="AL142" i="4"/>
  <c r="Z142" i="4" s="1"/>
  <c r="AL11" i="4"/>
  <c r="Z11" i="4" s="1"/>
  <c r="AL545" i="4"/>
  <c r="Z545" i="4" s="1"/>
  <c r="AL894" i="4"/>
  <c r="Z894" i="4" s="1"/>
  <c r="AL1019" i="4"/>
  <c r="Z1019" i="4" s="1"/>
  <c r="AL246" i="4"/>
  <c r="Z246" i="4" s="1"/>
  <c r="AL568" i="4"/>
  <c r="Z568" i="4" s="1"/>
  <c r="AL899" i="4"/>
  <c r="Z899" i="4" s="1"/>
  <c r="AL446" i="4"/>
  <c r="Z446" i="4" s="1"/>
  <c r="AL625" i="4"/>
  <c r="Z625" i="4" s="1"/>
  <c r="AL456" i="4"/>
  <c r="Z456" i="4" s="1"/>
  <c r="AL638" i="4"/>
  <c r="Z638" i="4" s="1"/>
  <c r="AL408" i="4"/>
  <c r="Z408" i="4" s="1"/>
  <c r="AL630" i="4"/>
  <c r="Z630" i="4" s="1"/>
  <c r="AL43" i="4"/>
  <c r="Z43" i="4" s="1"/>
  <c r="AL767" i="4"/>
  <c r="Z767" i="4" s="1"/>
  <c r="AL908" i="4"/>
  <c r="Z908" i="4" s="1"/>
  <c r="AL781" i="4"/>
  <c r="Z781" i="4" s="1"/>
  <c r="AL876" i="4"/>
  <c r="Z876" i="4" s="1"/>
  <c r="AL867" i="4"/>
  <c r="Z867" i="4" s="1"/>
  <c r="AL877" i="4"/>
  <c r="Z877" i="4" s="1"/>
  <c r="AL508" i="4"/>
  <c r="Z508" i="4" s="1"/>
  <c r="AL423" i="4"/>
  <c r="Z423" i="4" s="1"/>
  <c r="AL658" i="4"/>
  <c r="Z658" i="4" s="1"/>
  <c r="AL687" i="4"/>
  <c r="Z687" i="4" s="1"/>
  <c r="AL629" i="4"/>
  <c r="Z629" i="4" s="1"/>
  <c r="AL707" i="4"/>
  <c r="Z707" i="4" s="1"/>
  <c r="AL869" i="4"/>
  <c r="Z869" i="4" s="1"/>
  <c r="AL840" i="4"/>
  <c r="Z840" i="4" s="1"/>
  <c r="AL1069" i="4"/>
  <c r="Z1069" i="4" s="1"/>
  <c r="AL1102" i="4"/>
  <c r="Z1102" i="4" s="1"/>
  <c r="AL442" i="4"/>
  <c r="Z442" i="4" s="1"/>
  <c r="AL53" i="4"/>
  <c r="Z53" i="4" s="1"/>
  <c r="AL467" i="4"/>
  <c r="Z467" i="4" s="1"/>
  <c r="AL791" i="4"/>
  <c r="Z791" i="4" s="1"/>
  <c r="AL94" i="4"/>
  <c r="Z94" i="4" s="1"/>
  <c r="AL185" i="4"/>
  <c r="Z185" i="4" s="1"/>
  <c r="AL267" i="4"/>
  <c r="Z267" i="4" s="1"/>
  <c r="AL1214" i="4"/>
  <c r="Z1214" i="4" s="1"/>
  <c r="AL214" i="4"/>
  <c r="Z214" i="4" s="1"/>
  <c r="AL424" i="4"/>
  <c r="Z424" i="4" s="1"/>
  <c r="AL326" i="4"/>
  <c r="Z326" i="4" s="1"/>
  <c r="AL317" i="4"/>
  <c r="Z317" i="4" s="1"/>
  <c r="AL536" i="4"/>
  <c r="Z536" i="4" s="1"/>
  <c r="AL928" i="4"/>
  <c r="Z928" i="4" s="1"/>
  <c r="AL905" i="4"/>
  <c r="Z905" i="4" s="1"/>
  <c r="AL1046" i="4"/>
  <c r="Z1046" i="4" s="1"/>
  <c r="AL1037" i="4"/>
  <c r="Z1037" i="4" s="1"/>
  <c r="AL406" i="4"/>
  <c r="Z406" i="4" s="1"/>
  <c r="AL36" i="4"/>
  <c r="Z36" i="4" s="1"/>
  <c r="AL618" i="4"/>
  <c r="Z618" i="4" s="1"/>
  <c r="AL719" i="4"/>
  <c r="Z719" i="4" s="1"/>
  <c r="AL932" i="4"/>
  <c r="Z932" i="4" s="1"/>
  <c r="AL821" i="4"/>
  <c r="Z821" i="4" s="1"/>
  <c r="AL738" i="4"/>
  <c r="Z738" i="4" s="1"/>
  <c r="AL774" i="4"/>
  <c r="Z774" i="4" s="1"/>
  <c r="AL459" i="4"/>
  <c r="Z459" i="4" s="1"/>
  <c r="AL351" i="4"/>
  <c r="Z351" i="4" s="1"/>
  <c r="AL623" i="4"/>
  <c r="Z623" i="4" s="1"/>
  <c r="AL427" i="4"/>
  <c r="Z427" i="4" s="1"/>
  <c r="AL769" i="4"/>
  <c r="Z769" i="4" s="1"/>
  <c r="AL919" i="4"/>
  <c r="Z919" i="4" s="1"/>
  <c r="AL229" i="4"/>
  <c r="Z229" i="4" s="1"/>
  <c r="AL400" i="4"/>
  <c r="Z400" i="4" s="1"/>
  <c r="AL357" i="4"/>
  <c r="Z357" i="4" s="1"/>
  <c r="AL528" i="4"/>
  <c r="Z528" i="4" s="1"/>
  <c r="AL871" i="4"/>
  <c r="Z871" i="4" s="1"/>
  <c r="AL1252" i="4"/>
  <c r="Z1252" i="4" s="1"/>
  <c r="AL1262" i="4"/>
  <c r="Z1262" i="4" s="1"/>
  <c r="AL377" i="4"/>
  <c r="Z377" i="4" s="1"/>
  <c r="AL347" i="4"/>
  <c r="Z347" i="4" s="1"/>
  <c r="AL787" i="4"/>
  <c r="Z787" i="4" s="1"/>
  <c r="AL662" i="4"/>
  <c r="Z662" i="4" s="1"/>
  <c r="AL151" i="4"/>
  <c r="Z151" i="4" s="1"/>
  <c r="AL428" i="4"/>
  <c r="Z428" i="4" s="1"/>
  <c r="AL318" i="4"/>
  <c r="Z318" i="4" s="1"/>
  <c r="AL1188" i="4"/>
  <c r="Z1188" i="4" s="1"/>
  <c r="AL1041" i="4"/>
  <c r="Z1041" i="4" s="1"/>
  <c r="AL299" i="4"/>
  <c r="Z299" i="4" s="1"/>
  <c r="AL1163" i="4"/>
  <c r="Z1163" i="4" s="1"/>
  <c r="AL282" i="4"/>
  <c r="Z282" i="4" s="1"/>
  <c r="AL521" i="4"/>
  <c r="Z521" i="4" s="1"/>
  <c r="AL452" i="4"/>
  <c r="Z452" i="4" s="1"/>
  <c r="AL748" i="4"/>
  <c r="Z748" i="4" s="1"/>
  <c r="AL795" i="4"/>
  <c r="Z795" i="4" s="1"/>
  <c r="AL823" i="4"/>
  <c r="Z823" i="4" s="1"/>
  <c r="AL138" i="4"/>
  <c r="Z138" i="4" s="1"/>
  <c r="AL391" i="4"/>
  <c r="Z391" i="4" s="1"/>
  <c r="AL660" i="4"/>
  <c r="Z660" i="4" s="1"/>
  <c r="AL678" i="4"/>
  <c r="Z678" i="4" s="1"/>
  <c r="AL458" i="4"/>
  <c r="Z458" i="4" s="1"/>
  <c r="AL369" i="4"/>
  <c r="Z369" i="4" s="1"/>
  <c r="AL613" i="4"/>
  <c r="Z613" i="4" s="1"/>
  <c r="AL320" i="4"/>
  <c r="Z320" i="4" s="1"/>
  <c r="AL402" i="4"/>
  <c r="Z402" i="4" s="1"/>
  <c r="AL725" i="4"/>
  <c r="Z725" i="4" s="1"/>
  <c r="AL498" i="4"/>
  <c r="Z498" i="4" s="1"/>
  <c r="AL589" i="4"/>
  <c r="Z589" i="4" s="1"/>
  <c r="AL720" i="4"/>
  <c r="Z720" i="4" s="1"/>
  <c r="AL706" i="4"/>
  <c r="Z706" i="4" s="1"/>
  <c r="AL1246" i="4"/>
  <c r="Z1246" i="4" s="1"/>
  <c r="AL322" i="4"/>
  <c r="Z322" i="4" s="1"/>
  <c r="AL358" i="4"/>
  <c r="Z358" i="4" s="1"/>
  <c r="AL784" i="4"/>
  <c r="Z784" i="4" s="1"/>
  <c r="AL61" i="4"/>
  <c r="Z61" i="4" s="1"/>
  <c r="AL181" i="4"/>
  <c r="Z181" i="4" s="1"/>
  <c r="AL953" i="4"/>
  <c r="Z953" i="4" s="1"/>
  <c r="AL1221" i="4"/>
  <c r="Z1221" i="4" s="1"/>
  <c r="AL221" i="4"/>
  <c r="Z221" i="4" s="1"/>
  <c r="AL539" i="4"/>
  <c r="Z539" i="4" s="1"/>
  <c r="AL1242" i="4"/>
  <c r="Z1242" i="4" s="1"/>
  <c r="AL102" i="4"/>
  <c r="Z102" i="4" s="1"/>
  <c r="AL992" i="4"/>
  <c r="Z992" i="4" s="1"/>
  <c r="AL1159" i="4"/>
  <c r="Z1159" i="4" s="1"/>
  <c r="AL683" i="4"/>
  <c r="Z683" i="4" s="1"/>
  <c r="AL306" i="4"/>
  <c r="Z306" i="4" s="1"/>
  <c r="AL655" i="4"/>
  <c r="Z655" i="4" s="1"/>
  <c r="AL621" i="4"/>
  <c r="Z621" i="4" s="1"/>
  <c r="AL703" i="4"/>
  <c r="Z703" i="4" s="1"/>
  <c r="AL240" i="4"/>
  <c r="Z240" i="4" s="1"/>
  <c r="AL513" i="4"/>
  <c r="Z513" i="4" s="1"/>
  <c r="AL477" i="4"/>
  <c r="Z477" i="4" s="1"/>
  <c r="AL372" i="4"/>
  <c r="Z372" i="4" s="1"/>
  <c r="AL231" i="4"/>
  <c r="Z231" i="4" s="1"/>
  <c r="AL243" i="4"/>
  <c r="Z243" i="4" s="1"/>
  <c r="AL353" i="4"/>
  <c r="Z353" i="4" s="1"/>
  <c r="AL376" i="4"/>
  <c r="Z376" i="4" s="1"/>
  <c r="AL164" i="4"/>
  <c r="Z164" i="4" s="1"/>
  <c r="AL169" i="4"/>
  <c r="Z169" i="4" s="1"/>
  <c r="AL220" i="4"/>
  <c r="Z220" i="4" s="1"/>
  <c r="AL124" i="4"/>
  <c r="Z124" i="4" s="1"/>
  <c r="AL253" i="4"/>
  <c r="Z253" i="4" s="1"/>
  <c r="AL576" i="4"/>
  <c r="Z576" i="4" s="1"/>
  <c r="AL524" i="4"/>
  <c r="Z524" i="4" s="1"/>
  <c r="AL32" i="4"/>
  <c r="Z32" i="4" s="1"/>
  <c r="AL271" i="4"/>
  <c r="Z271" i="4" s="1"/>
  <c r="AL60" i="4"/>
  <c r="Z60" i="4" s="1"/>
  <c r="AL184" i="4"/>
  <c r="Z184" i="4" s="1"/>
  <c r="AL577" i="4"/>
  <c r="Z577" i="4" s="1"/>
  <c r="AL987" i="4"/>
  <c r="Z987" i="4" s="1"/>
  <c r="AL1229" i="4"/>
  <c r="Z1229" i="4" s="1"/>
  <c r="AL1224" i="4"/>
  <c r="Z1224" i="4" s="1"/>
  <c r="AL213" i="4"/>
  <c r="Z213" i="4" s="1"/>
  <c r="AL193" i="4"/>
  <c r="Z193" i="4" s="1"/>
  <c r="AL93" i="4"/>
  <c r="Z93" i="4" s="1"/>
  <c r="AL923" i="4"/>
  <c r="Z923" i="4" s="1"/>
  <c r="AL19" i="4"/>
  <c r="Z19" i="4" s="1"/>
  <c r="AL1022" i="4"/>
  <c r="Z1022" i="4" s="1"/>
  <c r="AL1197" i="4"/>
  <c r="Z1197" i="4" s="1"/>
  <c r="AL831" i="4"/>
  <c r="Z831" i="4" s="1"/>
  <c r="AL971" i="4"/>
  <c r="Z971" i="4" s="1"/>
  <c r="AL1194" i="4"/>
  <c r="Z1194" i="4" s="1"/>
  <c r="AL100" i="4"/>
  <c r="Z100" i="4" s="1"/>
  <c r="AL411" i="4"/>
  <c r="Z411" i="4" s="1"/>
  <c r="AL535" i="4"/>
  <c r="Z535" i="4" s="1"/>
  <c r="AL777" i="4"/>
  <c r="Z777" i="4" s="1"/>
  <c r="AL945" i="4"/>
  <c r="Z945" i="4" s="1"/>
  <c r="AL1177" i="4"/>
  <c r="Z1177" i="4" s="1"/>
  <c r="AL537" i="4"/>
  <c r="Z537" i="4" s="1"/>
  <c r="AL1063" i="4"/>
  <c r="Z1063" i="4" s="1"/>
  <c r="AL105" i="4"/>
  <c r="Z105" i="4" s="1"/>
  <c r="AL1236" i="4"/>
  <c r="Z1236" i="4" s="1"/>
  <c r="AL157" i="4"/>
  <c r="Z157" i="4" s="1"/>
  <c r="AL472" i="4"/>
  <c r="Z472" i="4" s="1"/>
  <c r="AL1189" i="4"/>
  <c r="Z1189" i="4" s="1"/>
  <c r="AL163" i="4"/>
  <c r="Z163" i="4" s="1"/>
  <c r="AL133" i="4"/>
  <c r="Z133" i="4" s="1"/>
  <c r="AL239" i="4"/>
  <c r="Z239" i="4" s="1"/>
  <c r="AL412" i="4"/>
  <c r="Z412" i="4" s="1"/>
  <c r="AL134" i="4"/>
  <c r="Z134" i="4" s="1"/>
  <c r="AL1111" i="4"/>
  <c r="Z1111" i="4" s="1"/>
  <c r="AL168" i="4"/>
  <c r="Z168" i="4" s="1"/>
  <c r="AL111" i="4"/>
  <c r="Z111" i="4" s="1"/>
  <c r="AL1199" i="4"/>
  <c r="Z1199" i="4" s="1"/>
  <c r="AL76" i="4"/>
  <c r="Z76" i="4" s="1"/>
  <c r="AL226" i="4"/>
  <c r="Z226" i="4" s="1"/>
  <c r="AL1028" i="4"/>
  <c r="Z1028" i="4" s="1"/>
  <c r="AL190" i="4"/>
  <c r="Z190" i="4" s="1"/>
  <c r="AL129" i="4"/>
  <c r="Z129" i="4" s="1"/>
  <c r="AL146" i="4"/>
  <c r="Z146" i="4" s="1"/>
  <c r="AL1175" i="4"/>
  <c r="Z1175" i="4" s="1"/>
  <c r="AL1240" i="4"/>
  <c r="Z1240" i="4" s="1"/>
  <c r="AL693" i="4"/>
  <c r="Z693" i="4" s="1"/>
  <c r="AL68" i="4"/>
  <c r="Z68" i="4" s="1"/>
  <c r="AL947" i="4"/>
  <c r="Z947" i="4" s="1"/>
  <c r="AL334" i="4"/>
  <c r="Z334" i="4" s="1"/>
  <c r="AL996" i="4"/>
  <c r="Z996" i="4" s="1"/>
  <c r="AL1038" i="4"/>
  <c r="Z1038" i="4" s="1"/>
  <c r="AL1190" i="4"/>
  <c r="Z1190" i="4" s="1"/>
  <c r="AL927" i="4"/>
  <c r="Z927" i="4" s="1"/>
  <c r="AL1081" i="4"/>
  <c r="Z1081" i="4" s="1"/>
  <c r="AL883" i="4"/>
  <c r="Z883" i="4" s="1"/>
  <c r="AL1165" i="4"/>
  <c r="Z1165" i="4" s="1"/>
  <c r="AL370" i="4"/>
  <c r="Z370" i="4" s="1"/>
  <c r="AL558" i="4"/>
  <c r="Z558" i="4" s="1"/>
  <c r="AL175" i="4"/>
  <c r="Z175" i="4" s="1"/>
  <c r="AL540" i="4"/>
  <c r="Z540" i="4" s="1"/>
  <c r="AL14" i="4"/>
  <c r="Z14" i="4" s="1"/>
  <c r="AL342" i="4"/>
  <c r="Z342" i="4" s="1"/>
  <c r="AL1270" i="4"/>
  <c r="Z1270" i="4" s="1"/>
  <c r="AL137" i="4"/>
  <c r="Z137" i="4" s="1"/>
  <c r="AL321" i="4"/>
  <c r="Z321" i="4" s="1"/>
  <c r="AL570" i="4"/>
  <c r="Z570" i="4" s="1"/>
  <c r="AL1255" i="4"/>
  <c r="Z1255" i="4" s="1"/>
  <c r="AL236" i="4"/>
  <c r="Z236" i="4" s="1"/>
  <c r="AL451" i="4"/>
  <c r="Z451" i="4" s="1"/>
  <c r="AL743" i="4"/>
  <c r="Z743" i="4" s="1"/>
  <c r="AL873" i="4"/>
  <c r="Z873" i="4" s="1"/>
  <c r="AL443" i="4"/>
  <c r="Z443" i="4" s="1"/>
  <c r="AL44" i="4"/>
  <c r="Z44" i="4" s="1"/>
  <c r="AL958" i="4"/>
  <c r="Z958" i="4" s="1"/>
  <c r="AL1211" i="4"/>
  <c r="Z1211" i="4" s="1"/>
  <c r="AL1127" i="4"/>
  <c r="Z1127" i="4" s="1"/>
  <c r="AL435" i="4"/>
  <c r="Z435" i="4" s="1"/>
  <c r="AL602" i="4"/>
  <c r="Z602" i="4" s="1"/>
  <c r="AL902" i="4"/>
  <c r="Z902" i="4" s="1"/>
  <c r="AL714" i="4"/>
  <c r="Z714" i="4" s="1"/>
  <c r="AL40" i="4"/>
  <c r="Z40" i="4" s="1"/>
  <c r="AL1157" i="4"/>
  <c r="Z1157" i="4" s="1"/>
  <c r="AL1064" i="4"/>
  <c r="Z1064" i="4" s="1"/>
  <c r="AL425" i="4"/>
  <c r="Z425" i="4" s="1"/>
  <c r="AL933" i="4"/>
  <c r="Z933" i="4" s="1"/>
  <c r="AL48" i="4"/>
  <c r="Z48" i="4" s="1"/>
  <c r="AL374" i="4"/>
  <c r="Z374" i="4" s="1"/>
  <c r="AL523" i="4"/>
  <c r="Z523" i="4" s="1"/>
  <c r="AL337" i="4"/>
  <c r="Z337" i="4" s="1"/>
  <c r="AL1174" i="4"/>
  <c r="Z1174" i="4" s="1"/>
  <c r="AL117" i="4"/>
  <c r="Z117" i="4" s="1"/>
  <c r="AL286" i="4"/>
  <c r="Z286" i="4" s="1"/>
  <c r="AL278" i="4"/>
  <c r="Z278" i="4" s="1"/>
  <c r="AL251" i="4"/>
  <c r="Z251" i="4" s="1"/>
  <c r="AL257" i="4"/>
  <c r="Z257" i="4" s="1"/>
  <c r="AL153" i="4"/>
  <c r="Z153" i="4" s="1"/>
  <c r="AL1254" i="4"/>
  <c r="Z1254" i="4" s="1"/>
  <c r="AL1208" i="4"/>
  <c r="Z1208" i="4" s="1"/>
  <c r="AL1015" i="4"/>
  <c r="Z1015" i="4" s="1"/>
  <c r="AL1126" i="4"/>
  <c r="Z1126" i="4" s="1"/>
  <c r="AL1058" i="4"/>
  <c r="Z1058" i="4" s="1"/>
  <c r="AL1243" i="4"/>
  <c r="Z1243" i="4" s="1"/>
  <c r="AL121" i="4"/>
  <c r="Z121" i="4" s="1"/>
  <c r="AL896" i="4"/>
  <c r="Z896" i="4" s="1"/>
  <c r="AL1122" i="4"/>
  <c r="Z1122" i="4" s="1"/>
  <c r="AL1228" i="4"/>
  <c r="Z1228" i="4" s="1"/>
  <c r="AL305" i="4"/>
  <c r="Z305" i="4" s="1"/>
  <c r="AL109" i="4"/>
  <c r="Z109" i="4" s="1"/>
  <c r="AL280" i="4"/>
  <c r="Z280" i="4" s="1"/>
  <c r="AL547" i="4"/>
  <c r="Z547" i="4" s="1"/>
  <c r="AL841" i="4"/>
  <c r="Z841" i="4" s="1"/>
  <c r="AL1067" i="4"/>
  <c r="Z1067" i="4" s="1"/>
  <c r="AL1113" i="4"/>
  <c r="Z1113" i="4" s="1"/>
  <c r="AL298" i="4"/>
  <c r="Z298" i="4" s="1"/>
  <c r="AL860" i="4"/>
  <c r="Z860" i="4" s="1"/>
  <c r="AL1039" i="4"/>
  <c r="Z1039" i="4" s="1"/>
  <c r="AL930" i="4"/>
  <c r="Z930" i="4" s="1"/>
  <c r="AL1129" i="4"/>
  <c r="Z1129" i="4" s="1"/>
  <c r="AL651" i="4"/>
  <c r="Z651" i="4" s="1"/>
  <c r="AL757" i="4"/>
  <c r="Z757" i="4" s="1"/>
  <c r="AL1086" i="4"/>
  <c r="Z1086" i="4" s="1"/>
  <c r="AL1266" i="4"/>
  <c r="Z1266" i="4" s="1"/>
  <c r="AL397" i="4"/>
  <c r="Z397" i="4" s="1"/>
  <c r="AL51" i="4"/>
  <c r="Z51" i="4" s="1"/>
  <c r="AL378" i="4"/>
  <c r="Z378" i="4" s="1"/>
  <c r="AL261" i="4"/>
  <c r="Z261" i="4" s="1"/>
  <c r="AL1092" i="4"/>
  <c r="Z1092" i="4" s="1"/>
  <c r="AL125" i="4"/>
  <c r="Z125" i="4" s="1"/>
  <c r="AL112" i="4"/>
  <c r="Z112" i="4" s="1"/>
  <c r="AL1024" i="4"/>
  <c r="Z1024" i="4" s="1"/>
  <c r="AL28" i="4"/>
  <c r="Z28" i="4" s="1"/>
  <c r="AL1053" i="4"/>
  <c r="Z1053" i="4" s="1"/>
  <c r="AL989" i="4"/>
  <c r="Z989" i="4" s="1"/>
  <c r="AL1130" i="4"/>
  <c r="Z1130" i="4" s="1"/>
  <c r="AL1094" i="4"/>
  <c r="Z1094" i="4" s="1"/>
  <c r="AL80" i="4"/>
  <c r="Z80" i="4" s="1"/>
  <c r="AL1168" i="4"/>
  <c r="Z1168" i="4" s="1"/>
  <c r="AL1215" i="4"/>
  <c r="Z1215" i="4" s="1"/>
  <c r="AL234" i="4"/>
  <c r="Z234" i="4" s="1"/>
  <c r="AL1030" i="4"/>
  <c r="Z1030" i="4" s="1"/>
  <c r="AL1119" i="4"/>
  <c r="Z1119" i="4" s="1"/>
  <c r="AL1128" i="4"/>
  <c r="Z1128" i="4" s="1"/>
  <c r="AL909" i="4"/>
  <c r="Z909" i="4" s="1"/>
  <c r="AL95" i="4"/>
  <c r="Z95" i="4" s="1"/>
  <c r="AL503" i="4"/>
  <c r="Z503" i="4" s="1"/>
  <c r="AL780" i="4"/>
  <c r="Z780" i="4" s="1"/>
  <c r="AL920" i="4"/>
  <c r="Z920" i="4" s="1"/>
  <c r="AL527" i="4"/>
  <c r="Z527" i="4" s="1"/>
  <c r="AL1152" i="4"/>
  <c r="Z1152" i="4" s="1"/>
  <c r="AL254" i="4"/>
  <c r="Z254" i="4" s="1"/>
  <c r="AL259" i="4"/>
  <c r="Z259" i="4" s="1"/>
  <c r="AL951" i="4"/>
  <c r="Z951" i="4" s="1"/>
  <c r="AL1258" i="4"/>
  <c r="Z1258" i="4" s="1"/>
  <c r="AL1109" i="4"/>
  <c r="Z1109" i="4" s="1"/>
  <c r="AL381" i="4"/>
  <c r="Z381" i="4" s="1"/>
  <c r="AL1020" i="4"/>
  <c r="Z1020" i="4" s="1"/>
  <c r="AL1125" i="4"/>
  <c r="Z1125" i="4" s="1"/>
  <c r="AL1273" i="4"/>
  <c r="Z1273" i="4" s="1"/>
  <c r="AL244" i="4"/>
  <c r="Z244" i="4" s="1"/>
  <c r="AL773" i="4"/>
  <c r="Z773" i="4" s="1"/>
  <c r="AL994" i="4"/>
  <c r="Z994" i="4" s="1"/>
  <c r="AL73" i="4"/>
  <c r="Z73" i="4" s="1"/>
  <c r="AL189" i="4"/>
  <c r="Z189" i="4" s="1"/>
  <c r="AL609" i="4"/>
  <c r="Z609" i="4" s="1"/>
  <c r="AL593" i="4"/>
  <c r="Z593" i="4" s="1"/>
  <c r="AL250" i="4"/>
  <c r="Z250" i="4" s="1"/>
  <c r="AL1103" i="4"/>
  <c r="Z1103" i="4" s="1"/>
  <c r="AL916" i="4"/>
  <c r="Z916" i="4" s="1"/>
  <c r="AL118" i="4"/>
  <c r="Z118" i="4" s="1"/>
  <c r="AL418" i="4"/>
  <c r="Z418" i="4" s="1"/>
  <c r="AL744" i="4"/>
  <c r="Z744" i="4" s="1"/>
  <c r="AL832" i="4"/>
  <c r="Z832" i="4" s="1"/>
  <c r="AL1025" i="4"/>
  <c r="Z1025" i="4" s="1"/>
  <c r="AL946" i="4"/>
  <c r="Z946" i="4" s="1"/>
  <c r="AL824" i="4"/>
  <c r="Z824" i="4" s="1"/>
  <c r="AL206" i="4"/>
  <c r="Z206" i="4" s="1"/>
  <c r="AL403" i="4"/>
  <c r="Z403" i="4" s="1"/>
  <c r="AL729" i="4"/>
  <c r="Z729" i="4" s="1"/>
  <c r="AL366" i="4"/>
  <c r="Z366" i="4" s="1"/>
  <c r="AL698" i="4"/>
  <c r="Z698" i="4" s="1"/>
  <c r="AL819" i="4"/>
  <c r="Z819" i="4" s="1"/>
  <c r="AL801" i="4"/>
  <c r="Z801" i="4" s="1"/>
  <c r="AL585" i="4"/>
  <c r="Z585" i="4" s="1"/>
  <c r="AL954" i="4"/>
  <c r="Z954" i="4" s="1"/>
  <c r="AL917" i="4"/>
  <c r="Z917" i="4" s="1"/>
  <c r="AL83" i="4"/>
  <c r="Z83" i="4" s="1"/>
  <c r="AL1249" i="4"/>
  <c r="Z1249" i="4" s="1"/>
  <c r="AL84" i="4"/>
  <c r="Z84" i="4" s="1"/>
  <c r="AL1162" i="4"/>
  <c r="Z1162" i="4" s="1"/>
  <c r="AL1004" i="4"/>
  <c r="Z1004" i="4" s="1"/>
  <c r="AL1233" i="4"/>
  <c r="Z1233" i="4" s="1"/>
  <c r="AL802" i="4"/>
  <c r="Z802" i="4" s="1"/>
  <c r="AL844" i="4"/>
  <c r="Z844" i="4" s="1"/>
  <c r="AL790" i="4"/>
  <c r="Z790" i="4" s="1"/>
  <c r="AL1271" i="4"/>
  <c r="Z1271" i="4" s="1"/>
  <c r="AL89" i="4"/>
  <c r="Z89" i="4" s="1"/>
  <c r="AL952" i="4"/>
  <c r="Z952" i="4" s="1"/>
  <c r="AL937" i="4"/>
  <c r="Z937" i="4" s="1"/>
  <c r="AL1247" i="4"/>
  <c r="Z1247" i="4" s="1"/>
  <c r="AL1218" i="4"/>
  <c r="Z1218" i="4" s="1"/>
  <c r="AL476" i="4"/>
  <c r="Z476" i="4" s="1"/>
  <c r="AL328" i="4"/>
  <c r="Z328" i="4" s="1"/>
  <c r="AL594" i="4"/>
  <c r="Z594" i="4" s="1"/>
  <c r="AL974" i="4"/>
  <c r="Z974" i="4" s="1"/>
  <c r="AL1085" i="4"/>
  <c r="Z1085" i="4" s="1"/>
  <c r="AL104" i="4"/>
  <c r="Z104" i="4" s="1"/>
  <c r="AL20" i="4"/>
  <c r="Z20" i="4" s="1"/>
  <c r="AL419" i="4"/>
  <c r="Z419" i="4" s="1"/>
  <c r="AL1179" i="4"/>
  <c r="Z1179" i="4" s="1"/>
  <c r="AL661" i="4"/>
  <c r="Z661" i="4" s="1"/>
  <c r="AL1187" i="4"/>
  <c r="Z1187" i="4" s="1"/>
  <c r="AL33" i="4"/>
  <c r="Z33" i="4" s="1"/>
  <c r="AL367" i="4"/>
  <c r="Z367" i="4" s="1"/>
  <c r="AL810" i="4"/>
  <c r="Z810" i="4" s="1"/>
  <c r="AL686" i="4"/>
  <c r="Z686" i="4" s="1"/>
  <c r="AL828" i="4"/>
  <c r="Z828" i="4" s="1"/>
  <c r="AL1136" i="4"/>
  <c r="Z1136" i="4" s="1"/>
  <c r="AL1153" i="4"/>
  <c r="Z1153" i="4" s="1"/>
  <c r="AL814" i="4"/>
  <c r="Z814" i="4" s="1"/>
  <c r="AL1047" i="4"/>
  <c r="Z1047" i="4" s="1"/>
  <c r="AL977" i="4"/>
  <c r="Z977" i="4" s="1"/>
  <c r="AL760" i="4"/>
  <c r="Z760" i="4" s="1"/>
  <c r="AL610" i="4"/>
  <c r="Z610" i="4" s="1"/>
  <c r="AL1120" i="4"/>
  <c r="Z1120" i="4" s="1"/>
  <c r="AL1184" i="4"/>
  <c r="Z1184" i="4" s="1"/>
  <c r="AL1009" i="4"/>
  <c r="Z1009" i="4" s="1"/>
  <c r="AL1124" i="4"/>
  <c r="Z1124" i="4" s="1"/>
  <c r="AL986" i="4"/>
  <c r="Z986" i="4" s="1"/>
  <c r="AL1150" i="4"/>
  <c r="Z1150" i="4" s="1"/>
  <c r="AL601" i="4"/>
  <c r="Z601" i="4" s="1"/>
  <c r="AL724" i="4"/>
  <c r="Z724" i="4" s="1"/>
  <c r="AL737" i="4"/>
  <c r="Z737" i="4" s="1"/>
  <c r="AL1112" i="4"/>
  <c r="Z1112" i="4" s="1"/>
  <c r="AL79" i="4"/>
  <c r="Z79" i="4" s="1"/>
  <c r="AL21" i="4"/>
  <c r="Z21" i="4" s="1"/>
  <c r="AL886" i="4"/>
  <c r="Z886" i="4" s="1"/>
  <c r="AL332" i="4"/>
  <c r="Z332" i="4" s="1"/>
  <c r="AL628" i="4"/>
  <c r="Z628" i="4" s="1"/>
  <c r="AL702" i="4"/>
  <c r="Z702" i="4" s="1"/>
  <c r="AL911" i="4"/>
  <c r="Z911" i="4" s="1"/>
  <c r="AL833" i="4"/>
  <c r="Z833" i="4" s="1"/>
  <c r="AL295" i="4"/>
  <c r="Z295" i="4" s="1"/>
  <c r="AL1031" i="4"/>
  <c r="Z1031" i="4" s="1"/>
  <c r="AL30" i="4"/>
  <c r="Z30" i="4" s="1"/>
  <c r="AL294" i="4"/>
  <c r="Z294" i="4" s="1"/>
  <c r="AL644" i="4"/>
  <c r="Z644" i="4" s="1"/>
  <c r="AL454" i="4"/>
  <c r="Z454" i="4" s="1"/>
  <c r="AL256" i="4"/>
  <c r="Z256" i="4" s="1"/>
  <c r="AL682" i="4"/>
  <c r="Z682" i="4" s="1"/>
  <c r="AL670" i="4"/>
  <c r="Z670" i="4" s="1"/>
  <c r="AL893" i="4"/>
  <c r="Z893" i="4" s="1"/>
  <c r="AL942" i="4"/>
  <c r="Z942" i="4" s="1"/>
  <c r="AL1006" i="4"/>
  <c r="Z1006" i="4" s="1"/>
  <c r="AL145" i="4"/>
  <c r="Z145" i="4" s="1"/>
  <c r="AL1151" i="4"/>
  <c r="Z1151" i="4" s="1"/>
  <c r="AL88" i="4"/>
  <c r="Z88" i="4" s="1"/>
  <c r="AL759" i="4"/>
  <c r="Z759" i="4" s="1"/>
  <c r="AL979" i="4"/>
  <c r="Z979" i="4" s="1"/>
  <c r="AL1083" i="4"/>
  <c r="Z1083" i="4" s="1"/>
  <c r="AL1042" i="4"/>
  <c r="Z1042" i="4" s="1"/>
  <c r="AL870" i="4"/>
  <c r="Z870" i="4" s="1"/>
  <c r="AL878" i="4"/>
  <c r="Z878" i="4" s="1"/>
  <c r="AL711" i="4"/>
  <c r="Z711" i="4" s="1"/>
  <c r="AL1145" i="4"/>
  <c r="Z1145" i="4" s="1"/>
  <c r="AL985" i="4"/>
  <c r="Z985" i="4" s="1"/>
  <c r="AL1029" i="4"/>
  <c r="Z1029" i="4" s="1"/>
  <c r="AL46" i="4"/>
  <c r="Z46" i="4" s="1"/>
  <c r="AL827" i="4"/>
  <c r="Z827" i="4" s="1"/>
  <c r="AL504" i="4"/>
  <c r="Z504" i="4" s="1"/>
  <c r="AL1105" i="4"/>
  <c r="Z1105" i="4" s="1"/>
  <c r="AL642" i="4"/>
  <c r="Z642" i="4" s="1"/>
  <c r="AL13" i="4"/>
  <c r="Z13" i="4" s="1"/>
  <c r="AL816" i="4"/>
  <c r="Z816" i="4" s="1"/>
  <c r="AL364" i="4"/>
  <c r="Z364" i="4" s="1"/>
  <c r="AL194" i="4"/>
  <c r="Z194" i="4" s="1"/>
  <c r="AL24" i="4"/>
  <c r="Z24" i="4" s="1"/>
  <c r="AL29" i="4"/>
  <c r="Z29" i="4" s="1"/>
  <c r="AL1261" i="4"/>
  <c r="Z1261" i="4" s="1"/>
  <c r="AL159" i="4"/>
  <c r="Z159" i="4" s="1"/>
  <c r="AL544" i="4"/>
  <c r="Z544" i="4" s="1"/>
  <c r="AL859" i="4"/>
  <c r="Z859" i="4" s="1"/>
  <c r="AL815" i="4"/>
  <c r="Z815" i="4" s="1"/>
  <c r="AL1230" i="4"/>
  <c r="Z1230" i="4" s="1"/>
  <c r="AL976" i="4"/>
  <c r="Z976" i="4" s="1"/>
  <c r="AL1032" i="4"/>
  <c r="Z1032" i="4" s="1"/>
  <c r="AL671" i="4"/>
  <c r="Z671" i="4" s="1"/>
  <c r="AL797" i="4"/>
  <c r="Z797" i="4" s="1"/>
  <c r="AL778" i="4"/>
  <c r="Z778" i="4" s="1"/>
  <c r="AL949" i="4"/>
  <c r="Z949" i="4" s="1"/>
  <c r="AL962" i="4"/>
  <c r="Z962" i="4" s="1"/>
  <c r="AL505" i="4"/>
  <c r="Z505" i="4" s="1"/>
  <c r="AL182" i="4"/>
  <c r="Z182" i="4" s="1"/>
  <c r="AL1191" i="4"/>
  <c r="Z1191" i="4" s="1"/>
  <c r="AL926" i="4"/>
  <c r="Z926" i="4" s="1"/>
  <c r="AL132" i="4"/>
  <c r="Z132" i="4" s="1"/>
  <c r="AL1253" i="4"/>
  <c r="Z1253" i="4" s="1"/>
  <c r="AL739" i="4"/>
  <c r="Z739" i="4" s="1"/>
  <c r="AL922" i="4"/>
  <c r="Z922" i="4" s="1"/>
  <c r="AL636" i="4"/>
  <c r="Z636" i="4" s="1"/>
  <c r="AL538" i="4"/>
  <c r="Z538" i="4" s="1"/>
  <c r="AL382" i="4"/>
  <c r="Z382" i="4" s="1"/>
  <c r="AL809" i="4"/>
  <c r="Z809" i="4" s="1"/>
  <c r="AL285" i="4"/>
  <c r="Z285" i="4" s="1"/>
  <c r="AL384" i="4"/>
  <c r="Z384" i="4" s="1"/>
  <c r="AL325" i="4"/>
  <c r="Z325" i="4" s="1"/>
  <c r="AL284" i="4"/>
  <c r="Z284" i="4" s="1"/>
  <c r="AL745" i="4"/>
  <c r="Z745" i="4" s="1"/>
  <c r="AL501" i="4"/>
  <c r="Z501" i="4" s="1"/>
  <c r="AL727" i="4"/>
  <c r="Z727" i="4" s="1"/>
  <c r="AL968" i="4"/>
  <c r="Z968" i="4" s="1"/>
  <c r="AL826" i="4"/>
  <c r="Z826" i="4" s="1"/>
  <c r="AL1115" i="4"/>
  <c r="Z1115" i="4" s="1"/>
  <c r="AL710" i="4"/>
  <c r="Z710" i="4" s="1"/>
  <c r="AL695" i="4"/>
  <c r="Z695" i="4" s="1"/>
  <c r="AL798" i="4"/>
  <c r="Z798" i="4" s="1"/>
  <c r="AL963" i="4"/>
  <c r="Z963" i="4" s="1"/>
  <c r="AL934" i="4"/>
  <c r="Z934" i="4" s="1"/>
  <c r="AL283" i="4"/>
  <c r="Z283" i="4" s="1"/>
  <c r="AL1196" i="4"/>
  <c r="Z1196" i="4" s="1"/>
  <c r="AL753" i="4"/>
  <c r="Z753" i="4" s="1"/>
  <c r="AL1154" i="4"/>
  <c r="Z1154" i="4" s="1"/>
  <c r="AL961" i="4"/>
  <c r="Z961" i="4" s="1"/>
  <c r="AL555" i="4"/>
  <c r="Z555" i="4" s="1"/>
  <c r="AL551" i="4"/>
  <c r="Z551" i="4" s="1"/>
  <c r="AL394" i="4"/>
  <c r="Z394" i="4" s="1"/>
  <c r="AL265" i="4"/>
  <c r="Z265" i="4" s="1"/>
  <c r="AL925" i="4"/>
  <c r="Z925" i="4" s="1"/>
  <c r="AL805" i="4"/>
  <c r="Z805" i="4" s="1"/>
  <c r="AL167" i="4"/>
  <c r="Z167" i="4" s="1"/>
  <c r="AL1071" i="4"/>
  <c r="Z1071" i="4" s="1"/>
  <c r="AL296" i="4"/>
  <c r="Z296" i="4" s="1"/>
  <c r="AL410" i="4"/>
  <c r="Z410" i="4" s="1"/>
  <c r="AL657" i="4"/>
  <c r="Z657" i="4" s="1"/>
  <c r="AL135" i="4"/>
  <c r="Z135" i="4" s="1"/>
  <c r="AL255" i="4"/>
  <c r="Z255" i="4" s="1"/>
  <c r="AL1234" i="4"/>
  <c r="Z1234" i="4" s="1"/>
  <c r="AL154" i="4"/>
  <c r="Z154" i="4" s="1"/>
  <c r="AL131" i="4"/>
  <c r="Z131" i="4" s="1"/>
  <c r="AL1147" i="4"/>
  <c r="Z1147" i="4" s="1"/>
  <c r="AL519" i="4"/>
  <c r="Z519" i="4" s="1"/>
  <c r="AL356" i="4"/>
  <c r="Z356" i="4" s="1"/>
  <c r="AL67" i="4"/>
  <c r="Z67" i="4" s="1"/>
  <c r="AL399" i="4"/>
  <c r="Z399" i="4" s="1"/>
  <c r="AL518" i="4"/>
  <c r="Z518" i="4" s="1"/>
  <c r="AL1108" i="4"/>
  <c r="Z1108" i="4" s="1"/>
  <c r="AL201" i="4"/>
  <c r="Z201" i="4" s="1"/>
  <c r="AL766" i="4"/>
  <c r="Z766" i="4" s="1"/>
  <c r="AL77" i="4"/>
  <c r="Z77" i="4" s="1"/>
  <c r="AL1212" i="4"/>
  <c r="Z1212" i="4" s="1"/>
  <c r="AL1232" i="4"/>
  <c r="Z1232" i="4" s="1"/>
  <c r="AL993" i="4"/>
  <c r="Z993" i="4" s="1"/>
  <c r="AL172" i="4"/>
  <c r="Z172" i="4" s="1"/>
  <c r="AL1238" i="4"/>
  <c r="Z1238" i="4" s="1"/>
  <c r="AL92" i="4"/>
  <c r="Z92" i="4" s="1"/>
  <c r="AL493" i="4"/>
  <c r="Z493" i="4" s="1"/>
  <c r="AL574" i="4"/>
  <c r="Z574" i="4" s="1"/>
  <c r="AL566" i="4"/>
  <c r="Z566" i="4" s="1"/>
  <c r="AL486" i="4"/>
  <c r="Z486" i="4" s="1"/>
  <c r="AL588" i="4"/>
  <c r="Z588" i="4" s="1"/>
  <c r="AL615" i="4"/>
  <c r="Z615" i="4" s="1"/>
  <c r="AL380" i="4"/>
  <c r="Z380" i="4" s="1"/>
  <c r="AL853" i="4"/>
  <c r="Z853" i="4" s="1"/>
  <c r="AL799" i="4"/>
  <c r="Z799" i="4" s="1"/>
  <c r="AL775" i="4"/>
  <c r="Z775" i="4" s="1"/>
  <c r="AL55" i="4"/>
  <c r="Z55" i="4" s="1"/>
  <c r="AL1077" i="4"/>
  <c r="Z1077" i="4" s="1"/>
  <c r="AL830" i="4"/>
  <c r="Z830" i="4" s="1"/>
  <c r="AL796" i="4"/>
  <c r="Z796" i="4" s="1"/>
  <c r="AL771" i="4"/>
  <c r="Z771" i="4" s="1"/>
  <c r="AL270" i="4"/>
  <c r="Z270" i="4" s="1"/>
  <c r="AL1048" i="4"/>
  <c r="Z1048" i="4" s="1"/>
  <c r="AL1007" i="4"/>
  <c r="Z1007" i="4" s="1"/>
  <c r="AL488" i="4"/>
  <c r="Z488" i="4" s="1"/>
  <c r="AL653" i="4"/>
  <c r="Z653" i="4" s="1"/>
  <c r="AL804" i="4"/>
  <c r="Z804" i="4" s="1"/>
  <c r="AL439" i="4"/>
  <c r="Z439" i="4" s="1"/>
  <c r="AL180" i="4"/>
  <c r="Z180" i="4" s="1"/>
  <c r="AL269" i="4"/>
  <c r="Z269" i="4" s="1"/>
  <c r="AL882" i="4"/>
  <c r="Z882" i="4" s="1"/>
  <c r="AL614" i="4"/>
  <c r="Z614" i="4" s="1"/>
  <c r="AL1226" i="4"/>
  <c r="Z1226" i="4" s="1"/>
  <c r="AL490" i="4"/>
  <c r="Z490" i="4" s="1"/>
  <c r="AL392" i="4"/>
  <c r="Z392" i="4" s="1"/>
  <c r="AL641" i="4"/>
  <c r="Z641" i="4" s="1"/>
  <c r="AL666" i="4"/>
  <c r="Z666" i="4" s="1"/>
  <c r="AL721" i="4"/>
  <c r="Z721" i="4" s="1"/>
  <c r="AL912" i="4"/>
  <c r="Z912" i="4" s="1"/>
  <c r="AL699" i="4"/>
  <c r="Z699" i="4" s="1"/>
  <c r="AL565" i="4"/>
  <c r="Z565" i="4" s="1"/>
  <c r="AL793" i="4"/>
  <c r="Z793" i="4" s="1"/>
  <c r="AL550" i="4"/>
  <c r="Z550" i="4" s="1"/>
  <c r="AL401" i="4"/>
  <c r="Z401" i="4" s="1"/>
  <c r="AL1213" i="4"/>
  <c r="Z1213" i="4" s="1"/>
  <c r="AL228" i="4"/>
  <c r="Z228" i="4" s="1"/>
  <c r="AL1051" i="4"/>
  <c r="Z1051" i="4" s="1"/>
  <c r="AL491" i="4"/>
  <c r="Z491" i="4" s="1"/>
  <c r="AL426" i="4"/>
  <c r="Z426" i="4" s="1"/>
  <c r="AL457" i="4"/>
  <c r="Z457" i="4" s="1"/>
  <c r="AL316" i="4"/>
  <c r="Z316" i="4" s="1"/>
  <c r="AL990" i="4"/>
  <c r="Z990" i="4" s="1"/>
  <c r="AL959" i="4"/>
  <c r="Z959" i="4" s="1"/>
  <c r="AL913" i="4"/>
  <c r="Z913" i="4" s="1"/>
  <c r="AL195" i="4"/>
  <c r="Z195" i="4" s="1"/>
  <c r="AL881" i="4"/>
  <c r="Z881" i="4" s="1"/>
  <c r="AL407" i="4"/>
  <c r="Z407" i="4" s="1"/>
  <c r="AL616" i="4"/>
  <c r="Z616" i="4" s="1"/>
  <c r="AL1245" i="4"/>
  <c r="Z1245" i="4" s="1"/>
  <c r="AL97" i="4"/>
  <c r="Z97" i="4" s="1"/>
  <c r="AL1267" i="4"/>
  <c r="Z1267" i="4" s="1"/>
  <c r="AL715" i="4"/>
  <c r="Z715" i="4" s="1"/>
  <c r="AL931" i="4"/>
  <c r="Z931" i="4" s="1"/>
  <c r="AL405" i="4"/>
  <c r="Z405" i="4" s="1"/>
  <c r="AL751" i="4"/>
  <c r="Z751" i="4" s="1"/>
  <c r="AL708" i="4"/>
  <c r="Z708" i="4" s="1"/>
  <c r="AL249" i="4"/>
  <c r="Z249" i="4" s="1"/>
  <c r="AL929" i="4"/>
  <c r="Z929" i="4" s="1"/>
  <c r="AL839" i="4"/>
  <c r="Z839" i="4" s="1"/>
  <c r="AL995" i="4"/>
  <c r="Z995" i="4" s="1"/>
  <c r="AL756" i="4"/>
  <c r="Z756" i="4" s="1"/>
  <c r="AL1014" i="4"/>
  <c r="Z1014" i="4" s="1"/>
  <c r="AL310" i="4"/>
  <c r="Z310" i="4" s="1"/>
  <c r="AL850" i="4"/>
  <c r="Z850" i="4" s="1"/>
  <c r="AL1096" i="4"/>
  <c r="Z1096" i="4" s="1"/>
  <c r="AL63" i="4"/>
  <c r="Z63" i="4" s="1"/>
  <c r="AL202" i="4"/>
  <c r="Z202" i="4" s="1"/>
  <c r="AL481" i="4"/>
  <c r="Z481" i="4" s="1"/>
  <c r="AL552" i="4"/>
  <c r="Z552" i="4" s="1"/>
  <c r="AL842" i="4"/>
  <c r="Z842" i="4" s="1"/>
  <c r="AL681" i="4"/>
  <c r="Z681" i="4" s="1"/>
  <c r="AL413" i="4"/>
  <c r="Z413" i="4" s="1"/>
  <c r="AL437" i="4"/>
  <c r="Z437" i="4" s="1"/>
  <c r="AL341" i="4"/>
  <c r="Z341" i="4" s="1"/>
  <c r="AL414" i="4"/>
  <c r="Z414" i="4" s="1"/>
  <c r="AL567" i="4"/>
  <c r="Z567" i="4" s="1"/>
  <c r="AL225" i="4"/>
  <c r="Z225" i="4" s="1"/>
  <c r="AL692" i="4"/>
  <c r="Z692" i="4" s="1"/>
  <c r="AL1095" i="4"/>
  <c r="Z1095" i="4" s="1"/>
  <c r="AL1017" i="4"/>
  <c r="Z1017" i="4" s="1"/>
  <c r="AL704" i="4"/>
  <c r="Z704" i="4" s="1"/>
  <c r="AL907" i="4"/>
  <c r="Z907" i="4" s="1"/>
  <c r="AL808" i="4"/>
  <c r="Z808" i="4" s="1"/>
  <c r="AL1171" i="4"/>
  <c r="Z1171" i="4" s="1"/>
  <c r="AL936" i="4"/>
  <c r="Z936" i="4" s="1"/>
  <c r="AL857" i="4"/>
  <c r="Z857" i="4" s="1"/>
  <c r="AL368" i="4"/>
  <c r="Z368" i="4" s="1"/>
  <c r="AL478" i="4"/>
  <c r="Z478" i="4" s="1"/>
  <c r="AL668" i="4"/>
  <c r="Z668" i="4" s="1"/>
  <c r="AL440" i="4"/>
  <c r="Z440" i="4" s="1"/>
  <c r="AL606" i="4"/>
  <c r="Z606" i="4" s="1"/>
  <c r="AL122" i="4"/>
  <c r="Z122" i="4" s="1"/>
  <c r="AL375" i="4"/>
  <c r="Z375" i="4" s="1"/>
  <c r="AL331" i="4"/>
  <c r="Z331" i="4" s="1"/>
  <c r="AL965" i="4"/>
  <c r="Z965" i="4" s="1"/>
  <c r="AL365" i="4"/>
  <c r="Z365" i="4" s="1"/>
  <c r="AL35" i="4"/>
  <c r="Z35" i="4" s="1"/>
  <c r="AL858" i="4"/>
  <c r="Z858" i="4" s="1"/>
  <c r="AL430" i="4"/>
  <c r="Z430" i="4" s="1"/>
  <c r="AL379" i="4"/>
  <c r="Z379" i="4" s="1"/>
  <c r="AL315" i="4"/>
  <c r="Z315" i="4" s="1"/>
  <c r="AL210" i="4"/>
  <c r="Z210" i="4" s="1"/>
  <c r="AL140" i="4"/>
  <c r="Z140" i="4" s="1"/>
  <c r="AL1138" i="4"/>
  <c r="Z1138" i="4" s="1"/>
  <c r="AL176" i="4"/>
  <c r="Z176" i="4" s="1"/>
  <c r="AL1104" i="4"/>
  <c r="Z1104" i="4" s="1"/>
  <c r="AL955" i="4"/>
  <c r="Z955" i="4" s="1"/>
  <c r="AL736" i="4"/>
  <c r="Z736" i="4" s="1"/>
  <c r="AL975" i="4"/>
  <c r="Z975" i="4" s="1"/>
  <c r="AL198" i="4"/>
  <c r="Z198" i="4" s="1"/>
  <c r="AL386" i="4"/>
  <c r="Z386" i="4" s="1"/>
  <c r="AL1182" i="4"/>
  <c r="Z1182" i="4" s="1"/>
  <c r="AL639" i="4"/>
  <c r="Z639" i="4" s="1"/>
  <c r="AL1146" i="4"/>
  <c r="Z1146" i="4" s="1"/>
  <c r="AL1235" i="4"/>
  <c r="Z1235" i="4" s="1"/>
  <c r="AL506" i="4"/>
  <c r="Z506" i="4" s="1"/>
  <c r="AL1000" i="4"/>
  <c r="Z1000" i="4" s="1"/>
  <c r="AL396" i="4"/>
  <c r="Z396" i="4" s="1"/>
  <c r="AL549" i="4"/>
  <c r="Z549" i="4" s="1"/>
  <c r="AL1250" i="4"/>
  <c r="Z1250" i="4" s="1"/>
  <c r="AL69" i="4"/>
  <c r="Z69" i="4" s="1"/>
  <c r="AL186" i="4"/>
  <c r="Z186" i="4" s="1"/>
  <c r="AL726" i="4"/>
  <c r="Z726" i="4" s="1"/>
  <c r="AL1173" i="4"/>
  <c r="Z1173" i="4" s="1"/>
  <c r="AL875" i="4"/>
  <c r="Z875" i="4" s="1"/>
  <c r="AL834" i="4"/>
  <c r="Z834" i="4" s="1"/>
  <c r="AL47" i="4"/>
  <c r="Z47" i="4" s="1"/>
  <c r="AL216" i="4"/>
  <c r="Z216" i="4" s="1"/>
  <c r="AL314" i="4"/>
  <c r="Z314" i="4" s="1"/>
  <c r="AL12" i="4"/>
  <c r="Z12" i="4" s="1"/>
  <c r="AL468" i="4"/>
  <c r="Z468" i="4" s="1"/>
  <c r="AL98" i="4"/>
  <c r="Z98" i="4" s="1"/>
  <c r="AL319" i="4"/>
  <c r="Z319" i="4" s="1"/>
  <c r="AL557" i="4"/>
  <c r="Z557" i="4" s="1"/>
  <c r="AL113" i="4"/>
  <c r="Z113" i="4" s="1"/>
  <c r="AL126" i="4"/>
  <c r="Z126" i="4" s="1"/>
  <c r="AL130" i="4"/>
  <c r="Z130" i="4" s="1"/>
  <c r="AL421" i="4"/>
  <c r="Z421" i="4" s="1"/>
  <c r="AL230" i="4"/>
  <c r="Z230" i="4" s="1"/>
  <c r="AL279" i="4"/>
  <c r="Z279" i="4" s="1"/>
  <c r="AL897" i="4"/>
  <c r="Z897" i="4" s="1"/>
  <c r="AL732" i="4"/>
  <c r="Z732" i="4" s="1"/>
  <c r="AL1074" i="4"/>
  <c r="Z1074" i="4" s="1"/>
  <c r="AL447" i="4"/>
  <c r="Z447" i="4" s="1"/>
  <c r="AL71" i="4"/>
  <c r="Z71" i="4" s="1"/>
  <c r="AL541" i="4"/>
  <c r="Z541" i="4" s="1"/>
  <c r="AL716" i="4"/>
  <c r="Z716" i="4" s="1"/>
  <c r="AL415" i="4"/>
  <c r="Z415" i="4" s="1"/>
  <c r="AL1001" i="4"/>
  <c r="Z1001" i="4" s="1"/>
  <c r="AL1186" i="4"/>
  <c r="Z1186" i="4" s="1"/>
  <c r="AL1036" i="4"/>
  <c r="Z1036" i="4" s="1"/>
  <c r="AL633" i="4"/>
  <c r="Z633" i="4" s="1"/>
  <c r="AL141" i="4"/>
  <c r="Z141" i="4" s="1"/>
  <c r="AL910" i="4"/>
  <c r="Z910" i="4" s="1"/>
  <c r="AL516" i="4"/>
  <c r="Z516" i="4" s="1"/>
  <c r="AL502" i="4"/>
  <c r="Z502" i="4" s="1"/>
  <c r="AL470" i="4"/>
  <c r="Z470" i="4" s="1"/>
  <c r="AL52" i="4"/>
  <c r="Z52" i="4" s="1"/>
  <c r="AL825" i="4"/>
  <c r="Z825" i="4" s="1"/>
  <c r="AL197" i="4"/>
  <c r="Z197" i="4" s="1"/>
  <c r="AL248" i="4"/>
  <c r="Z248" i="4" s="1"/>
  <c r="AL346" i="4"/>
  <c r="Z346" i="4" s="1"/>
  <c r="AL333" i="4"/>
  <c r="Z333" i="4" s="1"/>
  <c r="AL327" i="4"/>
  <c r="Z327" i="4" s="1"/>
  <c r="AL1135" i="4"/>
  <c r="Z1135" i="4" s="1"/>
  <c r="AL836" i="4"/>
  <c r="Z836" i="4" s="1"/>
  <c r="AL417" i="4"/>
  <c r="Z417" i="4" s="1"/>
  <c r="AL436" i="4"/>
  <c r="Z436" i="4" s="1"/>
  <c r="AL120" i="4"/>
  <c r="Z120" i="4" s="1"/>
  <c r="AL904" i="4"/>
  <c r="Z904" i="4" s="1"/>
  <c r="AL786" i="4"/>
  <c r="Z786" i="4" s="1"/>
  <c r="AL788" i="4"/>
  <c r="Z788" i="4" s="1"/>
  <c r="AL107" i="4"/>
  <c r="Z107" i="4" s="1"/>
  <c r="AL1203" i="4"/>
  <c r="Z1203" i="4" s="1"/>
  <c r="AL441" i="4"/>
  <c r="Z441" i="4" s="1"/>
  <c r="AL517" i="4"/>
  <c r="Z517" i="4" s="1"/>
  <c r="AL313" i="4"/>
  <c r="Z313" i="4" s="1"/>
  <c r="AL1057" i="4"/>
  <c r="Z1057" i="4" s="1"/>
  <c r="AL701" i="4"/>
  <c r="Z701" i="4" s="1"/>
  <c r="AL479" i="4"/>
  <c r="Z479" i="4" s="1"/>
  <c r="AL99" i="4"/>
  <c r="Z99" i="4" s="1"/>
  <c r="AL199" i="4"/>
  <c r="Z199" i="4" s="1"/>
  <c r="AL432" i="4"/>
  <c r="Z432" i="4" s="1"/>
  <c r="AL900" i="4"/>
  <c r="Z900" i="4" s="1"/>
  <c r="AL895" i="4"/>
  <c r="Z895" i="4" s="1"/>
  <c r="AL1099" i="4"/>
  <c r="Z1099" i="4" s="1"/>
  <c r="AL398" i="4"/>
  <c r="Z398" i="4" s="1"/>
  <c r="AL1164" i="4"/>
  <c r="Z1164" i="4" s="1"/>
  <c r="AL1012" i="4"/>
  <c r="Z1012" i="4" s="1"/>
  <c r="AL474" i="4"/>
  <c r="Z474" i="4" s="1"/>
  <c r="AL1016" i="4"/>
  <c r="Z1016" i="4" s="1"/>
  <c r="AL1178" i="4"/>
  <c r="Z1178" i="4" s="1"/>
  <c r="AL1065" i="4"/>
  <c r="Z1065" i="4" s="1"/>
  <c r="AL480" i="4"/>
  <c r="Z480" i="4" s="1"/>
  <c r="AL984" i="4"/>
  <c r="Z984" i="4" s="1"/>
  <c r="AL475" i="4"/>
  <c r="Z475" i="4" s="1"/>
  <c r="AL1110" i="4"/>
  <c r="Z1110" i="4" s="1"/>
  <c r="AL1268" i="4"/>
  <c r="Z1268" i="4" s="1"/>
  <c r="AL1202" i="4"/>
  <c r="Z1202" i="4" s="1"/>
  <c r="AL41" i="4"/>
  <c r="Z41" i="4" s="1"/>
  <c r="AL147" i="4"/>
  <c r="Z147" i="4" s="1"/>
  <c r="AL272" i="4"/>
  <c r="Z272" i="4" s="1"/>
  <c r="AL324" i="4"/>
  <c r="Z324" i="4" s="1"/>
  <c r="AL301" i="4"/>
  <c r="Z301" i="4" s="1"/>
  <c r="AL1158" i="4"/>
  <c r="Z1158" i="4" s="1"/>
  <c r="AL218" i="4"/>
  <c r="Z218" i="4" s="1"/>
  <c r="AL1002" i="4"/>
  <c r="Z1002" i="4" s="1"/>
  <c r="AL530" i="4"/>
  <c r="Z530" i="4" s="1"/>
  <c r="AL718" i="4"/>
  <c r="Z718" i="4" s="1"/>
  <c r="AL849" i="4"/>
  <c r="Z849" i="4" s="1"/>
  <c r="AL645" i="4"/>
  <c r="Z645" i="4" s="1"/>
  <c r="AL526" i="4"/>
  <c r="Z526" i="4" s="1"/>
  <c r="AL49" i="4"/>
  <c r="Z49" i="4" s="1"/>
  <c r="AL1169" i="4"/>
  <c r="Z1169" i="4" s="1"/>
  <c r="AL171" i="4"/>
  <c r="Z171" i="4" s="1"/>
  <c r="AL901" i="4"/>
  <c r="Z901" i="4" s="1"/>
  <c r="AL742" i="4"/>
  <c r="Z742" i="4" s="1"/>
  <c r="AL735" i="4"/>
  <c r="Z735" i="4" s="1"/>
  <c r="AL647" i="4"/>
  <c r="Z647" i="4" s="1"/>
  <c r="AL1144" i="4"/>
  <c r="Z1144" i="4" s="1"/>
  <c r="AL792" i="4"/>
  <c r="Z792" i="4" s="1"/>
  <c r="AL264" i="4"/>
  <c r="Z264" i="4" s="1"/>
  <c r="AL204" i="4"/>
  <c r="Z204" i="4" s="1"/>
  <c r="AL473" i="4"/>
  <c r="Z473" i="4" s="1"/>
  <c r="AL485" i="4"/>
  <c r="Z485" i="4" s="1"/>
  <c r="AL290" i="4"/>
  <c r="Z290" i="4" s="1"/>
  <c r="AL1133" i="4"/>
  <c r="Z1133" i="4" s="1"/>
  <c r="AL335" i="4"/>
  <c r="Z335" i="4" s="1"/>
  <c r="AL741" i="4"/>
  <c r="Z741" i="4" s="1"/>
  <c r="AL690" i="4"/>
  <c r="Z690" i="4" s="1"/>
  <c r="AL1180" i="4"/>
  <c r="Z1180" i="4" s="1"/>
  <c r="AL245" i="4"/>
  <c r="Z245" i="4" s="1"/>
  <c r="AL1237" i="4"/>
  <c r="Z1237" i="4" s="1"/>
  <c r="AL1205" i="4"/>
  <c r="Z1205" i="4" s="1"/>
  <c r="AL1225" i="4"/>
  <c r="Z1225" i="4" s="1"/>
  <c r="AL90" i="4"/>
  <c r="Z90" i="4" s="1"/>
  <c r="AL161" i="4"/>
  <c r="Z161" i="4" s="1"/>
  <c r="AL982" i="4"/>
  <c r="Z982" i="4" s="1"/>
  <c r="AL803" i="4"/>
  <c r="Z803" i="4" s="1"/>
  <c r="AL603" i="4"/>
  <c r="Z603" i="4" s="1"/>
  <c r="AL297" i="4"/>
  <c r="Z297" i="4" s="1"/>
  <c r="AL700" i="4"/>
  <c r="Z700" i="4" s="1"/>
  <c r="AL1044" i="4"/>
  <c r="Z1044" i="4" s="1"/>
  <c r="AL237" i="4"/>
  <c r="Z237" i="4" s="1"/>
  <c r="AL449" i="4"/>
  <c r="Z449" i="4" s="1"/>
  <c r="AL273" i="4"/>
  <c r="Z273" i="4" s="1"/>
  <c r="AL217" i="4"/>
  <c r="Z217" i="4" s="1"/>
  <c r="AL656" i="4"/>
  <c r="Z656" i="4" s="1"/>
  <c r="AL1149" i="4"/>
  <c r="Z1149" i="4" s="1"/>
  <c r="AL915" i="4"/>
  <c r="Z915" i="4" s="1"/>
  <c r="AL604" i="4"/>
  <c r="Z604" i="4" s="1"/>
  <c r="AL733" i="4"/>
  <c r="Z733" i="4" s="1"/>
  <c r="AL631" i="4"/>
  <c r="Z631" i="4" s="1"/>
  <c r="AL672" i="4"/>
  <c r="Z672" i="4" s="1"/>
  <c r="AL998" i="4"/>
  <c r="Z998" i="4" s="1"/>
  <c r="AL997" i="4"/>
  <c r="Z997" i="4" s="1"/>
  <c r="AL865" i="4"/>
  <c r="Z865" i="4" s="1"/>
  <c r="AL276" i="4"/>
  <c r="Z276" i="4" s="1"/>
  <c r="AL1257" i="4"/>
  <c r="Z1257" i="4" s="1"/>
  <c r="AL1023" i="4"/>
  <c r="Z1023" i="4" s="1"/>
  <c r="AL387" i="4"/>
  <c r="Z387" i="4" s="1"/>
  <c r="AL460" i="4"/>
  <c r="Z460" i="4" s="1"/>
  <c r="AL1026" i="4"/>
  <c r="Z1026" i="4" s="1"/>
  <c r="AL1121" i="4"/>
  <c r="Z1121" i="4" s="1"/>
  <c r="AL943" i="4"/>
  <c r="Z943" i="4" s="1"/>
  <c r="AL16" i="4"/>
  <c r="Z16" i="4" s="1"/>
  <c r="AL445" i="4"/>
  <c r="Z445" i="4" s="1"/>
  <c r="AL482" i="4"/>
  <c r="Z482" i="4" s="1"/>
  <c r="AL444" i="4"/>
  <c r="Z444" i="4" s="1"/>
  <c r="AL1239" i="4"/>
  <c r="Z1239" i="4" s="1"/>
  <c r="AL1050" i="4"/>
  <c r="Z1050" i="4" s="1"/>
  <c r="AL173" i="4"/>
  <c r="Z173" i="4" s="1"/>
  <c r="AL128" i="4"/>
  <c r="Z128" i="4" s="1"/>
  <c r="AL1049" i="4"/>
  <c r="Z1049" i="4" s="1"/>
  <c r="AL938" i="4"/>
  <c r="Z938" i="4" s="1"/>
  <c r="AL1084" i="4"/>
  <c r="Z1084" i="4" s="1"/>
  <c r="AL1166" i="4"/>
  <c r="Z1166" i="4" s="1"/>
  <c r="AL1093" i="4"/>
  <c r="Z1093" i="4" s="1"/>
  <c r="AL1222" i="4"/>
  <c r="Z1222" i="4" s="1"/>
  <c r="AL37" i="4"/>
  <c r="Z37" i="4" s="1"/>
  <c r="AL178" i="4"/>
  <c r="Z178" i="4" s="1"/>
  <c r="AL309" i="4"/>
  <c r="Z309" i="4" s="1"/>
  <c r="AL1134" i="4"/>
  <c r="Z1134" i="4" s="1"/>
  <c r="AL1170" i="4"/>
  <c r="Z1170" i="4" s="1"/>
  <c r="AL950" i="4"/>
  <c r="Z950" i="4" s="1"/>
  <c r="AL520" i="4"/>
  <c r="Z520" i="4" s="1"/>
  <c r="AL115" i="4"/>
  <c r="Z115" i="4" s="1"/>
  <c r="AL762" i="4"/>
  <c r="Z762" i="4" s="1"/>
  <c r="AL429" i="4"/>
  <c r="Z429" i="4" s="1"/>
  <c r="AL448" i="4"/>
  <c r="Z448" i="4" s="1"/>
  <c r="AL1227" i="4"/>
  <c r="Z1227" i="4" s="1"/>
  <c r="AL354" i="4"/>
  <c r="Z354" i="4" s="1"/>
  <c r="AL363" i="4"/>
  <c r="Z363" i="4" s="1"/>
  <c r="AL497" i="4"/>
  <c r="Z497" i="4" s="1"/>
  <c r="AL45" i="4"/>
  <c r="Z45" i="4" s="1"/>
  <c r="AL637" i="4"/>
  <c r="Z637" i="4" s="1"/>
  <c r="AL596" i="4"/>
  <c r="Z596" i="4" s="1"/>
  <c r="AL329" i="4"/>
  <c r="Z329" i="4" s="1"/>
  <c r="AL561" i="4"/>
  <c r="Z561" i="4" s="1"/>
  <c r="AL1137" i="4"/>
  <c r="Z1137" i="4" s="1"/>
  <c r="AL1219" i="4"/>
  <c r="Z1219" i="4" s="1"/>
  <c r="AL143" i="4"/>
  <c r="Z143" i="4" s="1"/>
  <c r="AL1195" i="4"/>
  <c r="Z1195" i="4" s="1"/>
  <c r="AL1091" i="4"/>
  <c r="Z1091" i="4" s="1"/>
  <c r="AL1204" i="4"/>
  <c r="Z1204" i="4" s="1"/>
  <c r="AL82" i="4"/>
  <c r="Z82" i="4" s="1"/>
  <c r="AL54" i="4"/>
  <c r="Z54" i="4" s="1"/>
  <c r="AL1098" i="4"/>
  <c r="Z1098" i="4" s="1"/>
  <c r="AL196" i="4"/>
  <c r="Z196" i="4" s="1"/>
  <c r="AL471" i="4"/>
  <c r="Z471" i="4" s="1"/>
  <c r="AL308" i="4"/>
  <c r="Z308" i="4" s="1"/>
  <c r="AL15" i="4"/>
  <c r="Z15" i="4" s="1"/>
  <c r="AL119" i="4"/>
  <c r="Z119" i="4" s="1"/>
  <c r="AL649" i="4"/>
  <c r="Z649" i="4" s="1"/>
  <c r="AL144" i="4"/>
  <c r="Z144" i="4" s="1"/>
  <c r="AL371" i="4"/>
  <c r="Z371" i="4" s="1"/>
  <c r="AL1183" i="4"/>
  <c r="Z1183" i="4" s="1"/>
  <c r="AL323" i="4"/>
  <c r="Z323" i="4" s="1"/>
  <c r="AL96" i="4"/>
  <c r="Z96" i="4" s="1"/>
  <c r="AL1035" i="4"/>
  <c r="Z1035" i="4" s="1"/>
  <c r="AL999" i="4"/>
  <c r="Z999" i="4" s="1"/>
  <c r="AL1185" i="4"/>
  <c r="Z1185" i="4" s="1"/>
  <c r="AL1027" i="4"/>
  <c r="Z1027" i="4" s="1"/>
  <c r="AL818" i="4"/>
  <c r="Z818" i="4" s="1"/>
  <c r="AL114" i="4"/>
  <c r="Z114" i="4" s="1"/>
  <c r="AL343" i="4"/>
  <c r="Z343" i="4" s="1"/>
  <c r="AL754" i="4"/>
  <c r="Z754" i="4" s="1"/>
  <c r="AL510" i="4"/>
  <c r="Z510" i="4" s="1"/>
  <c r="AL607" i="4"/>
  <c r="Z607" i="4" s="1"/>
  <c r="AL575" i="4"/>
  <c r="Z575" i="4" s="1"/>
  <c r="AL624" i="4"/>
  <c r="Z624" i="4" s="1"/>
  <c r="AL136" i="4"/>
  <c r="Z136" i="4" s="1"/>
  <c r="AL874" i="4"/>
  <c r="Z874" i="4" s="1"/>
  <c r="AL39" i="4"/>
  <c r="Z39" i="4" s="1"/>
  <c r="AL211" i="4"/>
  <c r="Z211" i="4" s="1"/>
  <c r="AL635" i="4"/>
  <c r="Z635" i="4" s="1"/>
  <c r="AL837" i="4"/>
  <c r="Z837" i="4" s="1"/>
  <c r="AL597" i="4"/>
  <c r="Z597" i="4" s="1"/>
  <c r="AL667" i="4"/>
  <c r="Z667" i="4" s="1"/>
  <c r="AL311" i="4"/>
  <c r="Z311" i="4" s="1"/>
  <c r="AL91" i="4"/>
  <c r="Z91" i="4" s="1"/>
  <c r="AL674" i="4"/>
  <c r="Z674" i="4" s="1"/>
  <c r="AL1075" i="4"/>
  <c r="Z1075" i="4" s="1"/>
  <c r="AL1021" i="4"/>
  <c r="Z1021" i="4" s="1"/>
  <c r="AL1070" i="4"/>
  <c r="Z1070" i="4" s="1"/>
  <c r="AL38" i="4"/>
  <c r="Z38" i="4" s="1"/>
  <c r="AL1078" i="4"/>
  <c r="Z1078" i="4" s="1"/>
  <c r="AL1066" i="4"/>
  <c r="Z1066" i="4" s="1"/>
  <c r="AL967" i="4"/>
  <c r="Z967" i="4" s="1"/>
  <c r="AL1076" i="4"/>
  <c r="Z1076" i="4" s="1"/>
  <c r="AL1241" i="4"/>
  <c r="Z1241" i="4" s="1"/>
  <c r="AL174" i="4"/>
  <c r="Z174" i="4" s="1"/>
  <c r="AL72" i="4"/>
  <c r="Z72" i="4" s="1"/>
  <c r="AL591" i="4"/>
  <c r="Z591" i="4" s="1"/>
  <c r="AL1005" i="4"/>
  <c r="Z1005" i="4" s="1"/>
  <c r="AL409" i="4"/>
  <c r="Z409" i="4" s="1"/>
  <c r="AL116" i="4"/>
  <c r="Z116" i="4" s="1"/>
  <c r="AL652" i="4"/>
  <c r="Z652" i="4" s="1"/>
  <c r="AL663" i="4"/>
  <c r="Z663" i="4" s="1"/>
  <c r="AL166" i="4"/>
  <c r="Z166" i="4" s="1"/>
  <c r="AL238" i="4"/>
  <c r="Z238" i="4" s="1"/>
  <c r="AL887" i="4"/>
  <c r="Z887" i="4" s="1"/>
  <c r="AL1043" i="4"/>
  <c r="Z1043" i="4" s="1"/>
  <c r="AL1082" i="4"/>
  <c r="Z1082" i="4" s="1"/>
  <c r="AL890" i="4"/>
  <c r="Z890" i="4" s="1"/>
  <c r="AL150" i="4"/>
  <c r="Z150" i="4" s="1"/>
  <c r="AL1052" i="4"/>
  <c r="Z1052" i="4" s="1"/>
  <c r="AL972" i="4"/>
  <c r="Z972" i="4" s="1"/>
  <c r="AL677" i="4"/>
  <c r="Z677" i="4" s="1"/>
  <c r="AL496" i="4"/>
  <c r="Z496" i="4" s="1"/>
  <c r="AL529" i="4"/>
  <c r="Z529" i="4" s="1"/>
  <c r="AL918" i="4"/>
  <c r="Z918" i="4" s="1"/>
  <c r="AL935" i="4"/>
  <c r="Z935" i="4" s="1"/>
  <c r="AL64" i="4"/>
  <c r="Z64" i="4" s="1"/>
  <c r="AL1161" i="4"/>
  <c r="Z1161" i="4" s="1"/>
  <c r="AL852" i="4"/>
  <c r="Z852" i="4" s="1"/>
  <c r="AL794" i="4"/>
  <c r="Z794" i="4" s="1"/>
  <c r="AL822" i="4"/>
  <c r="Z822" i="4" s="1"/>
  <c r="AL675" i="4"/>
  <c r="Z675" i="4" s="1"/>
  <c r="AL862" i="4"/>
  <c r="Z862" i="4" s="1"/>
  <c r="AL646" i="4"/>
  <c r="Z646" i="4" s="1"/>
  <c r="AL215" i="4"/>
  <c r="Z215" i="4" s="1"/>
  <c r="AL1059" i="4"/>
  <c r="Z1059" i="4" s="1"/>
  <c r="AL1220" i="4"/>
  <c r="Z1220" i="4" s="1"/>
  <c r="AL352" i="4"/>
  <c r="Z352" i="4" s="1"/>
  <c r="AL207" i="4"/>
  <c r="Z207" i="4" s="1"/>
  <c r="AL330" i="4"/>
  <c r="Z330" i="4" s="1"/>
  <c r="AL1206" i="4"/>
  <c r="Z1206" i="4" s="1"/>
  <c r="AL817" i="4"/>
  <c r="Z817" i="4" s="1"/>
  <c r="AL685" i="4"/>
  <c r="Z685" i="4" s="1"/>
  <c r="AL1259" i="4"/>
  <c r="Z1259" i="4" s="1"/>
  <c r="AL761" i="4"/>
  <c r="Z761" i="4" s="1"/>
  <c r="AL782" i="4"/>
  <c r="Z782" i="4" s="1"/>
  <c r="AL542" i="4"/>
  <c r="Z542" i="4" s="1"/>
  <c r="AL302" i="4"/>
  <c r="Z302" i="4" s="1"/>
  <c r="AL149" i="4"/>
  <c r="Z149" i="4" s="1"/>
  <c r="AL1097" i="4"/>
  <c r="Z1097" i="4" s="1"/>
  <c r="AL620" i="4"/>
  <c r="Z620" i="4" s="1"/>
  <c r="AL592" i="4"/>
  <c r="Z592" i="4" s="1"/>
  <c r="AL57" i="4"/>
  <c r="Z57" i="4" s="1"/>
  <c r="AL728" i="4"/>
  <c r="Z728" i="4" s="1"/>
  <c r="AL350" i="4"/>
  <c r="Z350" i="4" s="1"/>
  <c r="AL338" i="4"/>
  <c r="Z338" i="4" s="1"/>
  <c r="AL1263" i="4"/>
  <c r="Z1263" i="4" s="1"/>
  <c r="AL627" i="4"/>
  <c r="Z627" i="4" s="1"/>
  <c r="AL608" i="4"/>
  <c r="Z608" i="4" s="1"/>
  <c r="AL281" i="4"/>
  <c r="Z281" i="4" s="1"/>
  <c r="AL155" i="4"/>
  <c r="Z155" i="4" s="1"/>
  <c r="AL847" i="4"/>
  <c r="Z847" i="4" s="1"/>
  <c r="AL879" i="4"/>
  <c r="Z879" i="4" s="1"/>
  <c r="AL903" i="4"/>
  <c r="Z903" i="4" s="1"/>
  <c r="AL390" i="4"/>
  <c r="Z390" i="4" s="1"/>
  <c r="AL483" i="4"/>
  <c r="Z483" i="4" s="1"/>
  <c r="AL906" i="4"/>
  <c r="Z906" i="4" s="1"/>
  <c r="AL772" i="4"/>
  <c r="Z772" i="4" s="1"/>
  <c r="AL252" i="4"/>
  <c r="Z252" i="4" s="1"/>
  <c r="AL1155" i="4"/>
  <c r="Z1155" i="4" s="1"/>
  <c r="AL507" i="4"/>
  <c r="Z507" i="4" s="1"/>
  <c r="AL192" i="4"/>
  <c r="Z192" i="4" s="1"/>
  <c r="AL763" i="4"/>
  <c r="Z763" i="4" s="1"/>
  <c r="AL1011" i="4"/>
  <c r="Z1011" i="4" s="1"/>
  <c r="AL595" i="4"/>
  <c r="Z595" i="4" s="1"/>
  <c r="AL127" i="4"/>
  <c r="Z127" i="4" s="1"/>
  <c r="AL960" i="4"/>
  <c r="Z960" i="4" s="1"/>
  <c r="AL579" i="4"/>
  <c r="Z579" i="4" s="1"/>
  <c r="AL303" i="4"/>
  <c r="Z303" i="4" s="1"/>
  <c r="AL1072" i="4"/>
  <c r="Z1072" i="4" s="1"/>
  <c r="AL339" i="4"/>
  <c r="Z339" i="4" s="1"/>
  <c r="AL957" i="4"/>
  <c r="Z957" i="4" s="1"/>
  <c r="AL1131" i="4"/>
  <c r="Z1131" i="4" s="1"/>
  <c r="AL1089" i="4"/>
  <c r="Z1089" i="4" s="1"/>
  <c r="AL664" i="4"/>
  <c r="Z664" i="4" s="1"/>
  <c r="AL522" i="4"/>
  <c r="Z522" i="4" s="1"/>
  <c r="AL362" i="4"/>
  <c r="Z362" i="4" s="1"/>
  <c r="AL861" i="4"/>
  <c r="Z861" i="4" s="1"/>
  <c r="AL948" i="4"/>
  <c r="Z948" i="4" s="1"/>
  <c r="AL705" i="4"/>
  <c r="Z705" i="4" s="1"/>
  <c r="AL263" i="4"/>
  <c r="Z263" i="4" s="1"/>
  <c r="AL1100" i="4"/>
  <c r="Z1100" i="4" s="1"/>
  <c r="AL863" i="4"/>
  <c r="Z863" i="4" s="1"/>
  <c r="AL1176" i="4"/>
  <c r="Z1176" i="4" s="1"/>
  <c r="AL659" i="4"/>
  <c r="Z659" i="4" s="1"/>
  <c r="AL921" i="4"/>
  <c r="Z921" i="4" s="1"/>
  <c r="AL722" i="4"/>
  <c r="Z722" i="4" s="1"/>
  <c r="AL514" i="4"/>
  <c r="Z514" i="4" s="1"/>
  <c r="AL581" i="4"/>
  <c r="Z581" i="4" s="1"/>
  <c r="AL241" i="4"/>
  <c r="Z241" i="4" s="1"/>
  <c r="AL525" i="4"/>
  <c r="Z525" i="4" s="1"/>
  <c r="AL148" i="4"/>
  <c r="Z148" i="4" s="1"/>
  <c r="AL854" i="4"/>
  <c r="Z854" i="4" s="1"/>
  <c r="AL939" i="4"/>
  <c r="Z939" i="4" s="1"/>
  <c r="AL980" i="4"/>
  <c r="Z980" i="4" s="1"/>
  <c r="AL582" i="4"/>
  <c r="Z582" i="4" s="1"/>
  <c r="AL1013" i="4"/>
  <c r="Z1013" i="4" s="1"/>
  <c r="AL587" i="4"/>
  <c r="Z587" i="4" s="1"/>
  <c r="AL389" i="4"/>
  <c r="Z389" i="4" s="1"/>
  <c r="AL183" i="4"/>
  <c r="Z183" i="4" s="1"/>
  <c r="AL880" i="4"/>
  <c r="Z880" i="4" s="1"/>
  <c r="AL312" i="4"/>
  <c r="Z312" i="4" s="1"/>
  <c r="AL152" i="4"/>
  <c r="Z152" i="4" s="1"/>
  <c r="AL969" i="4"/>
  <c r="Z969" i="4" s="1"/>
  <c r="AL345" i="4"/>
  <c r="Z345" i="4" s="1"/>
  <c r="AL1140" i="4"/>
  <c r="Z1140" i="4" s="1"/>
  <c r="AL1260" i="4"/>
  <c r="Z1260" i="4" s="1"/>
  <c r="AL1090" i="4"/>
  <c r="Z1090" i="4" s="1"/>
  <c r="AL676" i="4"/>
  <c r="Z676" i="4" s="1"/>
  <c r="AL689" i="4"/>
  <c r="Z689" i="4" s="1"/>
  <c r="AL800" i="4"/>
  <c r="Z800" i="4" s="1"/>
  <c r="AL554" i="4"/>
  <c r="Z554" i="4" s="1"/>
  <c r="AL420" i="4"/>
  <c r="Z420" i="4" s="1"/>
  <c r="AL50" i="4"/>
  <c r="Z50" i="4" s="1"/>
  <c r="AL1060" i="4"/>
  <c r="Z1060" i="4" s="1"/>
  <c r="AL696" i="4"/>
  <c r="Z696" i="4" s="1"/>
  <c r="AL156" i="4"/>
  <c r="Z156" i="4" s="1"/>
  <c r="AL1061" i="4"/>
  <c r="Z1061" i="4" s="1"/>
  <c r="AL260" i="4"/>
  <c r="Z260" i="4" s="1"/>
  <c r="AL1054" i="4"/>
  <c r="Z1054" i="4" s="1"/>
  <c r="AL835" i="4"/>
  <c r="Z835" i="4" s="1"/>
  <c r="AL361" i="4"/>
  <c r="Z361" i="4" s="1"/>
  <c r="AL730" i="4"/>
  <c r="Z730" i="4" s="1"/>
  <c r="AL820" i="4"/>
  <c r="Z820" i="4" s="1"/>
  <c r="AL747" i="4"/>
  <c r="Z747" i="4" s="1"/>
  <c r="AL599" i="4"/>
  <c r="Z599" i="4" s="1"/>
  <c r="AL495" i="4"/>
  <c r="Z495" i="4" s="1"/>
  <c r="AL1217" i="4"/>
  <c r="Z1217" i="4" s="1"/>
  <c r="AL673" i="4"/>
  <c r="Z673" i="4" s="1"/>
  <c r="AL563" i="4"/>
  <c r="Z563" i="4" s="1"/>
  <c r="AL807" i="4"/>
  <c r="Z807" i="4" s="1"/>
  <c r="AL85" i="4"/>
  <c r="Z85" i="4" s="1"/>
  <c r="AL1106" i="4"/>
  <c r="Z1106" i="4" s="1"/>
  <c r="AL559" i="4"/>
  <c r="Z559" i="4" s="1"/>
  <c r="AL383" i="4"/>
  <c r="Z383" i="4" s="1"/>
  <c r="AL268" i="4"/>
  <c r="Z268" i="4" s="1"/>
  <c r="AL740" i="4"/>
  <c r="Z740" i="4" s="1"/>
  <c r="AL812" i="4"/>
  <c r="Z812" i="4" s="1"/>
  <c r="AL1040" i="4"/>
  <c r="Z1040" i="4" s="1"/>
  <c r="AL755" i="4"/>
  <c r="Z755" i="4" s="1"/>
  <c r="AL422" i="4"/>
  <c r="Z422" i="4" s="1"/>
  <c r="AL453" i="4"/>
  <c r="Z453" i="4" s="1"/>
  <c r="AL59" i="4"/>
  <c r="Z59" i="4" s="1"/>
  <c r="AL1192" i="4"/>
  <c r="Z1192" i="4" s="1"/>
  <c r="AL679" i="4"/>
  <c r="Z679" i="4" s="1"/>
  <c r="AL509" i="4"/>
  <c r="Z509" i="4" s="1"/>
  <c r="AL924" i="4"/>
  <c r="Z924" i="4" s="1"/>
  <c r="AL292" i="4"/>
  <c r="Z292" i="4" s="1"/>
  <c r="AL940" i="4"/>
  <c r="Z940" i="4" s="1"/>
  <c r="AL564" i="4"/>
  <c r="Z564" i="4" s="1"/>
  <c r="AL590" i="4"/>
  <c r="Z590" i="4" s="1"/>
  <c r="AL654" i="4"/>
  <c r="Z654" i="4" s="1"/>
  <c r="AL1087" i="4"/>
  <c r="Z1087" i="4" s="1"/>
  <c r="AL1210" i="4"/>
  <c r="Z1210" i="4" s="1"/>
  <c r="AL165" i="4"/>
  <c r="Z165" i="4" s="1"/>
  <c r="AL18" i="4"/>
  <c r="Z18" i="4" s="1"/>
  <c r="AL288" i="4"/>
  <c r="Z288" i="4" s="1"/>
  <c r="AL1216" i="4"/>
  <c r="Z1216" i="4" s="1"/>
  <c r="AL548" i="4"/>
  <c r="Z548" i="4" s="1"/>
  <c r="AL162" i="4"/>
  <c r="Z162" i="4" s="1"/>
  <c r="AL1264" i="4"/>
  <c r="Z1264" i="4" s="1"/>
  <c r="AL139" i="4"/>
  <c r="Z139" i="4" s="1"/>
  <c r="AL598" i="4"/>
  <c r="Z598" i="4" s="1"/>
  <c r="AL465" i="4"/>
  <c r="Z465" i="4" s="1"/>
  <c r="AL1248" i="4"/>
  <c r="Z1248" i="4" s="1"/>
  <c r="AL855" i="4"/>
  <c r="Z855" i="4" s="1"/>
  <c r="AL632" i="4"/>
  <c r="Z632" i="4" s="1"/>
  <c r="AL469" i="4"/>
  <c r="Z469" i="4" s="1"/>
  <c r="AL461" i="4"/>
  <c r="Z461" i="4" s="1"/>
  <c r="AL17" i="4"/>
  <c r="Z17" i="4" s="1"/>
  <c r="AL1231" i="4"/>
  <c r="Z1231" i="4" s="1"/>
  <c r="AL914" i="4"/>
  <c r="Z914" i="4" s="1"/>
  <c r="AL81" i="4"/>
  <c r="Z81" i="4" s="1"/>
  <c r="AL1114" i="4"/>
  <c r="Z1114" i="4" s="1"/>
  <c r="AL583" i="4"/>
  <c r="Z583" i="4" s="1"/>
  <c r="AL956" i="4"/>
  <c r="Z956" i="4" s="1"/>
  <c r="AL106" i="4"/>
  <c r="Z106" i="4" s="1"/>
  <c r="AL123" i="4"/>
  <c r="Z123" i="4" s="1"/>
  <c r="AL764" i="4"/>
  <c r="Z764" i="4" s="1"/>
  <c r="AL1141" i="4"/>
  <c r="Z1141" i="4" s="1"/>
  <c r="AL665" i="4"/>
  <c r="Z665" i="4" s="1"/>
  <c r="AL1265" i="4"/>
  <c r="Z1265" i="4" s="1"/>
  <c r="AL31" i="4"/>
  <c r="Z31" i="4" s="1"/>
  <c r="AL1256" i="4"/>
  <c r="Z1256" i="4" s="1"/>
  <c r="AL533" i="4"/>
  <c r="Z533" i="4" s="1"/>
  <c r="AL640" i="4"/>
  <c r="Z640" i="4" s="1"/>
  <c r="AL466" i="4"/>
  <c r="Z466" i="4" s="1"/>
  <c r="AL1045" i="4"/>
  <c r="Z1045" i="4" s="1"/>
  <c r="AL1079" i="4"/>
  <c r="Z1079" i="4" s="1"/>
  <c r="AL789" i="4"/>
  <c r="Z789" i="4" s="1"/>
  <c r="AL1080" i="4"/>
  <c r="Z1080" i="4" s="1"/>
  <c r="AL709" i="4"/>
  <c r="Z709" i="4" s="1"/>
  <c r="AL349" i="4"/>
  <c r="Z349" i="4" s="1"/>
  <c r="AL287" i="4"/>
  <c r="Z287" i="4" s="1"/>
  <c r="AL34" i="4"/>
  <c r="Z34" i="4" s="1"/>
  <c r="AL1132" i="4"/>
  <c r="Z1132" i="4" s="1"/>
  <c r="AL22" i="4"/>
  <c r="Z22" i="4" s="1"/>
  <c r="AL307" i="4"/>
  <c r="Z307" i="4" s="1"/>
  <c r="AL266" i="4"/>
  <c r="Z266" i="4" s="1"/>
  <c r="AL235" i="4"/>
  <c r="Z235" i="4" s="1"/>
  <c r="AL191" i="4"/>
  <c r="Z191" i="4" s="1"/>
  <c r="AL779" i="4"/>
  <c r="Z779" i="4" s="1"/>
  <c r="AL617" i="4"/>
  <c r="Z617" i="4" s="1"/>
  <c r="AL293" i="4"/>
  <c r="Z293" i="4" s="1"/>
  <c r="AL360" i="4"/>
  <c r="Z360" i="4" s="1"/>
  <c r="AL562" i="4"/>
  <c r="Z562" i="4" s="1"/>
  <c r="AL224" i="4"/>
  <c r="Z224" i="4" s="1"/>
  <c r="AL1139" i="4"/>
  <c r="Z1139" i="4" s="1"/>
  <c r="AL1118" i="4"/>
  <c r="Z1118" i="4" s="1"/>
  <c r="AL274" i="4"/>
  <c r="Z274" i="4" s="1"/>
  <c r="AL438" i="4"/>
  <c r="Z438" i="4" s="1"/>
  <c r="AL643" i="4"/>
  <c r="Z643" i="4" s="1"/>
  <c r="AL103" i="4"/>
  <c r="Z103" i="4" s="1"/>
  <c r="AL1073" i="4"/>
  <c r="Z1073" i="4" s="1"/>
  <c r="AL25" i="4"/>
  <c r="Z25" i="4" s="1"/>
  <c r="AL450" i="4"/>
  <c r="Z450" i="4" s="1"/>
  <c r="AL212" i="4"/>
  <c r="Z212" i="4" s="1"/>
  <c r="AL203" i="4"/>
  <c r="Z203" i="4" s="1"/>
  <c r="AL433" i="4"/>
  <c r="Z433" i="4" s="1"/>
  <c r="AL891" i="4"/>
  <c r="Z891" i="4" s="1"/>
  <c r="AL340" i="4"/>
  <c r="Z340" i="4" s="1"/>
  <c r="AL242" i="4"/>
  <c r="Z242" i="4" s="1"/>
  <c r="AL991" i="4"/>
  <c r="Z991" i="4" s="1"/>
  <c r="AL494" i="4"/>
  <c r="Z494" i="4" s="1"/>
  <c r="AL546" i="4"/>
  <c r="Z546" i="4" s="1"/>
  <c r="AL455" i="4"/>
  <c r="Z455" i="4" s="1"/>
  <c r="AL219" i="4"/>
  <c r="Z219" i="4" s="1"/>
  <c r="AL179" i="4"/>
  <c r="Z179" i="4" s="1"/>
  <c r="AL1142" i="4"/>
  <c r="Z1142" i="4" s="1"/>
  <c r="AL404" i="4"/>
  <c r="Z404" i="4" s="1"/>
  <c r="AL355" i="4"/>
  <c r="Z355" i="4" s="1"/>
  <c r="AL247" i="4"/>
  <c r="Z247" i="4" s="1"/>
  <c r="AL512" i="4"/>
  <c r="Z512" i="4" s="1"/>
  <c r="AL500" i="4"/>
  <c r="Z500" i="4" s="1"/>
  <c r="AL560" i="4"/>
  <c r="Z560" i="4" s="1"/>
  <c r="AL373" i="4"/>
  <c r="Z373" i="4" s="1"/>
  <c r="AL941" i="4"/>
  <c r="Z941" i="4" s="1"/>
  <c r="AL1018" i="4"/>
  <c r="Z1018" i="4" s="1"/>
  <c r="AL776" i="4"/>
  <c r="Z776" i="4" s="1"/>
  <c r="AL258" i="4"/>
  <c r="Z258" i="4" s="1"/>
  <c r="AL58" i="4"/>
  <c r="Z58" i="4" s="1"/>
  <c r="AL56" i="4"/>
  <c r="Z56" i="4" s="1"/>
  <c r="AL359" i="4"/>
  <c r="Z359" i="4" s="1"/>
  <c r="AL65" i="4"/>
  <c r="Z65" i="4" s="1"/>
  <c r="AL1116" i="4"/>
  <c r="Z1116" i="4" s="1"/>
  <c r="AL170" i="4"/>
  <c r="Z170" i="4" s="1"/>
  <c r="AL205" i="4"/>
  <c r="Z205" i="4" s="1"/>
  <c r="AL1010" i="4"/>
  <c r="Z1010" i="4" s="1"/>
  <c r="AL304" i="4"/>
  <c r="Z304" i="4" s="1"/>
  <c r="AL572" i="4"/>
  <c r="Z572" i="4" s="1"/>
  <c r="AL74" i="4"/>
  <c r="Z74" i="4" s="1"/>
  <c r="AL981" i="4"/>
  <c r="Z981" i="4" s="1"/>
  <c r="AL431" i="4"/>
  <c r="Z431" i="4" s="1"/>
  <c r="AL553" i="4"/>
  <c r="Z553" i="4" s="1"/>
  <c r="AL277" i="4"/>
  <c r="Z277" i="4" s="1"/>
  <c r="AL978" i="4"/>
  <c r="Z978" i="4" s="1"/>
  <c r="AL845" i="4"/>
  <c r="Z845" i="4" s="1"/>
  <c r="AL864" i="4"/>
  <c r="Z864" i="4" s="1"/>
  <c r="AL336" i="4"/>
  <c r="Z336" i="4" s="1"/>
  <c r="AL160" i="4"/>
  <c r="Z160" i="4" s="1"/>
  <c r="AL717" i="4"/>
  <c r="Z717" i="4" s="1"/>
  <c r="AL848" i="4"/>
  <c r="Z848" i="4" s="1"/>
  <c r="AL970" i="4"/>
  <c r="Z970" i="4" s="1"/>
  <c r="AL783" i="4"/>
  <c r="Z783" i="4" s="1"/>
  <c r="AL1198" i="4"/>
  <c r="Z1198" i="4" s="1"/>
  <c r="AL1200" i="4"/>
  <c r="Z1200" i="4" s="1"/>
  <c r="AL648" i="4"/>
  <c r="Z648" i="4" s="1"/>
  <c r="AL188" i="4"/>
  <c r="Z188" i="4" s="1"/>
  <c r="AL531" i="4"/>
  <c r="Z531" i="4" s="1"/>
  <c r="AL680" i="4"/>
  <c r="Z680" i="4" s="1"/>
  <c r="AL1269" i="4"/>
  <c r="Z1269" i="4" s="1"/>
  <c r="AL1123" i="4"/>
  <c r="Z1123" i="4" s="1"/>
  <c r="AL1160" i="4"/>
  <c r="Z1160" i="4" s="1"/>
  <c r="AL291" i="4"/>
  <c r="Z291" i="4" s="1"/>
  <c r="AL208" i="4"/>
  <c r="Z208" i="4" s="1"/>
  <c r="AL110" i="4"/>
  <c r="Z110" i="4" s="1"/>
  <c r="AL1148" i="4"/>
  <c r="Z1148" i="4" s="1"/>
  <c r="AL227" i="4"/>
  <c r="Z227" i="4" s="1"/>
  <c r="AL1117" i="4"/>
  <c r="Z1117" i="4" s="1"/>
  <c r="AL669" i="4"/>
  <c r="Z669" i="4" s="1"/>
  <c r="AL200" i="4"/>
  <c r="Z200" i="4" s="1"/>
  <c r="AL187" i="4"/>
  <c r="Z187" i="4" s="1"/>
  <c r="AL434" i="4"/>
  <c r="Z434" i="4" s="1"/>
  <c r="AL1088" i="4"/>
  <c r="Z1088" i="4" s="1"/>
  <c r="AL684" i="4"/>
  <c r="Z684" i="4" s="1"/>
  <c r="AL1008" i="4"/>
  <c r="Z1008" i="4" s="1"/>
  <c r="AL578" i="4"/>
  <c r="Z578" i="4" s="1"/>
  <c r="AL289" i="4"/>
  <c r="Z289" i="4" s="1"/>
  <c r="AL731" i="4"/>
  <c r="Z731" i="4" s="1"/>
  <c r="AL1101" i="4"/>
  <c r="Z1101" i="4" s="1"/>
  <c r="AL534" i="4"/>
  <c r="Z534" i="4" s="1"/>
  <c r="AL385" i="4"/>
  <c r="Z385" i="4" s="1"/>
  <c r="AL838" i="4"/>
  <c r="Z838" i="4" s="1"/>
  <c r="AL868" i="4"/>
  <c r="Z868" i="4" s="1"/>
  <c r="AL734" i="4"/>
  <c r="Z734" i="4" s="1"/>
  <c r="AL108" i="4"/>
  <c r="Z108" i="4" s="1"/>
  <c r="AL86" i="4"/>
  <c r="Z86" i="4" s="1"/>
  <c r="AL1223" i="4"/>
  <c r="Z1223" i="4" s="1"/>
  <c r="AL1181" i="4"/>
  <c r="Z1181" i="4" s="1"/>
  <c r="AL746" i="4"/>
  <c r="Z746" i="4" s="1"/>
  <c r="AL416" i="4"/>
  <c r="Z416" i="4" s="1"/>
  <c r="AL78" i="4"/>
  <c r="Z78" i="4" s="1"/>
  <c r="AL811" i="4"/>
  <c r="Z811" i="4" s="1"/>
  <c r="AL770" i="4"/>
  <c r="Z770" i="4" s="1"/>
  <c r="AL233" i="4"/>
  <c r="Z233" i="4" s="1"/>
  <c r="AL688" i="4"/>
  <c r="Z688" i="4" s="1"/>
  <c r="AL944" i="4"/>
  <c r="Z944" i="4" s="1"/>
  <c r="AL580" i="4"/>
  <c r="Z580" i="4" s="1"/>
  <c r="AL1156" i="4"/>
  <c r="Z1156" i="4" s="1"/>
  <c r="AL262" i="4"/>
  <c r="Z262" i="4" s="1"/>
  <c r="AL571" i="4"/>
  <c r="Z571" i="4" s="1"/>
  <c r="AL87" i="4"/>
  <c r="Z87" i="4" s="1"/>
  <c r="AL765" i="4"/>
  <c r="Z765" i="4" s="1"/>
  <c r="AL1143" i="4"/>
  <c r="Z1143" i="4" s="1"/>
  <c r="AL1209" i="4"/>
  <c r="Z1209" i="4" s="1"/>
  <c r="AL723" i="4"/>
  <c r="Z723" i="4" s="1"/>
  <c r="AL1107" i="4"/>
  <c r="Z1107" i="4" s="1"/>
  <c r="AL988" i="4"/>
  <c r="Z988" i="4" s="1"/>
  <c r="AL515" i="4"/>
  <c r="Z515" i="4" s="1"/>
  <c r="AL75" i="4"/>
  <c r="Z75" i="4" s="1"/>
  <c r="AL62" i="4"/>
  <c r="Z62" i="4" s="1"/>
  <c r="AL26" i="4"/>
  <c r="Z26" i="4" s="1"/>
  <c r="AL275" i="4"/>
  <c r="Z275" i="4" s="1"/>
  <c r="AL1193" i="4"/>
  <c r="Z1193" i="4" s="1"/>
  <c r="AL619" i="4"/>
  <c r="Z619" i="4" s="1"/>
  <c r="AL484" i="4"/>
  <c r="Z484" i="4" s="1"/>
  <c r="AL499" i="4"/>
  <c r="Z499" i="4" s="1"/>
  <c r="AL511" i="4"/>
  <c r="Z511" i="4" s="1"/>
  <c r="AL344" i="4"/>
  <c r="Z344" i="4" s="1"/>
  <c r="AL1244" i="4"/>
  <c r="Z1244" i="4" s="1"/>
  <c r="AL964" i="4"/>
  <c r="Z964" i="4" s="1"/>
  <c r="AL889" i="4"/>
  <c r="Z889" i="4" s="1"/>
  <c r="AL1068" i="4"/>
  <c r="Z1068" i="4" s="1"/>
  <c r="AL70" i="4"/>
  <c r="Z70" i="4" s="1"/>
  <c r="AL856" i="4"/>
  <c r="Z856" i="4" s="1"/>
  <c r="AL300" i="4"/>
  <c r="Z300" i="4" s="1"/>
  <c r="AL1251" i="4"/>
  <c r="Z1251" i="4" s="1"/>
  <c r="AL9" i="4"/>
  <c r="Z9" i="4" s="1"/>
  <c r="AL973" i="4"/>
  <c r="Z973" i="4" s="1"/>
  <c r="AL1055" i="4"/>
  <c r="Z1055" i="4" s="1"/>
  <c r="AL1003" i="4"/>
  <c r="Z1003" i="4" s="1"/>
  <c r="AL813" i="4"/>
  <c r="Z813" i="4" s="1"/>
  <c r="AL222" i="4"/>
  <c r="Z222" i="4" s="1"/>
  <c r="AL393" i="4"/>
  <c r="Z393" i="4" s="1"/>
  <c r="AL66" i="4"/>
  <c r="Z66" i="4" s="1"/>
  <c r="AL846" i="4"/>
  <c r="Z846" i="4" s="1"/>
  <c r="AL829" i="4"/>
  <c r="Z829" i="4" s="1"/>
  <c r="AL872" i="4"/>
  <c r="Z872" i="4" s="1"/>
  <c r="AL611" i="4"/>
  <c r="Z611" i="4" s="1"/>
  <c r="AL1201" i="4"/>
  <c r="Z1201" i="4" s="1"/>
  <c r="AM43" i="4"/>
  <c r="AA43" i="4" s="1"/>
  <c r="O43" i="4" s="1"/>
  <c r="AM464" i="4"/>
  <c r="AA464" i="4" s="1"/>
  <c r="O464" i="4" s="1"/>
  <c r="AM1025" i="4"/>
  <c r="AA1025" i="4" s="1"/>
  <c r="O1025" i="4" s="1"/>
  <c r="AM250" i="4"/>
  <c r="AA250" i="4" s="1"/>
  <c r="O250" i="4" s="1"/>
  <c r="AM756" i="4"/>
  <c r="AA756" i="4" s="1"/>
  <c r="O756" i="4" s="1"/>
  <c r="AM1250" i="4"/>
  <c r="AA1250" i="4" s="1"/>
  <c r="O1250" i="4" s="1"/>
  <c r="AM419" i="4"/>
  <c r="AA419" i="4" s="1"/>
  <c r="O419" i="4" s="1"/>
  <c r="AM735" i="4"/>
  <c r="AA735" i="4" s="1"/>
  <c r="O735" i="4" s="1"/>
  <c r="AM1180" i="4"/>
  <c r="AA1180" i="4" s="1"/>
  <c r="O1180" i="4" s="1"/>
  <c r="AM272" i="4"/>
  <c r="AA272" i="4" s="1"/>
  <c r="O272" i="4" s="1"/>
  <c r="AM792" i="4"/>
  <c r="AA792" i="4" s="1"/>
  <c r="O792" i="4" s="1"/>
  <c r="AM1145" i="4"/>
  <c r="AA1145" i="4" s="1"/>
  <c r="O1145" i="4" s="1"/>
  <c r="AM243" i="4"/>
  <c r="AA243" i="4" s="1"/>
  <c r="O243" i="4" s="1"/>
  <c r="AM456" i="4"/>
  <c r="AA456" i="4" s="1"/>
  <c r="O456" i="4" s="1"/>
  <c r="AM882" i="4"/>
  <c r="AA882" i="4" s="1"/>
  <c r="O882" i="4" s="1"/>
  <c r="AM1194" i="4"/>
  <c r="AA1194" i="4" s="1"/>
  <c r="O1194" i="4" s="1"/>
  <c r="AM259" i="4"/>
  <c r="AA259" i="4" s="1"/>
  <c r="O259" i="4" s="1"/>
  <c r="AM472" i="4"/>
  <c r="AA472" i="4" s="1"/>
  <c r="O472" i="4" s="1"/>
  <c r="AM837" i="4"/>
  <c r="AA837" i="4" s="1"/>
  <c r="O837" i="4" s="1"/>
  <c r="AM1124" i="4"/>
  <c r="AA1124" i="4" s="1"/>
  <c r="O1124" i="4" s="1"/>
  <c r="AM111" i="4"/>
  <c r="AA111" i="4" s="1"/>
  <c r="O111" i="4" s="1"/>
  <c r="AM406" i="4"/>
  <c r="AA406" i="4" s="1"/>
  <c r="O406" i="4" s="1"/>
  <c r="AM697" i="4"/>
  <c r="AA697" i="4" s="1"/>
  <c r="O697" i="4" s="1"/>
  <c r="AM951" i="4"/>
  <c r="AA951" i="4" s="1"/>
  <c r="O951" i="4" s="1"/>
  <c r="AM1246" i="4"/>
  <c r="AA1246" i="4" s="1"/>
  <c r="O1246" i="4" s="1"/>
  <c r="AM673" i="4"/>
  <c r="AA673" i="4" s="1"/>
  <c r="O673" i="4" s="1"/>
  <c r="AM308" i="4"/>
  <c r="AA308" i="4" s="1"/>
  <c r="O308" i="4" s="1"/>
  <c r="AM99" i="4"/>
  <c r="AA99" i="4" s="1"/>
  <c r="O99" i="4" s="1"/>
  <c r="AM997" i="4"/>
  <c r="AA997" i="4" s="1"/>
  <c r="O997" i="4" s="1"/>
  <c r="AM665" i="4"/>
  <c r="AA665" i="4" s="1"/>
  <c r="O665" i="4" s="1"/>
  <c r="AM810" i="4"/>
  <c r="AA810" i="4" s="1"/>
  <c r="O810" i="4" s="1"/>
  <c r="AM45" i="4"/>
  <c r="AA45" i="4" s="1"/>
  <c r="O45" i="4" s="1"/>
  <c r="AM548" i="4"/>
  <c r="AA548" i="4" s="1"/>
  <c r="O548" i="4" s="1"/>
  <c r="AM1202" i="4"/>
  <c r="AA1202" i="4" s="1"/>
  <c r="O1202" i="4" s="1"/>
  <c r="AM83" i="4"/>
  <c r="AA83" i="4" s="1"/>
  <c r="O83" i="4" s="1"/>
  <c r="AM470" i="4"/>
  <c r="AA470" i="4" s="1"/>
  <c r="O470" i="4" s="1"/>
  <c r="AM1021" i="4"/>
  <c r="AA1021" i="4" s="1"/>
  <c r="O1021" i="4" s="1"/>
  <c r="AM244" i="4"/>
  <c r="AA244" i="4" s="1"/>
  <c r="O244" i="4" s="1"/>
  <c r="AM760" i="4"/>
  <c r="AA760" i="4" s="1"/>
  <c r="O760" i="4" s="1"/>
  <c r="AM22" i="4"/>
  <c r="AA22" i="4" s="1"/>
  <c r="O22" i="4" s="1"/>
  <c r="AM485" i="4"/>
  <c r="AA485" i="4" s="1"/>
  <c r="O485" i="4" s="1"/>
  <c r="AM867" i="4"/>
  <c r="AA867" i="4" s="1"/>
  <c r="O867" i="4" s="1"/>
  <c r="AM1224" i="4"/>
  <c r="AA1224" i="4" s="1"/>
  <c r="O1224" i="4" s="1"/>
  <c r="AM423" i="4"/>
  <c r="AA423" i="4" s="1"/>
  <c r="O423" i="4" s="1"/>
  <c r="AM819" i="4"/>
  <c r="AA819" i="4" s="1"/>
  <c r="O819" i="4" s="1"/>
  <c r="AM1162" i="4"/>
  <c r="AA1162" i="4" s="1"/>
  <c r="O1162" i="4" s="1"/>
  <c r="AM240" i="4"/>
  <c r="AA240" i="4" s="1"/>
  <c r="O240" i="4" s="1"/>
  <c r="AM518" i="4"/>
  <c r="AA518" i="4" s="1"/>
  <c r="O518" i="4" s="1"/>
  <c r="AM892" i="4"/>
  <c r="AA892" i="4" s="1"/>
  <c r="O892" i="4" s="1"/>
  <c r="AM1238" i="4"/>
  <c r="AA1238" i="4" s="1"/>
  <c r="O1238" i="4" s="1"/>
  <c r="AM256" i="4"/>
  <c r="AA256" i="4" s="1"/>
  <c r="O256" i="4" s="1"/>
  <c r="AM527" i="4"/>
  <c r="AA527" i="4" s="1"/>
  <c r="O527" i="4" s="1"/>
  <c r="AM888" i="4"/>
  <c r="AA888" i="4" s="1"/>
  <c r="O888" i="4" s="1"/>
  <c r="AM1163" i="4"/>
  <c r="AA1163" i="4" s="1"/>
  <c r="O1163" i="4" s="1"/>
  <c r="AM175" i="4"/>
  <c r="AA175" i="4" s="1"/>
  <c r="O175" i="4" s="1"/>
  <c r="AM418" i="4"/>
  <c r="AA418" i="4" s="1"/>
  <c r="O418" i="4" s="1"/>
  <c r="AM693" i="4"/>
  <c r="AA693" i="4" s="1"/>
  <c r="O693" i="4" s="1"/>
  <c r="AM992" i="4"/>
  <c r="AA992" i="4" s="1"/>
  <c r="O992" i="4" s="1"/>
  <c r="AM1261" i="4"/>
  <c r="AA1261" i="4" s="1"/>
  <c r="O1261" i="4" s="1"/>
  <c r="AM723" i="4"/>
  <c r="AA723" i="4" s="1"/>
  <c r="O723" i="4" s="1"/>
  <c r="AM262" i="4"/>
  <c r="AA262" i="4" s="1"/>
  <c r="O262" i="4" s="1"/>
  <c r="AM432" i="4"/>
  <c r="AA432" i="4" s="1"/>
  <c r="O432" i="4" s="1"/>
  <c r="AM119" i="4"/>
  <c r="AA119" i="4" s="1"/>
  <c r="O119" i="4" s="1"/>
  <c r="AM1089" i="4"/>
  <c r="AA1089" i="4" s="1"/>
  <c r="O1089" i="4" s="1"/>
  <c r="AM733" i="4"/>
  <c r="AA733" i="4" s="1"/>
  <c r="O733" i="4" s="1"/>
  <c r="AM19" i="4"/>
  <c r="AA19" i="4" s="1"/>
  <c r="O19" i="4" s="1"/>
  <c r="AM822" i="4"/>
  <c r="AA822" i="4" s="1"/>
  <c r="O822" i="4" s="1"/>
  <c r="AM84" i="4"/>
  <c r="AA84" i="4" s="1"/>
  <c r="O84" i="4" s="1"/>
  <c r="AM454" i="4"/>
  <c r="AA454" i="4" s="1"/>
  <c r="O454" i="4" s="1"/>
  <c r="AM1212" i="4"/>
  <c r="AA1212" i="4" s="1"/>
  <c r="O1212" i="4" s="1"/>
  <c r="AM93" i="4"/>
  <c r="AA93" i="4" s="1"/>
  <c r="O93" i="4" s="1"/>
  <c r="AM644" i="4"/>
  <c r="AA644" i="4" s="1"/>
  <c r="O644" i="4" s="1"/>
  <c r="AM1053" i="4"/>
  <c r="AA1053" i="4" s="1"/>
  <c r="O1053" i="4" s="1"/>
  <c r="AM261" i="4"/>
  <c r="AA261" i="4" s="1"/>
  <c r="O261" i="4" s="1"/>
  <c r="AM823" i="4"/>
  <c r="AA823" i="4" s="1"/>
  <c r="O823" i="4" s="1"/>
  <c r="AM52" i="4"/>
  <c r="AA52" i="4" s="1"/>
  <c r="O52" i="4" s="1"/>
  <c r="AM497" i="4"/>
  <c r="AA497" i="4" s="1"/>
  <c r="O497" i="4" s="1"/>
  <c r="AM870" i="4"/>
  <c r="AA870" i="4" s="1"/>
  <c r="O870" i="4" s="1"/>
  <c r="AM1228" i="4"/>
  <c r="AA1228" i="4" s="1"/>
  <c r="O1228" i="4" s="1"/>
  <c r="AM353" i="4"/>
  <c r="AA353" i="4" s="1"/>
  <c r="O353" i="4" s="1"/>
  <c r="AM843" i="4"/>
  <c r="AA843" i="4" s="1"/>
  <c r="O843" i="4" s="1"/>
  <c r="AM1165" i="4"/>
  <c r="AA1165" i="4" s="1"/>
  <c r="O1165" i="4" s="1"/>
  <c r="AM326" i="4"/>
  <c r="AA326" i="4" s="1"/>
  <c r="O326" i="4" s="1"/>
  <c r="AM523" i="4"/>
  <c r="AA523" i="4" s="1"/>
  <c r="O523" i="4" s="1"/>
  <c r="AM958" i="4"/>
  <c r="AA958" i="4" s="1"/>
  <c r="O958" i="4" s="1"/>
  <c r="AM1240" i="4"/>
  <c r="AA1240" i="4" s="1"/>
  <c r="O1240" i="4" s="1"/>
  <c r="AM334" i="4"/>
  <c r="AA334" i="4" s="1"/>
  <c r="O334" i="4" s="1"/>
  <c r="AM539" i="4"/>
  <c r="AA539" i="4" s="1"/>
  <c r="O539" i="4" s="1"/>
  <c r="AM851" i="4"/>
  <c r="AA851" i="4" s="1"/>
  <c r="O851" i="4" s="1"/>
  <c r="AM1187" i="4"/>
  <c r="AA1187" i="4" s="1"/>
  <c r="O1187" i="4" s="1"/>
  <c r="AM221" i="4"/>
  <c r="AA221" i="4" s="1"/>
  <c r="O221" i="4" s="1"/>
  <c r="AM467" i="4"/>
  <c r="AA467" i="4" s="1"/>
  <c r="O467" i="4" s="1"/>
  <c r="AM714" i="4"/>
  <c r="AA714" i="4" s="1"/>
  <c r="O714" i="4" s="1"/>
  <c r="AM971" i="4"/>
  <c r="AA971" i="4" s="1"/>
  <c r="O971" i="4" s="1"/>
  <c r="AM21" i="4"/>
  <c r="AA21" i="4" s="1"/>
  <c r="O21" i="4" s="1"/>
  <c r="AM847" i="4"/>
  <c r="AA847" i="4" s="1"/>
  <c r="O847" i="4" s="1"/>
  <c r="AM292" i="4"/>
  <c r="AA292" i="4" s="1"/>
  <c r="O292" i="4" s="1"/>
  <c r="AM515" i="4"/>
  <c r="AA515" i="4" s="1"/>
  <c r="O515" i="4" s="1"/>
  <c r="AM154" i="4"/>
  <c r="AA154" i="4" s="1"/>
  <c r="O154" i="4" s="1"/>
  <c r="AM1181" i="4"/>
  <c r="AA1181" i="4" s="1"/>
  <c r="O1181" i="4" s="1"/>
  <c r="AM861" i="4"/>
  <c r="AA861" i="4" s="1"/>
  <c r="O861" i="4" s="1"/>
  <c r="AM73" i="4"/>
  <c r="AA73" i="4" s="1"/>
  <c r="O73" i="4" s="1"/>
  <c r="AM871" i="4"/>
  <c r="AA871" i="4" s="1"/>
  <c r="O871" i="4" s="1"/>
  <c r="AM138" i="4"/>
  <c r="AA138" i="4" s="1"/>
  <c r="O138" i="4" s="1"/>
  <c r="AM738" i="4"/>
  <c r="AA738" i="4" s="1"/>
  <c r="O738" i="4" s="1"/>
  <c r="AM1215" i="4"/>
  <c r="AA1215" i="4" s="1"/>
  <c r="O1215" i="4" s="1"/>
  <c r="AM143" i="4"/>
  <c r="AA143" i="4" s="1"/>
  <c r="O143" i="4" s="1"/>
  <c r="AM667" i="4"/>
  <c r="AA667" i="4" s="1"/>
  <c r="O667" i="4" s="1"/>
  <c r="AM1083" i="4"/>
  <c r="AA1083" i="4" s="1"/>
  <c r="O1083" i="4" s="1"/>
  <c r="AM325" i="4"/>
  <c r="AA325" i="4" s="1"/>
  <c r="O325" i="4" s="1"/>
  <c r="AM801" i="4"/>
  <c r="AA801" i="4" s="1"/>
  <c r="O801" i="4" s="1"/>
  <c r="AM80" i="4"/>
  <c r="AA80" i="4" s="1"/>
  <c r="O80" i="4" s="1"/>
  <c r="AM459" i="4"/>
  <c r="AA459" i="4" s="1"/>
  <c r="O459" i="4" s="1"/>
  <c r="AM893" i="4"/>
  <c r="AA893" i="4" s="1"/>
  <c r="O893" i="4" s="1"/>
  <c r="AM1233" i="4"/>
  <c r="AA1233" i="4" s="1"/>
  <c r="O1233" i="4" s="1"/>
  <c r="AM188" i="4"/>
  <c r="AA188" i="4" s="1"/>
  <c r="O188" i="4" s="1"/>
  <c r="AM873" i="4"/>
  <c r="AA873" i="4" s="1"/>
  <c r="O873" i="4" s="1"/>
  <c r="AM1188" i="4"/>
  <c r="AA1188" i="4" s="1"/>
  <c r="O1188" i="4" s="1"/>
  <c r="AM298" i="4"/>
  <c r="AA298" i="4" s="1"/>
  <c r="O298" i="4" s="1"/>
  <c r="AM535" i="4"/>
  <c r="AA535" i="4" s="1"/>
  <c r="O535" i="4" s="1"/>
  <c r="AM975" i="4"/>
  <c r="AA975" i="4" s="1"/>
  <c r="O975" i="4" s="1"/>
  <c r="AM1252" i="4"/>
  <c r="AA1252" i="4" s="1"/>
  <c r="O1252" i="4" s="1"/>
  <c r="AM314" i="4"/>
  <c r="AA314" i="4" s="1"/>
  <c r="O314" i="4" s="1"/>
  <c r="AM552" i="4"/>
  <c r="AA552" i="4" s="1"/>
  <c r="O552" i="4" s="1"/>
  <c r="AM905" i="4"/>
  <c r="AA905" i="4" s="1"/>
  <c r="O905" i="4" s="1"/>
  <c r="AM1179" i="4"/>
  <c r="AA1179" i="4" s="1"/>
  <c r="O1179" i="4" s="1"/>
  <c r="AM151" i="4"/>
  <c r="AA151" i="4" s="1"/>
  <c r="O151" i="4" s="1"/>
  <c r="AM462" i="4"/>
  <c r="AA462" i="4" s="1"/>
  <c r="O462" i="4" s="1"/>
  <c r="AM744" i="4"/>
  <c r="AA744" i="4" s="1"/>
  <c r="O744" i="4" s="1"/>
  <c r="AM993" i="4"/>
  <c r="AA993" i="4" s="1"/>
  <c r="O993" i="4" s="1"/>
  <c r="AM926" i="4"/>
  <c r="AA926" i="4" s="1"/>
  <c r="O926" i="4" s="1"/>
  <c r="AM415" i="4"/>
  <c r="AA415" i="4" s="1"/>
  <c r="O415" i="4" s="1"/>
  <c r="AM455" i="4"/>
  <c r="AA455" i="4" s="1"/>
  <c r="O455" i="4" s="1"/>
  <c r="AM252" i="4"/>
  <c r="AA252" i="4" s="1"/>
  <c r="O252" i="4" s="1"/>
  <c r="AM1209" i="4"/>
  <c r="AA1209" i="4" s="1"/>
  <c r="O1209" i="4" s="1"/>
  <c r="AM854" i="4"/>
  <c r="AA854" i="4" s="1"/>
  <c r="O854" i="4" s="1"/>
  <c r="AM122" i="4"/>
  <c r="AA122" i="4" s="1"/>
  <c r="O122" i="4" s="1"/>
  <c r="AM878" i="4"/>
  <c r="AA878" i="4" s="1"/>
  <c r="O878" i="4" s="1"/>
  <c r="AM113" i="4"/>
  <c r="AA113" i="4" s="1"/>
  <c r="O113" i="4" s="1"/>
  <c r="AM794" i="4"/>
  <c r="AA794" i="4" s="1"/>
  <c r="O794" i="4" s="1"/>
  <c r="AM1235" i="4"/>
  <c r="AA1235" i="4" s="1"/>
  <c r="O1235" i="4" s="1"/>
  <c r="AM129" i="4"/>
  <c r="AA129" i="4" s="1"/>
  <c r="O129" i="4" s="1"/>
  <c r="AM713" i="4"/>
  <c r="AA713" i="4" s="1"/>
  <c r="O713" i="4" s="1"/>
  <c r="AM1127" i="4"/>
  <c r="AA1127" i="4" s="1"/>
  <c r="O1127" i="4" s="1"/>
  <c r="AM294" i="4"/>
  <c r="AA294" i="4" s="1"/>
  <c r="O294" i="4" s="1"/>
  <c r="AM859" i="4"/>
  <c r="AA859" i="4" s="1"/>
  <c r="O859" i="4" s="1"/>
  <c r="AM105" i="4"/>
  <c r="AA105" i="4" s="1"/>
  <c r="O105" i="4" s="1"/>
  <c r="AM503" i="4"/>
  <c r="AA503" i="4" s="1"/>
  <c r="O503" i="4" s="1"/>
  <c r="AM923" i="4"/>
  <c r="AA923" i="4" s="1"/>
  <c r="O923" i="4" s="1"/>
  <c r="AM1254" i="4"/>
  <c r="AA1254" i="4" s="1"/>
  <c r="O1254" i="4" s="1"/>
  <c r="AM378" i="4"/>
  <c r="AA378" i="4" s="1"/>
  <c r="O378" i="4" s="1"/>
  <c r="AM876" i="4"/>
  <c r="AA876" i="4" s="1"/>
  <c r="O876" i="4" s="1"/>
  <c r="AM1195" i="4"/>
  <c r="AA1195" i="4" s="1"/>
  <c r="O1195" i="4" s="1"/>
  <c r="AM322" i="4"/>
  <c r="AA322" i="4" s="1"/>
  <c r="O322" i="4" s="1"/>
  <c r="AM584" i="4"/>
  <c r="AA584" i="4" s="1"/>
  <c r="O584" i="4" s="1"/>
  <c r="AM987" i="4"/>
  <c r="AA987" i="4" s="1"/>
  <c r="O987" i="4" s="1"/>
  <c r="AM329" i="4"/>
  <c r="AA329" i="4" s="1"/>
  <c r="O329" i="4" s="1"/>
  <c r="AM531" i="4"/>
  <c r="AA531" i="4" s="1"/>
  <c r="O531" i="4" s="1"/>
  <c r="AM883" i="4"/>
  <c r="AA883" i="4" s="1"/>
  <c r="O883" i="4" s="1"/>
  <c r="AM1226" i="4"/>
  <c r="AA1226" i="4" s="1"/>
  <c r="O1226" i="4" s="1"/>
  <c r="AM248" i="4"/>
  <c r="AA248" i="4" s="1"/>
  <c r="O248" i="4" s="1"/>
  <c r="AM475" i="4"/>
  <c r="AA475" i="4" s="1"/>
  <c r="O475" i="4" s="1"/>
  <c r="AM736" i="4"/>
  <c r="AA736" i="4" s="1"/>
  <c r="O736" i="4" s="1"/>
  <c r="AM1030" i="4"/>
  <c r="AA1030" i="4" s="1"/>
  <c r="O1030" i="4" s="1"/>
  <c r="AM27" i="4"/>
  <c r="AA27" i="4" s="1"/>
  <c r="O27" i="4" s="1"/>
  <c r="AM981" i="4"/>
  <c r="AA981" i="4" s="1"/>
  <c r="O981" i="4" s="1"/>
  <c r="AM426" i="4"/>
  <c r="AA426" i="4" s="1"/>
  <c r="O426" i="4" s="1"/>
  <c r="AM587" i="4"/>
  <c r="AA587" i="4" s="1"/>
  <c r="O587" i="4" s="1"/>
  <c r="AM270" i="4"/>
  <c r="AA270" i="4" s="1"/>
  <c r="O270" i="4" s="1"/>
  <c r="AM895" i="4"/>
  <c r="AA895" i="4" s="1"/>
  <c r="O895" i="4" s="1"/>
  <c r="AM145" i="4"/>
  <c r="AA145" i="4" s="1"/>
  <c r="O145" i="4" s="1"/>
  <c r="AM899" i="4"/>
  <c r="AA899" i="4" s="1"/>
  <c r="O899" i="4" s="1"/>
  <c r="AM169" i="4"/>
  <c r="AA169" i="4" s="1"/>
  <c r="O169" i="4" s="1"/>
  <c r="AM839" i="4"/>
  <c r="AA839" i="4" s="1"/>
  <c r="O839" i="4" s="1"/>
  <c r="AM1249" i="4"/>
  <c r="AA1249" i="4" s="1"/>
  <c r="O1249" i="4" s="1"/>
  <c r="AM204" i="4"/>
  <c r="AA204" i="4" s="1"/>
  <c r="O204" i="4" s="1"/>
  <c r="AM770" i="4"/>
  <c r="AA770" i="4" s="1"/>
  <c r="O770" i="4" s="1"/>
  <c r="AM1173" i="4"/>
  <c r="AA1173" i="4" s="1"/>
  <c r="O1173" i="4" s="1"/>
  <c r="AM364" i="4"/>
  <c r="AA364" i="4" s="1"/>
  <c r="O364" i="4" s="1"/>
  <c r="AM877" i="4"/>
  <c r="AA877" i="4" s="1"/>
  <c r="O877" i="4" s="1"/>
  <c r="AM128" i="4"/>
  <c r="AA128" i="4" s="1"/>
  <c r="O128" i="4" s="1"/>
  <c r="AM557" i="4"/>
  <c r="AA557" i="4" s="1"/>
  <c r="O557" i="4" s="1"/>
  <c r="AM911" i="4"/>
  <c r="AA911" i="4" s="1"/>
  <c r="O911" i="4" s="1"/>
  <c r="AM501" i="4"/>
  <c r="AA501" i="4" s="1"/>
  <c r="O501" i="4" s="1"/>
  <c r="AM910" i="4"/>
  <c r="AA910" i="4" s="1"/>
  <c r="O910" i="4" s="1"/>
  <c r="AM1262" i="4"/>
  <c r="AA1262" i="4" s="1"/>
  <c r="O1262" i="4" s="1"/>
  <c r="AM289" i="4"/>
  <c r="AA289" i="4" s="1"/>
  <c r="O289" i="4" s="1"/>
  <c r="AM596" i="4"/>
  <c r="AA596" i="4" s="1"/>
  <c r="O596" i="4" s="1"/>
  <c r="AM1020" i="4"/>
  <c r="AA1020" i="4" s="1"/>
  <c r="O1020" i="4" s="1"/>
  <c r="AM10" i="4"/>
  <c r="AA10" i="4" s="1"/>
  <c r="O10" i="4" s="1"/>
  <c r="AM305" i="4"/>
  <c r="AA305" i="4" s="1"/>
  <c r="O305" i="4" s="1"/>
  <c r="AM612" i="4"/>
  <c r="AA612" i="4" s="1"/>
  <c r="O612" i="4" s="1"/>
  <c r="AM909" i="4"/>
  <c r="AA909" i="4" s="1"/>
  <c r="O909" i="4" s="1"/>
  <c r="AM1218" i="4"/>
  <c r="AA1218" i="4" s="1"/>
  <c r="O1218" i="4" s="1"/>
  <c r="AM271" i="4"/>
  <c r="AA271" i="4" s="1"/>
  <c r="O271" i="4" s="1"/>
  <c r="AM489" i="4"/>
  <c r="AA489" i="4" s="1"/>
  <c r="O489" i="4" s="1"/>
  <c r="AM766" i="4"/>
  <c r="AA766" i="4" s="1"/>
  <c r="O766" i="4" s="1"/>
  <c r="AM1028" i="4"/>
  <c r="AA1028" i="4" s="1"/>
  <c r="O1028" i="4" s="1"/>
  <c r="AM1141" i="4"/>
  <c r="AA1141" i="4" s="1"/>
  <c r="O1141" i="4" s="1"/>
  <c r="AM755" i="4"/>
  <c r="AA755" i="4" s="1"/>
  <c r="O755" i="4" s="1"/>
  <c r="AM722" i="4"/>
  <c r="AA722" i="4" s="1"/>
  <c r="O722" i="4" s="1"/>
  <c r="AM275" i="4"/>
  <c r="AA275" i="4" s="1"/>
  <c r="O275" i="4" s="1"/>
  <c r="AM81" i="4"/>
  <c r="AA81" i="4" s="1"/>
  <c r="O81" i="4" s="1"/>
  <c r="AM960" i="4"/>
  <c r="AA960" i="4" s="1"/>
  <c r="O960" i="4" s="1"/>
  <c r="AM186" i="4"/>
  <c r="AA186" i="4" s="1"/>
  <c r="O186" i="4" s="1"/>
  <c r="AM947" i="4"/>
  <c r="AA947" i="4" s="1"/>
  <c r="O947" i="4" s="1"/>
  <c r="AM251" i="4"/>
  <c r="AA251" i="4" s="1"/>
  <c r="O251" i="4" s="1"/>
  <c r="AM844" i="4"/>
  <c r="AA844" i="4" s="1"/>
  <c r="O844" i="4" s="1"/>
  <c r="AM185" i="4"/>
  <c r="AA185" i="4" s="1"/>
  <c r="O185" i="4" s="1"/>
  <c r="AM787" i="4"/>
  <c r="AA787" i="4" s="1"/>
  <c r="O787" i="4" s="1"/>
  <c r="AM1167" i="4"/>
  <c r="AA1167" i="4" s="1"/>
  <c r="O1167" i="4" s="1"/>
  <c r="AM321" i="4"/>
  <c r="AA321" i="4" s="1"/>
  <c r="O321" i="4" s="1"/>
  <c r="AM932" i="4"/>
  <c r="AA932" i="4" s="1"/>
  <c r="O932" i="4" s="1"/>
  <c r="AM286" i="4"/>
  <c r="AA286" i="4" s="1"/>
  <c r="O286" i="4" s="1"/>
  <c r="AM613" i="4"/>
  <c r="AA613" i="4" s="1"/>
  <c r="O613" i="4" s="1"/>
  <c r="AM965" i="4"/>
  <c r="AA965" i="4" s="1"/>
  <c r="O965" i="4" s="1"/>
  <c r="AM30" i="4"/>
  <c r="AA30" i="4" s="1"/>
  <c r="O30" i="4" s="1"/>
  <c r="AM480" i="4"/>
  <c r="AA480" i="4" s="1"/>
  <c r="O480" i="4" s="1"/>
  <c r="AM930" i="4"/>
  <c r="AA930" i="4" s="1"/>
  <c r="O930" i="4" s="1"/>
  <c r="AM1271" i="4"/>
  <c r="AA1271" i="4" s="1"/>
  <c r="O1271" i="4" s="1"/>
  <c r="AM347" i="4"/>
  <c r="AA347" i="4" s="1"/>
  <c r="O347" i="4" s="1"/>
  <c r="AM661" i="4"/>
  <c r="AA661" i="4" s="1"/>
  <c r="O661" i="4" s="1"/>
  <c r="AM1042" i="4"/>
  <c r="AA1042" i="4" s="1"/>
  <c r="O1042" i="4" s="1"/>
  <c r="AM16" i="4"/>
  <c r="AA16" i="4" s="1"/>
  <c r="O16" i="4" s="1"/>
  <c r="AM363" i="4"/>
  <c r="AA363" i="4" s="1"/>
  <c r="O363" i="4" s="1"/>
  <c r="AM625" i="4"/>
  <c r="AA625" i="4" s="1"/>
  <c r="O625" i="4" s="1"/>
  <c r="AM935" i="4"/>
  <c r="AA935" i="4" s="1"/>
  <c r="O935" i="4" s="1"/>
  <c r="AM1243" i="4"/>
  <c r="AA1243" i="4" s="1"/>
  <c r="O1243" i="4" s="1"/>
  <c r="AM269" i="4"/>
  <c r="AA269" i="4" s="1"/>
  <c r="O269" i="4" s="1"/>
  <c r="AM543" i="4"/>
  <c r="AA543" i="4" s="1"/>
  <c r="O543" i="4" s="1"/>
  <c r="AM773" i="4"/>
  <c r="AA773" i="4" s="1"/>
  <c r="O773" i="4" s="1"/>
  <c r="AM1058" i="4"/>
  <c r="AA1058" i="4" s="1"/>
  <c r="O1058" i="4" s="1"/>
  <c r="AM200" i="4"/>
  <c r="AA200" i="4" s="1"/>
  <c r="O200" i="4" s="1"/>
  <c r="AM726" i="4"/>
  <c r="AA726" i="4" s="1"/>
  <c r="O726" i="4" s="1"/>
  <c r="AM747" i="4"/>
  <c r="AA747" i="4" s="1"/>
  <c r="O747" i="4" s="1"/>
  <c r="AM312" i="4"/>
  <c r="AA312" i="4" s="1"/>
  <c r="O312" i="4" s="1"/>
  <c r="AM162" i="4"/>
  <c r="AA162" i="4" s="1"/>
  <c r="O162" i="4" s="1"/>
  <c r="AM998" i="4"/>
  <c r="AA998" i="4" s="1"/>
  <c r="O998" i="4" s="1"/>
  <c r="AM234" i="4"/>
  <c r="AA234" i="4" s="1"/>
  <c r="O234" i="4" s="1"/>
  <c r="AM1009" i="4"/>
  <c r="AA1009" i="4" s="1"/>
  <c r="O1009" i="4" s="1"/>
  <c r="AM246" i="4"/>
  <c r="AA246" i="4" s="1"/>
  <c r="O246" i="4" s="1"/>
  <c r="AM866" i="4"/>
  <c r="AA866" i="4" s="1"/>
  <c r="O866" i="4" s="1"/>
  <c r="AM233" i="4"/>
  <c r="AA233" i="4" s="1"/>
  <c r="O233" i="4" s="1"/>
  <c r="AM806" i="4"/>
  <c r="AA806" i="4" s="1"/>
  <c r="O806" i="4" s="1"/>
  <c r="AM1208" i="4"/>
  <c r="AA1208" i="4" s="1"/>
  <c r="O1208" i="4" s="1"/>
  <c r="AM424" i="4"/>
  <c r="AA424" i="4" s="1"/>
  <c r="O424" i="4" s="1"/>
  <c r="AM942" i="4"/>
  <c r="AA942" i="4" s="1"/>
  <c r="O942" i="4" s="1"/>
  <c r="AM210" i="4"/>
  <c r="AA210" i="4" s="1"/>
  <c r="O210" i="4" s="1"/>
  <c r="AM660" i="4"/>
  <c r="AA660" i="4" s="1"/>
  <c r="O660" i="4" s="1"/>
  <c r="AM985" i="4"/>
  <c r="AA985" i="4" s="1"/>
  <c r="O985" i="4" s="1"/>
  <c r="AM474" i="4"/>
  <c r="AA474" i="4" s="1"/>
  <c r="O474" i="4" s="1"/>
  <c r="AM476" i="4"/>
  <c r="AA476" i="4" s="1"/>
  <c r="O476" i="4" s="1"/>
  <c r="AM956" i="4"/>
  <c r="AA956" i="4" s="1"/>
  <c r="O956" i="4" s="1"/>
  <c r="AM98" i="4"/>
  <c r="AA98" i="4" s="1"/>
  <c r="O98" i="4" s="1"/>
  <c r="AM357" i="4"/>
  <c r="AA357" i="4" s="1"/>
  <c r="O357" i="4" s="1"/>
  <c r="AM741" i="4"/>
  <c r="AA741" i="4" s="1"/>
  <c r="O741" i="4" s="1"/>
  <c r="AM1063" i="4"/>
  <c r="AA1063" i="4" s="1"/>
  <c r="O1063" i="4" s="1"/>
  <c r="AM35" i="4"/>
  <c r="AA35" i="4" s="1"/>
  <c r="O35" i="4" s="1"/>
  <c r="AM372" i="4"/>
  <c r="AA372" i="4" s="1"/>
  <c r="O372" i="4" s="1"/>
  <c r="AM621" i="4"/>
  <c r="AA621" i="4" s="1"/>
  <c r="O621" i="4" s="1"/>
  <c r="AM966" i="4"/>
  <c r="AA966" i="4" s="1"/>
  <c r="O966" i="4" s="1"/>
  <c r="AM1258" i="4"/>
  <c r="AA1258" i="4" s="1"/>
  <c r="O1258" i="4" s="1"/>
  <c r="AM284" i="4"/>
  <c r="AA284" i="4" s="1"/>
  <c r="O284" i="4" s="1"/>
  <c r="AM556" i="4"/>
  <c r="AA556" i="4" s="1"/>
  <c r="O556" i="4" s="1"/>
  <c r="AM790" i="4"/>
  <c r="AA790" i="4" s="1"/>
  <c r="O790" i="4" s="1"/>
  <c r="AM1092" i="4"/>
  <c r="AA1092" i="4" s="1"/>
  <c r="O1092" i="4" s="1"/>
  <c r="AM12" i="4"/>
  <c r="AA12" i="4" s="1"/>
  <c r="O12" i="4" s="1"/>
  <c r="AM323" i="4"/>
  <c r="AA323" i="4" s="1"/>
  <c r="O323" i="4" s="1"/>
  <c r="AM868" i="4"/>
  <c r="AA868" i="4" s="1"/>
  <c r="O868" i="4" s="1"/>
  <c r="AM862" i="4"/>
  <c r="AA862" i="4" s="1"/>
  <c r="O862" i="4" s="1"/>
  <c r="AM291" i="4"/>
  <c r="AA291" i="4" s="1"/>
  <c r="O291" i="4" s="1"/>
  <c r="AM228" i="4"/>
  <c r="AA228" i="4" s="1"/>
  <c r="O228" i="4" s="1"/>
  <c r="AM1088" i="4"/>
  <c r="AA1088" i="4" s="1"/>
  <c r="O1088" i="4" s="1"/>
  <c r="AM299" i="4"/>
  <c r="AA299" i="4" s="1"/>
  <c r="O299" i="4" s="1"/>
  <c r="AM1034" i="4"/>
  <c r="AA1034" i="4" s="1"/>
  <c r="O1034" i="4" s="1"/>
  <c r="AM267" i="4"/>
  <c r="AA267" i="4" s="1"/>
  <c r="O267" i="4" s="1"/>
  <c r="AM894" i="4"/>
  <c r="AA894" i="4" s="1"/>
  <c r="O894" i="4" s="1"/>
  <c r="AM245" i="4"/>
  <c r="AA245" i="4" s="1"/>
  <c r="O245" i="4" s="1"/>
  <c r="AM821" i="4"/>
  <c r="AA821" i="4" s="1"/>
  <c r="O821" i="4" s="1"/>
  <c r="AM1237" i="4"/>
  <c r="AA1237" i="4" s="1"/>
  <c r="O1237" i="4" s="1"/>
  <c r="AM403" i="4"/>
  <c r="AA403" i="4" s="1"/>
  <c r="O403" i="4" s="1"/>
  <c r="AM945" i="4"/>
  <c r="AA945" i="4" s="1"/>
  <c r="O945" i="4" s="1"/>
  <c r="AM223" i="4"/>
  <c r="AA223" i="4" s="1"/>
  <c r="O223" i="4" s="1"/>
  <c r="AM707" i="4"/>
  <c r="AA707" i="4" s="1"/>
  <c r="O707" i="4" s="1"/>
  <c r="AM1037" i="4"/>
  <c r="AA1037" i="4" s="1"/>
  <c r="O1037" i="4" s="1"/>
  <c r="AM44" i="4"/>
  <c r="AA44" i="4" s="1"/>
  <c r="O44" i="4" s="1"/>
  <c r="AM440" i="4"/>
  <c r="AA440" i="4" s="1"/>
  <c r="O440" i="4" s="1"/>
  <c r="AM968" i="4"/>
  <c r="AA968" i="4" s="1"/>
  <c r="O968" i="4" s="1"/>
  <c r="AM63" i="4"/>
  <c r="AA63" i="4" s="1"/>
  <c r="O63" i="4" s="1"/>
  <c r="AM369" i="4"/>
  <c r="AA369" i="4" s="1"/>
  <c r="O369" i="4" s="1"/>
  <c r="AM743" i="4"/>
  <c r="AA743" i="4" s="1"/>
  <c r="O743" i="4" s="1"/>
  <c r="AM1062" i="4"/>
  <c r="AA1062" i="4" s="1"/>
  <c r="O1062" i="4" s="1"/>
  <c r="AM79" i="4"/>
  <c r="AA79" i="4" s="1"/>
  <c r="O79" i="4" s="1"/>
  <c r="AM374" i="4"/>
  <c r="AA374" i="4" s="1"/>
  <c r="O374" i="4" s="1"/>
  <c r="AM585" i="4"/>
  <c r="AA585" i="4" s="1"/>
  <c r="O585" i="4" s="1"/>
  <c r="AM986" i="4"/>
  <c r="AA986" i="4" s="1"/>
  <c r="O986" i="4" s="1"/>
  <c r="AM264" i="4"/>
  <c r="AA264" i="4" s="1"/>
  <c r="O264" i="4" s="1"/>
  <c r="AM568" i="4"/>
  <c r="AA568" i="4" s="1"/>
  <c r="O568" i="4" s="1"/>
  <c r="AM814" i="4"/>
  <c r="AA814" i="4" s="1"/>
  <c r="O814" i="4" s="1"/>
  <c r="AM1069" i="4"/>
  <c r="AA1069" i="4" s="1"/>
  <c r="O1069" i="4" s="1"/>
  <c r="AM13" i="4"/>
  <c r="AA13" i="4" s="1"/>
  <c r="O13" i="4" s="1"/>
  <c r="AM410" i="4"/>
  <c r="AA410" i="4" s="1"/>
  <c r="O410" i="4" s="1"/>
  <c r="AM949" i="4"/>
  <c r="AA949" i="4" s="1"/>
  <c r="O949" i="4" s="1"/>
  <c r="AM889" i="4"/>
  <c r="AA889" i="4" s="1"/>
  <c r="O889" i="4" s="1"/>
  <c r="AM404" i="4"/>
  <c r="AA404" i="4" s="1"/>
  <c r="O404" i="4" s="1"/>
  <c r="AM170" i="4"/>
  <c r="AA170" i="4" s="1"/>
  <c r="O170" i="4" s="1"/>
  <c r="AM1131" i="4"/>
  <c r="AA1131" i="4" s="1"/>
  <c r="O1131" i="4" s="1"/>
  <c r="AM295" i="4"/>
  <c r="AA295" i="4" s="1"/>
  <c r="O295" i="4" s="1"/>
  <c r="AM1091" i="4"/>
  <c r="AA1091" i="4" s="1"/>
  <c r="O1091" i="4" s="1"/>
  <c r="AM315" i="4"/>
  <c r="AA315" i="4" s="1"/>
  <c r="O315" i="4" s="1"/>
  <c r="AM946" i="4"/>
  <c r="AA946" i="4" s="1"/>
  <c r="O946" i="4" s="1"/>
  <c r="AM348" i="4"/>
  <c r="AA348" i="4" s="1"/>
  <c r="O348" i="4" s="1"/>
  <c r="AM828" i="4"/>
  <c r="AA828" i="4" s="1"/>
  <c r="O828" i="4" s="1"/>
  <c r="AM1268" i="4"/>
  <c r="AA1268" i="4" s="1"/>
  <c r="O1268" i="4" s="1"/>
  <c r="AM468" i="4"/>
  <c r="AA468" i="4" s="1"/>
  <c r="O468" i="4" s="1"/>
  <c r="AM1026" i="4"/>
  <c r="AA1026" i="4" s="1"/>
  <c r="O1026" i="4" s="1"/>
  <c r="AM346" i="4"/>
  <c r="AA346" i="4" s="1"/>
  <c r="O346" i="4" s="1"/>
  <c r="AM658" i="4"/>
  <c r="AA658" i="4" s="1"/>
  <c r="O658" i="4" s="1"/>
  <c r="AM1041" i="4"/>
  <c r="AA1041" i="4" s="1"/>
  <c r="O1041" i="4" s="1"/>
  <c r="AM121" i="4"/>
  <c r="AA121" i="4" s="1"/>
  <c r="O121" i="4" s="1"/>
  <c r="AM513" i="4"/>
  <c r="AA513" i="4" s="1"/>
  <c r="O513" i="4" s="1"/>
  <c r="AM974" i="4"/>
  <c r="AA974" i="4" s="1"/>
  <c r="O974" i="4" s="1"/>
  <c r="AM60" i="4"/>
  <c r="AA60" i="4" s="1"/>
  <c r="O60" i="4" s="1"/>
  <c r="AM391" i="4"/>
  <c r="AA391" i="4" s="1"/>
  <c r="O391" i="4" s="1"/>
  <c r="AM781" i="4"/>
  <c r="AA781" i="4" s="1"/>
  <c r="O781" i="4" s="1"/>
  <c r="AM1078" i="4"/>
  <c r="AA1078" i="4" s="1"/>
  <c r="O1078" i="4" s="1"/>
  <c r="AM76" i="4"/>
  <c r="AA76" i="4" s="1"/>
  <c r="O76" i="4" s="1"/>
  <c r="AM366" i="4"/>
  <c r="AA366" i="4" s="1"/>
  <c r="O366" i="4" s="1"/>
  <c r="AM681" i="4"/>
  <c r="AA681" i="4" s="1"/>
  <c r="O681" i="4" s="1"/>
  <c r="AM977" i="4"/>
  <c r="AA977" i="4" s="1"/>
  <c r="O977" i="4" s="1"/>
  <c r="AM46" i="4"/>
  <c r="AA46" i="4" s="1"/>
  <c r="O46" i="4" s="1"/>
  <c r="AM332" i="4"/>
  <c r="AA332" i="4" s="1"/>
  <c r="O332" i="4" s="1"/>
  <c r="AM547" i="4"/>
  <c r="AA547" i="4" s="1"/>
  <c r="O547" i="4" s="1"/>
  <c r="AM831" i="4"/>
  <c r="AA831" i="4" s="1"/>
  <c r="O831" i="4" s="1"/>
  <c r="AM1113" i="4"/>
  <c r="AA1113" i="4" s="1"/>
  <c r="O1113" i="4" s="1"/>
  <c r="AM36" i="4"/>
  <c r="AA36" i="4" s="1"/>
  <c r="O36" i="4" s="1"/>
  <c r="AM519" i="4"/>
  <c r="AA519" i="4" s="1"/>
  <c r="O519" i="4" s="1"/>
  <c r="AM1171" i="4"/>
  <c r="AA1171" i="4" s="1"/>
  <c r="O1171" i="4" s="1"/>
  <c r="AM1095" i="4"/>
  <c r="AA1095" i="4" s="1"/>
  <c r="O1095" i="4" s="1"/>
  <c r="AM471" i="4"/>
  <c r="AA471" i="4" s="1"/>
  <c r="O471" i="4" s="1"/>
  <c r="AM283" i="4"/>
  <c r="AA283" i="4" s="1"/>
  <c r="O283" i="4" s="1"/>
  <c r="AM1149" i="4"/>
  <c r="AA1149" i="4" s="1"/>
  <c r="O1149" i="4" s="1"/>
  <c r="AM365" i="4"/>
  <c r="AA365" i="4" s="1"/>
  <c r="O365" i="4" s="1"/>
  <c r="AM1121" i="4"/>
  <c r="AA1121" i="4" s="1"/>
  <c r="O1121" i="4" s="1"/>
  <c r="AM311" i="4"/>
  <c r="AA311" i="4" s="1"/>
  <c r="O311" i="4" s="1"/>
  <c r="AM955" i="4"/>
  <c r="AA955" i="4" s="1"/>
  <c r="O955" i="4" s="1"/>
  <c r="AM358" i="4"/>
  <c r="AA358" i="4" s="1"/>
  <c r="O358" i="4" s="1"/>
  <c r="AM860" i="4"/>
  <c r="AA860" i="4" s="1"/>
  <c r="O860" i="4" s="1"/>
  <c r="AM64" i="4"/>
  <c r="AA64" i="4" s="1"/>
  <c r="O64" i="4" s="1"/>
  <c r="AM481" i="4"/>
  <c r="AA481" i="4" s="1"/>
  <c r="O481" i="4" s="1"/>
  <c r="AM1029" i="4"/>
  <c r="AA1029" i="4" s="1"/>
  <c r="O1029" i="4" s="1"/>
  <c r="AM310" i="4"/>
  <c r="AA310" i="4" s="1"/>
  <c r="O310" i="4" s="1"/>
  <c r="AM725" i="4"/>
  <c r="AA725" i="4" s="1"/>
  <c r="O725" i="4" s="1"/>
  <c r="AM1032" i="4"/>
  <c r="AA1032" i="4" s="1"/>
  <c r="O1032" i="4" s="1"/>
  <c r="AM141" i="4"/>
  <c r="AA141" i="4" s="1"/>
  <c r="O141" i="4" s="1"/>
  <c r="AM573" i="4"/>
  <c r="AA573" i="4" s="1"/>
  <c r="O573" i="4" s="1"/>
  <c r="AM995" i="4"/>
  <c r="AA995" i="4" s="1"/>
  <c r="O995" i="4" s="1"/>
  <c r="AM140" i="4"/>
  <c r="AA140" i="4" s="1"/>
  <c r="O140" i="4" s="1"/>
  <c r="AM395" i="4"/>
  <c r="AA395" i="4" s="1"/>
  <c r="O395" i="4" s="1"/>
  <c r="AM759" i="4"/>
  <c r="AA759" i="4" s="1"/>
  <c r="O759" i="4" s="1"/>
  <c r="AM1096" i="4"/>
  <c r="AA1096" i="4" s="1"/>
  <c r="O1096" i="4" s="1"/>
  <c r="AM153" i="4"/>
  <c r="AA153" i="4" s="1"/>
  <c r="O153" i="4" s="1"/>
  <c r="AM411" i="4"/>
  <c r="AA411" i="4" s="1"/>
  <c r="O411" i="4" s="1"/>
  <c r="AM677" i="4"/>
  <c r="AA677" i="4" s="1"/>
  <c r="O677" i="4" s="1"/>
  <c r="AM1019" i="4"/>
  <c r="AA1019" i="4" s="1"/>
  <c r="O1019" i="4" s="1"/>
  <c r="AM51" i="4"/>
  <c r="AA51" i="4" s="1"/>
  <c r="O51" i="4" s="1"/>
  <c r="AM318" i="4"/>
  <c r="AA318" i="4" s="1"/>
  <c r="O318" i="4" s="1"/>
  <c r="AM600" i="4"/>
  <c r="AA600" i="4" s="1"/>
  <c r="O600" i="4" s="1"/>
  <c r="AM824" i="4"/>
  <c r="AA824" i="4" s="1"/>
  <c r="O824" i="4" s="1"/>
  <c r="AM1102" i="4"/>
  <c r="AA1102" i="4" s="1"/>
  <c r="O1102" i="4" s="1"/>
  <c r="AM40" i="4"/>
  <c r="AA40" i="4" s="1"/>
  <c r="O40" i="4" s="1"/>
  <c r="AM689" i="4"/>
  <c r="AA689" i="4" s="1"/>
  <c r="O689" i="4" s="1"/>
  <c r="AM20" i="4"/>
  <c r="AA20" i="4" s="1"/>
  <c r="O20" i="4" s="1"/>
  <c r="AM1132" i="4"/>
  <c r="AA1132" i="4" s="1"/>
  <c r="O1132" i="4" s="1"/>
  <c r="AM588" i="4"/>
  <c r="AA588" i="4" s="1"/>
  <c r="O588" i="4" s="1"/>
  <c r="AM279" i="4"/>
  <c r="AA279" i="4" s="1"/>
  <c r="O279" i="4" s="1"/>
  <c r="AM1191" i="4"/>
  <c r="AA1191" i="4" s="1"/>
  <c r="O1191" i="4" s="1"/>
  <c r="AM375" i="4"/>
  <c r="AA375" i="4" s="1"/>
  <c r="O375" i="4" s="1"/>
  <c r="AM1130" i="4"/>
  <c r="AA1130" i="4" s="1"/>
  <c r="O1130" i="4" s="1"/>
  <c r="AM402" i="4"/>
  <c r="AA402" i="4" s="1"/>
  <c r="O402" i="4" s="1"/>
  <c r="AM989" i="4"/>
  <c r="AA989" i="4" s="1"/>
  <c r="O989" i="4" s="1"/>
  <c r="AM379" i="4"/>
  <c r="AA379" i="4" s="1"/>
  <c r="O379" i="4" s="1"/>
  <c r="AM852" i="4"/>
  <c r="AA852" i="4" s="1"/>
  <c r="O852" i="4" s="1"/>
  <c r="AM77" i="4"/>
  <c r="AA77" i="4" s="1"/>
  <c r="O77" i="4" s="1"/>
  <c r="AM487" i="4"/>
  <c r="AA487" i="4" s="1"/>
  <c r="O487" i="4" s="1"/>
  <c r="AM1104" i="4"/>
  <c r="AA1104" i="4" s="1"/>
  <c r="O1104" i="4" s="1"/>
  <c r="AM328" i="4"/>
  <c r="AA328" i="4" s="1"/>
  <c r="O328" i="4" s="1"/>
  <c r="AM719" i="4"/>
  <c r="AA719" i="4" s="1"/>
  <c r="O719" i="4" s="1"/>
  <c r="AM1085" i="4"/>
  <c r="AA1085" i="4" s="1"/>
  <c r="O1085" i="4" s="1"/>
  <c r="AM206" i="4"/>
  <c r="AA206" i="4" s="1"/>
  <c r="O206" i="4" s="1"/>
  <c r="AM565" i="4"/>
  <c r="AA565" i="4" s="1"/>
  <c r="O565" i="4" s="1"/>
  <c r="AM1004" i="4"/>
  <c r="AA1004" i="4" s="1"/>
  <c r="O1004" i="4" s="1"/>
  <c r="AM137" i="4"/>
  <c r="AA137" i="4" s="1"/>
  <c r="O137" i="4" s="1"/>
  <c r="AM463" i="4"/>
  <c r="AA463" i="4" s="1"/>
  <c r="O463" i="4" s="1"/>
  <c r="AM809" i="4"/>
  <c r="AA809" i="4" s="1"/>
  <c r="O809" i="4" s="1"/>
  <c r="AM1119" i="4"/>
  <c r="AA1119" i="4" s="1"/>
  <c r="O1119" i="4" s="1"/>
  <c r="AM88" i="4"/>
  <c r="AA88" i="4" s="1"/>
  <c r="O88" i="4" s="1"/>
  <c r="AM390" i="4"/>
  <c r="AA390" i="4" s="1"/>
  <c r="O390" i="4" s="1"/>
  <c r="AM724" i="4"/>
  <c r="AA724" i="4" s="1"/>
  <c r="O724" i="4" s="1"/>
  <c r="AM1022" i="4"/>
  <c r="AA1022" i="4" s="1"/>
  <c r="O1022" i="4" s="1"/>
  <c r="AM100" i="4"/>
  <c r="AA100" i="4" s="1"/>
  <c r="O100" i="4" s="1"/>
  <c r="AM373" i="4"/>
  <c r="AA373" i="4" s="1"/>
  <c r="O373" i="4" s="1"/>
  <c r="AM628" i="4"/>
  <c r="AA628" i="4" s="1"/>
  <c r="O628" i="4" s="1"/>
  <c r="AM841" i="4"/>
  <c r="AA841" i="4" s="1"/>
  <c r="O841" i="4" s="1"/>
  <c r="AM1175" i="4"/>
  <c r="AA1175" i="4" s="1"/>
  <c r="O1175" i="4" s="1"/>
  <c r="AM33" i="4"/>
  <c r="AA33" i="4" s="1"/>
  <c r="O33" i="4" s="1"/>
  <c r="AM855" i="4"/>
  <c r="AA855" i="4" s="1"/>
  <c r="O855" i="4" s="1"/>
  <c r="AM116" i="4"/>
  <c r="AA116" i="4" s="1"/>
  <c r="O116" i="4" s="1"/>
  <c r="AM1148" i="4"/>
  <c r="AA1148" i="4" s="1"/>
  <c r="O1148" i="4" s="1"/>
  <c r="AM653" i="4"/>
  <c r="AA653" i="4" s="1"/>
  <c r="O653" i="4" s="1"/>
  <c r="AM307" i="4"/>
  <c r="AA307" i="4" s="1"/>
  <c r="O307" i="4" s="1"/>
  <c r="AM1205" i="4"/>
  <c r="AA1205" i="4" s="1"/>
  <c r="O1205" i="4" s="1"/>
  <c r="AM354" i="4"/>
  <c r="AA354" i="4" s="1"/>
  <c r="O354" i="4" s="1"/>
  <c r="AM1146" i="4"/>
  <c r="AA1146" i="4" s="1"/>
  <c r="O1146" i="4" s="1"/>
  <c r="AM342" i="4"/>
  <c r="AA342" i="4" s="1"/>
  <c r="O342" i="4" s="1"/>
  <c r="AM1006" i="4"/>
  <c r="AA1006" i="4" s="1"/>
  <c r="O1006" i="4" s="1"/>
  <c r="AM396" i="4"/>
  <c r="AA396" i="4" s="1"/>
  <c r="O396" i="4" s="1"/>
  <c r="AM912" i="4"/>
  <c r="AA912" i="4" s="1"/>
  <c r="O912" i="4" s="1"/>
  <c r="AM109" i="4"/>
  <c r="AA109" i="4" s="1"/>
  <c r="O109" i="4" s="1"/>
  <c r="AM540" i="4"/>
  <c r="AA540" i="4" s="1"/>
  <c r="O540" i="4" s="1"/>
  <c r="AM1177" i="4"/>
  <c r="AA1177" i="4" s="1"/>
  <c r="O1177" i="4" s="1"/>
  <c r="AM399" i="4"/>
  <c r="AA399" i="4" s="1"/>
  <c r="O399" i="4" s="1"/>
  <c r="AM777" i="4"/>
  <c r="AA777" i="4" s="1"/>
  <c r="O777" i="4" s="1"/>
  <c r="AM1094" i="4"/>
  <c r="AA1094" i="4" s="1"/>
  <c r="O1094" i="4" s="1"/>
  <c r="AM232" i="4"/>
  <c r="AA232" i="4" s="1"/>
  <c r="O232" i="4" s="1"/>
  <c r="AM629" i="4"/>
  <c r="AA629" i="4" s="1"/>
  <c r="O629" i="4" s="1"/>
  <c r="AM1047" i="4"/>
  <c r="AA1047" i="4" s="1"/>
  <c r="O1047" i="4" s="1"/>
  <c r="AM150" i="4"/>
  <c r="AA150" i="4" s="1"/>
  <c r="O150" i="4" s="1"/>
  <c r="AM442" i="4"/>
  <c r="AA442" i="4" s="1"/>
  <c r="O442" i="4" s="1"/>
  <c r="AM784" i="4"/>
  <c r="AA784" i="4" s="1"/>
  <c r="O784" i="4" s="1"/>
  <c r="AM1108" i="4"/>
  <c r="AA1108" i="4" s="1"/>
  <c r="O1108" i="4" s="1"/>
  <c r="AM95" i="4"/>
  <c r="AA95" i="4" s="1"/>
  <c r="O95" i="4" s="1"/>
  <c r="AM444" i="4"/>
  <c r="AA444" i="4" s="1"/>
  <c r="O444" i="4" s="1"/>
  <c r="AM752" i="4"/>
  <c r="AA752" i="4" s="1"/>
  <c r="O752" i="4" s="1"/>
  <c r="AM1031" i="4"/>
  <c r="AA1031" i="4" s="1"/>
  <c r="O1031" i="4" s="1"/>
  <c r="AM92" i="4"/>
  <c r="AA92" i="4" s="1"/>
  <c r="O92" i="4" s="1"/>
  <c r="AM386" i="4"/>
  <c r="AA386" i="4" s="1"/>
  <c r="O386" i="4" s="1"/>
  <c r="AM641" i="4"/>
  <c r="AA641" i="4" s="1"/>
  <c r="O641" i="4" s="1"/>
  <c r="AM850" i="4"/>
  <c r="AA850" i="4" s="1"/>
  <c r="O850" i="4" s="1"/>
  <c r="AM1178" i="4"/>
  <c r="AA1178" i="4" s="1"/>
  <c r="O1178" i="4" s="1"/>
  <c r="AM26" i="4"/>
  <c r="AA26" i="4" s="1"/>
  <c r="O26" i="4" s="1"/>
  <c r="AM963" i="4"/>
  <c r="AA963" i="4" s="1"/>
  <c r="O963" i="4" s="1"/>
  <c r="AM207" i="4"/>
  <c r="AA207" i="4" s="1"/>
  <c r="O207" i="4" s="1"/>
  <c r="AM1185" i="4"/>
  <c r="AA1185" i="4" s="1"/>
  <c r="O1185" i="4" s="1"/>
  <c r="AM716" i="4"/>
  <c r="AA716" i="4" s="1"/>
  <c r="O716" i="4" s="1"/>
  <c r="AM349" i="4"/>
  <c r="AA349" i="4" s="1"/>
  <c r="O349" i="4" s="1"/>
  <c r="AM1200" i="4"/>
  <c r="AA1200" i="4" s="1"/>
  <c r="O1200" i="4" s="1"/>
  <c r="AM482" i="4"/>
  <c r="AA482" i="4" s="1"/>
  <c r="O482" i="4" s="1"/>
  <c r="AM1190" i="4"/>
  <c r="AA1190" i="4" s="1"/>
  <c r="O1190" i="4" s="1"/>
  <c r="AM370" i="4"/>
  <c r="AA370" i="4" s="1"/>
  <c r="O370" i="4" s="1"/>
  <c r="AM1049" i="4"/>
  <c r="AA1049" i="4" s="1"/>
  <c r="O1049" i="4" s="1"/>
  <c r="AM408" i="4"/>
  <c r="AA408" i="4" s="1"/>
  <c r="O408" i="4" s="1"/>
  <c r="AM983" i="4"/>
  <c r="AA983" i="4" s="1"/>
  <c r="O983" i="4" s="1"/>
  <c r="AM89" i="4"/>
  <c r="AA89" i="4" s="1"/>
  <c r="O89" i="4" s="1"/>
  <c r="AM597" i="4"/>
  <c r="AA597" i="4" s="1"/>
  <c r="O597" i="4" s="1"/>
  <c r="AM1211" i="4"/>
  <c r="AA1211" i="4" s="1"/>
  <c r="O1211" i="4" s="1"/>
  <c r="AM337" i="4"/>
  <c r="AA337" i="4" s="1"/>
  <c r="O337" i="4" s="1"/>
  <c r="AM793" i="4"/>
  <c r="AA793" i="4" s="1"/>
  <c r="O793" i="4" s="1"/>
  <c r="AM1120" i="4"/>
  <c r="AA1120" i="4" s="1"/>
  <c r="O1120" i="4" s="1"/>
  <c r="AM226" i="4"/>
  <c r="AA226" i="4" s="1"/>
  <c r="O226" i="4" s="1"/>
  <c r="AM712" i="4"/>
  <c r="AA712" i="4" s="1"/>
  <c r="O712" i="4" s="1"/>
  <c r="AM1046" i="4"/>
  <c r="AA1046" i="4" s="1"/>
  <c r="O1046" i="4" s="1"/>
  <c r="AM214" i="4"/>
  <c r="AA214" i="4" s="1"/>
  <c r="O214" i="4" s="1"/>
  <c r="AM529" i="4"/>
  <c r="AA529" i="4" s="1"/>
  <c r="O529" i="4" s="1"/>
  <c r="AM832" i="4"/>
  <c r="AA832" i="4" s="1"/>
  <c r="O832" i="4" s="1"/>
  <c r="AM1150" i="4"/>
  <c r="AA1150" i="4" s="1"/>
  <c r="O1150" i="4" s="1"/>
  <c r="AM68" i="4"/>
  <c r="AA68" i="4" s="1"/>
  <c r="O68" i="4" s="1"/>
  <c r="AM451" i="4"/>
  <c r="AA451" i="4" s="1"/>
  <c r="O451" i="4" s="1"/>
  <c r="AM791" i="4"/>
  <c r="AA791" i="4" s="1"/>
  <c r="O791" i="4" s="1"/>
  <c r="AM1070" i="4"/>
  <c r="AA1070" i="4" s="1"/>
  <c r="O1070" i="4" s="1"/>
  <c r="AM91" i="4"/>
  <c r="AA91" i="4" s="1"/>
  <c r="O91" i="4" s="1"/>
  <c r="AM377" i="4"/>
  <c r="AA377" i="4" s="1"/>
  <c r="O377" i="4" s="1"/>
  <c r="AM637" i="4"/>
  <c r="AA637" i="4" s="1"/>
  <c r="O637" i="4" s="1"/>
  <c r="AM916" i="4"/>
  <c r="AA916" i="4" s="1"/>
  <c r="O916" i="4" s="1"/>
  <c r="AM1199" i="4"/>
  <c r="AA1199" i="4" s="1"/>
  <c r="O1199" i="4" s="1"/>
  <c r="AM183" i="4"/>
  <c r="AA183" i="4" s="1"/>
  <c r="O183" i="4" s="1"/>
  <c r="AM1011" i="4"/>
  <c r="AA1011" i="4" s="1"/>
  <c r="O1011" i="4" s="1"/>
  <c r="AM235" i="4"/>
  <c r="AA235" i="4" s="1"/>
  <c r="O235" i="4" s="1"/>
  <c r="AM845" i="4"/>
  <c r="AA845" i="4" s="1"/>
  <c r="O845" i="4" s="1"/>
  <c r="AM383" i="4"/>
  <c r="AA383" i="4" s="1"/>
  <c r="O383" i="4" s="1"/>
  <c r="AM1244" i="4"/>
  <c r="AA1244" i="4" s="1"/>
  <c r="O1244" i="4" s="1"/>
  <c r="AM504" i="4"/>
  <c r="AA504" i="4" s="1"/>
  <c r="O504" i="4" s="1"/>
  <c r="AM1247" i="4"/>
  <c r="AA1247" i="4" s="1"/>
  <c r="O1247" i="4" s="1"/>
  <c r="AM388" i="4"/>
  <c r="AA388" i="4" s="1"/>
  <c r="O388" i="4" s="1"/>
  <c r="AM1103" i="4"/>
  <c r="AA1103" i="4" s="1"/>
  <c r="O1103" i="4" s="1"/>
  <c r="AM446" i="4"/>
  <c r="AA446" i="4" s="1"/>
  <c r="O446" i="4" s="1"/>
  <c r="AM954" i="4"/>
  <c r="AA954" i="4" s="1"/>
  <c r="O954" i="4" s="1"/>
  <c r="AM112" i="4"/>
  <c r="AA112" i="4" s="1"/>
  <c r="O112" i="4" s="1"/>
  <c r="AM694" i="4"/>
  <c r="AA694" i="4" s="1"/>
  <c r="O694" i="4" s="1"/>
  <c r="AM1219" i="4"/>
  <c r="AA1219" i="4" s="1"/>
  <c r="O1219" i="4" s="1"/>
  <c r="AM367" i="4"/>
  <c r="AA367" i="4" s="1"/>
  <c r="O367" i="4" s="1"/>
  <c r="AM811" i="4"/>
  <c r="AA811" i="4" s="1"/>
  <c r="O811" i="4" s="1"/>
  <c r="AM1157" i="4"/>
  <c r="AA1157" i="4" s="1"/>
  <c r="O1157" i="4" s="1"/>
  <c r="AM239" i="4"/>
  <c r="AA239" i="4" s="1"/>
  <c r="O239" i="4" s="1"/>
  <c r="AM737" i="4"/>
  <c r="AA737" i="4" s="1"/>
  <c r="O737" i="4" s="1"/>
  <c r="AM1081" i="4"/>
  <c r="AA1081" i="4" s="1"/>
  <c r="O1081" i="4" s="1"/>
  <c r="AM213" i="4"/>
  <c r="AA213" i="4" s="1"/>
  <c r="O213" i="4" s="1"/>
  <c r="AM496" i="4"/>
  <c r="AA496" i="4" s="1"/>
  <c r="O496" i="4" s="1"/>
  <c r="AM825" i="4"/>
  <c r="AA825" i="4" s="1"/>
  <c r="O825" i="4" s="1"/>
  <c r="AM1174" i="4"/>
  <c r="AA1174" i="4" s="1"/>
  <c r="O1174" i="4" s="1"/>
  <c r="AM159" i="4"/>
  <c r="AA159" i="4" s="1"/>
  <c r="O159" i="4" s="1"/>
  <c r="AM508" i="4"/>
  <c r="AA508" i="4" s="1"/>
  <c r="O508" i="4" s="1"/>
  <c r="AM800" i="4"/>
  <c r="AA800" i="4" s="1"/>
  <c r="O800" i="4" s="1"/>
  <c r="AM1105" i="4"/>
  <c r="AA1105" i="4" s="1"/>
  <c r="O1105" i="4" s="1"/>
  <c r="AM104" i="4"/>
  <c r="AA104" i="4" s="1"/>
  <c r="O104" i="4" s="1"/>
  <c r="AM400" i="4"/>
  <c r="AA400" i="4" s="1"/>
  <c r="O400" i="4" s="1"/>
  <c r="AM601" i="4"/>
  <c r="AA601" i="4" s="1"/>
  <c r="O601" i="4" s="1"/>
  <c r="AM896" i="4"/>
  <c r="AA896" i="4" s="1"/>
  <c r="O896" i="4" s="1"/>
  <c r="AM1207" i="4"/>
  <c r="AA1207" i="4" s="1"/>
  <c r="O1207" i="4" s="1"/>
  <c r="AM304" i="4"/>
  <c r="AA304" i="4" s="1"/>
  <c r="O304" i="4" s="1"/>
  <c r="AM1251" i="4"/>
  <c r="AA1251" i="4" s="1"/>
  <c r="O1251" i="4" s="1"/>
  <c r="AM274" i="4"/>
  <c r="AA274" i="4" s="1"/>
  <c r="O274" i="4" s="1"/>
  <c r="AM17" i="4"/>
  <c r="AA17" i="4" s="1"/>
  <c r="O17" i="4" s="1"/>
  <c r="AM948" i="4"/>
  <c r="AA948" i="4" s="1"/>
  <c r="O948" i="4" s="1"/>
  <c r="AM420" i="4"/>
  <c r="AA420" i="4" s="1"/>
  <c r="O420" i="4" s="1"/>
  <c r="AM720" i="4"/>
  <c r="AA720" i="4" s="1"/>
  <c r="O720" i="4" s="1"/>
  <c r="AM445" i="4"/>
  <c r="AA445" i="4" s="1"/>
  <c r="O445" i="4" s="1"/>
  <c r="AM1126" i="4"/>
  <c r="AA1126" i="4" s="1"/>
  <c r="O1126" i="4" s="1"/>
  <c r="AM452" i="4"/>
  <c r="AA452" i="4" s="1"/>
  <c r="O452" i="4" s="1"/>
  <c r="AM996" i="4"/>
  <c r="AA996" i="4" s="1"/>
  <c r="O996" i="4" s="1"/>
  <c r="AM209" i="4"/>
  <c r="AA209" i="4" s="1"/>
  <c r="O209" i="4" s="1"/>
  <c r="AM721" i="4"/>
  <c r="AA721" i="4" s="1"/>
  <c r="O721" i="4" s="1"/>
  <c r="AM1239" i="4"/>
  <c r="AA1239" i="4" s="1"/>
  <c r="O1239" i="4" s="1"/>
  <c r="AM430" i="4"/>
  <c r="AA430" i="4" s="1"/>
  <c r="O430" i="4" s="1"/>
  <c r="AM816" i="4"/>
  <c r="AA816" i="4" s="1"/>
  <c r="O816" i="4" s="1"/>
  <c r="AM1161" i="4"/>
  <c r="AA1161" i="4" s="1"/>
  <c r="O1161" i="4" s="1"/>
  <c r="AM282" i="4"/>
  <c r="AA282" i="4" s="1"/>
  <c r="O282" i="4" s="1"/>
  <c r="AM758" i="4"/>
  <c r="AA758" i="4" s="1"/>
  <c r="O758" i="4" s="1"/>
  <c r="AM1128" i="4"/>
  <c r="AA1128" i="4" s="1"/>
  <c r="O1128" i="4" s="1"/>
  <c r="AM249" i="4"/>
  <c r="AA249" i="4" s="1"/>
  <c r="O249" i="4" s="1"/>
  <c r="AM492" i="4"/>
  <c r="AA492" i="4" s="1"/>
  <c r="O492" i="4" s="1"/>
  <c r="AM886" i="4"/>
  <c r="AA886" i="4" s="1"/>
  <c r="O886" i="4" s="1"/>
  <c r="AM1182" i="4"/>
  <c r="AA1182" i="4" s="1"/>
  <c r="O1182" i="4" s="1"/>
  <c r="AM220" i="4"/>
  <c r="AA220" i="4" s="1"/>
  <c r="O220" i="4" s="1"/>
  <c r="AM458" i="4"/>
  <c r="AA458" i="4" s="1"/>
  <c r="O458" i="4" s="1"/>
  <c r="AM834" i="4"/>
  <c r="AA834" i="4" s="1"/>
  <c r="O834" i="4" s="1"/>
  <c r="AM1125" i="4"/>
  <c r="AA1125" i="4" s="1"/>
  <c r="O1125" i="4" s="1"/>
  <c r="AM146" i="4"/>
  <c r="AA146" i="4" s="1"/>
  <c r="O146" i="4" s="1"/>
  <c r="AM427" i="4"/>
  <c r="AA427" i="4" s="1"/>
  <c r="O427" i="4" s="1"/>
  <c r="AM711" i="4"/>
  <c r="AA711" i="4" s="1"/>
  <c r="O711" i="4" s="1"/>
  <c r="AM908" i="4"/>
  <c r="AA908" i="4" s="1"/>
  <c r="O908" i="4" s="1"/>
  <c r="AM1214" i="4"/>
  <c r="AA1214" i="4" s="1"/>
  <c r="O1214" i="4" s="1"/>
  <c r="AM382" i="4"/>
  <c r="AA382" i="4" s="1"/>
  <c r="O382" i="4" s="1"/>
  <c r="AM38" i="4"/>
  <c r="AA38" i="4" s="1"/>
  <c r="O38" i="4" s="1"/>
  <c r="AM350" i="4"/>
  <c r="AA350" i="4" s="1"/>
  <c r="O350" i="4" s="1"/>
  <c r="AM65" i="4"/>
  <c r="AA65" i="4" s="1"/>
  <c r="O65" i="4" s="1"/>
  <c r="AM939" i="4"/>
  <c r="AA939" i="4" s="1"/>
  <c r="O939" i="4" s="1"/>
  <c r="AM488" i="4"/>
  <c r="AA488" i="4" s="1"/>
  <c r="O488" i="4" s="1"/>
  <c r="AM795" i="4"/>
  <c r="AA795" i="4" s="1"/>
  <c r="O795" i="4" s="1"/>
  <c r="AM69" i="4"/>
  <c r="AA69" i="4" s="1"/>
  <c r="O69" i="4" s="1"/>
  <c r="AM498" i="4"/>
  <c r="AA498" i="4" s="1"/>
  <c r="O498" i="4" s="1"/>
  <c r="AM1159" i="4"/>
  <c r="AA1159" i="4" s="1"/>
  <c r="O1159" i="4" s="1"/>
  <c r="AM605" i="4"/>
  <c r="AA605" i="4" s="1"/>
  <c r="O605" i="4" s="1"/>
  <c r="AM657" i="4"/>
  <c r="AA657" i="4" s="1"/>
  <c r="O657" i="4" s="1"/>
  <c r="AM425" i="4"/>
  <c r="AA425" i="4" s="1"/>
  <c r="O425" i="4" s="1"/>
  <c r="AM1075" i="4"/>
  <c r="AA1075" i="4" s="1"/>
  <c r="O1075" i="4" s="1"/>
  <c r="AM836" i="4"/>
  <c r="AA836" i="4" s="1"/>
  <c r="O836" i="4" s="1"/>
  <c r="AM203" i="4"/>
  <c r="AA203" i="4" s="1"/>
  <c r="O203" i="4" s="1"/>
  <c r="AM1017" i="4"/>
  <c r="AA1017" i="4" s="1"/>
  <c r="O1017" i="4" s="1"/>
  <c r="AM1023" i="4"/>
  <c r="AA1023" i="4" s="1"/>
  <c r="O1023" i="4" s="1"/>
  <c r="AM1192" i="4"/>
  <c r="AA1192" i="4" s="1"/>
  <c r="O1192" i="4" s="1"/>
  <c r="AM636" i="4"/>
  <c r="AA636" i="4" s="1"/>
  <c r="O636" i="4" s="1"/>
  <c r="AM934" i="4"/>
  <c r="AA934" i="4" s="1"/>
  <c r="O934" i="4" s="1"/>
  <c r="AM477" i="4"/>
  <c r="AA477" i="4" s="1"/>
  <c r="O477" i="4" s="1"/>
  <c r="AM356" i="4"/>
  <c r="AA356" i="4" s="1"/>
  <c r="O356" i="4" s="1"/>
  <c r="AM130" i="4"/>
  <c r="AA130" i="4" s="1"/>
  <c r="O130" i="4" s="1"/>
  <c r="AM302" i="4"/>
  <c r="AA302" i="4" s="1"/>
  <c r="O302" i="4" s="1"/>
  <c r="AM181" i="4"/>
  <c r="AA181" i="4" s="1"/>
  <c r="O181" i="4" s="1"/>
  <c r="AM429" i="4"/>
  <c r="AA429" i="4" s="1"/>
  <c r="O429" i="4" s="1"/>
  <c r="AM124" i="4"/>
  <c r="AA124" i="4" s="1"/>
  <c r="O124" i="4" s="1"/>
  <c r="AM57" i="4"/>
  <c r="AA57" i="4" s="1"/>
  <c r="O57" i="4" s="1"/>
  <c r="AM338" i="4"/>
  <c r="AA338" i="4" s="1"/>
  <c r="O338" i="4" s="1"/>
  <c r="AM1269" i="4"/>
  <c r="AA1269" i="4" s="1"/>
  <c r="O1269" i="4" s="1"/>
  <c r="AM1133" i="4"/>
  <c r="AA1133" i="4" s="1"/>
  <c r="O1133" i="4" s="1"/>
  <c r="AM751" i="4"/>
  <c r="AA751" i="4" s="1"/>
  <c r="O751" i="4" s="1"/>
  <c r="AM708" i="4"/>
  <c r="AA708" i="4" s="1"/>
  <c r="O708" i="4" s="1"/>
  <c r="AM943" i="4"/>
  <c r="AA943" i="4" s="1"/>
  <c r="O943" i="4" s="1"/>
  <c r="AM211" i="4"/>
  <c r="AA211" i="4" s="1"/>
  <c r="O211" i="4" s="1"/>
  <c r="AM670" i="4"/>
  <c r="AA670" i="4" s="1"/>
  <c r="O670" i="4" s="1"/>
  <c r="AM134" i="4"/>
  <c r="AA134" i="4" s="1"/>
  <c r="O134" i="4" s="1"/>
  <c r="AM23" i="4"/>
  <c r="AA23" i="4" s="1"/>
  <c r="O23" i="4" s="1"/>
  <c r="AM622" i="4"/>
  <c r="AA622" i="4" s="1"/>
  <c r="O622" i="4" s="1"/>
  <c r="AM869" i="4"/>
  <c r="AA869" i="4" s="1"/>
  <c r="O869" i="4" s="1"/>
  <c r="AM578" i="4"/>
  <c r="AA578" i="4" s="1"/>
  <c r="O578" i="4" s="1"/>
  <c r="AM202" i="4"/>
  <c r="AA202" i="4" s="1"/>
  <c r="O202" i="4" s="1"/>
  <c r="AM53" i="4"/>
  <c r="AA53" i="4" s="1"/>
  <c r="O53" i="4" s="1"/>
  <c r="AM682" i="4"/>
  <c r="AA682" i="4" s="1"/>
  <c r="O682" i="4" s="1"/>
  <c r="AM857" i="4"/>
  <c r="AA857" i="4" s="1"/>
  <c r="O857" i="4" s="1"/>
  <c r="AM499" i="4"/>
  <c r="AA499" i="4" s="1"/>
  <c r="O499" i="4" s="1"/>
  <c r="AM401" i="4"/>
  <c r="AA401" i="4" s="1"/>
  <c r="O401" i="4" s="1"/>
  <c r="AM1169" i="4"/>
  <c r="AA1169" i="4" s="1"/>
  <c r="O1169" i="4" s="1"/>
  <c r="AM662" i="4"/>
  <c r="AA662" i="4" s="1"/>
  <c r="O662" i="4" s="1"/>
  <c r="AM1270" i="4"/>
  <c r="AA1270" i="4" s="1"/>
  <c r="O1270" i="4" s="1"/>
  <c r="AM1257" i="4"/>
  <c r="AA1257" i="4" s="1"/>
  <c r="O1257" i="4" s="1"/>
  <c r="AM431" i="4"/>
  <c r="AA431" i="4" s="1"/>
  <c r="O431" i="4" s="1"/>
  <c r="AM938" i="4"/>
  <c r="AA938" i="4" s="1"/>
  <c r="O938" i="4" s="1"/>
  <c r="AM31" i="4"/>
  <c r="AA31" i="4" s="1"/>
  <c r="O31" i="4" s="1"/>
  <c r="AM1109" i="4"/>
  <c r="AA1109" i="4" s="1"/>
  <c r="O1109" i="4" s="1"/>
  <c r="AM343" i="4"/>
  <c r="AA343" i="4" s="1"/>
  <c r="O343" i="4" s="1"/>
  <c r="AM586" i="4"/>
  <c r="AA586" i="4" s="1"/>
  <c r="O586" i="4" s="1"/>
  <c r="AM1203" i="4"/>
  <c r="AA1203" i="4" s="1"/>
  <c r="O1203" i="4" s="1"/>
  <c r="AM324" i="4"/>
  <c r="AA324" i="4" s="1"/>
  <c r="O324" i="4" s="1"/>
  <c r="AM1106" i="4"/>
  <c r="AA1106" i="4" s="1"/>
  <c r="O1106" i="4" s="1"/>
  <c r="AM108" i="4"/>
  <c r="AA108" i="4" s="1"/>
  <c r="O108" i="4" s="1"/>
  <c r="AM634" i="4"/>
  <c r="AA634" i="4" s="1"/>
  <c r="O634" i="4" s="1"/>
  <c r="AM1176" i="4"/>
  <c r="AA1176" i="4" s="1"/>
  <c r="O1176" i="4" s="1"/>
  <c r="AM156" i="4"/>
  <c r="AA156" i="4" s="1"/>
  <c r="O156" i="4" s="1"/>
  <c r="AM70" i="4"/>
  <c r="AA70" i="4" s="1"/>
  <c r="O70" i="4" s="1"/>
  <c r="AM807" i="4"/>
  <c r="AA807" i="4" s="1"/>
  <c r="O807" i="4" s="1"/>
  <c r="AM416" i="4"/>
  <c r="AA416" i="4" s="1"/>
  <c r="O416" i="4" s="1"/>
  <c r="AM972" i="4"/>
  <c r="AA972" i="4" s="1"/>
  <c r="O972" i="4" s="1"/>
  <c r="AM1138" i="4"/>
  <c r="AA1138" i="4" s="1"/>
  <c r="O1138" i="4" s="1"/>
  <c r="AM1123" i="4"/>
  <c r="AA1123" i="4" s="1"/>
  <c r="O1123" i="4" s="1"/>
  <c r="AM1168" i="4"/>
  <c r="AA1168" i="4" s="1"/>
  <c r="O1168" i="4" s="1"/>
  <c r="AM994" i="4"/>
  <c r="AA994" i="4" s="1"/>
  <c r="O994" i="4" s="1"/>
  <c r="AM125" i="4"/>
  <c r="AA125" i="4" s="1"/>
  <c r="O125" i="4" s="1"/>
  <c r="AM546" i="4"/>
  <c r="AA546" i="4" s="1"/>
  <c r="O546" i="4" s="1"/>
  <c r="AM1263" i="4"/>
  <c r="AA1263" i="4" s="1"/>
  <c r="O1263" i="4" s="1"/>
  <c r="AM593" i="4"/>
  <c r="AA593" i="4" s="1"/>
  <c r="O593" i="4" s="1"/>
  <c r="AM1260" i="4"/>
  <c r="AA1260" i="4" s="1"/>
  <c r="O1260" i="4" s="1"/>
  <c r="AM317" i="4"/>
  <c r="AA317" i="4" s="1"/>
  <c r="O317" i="4" s="1"/>
  <c r="AM880" i="4"/>
  <c r="AA880" i="4" s="1"/>
  <c r="O880" i="4" s="1"/>
  <c r="AM1050" i="4"/>
  <c r="AA1050" i="4" s="1"/>
  <c r="O1050" i="4" s="1"/>
  <c r="AM296" i="4"/>
  <c r="AA296" i="4" s="1"/>
  <c r="O296" i="4" s="1"/>
  <c r="AM734" i="4"/>
  <c r="AA734" i="4" s="1"/>
  <c r="O734" i="4" s="1"/>
  <c r="AM351" i="4"/>
  <c r="AA351" i="4" s="1"/>
  <c r="O351" i="4" s="1"/>
  <c r="AM1052" i="4"/>
  <c r="AA1052" i="4" s="1"/>
  <c r="O1052" i="4" s="1"/>
  <c r="AM664" i="4"/>
  <c r="AA664" i="4" s="1"/>
  <c r="O664" i="4" s="1"/>
  <c r="AM494" i="4"/>
  <c r="AA494" i="4" s="1"/>
  <c r="O494" i="4" s="1"/>
  <c r="AM778" i="4"/>
  <c r="AA778" i="4" s="1"/>
  <c r="O778" i="4" s="1"/>
  <c r="AM37" i="4"/>
  <c r="AA37" i="4" s="1"/>
  <c r="O37" i="4" s="1"/>
  <c r="AM749" i="4"/>
  <c r="AA749" i="4" s="1"/>
  <c r="O749" i="4" s="1"/>
  <c r="AM1014" i="4"/>
  <c r="AA1014" i="4" s="1"/>
  <c r="O1014" i="4" s="1"/>
  <c r="AM699" i="4"/>
  <c r="AA699" i="4" s="1"/>
  <c r="O699" i="4" s="1"/>
  <c r="AM623" i="4"/>
  <c r="AA623" i="4" s="1"/>
  <c r="O623" i="4" s="1"/>
  <c r="AM917" i="4"/>
  <c r="AA917" i="4" s="1"/>
  <c r="O917" i="4" s="1"/>
  <c r="AM666" i="4"/>
  <c r="AA666" i="4" s="1"/>
  <c r="O666" i="4" s="1"/>
  <c r="AM1055" i="4"/>
  <c r="AA1055" i="4" s="1"/>
  <c r="O1055" i="4" s="1"/>
  <c r="AM75" i="4"/>
  <c r="AA75" i="4" s="1"/>
  <c r="O75" i="4" s="1"/>
  <c r="AM757" i="4"/>
  <c r="AA757" i="4" s="1"/>
  <c r="O757" i="4" s="1"/>
  <c r="AM11" i="4"/>
  <c r="AA11" i="4" s="1"/>
  <c r="O11" i="4" s="1"/>
  <c r="AM1008" i="4"/>
  <c r="AA1008" i="4" s="1"/>
  <c r="O1008" i="4" s="1"/>
  <c r="AM785" i="4"/>
  <c r="AA785" i="4" s="1"/>
  <c r="O785" i="4" s="1"/>
  <c r="AM443" i="4"/>
  <c r="AA443" i="4" s="1"/>
  <c r="O443" i="4" s="1"/>
  <c r="AM973" i="4"/>
  <c r="AA973" i="4" s="1"/>
  <c r="O973" i="4" s="1"/>
  <c r="AM142" i="4"/>
  <c r="AA142" i="4" s="1"/>
  <c r="O142" i="4" s="1"/>
  <c r="AM1241" i="4"/>
  <c r="AA1241" i="4" s="1"/>
  <c r="O1241" i="4" s="1"/>
  <c r="AM789" i="4"/>
  <c r="AA789" i="4" s="1"/>
  <c r="O789" i="4" s="1"/>
  <c r="AM255" i="4"/>
  <c r="AA255" i="4" s="1"/>
  <c r="O255" i="4" s="1"/>
  <c r="AM173" i="4"/>
  <c r="AA173" i="4" s="1"/>
  <c r="O173" i="4" s="1"/>
  <c r="AM413" i="4"/>
  <c r="AA413" i="4" s="1"/>
  <c r="O413" i="4" s="1"/>
  <c r="AM1118" i="4"/>
  <c r="AA1118" i="4" s="1"/>
  <c r="O1118" i="4" s="1"/>
  <c r="AM506" i="4"/>
  <c r="AA506" i="4" s="1"/>
  <c r="O506" i="4" s="1"/>
  <c r="AM780" i="4"/>
  <c r="AA780" i="4" s="1"/>
  <c r="O780" i="4" s="1"/>
  <c r="AM441" i="4"/>
  <c r="AA441" i="4" s="1"/>
  <c r="O441" i="4" s="1"/>
  <c r="AM549" i="4"/>
  <c r="AA549" i="4" s="1"/>
  <c r="O549" i="4" s="1"/>
  <c r="AM933" i="4"/>
  <c r="AA933" i="4" s="1"/>
  <c r="O933" i="4" s="1"/>
  <c r="AM702" i="4"/>
  <c r="AA702" i="4" s="1"/>
  <c r="O702" i="4" s="1"/>
  <c r="AM1236" i="4"/>
  <c r="AA1236" i="4" s="1"/>
  <c r="O1236" i="4" s="1"/>
  <c r="AM979" i="4"/>
  <c r="AA979" i="4" s="1"/>
  <c r="O979" i="4" s="1"/>
  <c r="AM433" i="4"/>
  <c r="AA433" i="4" s="1"/>
  <c r="O433" i="4" s="1"/>
  <c r="AM1223" i="4"/>
  <c r="AA1223" i="4" s="1"/>
  <c r="O1223" i="4" s="1"/>
  <c r="AM646" i="4"/>
  <c r="AA646" i="4" s="1"/>
  <c r="O646" i="4" s="1"/>
  <c r="AM1155" i="4"/>
  <c r="AA1155" i="4" s="1"/>
  <c r="O1155" i="4" s="1"/>
  <c r="AM201" i="4"/>
  <c r="AA201" i="4" s="1"/>
  <c r="O201" i="4" s="1"/>
  <c r="AM486" i="4"/>
  <c r="AA486" i="4" s="1"/>
  <c r="O486" i="4" s="1"/>
  <c r="AM1035" i="4"/>
  <c r="AA1035" i="4" s="1"/>
  <c r="O1035" i="4" s="1"/>
  <c r="AM148" i="4"/>
  <c r="AA148" i="4" s="1"/>
  <c r="O148" i="4" s="1"/>
  <c r="AM335" i="4"/>
  <c r="AA335" i="4" s="1"/>
  <c r="O335" i="4" s="1"/>
  <c r="AM172" i="4"/>
  <c r="AA172" i="4" s="1"/>
  <c r="O172" i="4" s="1"/>
  <c r="AM1010" i="4"/>
  <c r="AA1010" i="4" s="1"/>
  <c r="O1010" i="4" s="1"/>
  <c r="AM66" i="4"/>
  <c r="AA66" i="4" s="1"/>
  <c r="O66" i="4" s="1"/>
  <c r="AM1213" i="4"/>
  <c r="AA1213" i="4" s="1"/>
  <c r="O1213" i="4" s="1"/>
  <c r="AM1071" i="4"/>
  <c r="AA1071" i="4" s="1"/>
  <c r="O1071" i="4" s="1"/>
  <c r="AM517" i="4"/>
  <c r="AA517" i="4" s="1"/>
  <c r="O517" i="4" s="1"/>
  <c r="AM1184" i="4"/>
  <c r="AA1184" i="4" s="1"/>
  <c r="O1184" i="4" s="1"/>
  <c r="AM999" i="4"/>
  <c r="AA999" i="4" s="1"/>
  <c r="O999" i="4" s="1"/>
  <c r="AM219" i="4"/>
  <c r="AA219" i="4" s="1"/>
  <c r="O219" i="4" s="1"/>
  <c r="AM436" i="4"/>
  <c r="AA436" i="4" s="1"/>
  <c r="O436" i="4" s="1"/>
  <c r="AM1086" i="4"/>
  <c r="AA1086" i="4" s="1"/>
  <c r="O1086" i="4" s="1"/>
  <c r="AM1152" i="4"/>
  <c r="AA1152" i="4" s="1"/>
  <c r="O1152" i="4" s="1"/>
  <c r="AM1198" i="4"/>
  <c r="AA1198" i="4" s="1"/>
  <c r="O1198" i="4" s="1"/>
  <c r="AM804" i="4"/>
  <c r="AA804" i="4" s="1"/>
  <c r="O804" i="4" s="1"/>
  <c r="AM846" i="4"/>
  <c r="AA846" i="4" s="1"/>
  <c r="O846" i="4" s="1"/>
  <c r="AM254" i="4"/>
  <c r="AA254" i="4" s="1"/>
  <c r="O254" i="4" s="1"/>
  <c r="AM319" i="4"/>
  <c r="AA319" i="4" s="1"/>
  <c r="O319" i="4" s="1"/>
  <c r="AM394" i="4"/>
  <c r="AA394" i="4" s="1"/>
  <c r="O394" i="4" s="1"/>
  <c r="AM1172" i="4"/>
  <c r="AA1172" i="4" s="1"/>
  <c r="O1172" i="4" s="1"/>
  <c r="AM61" i="4"/>
  <c r="AA61" i="4" s="1"/>
  <c r="O61" i="4" s="1"/>
  <c r="AM1151" i="4"/>
  <c r="AA1151" i="4" s="1"/>
  <c r="O1151" i="4" s="1"/>
  <c r="AM686" i="4"/>
  <c r="AA686" i="4" s="1"/>
  <c r="O686" i="4" s="1"/>
  <c r="AM160" i="4"/>
  <c r="AA160" i="4" s="1"/>
  <c r="O160" i="4" s="1"/>
  <c r="AM797" i="4"/>
  <c r="AA797" i="4" s="1"/>
  <c r="O797" i="4" s="1"/>
  <c r="AM165" i="4"/>
  <c r="AA165" i="4" s="1"/>
  <c r="O165" i="4" s="1"/>
  <c r="AM583" i="4"/>
  <c r="AA583" i="4" s="1"/>
  <c r="O583" i="4" s="1"/>
  <c r="AM126" i="4"/>
  <c r="AA126" i="4" s="1"/>
  <c r="O126" i="4" s="1"/>
  <c r="AM691" i="4"/>
  <c r="AA691" i="4" s="1"/>
  <c r="O691" i="4" s="1"/>
  <c r="AM48" i="4"/>
  <c r="AA48" i="4" s="1"/>
  <c r="O48" i="4" s="1"/>
  <c r="AM875" i="4"/>
  <c r="AA875" i="4" s="1"/>
  <c r="O875" i="4" s="1"/>
  <c r="AM167" i="4"/>
  <c r="AA167" i="4" s="1"/>
  <c r="O167" i="4" s="1"/>
  <c r="AM937" i="4"/>
  <c r="AA937" i="4" s="1"/>
  <c r="O937" i="4" s="1"/>
  <c r="AM630" i="4"/>
  <c r="AA630" i="4" s="1"/>
  <c r="O630" i="4" s="1"/>
  <c r="AM421" i="4"/>
  <c r="AA421" i="4" s="1"/>
  <c r="O421" i="4" s="1"/>
  <c r="AM473" i="4"/>
  <c r="AA473" i="4" s="1"/>
  <c r="O473" i="4" s="1"/>
  <c r="AM803" i="4"/>
  <c r="AA803" i="4" s="1"/>
  <c r="O803" i="4" s="1"/>
  <c r="AM1164" i="4"/>
  <c r="AA1164" i="4" s="1"/>
  <c r="O1164" i="4" s="1"/>
  <c r="AM208" i="4"/>
  <c r="AA208" i="4" s="1"/>
  <c r="O208" i="4" s="1"/>
  <c r="AM422" i="4"/>
  <c r="AA422" i="4" s="1"/>
  <c r="O422" i="4" s="1"/>
  <c r="AM782" i="4"/>
  <c r="AA782" i="4" s="1"/>
  <c r="O782" i="4" s="1"/>
  <c r="AM490" i="4"/>
  <c r="AA490" i="4" s="1"/>
  <c r="O490" i="4" s="1"/>
  <c r="AM1005" i="4"/>
  <c r="AA1005" i="4" s="1"/>
  <c r="O1005" i="4" s="1"/>
  <c r="AM320" i="4"/>
  <c r="AA320" i="4" s="1"/>
  <c r="O320" i="4" s="1"/>
  <c r="AM1090" i="4"/>
  <c r="AA1090" i="4" s="1"/>
  <c r="O1090" i="4" s="1"/>
  <c r="AM690" i="4"/>
  <c r="AA690" i="4" s="1"/>
  <c r="O690" i="4" s="1"/>
  <c r="AM1255" i="4"/>
  <c r="AA1255" i="4" s="1"/>
  <c r="O1255" i="4" s="1"/>
  <c r="AM936" i="4"/>
  <c r="AA936" i="4" s="1"/>
  <c r="O936" i="4" s="1"/>
  <c r="AM368" i="4"/>
  <c r="AA368" i="4" s="1"/>
  <c r="O368" i="4" s="1"/>
  <c r="AM1186" i="4"/>
  <c r="AA1186" i="4" s="1"/>
  <c r="O1186" i="4" s="1"/>
  <c r="AM1012" i="4"/>
  <c r="AA1012" i="4" s="1"/>
  <c r="O1012" i="4" s="1"/>
  <c r="AM309" i="4"/>
  <c r="AA309" i="4" s="1"/>
  <c r="O309" i="4" s="1"/>
  <c r="AM610" i="4"/>
  <c r="AA610" i="4" s="1"/>
  <c r="O610" i="4" s="1"/>
  <c r="AM1229" i="4"/>
  <c r="AA1229" i="4" s="1"/>
  <c r="O1229" i="4" s="1"/>
  <c r="AM696" i="4"/>
  <c r="AA696" i="4" s="1"/>
  <c r="O696" i="4" s="1"/>
  <c r="AM829" i="4"/>
  <c r="AA829" i="4" s="1"/>
  <c r="O829" i="4" s="1"/>
  <c r="AM820" i="4"/>
  <c r="AA820" i="4" s="1"/>
  <c r="O820" i="4" s="1"/>
  <c r="AM561" i="4"/>
  <c r="AA561" i="4" s="1"/>
  <c r="O561" i="4" s="1"/>
  <c r="AM602" i="4"/>
  <c r="AA602" i="4" s="1"/>
  <c r="O602" i="4" s="1"/>
  <c r="AM874" i="4"/>
  <c r="AA874" i="4" s="1"/>
  <c r="O874" i="4" s="1"/>
  <c r="AM525" i="4"/>
  <c r="AA525" i="4" s="1"/>
  <c r="O525" i="4" s="1"/>
  <c r="AM1038" i="4"/>
  <c r="AA1038" i="4" s="1"/>
  <c r="O1038" i="4" s="1"/>
  <c r="AM331" i="4"/>
  <c r="AA331" i="4" s="1"/>
  <c r="O331" i="4" s="1"/>
  <c r="AM842" i="4"/>
  <c r="AA842" i="4" s="1"/>
  <c r="O842" i="4" s="1"/>
  <c r="AM1056" i="4"/>
  <c r="AA1056" i="4" s="1"/>
  <c r="O1056" i="4" s="1"/>
  <c r="AM316" i="4"/>
  <c r="AA316" i="4" s="1"/>
  <c r="O316" i="4" s="1"/>
  <c r="AM1122" i="4"/>
  <c r="AA1122" i="4" s="1"/>
  <c r="O1122" i="4" s="1"/>
  <c r="AM678" i="4"/>
  <c r="AA678" i="4" s="1"/>
  <c r="O678" i="4" s="1"/>
  <c r="AM171" i="4"/>
  <c r="AA171" i="4" s="1"/>
  <c r="O171" i="4" s="1"/>
  <c r="AM1040" i="4"/>
  <c r="AA1040" i="4" s="1"/>
  <c r="O1040" i="4" s="1"/>
  <c r="AM1024" i="4"/>
  <c r="AA1024" i="4" s="1"/>
  <c r="O1024" i="4" s="1"/>
  <c r="AM152" i="4"/>
  <c r="AA152" i="4" s="1"/>
  <c r="O152" i="4" s="1"/>
  <c r="AM478" i="4"/>
  <c r="AA478" i="4" s="1"/>
  <c r="O478" i="4" s="1"/>
  <c r="AM599" i="4"/>
  <c r="AA599" i="4" s="1"/>
  <c r="O599" i="4" s="1"/>
  <c r="AM1197" i="4"/>
  <c r="AA1197" i="4" s="1"/>
  <c r="O1197" i="4" s="1"/>
  <c r="AM74" i="4"/>
  <c r="AA74" i="4" s="1"/>
  <c r="O74" i="4" s="1"/>
  <c r="AM352" i="4"/>
  <c r="AA352" i="4" s="1"/>
  <c r="O352" i="4" s="1"/>
  <c r="AM155" i="4"/>
  <c r="AA155" i="4" s="1"/>
  <c r="O155" i="4" s="1"/>
  <c r="AM663" i="4"/>
  <c r="AA663" i="4" s="1"/>
  <c r="O663" i="4" s="1"/>
  <c r="AM1117" i="4"/>
  <c r="AA1117" i="4" s="1"/>
  <c r="O1117" i="4" s="1"/>
  <c r="AM575" i="4"/>
  <c r="AA575" i="4" s="1"/>
  <c r="O575" i="4" s="1"/>
  <c r="AM1144" i="4"/>
  <c r="AA1144" i="4" s="1"/>
  <c r="O1144" i="4" s="1"/>
  <c r="AM405" i="4"/>
  <c r="AA405" i="4" s="1"/>
  <c r="O405" i="4" s="1"/>
  <c r="AM1272" i="4"/>
  <c r="AA1272" i="4" s="1"/>
  <c r="O1272" i="4" s="1"/>
  <c r="AM952" i="4"/>
  <c r="AA952" i="4" s="1"/>
  <c r="O952" i="4" s="1"/>
  <c r="AM635" i="4"/>
  <c r="AA635" i="4" s="1"/>
  <c r="O635" i="4" s="1"/>
  <c r="AM54" i="4"/>
  <c r="AA54" i="4" s="1"/>
  <c r="O54" i="4" s="1"/>
  <c r="AM659" i="4"/>
  <c r="AA659" i="4" s="1"/>
  <c r="O659" i="4" s="1"/>
  <c r="AM376" i="4"/>
  <c r="AA376" i="4" s="1"/>
  <c r="O376" i="4" s="1"/>
  <c r="AM944" i="4"/>
  <c r="AA944" i="4" s="1"/>
  <c r="O944" i="4" s="1"/>
  <c r="AM1256" i="4"/>
  <c r="AA1256" i="4" s="1"/>
  <c r="O1256" i="4" s="1"/>
  <c r="AM161" i="4"/>
  <c r="AA161" i="4" s="1"/>
  <c r="O161" i="4" s="1"/>
  <c r="AM920" i="4"/>
  <c r="AA920" i="4" s="1"/>
  <c r="O920" i="4" s="1"/>
  <c r="AM574" i="4"/>
  <c r="AA574" i="4" s="1"/>
  <c r="O574" i="4" s="1"/>
  <c r="AM1196" i="4"/>
  <c r="AA1196" i="4" s="1"/>
  <c r="O1196" i="4" s="1"/>
  <c r="AM1206" i="4"/>
  <c r="AA1206" i="4" s="1"/>
  <c r="O1206" i="4" s="1"/>
  <c r="AM447" i="4"/>
  <c r="AA447" i="4" s="1"/>
  <c r="O447" i="4" s="1"/>
  <c r="AM241" i="4"/>
  <c r="AA241" i="4" s="1"/>
  <c r="O241" i="4" s="1"/>
  <c r="AM355" i="4"/>
  <c r="AA355" i="4" s="1"/>
  <c r="O355" i="4" s="1"/>
  <c r="AM651" i="4"/>
  <c r="AA651" i="4" s="1"/>
  <c r="O651" i="4" s="1"/>
  <c r="AM258" i="4"/>
  <c r="AA258" i="4" s="1"/>
  <c r="O258" i="4" s="1"/>
  <c r="AM1059" i="4"/>
  <c r="AA1059" i="4" s="1"/>
  <c r="O1059" i="4" s="1"/>
  <c r="AM969" i="4"/>
  <c r="AA969" i="4" s="1"/>
  <c r="O969" i="4" s="1"/>
  <c r="AM750" i="4"/>
  <c r="AA750" i="4" s="1"/>
  <c r="O750" i="4" s="1"/>
  <c r="AM606" i="4"/>
  <c r="AA606" i="4" s="1"/>
  <c r="O606" i="4" s="1"/>
  <c r="AM1137" i="4"/>
  <c r="AA1137" i="4" s="1"/>
  <c r="O1137" i="4" s="1"/>
  <c r="AM959" i="4"/>
  <c r="AA959" i="4" s="1"/>
  <c r="O959" i="4" s="1"/>
  <c r="AM767" i="4"/>
  <c r="AA767" i="4" s="1"/>
  <c r="O767" i="4" s="1"/>
  <c r="AM1245" i="4"/>
  <c r="AA1245" i="4" s="1"/>
  <c r="O1245" i="4" s="1"/>
  <c r="AM435" i="4"/>
  <c r="AA435" i="4" s="1"/>
  <c r="O435" i="4" s="1"/>
  <c r="AM505" i="4"/>
  <c r="AA505" i="4" s="1"/>
  <c r="O505" i="4" s="1"/>
  <c r="AM1064" i="4"/>
  <c r="AA1064" i="4" s="1"/>
  <c r="O1064" i="4" s="1"/>
  <c r="AM786" i="4"/>
  <c r="AA786" i="4" s="1"/>
  <c r="O786" i="4" s="1"/>
  <c r="AM718" i="4"/>
  <c r="AA718" i="4" s="1"/>
  <c r="O718" i="4" s="1"/>
  <c r="AM229" i="4"/>
  <c r="AA229" i="4" s="1"/>
  <c r="O229" i="4" s="1"/>
  <c r="AM950" i="4"/>
  <c r="AA950" i="4" s="1"/>
  <c r="O950" i="4" s="1"/>
  <c r="AM360" i="4"/>
  <c r="AA360" i="4" s="1"/>
  <c r="O360" i="4" s="1"/>
  <c r="AM703" i="4"/>
  <c r="AA703" i="4" s="1"/>
  <c r="O703" i="4" s="1"/>
  <c r="AM1080" i="4"/>
  <c r="AA1080" i="4" s="1"/>
  <c r="O1080" i="4" s="1"/>
  <c r="AM90" i="4"/>
  <c r="AA90" i="4" s="1"/>
  <c r="O90" i="4" s="1"/>
  <c r="AM879" i="4"/>
  <c r="AA879" i="4" s="1"/>
  <c r="O879" i="4" s="1"/>
  <c r="AM164" i="4"/>
  <c r="AA164" i="4" s="1"/>
  <c r="O164" i="4" s="1"/>
  <c r="AM990" i="4"/>
  <c r="AA990" i="4" s="1"/>
  <c r="O990" i="4" s="1"/>
  <c r="AM1115" i="4"/>
  <c r="AA1115" i="4" s="1"/>
  <c r="O1115" i="4" s="1"/>
  <c r="AM1210" i="4"/>
  <c r="AA1210" i="4" s="1"/>
  <c r="O1210" i="4" s="1"/>
  <c r="AM674" i="4"/>
  <c r="AA674" i="4" s="1"/>
  <c r="O674" i="4" s="1"/>
  <c r="AM301" i="4"/>
  <c r="AA301" i="4" s="1"/>
  <c r="O301" i="4" s="1"/>
  <c r="AM237" i="4"/>
  <c r="AA237" i="4" s="1"/>
  <c r="O237" i="4" s="1"/>
  <c r="AM135" i="4"/>
  <c r="AA135" i="4" s="1"/>
  <c r="O135" i="4" s="1"/>
  <c r="AM679" i="4"/>
  <c r="AA679" i="4" s="1"/>
  <c r="O679" i="4" s="1"/>
  <c r="AM928" i="4"/>
  <c r="AA928" i="4" s="1"/>
  <c r="O928" i="4" s="1"/>
  <c r="AM1067" i="4"/>
  <c r="AA1067" i="4" s="1"/>
  <c r="O1067" i="4" s="1"/>
  <c r="AM567" i="4"/>
  <c r="AA567" i="4" s="1"/>
  <c r="O567" i="4" s="1"/>
  <c r="AM215" i="4"/>
  <c r="AA215" i="4" s="1"/>
  <c r="O215" i="4" s="1"/>
  <c r="AM885" i="4"/>
  <c r="AA885" i="4" s="1"/>
  <c r="O885" i="4" s="1"/>
  <c r="AM918" i="4"/>
  <c r="AA918" i="4" s="1"/>
  <c r="O918" i="4" s="1"/>
  <c r="AM1231" i="4"/>
  <c r="AA1231" i="4" s="1"/>
  <c r="O1231" i="4" s="1"/>
  <c r="AM1018" i="4"/>
  <c r="AA1018" i="4" s="1"/>
  <c r="O1018" i="4" s="1"/>
  <c r="AM50" i="4"/>
  <c r="AA50" i="4" s="1"/>
  <c r="O50" i="4" s="1"/>
  <c r="AM103" i="4"/>
  <c r="AA103" i="4" s="1"/>
  <c r="O103" i="4" s="1"/>
  <c r="AM313" i="4"/>
  <c r="AA313" i="4" s="1"/>
  <c r="O313" i="4" s="1"/>
  <c r="AM615" i="4"/>
  <c r="AA615" i="4" s="1"/>
  <c r="O615" i="4" s="1"/>
  <c r="AM461" i="4"/>
  <c r="AA461" i="4" s="1"/>
  <c r="O461" i="4" s="1"/>
  <c r="AM1065" i="4"/>
  <c r="AA1065" i="4" s="1"/>
  <c r="O1065" i="4" s="1"/>
  <c r="AM774" i="4"/>
  <c r="AA774" i="4" s="1"/>
  <c r="O774" i="4" s="1"/>
  <c r="AM569" i="4"/>
  <c r="AA569" i="4" s="1"/>
  <c r="O569" i="4" s="1"/>
  <c r="AM277" i="4"/>
  <c r="AA277" i="4" s="1"/>
  <c r="O277" i="4" s="1"/>
  <c r="AM840" i="4"/>
  <c r="AA840" i="4" s="1"/>
  <c r="O840" i="4" s="1"/>
  <c r="AM509" i="4"/>
  <c r="AA509" i="4" s="1"/>
  <c r="O509" i="4" s="1"/>
  <c r="AM581" i="4"/>
  <c r="AA581" i="4" s="1"/>
  <c r="O581" i="4" s="1"/>
  <c r="AM136" i="4"/>
  <c r="AA136" i="4" s="1"/>
  <c r="O136" i="4" s="1"/>
  <c r="AM698" i="4"/>
  <c r="AA698" i="4" s="1"/>
  <c r="O698" i="4" s="1"/>
  <c r="AM827" i="4"/>
  <c r="AA827" i="4" s="1"/>
  <c r="O827" i="4" s="1"/>
  <c r="AM536" i="4"/>
  <c r="AA536" i="4" s="1"/>
  <c r="O536" i="4" s="1"/>
  <c r="AM412" i="4"/>
  <c r="AA412" i="4" s="1"/>
  <c r="O412" i="4" s="1"/>
  <c r="AM706" i="4"/>
  <c r="AA706" i="4" s="1"/>
  <c r="O706" i="4" s="1"/>
  <c r="AM78" i="4"/>
  <c r="AA78" i="4" s="1"/>
  <c r="O78" i="4" s="1"/>
  <c r="AM384" i="4"/>
  <c r="AA384" i="4" s="1"/>
  <c r="O384" i="4" s="1"/>
  <c r="AM555" i="4"/>
  <c r="AA555" i="4" s="1"/>
  <c r="O555" i="4" s="1"/>
  <c r="AM1158" i="4"/>
  <c r="AA1158" i="4" s="1"/>
  <c r="O1158" i="4" s="1"/>
  <c r="AM618" i="4"/>
  <c r="AA618" i="4" s="1"/>
  <c r="O618" i="4" s="1"/>
  <c r="AM654" i="4"/>
  <c r="AA654" i="4" s="1"/>
  <c r="O654" i="4" s="1"/>
  <c r="AM976" i="4"/>
  <c r="AA976" i="4" s="1"/>
  <c r="O976" i="4" s="1"/>
  <c r="AM1221" i="4"/>
  <c r="AA1221" i="4" s="1"/>
  <c r="O1221" i="4" s="1"/>
  <c r="AM848" i="4"/>
  <c r="AA848" i="4" s="1"/>
  <c r="O848" i="4" s="1"/>
  <c r="AM901" i="4"/>
  <c r="AA901" i="4" s="1"/>
  <c r="O901" i="4" s="1"/>
  <c r="AM417" i="4"/>
  <c r="AA417" i="4" s="1"/>
  <c r="O417" i="4" s="1"/>
  <c r="AM389" i="4"/>
  <c r="AA389" i="4" s="1"/>
  <c r="O389" i="4" s="1"/>
  <c r="AM590" i="4"/>
  <c r="AA590" i="4" s="1"/>
  <c r="O590" i="4" s="1"/>
  <c r="AM631" i="4"/>
  <c r="AA631" i="4" s="1"/>
  <c r="O631" i="4" s="1"/>
  <c r="AM15" i="4"/>
  <c r="AA15" i="4" s="1"/>
  <c r="O15" i="4" s="1"/>
  <c r="AM598" i="4"/>
  <c r="AA598" i="4" s="1"/>
  <c r="O598" i="4" s="1"/>
  <c r="AM594" i="4"/>
  <c r="AA594" i="4" s="1"/>
  <c r="O594" i="4" s="1"/>
  <c r="AM902" i="4"/>
  <c r="AA902" i="4" s="1"/>
  <c r="O902" i="4" s="1"/>
  <c r="AM619" i="4"/>
  <c r="AA619" i="4" s="1"/>
  <c r="O619" i="4" s="1"/>
  <c r="AM991" i="4"/>
  <c r="AA991" i="4" s="1"/>
  <c r="O991" i="4" s="1"/>
  <c r="AM205" i="4"/>
  <c r="AA205" i="4" s="1"/>
  <c r="O205" i="4" s="1"/>
  <c r="AM798" i="4"/>
  <c r="AA798" i="4" s="1"/>
  <c r="O798" i="4" s="1"/>
  <c r="AM815" i="4"/>
  <c r="AA815" i="4" s="1"/>
  <c r="O815" i="4" s="1"/>
  <c r="AM397" i="4"/>
  <c r="AA397" i="4" s="1"/>
  <c r="O397" i="4" s="1"/>
  <c r="AM147" i="4"/>
  <c r="AA147" i="4" s="1"/>
  <c r="O147" i="4" s="1"/>
  <c r="AM566" i="4"/>
  <c r="AA566" i="4" s="1"/>
  <c r="O566" i="4" s="1"/>
  <c r="AM231" i="4"/>
  <c r="AA231" i="4" s="1"/>
  <c r="O231" i="4" s="1"/>
  <c r="AM163" i="4"/>
  <c r="AA163" i="4" s="1"/>
  <c r="O163" i="4" s="1"/>
  <c r="AM193" i="4"/>
  <c r="AA193" i="4" s="1"/>
  <c r="O193" i="4" s="1"/>
  <c r="AM864" i="4"/>
  <c r="AA864" i="4" s="1"/>
  <c r="O864" i="4" s="1"/>
  <c r="AM1189" i="4"/>
  <c r="AA1189" i="4" s="1"/>
  <c r="O1189" i="4" s="1"/>
  <c r="AM576" i="4"/>
  <c r="AA576" i="4" s="1"/>
  <c r="O576" i="4" s="1"/>
  <c r="AM184" i="4"/>
  <c r="AA184" i="4" s="1"/>
  <c r="O184" i="4" s="1"/>
  <c r="AM118" i="4"/>
  <c r="AA118" i="4" s="1"/>
  <c r="O118" i="4" s="1"/>
  <c r="AM409" i="4"/>
  <c r="AA409" i="4" s="1"/>
  <c r="O409" i="4" s="1"/>
  <c r="AM94" i="4"/>
  <c r="AA94" i="4" s="1"/>
  <c r="O94" i="4" s="1"/>
  <c r="AM71" i="4"/>
  <c r="AA71" i="4" s="1"/>
  <c r="O71" i="4" s="1"/>
  <c r="AM1060" i="4"/>
  <c r="AA1060" i="4" s="1"/>
  <c r="O1060" i="4" s="1"/>
  <c r="AM884" i="4"/>
  <c r="AA884" i="4" s="1"/>
  <c r="O884" i="4" s="1"/>
  <c r="AM280" i="4"/>
  <c r="AA280" i="4" s="1"/>
  <c r="O280" i="4" s="1"/>
  <c r="AM428" i="4"/>
  <c r="AA428" i="4" s="1"/>
  <c r="O428" i="4" s="1"/>
  <c r="AM643" i="4"/>
  <c r="AA643" i="4" s="1"/>
  <c r="O643" i="4" s="1"/>
  <c r="AM1079" i="4"/>
  <c r="AA1079" i="4" s="1"/>
  <c r="O1079" i="4" s="1"/>
  <c r="AM687" i="4"/>
  <c r="AA687" i="4" s="1"/>
  <c r="O687" i="4" s="1"/>
  <c r="AM1068" i="4"/>
  <c r="AA1068" i="4" s="1"/>
  <c r="O1068" i="4" s="1"/>
  <c r="AM638" i="4"/>
  <c r="AA638" i="4" s="1"/>
  <c r="O638" i="4" s="1"/>
  <c r="AM695" i="4"/>
  <c r="AA695" i="4" s="1"/>
  <c r="O695" i="4" s="1"/>
  <c r="AM101" i="4"/>
  <c r="AA101" i="4" s="1"/>
  <c r="O101" i="4" s="1"/>
  <c r="AM32" i="4"/>
  <c r="AA32" i="4" s="1"/>
  <c r="O32" i="4" s="1"/>
  <c r="AM276" i="4"/>
  <c r="AA276" i="4" s="1"/>
  <c r="O276" i="4" s="1"/>
  <c r="AM340" i="4"/>
  <c r="AA340" i="4" s="1"/>
  <c r="O340" i="4" s="1"/>
  <c r="AM381" i="4"/>
  <c r="AA381" i="4" s="1"/>
  <c r="O381" i="4" s="1"/>
  <c r="AM359" i="4"/>
  <c r="AA359" i="4" s="1"/>
  <c r="O359" i="4" s="1"/>
  <c r="AM537" i="4"/>
  <c r="AA537" i="4" s="1"/>
  <c r="O537" i="4" s="1"/>
  <c r="AM339" i="4"/>
  <c r="AA339" i="4" s="1"/>
  <c r="O339" i="4" s="1"/>
  <c r="AM1001" i="4"/>
  <c r="AA1001" i="4" s="1"/>
  <c r="O1001" i="4" s="1"/>
  <c r="AM645" i="4"/>
  <c r="AA645" i="4" s="1"/>
  <c r="O645" i="4" s="1"/>
  <c r="AM484" i="4"/>
  <c r="AA484" i="4" s="1"/>
  <c r="O484" i="4" s="1"/>
  <c r="AM532" i="4"/>
  <c r="AA532" i="4" s="1"/>
  <c r="O532" i="4" s="1"/>
  <c r="AM180" i="4"/>
  <c r="AA180" i="4" s="1"/>
  <c r="O180" i="4" s="1"/>
  <c r="AM639" i="4"/>
  <c r="AA639" i="4" s="1"/>
  <c r="O639" i="4" s="1"/>
  <c r="AM730" i="4"/>
  <c r="AA730" i="4" s="1"/>
  <c r="O730" i="4" s="1"/>
  <c r="AM28" i="4"/>
  <c r="AA28" i="4" s="1"/>
  <c r="O28" i="4" s="1"/>
  <c r="AM984" i="4"/>
  <c r="AA984" i="4" s="1"/>
  <c r="O984" i="4" s="1"/>
  <c r="AM1166" i="4"/>
  <c r="AA1166" i="4" s="1"/>
  <c r="O1166" i="4" s="1"/>
  <c r="AM288" i="4"/>
  <c r="AA288" i="4" s="1"/>
  <c r="O288" i="4" s="1"/>
  <c r="AM133" i="4"/>
  <c r="AA133" i="4" s="1"/>
  <c r="O133" i="4" s="1"/>
  <c r="AM1033" i="4"/>
  <c r="AA1033" i="4" s="1"/>
  <c r="O1033" i="4" s="1"/>
  <c r="AM607" i="4"/>
  <c r="AA607" i="4" s="1"/>
  <c r="O607" i="4" s="1"/>
  <c r="AM614" i="4"/>
  <c r="AA614" i="4" s="1"/>
  <c r="O614" i="4" s="1"/>
  <c r="AM1112" i="4"/>
  <c r="AA1112" i="4" s="1"/>
  <c r="O1112" i="4" s="1"/>
  <c r="AM42" i="4"/>
  <c r="AA42" i="4" s="1"/>
  <c r="O42" i="4" s="1"/>
  <c r="AM82" i="4"/>
  <c r="AA82" i="4" s="1"/>
  <c r="O82" i="4" s="1"/>
  <c r="AM297" i="4"/>
  <c r="AA297" i="4" s="1"/>
  <c r="O297" i="4" s="1"/>
  <c r="AM647" i="4"/>
  <c r="AA647" i="4" s="1"/>
  <c r="O647" i="4" s="1"/>
  <c r="AM306" i="4"/>
  <c r="AA306" i="4" s="1"/>
  <c r="O306" i="4" s="1"/>
  <c r="AM563" i="4"/>
  <c r="AA563" i="4" s="1"/>
  <c r="O563" i="4" s="1"/>
  <c r="AM1057" i="4"/>
  <c r="AA1057" i="4" s="1"/>
  <c r="O1057" i="4" s="1"/>
  <c r="AM300" i="4"/>
  <c r="AA300" i="4" s="1"/>
  <c r="O300" i="4" s="1"/>
  <c r="AM393" i="4"/>
  <c r="AA393" i="4" s="1"/>
  <c r="O393" i="4" s="1"/>
  <c r="AM58" i="4"/>
  <c r="AA58" i="4" s="1"/>
  <c r="O58" i="4" s="1"/>
  <c r="AM25" i="4"/>
  <c r="AA25" i="4" s="1"/>
  <c r="O25" i="4" s="1"/>
  <c r="AM47" i="4"/>
  <c r="AA47" i="4" s="1"/>
  <c r="O47" i="4" s="1"/>
  <c r="AM278" i="4"/>
  <c r="AA278" i="4" s="1"/>
  <c r="O278" i="4" s="1"/>
  <c r="AM62" i="4"/>
  <c r="AA62" i="4" s="1"/>
  <c r="O62" i="4" s="1"/>
  <c r="AM522" i="4"/>
  <c r="AA522" i="4" s="1"/>
  <c r="O522" i="4" s="1"/>
  <c r="AM285" i="4"/>
  <c r="AA285" i="4" s="1"/>
  <c r="O285" i="4" s="1"/>
  <c r="AM176" i="4"/>
  <c r="AA176" i="4" s="1"/>
  <c r="O176" i="4" s="1"/>
  <c r="AM1076" i="4"/>
  <c r="AA1076" i="4" s="1"/>
  <c r="O1076" i="4" s="1"/>
  <c r="AM127" i="4"/>
  <c r="AA127" i="4" s="1"/>
  <c r="O127" i="4" s="1"/>
  <c r="AM450" i="4"/>
  <c r="AA450" i="4" s="1"/>
  <c r="O450" i="4" s="1"/>
  <c r="AM753" i="4"/>
  <c r="AA753" i="4" s="1"/>
  <c r="O753" i="4" s="1"/>
  <c r="AM1204" i="4"/>
  <c r="AA1204" i="4" s="1"/>
  <c r="O1204" i="4" s="1"/>
  <c r="AM524" i="4"/>
  <c r="AA524" i="4" s="1"/>
  <c r="O524" i="4" s="1"/>
  <c r="AM924" i="4"/>
  <c r="AA924" i="4" s="1"/>
  <c r="O924" i="4" s="1"/>
  <c r="AM609" i="4"/>
  <c r="AA609" i="4" s="1"/>
  <c r="O609" i="4" s="1"/>
  <c r="AM49" i="4"/>
  <c r="AA49" i="4" s="1"/>
  <c r="O49" i="4" s="1"/>
  <c r="AM728" i="4"/>
  <c r="AA728" i="4" s="1"/>
  <c r="O728" i="4" s="1"/>
  <c r="AM158" i="4"/>
  <c r="AA158" i="4" s="1"/>
  <c r="O158" i="4" s="1"/>
  <c r="AM371" i="4"/>
  <c r="AA371" i="4" s="1"/>
  <c r="O371" i="4" s="1"/>
  <c r="AM967" i="4"/>
  <c r="AA967" i="4" s="1"/>
  <c r="O967" i="4" s="1"/>
  <c r="AM1000" i="4"/>
  <c r="AA1000" i="4" s="1"/>
  <c r="O1000" i="4" s="1"/>
  <c r="AM675" i="4"/>
  <c r="AA675" i="4" s="1"/>
  <c r="O675" i="4" s="1"/>
  <c r="AM1248" i="4"/>
  <c r="AA1248" i="4" s="1"/>
  <c r="O1248" i="4" s="1"/>
  <c r="AM24" i="4"/>
  <c r="AA24" i="4" s="1"/>
  <c r="O24" i="4" s="1"/>
  <c r="AM387" i="4"/>
  <c r="AA387" i="4" s="1"/>
  <c r="O387" i="4" s="1"/>
  <c r="AM29" i="4"/>
  <c r="AA29" i="4" s="1"/>
  <c r="O29" i="4" s="1"/>
  <c r="AM559" i="4"/>
  <c r="AA559" i="4" s="1"/>
  <c r="O559" i="4" s="1"/>
  <c r="AM117" i="4"/>
  <c r="AA117" i="4" s="1"/>
  <c r="O117" i="4" s="1"/>
  <c r="AM1136" i="4"/>
  <c r="AA1136" i="4" s="1"/>
  <c r="O1136" i="4" s="1"/>
  <c r="AM14" i="4"/>
  <c r="AA14" i="4" s="1"/>
  <c r="O14" i="4" s="1"/>
  <c r="AM603" i="4"/>
  <c r="AA603" i="4" s="1"/>
  <c r="O603" i="4" s="1"/>
  <c r="AM953" i="4"/>
  <c r="AA953" i="4" s="1"/>
  <c r="O953" i="4" s="1"/>
  <c r="AM642" i="4"/>
  <c r="AA642" i="4" s="1"/>
  <c r="O642" i="4" s="1"/>
  <c r="AM502" i="4"/>
  <c r="AA502" i="4" s="1"/>
  <c r="O502" i="4" s="1"/>
  <c r="AM1114" i="4"/>
  <c r="AA1114" i="4" s="1"/>
  <c r="O1114" i="4" s="1"/>
  <c r="AM106" i="4"/>
  <c r="AA106" i="4" s="1"/>
  <c r="O106" i="4" s="1"/>
  <c r="AM1230" i="4"/>
  <c r="AA1230" i="4" s="1"/>
  <c r="O1230" i="4" s="1"/>
  <c r="AM650" i="4"/>
  <c r="AA650" i="4" s="1"/>
  <c r="O650" i="4" s="1"/>
  <c r="AM627" i="4"/>
  <c r="AA627" i="4" s="1"/>
  <c r="O627" i="4" s="1"/>
  <c r="AM344" i="4"/>
  <c r="AA344" i="4" s="1"/>
  <c r="O344" i="4" s="1"/>
  <c r="AM683" i="4"/>
  <c r="AA683" i="4" s="1"/>
  <c r="O683" i="4" s="1"/>
  <c r="AM102" i="4"/>
  <c r="AA102" i="4" s="1"/>
  <c r="O102" i="4" s="1"/>
  <c r="AM55" i="4"/>
  <c r="AA55" i="4" s="1"/>
  <c r="O55" i="4" s="1"/>
  <c r="AM595" i="4"/>
  <c r="AA595" i="4" s="1"/>
  <c r="O595" i="4" s="1"/>
  <c r="AM856" i="4"/>
  <c r="AA856" i="4" s="1"/>
  <c r="O856" i="4" s="1"/>
  <c r="AM194" i="4"/>
  <c r="AA194" i="4" s="1"/>
  <c r="O194" i="4" s="1"/>
  <c r="AM1013" i="4"/>
  <c r="AA1013" i="4" s="1"/>
  <c r="O1013" i="4" s="1"/>
  <c r="AM802" i="4"/>
  <c r="AA802" i="4" s="1"/>
  <c r="O802" i="4" s="1"/>
  <c r="AM533" i="4"/>
  <c r="AA533" i="4" s="1"/>
  <c r="O533" i="4" s="1"/>
  <c r="AM198" i="4"/>
  <c r="AA198" i="4" s="1"/>
  <c r="O198" i="4" s="1"/>
  <c r="AM740" i="4"/>
  <c r="AA740" i="4" s="1"/>
  <c r="O740" i="4" s="1"/>
  <c r="AM1061" i="4"/>
  <c r="AA1061" i="4" s="1"/>
  <c r="O1061" i="4" s="1"/>
  <c r="AM922" i="4"/>
  <c r="AA922" i="4" s="1"/>
  <c r="O922" i="4" s="1"/>
  <c r="AM199" i="4"/>
  <c r="AA199" i="4" s="1"/>
  <c r="O199" i="4" s="1"/>
  <c r="AM649" i="4"/>
  <c r="AA649" i="4" s="1"/>
  <c r="O649" i="4" s="1"/>
  <c r="AM115" i="4"/>
  <c r="AA115" i="4" s="1"/>
  <c r="O115" i="4" s="1"/>
  <c r="AM216" i="4"/>
  <c r="AA216" i="4" s="1"/>
  <c r="O216" i="4" s="1"/>
  <c r="AM745" i="4"/>
  <c r="AA745" i="4" s="1"/>
  <c r="O745" i="4" s="1"/>
  <c r="AM748" i="4"/>
  <c r="AA748" i="4" s="1"/>
  <c r="O748" i="4" s="1"/>
  <c r="AM907" i="4"/>
  <c r="AA907" i="4" s="1"/>
  <c r="O907" i="4" s="1"/>
  <c r="AM380" i="4"/>
  <c r="AA380" i="4" s="1"/>
  <c r="O380" i="4" s="1"/>
  <c r="AM849" i="4"/>
  <c r="AA849" i="4" s="1"/>
  <c r="O849" i="4" s="1"/>
  <c r="AM671" i="4"/>
  <c r="AA671" i="4" s="1"/>
  <c r="O671" i="4" s="1"/>
  <c r="AM761" i="4"/>
  <c r="AA761" i="4" s="1"/>
  <c r="O761" i="4" s="1"/>
  <c r="AM521" i="4"/>
  <c r="AA521" i="4" s="1"/>
  <c r="O521" i="4" s="1"/>
  <c r="AM813" i="4"/>
  <c r="AA813" i="4" s="1"/>
  <c r="O813" i="4" s="1"/>
  <c r="AM253" i="4"/>
  <c r="AA253" i="4" s="1"/>
  <c r="O253" i="4" s="1"/>
  <c r="AM655" i="4"/>
  <c r="AA655" i="4" s="1"/>
  <c r="O655" i="4" s="1"/>
  <c r="AM608" i="4"/>
  <c r="AA608" i="4" s="1"/>
  <c r="O608" i="4" s="1"/>
  <c r="AM940" i="4"/>
  <c r="AA940" i="4" s="1"/>
  <c r="O940" i="4" s="1"/>
  <c r="AM1193" i="4"/>
  <c r="AA1193" i="4" s="1"/>
  <c r="O1193" i="4" s="1"/>
  <c r="AM34" i="4"/>
  <c r="AA34" i="4" s="1"/>
  <c r="O34" i="4" s="1"/>
  <c r="AM887" i="4"/>
  <c r="AA887" i="4" s="1"/>
  <c r="O887" i="4" s="1"/>
  <c r="AM799" i="4"/>
  <c r="AA799" i="4" s="1"/>
  <c r="O799" i="4" s="1"/>
  <c r="AM554" i="4"/>
  <c r="AA554" i="4" s="1"/>
  <c r="O554" i="4" s="1"/>
  <c r="AM398" i="4"/>
  <c r="AA398" i="4" s="1"/>
  <c r="O398" i="4" s="1"/>
  <c r="AM341" i="4"/>
  <c r="AA341" i="4" s="1"/>
  <c r="O341" i="4" s="1"/>
  <c r="AM189" i="4"/>
  <c r="AA189" i="4" s="1"/>
  <c r="O189" i="4" s="1"/>
  <c r="AM544" i="4"/>
  <c r="AA544" i="4" s="1"/>
  <c r="O544" i="4" s="1"/>
  <c r="AM263" i="4"/>
  <c r="AA263" i="4" s="1"/>
  <c r="O263" i="4" s="1"/>
  <c r="AM287" i="4"/>
  <c r="AA287" i="4" s="1"/>
  <c r="O287" i="4" s="1"/>
  <c r="AM560" i="4"/>
  <c r="AA560" i="4" s="1"/>
  <c r="O560" i="4" s="1"/>
  <c r="AM1217" i="4"/>
  <c r="AA1217" i="4" s="1"/>
  <c r="O1217" i="4" s="1"/>
  <c r="AM495" i="4"/>
  <c r="AA495" i="4" s="1"/>
  <c r="O495" i="4" s="1"/>
  <c r="AM493" i="4"/>
  <c r="AA493" i="4" s="1"/>
  <c r="O493" i="4" s="1"/>
  <c r="AM826" i="4"/>
  <c r="AA826" i="4" s="1"/>
  <c r="O826" i="4" s="1"/>
  <c r="AM236" i="4"/>
  <c r="AA236" i="4" s="1"/>
  <c r="O236" i="4" s="1"/>
  <c r="AM961" i="4"/>
  <c r="AA961" i="4" s="1"/>
  <c r="O961" i="4" s="1"/>
  <c r="AM281" i="4"/>
  <c r="AA281" i="4" s="1"/>
  <c r="O281" i="4" s="1"/>
  <c r="AM1264" i="4"/>
  <c r="AA1264" i="4" s="1"/>
  <c r="O1264" i="4" s="1"/>
  <c r="AM1142" i="4"/>
  <c r="AA1142" i="4" s="1"/>
  <c r="O1142" i="4" s="1"/>
  <c r="AM617" i="4"/>
  <c r="AA617" i="4" s="1"/>
  <c r="O617" i="4" s="1"/>
  <c r="AM704" i="4"/>
  <c r="AA704" i="4" s="1"/>
  <c r="O704" i="4" s="1"/>
  <c r="AM1007" i="4"/>
  <c r="AA1007" i="4" s="1"/>
  <c r="O1007" i="4" s="1"/>
  <c r="AM1051" i="4"/>
  <c r="AA1051" i="4" s="1"/>
  <c r="O1051" i="4" s="1"/>
  <c r="AM763" i="4"/>
  <c r="AA763" i="4" s="1"/>
  <c r="O763" i="4" s="1"/>
  <c r="AM1134" i="4"/>
  <c r="AA1134" i="4" s="1"/>
  <c r="O1134" i="4" s="1"/>
  <c r="AM890" i="4"/>
  <c r="AA890" i="4" s="1"/>
  <c r="O890" i="4" s="1"/>
  <c r="AM1107" i="4"/>
  <c r="AA1107" i="4" s="1"/>
  <c r="O1107" i="4" s="1"/>
  <c r="AM1093" i="4"/>
  <c r="AA1093" i="4" s="1"/>
  <c r="O1093" i="4" s="1"/>
  <c r="AM571" i="4"/>
  <c r="AA571" i="4" s="1"/>
  <c r="O571" i="4" s="1"/>
  <c r="AM898" i="4"/>
  <c r="AA898" i="4" s="1"/>
  <c r="O898" i="4" s="1"/>
  <c r="AM684" i="4"/>
  <c r="AA684" i="4" s="1"/>
  <c r="O684" i="4" s="1"/>
  <c r="AM640" i="4"/>
  <c r="AA640" i="4" s="1"/>
  <c r="O640" i="4" s="1"/>
  <c r="AM238" i="4"/>
  <c r="AA238" i="4" s="1"/>
  <c r="O238" i="4" s="1"/>
  <c r="AM438" i="4"/>
  <c r="AA438" i="4" s="1"/>
  <c r="O438" i="4" s="1"/>
  <c r="AM500" i="4"/>
  <c r="AA500" i="4" s="1"/>
  <c r="O500" i="4" s="1"/>
  <c r="AM1099" i="4"/>
  <c r="AA1099" i="4" s="1"/>
  <c r="O1099" i="4" s="1"/>
  <c r="AM830" i="4"/>
  <c r="AA830" i="4" s="1"/>
  <c r="O830" i="4" s="1"/>
  <c r="AM114" i="4"/>
  <c r="AA114" i="4" s="1"/>
  <c r="O114" i="4" s="1"/>
  <c r="AM1110" i="4"/>
  <c r="AA1110" i="4" s="1"/>
  <c r="O1110" i="4" s="1"/>
  <c r="AM927" i="4"/>
  <c r="AA927" i="4" s="1"/>
  <c r="O927" i="4" s="1"/>
  <c r="AM570" i="4"/>
  <c r="AA570" i="4" s="1"/>
  <c r="O570" i="4" s="1"/>
  <c r="AM558" i="4"/>
  <c r="AA558" i="4" s="1"/>
  <c r="O558" i="4" s="1"/>
  <c r="AM970" i="4"/>
  <c r="AA970" i="4" s="1"/>
  <c r="O970" i="4" s="1"/>
  <c r="AM817" i="4"/>
  <c r="AA817" i="4" s="1"/>
  <c r="O817" i="4" s="1"/>
  <c r="AM727" i="4"/>
  <c r="AA727" i="4" s="1"/>
  <c r="O727" i="4" s="1"/>
  <c r="AM1016" i="4"/>
  <c r="AA1016" i="4" s="1"/>
  <c r="O1016" i="4" s="1"/>
  <c r="AM293" i="4"/>
  <c r="AA293" i="4" s="1"/>
  <c r="O293" i="4" s="1"/>
  <c r="AM545" i="4"/>
  <c r="AA545" i="4" s="1"/>
  <c r="O545" i="4" s="1"/>
  <c r="AM541" i="4"/>
  <c r="AA541" i="4" s="1"/>
  <c r="O541" i="4" s="1"/>
  <c r="AM1111" i="4"/>
  <c r="AA1111" i="4" s="1"/>
  <c r="O1111" i="4" s="1"/>
  <c r="AM1266" i="4"/>
  <c r="AA1266" i="4" s="1"/>
  <c r="O1266" i="4" s="1"/>
  <c r="AM1265" i="4"/>
  <c r="AA1265" i="4" s="1"/>
  <c r="O1265" i="4" s="1"/>
  <c r="AM579" i="4"/>
  <c r="AA579" i="4" s="1"/>
  <c r="O579" i="4" s="1"/>
  <c r="AM333" i="4"/>
  <c r="AA333" i="4" s="1"/>
  <c r="O333" i="4" s="1"/>
  <c r="AM1098" i="4"/>
  <c r="AA1098" i="4" s="1"/>
  <c r="O1098" i="4" s="1"/>
  <c r="AM1222" i="4"/>
  <c r="AA1222" i="4" s="1"/>
  <c r="O1222" i="4" s="1"/>
  <c r="AM611" i="4"/>
  <c r="AA611" i="4" s="1"/>
  <c r="O611" i="4" s="1"/>
  <c r="AM257" i="4"/>
  <c r="AA257" i="4" s="1"/>
  <c r="O257" i="4" s="1"/>
  <c r="AM1160" i="4"/>
  <c r="AA1160" i="4" s="1"/>
  <c r="O1160" i="4" s="1"/>
  <c r="AM796" i="4"/>
  <c r="AA796" i="4" s="1"/>
  <c r="O796" i="4" s="1"/>
  <c r="AM266" i="4"/>
  <c r="AA266" i="4" s="1"/>
  <c r="O266" i="4" s="1"/>
  <c r="AM818" i="4"/>
  <c r="AA818" i="4" s="1"/>
  <c r="O818" i="4" s="1"/>
  <c r="AM919" i="4"/>
  <c r="AA919" i="4" s="1"/>
  <c r="O919" i="4" s="1"/>
  <c r="AM929" i="4"/>
  <c r="AA929" i="4" s="1"/>
  <c r="O929" i="4" s="1"/>
  <c r="AM709" i="4"/>
  <c r="AA709" i="4" s="1"/>
  <c r="O709" i="4" s="1"/>
  <c r="AM988" i="4"/>
  <c r="AA988" i="4" s="1"/>
  <c r="O988" i="4" s="1"/>
  <c r="AM1087" i="4"/>
  <c r="AA1087" i="4" s="1"/>
  <c r="O1087" i="4" s="1"/>
  <c r="AM290" i="4"/>
  <c r="AA290" i="4" s="1"/>
  <c r="O290" i="4" s="1"/>
  <c r="AM1216" i="4"/>
  <c r="AA1216" i="4" s="1"/>
  <c r="O1216" i="4" s="1"/>
  <c r="AM700" i="4"/>
  <c r="AA700" i="4" s="1"/>
  <c r="O700" i="4" s="1"/>
  <c r="AM742" i="4"/>
  <c r="AA742" i="4" s="1"/>
  <c r="O742" i="4" s="1"/>
  <c r="AM1201" i="4"/>
  <c r="AA1201" i="4" s="1"/>
  <c r="O1201" i="4" s="1"/>
  <c r="AM982" i="4"/>
  <c r="AA982" i="4" s="1"/>
  <c r="O982" i="4" s="1"/>
  <c r="AM775" i="4"/>
  <c r="AA775" i="4" s="1"/>
  <c r="O775" i="4" s="1"/>
  <c r="AM632" i="4"/>
  <c r="AA632" i="4" s="1"/>
  <c r="O632" i="4" s="1"/>
  <c r="AM921" i="4"/>
  <c r="AA921" i="4" s="1"/>
  <c r="O921" i="4" s="1"/>
  <c r="AM139" i="4"/>
  <c r="AA139" i="4" s="1"/>
  <c r="O139" i="4" s="1"/>
  <c r="AM85" i="4"/>
  <c r="AA85" i="4" s="1"/>
  <c r="O85" i="4" s="1"/>
  <c r="AM9" i="4"/>
  <c r="AA9" i="4" s="1"/>
  <c r="O9" i="4" s="1"/>
  <c r="AM1147" i="4"/>
  <c r="AA1147" i="4" s="1"/>
  <c r="O1147" i="4" s="1"/>
  <c r="AM449" i="4"/>
  <c r="AA449" i="4" s="1"/>
  <c r="O449" i="4" s="1"/>
  <c r="AM483" i="4"/>
  <c r="AA483" i="4" s="1"/>
  <c r="O483" i="4" s="1"/>
  <c r="AM550" i="4"/>
  <c r="AA550" i="4" s="1"/>
  <c r="O550" i="4" s="1"/>
  <c r="AM589" i="4"/>
  <c r="AA589" i="4" s="1"/>
  <c r="O589" i="4" s="1"/>
  <c r="AM336" i="4"/>
  <c r="AA336" i="4" s="1"/>
  <c r="O336" i="4" s="1"/>
  <c r="AM717" i="4"/>
  <c r="AA717" i="4" s="1"/>
  <c r="O717" i="4" s="1"/>
  <c r="AM1253" i="4"/>
  <c r="AA1253" i="4" s="1"/>
  <c r="O1253" i="4" s="1"/>
  <c r="AM964" i="4"/>
  <c r="AA964" i="4" s="1"/>
  <c r="O964" i="4" s="1"/>
  <c r="AM1066" i="4"/>
  <c r="AA1066" i="4" s="1"/>
  <c r="O1066" i="4" s="1"/>
  <c r="AM812" i="4"/>
  <c r="AA812" i="4" s="1"/>
  <c r="O812" i="4" s="1"/>
  <c r="AM872" i="4"/>
  <c r="AA872" i="4" s="1"/>
  <c r="O872" i="4" s="1"/>
  <c r="AM692" i="4"/>
  <c r="AA692" i="4" s="1"/>
  <c r="O692" i="4" s="1"/>
  <c r="AM273" i="4"/>
  <c r="AA273" i="4" s="1"/>
  <c r="O273" i="4" s="1"/>
  <c r="AM361" i="4"/>
  <c r="AA361" i="4" s="1"/>
  <c r="O361" i="4" s="1"/>
  <c r="AM616" i="4"/>
  <c r="AA616" i="4" s="1"/>
  <c r="O616" i="4" s="1"/>
  <c r="AM479" i="4"/>
  <c r="AA479" i="4" s="1"/>
  <c r="O479" i="4" s="1"/>
  <c r="AM1054" i="4"/>
  <c r="AA1054" i="4" s="1"/>
  <c r="O1054" i="4" s="1"/>
  <c r="AM897" i="4"/>
  <c r="AA897" i="4" s="1"/>
  <c r="O897" i="4" s="1"/>
  <c r="AM67" i="4"/>
  <c r="AA67" i="4" s="1"/>
  <c r="O67" i="4" s="1"/>
  <c r="AM511" i="4"/>
  <c r="AA511" i="4" s="1"/>
  <c r="O511" i="4" s="1"/>
  <c r="AM962" i="4"/>
  <c r="AA962" i="4" s="1"/>
  <c r="O962" i="4" s="1"/>
  <c r="AM626" i="4"/>
  <c r="AA626" i="4" s="1"/>
  <c r="O626" i="4" s="1"/>
  <c r="AM1143" i="4"/>
  <c r="AA1143" i="4" s="1"/>
  <c r="O1143" i="4" s="1"/>
  <c r="AM1015" i="4"/>
  <c r="AA1015" i="4" s="1"/>
  <c r="O1015" i="4" s="1"/>
  <c r="AM225" i="4"/>
  <c r="AA225" i="4" s="1"/>
  <c r="O225" i="4" s="1"/>
  <c r="AM1129" i="4"/>
  <c r="AA1129" i="4" s="1"/>
  <c r="O1129" i="4" s="1"/>
  <c r="AM190" i="4"/>
  <c r="AA190" i="4" s="1"/>
  <c r="O190" i="4" s="1"/>
  <c r="AM242" i="4"/>
  <c r="AA242" i="4" s="1"/>
  <c r="O242" i="4" s="1"/>
  <c r="AM86" i="4"/>
  <c r="AA86" i="4" s="1"/>
  <c r="O86" i="4" s="1"/>
  <c r="AM514" i="4"/>
  <c r="AA514" i="4" s="1"/>
  <c r="O514" i="4" s="1"/>
  <c r="AM891" i="4"/>
  <c r="AA891" i="4" s="1"/>
  <c r="O891" i="4" s="1"/>
  <c r="AM437" i="4"/>
  <c r="AA437" i="4" s="1"/>
  <c r="O437" i="4" s="1"/>
  <c r="AM768" i="4"/>
  <c r="AA768" i="4" s="1"/>
  <c r="O768" i="4" s="1"/>
  <c r="AM577" i="4"/>
  <c r="AA577" i="4" s="1"/>
  <c r="O577" i="4" s="1"/>
  <c r="AM1084" i="4"/>
  <c r="AA1084" i="4" s="1"/>
  <c r="O1084" i="4" s="1"/>
  <c r="AM457" i="4"/>
  <c r="AA457" i="4" s="1"/>
  <c r="O457" i="4" s="1"/>
  <c r="AM217" i="4"/>
  <c r="AA217" i="4" s="1"/>
  <c r="O217" i="4" s="1"/>
  <c r="AM191" i="4"/>
  <c r="AA191" i="4" s="1"/>
  <c r="O191" i="4" s="1"/>
  <c r="AM1073" i="4"/>
  <c r="AA1073" i="4" s="1"/>
  <c r="O1073" i="4" s="1"/>
  <c r="AM448" i="4"/>
  <c r="AA448" i="4" s="1"/>
  <c r="O448" i="4" s="1"/>
  <c r="AM534" i="4"/>
  <c r="AA534" i="4" s="1"/>
  <c r="O534" i="4" s="1"/>
  <c r="AM764" i="4"/>
  <c r="AA764" i="4" s="1"/>
  <c r="O764" i="4" s="1"/>
  <c r="AM265" i="4"/>
  <c r="AA265" i="4" s="1"/>
  <c r="O265" i="4" s="1"/>
  <c r="AM957" i="4"/>
  <c r="AA957" i="4" s="1"/>
  <c r="O957" i="4" s="1"/>
  <c r="AM41" i="4"/>
  <c r="AA41" i="4" s="1"/>
  <c r="O41" i="4" s="1"/>
  <c r="AM1154" i="4"/>
  <c r="AA1154" i="4" s="1"/>
  <c r="O1154" i="4" s="1"/>
  <c r="AM865" i="4"/>
  <c r="AA865" i="4" s="1"/>
  <c r="O865" i="4" s="1"/>
  <c r="AM808" i="4"/>
  <c r="AA808" i="4" s="1"/>
  <c r="O808" i="4" s="1"/>
  <c r="AM120" i="4"/>
  <c r="AA120" i="4" s="1"/>
  <c r="O120" i="4" s="1"/>
  <c r="AM1074" i="4"/>
  <c r="AA1074" i="4" s="1"/>
  <c r="O1074" i="4" s="1"/>
  <c r="AM1101" i="4"/>
  <c r="AA1101" i="4" s="1"/>
  <c r="O1101" i="4" s="1"/>
  <c r="AM466" i="4"/>
  <c r="AA466" i="4" s="1"/>
  <c r="O466" i="4" s="1"/>
  <c r="AM1232" i="4"/>
  <c r="AA1232" i="4" s="1"/>
  <c r="O1232" i="4" s="1"/>
  <c r="AM553" i="4"/>
  <c r="AA553" i="4" s="1"/>
  <c r="O553" i="4" s="1"/>
  <c r="AM197" i="4"/>
  <c r="AA197" i="4" s="1"/>
  <c r="O197" i="4" s="1"/>
  <c r="AM729" i="4"/>
  <c r="AA729" i="4" s="1"/>
  <c r="O729" i="4" s="1"/>
  <c r="AM633" i="4"/>
  <c r="AA633" i="4" s="1"/>
  <c r="O633" i="4" s="1"/>
  <c r="AM1170" i="4"/>
  <c r="AA1170" i="4" s="1"/>
  <c r="O1170" i="4" s="1"/>
  <c r="AM434" i="4"/>
  <c r="AA434" i="4" s="1"/>
  <c r="O434" i="4" s="1"/>
  <c r="AM685" i="4"/>
  <c r="AA685" i="4" s="1"/>
  <c r="O685" i="4" s="1"/>
  <c r="AM174" i="4"/>
  <c r="AA174" i="4" s="1"/>
  <c r="O174" i="4" s="1"/>
  <c r="AM132" i="4"/>
  <c r="AA132" i="4" s="1"/>
  <c r="O132" i="4" s="1"/>
  <c r="AM906" i="4"/>
  <c r="AA906" i="4" s="1"/>
  <c r="O906" i="4" s="1"/>
  <c r="AM212" i="4"/>
  <c r="AA212" i="4" s="1"/>
  <c r="O212" i="4" s="1"/>
  <c r="AM1039" i="4"/>
  <c r="AA1039" i="4" s="1"/>
  <c r="O1039" i="4" s="1"/>
  <c r="AM1153" i="4"/>
  <c r="AA1153" i="4" s="1"/>
  <c r="O1153" i="4" s="1"/>
  <c r="AM520" i="4"/>
  <c r="AA520" i="4" s="1"/>
  <c r="O520" i="4" s="1"/>
  <c r="AM835" i="4"/>
  <c r="AA835" i="4" s="1"/>
  <c r="O835" i="4" s="1"/>
  <c r="AM769" i="4"/>
  <c r="AA769" i="4" s="1"/>
  <c r="O769" i="4" s="1"/>
  <c r="AM177" i="4"/>
  <c r="AA177" i="4" s="1"/>
  <c r="O177" i="4" s="1"/>
  <c r="AM680" i="4"/>
  <c r="AA680" i="4" s="1"/>
  <c r="O680" i="4" s="1"/>
  <c r="AM224" i="4"/>
  <c r="AA224" i="4" s="1"/>
  <c r="O224" i="4" s="1"/>
  <c r="AM460" i="4"/>
  <c r="AA460" i="4" s="1"/>
  <c r="O460" i="4" s="1"/>
  <c r="AM1242" i="4"/>
  <c r="AA1242" i="4" s="1"/>
  <c r="O1242" i="4" s="1"/>
  <c r="AM604" i="4"/>
  <c r="AA604" i="4" s="1"/>
  <c r="O604" i="4" s="1"/>
  <c r="AM914" i="4"/>
  <c r="AA914" i="4" s="1"/>
  <c r="O914" i="4" s="1"/>
  <c r="AM1183" i="4"/>
  <c r="AA1183" i="4" s="1"/>
  <c r="O1183" i="4" s="1"/>
  <c r="AM1002" i="4"/>
  <c r="AA1002" i="4" s="1"/>
  <c r="O1002" i="4" s="1"/>
  <c r="AM776" i="4"/>
  <c r="AA776" i="4" s="1"/>
  <c r="O776" i="4" s="1"/>
  <c r="AM1156" i="4"/>
  <c r="AA1156" i="4" s="1"/>
  <c r="O1156" i="4" s="1"/>
  <c r="AM858" i="4"/>
  <c r="AA858" i="4" s="1"/>
  <c r="O858" i="4" s="1"/>
  <c r="AM980" i="4"/>
  <c r="AA980" i="4" s="1"/>
  <c r="O980" i="4" s="1"/>
  <c r="AM507" i="4"/>
  <c r="AA507" i="4" s="1"/>
  <c r="O507" i="4" s="1"/>
  <c r="AM168" i="4"/>
  <c r="AA168" i="4" s="1"/>
  <c r="O168" i="4" s="1"/>
  <c r="AM528" i="4"/>
  <c r="AA528" i="4" s="1"/>
  <c r="O528" i="4" s="1"/>
  <c r="AM469" i="4"/>
  <c r="AA469" i="4" s="1"/>
  <c r="O469" i="4" s="1"/>
  <c r="AM392" i="4"/>
  <c r="AA392" i="4" s="1"/>
  <c r="O392" i="4" s="1"/>
  <c r="AM149" i="4"/>
  <c r="AA149" i="4" s="1"/>
  <c r="O149" i="4" s="1"/>
  <c r="AM833" i="4"/>
  <c r="AA833" i="4" s="1"/>
  <c r="O833" i="4" s="1"/>
  <c r="AM701" i="4"/>
  <c r="AA701" i="4" s="1"/>
  <c r="O701" i="4" s="1"/>
  <c r="AM131" i="4"/>
  <c r="AA131" i="4" s="1"/>
  <c r="O131" i="4" s="1"/>
  <c r="AM705" i="4"/>
  <c r="AA705" i="4" s="1"/>
  <c r="O705" i="4" s="1"/>
  <c r="AM669" i="4"/>
  <c r="AA669" i="4" s="1"/>
  <c r="O669" i="4" s="1"/>
  <c r="AM268" i="4"/>
  <c r="AA268" i="4" s="1"/>
  <c r="O268" i="4" s="1"/>
  <c r="AM676" i="4"/>
  <c r="AA676" i="4" s="1"/>
  <c r="O676" i="4" s="1"/>
  <c r="AM1048" i="4"/>
  <c r="AA1048" i="4" s="1"/>
  <c r="O1048" i="4" s="1"/>
  <c r="AM1027" i="4"/>
  <c r="AA1027" i="4" s="1"/>
  <c r="O1027" i="4" s="1"/>
  <c r="AM247" i="4"/>
  <c r="AA247" i="4" s="1"/>
  <c r="O247" i="4" s="1"/>
  <c r="AM1139" i="4"/>
  <c r="AA1139" i="4" s="1"/>
  <c r="O1139" i="4" s="1"/>
  <c r="AM538" i="4"/>
  <c r="AA538" i="4" s="1"/>
  <c r="O538" i="4" s="1"/>
  <c r="AM1273" i="4"/>
  <c r="AA1273" i="4" s="1"/>
  <c r="O1273" i="4" s="1"/>
  <c r="AM465" i="4"/>
  <c r="AA465" i="4" s="1"/>
  <c r="O465" i="4" s="1"/>
  <c r="AM562" i="4"/>
  <c r="AA562" i="4" s="1"/>
  <c r="O562" i="4" s="1"/>
  <c r="AM157" i="4"/>
  <c r="AA157" i="4" s="1"/>
  <c r="O157" i="4" s="1"/>
  <c r="AM1077" i="4"/>
  <c r="AA1077" i="4" s="1"/>
  <c r="O1077" i="4" s="1"/>
  <c r="AM144" i="4"/>
  <c r="AA144" i="4" s="1"/>
  <c r="O144" i="4" s="1"/>
  <c r="AM110" i="4"/>
  <c r="AA110" i="4" s="1"/>
  <c r="O110" i="4" s="1"/>
  <c r="AM903" i="4"/>
  <c r="AA903" i="4" s="1"/>
  <c r="O903" i="4" s="1"/>
  <c r="AM453" i="4"/>
  <c r="AA453" i="4" s="1"/>
  <c r="O453" i="4" s="1"/>
  <c r="AM1045" i="4"/>
  <c r="AA1045" i="4" s="1"/>
  <c r="O1045" i="4" s="1"/>
  <c r="AM195" i="4"/>
  <c r="AA195" i="4" s="1"/>
  <c r="O195" i="4" s="1"/>
  <c r="AM582" i="4"/>
  <c r="AA582" i="4" s="1"/>
  <c r="O582" i="4" s="1"/>
  <c r="AM512" i="4"/>
  <c r="AA512" i="4" s="1"/>
  <c r="O512" i="4" s="1"/>
  <c r="AM648" i="4"/>
  <c r="AA648" i="4" s="1"/>
  <c r="O648" i="4" s="1"/>
  <c r="AM771" i="4"/>
  <c r="AA771" i="4" s="1"/>
  <c r="O771" i="4" s="1"/>
  <c r="AM39" i="4"/>
  <c r="AA39" i="4" s="1"/>
  <c r="O39" i="4" s="1"/>
  <c r="AM1267" i="4"/>
  <c r="AA1267" i="4" s="1"/>
  <c r="O1267" i="4" s="1"/>
  <c r="AM925" i="4"/>
  <c r="AA925" i="4" s="1"/>
  <c r="O925" i="4" s="1"/>
  <c r="AM913" i="4"/>
  <c r="AA913" i="4" s="1"/>
  <c r="O913" i="4" s="1"/>
  <c r="AM1043" i="4"/>
  <c r="AA1043" i="4" s="1"/>
  <c r="O1043" i="4" s="1"/>
  <c r="AM107" i="4"/>
  <c r="AA107" i="4" s="1"/>
  <c r="O107" i="4" s="1"/>
  <c r="AM1225" i="4"/>
  <c r="AA1225" i="4" s="1"/>
  <c r="O1225" i="4" s="1"/>
  <c r="AM732" i="4"/>
  <c r="AA732" i="4" s="1"/>
  <c r="O732" i="4" s="1"/>
  <c r="AM530" i="4"/>
  <c r="AA530" i="4" s="1"/>
  <c r="O530" i="4" s="1"/>
  <c r="AM260" i="4"/>
  <c r="AA260" i="4" s="1"/>
  <c r="O260" i="4" s="1"/>
  <c r="AM196" i="4"/>
  <c r="AA196" i="4" s="1"/>
  <c r="O196" i="4" s="1"/>
  <c r="AM931" i="4"/>
  <c r="AA931" i="4" s="1"/>
  <c r="O931" i="4" s="1"/>
  <c r="AM218" i="4"/>
  <c r="AA218" i="4" s="1"/>
  <c r="O218" i="4" s="1"/>
  <c r="AM564" i="4"/>
  <c r="AA564" i="4" s="1"/>
  <c r="O564" i="4" s="1"/>
  <c r="AM1036" i="4"/>
  <c r="AA1036" i="4" s="1"/>
  <c r="O1036" i="4" s="1"/>
  <c r="AM1082" i="4"/>
  <c r="AA1082" i="4" s="1"/>
  <c r="O1082" i="4" s="1"/>
  <c r="AM715" i="4"/>
  <c r="AA715" i="4" s="1"/>
  <c r="O715" i="4" s="1"/>
  <c r="AM1097" i="4"/>
  <c r="AA1097" i="4" s="1"/>
  <c r="O1097" i="4" s="1"/>
  <c r="AM1140" i="4"/>
  <c r="AA1140" i="4" s="1"/>
  <c r="O1140" i="4" s="1"/>
  <c r="AM187" i="4"/>
  <c r="AA187" i="4" s="1"/>
  <c r="O187" i="4" s="1"/>
  <c r="AM542" i="4"/>
  <c r="AA542" i="4" s="1"/>
  <c r="O542" i="4" s="1"/>
  <c r="AM624" i="4"/>
  <c r="AA624" i="4" s="1"/>
  <c r="O624" i="4" s="1"/>
  <c r="AM1220" i="4"/>
  <c r="AA1220" i="4" s="1"/>
  <c r="O1220" i="4" s="1"/>
  <c r="AM96" i="4"/>
  <c r="AA96" i="4" s="1"/>
  <c r="O96" i="4" s="1"/>
  <c r="AM1003" i="4"/>
  <c r="AA1003" i="4" s="1"/>
  <c r="O1003" i="4" s="1"/>
  <c r="AM345" i="4"/>
  <c r="AA345" i="4" s="1"/>
  <c r="O345" i="4" s="1"/>
  <c r="AM941" i="4"/>
  <c r="AA941" i="4" s="1"/>
  <c r="O941" i="4" s="1"/>
  <c r="AM688" i="4"/>
  <c r="AA688" i="4" s="1"/>
  <c r="O688" i="4" s="1"/>
  <c r="AM330" i="4"/>
  <c r="AA330" i="4" s="1"/>
  <c r="O330" i="4" s="1"/>
  <c r="AM863" i="4"/>
  <c r="AA863" i="4" s="1"/>
  <c r="O863" i="4" s="1"/>
  <c r="AM783" i="4"/>
  <c r="AA783" i="4" s="1"/>
  <c r="O783" i="4" s="1"/>
  <c r="AM572" i="4"/>
  <c r="AA572" i="4" s="1"/>
  <c r="O572" i="4" s="1"/>
  <c r="AM978" i="4"/>
  <c r="AA978" i="4" s="1"/>
  <c r="O978" i="4" s="1"/>
  <c r="AM182" i="4"/>
  <c r="AA182" i="4" s="1"/>
  <c r="O182" i="4" s="1"/>
  <c r="AM1234" i="4"/>
  <c r="AA1234" i="4" s="1"/>
  <c r="O1234" i="4" s="1"/>
  <c r="AM1116" i="4"/>
  <c r="AA1116" i="4" s="1"/>
  <c r="O1116" i="4" s="1"/>
  <c r="AM97" i="4"/>
  <c r="AA97" i="4" s="1"/>
  <c r="O97" i="4" s="1"/>
  <c r="AM166" i="4"/>
  <c r="AA166" i="4" s="1"/>
  <c r="O166" i="4" s="1"/>
  <c r="AM591" i="4"/>
  <c r="AA591" i="4" s="1"/>
  <c r="O591" i="4" s="1"/>
  <c r="AM881" i="4"/>
  <c r="AA881" i="4" s="1"/>
  <c r="O881" i="4" s="1"/>
  <c r="AM838" i="4"/>
  <c r="AA838" i="4" s="1"/>
  <c r="O838" i="4" s="1"/>
  <c r="AM1259" i="4"/>
  <c r="AA1259" i="4" s="1"/>
  <c r="O1259" i="4" s="1"/>
  <c r="AM439" i="4"/>
  <c r="AA439" i="4" s="1"/>
  <c r="O439" i="4" s="1"/>
  <c r="AM1100" i="4"/>
  <c r="AA1100" i="4" s="1"/>
  <c r="O1100" i="4" s="1"/>
  <c r="AM59" i="4"/>
  <c r="AA59" i="4" s="1"/>
  <c r="O59" i="4" s="1"/>
  <c r="AM652" i="4"/>
  <c r="AA652" i="4" s="1"/>
  <c r="O652" i="4" s="1"/>
  <c r="AM123" i="4"/>
  <c r="AA123" i="4" s="1"/>
  <c r="O123" i="4" s="1"/>
  <c r="AM1135" i="4"/>
  <c r="AA1135" i="4" s="1"/>
  <c r="O1135" i="4" s="1"/>
  <c r="AM739" i="4"/>
  <c r="AA739" i="4" s="1"/>
  <c r="O739" i="4" s="1"/>
  <c r="AM765" i="4"/>
  <c r="AA765" i="4" s="1"/>
  <c r="O765" i="4" s="1"/>
  <c r="AM526" i="4"/>
  <c r="AA526" i="4" s="1"/>
  <c r="O526" i="4" s="1"/>
  <c r="AM179" i="4"/>
  <c r="AA179" i="4" s="1"/>
  <c r="O179" i="4" s="1"/>
  <c r="AM620" i="4"/>
  <c r="AA620" i="4" s="1"/>
  <c r="O620" i="4" s="1"/>
  <c r="AM87" i="4"/>
  <c r="AA87" i="4" s="1"/>
  <c r="O87" i="4" s="1"/>
  <c r="AM1044" i="4"/>
  <c r="AA1044" i="4" s="1"/>
  <c r="O1044" i="4" s="1"/>
  <c r="AM672" i="4"/>
  <c r="AA672" i="4" s="1"/>
  <c r="O672" i="4" s="1"/>
  <c r="AM227" i="4"/>
  <c r="AA227" i="4" s="1"/>
  <c r="O227" i="4" s="1"/>
  <c r="AM788" i="4"/>
  <c r="AA788" i="4" s="1"/>
  <c r="O788" i="4" s="1"/>
  <c r="AM779" i="4"/>
  <c r="AA779" i="4" s="1"/>
  <c r="O779" i="4" s="1"/>
  <c r="AM407" i="4"/>
  <c r="AA407" i="4" s="1"/>
  <c r="O407" i="4" s="1"/>
  <c r="AM592" i="4"/>
  <c r="AA592" i="4" s="1"/>
  <c r="O592" i="4" s="1"/>
  <c r="AM72" i="4"/>
  <c r="AA72" i="4" s="1"/>
  <c r="O72" i="4" s="1"/>
  <c r="AM192" i="4"/>
  <c r="AA192" i="4" s="1"/>
  <c r="O192" i="4" s="1"/>
  <c r="AM230" i="4"/>
  <c r="AA230" i="4" s="1"/>
  <c r="O230" i="4" s="1"/>
  <c r="AM18" i="4"/>
  <c r="AA18" i="4" s="1"/>
  <c r="O18" i="4" s="1"/>
  <c r="AM904" i="4"/>
  <c r="AA904" i="4" s="1"/>
  <c r="O904" i="4" s="1"/>
  <c r="AM772" i="4"/>
  <c r="AA772" i="4" s="1"/>
  <c r="O772" i="4" s="1"/>
  <c r="AM853" i="4"/>
  <c r="AA853" i="4" s="1"/>
  <c r="O853" i="4" s="1"/>
  <c r="AM668" i="4"/>
  <c r="AA668" i="4" s="1"/>
  <c r="O668" i="4" s="1"/>
  <c r="AM510" i="4"/>
  <c r="AA510" i="4" s="1"/>
  <c r="O510" i="4" s="1"/>
  <c r="AM754" i="4"/>
  <c r="AA754" i="4" s="1"/>
  <c r="O754" i="4" s="1"/>
  <c r="AM222" i="4"/>
  <c r="AA222" i="4" s="1"/>
  <c r="O222" i="4" s="1"/>
  <c r="AM1227" i="4"/>
  <c r="AA1227" i="4" s="1"/>
  <c r="O1227" i="4" s="1"/>
  <c r="AM710" i="4"/>
  <c r="AA710" i="4" s="1"/>
  <c r="O710" i="4" s="1"/>
  <c r="AM327" i="4"/>
  <c r="AA327" i="4" s="1"/>
  <c r="O327" i="4" s="1"/>
  <c r="AM762" i="4"/>
  <c r="AA762" i="4" s="1"/>
  <c r="O762" i="4" s="1"/>
  <c r="AM551" i="4"/>
  <c r="AA551" i="4" s="1"/>
  <c r="O551" i="4" s="1"/>
  <c r="AM731" i="4"/>
  <c r="AA731" i="4" s="1"/>
  <c r="O731" i="4" s="1"/>
  <c r="AM491" i="4"/>
  <c r="AA491" i="4" s="1"/>
  <c r="O491" i="4" s="1"/>
  <c r="AM178" i="4"/>
  <c r="AA178" i="4" s="1"/>
  <c r="O178" i="4" s="1"/>
  <c r="AM516" i="4"/>
  <c r="AA516" i="4" s="1"/>
  <c r="O516" i="4" s="1"/>
  <c r="AM362" i="4"/>
  <c r="AA362" i="4" s="1"/>
  <c r="O362" i="4" s="1"/>
  <c r="AM805" i="4"/>
  <c r="AA805" i="4" s="1"/>
  <c r="O805" i="4" s="1"/>
  <c r="AM303" i="4"/>
  <c r="AA303" i="4" s="1"/>
  <c r="O303" i="4" s="1"/>
  <c r="AM1072" i="4"/>
  <c r="AA1072" i="4" s="1"/>
  <c r="O1072" i="4" s="1"/>
  <c r="AM915" i="4"/>
  <c r="AA915" i="4" s="1"/>
  <c r="O915" i="4" s="1"/>
  <c r="AM56" i="4"/>
  <c r="AA56" i="4" s="1"/>
  <c r="O56" i="4" s="1"/>
  <c r="AM414" i="4"/>
  <c r="AA414" i="4" s="1"/>
  <c r="O414" i="4" s="1"/>
  <c r="AM385" i="4"/>
  <c r="AA385" i="4" s="1"/>
  <c r="O385" i="4" s="1"/>
  <c r="AM580" i="4"/>
  <c r="AA580" i="4" s="1"/>
  <c r="O580" i="4" s="1"/>
  <c r="AM900" i="4"/>
  <c r="AA900" i="4" s="1"/>
  <c r="O900" i="4" s="1"/>
  <c r="AM746" i="4"/>
  <c r="AA746" i="4" s="1"/>
  <c r="O746" i="4" s="1"/>
  <c r="AM656" i="4"/>
  <c r="AA656" i="4" s="1"/>
  <c r="O656" i="4" s="1"/>
  <c r="Y620" i="4" l="1"/>
  <c r="M620" i="4" s="1"/>
  <c r="N620" i="4"/>
  <c r="Y881" i="4"/>
  <c r="M881" i="4" s="1"/>
  <c r="N881" i="4"/>
  <c r="Y1229" i="4"/>
  <c r="M1229" i="4" s="1"/>
  <c r="N1229" i="4"/>
  <c r="N856" i="4"/>
  <c r="Y856" i="4"/>
  <c r="M856" i="4" s="1"/>
  <c r="Y515" i="4"/>
  <c r="M515" i="4" s="1"/>
  <c r="N515" i="4"/>
  <c r="N811" i="4"/>
  <c r="Y811" i="4"/>
  <c r="M811" i="4" s="1"/>
  <c r="Y578" i="4"/>
  <c r="M578" i="4" s="1"/>
  <c r="N578" i="4"/>
  <c r="N1269" i="4"/>
  <c r="Y1269" i="4"/>
  <c r="M1269" i="4" s="1"/>
  <c r="N277" i="4"/>
  <c r="Y277" i="4"/>
  <c r="M277" i="4" s="1"/>
  <c r="N776" i="4"/>
  <c r="Y776" i="4"/>
  <c r="M776" i="4" s="1"/>
  <c r="N991" i="4"/>
  <c r="Y991" i="4"/>
  <c r="M991" i="4" s="1"/>
  <c r="Y224" i="4"/>
  <c r="M224" i="4" s="1"/>
  <c r="N224" i="4"/>
  <c r="N1080" i="4"/>
  <c r="Y1080" i="4"/>
  <c r="M1080" i="4" s="1"/>
  <c r="Y583" i="4"/>
  <c r="M583" i="4" s="1"/>
  <c r="N583" i="4"/>
  <c r="Y548" i="4"/>
  <c r="M548" i="4" s="1"/>
  <c r="N548" i="4"/>
  <c r="N59" i="4"/>
  <c r="Y59" i="4"/>
  <c r="M59" i="4" s="1"/>
  <c r="Y495" i="4"/>
  <c r="M495" i="4" s="1"/>
  <c r="N495" i="4"/>
  <c r="Y800" i="4"/>
  <c r="M800" i="4" s="1"/>
  <c r="N800" i="4"/>
  <c r="Y980" i="4"/>
  <c r="M980" i="4" s="1"/>
  <c r="N980" i="4"/>
  <c r="N948" i="4"/>
  <c r="Y948" i="4"/>
  <c r="M948" i="4" s="1"/>
  <c r="Y763" i="4"/>
  <c r="M763" i="4" s="1"/>
  <c r="N763" i="4"/>
  <c r="N1263" i="4"/>
  <c r="Y1263" i="4"/>
  <c r="M1263" i="4" s="1"/>
  <c r="Y1206" i="4"/>
  <c r="M1206" i="4" s="1"/>
  <c r="N1206" i="4"/>
  <c r="N918" i="4"/>
  <c r="Y918" i="4"/>
  <c r="M918" i="4" s="1"/>
  <c r="Y409" i="4"/>
  <c r="M409" i="4" s="1"/>
  <c r="N409" i="4"/>
  <c r="Y311" i="4"/>
  <c r="M311" i="4" s="1"/>
  <c r="N311" i="4"/>
  <c r="N818" i="4"/>
  <c r="Y818" i="4"/>
  <c r="M818" i="4" s="1"/>
  <c r="N1098" i="4"/>
  <c r="Y1098" i="4"/>
  <c r="M1098" i="4" s="1"/>
  <c r="Y354" i="4"/>
  <c r="M354" i="4" s="1"/>
  <c r="N354" i="4"/>
  <c r="N1084" i="4"/>
  <c r="Y1084" i="4"/>
  <c r="M1084" i="4" s="1"/>
  <c r="N1023" i="4"/>
  <c r="Y1023" i="4"/>
  <c r="M1023" i="4" s="1"/>
  <c r="N237" i="4"/>
  <c r="Y237" i="4"/>
  <c r="M237" i="4" s="1"/>
  <c r="Y335" i="4"/>
  <c r="M335" i="4" s="1"/>
  <c r="N335" i="4"/>
  <c r="N526" i="4"/>
  <c r="Y526" i="4"/>
  <c r="M526" i="4" s="1"/>
  <c r="Y475" i="4"/>
  <c r="M475" i="4" s="1"/>
  <c r="N475" i="4"/>
  <c r="Y479" i="4"/>
  <c r="M479" i="4" s="1"/>
  <c r="N479" i="4"/>
  <c r="Y327" i="4"/>
  <c r="M327" i="4" s="1"/>
  <c r="N327" i="4"/>
  <c r="N415" i="4"/>
  <c r="Y415" i="4"/>
  <c r="M415" i="4" s="1"/>
  <c r="Y98" i="4"/>
  <c r="M98" i="4" s="1"/>
  <c r="N98" i="4"/>
  <c r="Y506" i="4"/>
  <c r="M506" i="4" s="1"/>
  <c r="N506" i="4"/>
  <c r="N379" i="4"/>
  <c r="Y379" i="4"/>
  <c r="M379" i="4" s="1"/>
  <c r="N1171" i="4"/>
  <c r="Y1171" i="4"/>
  <c r="M1171" i="4" s="1"/>
  <c r="N481" i="4"/>
  <c r="Y481" i="4"/>
  <c r="M481" i="4" s="1"/>
  <c r="Y715" i="4"/>
  <c r="M715" i="4" s="1"/>
  <c r="N715" i="4"/>
  <c r="Y228" i="4"/>
  <c r="M228" i="4" s="1"/>
  <c r="N228" i="4"/>
  <c r="Y269" i="4"/>
  <c r="M269" i="4" s="1"/>
  <c r="N269" i="4"/>
  <c r="Y853" i="4"/>
  <c r="M853" i="4" s="1"/>
  <c r="N853" i="4"/>
  <c r="N201" i="4"/>
  <c r="Y201" i="4"/>
  <c r="M201" i="4" s="1"/>
  <c r="Y1071" i="4"/>
  <c r="M1071" i="4" s="1"/>
  <c r="N1071" i="4"/>
  <c r="Y695" i="4"/>
  <c r="M695" i="4" s="1"/>
  <c r="N695" i="4"/>
  <c r="Y922" i="4"/>
  <c r="M922" i="4" s="1"/>
  <c r="N922" i="4"/>
  <c r="Y815" i="4"/>
  <c r="M815" i="4" s="1"/>
  <c r="N815" i="4"/>
  <c r="Y1029" i="4"/>
  <c r="M1029" i="4" s="1"/>
  <c r="N1029" i="4"/>
  <c r="N670" i="4"/>
  <c r="Y670" i="4"/>
  <c r="M670" i="4" s="1"/>
  <c r="Y79" i="4"/>
  <c r="M79" i="4" s="1"/>
  <c r="N79" i="4"/>
  <c r="N1153" i="4"/>
  <c r="Y1153" i="4"/>
  <c r="M1153" i="4" s="1"/>
  <c r="N328" i="4"/>
  <c r="Y328" i="4"/>
  <c r="M328" i="4" s="1"/>
  <c r="N83" i="4"/>
  <c r="Y83" i="4"/>
  <c r="M83" i="4" s="1"/>
  <c r="N418" i="4"/>
  <c r="Y418" i="4"/>
  <c r="M418" i="4" s="1"/>
  <c r="Y1109" i="4"/>
  <c r="M1109" i="4" s="1"/>
  <c r="N1109" i="4"/>
  <c r="Y1215" i="4"/>
  <c r="M1215" i="4" s="1"/>
  <c r="N1215" i="4"/>
  <c r="N1266" i="4"/>
  <c r="Y1266" i="4"/>
  <c r="M1266" i="4" s="1"/>
  <c r="Y1228" i="4"/>
  <c r="M1228" i="4" s="1"/>
  <c r="N1228" i="4"/>
  <c r="N1174" i="4"/>
  <c r="Y1174" i="4"/>
  <c r="M1174" i="4" s="1"/>
  <c r="N958" i="4"/>
  <c r="Y958" i="4"/>
  <c r="M958" i="4" s="1"/>
  <c r="N558" i="4"/>
  <c r="Y558" i="4"/>
  <c r="M558" i="4" s="1"/>
  <c r="N129" i="4"/>
  <c r="Y129" i="4"/>
  <c r="M129" i="4" s="1"/>
  <c r="Y157" i="4"/>
  <c r="M157" i="4" s="1"/>
  <c r="N157" i="4"/>
  <c r="N19" i="4"/>
  <c r="Y19" i="4"/>
  <c r="M19" i="4" s="1"/>
  <c r="N124" i="4"/>
  <c r="Y124" i="4"/>
  <c r="M124" i="4" s="1"/>
  <c r="N683" i="4"/>
  <c r="Y683" i="4"/>
  <c r="M683" i="4" s="1"/>
  <c r="Y720" i="4"/>
  <c r="M720" i="4" s="1"/>
  <c r="N720" i="4"/>
  <c r="N452" i="4"/>
  <c r="Y452" i="4"/>
  <c r="M452" i="4" s="1"/>
  <c r="N871" i="4"/>
  <c r="Y871" i="4"/>
  <c r="M871" i="4" s="1"/>
  <c r="N618" i="4"/>
  <c r="Y618" i="4"/>
  <c r="M618" i="4" s="1"/>
  <c r="N791" i="4"/>
  <c r="Y791" i="4"/>
  <c r="M791" i="4" s="1"/>
  <c r="Y876" i="4"/>
  <c r="M876" i="4" s="1"/>
  <c r="N876" i="4"/>
  <c r="N545" i="4"/>
  <c r="Y545" i="4"/>
  <c r="M545" i="4" s="1"/>
  <c r="Y966" i="4"/>
  <c r="M966" i="4" s="1"/>
  <c r="N966" i="4"/>
  <c r="Y1272" i="4"/>
  <c r="M1272" i="4" s="1"/>
  <c r="N1272" i="4"/>
  <c r="N612" i="4"/>
  <c r="Y612" i="4"/>
  <c r="M612" i="4" s="1"/>
  <c r="N584" i="4"/>
  <c r="Y584" i="4"/>
  <c r="M584" i="4" s="1"/>
  <c r="L1213" i="4"/>
  <c r="L335" i="4"/>
  <c r="L764" i="4"/>
  <c r="L825" i="4"/>
  <c r="L565" i="4"/>
  <c r="L239" i="4"/>
  <c r="L631" i="4"/>
  <c r="L682" i="4"/>
  <c r="L127" i="4"/>
  <c r="L1009" i="4"/>
  <c r="L184" i="4"/>
  <c r="L508" i="4"/>
  <c r="L290" i="4"/>
  <c r="L589" i="4"/>
  <c r="L286" i="4"/>
  <c r="L999" i="4"/>
  <c r="L585" i="4"/>
  <c r="L1091" i="4"/>
  <c r="L88" i="4"/>
  <c r="L972" i="4"/>
  <c r="L1027" i="4"/>
  <c r="L1087" i="4"/>
  <c r="L847" i="4"/>
  <c r="L61" i="4"/>
  <c r="L1173" i="4"/>
  <c r="L895" i="4"/>
  <c r="L732" i="4"/>
  <c r="L1145" i="4"/>
  <c r="L542" i="4"/>
  <c r="L43" i="4"/>
  <c r="L110" i="4"/>
  <c r="L176" i="4"/>
  <c r="L1251" i="4"/>
  <c r="L1174" i="4"/>
  <c r="K1174" i="4"/>
  <c r="L657" i="4"/>
  <c r="L584" i="4"/>
  <c r="K584" i="4"/>
  <c r="B584" i="4" s="1" a="1"/>
  <c r="B584" i="4" s="1"/>
  <c r="H584" i="4" s="1"/>
  <c r="L109" i="4"/>
  <c r="L443" i="4"/>
  <c r="L450" i="4"/>
  <c r="L30" i="4"/>
  <c r="L1247" i="4"/>
  <c r="L915" i="4"/>
  <c r="L981" i="4"/>
  <c r="L16" i="4"/>
  <c r="L1123" i="4"/>
  <c r="L1259" i="4"/>
  <c r="L373" i="4"/>
  <c r="L144" i="4"/>
  <c r="L439" i="4"/>
  <c r="L370" i="4"/>
  <c r="L300" i="4"/>
  <c r="L1014" i="4"/>
  <c r="L427" i="4"/>
  <c r="L556" i="4"/>
  <c r="L701" i="4"/>
  <c r="L1128" i="4"/>
  <c r="L668" i="4"/>
  <c r="L893" i="4"/>
  <c r="L493" i="4"/>
  <c r="L976" i="4"/>
  <c r="L192" i="4"/>
  <c r="L76" i="4"/>
  <c r="L1164" i="4"/>
  <c r="L1059" i="4"/>
  <c r="L1236" i="4"/>
  <c r="L120" i="4"/>
  <c r="L1035" i="4"/>
  <c r="L803" i="4"/>
  <c r="L909" i="4"/>
  <c r="L347" i="4"/>
  <c r="L1170" i="4"/>
  <c r="L648" i="4"/>
  <c r="L1235" i="4"/>
  <c r="L349" i="4"/>
  <c r="L515" i="4"/>
  <c r="K515" i="4"/>
  <c r="B515" i="4" s="1" a="1"/>
  <c r="B515" i="4" s="1"/>
  <c r="H515" i="4" s="1"/>
  <c r="L175" i="4"/>
  <c r="L733" i="4"/>
  <c r="L704" i="4"/>
  <c r="L237" i="4"/>
  <c r="K237" i="4"/>
  <c r="B237" i="4" s="1" a="1"/>
  <c r="B237" i="4" s="1"/>
  <c r="H237" i="4" s="1"/>
  <c r="N581" i="4"/>
  <c r="Y581" i="4"/>
  <c r="M581" i="4" s="1"/>
  <c r="N331" i="4"/>
  <c r="Y331" i="4"/>
  <c r="M331" i="4" s="1"/>
  <c r="Y425" i="4"/>
  <c r="M425" i="4" s="1"/>
  <c r="N425" i="4"/>
  <c r="N1201" i="4"/>
  <c r="Y1201" i="4"/>
  <c r="M1201" i="4" s="1"/>
  <c r="N70" i="4"/>
  <c r="Y70" i="4"/>
  <c r="M70" i="4" s="1"/>
  <c r="N988" i="4"/>
  <c r="Y988" i="4"/>
  <c r="M988" i="4" s="1"/>
  <c r="Y78" i="4"/>
  <c r="M78" i="4" s="1"/>
  <c r="N78" i="4"/>
  <c r="Y1008" i="4"/>
  <c r="M1008" i="4" s="1"/>
  <c r="N1008" i="4"/>
  <c r="Y680" i="4"/>
  <c r="M680" i="4" s="1"/>
  <c r="N680" i="4"/>
  <c r="Y553" i="4"/>
  <c r="M553" i="4" s="1"/>
  <c r="N553" i="4"/>
  <c r="N1018" i="4"/>
  <c r="Y1018" i="4"/>
  <c r="M1018" i="4" s="1"/>
  <c r="Y242" i="4"/>
  <c r="M242" i="4" s="1"/>
  <c r="N242" i="4"/>
  <c r="N562" i="4"/>
  <c r="Y562" i="4"/>
  <c r="M562" i="4" s="1"/>
  <c r="N789" i="4"/>
  <c r="Y789" i="4"/>
  <c r="M789" i="4" s="1"/>
  <c r="Y1114" i="4"/>
  <c r="M1114" i="4" s="1"/>
  <c r="N1114" i="4"/>
  <c r="Y1216" i="4"/>
  <c r="M1216" i="4" s="1"/>
  <c r="N1216" i="4"/>
  <c r="N453" i="4"/>
  <c r="Y453" i="4"/>
  <c r="M453" i="4" s="1"/>
  <c r="N599" i="4"/>
  <c r="Y599" i="4"/>
  <c r="M599" i="4" s="1"/>
  <c r="N689" i="4"/>
  <c r="Y689" i="4"/>
  <c r="M689" i="4" s="1"/>
  <c r="N939" i="4"/>
  <c r="Y939" i="4"/>
  <c r="M939" i="4" s="1"/>
  <c r="N861" i="4"/>
  <c r="Y861" i="4"/>
  <c r="M861" i="4" s="1"/>
  <c r="Y192" i="4"/>
  <c r="M192" i="4" s="1"/>
  <c r="N192" i="4"/>
  <c r="Y338" i="4"/>
  <c r="M338" i="4" s="1"/>
  <c r="N338" i="4"/>
  <c r="N330" i="4"/>
  <c r="Y330" i="4"/>
  <c r="M330" i="4" s="1"/>
  <c r="N529" i="4"/>
  <c r="Y529" i="4"/>
  <c r="M529" i="4" s="1"/>
  <c r="Y1005" i="4"/>
  <c r="M1005" i="4" s="1"/>
  <c r="N1005" i="4"/>
  <c r="N667" i="4"/>
  <c r="Y667" i="4"/>
  <c r="M667" i="4" s="1"/>
  <c r="N1027" i="4"/>
  <c r="Y1027" i="4"/>
  <c r="M1027" i="4" s="1"/>
  <c r="N54" i="4"/>
  <c r="Y54" i="4"/>
  <c r="M54" i="4" s="1"/>
  <c r="N1227" i="4"/>
  <c r="Y1227" i="4"/>
  <c r="M1227" i="4" s="1"/>
  <c r="Y938" i="4"/>
  <c r="M938" i="4" s="1"/>
  <c r="N938" i="4"/>
  <c r="Y1257" i="4"/>
  <c r="M1257" i="4" s="1"/>
  <c r="N1257" i="4"/>
  <c r="N1044" i="4"/>
  <c r="Y1044" i="4"/>
  <c r="M1044" i="4" s="1"/>
  <c r="Y1133" i="4"/>
  <c r="M1133" i="4" s="1"/>
  <c r="N1133" i="4"/>
  <c r="N645" i="4"/>
  <c r="Y645" i="4"/>
  <c r="M645" i="4" s="1"/>
  <c r="N984" i="4"/>
  <c r="Y984" i="4"/>
  <c r="M984" i="4" s="1"/>
  <c r="N701" i="4"/>
  <c r="Y701" i="4"/>
  <c r="M701" i="4" s="1"/>
  <c r="N333" i="4"/>
  <c r="Y333" i="4"/>
  <c r="M333" i="4" s="1"/>
  <c r="N716" i="4"/>
  <c r="Y716" i="4"/>
  <c r="M716" i="4" s="1"/>
  <c r="N468" i="4"/>
  <c r="Y468" i="4"/>
  <c r="M468" i="4" s="1"/>
  <c r="N1235" i="4"/>
  <c r="Y1235" i="4"/>
  <c r="M1235" i="4" s="1"/>
  <c r="Y430" i="4"/>
  <c r="M430" i="4" s="1"/>
  <c r="N430" i="4"/>
  <c r="N808" i="4"/>
  <c r="Y808" i="4"/>
  <c r="M808" i="4" s="1"/>
  <c r="Y202" i="4"/>
  <c r="M202" i="4" s="1"/>
  <c r="N202" i="4"/>
  <c r="N1267" i="4"/>
  <c r="Y1267" i="4"/>
  <c r="M1267" i="4" s="1"/>
  <c r="Y1213" i="4"/>
  <c r="M1213" i="4" s="1"/>
  <c r="N1213" i="4"/>
  <c r="N180" i="4"/>
  <c r="Y180" i="4"/>
  <c r="M180" i="4" s="1"/>
  <c r="N380" i="4"/>
  <c r="Y380" i="4"/>
  <c r="M380" i="4" s="1"/>
  <c r="N1108" i="4"/>
  <c r="Y1108" i="4"/>
  <c r="M1108" i="4" s="1"/>
  <c r="N167" i="4"/>
  <c r="Y167" i="4"/>
  <c r="M167" i="4" s="1"/>
  <c r="N710" i="4"/>
  <c r="Y710" i="4"/>
  <c r="M710" i="4" s="1"/>
  <c r="Y739" i="4"/>
  <c r="M739" i="4" s="1"/>
  <c r="N739" i="4"/>
  <c r="N859" i="4"/>
  <c r="Y859" i="4"/>
  <c r="M859" i="4" s="1"/>
  <c r="N985" i="4"/>
  <c r="Y985" i="4"/>
  <c r="M985" i="4" s="1"/>
  <c r="Y682" i="4"/>
  <c r="M682" i="4" s="1"/>
  <c r="N682" i="4"/>
  <c r="Y1112" i="4"/>
  <c r="M1112" i="4" s="1"/>
  <c r="N1112" i="4"/>
  <c r="Y1136" i="4"/>
  <c r="M1136" i="4" s="1"/>
  <c r="N1136" i="4"/>
  <c r="Y476" i="4"/>
  <c r="M476" i="4" s="1"/>
  <c r="N476" i="4"/>
  <c r="Y917" i="4"/>
  <c r="M917" i="4" s="1"/>
  <c r="N917" i="4"/>
  <c r="Y118" i="4"/>
  <c r="M118" i="4" s="1"/>
  <c r="N118" i="4"/>
  <c r="N1258" i="4"/>
  <c r="Y1258" i="4"/>
  <c r="M1258" i="4" s="1"/>
  <c r="N1168" i="4"/>
  <c r="Y1168" i="4"/>
  <c r="M1168" i="4" s="1"/>
  <c r="Y1086" i="4"/>
  <c r="M1086" i="4" s="1"/>
  <c r="N1086" i="4"/>
  <c r="N1122" i="4"/>
  <c r="Y1122" i="4"/>
  <c r="M1122" i="4" s="1"/>
  <c r="N337" i="4"/>
  <c r="Y337" i="4"/>
  <c r="M337" i="4" s="1"/>
  <c r="N44" i="4"/>
  <c r="Y44" i="4"/>
  <c r="M44" i="4" s="1"/>
  <c r="Y370" i="4"/>
  <c r="M370" i="4" s="1"/>
  <c r="N370" i="4"/>
  <c r="Y190" i="4"/>
  <c r="M190" i="4" s="1"/>
  <c r="N190" i="4"/>
  <c r="N1236" i="4"/>
  <c r="Y1236" i="4"/>
  <c r="M1236" i="4" s="1"/>
  <c r="Y923" i="4"/>
  <c r="M923" i="4" s="1"/>
  <c r="N923" i="4"/>
  <c r="N220" i="4"/>
  <c r="Y220" i="4"/>
  <c r="M220" i="4" s="1"/>
  <c r="Y1159" i="4"/>
  <c r="M1159" i="4" s="1"/>
  <c r="N1159" i="4"/>
  <c r="Y589" i="4"/>
  <c r="M589" i="4" s="1"/>
  <c r="N589" i="4"/>
  <c r="N521" i="4"/>
  <c r="Y521" i="4"/>
  <c r="M521" i="4" s="1"/>
  <c r="N528" i="4"/>
  <c r="Y528" i="4"/>
  <c r="M528" i="4" s="1"/>
  <c r="Y36" i="4"/>
  <c r="M36" i="4" s="1"/>
  <c r="N36" i="4"/>
  <c r="N467" i="4"/>
  <c r="Y467" i="4"/>
  <c r="M467" i="4" s="1"/>
  <c r="N781" i="4"/>
  <c r="Y781" i="4"/>
  <c r="M781" i="4" s="1"/>
  <c r="Y11" i="4"/>
  <c r="M11" i="4" s="1"/>
  <c r="N11" i="4"/>
  <c r="N691" i="4"/>
  <c r="Y691" i="4"/>
  <c r="M691" i="4" s="1"/>
  <c r="Y1034" i="4"/>
  <c r="M1034" i="4" s="1"/>
  <c r="N1034" i="4"/>
  <c r="N543" i="4"/>
  <c r="Y543" i="4"/>
  <c r="M543" i="4" s="1"/>
  <c r="Y697" i="4"/>
  <c r="M697" i="4" s="1"/>
  <c r="N697" i="4"/>
  <c r="L431" i="4"/>
  <c r="L513" i="4"/>
  <c r="L963" i="4"/>
  <c r="L537" i="4"/>
  <c r="L424" i="4"/>
  <c r="L554" i="4"/>
  <c r="L348" i="4"/>
  <c r="L1057" i="4"/>
  <c r="K1057" i="4"/>
  <c r="L289" i="4"/>
  <c r="L738" i="4"/>
  <c r="L524" i="4"/>
  <c r="L574" i="4"/>
  <c r="L692" i="4"/>
  <c r="L793" i="4"/>
  <c r="L848" i="4"/>
  <c r="L249" i="4"/>
  <c r="L37" i="4"/>
  <c r="L474" i="4"/>
  <c r="L42" i="4"/>
  <c r="L410" i="4"/>
  <c r="L1013" i="4"/>
  <c r="L705" i="4"/>
  <c r="L93" i="4"/>
  <c r="L798" i="4"/>
  <c r="L31" i="4"/>
  <c r="L995" i="4"/>
  <c r="L646" i="4"/>
  <c r="L245" i="4"/>
  <c r="L52" i="4"/>
  <c r="L473" i="4"/>
  <c r="L478" i="4"/>
  <c r="L383" i="4"/>
  <c r="L240" i="4"/>
  <c r="L1208" i="4"/>
  <c r="L635" i="4"/>
  <c r="L401" i="4"/>
  <c r="L828" i="4"/>
  <c r="K828" i="4"/>
  <c r="L428" i="4"/>
  <c r="L1261" i="4"/>
  <c r="L100" i="4"/>
  <c r="L1226" i="4"/>
  <c r="L1225" i="4"/>
  <c r="L697" i="4"/>
  <c r="K697" i="4"/>
  <c r="B697" i="4" s="1" a="1"/>
  <c r="B697" i="4" s="1"/>
  <c r="H697" i="4" s="1"/>
  <c r="L632" i="4"/>
  <c r="L499" i="4"/>
  <c r="L174" i="4"/>
  <c r="L526" i="4"/>
  <c r="K526" i="4"/>
  <c r="B526" i="4" s="1" a="1"/>
  <c r="B526" i="4" s="1"/>
  <c r="H526" i="4" s="1"/>
  <c r="L937" i="4"/>
  <c r="L514" i="4"/>
  <c r="L980" i="4"/>
  <c r="K980" i="4"/>
  <c r="B980" i="4" s="1" a="1"/>
  <c r="B980" i="4" s="1"/>
  <c r="H980" i="4" s="1"/>
  <c r="L92" i="4"/>
  <c r="L578" i="4"/>
  <c r="K578" i="4"/>
  <c r="L501" i="4"/>
  <c r="L391" i="4"/>
  <c r="L1264" i="4"/>
  <c r="L210" i="4"/>
  <c r="L485" i="4"/>
  <c r="L667" i="4"/>
  <c r="K667" i="4"/>
  <c r="B667" i="4" s="1" a="1"/>
  <c r="B667" i="4" s="1"/>
  <c r="H667" i="4" s="1"/>
  <c r="L253" i="4"/>
  <c r="L751" i="4"/>
  <c r="L327" i="4"/>
  <c r="K327" i="4"/>
  <c r="B327" i="4" s="1" a="1"/>
  <c r="B327" i="4" s="1"/>
  <c r="H327" i="4" s="1"/>
  <c r="L1253" i="4"/>
  <c r="K399" i="4"/>
  <c r="L399" i="4"/>
  <c r="L1116" i="4"/>
  <c r="L960" i="4"/>
  <c r="L582" i="4"/>
  <c r="L721" i="4"/>
  <c r="L655" i="4"/>
  <c r="L1069" i="4"/>
  <c r="L119" i="4"/>
  <c r="L1100" i="4"/>
  <c r="L159" i="4"/>
  <c r="L791" i="4"/>
  <c r="K791" i="4"/>
  <c r="B791" i="4" s="1" a="1"/>
  <c r="B791" i="4" s="1"/>
  <c r="H791" i="4" s="1"/>
  <c r="I791" i="4" s="1"/>
  <c r="L186" i="4"/>
  <c r="L719" i="4"/>
  <c r="L890" i="4"/>
  <c r="L531" i="4"/>
  <c r="K531" i="4"/>
  <c r="B531" i="4" s="1" a="1"/>
  <c r="B531" i="4" s="1"/>
  <c r="H531" i="4" s="1"/>
  <c r="L510" i="4"/>
  <c r="L1193" i="4"/>
  <c r="Y533" i="4"/>
  <c r="M533" i="4" s="1"/>
  <c r="N533" i="4"/>
  <c r="Y520" i="4"/>
  <c r="M520" i="4" s="1"/>
  <c r="N520" i="4"/>
  <c r="Y1007" i="4"/>
  <c r="M1007" i="4" s="1"/>
  <c r="N1007" i="4"/>
  <c r="Y1053" i="4"/>
  <c r="M1053" i="4" s="1"/>
  <c r="N1053" i="4"/>
  <c r="N408" i="4"/>
  <c r="Y408" i="4"/>
  <c r="M408" i="4" s="1"/>
  <c r="N611" i="4"/>
  <c r="Y611" i="4"/>
  <c r="M611" i="4" s="1"/>
  <c r="N1068" i="4"/>
  <c r="Y1068" i="4"/>
  <c r="M1068" i="4" s="1"/>
  <c r="Y1107" i="4"/>
  <c r="M1107" i="4" s="1"/>
  <c r="N1107" i="4"/>
  <c r="N416" i="4"/>
  <c r="Y416" i="4"/>
  <c r="M416" i="4" s="1"/>
  <c r="N684" i="4"/>
  <c r="Y684" i="4"/>
  <c r="M684" i="4" s="1"/>
  <c r="Y531" i="4"/>
  <c r="M531" i="4" s="1"/>
  <c r="N531" i="4"/>
  <c r="N431" i="4"/>
  <c r="Y431" i="4"/>
  <c r="M431" i="4" s="1"/>
  <c r="Y941" i="4"/>
  <c r="M941" i="4" s="1"/>
  <c r="N941" i="4"/>
  <c r="Y340" i="4"/>
  <c r="M340" i="4" s="1"/>
  <c r="N340" i="4"/>
  <c r="N360" i="4"/>
  <c r="Y360" i="4"/>
  <c r="M360" i="4" s="1"/>
  <c r="Y1079" i="4"/>
  <c r="M1079" i="4" s="1"/>
  <c r="N1079" i="4"/>
  <c r="Y81" i="4"/>
  <c r="M81" i="4" s="1"/>
  <c r="N81" i="4"/>
  <c r="N288" i="4"/>
  <c r="Y288" i="4"/>
  <c r="M288" i="4" s="1"/>
  <c r="Y422" i="4"/>
  <c r="M422" i="4" s="1"/>
  <c r="N422" i="4"/>
  <c r="N747" i="4"/>
  <c r="Y747" i="4"/>
  <c r="M747" i="4" s="1"/>
  <c r="Y676" i="4"/>
  <c r="M676" i="4" s="1"/>
  <c r="N676" i="4"/>
  <c r="Y854" i="4"/>
  <c r="M854" i="4" s="1"/>
  <c r="N854" i="4"/>
  <c r="N362" i="4"/>
  <c r="Y362" i="4"/>
  <c r="M362" i="4" s="1"/>
  <c r="Y507" i="4"/>
  <c r="M507" i="4" s="1"/>
  <c r="N507" i="4"/>
  <c r="N350" i="4"/>
  <c r="Y350" i="4"/>
  <c r="M350" i="4" s="1"/>
  <c r="Y207" i="4"/>
  <c r="M207" i="4" s="1"/>
  <c r="N207" i="4"/>
  <c r="Y496" i="4"/>
  <c r="M496" i="4" s="1"/>
  <c r="N496" i="4"/>
  <c r="N591" i="4"/>
  <c r="Y591" i="4"/>
  <c r="M591" i="4" s="1"/>
  <c r="N597" i="4"/>
  <c r="Y597" i="4"/>
  <c r="M597" i="4" s="1"/>
  <c r="N1185" i="4"/>
  <c r="Y1185" i="4"/>
  <c r="M1185" i="4" s="1"/>
  <c r="N82" i="4"/>
  <c r="Y82" i="4"/>
  <c r="M82" i="4" s="1"/>
  <c r="N448" i="4"/>
  <c r="Y448" i="4"/>
  <c r="M448" i="4" s="1"/>
  <c r="Y1049" i="4"/>
  <c r="M1049" i="4" s="1"/>
  <c r="N1049" i="4"/>
  <c r="N276" i="4"/>
  <c r="Y276" i="4"/>
  <c r="M276" i="4" s="1"/>
  <c r="N700" i="4"/>
  <c r="Y700" i="4"/>
  <c r="M700" i="4" s="1"/>
  <c r="Y290" i="4"/>
  <c r="M290" i="4" s="1"/>
  <c r="N290" i="4"/>
  <c r="N849" i="4"/>
  <c r="Y849" i="4"/>
  <c r="M849" i="4" s="1"/>
  <c r="Y480" i="4"/>
  <c r="M480" i="4" s="1"/>
  <c r="N480" i="4"/>
  <c r="Y1057" i="4"/>
  <c r="M1057" i="4" s="1"/>
  <c r="N1057" i="4"/>
  <c r="N346" i="4"/>
  <c r="Y346" i="4"/>
  <c r="M346" i="4" s="1"/>
  <c r="N541" i="4"/>
  <c r="Y541" i="4"/>
  <c r="M541" i="4" s="1"/>
  <c r="Y12" i="4"/>
  <c r="M12" i="4" s="1"/>
  <c r="N12" i="4"/>
  <c r="N1146" i="4"/>
  <c r="Y1146" i="4"/>
  <c r="M1146" i="4" s="1"/>
  <c r="N858" i="4"/>
  <c r="Y858" i="4"/>
  <c r="M858" i="4" s="1"/>
  <c r="Y907" i="4"/>
  <c r="M907" i="4" s="1"/>
  <c r="N907" i="4"/>
  <c r="Y63" i="4"/>
  <c r="M63" i="4" s="1"/>
  <c r="N63" i="4"/>
  <c r="N97" i="4"/>
  <c r="Y97" i="4"/>
  <c r="M97" i="4" s="1"/>
  <c r="Y401" i="4"/>
  <c r="M401" i="4" s="1"/>
  <c r="N401" i="4"/>
  <c r="Y439" i="4"/>
  <c r="M439" i="4" s="1"/>
  <c r="N439" i="4"/>
  <c r="N615" i="4"/>
  <c r="Y615" i="4"/>
  <c r="M615" i="4" s="1"/>
  <c r="N518" i="4"/>
  <c r="Y518" i="4"/>
  <c r="M518" i="4" s="1"/>
  <c r="Y805" i="4"/>
  <c r="M805" i="4" s="1"/>
  <c r="N805" i="4"/>
  <c r="Y1115" i="4"/>
  <c r="M1115" i="4" s="1"/>
  <c r="N1115" i="4"/>
  <c r="N1253" i="4"/>
  <c r="Y1253" i="4"/>
  <c r="M1253" i="4" s="1"/>
  <c r="N544" i="4"/>
  <c r="Y544" i="4"/>
  <c r="M544" i="4" s="1"/>
  <c r="Y1145" i="4"/>
  <c r="M1145" i="4" s="1"/>
  <c r="N1145" i="4"/>
  <c r="Y256" i="4"/>
  <c r="M256" i="4" s="1"/>
  <c r="N256" i="4"/>
  <c r="Y737" i="4"/>
  <c r="M737" i="4" s="1"/>
  <c r="N737" i="4"/>
  <c r="Y828" i="4"/>
  <c r="M828" i="4" s="1"/>
  <c r="N828" i="4"/>
  <c r="Y1218" i="4"/>
  <c r="M1218" i="4" s="1"/>
  <c r="N1218" i="4"/>
  <c r="N954" i="4"/>
  <c r="Y954" i="4"/>
  <c r="M954" i="4" s="1"/>
  <c r="N916" i="4"/>
  <c r="Y916" i="4"/>
  <c r="M916" i="4" s="1"/>
  <c r="N951" i="4"/>
  <c r="Y951" i="4"/>
  <c r="M951" i="4" s="1"/>
  <c r="Y80" i="4"/>
  <c r="M80" i="4" s="1"/>
  <c r="N80" i="4"/>
  <c r="Y757" i="4"/>
  <c r="M757" i="4" s="1"/>
  <c r="N757" i="4"/>
  <c r="N896" i="4"/>
  <c r="Y896" i="4"/>
  <c r="M896" i="4" s="1"/>
  <c r="Y523" i="4"/>
  <c r="M523" i="4" s="1"/>
  <c r="N523" i="4"/>
  <c r="Y443" i="4"/>
  <c r="M443" i="4" s="1"/>
  <c r="N443" i="4"/>
  <c r="Y1165" i="4"/>
  <c r="M1165" i="4" s="1"/>
  <c r="N1165" i="4"/>
  <c r="N1028" i="4"/>
  <c r="Y1028" i="4"/>
  <c r="M1028" i="4" s="1"/>
  <c r="N105" i="4"/>
  <c r="Y105" i="4"/>
  <c r="M105" i="4" s="1"/>
  <c r="Y93" i="4"/>
  <c r="M93" i="4" s="1"/>
  <c r="N93" i="4"/>
  <c r="N169" i="4"/>
  <c r="Y169" i="4"/>
  <c r="M169" i="4" s="1"/>
  <c r="N992" i="4"/>
  <c r="Y992" i="4"/>
  <c r="M992" i="4" s="1"/>
  <c r="N498" i="4"/>
  <c r="Y498" i="4"/>
  <c r="M498" i="4" s="1"/>
  <c r="Y282" i="4"/>
  <c r="M282" i="4" s="1"/>
  <c r="N282" i="4"/>
  <c r="Y357" i="4"/>
  <c r="M357" i="4" s="1"/>
  <c r="N357" i="4"/>
  <c r="Y406" i="4"/>
  <c r="M406" i="4" s="1"/>
  <c r="N406" i="4"/>
  <c r="N53" i="4"/>
  <c r="Y53" i="4"/>
  <c r="M53" i="4" s="1"/>
  <c r="Y908" i="4"/>
  <c r="M908" i="4" s="1"/>
  <c r="N908" i="4"/>
  <c r="Y142" i="4"/>
  <c r="M142" i="4" s="1"/>
  <c r="N142" i="4"/>
  <c r="N806" i="4"/>
  <c r="Y806" i="4"/>
  <c r="M806" i="4" s="1"/>
  <c r="N713" i="4"/>
  <c r="Y713" i="4"/>
  <c r="M713" i="4" s="1"/>
  <c r="Y888" i="4"/>
  <c r="M888" i="4" s="1"/>
  <c r="N888" i="4"/>
  <c r="L1189" i="4"/>
  <c r="L1106" i="4"/>
  <c r="L841" i="4"/>
  <c r="L966" i="4"/>
  <c r="K966" i="4"/>
  <c r="B966" i="4" s="1" a="1"/>
  <c r="B966" i="4" s="1"/>
  <c r="H966" i="4" s="1"/>
  <c r="L1175" i="4"/>
  <c r="L461" i="4"/>
  <c r="L350" i="4"/>
  <c r="K350" i="4"/>
  <c r="B350" i="4" s="1" a="1"/>
  <c r="B350" i="4" s="1"/>
  <c r="H350" i="4" s="1"/>
  <c r="L386" i="4"/>
  <c r="L28" i="4"/>
  <c r="L590" i="4"/>
  <c r="L50" i="4"/>
  <c r="L1196" i="4"/>
  <c r="L1127" i="4"/>
  <c r="L413" i="4"/>
  <c r="L822" i="4"/>
  <c r="L858" i="4"/>
  <c r="K858" i="4"/>
  <c r="B858" i="4" s="1" a="1"/>
  <c r="B858" i="4" s="1"/>
  <c r="H858" i="4" s="1"/>
  <c r="K293" i="4"/>
  <c r="L293" i="4"/>
  <c r="L164" i="4"/>
  <c r="K164" i="4"/>
  <c r="L310" i="4"/>
  <c r="L1122" i="4"/>
  <c r="K1122" i="4"/>
  <c r="B1122" i="4" s="1" a="1"/>
  <c r="B1122" i="4" s="1"/>
  <c r="H1122" i="4" s="1"/>
  <c r="L561" i="4"/>
  <c r="L86" i="4"/>
  <c r="L1165" i="4"/>
  <c r="L974" i="4"/>
  <c r="L82" i="4"/>
  <c r="L1183" i="4"/>
  <c r="L339" i="4"/>
  <c r="L375" i="4"/>
  <c r="L321" i="4"/>
  <c r="L377" i="4"/>
  <c r="K377" i="4"/>
  <c r="B377" i="4" s="1" a="1"/>
  <c r="B377" i="4" s="1"/>
  <c r="H377" i="4" s="1"/>
  <c r="L1109" i="4"/>
  <c r="K1109" i="4"/>
  <c r="B1109" i="4" s="1" a="1"/>
  <c r="B1109" i="4" s="1"/>
  <c r="H1109" i="4" s="1"/>
  <c r="L910" i="4"/>
  <c r="L29" i="4"/>
  <c r="L1192" i="4"/>
  <c r="L758" i="4"/>
  <c r="L396" i="4"/>
  <c r="L126" i="4"/>
  <c r="L932" i="4"/>
  <c r="L325" i="4"/>
  <c r="L679" i="4"/>
  <c r="L593" i="4"/>
  <c r="L606" i="4"/>
  <c r="L274" i="4"/>
  <c r="L535" i="4"/>
  <c r="K923" i="4"/>
  <c r="B923" i="4" s="1" a="1"/>
  <c r="B923" i="4" s="1"/>
  <c r="H923" i="4" s="1"/>
  <c r="L923" i="4"/>
  <c r="L65" i="4"/>
  <c r="K65" i="4"/>
  <c r="B65" i="4" s="1" a="1"/>
  <c r="B65" i="4" s="1"/>
  <c r="H65" i="4" s="1"/>
  <c r="L546" i="4"/>
  <c r="L1114" i="4"/>
  <c r="K1114" i="4"/>
  <c r="B1114" i="4" s="1" a="1"/>
  <c r="B1114" i="4" s="1"/>
  <c r="H1114" i="4" s="1"/>
  <c r="L301" i="4"/>
  <c r="L1079" i="4"/>
  <c r="K1079" i="4"/>
  <c r="B1079" i="4" s="1" a="1"/>
  <c r="B1079" i="4" s="1"/>
  <c r="H1079" i="4" s="1"/>
  <c r="L489" i="4"/>
  <c r="L716" i="4"/>
  <c r="K716" i="4"/>
  <c r="B716" i="4" s="1" a="1"/>
  <c r="B716" i="4" s="1"/>
  <c r="H716" i="4" s="1"/>
  <c r="L636" i="4"/>
  <c r="L199" i="4"/>
  <c r="K199" i="4"/>
  <c r="L935" i="4"/>
  <c r="L774" i="4"/>
  <c r="L91" i="4"/>
  <c r="L444" i="4"/>
  <c r="L633" i="4"/>
  <c r="L835" i="4"/>
  <c r="L451" i="4"/>
  <c r="L1250" i="4"/>
  <c r="K1250" i="4"/>
  <c r="B1250" i="4" s="1" a="1"/>
  <c r="B1250" i="4" s="1"/>
  <c r="H1250" i="4" s="1"/>
  <c r="L785" i="4"/>
  <c r="L928" i="4"/>
  <c r="L1023" i="4"/>
  <c r="K1023" i="4"/>
  <c r="L1207" i="4"/>
  <c r="L153" i="4"/>
  <c r="L225" i="4"/>
  <c r="L851" i="4"/>
  <c r="L205" i="4"/>
  <c r="K205" i="4"/>
  <c r="L623" i="4"/>
  <c r="L145" i="4"/>
  <c r="L484" i="4"/>
  <c r="L400" i="4"/>
  <c r="K400" i="4"/>
  <c r="B400" i="4" s="1" a="1"/>
  <c r="B400" i="4" s="1"/>
  <c r="H400" i="4" s="1"/>
  <c r="L572" i="4"/>
  <c r="L1248" i="4"/>
  <c r="L778" i="4"/>
  <c r="L95" i="4"/>
  <c r="K95" i="4"/>
  <c r="B95" i="4" s="1" a="1"/>
  <c r="B95" i="4" s="1"/>
  <c r="H95" i="4" s="1"/>
  <c r="L409" i="4"/>
  <c r="K409" i="4"/>
  <c r="B409" i="4" s="1" a="1"/>
  <c r="B409" i="4" s="1"/>
  <c r="H409" i="4" s="1"/>
  <c r="Y1198" i="4"/>
  <c r="M1198" i="4" s="1"/>
  <c r="N1198" i="4"/>
  <c r="N215" i="4"/>
  <c r="Y215" i="4"/>
  <c r="M215" i="4" s="1"/>
  <c r="N52" i="4"/>
  <c r="Y52" i="4"/>
  <c r="M52" i="4" s="1"/>
  <c r="N24" i="4"/>
  <c r="Y24" i="4"/>
  <c r="M24" i="4" s="1"/>
  <c r="N236" i="4"/>
  <c r="Y236" i="4"/>
  <c r="M236" i="4" s="1"/>
  <c r="N464" i="4"/>
  <c r="Y464" i="4"/>
  <c r="M464" i="4" s="1"/>
  <c r="N872" i="4"/>
  <c r="Y872" i="4"/>
  <c r="M872" i="4" s="1"/>
  <c r="N889" i="4"/>
  <c r="Y889" i="4"/>
  <c r="M889" i="4" s="1"/>
  <c r="Y723" i="4"/>
  <c r="M723" i="4" s="1"/>
  <c r="N723" i="4"/>
  <c r="Y746" i="4"/>
  <c r="M746" i="4" s="1"/>
  <c r="N746" i="4"/>
  <c r="Y1088" i="4"/>
  <c r="M1088" i="4" s="1"/>
  <c r="N1088" i="4"/>
  <c r="Y188" i="4"/>
  <c r="M188" i="4" s="1"/>
  <c r="N188" i="4"/>
  <c r="Y981" i="4"/>
  <c r="M981" i="4" s="1"/>
  <c r="N981" i="4"/>
  <c r="N373" i="4"/>
  <c r="Y373" i="4"/>
  <c r="M373" i="4" s="1"/>
  <c r="N891" i="4"/>
  <c r="Y891" i="4"/>
  <c r="M891" i="4" s="1"/>
  <c r="Y293" i="4"/>
  <c r="M293" i="4" s="1"/>
  <c r="N293" i="4"/>
  <c r="Y1045" i="4"/>
  <c r="M1045" i="4" s="1"/>
  <c r="N1045" i="4"/>
  <c r="N914" i="4"/>
  <c r="Y914" i="4"/>
  <c r="M914" i="4" s="1"/>
  <c r="N18" i="4"/>
  <c r="Y18" i="4"/>
  <c r="M18" i="4" s="1"/>
  <c r="Y755" i="4"/>
  <c r="M755" i="4" s="1"/>
  <c r="N755" i="4"/>
  <c r="N820" i="4"/>
  <c r="Y820" i="4"/>
  <c r="M820" i="4" s="1"/>
  <c r="N1090" i="4"/>
  <c r="Y1090" i="4"/>
  <c r="M1090" i="4" s="1"/>
  <c r="N148" i="4"/>
  <c r="Y148" i="4"/>
  <c r="M148" i="4" s="1"/>
  <c r="Y522" i="4"/>
  <c r="M522" i="4" s="1"/>
  <c r="N522" i="4"/>
  <c r="Y1155" i="4"/>
  <c r="M1155" i="4" s="1"/>
  <c r="N1155" i="4"/>
  <c r="N728" i="4"/>
  <c r="Y728" i="4"/>
  <c r="M728" i="4" s="1"/>
  <c r="N352" i="4"/>
  <c r="Y352" i="4"/>
  <c r="M352" i="4" s="1"/>
  <c r="Y677" i="4"/>
  <c r="M677" i="4" s="1"/>
  <c r="N677" i="4"/>
  <c r="N72" i="4"/>
  <c r="Y72" i="4"/>
  <c r="M72" i="4" s="1"/>
  <c r="N837" i="4"/>
  <c r="Y837" i="4"/>
  <c r="M837" i="4" s="1"/>
  <c r="Y999" i="4"/>
  <c r="M999" i="4" s="1"/>
  <c r="N999" i="4"/>
  <c r="N1204" i="4"/>
  <c r="Y1204" i="4"/>
  <c r="M1204" i="4" s="1"/>
  <c r="N429" i="4"/>
  <c r="Y429" i="4"/>
  <c r="M429" i="4" s="1"/>
  <c r="N128" i="4"/>
  <c r="Y128" i="4"/>
  <c r="M128" i="4" s="1"/>
  <c r="N865" i="4"/>
  <c r="Y865" i="4"/>
  <c r="M865" i="4" s="1"/>
  <c r="N297" i="4"/>
  <c r="Y297" i="4"/>
  <c r="M297" i="4" s="1"/>
  <c r="N485" i="4"/>
  <c r="Y485" i="4"/>
  <c r="M485" i="4" s="1"/>
  <c r="N718" i="4"/>
  <c r="Y718" i="4"/>
  <c r="M718" i="4" s="1"/>
  <c r="N1065" i="4"/>
  <c r="Y1065" i="4"/>
  <c r="M1065" i="4" s="1"/>
  <c r="N313" i="4"/>
  <c r="Y313" i="4"/>
  <c r="M313" i="4" s="1"/>
  <c r="N248" i="4"/>
  <c r="Y248" i="4"/>
  <c r="M248" i="4" s="1"/>
  <c r="N71" i="4"/>
  <c r="Y71" i="4"/>
  <c r="M71" i="4" s="1"/>
  <c r="N314" i="4"/>
  <c r="Y314" i="4"/>
  <c r="M314" i="4" s="1"/>
  <c r="Y639" i="4"/>
  <c r="M639" i="4" s="1"/>
  <c r="N639" i="4"/>
  <c r="Y35" i="4"/>
  <c r="M35" i="4" s="1"/>
  <c r="N35" i="4"/>
  <c r="N704" i="4"/>
  <c r="Y704" i="4"/>
  <c r="M704" i="4" s="1"/>
  <c r="N1096" i="4"/>
  <c r="Y1096" i="4"/>
  <c r="M1096" i="4" s="1"/>
  <c r="N1245" i="4"/>
  <c r="Y1245" i="4"/>
  <c r="M1245" i="4" s="1"/>
  <c r="Y550" i="4"/>
  <c r="M550" i="4" s="1"/>
  <c r="N550" i="4"/>
  <c r="Y804" i="4"/>
  <c r="M804" i="4" s="1"/>
  <c r="N804" i="4"/>
  <c r="Y588" i="4"/>
  <c r="M588" i="4" s="1"/>
  <c r="N588" i="4"/>
  <c r="Y399" i="4"/>
  <c r="M399" i="4" s="1"/>
  <c r="N399" i="4"/>
  <c r="N925" i="4"/>
  <c r="Y925" i="4"/>
  <c r="M925" i="4" s="1"/>
  <c r="N826" i="4"/>
  <c r="Y826" i="4"/>
  <c r="M826" i="4" s="1"/>
  <c r="Y132" i="4"/>
  <c r="M132" i="4" s="1"/>
  <c r="N132" i="4"/>
  <c r="Y159" i="4"/>
  <c r="M159" i="4" s="1"/>
  <c r="N159" i="4"/>
  <c r="N711" i="4"/>
  <c r="Y711" i="4"/>
  <c r="M711" i="4" s="1"/>
  <c r="N454" i="4"/>
  <c r="Y454" i="4"/>
  <c r="M454" i="4" s="1"/>
  <c r="N724" i="4"/>
  <c r="Y724" i="4"/>
  <c r="M724" i="4" s="1"/>
  <c r="N686" i="4"/>
  <c r="Y686" i="4"/>
  <c r="M686" i="4" s="1"/>
  <c r="N1247" i="4"/>
  <c r="Y1247" i="4"/>
  <c r="M1247" i="4" s="1"/>
  <c r="Y585" i="4"/>
  <c r="M585" i="4" s="1"/>
  <c r="N585" i="4"/>
  <c r="N1103" i="4"/>
  <c r="Y1103" i="4"/>
  <c r="M1103" i="4" s="1"/>
  <c r="Y259" i="4"/>
  <c r="M259" i="4" s="1"/>
  <c r="N259" i="4"/>
  <c r="N1094" i="4"/>
  <c r="Y1094" i="4"/>
  <c r="M1094" i="4" s="1"/>
  <c r="N651" i="4"/>
  <c r="Y651" i="4"/>
  <c r="M651" i="4" s="1"/>
  <c r="N121" i="4"/>
  <c r="Y121" i="4"/>
  <c r="M121" i="4" s="1"/>
  <c r="N374" i="4"/>
  <c r="Y374" i="4"/>
  <c r="M374" i="4" s="1"/>
  <c r="Y873" i="4"/>
  <c r="M873" i="4" s="1"/>
  <c r="N873" i="4"/>
  <c r="N883" i="4"/>
  <c r="Y883" i="4"/>
  <c r="M883" i="4" s="1"/>
  <c r="Y226" i="4"/>
  <c r="M226" i="4" s="1"/>
  <c r="N226" i="4"/>
  <c r="N1063" i="4"/>
  <c r="Y1063" i="4"/>
  <c r="M1063" i="4" s="1"/>
  <c r="Y193" i="4"/>
  <c r="M193" i="4" s="1"/>
  <c r="N193" i="4"/>
  <c r="N164" i="4"/>
  <c r="Y164" i="4"/>
  <c r="M164" i="4" s="1"/>
  <c r="N102" i="4"/>
  <c r="Y102" i="4"/>
  <c r="M102" i="4" s="1"/>
  <c r="Y725" i="4"/>
  <c r="M725" i="4" s="1"/>
  <c r="N725" i="4"/>
  <c r="N1163" i="4"/>
  <c r="Y1163" i="4"/>
  <c r="M1163" i="4" s="1"/>
  <c r="N400" i="4"/>
  <c r="Y400" i="4"/>
  <c r="M400" i="4" s="1"/>
  <c r="N1037" i="4"/>
  <c r="Y1037" i="4"/>
  <c r="M1037" i="4" s="1"/>
  <c r="Y442" i="4"/>
  <c r="M442" i="4" s="1"/>
  <c r="N442" i="4"/>
  <c r="N767" i="4"/>
  <c r="Y767" i="4"/>
  <c r="M767" i="4" s="1"/>
  <c r="N348" i="4"/>
  <c r="Y348" i="4"/>
  <c r="M348" i="4" s="1"/>
  <c r="Y1167" i="4"/>
  <c r="M1167" i="4" s="1"/>
  <c r="N1167" i="4"/>
  <c r="Y622" i="4"/>
  <c r="M622" i="4" s="1"/>
  <c r="N622" i="4"/>
  <c r="N752" i="4"/>
  <c r="Y752" i="4"/>
  <c r="M752" i="4" s="1"/>
  <c r="K105" i="4"/>
  <c r="B105" i="4" s="1" a="1"/>
  <c r="B105" i="4" s="1"/>
  <c r="H105" i="4" s="1"/>
  <c r="L105" i="4"/>
  <c r="L528" i="4"/>
  <c r="K528" i="4"/>
  <c r="B528" i="4" s="1" a="1"/>
  <c r="B528" i="4" s="1"/>
  <c r="H528" i="4" s="1"/>
  <c r="L605" i="4"/>
  <c r="L457" i="4"/>
  <c r="L359" i="4"/>
  <c r="L1032" i="4"/>
  <c r="L1209" i="4"/>
  <c r="L1220" i="4"/>
  <c r="K1220" i="4"/>
  <c r="K1228" i="4"/>
  <c r="B1228" i="4" s="1" a="1"/>
  <c r="B1228" i="4" s="1"/>
  <c r="H1228" i="4" s="1"/>
  <c r="I1228" i="4" s="1"/>
  <c r="L1228" i="4"/>
  <c r="L332" i="4"/>
  <c r="L255" i="4"/>
  <c r="L180" i="4"/>
  <c r="K180" i="4"/>
  <c r="B180" i="4" s="1" a="1"/>
  <c r="B180" i="4" s="1"/>
  <c r="H180" i="4" s="1"/>
  <c r="L947" i="4"/>
  <c r="L177" i="4"/>
  <c r="L422" i="4"/>
  <c r="K422" i="4"/>
  <c r="B422" i="4" s="1" a="1"/>
  <c r="B422" i="4" s="1"/>
  <c r="H422" i="4" s="1"/>
  <c r="K340" i="4"/>
  <c r="L340" i="4"/>
  <c r="L961" i="4"/>
  <c r="K415" i="4"/>
  <c r="L415" i="4"/>
  <c r="L951" i="4"/>
  <c r="K951" i="4"/>
  <c r="B951" i="4" s="1" a="1"/>
  <c r="B951" i="4" s="1"/>
  <c r="H951" i="4" s="1"/>
  <c r="L1159" i="4"/>
  <c r="K1159" i="4"/>
  <c r="B1159" i="4" s="1" a="1"/>
  <c r="B1159" i="4" s="1"/>
  <c r="H1159" i="4" s="1"/>
  <c r="L395" i="4"/>
  <c r="L982" i="4"/>
  <c r="L647" i="4"/>
  <c r="L533" i="4"/>
  <c r="K533" i="4"/>
  <c r="B533" i="4" s="1" a="1"/>
  <c r="B533" i="4" s="1"/>
  <c r="H533" i="4" s="1"/>
  <c r="L495" i="4"/>
  <c r="K495" i="4"/>
  <c r="L1166" i="4"/>
  <c r="K1166" i="4"/>
  <c r="L194" i="4"/>
  <c r="L389" i="4"/>
  <c r="L769" i="4"/>
  <c r="L417" i="4"/>
  <c r="L125" i="4"/>
  <c r="L978" i="4"/>
  <c r="K154" i="4"/>
  <c r="B154" i="4" s="1" a="1"/>
  <c r="B154" i="4" s="1"/>
  <c r="H154" i="4" s="1"/>
  <c r="L154" i="4"/>
  <c r="L1048" i="4"/>
  <c r="K1048" i="4"/>
  <c r="B1048" i="4" s="1" a="1"/>
  <c r="B1048" i="4" s="1"/>
  <c r="H1048" i="4" s="1"/>
  <c r="L983" i="4"/>
  <c r="L990" i="4"/>
  <c r="L695" i="4"/>
  <c r="K695" i="4"/>
  <c r="L1088" i="4"/>
  <c r="K1088" i="4"/>
  <c r="B1088" i="4" s="1" a="1"/>
  <c r="B1088" i="4" s="1"/>
  <c r="H1088" i="4" s="1"/>
  <c r="L725" i="4"/>
  <c r="K725" i="4"/>
  <c r="B725" i="4" s="1" a="1"/>
  <c r="B725" i="4" s="1"/>
  <c r="H725" i="4" s="1"/>
  <c r="L337" i="4"/>
  <c r="K337" i="4"/>
  <c r="B337" i="4" s="1" a="1"/>
  <c r="B337" i="4" s="1"/>
  <c r="H337" i="4" s="1"/>
  <c r="L1243" i="4"/>
  <c r="L674" i="4"/>
  <c r="L168" i="4"/>
  <c r="L403" i="4"/>
  <c r="L857" i="4"/>
  <c r="L117" i="4"/>
  <c r="L254" i="4"/>
  <c r="L374" i="4"/>
  <c r="K374" i="4"/>
  <c r="B374" i="4" s="1" a="1"/>
  <c r="B374" i="4" s="1"/>
  <c r="H374" i="4" s="1"/>
  <c r="L1017" i="4"/>
  <c r="L51" i="4"/>
  <c r="K51" i="4"/>
  <c r="L323" i="4"/>
  <c r="L426" i="4"/>
  <c r="L802" i="4"/>
  <c r="L124" i="4"/>
  <c r="K124" i="4"/>
  <c r="B124" i="4" s="1" a="1"/>
  <c r="B124" i="4" s="1"/>
  <c r="H124" i="4" s="1"/>
  <c r="L843" i="4"/>
  <c r="L14" i="4"/>
  <c r="L71" i="4"/>
  <c r="K71" i="4"/>
  <c r="L700" i="4"/>
  <c r="K700" i="4"/>
  <c r="B700" i="4" s="1" a="1"/>
  <c r="B700" i="4" s="1"/>
  <c r="H700" i="4" s="1"/>
  <c r="L527" i="4"/>
  <c r="L1104" i="4"/>
  <c r="K871" i="4"/>
  <c r="B871" i="4" s="1" a="1"/>
  <c r="B871" i="4" s="1"/>
  <c r="H871" i="4" s="1"/>
  <c r="I871" i="4" s="1"/>
  <c r="L871" i="4"/>
  <c r="K1227" i="4"/>
  <c r="L1227" i="4"/>
  <c r="L354" i="4"/>
  <c r="K354" i="4"/>
  <c r="B354" i="4" s="1" a="1"/>
  <c r="B354" i="4" s="1"/>
  <c r="H354" i="4" s="1"/>
  <c r="L166" i="4"/>
  <c r="L1005" i="4"/>
  <c r="K1005" i="4"/>
  <c r="L933" i="4"/>
  <c r="K933" i="4"/>
  <c r="B933" i="4" s="1" a="1"/>
  <c r="B933" i="4" s="1"/>
  <c r="H933" i="4" s="1"/>
  <c r="I933" i="4" s="1"/>
  <c r="L1126" i="4"/>
  <c r="K1126" i="4"/>
  <c r="B1126" i="4" s="1" a="1"/>
  <c r="B1126" i="4" s="1"/>
  <c r="H1126" i="4" s="1"/>
  <c r="L1197" i="4"/>
  <c r="L341" i="4"/>
  <c r="L123" i="4"/>
  <c r="L394" i="4"/>
  <c r="L372" i="4"/>
  <c r="K102" i="4"/>
  <c r="B102" i="4" s="1" a="1"/>
  <c r="B102" i="4" s="1"/>
  <c r="H102" i="4" s="1"/>
  <c r="L102" i="4"/>
  <c r="L67" i="4"/>
  <c r="K67" i="4"/>
  <c r="B67" i="4" s="1" a="1"/>
  <c r="B67" i="4" s="1"/>
  <c r="H67" i="4" s="1"/>
  <c r="L330" i="4"/>
  <c r="L63" i="4"/>
  <c r="K63" i="4"/>
  <c r="B63" i="4" s="1" a="1"/>
  <c r="B63" i="4" s="1"/>
  <c r="H63" i="4" s="1"/>
  <c r="L129" i="4"/>
  <c r="K129" i="4"/>
  <c r="L324" i="4"/>
  <c r="L9" i="4"/>
  <c r="Y86" i="4"/>
  <c r="M86" i="4" s="1"/>
  <c r="N86" i="4"/>
  <c r="Y906" i="4"/>
  <c r="M906" i="4" s="1"/>
  <c r="N906" i="4"/>
  <c r="Y1203" i="4"/>
  <c r="M1203" i="4" s="1"/>
  <c r="N1203" i="4"/>
  <c r="Y551" i="4"/>
  <c r="M551" i="4" s="1"/>
  <c r="N551" i="4"/>
  <c r="N1126" i="4"/>
  <c r="Y1126" i="4"/>
  <c r="M1126" i="4" s="1"/>
  <c r="N768" i="4"/>
  <c r="Y768" i="4"/>
  <c r="M768" i="4" s="1"/>
  <c r="Y829" i="4"/>
  <c r="M829" i="4" s="1"/>
  <c r="N829" i="4"/>
  <c r="N964" i="4"/>
  <c r="Y964" i="4"/>
  <c r="M964" i="4" s="1"/>
  <c r="N1209" i="4"/>
  <c r="Y1209" i="4"/>
  <c r="M1209" i="4" s="1"/>
  <c r="Y1181" i="4"/>
  <c r="M1181" i="4" s="1"/>
  <c r="N1181" i="4"/>
  <c r="N434" i="4"/>
  <c r="Y434" i="4"/>
  <c r="M434" i="4" s="1"/>
  <c r="N648" i="4"/>
  <c r="Y648" i="4"/>
  <c r="M648" i="4" s="1"/>
  <c r="N74" i="4"/>
  <c r="Y74" i="4"/>
  <c r="M74" i="4" s="1"/>
  <c r="N560" i="4"/>
  <c r="Y560" i="4"/>
  <c r="M560" i="4" s="1"/>
  <c r="N433" i="4"/>
  <c r="Y433" i="4"/>
  <c r="M433" i="4" s="1"/>
  <c r="N617" i="4"/>
  <c r="Y617" i="4"/>
  <c r="M617" i="4" s="1"/>
  <c r="N466" i="4"/>
  <c r="Y466" i="4"/>
  <c r="M466" i="4" s="1"/>
  <c r="N1231" i="4"/>
  <c r="Y1231" i="4"/>
  <c r="M1231" i="4" s="1"/>
  <c r="Y165" i="4"/>
  <c r="M165" i="4" s="1"/>
  <c r="N165" i="4"/>
  <c r="Y1040" i="4"/>
  <c r="M1040" i="4" s="1"/>
  <c r="N1040" i="4"/>
  <c r="N730" i="4"/>
  <c r="Y730" i="4"/>
  <c r="M730" i="4" s="1"/>
  <c r="N1260" i="4"/>
  <c r="Y1260" i="4"/>
  <c r="M1260" i="4" s="1"/>
  <c r="N525" i="4"/>
  <c r="Y525" i="4"/>
  <c r="M525" i="4" s="1"/>
  <c r="Y664" i="4"/>
  <c r="M664" i="4" s="1"/>
  <c r="N664" i="4"/>
  <c r="N252" i="4"/>
  <c r="Y252" i="4"/>
  <c r="M252" i="4" s="1"/>
  <c r="N57" i="4"/>
  <c r="Y57" i="4"/>
  <c r="M57" i="4" s="1"/>
  <c r="Y1220" i="4"/>
  <c r="M1220" i="4" s="1"/>
  <c r="N1220" i="4"/>
  <c r="Y972" i="4"/>
  <c r="M972" i="4" s="1"/>
  <c r="N972" i="4"/>
  <c r="Y174" i="4"/>
  <c r="M174" i="4" s="1"/>
  <c r="N174" i="4"/>
  <c r="N635" i="4"/>
  <c r="Y635" i="4"/>
  <c r="M635" i="4" s="1"/>
  <c r="Y1035" i="4"/>
  <c r="M1035" i="4" s="1"/>
  <c r="N1035" i="4"/>
  <c r="Y1091" i="4"/>
  <c r="M1091" i="4" s="1"/>
  <c r="N1091" i="4"/>
  <c r="Y762" i="4"/>
  <c r="M762" i="4" s="1"/>
  <c r="N762" i="4"/>
  <c r="Y173" i="4"/>
  <c r="M173" i="4" s="1"/>
  <c r="N173" i="4"/>
  <c r="N997" i="4"/>
  <c r="Y997" i="4"/>
  <c r="M997" i="4" s="1"/>
  <c r="N603" i="4"/>
  <c r="Y603" i="4"/>
  <c r="M603" i="4" s="1"/>
  <c r="Y473" i="4"/>
  <c r="M473" i="4" s="1"/>
  <c r="N473" i="4"/>
  <c r="N530" i="4"/>
  <c r="Y530" i="4"/>
  <c r="M530" i="4" s="1"/>
  <c r="Y1178" i="4"/>
  <c r="M1178" i="4" s="1"/>
  <c r="N1178" i="4"/>
  <c r="Y517" i="4"/>
  <c r="M517" i="4" s="1"/>
  <c r="N517" i="4"/>
  <c r="N197" i="4"/>
  <c r="Y197" i="4"/>
  <c r="M197" i="4" s="1"/>
  <c r="N447" i="4"/>
  <c r="Y447" i="4"/>
  <c r="M447" i="4" s="1"/>
  <c r="N216" i="4"/>
  <c r="Y216" i="4"/>
  <c r="M216" i="4" s="1"/>
  <c r="Y1182" i="4"/>
  <c r="M1182" i="4" s="1"/>
  <c r="N1182" i="4"/>
  <c r="N365" i="4"/>
  <c r="Y365" i="4"/>
  <c r="M365" i="4" s="1"/>
  <c r="N1017" i="4"/>
  <c r="Y1017" i="4"/>
  <c r="M1017" i="4" s="1"/>
  <c r="N850" i="4"/>
  <c r="Y850" i="4"/>
  <c r="M850" i="4" s="1"/>
  <c r="N616" i="4"/>
  <c r="Y616" i="4"/>
  <c r="M616" i="4" s="1"/>
  <c r="N793" i="4"/>
  <c r="Y793" i="4"/>
  <c r="M793" i="4" s="1"/>
  <c r="N653" i="4"/>
  <c r="Y653" i="4"/>
  <c r="M653" i="4" s="1"/>
  <c r="N486" i="4"/>
  <c r="Y486" i="4"/>
  <c r="M486" i="4" s="1"/>
  <c r="N67" i="4"/>
  <c r="Y67" i="4"/>
  <c r="M67" i="4" s="1"/>
  <c r="Y265" i="4"/>
  <c r="M265" i="4" s="1"/>
  <c r="N265" i="4"/>
  <c r="N968" i="4"/>
  <c r="Y968" i="4"/>
  <c r="M968" i="4" s="1"/>
  <c r="Y926" i="4"/>
  <c r="M926" i="4" s="1"/>
  <c r="N926" i="4"/>
  <c r="Y1261" i="4"/>
  <c r="M1261" i="4" s="1"/>
  <c r="N1261" i="4"/>
  <c r="N878" i="4"/>
  <c r="Y878" i="4"/>
  <c r="M878" i="4" s="1"/>
  <c r="N644" i="4"/>
  <c r="Y644" i="4"/>
  <c r="M644" i="4" s="1"/>
  <c r="N601" i="4"/>
  <c r="Y601" i="4"/>
  <c r="M601" i="4" s="1"/>
  <c r="N810" i="4"/>
  <c r="Y810" i="4"/>
  <c r="M810" i="4" s="1"/>
  <c r="N937" i="4"/>
  <c r="Y937" i="4"/>
  <c r="M937" i="4" s="1"/>
  <c r="Y801" i="4"/>
  <c r="M801" i="4" s="1"/>
  <c r="N801" i="4"/>
  <c r="N250" i="4"/>
  <c r="Y250" i="4"/>
  <c r="M250" i="4" s="1"/>
  <c r="N254" i="4"/>
  <c r="Y254" i="4"/>
  <c r="M254" i="4" s="1"/>
  <c r="Y1130" i="4"/>
  <c r="M1130" i="4" s="1"/>
  <c r="N1130" i="4"/>
  <c r="N1129" i="4"/>
  <c r="Y1129" i="4"/>
  <c r="M1129" i="4" s="1"/>
  <c r="N1243" i="4"/>
  <c r="Y1243" i="4"/>
  <c r="M1243" i="4" s="1"/>
  <c r="Y48" i="4"/>
  <c r="M48" i="4" s="1"/>
  <c r="N48" i="4"/>
  <c r="N743" i="4"/>
  <c r="Y743" i="4"/>
  <c r="M743" i="4" s="1"/>
  <c r="N1081" i="4"/>
  <c r="Y1081" i="4"/>
  <c r="M1081" i="4" s="1"/>
  <c r="Y76" i="4"/>
  <c r="M76" i="4" s="1"/>
  <c r="N76" i="4"/>
  <c r="Y537" i="4"/>
  <c r="M537" i="4" s="1"/>
  <c r="N537" i="4"/>
  <c r="Y213" i="4"/>
  <c r="M213" i="4" s="1"/>
  <c r="N213" i="4"/>
  <c r="N376" i="4"/>
  <c r="Y376" i="4"/>
  <c r="M376" i="4" s="1"/>
  <c r="N1242" i="4"/>
  <c r="Y1242" i="4"/>
  <c r="M1242" i="4" s="1"/>
  <c r="N402" i="4"/>
  <c r="Y402" i="4"/>
  <c r="M402" i="4" s="1"/>
  <c r="N299" i="4"/>
  <c r="Y299" i="4"/>
  <c r="M299" i="4" s="1"/>
  <c r="Y229" i="4"/>
  <c r="M229" i="4" s="1"/>
  <c r="N229" i="4"/>
  <c r="Y1046" i="4"/>
  <c r="M1046" i="4" s="1"/>
  <c r="N1046" i="4"/>
  <c r="N1102" i="4"/>
  <c r="Y1102" i="4"/>
  <c r="M1102" i="4" s="1"/>
  <c r="N43" i="4"/>
  <c r="Y43" i="4"/>
  <c r="M43" i="4" s="1"/>
  <c r="Y10" i="4"/>
  <c r="M10" i="4" s="1"/>
  <c r="N10" i="4"/>
  <c r="N892" i="4"/>
  <c r="Y892" i="4"/>
  <c r="M892" i="4" s="1"/>
  <c r="N573" i="4"/>
  <c r="Y573" i="4"/>
  <c r="M573" i="4" s="1"/>
  <c r="N750" i="4"/>
  <c r="Y750" i="4"/>
  <c r="M750" i="4" s="1"/>
  <c r="K586" i="4"/>
  <c r="L586" i="4"/>
  <c r="L466" i="4"/>
  <c r="K466" i="4"/>
  <c r="B466" i="4" s="1" a="1"/>
  <c r="B466" i="4" s="1"/>
  <c r="H466" i="4" s="1"/>
  <c r="L598" i="4"/>
  <c r="K430" i="4"/>
  <c r="L430" i="4"/>
  <c r="K708" i="4"/>
  <c r="B708" i="4" s="1" a="1"/>
  <c r="B708" i="4" s="1"/>
  <c r="H708" i="4" s="1"/>
  <c r="L708" i="4"/>
  <c r="L842" i="4"/>
  <c r="K842" i="4"/>
  <c r="B842" i="4" s="1" a="1"/>
  <c r="B842" i="4" s="1"/>
  <c r="H842" i="4" s="1"/>
  <c r="L536" i="4"/>
  <c r="L70" i="4"/>
  <c r="K70" i="4"/>
  <c r="B70" i="4" s="1" a="1"/>
  <c r="B70" i="4" s="1"/>
  <c r="H70" i="4" s="1"/>
  <c r="L45" i="4"/>
  <c r="L957" i="4"/>
  <c r="L773" i="4"/>
  <c r="L992" i="4"/>
  <c r="L275" i="4"/>
  <c r="L291" i="4"/>
  <c r="L1269" i="4"/>
  <c r="K1269" i="4"/>
  <c r="B1269" i="4" s="1" a="1"/>
  <c r="B1269" i="4" s="1"/>
  <c r="H1269" i="4" s="1"/>
  <c r="L1036" i="4"/>
  <c r="L161" i="4"/>
  <c r="L1124" i="4"/>
  <c r="L577" i="4"/>
  <c r="L173" i="4"/>
  <c r="L1135" i="4"/>
  <c r="L376" i="4"/>
  <c r="K376" i="4"/>
  <c r="L1153" i="4"/>
  <c r="K1153" i="4"/>
  <c r="B1153" i="4" s="1" a="1"/>
  <c r="B1153" i="4" s="1"/>
  <c r="H1153" i="4" s="1"/>
  <c r="L602" i="4"/>
  <c r="L1026" i="4"/>
  <c r="L994" i="4"/>
  <c r="L392" i="4"/>
  <c r="L619" i="4"/>
  <c r="L850" i="4"/>
  <c r="L329" i="4"/>
  <c r="K329" i="4"/>
  <c r="B329" i="4" s="1" a="1"/>
  <c r="B329" i="4" s="1"/>
  <c r="H329" i="4" s="1"/>
  <c r="L747" i="4"/>
  <c r="K747" i="4"/>
  <c r="B747" i="4" s="1" a="1"/>
  <c r="B747" i="4" s="1"/>
  <c r="H747" i="4" s="1"/>
  <c r="L709" i="4"/>
  <c r="L609" i="4"/>
  <c r="K609" i="4"/>
  <c r="L795" i="4"/>
  <c r="L506" i="4"/>
  <c r="K506" i="4"/>
  <c r="B506" i="4" s="1" a="1"/>
  <c r="B506" i="4" s="1"/>
  <c r="H506" i="4" s="1"/>
  <c r="L247" i="4"/>
  <c r="K1268" i="4"/>
  <c r="B1268" i="4" s="1" a="1"/>
  <c r="B1268" i="4" s="1"/>
  <c r="H1268" i="4" s="1"/>
  <c r="L1268" i="4"/>
  <c r="L277" i="4"/>
  <c r="K277" i="4"/>
  <c r="B277" i="4" s="1" a="1"/>
  <c r="B277" i="4" s="1"/>
  <c r="H277" i="4" s="1"/>
  <c r="L15" i="4"/>
  <c r="L547" i="4"/>
  <c r="L653" i="4"/>
  <c r="K653" i="4"/>
  <c r="L379" i="4"/>
  <c r="K379" i="4"/>
  <c r="B379" i="4" s="1" a="1"/>
  <c r="B379" i="4" s="1"/>
  <c r="H379" i="4" s="1"/>
  <c r="L81" i="4"/>
  <c r="K81" i="4"/>
  <c r="B81" i="4" s="1" a="1"/>
  <c r="B81" i="4" s="1"/>
  <c r="H81" i="4" s="1"/>
  <c r="L261" i="4"/>
  <c r="L33" i="4"/>
  <c r="L414" i="4"/>
  <c r="K414" i="4"/>
  <c r="L1151" i="4"/>
  <c r="L601" i="4"/>
  <c r="L676" i="4"/>
  <c r="K676" i="4"/>
  <c r="L1222" i="4"/>
  <c r="L1093" i="4"/>
  <c r="K118" i="4"/>
  <c r="L118" i="4"/>
  <c r="L1121" i="4"/>
  <c r="L1042" i="4"/>
  <c r="K1042" i="4"/>
  <c r="B1042" i="4" s="1" a="1"/>
  <c r="B1042" i="4" s="1"/>
  <c r="H1042" i="4" s="1"/>
  <c r="L260" i="4"/>
  <c r="L48" i="4"/>
  <c r="K48" i="4"/>
  <c r="B48" i="4" s="1" a="1"/>
  <c r="B48" i="4" s="1"/>
  <c r="H48" i="4" s="1"/>
  <c r="L12" i="4"/>
  <c r="K12" i="4"/>
  <c r="L750" i="4"/>
  <c r="K750" i="4"/>
  <c r="B750" i="4" s="1" a="1"/>
  <c r="B750" i="4" s="1"/>
  <c r="H750" i="4" s="1"/>
  <c r="L108" i="4"/>
  <c r="L197" i="4"/>
  <c r="K197" i="4"/>
  <c r="B197" i="4" s="1" a="1"/>
  <c r="B197" i="4" s="1"/>
  <c r="H197" i="4" s="1"/>
  <c r="L607" i="4"/>
  <c r="L943" i="4"/>
  <c r="K943" i="4"/>
  <c r="B943" i="4" s="1" a="1"/>
  <c r="B943" i="4" s="1"/>
  <c r="H943" i="4" s="1"/>
  <c r="K1007" i="4"/>
  <c r="L1007" i="4"/>
  <c r="L54" i="4"/>
  <c r="K54" i="4"/>
  <c r="B54" i="4" s="1" a="1"/>
  <c r="B54" i="4" s="1"/>
  <c r="H54" i="4" s="1"/>
  <c r="L885" i="4"/>
  <c r="L1010" i="4"/>
  <c r="K1010" i="4"/>
  <c r="L640" i="4"/>
  <c r="L183" i="4"/>
  <c r="L887" i="4"/>
  <c r="L862" i="4"/>
  <c r="K862" i="4"/>
  <c r="B862" i="4" s="1" a="1"/>
  <c r="B862" i="4" s="1"/>
  <c r="H862" i="4" s="1"/>
  <c r="L1157" i="4"/>
  <c r="L985" i="4"/>
  <c r="K985" i="4"/>
  <c r="B985" i="4" s="1" a="1"/>
  <c r="B985" i="4" s="1"/>
  <c r="H985" i="4" s="1"/>
  <c r="L32" i="4"/>
  <c r="L617" i="4"/>
  <c r="K617" i="4"/>
  <c r="B617" i="4" s="1" a="1"/>
  <c r="B617" i="4" s="1"/>
  <c r="H617" i="4" s="1"/>
  <c r="L824" i="4"/>
  <c r="L742" i="4"/>
  <c r="K1158" i="4"/>
  <c r="B1158" i="4" s="1" a="1"/>
  <c r="B1158" i="4" s="1"/>
  <c r="H1158" i="4" s="1"/>
  <c r="L1158" i="4"/>
  <c r="L970" i="4"/>
  <c r="K970" i="4"/>
  <c r="B970" i="4" s="1" a="1"/>
  <c r="B970" i="4" s="1"/>
  <c r="H970" i="4" s="1"/>
  <c r="L19" i="4"/>
  <c r="K19" i="4"/>
  <c r="B19" i="4" s="1" a="1"/>
  <c r="B19" i="4" s="1"/>
  <c r="H19" i="4" s="1"/>
  <c r="N765" i="4"/>
  <c r="Y765" i="4"/>
  <c r="M765" i="4" s="1"/>
  <c r="N1131" i="4"/>
  <c r="Y1131" i="4"/>
  <c r="M1131" i="4" s="1"/>
  <c r="Y474" i="4"/>
  <c r="M474" i="4" s="1"/>
  <c r="N474" i="4"/>
  <c r="Y519" i="4"/>
  <c r="M519" i="4" s="1"/>
  <c r="N519" i="4"/>
  <c r="N527" i="4"/>
  <c r="Y527" i="4"/>
  <c r="M527" i="4" s="1"/>
  <c r="N1188" i="4"/>
  <c r="Y1188" i="4"/>
  <c r="M1188" i="4" s="1"/>
  <c r="N846" i="4"/>
  <c r="Y846" i="4"/>
  <c r="M846" i="4" s="1"/>
  <c r="N1244" i="4"/>
  <c r="Y1244" i="4"/>
  <c r="M1244" i="4" s="1"/>
  <c r="Y1143" i="4"/>
  <c r="M1143" i="4" s="1"/>
  <c r="N1143" i="4"/>
  <c r="Y1223" i="4"/>
  <c r="M1223" i="4" s="1"/>
  <c r="N1223" i="4"/>
  <c r="Y187" i="4"/>
  <c r="M187" i="4" s="1"/>
  <c r="N187" i="4"/>
  <c r="N1200" i="4"/>
  <c r="Y1200" i="4"/>
  <c r="M1200" i="4" s="1"/>
  <c r="N572" i="4"/>
  <c r="Y572" i="4"/>
  <c r="M572" i="4" s="1"/>
  <c r="N500" i="4"/>
  <c r="Y500" i="4"/>
  <c r="M500" i="4" s="1"/>
  <c r="N203" i="4"/>
  <c r="Y203" i="4"/>
  <c r="M203" i="4" s="1"/>
  <c r="Y779" i="4"/>
  <c r="M779" i="4" s="1"/>
  <c r="N779" i="4"/>
  <c r="Y640" i="4"/>
  <c r="M640" i="4" s="1"/>
  <c r="N640" i="4"/>
  <c r="N17" i="4"/>
  <c r="Y17" i="4"/>
  <c r="M17" i="4" s="1"/>
  <c r="Y1210" i="4"/>
  <c r="M1210" i="4" s="1"/>
  <c r="N1210" i="4"/>
  <c r="N812" i="4"/>
  <c r="Y812" i="4"/>
  <c r="M812" i="4" s="1"/>
  <c r="N361" i="4"/>
  <c r="Y361" i="4"/>
  <c r="M361" i="4" s="1"/>
  <c r="Y1140" i="4"/>
  <c r="M1140" i="4" s="1"/>
  <c r="N1140" i="4"/>
  <c r="Y241" i="4"/>
  <c r="M241" i="4" s="1"/>
  <c r="N241" i="4"/>
  <c r="N1089" i="4"/>
  <c r="Y1089" i="4"/>
  <c r="M1089" i="4" s="1"/>
  <c r="N772" i="4"/>
  <c r="Y772" i="4"/>
  <c r="M772" i="4" s="1"/>
  <c r="N592" i="4"/>
  <c r="Y592" i="4"/>
  <c r="M592" i="4" s="1"/>
  <c r="N1059" i="4"/>
  <c r="Y1059" i="4"/>
  <c r="M1059" i="4" s="1"/>
  <c r="N1052" i="4"/>
  <c r="Y1052" i="4"/>
  <c r="M1052" i="4" s="1"/>
  <c r="N1241" i="4"/>
  <c r="Y1241" i="4"/>
  <c r="M1241" i="4" s="1"/>
  <c r="Y211" i="4"/>
  <c r="M211" i="4" s="1"/>
  <c r="N211" i="4"/>
  <c r="N96" i="4"/>
  <c r="Y96" i="4"/>
  <c r="M96" i="4" s="1"/>
  <c r="Y1195" i="4"/>
  <c r="M1195" i="4" s="1"/>
  <c r="N1195" i="4"/>
  <c r="Y115" i="4"/>
  <c r="M115" i="4" s="1"/>
  <c r="N115" i="4"/>
  <c r="N1050" i="4"/>
  <c r="Y1050" i="4"/>
  <c r="M1050" i="4" s="1"/>
  <c r="N998" i="4"/>
  <c r="Y998" i="4"/>
  <c r="M998" i="4" s="1"/>
  <c r="Y803" i="4"/>
  <c r="M803" i="4" s="1"/>
  <c r="N803" i="4"/>
  <c r="Y204" i="4"/>
  <c r="M204" i="4" s="1"/>
  <c r="N204" i="4"/>
  <c r="Y1002" i="4"/>
  <c r="M1002" i="4" s="1"/>
  <c r="N1002" i="4"/>
  <c r="N1016" i="4"/>
  <c r="Y1016" i="4"/>
  <c r="M1016" i="4" s="1"/>
  <c r="Y441" i="4"/>
  <c r="M441" i="4" s="1"/>
  <c r="N441" i="4"/>
  <c r="N825" i="4"/>
  <c r="Y825" i="4"/>
  <c r="M825" i="4" s="1"/>
  <c r="N1074" i="4"/>
  <c r="Y1074" i="4"/>
  <c r="M1074" i="4" s="1"/>
  <c r="Y47" i="4"/>
  <c r="M47" i="4" s="1"/>
  <c r="N47" i="4"/>
  <c r="N386" i="4"/>
  <c r="Y386" i="4"/>
  <c r="M386" i="4" s="1"/>
  <c r="N965" i="4"/>
  <c r="Y965" i="4"/>
  <c r="M965" i="4" s="1"/>
  <c r="Y1095" i="4"/>
  <c r="M1095" i="4" s="1"/>
  <c r="N1095" i="4"/>
  <c r="Y310" i="4"/>
  <c r="M310" i="4" s="1"/>
  <c r="N310" i="4"/>
  <c r="Y407" i="4"/>
  <c r="M407" i="4" s="1"/>
  <c r="N407" i="4"/>
  <c r="Y565" i="4"/>
  <c r="M565" i="4" s="1"/>
  <c r="N565" i="4"/>
  <c r="N488" i="4"/>
  <c r="Y488" i="4"/>
  <c r="M488" i="4" s="1"/>
  <c r="Y566" i="4"/>
  <c r="M566" i="4" s="1"/>
  <c r="N566" i="4"/>
  <c r="Y356" i="4"/>
  <c r="M356" i="4" s="1"/>
  <c r="N356" i="4"/>
  <c r="N394" i="4"/>
  <c r="Y394" i="4"/>
  <c r="M394" i="4" s="1"/>
  <c r="N727" i="4"/>
  <c r="Y727" i="4"/>
  <c r="M727" i="4" s="1"/>
  <c r="Y1191" i="4"/>
  <c r="M1191" i="4" s="1"/>
  <c r="N1191" i="4"/>
  <c r="Y29" i="4"/>
  <c r="M29" i="4" s="1"/>
  <c r="N29" i="4"/>
  <c r="N870" i="4"/>
  <c r="Y870" i="4"/>
  <c r="M870" i="4" s="1"/>
  <c r="Y294" i="4"/>
  <c r="M294" i="4" s="1"/>
  <c r="N294" i="4"/>
  <c r="N1150" i="4"/>
  <c r="Y1150" i="4"/>
  <c r="M1150" i="4" s="1"/>
  <c r="N367" i="4"/>
  <c r="Y367" i="4"/>
  <c r="M367" i="4" s="1"/>
  <c r="Y952" i="4"/>
  <c r="M952" i="4" s="1"/>
  <c r="N952" i="4"/>
  <c r="N819" i="4"/>
  <c r="Y819" i="4"/>
  <c r="M819" i="4" s="1"/>
  <c r="Y593" i="4"/>
  <c r="M593" i="4" s="1"/>
  <c r="N593" i="4"/>
  <c r="N1152" i="4"/>
  <c r="Y1152" i="4"/>
  <c r="M1152" i="4" s="1"/>
  <c r="N989" i="4"/>
  <c r="Y989" i="4"/>
  <c r="M989" i="4" s="1"/>
  <c r="Y930" i="4"/>
  <c r="M930" i="4" s="1"/>
  <c r="N930" i="4"/>
  <c r="Y1058" i="4"/>
  <c r="M1058" i="4" s="1"/>
  <c r="N1058" i="4"/>
  <c r="N933" i="4"/>
  <c r="Y933" i="4"/>
  <c r="M933" i="4" s="1"/>
  <c r="Y451" i="4"/>
  <c r="M451" i="4" s="1"/>
  <c r="N451" i="4"/>
  <c r="N927" i="4"/>
  <c r="Y927" i="4"/>
  <c r="M927" i="4" s="1"/>
  <c r="N1199" i="4"/>
  <c r="Y1199" i="4"/>
  <c r="M1199" i="4" s="1"/>
  <c r="N1177" i="4"/>
  <c r="Y1177" i="4"/>
  <c r="M1177" i="4" s="1"/>
  <c r="Y1224" i="4"/>
  <c r="M1224" i="4" s="1"/>
  <c r="N1224" i="4"/>
  <c r="N353" i="4"/>
  <c r="Y353" i="4"/>
  <c r="M353" i="4" s="1"/>
  <c r="N539" i="4"/>
  <c r="Y539" i="4"/>
  <c r="M539" i="4" s="1"/>
  <c r="N320" i="4"/>
  <c r="Y320" i="4"/>
  <c r="M320" i="4" s="1"/>
  <c r="N1041" i="4"/>
  <c r="Y1041" i="4"/>
  <c r="M1041" i="4" s="1"/>
  <c r="N919" i="4"/>
  <c r="Y919" i="4"/>
  <c r="M919" i="4" s="1"/>
  <c r="N905" i="4"/>
  <c r="Y905" i="4"/>
  <c r="M905" i="4" s="1"/>
  <c r="N1069" i="4"/>
  <c r="Y1069" i="4"/>
  <c r="M1069" i="4" s="1"/>
  <c r="N630" i="4"/>
  <c r="Y630" i="4"/>
  <c r="M630" i="4" s="1"/>
  <c r="N1062" i="4"/>
  <c r="Y1062" i="4"/>
  <c r="M1062" i="4" s="1"/>
  <c r="N556" i="4"/>
  <c r="Y556" i="4"/>
  <c r="M556" i="4" s="1"/>
  <c r="N395" i="4"/>
  <c r="Y395" i="4"/>
  <c r="M395" i="4" s="1"/>
  <c r="N898" i="4"/>
  <c r="Y898" i="4"/>
  <c r="M898" i="4" s="1"/>
  <c r="L914" i="4"/>
  <c r="K914" i="4"/>
  <c r="L757" i="4"/>
  <c r="K757" i="4"/>
  <c r="B757" i="4" s="1" a="1"/>
  <c r="B757" i="4" s="1"/>
  <c r="H757" i="4" s="1"/>
  <c r="L865" i="4"/>
  <c r="K865" i="4"/>
  <c r="B865" i="4" s="1" a="1"/>
  <c r="B865" i="4" s="1"/>
  <c r="H865" i="4" s="1"/>
  <c r="K888" i="4"/>
  <c r="L888" i="4"/>
  <c r="L550" i="4"/>
  <c r="K550" i="4"/>
  <c r="L139" i="4"/>
  <c r="L625" i="4"/>
  <c r="L131" i="4"/>
  <c r="L152" i="4"/>
  <c r="L1132" i="4"/>
  <c r="L706" i="4"/>
  <c r="L269" i="4"/>
  <c r="K269" i="4"/>
  <c r="B269" i="4" s="1" a="1"/>
  <c r="B269" i="4" s="1"/>
  <c r="H269" i="4" s="1"/>
  <c r="L272" i="4"/>
  <c r="L438" i="4"/>
  <c r="L756" i="4"/>
  <c r="L122" i="4"/>
  <c r="L661" i="4"/>
  <c r="L805" i="4"/>
  <c r="K805" i="4"/>
  <c r="B805" i="4" s="1" a="1"/>
  <c r="B805" i="4" s="1"/>
  <c r="H805" i="4" s="1"/>
  <c r="L298" i="4"/>
  <c r="L855" i="4"/>
  <c r="L777" i="4"/>
  <c r="L618" i="4"/>
  <c r="K618" i="4"/>
  <c r="B618" i="4" s="1" a="1"/>
  <c r="B618" i="4" s="1"/>
  <c r="H618" i="4" s="1"/>
  <c r="L908" i="4"/>
  <c r="K908" i="4"/>
  <c r="B908" i="4" s="1" a="1"/>
  <c r="B908" i="4" s="1"/>
  <c r="H908" i="4" s="1"/>
  <c r="L1180" i="4"/>
  <c r="L137" i="4"/>
  <c r="L853" i="4"/>
  <c r="K853" i="4"/>
  <c r="B853" i="4" s="1" a="1"/>
  <c r="B853" i="4" s="1"/>
  <c r="H853" i="4" s="1"/>
  <c r="L1266" i="4"/>
  <c r="K1266" i="4"/>
  <c r="B1266" i="4" s="1" a="1"/>
  <c r="B1266" i="4" s="1"/>
  <c r="H1266" i="4" s="1"/>
  <c r="L941" i="4"/>
  <c r="K941" i="4"/>
  <c r="B941" i="4" s="1" a="1"/>
  <c r="B941" i="4" s="1"/>
  <c r="H941" i="4" s="1"/>
  <c r="L940" i="4"/>
  <c r="L353" i="4"/>
  <c r="K353" i="4"/>
  <c r="L1037" i="4"/>
  <c r="L1031" i="4"/>
  <c r="L74" i="4"/>
  <c r="K74" i="4"/>
  <c r="L107" i="4"/>
  <c r="K107" i="4"/>
  <c r="L752" i="4"/>
  <c r="K752" i="4"/>
  <c r="B752" i="4" s="1" a="1"/>
  <c r="B752" i="4" s="1"/>
  <c r="H752" i="4" s="1"/>
  <c r="L211" i="4"/>
  <c r="L1148" i="4"/>
  <c r="L200" i="4"/>
  <c r="L494" i="4"/>
  <c r="L768" i="4"/>
  <c r="K768" i="4"/>
  <c r="L1103" i="4"/>
  <c r="L1063" i="4"/>
  <c r="K1063" i="4"/>
  <c r="B1063" i="4" s="1" a="1"/>
  <c r="B1063" i="4" s="1"/>
  <c r="H1063" i="4" s="1"/>
  <c r="K521" i="4"/>
  <c r="L521" i="4"/>
  <c r="L87" i="4"/>
  <c r="L393" i="4"/>
  <c r="L638" i="4"/>
  <c r="K638" i="4"/>
  <c r="L1061" i="4"/>
  <c r="L775" i="4"/>
  <c r="L259" i="4"/>
  <c r="K259" i="4"/>
  <c r="L97" i="4"/>
  <c r="K97" i="4"/>
  <c r="B97" i="4" s="1" a="1"/>
  <c r="B97" i="4" s="1"/>
  <c r="H97" i="4" s="1"/>
  <c r="L1021" i="4"/>
  <c r="L500" i="4"/>
  <c r="K500" i="4"/>
  <c r="L729" i="4"/>
  <c r="L1071" i="4"/>
  <c r="K1071" i="4"/>
  <c r="B1071" i="4" s="1" a="1"/>
  <c r="B1071" i="4" s="1"/>
  <c r="H1071" i="4" s="1"/>
  <c r="L971" i="4"/>
  <c r="L1038" i="4"/>
  <c r="L651" i="4"/>
  <c r="K651" i="4"/>
  <c r="L1239" i="4"/>
  <c r="K1239" i="4"/>
  <c r="B1239" i="4" s="1" a="1"/>
  <c r="B1239" i="4" s="1"/>
  <c r="H1239" i="4" s="1"/>
  <c r="I1239" i="4" s="1"/>
  <c r="L950" i="4"/>
  <c r="L624" i="4"/>
  <c r="L672" i="4"/>
  <c r="L671" i="4"/>
  <c r="L808" i="4"/>
  <c r="K808" i="4"/>
  <c r="B808" i="4" s="1" a="1"/>
  <c r="B808" i="4" s="1"/>
  <c r="H808" i="4" s="1"/>
  <c r="L962" i="4"/>
  <c r="L575" i="4"/>
  <c r="L1139" i="4"/>
  <c r="K1139" i="4"/>
  <c r="B1139" i="4" s="1" a="1"/>
  <c r="B1139" i="4" s="1"/>
  <c r="H1139" i="4" s="1"/>
  <c r="L604" i="4"/>
  <c r="L818" i="4"/>
  <c r="K818" i="4"/>
  <c r="B818" i="4" s="1" a="1"/>
  <c r="B818" i="4" s="1"/>
  <c r="H818" i="4" s="1"/>
  <c r="K996" i="4"/>
  <c r="L996" i="4"/>
  <c r="L436" i="4"/>
  <c r="L1267" i="4"/>
  <c r="K1267" i="4"/>
  <c r="B1267" i="4" s="1" a="1"/>
  <c r="B1267" i="4" s="1"/>
  <c r="H1267" i="4" s="1"/>
  <c r="L1219" i="4"/>
  <c r="K1219" i="4"/>
  <c r="L22" i="4"/>
  <c r="L874" i="4"/>
  <c r="L1200" i="4"/>
  <c r="K1200" i="4"/>
  <c r="B1200" i="4" s="1" a="1"/>
  <c r="B1200" i="4" s="1"/>
  <c r="H1200" i="4" s="1"/>
  <c r="L838" i="4"/>
  <c r="L754" i="4"/>
  <c r="L730" i="4"/>
  <c r="K730" i="4"/>
  <c r="B730" i="4" s="1" a="1"/>
  <c r="B730" i="4" s="1"/>
  <c r="H730" i="4" s="1"/>
  <c r="L13" i="4"/>
  <c r="N212" i="4"/>
  <c r="Y212" i="4"/>
  <c r="M212" i="4" s="1"/>
  <c r="N323" i="4"/>
  <c r="Y323" i="4"/>
  <c r="M323" i="4" s="1"/>
  <c r="Y692" i="4"/>
  <c r="M692" i="4" s="1"/>
  <c r="N692" i="4"/>
  <c r="Y609" i="4"/>
  <c r="M609" i="4" s="1"/>
  <c r="N609" i="4"/>
  <c r="N42" i="4"/>
  <c r="Y42" i="4"/>
  <c r="M42" i="4" s="1"/>
  <c r="L544" i="4"/>
  <c r="K544" i="4"/>
  <c r="L766" i="4"/>
  <c r="L382" i="4"/>
  <c r="L1019" i="4"/>
  <c r="L570" i="4"/>
  <c r="L666" i="4"/>
  <c r="K666" i="4"/>
  <c r="B666" i="4" s="1" a="1"/>
  <c r="B666" i="4" s="1"/>
  <c r="H666" i="4" s="1"/>
  <c r="L1171" i="4"/>
  <c r="K1171" i="4"/>
  <c r="B1171" i="4" s="1" a="1"/>
  <c r="B1171" i="4" s="1"/>
  <c r="H1171" i="4" s="1"/>
  <c r="L1147" i="4"/>
  <c r="L465" i="4"/>
  <c r="L303" i="4"/>
  <c r="L20" i="4"/>
  <c r="L889" i="4"/>
  <c r="K889" i="4"/>
  <c r="B889" i="4" s="1" a="1"/>
  <c r="B889" i="4" s="1"/>
  <c r="H889" i="4" s="1"/>
  <c r="L610" i="4"/>
  <c r="L786" i="4"/>
  <c r="K786" i="4"/>
  <c r="B786" i="4" s="1" a="1"/>
  <c r="B786" i="4" s="1"/>
  <c r="H786" i="4" s="1"/>
  <c r="L557" i="4"/>
  <c r="L446" i="4"/>
  <c r="L190" i="4"/>
  <c r="K190" i="4"/>
  <c r="L997" i="4"/>
  <c r="L703" i="4"/>
  <c r="L1245" i="4"/>
  <c r="K1245" i="4"/>
  <c r="B1245" i="4" s="1" a="1"/>
  <c r="B1245" i="4" s="1"/>
  <c r="H1245" i="4" s="1"/>
  <c r="L739" i="4"/>
  <c r="K739" i="4"/>
  <c r="L731" i="4"/>
  <c r="K731" i="4"/>
  <c r="B731" i="4" s="1" a="1"/>
  <c r="B731" i="4" s="1"/>
  <c r="H731" i="4" s="1"/>
  <c r="L763" i="4"/>
  <c r="K763" i="4"/>
  <c r="B763" i="4" s="1" a="1"/>
  <c r="B763" i="4" s="1"/>
  <c r="H763" i="4" s="1"/>
  <c r="L226" i="4"/>
  <c r="K226" i="4"/>
  <c r="L942" i="4"/>
  <c r="L718" i="4"/>
  <c r="K718" i="4"/>
  <c r="B718" i="4" s="1" a="1"/>
  <c r="B718" i="4" s="1"/>
  <c r="H718" i="4" s="1"/>
  <c r="L344" i="4"/>
  <c r="L979" i="4"/>
  <c r="K80" i="4"/>
  <c r="B80" i="4" s="1" a="1"/>
  <c r="B80" i="4" s="1"/>
  <c r="H80" i="4" s="1"/>
  <c r="L80" i="4"/>
  <c r="L748" i="4"/>
  <c r="L1129" i="4"/>
  <c r="K1129" i="4"/>
  <c r="L41" i="4"/>
  <c r="L1011" i="4"/>
  <c r="L147" i="4"/>
  <c r="L1244" i="4"/>
  <c r="L688" i="4"/>
  <c r="L532" i="4"/>
  <c r="L313" i="4"/>
  <c r="K313" i="4"/>
  <c r="B313" i="4" s="1" a="1"/>
  <c r="B313" i="4" s="1"/>
  <c r="H313" i="4" s="1"/>
  <c r="L365" i="4"/>
  <c r="K365" i="4"/>
  <c r="B365" i="4" s="1" a="1"/>
  <c r="B365" i="4" s="1"/>
  <c r="H365" i="4" s="1"/>
  <c r="L685" i="4"/>
  <c r="L654" i="4"/>
  <c r="L216" i="4"/>
  <c r="L1016" i="4"/>
  <c r="L1040" i="4"/>
  <c r="K1040" i="4"/>
  <c r="B1040" i="4" s="1" a="1"/>
  <c r="B1040" i="4" s="1"/>
  <c r="H1040" i="4" s="1"/>
  <c r="L302" i="4"/>
  <c r="L512" i="4"/>
  <c r="L1162" i="4"/>
  <c r="L1154" i="4"/>
  <c r="L611" i="4"/>
  <c r="K611" i="4"/>
  <c r="L368" i="4"/>
  <c r="L861" i="4"/>
  <c r="K861" i="4"/>
  <c r="B861" i="4" s="1" a="1"/>
  <c r="B861" i="4" s="1"/>
  <c r="H861" i="4" s="1"/>
  <c r="L845" i="4"/>
  <c r="L295" i="4"/>
  <c r="L555" i="4"/>
  <c r="K555" i="4"/>
  <c r="B555" i="4" s="1" a="1"/>
  <c r="B555" i="4" s="1"/>
  <c r="H555" i="4" s="1"/>
  <c r="K588" i="4"/>
  <c r="L588" i="4"/>
  <c r="L1041" i="4"/>
  <c r="K1041" i="4"/>
  <c r="B1041" i="4" s="1" a="1"/>
  <c r="B1041" i="4" s="1"/>
  <c r="H1041" i="4" s="1"/>
  <c r="L711" i="4"/>
  <c r="K711" i="4"/>
  <c r="L1249" i="4"/>
  <c r="L311" i="4"/>
  <c r="K311" i="4"/>
  <c r="B311" i="4" s="1" a="1"/>
  <c r="B311" i="4" s="1"/>
  <c r="H311" i="4" s="1"/>
  <c r="I311" i="4" s="1"/>
  <c r="L968" i="4"/>
  <c r="K968" i="4"/>
  <c r="L231" i="4"/>
  <c r="L740" i="4"/>
  <c r="K740" i="4"/>
  <c r="B740" i="4" s="1" a="1"/>
  <c r="B740" i="4" s="1"/>
  <c r="H740" i="4" s="1"/>
  <c r="L342" i="4"/>
  <c r="L1097" i="4"/>
  <c r="L64" i="4"/>
  <c r="L1137" i="4"/>
  <c r="K1137" i="4"/>
  <c r="B1137" i="4" s="1" a="1"/>
  <c r="B1137" i="4" s="1"/>
  <c r="H1137" i="4" s="1"/>
  <c r="L148" i="4"/>
  <c r="L419" i="4"/>
  <c r="L1142" i="4"/>
  <c r="L232" i="4"/>
  <c r="L472" i="4"/>
  <c r="L182" i="4"/>
  <c r="K182" i="4"/>
  <c r="L405" i="4"/>
  <c r="L158" i="4"/>
  <c r="L1054" i="4"/>
  <c r="K1054" i="4"/>
  <c r="L776" i="4"/>
  <c r="K776" i="4"/>
  <c r="B776" i="4" s="1" a="1"/>
  <c r="B776" i="4" s="1"/>
  <c r="H776" i="4" s="1"/>
  <c r="L316" i="4"/>
  <c r="L467" i="4"/>
  <c r="K467" i="4"/>
  <c r="B467" i="4" s="1" a="1"/>
  <c r="B467" i="4" s="1"/>
  <c r="H467" i="4" s="1"/>
  <c r="L27" i="4"/>
  <c r="Y66" i="4"/>
  <c r="M66" i="4" s="1"/>
  <c r="N66" i="4"/>
  <c r="N345" i="4"/>
  <c r="Y345" i="4"/>
  <c r="M345" i="4" s="1"/>
  <c r="N264" i="4"/>
  <c r="Y264" i="4"/>
  <c r="M264" i="4" s="1"/>
  <c r="N501" i="4"/>
  <c r="Y501" i="4"/>
  <c r="M501" i="4" s="1"/>
  <c r="Y1190" i="4"/>
  <c r="M1190" i="4" s="1"/>
  <c r="N1190" i="4"/>
  <c r="Y393" i="4"/>
  <c r="M393" i="4" s="1"/>
  <c r="N393" i="4"/>
  <c r="N511" i="4"/>
  <c r="Y511" i="4"/>
  <c r="M511" i="4" s="1"/>
  <c r="N87" i="4"/>
  <c r="Y87" i="4"/>
  <c r="M87" i="4" s="1"/>
  <c r="Y108" i="4"/>
  <c r="M108" i="4" s="1"/>
  <c r="N108" i="4"/>
  <c r="N669" i="4"/>
  <c r="Y669" i="4"/>
  <c r="M669" i="4" s="1"/>
  <c r="Y783" i="4"/>
  <c r="M783" i="4" s="1"/>
  <c r="N783" i="4"/>
  <c r="Y1010" i="4"/>
  <c r="M1010" i="4" s="1"/>
  <c r="N1010" i="4"/>
  <c r="N247" i="4"/>
  <c r="Y247" i="4"/>
  <c r="M247" i="4" s="1"/>
  <c r="N450" i="4"/>
  <c r="Y450" i="4"/>
  <c r="M450" i="4" s="1"/>
  <c r="N235" i="4"/>
  <c r="Y235" i="4"/>
  <c r="M235" i="4" s="1"/>
  <c r="Y1256" i="4"/>
  <c r="M1256" i="4" s="1"/>
  <c r="N1256" i="4"/>
  <c r="N469" i="4"/>
  <c r="Y469" i="4"/>
  <c r="M469" i="4" s="1"/>
  <c r="Y654" i="4"/>
  <c r="M654" i="4" s="1"/>
  <c r="N654" i="4"/>
  <c r="N268" i="4"/>
  <c r="Y268" i="4"/>
  <c r="M268" i="4" s="1"/>
  <c r="Y1054" i="4"/>
  <c r="M1054" i="4" s="1"/>
  <c r="N1054" i="4"/>
  <c r="Y969" i="4"/>
  <c r="M969" i="4" s="1"/>
  <c r="N969" i="4"/>
  <c r="Y514" i="4"/>
  <c r="M514" i="4" s="1"/>
  <c r="N514" i="4"/>
  <c r="N957" i="4"/>
  <c r="Y957" i="4"/>
  <c r="M957" i="4" s="1"/>
  <c r="N483" i="4"/>
  <c r="Y483" i="4"/>
  <c r="M483" i="4" s="1"/>
  <c r="Y1097" i="4"/>
  <c r="M1097" i="4" s="1"/>
  <c r="N1097" i="4"/>
  <c r="Y646" i="4"/>
  <c r="M646" i="4" s="1"/>
  <c r="N646" i="4"/>
  <c r="N890" i="4"/>
  <c r="Y890" i="4"/>
  <c r="M890" i="4" s="1"/>
  <c r="N967" i="4"/>
  <c r="Y967" i="4"/>
  <c r="M967" i="4" s="1"/>
  <c r="N874" i="4"/>
  <c r="Y874" i="4"/>
  <c r="M874" i="4" s="1"/>
  <c r="Y1183" i="4"/>
  <c r="M1183" i="4" s="1"/>
  <c r="N1183" i="4"/>
  <c r="Y1219" i="4"/>
  <c r="M1219" i="4" s="1"/>
  <c r="N1219" i="4"/>
  <c r="N950" i="4"/>
  <c r="Y950" i="4"/>
  <c r="M950" i="4" s="1"/>
  <c r="N444" i="4"/>
  <c r="Y444" i="4"/>
  <c r="M444" i="4" s="1"/>
  <c r="N631" i="4"/>
  <c r="Y631" i="4"/>
  <c r="M631" i="4" s="1"/>
  <c r="N161" i="4"/>
  <c r="Y161" i="4"/>
  <c r="M161" i="4" s="1"/>
  <c r="N792" i="4"/>
  <c r="Y792" i="4"/>
  <c r="M792" i="4" s="1"/>
  <c r="N1158" i="4"/>
  <c r="Y1158" i="4"/>
  <c r="M1158" i="4" s="1"/>
  <c r="N1012" i="4"/>
  <c r="Y1012" i="4"/>
  <c r="M1012" i="4" s="1"/>
  <c r="Y107" i="4"/>
  <c r="M107" i="4" s="1"/>
  <c r="N107" i="4"/>
  <c r="N470" i="4"/>
  <c r="Y470" i="4"/>
  <c r="M470" i="4" s="1"/>
  <c r="Y897" i="4"/>
  <c r="M897" i="4" s="1"/>
  <c r="N897" i="4"/>
  <c r="N875" i="4"/>
  <c r="Y875" i="4"/>
  <c r="M875" i="4" s="1"/>
  <c r="Y975" i="4"/>
  <c r="M975" i="4" s="1"/>
  <c r="N975" i="4"/>
  <c r="Y375" i="4"/>
  <c r="M375" i="4" s="1"/>
  <c r="N375" i="4"/>
  <c r="Y225" i="4"/>
  <c r="M225" i="4" s="1"/>
  <c r="N225" i="4"/>
  <c r="N756" i="4"/>
  <c r="Y756" i="4"/>
  <c r="M756" i="4" s="1"/>
  <c r="N195" i="4"/>
  <c r="Y195" i="4"/>
  <c r="M195" i="4" s="1"/>
  <c r="N912" i="4"/>
  <c r="Y912" i="4"/>
  <c r="M912" i="4" s="1"/>
  <c r="Y1048" i="4"/>
  <c r="M1048" i="4" s="1"/>
  <c r="N1048" i="4"/>
  <c r="Y493" i="4"/>
  <c r="M493" i="4" s="1"/>
  <c r="N493" i="4"/>
  <c r="N1147" i="4"/>
  <c r="Y1147" i="4"/>
  <c r="M1147" i="4" s="1"/>
  <c r="N555" i="4"/>
  <c r="Y555" i="4"/>
  <c r="M555" i="4" s="1"/>
  <c r="N745" i="4"/>
  <c r="Y745" i="4"/>
  <c r="M745" i="4" s="1"/>
  <c r="N505" i="4"/>
  <c r="Y505" i="4"/>
  <c r="M505" i="4" s="1"/>
  <c r="N194" i="4"/>
  <c r="Y194" i="4"/>
  <c r="M194" i="4" s="1"/>
  <c r="Y1083" i="4"/>
  <c r="M1083" i="4" s="1"/>
  <c r="N1083" i="4"/>
  <c r="N1031" i="4"/>
  <c r="Y1031" i="4"/>
  <c r="M1031" i="4" s="1"/>
  <c r="N1124" i="4"/>
  <c r="Y1124" i="4"/>
  <c r="M1124" i="4" s="1"/>
  <c r="Y1187" i="4"/>
  <c r="M1187" i="4" s="1"/>
  <c r="N1187" i="4"/>
  <c r="N1271" i="4"/>
  <c r="Y1271" i="4"/>
  <c r="M1271" i="4" s="1"/>
  <c r="N366" i="4"/>
  <c r="Y366" i="4"/>
  <c r="M366" i="4" s="1"/>
  <c r="Y189" i="4"/>
  <c r="M189" i="4" s="1"/>
  <c r="N189" i="4"/>
  <c r="N920" i="4"/>
  <c r="Y920" i="4"/>
  <c r="M920" i="4" s="1"/>
  <c r="N28" i="4"/>
  <c r="Y28" i="4"/>
  <c r="M28" i="4" s="1"/>
  <c r="N860" i="4"/>
  <c r="Y860" i="4"/>
  <c r="M860" i="4" s="1"/>
  <c r="N1015" i="4"/>
  <c r="Y1015" i="4"/>
  <c r="M1015" i="4" s="1"/>
  <c r="N1064" i="4"/>
  <c r="Y1064" i="4"/>
  <c r="M1064" i="4" s="1"/>
  <c r="N1255" i="4"/>
  <c r="Y1255" i="4"/>
  <c r="M1255" i="4" s="1"/>
  <c r="N1038" i="4"/>
  <c r="Y1038" i="4"/>
  <c r="M1038" i="4" s="1"/>
  <c r="N168" i="4"/>
  <c r="Y168" i="4"/>
  <c r="M168" i="4" s="1"/>
  <c r="Y777" i="4"/>
  <c r="M777" i="4" s="1"/>
  <c r="N777" i="4"/>
  <c r="N987" i="4"/>
  <c r="Y987" i="4"/>
  <c r="M987" i="4" s="1"/>
  <c r="N231" i="4"/>
  <c r="Y231" i="4"/>
  <c r="M231" i="4" s="1"/>
  <c r="N1221" i="4"/>
  <c r="Y1221" i="4"/>
  <c r="M1221" i="4" s="1"/>
  <c r="Y369" i="4"/>
  <c r="M369" i="4" s="1"/>
  <c r="N369" i="4"/>
  <c r="N318" i="4"/>
  <c r="Y318" i="4"/>
  <c r="M318" i="4" s="1"/>
  <c r="N427" i="4"/>
  <c r="Y427" i="4"/>
  <c r="M427" i="4" s="1"/>
  <c r="Y536" i="4"/>
  <c r="M536" i="4" s="1"/>
  <c r="N536" i="4"/>
  <c r="N869" i="4"/>
  <c r="Y869" i="4"/>
  <c r="M869" i="4" s="1"/>
  <c r="Y638" i="4"/>
  <c r="M638" i="4" s="1"/>
  <c r="N638" i="4"/>
  <c r="Y626" i="4"/>
  <c r="M626" i="4" s="1"/>
  <c r="N626" i="4"/>
  <c r="N487" i="4"/>
  <c r="Y487" i="4"/>
  <c r="M487" i="4" s="1"/>
  <c r="N223" i="4"/>
  <c r="Y223" i="4"/>
  <c r="M223" i="4" s="1"/>
  <c r="N158" i="4"/>
  <c r="Y158" i="4"/>
  <c r="M158" i="4" s="1"/>
  <c r="L283" i="4"/>
  <c r="K608" i="4"/>
  <c r="B608" i="4" s="1" a="1"/>
  <c r="B608" i="4" s="1"/>
  <c r="H608" i="4" s="1"/>
  <c r="L608" i="4"/>
  <c r="L331" i="4"/>
  <c r="K331" i="4"/>
  <c r="B331" i="4" s="1" a="1"/>
  <c r="B331" i="4" s="1"/>
  <c r="H331" i="4" s="1"/>
  <c r="L945" i="4"/>
  <c r="L839" i="4"/>
  <c r="K1185" i="4"/>
  <c r="B1185" i="4" s="1" a="1"/>
  <c r="B1185" i="4" s="1"/>
  <c r="H1185" i="4" s="1"/>
  <c r="L1185" i="4"/>
  <c r="L949" i="4"/>
  <c r="L218" i="4"/>
  <c r="L867" i="4"/>
  <c r="L868" i="4"/>
  <c r="L89" i="4"/>
  <c r="K89" i="4"/>
  <c r="B89" i="4" s="1" a="1"/>
  <c r="B89" i="4" s="1"/>
  <c r="H89" i="4" s="1"/>
  <c r="L334" i="4"/>
  <c r="K334" i="4"/>
  <c r="L650" i="4"/>
  <c r="K44" i="4"/>
  <c r="B44" i="4" s="1" a="1"/>
  <c r="B44" i="4" s="1"/>
  <c r="H44" i="4" s="1"/>
  <c r="I44" i="4" s="1"/>
  <c r="L44" i="4"/>
  <c r="L1149" i="4"/>
  <c r="L480" i="4"/>
  <c r="K480" i="4"/>
  <c r="B480" i="4" s="1" a="1"/>
  <c r="B480" i="4" s="1"/>
  <c r="H480" i="4" s="1"/>
  <c r="L378" i="4"/>
  <c r="L545" i="4"/>
  <c r="K545" i="4"/>
  <c r="L630" i="4"/>
  <c r="K630" i="4"/>
  <c r="B630" i="4" s="1" a="1"/>
  <c r="B630" i="4" s="1"/>
  <c r="H630" i="4" s="1"/>
  <c r="L454" i="4"/>
  <c r="K454" i="4"/>
  <c r="B454" i="4" s="1" a="1"/>
  <c r="B454" i="4" s="1"/>
  <c r="H454" i="4" s="1"/>
  <c r="L1099" i="4"/>
  <c r="L1203" i="4"/>
  <c r="K1203" i="4"/>
  <c r="L689" i="4"/>
  <c r="K689" i="4"/>
  <c r="B689" i="4" s="1" a="1"/>
  <c r="B689" i="4" s="1"/>
  <c r="H689" i="4" s="1"/>
  <c r="L116" i="4"/>
  <c r="L268" i="4"/>
  <c r="L429" i="4"/>
  <c r="K429" i="4"/>
  <c r="L864" i="4"/>
  <c r="K864" i="4"/>
  <c r="B864" i="4" s="1" a="1"/>
  <c r="B864" i="4" s="1"/>
  <c r="H864" i="4" s="1"/>
  <c r="L1012" i="4"/>
  <c r="K1012" i="4"/>
  <c r="K680" i="4"/>
  <c r="L680" i="4"/>
  <c r="L479" i="4"/>
  <c r="K479" i="4"/>
  <c r="L1144" i="4"/>
  <c r="L600" i="4"/>
  <c r="L130" i="4"/>
  <c r="L292" i="4"/>
  <c r="L366" i="4"/>
  <c r="K366" i="4"/>
  <c r="B366" i="4" s="1" a="1"/>
  <c r="B366" i="4" s="1"/>
  <c r="H366" i="4" s="1"/>
  <c r="L288" i="4"/>
  <c r="L678" i="4"/>
  <c r="K678" i="4"/>
  <c r="L639" i="4"/>
  <c r="K639" i="4"/>
  <c r="L482" i="4"/>
  <c r="L792" i="4"/>
  <c r="K792" i="4"/>
  <c r="B792" i="4" s="1" a="1"/>
  <c r="B792" i="4" s="1"/>
  <c r="H792" i="4" s="1"/>
  <c r="K98" i="4"/>
  <c r="L98" i="4"/>
  <c r="L328" i="4"/>
  <c r="K328" i="4"/>
  <c r="L221" i="4"/>
  <c r="K221" i="4"/>
  <c r="B221" i="4" s="1" a="1"/>
  <c r="B221" i="4" s="1"/>
  <c r="H221" i="4" s="1"/>
  <c r="L1232" i="4"/>
  <c r="L699" i="4"/>
  <c r="L202" i="4"/>
  <c r="K202" i="4"/>
  <c r="L538" i="4"/>
  <c r="L252" i="4"/>
  <c r="K252" i="4"/>
  <c r="B252" i="4" s="1" a="1"/>
  <c r="B252" i="4" s="1"/>
  <c r="H252" i="4" s="1"/>
  <c r="L944" i="4"/>
  <c r="L1272" i="4"/>
  <c r="K1272" i="4"/>
  <c r="K954" i="4"/>
  <c r="L954" i="4"/>
  <c r="L1211" i="4"/>
  <c r="K1218" i="4"/>
  <c r="L1218" i="4"/>
  <c r="L267" i="4"/>
  <c r="L1044" i="4"/>
  <c r="K1044" i="4"/>
  <c r="B1044" i="4" s="1" a="1"/>
  <c r="B1044" i="4" s="1"/>
  <c r="H1044" i="4" s="1"/>
  <c r="L464" i="4"/>
  <c r="K464" i="4"/>
  <c r="B464" i="4" s="1" a="1"/>
  <c r="B464" i="4" s="1"/>
  <c r="H464" i="4" s="1"/>
  <c r="L576" i="4"/>
  <c r="L551" i="4"/>
  <c r="K551" i="4"/>
  <c r="L859" i="4"/>
  <c r="K859" i="4"/>
  <c r="B859" i="4" s="1" a="1"/>
  <c r="B859" i="4" s="1"/>
  <c r="H859" i="4" s="1"/>
  <c r="L787" i="4"/>
  <c r="K787" i="4"/>
  <c r="K1058" i="4"/>
  <c r="L1058" i="4"/>
  <c r="L707" i="4"/>
  <c r="K338" i="4"/>
  <c r="L338" i="4"/>
  <c r="L794" i="4"/>
  <c r="K794" i="4"/>
  <c r="L1138" i="4"/>
  <c r="L1237" i="4"/>
  <c r="L744" i="4"/>
  <c r="K744" i="4"/>
  <c r="L1179" i="4"/>
  <c r="K1179" i="4"/>
  <c r="L1029" i="4"/>
  <c r="K1029" i="4"/>
  <c r="B1029" i="4" s="1" a="1"/>
  <c r="B1029" i="4" s="1"/>
  <c r="H1029" i="4" s="1"/>
  <c r="L241" i="4"/>
  <c r="K241" i="4"/>
  <c r="L60" i="4"/>
  <c r="L469" i="4"/>
  <c r="K469" i="4"/>
  <c r="B469" i="4" s="1" a="1"/>
  <c r="B469" i="4" s="1"/>
  <c r="H469" i="4" s="1"/>
  <c r="L637" i="4"/>
  <c r="K664" i="4"/>
  <c r="B664" i="4" s="1" a="1"/>
  <c r="B664" i="4" s="1"/>
  <c r="H664" i="4" s="1"/>
  <c r="L664" i="4"/>
  <c r="L823" i="4"/>
  <c r="K823" i="4"/>
  <c r="B823" i="4" s="1" a="1"/>
  <c r="B823" i="4" s="1"/>
  <c r="H823" i="4" s="1"/>
  <c r="L387" i="4"/>
  <c r="L243" i="4"/>
  <c r="L55" i="4"/>
  <c r="L21" i="4"/>
  <c r="Y461" i="4"/>
  <c r="M461" i="4" s="1"/>
  <c r="N461" i="4"/>
  <c r="Y982" i="4"/>
  <c r="M982" i="4" s="1"/>
  <c r="N982" i="4"/>
  <c r="N182" i="4"/>
  <c r="Y182" i="4"/>
  <c r="M182" i="4" s="1"/>
  <c r="N945" i="4"/>
  <c r="Y945" i="4"/>
  <c r="M945" i="4" s="1"/>
  <c r="Y222" i="4"/>
  <c r="M222" i="4" s="1"/>
  <c r="N222" i="4"/>
  <c r="N499" i="4"/>
  <c r="Y499" i="4"/>
  <c r="M499" i="4" s="1"/>
  <c r="N571" i="4"/>
  <c r="Y571" i="4"/>
  <c r="M571" i="4" s="1"/>
  <c r="N734" i="4"/>
  <c r="Y734" i="4"/>
  <c r="M734" i="4" s="1"/>
  <c r="N1117" i="4"/>
  <c r="Y1117" i="4"/>
  <c r="M1117" i="4" s="1"/>
  <c r="N970" i="4"/>
  <c r="Y970" i="4"/>
  <c r="M970" i="4" s="1"/>
  <c r="N205" i="4"/>
  <c r="Y205" i="4"/>
  <c r="M205" i="4" s="1"/>
  <c r="Y355" i="4"/>
  <c r="M355" i="4" s="1"/>
  <c r="N355" i="4"/>
  <c r="Y25" i="4"/>
  <c r="M25" i="4" s="1"/>
  <c r="N25" i="4"/>
  <c r="Y266" i="4"/>
  <c r="M266" i="4" s="1"/>
  <c r="N266" i="4"/>
  <c r="Y31" i="4"/>
  <c r="M31" i="4" s="1"/>
  <c r="N31" i="4"/>
  <c r="N632" i="4"/>
  <c r="Y632" i="4"/>
  <c r="M632" i="4" s="1"/>
  <c r="Y590" i="4"/>
  <c r="M590" i="4" s="1"/>
  <c r="N590" i="4"/>
  <c r="N383" i="4"/>
  <c r="Y383" i="4"/>
  <c r="M383" i="4" s="1"/>
  <c r="Y260" i="4"/>
  <c r="M260" i="4" s="1"/>
  <c r="N260" i="4"/>
  <c r="N152" i="4"/>
  <c r="Y152" i="4"/>
  <c r="M152" i="4" s="1"/>
  <c r="Y722" i="4"/>
  <c r="M722" i="4" s="1"/>
  <c r="N722" i="4"/>
  <c r="Y339" i="4"/>
  <c r="M339" i="4" s="1"/>
  <c r="N339" i="4"/>
  <c r="N390" i="4"/>
  <c r="Y390" i="4"/>
  <c r="M390" i="4" s="1"/>
  <c r="Y149" i="4"/>
  <c r="M149" i="4" s="1"/>
  <c r="N149" i="4"/>
  <c r="N862" i="4"/>
  <c r="Y862" i="4"/>
  <c r="M862" i="4" s="1"/>
  <c r="Y1082" i="4"/>
  <c r="M1082" i="4" s="1"/>
  <c r="N1082" i="4"/>
  <c r="N1066" i="4"/>
  <c r="Y1066" i="4"/>
  <c r="M1066" i="4" s="1"/>
  <c r="Y136" i="4"/>
  <c r="M136" i="4" s="1"/>
  <c r="N136" i="4"/>
  <c r="Y371" i="4"/>
  <c r="M371" i="4" s="1"/>
  <c r="N371" i="4"/>
  <c r="N1137" i="4"/>
  <c r="Y1137" i="4"/>
  <c r="M1137" i="4" s="1"/>
  <c r="N1170" i="4"/>
  <c r="Y1170" i="4"/>
  <c r="M1170" i="4" s="1"/>
  <c r="N482" i="4"/>
  <c r="Y482" i="4"/>
  <c r="M482" i="4" s="1"/>
  <c r="N733" i="4"/>
  <c r="Y733" i="4"/>
  <c r="M733" i="4" s="1"/>
  <c r="Y90" i="4"/>
  <c r="M90" i="4" s="1"/>
  <c r="N90" i="4"/>
  <c r="N1144" i="4"/>
  <c r="Y1144" i="4"/>
  <c r="M1144" i="4" s="1"/>
  <c r="N301" i="4"/>
  <c r="Y301" i="4"/>
  <c r="M301" i="4" s="1"/>
  <c r="N1164" i="4"/>
  <c r="Y1164" i="4"/>
  <c r="M1164" i="4" s="1"/>
  <c r="N788" i="4"/>
  <c r="Y788" i="4"/>
  <c r="M788" i="4" s="1"/>
  <c r="N502" i="4"/>
  <c r="Y502" i="4"/>
  <c r="M502" i="4" s="1"/>
  <c r="Y279" i="4"/>
  <c r="M279" i="4" s="1"/>
  <c r="N279" i="4"/>
  <c r="N1173" i="4"/>
  <c r="Y1173" i="4"/>
  <c r="M1173" i="4" s="1"/>
  <c r="Y736" i="4"/>
  <c r="M736" i="4" s="1"/>
  <c r="N736" i="4"/>
  <c r="N122" i="4"/>
  <c r="Y122" i="4"/>
  <c r="M122" i="4" s="1"/>
  <c r="Y567" i="4"/>
  <c r="M567" i="4" s="1"/>
  <c r="N567" i="4"/>
  <c r="Y995" i="4"/>
  <c r="M995" i="4" s="1"/>
  <c r="N995" i="4"/>
  <c r="N913" i="4"/>
  <c r="Y913" i="4"/>
  <c r="M913" i="4" s="1"/>
  <c r="Y721" i="4"/>
  <c r="M721" i="4" s="1"/>
  <c r="N721" i="4"/>
  <c r="N270" i="4"/>
  <c r="Y270" i="4"/>
  <c r="M270" i="4" s="1"/>
  <c r="Y92" i="4"/>
  <c r="M92" i="4" s="1"/>
  <c r="N92" i="4"/>
  <c r="Y131" i="4"/>
  <c r="M131" i="4" s="1"/>
  <c r="N131" i="4"/>
  <c r="Y961" i="4"/>
  <c r="M961" i="4" s="1"/>
  <c r="N961" i="4"/>
  <c r="N284" i="4"/>
  <c r="Y284" i="4"/>
  <c r="M284" i="4" s="1"/>
  <c r="N962" i="4"/>
  <c r="Y962" i="4"/>
  <c r="M962" i="4" s="1"/>
  <c r="N364" i="4"/>
  <c r="Y364" i="4"/>
  <c r="M364" i="4" s="1"/>
  <c r="Y979" i="4"/>
  <c r="M979" i="4" s="1"/>
  <c r="N979" i="4"/>
  <c r="Y295" i="4"/>
  <c r="M295" i="4" s="1"/>
  <c r="N295" i="4"/>
  <c r="Y1009" i="4"/>
  <c r="M1009" i="4" s="1"/>
  <c r="N1009" i="4"/>
  <c r="Y661" i="4"/>
  <c r="M661" i="4" s="1"/>
  <c r="N661" i="4"/>
  <c r="Y790" i="4"/>
  <c r="M790" i="4" s="1"/>
  <c r="N790" i="4"/>
  <c r="N729" i="4"/>
  <c r="Y729" i="4"/>
  <c r="M729" i="4" s="1"/>
  <c r="N73" i="4"/>
  <c r="Y73" i="4"/>
  <c r="M73" i="4" s="1"/>
  <c r="N780" i="4"/>
  <c r="Y780" i="4"/>
  <c r="M780" i="4" s="1"/>
  <c r="N1024" i="4"/>
  <c r="Y1024" i="4"/>
  <c r="M1024" i="4" s="1"/>
  <c r="N298" i="4"/>
  <c r="Y298" i="4"/>
  <c r="M298" i="4" s="1"/>
  <c r="N1208" i="4"/>
  <c r="Y1208" i="4"/>
  <c r="M1208" i="4" s="1"/>
  <c r="Y1157" i="4"/>
  <c r="M1157" i="4" s="1"/>
  <c r="N1157" i="4"/>
  <c r="Y570" i="4"/>
  <c r="M570" i="4" s="1"/>
  <c r="N570" i="4"/>
  <c r="Y996" i="4"/>
  <c r="M996" i="4" s="1"/>
  <c r="N996" i="4"/>
  <c r="Y1111" i="4"/>
  <c r="M1111" i="4" s="1"/>
  <c r="N1111" i="4"/>
  <c r="Y535" i="4"/>
  <c r="M535" i="4" s="1"/>
  <c r="N535" i="4"/>
  <c r="Y577" i="4"/>
  <c r="M577" i="4" s="1"/>
  <c r="N577" i="4"/>
  <c r="Y372" i="4"/>
  <c r="M372" i="4" s="1"/>
  <c r="N372" i="4"/>
  <c r="Y953" i="4"/>
  <c r="M953" i="4" s="1"/>
  <c r="N953" i="4"/>
  <c r="Y458" i="4"/>
  <c r="M458" i="4" s="1"/>
  <c r="N458" i="4"/>
  <c r="N428" i="4"/>
  <c r="Y428" i="4"/>
  <c r="M428" i="4" s="1"/>
  <c r="Y623" i="4"/>
  <c r="M623" i="4" s="1"/>
  <c r="N623" i="4"/>
  <c r="N317" i="4"/>
  <c r="Y317" i="4"/>
  <c r="M317" i="4" s="1"/>
  <c r="Y707" i="4"/>
  <c r="M707" i="4" s="1"/>
  <c r="N707" i="4"/>
  <c r="N456" i="4"/>
  <c r="Y456" i="4"/>
  <c r="M456" i="4" s="1"/>
  <c r="Y23" i="4"/>
  <c r="M23" i="4" s="1"/>
  <c r="N23" i="4"/>
  <c r="Y851" i="4"/>
  <c r="M851" i="4" s="1"/>
  <c r="N851" i="4"/>
  <c r="Y569" i="4"/>
  <c r="M569" i="4" s="1"/>
  <c r="N569" i="4"/>
  <c r="N586" i="4"/>
  <c r="Y586" i="4"/>
  <c r="M586" i="4" s="1"/>
  <c r="L727" i="4"/>
  <c r="K727" i="4"/>
  <c r="B727" i="4" s="1" a="1"/>
  <c r="B727" i="4" s="1"/>
  <c r="H727" i="4" s="1"/>
  <c r="L242" i="4"/>
  <c r="K242" i="4"/>
  <c r="B242" i="4" s="1" a="1"/>
  <c r="B242" i="4" s="1"/>
  <c r="H242" i="4" s="1"/>
  <c r="L481" i="4"/>
  <c r="K481" i="4"/>
  <c r="B481" i="4" s="1" a="1"/>
  <c r="B481" i="4" s="1"/>
  <c r="H481" i="4" s="1"/>
  <c r="L1240" i="4"/>
  <c r="L1045" i="4"/>
  <c r="K1045" i="4"/>
  <c r="B1045" i="4" s="1" a="1"/>
  <c r="B1045" i="4" s="1"/>
  <c r="H1045" i="4" s="1"/>
  <c r="L691" i="4"/>
  <c r="K691" i="4"/>
  <c r="B691" i="4" s="1" a="1"/>
  <c r="B691" i="4" s="1"/>
  <c r="H691" i="4" s="1"/>
  <c r="L23" i="4"/>
  <c r="K23" i="4"/>
  <c r="K959" i="4"/>
  <c r="B959" i="4" s="1" a="1"/>
  <c r="B959" i="4" s="1"/>
  <c r="H959" i="4" s="1"/>
  <c r="L959" i="4"/>
  <c r="L652" i="4"/>
  <c r="L720" i="4"/>
  <c r="K720" i="4"/>
  <c r="B720" i="4" s="1" a="1"/>
  <c r="B720" i="4" s="1"/>
  <c r="H720" i="4" s="1"/>
  <c r="L690" i="4"/>
  <c r="L191" i="4"/>
  <c r="L686" i="4"/>
  <c r="K686" i="4"/>
  <c r="B686" i="4" s="1" a="1"/>
  <c r="B686" i="4" s="1"/>
  <c r="H686" i="4" s="1"/>
  <c r="L423" i="4"/>
  <c r="L143" i="4"/>
  <c r="K143" i="4"/>
  <c r="L1184" i="4"/>
  <c r="L435" i="4"/>
  <c r="K435" i="4"/>
  <c r="B435" i="4" s="1" a="1"/>
  <c r="B435" i="4" s="1"/>
  <c r="H435" i="4" s="1"/>
  <c r="L829" i="4"/>
  <c r="K829" i="4"/>
  <c r="B829" i="4" s="1" a="1"/>
  <c r="B829" i="4" s="1"/>
  <c r="H829" i="4" s="1"/>
  <c r="K1070" i="4"/>
  <c r="L1070" i="4"/>
  <c r="L1096" i="4"/>
  <c r="L746" i="4"/>
  <c r="K746" i="4"/>
  <c r="B746" i="4" s="1" a="1"/>
  <c r="B746" i="4" s="1"/>
  <c r="H746" i="4" s="1"/>
  <c r="L282" i="4"/>
  <c r="K282" i="4"/>
  <c r="B282" i="4" s="1" a="1"/>
  <c r="B282" i="4" s="1"/>
  <c r="H282" i="4" s="1"/>
  <c r="L780" i="4"/>
  <c r="K780" i="4"/>
  <c r="B780" i="4" s="1" a="1"/>
  <c r="B780" i="4" s="1"/>
  <c r="H780" i="4" s="1"/>
  <c r="L69" i="4"/>
  <c r="L714" i="4"/>
  <c r="K714" i="4"/>
  <c r="B714" i="4" s="1" a="1"/>
  <c r="B714" i="4" s="1"/>
  <c r="H714" i="4" s="1"/>
  <c r="I714" i="4" s="1"/>
  <c r="L188" i="4"/>
  <c r="H49" i="9" s="1" a="1"/>
  <c r="K188" i="4"/>
  <c r="L1111" i="4"/>
  <c r="K1111" i="4"/>
  <c r="L913" i="4"/>
  <c r="L502" i="4"/>
  <c r="K502" i="4"/>
  <c r="L1178" i="4"/>
  <c r="K1178" i="4"/>
  <c r="B1178" i="4" s="1" a="1"/>
  <c r="B1178" i="4" s="1"/>
  <c r="H1178" i="4" s="1"/>
  <c r="K1046" i="4"/>
  <c r="L1046" i="4"/>
  <c r="K552" i="4"/>
  <c r="B552" i="4" s="1" a="1"/>
  <c r="B552" i="4" s="1"/>
  <c r="H552" i="4" s="1"/>
  <c r="L552" i="4"/>
  <c r="L580" i="4"/>
  <c r="K580" i="4"/>
  <c r="B580" i="4" s="1" a="1"/>
  <c r="B580" i="4" s="1"/>
  <c r="H580" i="4" s="1"/>
  <c r="L543" i="4"/>
  <c r="K543" i="4"/>
  <c r="B543" i="4" s="1" a="1"/>
  <c r="B543" i="4" s="1"/>
  <c r="H543" i="4" s="1"/>
  <c r="L94" i="4"/>
  <c r="L919" i="4"/>
  <c r="K919" i="4"/>
  <c r="L881" i="4"/>
  <c r="K881" i="4"/>
  <c r="B881" i="4" s="1" a="1"/>
  <c r="B881" i="4" s="1"/>
  <c r="H881" i="4" s="1"/>
  <c r="L573" i="4"/>
  <c r="K573" i="4"/>
  <c r="B573" i="4" s="1" a="1"/>
  <c r="B573" i="4" s="1"/>
  <c r="H573" i="4" s="1"/>
  <c r="L1112" i="4"/>
  <c r="K1112" i="4"/>
  <c r="B1112" i="4" s="1" a="1"/>
  <c r="B1112" i="4" s="1"/>
  <c r="H1112" i="4" s="1"/>
  <c r="K938" i="4"/>
  <c r="B938" i="4" s="1" a="1"/>
  <c r="B938" i="4" s="1"/>
  <c r="H938" i="4" s="1"/>
  <c r="L938" i="4"/>
  <c r="L425" i="4"/>
  <c r="K425" i="4"/>
  <c r="B425" i="4" s="1" a="1"/>
  <c r="B425" i="4" s="1"/>
  <c r="H425" i="4" s="1"/>
  <c r="L1092" i="4"/>
  <c r="L356" i="4"/>
  <c r="K356" i="4"/>
  <c r="B356" i="4" s="1" a="1"/>
  <c r="B356" i="4" s="1"/>
  <c r="H356" i="4" s="1"/>
  <c r="L434" i="4"/>
  <c r="L1025" i="4"/>
  <c r="K228" i="4"/>
  <c r="L228" i="4"/>
  <c r="L973" i="4"/>
  <c r="K645" i="4"/>
  <c r="B645" i="4" s="1" a="1"/>
  <c r="B645" i="4" s="1"/>
  <c r="H645" i="4" s="1"/>
  <c r="L645" i="4"/>
  <c r="L1163" i="4"/>
  <c r="K1163" i="4"/>
  <c r="B1163" i="4" s="1" a="1"/>
  <c r="B1163" i="4" s="1"/>
  <c r="H1163" i="4" s="1"/>
  <c r="L760" i="4"/>
  <c r="L644" i="4"/>
  <c r="K644" i="4"/>
  <c r="L920" i="4"/>
  <c r="L927" i="4"/>
  <c r="K927" i="4"/>
  <c r="L615" i="4"/>
  <c r="L880" i="4"/>
  <c r="L362" i="4"/>
  <c r="K362" i="4"/>
  <c r="L1120" i="4"/>
  <c r="K1120" i="4"/>
  <c r="B1120" i="4" s="1" a="1"/>
  <c r="B1120" i="4" s="1"/>
  <c r="H1120" i="4" s="1"/>
  <c r="L784" i="4"/>
  <c r="L196" i="4"/>
  <c r="L860" i="4"/>
  <c r="L770" i="4"/>
  <c r="L903" i="4"/>
  <c r="K903" i="4"/>
  <c r="B903" i="4" s="1" a="1"/>
  <c r="B903" i="4" s="1"/>
  <c r="H903" i="4" s="1"/>
  <c r="L36" i="4"/>
  <c r="K36" i="4"/>
  <c r="B36" i="4" s="1" a="1"/>
  <c r="B36" i="4" s="1"/>
  <c r="H36" i="4" s="1"/>
  <c r="K1210" i="4"/>
  <c r="B1210" i="4" s="1" a="1"/>
  <c r="B1210" i="4" s="1"/>
  <c r="H1210" i="4" s="1"/>
  <c r="I1210" i="4" s="1"/>
  <c r="L1210" i="4"/>
  <c r="L892" i="4"/>
  <c r="K892" i="4"/>
  <c r="B892" i="4" s="1" a="1"/>
  <c r="B892" i="4" s="1"/>
  <c r="H892" i="4" s="1"/>
  <c r="L1201" i="4"/>
  <c r="K1201" i="4"/>
  <c r="B1201" i="4" s="1" a="1"/>
  <c r="B1201" i="4" s="1"/>
  <c r="H1201" i="4" s="1"/>
  <c r="L734" i="4"/>
  <c r="L113" i="4"/>
  <c r="L998" i="4"/>
  <c r="K998" i="4"/>
  <c r="B998" i="4" s="1" a="1"/>
  <c r="B998" i="4" s="1"/>
  <c r="H998" i="4" s="1"/>
  <c r="L597" i="4"/>
  <c r="K597" i="4"/>
  <c r="B597" i="4" s="1" a="1"/>
  <c r="B597" i="4" s="1"/>
  <c r="H597" i="4" s="1"/>
  <c r="L1205" i="4"/>
  <c r="L519" i="4"/>
  <c r="K519" i="4"/>
  <c r="L411" i="4"/>
  <c r="K411" i="4"/>
  <c r="B411" i="4" s="1" a="1"/>
  <c r="B411" i="4" s="1"/>
  <c r="H411" i="4" s="1"/>
  <c r="L722" i="4"/>
  <c r="K722" i="4"/>
  <c r="B722" i="4" s="1" a="1"/>
  <c r="B722" i="4" s="1"/>
  <c r="H722" i="4" s="1"/>
  <c r="L352" i="4"/>
  <c r="K352" i="4"/>
  <c r="B352" i="4" s="1" a="1"/>
  <c r="B352" i="4" s="1"/>
  <c r="H352" i="4" s="1"/>
  <c r="K134" i="4"/>
  <c r="B134" i="4" s="1" a="1"/>
  <c r="B134" i="4" s="1"/>
  <c r="H134" i="4" s="1"/>
  <c r="L134" i="4"/>
  <c r="L660" i="4"/>
  <c r="K660" i="4"/>
  <c r="L280" i="4"/>
  <c r="K11" i="4"/>
  <c r="L11" i="4"/>
  <c r="Y191" i="4"/>
  <c r="M191" i="4" s="1"/>
  <c r="N191" i="4"/>
  <c r="Y143" i="4"/>
  <c r="M143" i="4" s="1"/>
  <c r="N143" i="4"/>
  <c r="N1014" i="4"/>
  <c r="Y1014" i="4"/>
  <c r="M1014" i="4" s="1"/>
  <c r="Y698" i="4"/>
  <c r="M698" i="4" s="1"/>
  <c r="N698" i="4"/>
  <c r="N928" i="4"/>
  <c r="Y928" i="4"/>
  <c r="M928" i="4" s="1"/>
  <c r="N813" i="4"/>
  <c r="Y813" i="4"/>
  <c r="M813" i="4" s="1"/>
  <c r="N484" i="4"/>
  <c r="Y484" i="4"/>
  <c r="M484" i="4" s="1"/>
  <c r="Y262" i="4"/>
  <c r="M262" i="4" s="1"/>
  <c r="N262" i="4"/>
  <c r="N868" i="4"/>
  <c r="Y868" i="4"/>
  <c r="M868" i="4" s="1"/>
  <c r="Y227" i="4"/>
  <c r="M227" i="4" s="1"/>
  <c r="N227" i="4"/>
  <c r="N848" i="4"/>
  <c r="Y848" i="4"/>
  <c r="M848" i="4" s="1"/>
  <c r="Y170" i="4"/>
  <c r="M170" i="4" s="1"/>
  <c r="N170" i="4"/>
  <c r="Y404" i="4"/>
  <c r="M404" i="4" s="1"/>
  <c r="N404" i="4"/>
  <c r="N1073" i="4"/>
  <c r="Y1073" i="4"/>
  <c r="M1073" i="4" s="1"/>
  <c r="Y307" i="4"/>
  <c r="M307" i="4" s="1"/>
  <c r="N307" i="4"/>
  <c r="Y1265" i="4"/>
  <c r="M1265" i="4" s="1"/>
  <c r="N1265" i="4"/>
  <c r="Y855" i="4"/>
  <c r="M855" i="4" s="1"/>
  <c r="N855" i="4"/>
  <c r="Y564" i="4"/>
  <c r="M564" i="4" s="1"/>
  <c r="N564" i="4"/>
  <c r="N559" i="4"/>
  <c r="Y559" i="4"/>
  <c r="M559" i="4" s="1"/>
  <c r="N1061" i="4"/>
  <c r="Y1061" i="4"/>
  <c r="M1061" i="4" s="1"/>
  <c r="N312" i="4"/>
  <c r="Y312" i="4"/>
  <c r="M312" i="4" s="1"/>
  <c r="Y921" i="4"/>
  <c r="M921" i="4" s="1"/>
  <c r="N921" i="4"/>
  <c r="Y1072" i="4"/>
  <c r="M1072" i="4" s="1"/>
  <c r="N1072" i="4"/>
  <c r="N903" i="4"/>
  <c r="Y903" i="4"/>
  <c r="M903" i="4" s="1"/>
  <c r="N302" i="4"/>
  <c r="Y302" i="4"/>
  <c r="M302" i="4" s="1"/>
  <c r="N675" i="4"/>
  <c r="Y675" i="4"/>
  <c r="M675" i="4" s="1"/>
  <c r="N1043" i="4"/>
  <c r="Y1043" i="4"/>
  <c r="M1043" i="4" s="1"/>
  <c r="N1078" i="4"/>
  <c r="Y1078" i="4"/>
  <c r="M1078" i="4" s="1"/>
  <c r="Y624" i="4"/>
  <c r="M624" i="4" s="1"/>
  <c r="N624" i="4"/>
  <c r="N144" i="4"/>
  <c r="Y144" i="4"/>
  <c r="M144" i="4" s="1"/>
  <c r="N561" i="4"/>
  <c r="Y561" i="4"/>
  <c r="M561" i="4" s="1"/>
  <c r="N1134" i="4"/>
  <c r="Y1134" i="4"/>
  <c r="M1134" i="4" s="1"/>
  <c r="Y445" i="4"/>
  <c r="M445" i="4" s="1"/>
  <c r="N445" i="4"/>
  <c r="Y604" i="4"/>
  <c r="M604" i="4" s="1"/>
  <c r="N604" i="4"/>
  <c r="N1225" i="4"/>
  <c r="Y1225" i="4"/>
  <c r="M1225" i="4" s="1"/>
  <c r="Y647" i="4"/>
  <c r="M647" i="4" s="1"/>
  <c r="N647" i="4"/>
  <c r="Y324" i="4"/>
  <c r="M324" i="4" s="1"/>
  <c r="N324" i="4"/>
  <c r="N398" i="4"/>
  <c r="Y398" i="4"/>
  <c r="M398" i="4" s="1"/>
  <c r="Y786" i="4"/>
  <c r="M786" i="4" s="1"/>
  <c r="N786" i="4"/>
  <c r="Y516" i="4"/>
  <c r="M516" i="4" s="1"/>
  <c r="N516" i="4"/>
  <c r="N230" i="4"/>
  <c r="Y230" i="4"/>
  <c r="M230" i="4" s="1"/>
  <c r="Y726" i="4"/>
  <c r="M726" i="4" s="1"/>
  <c r="N726" i="4"/>
  <c r="Y955" i="4"/>
  <c r="M955" i="4" s="1"/>
  <c r="N955" i="4"/>
  <c r="Y606" i="4"/>
  <c r="M606" i="4" s="1"/>
  <c r="N606" i="4"/>
  <c r="N414" i="4"/>
  <c r="Y414" i="4"/>
  <c r="M414" i="4" s="1"/>
  <c r="N839" i="4"/>
  <c r="Y839" i="4"/>
  <c r="M839" i="4" s="1"/>
  <c r="Y959" i="4"/>
  <c r="M959" i="4" s="1"/>
  <c r="N959" i="4"/>
  <c r="Y666" i="4"/>
  <c r="M666" i="4" s="1"/>
  <c r="N666" i="4"/>
  <c r="N771" i="4"/>
  <c r="Y771" i="4"/>
  <c r="M771" i="4" s="1"/>
  <c r="Y1238" i="4"/>
  <c r="M1238" i="4" s="1"/>
  <c r="N1238" i="4"/>
  <c r="Y154" i="4"/>
  <c r="M154" i="4" s="1"/>
  <c r="N154" i="4"/>
  <c r="N1154" i="4"/>
  <c r="Y1154" i="4"/>
  <c r="M1154" i="4" s="1"/>
  <c r="Y325" i="4"/>
  <c r="M325" i="4" s="1"/>
  <c r="N325" i="4"/>
  <c r="N949" i="4"/>
  <c r="Y949" i="4"/>
  <c r="M949" i="4" s="1"/>
  <c r="Y816" i="4"/>
  <c r="M816" i="4" s="1"/>
  <c r="N816" i="4"/>
  <c r="N759" i="4"/>
  <c r="Y759" i="4"/>
  <c r="M759" i="4" s="1"/>
  <c r="N833" i="4"/>
  <c r="Y833" i="4"/>
  <c r="M833" i="4" s="1"/>
  <c r="Y1184" i="4"/>
  <c r="M1184" i="4" s="1"/>
  <c r="N1184" i="4"/>
  <c r="Y1179" i="4"/>
  <c r="M1179" i="4" s="1"/>
  <c r="N1179" i="4"/>
  <c r="N844" i="4"/>
  <c r="Y844" i="4"/>
  <c r="M844" i="4" s="1"/>
  <c r="N403" i="4"/>
  <c r="Y403" i="4"/>
  <c r="M403" i="4" s="1"/>
  <c r="Y994" i="4"/>
  <c r="M994" i="4" s="1"/>
  <c r="N994" i="4"/>
  <c r="N503" i="4"/>
  <c r="Y503" i="4"/>
  <c r="M503" i="4" s="1"/>
  <c r="N112" i="4"/>
  <c r="Y112" i="4"/>
  <c r="M112" i="4" s="1"/>
  <c r="N1113" i="4"/>
  <c r="Y1113" i="4"/>
  <c r="M1113" i="4" s="1"/>
  <c r="Y1254" i="4"/>
  <c r="M1254" i="4" s="1"/>
  <c r="N1254" i="4"/>
  <c r="Y40" i="4"/>
  <c r="M40" i="4" s="1"/>
  <c r="N40" i="4"/>
  <c r="N321" i="4"/>
  <c r="Y321" i="4"/>
  <c r="M321" i="4" s="1"/>
  <c r="N334" i="4"/>
  <c r="Y334" i="4"/>
  <c r="M334" i="4" s="1"/>
  <c r="Y134" i="4"/>
  <c r="M134" i="4" s="1"/>
  <c r="N134" i="4"/>
  <c r="N411" i="4"/>
  <c r="Y411" i="4"/>
  <c r="M411" i="4" s="1"/>
  <c r="N184" i="4"/>
  <c r="Y184" i="4"/>
  <c r="M184" i="4" s="1"/>
  <c r="Y477" i="4"/>
  <c r="M477" i="4" s="1"/>
  <c r="N477" i="4"/>
  <c r="N181" i="4"/>
  <c r="Y181" i="4"/>
  <c r="M181" i="4" s="1"/>
  <c r="Y678" i="4"/>
  <c r="M678" i="4" s="1"/>
  <c r="N678" i="4"/>
  <c r="N151" i="4"/>
  <c r="Y151" i="4"/>
  <c r="M151" i="4" s="1"/>
  <c r="N351" i="4"/>
  <c r="Y351" i="4"/>
  <c r="M351" i="4" s="1"/>
  <c r="Y326" i="4"/>
  <c r="M326" i="4" s="1"/>
  <c r="N326" i="4"/>
  <c r="N629" i="4"/>
  <c r="Y629" i="4"/>
  <c r="M629" i="4" s="1"/>
  <c r="Y625" i="4"/>
  <c r="M625" i="4" s="1"/>
  <c r="N625" i="4"/>
  <c r="N532" i="4"/>
  <c r="Y532" i="4"/>
  <c r="M532" i="4" s="1"/>
  <c r="Y866" i="4"/>
  <c r="M866" i="4" s="1"/>
  <c r="N866" i="4"/>
  <c r="N388" i="4"/>
  <c r="Y388" i="4"/>
  <c r="M388" i="4" s="1"/>
  <c r="Y884" i="4"/>
  <c r="M884" i="4" s="1"/>
  <c r="N884" i="4"/>
  <c r="L1075" i="4"/>
  <c r="L151" i="4"/>
  <c r="K151" i="4"/>
  <c r="B151" i="4" s="1" a="1"/>
  <c r="B151" i="4" s="1"/>
  <c r="H151" i="4" s="1"/>
  <c r="L115" i="4"/>
  <c r="K115" i="4"/>
  <c r="B115" i="4" s="1" a="1"/>
  <c r="B115" i="4" s="1"/>
  <c r="H115" i="4" s="1"/>
  <c r="L816" i="4"/>
  <c r="K816" i="4"/>
  <c r="L1215" i="4"/>
  <c r="K1215" i="4"/>
  <c r="L1262" i="4"/>
  <c r="K1262" i="4"/>
  <c r="B1262" i="4" s="1" a="1"/>
  <c r="B1262" i="4" s="1"/>
  <c r="H1262" i="4" s="1"/>
  <c r="L1047" i="4"/>
  <c r="L185" i="4"/>
  <c r="L398" i="4"/>
  <c r="L361" i="4"/>
  <c r="K361" i="4"/>
  <c r="B361" i="4" s="1" a="1"/>
  <c r="B361" i="4" s="1"/>
  <c r="H361" i="4" s="1"/>
  <c r="I361" i="4" s="1"/>
  <c r="L677" i="4"/>
  <c r="K677" i="4"/>
  <c r="B677" i="4" s="1" a="1"/>
  <c r="B677" i="4" s="1"/>
  <c r="H677" i="4" s="1"/>
  <c r="L1229" i="4"/>
  <c r="K1229" i="4"/>
  <c r="B1229" i="4" s="1" a="1"/>
  <c r="B1229" i="4" s="1"/>
  <c r="H1229" i="4" s="1"/>
  <c r="L314" i="4"/>
  <c r="K314" i="4"/>
  <c r="K1260" i="4"/>
  <c r="L1260" i="4"/>
  <c r="L263" i="4"/>
  <c r="L1181" i="4"/>
  <c r="L364" i="4"/>
  <c r="K925" i="4"/>
  <c r="L925" i="4"/>
  <c r="L967" i="4"/>
  <c r="L214" i="4"/>
  <c r="L911" i="4"/>
  <c r="L75" i="4"/>
  <c r="K75" i="4"/>
  <c r="L918" i="4"/>
  <c r="K918" i="4"/>
  <c r="B918" i="4" s="1" a="1"/>
  <c r="B918" i="4" s="1"/>
  <c r="H918" i="4" s="1"/>
  <c r="L256" i="4"/>
  <c r="K256" i="4"/>
  <c r="B256" i="4" s="1" a="1"/>
  <c r="B256" i="4" s="1"/>
  <c r="H256" i="4" s="1"/>
  <c r="L488" i="4"/>
  <c r="K488" i="4"/>
  <c r="L591" i="4"/>
  <c r="K591" i="4"/>
  <c r="B591" i="4" s="1" a="1"/>
  <c r="B591" i="4" s="1"/>
  <c r="H591" i="4" s="1"/>
  <c r="L343" i="4"/>
  <c r="K343" i="4"/>
  <c r="L807" i="4"/>
  <c r="K449" i="4"/>
  <c r="B449" i="4" s="1" a="1"/>
  <c r="B449" i="4" s="1"/>
  <c r="H449" i="4" s="1"/>
  <c r="L449" i="4"/>
  <c r="L78" i="4"/>
  <c r="K78" i="4"/>
  <c r="B78" i="4" s="1" a="1"/>
  <c r="B78" i="4" s="1"/>
  <c r="H78" i="4" s="1"/>
  <c r="L1152" i="4"/>
  <c r="K1152" i="4"/>
  <c r="B1152" i="4" s="1" a="1"/>
  <c r="B1152" i="4" s="1"/>
  <c r="H1152" i="4" s="1"/>
  <c r="I1152" i="4" s="1"/>
  <c r="L1055" i="4"/>
  <c r="L133" i="4"/>
  <c r="K1143" i="4"/>
  <c r="L1143" i="4"/>
  <c r="L273" i="4"/>
  <c r="L681" i="4"/>
  <c r="L525" i="4"/>
  <c r="K525" i="4"/>
  <c r="L873" i="4"/>
  <c r="K873" i="4"/>
  <c r="B873" i="4" s="1" a="1"/>
  <c r="B873" i="4" s="1"/>
  <c r="H873" i="4" s="1"/>
  <c r="L46" i="4"/>
  <c r="L1224" i="4"/>
  <c r="K1224" i="4"/>
  <c r="B1224" i="4" s="1" a="1"/>
  <c r="B1224" i="4" s="1"/>
  <c r="H1224" i="4" s="1"/>
  <c r="L856" i="4"/>
  <c r="K856" i="4"/>
  <c r="L1223" i="4"/>
  <c r="L755" i="4"/>
  <c r="K755" i="4"/>
  <c r="B755" i="4" s="1" a="1"/>
  <c r="B755" i="4" s="1"/>
  <c r="H755" i="4" s="1"/>
  <c r="L1176" i="4"/>
  <c r="K1113" i="4"/>
  <c r="L1113" i="4"/>
  <c r="L155" i="4"/>
  <c r="L207" i="4"/>
  <c r="K207" i="4"/>
  <c r="K897" i="4"/>
  <c r="L897" i="4"/>
  <c r="L612" i="4"/>
  <c r="K612" i="4"/>
  <c r="L312" i="4"/>
  <c r="K312" i="4"/>
  <c r="L1265" i="4"/>
  <c r="K1265" i="4"/>
  <c r="B1265" i="4" s="1" a="1"/>
  <c r="B1265" i="4" s="1"/>
  <c r="H1265" i="4" s="1"/>
  <c r="L204" i="4"/>
  <c r="K204" i="4"/>
  <c r="B204" i="4" s="1" a="1"/>
  <c r="B204" i="4" s="1"/>
  <c r="H204" i="4" s="1"/>
  <c r="I204" i="4" s="1"/>
  <c r="L363" i="4"/>
  <c r="L440" i="4"/>
  <c r="L571" i="4"/>
  <c r="K571" i="4"/>
  <c r="L101" i="4"/>
  <c r="L1004" i="4"/>
  <c r="L309" i="4"/>
  <c r="L1118" i="4"/>
  <c r="K1118" i="4"/>
  <c r="L965" i="4"/>
  <c r="K965" i="4"/>
  <c r="B965" i="4" s="1" a="1"/>
  <c r="B965" i="4" s="1"/>
  <c r="H965" i="4" s="1"/>
  <c r="L745" i="4"/>
  <c r="K745" i="4"/>
  <c r="L1073" i="4"/>
  <c r="L1202" i="4"/>
  <c r="K1202" i="4"/>
  <c r="K47" i="4"/>
  <c r="L47" i="4"/>
  <c r="K455" i="4"/>
  <c r="L455" i="4"/>
  <c r="L1206" i="4"/>
  <c r="K1206" i="4"/>
  <c r="B1206" i="4" s="1" a="1"/>
  <c r="B1206" i="4" s="1"/>
  <c r="H1206" i="4" s="1"/>
  <c r="I1206" i="4" s="1"/>
  <c r="K1231" i="4"/>
  <c r="L1231" i="4"/>
  <c r="L77" i="4"/>
  <c r="L520" i="4"/>
  <c r="K520" i="4"/>
  <c r="L530" i="4"/>
  <c r="K530" i="4"/>
  <c r="B530" i="4" s="1" a="1"/>
  <c r="B530" i="4" s="1"/>
  <c r="H530" i="4" s="1"/>
  <c r="L936" i="4"/>
  <c r="L367" i="4"/>
  <c r="K367" i="4"/>
  <c r="B367" i="4" s="1" a="1"/>
  <c r="B367" i="4" s="1"/>
  <c r="H367" i="4" s="1"/>
  <c r="L150" i="4"/>
  <c r="L433" i="4"/>
  <c r="K433" i="4"/>
  <c r="B433" i="4" s="1" a="1"/>
  <c r="B433" i="4" s="1"/>
  <c r="H433" i="4" s="1"/>
  <c r="L297" i="4"/>
  <c r="K297" i="4"/>
  <c r="B297" i="4" s="1" a="1"/>
  <c r="B297" i="4" s="1"/>
  <c r="H297" i="4" s="1"/>
  <c r="L1000" i="4"/>
  <c r="L72" i="4"/>
  <c r="K72" i="4"/>
  <c r="L1006" i="4"/>
  <c r="K1006" i="4"/>
  <c r="B1006" i="4" s="1" a="1"/>
  <c r="B1006" i="4" s="1"/>
  <c r="H1006" i="4" s="1"/>
  <c r="L10" i="4"/>
  <c r="N344" i="4"/>
  <c r="Y344" i="4"/>
  <c r="M344" i="4" s="1"/>
  <c r="N835" i="4"/>
  <c r="Y835" i="4"/>
  <c r="M835" i="4" s="1"/>
  <c r="Y1239" i="4"/>
  <c r="M1239" i="4" s="1"/>
  <c r="N1239" i="4"/>
  <c r="N699" i="4"/>
  <c r="Y699" i="4"/>
  <c r="M699" i="4" s="1"/>
  <c r="N89" i="4"/>
  <c r="Y89" i="4"/>
  <c r="M89" i="4" s="1"/>
  <c r="N613" i="4"/>
  <c r="Y613" i="4"/>
  <c r="M613" i="4" s="1"/>
  <c r="Y1003" i="4"/>
  <c r="M1003" i="4" s="1"/>
  <c r="N1003" i="4"/>
  <c r="N619" i="4"/>
  <c r="Y619" i="4"/>
  <c r="M619" i="4" s="1"/>
  <c r="Y1156" i="4"/>
  <c r="M1156" i="4" s="1"/>
  <c r="N1156" i="4"/>
  <c r="N838" i="4"/>
  <c r="Y838" i="4"/>
  <c r="M838" i="4" s="1"/>
  <c r="Y1148" i="4"/>
  <c r="M1148" i="4" s="1"/>
  <c r="N1148" i="4"/>
  <c r="N717" i="4"/>
  <c r="Y717" i="4"/>
  <c r="M717" i="4" s="1"/>
  <c r="N1116" i="4"/>
  <c r="Y1116" i="4"/>
  <c r="M1116" i="4" s="1"/>
  <c r="N1142" i="4"/>
  <c r="Y1142" i="4"/>
  <c r="M1142" i="4" s="1"/>
  <c r="N103" i="4"/>
  <c r="Y103" i="4"/>
  <c r="M103" i="4" s="1"/>
  <c r="N22" i="4"/>
  <c r="Y22" i="4"/>
  <c r="M22" i="4" s="1"/>
  <c r="Y665" i="4"/>
  <c r="M665" i="4" s="1"/>
  <c r="N665" i="4"/>
  <c r="N1248" i="4"/>
  <c r="Y1248" i="4"/>
  <c r="M1248" i="4" s="1"/>
  <c r="Y940" i="4"/>
  <c r="M940" i="4" s="1"/>
  <c r="N940" i="4"/>
  <c r="Y1106" i="4"/>
  <c r="M1106" i="4" s="1"/>
  <c r="N1106" i="4"/>
  <c r="Y156" i="4"/>
  <c r="M156" i="4" s="1"/>
  <c r="N156" i="4"/>
  <c r="Y880" i="4"/>
  <c r="M880" i="4" s="1"/>
  <c r="N880" i="4"/>
  <c r="Y659" i="4"/>
  <c r="M659" i="4" s="1"/>
  <c r="N659" i="4"/>
  <c r="N303" i="4"/>
  <c r="Y303" i="4"/>
  <c r="M303" i="4" s="1"/>
  <c r="N879" i="4"/>
  <c r="Y879" i="4"/>
  <c r="M879" i="4" s="1"/>
  <c r="N542" i="4"/>
  <c r="Y542" i="4"/>
  <c r="M542" i="4" s="1"/>
  <c r="N822" i="4"/>
  <c r="Y822" i="4"/>
  <c r="M822" i="4" s="1"/>
  <c r="Y887" i="4"/>
  <c r="M887" i="4" s="1"/>
  <c r="N887" i="4"/>
  <c r="N38" i="4"/>
  <c r="Y38" i="4"/>
  <c r="M38" i="4" s="1"/>
  <c r="N575" i="4"/>
  <c r="Y575" i="4"/>
  <c r="M575" i="4" s="1"/>
  <c r="N649" i="4"/>
  <c r="Y649" i="4"/>
  <c r="M649" i="4" s="1"/>
  <c r="N329" i="4"/>
  <c r="Y329" i="4"/>
  <c r="M329" i="4" s="1"/>
  <c r="Y309" i="4"/>
  <c r="M309" i="4" s="1"/>
  <c r="N309" i="4"/>
  <c r="N16" i="4"/>
  <c r="Y16" i="4"/>
  <c r="M16" i="4" s="1"/>
  <c r="N915" i="4"/>
  <c r="Y915" i="4"/>
  <c r="M915" i="4" s="1"/>
  <c r="N1205" i="4"/>
  <c r="Y1205" i="4"/>
  <c r="M1205" i="4" s="1"/>
  <c r="N735" i="4"/>
  <c r="Y735" i="4"/>
  <c r="M735" i="4" s="1"/>
  <c r="N272" i="4"/>
  <c r="Y272" i="4"/>
  <c r="M272" i="4" s="1"/>
  <c r="Y1099" i="4"/>
  <c r="M1099" i="4" s="1"/>
  <c r="N1099" i="4"/>
  <c r="N904" i="4"/>
  <c r="Y904" i="4"/>
  <c r="M904" i="4" s="1"/>
  <c r="Y910" i="4"/>
  <c r="M910" i="4" s="1"/>
  <c r="N910" i="4"/>
  <c r="Y421" i="4"/>
  <c r="M421" i="4" s="1"/>
  <c r="N421" i="4"/>
  <c r="Y186" i="4"/>
  <c r="M186" i="4" s="1"/>
  <c r="N186" i="4"/>
  <c r="Y1104" i="4"/>
  <c r="M1104" i="4" s="1"/>
  <c r="N1104" i="4"/>
  <c r="Y440" i="4"/>
  <c r="M440" i="4" s="1"/>
  <c r="N440" i="4"/>
  <c r="Y341" i="4"/>
  <c r="M341" i="4" s="1"/>
  <c r="N341" i="4"/>
  <c r="N929" i="4"/>
  <c r="Y929" i="4"/>
  <c r="M929" i="4" s="1"/>
  <c r="Y990" i="4"/>
  <c r="M990" i="4" s="1"/>
  <c r="N990" i="4"/>
  <c r="Y641" i="4"/>
  <c r="M641" i="4" s="1"/>
  <c r="N641" i="4"/>
  <c r="N796" i="4"/>
  <c r="Y796" i="4"/>
  <c r="M796" i="4" s="1"/>
  <c r="Y172" i="4"/>
  <c r="M172" i="4" s="1"/>
  <c r="N172" i="4"/>
  <c r="N1234" i="4"/>
  <c r="Y1234" i="4"/>
  <c r="M1234" i="4" s="1"/>
  <c r="N753" i="4"/>
  <c r="Y753" i="4"/>
  <c r="M753" i="4" s="1"/>
  <c r="N384" i="4"/>
  <c r="Y384" i="4"/>
  <c r="M384" i="4" s="1"/>
  <c r="N778" i="4"/>
  <c r="Y778" i="4"/>
  <c r="M778" i="4" s="1"/>
  <c r="Y13" i="4"/>
  <c r="M13" i="4" s="1"/>
  <c r="N13" i="4"/>
  <c r="N88" i="4"/>
  <c r="Y88" i="4"/>
  <c r="M88" i="4" s="1"/>
  <c r="Y911" i="4"/>
  <c r="M911" i="4" s="1"/>
  <c r="N911" i="4"/>
  <c r="N1120" i="4"/>
  <c r="Y1120" i="4"/>
  <c r="M1120" i="4" s="1"/>
  <c r="N419" i="4"/>
  <c r="Y419" i="4"/>
  <c r="M419" i="4" s="1"/>
  <c r="Y802" i="4"/>
  <c r="M802" i="4" s="1"/>
  <c r="N802" i="4"/>
  <c r="Y206" i="4"/>
  <c r="M206" i="4" s="1"/>
  <c r="N206" i="4"/>
  <c r="N773" i="4"/>
  <c r="Y773" i="4"/>
  <c r="M773" i="4" s="1"/>
  <c r="N95" i="4"/>
  <c r="Y95" i="4"/>
  <c r="M95" i="4" s="1"/>
  <c r="N125" i="4"/>
  <c r="Y125" i="4"/>
  <c r="M125" i="4" s="1"/>
  <c r="N1067" i="4"/>
  <c r="Y1067" i="4"/>
  <c r="M1067" i="4" s="1"/>
  <c r="N153" i="4"/>
  <c r="Y153" i="4"/>
  <c r="M153" i="4" s="1"/>
  <c r="N714" i="4"/>
  <c r="Y714" i="4"/>
  <c r="M714" i="4" s="1"/>
  <c r="N137" i="4"/>
  <c r="Y137" i="4"/>
  <c r="M137" i="4" s="1"/>
  <c r="N947" i="4"/>
  <c r="Y947" i="4"/>
  <c r="M947" i="4" s="1"/>
  <c r="N412" i="4"/>
  <c r="Y412" i="4"/>
  <c r="M412" i="4" s="1"/>
  <c r="Y100" i="4"/>
  <c r="M100" i="4" s="1"/>
  <c r="N100" i="4"/>
  <c r="N60" i="4"/>
  <c r="Y60" i="4"/>
  <c r="M60" i="4" s="1"/>
  <c r="Y513" i="4"/>
  <c r="M513" i="4" s="1"/>
  <c r="N513" i="4"/>
  <c r="Y61" i="4"/>
  <c r="M61" i="4" s="1"/>
  <c r="N61" i="4"/>
  <c r="Y660" i="4"/>
  <c r="M660" i="4" s="1"/>
  <c r="N660" i="4"/>
  <c r="Y662" i="4"/>
  <c r="M662" i="4" s="1"/>
  <c r="N662" i="4"/>
  <c r="Y459" i="4"/>
  <c r="M459" i="4" s="1"/>
  <c r="N459" i="4"/>
  <c r="Y424" i="4"/>
  <c r="M424" i="4" s="1"/>
  <c r="N424" i="4"/>
  <c r="N687" i="4"/>
  <c r="Y687" i="4"/>
  <c r="M687" i="4" s="1"/>
  <c r="Y446" i="4"/>
  <c r="M446" i="4" s="1"/>
  <c r="N446" i="4"/>
  <c r="N27" i="4"/>
  <c r="Y27" i="4"/>
  <c r="M27" i="4" s="1"/>
  <c r="Y983" i="4"/>
  <c r="M983" i="4" s="1"/>
  <c r="N983" i="4"/>
  <c r="Y209" i="4"/>
  <c r="M209" i="4" s="1"/>
  <c r="N209" i="4"/>
  <c r="N650" i="4"/>
  <c r="Y650" i="4"/>
  <c r="M650" i="4" s="1"/>
  <c r="L306" i="4"/>
  <c r="K1086" i="4"/>
  <c r="L1086" i="4"/>
  <c r="L673" i="4"/>
  <c r="L233" i="4"/>
  <c r="L772" i="4"/>
  <c r="K772" i="4"/>
  <c r="L1199" i="4"/>
  <c r="L836" i="4"/>
  <c r="L614" i="4"/>
  <c r="L1204" i="4"/>
  <c r="K1204" i="4"/>
  <c r="L141" i="4"/>
  <c r="K141" i="4"/>
  <c r="B141" i="4" s="1" a="1"/>
  <c r="B141" i="4" s="1"/>
  <c r="H141" i="4" s="1"/>
  <c r="L1083" i="4"/>
  <c r="K1083" i="4"/>
  <c r="B1083" i="4" s="1" a="1"/>
  <c r="B1083" i="4" s="1"/>
  <c r="H1083" i="4" s="1"/>
  <c r="L702" i="4"/>
  <c r="K934" i="4"/>
  <c r="B934" i="4" s="1" a="1"/>
  <c r="B934" i="4" s="1"/>
  <c r="H934" i="4" s="1"/>
  <c r="L934" i="4"/>
  <c r="K380" i="4"/>
  <c r="L380" i="4"/>
  <c r="L262" i="4"/>
  <c r="K262" i="4"/>
  <c r="B262" i="4" s="1" a="1"/>
  <c r="B262" i="4" s="1"/>
  <c r="H262" i="4" s="1"/>
  <c r="I262" i="4" s="1"/>
  <c r="L832" i="4"/>
  <c r="K832" i="4"/>
  <c r="K142" i="4"/>
  <c r="B142" i="4" s="1" a="1"/>
  <c r="B142" i="4" s="1"/>
  <c r="H142" i="4" s="1"/>
  <c r="L142" i="4"/>
  <c r="L558" i="4"/>
  <c r="K558" i="4"/>
  <c r="B558" i="4" s="1" a="1"/>
  <c r="B558" i="4" s="1"/>
  <c r="H558" i="4" s="1"/>
  <c r="L1062" i="4"/>
  <c r="K1062" i="4"/>
  <c r="L160" i="4"/>
  <c r="K160" i="4"/>
  <c r="L390" i="4"/>
  <c r="K390" i="4"/>
  <c r="L507" i="4"/>
  <c r="K507" i="4"/>
  <c r="B507" i="4" s="1" a="1"/>
  <c r="B507" i="4" s="1"/>
  <c r="H507" i="4" s="1"/>
  <c r="L462" i="4"/>
  <c r="K462" i="4"/>
  <c r="L898" i="4"/>
  <c r="K898" i="4"/>
  <c r="B898" i="4" s="1" a="1"/>
  <c r="B898" i="4" s="1"/>
  <c r="H898" i="4" s="1"/>
  <c r="L234" i="4"/>
  <c r="K1177" i="4"/>
  <c r="L1177" i="4"/>
  <c r="L735" i="4"/>
  <c r="L553" i="4"/>
  <c r="K553" i="4"/>
  <c r="B553" i="4" s="1" a="1"/>
  <c r="B553" i="4" s="1"/>
  <c r="H553" i="4" s="1"/>
  <c r="L1052" i="4"/>
  <c r="K1052" i="4"/>
  <c r="K1150" i="4"/>
  <c r="L1150" i="4"/>
  <c r="L445" i="4"/>
  <c r="L939" i="4"/>
  <c r="K939" i="4"/>
  <c r="B939" i="4" s="1" a="1"/>
  <c r="B939" i="4" s="1"/>
  <c r="H939" i="4" s="1"/>
  <c r="K1263" i="4"/>
  <c r="B1263" i="4" s="1" a="1"/>
  <c r="B1263" i="4" s="1"/>
  <c r="H1263" i="4" s="1"/>
  <c r="L1263" i="4"/>
  <c r="L490" i="4"/>
  <c r="K490" i="4"/>
  <c r="L1094" i="4"/>
  <c r="K1094" i="4"/>
  <c r="B1094" i="4" s="1" a="1"/>
  <c r="B1094" i="4" s="1"/>
  <c r="H1094" i="4" s="1"/>
  <c r="L790" i="4"/>
  <c r="L1182" i="4"/>
  <c r="K1182" i="4"/>
  <c r="L26" i="4"/>
  <c r="L1064" i="4"/>
  <c r="K1064" i="4"/>
  <c r="B1064" i="4" s="1" a="1"/>
  <c r="B1064" i="4" s="1"/>
  <c r="H1064" i="4" s="1"/>
  <c r="L319" i="4"/>
  <c r="K319" i="4"/>
  <c r="L549" i="4"/>
  <c r="K592" i="4"/>
  <c r="L592" i="4"/>
  <c r="L717" i="4"/>
  <c r="L246" i="4"/>
  <c r="L404" i="4"/>
  <c r="L882" i="4"/>
  <c r="L264" i="4"/>
  <c r="K264" i="4"/>
  <c r="B264" i="4" s="1" a="1"/>
  <c r="B264" i="4" s="1"/>
  <c r="H264" i="4" s="1"/>
  <c r="L891" i="4"/>
  <c r="L1161" i="4"/>
  <c r="L801" i="4"/>
  <c r="K801" i="4"/>
  <c r="B801" i="4" s="1" a="1"/>
  <c r="B801" i="4" s="1"/>
  <c r="H801" i="4" s="1"/>
  <c r="L276" i="4"/>
  <c r="L1141" i="4"/>
  <c r="L539" i="4"/>
  <c r="K539" i="4"/>
  <c r="L1155" i="4"/>
  <c r="K1155" i="4"/>
  <c r="B1155" i="4" s="1" a="1"/>
  <c r="B1155" i="4" s="1"/>
  <c r="H1155" i="4" s="1"/>
  <c r="L1065" i="4"/>
  <c r="K1065" i="4"/>
  <c r="B1065" i="4" s="1" a="1"/>
  <c r="B1065" i="4" s="1"/>
  <c r="H1065" i="4" s="1"/>
  <c r="K326" i="4"/>
  <c r="L326" i="4"/>
  <c r="L384" i="4"/>
  <c r="K384" i="4"/>
  <c r="L953" i="4"/>
  <c r="K953" i="4"/>
  <c r="B953" i="4" s="1" a="1"/>
  <c r="B953" i="4" s="1"/>
  <c r="H953" i="4" s="1"/>
  <c r="L899" i="4"/>
  <c r="L559" i="4"/>
  <c r="K559" i="4"/>
  <c r="B559" i="4" s="1" a="1"/>
  <c r="B559" i="4" s="1"/>
  <c r="H559" i="4" s="1"/>
  <c r="K1125" i="4"/>
  <c r="B1125" i="4" s="1" a="1"/>
  <c r="B1125" i="4" s="1"/>
  <c r="H1125" i="4" s="1"/>
  <c r="L1125" i="4"/>
  <c r="L1039" i="4"/>
  <c r="L1085" i="4"/>
  <c r="K1085" i="4"/>
  <c r="L1074" i="4"/>
  <c r="K1074" i="4"/>
  <c r="L1167" i="4"/>
  <c r="K1167" i="4"/>
  <c r="L987" i="4"/>
  <c r="K987" i="4"/>
  <c r="B987" i="4" s="1" a="1"/>
  <c r="B987" i="4" s="1"/>
  <c r="H987" i="4" s="1"/>
  <c r="K1102" i="4"/>
  <c r="L1102" i="4"/>
  <c r="L743" i="4"/>
  <c r="K743" i="4"/>
  <c r="B743" i="4" s="1" a="1"/>
  <c r="B743" i="4" s="1"/>
  <c r="H743" i="4" s="1"/>
  <c r="L1115" i="4"/>
  <c r="K1115" i="4"/>
  <c r="L281" i="4"/>
  <c r="K281" i="4"/>
  <c r="B281" i="4" s="1" a="1"/>
  <c r="B281" i="4" s="1"/>
  <c r="H281" i="4" s="1"/>
  <c r="L452" i="4"/>
  <c r="K452" i="4"/>
  <c r="B452" i="4" s="1" a="1"/>
  <c r="B452" i="4" s="1"/>
  <c r="H452" i="4" s="1"/>
  <c r="L811" i="4"/>
  <c r="K811" i="4"/>
  <c r="B811" i="4" s="1" a="1"/>
  <c r="B811" i="4" s="1"/>
  <c r="H811" i="4" s="1"/>
  <c r="L79" i="4"/>
  <c r="K79" i="4"/>
  <c r="L917" i="4"/>
  <c r="K917" i="4"/>
  <c r="B917" i="4" s="1" a="1"/>
  <c r="B917" i="4" s="1"/>
  <c r="H917" i="4" s="1"/>
  <c r="I917" i="4" s="1"/>
  <c r="L621" i="4"/>
  <c r="L548" i="4"/>
  <c r="K548" i="4"/>
  <c r="B548" i="4" s="1" a="1"/>
  <c r="B548" i="4" s="1"/>
  <c r="H548" i="4" s="1"/>
  <c r="L227" i="4"/>
  <c r="K227" i="4"/>
  <c r="L217" i="4"/>
  <c r="L958" i="4"/>
  <c r="K958" i="4"/>
  <c r="B958" i="4" s="1" a="1"/>
  <c r="B958" i="4" s="1"/>
  <c r="H958" i="4" s="1"/>
  <c r="L18" i="4"/>
  <c r="K18" i="4"/>
  <c r="B18" i="4" s="1" a="1"/>
  <c r="B18" i="4" s="1"/>
  <c r="H18" i="4" s="1"/>
  <c r="N1087" i="4"/>
  <c r="Y1087" i="4"/>
  <c r="M1087" i="4" s="1"/>
  <c r="N218" i="4"/>
  <c r="Y218" i="4"/>
  <c r="M218" i="4" s="1"/>
  <c r="Y1042" i="4"/>
  <c r="M1042" i="4" s="1"/>
  <c r="N1042" i="4"/>
  <c r="Y243" i="4"/>
  <c r="M243" i="4" s="1"/>
  <c r="N243" i="4"/>
  <c r="Y1055" i="4"/>
  <c r="M1055" i="4" s="1"/>
  <c r="N1055" i="4"/>
  <c r="N1193" i="4"/>
  <c r="Y1193" i="4"/>
  <c r="M1193" i="4" s="1"/>
  <c r="N580" i="4"/>
  <c r="Y580" i="4"/>
  <c r="M580" i="4" s="1"/>
  <c r="N385" i="4"/>
  <c r="Y385" i="4"/>
  <c r="M385" i="4" s="1"/>
  <c r="Y110" i="4"/>
  <c r="M110" i="4" s="1"/>
  <c r="N110" i="4"/>
  <c r="Y160" i="4"/>
  <c r="M160" i="4" s="1"/>
  <c r="N160" i="4"/>
  <c r="Y65" i="4"/>
  <c r="M65" i="4" s="1"/>
  <c r="N65" i="4"/>
  <c r="N179" i="4"/>
  <c r="Y179" i="4"/>
  <c r="M179" i="4" s="1"/>
  <c r="N643" i="4"/>
  <c r="Y643" i="4"/>
  <c r="M643" i="4" s="1"/>
  <c r="N1132" i="4"/>
  <c r="Y1132" i="4"/>
  <c r="M1132" i="4" s="1"/>
  <c r="N1141" i="4"/>
  <c r="Y1141" i="4"/>
  <c r="M1141" i="4" s="1"/>
  <c r="N465" i="4"/>
  <c r="Y465" i="4"/>
  <c r="M465" i="4" s="1"/>
  <c r="Y292" i="4"/>
  <c r="M292" i="4" s="1"/>
  <c r="N292" i="4"/>
  <c r="N85" i="4"/>
  <c r="Y85" i="4"/>
  <c r="M85" i="4" s="1"/>
  <c r="Y696" i="4"/>
  <c r="M696" i="4" s="1"/>
  <c r="N696" i="4"/>
  <c r="N183" i="4"/>
  <c r="Y183" i="4"/>
  <c r="M183" i="4" s="1"/>
  <c r="Y1176" i="4"/>
  <c r="M1176" i="4" s="1"/>
  <c r="N1176" i="4"/>
  <c r="N579" i="4"/>
  <c r="Y579" i="4"/>
  <c r="M579" i="4" s="1"/>
  <c r="Y847" i="4"/>
  <c r="M847" i="4" s="1"/>
  <c r="N847" i="4"/>
  <c r="N782" i="4"/>
  <c r="Y782" i="4"/>
  <c r="M782" i="4" s="1"/>
  <c r="N794" i="4"/>
  <c r="Y794" i="4"/>
  <c r="M794" i="4" s="1"/>
  <c r="N238" i="4"/>
  <c r="Y238" i="4"/>
  <c r="M238" i="4" s="1"/>
  <c r="Y1070" i="4"/>
  <c r="M1070" i="4" s="1"/>
  <c r="N1070" i="4"/>
  <c r="Y607" i="4"/>
  <c r="M607" i="4" s="1"/>
  <c r="N607" i="4"/>
  <c r="Y119" i="4"/>
  <c r="M119" i="4" s="1"/>
  <c r="N119" i="4"/>
  <c r="N596" i="4"/>
  <c r="Y596" i="4"/>
  <c r="M596" i="4" s="1"/>
  <c r="N178" i="4"/>
  <c r="Y178" i="4"/>
  <c r="M178" i="4" s="1"/>
  <c r="Y943" i="4"/>
  <c r="M943" i="4" s="1"/>
  <c r="N943" i="4"/>
  <c r="N1149" i="4"/>
  <c r="Y1149" i="4"/>
  <c r="M1149" i="4" s="1"/>
  <c r="N1237" i="4"/>
  <c r="Y1237" i="4"/>
  <c r="M1237" i="4" s="1"/>
  <c r="N742" i="4"/>
  <c r="Y742" i="4"/>
  <c r="M742" i="4" s="1"/>
  <c r="N147" i="4"/>
  <c r="Y147" i="4"/>
  <c r="M147" i="4" s="1"/>
  <c r="N895" i="4"/>
  <c r="Y895" i="4"/>
  <c r="M895" i="4" s="1"/>
  <c r="Y120" i="4"/>
  <c r="M120" i="4" s="1"/>
  <c r="N120" i="4"/>
  <c r="N141" i="4"/>
  <c r="Y141" i="4"/>
  <c r="M141" i="4" s="1"/>
  <c r="Y130" i="4"/>
  <c r="M130" i="4" s="1"/>
  <c r="N130" i="4"/>
  <c r="N69" i="4"/>
  <c r="Y69" i="4"/>
  <c r="M69" i="4" s="1"/>
  <c r="Y176" i="4"/>
  <c r="M176" i="4" s="1"/>
  <c r="N176" i="4"/>
  <c r="N668" i="4"/>
  <c r="Y668" i="4"/>
  <c r="M668" i="4" s="1"/>
  <c r="N437" i="4"/>
  <c r="Y437" i="4"/>
  <c r="M437" i="4" s="1"/>
  <c r="N249" i="4"/>
  <c r="Y249" i="4"/>
  <c r="M249" i="4" s="1"/>
  <c r="N316" i="4"/>
  <c r="Y316" i="4"/>
  <c r="M316" i="4" s="1"/>
  <c r="N392" i="4"/>
  <c r="Y392" i="4"/>
  <c r="M392" i="4" s="1"/>
  <c r="Y830" i="4"/>
  <c r="M830" i="4" s="1"/>
  <c r="N830" i="4"/>
  <c r="Y993" i="4"/>
  <c r="M993" i="4" s="1"/>
  <c r="N993" i="4"/>
  <c r="N255" i="4"/>
  <c r="Y255" i="4"/>
  <c r="M255" i="4" s="1"/>
  <c r="N1196" i="4"/>
  <c r="Y1196" i="4"/>
  <c r="M1196" i="4" s="1"/>
  <c r="N285" i="4"/>
  <c r="Y285" i="4"/>
  <c r="M285" i="4" s="1"/>
  <c r="Y797" i="4"/>
  <c r="M797" i="4" s="1"/>
  <c r="N797" i="4"/>
  <c r="Y642" i="4"/>
  <c r="M642" i="4" s="1"/>
  <c r="N642" i="4"/>
  <c r="N1151" i="4"/>
  <c r="Y1151" i="4"/>
  <c r="M1151" i="4" s="1"/>
  <c r="N702" i="4"/>
  <c r="Y702" i="4"/>
  <c r="M702" i="4" s="1"/>
  <c r="Y610" i="4"/>
  <c r="M610" i="4" s="1"/>
  <c r="N610" i="4"/>
  <c r="N20" i="4"/>
  <c r="Y20" i="4"/>
  <c r="M20" i="4" s="1"/>
  <c r="Y1233" i="4"/>
  <c r="M1233" i="4" s="1"/>
  <c r="N1233" i="4"/>
  <c r="N824" i="4"/>
  <c r="Y824" i="4"/>
  <c r="M824" i="4" s="1"/>
  <c r="Y244" i="4"/>
  <c r="M244" i="4" s="1"/>
  <c r="N244" i="4"/>
  <c r="Y909" i="4"/>
  <c r="M909" i="4" s="1"/>
  <c r="N909" i="4"/>
  <c r="N1092" i="4"/>
  <c r="Y1092" i="4"/>
  <c r="M1092" i="4" s="1"/>
  <c r="Y841" i="4"/>
  <c r="M841" i="4" s="1"/>
  <c r="N841" i="4"/>
  <c r="Y257" i="4"/>
  <c r="M257" i="4" s="1"/>
  <c r="N257" i="4"/>
  <c r="N902" i="4"/>
  <c r="Y902" i="4"/>
  <c r="M902" i="4" s="1"/>
  <c r="N1270" i="4"/>
  <c r="Y1270" i="4"/>
  <c r="M1270" i="4" s="1"/>
  <c r="N68" i="4"/>
  <c r="Y68" i="4"/>
  <c r="M68" i="4" s="1"/>
  <c r="N239" i="4"/>
  <c r="Y239" i="4"/>
  <c r="M239" i="4" s="1"/>
  <c r="Y1194" i="4"/>
  <c r="M1194" i="4" s="1"/>
  <c r="N1194" i="4"/>
  <c r="N271" i="4"/>
  <c r="Y271" i="4"/>
  <c r="M271" i="4" s="1"/>
  <c r="N240" i="4"/>
  <c r="Y240" i="4"/>
  <c r="M240" i="4" s="1"/>
  <c r="N784" i="4"/>
  <c r="Y784" i="4"/>
  <c r="M784" i="4" s="1"/>
  <c r="N391" i="4"/>
  <c r="Y391" i="4"/>
  <c r="M391" i="4" s="1"/>
  <c r="Y787" i="4"/>
  <c r="M787" i="4" s="1"/>
  <c r="N787" i="4"/>
  <c r="Y774" i="4"/>
  <c r="M774" i="4" s="1"/>
  <c r="N774" i="4"/>
  <c r="Y214" i="4"/>
  <c r="M214" i="4" s="1"/>
  <c r="N214" i="4"/>
  <c r="N658" i="4"/>
  <c r="Y658" i="4"/>
  <c r="M658" i="4" s="1"/>
  <c r="N899" i="4"/>
  <c r="Y899" i="4"/>
  <c r="M899" i="4" s="1"/>
  <c r="Y1207" i="4"/>
  <c r="M1207" i="4" s="1"/>
  <c r="N1207" i="4"/>
  <c r="N1056" i="4"/>
  <c r="Y1056" i="4"/>
  <c r="M1056" i="4" s="1"/>
  <c r="N101" i="4"/>
  <c r="Y101" i="4"/>
  <c r="M101" i="4" s="1"/>
  <c r="Y463" i="4"/>
  <c r="M463" i="4" s="1"/>
  <c r="N463" i="4"/>
  <c r="L594" i="4"/>
  <c r="K222" i="4"/>
  <c r="B222" i="4" s="1" a="1"/>
  <c r="B222" i="4" s="1"/>
  <c r="H222" i="4" s="1"/>
  <c r="L222" i="4"/>
  <c r="K408" i="4"/>
  <c r="L408" i="4"/>
  <c r="L1190" i="4"/>
  <c r="K1190" i="4"/>
  <c r="B1190" i="4" s="1" a="1"/>
  <c r="B1190" i="4" s="1"/>
  <c r="H1190" i="4" s="1"/>
  <c r="L1028" i="4"/>
  <c r="K1028" i="4"/>
  <c r="B1028" i="4" s="1" a="1"/>
  <c r="B1028" i="4" s="1"/>
  <c r="H1028" i="4" s="1"/>
  <c r="L402" i="4"/>
  <c r="K402" i="4"/>
  <c r="L483" i="4"/>
  <c r="K483" i="4"/>
  <c r="B483" i="4" s="1" a="1"/>
  <c r="B483" i="4" s="1"/>
  <c r="H483" i="4" s="1"/>
  <c r="L991" i="4"/>
  <c r="K991" i="4"/>
  <c r="B991" i="4" s="1" a="1"/>
  <c r="B991" i="4" s="1"/>
  <c r="H991" i="4" s="1"/>
  <c r="L1098" i="4"/>
  <c r="K1098" i="4"/>
  <c r="B1098" i="4" s="1" a="1"/>
  <c r="B1098" i="4" s="1"/>
  <c r="H1098" i="4" s="1"/>
  <c r="L912" i="4"/>
  <c r="K912" i="4"/>
  <c r="K1156" i="4"/>
  <c r="L1156" i="4"/>
  <c r="L1015" i="4"/>
  <c r="K1015" i="4"/>
  <c r="B1015" i="4" s="1" a="1"/>
  <c r="B1015" i="4" s="1"/>
  <c r="H1015" i="4" s="1"/>
  <c r="L90" i="4"/>
  <c r="K90" i="4"/>
  <c r="B90" i="4" s="1" a="1"/>
  <c r="B90" i="4" s="1"/>
  <c r="H90" i="4" s="1"/>
  <c r="L320" i="4"/>
  <c r="K320" i="4"/>
  <c r="L789" i="4"/>
  <c r="K789" i="4"/>
  <c r="B789" i="4" s="1" a="1"/>
  <c r="B789" i="4" s="1"/>
  <c r="H789" i="4" s="1"/>
  <c r="L66" i="4"/>
  <c r="K66" i="4"/>
  <c r="B66" i="4" s="1" a="1"/>
  <c r="B66" i="4" s="1"/>
  <c r="H66" i="4" s="1"/>
  <c r="L397" i="4"/>
  <c r="L1067" i="4"/>
  <c r="K1067" i="4"/>
  <c r="L346" i="4"/>
  <c r="K346" i="4"/>
  <c r="B346" i="4" s="1" a="1"/>
  <c r="B346" i="4" s="1"/>
  <c r="H346" i="4" s="1"/>
  <c r="L83" i="4"/>
  <c r="K83" i="4"/>
  <c r="B83" i="4" s="1" a="1"/>
  <c r="B83" i="4" s="1"/>
  <c r="H83" i="4" s="1"/>
  <c r="K1256" i="4"/>
  <c r="L1256" i="4"/>
  <c r="L416" i="4"/>
  <c r="K416" i="4"/>
  <c r="K1024" i="4"/>
  <c r="L1024" i="4"/>
  <c r="L1050" i="4"/>
  <c r="K1050" i="4"/>
  <c r="L846" i="4"/>
  <c r="L863" i="4"/>
  <c r="L317" i="4"/>
  <c r="K317" i="4"/>
  <c r="B317" i="4" s="1" a="1"/>
  <c r="B317" i="4" s="1"/>
  <c r="H317" i="4" s="1"/>
  <c r="L1105" i="4"/>
  <c r="K1105" i="4"/>
  <c r="L1194" i="4"/>
  <c r="K1194" i="4"/>
  <c r="K929" i="4"/>
  <c r="B929" i="4" s="1" a="1"/>
  <c r="B929" i="4" s="1"/>
  <c r="H929" i="4" s="1"/>
  <c r="L929" i="4"/>
  <c r="L698" i="4"/>
  <c r="K698" i="4"/>
  <c r="B698" i="4" s="1" a="1"/>
  <c r="B698" i="4" s="1"/>
  <c r="H698" i="4" s="1"/>
  <c r="I698" i="4" s="1"/>
  <c r="L930" i="4"/>
  <c r="L1191" i="4"/>
  <c r="K1191" i="4"/>
  <c r="L641" i="4"/>
  <c r="K641" i="4"/>
  <c r="K713" i="4"/>
  <c r="L713" i="4"/>
  <c r="L946" i="4"/>
  <c r="L1160" i="4"/>
  <c r="K170" i="4"/>
  <c r="B170" i="4" s="1" a="1"/>
  <c r="B170" i="4" s="1"/>
  <c r="H170" i="4" s="1"/>
  <c r="L170" i="4"/>
  <c r="L684" i="4"/>
  <c r="K684" i="4"/>
  <c r="B684" i="4" s="1" a="1"/>
  <c r="B684" i="4" s="1"/>
  <c r="H684" i="4" s="1"/>
  <c r="L907" i="4"/>
  <c r="K907" i="4"/>
  <c r="B907" i="4" s="1" a="1"/>
  <c r="B907" i="4" s="1"/>
  <c r="H907" i="4" s="1"/>
  <c r="L406" i="4"/>
  <c r="K406" i="4"/>
  <c r="B406" i="4" s="1" a="1"/>
  <c r="B406" i="4" s="1"/>
  <c r="H406" i="4" s="1"/>
  <c r="K213" i="4"/>
  <c r="B213" i="4" s="1" a="1"/>
  <c r="B213" i="4" s="1"/>
  <c r="H213" i="4" s="1"/>
  <c r="L213" i="4"/>
  <c r="K157" i="4"/>
  <c r="L157" i="4"/>
  <c r="L34" i="4"/>
  <c r="L1270" i="4"/>
  <c r="L1082" i="4"/>
  <c r="K1082" i="4"/>
  <c r="L244" i="4"/>
  <c r="L57" i="4"/>
  <c r="K57" i="4"/>
  <c r="L381" i="4"/>
  <c r="L442" i="4"/>
  <c r="K442" i="4"/>
  <c r="L453" i="4"/>
  <c r="K453" i="4"/>
  <c r="B453" i="4" s="1" a="1"/>
  <c r="B453" i="4" s="1"/>
  <c r="H453" i="4" s="1"/>
  <c r="L977" i="4"/>
  <c r="L62" i="4"/>
  <c r="K62" i="4"/>
  <c r="L270" i="4"/>
  <c r="K270" i="4"/>
  <c r="L833" i="4"/>
  <c r="K833" i="4"/>
  <c r="B833" i="4" s="1" a="1"/>
  <c r="B833" i="4" s="1"/>
  <c r="H833" i="4" s="1"/>
  <c r="L737" i="4"/>
  <c r="K737" i="4"/>
  <c r="L96" i="4"/>
  <c r="K696" i="4"/>
  <c r="B696" i="4" s="1" a="1"/>
  <c r="B696" i="4" s="1"/>
  <c r="H696" i="4" s="1"/>
  <c r="L696" i="4"/>
  <c r="K1168" i="4"/>
  <c r="L1168" i="4"/>
  <c r="L627" i="4"/>
  <c r="L663" i="4"/>
  <c r="L567" i="4"/>
  <c r="K567" i="4"/>
  <c r="K333" i="4"/>
  <c r="L333" i="4"/>
  <c r="L905" i="4"/>
  <c r="L1001" i="4"/>
  <c r="L460" i="4"/>
  <c r="L870" i="4"/>
  <c r="K870" i="4"/>
  <c r="B870" i="4" s="1" a="1"/>
  <c r="B870" i="4" s="1"/>
  <c r="H870" i="4" s="1"/>
  <c r="L230" i="4"/>
  <c r="K230" i="4"/>
  <c r="L179" i="4"/>
  <c r="K179" i="4"/>
  <c r="B179" i="4" s="1" a="1"/>
  <c r="B179" i="4" s="1"/>
  <c r="H179" i="4" s="1"/>
  <c r="K1034" i="4"/>
  <c r="B1034" i="4" s="1" a="1"/>
  <c r="B1034" i="4" s="1"/>
  <c r="H1034" i="4" s="1"/>
  <c r="L1034" i="4"/>
  <c r="L497" i="4"/>
  <c r="L111" i="4"/>
  <c r="K111" i="4"/>
  <c r="B111" i="4" s="1" a="1"/>
  <c r="B111" i="4" s="1"/>
  <c r="H111" i="4" s="1"/>
  <c r="I111" i="4" s="1"/>
  <c r="L724" i="4"/>
  <c r="K724" i="4"/>
  <c r="B724" i="4" s="1" a="1"/>
  <c r="B724" i="4" s="1"/>
  <c r="H724" i="4" s="1"/>
  <c r="L223" i="4"/>
  <c r="K223" i="4"/>
  <c r="L421" i="4"/>
  <c r="L304" i="4"/>
  <c r="K304" i="4"/>
  <c r="B304" i="4" s="1" a="1"/>
  <c r="B304" i="4" s="1"/>
  <c r="H304" i="4" s="1"/>
  <c r="L819" i="4"/>
  <c r="K819" i="4"/>
  <c r="L285" i="4"/>
  <c r="L1003" i="4"/>
  <c r="K1003" i="4"/>
  <c r="B1003" i="4" s="1" a="1"/>
  <c r="B1003" i="4" s="1"/>
  <c r="H1003" i="4" s="1"/>
  <c r="Y740" i="4"/>
  <c r="M740" i="4" s="1"/>
  <c r="N740" i="4"/>
  <c r="N672" i="4"/>
  <c r="Y672" i="4"/>
  <c r="M672" i="4" s="1"/>
  <c r="N574" i="4"/>
  <c r="Y574" i="4"/>
  <c r="M574" i="4" s="1"/>
  <c r="N1039" i="4"/>
  <c r="Y1039" i="4"/>
  <c r="M1039" i="4" s="1"/>
  <c r="N769" i="4"/>
  <c r="Y769" i="4"/>
  <c r="M769" i="4" s="1"/>
  <c r="N973" i="4"/>
  <c r="Y973" i="4"/>
  <c r="M973" i="4" s="1"/>
  <c r="Y275" i="4"/>
  <c r="M275" i="4" s="1"/>
  <c r="N275" i="4"/>
  <c r="Y944" i="4"/>
  <c r="M944" i="4" s="1"/>
  <c r="N944" i="4"/>
  <c r="Y534" i="4"/>
  <c r="M534" i="4" s="1"/>
  <c r="N534" i="4"/>
  <c r="N208" i="4"/>
  <c r="Y208" i="4"/>
  <c r="M208" i="4" s="1"/>
  <c r="N336" i="4"/>
  <c r="Y336" i="4"/>
  <c r="M336" i="4" s="1"/>
  <c r="Y359" i="4"/>
  <c r="M359" i="4" s="1"/>
  <c r="N359" i="4"/>
  <c r="N219" i="4"/>
  <c r="Y219" i="4"/>
  <c r="M219" i="4" s="1"/>
  <c r="Y438" i="4"/>
  <c r="M438" i="4" s="1"/>
  <c r="N438" i="4"/>
  <c r="Y34" i="4"/>
  <c r="M34" i="4" s="1"/>
  <c r="N34" i="4"/>
  <c r="Y764" i="4"/>
  <c r="M764" i="4" s="1"/>
  <c r="N764" i="4"/>
  <c r="N598" i="4"/>
  <c r="Y598" i="4"/>
  <c r="M598" i="4" s="1"/>
  <c r="Y924" i="4"/>
  <c r="M924" i="4" s="1"/>
  <c r="N924" i="4"/>
  <c r="Y807" i="4"/>
  <c r="M807" i="4" s="1"/>
  <c r="N807" i="4"/>
  <c r="N1060" i="4"/>
  <c r="Y1060" i="4"/>
  <c r="M1060" i="4" s="1"/>
  <c r="N389" i="4"/>
  <c r="Y389" i="4"/>
  <c r="M389" i="4" s="1"/>
  <c r="N863" i="4"/>
  <c r="Y863" i="4"/>
  <c r="M863" i="4" s="1"/>
  <c r="N960" i="4"/>
  <c r="Y960" i="4"/>
  <c r="M960" i="4" s="1"/>
  <c r="N155" i="4"/>
  <c r="Y155" i="4"/>
  <c r="M155" i="4" s="1"/>
  <c r="Y761" i="4"/>
  <c r="M761" i="4" s="1"/>
  <c r="N761" i="4"/>
  <c r="Y852" i="4"/>
  <c r="M852" i="4" s="1"/>
  <c r="N852" i="4"/>
  <c r="N166" i="4"/>
  <c r="Y166" i="4"/>
  <c r="M166" i="4" s="1"/>
  <c r="Y1021" i="4"/>
  <c r="M1021" i="4" s="1"/>
  <c r="N1021" i="4"/>
  <c r="N510" i="4"/>
  <c r="Y510" i="4"/>
  <c r="M510" i="4" s="1"/>
  <c r="N15" i="4"/>
  <c r="Y15" i="4"/>
  <c r="M15" i="4" s="1"/>
  <c r="Y637" i="4"/>
  <c r="M637" i="4" s="1"/>
  <c r="N637" i="4"/>
  <c r="N37" i="4"/>
  <c r="Y37" i="4"/>
  <c r="M37" i="4" s="1"/>
  <c r="N1121" i="4"/>
  <c r="Y1121" i="4"/>
  <c r="M1121" i="4" s="1"/>
  <c r="N656" i="4"/>
  <c r="Y656" i="4"/>
  <c r="M656" i="4" s="1"/>
  <c r="Y245" i="4"/>
  <c r="M245" i="4" s="1"/>
  <c r="N245" i="4"/>
  <c r="Y901" i="4"/>
  <c r="M901" i="4" s="1"/>
  <c r="N901" i="4"/>
  <c r="N41" i="4"/>
  <c r="Y41" i="4"/>
  <c r="M41" i="4" s="1"/>
  <c r="N900" i="4"/>
  <c r="Y900" i="4"/>
  <c r="M900" i="4" s="1"/>
  <c r="N436" i="4"/>
  <c r="Y436" i="4"/>
  <c r="M436" i="4" s="1"/>
  <c r="N633" i="4"/>
  <c r="Y633" i="4"/>
  <c r="M633" i="4" s="1"/>
  <c r="N126" i="4"/>
  <c r="Y126" i="4"/>
  <c r="M126" i="4" s="1"/>
  <c r="Y1250" i="4"/>
  <c r="M1250" i="4" s="1"/>
  <c r="N1250" i="4"/>
  <c r="Y1138" i="4"/>
  <c r="M1138" i="4" s="1"/>
  <c r="N1138" i="4"/>
  <c r="Y478" i="4"/>
  <c r="M478" i="4" s="1"/>
  <c r="N478" i="4"/>
  <c r="N413" i="4"/>
  <c r="Y413" i="4"/>
  <c r="M413" i="4" s="1"/>
  <c r="Y708" i="4"/>
  <c r="M708" i="4" s="1"/>
  <c r="N708" i="4"/>
  <c r="Y457" i="4"/>
  <c r="M457" i="4" s="1"/>
  <c r="N457" i="4"/>
  <c r="Y490" i="4"/>
  <c r="M490" i="4" s="1"/>
  <c r="N490" i="4"/>
  <c r="Y1077" i="4"/>
  <c r="M1077" i="4" s="1"/>
  <c r="N1077" i="4"/>
  <c r="N1232" i="4"/>
  <c r="Y1232" i="4"/>
  <c r="M1232" i="4" s="1"/>
  <c r="Y135" i="4"/>
  <c r="M135" i="4" s="1"/>
  <c r="N135" i="4"/>
  <c r="N283" i="4"/>
  <c r="Y283" i="4"/>
  <c r="M283" i="4" s="1"/>
  <c r="Y809" i="4"/>
  <c r="M809" i="4" s="1"/>
  <c r="N809" i="4"/>
  <c r="N671" i="4"/>
  <c r="Y671" i="4"/>
  <c r="M671" i="4" s="1"/>
  <c r="N1105" i="4"/>
  <c r="Y1105" i="4"/>
  <c r="M1105" i="4" s="1"/>
  <c r="N145" i="4"/>
  <c r="Y145" i="4"/>
  <c r="M145" i="4" s="1"/>
  <c r="N628" i="4"/>
  <c r="Y628" i="4"/>
  <c r="M628" i="4" s="1"/>
  <c r="N760" i="4"/>
  <c r="Y760" i="4"/>
  <c r="M760" i="4" s="1"/>
  <c r="Y104" i="4"/>
  <c r="M104" i="4" s="1"/>
  <c r="N104" i="4"/>
  <c r="N1004" i="4"/>
  <c r="Y1004" i="4"/>
  <c r="M1004" i="4" s="1"/>
  <c r="N946" i="4"/>
  <c r="Y946" i="4"/>
  <c r="M946" i="4" s="1"/>
  <c r="Y1273" i="4"/>
  <c r="M1273" i="4" s="1"/>
  <c r="N1273" i="4"/>
  <c r="N1128" i="4"/>
  <c r="Y1128" i="4"/>
  <c r="M1128" i="4" s="1"/>
  <c r="N261" i="4"/>
  <c r="Y261" i="4"/>
  <c r="M261" i="4" s="1"/>
  <c r="Y547" i="4"/>
  <c r="M547" i="4" s="1"/>
  <c r="N547" i="4"/>
  <c r="N251" i="4"/>
  <c r="Y251" i="4"/>
  <c r="M251" i="4" s="1"/>
  <c r="N602" i="4"/>
  <c r="Y602" i="4"/>
  <c r="M602" i="4" s="1"/>
  <c r="Y342" i="4"/>
  <c r="M342" i="4" s="1"/>
  <c r="N342" i="4"/>
  <c r="Y693" i="4"/>
  <c r="M693" i="4" s="1"/>
  <c r="N693" i="4"/>
  <c r="Y133" i="4"/>
  <c r="M133" i="4" s="1"/>
  <c r="N133" i="4"/>
  <c r="Y971" i="4"/>
  <c r="M971" i="4" s="1"/>
  <c r="N971" i="4"/>
  <c r="Y32" i="4"/>
  <c r="M32" i="4" s="1"/>
  <c r="N32" i="4"/>
  <c r="N703" i="4"/>
  <c r="Y703" i="4"/>
  <c r="M703" i="4" s="1"/>
  <c r="Y358" i="4"/>
  <c r="M358" i="4" s="1"/>
  <c r="N358" i="4"/>
  <c r="N138" i="4"/>
  <c r="Y138" i="4"/>
  <c r="M138" i="4" s="1"/>
  <c r="N347" i="4"/>
  <c r="Y347" i="4"/>
  <c r="M347" i="4" s="1"/>
  <c r="Y738" i="4"/>
  <c r="M738" i="4" s="1"/>
  <c r="N738" i="4"/>
  <c r="N1214" i="4"/>
  <c r="Y1214" i="4"/>
  <c r="M1214" i="4" s="1"/>
  <c r="Y423" i="4"/>
  <c r="M423" i="4" s="1"/>
  <c r="N423" i="4"/>
  <c r="Y568" i="4"/>
  <c r="M568" i="4" s="1"/>
  <c r="N568" i="4"/>
  <c r="Y885" i="4"/>
  <c r="M885" i="4" s="1"/>
  <c r="N885" i="4"/>
  <c r="N758" i="4"/>
  <c r="Y758" i="4"/>
  <c r="M758" i="4" s="1"/>
  <c r="N177" i="4"/>
  <c r="Y177" i="4"/>
  <c r="M177" i="4" s="1"/>
  <c r="N600" i="4"/>
  <c r="Y600" i="4"/>
  <c r="M600" i="4" s="1"/>
  <c r="L812" i="4"/>
  <c r="K812" i="4"/>
  <c r="B812" i="4" s="1" a="1"/>
  <c r="B812" i="4" s="1"/>
  <c r="H812" i="4" s="1"/>
  <c r="L209" i="4"/>
  <c r="K209" i="4"/>
  <c r="K831" i="4"/>
  <c r="B831" i="4" s="1" a="1"/>
  <c r="B831" i="4" s="1"/>
  <c r="H831" i="4" s="1"/>
  <c r="L831" i="4"/>
  <c r="L371" i="4"/>
  <c r="K371" i="4"/>
  <c r="B371" i="4" s="1" a="1"/>
  <c r="B371" i="4" s="1"/>
  <c r="H371" i="4" s="1"/>
  <c r="L17" i="4"/>
  <c r="K17" i="4"/>
  <c r="B17" i="4" s="1" a="1"/>
  <c r="B17" i="4" s="1"/>
  <c r="H17" i="4" s="1"/>
  <c r="L1002" i="4"/>
  <c r="L503" i="4"/>
  <c r="L265" i="4"/>
  <c r="K265" i="4"/>
  <c r="B265" i="4" s="1" a="1"/>
  <c r="B265" i="4" s="1"/>
  <c r="H265" i="4" s="1"/>
  <c r="K1068" i="4"/>
  <c r="L1068" i="4"/>
  <c r="L741" i="4"/>
  <c r="K904" i="4"/>
  <c r="B904" i="4" s="1" a="1"/>
  <c r="B904" i="4" s="1"/>
  <c r="H904" i="4" s="1"/>
  <c r="L904" i="4"/>
  <c r="K984" i="4"/>
  <c r="L984" i="4"/>
  <c r="L169" i="4"/>
  <c r="K169" i="4"/>
  <c r="B169" i="4" s="1" a="1"/>
  <c r="B169" i="4" s="1"/>
  <c r="H169" i="4" s="1"/>
  <c r="L468" i="4"/>
  <c r="K468" i="4"/>
  <c r="B468" i="4" s="1" a="1"/>
  <c r="B468" i="4" s="1"/>
  <c r="H468" i="4" s="1"/>
  <c r="L418" i="4"/>
  <c r="K418" i="4"/>
  <c r="L355" i="4"/>
  <c r="K355" i="4"/>
  <c r="L201" i="4"/>
  <c r="K201" i="4"/>
  <c r="B201" i="4" s="1" a="1"/>
  <c r="B201" i="4" s="1"/>
  <c r="H201" i="4" s="1"/>
  <c r="K1056" i="4"/>
  <c r="L1056" i="4"/>
  <c r="L658" i="4"/>
  <c r="L662" i="4"/>
  <c r="K662" i="4"/>
  <c r="B662" i="4" s="1" a="1"/>
  <c r="B662" i="4" s="1"/>
  <c r="H662" i="4" s="1"/>
  <c r="L511" i="4"/>
  <c r="L219" i="4"/>
  <c r="K1254" i="4"/>
  <c r="L1254" i="4"/>
  <c r="L24" i="4"/>
  <c r="K24" i="4"/>
  <c r="B24" i="4" s="1" a="1"/>
  <c r="B24" i="4" s="1"/>
  <c r="H24" i="4" s="1"/>
  <c r="L279" i="4"/>
  <c r="K279" i="4"/>
  <c r="B279" i="4" s="1" a="1"/>
  <c r="B279" i="4" s="1"/>
  <c r="H279" i="4" s="1"/>
  <c r="I279" i="4" s="1"/>
  <c r="L901" i="4"/>
  <c r="K901" i="4"/>
  <c r="L1230" i="4"/>
  <c r="L749" i="4"/>
  <c r="K749" i="4"/>
  <c r="B749" i="4" s="1" a="1"/>
  <c r="B749" i="4" s="1"/>
  <c r="H749" i="4" s="1"/>
  <c r="I749" i="4" s="1"/>
  <c r="L1033" i="4"/>
  <c r="K1033" i="4"/>
  <c r="B1033" i="4" s="1" a="1"/>
  <c r="B1033" i="4" s="1"/>
  <c r="H1033" i="4" s="1"/>
  <c r="L948" i="4"/>
  <c r="K948" i="4"/>
  <c r="B948" i="4" s="1" a="1"/>
  <c r="B948" i="4" s="1"/>
  <c r="H948" i="4" s="1"/>
  <c r="L322" i="4"/>
  <c r="K322" i="4"/>
  <c r="K1146" i="4"/>
  <c r="L1146" i="4"/>
  <c r="L566" i="4"/>
  <c r="K566" i="4"/>
  <c r="B566" i="4" s="1" a="1"/>
  <c r="B566" i="4" s="1"/>
  <c r="H566" i="4" s="1"/>
  <c r="L693" i="4"/>
  <c r="K693" i="4"/>
  <c r="L806" i="4"/>
  <c r="L1130" i="4"/>
  <c r="K1130" i="4"/>
  <c r="B1130" i="4" s="1" a="1"/>
  <c r="B1130" i="4" s="1"/>
  <c r="H1130" i="4" s="1"/>
  <c r="L563" i="4"/>
  <c r="K357" i="4"/>
  <c r="L357" i="4"/>
  <c r="L284" i="4"/>
  <c r="L492" i="4"/>
  <c r="L518" i="4"/>
  <c r="K518" i="4"/>
  <c r="B518" i="4" s="1" a="1"/>
  <c r="B518" i="4" s="1"/>
  <c r="H518" i="4" s="1"/>
  <c r="L837" i="4"/>
  <c r="K837" i="4"/>
  <c r="B837" i="4" s="1" a="1"/>
  <c r="B837" i="4" s="1"/>
  <c r="H837" i="4" s="1"/>
  <c r="L112" i="4"/>
  <c r="K112" i="4"/>
  <c r="L813" i="4"/>
  <c r="K813" i="4"/>
  <c r="B813" i="4" s="1" a="1"/>
  <c r="B813" i="4" s="1"/>
  <c r="H813" i="4" s="1"/>
  <c r="L156" i="4"/>
  <c r="K156" i="4"/>
  <c r="B156" i="4" s="1" a="1"/>
  <c r="B156" i="4" s="1"/>
  <c r="H156" i="4" s="1"/>
  <c r="L106" i="4"/>
  <c r="L437" i="4"/>
  <c r="K437" i="4"/>
  <c r="L800" i="4"/>
  <c r="K800" i="4"/>
  <c r="B800" i="4" s="1" a="1"/>
  <c r="B800" i="4" s="1"/>
  <c r="H800" i="4" s="1"/>
  <c r="L670" i="4"/>
  <c r="K670" i="4"/>
  <c r="B670" i="4" s="1" a="1"/>
  <c r="B670" i="4" s="1"/>
  <c r="H670" i="4" s="1"/>
  <c r="L271" i="4"/>
  <c r="L308" i="4"/>
  <c r="K308" i="4"/>
  <c r="L236" i="4"/>
  <c r="K236" i="4"/>
  <c r="B236" i="4" s="1" a="1"/>
  <c r="B236" i="4" s="1"/>
  <c r="H236" i="4" s="1"/>
  <c r="L869" i="4"/>
  <c r="L336" i="4"/>
  <c r="K1053" i="4"/>
  <c r="B1053" i="4" s="1" a="1"/>
  <c r="B1053" i="4" s="1"/>
  <c r="H1053" i="4" s="1"/>
  <c r="L1053" i="4"/>
  <c r="L522" i="4"/>
  <c r="K522" i="4"/>
  <c r="B522" i="4" s="1" a="1"/>
  <c r="B522" i="4" s="1"/>
  <c r="H522" i="4" s="1"/>
  <c r="L486" i="4"/>
  <c r="K486" i="4"/>
  <c r="B486" i="4" s="1" a="1"/>
  <c r="B486" i="4" s="1"/>
  <c r="H486" i="4" s="1"/>
  <c r="L441" i="4"/>
  <c r="K441" i="4"/>
  <c r="B441" i="4" s="1" a="1"/>
  <c r="B441" i="4" s="1"/>
  <c r="H441" i="4" s="1"/>
  <c r="K596" i="4"/>
  <c r="B596" i="4" s="1" a="1"/>
  <c r="B596" i="4" s="1"/>
  <c r="H596" i="4" s="1"/>
  <c r="L596" i="4"/>
  <c r="K1186" i="4"/>
  <c r="L1186" i="4"/>
  <c r="L456" i="4"/>
  <c r="K456" i="4"/>
  <c r="B456" i="4" s="1" a="1"/>
  <c r="B456" i="4" s="1"/>
  <c r="H456" i="4" s="1"/>
  <c r="L459" i="4"/>
  <c r="L1110" i="4"/>
  <c r="L844" i="4"/>
  <c r="K844" i="4"/>
  <c r="B844" i="4" s="1" a="1"/>
  <c r="B844" i="4" s="1"/>
  <c r="H844" i="4" s="1"/>
  <c r="L1080" i="4"/>
  <c r="K1080" i="4"/>
  <c r="B1080" i="4" s="1" a="1"/>
  <c r="B1080" i="4" s="1"/>
  <c r="H1080" i="4" s="1"/>
  <c r="L505" i="4"/>
  <c r="K505" i="4"/>
  <c r="L146" i="4"/>
  <c r="K762" i="4"/>
  <c r="L762" i="4"/>
  <c r="L257" i="4"/>
  <c r="K1077" i="4"/>
  <c r="L1077" i="4"/>
  <c r="L761" i="4"/>
  <c r="K761" i="4"/>
  <c r="L305" i="4"/>
  <c r="K305" i="4"/>
  <c r="L616" i="4"/>
  <c r="K616" i="4"/>
  <c r="B616" i="4" s="1" a="1"/>
  <c r="B616" i="4" s="1"/>
  <c r="H616" i="4" s="1"/>
  <c r="L189" i="4"/>
  <c r="L39" i="4"/>
  <c r="L208" i="4"/>
  <c r="K208" i="4"/>
  <c r="B208" i="4" s="1" a="1"/>
  <c r="B208" i="4" s="1"/>
  <c r="H208" i="4" s="1"/>
  <c r="L866" i="4"/>
  <c r="K866" i="4"/>
  <c r="L854" i="4"/>
  <c r="K854" i="4"/>
  <c r="B854" i="4" s="1" a="1"/>
  <c r="B854" i="4" s="1"/>
  <c r="H854" i="4" s="1"/>
  <c r="L675" i="4"/>
  <c r="Z32" i="1"/>
  <c r="N200" i="4"/>
  <c r="Y200" i="4"/>
  <c r="M200" i="4" s="1"/>
  <c r="Y150" i="4"/>
  <c r="M150" i="4" s="1"/>
  <c r="N150" i="4"/>
  <c r="N732" i="4"/>
  <c r="Y732" i="4"/>
  <c r="M732" i="4" s="1"/>
  <c r="Y30" i="4"/>
  <c r="M30" i="4" s="1"/>
  <c r="N30" i="4"/>
  <c r="N111" i="4"/>
  <c r="Y111" i="4"/>
  <c r="M111" i="4" s="1"/>
  <c r="Y605" i="4"/>
  <c r="M605" i="4" s="1"/>
  <c r="N605" i="4"/>
  <c r="Y9" i="4"/>
  <c r="M9" i="4" s="1"/>
  <c r="N9" i="4"/>
  <c r="N26" i="4"/>
  <c r="Y26" i="4"/>
  <c r="M26" i="4" s="1"/>
  <c r="N688" i="4"/>
  <c r="Y688" i="4"/>
  <c r="M688" i="4" s="1"/>
  <c r="Y1101" i="4"/>
  <c r="M1101" i="4" s="1"/>
  <c r="N1101" i="4"/>
  <c r="N291" i="4"/>
  <c r="Y291" i="4"/>
  <c r="M291" i="4" s="1"/>
  <c r="N864" i="4"/>
  <c r="Y864" i="4"/>
  <c r="M864" i="4" s="1"/>
  <c r="N56" i="4"/>
  <c r="Y56" i="4"/>
  <c r="M56" i="4" s="1"/>
  <c r="N455" i="4"/>
  <c r="Y455" i="4"/>
  <c r="M455" i="4" s="1"/>
  <c r="N274" i="4"/>
  <c r="Y274" i="4"/>
  <c r="M274" i="4" s="1"/>
  <c r="N287" i="4"/>
  <c r="Y287" i="4"/>
  <c r="M287" i="4" s="1"/>
  <c r="N123" i="4"/>
  <c r="Y123" i="4"/>
  <c r="M123" i="4" s="1"/>
  <c r="N139" i="4"/>
  <c r="Y139" i="4"/>
  <c r="M139" i="4" s="1"/>
  <c r="N509" i="4"/>
  <c r="Y509" i="4"/>
  <c r="M509" i="4" s="1"/>
  <c r="N563" i="4"/>
  <c r="Y563" i="4"/>
  <c r="M563" i="4" s="1"/>
  <c r="Y50" i="4"/>
  <c r="M50" i="4" s="1"/>
  <c r="N50" i="4"/>
  <c r="N587" i="4"/>
  <c r="Y587" i="4"/>
  <c r="M587" i="4" s="1"/>
  <c r="N1100" i="4"/>
  <c r="Y1100" i="4"/>
  <c r="M1100" i="4" s="1"/>
  <c r="N127" i="4"/>
  <c r="Y127" i="4"/>
  <c r="M127" i="4" s="1"/>
  <c r="N281" i="4"/>
  <c r="Y281" i="4"/>
  <c r="M281" i="4" s="1"/>
  <c r="N1259" i="4"/>
  <c r="Y1259" i="4"/>
  <c r="M1259" i="4" s="1"/>
  <c r="N1161" i="4"/>
  <c r="Y1161" i="4"/>
  <c r="M1161" i="4" s="1"/>
  <c r="N663" i="4"/>
  <c r="Y663" i="4"/>
  <c r="M663" i="4" s="1"/>
  <c r="Y1075" i="4"/>
  <c r="M1075" i="4" s="1"/>
  <c r="N1075" i="4"/>
  <c r="N754" i="4"/>
  <c r="Y754" i="4"/>
  <c r="M754" i="4" s="1"/>
  <c r="Y308" i="4"/>
  <c r="M308" i="4" s="1"/>
  <c r="N308" i="4"/>
  <c r="N45" i="4"/>
  <c r="Y45" i="4"/>
  <c r="M45" i="4" s="1"/>
  <c r="N1222" i="4"/>
  <c r="Y1222" i="4"/>
  <c r="M1222" i="4" s="1"/>
  <c r="N1026" i="4"/>
  <c r="Y1026" i="4"/>
  <c r="M1026" i="4" s="1"/>
  <c r="N217" i="4"/>
  <c r="Y217" i="4"/>
  <c r="M217" i="4" s="1"/>
  <c r="N1180" i="4"/>
  <c r="Y1180" i="4"/>
  <c r="M1180" i="4" s="1"/>
  <c r="Y171" i="4"/>
  <c r="M171" i="4" s="1"/>
  <c r="N171" i="4"/>
  <c r="N1202" i="4"/>
  <c r="Y1202" i="4"/>
  <c r="M1202" i="4" s="1"/>
  <c r="Y432" i="4"/>
  <c r="M432" i="4" s="1"/>
  <c r="N432" i="4"/>
  <c r="Y417" i="4"/>
  <c r="M417" i="4" s="1"/>
  <c r="N417" i="4"/>
  <c r="Y1036" i="4"/>
  <c r="M1036" i="4" s="1"/>
  <c r="N1036" i="4"/>
  <c r="N113" i="4"/>
  <c r="Y113" i="4"/>
  <c r="M113" i="4" s="1"/>
  <c r="Y549" i="4"/>
  <c r="M549" i="4" s="1"/>
  <c r="N549" i="4"/>
  <c r="N140" i="4"/>
  <c r="Y140" i="4"/>
  <c r="M140" i="4" s="1"/>
  <c r="N368" i="4"/>
  <c r="Y368" i="4"/>
  <c r="M368" i="4" s="1"/>
  <c r="Y681" i="4"/>
  <c r="M681" i="4" s="1"/>
  <c r="N681" i="4"/>
  <c r="N751" i="4"/>
  <c r="Y751" i="4"/>
  <c r="M751" i="4" s="1"/>
  <c r="N426" i="4"/>
  <c r="Y426" i="4"/>
  <c r="M426" i="4" s="1"/>
  <c r="Y1226" i="4"/>
  <c r="M1226" i="4" s="1"/>
  <c r="N1226" i="4"/>
  <c r="N55" i="4"/>
  <c r="Y55" i="4"/>
  <c r="M55" i="4" s="1"/>
  <c r="Y1212" i="4"/>
  <c r="M1212" i="4" s="1"/>
  <c r="N1212" i="4"/>
  <c r="N657" i="4"/>
  <c r="Y657" i="4"/>
  <c r="M657" i="4" s="1"/>
  <c r="N934" i="4"/>
  <c r="Y934" i="4"/>
  <c r="M934" i="4" s="1"/>
  <c r="N382" i="4"/>
  <c r="Y382" i="4"/>
  <c r="M382" i="4" s="1"/>
  <c r="N1032" i="4"/>
  <c r="Y1032" i="4"/>
  <c r="M1032" i="4" s="1"/>
  <c r="N504" i="4"/>
  <c r="Y504" i="4"/>
  <c r="M504" i="4" s="1"/>
  <c r="Y1006" i="4"/>
  <c r="M1006" i="4" s="1"/>
  <c r="N1006" i="4"/>
  <c r="Y332" i="4"/>
  <c r="M332" i="4" s="1"/>
  <c r="N332" i="4"/>
  <c r="N977" i="4"/>
  <c r="Y977" i="4"/>
  <c r="M977" i="4" s="1"/>
  <c r="Y1085" i="4"/>
  <c r="M1085" i="4" s="1"/>
  <c r="N1085" i="4"/>
  <c r="Y1162" i="4"/>
  <c r="M1162" i="4" s="1"/>
  <c r="N1162" i="4"/>
  <c r="N1025" i="4"/>
  <c r="Y1025" i="4"/>
  <c r="M1025" i="4" s="1"/>
  <c r="Y1125" i="4"/>
  <c r="M1125" i="4" s="1"/>
  <c r="N1125" i="4"/>
  <c r="N1119" i="4"/>
  <c r="Y1119" i="4"/>
  <c r="M1119" i="4" s="1"/>
  <c r="Y378" i="4"/>
  <c r="M378" i="4" s="1"/>
  <c r="N378" i="4"/>
  <c r="Y280" i="4"/>
  <c r="M280" i="4" s="1"/>
  <c r="N280" i="4"/>
  <c r="N278" i="4"/>
  <c r="Y278" i="4"/>
  <c r="M278" i="4" s="1"/>
  <c r="N435" i="4"/>
  <c r="Y435" i="4"/>
  <c r="M435" i="4" s="1"/>
  <c r="N14" i="4"/>
  <c r="Y14" i="4"/>
  <c r="M14" i="4" s="1"/>
  <c r="N1240" i="4"/>
  <c r="Y1240" i="4"/>
  <c r="M1240" i="4" s="1"/>
  <c r="N163" i="4"/>
  <c r="Y163" i="4"/>
  <c r="M163" i="4" s="1"/>
  <c r="Y831" i="4"/>
  <c r="M831" i="4" s="1"/>
  <c r="N831" i="4"/>
  <c r="N524" i="4"/>
  <c r="Y524" i="4"/>
  <c r="M524" i="4" s="1"/>
  <c r="Y621" i="4"/>
  <c r="M621" i="4" s="1"/>
  <c r="N621" i="4"/>
  <c r="Y322" i="4"/>
  <c r="M322" i="4" s="1"/>
  <c r="N322" i="4"/>
  <c r="N823" i="4"/>
  <c r="Y823" i="4"/>
  <c r="M823" i="4" s="1"/>
  <c r="N377" i="4"/>
  <c r="Y377" i="4"/>
  <c r="M377" i="4" s="1"/>
  <c r="N821" i="4"/>
  <c r="Y821" i="4"/>
  <c r="M821" i="4" s="1"/>
  <c r="Y267" i="4"/>
  <c r="M267" i="4" s="1"/>
  <c r="N267" i="4"/>
  <c r="N508" i="4"/>
  <c r="Y508" i="4"/>
  <c r="M508" i="4" s="1"/>
  <c r="Y246" i="4"/>
  <c r="M246" i="4" s="1"/>
  <c r="N246" i="4"/>
  <c r="N489" i="4"/>
  <c r="Y489" i="4"/>
  <c r="M489" i="4" s="1"/>
  <c r="N634" i="4"/>
  <c r="Y634" i="4"/>
  <c r="M634" i="4" s="1"/>
  <c r="N712" i="4"/>
  <c r="Y712" i="4"/>
  <c r="M712" i="4" s="1"/>
  <c r="Y749" i="4"/>
  <c r="M749" i="4" s="1"/>
  <c r="N749" i="4"/>
  <c r="L1081" i="4"/>
  <c r="K1081" i="4"/>
  <c r="L181" i="4"/>
  <c r="L1217" i="4"/>
  <c r="L299" i="4"/>
  <c r="K299" i="4"/>
  <c r="B299" i="4" s="1" a="1"/>
  <c r="B299" i="4" s="1"/>
  <c r="H299" i="4" s="1"/>
  <c r="L1008" i="4"/>
  <c r="K1008" i="4"/>
  <c r="L509" i="4"/>
  <c r="K509" i="4"/>
  <c r="B509" i="4" s="1" a="1"/>
  <c r="B509" i="4" s="1"/>
  <c r="H509" i="4" s="1"/>
  <c r="K224" i="4"/>
  <c r="L224" i="4"/>
  <c r="L821" i="4"/>
  <c r="K821" i="4"/>
  <c r="L195" i="4"/>
  <c r="L541" i="4"/>
  <c r="K541" i="4"/>
  <c r="B541" i="4" s="1" a="1"/>
  <c r="B541" i="4" s="1"/>
  <c r="H541" i="4" s="1"/>
  <c r="K220" i="4"/>
  <c r="L220" i="4"/>
  <c r="L809" i="4"/>
  <c r="K809" i="4"/>
  <c r="L388" i="4"/>
  <c r="K388" i="4"/>
  <c r="L712" i="4"/>
  <c r="K712" i="4"/>
  <c r="B712" i="4" s="1" a="1"/>
  <c r="B712" i="4" s="1"/>
  <c r="H712" i="4" s="1"/>
  <c r="L820" i="4"/>
  <c r="K820" i="4"/>
  <c r="B820" i="4" s="1" a="1"/>
  <c r="B820" i="4" s="1"/>
  <c r="H820" i="4" s="1"/>
  <c r="L49" i="4"/>
  <c r="L924" i="4"/>
  <c r="K924" i="4"/>
  <c r="L99" i="4"/>
  <c r="K99" i="4"/>
  <c r="B99" i="4" s="1" a="1"/>
  <c r="B99" i="4" s="1"/>
  <c r="H99" i="4" s="1"/>
  <c r="L1049" i="4"/>
  <c r="K1049" i="4"/>
  <c r="B1049" i="4" s="1" a="1"/>
  <c r="B1049" i="4" s="1"/>
  <c r="H1049" i="4" s="1"/>
  <c r="L1101" i="4"/>
  <c r="L251" i="4"/>
  <c r="K251" i="4"/>
  <c r="L358" i="4"/>
  <c r="K358" i="4"/>
  <c r="B358" i="4" s="1" a="1"/>
  <c r="B358" i="4" s="1"/>
  <c r="H358" i="4" s="1"/>
  <c r="L622" i="4"/>
  <c r="K622" i="4"/>
  <c r="B622" i="4" s="1" a="1"/>
  <c r="B622" i="4" s="1"/>
  <c r="H622" i="4" s="1"/>
  <c r="L477" i="4"/>
  <c r="K989" i="4"/>
  <c r="B989" i="4" s="1" a="1"/>
  <c r="B989" i="4" s="1"/>
  <c r="H989" i="4" s="1"/>
  <c r="L989" i="4"/>
  <c r="L782" i="4"/>
  <c r="K782" i="4"/>
  <c r="B782" i="4" s="1" a="1"/>
  <c r="B782" i="4" s="1"/>
  <c r="H782" i="4" s="1"/>
  <c r="I782" i="4" s="1"/>
  <c r="L385" i="4"/>
  <c r="L178" i="4"/>
  <c r="L1134" i="4"/>
  <c r="K1134" i="4"/>
  <c r="L149" i="4"/>
  <c r="K149" i="4"/>
  <c r="B149" i="4" s="1" a="1"/>
  <c r="B149" i="4" s="1"/>
  <c r="H149" i="4" s="1"/>
  <c r="L883" i="4"/>
  <c r="K883" i="4"/>
  <c r="B883" i="4" s="1" a="1"/>
  <c r="B883" i="4" s="1"/>
  <c r="H883" i="4" s="1"/>
  <c r="K1258" i="4"/>
  <c r="L1258" i="4"/>
  <c r="L470" i="4"/>
  <c r="K470" i="4"/>
  <c r="L1241" i="4"/>
  <c r="K1241" i="4"/>
  <c r="B1241" i="4" s="1" a="1"/>
  <c r="B1241" i="4" s="1"/>
  <c r="H1241" i="4" s="1"/>
  <c r="K1107" i="4"/>
  <c r="L1107" i="4"/>
  <c r="K583" i="4"/>
  <c r="L583" i="4"/>
  <c r="L84" i="4"/>
  <c r="K84" i="4"/>
  <c r="L797" i="4"/>
  <c r="K797" i="4"/>
  <c r="B797" i="4" s="1" a="1"/>
  <c r="B797" i="4" s="1"/>
  <c r="H797" i="4" s="1"/>
  <c r="I797" i="4" s="1"/>
  <c r="L540" i="4"/>
  <c r="L562" i="4"/>
  <c r="K562" i="4"/>
  <c r="B562" i="4" s="1" a="1"/>
  <c r="B562" i="4" s="1"/>
  <c r="H562" i="4" s="1"/>
  <c r="L258" i="4"/>
  <c r="K581" i="4"/>
  <c r="L581" i="4"/>
  <c r="K788" i="4"/>
  <c r="L788" i="4"/>
  <c r="L516" i="4"/>
  <c r="K516" i="4"/>
  <c r="B516" i="4" s="1" a="1"/>
  <c r="B516" i="4" s="1"/>
  <c r="H516" i="4" s="1"/>
  <c r="L498" i="4"/>
  <c r="K498" i="4"/>
  <c r="L407" i="4"/>
  <c r="K407" i="4"/>
  <c r="B407" i="4" s="1" a="1"/>
  <c r="B407" i="4" s="1"/>
  <c r="H407" i="4" s="1"/>
  <c r="L412" i="4"/>
  <c r="L993" i="4"/>
  <c r="L921" i="4"/>
  <c r="K921" i="4"/>
  <c r="K1238" i="4"/>
  <c r="L1238" i="4"/>
  <c r="L796" i="4"/>
  <c r="K796" i="4"/>
  <c r="B796" i="4" s="1" a="1"/>
  <c r="B796" i="4" s="1"/>
  <c r="H796" i="4" s="1"/>
  <c r="I796" i="4" s="1"/>
  <c r="L140" i="4"/>
  <c r="K753" i="4"/>
  <c r="B753" i="4" s="1" a="1"/>
  <c r="B753" i="4" s="1"/>
  <c r="H753" i="4" s="1"/>
  <c r="L753" i="4"/>
  <c r="L318" i="4"/>
  <c r="K318" i="4"/>
  <c r="B318" i="4" s="1" a="1"/>
  <c r="B318" i="4" s="1"/>
  <c r="H318" i="4" s="1"/>
  <c r="L458" i="4"/>
  <c r="K458" i="4"/>
  <c r="B458" i="4" s="1" a="1"/>
  <c r="B458" i="4" s="1"/>
  <c r="H458" i="4" s="1"/>
  <c r="L643" i="4"/>
  <c r="K643" i="4"/>
  <c r="L1257" i="4"/>
  <c r="K1257" i="4"/>
  <c r="L496" i="4"/>
  <c r="K496" i="4"/>
  <c r="B496" i="4" s="1" a="1"/>
  <c r="B496" i="4" s="1"/>
  <c r="H496" i="4" s="1"/>
  <c r="L463" i="4"/>
  <c r="K463" i="4"/>
  <c r="B463" i="4" s="1" a="1"/>
  <c r="B463" i="4" s="1"/>
  <c r="H463" i="4" s="1"/>
  <c r="L1221" i="4"/>
  <c r="K1221" i="4"/>
  <c r="K723" i="4"/>
  <c r="B723" i="4" s="1" a="1"/>
  <c r="B723" i="4" s="1"/>
  <c r="H723" i="4" s="1"/>
  <c r="L723" i="4"/>
  <c r="K659" i="4"/>
  <c r="L659" i="4"/>
  <c r="L988" i="4"/>
  <c r="K988" i="4"/>
  <c r="B988" i="4" s="1" a="1"/>
  <c r="B988" i="4" s="1"/>
  <c r="H988" i="4" s="1"/>
  <c r="L1030" i="4"/>
  <c r="L894" i="4"/>
  <c r="L613" i="4"/>
  <c r="K613" i="4"/>
  <c r="L1020" i="4"/>
  <c r="K1020" i="4"/>
  <c r="L1242" i="4"/>
  <c r="L491" i="4"/>
  <c r="K491" i="4"/>
  <c r="L810" i="4"/>
  <c r="K810" i="4"/>
  <c r="B810" i="4" s="1" a="1"/>
  <c r="B810" i="4" s="1"/>
  <c r="H810" i="4" s="1"/>
  <c r="K1233" i="4"/>
  <c r="L1233" i="4"/>
  <c r="L40" i="4"/>
  <c r="K40" i="4"/>
  <c r="B40" i="4" s="1" a="1"/>
  <c r="B40" i="4" s="1"/>
  <c r="H40" i="4" s="1"/>
  <c r="K568" i="4"/>
  <c r="L568" i="4"/>
  <c r="L163" i="4"/>
  <c r="L900" i="4"/>
  <c r="K900" i="4"/>
  <c r="B900" i="4" s="1" a="1"/>
  <c r="B900" i="4" s="1"/>
  <c r="H900" i="4" s="1"/>
  <c r="L68" i="4"/>
  <c r="H14" i="9" s="1" a="1"/>
  <c r="K68" i="4"/>
  <c r="L878" i="4"/>
  <c r="K878" i="4"/>
  <c r="L475" i="4"/>
  <c r="K475" i="4"/>
  <c r="B475" i="4" s="1" a="1"/>
  <c r="B475" i="4" s="1"/>
  <c r="H475" i="4" s="1"/>
  <c r="L715" i="4"/>
  <c r="K715" i="4"/>
  <c r="B715" i="4" s="1" a="1"/>
  <c r="B715" i="4" s="1"/>
  <c r="H715" i="4" s="1"/>
  <c r="N304" i="4"/>
  <c r="Y304" i="4"/>
  <c r="M304" i="4" s="1"/>
  <c r="N1076" i="4"/>
  <c r="Y1076" i="4"/>
  <c r="M1076" i="4" s="1"/>
  <c r="N834" i="4"/>
  <c r="Y834" i="4"/>
  <c r="M834" i="4" s="1"/>
  <c r="N986" i="4"/>
  <c r="Y986" i="4"/>
  <c r="M986" i="4" s="1"/>
  <c r="Y221" i="4"/>
  <c r="M221" i="4" s="1"/>
  <c r="N221" i="4"/>
  <c r="N1251" i="4"/>
  <c r="Y1251" i="4"/>
  <c r="M1251" i="4" s="1"/>
  <c r="Y62" i="4"/>
  <c r="M62" i="4" s="1"/>
  <c r="N62" i="4"/>
  <c r="N233" i="4"/>
  <c r="Y233" i="4"/>
  <c r="M233" i="4" s="1"/>
  <c r="N731" i="4"/>
  <c r="Y731" i="4"/>
  <c r="M731" i="4" s="1"/>
  <c r="Y1160" i="4"/>
  <c r="M1160" i="4" s="1"/>
  <c r="N1160" i="4"/>
  <c r="N845" i="4"/>
  <c r="Y845" i="4"/>
  <c r="M845" i="4" s="1"/>
  <c r="N58" i="4"/>
  <c r="Y58" i="4"/>
  <c r="M58" i="4" s="1"/>
  <c r="N546" i="4"/>
  <c r="Y546" i="4"/>
  <c r="M546" i="4" s="1"/>
  <c r="N1118" i="4"/>
  <c r="Y1118" i="4"/>
  <c r="M1118" i="4" s="1"/>
  <c r="N349" i="4"/>
  <c r="Y349" i="4"/>
  <c r="M349" i="4" s="1"/>
  <c r="N106" i="4"/>
  <c r="Y106" i="4"/>
  <c r="M106" i="4" s="1"/>
  <c r="N1264" i="4"/>
  <c r="Y1264" i="4"/>
  <c r="M1264" i="4" s="1"/>
  <c r="Y679" i="4"/>
  <c r="M679" i="4" s="1"/>
  <c r="N679" i="4"/>
  <c r="N673" i="4"/>
  <c r="Y673" i="4"/>
  <c r="M673" i="4" s="1"/>
  <c r="Y420" i="4"/>
  <c r="M420" i="4" s="1"/>
  <c r="N420" i="4"/>
  <c r="N1013" i="4"/>
  <c r="Y1013" i="4"/>
  <c r="M1013" i="4" s="1"/>
  <c r="Y263" i="4"/>
  <c r="M263" i="4" s="1"/>
  <c r="N263" i="4"/>
  <c r="N595" i="4"/>
  <c r="Y595" i="4"/>
  <c r="M595" i="4" s="1"/>
  <c r="Y608" i="4"/>
  <c r="M608" i="4" s="1"/>
  <c r="N608" i="4"/>
  <c r="N685" i="4"/>
  <c r="Y685" i="4"/>
  <c r="M685" i="4" s="1"/>
  <c r="Y64" i="4"/>
  <c r="M64" i="4" s="1"/>
  <c r="N64" i="4"/>
  <c r="Y652" i="4"/>
  <c r="M652" i="4" s="1"/>
  <c r="N652" i="4"/>
  <c r="N674" i="4"/>
  <c r="Y674" i="4"/>
  <c r="M674" i="4" s="1"/>
  <c r="Y343" i="4"/>
  <c r="M343" i="4" s="1"/>
  <c r="N343" i="4"/>
  <c r="N471" i="4"/>
  <c r="Y471" i="4"/>
  <c r="M471" i="4" s="1"/>
  <c r="N497" i="4"/>
  <c r="Y497" i="4"/>
  <c r="M497" i="4" s="1"/>
  <c r="N1093" i="4"/>
  <c r="Y1093" i="4"/>
  <c r="M1093" i="4" s="1"/>
  <c r="N460" i="4"/>
  <c r="Y460" i="4"/>
  <c r="M460" i="4" s="1"/>
  <c r="Y273" i="4"/>
  <c r="M273" i="4" s="1"/>
  <c r="N273" i="4"/>
  <c r="N690" i="4"/>
  <c r="Y690" i="4"/>
  <c r="M690" i="4" s="1"/>
  <c r="Y1169" i="4"/>
  <c r="M1169" i="4" s="1"/>
  <c r="N1169" i="4"/>
  <c r="Y1268" i="4"/>
  <c r="M1268" i="4" s="1"/>
  <c r="N1268" i="4"/>
  <c r="N199" i="4"/>
  <c r="Y199" i="4"/>
  <c r="M199" i="4" s="1"/>
  <c r="N836" i="4"/>
  <c r="Y836" i="4"/>
  <c r="M836" i="4" s="1"/>
  <c r="Y1186" i="4"/>
  <c r="M1186" i="4" s="1"/>
  <c r="N1186" i="4"/>
  <c r="N557" i="4"/>
  <c r="Y557" i="4"/>
  <c r="M557" i="4" s="1"/>
  <c r="Y396" i="4"/>
  <c r="M396" i="4" s="1"/>
  <c r="N396" i="4"/>
  <c r="Y210" i="4"/>
  <c r="M210" i="4" s="1"/>
  <c r="N210" i="4"/>
  <c r="Y857" i="4"/>
  <c r="M857" i="4" s="1"/>
  <c r="N857" i="4"/>
  <c r="Y842" i="4"/>
  <c r="M842" i="4" s="1"/>
  <c r="N842" i="4"/>
  <c r="N405" i="4"/>
  <c r="Y405" i="4"/>
  <c r="M405" i="4" s="1"/>
  <c r="Y491" i="4"/>
  <c r="M491" i="4" s="1"/>
  <c r="N491" i="4"/>
  <c r="N614" i="4"/>
  <c r="Y614" i="4"/>
  <c r="M614" i="4" s="1"/>
  <c r="Y775" i="4"/>
  <c r="M775" i="4" s="1"/>
  <c r="N775" i="4"/>
  <c r="Y77" i="4"/>
  <c r="M77" i="4" s="1"/>
  <c r="N77" i="4"/>
  <c r="N410" i="4"/>
  <c r="Y410" i="4"/>
  <c r="M410" i="4" s="1"/>
  <c r="N963" i="4"/>
  <c r="Y963" i="4"/>
  <c r="M963" i="4" s="1"/>
  <c r="N538" i="4"/>
  <c r="Y538" i="4"/>
  <c r="M538" i="4" s="1"/>
  <c r="Y976" i="4"/>
  <c r="M976" i="4" s="1"/>
  <c r="N976" i="4"/>
  <c r="N827" i="4"/>
  <c r="Y827" i="4"/>
  <c r="M827" i="4" s="1"/>
  <c r="Y942" i="4"/>
  <c r="M942" i="4" s="1"/>
  <c r="N942" i="4"/>
  <c r="Y886" i="4"/>
  <c r="M886" i="4" s="1"/>
  <c r="N886" i="4"/>
  <c r="Y1047" i="4"/>
  <c r="M1047" i="4" s="1"/>
  <c r="N1047" i="4"/>
  <c r="N974" i="4"/>
  <c r="Y974" i="4"/>
  <c r="M974" i="4" s="1"/>
  <c r="Y84" i="4"/>
  <c r="M84" i="4" s="1"/>
  <c r="N84" i="4"/>
  <c r="Y832" i="4"/>
  <c r="M832" i="4" s="1"/>
  <c r="N832" i="4"/>
  <c r="N1020" i="4"/>
  <c r="Y1020" i="4"/>
  <c r="M1020" i="4" s="1"/>
  <c r="Y1030" i="4"/>
  <c r="M1030" i="4" s="1"/>
  <c r="N1030" i="4"/>
  <c r="Y51" i="4"/>
  <c r="M51" i="4" s="1"/>
  <c r="N51" i="4"/>
  <c r="N109" i="4"/>
  <c r="Y109" i="4"/>
  <c r="M109" i="4" s="1"/>
  <c r="N286" i="4"/>
  <c r="Y286" i="4"/>
  <c r="M286" i="4" s="1"/>
  <c r="Y1127" i="4"/>
  <c r="M1127" i="4" s="1"/>
  <c r="N1127" i="4"/>
  <c r="N540" i="4"/>
  <c r="Y540" i="4"/>
  <c r="M540" i="4" s="1"/>
  <c r="Y1175" i="4"/>
  <c r="M1175" i="4" s="1"/>
  <c r="N1175" i="4"/>
  <c r="N1189" i="4"/>
  <c r="Y1189" i="4"/>
  <c r="M1189" i="4" s="1"/>
  <c r="Y1197" i="4"/>
  <c r="M1197" i="4" s="1"/>
  <c r="N1197" i="4"/>
  <c r="N576" i="4"/>
  <c r="Y576" i="4"/>
  <c r="M576" i="4" s="1"/>
  <c r="N655" i="4"/>
  <c r="Y655" i="4"/>
  <c r="M655" i="4" s="1"/>
  <c r="Y1246" i="4"/>
  <c r="M1246" i="4" s="1"/>
  <c r="N1246" i="4"/>
  <c r="N795" i="4"/>
  <c r="Y795" i="4"/>
  <c r="M795" i="4" s="1"/>
  <c r="Y1262" i="4"/>
  <c r="M1262" i="4" s="1"/>
  <c r="N1262" i="4"/>
  <c r="N932" i="4"/>
  <c r="Y932" i="4"/>
  <c r="M932" i="4" s="1"/>
  <c r="N185" i="4"/>
  <c r="Y185" i="4"/>
  <c r="M185" i="4" s="1"/>
  <c r="N877" i="4"/>
  <c r="Y877" i="4"/>
  <c r="M877" i="4" s="1"/>
  <c r="N1019" i="4"/>
  <c r="Y1019" i="4"/>
  <c r="M1019" i="4" s="1"/>
  <c r="N1033" i="4"/>
  <c r="Y1033" i="4"/>
  <c r="M1033" i="4" s="1"/>
  <c r="N785" i="4"/>
  <c r="Y785" i="4"/>
  <c r="M785" i="4" s="1"/>
  <c r="Y462" i="4"/>
  <c r="M462" i="4" s="1"/>
  <c r="N462" i="4"/>
  <c r="Y694" i="4"/>
  <c r="M694" i="4" s="1"/>
  <c r="N694" i="4"/>
  <c r="L447" i="4"/>
  <c r="K447" i="4"/>
  <c r="L783" i="4"/>
  <c r="K783" i="4"/>
  <c r="L278" i="4"/>
  <c r="L198" i="4"/>
  <c r="K198" i="4"/>
  <c r="L135" i="4"/>
  <c r="L104" i="4"/>
  <c r="L206" i="4"/>
  <c r="L728" i="4"/>
  <c r="K728" i="4"/>
  <c r="B728" i="4" s="1" a="1"/>
  <c r="B728" i="4" s="1"/>
  <c r="H728" i="4" s="1"/>
  <c r="K1216" i="4"/>
  <c r="L1216" i="4"/>
  <c r="L235" i="4"/>
  <c r="L58" i="4"/>
  <c r="K58" i="4"/>
  <c r="B58" i="4" s="1" a="1"/>
  <c r="B58" i="4" s="1"/>
  <c r="H58" i="4" s="1"/>
  <c r="K35" i="4"/>
  <c r="L35" i="4"/>
  <c r="L1212" i="4"/>
  <c r="K1212" i="4"/>
  <c r="L916" i="4"/>
  <c r="K916" i="4"/>
  <c r="L926" i="4"/>
  <c r="K926" i="4"/>
  <c r="B926" i="4" s="1" a="1"/>
  <c r="B926" i="4" s="1"/>
  <c r="H926" i="4" s="1"/>
  <c r="L1188" i="4"/>
  <c r="K1188" i="4"/>
  <c r="B1188" i="4" s="1" a="1"/>
  <c r="B1188" i="4" s="1"/>
  <c r="H1188" i="4" s="1"/>
  <c r="L132" i="4"/>
  <c r="K132" i="4"/>
  <c r="B132" i="4" s="1" a="1"/>
  <c r="B132" i="4" s="1"/>
  <c r="H132" i="4" s="1"/>
  <c r="K815" i="4"/>
  <c r="B815" i="4" s="1" a="1"/>
  <c r="B815" i="4" s="1"/>
  <c r="H815" i="4" s="1"/>
  <c r="L815" i="4"/>
  <c r="K1169" i="4"/>
  <c r="L1169" i="4"/>
  <c r="L369" i="4"/>
  <c r="K369" i="4"/>
  <c r="B369" i="4" s="1" a="1"/>
  <c r="B369" i="4" s="1"/>
  <c r="H369" i="4" s="1"/>
  <c r="L765" i="4"/>
  <c r="K765" i="4"/>
  <c r="B765" i="4" s="1" a="1"/>
  <c r="B765" i="4" s="1"/>
  <c r="H765" i="4" s="1"/>
  <c r="L1076" i="4"/>
  <c r="K1076" i="4"/>
  <c r="L360" i="4"/>
  <c r="K360" i="4"/>
  <c r="B360" i="4" s="1" a="1"/>
  <c r="B360" i="4" s="1"/>
  <c r="H360" i="4" s="1"/>
  <c r="L1198" i="4"/>
  <c r="K1198" i="4"/>
  <c r="B1198" i="4" s="1" a="1"/>
  <c r="B1198" i="4" s="1"/>
  <c r="H1198" i="4" s="1"/>
  <c r="L203" i="4"/>
  <c r="L771" i="4"/>
  <c r="K771" i="4"/>
  <c r="L826" i="4"/>
  <c r="K826" i="4"/>
  <c r="B826" i="4" s="1" a="1"/>
  <c r="B826" i="4" s="1"/>
  <c r="H826" i="4" s="1"/>
  <c r="L906" i="4"/>
  <c r="L1133" i="4"/>
  <c r="K1133" i="4"/>
  <c r="B1133" i="4" s="1" a="1"/>
  <c r="B1133" i="4" s="1"/>
  <c r="H1133" i="4" s="1"/>
  <c r="I1133" i="4" s="1"/>
  <c r="L877" i="4"/>
  <c r="L767" i="4"/>
  <c r="K767" i="4"/>
  <c r="B767" i="4" s="1" a="1"/>
  <c r="B767" i="4" s="1"/>
  <c r="H767" i="4" s="1"/>
  <c r="L1271" i="4"/>
  <c r="K1271" i="4"/>
  <c r="B1271" i="4" s="1" a="1"/>
  <c r="B1271" i="4" s="1"/>
  <c r="H1271" i="4" s="1"/>
  <c r="L504" i="4"/>
  <c r="L849" i="4"/>
  <c r="K849" i="4"/>
  <c r="L1095" i="4"/>
  <c r="K1095" i="4"/>
  <c r="B1095" i="4" s="1" a="1"/>
  <c r="B1095" i="4" s="1"/>
  <c r="H1095" i="4" s="1"/>
  <c r="L1022" i="4"/>
  <c r="L1060" i="4"/>
  <c r="L956" i="4"/>
  <c r="L986" i="4"/>
  <c r="L229" i="4"/>
  <c r="K229" i="4"/>
  <c r="B229" i="4" s="1" a="1"/>
  <c r="B229" i="4" s="1"/>
  <c r="H229" i="4" s="1"/>
  <c r="L840" i="4"/>
  <c r="L138" i="4"/>
  <c r="K138" i="4"/>
  <c r="L886" i="4"/>
  <c r="K886" i="4"/>
  <c r="B886" i="4" s="1" a="1"/>
  <c r="B886" i="4" s="1"/>
  <c r="H886" i="4" s="1"/>
  <c r="L121" i="4"/>
  <c r="K121" i="4"/>
  <c r="B121" i="4" s="1" a="1"/>
  <c r="B121" i="4" s="1"/>
  <c r="H121" i="4" s="1"/>
  <c r="L665" i="4"/>
  <c r="K665" i="4"/>
  <c r="B665" i="4" s="1" a="1"/>
  <c r="B665" i="4" s="1"/>
  <c r="H665" i="4" s="1"/>
  <c r="K1136" i="4"/>
  <c r="B1136" i="4" s="1" a="1"/>
  <c r="B1136" i="4" s="1"/>
  <c r="H1136" i="4" s="1"/>
  <c r="L1136" i="4"/>
  <c r="K710" i="4"/>
  <c r="L710" i="4"/>
  <c r="L1090" i="4"/>
  <c r="K1090" i="4"/>
  <c r="B1090" i="4" s="1" a="1"/>
  <c r="B1090" i="4" s="1"/>
  <c r="H1090" i="4" s="1"/>
  <c r="L799" i="4"/>
  <c r="L248" i="4"/>
  <c r="K248" i="4"/>
  <c r="L620" i="4"/>
  <c r="K620" i="4"/>
  <c r="B620" i="4" s="1" a="1"/>
  <c r="B620" i="4" s="1"/>
  <c r="H620" i="4" s="1"/>
  <c r="L172" i="4"/>
  <c r="K172" i="4"/>
  <c r="B172" i="4" s="1" a="1"/>
  <c r="B172" i="4" s="1"/>
  <c r="H172" i="4" s="1"/>
  <c r="L432" i="4"/>
  <c r="K432" i="4"/>
  <c r="L1117" i="4"/>
  <c r="L534" i="4"/>
  <c r="K534" i="4"/>
  <c r="B534" i="4" s="1" a="1"/>
  <c r="B534" i="4" s="1"/>
  <c r="H534" i="4" s="1"/>
  <c r="L736" i="4"/>
  <c r="K736" i="4"/>
  <c r="B736" i="4" s="1" a="1"/>
  <c r="B736" i="4" s="1"/>
  <c r="H736" i="4" s="1"/>
  <c r="L814" i="4"/>
  <c r="K804" i="4"/>
  <c r="B804" i="4" s="1" a="1"/>
  <c r="B804" i="4" s="1"/>
  <c r="H804" i="4" s="1"/>
  <c r="L804" i="4"/>
  <c r="L85" i="4"/>
  <c r="K85" i="4"/>
  <c r="B85" i="4" s="1" a="1"/>
  <c r="B85" i="4" s="1"/>
  <c r="H85" i="4" s="1"/>
  <c r="K781" i="4"/>
  <c r="L781" i="4"/>
  <c r="L1078" i="4"/>
  <c r="K1078" i="4"/>
  <c r="B1078" i="4" s="1" a="1"/>
  <c r="B1078" i="4" s="1"/>
  <c r="H1078" i="4" s="1"/>
  <c r="L1018" i="4"/>
  <c r="K1018" i="4"/>
  <c r="L1252" i="4"/>
  <c r="L817" i="4"/>
  <c r="L1072" i="4"/>
  <c r="K1072" i="4"/>
  <c r="B1072" i="4" s="1" a="1"/>
  <c r="B1072" i="4" s="1"/>
  <c r="H1072" i="4" s="1"/>
  <c r="L1187" i="4"/>
  <c r="K1187" i="4"/>
  <c r="L587" i="4"/>
  <c r="K587" i="4"/>
  <c r="B587" i="4" s="1" a="1"/>
  <c r="B587" i="4" s="1"/>
  <c r="H587" i="4" s="1"/>
  <c r="L884" i="4"/>
  <c r="K884" i="4"/>
  <c r="B884" i="4" s="1" a="1"/>
  <c r="B884" i="4" s="1"/>
  <c r="H884" i="4" s="1"/>
  <c r="L103" i="4"/>
  <c r="L25" i="4"/>
  <c r="K25" i="4"/>
  <c r="L1273" i="4"/>
  <c r="K1273" i="4"/>
  <c r="B1273" i="4" s="1" a="1"/>
  <c r="B1273" i="4" s="1"/>
  <c r="H1273" i="4" s="1"/>
  <c r="L266" i="4"/>
  <c r="K266" i="4"/>
  <c r="B266" i="4" s="1" a="1"/>
  <c r="B266" i="4" s="1"/>
  <c r="H266" i="4" s="1"/>
  <c r="I266" i="4" s="1"/>
  <c r="L628" i="4"/>
  <c r="L420" i="4"/>
  <c r="K420" i="4"/>
  <c r="L599" i="4"/>
  <c r="K599" i="4"/>
  <c r="B599" i="4" s="1" a="1"/>
  <c r="B599" i="4" s="1"/>
  <c r="H599" i="4" s="1"/>
  <c r="L560" i="4"/>
  <c r="K560" i="4"/>
  <c r="B560" i="4" s="1" a="1"/>
  <c r="B560" i="4" s="1"/>
  <c r="H560" i="4" s="1"/>
  <c r="L579" i="4"/>
  <c r="L128" i="4"/>
  <c r="K128" i="4"/>
  <c r="L167" i="4"/>
  <c r="K167" i="4"/>
  <c r="B167" i="4" s="1" a="1"/>
  <c r="B167" i="4" s="1"/>
  <c r="H167" i="4" s="1"/>
  <c r="N512" i="4"/>
  <c r="Y512" i="4"/>
  <c r="M512" i="4" s="1"/>
  <c r="N39" i="4"/>
  <c r="Y39" i="4"/>
  <c r="M39" i="4" s="1"/>
  <c r="N198" i="4"/>
  <c r="Y198" i="4"/>
  <c r="M198" i="4" s="1"/>
  <c r="Y33" i="4"/>
  <c r="M33" i="4" s="1"/>
  <c r="N33" i="4"/>
  <c r="N840" i="4"/>
  <c r="Y840" i="4"/>
  <c r="M840" i="4" s="1"/>
  <c r="N300" i="4"/>
  <c r="Y300" i="4"/>
  <c r="M300" i="4" s="1"/>
  <c r="N75" i="4"/>
  <c r="Y75" i="4"/>
  <c r="M75" i="4" s="1"/>
  <c r="N770" i="4"/>
  <c r="Y770" i="4"/>
  <c r="M770" i="4" s="1"/>
  <c r="N289" i="4"/>
  <c r="Y289" i="4"/>
  <c r="M289" i="4" s="1"/>
  <c r="Y1123" i="4"/>
  <c r="M1123" i="4" s="1"/>
  <c r="N1123" i="4"/>
  <c r="Y978" i="4"/>
  <c r="M978" i="4" s="1"/>
  <c r="N978" i="4"/>
  <c r="Y258" i="4"/>
  <c r="M258" i="4" s="1"/>
  <c r="N258" i="4"/>
  <c r="Y494" i="4"/>
  <c r="M494" i="4" s="1"/>
  <c r="N494" i="4"/>
  <c r="N1139" i="4"/>
  <c r="Y1139" i="4"/>
  <c r="M1139" i="4" s="1"/>
  <c r="N709" i="4"/>
  <c r="Y709" i="4"/>
  <c r="M709" i="4" s="1"/>
  <c r="N956" i="4"/>
  <c r="Y956" i="4"/>
  <c r="M956" i="4" s="1"/>
  <c r="N162" i="4"/>
  <c r="Y162" i="4"/>
  <c r="M162" i="4" s="1"/>
  <c r="N1192" i="4"/>
  <c r="Y1192" i="4"/>
  <c r="M1192" i="4" s="1"/>
  <c r="Y1217" i="4"/>
  <c r="M1217" i="4" s="1"/>
  <c r="N1217" i="4"/>
  <c r="Y554" i="4"/>
  <c r="M554" i="4" s="1"/>
  <c r="N554" i="4"/>
  <c r="Y582" i="4"/>
  <c r="M582" i="4" s="1"/>
  <c r="N582" i="4"/>
  <c r="N705" i="4"/>
  <c r="Y705" i="4"/>
  <c r="M705" i="4" s="1"/>
  <c r="Y1011" i="4"/>
  <c r="M1011" i="4" s="1"/>
  <c r="N1011" i="4"/>
  <c r="N627" i="4"/>
  <c r="Y627" i="4"/>
  <c r="M627" i="4" s="1"/>
  <c r="Y817" i="4"/>
  <c r="M817" i="4" s="1"/>
  <c r="N817" i="4"/>
  <c r="N935" i="4"/>
  <c r="Y935" i="4"/>
  <c r="M935" i="4" s="1"/>
  <c r="Y116" i="4"/>
  <c r="M116" i="4" s="1"/>
  <c r="N116" i="4"/>
  <c r="Y91" i="4"/>
  <c r="M91" i="4" s="1"/>
  <c r="N91" i="4"/>
  <c r="Y114" i="4"/>
  <c r="M114" i="4" s="1"/>
  <c r="N114" i="4"/>
  <c r="N196" i="4"/>
  <c r="Y196" i="4"/>
  <c r="M196" i="4" s="1"/>
  <c r="N363" i="4"/>
  <c r="Y363" i="4"/>
  <c r="M363" i="4" s="1"/>
  <c r="Y1166" i="4"/>
  <c r="M1166" i="4" s="1"/>
  <c r="N1166" i="4"/>
  <c r="N387" i="4"/>
  <c r="Y387" i="4"/>
  <c r="M387" i="4" s="1"/>
  <c r="N449" i="4"/>
  <c r="Y449" i="4"/>
  <c r="M449" i="4" s="1"/>
  <c r="Y741" i="4"/>
  <c r="M741" i="4" s="1"/>
  <c r="N741" i="4"/>
  <c r="N49" i="4"/>
  <c r="Y49" i="4"/>
  <c r="M49" i="4" s="1"/>
  <c r="N1110" i="4"/>
  <c r="Y1110" i="4"/>
  <c r="M1110" i="4" s="1"/>
  <c r="N99" i="4"/>
  <c r="Y99" i="4"/>
  <c r="M99" i="4" s="1"/>
  <c r="Y1135" i="4"/>
  <c r="M1135" i="4" s="1"/>
  <c r="N1135" i="4"/>
  <c r="Y1001" i="4"/>
  <c r="M1001" i="4" s="1"/>
  <c r="N1001" i="4"/>
  <c r="Y319" i="4"/>
  <c r="M319" i="4" s="1"/>
  <c r="N319" i="4"/>
  <c r="N1000" i="4"/>
  <c r="Y1000" i="4"/>
  <c r="M1000" i="4" s="1"/>
  <c r="N315" i="4"/>
  <c r="Y315" i="4"/>
  <c r="M315" i="4" s="1"/>
  <c r="Y936" i="4"/>
  <c r="M936" i="4" s="1"/>
  <c r="N936" i="4"/>
  <c r="Y552" i="4"/>
  <c r="M552" i="4" s="1"/>
  <c r="N552" i="4"/>
  <c r="N931" i="4"/>
  <c r="Y931" i="4"/>
  <c r="M931" i="4" s="1"/>
  <c r="Y1051" i="4"/>
  <c r="M1051" i="4" s="1"/>
  <c r="N1051" i="4"/>
  <c r="N882" i="4"/>
  <c r="Y882" i="4"/>
  <c r="M882" i="4" s="1"/>
  <c r="N799" i="4"/>
  <c r="Y799" i="4"/>
  <c r="M799" i="4" s="1"/>
  <c r="N766" i="4"/>
  <c r="Y766" i="4"/>
  <c r="M766" i="4" s="1"/>
  <c r="N296" i="4"/>
  <c r="Y296" i="4"/>
  <c r="M296" i="4" s="1"/>
  <c r="N798" i="4"/>
  <c r="Y798" i="4"/>
  <c r="M798" i="4" s="1"/>
  <c r="Y636" i="4"/>
  <c r="M636" i="4" s="1"/>
  <c r="N636" i="4"/>
  <c r="Y1230" i="4"/>
  <c r="M1230" i="4" s="1"/>
  <c r="N1230" i="4"/>
  <c r="N46" i="4"/>
  <c r="Y46" i="4"/>
  <c r="M46" i="4" s="1"/>
  <c r="N893" i="4"/>
  <c r="Y893" i="4"/>
  <c r="M893" i="4" s="1"/>
  <c r="N21" i="4"/>
  <c r="Y21" i="4"/>
  <c r="M21" i="4" s="1"/>
  <c r="N814" i="4"/>
  <c r="Y814" i="4"/>
  <c r="M814" i="4" s="1"/>
  <c r="Y594" i="4"/>
  <c r="M594" i="4" s="1"/>
  <c r="N594" i="4"/>
  <c r="Y1249" i="4"/>
  <c r="M1249" i="4" s="1"/>
  <c r="N1249" i="4"/>
  <c r="Y744" i="4"/>
  <c r="M744" i="4" s="1"/>
  <c r="N744" i="4"/>
  <c r="Y381" i="4"/>
  <c r="M381" i="4" s="1"/>
  <c r="N381" i="4"/>
  <c r="N234" i="4"/>
  <c r="Y234" i="4"/>
  <c r="M234" i="4" s="1"/>
  <c r="Y397" i="4"/>
  <c r="M397" i="4" s="1"/>
  <c r="N397" i="4"/>
  <c r="Y305" i="4"/>
  <c r="M305" i="4" s="1"/>
  <c r="N305" i="4"/>
  <c r="N117" i="4"/>
  <c r="Y117" i="4"/>
  <c r="M117" i="4" s="1"/>
  <c r="Y1211" i="4"/>
  <c r="M1211" i="4" s="1"/>
  <c r="N1211" i="4"/>
  <c r="Y175" i="4"/>
  <c r="M175" i="4" s="1"/>
  <c r="N175" i="4"/>
  <c r="N146" i="4"/>
  <c r="Y146" i="4"/>
  <c r="M146" i="4" s="1"/>
  <c r="N472" i="4"/>
  <c r="Y472" i="4"/>
  <c r="M472" i="4" s="1"/>
  <c r="N1022" i="4"/>
  <c r="Y1022" i="4"/>
  <c r="M1022" i="4" s="1"/>
  <c r="N253" i="4"/>
  <c r="Y253" i="4"/>
  <c r="M253" i="4" s="1"/>
  <c r="Y306" i="4"/>
  <c r="M306" i="4" s="1"/>
  <c r="N306" i="4"/>
  <c r="N706" i="4"/>
  <c r="Y706" i="4"/>
  <c r="M706" i="4" s="1"/>
  <c r="N748" i="4"/>
  <c r="Y748" i="4"/>
  <c r="M748" i="4" s="1"/>
  <c r="Y1252" i="4"/>
  <c r="M1252" i="4" s="1"/>
  <c r="N1252" i="4"/>
  <c r="Y719" i="4"/>
  <c r="M719" i="4" s="1"/>
  <c r="N719" i="4"/>
  <c r="Y94" i="4"/>
  <c r="M94" i="4" s="1"/>
  <c r="N94" i="4"/>
  <c r="Y867" i="4"/>
  <c r="M867" i="4" s="1"/>
  <c r="N867" i="4"/>
  <c r="N894" i="4"/>
  <c r="Y894" i="4"/>
  <c r="M894" i="4" s="1"/>
  <c r="N232" i="4"/>
  <c r="Y232" i="4"/>
  <c r="M232" i="4" s="1"/>
  <c r="N1172" i="4"/>
  <c r="Y1172" i="4"/>
  <c r="M1172" i="4" s="1"/>
  <c r="Y492" i="4"/>
  <c r="M492" i="4" s="1"/>
  <c r="N492" i="4"/>
  <c r="N843" i="4"/>
  <c r="Y843" i="4"/>
  <c r="M843" i="4" s="1"/>
  <c r="L1131" i="4"/>
  <c r="K1131" i="4"/>
  <c r="B1131" i="4" s="1" a="1"/>
  <c r="B1131" i="4" s="1"/>
  <c r="H1131" i="4" s="1"/>
  <c r="L569" i="4"/>
  <c r="K569" i="4"/>
  <c r="B569" i="4" s="1" a="1"/>
  <c r="B569" i="4" s="1"/>
  <c r="H569" i="4" s="1"/>
  <c r="L315" i="4"/>
  <c r="K315" i="4"/>
  <c r="L250" i="4"/>
  <c r="K250" i="4"/>
  <c r="B250" i="4" s="1" a="1"/>
  <c r="B250" i="4" s="1"/>
  <c r="H250" i="4" s="1"/>
  <c r="L162" i="4"/>
  <c r="K162" i="4"/>
  <c r="B162" i="4" s="1" a="1"/>
  <c r="B162" i="4" s="1"/>
  <c r="H162" i="4" s="1"/>
  <c r="L564" i="4"/>
  <c r="K564" i="4"/>
  <c r="L523" i="4"/>
  <c r="K523" i="4"/>
  <c r="L287" i="4"/>
  <c r="K287" i="4"/>
  <c r="B287" i="4" s="1" a="1"/>
  <c r="B287" i="4" s="1"/>
  <c r="H287" i="4" s="1"/>
  <c r="K759" i="4"/>
  <c r="L759" i="4"/>
  <c r="L955" i="4"/>
  <c r="K955" i="4"/>
  <c r="B955" i="4" s="1" a="1"/>
  <c r="B955" i="4" s="1"/>
  <c r="H955" i="4" s="1"/>
  <c r="L73" i="4"/>
  <c r="K73" i="4"/>
  <c r="L114" i="4"/>
  <c r="K114" i="4"/>
  <c r="L53" i="4"/>
  <c r="K53" i="4"/>
  <c r="B53" i="4" s="1" a="1"/>
  <c r="B53" i="4" s="1"/>
  <c r="H53" i="4" s="1"/>
  <c r="L1066" i="4"/>
  <c r="K1066" i="4"/>
  <c r="K1255" i="4"/>
  <c r="B1255" i="4" s="1" a="1"/>
  <c r="B1255" i="4" s="1"/>
  <c r="H1255" i="4" s="1"/>
  <c r="L1255" i="4"/>
  <c r="L694" i="4"/>
  <c r="K694" i="4"/>
  <c r="B694" i="4" s="1" a="1"/>
  <c r="B694" i="4" s="1"/>
  <c r="H694" i="4" s="1"/>
  <c r="L669" i="4"/>
  <c r="K669" i="4"/>
  <c r="B669" i="4" s="1" a="1"/>
  <c r="B669" i="4" s="1"/>
  <c r="H669" i="4" s="1"/>
  <c r="L476" i="4"/>
  <c r="K476" i="4"/>
  <c r="B476" i="4" s="1" a="1"/>
  <c r="B476" i="4" s="1"/>
  <c r="H476" i="4" s="1"/>
  <c r="L827" i="4"/>
  <c r="L294" i="4"/>
  <c r="K294" i="4"/>
  <c r="B294" i="4" s="1" a="1"/>
  <c r="B294" i="4" s="1"/>
  <c r="H294" i="4" s="1"/>
  <c r="K1089" i="4"/>
  <c r="L1089" i="4"/>
  <c r="L471" i="4"/>
  <c r="L922" i="4"/>
  <c r="K922" i="4"/>
  <c r="L603" i="4"/>
  <c r="K603" i="4"/>
  <c r="B603" i="4" s="1" a="1"/>
  <c r="B603" i="4" s="1"/>
  <c r="H603" i="4" s="1"/>
  <c r="L626" i="4"/>
  <c r="K626" i="4"/>
  <c r="B626" i="4" s="1" a="1"/>
  <c r="B626" i="4" s="1"/>
  <c r="H626" i="4" s="1"/>
  <c r="L876" i="4"/>
  <c r="K876" i="4"/>
  <c r="B876" i="4" s="1" a="1"/>
  <c r="B876" i="4" s="1"/>
  <c r="H876" i="4" s="1"/>
  <c r="L1108" i="4"/>
  <c r="K1108" i="4"/>
  <c r="L649" i="4"/>
  <c r="K779" i="4"/>
  <c r="L779" i="4"/>
  <c r="L830" i="4"/>
  <c r="K830" i="4"/>
  <c r="B830" i="4" s="1" a="1"/>
  <c r="B830" i="4" s="1"/>
  <c r="H830" i="4" s="1"/>
  <c r="I830" i="4" s="1"/>
  <c r="L1214" i="4"/>
  <c r="K969" i="4"/>
  <c r="L969" i="4"/>
  <c r="L642" i="4"/>
  <c r="K642" i="4"/>
  <c r="B642" i="4" s="1" a="1"/>
  <c r="B642" i="4" s="1"/>
  <c r="H642" i="4" s="1"/>
  <c r="L1246" i="4"/>
  <c r="L634" i="4"/>
  <c r="L238" i="4"/>
  <c r="L896" i="4"/>
  <c r="K896" i="4"/>
  <c r="B896" i="4" s="1" a="1"/>
  <c r="B896" i="4" s="1"/>
  <c r="H896" i="4" s="1"/>
  <c r="L56" i="4"/>
  <c r="K56" i="4"/>
  <c r="B56" i="4" s="1" a="1"/>
  <c r="B56" i="4" s="1"/>
  <c r="H56" i="4" s="1"/>
  <c r="L351" i="4"/>
  <c r="K351" i="4"/>
  <c r="L931" i="4"/>
  <c r="K931" i="4"/>
  <c r="B931" i="4" s="1" a="1"/>
  <c r="B931" i="4" s="1"/>
  <c r="H931" i="4" s="1"/>
  <c r="L38" i="4"/>
  <c r="L872" i="4"/>
  <c r="L1051" i="4"/>
  <c r="L59" i="4"/>
  <c r="K59" i="4"/>
  <c r="B59" i="4" s="1" a="1"/>
  <c r="B59" i="4" s="1"/>
  <c r="H59" i="4" s="1"/>
  <c r="L529" i="4"/>
  <c r="K529" i="4"/>
  <c r="B529" i="4" s="1" a="1"/>
  <c r="B529" i="4" s="1"/>
  <c r="H529" i="4" s="1"/>
  <c r="K1195" i="4"/>
  <c r="L1195" i="4"/>
  <c r="L902" i="4"/>
  <c r="L726" i="4"/>
  <c r="K726" i="4"/>
  <c r="B726" i="4" s="1" a="1"/>
  <c r="B726" i="4" s="1"/>
  <c r="H726" i="4" s="1"/>
  <c r="I726" i="4" s="1"/>
  <c r="L487" i="4"/>
  <c r="K487" i="4"/>
  <c r="B487" i="4" s="1" a="1"/>
  <c r="B487" i="4" s="1"/>
  <c r="H487" i="4" s="1"/>
  <c r="L964" i="4"/>
  <c r="K964" i="4"/>
  <c r="B964" i="4" s="1" a="1"/>
  <c r="B964" i="4" s="1"/>
  <c r="H964" i="4" s="1"/>
  <c r="K517" i="4"/>
  <c r="B517" i="4" s="1" a="1"/>
  <c r="B517" i="4" s="1"/>
  <c r="H517" i="4" s="1"/>
  <c r="L517" i="4"/>
  <c r="L187" i="4"/>
  <c r="K187" i="4"/>
  <c r="B187" i="4" s="1" a="1"/>
  <c r="B187" i="4" s="1"/>
  <c r="H187" i="4" s="1"/>
  <c r="L215" i="4"/>
  <c r="K215" i="4"/>
  <c r="B215" i="4" s="1" a="1"/>
  <c r="B215" i="4" s="1"/>
  <c r="H215" i="4" s="1"/>
  <c r="L683" i="4"/>
  <c r="K683" i="4"/>
  <c r="B683" i="4" s="1" a="1"/>
  <c r="B683" i="4" s="1"/>
  <c r="H683" i="4" s="1"/>
  <c r="L345" i="4"/>
  <c r="K345" i="4"/>
  <c r="L952" i="4"/>
  <c r="K952" i="4"/>
  <c r="B952" i="4" s="1" a="1"/>
  <c r="B952" i="4" s="1"/>
  <c r="H952" i="4" s="1"/>
  <c r="L165" i="4"/>
  <c r="K165" i="4"/>
  <c r="B165" i="4" s="1" a="1"/>
  <c r="B165" i="4" s="1"/>
  <c r="H165" i="4" s="1"/>
  <c r="L975" i="4"/>
  <c r="K975" i="4"/>
  <c r="B975" i="4" s="1" a="1"/>
  <c r="B975" i="4" s="1"/>
  <c r="H975" i="4" s="1"/>
  <c r="L212" i="4"/>
  <c r="K212" i="4"/>
  <c r="L1234" i="4"/>
  <c r="K1234" i="4"/>
  <c r="B1234" i="4" s="1" a="1"/>
  <c r="B1234" i="4" s="1"/>
  <c r="H1234" i="4" s="1"/>
  <c r="I1234" i="4" s="1"/>
  <c r="L595" i="4"/>
  <c r="L296" i="4"/>
  <c r="K296" i="4"/>
  <c r="L852" i="4"/>
  <c r="K852" i="4"/>
  <c r="L656" i="4"/>
  <c r="K656" i="4"/>
  <c r="B656" i="4" s="1" a="1"/>
  <c r="B656" i="4" s="1"/>
  <c r="H656" i="4" s="1"/>
  <c r="L1119" i="4"/>
  <c r="K1119" i="4"/>
  <c r="B1119" i="4" s="1" a="1"/>
  <c r="B1119" i="4" s="1"/>
  <c r="H1119" i="4" s="1"/>
  <c r="L1172" i="4"/>
  <c r="L687" i="4"/>
  <c r="K687" i="4"/>
  <c r="K1043" i="4"/>
  <c r="L1043" i="4"/>
  <c r="L834" i="4"/>
  <c r="K834" i="4"/>
  <c r="B834" i="4" s="1" a="1"/>
  <c r="B834" i="4" s="1"/>
  <c r="H834" i="4" s="1"/>
  <c r="L171" i="4"/>
  <c r="K171" i="4"/>
  <c r="B171" i="4" s="1" a="1"/>
  <c r="B171" i="4" s="1"/>
  <c r="H171" i="4" s="1"/>
  <c r="K1084" i="4"/>
  <c r="B1084" i="4" s="1" a="1"/>
  <c r="B1084" i="4" s="1"/>
  <c r="H1084" i="4" s="1"/>
  <c r="L1084" i="4"/>
  <c r="L448" i="4"/>
  <c r="K448" i="4"/>
  <c r="B448" i="4" s="1" a="1"/>
  <c r="B448" i="4" s="1"/>
  <c r="H448" i="4" s="1"/>
  <c r="L875" i="4"/>
  <c r="K875" i="4"/>
  <c r="B875" i="4" s="1" a="1"/>
  <c r="B875" i="4" s="1"/>
  <c r="H875" i="4" s="1"/>
  <c r="L629" i="4"/>
  <c r="L136" i="4"/>
  <c r="K136" i="4"/>
  <c r="L307" i="4"/>
  <c r="K307" i="4"/>
  <c r="B307" i="4" s="1" a="1"/>
  <c r="B307" i="4" s="1"/>
  <c r="H307" i="4" s="1"/>
  <c r="L1140" i="4"/>
  <c r="L193" i="4"/>
  <c r="K193" i="4"/>
  <c r="B193" i="4" s="1" a="1"/>
  <c r="B193" i="4" s="1"/>
  <c r="H193" i="4" s="1"/>
  <c r="L879" i="4"/>
  <c r="K879" i="4"/>
  <c r="K181" i="4" l="1"/>
  <c r="B181" i="4" s="1" a="1"/>
  <c r="B181" i="4" s="1"/>
  <c r="H181" i="4" s="1"/>
  <c r="I181" i="4" s="1"/>
  <c r="B305" i="4" a="1"/>
  <c r="B305" i="4" s="1"/>
  <c r="H305" i="4" s="1"/>
  <c r="K492" i="4"/>
  <c r="B492" i="4" s="1" a="1"/>
  <c r="B492" i="4" s="1"/>
  <c r="H492" i="4" s="1"/>
  <c r="B355" i="4" a="1"/>
  <c r="B355" i="4" s="1"/>
  <c r="H355" i="4" s="1"/>
  <c r="K421" i="4"/>
  <c r="B421" i="4" s="1" a="1"/>
  <c r="B421" i="4" s="1"/>
  <c r="H421" i="4" s="1"/>
  <c r="K217" i="4"/>
  <c r="B217" i="4" s="1" a="1"/>
  <c r="B217" i="4" s="1"/>
  <c r="H217" i="4" s="1"/>
  <c r="K1039" i="4"/>
  <c r="B1039" i="4" s="1" a="1"/>
  <c r="B1039" i="4" s="1"/>
  <c r="H1039" i="4" s="1"/>
  <c r="K882" i="4"/>
  <c r="B882" i="4" s="1" a="1"/>
  <c r="B882" i="4" s="1"/>
  <c r="H882" i="4" s="1"/>
  <c r="K26" i="4"/>
  <c r="B26" i="4" s="1" a="1"/>
  <c r="B26" i="4" s="1"/>
  <c r="H26" i="4" s="1"/>
  <c r="I26" i="4" s="1"/>
  <c r="K1199" i="4"/>
  <c r="B1199" i="4" s="1" a="1"/>
  <c r="B1199" i="4" s="1"/>
  <c r="H1199" i="4" s="1"/>
  <c r="B136" i="4" a="1"/>
  <c r="B136" i="4" s="1"/>
  <c r="H136" i="4" s="1"/>
  <c r="B687" i="4" a="1"/>
  <c r="B687" i="4" s="1"/>
  <c r="H687" i="4" s="1"/>
  <c r="B212" i="4" a="1"/>
  <c r="B212" i="4" s="1"/>
  <c r="H212" i="4" s="1"/>
  <c r="K1051" i="4"/>
  <c r="B1051" i="4" s="1" a="1"/>
  <c r="B1051" i="4" s="1"/>
  <c r="H1051" i="4" s="1"/>
  <c r="K634" i="4"/>
  <c r="B634" i="4" s="1" a="1"/>
  <c r="B634" i="4" s="1"/>
  <c r="H634" i="4" s="1"/>
  <c r="B1108" i="4" a="1"/>
  <c r="B1108" i="4" s="1"/>
  <c r="H1108" i="4" s="1"/>
  <c r="K827" i="4"/>
  <c r="B827" i="4" s="1" a="1"/>
  <c r="B827" i="4" s="1"/>
  <c r="H827" i="4" s="1"/>
  <c r="B73" i="4" a="1"/>
  <c r="B73" i="4" s="1"/>
  <c r="H73" i="4" s="1"/>
  <c r="B315" i="4" a="1"/>
  <c r="B315" i="4" s="1"/>
  <c r="H315" i="4" s="1"/>
  <c r="B128" i="4" a="1"/>
  <c r="B128" i="4" s="1"/>
  <c r="H128" i="4" s="1"/>
  <c r="I128" i="4" s="1"/>
  <c r="B25" i="4" a="1"/>
  <c r="B25" i="4" s="1"/>
  <c r="H25" i="4" s="1"/>
  <c r="B1018" i="4" a="1"/>
  <c r="B1018" i="4" s="1"/>
  <c r="H1018" i="4" s="1"/>
  <c r="K1117" i="4"/>
  <c r="B1117" i="4" s="1" a="1"/>
  <c r="B1117" i="4" s="1"/>
  <c r="H1117" i="4" s="1"/>
  <c r="K956" i="4"/>
  <c r="B956" i="4" s="1" a="1"/>
  <c r="B956" i="4" s="1"/>
  <c r="H956" i="4" s="1"/>
  <c r="K877" i="4"/>
  <c r="B877" i="4" s="1" a="1"/>
  <c r="B877" i="4" s="1"/>
  <c r="H877" i="4" s="1"/>
  <c r="I877" i="4" s="1"/>
  <c r="B1076" i="4" a="1"/>
  <c r="B1076" i="4" s="1"/>
  <c r="H1076" i="4" s="1"/>
  <c r="B916" i="4" a="1"/>
  <c r="B916" i="4" s="1"/>
  <c r="H916" i="4" s="1"/>
  <c r="K104" i="4"/>
  <c r="B104" i="4" s="1" a="1"/>
  <c r="B104" i="4" s="1"/>
  <c r="H104" i="4" s="1"/>
  <c r="K894" i="4"/>
  <c r="B894" i="4" s="1" a="1"/>
  <c r="B894" i="4" s="1"/>
  <c r="H894" i="4" s="1"/>
  <c r="B1257" i="4" a="1"/>
  <c r="B1257" i="4" s="1"/>
  <c r="H1257" i="4" s="1"/>
  <c r="B921" i="4" a="1"/>
  <c r="B921" i="4" s="1"/>
  <c r="H921" i="4" s="1"/>
  <c r="K258" i="4"/>
  <c r="B258" i="4" s="1" a="1"/>
  <c r="B258" i="4" s="1"/>
  <c r="H258" i="4" s="1"/>
  <c r="B470" i="4" a="1"/>
  <c r="B470" i="4" s="1"/>
  <c r="H470" i="4" s="1"/>
  <c r="B924" i="4" a="1"/>
  <c r="B924" i="4" s="1"/>
  <c r="H924" i="4" s="1"/>
  <c r="K195" i="4"/>
  <c r="B195" i="4" s="1" a="1"/>
  <c r="B195" i="4" s="1"/>
  <c r="H195" i="4" s="1"/>
  <c r="B1081" i="4" a="1"/>
  <c r="B1081" i="4" s="1"/>
  <c r="H1081" i="4" s="1"/>
  <c r="K675" i="4"/>
  <c r="B675" i="4" s="1" a="1"/>
  <c r="B675" i="4" s="1"/>
  <c r="H675" i="4" s="1"/>
  <c r="B761" i="4" a="1"/>
  <c r="B761" i="4" s="1"/>
  <c r="H761" i="4" s="1"/>
  <c r="K1110" i="4"/>
  <c r="B1110" i="4" s="1" a="1"/>
  <c r="B1110" i="4" s="1"/>
  <c r="H1110" i="4" s="1"/>
  <c r="B437" i="4" a="1"/>
  <c r="B437" i="4" s="1"/>
  <c r="H437" i="4" s="1"/>
  <c r="K284" i="4"/>
  <c r="B284" i="4" s="1" a="1"/>
  <c r="B284" i="4" s="1"/>
  <c r="H284" i="4" s="1"/>
  <c r="B322" i="4" a="1"/>
  <c r="B322" i="4" s="1"/>
  <c r="H322" i="4" s="1"/>
  <c r="B418" i="4" a="1"/>
  <c r="B418" i="4" s="1"/>
  <c r="H418" i="4" s="1"/>
  <c r="K503" i="4"/>
  <c r="B503" i="4" s="1" a="1"/>
  <c r="B503" i="4" s="1"/>
  <c r="H503" i="4" s="1"/>
  <c r="B223" i="4" a="1"/>
  <c r="B223" i="4" s="1"/>
  <c r="H223" i="4" s="1"/>
  <c r="K460" i="4"/>
  <c r="B460" i="4" s="1" a="1"/>
  <c r="B460" i="4" s="1"/>
  <c r="H460" i="4" s="1"/>
  <c r="B442" i="4" a="1"/>
  <c r="B442" i="4" s="1"/>
  <c r="H442" i="4" s="1"/>
  <c r="B641" i="4" a="1"/>
  <c r="B641" i="4" s="1"/>
  <c r="H641" i="4" s="1"/>
  <c r="K863" i="4"/>
  <c r="B863" i="4" s="1" a="1"/>
  <c r="B863" i="4" s="1"/>
  <c r="H863" i="4" s="1"/>
  <c r="B1067" i="4" a="1"/>
  <c r="B1067" i="4" s="1"/>
  <c r="H1067" i="4" s="1"/>
  <c r="I1067" i="4" s="1"/>
  <c r="B912" i="4" a="1"/>
  <c r="B912" i="4" s="1"/>
  <c r="H912" i="4" s="1"/>
  <c r="B227" i="4" a="1"/>
  <c r="B227" i="4" s="1"/>
  <c r="H227" i="4" s="1"/>
  <c r="B1115" i="4" a="1"/>
  <c r="B1115" i="4" s="1"/>
  <c r="H1115" i="4" s="1"/>
  <c r="B539" i="4" a="1"/>
  <c r="B539" i="4" s="1"/>
  <c r="H539" i="4" s="1"/>
  <c r="K404" i="4"/>
  <c r="B404" i="4" s="1" a="1"/>
  <c r="B404" i="4" s="1"/>
  <c r="H404" i="4" s="1"/>
  <c r="B1182" i="4" a="1"/>
  <c r="B1182" i="4" s="1"/>
  <c r="H1182" i="4" s="1"/>
  <c r="B1052" i="4" a="1"/>
  <c r="B1052" i="4" s="1"/>
  <c r="H1052" i="4" s="1"/>
  <c r="B390" i="4" a="1"/>
  <c r="B390" i="4" s="1"/>
  <c r="H390" i="4" s="1"/>
  <c r="B772" i="4" a="1"/>
  <c r="B772" i="4" s="1"/>
  <c r="H772" i="4" s="1"/>
  <c r="K1004" i="4"/>
  <c r="B1004" i="4" s="1" a="1"/>
  <c r="B1004" i="4" s="1"/>
  <c r="H1004" i="4" s="1"/>
  <c r="B612" i="4" a="1"/>
  <c r="B612" i="4" s="1"/>
  <c r="H612" i="4" s="1"/>
  <c r="B856" i="4" a="1"/>
  <c r="B856" i="4" s="1"/>
  <c r="H856" i="4" s="1"/>
  <c r="K133" i="4"/>
  <c r="B133" i="4" s="1" a="1"/>
  <c r="B133" i="4" s="1"/>
  <c r="H133" i="4" s="1"/>
  <c r="B488" i="4" a="1"/>
  <c r="B488" i="4" s="1"/>
  <c r="H488" i="4" s="1"/>
  <c r="K364" i="4"/>
  <c r="B364" i="4" s="1" a="1"/>
  <c r="B364" i="4" s="1"/>
  <c r="H364" i="4" s="1"/>
  <c r="I364" i="4" s="1"/>
  <c r="K398" i="4"/>
  <c r="B398" i="4" s="1" a="1"/>
  <c r="B398" i="4" s="1"/>
  <c r="H398" i="4" s="1"/>
  <c r="K1075" i="4"/>
  <c r="B1075" i="4" s="1" a="1"/>
  <c r="B1075" i="4" s="1"/>
  <c r="H1075" i="4" s="1"/>
  <c r="K113" i="4"/>
  <c r="B113" i="4" s="1" a="1"/>
  <c r="B113" i="4" s="1"/>
  <c r="H113" i="4" s="1"/>
  <c r="I113" i="4" s="1"/>
  <c r="K860" i="4"/>
  <c r="B860" i="4" s="1" a="1"/>
  <c r="B860" i="4" s="1"/>
  <c r="H860" i="4" s="1"/>
  <c r="K920" i="4"/>
  <c r="B920" i="4" s="1" a="1"/>
  <c r="B920" i="4" s="1"/>
  <c r="H920" i="4" s="1"/>
  <c r="K434" i="4"/>
  <c r="B434" i="4" s="1" a="1"/>
  <c r="B434" i="4" s="1"/>
  <c r="H434" i="4" s="1"/>
  <c r="B919" i="4" a="1"/>
  <c r="B919" i="4" s="1"/>
  <c r="H919" i="4" s="1"/>
  <c r="K913" i="4"/>
  <c r="B913" i="4" s="1" a="1"/>
  <c r="B913" i="4" s="1"/>
  <c r="H913" i="4" s="1"/>
  <c r="K1096" i="4"/>
  <c r="B1096" i="4" s="1" a="1"/>
  <c r="B1096" i="4" s="1"/>
  <c r="H1096" i="4" s="1"/>
  <c r="K1240" i="4"/>
  <c r="B1240" i="4" s="1" a="1"/>
  <c r="B1240" i="4" s="1"/>
  <c r="H1240" i="4" s="1"/>
  <c r="K55" i="4"/>
  <c r="B55" i="4" s="1" a="1"/>
  <c r="B55" i="4" s="1"/>
  <c r="H55" i="4" s="1"/>
  <c r="B241" i="4" a="1"/>
  <c r="B241" i="4" s="1"/>
  <c r="H241" i="4" s="1"/>
  <c r="K707" i="4"/>
  <c r="B707" i="4" s="1" a="1"/>
  <c r="B707" i="4" s="1"/>
  <c r="H707" i="4" s="1"/>
  <c r="K267" i="4"/>
  <c r="B267" i="4" s="1" a="1"/>
  <c r="B267" i="4" s="1"/>
  <c r="H267" i="4" s="1"/>
  <c r="B202" i="4" a="1"/>
  <c r="B202" i="4" s="1"/>
  <c r="H202" i="4" s="1"/>
  <c r="B639" i="4" a="1"/>
  <c r="B639" i="4" s="1"/>
  <c r="H639" i="4" s="1"/>
  <c r="B479" i="4" a="1"/>
  <c r="B479" i="4" s="1"/>
  <c r="H479" i="4" s="1"/>
  <c r="B1203" i="4" a="1"/>
  <c r="B1203" i="4" s="1"/>
  <c r="H1203" i="4" s="1"/>
  <c r="I1203" i="4" s="1"/>
  <c r="K405" i="4"/>
  <c r="B405" i="4" s="1" a="1"/>
  <c r="B405" i="4" s="1"/>
  <c r="H405" i="4" s="1"/>
  <c r="B711" i="4" a="1"/>
  <c r="B711" i="4" s="1"/>
  <c r="H711" i="4" s="1"/>
  <c r="B611" i="4" a="1"/>
  <c r="B611" i="4" s="1"/>
  <c r="H611" i="4" s="1"/>
  <c r="K654" i="4"/>
  <c r="B654" i="4" s="1" a="1"/>
  <c r="B654" i="4" s="1"/>
  <c r="H654" i="4" s="1"/>
  <c r="K1011" i="4"/>
  <c r="B1011" i="4" s="1" a="1"/>
  <c r="B1011" i="4" s="1"/>
  <c r="H1011" i="4" s="1"/>
  <c r="K942" i="4"/>
  <c r="B942" i="4" s="1" a="1"/>
  <c r="B942" i="4" s="1"/>
  <c r="H942" i="4" s="1"/>
  <c r="B190" i="4" a="1"/>
  <c r="B190" i="4" s="1"/>
  <c r="H190" i="4" s="1"/>
  <c r="K465" i="4"/>
  <c r="B465" i="4" s="1" a="1"/>
  <c r="B465" i="4" s="1"/>
  <c r="H465" i="4" s="1"/>
  <c r="B544" i="4" a="1"/>
  <c r="B544" i="4" s="1"/>
  <c r="H544" i="4" s="1"/>
  <c r="K754" i="4"/>
  <c r="B754" i="4" s="1" a="1"/>
  <c r="B754" i="4" s="1"/>
  <c r="H754" i="4" s="1"/>
  <c r="K672" i="4"/>
  <c r="B672" i="4" s="1" a="1"/>
  <c r="B672" i="4" s="1"/>
  <c r="H672" i="4" s="1"/>
  <c r="K729" i="4"/>
  <c r="B729" i="4" s="1" a="1"/>
  <c r="B729" i="4" s="1"/>
  <c r="H729" i="4" s="1"/>
  <c r="K393" i="4"/>
  <c r="B393" i="4" s="1" a="1"/>
  <c r="B393" i="4" s="1"/>
  <c r="H393" i="4" s="1"/>
  <c r="K1148" i="4"/>
  <c r="B1148" i="4" s="1" a="1"/>
  <c r="B1148" i="4" s="1"/>
  <c r="H1148" i="4" s="1"/>
  <c r="K940" i="4"/>
  <c r="B940" i="4" s="1" a="1"/>
  <c r="B940" i="4" s="1"/>
  <c r="H940" i="4" s="1"/>
  <c r="K777" i="4"/>
  <c r="B777" i="4" s="1" a="1"/>
  <c r="B777" i="4" s="1"/>
  <c r="H777" i="4" s="1"/>
  <c r="K272" i="4"/>
  <c r="B272" i="4" s="1" a="1"/>
  <c r="B272" i="4" s="1"/>
  <c r="H272" i="4" s="1"/>
  <c r="B550" i="4" a="1"/>
  <c r="B550" i="4" s="1"/>
  <c r="H550" i="4" s="1"/>
  <c r="K32" i="4"/>
  <c r="B32" i="4" s="1" a="1"/>
  <c r="B32" i="4" s="1"/>
  <c r="H32" i="4" s="1"/>
  <c r="K885" i="4"/>
  <c r="B885" i="4" s="1" a="1"/>
  <c r="B885" i="4" s="1"/>
  <c r="H885" i="4" s="1"/>
  <c r="B12" i="4" a="1"/>
  <c r="B12" i="4" s="1"/>
  <c r="H12" i="4" s="1"/>
  <c r="I12" i="4" s="1"/>
  <c r="B676" i="4" a="1"/>
  <c r="B676" i="4" s="1"/>
  <c r="H676" i="4" s="1"/>
  <c r="B653" i="4" a="1"/>
  <c r="B653" i="4" s="1"/>
  <c r="H653" i="4" s="1"/>
  <c r="B609" i="4" a="1"/>
  <c r="B609" i="4" s="1"/>
  <c r="H609" i="4" s="1"/>
  <c r="K1026" i="4"/>
  <c r="B1026" i="4" s="1" a="1"/>
  <c r="B1026" i="4" s="1"/>
  <c r="H1026" i="4" s="1"/>
  <c r="I1026" i="4" s="1"/>
  <c r="K161" i="4"/>
  <c r="B161" i="4" s="1" a="1"/>
  <c r="B161" i="4" s="1"/>
  <c r="H161" i="4" s="1"/>
  <c r="K45" i="4"/>
  <c r="B45" i="4" s="1" a="1"/>
  <c r="B45" i="4" s="1"/>
  <c r="H45" i="4" s="1"/>
  <c r="B129" i="4" a="1"/>
  <c r="B129" i="4" s="1"/>
  <c r="H129" i="4" s="1"/>
  <c r="K341" i="4"/>
  <c r="B341" i="4" s="1" a="1"/>
  <c r="B341" i="4" s="1"/>
  <c r="H341" i="4" s="1"/>
  <c r="K802" i="4"/>
  <c r="B802" i="4" s="1" a="1"/>
  <c r="B802" i="4" s="1"/>
  <c r="H802" i="4" s="1"/>
  <c r="K857" i="4"/>
  <c r="B857" i="4" s="1" a="1"/>
  <c r="B857" i="4" s="1"/>
  <c r="H857" i="4" s="1"/>
  <c r="B695" i="4" a="1"/>
  <c r="B695" i="4" s="1"/>
  <c r="H695" i="4" s="1"/>
  <c r="K769" i="4"/>
  <c r="B769" i="4" s="1" a="1"/>
  <c r="B769" i="4" s="1"/>
  <c r="H769" i="4" s="1"/>
  <c r="K947" i="4"/>
  <c r="B947" i="4" s="1" a="1"/>
  <c r="B947" i="4" s="1"/>
  <c r="H947" i="4" s="1"/>
  <c r="K359" i="4"/>
  <c r="B359" i="4" s="1" a="1"/>
  <c r="B359" i="4" s="1"/>
  <c r="H359" i="4" s="1"/>
  <c r="K484" i="4"/>
  <c r="B484" i="4" s="1" a="1"/>
  <c r="B484" i="4" s="1"/>
  <c r="H484" i="4" s="1"/>
  <c r="B1023" i="4" a="1"/>
  <c r="B1023" i="4" s="1"/>
  <c r="H1023" i="4" s="1"/>
  <c r="K91" i="4"/>
  <c r="B91" i="4" s="1" a="1"/>
  <c r="B91" i="4" s="1"/>
  <c r="H91" i="4" s="1"/>
  <c r="K301" i="4"/>
  <c r="B301" i="4" s="1" a="1"/>
  <c r="B301" i="4" s="1"/>
  <c r="H301" i="4" s="1"/>
  <c r="K593" i="4"/>
  <c r="B593" i="4" s="1" a="1"/>
  <c r="B593" i="4" s="1"/>
  <c r="H593" i="4" s="1"/>
  <c r="K29" i="4"/>
  <c r="B29" i="4" s="1" a="1"/>
  <c r="B29" i="4" s="1"/>
  <c r="H29" i="4" s="1"/>
  <c r="I29" i="4" s="1"/>
  <c r="K82" i="4"/>
  <c r="B82" i="4" s="1" a="1"/>
  <c r="B82" i="4" s="1"/>
  <c r="H82" i="4" s="1"/>
  <c r="K890" i="4"/>
  <c r="B890" i="4" s="1" a="1"/>
  <c r="B890" i="4" s="1"/>
  <c r="H890" i="4" s="1"/>
  <c r="K655" i="4"/>
  <c r="B655" i="4" s="1" a="1"/>
  <c r="B655" i="4" s="1"/>
  <c r="H655" i="4" s="1"/>
  <c r="K751" i="4"/>
  <c r="B751" i="4" s="1" a="1"/>
  <c r="B751" i="4" s="1"/>
  <c r="H751" i="4" s="1"/>
  <c r="B578" i="4" a="1"/>
  <c r="B578" i="4" s="1"/>
  <c r="H578" i="4" s="1"/>
  <c r="K632" i="4"/>
  <c r="B632" i="4" s="1" a="1"/>
  <c r="B632" i="4" s="1"/>
  <c r="H632" i="4" s="1"/>
  <c r="K401" i="4"/>
  <c r="B401" i="4" s="1" a="1"/>
  <c r="B401" i="4" s="1"/>
  <c r="H401" i="4" s="1"/>
  <c r="K245" i="4"/>
  <c r="B245" i="4" s="1" a="1"/>
  <c r="B245" i="4" s="1"/>
  <c r="H245" i="4" s="1"/>
  <c r="K410" i="4"/>
  <c r="B410" i="4" s="1" a="1"/>
  <c r="B410" i="4" s="1"/>
  <c r="H410" i="4" s="1"/>
  <c r="I410" i="4" s="1"/>
  <c r="K574" i="4"/>
  <c r="B574" i="4" s="1" a="1"/>
  <c r="B574" i="4" s="1"/>
  <c r="H574" i="4" s="1"/>
  <c r="K537" i="4"/>
  <c r="B537" i="4" s="1" a="1"/>
  <c r="B537" i="4" s="1"/>
  <c r="H537" i="4" s="1"/>
  <c r="K704" i="4"/>
  <c r="B704" i="4" s="1" a="1"/>
  <c r="B704" i="4" s="1"/>
  <c r="H704" i="4" s="1"/>
  <c r="K347" i="4"/>
  <c r="B347" i="4" s="1" a="1"/>
  <c r="B347" i="4" s="1"/>
  <c r="H347" i="4" s="1"/>
  <c r="K76" i="4"/>
  <c r="B76" i="4" s="1" a="1"/>
  <c r="B76" i="4" s="1"/>
  <c r="H76" i="4" s="1"/>
  <c r="K556" i="4"/>
  <c r="B556" i="4" s="1" a="1"/>
  <c r="B556" i="4" s="1"/>
  <c r="H556" i="4" s="1"/>
  <c r="K1259" i="4"/>
  <c r="B1259" i="4" s="1" a="1"/>
  <c r="B1259" i="4" s="1"/>
  <c r="H1259" i="4" s="1"/>
  <c r="K43" i="4"/>
  <c r="B43" i="4" s="1" a="1"/>
  <c r="B43" i="4" s="1"/>
  <c r="H43" i="4" s="1"/>
  <c r="K1087" i="4"/>
  <c r="B1087" i="4" s="1" a="1"/>
  <c r="B1087" i="4" s="1"/>
  <c r="H1087" i="4" s="1"/>
  <c r="K589" i="4"/>
  <c r="B589" i="4" s="1" a="1"/>
  <c r="B589" i="4" s="1"/>
  <c r="H589" i="4" s="1"/>
  <c r="K239" i="4"/>
  <c r="B239" i="4" s="1" a="1"/>
  <c r="B239" i="4" s="1"/>
  <c r="H239" i="4" s="1"/>
  <c r="B1254" i="4" a="1"/>
  <c r="B1254" i="4" s="1"/>
  <c r="H1254" i="4" s="1"/>
  <c r="K150" i="4"/>
  <c r="B150" i="4" s="1" a="1"/>
  <c r="B150" i="4" s="1"/>
  <c r="H150" i="4" s="1"/>
  <c r="I517" i="4"/>
  <c r="I134" i="4"/>
  <c r="K395" i="4"/>
  <c r="B395" i="4" s="1" a="1"/>
  <c r="B395" i="4" s="1"/>
  <c r="H395" i="4" s="1"/>
  <c r="B293" i="4" a="1"/>
  <c r="B293" i="4" s="1"/>
  <c r="H293" i="4" s="1"/>
  <c r="K28" i="4"/>
  <c r="B28" i="4" s="1" a="1"/>
  <c r="B28" i="4" s="1"/>
  <c r="H28" i="4" s="1"/>
  <c r="K1189" i="4"/>
  <c r="B1189" i="4" s="1" a="1"/>
  <c r="B1189" i="4" s="1"/>
  <c r="H1189" i="4" s="1"/>
  <c r="K443" i="4"/>
  <c r="B443" i="4" s="1" a="1"/>
  <c r="B443" i="4" s="1"/>
  <c r="H443" i="4" s="1"/>
  <c r="B568" i="4" a="1"/>
  <c r="B568" i="4" s="1"/>
  <c r="H568" i="4" s="1"/>
  <c r="I568" i="4" s="1"/>
  <c r="B455" i="4" a="1"/>
  <c r="B455" i="4" s="1"/>
  <c r="H455" i="4" s="1"/>
  <c r="K191" i="4"/>
  <c r="B191" i="4" s="1" a="1"/>
  <c r="B191" i="4" s="1"/>
  <c r="H191" i="4" s="1"/>
  <c r="K64" i="4"/>
  <c r="B64" i="4" s="1" a="1"/>
  <c r="B64" i="4" s="1"/>
  <c r="H64" i="4" s="1"/>
  <c r="B996" i="4" a="1"/>
  <c r="B996" i="4" s="1"/>
  <c r="H996" i="4" s="1"/>
  <c r="B586" i="4" a="1"/>
  <c r="B586" i="4" s="1"/>
  <c r="H586" i="4" s="1"/>
  <c r="K629" i="4"/>
  <c r="B629" i="4" s="1" a="1"/>
  <c r="B629" i="4" s="1"/>
  <c r="H629" i="4" s="1"/>
  <c r="K872" i="4"/>
  <c r="B872" i="4" s="1" a="1"/>
  <c r="B872" i="4" s="1"/>
  <c r="H872" i="4" s="1"/>
  <c r="K1246" i="4"/>
  <c r="B1246" i="4" s="1" a="1"/>
  <c r="B1246" i="4" s="1"/>
  <c r="H1246" i="4" s="1"/>
  <c r="K579" i="4"/>
  <c r="B579" i="4" s="1" a="1"/>
  <c r="B579" i="4" s="1"/>
  <c r="H579" i="4" s="1"/>
  <c r="K103" i="4"/>
  <c r="B103" i="4" s="1" a="1"/>
  <c r="B103" i="4" s="1"/>
  <c r="H103" i="4" s="1"/>
  <c r="B432" i="4" a="1"/>
  <c r="B432" i="4" s="1"/>
  <c r="H432" i="4" s="1"/>
  <c r="I432" i="4" s="1"/>
  <c r="K1060" i="4"/>
  <c r="B1060" i="4" s="1" a="1"/>
  <c r="B1060" i="4" s="1"/>
  <c r="H1060" i="4" s="1"/>
  <c r="B643" i="4" a="1"/>
  <c r="B643" i="4" s="1"/>
  <c r="H643" i="4" s="1"/>
  <c r="K477" i="4"/>
  <c r="B477" i="4" s="1" a="1"/>
  <c r="B477" i="4" s="1"/>
  <c r="H477" i="4" s="1"/>
  <c r="K459" i="4"/>
  <c r="B459" i="4" s="1" a="1"/>
  <c r="B459" i="4" s="1"/>
  <c r="H459" i="4" s="1"/>
  <c r="K106" i="4"/>
  <c r="B106" i="4" s="1" a="1"/>
  <c r="B106" i="4" s="1"/>
  <c r="H106" i="4" s="1"/>
  <c r="I106" i="4" s="1"/>
  <c r="K219" i="4"/>
  <c r="B219" i="4" s="1" a="1"/>
  <c r="B219" i="4" s="1"/>
  <c r="H219" i="4" s="1"/>
  <c r="I219" i="4" s="1"/>
  <c r="K1002" i="4"/>
  <c r="B1002" i="4" s="1" a="1"/>
  <c r="B1002" i="4" s="1"/>
  <c r="H1002" i="4" s="1"/>
  <c r="K1001" i="4"/>
  <c r="B1001" i="4" s="1" a="1"/>
  <c r="B1001" i="4" s="1"/>
  <c r="H1001" i="4" s="1"/>
  <c r="K96" i="4"/>
  <c r="B96" i="4" s="1" a="1"/>
  <c r="B96" i="4" s="1"/>
  <c r="H96" i="4" s="1"/>
  <c r="K381" i="4"/>
  <c r="B381" i="4" s="1" a="1"/>
  <c r="B381" i="4" s="1"/>
  <c r="H381" i="4" s="1"/>
  <c r="B1191" i="4" a="1"/>
  <c r="B1191" i="4" s="1"/>
  <c r="H1191" i="4" s="1"/>
  <c r="K846" i="4"/>
  <c r="B846" i="4" s="1" a="1"/>
  <c r="B846" i="4" s="1"/>
  <c r="H846" i="4" s="1"/>
  <c r="K594" i="4"/>
  <c r="B594" i="4" s="1" a="1"/>
  <c r="B594" i="4" s="1"/>
  <c r="H594" i="4" s="1"/>
  <c r="K246" i="4"/>
  <c r="B246" i="4" s="1" a="1"/>
  <c r="B246" i="4" s="1"/>
  <c r="H246" i="4" s="1"/>
  <c r="K790" i="4"/>
  <c r="B790" i="4" s="1" a="1"/>
  <c r="B790" i="4" s="1"/>
  <c r="H790" i="4" s="1"/>
  <c r="I865" i="4"/>
  <c r="I553" i="4"/>
  <c r="B160" i="4" a="1"/>
  <c r="B160" i="4" s="1"/>
  <c r="H160" i="4" s="1"/>
  <c r="K702" i="4"/>
  <c r="B702" i="4" s="1" a="1"/>
  <c r="B702" i="4" s="1"/>
  <c r="H702" i="4" s="1"/>
  <c r="K233" i="4"/>
  <c r="B233" i="4" s="1" a="1"/>
  <c r="B233" i="4" s="1"/>
  <c r="H233" i="4" s="1"/>
  <c r="I844" i="4"/>
  <c r="I367" i="4"/>
  <c r="K101" i="4"/>
  <c r="B101" i="4" s="1" a="1"/>
  <c r="B101" i="4" s="1"/>
  <c r="H101" i="4" s="1"/>
  <c r="K1181" i="4"/>
  <c r="B1181" i="4" s="1" a="1"/>
  <c r="B1181" i="4" s="1"/>
  <c r="H1181" i="4" s="1"/>
  <c r="K185" i="4"/>
  <c r="B185" i="4" s="1" a="1"/>
  <c r="B185" i="4" s="1"/>
  <c r="H185" i="4" s="1"/>
  <c r="I185" i="4" s="1"/>
  <c r="K734" i="4"/>
  <c r="B734" i="4" s="1" a="1"/>
  <c r="B734" i="4" s="1"/>
  <c r="H734" i="4" s="1"/>
  <c r="K196" i="4"/>
  <c r="B196" i="4" s="1" a="1"/>
  <c r="B196" i="4" s="1"/>
  <c r="H196" i="4" s="1"/>
  <c r="B644" i="4" a="1"/>
  <c r="B644" i="4" s="1"/>
  <c r="H644" i="4" s="1"/>
  <c r="K94" i="4"/>
  <c r="B94" i="4" s="1" a="1"/>
  <c r="B94" i="4" s="1"/>
  <c r="H94" i="4" s="1"/>
  <c r="B1111" i="4" a="1"/>
  <c r="B1111" i="4" s="1"/>
  <c r="H1111" i="4" s="1"/>
  <c r="K690" i="4"/>
  <c r="B690" i="4" s="1" a="1"/>
  <c r="B690" i="4" s="1"/>
  <c r="H690" i="4" s="1"/>
  <c r="K243" i="4"/>
  <c r="B243" i="4" s="1" a="1"/>
  <c r="B243" i="4" s="1"/>
  <c r="H243" i="4" s="1"/>
  <c r="K699" i="4"/>
  <c r="B699" i="4" s="1" a="1"/>
  <c r="B699" i="4" s="1"/>
  <c r="H699" i="4" s="1"/>
  <c r="B678" i="4" a="1"/>
  <c r="B678" i="4" s="1"/>
  <c r="H678" i="4" s="1"/>
  <c r="K1099" i="4"/>
  <c r="B1099" i="4" s="1" a="1"/>
  <c r="B1099" i="4" s="1"/>
  <c r="H1099" i="4" s="1"/>
  <c r="K839" i="4"/>
  <c r="B839" i="4" s="1" a="1"/>
  <c r="B839" i="4" s="1"/>
  <c r="H839" i="4" s="1"/>
  <c r="B182" i="4" a="1"/>
  <c r="B182" i="4" s="1"/>
  <c r="H182" i="4" s="1"/>
  <c r="K1154" i="4"/>
  <c r="B1154" i="4" s="1" a="1"/>
  <c r="B1154" i="4" s="1"/>
  <c r="H1154" i="4" s="1"/>
  <c r="K685" i="4"/>
  <c r="B685" i="4" s="1" a="1"/>
  <c r="B685" i="4" s="1"/>
  <c r="H685" i="4" s="1"/>
  <c r="B226" i="4" a="1"/>
  <c r="B226" i="4" s="1"/>
  <c r="H226" i="4" s="1"/>
  <c r="K446" i="4"/>
  <c r="B446" i="4" s="1" a="1"/>
  <c r="B446" i="4" s="1"/>
  <c r="H446" i="4" s="1"/>
  <c r="K1147" i="4"/>
  <c r="B1147" i="4" s="1" a="1"/>
  <c r="B1147" i="4" s="1"/>
  <c r="H1147" i="4" s="1"/>
  <c r="K838" i="4"/>
  <c r="B838" i="4" s="1" a="1"/>
  <c r="B838" i="4" s="1"/>
  <c r="H838" i="4" s="1"/>
  <c r="B500" i="4" a="1"/>
  <c r="B500" i="4" s="1"/>
  <c r="H500" i="4" s="1"/>
  <c r="K87" i="4"/>
  <c r="B87" i="4" s="1" a="1"/>
  <c r="B87" i="4" s="1"/>
  <c r="H87" i="4" s="1"/>
  <c r="K211" i="4"/>
  <c r="B211" i="4" s="1" a="1"/>
  <c r="B211" i="4" s="1"/>
  <c r="H211" i="4" s="1"/>
  <c r="I1029" i="4"/>
  <c r="I985" i="4"/>
  <c r="K601" i="4"/>
  <c r="B601" i="4" s="1" a="1"/>
  <c r="B601" i="4" s="1"/>
  <c r="H601" i="4" s="1"/>
  <c r="K547" i="4"/>
  <c r="B547" i="4" s="1" a="1"/>
  <c r="B547" i="4" s="1"/>
  <c r="H547" i="4" s="1"/>
  <c r="K709" i="4"/>
  <c r="B709" i="4" s="1" a="1"/>
  <c r="B709" i="4" s="1"/>
  <c r="H709" i="4" s="1"/>
  <c r="K602" i="4"/>
  <c r="B602" i="4" s="1" a="1"/>
  <c r="B602" i="4" s="1"/>
  <c r="H602" i="4" s="1"/>
  <c r="K1036" i="4"/>
  <c r="B1036" i="4" s="1" a="1"/>
  <c r="B1036" i="4" s="1"/>
  <c r="H1036" i="4" s="1"/>
  <c r="I406" i="4"/>
  <c r="I132" i="4"/>
  <c r="I70" i="4"/>
  <c r="I357" i="4"/>
  <c r="I63" i="4"/>
  <c r="K1197" i="4"/>
  <c r="B1197" i="4" s="1" a="1"/>
  <c r="B1197" i="4" s="1"/>
  <c r="H1197" i="4" s="1"/>
  <c r="K1104" i="4"/>
  <c r="B1104" i="4" s="1" a="1"/>
  <c r="B1104" i="4" s="1"/>
  <c r="H1104" i="4" s="1"/>
  <c r="K426" i="4"/>
  <c r="B426" i="4" s="1" a="1"/>
  <c r="B426" i="4" s="1"/>
  <c r="H426" i="4" s="1"/>
  <c r="K403" i="4"/>
  <c r="B403" i="4" s="1" a="1"/>
  <c r="B403" i="4" s="1"/>
  <c r="H403" i="4" s="1"/>
  <c r="K990" i="4"/>
  <c r="B990" i="4" s="1" a="1"/>
  <c r="B990" i="4" s="1"/>
  <c r="H990" i="4" s="1"/>
  <c r="K389" i="4"/>
  <c r="B389" i="4" s="1" a="1"/>
  <c r="B389" i="4" s="1"/>
  <c r="H389" i="4" s="1"/>
  <c r="I586" i="4"/>
  <c r="I180" i="4"/>
  <c r="K457" i="4"/>
  <c r="B457" i="4" s="1" a="1"/>
  <c r="B457" i="4" s="1"/>
  <c r="H457" i="4" s="1"/>
  <c r="K928" i="4"/>
  <c r="B928" i="4" s="1" a="1"/>
  <c r="B928" i="4" s="1"/>
  <c r="H928" i="4" s="1"/>
  <c r="K774" i="4"/>
  <c r="B774" i="4" s="1" a="1"/>
  <c r="B774" i="4" s="1"/>
  <c r="H774" i="4" s="1"/>
  <c r="K679" i="4"/>
  <c r="B679" i="4" s="1" a="1"/>
  <c r="B679" i="4" s="1"/>
  <c r="H679" i="4" s="1"/>
  <c r="K910" i="4"/>
  <c r="B910" i="4" s="1" a="1"/>
  <c r="B910" i="4" s="1"/>
  <c r="H910" i="4" s="1"/>
  <c r="K974" i="4"/>
  <c r="B974" i="4" s="1" a="1"/>
  <c r="B974" i="4" s="1"/>
  <c r="H974" i="4" s="1"/>
  <c r="K386" i="4"/>
  <c r="B386" i="4" s="1" a="1"/>
  <c r="B386" i="4" s="1"/>
  <c r="H386" i="4" s="1"/>
  <c r="K721" i="4"/>
  <c r="B721" i="4" s="1" a="1"/>
  <c r="B721" i="4" s="1"/>
  <c r="H721" i="4" s="1"/>
  <c r="K253" i="4"/>
  <c r="B253" i="4" s="1" a="1"/>
  <c r="B253" i="4" s="1"/>
  <c r="H253" i="4" s="1"/>
  <c r="K92" i="4"/>
  <c r="B92" i="4" s="1" a="1"/>
  <c r="B92" i="4" s="1"/>
  <c r="H92" i="4" s="1"/>
  <c r="I995" i="4"/>
  <c r="I941" i="4"/>
  <c r="K635" i="4"/>
  <c r="B635" i="4" s="1" a="1"/>
  <c r="B635" i="4" s="1"/>
  <c r="H635" i="4" s="1"/>
  <c r="K646" i="4"/>
  <c r="B646" i="4" s="1" a="1"/>
  <c r="B646" i="4" s="1"/>
  <c r="H646" i="4" s="1"/>
  <c r="K42" i="4"/>
  <c r="B42" i="4" s="1" a="1"/>
  <c r="B42" i="4" s="1"/>
  <c r="H42" i="4" s="1"/>
  <c r="K524" i="4"/>
  <c r="B524" i="4" s="1" a="1"/>
  <c r="B524" i="4" s="1"/>
  <c r="H524" i="4" s="1"/>
  <c r="K963" i="4"/>
  <c r="B963" i="4" s="1" a="1"/>
  <c r="B963" i="4" s="1"/>
  <c r="H963" i="4" s="1"/>
  <c r="I1070" i="4" s="1"/>
  <c r="K733" i="4"/>
  <c r="B733" i="4" s="1" a="1"/>
  <c r="B733" i="4" s="1"/>
  <c r="H733" i="4" s="1"/>
  <c r="K192" i="4"/>
  <c r="B192" i="4" s="1" a="1"/>
  <c r="B192" i="4" s="1"/>
  <c r="H192" i="4" s="1"/>
  <c r="K427" i="4"/>
  <c r="B427" i="4" s="1" a="1"/>
  <c r="B427" i="4" s="1"/>
  <c r="H427" i="4" s="1"/>
  <c r="K109" i="4"/>
  <c r="B109" i="4" s="1" a="1"/>
  <c r="B109" i="4" s="1"/>
  <c r="H109" i="4" s="1"/>
  <c r="K542" i="4"/>
  <c r="B542" i="4" s="1" a="1"/>
  <c r="B542" i="4" s="1"/>
  <c r="H542" i="4" s="1"/>
  <c r="K290" i="4"/>
  <c r="B290" i="4" s="1" a="1"/>
  <c r="B290" i="4" s="1"/>
  <c r="H290" i="4" s="1"/>
  <c r="K565" i="4"/>
  <c r="B565" i="4" s="1" a="1"/>
  <c r="B565" i="4" s="1"/>
  <c r="H565" i="4" s="1"/>
  <c r="I1158" i="4"/>
  <c r="I989" i="4"/>
  <c r="B1212" i="4" a="1"/>
  <c r="B1212" i="4" s="1"/>
  <c r="H1212" i="4" s="1"/>
  <c r="K135" i="4"/>
  <c r="B135" i="4" s="1" a="1"/>
  <c r="B135" i="4" s="1"/>
  <c r="H135" i="4" s="1"/>
  <c r="B821" i="4" a="1"/>
  <c r="B821" i="4" s="1"/>
  <c r="H821" i="4" s="1"/>
  <c r="K1172" i="4"/>
  <c r="B1172" i="4" s="1" a="1"/>
  <c r="B1172" i="4" s="1"/>
  <c r="H1172" i="4" s="1"/>
  <c r="I1172" i="4" s="1"/>
  <c r="K1030" i="4"/>
  <c r="B1030" i="4" s="1" a="1"/>
  <c r="B1030" i="4" s="1"/>
  <c r="H1030" i="4" s="1"/>
  <c r="K993" i="4"/>
  <c r="B993" i="4" s="1" a="1"/>
  <c r="B993" i="4" s="1"/>
  <c r="H993" i="4" s="1"/>
  <c r="B1258" i="4" a="1"/>
  <c r="B1258" i="4" s="1"/>
  <c r="H1258" i="4" s="1"/>
  <c r="K49" i="4"/>
  <c r="B49" i="4" s="1" a="1"/>
  <c r="B49" i="4" s="1"/>
  <c r="H49" i="4" s="1"/>
  <c r="B1077" i="4" a="1"/>
  <c r="B1077" i="4" s="1"/>
  <c r="H1077" i="4" s="1"/>
  <c r="K336" i="4"/>
  <c r="B336" i="4" s="1" a="1"/>
  <c r="B336" i="4" s="1"/>
  <c r="H336" i="4" s="1"/>
  <c r="B357" i="4" a="1"/>
  <c r="B357" i="4" s="1"/>
  <c r="H357" i="4" s="1"/>
  <c r="I355" i="4" s="1"/>
  <c r="K397" i="4"/>
  <c r="B397" i="4" s="1" a="1"/>
  <c r="B397" i="4" s="1"/>
  <c r="H397" i="4" s="1"/>
  <c r="K1141" i="4"/>
  <c r="B1141" i="4" s="1" a="1"/>
  <c r="B1141" i="4" s="1"/>
  <c r="H1141" i="4" s="1"/>
  <c r="B47" i="4" a="1"/>
  <c r="B47" i="4" s="1"/>
  <c r="H47" i="4" s="1"/>
  <c r="B897" i="4" a="1"/>
  <c r="B897" i="4" s="1"/>
  <c r="H897" i="4" s="1"/>
  <c r="K1055" i="4"/>
  <c r="B1055" i="4" s="1" a="1"/>
  <c r="B1055" i="4" s="1"/>
  <c r="H1055" i="4" s="1"/>
  <c r="B1070" i="4" a="1"/>
  <c r="B1070" i="4" s="1"/>
  <c r="H1070" i="4" s="1"/>
  <c r="B1058" i="4" a="1"/>
  <c r="B1058" i="4" s="1"/>
  <c r="H1058" i="4" s="1"/>
  <c r="B1218" i="4" a="1"/>
  <c r="B1218" i="4" s="1"/>
  <c r="H1218" i="4" s="1"/>
  <c r="B680" i="4" a="1"/>
  <c r="B680" i="4" s="1"/>
  <c r="H680" i="4" s="1"/>
  <c r="K650" i="4"/>
  <c r="B650" i="4" s="1" a="1"/>
  <c r="B650" i="4" s="1"/>
  <c r="H650" i="4" s="1"/>
  <c r="K1097" i="4"/>
  <c r="B1097" i="4" s="1" a="1"/>
  <c r="B1097" i="4" s="1"/>
  <c r="H1097" i="4" s="1"/>
  <c r="K41" i="4"/>
  <c r="B41" i="4" s="1" a="1"/>
  <c r="B41" i="4" s="1"/>
  <c r="H41" i="4" s="1"/>
  <c r="K624" i="4"/>
  <c r="B624" i="4" s="1" a="1"/>
  <c r="B624" i="4" s="1"/>
  <c r="H624" i="4" s="1"/>
  <c r="K855" i="4"/>
  <c r="B855" i="4" s="1" a="1"/>
  <c r="B855" i="4" s="1"/>
  <c r="H855" i="4" s="1"/>
  <c r="B888" i="4" a="1"/>
  <c r="B888" i="4" s="1"/>
  <c r="H888" i="4" s="1"/>
  <c r="I888" i="4" s="1"/>
  <c r="K145" i="4"/>
  <c r="B145" i="4" s="1" a="1"/>
  <c r="B145" i="4" s="1"/>
  <c r="H145" i="4" s="1"/>
  <c r="K719" i="4"/>
  <c r="B719" i="4" s="1" a="1"/>
  <c r="B719" i="4" s="1"/>
  <c r="H719" i="4" s="1"/>
  <c r="K909" i="4"/>
  <c r="B909" i="4" s="1" a="1"/>
  <c r="B909" i="4" s="1"/>
  <c r="H909" i="4" s="1"/>
  <c r="K1123" i="4"/>
  <c r="B1123" i="4" s="1" a="1"/>
  <c r="B1123" i="4" s="1"/>
  <c r="H1123" i="4" s="1"/>
  <c r="K1027" i="4"/>
  <c r="B1027" i="4" s="1" a="1"/>
  <c r="B1027" i="4" s="1"/>
  <c r="H1027" i="4" s="1"/>
  <c r="B198" i="4" a="1"/>
  <c r="B198" i="4" s="1"/>
  <c r="H198" i="4" s="1"/>
  <c r="K869" i="4"/>
  <c r="B869" i="4" s="1" a="1"/>
  <c r="B869" i="4" s="1"/>
  <c r="H869" i="4" s="1"/>
  <c r="K511" i="4"/>
  <c r="B511" i="4" s="1" a="1"/>
  <c r="B511" i="4" s="1"/>
  <c r="H511" i="4" s="1"/>
  <c r="I17" i="4"/>
  <c r="I18" i="4"/>
  <c r="I19" i="4"/>
  <c r="K1047" i="4"/>
  <c r="B1047" i="4" s="1" a="1"/>
  <c r="B1047" i="4" s="1"/>
  <c r="H1047" i="4" s="1"/>
  <c r="K784" i="4"/>
  <c r="B784" i="4" s="1" a="1"/>
  <c r="B784" i="4" s="1"/>
  <c r="H784" i="4" s="1"/>
  <c r="K760" i="4"/>
  <c r="B760" i="4" s="1" a="1"/>
  <c r="B760" i="4" s="1"/>
  <c r="H760" i="4" s="1"/>
  <c r="K1092" i="4"/>
  <c r="B1092" i="4" s="1" a="1"/>
  <c r="B1092" i="4" s="1"/>
  <c r="H1092" i="4" s="1"/>
  <c r="I853" i="4"/>
  <c r="I543" i="4"/>
  <c r="H48" i="9"/>
  <c r="B188" i="4" a="1"/>
  <c r="B188" i="4" s="1"/>
  <c r="H188" i="4" s="1"/>
  <c r="K387" i="4"/>
  <c r="B387" i="4" s="1" a="1"/>
  <c r="B387" i="4" s="1"/>
  <c r="H387" i="4" s="1"/>
  <c r="B1179" i="4" a="1"/>
  <c r="B1179" i="4" s="1"/>
  <c r="H1179" i="4" s="1"/>
  <c r="B787" i="4" a="1"/>
  <c r="B787" i="4" s="1"/>
  <c r="H787" i="4" s="1"/>
  <c r="K1232" i="4"/>
  <c r="B1232" i="4" s="1" a="1"/>
  <c r="B1232" i="4" s="1"/>
  <c r="H1232" i="4" s="1"/>
  <c r="K288" i="4"/>
  <c r="B288" i="4" s="1" a="1"/>
  <c r="B288" i="4" s="1"/>
  <c r="H288" i="4" s="1"/>
  <c r="B1012" i="4" a="1"/>
  <c r="B1012" i="4" s="1"/>
  <c r="H1012" i="4" s="1"/>
  <c r="B334" i="4" a="1"/>
  <c r="B334" i="4" s="1"/>
  <c r="H334" i="4" s="1"/>
  <c r="K945" i="4"/>
  <c r="B945" i="4" s="1" a="1"/>
  <c r="B945" i="4" s="1"/>
  <c r="H945" i="4" s="1"/>
  <c r="K27" i="4"/>
  <c r="B27" i="4" s="1" a="1"/>
  <c r="B27" i="4" s="1"/>
  <c r="H27" i="4" s="1"/>
  <c r="K472" i="4"/>
  <c r="B472" i="4" s="1" a="1"/>
  <c r="B472" i="4" s="1"/>
  <c r="H472" i="4" s="1"/>
  <c r="K1162" i="4"/>
  <c r="B1162" i="4" s="1" a="1"/>
  <c r="B1162" i="4" s="1"/>
  <c r="H1162" i="4" s="1"/>
  <c r="B1129" i="4" a="1"/>
  <c r="B1129" i="4" s="1"/>
  <c r="H1129" i="4" s="1"/>
  <c r="K557" i="4"/>
  <c r="B557" i="4" s="1" a="1"/>
  <c r="B557" i="4" s="1"/>
  <c r="H557" i="4" s="1"/>
  <c r="K604" i="4"/>
  <c r="B604" i="4" s="1" a="1"/>
  <c r="B604" i="4" s="1"/>
  <c r="H604" i="4" s="1"/>
  <c r="K298" i="4"/>
  <c r="B298" i="4" s="1" a="1"/>
  <c r="B298" i="4" s="1"/>
  <c r="H298" i="4" s="1"/>
  <c r="K706" i="4"/>
  <c r="B706" i="4" s="1" a="1"/>
  <c r="B706" i="4" s="1"/>
  <c r="H706" i="4" s="1"/>
  <c r="I706" i="4" s="1"/>
  <c r="K1157" i="4"/>
  <c r="B1157" i="4" s="1" a="1"/>
  <c r="B1157" i="4" s="1"/>
  <c r="H1157" i="4" s="1"/>
  <c r="I1157" i="4" s="1"/>
  <c r="K1151" i="4"/>
  <c r="B1151" i="4" s="1" a="1"/>
  <c r="B1151" i="4" s="1"/>
  <c r="H1151" i="4" s="1"/>
  <c r="K15" i="4"/>
  <c r="B15" i="4" s="1" a="1"/>
  <c r="B15" i="4" s="1"/>
  <c r="H15" i="4" s="1"/>
  <c r="K536" i="4"/>
  <c r="B536" i="4" s="1" a="1"/>
  <c r="B536" i="4" s="1"/>
  <c r="H536" i="4" s="1"/>
  <c r="K527" i="4"/>
  <c r="B527" i="4" s="1" a="1"/>
  <c r="B527" i="4" s="1"/>
  <c r="H527" i="4" s="1"/>
  <c r="K323" i="4"/>
  <c r="B323" i="4" s="1" a="1"/>
  <c r="B323" i="4" s="1"/>
  <c r="H323" i="4" s="1"/>
  <c r="I323" i="4" s="1"/>
  <c r="K168" i="4"/>
  <c r="B168" i="4" s="1" a="1"/>
  <c r="B168" i="4" s="1"/>
  <c r="H168" i="4" s="1"/>
  <c r="I168" i="4" s="1"/>
  <c r="K983" i="4"/>
  <c r="B983" i="4" s="1" a="1"/>
  <c r="B983" i="4" s="1"/>
  <c r="H983" i="4" s="1"/>
  <c r="K194" i="4"/>
  <c r="B194" i="4" s="1" a="1"/>
  <c r="B194" i="4" s="1"/>
  <c r="H194" i="4" s="1"/>
  <c r="K255" i="4"/>
  <c r="B255" i="4" s="1" a="1"/>
  <c r="B255" i="4" s="1"/>
  <c r="H255" i="4" s="1"/>
  <c r="K605" i="4"/>
  <c r="B605" i="4" s="1" a="1"/>
  <c r="B605" i="4" s="1"/>
  <c r="H605" i="4" s="1"/>
  <c r="K623" i="4"/>
  <c r="B623" i="4" s="1" a="1"/>
  <c r="B623" i="4" s="1"/>
  <c r="H623" i="4" s="1"/>
  <c r="K785" i="4"/>
  <c r="B785" i="4" s="1" a="1"/>
  <c r="B785" i="4" s="1"/>
  <c r="H785" i="4" s="1"/>
  <c r="K935" i="4"/>
  <c r="B935" i="4" s="1" a="1"/>
  <c r="B935" i="4" s="1"/>
  <c r="H935" i="4" s="1"/>
  <c r="K546" i="4"/>
  <c r="B546" i="4" s="1" a="1"/>
  <c r="B546" i="4" s="1"/>
  <c r="H546" i="4" s="1"/>
  <c r="K325" i="4"/>
  <c r="B325" i="4" s="1" a="1"/>
  <c r="B325" i="4" s="1"/>
  <c r="H325" i="4" s="1"/>
  <c r="K822" i="4"/>
  <c r="B822" i="4" s="1" a="1"/>
  <c r="B822" i="4" s="1"/>
  <c r="H822" i="4" s="1"/>
  <c r="K186" i="4"/>
  <c r="B186" i="4" s="1" a="1"/>
  <c r="B186" i="4" s="1"/>
  <c r="H186" i="4" s="1"/>
  <c r="K582" i="4"/>
  <c r="B582" i="4" s="1" a="1"/>
  <c r="B582" i="4" s="1"/>
  <c r="H582" i="4" s="1"/>
  <c r="K1208" i="4"/>
  <c r="B1208" i="4" s="1" a="1"/>
  <c r="B1208" i="4" s="1"/>
  <c r="H1208" i="4" s="1"/>
  <c r="K995" i="4"/>
  <c r="B995" i="4" s="1" a="1"/>
  <c r="B995" i="4" s="1"/>
  <c r="H995" i="4" s="1"/>
  <c r="I697" i="4" s="1"/>
  <c r="K474" i="4"/>
  <c r="B474" i="4" s="1" a="1"/>
  <c r="B474" i="4" s="1"/>
  <c r="H474" i="4" s="1"/>
  <c r="I474" i="4" s="1"/>
  <c r="K738" i="4"/>
  <c r="B738" i="4" s="1" a="1"/>
  <c r="B738" i="4" s="1"/>
  <c r="H738" i="4" s="1"/>
  <c r="K513" i="4"/>
  <c r="B513" i="4" s="1" a="1"/>
  <c r="B513" i="4" s="1"/>
  <c r="H513" i="4" s="1"/>
  <c r="K175" i="4"/>
  <c r="B175" i="4" s="1" a="1"/>
  <c r="B175" i="4" s="1"/>
  <c r="H175" i="4" s="1"/>
  <c r="I156" i="4" s="1"/>
  <c r="K803" i="4"/>
  <c r="B803" i="4" s="1" a="1"/>
  <c r="B803" i="4" s="1"/>
  <c r="H803" i="4" s="1"/>
  <c r="K976" i="4"/>
  <c r="B976" i="4" s="1" a="1"/>
  <c r="B976" i="4" s="1"/>
  <c r="H976" i="4" s="1"/>
  <c r="K16" i="4"/>
  <c r="B16" i="4" s="1" a="1"/>
  <c r="B16" i="4" s="1"/>
  <c r="H16" i="4" s="1"/>
  <c r="K1145" i="4"/>
  <c r="B1145" i="4" s="1" a="1"/>
  <c r="B1145" i="4" s="1"/>
  <c r="H1145" i="4" s="1"/>
  <c r="K508" i="4"/>
  <c r="B508" i="4" s="1" a="1"/>
  <c r="B508" i="4" s="1"/>
  <c r="H508" i="4" s="1"/>
  <c r="I1114" i="4"/>
  <c r="I1018" i="4"/>
  <c r="I896" i="4"/>
  <c r="I875" i="4"/>
  <c r="I369" i="4"/>
  <c r="I458" i="4"/>
  <c r="K412" i="4"/>
  <c r="B412" i="4" s="1" a="1"/>
  <c r="B412" i="4" s="1"/>
  <c r="H412" i="4" s="1"/>
  <c r="I346" i="4" s="1"/>
  <c r="K540" i="4"/>
  <c r="B540" i="4" s="1" a="1"/>
  <c r="B540" i="4" s="1"/>
  <c r="H540" i="4" s="1"/>
  <c r="B866" i="4" a="1"/>
  <c r="B866" i="4" s="1"/>
  <c r="H866" i="4" s="1"/>
  <c r="K257" i="4"/>
  <c r="B257" i="4" s="1" a="1"/>
  <c r="B257" i="4" s="1"/>
  <c r="H257" i="4" s="1"/>
  <c r="I272" i="4"/>
  <c r="I175" i="4"/>
  <c r="K563" i="4"/>
  <c r="B563" i="4" s="1" a="1"/>
  <c r="B563" i="4" s="1"/>
  <c r="H563" i="4" s="1"/>
  <c r="K905" i="4"/>
  <c r="B905" i="4" s="1" a="1"/>
  <c r="B905" i="4" s="1"/>
  <c r="H905" i="4" s="1"/>
  <c r="B737" i="4" a="1"/>
  <c r="B737" i="4" s="1"/>
  <c r="H737" i="4" s="1"/>
  <c r="B57" i="4" a="1"/>
  <c r="B57" i="4" s="1"/>
  <c r="H57" i="4" s="1"/>
  <c r="K930" i="4"/>
  <c r="B930" i="4" s="1" a="1"/>
  <c r="B930" i="4" s="1"/>
  <c r="H930" i="4" s="1"/>
  <c r="B1050" i="4" a="1"/>
  <c r="B1050" i="4" s="1"/>
  <c r="H1050" i="4" s="1"/>
  <c r="K621" i="4"/>
  <c r="B621" i="4" s="1" a="1"/>
  <c r="B621" i="4" s="1"/>
  <c r="H621" i="4" s="1"/>
  <c r="I621" i="4" s="1"/>
  <c r="K276" i="4"/>
  <c r="B276" i="4" s="1" a="1"/>
  <c r="B276" i="4" s="1"/>
  <c r="H276" i="4" s="1"/>
  <c r="K717" i="4"/>
  <c r="B717" i="4" s="1" a="1"/>
  <c r="B717" i="4" s="1"/>
  <c r="H717" i="4" s="1"/>
  <c r="K735" i="4"/>
  <c r="B735" i="4" s="1" a="1"/>
  <c r="B735" i="4" s="1"/>
  <c r="H735" i="4" s="1"/>
  <c r="B1062" i="4" a="1"/>
  <c r="B1062" i="4" s="1"/>
  <c r="H1062" i="4" s="1"/>
  <c r="I1062" i="4" s="1"/>
  <c r="K673" i="4"/>
  <c r="B673" i="4" s="1" a="1"/>
  <c r="B673" i="4" s="1"/>
  <c r="H673" i="4" s="1"/>
  <c r="K10" i="4"/>
  <c r="B10" i="4" s="1" a="1"/>
  <c r="B10" i="4" s="1"/>
  <c r="H10" i="4" s="1"/>
  <c r="I10" i="4" s="1"/>
  <c r="B1202" i="4" a="1"/>
  <c r="B1202" i="4" s="1"/>
  <c r="H1202" i="4" s="1"/>
  <c r="B571" i="4" a="1"/>
  <c r="B571" i="4" s="1"/>
  <c r="H571" i="4" s="1"/>
  <c r="B207" i="4" a="1"/>
  <c r="B207" i="4" s="1"/>
  <c r="H207" i="4" s="1"/>
  <c r="K46" i="4"/>
  <c r="B46" i="4" s="1" a="1"/>
  <c r="B46" i="4" s="1"/>
  <c r="H46" i="4" s="1"/>
  <c r="K38" i="4"/>
  <c r="B38" i="4" s="1" a="1"/>
  <c r="B38" i="4" s="1"/>
  <c r="H38" i="4" s="1"/>
  <c r="B759" i="4" a="1"/>
  <c r="B759" i="4" s="1"/>
  <c r="H759" i="4" s="1"/>
  <c r="B781" i="4" a="1"/>
  <c r="B781" i="4" s="1"/>
  <c r="H781" i="4" s="1"/>
  <c r="I781" i="4" s="1"/>
  <c r="K1022" i="4"/>
  <c r="B1022" i="4" s="1" a="1"/>
  <c r="B1022" i="4" s="1"/>
  <c r="H1022" i="4" s="1"/>
  <c r="K906" i="4"/>
  <c r="B906" i="4" s="1" a="1"/>
  <c r="B906" i="4" s="1"/>
  <c r="H906" i="4" s="1"/>
  <c r="B35" i="4" a="1"/>
  <c r="B35" i="4" s="1"/>
  <c r="H35" i="4" s="1"/>
  <c r="B1233" i="4" a="1"/>
  <c r="B1233" i="4" s="1"/>
  <c r="H1233" i="4" s="1"/>
  <c r="I1233" i="4" s="1"/>
  <c r="B224" i="4" a="1"/>
  <c r="B224" i="4" s="1"/>
  <c r="H224" i="4" s="1"/>
  <c r="B1102" i="4" a="1"/>
  <c r="B1102" i="4" s="1"/>
  <c r="H1102" i="4" s="1"/>
  <c r="K899" i="4"/>
  <c r="B899" i="4" s="1" a="1"/>
  <c r="B899" i="4" s="1"/>
  <c r="H899" i="4" s="1"/>
  <c r="K936" i="4"/>
  <c r="B936" i="4" s="1" a="1"/>
  <c r="B936" i="4" s="1"/>
  <c r="H936" i="4" s="1"/>
  <c r="K263" i="4"/>
  <c r="B263" i="4" s="1" a="1"/>
  <c r="B263" i="4" s="1"/>
  <c r="H263" i="4" s="1"/>
  <c r="H53" i="9"/>
  <c r="H52" i="9"/>
  <c r="H51" i="9"/>
  <c r="H50" i="9"/>
  <c r="H49" i="9"/>
  <c r="K1211" i="4"/>
  <c r="B1211" i="4" s="1" a="1"/>
  <c r="B1211" i="4" s="1"/>
  <c r="H1211" i="4" s="1"/>
  <c r="K342" i="4"/>
  <c r="B342" i="4" s="1" a="1"/>
  <c r="B342" i="4" s="1"/>
  <c r="H342" i="4" s="1"/>
  <c r="B588" i="4" a="1"/>
  <c r="B588" i="4" s="1"/>
  <c r="H588" i="4" s="1"/>
  <c r="K950" i="4"/>
  <c r="B950" i="4" s="1" a="1"/>
  <c r="B950" i="4" s="1"/>
  <c r="H950" i="4" s="1"/>
  <c r="K1021" i="4"/>
  <c r="B1021" i="4" s="1" a="1"/>
  <c r="B1021" i="4" s="1"/>
  <c r="H1021" i="4" s="1"/>
  <c r="B521" i="4" a="1"/>
  <c r="B521" i="4" s="1"/>
  <c r="H521" i="4" s="1"/>
  <c r="B1007" i="4" a="1"/>
  <c r="B1007" i="4" s="1"/>
  <c r="H1007" i="4" s="1"/>
  <c r="K260" i="4"/>
  <c r="B260" i="4" s="1" a="1"/>
  <c r="B260" i="4" s="1"/>
  <c r="H260" i="4" s="1"/>
  <c r="K330" i="4"/>
  <c r="B330" i="4" s="1" a="1"/>
  <c r="B330" i="4" s="1"/>
  <c r="H330" i="4" s="1"/>
  <c r="K1165" i="4"/>
  <c r="B1165" i="4" s="1" a="1"/>
  <c r="B1165" i="4" s="1"/>
  <c r="H1165" i="4" s="1"/>
  <c r="K1225" i="4"/>
  <c r="B1225" i="4" s="1" a="1"/>
  <c r="B1225" i="4" s="1"/>
  <c r="H1225" i="4" s="1"/>
  <c r="I1225" i="4" s="1"/>
  <c r="K1014" i="4"/>
  <c r="B1014" i="4" s="1" a="1"/>
  <c r="B1014" i="4" s="1"/>
  <c r="H1014" i="4" s="1"/>
  <c r="K972" i="4"/>
  <c r="B972" i="4" s="1" a="1"/>
  <c r="B972" i="4" s="1"/>
  <c r="H972" i="4" s="1"/>
  <c r="K825" i="4"/>
  <c r="B825" i="4" s="1" a="1"/>
  <c r="B825" i="4" s="1"/>
  <c r="H825" i="4" s="1"/>
  <c r="B744" i="4" a="1"/>
  <c r="B744" i="4" s="1"/>
  <c r="H744" i="4" s="1"/>
  <c r="K232" i="4"/>
  <c r="B232" i="4" s="1" a="1"/>
  <c r="B232" i="4" s="1"/>
  <c r="H232" i="4" s="1"/>
  <c r="K512" i="4"/>
  <c r="B512" i="4" s="1" a="1"/>
  <c r="B512" i="4" s="1"/>
  <c r="H512" i="4" s="1"/>
  <c r="B107" i="4" a="1"/>
  <c r="B107" i="4" s="1"/>
  <c r="H107" i="4" s="1"/>
  <c r="K291" i="4"/>
  <c r="B291" i="4" s="1" a="1"/>
  <c r="B291" i="4" s="1"/>
  <c r="H291" i="4" s="1"/>
  <c r="K485" i="4"/>
  <c r="B485" i="4" s="1" a="1"/>
  <c r="B485" i="4" s="1"/>
  <c r="H485" i="4" s="1"/>
  <c r="K1226" i="4"/>
  <c r="B1226" i="4" s="1" a="1"/>
  <c r="B1226" i="4" s="1"/>
  <c r="H1226" i="4" s="1"/>
  <c r="K240" i="4"/>
  <c r="B240" i="4" s="1" a="1"/>
  <c r="B240" i="4" s="1"/>
  <c r="H240" i="4" s="1"/>
  <c r="K31" i="4"/>
  <c r="B31" i="4" s="1" a="1"/>
  <c r="B31" i="4" s="1"/>
  <c r="H31" i="4" s="1"/>
  <c r="K37" i="4"/>
  <c r="B37" i="4" s="1" a="1"/>
  <c r="B37" i="4" s="1"/>
  <c r="H37" i="4" s="1"/>
  <c r="K289" i="4"/>
  <c r="B289" i="4" s="1" a="1"/>
  <c r="B289" i="4" s="1"/>
  <c r="H289" i="4" s="1"/>
  <c r="K431" i="4"/>
  <c r="B431" i="4" s="1" a="1"/>
  <c r="B431" i="4" s="1"/>
  <c r="H431" i="4" s="1"/>
  <c r="K1035" i="4"/>
  <c r="B1035" i="4" s="1" a="1"/>
  <c r="B1035" i="4" s="1"/>
  <c r="H1035" i="4" s="1"/>
  <c r="K493" i="4"/>
  <c r="B493" i="4" s="1" a="1"/>
  <c r="B493" i="4" s="1"/>
  <c r="H493" i="4" s="1"/>
  <c r="K300" i="4"/>
  <c r="B300" i="4" s="1" a="1"/>
  <c r="B300" i="4" s="1"/>
  <c r="H300" i="4" s="1"/>
  <c r="K732" i="4"/>
  <c r="B732" i="4" s="1" a="1"/>
  <c r="B732" i="4" s="1"/>
  <c r="H732" i="4" s="1"/>
  <c r="K88" i="4"/>
  <c r="B88" i="4" s="1" a="1"/>
  <c r="B88" i="4" s="1"/>
  <c r="H88" i="4" s="1"/>
  <c r="K184" i="4"/>
  <c r="B184" i="4" s="1" a="1"/>
  <c r="B184" i="4" s="1"/>
  <c r="H184" i="4" s="1"/>
  <c r="K764" i="4"/>
  <c r="B764" i="4" s="1" a="1"/>
  <c r="B764" i="4" s="1"/>
  <c r="H764" i="4" s="1"/>
  <c r="I964" i="4" s="1"/>
  <c r="I889" i="4"/>
  <c r="I769" i="4"/>
  <c r="I483" i="4"/>
  <c r="K155" i="4"/>
  <c r="B155" i="4" s="1" a="1"/>
  <c r="B155" i="4" s="1"/>
  <c r="H155" i="4" s="1"/>
  <c r="I910" i="4"/>
  <c r="I187" i="4"/>
  <c r="I78" i="4"/>
  <c r="B75" i="4" a="1"/>
  <c r="B75" i="4" s="1"/>
  <c r="H75" i="4" s="1"/>
  <c r="I626" i="4"/>
  <c r="I580" i="4"/>
  <c r="B414" i="4" a="1"/>
  <c r="B414" i="4" s="1"/>
  <c r="H414" i="4" s="1"/>
  <c r="B51" i="4" a="1"/>
  <c r="B51" i="4" s="1"/>
  <c r="H51" i="4" s="1"/>
  <c r="K674" i="4"/>
  <c r="B674" i="4" s="1" a="1"/>
  <c r="B674" i="4" s="1"/>
  <c r="H674" i="4" s="1"/>
  <c r="I1096" i="4" s="1"/>
  <c r="K332" i="4"/>
  <c r="B332" i="4" s="1" a="1"/>
  <c r="B332" i="4" s="1"/>
  <c r="H332" i="4" s="1"/>
  <c r="I169" i="4"/>
  <c r="I95" i="4"/>
  <c r="I129" i="4"/>
  <c r="B205" i="4" a="1"/>
  <c r="B205" i="4" s="1"/>
  <c r="H205" i="4" s="1"/>
  <c r="B199" i="4" a="1"/>
  <c r="B199" i="4" s="1"/>
  <c r="H199" i="4" s="1"/>
  <c r="K932" i="4"/>
  <c r="B932" i="4" s="1" a="1"/>
  <c r="B932" i="4" s="1"/>
  <c r="H932" i="4" s="1"/>
  <c r="K413" i="4"/>
  <c r="B413" i="4" s="1" a="1"/>
  <c r="B413" i="4" s="1"/>
  <c r="H413" i="4" s="1"/>
  <c r="B969" i="4" a="1"/>
  <c r="B969" i="4" s="1"/>
  <c r="H969" i="4" s="1"/>
  <c r="B1169" i="4" a="1"/>
  <c r="B1169" i="4" s="1"/>
  <c r="H1169" i="4" s="1"/>
  <c r="K278" i="4"/>
  <c r="B278" i="4" s="1" a="1"/>
  <c r="B278" i="4" s="1"/>
  <c r="H278" i="4" s="1"/>
  <c r="B659" i="4" a="1"/>
  <c r="B659" i="4" s="1"/>
  <c r="H659" i="4" s="1"/>
  <c r="I659" i="4" s="1"/>
  <c r="B762" i="4" a="1"/>
  <c r="B762" i="4" s="1"/>
  <c r="H762" i="4" s="1"/>
  <c r="B1186" i="4" a="1"/>
  <c r="B1186" i="4" s="1"/>
  <c r="H1186" i="4" s="1"/>
  <c r="B984" i="4" a="1"/>
  <c r="B984" i="4" s="1"/>
  <c r="H984" i="4" s="1"/>
  <c r="B333" i="4" a="1"/>
  <c r="B333" i="4" s="1"/>
  <c r="H333" i="4" s="1"/>
  <c r="K244" i="4"/>
  <c r="B244" i="4" s="1" a="1"/>
  <c r="B244" i="4" s="1"/>
  <c r="H244" i="4" s="1"/>
  <c r="B1024" i="4" a="1"/>
  <c r="B1024" i="4" s="1"/>
  <c r="H1024" i="4" s="1"/>
  <c r="B592" i="4" a="1"/>
  <c r="B592" i="4" s="1"/>
  <c r="H592" i="4" s="1"/>
  <c r="B1177" i="4" a="1"/>
  <c r="B1177" i="4" s="1"/>
  <c r="H1177" i="4" s="1"/>
  <c r="B1086" i="4" a="1"/>
  <c r="B1086" i="4" s="1"/>
  <c r="H1086" i="4" s="1"/>
  <c r="K1073" i="4"/>
  <c r="B1073" i="4" s="1" a="1"/>
  <c r="B1073" i="4" s="1"/>
  <c r="H1073" i="4" s="1"/>
  <c r="K440" i="4"/>
  <c r="B440" i="4" s="1" a="1"/>
  <c r="B440" i="4" s="1"/>
  <c r="H440" i="4" s="1"/>
  <c r="B1260" i="4" a="1"/>
  <c r="B1260" i="4" s="1"/>
  <c r="H1260" i="4" s="1"/>
  <c r="K652" i="4"/>
  <c r="B652" i="4" s="1" a="1"/>
  <c r="B652" i="4" s="1"/>
  <c r="H652" i="4" s="1"/>
  <c r="I652" i="4" s="1"/>
  <c r="B954" i="4" a="1"/>
  <c r="B954" i="4" s="1"/>
  <c r="H954" i="4" s="1"/>
  <c r="K748" i="4"/>
  <c r="B748" i="4" s="1" a="1"/>
  <c r="B748" i="4" s="1"/>
  <c r="H748" i="4" s="1"/>
  <c r="K874" i="4"/>
  <c r="B874" i="4" s="1" a="1"/>
  <c r="B874" i="4" s="1"/>
  <c r="H874" i="4" s="1"/>
  <c r="I965" i="4" s="1"/>
  <c r="K1132" i="4"/>
  <c r="B1132" i="4" s="1" a="1"/>
  <c r="B1132" i="4" s="1"/>
  <c r="H1132" i="4" s="1"/>
  <c r="B415" i="4" a="1"/>
  <c r="B415" i="4" s="1"/>
  <c r="H415" i="4" s="1"/>
  <c r="K86" i="4"/>
  <c r="B86" i="4" s="1" a="1"/>
  <c r="B86" i="4" s="1"/>
  <c r="H86" i="4" s="1"/>
  <c r="K461" i="4"/>
  <c r="B461" i="4" s="1" a="1"/>
  <c r="B461" i="4" s="1"/>
  <c r="H461" i="4" s="1"/>
  <c r="K960" i="4"/>
  <c r="B960" i="4" s="1" a="1"/>
  <c r="B960" i="4" s="1"/>
  <c r="H960" i="4" s="1"/>
  <c r="K514" i="4"/>
  <c r="B514" i="4" s="1" a="1"/>
  <c r="B514" i="4" s="1"/>
  <c r="H514" i="4" s="1"/>
  <c r="K981" i="4"/>
  <c r="B981" i="4" s="1" a="1"/>
  <c r="B981" i="4" s="1"/>
  <c r="H981" i="4" s="1"/>
  <c r="K657" i="4"/>
  <c r="B657" i="4" s="1" a="1"/>
  <c r="B657" i="4" s="1"/>
  <c r="H657" i="4" s="1"/>
  <c r="I657" i="4" s="1"/>
  <c r="I430" i="4"/>
  <c r="K497" i="4"/>
  <c r="B497" i="4" s="1" a="1"/>
  <c r="B497" i="4" s="1"/>
  <c r="H497" i="4" s="1"/>
  <c r="B490" i="4" a="1"/>
  <c r="B490" i="4" s="1"/>
  <c r="H490" i="4" s="1"/>
  <c r="I490" i="4" s="1"/>
  <c r="I1063" i="4"/>
  <c r="I926" i="4"/>
  <c r="I467" i="4"/>
  <c r="I455" i="4"/>
  <c r="I97" i="4"/>
  <c r="I544" i="4"/>
  <c r="I487" i="4"/>
  <c r="I356" i="4"/>
  <c r="I329" i="4"/>
  <c r="B376" i="4" a="1"/>
  <c r="B376" i="4" s="1"/>
  <c r="H376" i="4" s="1"/>
  <c r="B1166" i="4" a="1"/>
  <c r="B1166" i="4" s="1"/>
  <c r="H1166" i="4" s="1"/>
  <c r="I1166" i="4" s="1"/>
  <c r="B879" i="4" a="1"/>
  <c r="B879" i="4" s="1"/>
  <c r="H879" i="4" s="1"/>
  <c r="B852" i="4" a="1"/>
  <c r="B852" i="4" s="1"/>
  <c r="H852" i="4" s="1"/>
  <c r="B345" i="4" a="1"/>
  <c r="B345" i="4" s="1"/>
  <c r="H345" i="4" s="1"/>
  <c r="K902" i="4"/>
  <c r="B902" i="4" s="1" a="1"/>
  <c r="B902" i="4" s="1"/>
  <c r="H902" i="4" s="1"/>
  <c r="B351" i="4" a="1"/>
  <c r="B351" i="4" s="1"/>
  <c r="H351" i="4" s="1"/>
  <c r="I518" i="4" s="1"/>
  <c r="K1214" i="4"/>
  <c r="B1214" i="4" s="1" a="1"/>
  <c r="B1214" i="4" s="1"/>
  <c r="H1214" i="4" s="1"/>
  <c r="I1214" i="4" s="1"/>
  <c r="B922" i="4" a="1"/>
  <c r="B922" i="4" s="1"/>
  <c r="H922" i="4" s="1"/>
  <c r="I922" i="4" s="1"/>
  <c r="B523" i="4" a="1"/>
  <c r="B523" i="4" s="1"/>
  <c r="H523" i="4" s="1"/>
  <c r="B420" i="4" a="1"/>
  <c r="B420" i="4" s="1"/>
  <c r="H420" i="4" s="1"/>
  <c r="B1187" i="4" a="1"/>
  <c r="B1187" i="4" s="1"/>
  <c r="H1187" i="4" s="1"/>
  <c r="B248" i="4" a="1"/>
  <c r="B248" i="4" s="1"/>
  <c r="H248" i="4" s="1"/>
  <c r="B138" i="4" a="1"/>
  <c r="B138" i="4" s="1"/>
  <c r="H138" i="4" s="1"/>
  <c r="B849" i="4" a="1"/>
  <c r="B849" i="4" s="1"/>
  <c r="H849" i="4" s="1"/>
  <c r="B771" i="4" a="1"/>
  <c r="B771" i="4" s="1"/>
  <c r="H771" i="4" s="1"/>
  <c r="K235" i="4"/>
  <c r="B235" i="4" s="1" a="1"/>
  <c r="B235" i="4" s="1"/>
  <c r="H235" i="4" s="1"/>
  <c r="B783" i="4" a="1"/>
  <c r="B783" i="4" s="1"/>
  <c r="H783" i="4" s="1"/>
  <c r="B878" i="4" a="1"/>
  <c r="B878" i="4" s="1"/>
  <c r="H878" i="4" s="1"/>
  <c r="B491" i="4" a="1"/>
  <c r="B491" i="4" s="1"/>
  <c r="H491" i="4" s="1"/>
  <c r="B498" i="4" a="1"/>
  <c r="B498" i="4" s="1"/>
  <c r="H498" i="4" s="1"/>
  <c r="B84" i="4" a="1"/>
  <c r="B84" i="4" s="1"/>
  <c r="H84" i="4" s="1"/>
  <c r="B1134" i="4" a="1"/>
  <c r="B1134" i="4" s="1"/>
  <c r="H1134" i="4" s="1"/>
  <c r="B251" i="4" a="1"/>
  <c r="B251" i="4" s="1"/>
  <c r="H251" i="4" s="1"/>
  <c r="I251" i="4" s="1"/>
  <c r="B388" i="4" a="1"/>
  <c r="B388" i="4" s="1"/>
  <c r="H388" i="4" s="1"/>
  <c r="B1008" i="4" a="1"/>
  <c r="B1008" i="4" s="1"/>
  <c r="H1008" i="4" s="1"/>
  <c r="K39" i="4"/>
  <c r="B39" i="4" s="1" a="1"/>
  <c r="B39" i="4" s="1"/>
  <c r="H39" i="4" s="1"/>
  <c r="K146" i="4"/>
  <c r="B146" i="4" s="1" a="1"/>
  <c r="B146" i="4" s="1"/>
  <c r="H146" i="4" s="1"/>
  <c r="B308" i="4" a="1"/>
  <c r="B308" i="4" s="1"/>
  <c r="H308" i="4" s="1"/>
  <c r="B112" i="4" a="1"/>
  <c r="B112" i="4" s="1"/>
  <c r="H112" i="4" s="1"/>
  <c r="K806" i="4"/>
  <c r="B806" i="4" s="1" a="1"/>
  <c r="B806" i="4" s="1"/>
  <c r="H806" i="4" s="1"/>
  <c r="K1230" i="4"/>
  <c r="B1230" i="4" s="1" a="1"/>
  <c r="B1230" i="4" s="1"/>
  <c r="H1230" i="4" s="1"/>
  <c r="K658" i="4"/>
  <c r="B658" i="4" s="1" a="1"/>
  <c r="B658" i="4" s="1"/>
  <c r="H658" i="4" s="1"/>
  <c r="K285" i="4"/>
  <c r="B285" i="4" s="1" a="1"/>
  <c r="B285" i="4" s="1"/>
  <c r="H285" i="4" s="1"/>
  <c r="B567" i="4" a="1"/>
  <c r="B567" i="4" s="1"/>
  <c r="H567" i="4" s="1"/>
  <c r="B270" i="4" a="1"/>
  <c r="B270" i="4" s="1"/>
  <c r="H270" i="4" s="1"/>
  <c r="B1082" i="4" a="1"/>
  <c r="B1082" i="4" s="1"/>
  <c r="H1082" i="4" s="1"/>
  <c r="B416" i="4" a="1"/>
  <c r="B416" i="4" s="1"/>
  <c r="H416" i="4" s="1"/>
  <c r="B320" i="4" a="1"/>
  <c r="B320" i="4" s="1"/>
  <c r="H320" i="4" s="1"/>
  <c r="B402" i="4" a="1"/>
  <c r="B402" i="4" s="1"/>
  <c r="H402" i="4" s="1"/>
  <c r="B79" i="4" a="1"/>
  <c r="B79" i="4" s="1"/>
  <c r="H79" i="4" s="1"/>
  <c r="B1167" i="4" a="1"/>
  <c r="B1167" i="4" s="1"/>
  <c r="H1167" i="4" s="1"/>
  <c r="B384" i="4" a="1"/>
  <c r="B384" i="4" s="1"/>
  <c r="H384" i="4" s="1"/>
  <c r="K549" i="4"/>
  <c r="B549" i="4" s="1" a="1"/>
  <c r="B549" i="4" s="1"/>
  <c r="H549" i="4" s="1"/>
  <c r="K234" i="4"/>
  <c r="B234" i="4" s="1" a="1"/>
  <c r="B234" i="4" s="1"/>
  <c r="H234" i="4" s="1"/>
  <c r="B1204" i="4" a="1"/>
  <c r="B1204" i="4" s="1"/>
  <c r="H1204" i="4" s="1"/>
  <c r="I1204" i="4" s="1"/>
  <c r="K306" i="4"/>
  <c r="B306" i="4" s="1" a="1"/>
  <c r="B306" i="4" s="1"/>
  <c r="H306" i="4" s="1"/>
  <c r="B72" i="4" a="1"/>
  <c r="B72" i="4" s="1"/>
  <c r="H72" i="4" s="1"/>
  <c r="B520" i="4" a="1"/>
  <c r="B520" i="4" s="1"/>
  <c r="H520" i="4" s="1"/>
  <c r="B745" i="4" a="1"/>
  <c r="B745" i="4" s="1"/>
  <c r="H745" i="4" s="1"/>
  <c r="K363" i="4"/>
  <c r="B363" i="4" s="1" a="1"/>
  <c r="B363" i="4" s="1"/>
  <c r="H363" i="4" s="1"/>
  <c r="B525" i="4" a="1"/>
  <c r="B525" i="4" s="1"/>
  <c r="H525" i="4" s="1"/>
  <c r="K911" i="4"/>
  <c r="B911" i="4" s="1" a="1"/>
  <c r="B911" i="4" s="1"/>
  <c r="H911" i="4" s="1"/>
  <c r="B314" i="4" a="1"/>
  <c r="B314" i="4" s="1"/>
  <c r="H314" i="4" s="1"/>
  <c r="B1215" i="4" a="1"/>
  <c r="B1215" i="4" s="1"/>
  <c r="H1215" i="4" s="1"/>
  <c r="B519" i="4" a="1"/>
  <c r="B519" i="4" s="1"/>
  <c r="H519" i="4" s="1"/>
  <c r="B362" i="4" a="1"/>
  <c r="B362" i="4" s="1"/>
  <c r="H362" i="4" s="1"/>
  <c r="K69" i="4"/>
  <c r="B69" i="4" s="1" a="1"/>
  <c r="B69" i="4" s="1"/>
  <c r="H69" i="4" s="1"/>
  <c r="K1184" i="4"/>
  <c r="B1184" i="4" s="1" a="1"/>
  <c r="B1184" i="4" s="1"/>
  <c r="H1184" i="4" s="1"/>
  <c r="K1237" i="4"/>
  <c r="B1237" i="4" s="1" a="1"/>
  <c r="B1237" i="4" s="1"/>
  <c r="H1237" i="4" s="1"/>
  <c r="I1237" i="4" s="1"/>
  <c r="B551" i="4" a="1"/>
  <c r="B551" i="4" s="1"/>
  <c r="H551" i="4" s="1"/>
  <c r="B1272" i="4" a="1"/>
  <c r="B1272" i="4" s="1"/>
  <c r="H1272" i="4" s="1"/>
  <c r="B328" i="4" a="1"/>
  <c r="B328" i="4" s="1"/>
  <c r="H328" i="4" s="1"/>
  <c r="K292" i="4"/>
  <c r="B292" i="4" s="1" a="1"/>
  <c r="B292" i="4" s="1"/>
  <c r="H292" i="4" s="1"/>
  <c r="B429" i="4" a="1"/>
  <c r="B429" i="4" s="1"/>
  <c r="H429" i="4" s="1"/>
  <c r="I429" i="4" s="1"/>
  <c r="B545" i="4" a="1"/>
  <c r="B545" i="4" s="1"/>
  <c r="H545" i="4" s="1"/>
  <c r="K868" i="4"/>
  <c r="B868" i="4" s="1" a="1"/>
  <c r="B868" i="4" s="1"/>
  <c r="H868" i="4" s="1"/>
  <c r="I868" i="4" s="1"/>
  <c r="K316" i="4"/>
  <c r="B316" i="4" s="1" a="1"/>
  <c r="B316" i="4" s="1"/>
  <c r="H316" i="4" s="1"/>
  <c r="K1142" i="4"/>
  <c r="B1142" i="4" s="1" a="1"/>
  <c r="B1142" i="4" s="1"/>
  <c r="H1142" i="4" s="1"/>
  <c r="K231" i="4"/>
  <c r="B231" i="4" s="1" a="1"/>
  <c r="B231" i="4" s="1"/>
  <c r="H231" i="4" s="1"/>
  <c r="K295" i="4"/>
  <c r="B295" i="4" s="1" a="1"/>
  <c r="B295" i="4" s="1"/>
  <c r="H295" i="4" s="1"/>
  <c r="K302" i="4"/>
  <c r="B302" i="4" s="1" a="1"/>
  <c r="B302" i="4" s="1"/>
  <c r="H302" i="4" s="1"/>
  <c r="K532" i="4"/>
  <c r="B532" i="4" s="1" a="1"/>
  <c r="B532" i="4" s="1"/>
  <c r="H532" i="4" s="1"/>
  <c r="B739" i="4" a="1"/>
  <c r="B739" i="4" s="1"/>
  <c r="H739" i="4" s="1"/>
  <c r="K610" i="4"/>
  <c r="B610" i="4" s="1" a="1"/>
  <c r="B610" i="4" s="1"/>
  <c r="H610" i="4" s="1"/>
  <c r="I754" i="4" s="1"/>
  <c r="K570" i="4"/>
  <c r="B570" i="4" s="1" a="1"/>
  <c r="B570" i="4" s="1"/>
  <c r="H570" i="4" s="1"/>
  <c r="K22" i="4"/>
  <c r="B22" i="4" s="1" a="1"/>
  <c r="B22" i="4" s="1"/>
  <c r="H22" i="4" s="1"/>
  <c r="K575" i="4"/>
  <c r="B575" i="4" s="1" a="1"/>
  <c r="B575" i="4" s="1"/>
  <c r="H575" i="4" s="1"/>
  <c r="B651" i="4" a="1"/>
  <c r="B651" i="4" s="1"/>
  <c r="H651" i="4" s="1"/>
  <c r="B259" i="4" a="1"/>
  <c r="B259" i="4" s="1"/>
  <c r="H259" i="4" s="1"/>
  <c r="I784" i="4" s="1"/>
  <c r="K1103" i="4"/>
  <c r="B1103" i="4" s="1" a="1"/>
  <c r="B1103" i="4" s="1"/>
  <c r="H1103" i="4" s="1"/>
  <c r="B74" i="4" a="1"/>
  <c r="B74" i="4" s="1"/>
  <c r="H74" i="4" s="1"/>
  <c r="K137" i="4"/>
  <c r="B137" i="4" s="1" a="1"/>
  <c r="B137" i="4" s="1"/>
  <c r="H137" i="4" s="1"/>
  <c r="K661" i="4"/>
  <c r="B661" i="4" s="1" a="1"/>
  <c r="B661" i="4" s="1"/>
  <c r="H661" i="4" s="1"/>
  <c r="B914" i="4" a="1"/>
  <c r="B914" i="4" s="1"/>
  <c r="H914" i="4" s="1"/>
  <c r="K887" i="4"/>
  <c r="B887" i="4" s="1" a="1"/>
  <c r="B887" i="4" s="1"/>
  <c r="H887" i="4" s="1"/>
  <c r="K607" i="4"/>
  <c r="B607" i="4" s="1" a="1"/>
  <c r="B607" i="4" s="1"/>
  <c r="H607" i="4" s="1"/>
  <c r="K1121" i="4"/>
  <c r="B1121" i="4" s="1" a="1"/>
  <c r="B1121" i="4" s="1"/>
  <c r="H1121" i="4" s="1"/>
  <c r="I1121" i="4" s="1"/>
  <c r="K33" i="4"/>
  <c r="B33" i="4" s="1" a="1"/>
  <c r="B33" i="4" s="1"/>
  <c r="H33" i="4" s="1"/>
  <c r="K850" i="4"/>
  <c r="B850" i="4" s="1" a="1"/>
  <c r="B850" i="4" s="1"/>
  <c r="H850" i="4" s="1"/>
  <c r="I850" i="4" s="1"/>
  <c r="K1135" i="4"/>
  <c r="B1135" i="4" s="1" a="1"/>
  <c r="B1135" i="4" s="1"/>
  <c r="H1135" i="4" s="1"/>
  <c r="K275" i="4"/>
  <c r="B275" i="4" s="1" a="1"/>
  <c r="B275" i="4" s="1"/>
  <c r="H275" i="4" s="1"/>
  <c r="B1005" i="4" a="1"/>
  <c r="B1005" i="4" s="1"/>
  <c r="H1005" i="4" s="1"/>
  <c r="B71" i="4" a="1"/>
  <c r="B71" i="4" s="1"/>
  <c r="H71" i="4" s="1"/>
  <c r="K1017" i="4"/>
  <c r="B1017" i="4" s="1" a="1"/>
  <c r="B1017" i="4" s="1"/>
  <c r="H1017" i="4" s="1"/>
  <c r="K1243" i="4"/>
  <c r="B1243" i="4" s="1" a="1"/>
  <c r="B1243" i="4" s="1"/>
  <c r="H1243" i="4" s="1"/>
  <c r="I1243" i="4" s="1"/>
  <c r="B495" i="4" a="1"/>
  <c r="B495" i="4" s="1"/>
  <c r="H495" i="4" s="1"/>
  <c r="K961" i="4"/>
  <c r="B961" i="4" s="1" a="1"/>
  <c r="B961" i="4" s="1"/>
  <c r="H961" i="4" s="1"/>
  <c r="I961" i="4" s="1"/>
  <c r="K778" i="4"/>
  <c r="B778" i="4" s="1" a="1"/>
  <c r="B778" i="4" s="1"/>
  <c r="H778" i="4" s="1"/>
  <c r="K851" i="4"/>
  <c r="B851" i="4" s="1" a="1"/>
  <c r="B851" i="4" s="1"/>
  <c r="H851" i="4" s="1"/>
  <c r="K451" i="4"/>
  <c r="B451" i="4" s="1" a="1"/>
  <c r="B451" i="4" s="1"/>
  <c r="H451" i="4" s="1"/>
  <c r="I451" i="4" s="1"/>
  <c r="K636" i="4"/>
  <c r="B636" i="4" s="1" a="1"/>
  <c r="B636" i="4" s="1"/>
  <c r="H636" i="4" s="1"/>
  <c r="K126" i="4"/>
  <c r="B126" i="4" s="1" a="1"/>
  <c r="B126" i="4" s="1"/>
  <c r="H126" i="4" s="1"/>
  <c r="K321" i="4"/>
  <c r="B321" i="4" s="1" a="1"/>
  <c r="B321" i="4" s="1"/>
  <c r="H321" i="4" s="1"/>
  <c r="I321" i="4" s="1"/>
  <c r="K561" i="4"/>
  <c r="B561" i="4" s="1" a="1"/>
  <c r="B561" i="4" s="1"/>
  <c r="H561" i="4" s="1"/>
  <c r="K1127" i="4"/>
  <c r="B1127" i="4" s="1" a="1"/>
  <c r="B1127" i="4" s="1"/>
  <c r="H1127" i="4" s="1"/>
  <c r="I1162" i="4" s="1"/>
  <c r="K1175" i="4"/>
  <c r="B1175" i="4" s="1" a="1"/>
  <c r="B1175" i="4" s="1"/>
  <c r="H1175" i="4" s="1"/>
  <c r="I1175" i="4" s="1"/>
  <c r="K159" i="4"/>
  <c r="B159" i="4" s="1" a="1"/>
  <c r="B159" i="4" s="1"/>
  <c r="H159" i="4" s="1"/>
  <c r="K1116" i="4"/>
  <c r="B1116" i="4" s="1" a="1"/>
  <c r="B1116" i="4" s="1"/>
  <c r="H1116" i="4" s="1"/>
  <c r="K210" i="4"/>
  <c r="B210" i="4" s="1" a="1"/>
  <c r="B210" i="4" s="1"/>
  <c r="H210" i="4" s="1"/>
  <c r="K937" i="4"/>
  <c r="B937" i="4" s="1" a="1"/>
  <c r="B937" i="4" s="1"/>
  <c r="H937" i="4" s="1"/>
  <c r="K383" i="4"/>
  <c r="B383" i="4" s="1" a="1"/>
  <c r="B383" i="4" s="1"/>
  <c r="H383" i="4" s="1"/>
  <c r="K798" i="4"/>
  <c r="B798" i="4" s="1" a="1"/>
  <c r="B798" i="4" s="1"/>
  <c r="H798" i="4" s="1"/>
  <c r="K249" i="4"/>
  <c r="B249" i="4" s="1" a="1"/>
  <c r="B249" i="4" s="1"/>
  <c r="H249" i="4" s="1"/>
  <c r="B1057" i="4" a="1"/>
  <c r="B1057" i="4" s="1"/>
  <c r="H1057" i="4" s="1"/>
  <c r="I1057" i="4" s="1"/>
  <c r="K349" i="4"/>
  <c r="B349" i="4" s="1" a="1"/>
  <c r="B349" i="4" s="1"/>
  <c r="H349" i="4" s="1"/>
  <c r="K120" i="4"/>
  <c r="B120" i="4" s="1" a="1"/>
  <c r="B120" i="4" s="1"/>
  <c r="H120" i="4" s="1"/>
  <c r="K893" i="4"/>
  <c r="B893" i="4" s="1" a="1"/>
  <c r="B893" i="4" s="1"/>
  <c r="H893" i="4" s="1"/>
  <c r="K370" i="4"/>
  <c r="B370" i="4" s="1" a="1"/>
  <c r="B370" i="4" s="1"/>
  <c r="H370" i="4" s="1"/>
  <c r="I466" i="4" s="1"/>
  <c r="B1174" i="4" a="1"/>
  <c r="B1174" i="4" s="1"/>
  <c r="H1174" i="4" s="1"/>
  <c r="I1174" i="4" s="1"/>
  <c r="K895" i="4"/>
  <c r="B895" i="4" s="1" a="1"/>
  <c r="B895" i="4" s="1"/>
  <c r="H895" i="4" s="1"/>
  <c r="K1091" i="4"/>
  <c r="B1091" i="4" s="1" a="1"/>
  <c r="B1091" i="4" s="1"/>
  <c r="H1091" i="4" s="1"/>
  <c r="K335" i="4"/>
  <c r="B335" i="4" s="1" a="1"/>
  <c r="B335" i="4" s="1"/>
  <c r="H335" i="4" s="1"/>
  <c r="I475" i="4"/>
  <c r="I496" i="4"/>
  <c r="B1113" i="4" a="1"/>
  <c r="B1113" i="4" s="1"/>
  <c r="H1113" i="4" s="1"/>
  <c r="K152" i="4"/>
  <c r="B152" i="4" s="1" a="1"/>
  <c r="B152" i="4" s="1"/>
  <c r="H152" i="4" s="1"/>
  <c r="I739" i="4"/>
  <c r="I105" i="4"/>
  <c r="K100" i="4"/>
  <c r="B100" i="4" s="1" a="1"/>
  <c r="B100" i="4" s="1"/>
  <c r="H100" i="4" s="1"/>
  <c r="K915" i="4"/>
  <c r="B915" i="4" s="1" a="1"/>
  <c r="B915" i="4" s="1"/>
  <c r="H915" i="4" s="1"/>
  <c r="K1009" i="4"/>
  <c r="B1009" i="4" s="1" a="1"/>
  <c r="B1009" i="4" s="1"/>
  <c r="H1009" i="4" s="1"/>
  <c r="I1146" i="4" s="1"/>
  <c r="K1161" i="4"/>
  <c r="B1161" i="4" s="1" a="1"/>
  <c r="B1161" i="4" s="1"/>
  <c r="H1161" i="4" s="1"/>
  <c r="I379" i="4"/>
  <c r="I142" i="4"/>
  <c r="I1012" i="4"/>
  <c r="I993" i="4"/>
  <c r="I929" i="4"/>
  <c r="I449" i="4"/>
  <c r="I653" i="4"/>
  <c r="I56" i="4"/>
  <c r="K1176" i="4"/>
  <c r="B1176" i="4" s="1" a="1"/>
  <c r="B1176" i="4" s="1"/>
  <c r="H1176" i="4" s="1"/>
  <c r="K681" i="4"/>
  <c r="B681" i="4" s="1" a="1"/>
  <c r="B681" i="4" s="1"/>
  <c r="H681" i="4" s="1"/>
  <c r="K214" i="4"/>
  <c r="B214" i="4" s="1" a="1"/>
  <c r="B214" i="4" s="1"/>
  <c r="H214" i="4" s="1"/>
  <c r="B816" i="4" a="1"/>
  <c r="B816" i="4" s="1"/>
  <c r="H816" i="4" s="1"/>
  <c r="I248" i="4"/>
  <c r="I36" i="4"/>
  <c r="K973" i="4"/>
  <c r="B973" i="4" s="1" a="1"/>
  <c r="B973" i="4" s="1"/>
  <c r="H973" i="4" s="1"/>
  <c r="B143" i="4" a="1"/>
  <c r="B143" i="4" s="1"/>
  <c r="H143" i="4" s="1"/>
  <c r="B23" i="4" a="1"/>
  <c r="B23" i="4" s="1"/>
  <c r="H23" i="4" s="1"/>
  <c r="K637" i="4"/>
  <c r="B637" i="4" s="1" a="1"/>
  <c r="B637" i="4" s="1"/>
  <c r="H637" i="4" s="1"/>
  <c r="K576" i="4"/>
  <c r="B576" i="4" s="1" a="1"/>
  <c r="B576" i="4" s="1"/>
  <c r="H576" i="4" s="1"/>
  <c r="K944" i="4"/>
  <c r="B944" i="4" s="1" a="1"/>
  <c r="B944" i="4" s="1"/>
  <c r="H944" i="4" s="1"/>
  <c r="K130" i="4"/>
  <c r="B130" i="4" s="1" a="1"/>
  <c r="B130" i="4" s="1"/>
  <c r="H130" i="4" s="1"/>
  <c r="K378" i="4"/>
  <c r="B378" i="4" s="1" a="1"/>
  <c r="B378" i="4" s="1"/>
  <c r="H378" i="4" s="1"/>
  <c r="K283" i="4"/>
  <c r="B283" i="4" s="1" a="1"/>
  <c r="B283" i="4" s="1"/>
  <c r="H283" i="4" s="1"/>
  <c r="K419" i="4"/>
  <c r="B419" i="4" s="1" a="1"/>
  <c r="B419" i="4" s="1"/>
  <c r="H419" i="4" s="1"/>
  <c r="B968" i="4" a="1"/>
  <c r="B968" i="4" s="1"/>
  <c r="H968" i="4" s="1"/>
  <c r="K688" i="4"/>
  <c r="B688" i="4" s="1" a="1"/>
  <c r="B688" i="4" s="1"/>
  <c r="H688" i="4" s="1"/>
  <c r="I688" i="4" s="1"/>
  <c r="K979" i="4"/>
  <c r="B979" i="4" s="1" a="1"/>
  <c r="B979" i="4" s="1"/>
  <c r="H979" i="4" s="1"/>
  <c r="B1219" i="4" a="1"/>
  <c r="B1219" i="4" s="1"/>
  <c r="H1219" i="4" s="1"/>
  <c r="K962" i="4"/>
  <c r="B962" i="4" s="1" a="1"/>
  <c r="B962" i="4" s="1"/>
  <c r="H962" i="4" s="1"/>
  <c r="B768" i="4" a="1"/>
  <c r="B768" i="4" s="1"/>
  <c r="H768" i="4" s="1"/>
  <c r="K1031" i="4"/>
  <c r="B1031" i="4" s="1" a="1"/>
  <c r="B1031" i="4" s="1"/>
  <c r="H1031" i="4" s="1"/>
  <c r="I955" i="4" s="1"/>
  <c r="K1180" i="4"/>
  <c r="B1180" i="4" s="1" a="1"/>
  <c r="B1180" i="4" s="1"/>
  <c r="H1180" i="4" s="1"/>
  <c r="K122" i="4"/>
  <c r="B122" i="4" s="1" a="1"/>
  <c r="B122" i="4" s="1"/>
  <c r="H122" i="4" s="1"/>
  <c r="I122" i="4" s="1"/>
  <c r="K131" i="4"/>
  <c r="B131" i="4" s="1" a="1"/>
  <c r="B131" i="4" s="1"/>
  <c r="H131" i="4" s="1"/>
  <c r="K183" i="4"/>
  <c r="B183" i="4" s="1" a="1"/>
  <c r="B183" i="4" s="1"/>
  <c r="H183" i="4" s="1"/>
  <c r="K261" i="4"/>
  <c r="B261" i="4" s="1" a="1"/>
  <c r="B261" i="4" s="1"/>
  <c r="H261" i="4" s="1"/>
  <c r="K247" i="4"/>
  <c r="B247" i="4" s="1" a="1"/>
  <c r="B247" i="4" s="1"/>
  <c r="H247" i="4" s="1"/>
  <c r="K619" i="4"/>
  <c r="B619" i="4" s="1" a="1"/>
  <c r="B619" i="4" s="1"/>
  <c r="H619" i="4" s="1"/>
  <c r="K173" i="4"/>
  <c r="B173" i="4" s="1" a="1"/>
  <c r="B173" i="4" s="1"/>
  <c r="H173" i="4" s="1"/>
  <c r="K992" i="4"/>
  <c r="B992" i="4" s="1" a="1"/>
  <c r="B992" i="4" s="1"/>
  <c r="H992" i="4" s="1"/>
  <c r="K372" i="4"/>
  <c r="B372" i="4" s="1" a="1"/>
  <c r="B372" i="4" s="1"/>
  <c r="H372" i="4" s="1"/>
  <c r="I372" i="4" s="1"/>
  <c r="K166" i="4"/>
  <c r="B166" i="4" s="1" a="1"/>
  <c r="B166" i="4" s="1"/>
  <c r="H166" i="4" s="1"/>
  <c r="K14" i="4"/>
  <c r="B14" i="4" s="1" a="1"/>
  <c r="B14" i="4" s="1"/>
  <c r="H14" i="4" s="1"/>
  <c r="I14" i="4" s="1"/>
  <c r="K978" i="4"/>
  <c r="B978" i="4" s="1" a="1"/>
  <c r="B978" i="4" s="1"/>
  <c r="H978" i="4" s="1"/>
  <c r="B1220" i="4" a="1"/>
  <c r="B1220" i="4" s="1"/>
  <c r="H1220" i="4" s="1"/>
  <c r="K1248" i="4"/>
  <c r="B1248" i="4" s="1" a="1"/>
  <c r="B1248" i="4" s="1"/>
  <c r="H1248" i="4" s="1"/>
  <c r="I1248" i="4" s="1"/>
  <c r="K225" i="4"/>
  <c r="B225" i="4" s="1" a="1"/>
  <c r="B225" i="4" s="1"/>
  <c r="H225" i="4" s="1"/>
  <c r="K396" i="4"/>
  <c r="B396" i="4" s="1" a="1"/>
  <c r="B396" i="4" s="1"/>
  <c r="H396" i="4" s="1"/>
  <c r="I690" i="4" s="1"/>
  <c r="K375" i="4"/>
  <c r="B375" i="4" s="1" a="1"/>
  <c r="B375" i="4" s="1"/>
  <c r="H375" i="4" s="1"/>
  <c r="K1196" i="4"/>
  <c r="B1196" i="4" s="1" a="1"/>
  <c r="B1196" i="4" s="1"/>
  <c r="H1196" i="4" s="1"/>
  <c r="K1264" i="4"/>
  <c r="B1264" i="4" s="1" a="1"/>
  <c r="B1264" i="4" s="1"/>
  <c r="H1264" i="4" s="1"/>
  <c r="I1034" i="4"/>
  <c r="I526" i="4"/>
  <c r="K93" i="4"/>
  <c r="B93" i="4" s="1" a="1"/>
  <c r="B93" i="4" s="1"/>
  <c r="H93" i="4" s="1"/>
  <c r="K848" i="4"/>
  <c r="B848" i="4" s="1" a="1"/>
  <c r="B848" i="4" s="1"/>
  <c r="H848" i="4" s="1"/>
  <c r="I848" i="4" s="1"/>
  <c r="K348" i="4"/>
  <c r="B348" i="4" s="1" a="1"/>
  <c r="B348" i="4" s="1"/>
  <c r="H348" i="4" s="1"/>
  <c r="K1235" i="4"/>
  <c r="B1235" i="4" s="1" a="1"/>
  <c r="B1235" i="4" s="1"/>
  <c r="H1235" i="4" s="1"/>
  <c r="I1235" i="4" s="1"/>
  <c r="K1236" i="4"/>
  <c r="B1236" i="4" s="1" a="1"/>
  <c r="B1236" i="4" s="1"/>
  <c r="H1236" i="4" s="1"/>
  <c r="I1236" i="4" s="1"/>
  <c r="K668" i="4"/>
  <c r="B668" i="4" s="1" a="1"/>
  <c r="B668" i="4" s="1"/>
  <c r="H668" i="4" s="1"/>
  <c r="K1247" i="4"/>
  <c r="B1247" i="4" s="1" a="1"/>
  <c r="B1247" i="4" s="1"/>
  <c r="H1247" i="4" s="1"/>
  <c r="K1173" i="4"/>
  <c r="B1173" i="4" s="1" a="1"/>
  <c r="B1173" i="4" s="1"/>
  <c r="H1173" i="4" s="1"/>
  <c r="K585" i="4"/>
  <c r="B585" i="4" s="1" a="1"/>
  <c r="B585" i="4" s="1"/>
  <c r="H585" i="4" s="1"/>
  <c r="K127" i="4"/>
  <c r="B127" i="4" s="1" a="1"/>
  <c r="B127" i="4" s="1"/>
  <c r="H127" i="4" s="1"/>
  <c r="B296" i="4" a="1"/>
  <c r="B296" i="4" s="1"/>
  <c r="H296" i="4" s="1"/>
  <c r="I776" i="4"/>
  <c r="I683" i="4"/>
  <c r="B1066" i="4" a="1"/>
  <c r="B1066" i="4" s="1"/>
  <c r="H1066" i="4" s="1"/>
  <c r="B564" i="4" a="1"/>
  <c r="B564" i="4" s="1"/>
  <c r="H564" i="4" s="1"/>
  <c r="K628" i="4"/>
  <c r="B628" i="4" s="1" a="1"/>
  <c r="B628" i="4" s="1"/>
  <c r="H628" i="4" s="1"/>
  <c r="I628" i="4" s="1"/>
  <c r="K814" i="4"/>
  <c r="B814" i="4" s="1" a="1"/>
  <c r="B814" i="4" s="1"/>
  <c r="H814" i="4" s="1"/>
  <c r="K799" i="4"/>
  <c r="B799" i="4" s="1" a="1"/>
  <c r="B799" i="4" s="1"/>
  <c r="H799" i="4" s="1"/>
  <c r="K504" i="4"/>
  <c r="B504" i="4" s="1" a="1"/>
  <c r="B504" i="4" s="1"/>
  <c r="H504" i="4" s="1"/>
  <c r="K203" i="4"/>
  <c r="B203" i="4" s="1" a="1"/>
  <c r="B203" i="4" s="1"/>
  <c r="H203" i="4" s="1"/>
  <c r="B447" i="4" a="1"/>
  <c r="B447" i="4" s="1"/>
  <c r="H447" i="4" s="1"/>
  <c r="H13" i="9"/>
  <c r="B68" i="4" a="1"/>
  <c r="B68" i="4" s="1"/>
  <c r="H68" i="4" s="1"/>
  <c r="K1242" i="4"/>
  <c r="B1242" i="4" s="1" a="1"/>
  <c r="B1242" i="4" s="1"/>
  <c r="H1242" i="4" s="1"/>
  <c r="B1221" i="4" a="1"/>
  <c r="B1221" i="4" s="1"/>
  <c r="H1221" i="4" s="1"/>
  <c r="K140" i="4"/>
  <c r="B140" i="4" s="1" a="1"/>
  <c r="B140" i="4" s="1"/>
  <c r="H140" i="4" s="1"/>
  <c r="K178" i="4"/>
  <c r="B178" i="4" s="1" a="1"/>
  <c r="B178" i="4" s="1"/>
  <c r="H178" i="4" s="1"/>
  <c r="K1101" i="4"/>
  <c r="B1101" i="4" s="1" a="1"/>
  <c r="B1101" i="4" s="1"/>
  <c r="H1101" i="4" s="1"/>
  <c r="B809" i="4" a="1"/>
  <c r="B809" i="4" s="1"/>
  <c r="H809" i="4" s="1"/>
  <c r="I809" i="4" s="1"/>
  <c r="K189" i="4"/>
  <c r="B189" i="4" s="1" a="1"/>
  <c r="B189" i="4" s="1"/>
  <c r="H189" i="4" s="1"/>
  <c r="B505" i="4" a="1"/>
  <c r="B505" i="4" s="1"/>
  <c r="H505" i="4" s="1"/>
  <c r="B693" i="4" a="1"/>
  <c r="B693" i="4" s="1"/>
  <c r="H693" i="4" s="1"/>
  <c r="B901" i="4" a="1"/>
  <c r="B901" i="4" s="1"/>
  <c r="H901" i="4" s="1"/>
  <c r="K741" i="4"/>
  <c r="B741" i="4" s="1" a="1"/>
  <c r="B741" i="4" s="1"/>
  <c r="H741" i="4" s="1"/>
  <c r="I741" i="4" s="1"/>
  <c r="B209" i="4" a="1"/>
  <c r="B209" i="4" s="1"/>
  <c r="H209" i="4" s="1"/>
  <c r="I221" i="4" s="1"/>
  <c r="B819" i="4" a="1"/>
  <c r="B819" i="4" s="1"/>
  <c r="H819" i="4" s="1"/>
  <c r="K663" i="4"/>
  <c r="B663" i="4" s="1" a="1"/>
  <c r="B663" i="4" s="1"/>
  <c r="H663" i="4" s="1"/>
  <c r="B62" i="4" a="1"/>
  <c r="B62" i="4" s="1"/>
  <c r="H62" i="4" s="1"/>
  <c r="K1160" i="4"/>
  <c r="B1160" i="4" s="1" a="1"/>
  <c r="B1160" i="4" s="1"/>
  <c r="H1160" i="4" s="1"/>
  <c r="B1194" i="4" a="1"/>
  <c r="B1194" i="4" s="1"/>
  <c r="H1194" i="4" s="1"/>
  <c r="I1194" i="4" s="1"/>
  <c r="I259" i="4"/>
  <c r="I90" i="4"/>
  <c r="I1229" i="4"/>
  <c r="I1190" i="4"/>
  <c r="I1028" i="4"/>
  <c r="B1074" i="4" a="1"/>
  <c r="B1074" i="4" s="1"/>
  <c r="H1074" i="4" s="1"/>
  <c r="K891" i="4"/>
  <c r="B891" i="4" s="1" a="1"/>
  <c r="B891" i="4" s="1"/>
  <c r="H891" i="4" s="1"/>
  <c r="B319" i="4" a="1"/>
  <c r="B319" i="4" s="1"/>
  <c r="H319" i="4" s="1"/>
  <c r="B832" i="4" a="1"/>
  <c r="B832" i="4" s="1"/>
  <c r="H832" i="4" s="1"/>
  <c r="K614" i="4"/>
  <c r="B614" i="4" s="1" a="1"/>
  <c r="B614" i="4" s="1"/>
  <c r="H614" i="4" s="1"/>
  <c r="K77" i="4"/>
  <c r="B77" i="4" s="1" a="1"/>
  <c r="B77" i="4" s="1"/>
  <c r="H77" i="4" s="1"/>
  <c r="B1195" i="4" a="1"/>
  <c r="B1195" i="4" s="1"/>
  <c r="H1195" i="4" s="1"/>
  <c r="K471" i="4"/>
  <c r="B471" i="4" s="1" a="1"/>
  <c r="B471" i="4" s="1"/>
  <c r="H471" i="4" s="1"/>
  <c r="K840" i="4"/>
  <c r="B840" i="4" s="1" a="1"/>
  <c r="B840" i="4" s="1"/>
  <c r="H840" i="4" s="1"/>
  <c r="B1216" i="4" a="1"/>
  <c r="B1216" i="4" s="1"/>
  <c r="H1216" i="4" s="1"/>
  <c r="I1216" i="4" s="1"/>
  <c r="H17" i="9"/>
  <c r="H16" i="9"/>
  <c r="H15" i="9"/>
  <c r="H14" i="9"/>
  <c r="H18" i="9"/>
  <c r="B583" i="4" a="1"/>
  <c r="B583" i="4" s="1"/>
  <c r="H583" i="4" s="1"/>
  <c r="K271" i="4"/>
  <c r="B271" i="4" s="1" a="1"/>
  <c r="B271" i="4" s="1"/>
  <c r="H271" i="4" s="1"/>
  <c r="I271" i="4" s="1"/>
  <c r="B1056" i="4" a="1"/>
  <c r="B1056" i="4" s="1"/>
  <c r="H1056" i="4" s="1"/>
  <c r="K1270" i="4"/>
  <c r="B1270" i="4" s="1" a="1"/>
  <c r="B1270" i="4" s="1"/>
  <c r="H1270" i="4" s="1"/>
  <c r="B1256" i="4" a="1"/>
  <c r="B1256" i="4" s="1"/>
  <c r="H1256" i="4" s="1"/>
  <c r="I1256" i="4" s="1"/>
  <c r="B326" i="4" a="1"/>
  <c r="B326" i="4" s="1"/>
  <c r="H326" i="4" s="1"/>
  <c r="K1000" i="4"/>
  <c r="B1000" i="4" s="1" a="1"/>
  <c r="B1000" i="4" s="1"/>
  <c r="H1000" i="4" s="1"/>
  <c r="K807" i="4"/>
  <c r="B807" i="4" s="1" a="1"/>
  <c r="B807" i="4" s="1"/>
  <c r="H807" i="4" s="1"/>
  <c r="I807" i="4" s="1"/>
  <c r="B11" i="4" a="1"/>
  <c r="B11" i="4" s="1"/>
  <c r="H11" i="4" s="1"/>
  <c r="I11" i="4" s="1"/>
  <c r="K1205" i="4"/>
  <c r="B1205" i="4" s="1" a="1"/>
  <c r="B1205" i="4" s="1"/>
  <c r="H1205" i="4" s="1"/>
  <c r="K880" i="4"/>
  <c r="B880" i="4" s="1" a="1"/>
  <c r="B880" i="4" s="1"/>
  <c r="H880" i="4" s="1"/>
  <c r="B1046" i="4" a="1"/>
  <c r="B1046" i="4" s="1"/>
  <c r="H1046" i="4" s="1"/>
  <c r="K1138" i="4"/>
  <c r="B1138" i="4" s="1" a="1"/>
  <c r="B1138" i="4" s="1"/>
  <c r="H1138" i="4" s="1"/>
  <c r="B98" i="4" a="1"/>
  <c r="B98" i="4" s="1"/>
  <c r="H98" i="4" s="1"/>
  <c r="K268" i="4"/>
  <c r="B268" i="4" s="1" a="1"/>
  <c r="B268" i="4" s="1"/>
  <c r="H268" i="4" s="1"/>
  <c r="K867" i="4"/>
  <c r="B867" i="4" s="1" a="1"/>
  <c r="B867" i="4" s="1"/>
  <c r="H867" i="4" s="1"/>
  <c r="K845" i="4"/>
  <c r="B845" i="4" s="1" a="1"/>
  <c r="B845" i="4" s="1"/>
  <c r="H845" i="4" s="1"/>
  <c r="K1019" i="4"/>
  <c r="B1019" i="4" s="1" a="1"/>
  <c r="B1019" i="4" s="1"/>
  <c r="H1019" i="4" s="1"/>
  <c r="I1019" i="4" s="1"/>
  <c r="K1038" i="4"/>
  <c r="B1038" i="4" s="1" a="1"/>
  <c r="B1038" i="4" s="1"/>
  <c r="H1038" i="4" s="1"/>
  <c r="I1038" i="4" s="1"/>
  <c r="K775" i="4"/>
  <c r="B775" i="4" s="1" a="1"/>
  <c r="B775" i="4" s="1"/>
  <c r="H775" i="4" s="1"/>
  <c r="K742" i="4"/>
  <c r="B742" i="4" s="1" a="1"/>
  <c r="B742" i="4" s="1"/>
  <c r="H742" i="4" s="1"/>
  <c r="B118" i="4" a="1"/>
  <c r="B118" i="4" s="1"/>
  <c r="H118" i="4" s="1"/>
  <c r="B430" i="4" a="1"/>
  <c r="B430" i="4" s="1"/>
  <c r="H430" i="4" s="1"/>
  <c r="I208" i="4" s="1"/>
  <c r="B340" i="4" a="1"/>
  <c r="B340" i="4" s="1"/>
  <c r="H340" i="4" s="1"/>
  <c r="K835" i="4"/>
  <c r="B835" i="4" s="1" a="1"/>
  <c r="B835" i="4" s="1"/>
  <c r="H835" i="4" s="1"/>
  <c r="K535" i="4"/>
  <c r="B535" i="4" s="1" a="1"/>
  <c r="B535" i="4" s="1"/>
  <c r="H535" i="4" s="1"/>
  <c r="K1193" i="4"/>
  <c r="B1193" i="4" s="1" a="1"/>
  <c r="B1193" i="4" s="1"/>
  <c r="H1193" i="4" s="1"/>
  <c r="I1193" i="4" s="1"/>
  <c r="K1100" i="4"/>
  <c r="B1100" i="4" s="1" a="1"/>
  <c r="B1100" i="4" s="1"/>
  <c r="H1100" i="4" s="1"/>
  <c r="I1064" i="4" s="1"/>
  <c r="B399" i="4" a="1"/>
  <c r="B399" i="4" s="1"/>
  <c r="H399" i="4" s="1"/>
  <c r="K1261" i="4"/>
  <c r="B1261" i="4" s="1" a="1"/>
  <c r="B1261" i="4" s="1"/>
  <c r="H1261" i="4" s="1"/>
  <c r="K478" i="4"/>
  <c r="B478" i="4" s="1" a="1"/>
  <c r="B478" i="4" s="1"/>
  <c r="H478" i="4" s="1"/>
  <c r="K439" i="4"/>
  <c r="B439" i="4" s="1" a="1"/>
  <c r="B439" i="4" s="1"/>
  <c r="H439" i="4" s="1"/>
  <c r="I571" i="4" s="1"/>
  <c r="K1251" i="4"/>
  <c r="B1251" i="4" s="1" a="1"/>
  <c r="B1251" i="4" s="1"/>
  <c r="H1251" i="4" s="1"/>
  <c r="I1251" i="4" s="1"/>
  <c r="K1213" i="4"/>
  <c r="B1213" i="4" s="1" a="1"/>
  <c r="B1213" i="4" s="1"/>
  <c r="H1213" i="4" s="1"/>
  <c r="I1076" i="4"/>
  <c r="I952" i="4"/>
  <c r="I520" i="4"/>
  <c r="I530" i="4"/>
  <c r="I358" i="4"/>
  <c r="K977" i="4"/>
  <c r="B977" i="4" s="1" a="1"/>
  <c r="B977" i="4" s="1"/>
  <c r="H977" i="4" s="1"/>
  <c r="B1085" i="4" a="1"/>
  <c r="B1085" i="4" s="1"/>
  <c r="H1085" i="4" s="1"/>
  <c r="I1091" i="4"/>
  <c r="I861" i="4"/>
  <c r="K1016" i="4"/>
  <c r="B1016" i="4" s="1" a="1"/>
  <c r="B1016" i="4" s="1"/>
  <c r="H1016" i="4" s="1"/>
  <c r="K344" i="4"/>
  <c r="B344" i="4" s="1" a="1"/>
  <c r="B344" i="4" s="1"/>
  <c r="H344" i="4" s="1"/>
  <c r="K703" i="4"/>
  <c r="B703" i="4" s="1" a="1"/>
  <c r="B703" i="4" s="1"/>
  <c r="H703" i="4" s="1"/>
  <c r="K20" i="4"/>
  <c r="B20" i="4" s="1" a="1"/>
  <c r="B20" i="4" s="1"/>
  <c r="H20" i="4" s="1"/>
  <c r="K13" i="4"/>
  <c r="B13" i="4" s="1" a="1"/>
  <c r="B13" i="4" s="1"/>
  <c r="H13" i="4" s="1"/>
  <c r="K971" i="4"/>
  <c r="B971" i="4" s="1" a="1"/>
  <c r="B971" i="4" s="1"/>
  <c r="H971" i="4" s="1"/>
  <c r="K1061" i="4"/>
  <c r="B1061" i="4" s="1" a="1"/>
  <c r="B1061" i="4" s="1"/>
  <c r="H1061" i="4" s="1"/>
  <c r="K1037" i="4"/>
  <c r="B1037" i="4" s="1" a="1"/>
  <c r="B1037" i="4" s="1"/>
  <c r="H1037" i="4" s="1"/>
  <c r="K756" i="4"/>
  <c r="B756" i="4" s="1" a="1"/>
  <c r="B756" i="4" s="1"/>
  <c r="H756" i="4" s="1"/>
  <c r="I756" i="4" s="1"/>
  <c r="K625" i="4"/>
  <c r="B625" i="4" s="1" a="1"/>
  <c r="B625" i="4" s="1"/>
  <c r="H625" i="4" s="1"/>
  <c r="K824" i="4"/>
  <c r="B824" i="4" s="1" a="1"/>
  <c r="B824" i="4" s="1"/>
  <c r="H824" i="4" s="1"/>
  <c r="K1093" i="4"/>
  <c r="B1093" i="4" s="1" a="1"/>
  <c r="B1093" i="4" s="1"/>
  <c r="H1093" i="4" s="1"/>
  <c r="I804" i="4"/>
  <c r="I506" i="4"/>
  <c r="K773" i="4"/>
  <c r="B773" i="4" s="1" a="1"/>
  <c r="B773" i="4" s="1"/>
  <c r="H773" i="4" s="1"/>
  <c r="I773" i="4" s="1"/>
  <c r="K598" i="4"/>
  <c r="B598" i="4" s="1" a="1"/>
  <c r="B598" i="4" s="1"/>
  <c r="H598" i="4" s="1"/>
  <c r="K9" i="4"/>
  <c r="K394" i="4"/>
  <c r="B394" i="4" s="1" a="1"/>
  <c r="B394" i="4" s="1"/>
  <c r="H394" i="4" s="1"/>
  <c r="I1027" i="4"/>
  <c r="I354" i="4"/>
  <c r="K843" i="4"/>
  <c r="B843" i="4" s="1" a="1"/>
  <c r="B843" i="4" s="1"/>
  <c r="H843" i="4" s="1"/>
  <c r="I843" i="4" s="1"/>
  <c r="K254" i="4"/>
  <c r="B254" i="4" s="1" a="1"/>
  <c r="B254" i="4" s="1"/>
  <c r="H254" i="4" s="1"/>
  <c r="K125" i="4"/>
  <c r="B125" i="4" s="1" a="1"/>
  <c r="B125" i="4" s="1"/>
  <c r="H125" i="4" s="1"/>
  <c r="K647" i="4"/>
  <c r="B647" i="4" s="1" a="1"/>
  <c r="B647" i="4" s="1"/>
  <c r="H647" i="4" s="1"/>
  <c r="I422" i="4"/>
  <c r="I448" i="4"/>
  <c r="K1209" i="4"/>
  <c r="B1209" i="4" s="1" a="1"/>
  <c r="B1209" i="4" s="1"/>
  <c r="H1209" i="4" s="1"/>
  <c r="K572" i="4"/>
  <c r="B572" i="4" s="1" a="1"/>
  <c r="B572" i="4" s="1"/>
  <c r="H572" i="4" s="1"/>
  <c r="K153" i="4"/>
  <c r="B153" i="4" s="1" a="1"/>
  <c r="B153" i="4" s="1"/>
  <c r="H153" i="4" s="1"/>
  <c r="K633" i="4"/>
  <c r="B633" i="4" s="1" a="1"/>
  <c r="B633" i="4" s="1"/>
  <c r="H633" i="4" s="1"/>
  <c r="K489" i="4"/>
  <c r="B489" i="4" s="1" a="1"/>
  <c r="B489" i="4" s="1"/>
  <c r="H489" i="4" s="1"/>
  <c r="K274" i="4"/>
  <c r="B274" i="4" s="1" a="1"/>
  <c r="B274" i="4" s="1"/>
  <c r="H274" i="4" s="1"/>
  <c r="K339" i="4"/>
  <c r="B339" i="4" s="1" a="1"/>
  <c r="B339" i="4" s="1"/>
  <c r="H339" i="4" s="1"/>
  <c r="K310" i="4"/>
  <c r="B310" i="4" s="1" a="1"/>
  <c r="B310" i="4" s="1"/>
  <c r="H310" i="4" s="1"/>
  <c r="K50" i="4"/>
  <c r="B50" i="4" s="1" a="1"/>
  <c r="B50" i="4" s="1"/>
  <c r="H50" i="4" s="1"/>
  <c r="K841" i="4"/>
  <c r="B841" i="4" s="1" a="1"/>
  <c r="B841" i="4" s="1"/>
  <c r="H841" i="4" s="1"/>
  <c r="K510" i="4"/>
  <c r="B510" i="4" s="1" a="1"/>
  <c r="B510" i="4" s="1"/>
  <c r="H510" i="4" s="1"/>
  <c r="K119" i="4"/>
  <c r="B119" i="4" s="1" a="1"/>
  <c r="B119" i="4" s="1"/>
  <c r="H119" i="4" s="1"/>
  <c r="K1253" i="4"/>
  <c r="B1253" i="4" s="1" a="1"/>
  <c r="B1253" i="4" s="1"/>
  <c r="H1253" i="4" s="1"/>
  <c r="I1253" i="4" s="1"/>
  <c r="K428" i="4"/>
  <c r="B428" i="4" s="1" a="1"/>
  <c r="B428" i="4" s="1"/>
  <c r="H428" i="4" s="1"/>
  <c r="K473" i="4"/>
  <c r="B473" i="4" s="1" a="1"/>
  <c r="B473" i="4" s="1"/>
  <c r="H473" i="4" s="1"/>
  <c r="K705" i="4"/>
  <c r="B705" i="4" s="1" a="1"/>
  <c r="B705" i="4" s="1"/>
  <c r="H705" i="4" s="1"/>
  <c r="K793" i="4"/>
  <c r="B793" i="4" s="1" a="1"/>
  <c r="B793" i="4" s="1"/>
  <c r="H793" i="4" s="1"/>
  <c r="K554" i="4"/>
  <c r="B554" i="4" s="1" a="1"/>
  <c r="B554" i="4" s="1"/>
  <c r="H554" i="4" s="1"/>
  <c r="K1059" i="4"/>
  <c r="B1059" i="4" s="1" a="1"/>
  <c r="B1059" i="4" s="1"/>
  <c r="H1059" i="4" s="1"/>
  <c r="K144" i="4"/>
  <c r="B144" i="4" s="1" a="1"/>
  <c r="B144" i="4" s="1"/>
  <c r="H144" i="4" s="1"/>
  <c r="K30" i="4"/>
  <c r="B30" i="4" s="1" a="1"/>
  <c r="B30" i="4" s="1"/>
  <c r="H30" i="4" s="1"/>
  <c r="K176" i="4"/>
  <c r="B176" i="4" s="1" a="1"/>
  <c r="B176" i="4" s="1"/>
  <c r="H176" i="4" s="1"/>
  <c r="K61" i="4"/>
  <c r="B61" i="4" s="1" a="1"/>
  <c r="B61" i="4" s="1"/>
  <c r="H61" i="4" s="1"/>
  <c r="K682" i="4"/>
  <c r="B682" i="4" s="1" a="1"/>
  <c r="B682" i="4" s="1"/>
  <c r="H682" i="4" s="1"/>
  <c r="K595" i="4"/>
  <c r="B595" i="4" s="1" a="1"/>
  <c r="B595" i="4" s="1"/>
  <c r="H595" i="4" s="1"/>
  <c r="I402" i="4"/>
  <c r="I162" i="4"/>
  <c r="I1119" i="4"/>
  <c r="I1087" i="4"/>
  <c r="I1082" i="4"/>
  <c r="I900" i="4"/>
  <c r="I916" i="4"/>
  <c r="I847" i="4"/>
  <c r="I960" i="4"/>
  <c r="I486" i="4"/>
  <c r="I744" i="4"/>
  <c r="I267" i="4"/>
  <c r="I201" i="4"/>
  <c r="B230" i="4" a="1"/>
  <c r="B230" i="4" s="1"/>
  <c r="H230" i="4" s="1"/>
  <c r="K627" i="4"/>
  <c r="B627" i="4" s="1" a="1"/>
  <c r="B627" i="4" s="1"/>
  <c r="H627" i="4" s="1"/>
  <c r="K34" i="4"/>
  <c r="B34" i="4" s="1" a="1"/>
  <c r="B34" i="4" s="1"/>
  <c r="H34" i="4" s="1"/>
  <c r="I34" i="4" s="1"/>
  <c r="K946" i="4"/>
  <c r="B946" i="4" s="1" a="1"/>
  <c r="B946" i="4" s="1"/>
  <c r="H946" i="4" s="1"/>
  <c r="B1105" i="4" a="1"/>
  <c r="B1105" i="4" s="1"/>
  <c r="H1105" i="4" s="1"/>
  <c r="I1105" i="4" s="1"/>
  <c r="I1212" i="4"/>
  <c r="I1153" i="4"/>
  <c r="I1126" i="4"/>
  <c r="I958" i="4"/>
  <c r="I700" i="4"/>
  <c r="I452" i="4"/>
  <c r="I1177" i="4"/>
  <c r="I1100" i="4"/>
  <c r="B462" i="4" a="1"/>
  <c r="B462" i="4" s="1"/>
  <c r="H462" i="4" s="1"/>
  <c r="K836" i="4"/>
  <c r="B836" i="4" s="1" a="1"/>
  <c r="B836" i="4" s="1"/>
  <c r="H836" i="4" s="1"/>
  <c r="I503" i="4"/>
  <c r="I409" i="4"/>
  <c r="I350" i="4"/>
  <c r="I297" i="4"/>
  <c r="B1118" i="4" a="1"/>
  <c r="B1118" i="4" s="1"/>
  <c r="H1118" i="4" s="1"/>
  <c r="I1118" i="4" s="1"/>
  <c r="K273" i="4"/>
  <c r="B273" i="4" s="1" a="1"/>
  <c r="B273" i="4" s="1"/>
  <c r="H273" i="4" s="1"/>
  <c r="B343" i="4" a="1"/>
  <c r="B343" i="4" s="1"/>
  <c r="H343" i="4" s="1"/>
  <c r="I1179" i="4"/>
  <c r="I1147" i="4"/>
  <c r="I1058" i="4"/>
  <c r="I677" i="4"/>
  <c r="K615" i="4"/>
  <c r="B615" i="4" s="1" a="1"/>
  <c r="B615" i="4" s="1"/>
  <c r="H615" i="4" s="1"/>
  <c r="I693" i="4"/>
  <c r="I624" i="4"/>
  <c r="I573" i="4"/>
  <c r="I1077" i="4"/>
  <c r="I1053" i="4"/>
  <c r="I832" i="4"/>
  <c r="I282" i="4"/>
  <c r="K423" i="4"/>
  <c r="B423" i="4" s="1" a="1"/>
  <c r="B423" i="4" s="1"/>
  <c r="H423" i="4" s="1"/>
  <c r="B794" i="4" a="1"/>
  <c r="B794" i="4" s="1"/>
  <c r="H794" i="4" s="1"/>
  <c r="I1094" i="4"/>
  <c r="I792" i="4"/>
  <c r="K600" i="4"/>
  <c r="B600" i="4" s="1" a="1"/>
  <c r="B600" i="4" s="1"/>
  <c r="H600" i="4" s="1"/>
  <c r="K116" i="4"/>
  <c r="B116" i="4" s="1" a="1"/>
  <c r="B116" i="4" s="1"/>
  <c r="H116" i="4" s="1"/>
  <c r="K218" i="4"/>
  <c r="B218" i="4" s="1" a="1"/>
  <c r="B218" i="4" s="1"/>
  <c r="H218" i="4" s="1"/>
  <c r="B1054" i="4" a="1"/>
  <c r="B1054" i="4" s="1"/>
  <c r="H1054" i="4" s="1"/>
  <c r="K1140" i="4"/>
  <c r="B1140" i="4" s="1" a="1"/>
  <c r="B1140" i="4" s="1"/>
  <c r="H1140" i="4" s="1"/>
  <c r="B779" i="4" a="1"/>
  <c r="B779" i="4" s="1"/>
  <c r="H779" i="4" s="1"/>
  <c r="B1089" i="4" a="1"/>
  <c r="B1089" i="4" s="1"/>
  <c r="H1089" i="4" s="1"/>
  <c r="K817" i="4"/>
  <c r="B817" i="4" s="1" a="1"/>
  <c r="B817" i="4" s="1"/>
  <c r="H817" i="4" s="1"/>
  <c r="I817" i="4" s="1"/>
  <c r="B788" i="4" a="1"/>
  <c r="B788" i="4" s="1"/>
  <c r="H788" i="4" s="1"/>
  <c r="B1107" i="4" a="1"/>
  <c r="B1107" i="4" s="1"/>
  <c r="H1107" i="4" s="1"/>
  <c r="I1107" i="4" s="1"/>
  <c r="K385" i="4"/>
  <c r="B385" i="4" s="1" a="1"/>
  <c r="B385" i="4" s="1"/>
  <c r="H385" i="4" s="1"/>
  <c r="B220" i="4" a="1"/>
  <c r="B220" i="4" s="1"/>
  <c r="H220" i="4" s="1"/>
  <c r="K1217" i="4"/>
  <c r="B1217" i="4" s="1" a="1"/>
  <c r="B1217" i="4" s="1"/>
  <c r="H1217" i="4" s="1"/>
  <c r="I1217" i="4" s="1"/>
  <c r="B1068" i="4" a="1"/>
  <c r="B1068" i="4" s="1"/>
  <c r="H1068" i="4" s="1"/>
  <c r="I1068" i="4" s="1"/>
  <c r="K445" i="4"/>
  <c r="B445" i="4" s="1" a="1"/>
  <c r="B445" i="4" s="1"/>
  <c r="H445" i="4" s="1"/>
  <c r="B1231" i="4" a="1"/>
  <c r="B1231" i="4" s="1"/>
  <c r="H1231" i="4" s="1"/>
  <c r="K967" i="4"/>
  <c r="B967" i="4" s="1" a="1"/>
  <c r="B967" i="4" s="1"/>
  <c r="H967" i="4" s="1"/>
  <c r="K280" i="4"/>
  <c r="B280" i="4" s="1" a="1"/>
  <c r="B280" i="4" s="1"/>
  <c r="H280" i="4" s="1"/>
  <c r="I280" i="4" s="1"/>
  <c r="B228" i="4" a="1"/>
  <c r="B228" i="4" s="1"/>
  <c r="H228" i="4" s="1"/>
  <c r="I463" i="4" s="1"/>
  <c r="K148" i="4"/>
  <c r="B148" i="4" s="1" a="1"/>
  <c r="B148" i="4" s="1"/>
  <c r="H148" i="4" s="1"/>
  <c r="K1244" i="4"/>
  <c r="B1244" i="4" s="1" a="1"/>
  <c r="B1244" i="4" s="1"/>
  <c r="H1244" i="4" s="1"/>
  <c r="K382" i="4"/>
  <c r="B382" i="4" s="1" a="1"/>
  <c r="B382" i="4" s="1"/>
  <c r="H382" i="4" s="1"/>
  <c r="K494" i="4"/>
  <c r="B494" i="4" s="1" a="1"/>
  <c r="B494" i="4" s="1"/>
  <c r="H494" i="4" s="1"/>
  <c r="K640" i="4"/>
  <c r="B640" i="4" s="1" a="1"/>
  <c r="B640" i="4" s="1"/>
  <c r="H640" i="4" s="1"/>
  <c r="K108" i="4"/>
  <c r="B108" i="4" s="1" a="1"/>
  <c r="B108" i="4" s="1"/>
  <c r="H108" i="4" s="1"/>
  <c r="K392" i="4"/>
  <c r="B392" i="4" s="1" a="1"/>
  <c r="B392" i="4" s="1"/>
  <c r="H392" i="4" s="1"/>
  <c r="K577" i="4"/>
  <c r="B577" i="4" s="1" a="1"/>
  <c r="B577" i="4" s="1"/>
  <c r="H577" i="4" s="1"/>
  <c r="K758" i="4"/>
  <c r="B758" i="4" s="1" a="1"/>
  <c r="B758" i="4" s="1"/>
  <c r="H758" i="4" s="1"/>
  <c r="K391" i="4"/>
  <c r="B391" i="4" s="1" a="1"/>
  <c r="B391" i="4" s="1"/>
  <c r="H391" i="4" s="1"/>
  <c r="K174" i="4"/>
  <c r="B174" i="4" s="1" a="1"/>
  <c r="B174" i="4" s="1"/>
  <c r="H174" i="4" s="1"/>
  <c r="K648" i="4"/>
  <c r="B648" i="4" s="1" a="1"/>
  <c r="B648" i="4" s="1"/>
  <c r="H648" i="4" s="1"/>
  <c r="I1069" i="4" s="1"/>
  <c r="K1128" i="4"/>
  <c r="B1128" i="4" s="1" a="1"/>
  <c r="B1128" i="4" s="1"/>
  <c r="H1128" i="4" s="1"/>
  <c r="K999" i="4"/>
  <c r="B999" i="4" s="1" a="1"/>
  <c r="B999" i="4" s="1"/>
  <c r="H999" i="4" s="1"/>
  <c r="I680" i="4"/>
  <c r="I59" i="4"/>
  <c r="K649" i="4"/>
  <c r="B649" i="4" s="1" a="1"/>
  <c r="B649" i="4" s="1"/>
  <c r="H649" i="4" s="1"/>
  <c r="I649" i="4" s="1"/>
  <c r="B114" i="4" a="1"/>
  <c r="B114" i="4" s="1"/>
  <c r="H114" i="4" s="1"/>
  <c r="I384" i="4"/>
  <c r="I167" i="4"/>
  <c r="B613" i="4" a="1"/>
  <c r="B613" i="4" s="1"/>
  <c r="H613" i="4" s="1"/>
  <c r="B660" i="4" a="1"/>
  <c r="B660" i="4" s="1"/>
  <c r="H660" i="4" s="1"/>
  <c r="I1249" i="4"/>
  <c r="K770" i="4"/>
  <c r="B770" i="4" s="1" a="1"/>
  <c r="B770" i="4" s="1"/>
  <c r="H770" i="4" s="1"/>
  <c r="B927" i="4" a="1"/>
  <c r="B927" i="4" s="1"/>
  <c r="H927" i="4" s="1"/>
  <c r="K1025" i="4"/>
  <c r="B1025" i="4" s="1" a="1"/>
  <c r="B1025" i="4" s="1"/>
  <c r="H1025" i="4" s="1"/>
  <c r="I1025" i="4" s="1"/>
  <c r="B502" i="4" a="1"/>
  <c r="B502" i="4" s="1"/>
  <c r="H502" i="4" s="1"/>
  <c r="K21" i="4"/>
  <c r="B21" i="4" s="1" a="1"/>
  <c r="B21" i="4" s="1"/>
  <c r="H21" i="4" s="1"/>
  <c r="K60" i="4"/>
  <c r="B60" i="4" s="1" a="1"/>
  <c r="B60" i="4" s="1"/>
  <c r="H60" i="4" s="1"/>
  <c r="K538" i="4"/>
  <c r="B538" i="4" s="1" a="1"/>
  <c r="B538" i="4" s="1"/>
  <c r="H538" i="4" s="1"/>
  <c r="K482" i="4"/>
  <c r="B482" i="4" s="1" a="1"/>
  <c r="B482" i="4" s="1"/>
  <c r="H482" i="4" s="1"/>
  <c r="I834" i="4"/>
  <c r="I695" i="4"/>
  <c r="I689" i="4"/>
  <c r="K1149" i="4"/>
  <c r="B1149" i="4" s="1" a="1"/>
  <c r="B1149" i="4" s="1"/>
  <c r="H1149" i="4" s="1"/>
  <c r="K949" i="4"/>
  <c r="B949" i="4" s="1" a="1"/>
  <c r="B949" i="4" s="1"/>
  <c r="H949" i="4" s="1"/>
  <c r="I1189" i="4"/>
  <c r="I1137" i="4"/>
  <c r="K1249" i="4"/>
  <c r="B1249" i="4" s="1" a="1"/>
  <c r="B1249" i="4" s="1"/>
  <c r="H1249" i="4" s="1"/>
  <c r="I998" i="4" s="1"/>
  <c r="K368" i="4"/>
  <c r="B368" i="4" s="1" a="1"/>
  <c r="B368" i="4" s="1"/>
  <c r="H368" i="4" s="1"/>
  <c r="K216" i="4"/>
  <c r="K147" i="4"/>
  <c r="K997" i="4"/>
  <c r="B997" i="4" s="1" a="1"/>
  <c r="B997" i="4" s="1"/>
  <c r="H997" i="4" s="1"/>
  <c r="K303" i="4"/>
  <c r="B303" i="4" s="1" a="1"/>
  <c r="B303" i="4" s="1"/>
  <c r="H303" i="4" s="1"/>
  <c r="K766" i="4"/>
  <c r="B766" i="4" s="1" a="1"/>
  <c r="B766" i="4" s="1"/>
  <c r="H766" i="4" s="1"/>
  <c r="K436" i="4"/>
  <c r="B436" i="4" s="1" a="1"/>
  <c r="B436" i="4" s="1"/>
  <c r="H436" i="4" s="1"/>
  <c r="K671" i="4"/>
  <c r="B671" i="4" s="1" a="1"/>
  <c r="B671" i="4" s="1"/>
  <c r="H671" i="4" s="1"/>
  <c r="B638" i="4" a="1"/>
  <c r="B638" i="4" s="1"/>
  <c r="H638" i="4" s="1"/>
  <c r="K200" i="4"/>
  <c r="B200" i="4" s="1" a="1"/>
  <c r="B200" i="4" s="1"/>
  <c r="H200" i="4" s="1"/>
  <c r="B353" i="4" a="1"/>
  <c r="B353" i="4" s="1"/>
  <c r="H353" i="4" s="1"/>
  <c r="I699" i="4"/>
  <c r="I676" i="4"/>
  <c r="I618" i="4"/>
  <c r="K438" i="4"/>
  <c r="B438" i="4" s="1" a="1"/>
  <c r="B438" i="4" s="1"/>
  <c r="H438" i="4" s="1"/>
  <c r="I438" i="4" s="1"/>
  <c r="K139" i="4"/>
  <c r="B139" i="4" s="1" a="1"/>
  <c r="B139" i="4" s="1"/>
  <c r="H139" i="4" s="1"/>
  <c r="I1130" i="4"/>
  <c r="I617" i="4"/>
  <c r="B1010" i="4" a="1"/>
  <c r="B1010" i="4" s="1"/>
  <c r="H1010" i="4" s="1"/>
  <c r="K1124" i="4"/>
  <c r="B1124" i="4" s="1" a="1"/>
  <c r="B1124" i="4" s="1"/>
  <c r="H1124" i="4" s="1"/>
  <c r="K324" i="4"/>
  <c r="B324" i="4" s="1" a="1"/>
  <c r="B324" i="4" s="1"/>
  <c r="H324" i="4" s="1"/>
  <c r="I733" i="4" s="1"/>
  <c r="K123" i="4"/>
  <c r="B123" i="4" s="1" a="1"/>
  <c r="B123" i="4" s="1"/>
  <c r="H123" i="4" s="1"/>
  <c r="I547" i="4"/>
  <c r="I515" i="4"/>
  <c r="I124" i="4"/>
  <c r="K117" i="4"/>
  <c r="B117" i="4" s="1" a="1"/>
  <c r="B117" i="4" s="1"/>
  <c r="H117" i="4" s="1"/>
  <c r="K417" i="4"/>
  <c r="B417" i="4" s="1" a="1"/>
  <c r="B417" i="4" s="1"/>
  <c r="H417" i="4" s="1"/>
  <c r="K982" i="4"/>
  <c r="B982" i="4" s="1" a="1"/>
  <c r="B982" i="4" s="1"/>
  <c r="H982" i="4" s="1"/>
  <c r="K177" i="4"/>
  <c r="B177" i="4" s="1" a="1"/>
  <c r="B177" i="4" s="1"/>
  <c r="H177" i="4" s="1"/>
  <c r="K1032" i="4"/>
  <c r="B1032" i="4" s="1" a="1"/>
  <c r="B1032" i="4" s="1"/>
  <c r="H1032" i="4" s="1"/>
  <c r="K1207" i="4"/>
  <c r="B1207" i="4" s="1" a="1"/>
  <c r="B1207" i="4" s="1"/>
  <c r="H1207" i="4" s="1"/>
  <c r="I1095" i="4" s="1"/>
  <c r="K444" i="4"/>
  <c r="B444" i="4" s="1" a="1"/>
  <c r="B444" i="4" s="1"/>
  <c r="H444" i="4" s="1"/>
  <c r="K606" i="4"/>
  <c r="B606" i="4" s="1" a="1"/>
  <c r="B606" i="4" s="1"/>
  <c r="H606" i="4" s="1"/>
  <c r="K1192" i="4"/>
  <c r="B1192" i="4" s="1" a="1"/>
  <c r="B1192" i="4" s="1"/>
  <c r="H1192" i="4" s="1"/>
  <c r="I1192" i="4" s="1"/>
  <c r="B164" i="4" a="1"/>
  <c r="B164" i="4" s="1"/>
  <c r="H164" i="4" s="1"/>
  <c r="K590" i="4"/>
  <c r="B590" i="4" s="1" a="1"/>
  <c r="B590" i="4" s="1"/>
  <c r="H590" i="4" s="1"/>
  <c r="K1069" i="4"/>
  <c r="B1069" i="4" s="1" a="1"/>
  <c r="B1069" i="4" s="1"/>
  <c r="H1069" i="4" s="1"/>
  <c r="K501" i="4"/>
  <c r="B501" i="4" s="1" a="1"/>
  <c r="B501" i="4" s="1"/>
  <c r="H501" i="4" s="1"/>
  <c r="K499" i="4"/>
  <c r="B499" i="4" s="1" a="1"/>
  <c r="B499" i="4" s="1"/>
  <c r="H499" i="4" s="1"/>
  <c r="I536" i="4" s="1"/>
  <c r="B828" i="4" a="1"/>
  <c r="B828" i="4" s="1"/>
  <c r="H828" i="4" s="1"/>
  <c r="K52" i="4"/>
  <c r="B52" i="4" s="1" a="1"/>
  <c r="B52" i="4" s="1"/>
  <c r="H52" i="4" s="1"/>
  <c r="K1013" i="4"/>
  <c r="B1013" i="4" s="1" a="1"/>
  <c r="B1013" i="4" s="1"/>
  <c r="H1013" i="4" s="1"/>
  <c r="I1013" i="4" s="1"/>
  <c r="K692" i="4"/>
  <c r="B692" i="4" s="1" a="1"/>
  <c r="B692" i="4" s="1"/>
  <c r="H692" i="4" s="1"/>
  <c r="I1109" i="4" s="1"/>
  <c r="I1151" i="4"/>
  <c r="I1049" i="4"/>
  <c r="I755" i="4"/>
  <c r="I294" i="4"/>
  <c r="I237" i="4"/>
  <c r="K1164" i="4"/>
  <c r="B1164" i="4" s="1" a="1"/>
  <c r="B1164" i="4" s="1"/>
  <c r="H1164" i="4" s="1"/>
  <c r="K701" i="4"/>
  <c r="B701" i="4" s="1" a="1"/>
  <c r="B701" i="4" s="1"/>
  <c r="H701" i="4" s="1"/>
  <c r="K373" i="4"/>
  <c r="B373" i="4" s="1" a="1"/>
  <c r="B373" i="4" s="1"/>
  <c r="H373" i="4" s="1"/>
  <c r="I1078" i="4" s="1"/>
  <c r="K450" i="4"/>
  <c r="B450" i="4" s="1" a="1"/>
  <c r="B450" i="4" s="1"/>
  <c r="H450" i="4" s="1"/>
  <c r="K110" i="4"/>
  <c r="B110" i="4" s="1" a="1"/>
  <c r="B110" i="4" s="1"/>
  <c r="H110" i="4" s="1"/>
  <c r="K847" i="4"/>
  <c r="B847" i="4" s="1" a="1"/>
  <c r="B847" i="4" s="1"/>
  <c r="H847" i="4" s="1"/>
  <c r="I616" i="4" s="1"/>
  <c r="K286" i="4"/>
  <c r="B286" i="4" s="1" a="1"/>
  <c r="B286" i="4" s="1"/>
  <c r="H286" i="4" s="1"/>
  <c r="I286" i="4" s="1"/>
  <c r="K631" i="4"/>
  <c r="B631" i="4" s="1" a="1"/>
  <c r="B631" i="4" s="1"/>
  <c r="H631" i="4" s="1"/>
  <c r="I631" i="4" s="1"/>
  <c r="I976" i="4"/>
  <c r="I907" i="4"/>
  <c r="I407" i="4"/>
  <c r="I1125" i="4"/>
  <c r="I1102" i="4"/>
  <c r="I983" i="4"/>
  <c r="I904" i="4"/>
  <c r="I823" i="4"/>
  <c r="I504" i="4"/>
  <c r="I53" i="4"/>
  <c r="B1020" i="4" a="1"/>
  <c r="B1020" i="4" s="1"/>
  <c r="H1020" i="4" s="1"/>
  <c r="I800" i="4"/>
  <c r="I740" i="4"/>
  <c r="I670" i="4"/>
  <c r="I307" i="4"/>
  <c r="K238" i="4"/>
  <c r="B238" i="4" s="1" a="1"/>
  <c r="B238" i="4" s="1"/>
  <c r="H238" i="4" s="1"/>
  <c r="I1167" i="4"/>
  <c r="I1103" i="4"/>
  <c r="I673" i="4"/>
  <c r="I250" i="4"/>
  <c r="I806" i="4"/>
  <c r="I534" i="4"/>
  <c r="I414" i="4"/>
  <c r="I378" i="4"/>
  <c r="I360" i="4"/>
  <c r="B312" i="4" a="1"/>
  <c r="B312" i="4" s="1"/>
  <c r="H312" i="4" s="1"/>
  <c r="K1223" i="4"/>
  <c r="B1223" i="4" s="1" a="1"/>
  <c r="B1223" i="4" s="1"/>
  <c r="H1223" i="4" s="1"/>
  <c r="B1043" i="4" a="1"/>
  <c r="B1043" i="4" s="1"/>
  <c r="H1043" i="4" s="1"/>
  <c r="K1252" i="4"/>
  <c r="B1252" i="4" s="1" a="1"/>
  <c r="B1252" i="4" s="1"/>
  <c r="H1252" i="4" s="1"/>
  <c r="B710" i="4" a="1"/>
  <c r="B710" i="4" s="1"/>
  <c r="H710" i="4" s="1"/>
  <c r="K986" i="4"/>
  <c r="B986" i="4" s="1" a="1"/>
  <c r="B986" i="4" s="1"/>
  <c r="H986" i="4" s="1"/>
  <c r="I986" i="4" s="1"/>
  <c r="K206" i="4"/>
  <c r="B206" i="4" s="1" a="1"/>
  <c r="B206" i="4" s="1"/>
  <c r="H206" i="4" s="1"/>
  <c r="K163" i="4"/>
  <c r="B163" i="4" s="1" a="1"/>
  <c r="B163" i="4" s="1"/>
  <c r="H163" i="4" s="1"/>
  <c r="B1238" i="4" a="1"/>
  <c r="B1238" i="4" s="1"/>
  <c r="H1238" i="4" s="1"/>
  <c r="B581" i="4" a="1"/>
  <c r="B581" i="4" s="1"/>
  <c r="H581" i="4" s="1"/>
  <c r="AC32" i="1"/>
  <c r="B1146" i="4" a="1"/>
  <c r="B1146" i="4" s="1"/>
  <c r="H1146" i="4" s="1"/>
  <c r="B1168" i="4" a="1"/>
  <c r="B1168" i="4" s="1"/>
  <c r="H1168" i="4" s="1"/>
  <c r="B157" i="4" a="1"/>
  <c r="B157" i="4" s="1"/>
  <c r="H157" i="4" s="1"/>
  <c r="I157" i="4" s="1"/>
  <c r="B713" i="4" a="1"/>
  <c r="B713" i="4" s="1"/>
  <c r="H713" i="4" s="1"/>
  <c r="B1156" i="4" a="1"/>
  <c r="B1156" i="4" s="1"/>
  <c r="H1156" i="4" s="1"/>
  <c r="B408" i="4" a="1"/>
  <c r="B408" i="4" s="1"/>
  <c r="H408" i="4" s="1"/>
  <c r="B1150" i="4" a="1"/>
  <c r="B1150" i="4" s="1"/>
  <c r="H1150" i="4" s="1"/>
  <c r="B380" i="4" a="1"/>
  <c r="B380" i="4" s="1"/>
  <c r="H380" i="4" s="1"/>
  <c r="K309" i="4"/>
  <c r="B309" i="4" s="1" a="1"/>
  <c r="B309" i="4" s="1"/>
  <c r="H309" i="4" s="1"/>
  <c r="B1143" i="4" a="1"/>
  <c r="B1143" i="4" s="1"/>
  <c r="H1143" i="4" s="1"/>
  <c r="B925" i="4" a="1"/>
  <c r="B925" i="4" s="1"/>
  <c r="H925" i="4" s="1"/>
  <c r="I925" i="4" s="1"/>
  <c r="B338" i="4" a="1"/>
  <c r="B338" i="4" s="1"/>
  <c r="H338" i="4" s="1"/>
  <c r="K1144" i="4"/>
  <c r="B1144" i="4" s="1" a="1"/>
  <c r="B1144" i="4" s="1"/>
  <c r="H1144" i="4" s="1"/>
  <c r="K158" i="4"/>
  <c r="B158" i="4" s="1" a="1"/>
  <c r="B158" i="4" s="1"/>
  <c r="H158" i="4" s="1"/>
  <c r="H76" i="9" a="1"/>
  <c r="H29" i="9" a="1"/>
  <c r="K1222" i="4"/>
  <c r="B1222" i="4" s="1" a="1"/>
  <c r="B1222" i="4" s="1"/>
  <c r="H1222" i="4" s="1"/>
  <c r="K795" i="4"/>
  <c r="B795" i="4" s="1" a="1"/>
  <c r="B795" i="4" s="1"/>
  <c r="H795" i="4" s="1"/>
  <c r="I795" i="4" s="1"/>
  <c r="K994" i="4"/>
  <c r="B994" i="4" s="1" a="1"/>
  <c r="B994" i="4" s="1"/>
  <c r="H994" i="4" s="1"/>
  <c r="I1213" i="4" s="1"/>
  <c r="K957" i="4"/>
  <c r="B957" i="4" s="1" a="1"/>
  <c r="B957" i="4" s="1"/>
  <c r="H957" i="4" s="1"/>
  <c r="B1227" i="4" a="1"/>
  <c r="B1227" i="4" s="1"/>
  <c r="H1227" i="4" s="1"/>
  <c r="K1183" i="4"/>
  <c r="B1183" i="4" s="1" a="1"/>
  <c r="B1183" i="4" s="1"/>
  <c r="H1183" i="4" s="1"/>
  <c r="K1106" i="4"/>
  <c r="B1106" i="4" s="1" a="1"/>
  <c r="B1106" i="4" s="1"/>
  <c r="H1106" i="4" s="1"/>
  <c r="K424" i="4"/>
  <c r="B424" i="4" s="1" a="1"/>
  <c r="B424" i="4" s="1"/>
  <c r="H424" i="4" s="1"/>
  <c r="I882" i="4" s="1"/>
  <c r="K1170" i="4"/>
  <c r="B1170" i="4" s="1" a="1"/>
  <c r="B1170" i="4" s="1"/>
  <c r="H1170" i="4" s="1"/>
  <c r="I1176" i="4" l="1"/>
  <c r="I934" i="4"/>
  <c r="I399" i="4"/>
  <c r="I1156" i="4"/>
  <c r="I1138" i="4"/>
  <c r="I1181" i="4"/>
  <c r="I973" i="4"/>
  <c r="I968" i="4"/>
  <c r="I1207" i="4"/>
  <c r="I1020" i="4"/>
  <c r="I957" i="4"/>
  <c r="I811" i="4"/>
  <c r="I651" i="4"/>
  <c r="I945" i="4"/>
  <c r="I306" i="4"/>
  <c r="I1246" i="4"/>
  <c r="I1113" i="4"/>
  <c r="I849" i="4"/>
  <c r="I209" i="4"/>
  <c r="I89" i="4"/>
  <c r="I1031" i="4"/>
  <c r="I66" i="4"/>
  <c r="I285" i="4"/>
  <c r="I92" i="4"/>
  <c r="I54" i="4"/>
  <c r="I352" i="4"/>
  <c r="I905" i="4"/>
  <c r="I58" i="4"/>
  <c r="I287" i="4"/>
  <c r="I412" i="4"/>
  <c r="I1143" i="4"/>
  <c r="I1010" i="4"/>
  <c r="H28" i="9"/>
  <c r="B147" i="4" a="1"/>
  <c r="B147" i="4" s="1"/>
  <c r="H147" i="4" s="1"/>
  <c r="I1035" i="4"/>
  <c r="I556" i="4"/>
  <c r="I326" i="4"/>
  <c r="I174" i="4"/>
  <c r="I252" i="4"/>
  <c r="I867" i="4"/>
  <c r="I1252" i="4"/>
  <c r="I1209" i="4"/>
  <c r="I812" i="4"/>
  <c r="I1098" i="4"/>
  <c r="I992" i="4"/>
  <c r="I637" i="4"/>
  <c r="I419" i="4"/>
  <c r="I870" i="4"/>
  <c r="I746" i="4"/>
  <c r="I315" i="4"/>
  <c r="I210" i="4"/>
  <c r="I479" i="4"/>
  <c r="I242" i="4"/>
  <c r="I71" i="4"/>
  <c r="I1093" i="4"/>
  <c r="I799" i="4"/>
  <c r="I561" i="4"/>
  <c r="I112" i="4"/>
  <c r="I771" i="4"/>
  <c r="I426" i="4"/>
  <c r="I138" i="4"/>
  <c r="I969" i="4"/>
  <c r="I439" i="4"/>
  <c r="I413" i="4"/>
  <c r="I892" i="4"/>
  <c r="I205" i="4"/>
  <c r="I980" i="4"/>
  <c r="I765" i="4"/>
  <c r="I721" i="4"/>
  <c r="I611" i="4"/>
  <c r="I365" i="4"/>
  <c r="I300" i="4"/>
  <c r="I450" i="4"/>
  <c r="I610" i="4"/>
  <c r="I1056" i="4"/>
  <c r="I632" i="4"/>
  <c r="I527" i="4"/>
  <c r="I74" i="4"/>
  <c r="I47" i="4"/>
  <c r="I1205" i="4"/>
  <c r="I1016" i="4"/>
  <c r="I565" i="4"/>
  <c r="I150" i="4"/>
  <c r="I265" i="4"/>
  <c r="I226" i="4"/>
  <c r="I115" i="4"/>
  <c r="I370" i="4"/>
  <c r="I1197" i="4"/>
  <c r="I1075" i="4"/>
  <c r="I337" i="4"/>
  <c r="I264" i="4"/>
  <c r="I195" i="4"/>
  <c r="I584" i="4"/>
  <c r="I937" i="4"/>
  <c r="I912" i="4"/>
  <c r="I713" i="4"/>
  <c r="H75" i="9"/>
  <c r="B216" i="4" a="1"/>
  <c r="B216" i="4" s="1"/>
  <c r="H216" i="4" s="1"/>
  <c r="I1001" i="4"/>
  <c r="I663" i="4"/>
  <c r="I484" i="4"/>
  <c r="I391" i="4"/>
  <c r="I373" i="4"/>
  <c r="I493" i="4"/>
  <c r="I296" i="4"/>
  <c r="I298" i="4"/>
  <c r="I819" i="4"/>
  <c r="I608" i="4"/>
  <c r="I309" i="4"/>
  <c r="I173" i="4"/>
  <c r="I661" i="4"/>
  <c r="I283" i="4"/>
  <c r="I102" i="4"/>
  <c r="I23" i="4"/>
  <c r="I27" i="4"/>
  <c r="I24" i="4"/>
  <c r="I22" i="4"/>
  <c r="I1110" i="4"/>
  <c r="I734" i="4"/>
  <c r="I308" i="4"/>
  <c r="I1183" i="4"/>
  <c r="I942" i="4"/>
  <c r="I75" i="4"/>
  <c r="I397" i="4"/>
  <c r="I232" i="4"/>
  <c r="I38" i="4"/>
  <c r="I236" i="4"/>
  <c r="I854" i="4"/>
  <c r="I423" i="4"/>
  <c r="I1092" i="4"/>
  <c r="I977" i="4"/>
  <c r="I857" i="4"/>
  <c r="I654" i="4"/>
  <c r="I398" i="4"/>
  <c r="I894" i="4"/>
  <c r="I170" i="4"/>
  <c r="I73" i="4"/>
  <c r="I924" i="4"/>
  <c r="I718" i="4"/>
  <c r="I685" i="4"/>
  <c r="I560" i="4"/>
  <c r="I220" i="4"/>
  <c r="I596" i="4"/>
  <c r="I686" i="4"/>
  <c r="I444" i="4"/>
  <c r="I343" i="4"/>
  <c r="I988" i="4"/>
  <c r="I696" i="4"/>
  <c r="I625" i="4"/>
  <c r="I193" i="4"/>
  <c r="I1263" i="4"/>
  <c r="I1208" i="4"/>
  <c r="I846" i="4"/>
  <c r="I813" i="4"/>
  <c r="I619" i="4"/>
  <c r="I190" i="4"/>
  <c r="I540" i="4"/>
  <c r="I366" i="4"/>
  <c r="I275" i="4"/>
  <c r="I840" i="4"/>
  <c r="I146" i="4"/>
  <c r="I859" i="4"/>
  <c r="I1139" i="4"/>
  <c r="I981" i="4"/>
  <c r="I1059" i="4"/>
  <c r="I758" i="4"/>
  <c r="I160" i="4"/>
  <c r="I163" i="4"/>
  <c r="I65" i="4"/>
  <c r="I46" i="4"/>
  <c r="I703" i="4"/>
  <c r="I640" i="4"/>
  <c r="I582" i="4"/>
  <c r="I1123" i="4"/>
  <c r="I15" i="4"/>
  <c r="I567" i="4"/>
  <c r="I436" i="4"/>
  <c r="I288" i="4"/>
  <c r="I578" i="4"/>
  <c r="I511" i="4"/>
  <c r="I702" i="4"/>
  <c r="I386" i="4"/>
  <c r="I970" i="4"/>
  <c r="I820" i="4"/>
  <c r="I805" i="4"/>
  <c r="I639" i="4"/>
  <c r="I1002" i="4"/>
  <c r="I873" i="4"/>
  <c r="I555" i="4"/>
  <c r="I470" i="4"/>
  <c r="I488" i="4"/>
  <c r="I317" i="4"/>
  <c r="I824" i="4"/>
  <c r="I554" i="4"/>
  <c r="H33" i="9"/>
  <c r="H32" i="9"/>
  <c r="H31" i="9"/>
  <c r="H30" i="9"/>
  <c r="H29" i="9"/>
  <c r="I428" i="4"/>
  <c r="I139" i="4"/>
  <c r="I1161" i="4"/>
  <c r="I1055" i="4"/>
  <c r="I767" i="4"/>
  <c r="I577" i="4"/>
  <c r="I385" i="4"/>
  <c r="I395" i="4"/>
  <c r="I1215" i="4"/>
  <c r="I638" i="4"/>
  <c r="I388" i="4"/>
  <c r="I273" i="4"/>
  <c r="I1134" i="4"/>
  <c r="I1071" i="4"/>
  <c r="I884" i="4"/>
  <c r="I835" i="4"/>
  <c r="I324" i="4"/>
  <c r="I607" i="4"/>
  <c r="I302" i="4"/>
  <c r="I247" i="4"/>
  <c r="I256" i="4"/>
  <c r="I130" i="4"/>
  <c r="I318" i="4"/>
  <c r="I1245" i="4"/>
  <c r="I1184" i="4"/>
  <c r="I164" i="4"/>
  <c r="I39" i="4"/>
  <c r="I507" i="4"/>
  <c r="I433" i="4"/>
  <c r="I420" i="4"/>
  <c r="I909" i="4"/>
  <c r="I514" i="4"/>
  <c r="I612" i="4"/>
  <c r="I480" i="4"/>
  <c r="I441" i="4"/>
  <c r="I431" i="4"/>
  <c r="I1120" i="4"/>
  <c r="I489" i="4"/>
  <c r="I207" i="4"/>
  <c r="I1159" i="4"/>
  <c r="I1124" i="4"/>
  <c r="I869" i="4"/>
  <c r="I459" i="4"/>
  <c r="I401" i="4"/>
  <c r="I109" i="4"/>
  <c r="I1265" i="4"/>
  <c r="I1222" i="4"/>
  <c r="I629" i="4"/>
  <c r="I182" i="4"/>
  <c r="I186" i="4"/>
  <c r="I141" i="4"/>
  <c r="I101" i="4"/>
  <c r="I1006" i="4"/>
  <c r="I872" i="4"/>
  <c r="I531" i="4"/>
  <c r="I477" i="4"/>
  <c r="I569" i="4"/>
  <c r="I261" i="4"/>
  <c r="I239" i="4"/>
  <c r="I984" i="4"/>
  <c r="I469" i="4"/>
  <c r="I341" i="4"/>
  <c r="I841" i="4"/>
  <c r="I636" i="4"/>
  <c r="I393" i="4"/>
  <c r="I936" i="4"/>
  <c r="I826" i="4"/>
  <c r="I641" i="4"/>
  <c r="I725" i="4"/>
  <c r="I551" i="4"/>
  <c r="I258" i="4"/>
  <c r="I1187" i="4"/>
  <c r="I1108" i="4"/>
  <c r="I648" i="4"/>
  <c r="I613" i="4"/>
  <c r="I340" i="4"/>
  <c r="I1241" i="4"/>
  <c r="I1195" i="4"/>
  <c r="I761" i="4"/>
  <c r="I274" i="4"/>
  <c r="I69" i="4"/>
  <c r="I1223" i="4"/>
  <c r="I1017" i="4"/>
  <c r="I815" i="4"/>
  <c r="I244" i="4"/>
  <c r="I528" i="4"/>
  <c r="I510" i="4"/>
  <c r="I342" i="4"/>
  <c r="I310" i="4"/>
  <c r="I289" i="4"/>
  <c r="I1191" i="4"/>
  <c r="I1131" i="4"/>
  <c r="I1039" i="4"/>
  <c r="I972" i="4"/>
  <c r="I1169" i="4"/>
  <c r="I1135" i="4"/>
  <c r="I822" i="4"/>
  <c r="I1180" i="4"/>
  <c r="I1111" i="4"/>
  <c r="I787" i="4"/>
  <c r="I508" i="4"/>
  <c r="I198" i="4"/>
  <c r="I887" i="4"/>
  <c r="I492" i="4"/>
  <c r="I336" i="4"/>
  <c r="I1011" i="4"/>
  <c r="I987" i="4"/>
  <c r="I928" i="4"/>
  <c r="I839" i="4"/>
  <c r="I535" i="4"/>
  <c r="I377" i="4"/>
  <c r="I184" i="4"/>
  <c r="I96" i="4"/>
  <c r="I1144" i="4"/>
  <c r="I643" i="4"/>
  <c r="I1084" i="4"/>
  <c r="I1050" i="4"/>
  <c r="I211" i="4"/>
  <c r="I140" i="4"/>
  <c r="I64" i="4"/>
  <c r="I681" i="4"/>
  <c r="I665" i="4"/>
  <c r="I655" i="4"/>
  <c r="I939" i="4"/>
  <c r="I133" i="4"/>
  <c r="I1005" i="4"/>
  <c r="I852" i="4"/>
  <c r="I581" i="4"/>
  <c r="I502" i="4"/>
  <c r="I314" i="4"/>
  <c r="I171" i="4"/>
  <c r="I158" i="4"/>
  <c r="I1142" i="4"/>
  <c r="I1032" i="4"/>
  <c r="I179" i="4"/>
  <c r="I200" i="4"/>
  <c r="I108" i="4"/>
  <c r="I1117" i="4"/>
  <c r="I991" i="4"/>
  <c r="I946" i="4"/>
  <c r="I464" i="4"/>
  <c r="I119" i="4"/>
  <c r="I1220" i="4"/>
  <c r="I1061" i="4"/>
  <c r="I85" i="4"/>
  <c r="I1041" i="4"/>
  <c r="I1000" i="4"/>
  <c r="I481" i="4"/>
  <c r="I149" i="4"/>
  <c r="I77" i="4"/>
  <c r="I214" i="4"/>
  <c r="I253" i="4"/>
  <c r="I218" i="4"/>
  <c r="I68" i="4"/>
  <c r="I664" i="4"/>
  <c r="I127" i="4"/>
  <c r="I727" i="4"/>
  <c r="I322" i="4"/>
  <c r="I225" i="4"/>
  <c r="I944" i="4"/>
  <c r="I719" i="4"/>
  <c r="I183" i="4"/>
  <c r="I1024" i="4"/>
  <c r="I954" i="4"/>
  <c r="I777" i="4"/>
  <c r="I576" i="4"/>
  <c r="I708" i="4"/>
  <c r="I1054" i="4"/>
  <c r="I895" i="4"/>
  <c r="I1173" i="4"/>
  <c r="I786" i="4"/>
  <c r="I532" i="4"/>
  <c r="I241" i="4"/>
  <c r="I79" i="4"/>
  <c r="I558" i="4"/>
  <c r="I672" i="4"/>
  <c r="I333" i="4"/>
  <c r="I541" i="4"/>
  <c r="I842" i="4"/>
  <c r="I440" i="4"/>
  <c r="I155" i="4"/>
  <c r="I1149" i="4"/>
  <c r="I604" i="4"/>
  <c r="I213" i="4"/>
  <c r="I202" i="4"/>
  <c r="I37" i="4"/>
  <c r="I1244" i="4"/>
  <c r="I1202" i="4"/>
  <c r="I923" i="4"/>
  <c r="I737" i="4"/>
  <c r="I394" i="4"/>
  <c r="I325" i="4"/>
  <c r="I121" i="4"/>
  <c r="I793" i="4"/>
  <c r="I192" i="4"/>
  <c r="I269" i="4"/>
  <c r="I40" i="4"/>
  <c r="I1185" i="4"/>
  <c r="I293" i="4"/>
  <c r="I338" i="4"/>
  <c r="I913" i="4"/>
  <c r="I206" i="4"/>
  <c r="I153" i="4"/>
  <c r="I45" i="4"/>
  <c r="I1099" i="4"/>
  <c r="I707" i="4"/>
  <c r="I1170" i="4"/>
  <c r="I856" i="4"/>
  <c r="I1231" i="4"/>
  <c r="I1014" i="4"/>
  <c r="I597" i="4"/>
  <c r="I460" i="4"/>
  <c r="H80" i="9"/>
  <c r="H79" i="9"/>
  <c r="H78" i="9"/>
  <c r="H76" i="9"/>
  <c r="H77" i="9"/>
  <c r="I189" i="4"/>
  <c r="I177" i="4"/>
  <c r="I424" i="4"/>
  <c r="I838" i="4"/>
  <c r="I705" i="4"/>
  <c r="I548" i="4"/>
  <c r="I224" i="4"/>
  <c r="I231" i="4"/>
  <c r="I118" i="4"/>
  <c r="I818" i="4"/>
  <c r="I614" i="4"/>
  <c r="I1090" i="4"/>
  <c r="I1044" i="4"/>
  <c r="I227" i="4"/>
  <c r="I62" i="4"/>
  <c r="I81" i="4"/>
  <c r="I382" i="4"/>
  <c r="I215" i="4"/>
  <c r="I131" i="4"/>
  <c r="I1145" i="4"/>
  <c r="I566" i="4"/>
  <c r="I86" i="4"/>
  <c r="I801" i="4"/>
  <c r="I351" i="4"/>
  <c r="I353" i="4"/>
  <c r="I49" i="4"/>
  <c r="I83" i="4"/>
  <c r="I396" i="4"/>
  <c r="I999" i="4"/>
  <c r="I709" i="4"/>
  <c r="I656" i="4"/>
  <c r="I233" i="4"/>
  <c r="I299" i="4"/>
  <c r="I938" i="4"/>
  <c r="I901" i="4"/>
  <c r="I43" i="4"/>
  <c r="I601" i="4"/>
  <c r="I229" i="4"/>
  <c r="I194" i="4"/>
  <c r="I82" i="4"/>
  <c r="I1218" i="4"/>
  <c r="I339" i="4"/>
  <c r="I290" i="4"/>
  <c r="I161" i="4"/>
  <c r="I1101" i="4"/>
  <c r="I524" i="4"/>
  <c r="I375" i="4"/>
  <c r="I223" i="4"/>
  <c r="I736" i="4"/>
  <c r="I606" i="4"/>
  <c r="I312" i="4"/>
  <c r="I212" i="4"/>
  <c r="I453" i="4"/>
  <c r="I1155" i="4"/>
  <c r="I1045" i="4"/>
  <c r="I949" i="4"/>
  <c r="I1150" i="4"/>
  <c r="I1140" i="4"/>
  <c r="I966" i="4"/>
  <c r="I627" i="4"/>
  <c r="I1219" i="4"/>
  <c r="I704" i="4"/>
  <c r="I57" i="4"/>
  <c r="I13" i="4"/>
  <c r="I1085" i="4"/>
  <c r="I742" i="4"/>
  <c r="I1040" i="4"/>
  <c r="I447" i="4"/>
  <c r="I951" i="4"/>
  <c r="I738" i="4"/>
  <c r="I126" i="4"/>
  <c r="I630" i="4"/>
  <c r="I418" i="4"/>
  <c r="I295" i="4"/>
  <c r="I1033" i="4"/>
  <c r="I816" i="4"/>
  <c r="I570" i="4"/>
  <c r="I415" i="4"/>
  <c r="I874" i="4"/>
  <c r="I1129" i="4"/>
  <c r="I947" i="4"/>
  <c r="I334" i="4"/>
  <c r="I240" i="4"/>
  <c r="I930" i="4"/>
  <c r="I794" i="4"/>
  <c r="I563" i="4"/>
  <c r="I277" i="4"/>
  <c r="I320" i="4"/>
  <c r="I188" i="4"/>
  <c r="I216" i="4"/>
  <c r="I270" i="4"/>
  <c r="I151" i="4"/>
  <c r="I41" i="4"/>
  <c r="I500" i="4"/>
  <c r="I468" i="4"/>
  <c r="I1136" i="4"/>
  <c r="I779" i="4"/>
  <c r="I191" i="4"/>
  <c r="I1196" i="4"/>
  <c r="I622" i="4"/>
  <c r="I84" i="4"/>
  <c r="I55" i="4"/>
  <c r="I1211" i="4"/>
  <c r="I1004" i="4"/>
  <c r="I863" i="4"/>
  <c r="I349" i="4"/>
  <c r="I104" i="4"/>
  <c r="I780" i="4"/>
  <c r="I591" i="4"/>
  <c r="I445" i="4"/>
  <c r="I971" i="4"/>
  <c r="I647" i="4"/>
  <c r="I230" i="4"/>
  <c r="I974" i="4"/>
  <c r="I687" i="4"/>
  <c r="I552" i="4"/>
  <c r="I50" i="4"/>
  <c r="I20" i="4"/>
  <c r="I21" i="4"/>
  <c r="I902" i="4"/>
  <c r="I914" i="4"/>
  <c r="I427" i="4"/>
  <c r="I203" i="4"/>
  <c r="I623" i="4"/>
  <c r="I143" i="4"/>
  <c r="I1023" i="4"/>
  <c r="I585" i="4"/>
  <c r="I152" i="4"/>
  <c r="I313" i="4"/>
  <c r="I953" i="4"/>
  <c r="I1048" i="4"/>
  <c r="I1037" i="4"/>
  <c r="I678" i="4"/>
  <c r="I434" i="4"/>
  <c r="I330" i="4"/>
  <c r="I1083" i="4"/>
  <c r="I165" i="4"/>
  <c r="I864" i="4"/>
  <c r="I457" i="4"/>
  <c r="I893" i="4"/>
  <c r="I602" i="4"/>
  <c r="I533" i="4"/>
  <c r="I921" i="4"/>
  <c r="I1178" i="4"/>
  <c r="I1060" i="4"/>
  <c r="I837" i="4"/>
  <c r="I609" i="4"/>
  <c r="I1240" i="4"/>
  <c r="I495" i="4"/>
  <c r="I254" i="4"/>
  <c r="I178" i="4"/>
  <c r="I136" i="4"/>
  <c r="I519" i="4"/>
  <c r="I387" i="4"/>
  <c r="I114" i="4"/>
  <c r="I996" i="4"/>
  <c r="I903" i="4"/>
  <c r="I836" i="4"/>
  <c r="I858" i="4"/>
  <c r="I682" i="4"/>
  <c r="I898" i="4"/>
  <c r="I1080" i="4"/>
  <c r="I1003" i="4"/>
  <c r="I918" i="4"/>
  <c r="I785" i="4"/>
  <c r="I668" i="4"/>
  <c r="I374" i="4"/>
  <c r="I753" i="4"/>
  <c r="I80" i="4"/>
  <c r="I1072" i="4"/>
  <c r="I660" i="4"/>
  <c r="I620" i="4"/>
  <c r="I498" i="4"/>
  <c r="I735" i="4"/>
  <c r="I381" i="4"/>
  <c r="I345" i="4"/>
  <c r="I603" i="4"/>
  <c r="I1127" i="4"/>
  <c r="I1224" i="4"/>
  <c r="I1074" i="4"/>
  <c r="I899" i="4"/>
  <c r="I485" i="4"/>
  <c r="I103" i="4"/>
  <c r="I16" i="4"/>
  <c r="I763" i="4"/>
  <c r="I764" i="4"/>
  <c r="I635" i="4"/>
  <c r="I42" i="4"/>
  <c r="I1148" i="4"/>
  <c r="I1227" i="4"/>
  <c r="I1015" i="4"/>
  <c r="I435" i="4"/>
  <c r="I76" i="4"/>
  <c r="I509" i="4"/>
  <c r="I301" i="4"/>
  <c r="I1073" i="4"/>
  <c r="I442" i="4"/>
  <c r="I390" i="4"/>
  <c r="I615" i="4"/>
  <c r="I120" i="4"/>
  <c r="I52" i="4"/>
  <c r="I461" i="4"/>
  <c r="I454" i="4"/>
  <c r="I61" i="4"/>
  <c r="I1052" i="4"/>
  <c r="I1007" i="4"/>
  <c r="I344" i="4"/>
  <c r="I389" i="4"/>
  <c r="I772" i="4"/>
  <c r="I228" i="4"/>
  <c r="I1047" i="4"/>
  <c r="I950" i="4"/>
  <c r="I316" i="4"/>
  <c r="I775" i="4"/>
  <c r="I752" i="4"/>
  <c r="I525" i="4"/>
  <c r="I994" i="4"/>
  <c r="I684" i="4"/>
  <c r="I967" i="4"/>
  <c r="I876" i="4"/>
  <c r="I748" i="4"/>
  <c r="I589" i="4"/>
  <c r="I562" i="4"/>
  <c r="I278" i="4"/>
  <c r="I768" i="4"/>
  <c r="I465" i="4"/>
  <c r="I335" i="4"/>
  <c r="I291" i="4"/>
  <c r="I1036" i="4"/>
  <c r="I605" i="4"/>
  <c r="I762" i="4"/>
  <c r="I722" i="4"/>
  <c r="I646" i="4"/>
  <c r="I723" i="4"/>
  <c r="I1030" i="4"/>
  <c r="I400" i="4"/>
  <c r="I347" i="4"/>
  <c r="I897" i="4"/>
  <c r="I669" i="4"/>
  <c r="I154" i="4"/>
  <c r="I91" i="4"/>
  <c r="I650" i="4"/>
  <c r="I634" i="4"/>
  <c r="I456" i="4"/>
  <c r="I284" i="4"/>
  <c r="I559" i="4"/>
  <c r="I462" i="4"/>
  <c r="I1171" i="4"/>
  <c r="I1104" i="4"/>
  <c r="I808" i="4"/>
  <c r="I380" i="4"/>
  <c r="I392" i="4"/>
  <c r="I1046" i="4"/>
  <c r="I376" i="4"/>
  <c r="I238" i="4"/>
  <c r="I1186" i="4"/>
  <c r="I828" i="4"/>
  <c r="I1199" i="4"/>
  <c r="I982" i="4"/>
  <c r="I671" i="4"/>
  <c r="I919" i="4"/>
  <c r="I491" i="4"/>
  <c r="I482" i="4"/>
  <c r="K1" i="4"/>
  <c r="B9" i="4" a="1"/>
  <c r="B9" i="4" s="1"/>
  <c r="H9" i="4" s="1"/>
  <c r="I890" i="4"/>
  <c r="I662" i="4"/>
  <c r="I583" i="4"/>
  <c r="I1008" i="4"/>
  <c r="I691" i="4"/>
  <c r="I319" i="4"/>
  <c r="I1188" i="4"/>
  <c r="I1141" i="4"/>
  <c r="I814" i="4"/>
  <c r="I499" i="4"/>
  <c r="I425" i="4"/>
  <c r="I845" i="4"/>
  <c r="I778" i="4"/>
  <c r="I331" i="4"/>
  <c r="I263" i="4"/>
  <c r="I197" i="4"/>
  <c r="I137" i="4"/>
  <c r="I1165" i="4"/>
  <c r="I759" i="4"/>
  <c r="I405" i="4"/>
  <c r="I363" i="4"/>
  <c r="I1115" i="4"/>
  <c r="I878" i="4"/>
  <c r="I1009" i="4"/>
  <c r="I855" i="4"/>
  <c r="I600" i="4"/>
  <c r="I260" i="4"/>
  <c r="I107" i="4"/>
  <c r="I802" i="4"/>
  <c r="I712" i="4"/>
  <c r="I521" i="4"/>
  <c r="I1065" i="4"/>
  <c r="I537" i="4"/>
  <c r="I281" i="4"/>
  <c r="I257" i="4"/>
  <c r="I935" i="4"/>
  <c r="I911" i="4"/>
  <c r="I803" i="4"/>
  <c r="I599" i="4"/>
  <c r="I862" i="4"/>
  <c r="I471" i="4"/>
  <c r="I87" i="4"/>
  <c r="I770" i="4"/>
  <c r="I645" i="4"/>
  <c r="I592" i="4"/>
  <c r="I368" i="4"/>
  <c r="I94" i="4"/>
  <c r="I810" i="4"/>
  <c r="I978" i="4"/>
  <c r="I825" i="4"/>
  <c r="I522" i="4"/>
  <c r="I437" i="4"/>
  <c r="I642" i="4"/>
  <c r="I421" i="4"/>
  <c r="I362" i="4"/>
  <c r="I305" i="4"/>
  <c r="I145" i="4"/>
  <c r="I116" i="4"/>
  <c r="I880" i="4"/>
  <c r="I774" i="4"/>
  <c r="I32" i="4"/>
  <c r="I30" i="4"/>
  <c r="I31" i="4"/>
  <c r="I1226" i="4"/>
  <c r="I1198" i="4"/>
  <c r="I1182" i="4"/>
  <c r="I1088" i="4"/>
  <c r="I598" i="4"/>
  <c r="I1042" i="4"/>
  <c r="I891" i="4"/>
  <c r="I348" i="4"/>
  <c r="I249" i="4"/>
  <c r="I1255" i="4"/>
  <c r="I783" i="4"/>
  <c r="I732" i="4"/>
  <c r="I51" i="4"/>
  <c r="I731" i="4"/>
  <c r="I1122" i="4"/>
  <c r="I1043" i="4"/>
  <c r="I1021" i="4"/>
  <c r="I234" i="4"/>
  <c r="I35" i="4"/>
  <c r="I851" i="4"/>
  <c r="I760" i="4"/>
  <c r="I692" i="4"/>
  <c r="I883" i="4"/>
  <c r="I593" i="4"/>
  <c r="I546" i="4"/>
  <c r="I159" i="4"/>
  <c r="I135" i="4"/>
  <c r="I148" i="4"/>
  <c r="I1164" i="4"/>
  <c r="I990" i="4"/>
  <c r="I48" i="4"/>
  <c r="I729" i="4"/>
  <c r="I644" i="4"/>
  <c r="I757" i="4"/>
  <c r="I494" i="4"/>
  <c r="I404" i="4"/>
  <c r="I246" i="4"/>
  <c r="I948" i="4"/>
  <c r="I476" i="4"/>
  <c r="I371" i="4"/>
  <c r="I908" i="4"/>
  <c r="I1097" i="4"/>
  <c r="I956" i="4"/>
  <c r="I885" i="4"/>
  <c r="I1132" i="4"/>
  <c r="I997" i="4"/>
  <c r="I417" i="4"/>
  <c r="I255" i="4"/>
  <c r="I176" i="4"/>
  <c r="I117" i="4"/>
  <c r="I1250" i="4"/>
  <c r="I1221" i="4"/>
  <c r="I1232" i="4"/>
  <c r="I1106" i="4"/>
  <c r="I710" i="4"/>
  <c r="I747" i="4"/>
  <c r="I1168" i="4"/>
  <c r="I789" i="4"/>
  <c r="I538" i="4"/>
  <c r="I979" i="4"/>
  <c r="I724" i="4"/>
  <c r="I557" i="4"/>
  <c r="I408" i="4"/>
  <c r="I829" i="4"/>
  <c r="I728" i="4"/>
  <c r="I701" i="4"/>
  <c r="I501" i="4"/>
  <c r="I879" i="4"/>
  <c r="I730" i="4"/>
  <c r="I199" i="4"/>
  <c r="I123" i="4"/>
  <c r="I666" i="4"/>
  <c r="I304" i="4"/>
  <c r="I60" i="4"/>
  <c r="I667" i="4"/>
  <c r="I590" i="4"/>
  <c r="I243" i="4"/>
  <c r="I144" i="4"/>
  <c r="I943" i="4"/>
  <c r="I633" i="4"/>
  <c r="I587" i="4"/>
  <c r="I478" i="4"/>
  <c r="I595" i="4"/>
  <c r="I564" i="4"/>
  <c r="I268" i="4"/>
  <c r="I715" i="4"/>
  <c r="I505" i="4"/>
  <c r="I1201" i="4"/>
  <c r="I1086" i="4"/>
  <c r="I915" i="4"/>
  <c r="I959" i="4"/>
  <c r="I1200" i="4"/>
  <c r="I975" i="4"/>
  <c r="I798" i="4"/>
  <c r="I932" i="4"/>
  <c r="I931" i="4"/>
  <c r="I658" i="4"/>
  <c r="I866" i="4"/>
  <c r="I827" i="4"/>
  <c r="I235" i="4"/>
  <c r="I67" i="4"/>
  <c r="I1081" i="4"/>
  <c r="I821" i="4"/>
  <c r="I497" i="4"/>
  <c r="I833" i="4"/>
  <c r="I1163" i="4"/>
  <c r="I1051" i="4"/>
  <c r="I906" i="4"/>
  <c r="I594" i="4"/>
  <c r="I446" i="4"/>
  <c r="I276" i="4"/>
  <c r="I542" i="4"/>
  <c r="I513" i="4"/>
  <c r="I927" i="4"/>
  <c r="I881" i="4"/>
  <c r="I679" i="4"/>
  <c r="I572" i="4"/>
  <c r="I403" i="4"/>
  <c r="I411" i="4"/>
  <c r="I886" i="4"/>
  <c r="I516" i="4"/>
  <c r="I196" i="4"/>
  <c r="I743" i="4"/>
  <c r="I1112" i="4"/>
  <c r="I579" i="4"/>
  <c r="I674" i="4"/>
  <c r="I963" i="4"/>
  <c r="I920" i="4"/>
  <c r="I574" i="4"/>
  <c r="I575" i="4"/>
  <c r="I523" i="4"/>
  <c r="I359" i="4"/>
  <c r="I788" i="4"/>
  <c r="I539" i="4"/>
  <c r="I720" i="4"/>
  <c r="I245" i="4"/>
  <c r="I217" i="4"/>
  <c r="I99" i="4"/>
  <c r="I172" i="4"/>
  <c r="I110" i="4"/>
  <c r="I717" i="4"/>
  <c r="I545" i="4"/>
  <c r="I443" i="4"/>
  <c r="I303" i="4"/>
  <c r="I751" i="4"/>
  <c r="I327" i="4"/>
  <c r="I125" i="4"/>
  <c r="I98" i="4"/>
  <c r="I1128" i="4"/>
  <c r="I1066" i="4"/>
  <c r="I766" i="4"/>
  <c r="I529" i="4"/>
  <c r="I93" i="4"/>
  <c r="I790" i="4"/>
  <c r="I745" i="4"/>
  <c r="I332" i="4"/>
  <c r="I166" i="4"/>
  <c r="I750" i="4"/>
  <c r="I328" i="4"/>
  <c r="I100" i="4"/>
  <c r="I860" i="4"/>
  <c r="I716" i="4"/>
  <c r="I383" i="4"/>
  <c r="I1238" i="4"/>
  <c r="I940" i="4"/>
  <c r="I292" i="4"/>
  <c r="I549" i="4"/>
  <c r="I472" i="4"/>
  <c r="I72" i="4"/>
  <c r="I1247" i="4"/>
  <c r="I1242" i="4"/>
  <c r="I1230" i="4"/>
  <c r="I416" i="4"/>
  <c r="I222" i="4"/>
  <c r="I88" i="4"/>
  <c r="I962" i="4"/>
  <c r="I588" i="4"/>
  <c r="I1116" i="4"/>
  <c r="I1079" i="4"/>
  <c r="I1022" i="4"/>
  <c r="I694" i="4"/>
  <c r="I550" i="4"/>
  <c r="I1160" i="4"/>
  <c r="I711" i="4"/>
  <c r="I1154" i="4"/>
  <c r="I1089" i="4"/>
  <c r="I675" i="4"/>
  <c r="I33" i="4"/>
  <c r="I25" i="4"/>
  <c r="I28" i="4"/>
  <c r="I1273" i="4" l="1"/>
  <c r="I1258" i="4"/>
  <c r="I1260" i="4"/>
  <c r="I1267" i="4"/>
  <c r="I1268" i="4"/>
  <c r="I1269" i="4"/>
  <c r="I1270" i="4"/>
  <c r="I1272" i="4"/>
  <c r="I1271" i="4"/>
  <c r="I1264" i="4"/>
  <c r="I1266" i="4"/>
  <c r="I1259" i="4"/>
  <c r="I1262" i="4"/>
  <c r="I1254" i="4"/>
  <c r="I1261" i="4"/>
  <c r="I1257" i="4"/>
  <c r="I831" i="4"/>
  <c r="J137" i="4" a="1"/>
  <c r="J137" i="4" s="1"/>
  <c r="J123" i="4" a="1"/>
  <c r="J123" i="4" s="1"/>
  <c r="J140" i="4" a="1"/>
  <c r="J140" i="4" s="1"/>
  <c r="J110" i="4" a="1"/>
  <c r="J110" i="4" s="1"/>
  <c r="J150" i="4" a="1"/>
  <c r="J150" i="4" s="1"/>
  <c r="J128" i="4" a="1"/>
  <c r="J128" i="4" s="1"/>
  <c r="J131" i="4" a="1"/>
  <c r="J131" i="4" s="1"/>
  <c r="J63" i="4" a="1"/>
  <c r="J63" i="4" s="1"/>
  <c r="J80" i="4" a="1"/>
  <c r="J80" i="4" s="1"/>
  <c r="J50" i="4" a="1"/>
  <c r="J50" i="4" s="1"/>
  <c r="J67" i="4" a="1"/>
  <c r="J67" i="4" s="1"/>
  <c r="J88" i="4" a="1"/>
  <c r="J88" i="4" s="1"/>
  <c r="J68" i="4" a="1"/>
  <c r="J68" i="4" s="1"/>
  <c r="J37" i="4" a="1"/>
  <c r="J37" i="4" s="1"/>
  <c r="J38" i="4" a="1"/>
  <c r="J38" i="4" s="1"/>
  <c r="J96" i="4" a="1"/>
  <c r="J96" i="4" s="1"/>
  <c r="J87" i="4" a="1"/>
  <c r="J87" i="4" s="1"/>
  <c r="J72" i="4" a="1"/>
  <c r="J72" i="4" s="1"/>
  <c r="J56" i="4" a="1"/>
  <c r="J56" i="4" s="1"/>
  <c r="J40" i="4" a="1"/>
  <c r="J40" i="4" s="1"/>
  <c r="J83" i="4" a="1"/>
  <c r="J83" i="4" s="1"/>
  <c r="J74" i="4" a="1"/>
  <c r="J74" i="4" s="1"/>
  <c r="J58" i="4" a="1"/>
  <c r="J58" i="4" s="1"/>
  <c r="J75" i="4" a="1"/>
  <c r="J75" i="4" s="1"/>
  <c r="J59" i="4" a="1"/>
  <c r="J59" i="4" s="1"/>
  <c r="J43" i="4" a="1"/>
  <c r="J43" i="4" s="1"/>
  <c r="J27" i="4" a="1"/>
  <c r="J27" i="4" s="1"/>
  <c r="J106" i="4" a="1"/>
  <c r="J106" i="4" s="1"/>
  <c r="J76" i="4" a="1"/>
  <c r="J76" i="4" s="1"/>
  <c r="J60" i="4" a="1"/>
  <c r="J60" i="4" s="1"/>
  <c r="J91" i="4" a="1"/>
  <c r="J91" i="4" s="1"/>
  <c r="J77" i="4" a="1"/>
  <c r="J77" i="4" s="1"/>
  <c r="J98" i="4" a="1"/>
  <c r="J98" i="4" s="1"/>
  <c r="J78" i="4" a="1"/>
  <c r="J78" i="4" s="1"/>
  <c r="J62" i="4" a="1"/>
  <c r="J62" i="4" s="1"/>
  <c r="J46" i="4" a="1"/>
  <c r="J46" i="4" s="1"/>
  <c r="J25" i="4" a="1"/>
  <c r="J25" i="4" s="1"/>
  <c r="J10" i="4" a="1"/>
  <c r="J10" i="4" s="1"/>
  <c r="J45" i="4" a="1"/>
  <c r="J45" i="4" s="1"/>
  <c r="J11" i="4" a="1"/>
  <c r="J11" i="4" s="1"/>
  <c r="I9" i="4"/>
  <c r="J1265" i="4" s="1" a="1"/>
  <c r="J1265" i="4" s="1"/>
  <c r="J44" i="4" a="1"/>
  <c r="J44" i="4" s="1"/>
  <c r="J23" i="4" a="1"/>
  <c r="J23" i="4" s="1"/>
  <c r="J12" i="4" a="1"/>
  <c r="J12" i="4" s="1"/>
  <c r="J42" i="4" a="1"/>
  <c r="J42" i="4" s="1"/>
  <c r="J33" i="4" a="1"/>
  <c r="J33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47" i="4" a="1"/>
  <c r="J47" i="4" s="1"/>
  <c r="J39" i="4" a="1"/>
  <c r="J39" i="4" s="1"/>
  <c r="J28" i="4" a="1"/>
  <c r="J28" i="4" s="1"/>
  <c r="J24" i="4" a="1"/>
  <c r="J24" i="4" s="1"/>
  <c r="J18" i="4" a="1"/>
  <c r="J18" i="4" s="1"/>
  <c r="J36" i="4" a="1"/>
  <c r="J36" i="4" s="1"/>
  <c r="J26" i="4" a="1"/>
  <c r="J26" i="4" s="1"/>
  <c r="J19" i="4" a="1"/>
  <c r="J19" i="4" s="1"/>
  <c r="J32" i="4" a="1"/>
  <c r="J32" i="4" s="1"/>
  <c r="J20" i="4" a="1"/>
  <c r="J20" i="4" s="1"/>
  <c r="J21" i="4" a="1"/>
  <c r="J21" i="4" s="1"/>
  <c r="J29" i="4" a="1"/>
  <c r="J29" i="4" s="1"/>
  <c r="J22" i="4" a="1"/>
  <c r="J22" i="4" s="1"/>
  <c r="J30" i="4" a="1"/>
  <c r="J30" i="4" s="1"/>
  <c r="J9" i="4" a="1"/>
  <c r="J9" i="4" s="1"/>
  <c r="I512" i="4"/>
  <c r="I473" i="4"/>
  <c r="I147" i="4"/>
  <c r="M75" i="1" l="1" a="1"/>
  <c r="J31" i="4" a="1"/>
  <c r="J31" i="4" s="1"/>
  <c r="J61" i="4" a="1"/>
  <c r="J61" i="4" s="1"/>
  <c r="J41" i="4" a="1"/>
  <c r="J41" i="4" s="1"/>
  <c r="J69" i="4" a="1"/>
  <c r="J69" i="4" s="1"/>
  <c r="J89" i="4" a="1"/>
  <c r="J89" i="4" s="1"/>
  <c r="J113" i="4" a="1"/>
  <c r="J113" i="4" s="1"/>
  <c r="J92" i="4" a="1"/>
  <c r="J92" i="4" s="1"/>
  <c r="J168" i="4" a="1"/>
  <c r="J168" i="4" s="1"/>
  <c r="J171" i="4" a="1"/>
  <c r="J171" i="4" s="1"/>
  <c r="J210" i="4" a="1"/>
  <c r="J210" i="4" s="1"/>
  <c r="J197" i="4" a="1"/>
  <c r="J197" i="4" s="1"/>
  <c r="J176" i="4" a="1"/>
  <c r="J176" i="4" s="1"/>
  <c r="J258" i="4" a="1"/>
  <c r="J258" i="4" s="1"/>
  <c r="J253" i="4" a="1"/>
  <c r="J253" i="4" s="1"/>
  <c r="J215" i="4" a="1"/>
  <c r="J215" i="4" s="1"/>
  <c r="J263" i="4" a="1"/>
  <c r="J263" i="4" s="1"/>
  <c r="J288" i="4" a="1"/>
  <c r="J288" i="4" s="1"/>
  <c r="J300" i="4" a="1"/>
  <c r="J300" i="4" s="1"/>
  <c r="J312" i="4" a="1"/>
  <c r="J312" i="4" s="1"/>
  <c r="J340" i="4" a="1"/>
  <c r="J340" i="4" s="1"/>
  <c r="J367" i="4" a="1"/>
  <c r="J367" i="4" s="1"/>
  <c r="J346" i="4" a="1"/>
  <c r="J346" i="4" s="1"/>
  <c r="J358" i="4" a="1"/>
  <c r="J358" i="4" s="1"/>
  <c r="J404" i="4" a="1"/>
  <c r="J404" i="4" s="1"/>
  <c r="J382" i="4" a="1"/>
  <c r="J382" i="4" s="1"/>
  <c r="J431" i="4" a="1"/>
  <c r="J431" i="4" s="1"/>
  <c r="J443" i="4" a="1"/>
  <c r="J443" i="4" s="1"/>
  <c r="J472" i="4" a="1"/>
  <c r="J472" i="4" s="1"/>
  <c r="J485" i="4" a="1"/>
  <c r="J485" i="4" s="1"/>
  <c r="J498" i="4" a="1"/>
  <c r="J498" i="4" s="1"/>
  <c r="J429" i="4" a="1"/>
  <c r="J429" i="4" s="1"/>
  <c r="J549" i="4" a="1"/>
  <c r="J549" i="4" s="1"/>
  <c r="J544" i="4" a="1"/>
  <c r="J544" i="4" s="1"/>
  <c r="J524" i="4" a="1"/>
  <c r="J524" i="4" s="1"/>
  <c r="J570" i="4" a="1"/>
  <c r="J570" i="4" s="1"/>
  <c r="J638" i="4" a="1"/>
  <c r="J638" i="4" s="1"/>
  <c r="J650" i="4" a="1"/>
  <c r="J650" i="4" s="1"/>
  <c r="J630" i="4" a="1"/>
  <c r="J630" i="4" s="1"/>
  <c r="J648" i="4" a="1"/>
  <c r="J648" i="4" s="1"/>
  <c r="J694" i="4" a="1"/>
  <c r="J694" i="4" s="1"/>
  <c r="J706" i="4" a="1"/>
  <c r="J706" i="4" s="1"/>
  <c r="J702" i="4" a="1"/>
  <c r="J702" i="4" s="1"/>
  <c r="J717" i="4" a="1"/>
  <c r="J717" i="4" s="1"/>
  <c r="J737" i="4" a="1"/>
  <c r="J737" i="4" s="1"/>
  <c r="J729" i="4" a="1"/>
  <c r="J729" i="4" s="1"/>
  <c r="J740" i="4" a="1"/>
  <c r="J740" i="4" s="1"/>
  <c r="J752" i="4" a="1"/>
  <c r="J752" i="4" s="1"/>
  <c r="J761" i="4" a="1"/>
  <c r="J761" i="4" s="1"/>
  <c r="J795" i="4" a="1"/>
  <c r="J795" i="4" s="1"/>
  <c r="J788" i="4" a="1"/>
  <c r="J788" i="4" s="1"/>
  <c r="J819" i="4" a="1"/>
  <c r="J819" i="4" s="1"/>
  <c r="J834" i="4" a="1"/>
  <c r="J834" i="4" s="1"/>
  <c r="J859" i="4" a="1"/>
  <c r="J859" i="4" s="1"/>
  <c r="J886" i="4" a="1"/>
  <c r="J886" i="4" s="1"/>
  <c r="J904" i="4" a="1"/>
  <c r="J904" i="4" s="1"/>
  <c r="J903" i="4" a="1"/>
  <c r="J903" i="4" s="1"/>
  <c r="J911" i="4" a="1"/>
  <c r="J911" i="4" s="1"/>
  <c r="J938" i="4" a="1"/>
  <c r="J938" i="4" s="1"/>
  <c r="J946" i="4" a="1"/>
  <c r="J946" i="4" s="1"/>
  <c r="J953" i="4" a="1"/>
  <c r="J953" i="4" s="1"/>
  <c r="J981" i="4" a="1"/>
  <c r="J981" i="4" s="1"/>
  <c r="J998" i="4" a="1"/>
  <c r="J998" i="4" s="1"/>
  <c r="J1036" i="4" a="1"/>
  <c r="J1036" i="4" s="1"/>
  <c r="J1067" i="4" a="1"/>
  <c r="J1067" i="4" s="1"/>
  <c r="J1047" i="4" a="1"/>
  <c r="J1047" i="4" s="1"/>
  <c r="J1074" i="4" a="1"/>
  <c r="J1074" i="4" s="1"/>
  <c r="J1105" i="4" a="1"/>
  <c r="J1105" i="4" s="1"/>
  <c r="J1100" i="4" a="1"/>
  <c r="J1100" i="4" s="1"/>
  <c r="J1119" i="4" a="1"/>
  <c r="J1119" i="4" s="1"/>
  <c r="J1127" i="4" a="1"/>
  <c r="J1127" i="4" s="1"/>
  <c r="J1163" i="4" a="1"/>
  <c r="J1163" i="4" s="1"/>
  <c r="J1143" i="4" a="1"/>
  <c r="J1143" i="4" s="1"/>
  <c r="J1165" i="4" a="1"/>
  <c r="J1165" i="4" s="1"/>
  <c r="J1183" i="4" a="1"/>
  <c r="J1183" i="4" s="1"/>
  <c r="J1185" i="4" a="1"/>
  <c r="J1185" i="4" s="1"/>
  <c r="J1235" i="4" a="1"/>
  <c r="J1235" i="4" s="1"/>
  <c r="J1246" i="4" a="1"/>
  <c r="J1246" i="4" s="1"/>
  <c r="J57" i="4" a="1"/>
  <c r="J57" i="4" s="1"/>
  <c r="J104" i="4" a="1"/>
  <c r="J104" i="4" s="1"/>
  <c r="J48" i="4" a="1"/>
  <c r="J48" i="4" s="1"/>
  <c r="J129" i="4" a="1"/>
  <c r="J129" i="4" s="1"/>
  <c r="J108" i="4" a="1"/>
  <c r="J108" i="4" s="1"/>
  <c r="J119" i="4" a="1"/>
  <c r="J119" i="4" s="1"/>
  <c r="J187" i="4" a="1"/>
  <c r="J187" i="4" s="1"/>
  <c r="J211" i="4" a="1"/>
  <c r="J211" i="4" s="1"/>
  <c r="J220" i="4" a="1"/>
  <c r="J220" i="4" s="1"/>
  <c r="J193" i="4" a="1"/>
  <c r="J193" i="4" s="1"/>
  <c r="J224" i="4" a="1"/>
  <c r="J224" i="4" s="1"/>
  <c r="J278" i="4" a="1"/>
  <c r="J278" i="4" s="1"/>
  <c r="J231" i="4" a="1"/>
  <c r="J231" i="4" s="1"/>
  <c r="J243" i="4" a="1"/>
  <c r="J243" i="4" s="1"/>
  <c r="J304" i="4" a="1"/>
  <c r="J304" i="4" s="1"/>
  <c r="J316" i="4" a="1"/>
  <c r="J316" i="4" s="1"/>
  <c r="J320" i="4" a="1"/>
  <c r="J320" i="4" s="1"/>
  <c r="J339" i="4" a="1"/>
  <c r="J339" i="4" s="1"/>
  <c r="J393" i="4" a="1"/>
  <c r="J393" i="4" s="1"/>
  <c r="J362" i="4" a="1"/>
  <c r="J362" i="4" s="1"/>
  <c r="J325" i="4" a="1"/>
  <c r="J325" i="4" s="1"/>
  <c r="J420" i="4" a="1"/>
  <c r="J420" i="4" s="1"/>
  <c r="J399" i="4" a="1"/>
  <c r="J399" i="4" s="1"/>
  <c r="J437" i="4" a="1"/>
  <c r="J437" i="4" s="1"/>
  <c r="J459" i="4" a="1"/>
  <c r="J459" i="4" s="1"/>
  <c r="J489" i="4" a="1"/>
  <c r="J489" i="4" s="1"/>
  <c r="J501" i="4" a="1"/>
  <c r="J501" i="4" s="1"/>
  <c r="J448" i="4" a="1"/>
  <c r="J448" i="4" s="1"/>
  <c r="J445" i="4" a="1"/>
  <c r="J445" i="4" s="1"/>
  <c r="J565" i="4" a="1"/>
  <c r="J565" i="4" s="1"/>
  <c r="J561" i="4" a="1"/>
  <c r="J561" i="4" s="1"/>
  <c r="J540" i="4" a="1"/>
  <c r="J540" i="4" s="1"/>
  <c r="J520" i="4" a="1"/>
  <c r="J520" i="4" s="1"/>
  <c r="J589" i="4" a="1"/>
  <c r="J589" i="4" s="1"/>
  <c r="J585" i="4" a="1"/>
  <c r="J585" i="4" s="1"/>
  <c r="J597" i="4" a="1"/>
  <c r="J597" i="4" s="1"/>
  <c r="J593" i="4" a="1"/>
  <c r="J593" i="4" s="1"/>
  <c r="J645" i="4" a="1"/>
  <c r="J645" i="4" s="1"/>
  <c r="J673" i="4" a="1"/>
  <c r="J673" i="4" s="1"/>
  <c r="J653" i="4" a="1"/>
  <c r="J653" i="4" s="1"/>
  <c r="J649" i="4" a="1"/>
  <c r="J649" i="4" s="1"/>
  <c r="J718" i="4" a="1"/>
  <c r="J718" i="4" s="1"/>
  <c r="J728" i="4" a="1"/>
  <c r="J728" i="4" s="1"/>
  <c r="J744" i="4" a="1"/>
  <c r="J744" i="4" s="1"/>
  <c r="J769" i="4" a="1"/>
  <c r="J769" i="4" s="1"/>
  <c r="J802" i="4" a="1"/>
  <c r="J802" i="4" s="1"/>
  <c r="J810" i="4" a="1"/>
  <c r="J810" i="4" s="1"/>
  <c r="J804" i="4" a="1"/>
  <c r="J804" i="4" s="1"/>
  <c r="J818" i="4" a="1"/>
  <c r="J818" i="4" s="1"/>
  <c r="J850" i="4" a="1"/>
  <c r="J850" i="4" s="1"/>
  <c r="J869" i="4" a="1"/>
  <c r="J869" i="4" s="1"/>
  <c r="J885" i="4" a="1"/>
  <c r="J885" i="4" s="1"/>
  <c r="J892" i="4" a="1"/>
  <c r="J892" i="4" s="1"/>
  <c r="J919" i="4" a="1"/>
  <c r="J919" i="4" s="1"/>
  <c r="J927" i="4" a="1"/>
  <c r="J927" i="4" s="1"/>
  <c r="J973" i="4" a="1"/>
  <c r="J973" i="4" s="1"/>
  <c r="J929" i="4" a="1"/>
  <c r="J929" i="4" s="1"/>
  <c r="J969" i="4" a="1"/>
  <c r="J969" i="4" s="1"/>
  <c r="J959" i="4" a="1"/>
  <c r="J959" i="4" s="1"/>
  <c r="J983" i="4" a="1"/>
  <c r="J983" i="4" s="1"/>
  <c r="J1044" i="4" a="1"/>
  <c r="J1044" i="4" s="1"/>
  <c r="J1043" i="4" a="1"/>
  <c r="J1043" i="4" s="1"/>
  <c r="J1034" i="4" a="1"/>
  <c r="J1034" i="4" s="1"/>
  <c r="J1082" i="4" a="1"/>
  <c r="J1082" i="4" s="1"/>
  <c r="J1094" i="4" a="1"/>
  <c r="J1094" i="4" s="1"/>
  <c r="J1103" i="4" a="1"/>
  <c r="J1103" i="4" s="1"/>
  <c r="J1135" i="4" a="1"/>
  <c r="J1135" i="4" s="1"/>
  <c r="J1140" i="4" a="1"/>
  <c r="J1140" i="4" s="1"/>
  <c r="J1154" i="4" a="1"/>
  <c r="J1154" i="4" s="1"/>
  <c r="J1161" i="4" a="1"/>
  <c r="J1161" i="4" s="1"/>
  <c r="J1180" i="4" a="1"/>
  <c r="J1180" i="4" s="1"/>
  <c r="J1196" i="4" a="1"/>
  <c r="J1196" i="4" s="1"/>
  <c r="J1233" i="4" a="1"/>
  <c r="J1233" i="4" s="1"/>
  <c r="J1239" i="4" a="1"/>
  <c r="J1239" i="4" s="1"/>
  <c r="J1248" i="4" a="1"/>
  <c r="J1248" i="4" s="1"/>
  <c r="J1257" i="4" a="1"/>
  <c r="J1257" i="4" s="1"/>
  <c r="J1273" i="4" a="1"/>
  <c r="J1273" i="4" s="1"/>
  <c r="J84" i="4" a="1"/>
  <c r="J84" i="4" s="1"/>
  <c r="J73" i="4" a="1"/>
  <c r="J73" i="4" s="1"/>
  <c r="J52" i="4" a="1"/>
  <c r="J52" i="4" s="1"/>
  <c r="J64" i="4" a="1"/>
  <c r="J64" i="4" s="1"/>
  <c r="J112" i="4" a="1"/>
  <c r="J112" i="4" s="1"/>
  <c r="J124" i="4" a="1"/>
  <c r="J124" i="4" s="1"/>
  <c r="J135" i="4" a="1"/>
  <c r="J135" i="4" s="1"/>
  <c r="J188" i="4" a="1"/>
  <c r="J188" i="4" s="1"/>
  <c r="J151" i="4" a="1"/>
  <c r="J151" i="4" s="1"/>
  <c r="J147" i="4" a="1"/>
  <c r="J147" i="4" s="1"/>
  <c r="J203" i="4" a="1"/>
  <c r="J203" i="4" s="1"/>
  <c r="J241" i="4" a="1"/>
  <c r="J241" i="4" s="1"/>
  <c r="J219" i="4" a="1"/>
  <c r="J219" i="4" s="1"/>
  <c r="J248" i="4" a="1"/>
  <c r="J248" i="4" s="1"/>
  <c r="J259" i="4" a="1"/>
  <c r="J259" i="4" s="1"/>
  <c r="J324" i="4" a="1"/>
  <c r="J324" i="4" s="1"/>
  <c r="J283" i="4" a="1"/>
  <c r="J283" i="4" s="1"/>
  <c r="J279" i="4" a="1"/>
  <c r="J279" i="4" s="1"/>
  <c r="J355" i="4" a="1"/>
  <c r="J355" i="4" s="1"/>
  <c r="J350" i="4" a="1"/>
  <c r="J350" i="4" s="1"/>
  <c r="J380" i="4" a="1"/>
  <c r="J380" i="4" s="1"/>
  <c r="J341" i="4" a="1"/>
  <c r="J341" i="4" s="1"/>
  <c r="J432" i="4" a="1"/>
  <c r="J432" i="4" s="1"/>
  <c r="J415" i="4" a="1"/>
  <c r="J415" i="4" s="1"/>
  <c r="J394" i="4" a="1"/>
  <c r="J394" i="4" s="1"/>
  <c r="J476" i="4" a="1"/>
  <c r="J476" i="4" s="1"/>
  <c r="J505" i="4" a="1"/>
  <c r="J505" i="4" s="1"/>
  <c r="J518" i="4" a="1"/>
  <c r="J518" i="4" s="1"/>
  <c r="J464" i="4" a="1"/>
  <c r="J464" i="4" s="1"/>
  <c r="J461" i="4" a="1"/>
  <c r="J461" i="4" s="1"/>
  <c r="J531" i="4" a="1"/>
  <c r="J531" i="4" s="1"/>
  <c r="J584" i="4" a="1"/>
  <c r="J584" i="4" s="1"/>
  <c r="J557" i="4" a="1"/>
  <c r="J557" i="4" s="1"/>
  <c r="J536" i="4" a="1"/>
  <c r="J536" i="4" s="1"/>
  <c r="J605" i="4" a="1"/>
  <c r="J605" i="4" s="1"/>
  <c r="J601" i="4" a="1"/>
  <c r="J601" i="4" s="1"/>
  <c r="J613" i="4" a="1"/>
  <c r="J613" i="4" s="1"/>
  <c r="J609" i="4" a="1"/>
  <c r="J609" i="4" s="1"/>
  <c r="J661" i="4" a="1"/>
  <c r="J661" i="4" s="1"/>
  <c r="J689" i="4" a="1"/>
  <c r="J689" i="4" s="1"/>
  <c r="J669" i="4" a="1"/>
  <c r="J669" i="4" s="1"/>
  <c r="J665" i="4" a="1"/>
  <c r="J665" i="4" s="1"/>
  <c r="J736" i="4" a="1"/>
  <c r="J736" i="4" s="1"/>
  <c r="J742" i="4" a="1"/>
  <c r="J742" i="4" s="1"/>
  <c r="J760" i="4" a="1"/>
  <c r="J760" i="4" s="1"/>
  <c r="J768" i="4" a="1"/>
  <c r="J768" i="4" s="1"/>
  <c r="J809" i="4" a="1"/>
  <c r="J809" i="4" s="1"/>
  <c r="J778" i="4" a="1"/>
  <c r="J778" i="4" s="1"/>
  <c r="J787" i="4" a="1"/>
  <c r="J787" i="4" s="1"/>
  <c r="J817" i="4" a="1"/>
  <c r="J817" i="4" s="1"/>
  <c r="J849" i="4" a="1"/>
  <c r="J849" i="4" s="1"/>
  <c r="J872" i="4" a="1"/>
  <c r="J872" i="4" s="1"/>
  <c r="J897" i="4" a="1"/>
  <c r="J897" i="4" s="1"/>
  <c r="J913" i="4" a="1"/>
  <c r="J913" i="4" s="1"/>
  <c r="J918" i="4" a="1"/>
  <c r="J918" i="4" s="1"/>
  <c r="J910" i="4" a="1"/>
  <c r="J910" i="4" s="1"/>
  <c r="J937" i="4" a="1"/>
  <c r="J937" i="4" s="1"/>
  <c r="J945" i="4" a="1"/>
  <c r="J945" i="4" s="1"/>
  <c r="J968" i="4" a="1"/>
  <c r="J968" i="4" s="1"/>
  <c r="J978" i="4" a="1"/>
  <c r="J978" i="4" s="1"/>
  <c r="J1005" i="4" a="1"/>
  <c r="J1005" i="4" s="1"/>
  <c r="J1020" i="4" a="1"/>
  <c r="J1020" i="4" s="1"/>
  <c r="J1026" i="4" a="1"/>
  <c r="J1026" i="4" s="1"/>
  <c r="J1073" i="4" a="1"/>
  <c r="J1073" i="4" s="1"/>
  <c r="J1084" i="4" a="1"/>
  <c r="J1084" i="4" s="1"/>
  <c r="J1098" i="4" a="1"/>
  <c r="J1098" i="4" s="1"/>
  <c r="J1070" i="4" a="1"/>
  <c r="J1070" i="4" s="1"/>
  <c r="J1118" i="4" a="1"/>
  <c r="J1118" i="4" s="1"/>
  <c r="J1125" i="4" a="1"/>
  <c r="J1125" i="4" s="1"/>
  <c r="J1151" i="4" a="1"/>
  <c r="J1151" i="4" s="1"/>
  <c r="J1187" i="4" a="1"/>
  <c r="J1187" i="4" s="1"/>
  <c r="J1164" i="4" a="1"/>
  <c r="J1164" i="4" s="1"/>
  <c r="J1193" i="4" a="1"/>
  <c r="J1193" i="4" s="1"/>
  <c r="J1229" i="4" a="1"/>
  <c r="J1229" i="4" s="1"/>
  <c r="J1231" i="4" a="1"/>
  <c r="J1231" i="4" s="1"/>
  <c r="J1252" i="4" a="1"/>
  <c r="J1252" i="4" s="1"/>
  <c r="J143" i="4" a="1"/>
  <c r="J143" i="4" s="1"/>
  <c r="J204" i="4" a="1"/>
  <c r="J204" i="4" s="1"/>
  <c r="J167" i="4" a="1"/>
  <c r="J167" i="4" s="1"/>
  <c r="J163" i="4" a="1"/>
  <c r="J163" i="4" s="1"/>
  <c r="J159" i="4" a="1"/>
  <c r="J159" i="4" s="1"/>
  <c r="J257" i="4" a="1"/>
  <c r="J257" i="4" s="1"/>
  <c r="J235" i="4" a="1"/>
  <c r="J235" i="4" s="1"/>
  <c r="J276" i="4" a="1"/>
  <c r="J276" i="4" s="1"/>
  <c r="J265" i="4" a="1"/>
  <c r="J265" i="4" s="1"/>
  <c r="J270" i="4" a="1"/>
  <c r="J270" i="4" s="1"/>
  <c r="J299" i="4" a="1"/>
  <c r="J299" i="4" s="1"/>
  <c r="J295" i="4" a="1"/>
  <c r="J295" i="4" s="1"/>
  <c r="J371" i="4" a="1"/>
  <c r="J371" i="4" s="1"/>
  <c r="J366" i="4" a="1"/>
  <c r="J366" i="4" s="1"/>
  <c r="J329" i="4" a="1"/>
  <c r="J329" i="4" s="1"/>
  <c r="J357" i="4" a="1"/>
  <c r="J357" i="4" s="1"/>
  <c r="J386" i="4" a="1"/>
  <c r="J386" i="4" s="1"/>
  <c r="J381" i="4" a="1"/>
  <c r="J381" i="4" s="1"/>
  <c r="J410" i="4" a="1"/>
  <c r="J410" i="4" s="1"/>
  <c r="J492" i="4" a="1"/>
  <c r="J492" i="4" s="1"/>
  <c r="J455" i="4" a="1"/>
  <c r="J455" i="4" s="1"/>
  <c r="J451" i="4" a="1"/>
  <c r="J451" i="4" s="1"/>
  <c r="J481" i="4" a="1"/>
  <c r="J481" i="4" s="1"/>
  <c r="J478" i="4" a="1"/>
  <c r="J478" i="4" s="1"/>
  <c r="J547" i="4" a="1"/>
  <c r="J547" i="4" s="1"/>
  <c r="J527" i="4" a="1"/>
  <c r="J527" i="4" s="1"/>
  <c r="J573" i="4" a="1"/>
  <c r="J573" i="4" s="1"/>
  <c r="J553" i="4" a="1"/>
  <c r="J553" i="4" s="1"/>
  <c r="J621" i="4" a="1"/>
  <c r="J621" i="4" s="1"/>
  <c r="J617" i="4" a="1"/>
  <c r="J617" i="4" s="1"/>
  <c r="J629" i="4" a="1"/>
  <c r="J629" i="4" s="1"/>
  <c r="J625" i="4" a="1"/>
  <c r="J625" i="4" s="1"/>
  <c r="J677" i="4" a="1"/>
  <c r="J677" i="4" s="1"/>
  <c r="J705" i="4" a="1"/>
  <c r="J705" i="4" s="1"/>
  <c r="J685" i="4" a="1"/>
  <c r="J685" i="4" s="1"/>
  <c r="J681" i="4" a="1"/>
  <c r="J681" i="4" s="1"/>
  <c r="J734" i="4" a="1"/>
  <c r="J734" i="4" s="1"/>
  <c r="J747" i="4" a="1"/>
  <c r="J747" i="4" s="1"/>
  <c r="J793" i="4" a="1"/>
  <c r="J793" i="4" s="1"/>
  <c r="J776" i="4" a="1"/>
  <c r="J776" i="4" s="1"/>
  <c r="J785" i="4" a="1"/>
  <c r="J785" i="4" s="1"/>
  <c r="J794" i="4" a="1"/>
  <c r="J794" i="4" s="1"/>
  <c r="J803" i="4" a="1"/>
  <c r="J803" i="4" s="1"/>
  <c r="J833" i="4" a="1"/>
  <c r="J833" i="4" s="1"/>
  <c r="J865" i="4" a="1"/>
  <c r="J865" i="4" s="1"/>
  <c r="J842" i="4" a="1"/>
  <c r="J842" i="4" s="1"/>
  <c r="J868" i="4" a="1"/>
  <c r="J868" i="4" s="1"/>
  <c r="J875" i="4" a="1"/>
  <c r="J875" i="4" s="1"/>
  <c r="J926" i="4" a="1"/>
  <c r="J926" i="4" s="1"/>
  <c r="J909" i="4" a="1"/>
  <c r="J909" i="4" s="1"/>
  <c r="J962" i="4" a="1"/>
  <c r="J962" i="4" s="1"/>
  <c r="J928" i="4" a="1"/>
  <c r="J928" i="4" s="1"/>
  <c r="J974" i="4" a="1"/>
  <c r="J974" i="4" s="1"/>
  <c r="J992" i="4" a="1"/>
  <c r="J992" i="4" s="1"/>
  <c r="J997" i="4" a="1"/>
  <c r="J997" i="4" s="1"/>
  <c r="J1027" i="4" a="1"/>
  <c r="J1027" i="4" s="1"/>
  <c r="J1042" i="4" a="1"/>
  <c r="J1042" i="4" s="1"/>
  <c r="J1033" i="4" a="1"/>
  <c r="J1033" i="4" s="1"/>
  <c r="J1063" i="4" a="1"/>
  <c r="J1063" i="4" s="1"/>
  <c r="J1080" i="4" a="1"/>
  <c r="J1080" i="4" s="1"/>
  <c r="J1086" i="4" a="1"/>
  <c r="J1086" i="4" s="1"/>
  <c r="J1101" i="4" a="1"/>
  <c r="J1101" i="4" s="1"/>
  <c r="J1124" i="4" a="1"/>
  <c r="J1124" i="4" s="1"/>
  <c r="J1188" i="4" a="1"/>
  <c r="J1188" i="4" s="1"/>
  <c r="J1159" i="4" a="1"/>
  <c r="J1159" i="4" s="1"/>
  <c r="J1177" i="4" a="1"/>
  <c r="J1177" i="4" s="1"/>
  <c r="J1200" i="4" a="1"/>
  <c r="J1200" i="4" s="1"/>
  <c r="J1209" i="4" a="1"/>
  <c r="J1209" i="4" s="1"/>
  <c r="J1236" i="4" a="1"/>
  <c r="J1236" i="4" s="1"/>
  <c r="J1255" i="4" a="1"/>
  <c r="J1255" i="4" s="1"/>
  <c r="J1261" i="4" a="1"/>
  <c r="J1261" i="4" s="1"/>
  <c r="J1272" i="4" a="1"/>
  <c r="J1272" i="4" s="1"/>
  <c r="J82" i="4" a="1"/>
  <c r="J82" i="4" s="1"/>
  <c r="J105" i="4" a="1"/>
  <c r="J105" i="4" s="1"/>
  <c r="J148" i="4" a="1"/>
  <c r="J148" i="4" s="1"/>
  <c r="J107" i="4" a="1"/>
  <c r="J107" i="4" s="1"/>
  <c r="J145" i="4" a="1"/>
  <c r="J145" i="4" s="1"/>
  <c r="J222" i="4" a="1"/>
  <c r="J222" i="4" s="1"/>
  <c r="J183" i="4" a="1"/>
  <c r="J183" i="4" s="1"/>
  <c r="J179" i="4" a="1"/>
  <c r="J179" i="4" s="1"/>
  <c r="J175" i="4" a="1"/>
  <c r="J175" i="4" s="1"/>
  <c r="J223" i="4" a="1"/>
  <c r="J223" i="4" s="1"/>
  <c r="J252" i="4" a="1"/>
  <c r="J252" i="4" s="1"/>
  <c r="J214" i="4" a="1"/>
  <c r="J214" i="4" s="1"/>
  <c r="J269" i="4" a="1"/>
  <c r="J269" i="4" s="1"/>
  <c r="J287" i="4" a="1"/>
  <c r="J287" i="4" s="1"/>
  <c r="J315" i="4" a="1"/>
  <c r="J315" i="4" s="1"/>
  <c r="J311" i="4" a="1"/>
  <c r="J311" i="4" s="1"/>
  <c r="J354" i="4" a="1"/>
  <c r="J354" i="4" s="1"/>
  <c r="J374" i="4" a="1"/>
  <c r="J374" i="4" s="1"/>
  <c r="J345" i="4" a="1"/>
  <c r="J345" i="4" s="1"/>
  <c r="J356" i="4" a="1"/>
  <c r="J356" i="4" s="1"/>
  <c r="J387" i="4" a="1"/>
  <c r="J387" i="4" s="1"/>
  <c r="J398" i="4" a="1"/>
  <c r="J398" i="4" s="1"/>
  <c r="J426" i="4" a="1"/>
  <c r="J426" i="4" s="1"/>
  <c r="J515" i="4" a="1"/>
  <c r="J515" i="4" s="1"/>
  <c r="J471" i="4" a="1"/>
  <c r="J471" i="4" s="1"/>
  <c r="J467" i="4" a="1"/>
  <c r="J467" i="4" s="1"/>
  <c r="J497" i="4" a="1"/>
  <c r="J497" i="4" s="1"/>
  <c r="J494" i="4" a="1"/>
  <c r="J494" i="4" s="1"/>
  <c r="J548" i="4" a="1"/>
  <c r="J548" i="4" s="1"/>
  <c r="J543" i="4" a="1"/>
  <c r="J543" i="4" s="1"/>
  <c r="J579" i="4" a="1"/>
  <c r="J579" i="4" s="1"/>
  <c r="J569" i="4" a="1"/>
  <c r="J569" i="4" s="1"/>
  <c r="J637" i="4" a="1"/>
  <c r="J637" i="4" s="1"/>
  <c r="J633" i="4" a="1"/>
  <c r="J633" i="4" s="1"/>
  <c r="J643" i="4" a="1"/>
  <c r="J643" i="4" s="1"/>
  <c r="J641" i="4" a="1"/>
  <c r="J641" i="4" s="1"/>
  <c r="J693" i="4" a="1"/>
  <c r="J693" i="4" s="1"/>
  <c r="J711" i="4" a="1"/>
  <c r="J711" i="4" s="1"/>
  <c r="J701" i="4" a="1"/>
  <c r="J701" i="4" s="1"/>
  <c r="J697" i="4" a="1"/>
  <c r="J697" i="4" s="1"/>
  <c r="J735" i="4" a="1"/>
  <c r="J735" i="4" s="1"/>
  <c r="J710" i="4" a="1"/>
  <c r="J710" i="4" s="1"/>
  <c r="J758" i="4" a="1"/>
  <c r="J758" i="4" s="1"/>
  <c r="J786" i="4" a="1"/>
  <c r="J786" i="4" s="1"/>
  <c r="J801" i="4" a="1"/>
  <c r="J801" i="4" s="1"/>
  <c r="J815" i="4" a="1"/>
  <c r="J815" i="4" s="1"/>
  <c r="J829" i="4" a="1"/>
  <c r="J829" i="4" s="1"/>
  <c r="J816" i="4" a="1"/>
  <c r="J816" i="4" s="1"/>
  <c r="J878" i="4" a="1"/>
  <c r="J878" i="4" s="1"/>
  <c r="J858" i="4" a="1"/>
  <c r="J858" i="4" s="1"/>
  <c r="J884" i="4" a="1"/>
  <c r="J884" i="4" s="1"/>
  <c r="J891" i="4" a="1"/>
  <c r="J891" i="4" s="1"/>
  <c r="J901" i="4" a="1"/>
  <c r="J901" i="4" s="1"/>
  <c r="J908" i="4" a="1"/>
  <c r="J908" i="4" s="1"/>
  <c r="J965" i="4" a="1"/>
  <c r="J965" i="4" s="1"/>
  <c r="J944" i="4" a="1"/>
  <c r="J944" i="4" s="1"/>
  <c r="J984" i="4" a="1"/>
  <c r="J984" i="4" s="1"/>
  <c r="J1003" i="4" a="1"/>
  <c r="J1003" i="4" s="1"/>
  <c r="J996" i="4" a="1"/>
  <c r="J996" i="4" s="1"/>
  <c r="J1041" i="4" a="1"/>
  <c r="J1041" i="4" s="1"/>
  <c r="J1048" i="4" a="1"/>
  <c r="J1048" i="4" s="1"/>
  <c r="J1066" i="4" a="1"/>
  <c r="J1066" i="4" s="1"/>
  <c r="J1062" i="4" a="1"/>
  <c r="J1062" i="4" s="1"/>
  <c r="J1079" i="4" a="1"/>
  <c r="J1079" i="4" s="1"/>
  <c r="J1069" i="4" a="1"/>
  <c r="J1069" i="4" s="1"/>
  <c r="J1117" i="4" a="1"/>
  <c r="J1117" i="4" s="1"/>
  <c r="J1141" i="4" a="1"/>
  <c r="J1141" i="4" s="1"/>
  <c r="J1162" i="4" a="1"/>
  <c r="J1162" i="4" s="1"/>
  <c r="J1172" i="4" a="1"/>
  <c r="J1172" i="4" s="1"/>
  <c r="J1171" i="4" a="1"/>
  <c r="J1171" i="4" s="1"/>
  <c r="J1191" i="4" a="1"/>
  <c r="J1191" i="4" s="1"/>
  <c r="J1220" i="4" a="1"/>
  <c r="J1220" i="4" s="1"/>
  <c r="J1240" i="4" a="1"/>
  <c r="J1240" i="4" s="1"/>
  <c r="J1244" i="4" a="1"/>
  <c r="J1244" i="4" s="1"/>
  <c r="J1253" i="4" a="1"/>
  <c r="J1253" i="4" s="1"/>
  <c r="J102" i="4" a="1"/>
  <c r="J102" i="4" s="1"/>
  <c r="J154" i="4" a="1"/>
  <c r="J154" i="4" s="1"/>
  <c r="J200" i="4" a="1"/>
  <c r="J200" i="4" s="1"/>
  <c r="J196" i="4" a="1"/>
  <c r="J196" i="4" s="1"/>
  <c r="J192" i="4" a="1"/>
  <c r="J192" i="4" s="1"/>
  <c r="J239" i="4" a="1"/>
  <c r="J239" i="4" s="1"/>
  <c r="J234" i="4" a="1"/>
  <c r="J234" i="4" s="1"/>
  <c r="J230" i="4" a="1"/>
  <c r="J230" i="4" s="1"/>
  <c r="J291" i="4" a="1"/>
  <c r="J291" i="4" s="1"/>
  <c r="J303" i="4" a="1"/>
  <c r="J303" i="4" s="1"/>
  <c r="J330" i="4" a="1"/>
  <c r="J330" i="4" s="1"/>
  <c r="J294" i="4" a="1"/>
  <c r="J294" i="4" s="1"/>
  <c r="J370" i="4" a="1"/>
  <c r="J370" i="4" s="1"/>
  <c r="J377" i="4" a="1"/>
  <c r="J377" i="4" s="1"/>
  <c r="J361" i="4" a="1"/>
  <c r="J361" i="4" s="1"/>
  <c r="J372" i="4" a="1"/>
  <c r="J372" i="4" s="1"/>
  <c r="J403" i="4" a="1"/>
  <c r="J403" i="4" s="1"/>
  <c r="J414" i="4" a="1"/>
  <c r="J414" i="4" s="1"/>
  <c r="J409" i="4" a="1"/>
  <c r="J409" i="4" s="1"/>
  <c r="J442" i="4" a="1"/>
  <c r="J442" i="4" s="1"/>
  <c r="J488" i="4" a="1"/>
  <c r="J488" i="4" s="1"/>
  <c r="J484" i="4" a="1"/>
  <c r="J484" i="4" s="1"/>
  <c r="J514" i="4" a="1"/>
  <c r="J514" i="4" s="1"/>
  <c r="J444" i="4" a="1"/>
  <c r="J444" i="4" s="1"/>
  <c r="J564" i="4" a="1"/>
  <c r="J564" i="4" s="1"/>
  <c r="J560" i="4" a="1"/>
  <c r="J560" i="4" s="1"/>
  <c r="J523" i="4" a="1"/>
  <c r="J523" i="4" s="1"/>
  <c r="J535" i="4" a="1"/>
  <c r="J535" i="4" s="1"/>
  <c r="J588" i="4" a="1"/>
  <c r="J588" i="4" s="1"/>
  <c r="J600" i="4" a="1"/>
  <c r="J600" i="4" s="1"/>
  <c r="J580" i="4" a="1"/>
  <c r="J580" i="4" s="1"/>
  <c r="J592" i="4" a="1"/>
  <c r="J592" i="4" s="1"/>
  <c r="J644" i="4" a="1"/>
  <c r="J644" i="4" s="1"/>
  <c r="J656" i="4" a="1"/>
  <c r="J656" i="4" s="1"/>
  <c r="J652" i="4" a="1"/>
  <c r="J652" i="4" s="1"/>
  <c r="J664" i="4" a="1"/>
  <c r="J664" i="4" s="1"/>
  <c r="J746" i="4" a="1"/>
  <c r="J746" i="4" s="1"/>
  <c r="J727" i="4" a="1"/>
  <c r="J727" i="4" s="1"/>
  <c r="J759" i="4" a="1"/>
  <c r="J759" i="4" s="1"/>
  <c r="J750" i="4" a="1"/>
  <c r="J750" i="4" s="1"/>
  <c r="J784" i="4" a="1"/>
  <c r="J784" i="4" s="1"/>
  <c r="J823" i="4" a="1"/>
  <c r="J823" i="4" s="1"/>
  <c r="J828" i="4" a="1"/>
  <c r="J828" i="4" s="1"/>
  <c r="J848" i="4" a="1"/>
  <c r="J848" i="4" s="1"/>
  <c r="J871" i="4" a="1"/>
  <c r="J871" i="4" s="1"/>
  <c r="J883" i="4" a="1"/>
  <c r="J883" i="4" s="1"/>
  <c r="J874" i="4" a="1"/>
  <c r="J874" i="4" s="1"/>
  <c r="J917" i="4" a="1"/>
  <c r="J917" i="4" s="1"/>
  <c r="J924" i="4" a="1"/>
  <c r="J924" i="4" s="1"/>
  <c r="J935" i="4" a="1"/>
  <c r="J935" i="4" s="1"/>
  <c r="J943" i="4" a="1"/>
  <c r="J943" i="4" s="1"/>
  <c r="J994" i="4" a="1"/>
  <c r="J994" i="4" s="1"/>
  <c r="J1019" i="4" a="1"/>
  <c r="J1019" i="4" s="1"/>
  <c r="J995" i="4" a="1"/>
  <c r="J995" i="4" s="1"/>
  <c r="J1018" i="4" a="1"/>
  <c r="J1018" i="4" s="1"/>
  <c r="J1051" i="4" a="1"/>
  <c r="J1051" i="4" s="1"/>
  <c r="J1053" i="4" a="1"/>
  <c r="J1053" i="4" s="1"/>
  <c r="J1061" i="4" a="1"/>
  <c r="J1061" i="4" s="1"/>
  <c r="J1078" i="4" a="1"/>
  <c r="J1078" i="4" s="1"/>
  <c r="J1085" i="4" a="1"/>
  <c r="J1085" i="4" s="1"/>
  <c r="J1116" i="4" a="1"/>
  <c r="J1116" i="4" s="1"/>
  <c r="J1122" i="4" a="1"/>
  <c r="J1122" i="4" s="1"/>
  <c r="J1201" i="4" a="1"/>
  <c r="J1201" i="4" s="1"/>
  <c r="J1156" i="4" a="1"/>
  <c r="J1156" i="4" s="1"/>
  <c r="J1174" i="4" a="1"/>
  <c r="J1174" i="4" s="1"/>
  <c r="J1206" i="4" a="1"/>
  <c r="J1206" i="4" s="1"/>
  <c r="J1208" i="4" a="1"/>
  <c r="J1208" i="4" s="1"/>
  <c r="J1222" i="4" a="1"/>
  <c r="J1222" i="4" s="1"/>
  <c r="J1232" i="4" a="1"/>
  <c r="J1232" i="4" s="1"/>
  <c r="J1268" i="4" a="1"/>
  <c r="J1268" i="4" s="1"/>
  <c r="J1271" i="4" a="1"/>
  <c r="J1271" i="4" s="1"/>
  <c r="J86" i="4" a="1"/>
  <c r="J86" i="4" s="1"/>
  <c r="J100" i="4" a="1"/>
  <c r="J100" i="4" s="1"/>
  <c r="J116" i="4" a="1"/>
  <c r="J116" i="4" s="1"/>
  <c r="J79" i="4" a="1"/>
  <c r="J79" i="4" s="1"/>
  <c r="J155" i="4" a="1"/>
  <c r="J155" i="4" s="1"/>
  <c r="J139" i="4" a="1"/>
  <c r="J139" i="4" s="1"/>
  <c r="J118" i="4" a="1"/>
  <c r="J118" i="4" s="1"/>
  <c r="J170" i="4" a="1"/>
  <c r="J170" i="4" s="1"/>
  <c r="J166" i="4" a="1"/>
  <c r="J166" i="4" s="1"/>
  <c r="J162" i="4" a="1"/>
  <c r="J162" i="4" s="1"/>
  <c r="J158" i="4" a="1"/>
  <c r="J158" i="4" s="1"/>
  <c r="J240" i="4" a="1"/>
  <c r="J240" i="4" s="1"/>
  <c r="J251" i="4" a="1"/>
  <c r="J251" i="4" s="1"/>
  <c r="J247" i="4" a="1"/>
  <c r="J247" i="4" s="1"/>
  <c r="J307" i="4" a="1"/>
  <c r="J307" i="4" s="1"/>
  <c r="J286" i="4" a="1"/>
  <c r="J286" i="4" s="1"/>
  <c r="J282" i="4" a="1"/>
  <c r="J282" i="4" s="1"/>
  <c r="J310" i="4" a="1"/>
  <c r="J310" i="4" s="1"/>
  <c r="J395" i="4" a="1"/>
  <c r="J395" i="4" s="1"/>
  <c r="J333" i="4" a="1"/>
  <c r="J333" i="4" s="1"/>
  <c r="J376" i="4" a="1"/>
  <c r="J376" i="4" s="1"/>
  <c r="J375" i="4" a="1"/>
  <c r="J375" i="4" s="1"/>
  <c r="J419" i="4" a="1"/>
  <c r="J419" i="4" s="1"/>
  <c r="J433" i="4" a="1"/>
  <c r="J433" i="4" s="1"/>
  <c r="J425" i="4" a="1"/>
  <c r="J425" i="4" s="1"/>
  <c r="J458" i="4" a="1"/>
  <c r="J458" i="4" s="1"/>
  <c r="J504" i="4" a="1"/>
  <c r="J504" i="4" s="1"/>
  <c r="J500" i="4" a="1"/>
  <c r="J500" i="4" s="1"/>
  <c r="J463" i="4" a="1"/>
  <c r="J463" i="4" s="1"/>
  <c r="J460" i="4" a="1"/>
  <c r="J460" i="4" s="1"/>
  <c r="J594" i="4" a="1"/>
  <c r="J594" i="4" s="1"/>
  <c r="J576" i="4" a="1"/>
  <c r="J576" i="4" s="1"/>
  <c r="J539" i="4" a="1"/>
  <c r="J539" i="4" s="1"/>
  <c r="J552" i="4" a="1"/>
  <c r="J552" i="4" s="1"/>
  <c r="J604" i="4" a="1"/>
  <c r="J604" i="4" s="1"/>
  <c r="J616" i="4" a="1"/>
  <c r="J616" i="4" s="1"/>
  <c r="J596" i="4" a="1"/>
  <c r="J596" i="4" s="1"/>
  <c r="J608" i="4" a="1"/>
  <c r="J608" i="4" s="1"/>
  <c r="J660" i="4" a="1"/>
  <c r="J660" i="4" s="1"/>
  <c r="J672" i="4" a="1"/>
  <c r="J672" i="4" s="1"/>
  <c r="J668" i="4" a="1"/>
  <c r="J668" i="4" s="1"/>
  <c r="J680" i="4" a="1"/>
  <c r="J680" i="4" s="1"/>
  <c r="J716" i="4" a="1"/>
  <c r="J716" i="4" s="1"/>
  <c r="J745" i="4" a="1"/>
  <c r="J745" i="4" s="1"/>
  <c r="J741" i="4" a="1"/>
  <c r="J741" i="4" s="1"/>
  <c r="J767" i="4" a="1"/>
  <c r="J767" i="4" s="1"/>
  <c r="J800" i="4" a="1"/>
  <c r="J800" i="4" s="1"/>
  <c r="J792" i="4" a="1"/>
  <c r="J792" i="4" s="1"/>
  <c r="J826" i="4" a="1"/>
  <c r="J826" i="4" s="1"/>
  <c r="J837" i="4" a="1"/>
  <c r="J837" i="4" s="1"/>
  <c r="J864" i="4" a="1"/>
  <c r="J864" i="4" s="1"/>
  <c r="J841" i="4" a="1"/>
  <c r="J841" i="4" s="1"/>
  <c r="J866" i="4" a="1"/>
  <c r="J866" i="4" s="1"/>
  <c r="J890" i="4" a="1"/>
  <c r="J890" i="4" s="1"/>
  <c r="J900" i="4" a="1"/>
  <c r="J900" i="4" s="1"/>
  <c r="J923" i="4" a="1"/>
  <c r="J923" i="4" s="1"/>
  <c r="J951" i="4" a="1"/>
  <c r="J951" i="4" s="1"/>
  <c r="J955" i="4" a="1"/>
  <c r="J955" i="4" s="1"/>
  <c r="J966" i="4" a="1"/>
  <c r="J966" i="4" s="1"/>
  <c r="J990" i="4" a="1"/>
  <c r="J990" i="4" s="1"/>
  <c r="J1004" i="4" a="1"/>
  <c r="J1004" i="4" s="1"/>
  <c r="J1025" i="4" a="1"/>
  <c r="J1025" i="4" s="1"/>
  <c r="J1024" i="4" a="1"/>
  <c r="J1024" i="4" s="1"/>
  <c r="J1065" i="4" a="1"/>
  <c r="J1065" i="4" s="1"/>
  <c r="J1087" i="4" a="1"/>
  <c r="J1087" i="4" s="1"/>
  <c r="J1077" i="4" a="1"/>
  <c r="J1077" i="4" s="1"/>
  <c r="J1111" i="4" a="1"/>
  <c r="J1111" i="4" s="1"/>
  <c r="J1137" i="4" a="1"/>
  <c r="J1137" i="4" s="1"/>
  <c r="J1136" i="4" a="1"/>
  <c r="J1136" i="4" s="1"/>
  <c r="J1152" i="4" a="1"/>
  <c r="J1152" i="4" s="1"/>
  <c r="J1166" i="4" a="1"/>
  <c r="J1166" i="4" s="1"/>
  <c r="J1182" i="4" a="1"/>
  <c r="J1182" i="4" s="1"/>
  <c r="J1205" i="4" a="1"/>
  <c r="J1205" i="4" s="1"/>
  <c r="J1219" i="4" a="1"/>
  <c r="J1219" i="4" s="1"/>
  <c r="J1226" i="4" a="1"/>
  <c r="J1226" i="4" s="1"/>
  <c r="J1230" i="4" a="1"/>
  <c r="J1230" i="4" s="1"/>
  <c r="J1263" i="4" a="1"/>
  <c r="J1263" i="4" s="1"/>
  <c r="J55" i="4" a="1"/>
  <c r="J55" i="4" s="1"/>
  <c r="J35" i="4" a="1"/>
  <c r="J35" i="4" s="1"/>
  <c r="J90" i="4" a="1"/>
  <c r="J90" i="4" s="1"/>
  <c r="J95" i="4" a="1"/>
  <c r="J95" i="4" s="1"/>
  <c r="J122" i="4" a="1"/>
  <c r="J122" i="4" s="1"/>
  <c r="J134" i="4" a="1"/>
  <c r="J134" i="4" s="1"/>
  <c r="J186" i="4" a="1"/>
  <c r="J186" i="4" s="1"/>
  <c r="J182" i="4" a="1"/>
  <c r="J182" i="4" s="1"/>
  <c r="J178" i="4" a="1"/>
  <c r="J178" i="4" s="1"/>
  <c r="J174" i="4" a="1"/>
  <c r="J174" i="4" s="1"/>
  <c r="J256" i="4" a="1"/>
  <c r="J256" i="4" s="1"/>
  <c r="J274" i="4" a="1"/>
  <c r="J274" i="4" s="1"/>
  <c r="J213" i="4" a="1"/>
  <c r="J213" i="4" s="1"/>
  <c r="J319" i="4" a="1"/>
  <c r="J319" i="4" s="1"/>
  <c r="J302" i="4" a="1"/>
  <c r="J302" i="4" s="1"/>
  <c r="J298" i="4" a="1"/>
  <c r="J298" i="4" s="1"/>
  <c r="J328" i="4" a="1"/>
  <c r="J328" i="4" s="1"/>
  <c r="J337" i="4" a="1"/>
  <c r="J337" i="4" s="1"/>
  <c r="J349" i="4" a="1"/>
  <c r="J349" i="4" s="1"/>
  <c r="J344" i="4" a="1"/>
  <c r="J344" i="4" s="1"/>
  <c r="J378" i="4" a="1"/>
  <c r="J378" i="4" s="1"/>
  <c r="J385" i="4" a="1"/>
  <c r="J385" i="4" s="1"/>
  <c r="J436" i="4" a="1"/>
  <c r="J436" i="4" s="1"/>
  <c r="J438" i="4" a="1"/>
  <c r="J438" i="4" s="1"/>
  <c r="J475" i="4" a="1"/>
  <c r="J475" i="4" s="1"/>
  <c r="J454" i="4" a="1"/>
  <c r="J454" i="4" s="1"/>
  <c r="J512" i="4" a="1"/>
  <c r="J512" i="4" s="1"/>
  <c r="J480" i="4" a="1"/>
  <c r="J480" i="4" s="1"/>
  <c r="J477" i="4" a="1"/>
  <c r="J477" i="4" s="1"/>
  <c r="J530" i="4" a="1"/>
  <c r="J530" i="4" s="1"/>
  <c r="J526" i="4" a="1"/>
  <c r="J526" i="4" s="1"/>
  <c r="J556" i="4" a="1"/>
  <c r="J556" i="4" s="1"/>
  <c r="J568" i="4" a="1"/>
  <c r="J568" i="4" s="1"/>
  <c r="J620" i="4" a="1"/>
  <c r="J620" i="4" s="1"/>
  <c r="J632" i="4" a="1"/>
  <c r="J632" i="4" s="1"/>
  <c r="J612" i="4" a="1"/>
  <c r="J612" i="4" s="1"/>
  <c r="J624" i="4" a="1"/>
  <c r="J624" i="4" s="1"/>
  <c r="J676" i="4" a="1"/>
  <c r="J676" i="4" s="1"/>
  <c r="J688" i="4" a="1"/>
  <c r="J688" i="4" s="1"/>
  <c r="J684" i="4" a="1"/>
  <c r="J684" i="4" s="1"/>
  <c r="J696" i="4" a="1"/>
  <c r="J696" i="4" s="1"/>
  <c r="J733" i="4" a="1"/>
  <c r="J733" i="4" s="1"/>
  <c r="J725" i="4" a="1"/>
  <c r="J725" i="4" s="1"/>
  <c r="J757" i="4" a="1"/>
  <c r="J757" i="4" s="1"/>
  <c r="J749" i="4" a="1"/>
  <c r="J749" i="4" s="1"/>
  <c r="J783" i="4" a="1"/>
  <c r="J783" i="4" s="1"/>
  <c r="J808" i="4" a="1"/>
  <c r="J808" i="4" s="1"/>
  <c r="J827" i="4" a="1"/>
  <c r="J827" i="4" s="1"/>
  <c r="J832" i="4" a="1"/>
  <c r="J832" i="4" s="1"/>
  <c r="J847" i="4" a="1"/>
  <c r="J847" i="4" s="1"/>
  <c r="J857" i="4" a="1"/>
  <c r="J857" i="4" s="1"/>
  <c r="J882" i="4" a="1"/>
  <c r="J882" i="4" s="1"/>
  <c r="J873" i="4" a="1"/>
  <c r="J873" i="4" s="1"/>
  <c r="J916" i="4" a="1"/>
  <c r="J916" i="4" s="1"/>
  <c r="J932" i="4" a="1"/>
  <c r="J932" i="4" s="1"/>
  <c r="J950" i="4" a="1"/>
  <c r="J950" i="4" s="1"/>
  <c r="J963" i="4" a="1"/>
  <c r="J963" i="4" s="1"/>
  <c r="J977" i="4" a="1"/>
  <c r="J977" i="4" s="1"/>
  <c r="J1011" i="4" a="1"/>
  <c r="J1011" i="4" s="1"/>
  <c r="J999" i="4" a="1"/>
  <c r="J999" i="4" s="1"/>
  <c r="J1032" i="4" a="1"/>
  <c r="J1032" i="4" s="1"/>
  <c r="J1040" i="4" a="1"/>
  <c r="J1040" i="4" s="1"/>
  <c r="J1046" i="4" a="1"/>
  <c r="J1046" i="4" s="1"/>
  <c r="J1060" i="4" a="1"/>
  <c r="J1060" i="4" s="1"/>
  <c r="J1093" i="4" a="1"/>
  <c r="J1093" i="4" s="1"/>
  <c r="J1123" i="4" a="1"/>
  <c r="J1123" i="4" s="1"/>
  <c r="J1115" i="4" a="1"/>
  <c r="J1115" i="4" s="1"/>
  <c r="J1134" i="4" a="1"/>
  <c r="J1134" i="4" s="1"/>
  <c r="J1170" i="4" a="1"/>
  <c r="J1170" i="4" s="1"/>
  <c r="J1155" i="4" a="1"/>
  <c r="J1155" i="4" s="1"/>
  <c r="J1203" i="4" a="1"/>
  <c r="J1203" i="4" s="1"/>
  <c r="J1199" i="4" a="1"/>
  <c r="J1199" i="4" s="1"/>
  <c r="J1225" i="4" a="1"/>
  <c r="J1225" i="4" s="1"/>
  <c r="J1243" i="4" a="1"/>
  <c r="J1243" i="4" s="1"/>
  <c r="J1247" i="4" a="1"/>
  <c r="J1247" i="4" s="1"/>
  <c r="J1270" i="4" a="1"/>
  <c r="J1270" i="4" s="1"/>
  <c r="J71" i="4" a="1"/>
  <c r="J71" i="4" s="1"/>
  <c r="J51" i="4" a="1"/>
  <c r="J51" i="4" s="1"/>
  <c r="J132" i="4" a="1"/>
  <c r="J132" i="4" s="1"/>
  <c r="J111" i="4" a="1"/>
  <c r="J111" i="4" s="1"/>
  <c r="J138" i="4" a="1"/>
  <c r="J138" i="4" s="1"/>
  <c r="J85" i="4" a="1"/>
  <c r="J85" i="4" s="1"/>
  <c r="J202" i="4" a="1"/>
  <c r="J202" i="4" s="1"/>
  <c r="J199" i="4" a="1"/>
  <c r="J199" i="4" s="1"/>
  <c r="J195" i="4" a="1"/>
  <c r="J195" i="4" s="1"/>
  <c r="J191" i="4" a="1"/>
  <c r="J191" i="4" s="1"/>
  <c r="J238" i="4" a="1"/>
  <c r="J238" i="4" s="1"/>
  <c r="J275" i="4" a="1"/>
  <c r="J275" i="4" s="1"/>
  <c r="J229" i="4" a="1"/>
  <c r="J229" i="4" s="1"/>
  <c r="J331" i="4" a="1"/>
  <c r="J331" i="4" s="1"/>
  <c r="J318" i="4" a="1"/>
  <c r="J318" i="4" s="1"/>
  <c r="J314" i="4" a="1"/>
  <c r="J314" i="4" s="1"/>
  <c r="J334" i="4" a="1"/>
  <c r="J334" i="4" s="1"/>
  <c r="J353" i="4" a="1"/>
  <c r="J353" i="4" s="1"/>
  <c r="J365" i="4" a="1"/>
  <c r="J365" i="4" s="1"/>
  <c r="J360" i="4" a="1"/>
  <c r="J360" i="4" s="1"/>
  <c r="J390" i="4" a="1"/>
  <c r="J390" i="4" s="1"/>
  <c r="J402" i="4" a="1"/>
  <c r="J402" i="4" s="1"/>
  <c r="J447" i="4" a="1"/>
  <c r="J447" i="4" s="1"/>
  <c r="J408" i="4" a="1"/>
  <c r="J408" i="4" s="1"/>
  <c r="J491" i="4" a="1"/>
  <c r="J491" i="4" s="1"/>
  <c r="J470" i="4" a="1"/>
  <c r="J470" i="4" s="1"/>
  <c r="J450" i="4" a="1"/>
  <c r="J450" i="4" s="1"/>
  <c r="J496" i="4" a="1"/>
  <c r="J496" i="4" s="1"/>
  <c r="J493" i="4" a="1"/>
  <c r="J493" i="4" s="1"/>
  <c r="J546" i="4" a="1"/>
  <c r="J546" i="4" s="1"/>
  <c r="J542" i="4" a="1"/>
  <c r="J542" i="4" s="1"/>
  <c r="J572" i="4" a="1"/>
  <c r="J572" i="4" s="1"/>
  <c r="J578" i="4" a="1"/>
  <c r="J578" i="4" s="1"/>
  <c r="J636" i="4" a="1"/>
  <c r="J636" i="4" s="1"/>
  <c r="J655" i="4" a="1"/>
  <c r="J655" i="4" s="1"/>
  <c r="J628" i="4" a="1"/>
  <c r="J628" i="4" s="1"/>
  <c r="J640" i="4" a="1"/>
  <c r="J640" i="4" s="1"/>
  <c r="J692" i="4" a="1"/>
  <c r="J692" i="4" s="1"/>
  <c r="J704" i="4" a="1"/>
  <c r="J704" i="4" s="1"/>
  <c r="J700" i="4" a="1"/>
  <c r="J700" i="4" s="1"/>
  <c r="J708" i="4" a="1"/>
  <c r="J708" i="4" s="1"/>
  <c r="J743" i="4" a="1"/>
  <c r="J743" i="4" s="1"/>
  <c r="J726" i="4" a="1"/>
  <c r="J726" i="4" s="1"/>
  <c r="J773" i="4" a="1"/>
  <c r="J773" i="4" s="1"/>
  <c r="J766" i="4" a="1"/>
  <c r="J766" i="4" s="1"/>
  <c r="J799" i="4" a="1"/>
  <c r="J799" i="4" s="1"/>
  <c r="J811" i="4" a="1"/>
  <c r="J811" i="4" s="1"/>
  <c r="J825" i="4" a="1"/>
  <c r="J825" i="4" s="1"/>
  <c r="J814" i="4" a="1"/>
  <c r="J814" i="4" s="1"/>
  <c r="J863" i="4" a="1"/>
  <c r="J863" i="4" s="1"/>
  <c r="J840" i="4" a="1"/>
  <c r="J840" i="4" s="1"/>
  <c r="J881" i="4" a="1"/>
  <c r="J881" i="4" s="1"/>
  <c r="J889" i="4" a="1"/>
  <c r="J889" i="4" s="1"/>
  <c r="J899" i="4" a="1"/>
  <c r="J899" i="4" s="1"/>
  <c r="J934" i="4" a="1"/>
  <c r="J934" i="4" s="1"/>
  <c r="J957" i="4" a="1"/>
  <c r="J957" i="4" s="1"/>
  <c r="J958" i="4" a="1"/>
  <c r="J958" i="4" s="1"/>
  <c r="J980" i="4" a="1"/>
  <c r="J980" i="4" s="1"/>
  <c r="J989" i="4" a="1"/>
  <c r="J989" i="4" s="1"/>
  <c r="J993" i="4" a="1"/>
  <c r="J993" i="4" s="1"/>
  <c r="J1049" i="4" a="1"/>
  <c r="J1049" i="4" s="1"/>
  <c r="J1023" i="4" a="1"/>
  <c r="J1023" i="4" s="1"/>
  <c r="J1054" i="4" a="1"/>
  <c r="J1054" i="4" s="1"/>
  <c r="J1059" i="4" a="1"/>
  <c r="J1059" i="4" s="1"/>
  <c r="J1076" i="4" a="1"/>
  <c r="J1076" i="4" s="1"/>
  <c r="J1110" i="4" a="1"/>
  <c r="J1110" i="4" s="1"/>
  <c r="J1114" i="4" a="1"/>
  <c r="J1114" i="4" s="1"/>
  <c r="J1139" i="4" a="1"/>
  <c r="J1139" i="4" s="1"/>
  <c r="J1150" i="4" a="1"/>
  <c r="J1150" i="4" s="1"/>
  <c r="J1189" i="4" a="1"/>
  <c r="J1189" i="4" s="1"/>
  <c r="J1160" i="4" a="1"/>
  <c r="J1160" i="4" s="1"/>
  <c r="J1198" i="4" a="1"/>
  <c r="J1198" i="4" s="1"/>
  <c r="J1217" i="4" a="1"/>
  <c r="J1217" i="4" s="1"/>
  <c r="J1224" i="4" a="1"/>
  <c r="J1224" i="4" s="1"/>
  <c r="J1249" i="4" a="1"/>
  <c r="J1249" i="4" s="1"/>
  <c r="J99" i="4" a="1"/>
  <c r="J99" i="4" s="1"/>
  <c r="J127" i="4" a="1"/>
  <c r="J127" i="4" s="1"/>
  <c r="J146" i="4" a="1"/>
  <c r="J146" i="4" s="1"/>
  <c r="J101" i="4" a="1"/>
  <c r="J101" i="4" s="1"/>
  <c r="J153" i="4" a="1"/>
  <c r="J153" i="4" s="1"/>
  <c r="J149" i="4" a="1"/>
  <c r="J149" i="4" s="1"/>
  <c r="J208" i="4" a="1"/>
  <c r="J208" i="4" s="1"/>
  <c r="J206" i="4" a="1"/>
  <c r="J206" i="4" s="1"/>
  <c r="J255" i="4" a="1"/>
  <c r="J255" i="4" s="1"/>
  <c r="J233" i="4" a="1"/>
  <c r="J233" i="4" s="1"/>
  <c r="J246" i="4" a="1"/>
  <c r="J246" i="4" s="1"/>
  <c r="J273" i="4" a="1"/>
  <c r="J273" i="4" s="1"/>
  <c r="J321" i="4" a="1"/>
  <c r="J321" i="4" s="1"/>
  <c r="J323" i="4" a="1"/>
  <c r="J323" i="4" s="1"/>
  <c r="J277" i="4" a="1"/>
  <c r="J277" i="4" s="1"/>
  <c r="J369" i="4" a="1"/>
  <c r="J369" i="4" s="1"/>
  <c r="J389" i="4" a="1"/>
  <c r="J389" i="4" s="1"/>
  <c r="J373" i="4" a="1"/>
  <c r="J373" i="4" s="1"/>
  <c r="J406" i="4" a="1"/>
  <c r="J406" i="4" s="1"/>
  <c r="J418" i="4" a="1"/>
  <c r="J418" i="4" s="1"/>
  <c r="J469" i="4" a="1"/>
  <c r="J469" i="4" s="1"/>
  <c r="J424" i="4" a="1"/>
  <c r="J424" i="4" s="1"/>
  <c r="J507" i="4" a="1"/>
  <c r="J507" i="4" s="1"/>
  <c r="J487" i="4" a="1"/>
  <c r="J487" i="4" s="1"/>
  <c r="J466" i="4" a="1"/>
  <c r="J466" i="4" s="1"/>
  <c r="J510" i="4" a="1"/>
  <c r="J510" i="4" s="1"/>
  <c r="J508" i="4" a="1"/>
  <c r="J508" i="4" s="1"/>
  <c r="J563" i="4" a="1"/>
  <c r="J563" i="4" s="1"/>
  <c r="J559" i="4" a="1"/>
  <c r="J559" i="4" s="1"/>
  <c r="J522" i="4" a="1"/>
  <c r="J522" i="4" s="1"/>
  <c r="J534" i="4" a="1"/>
  <c r="J534" i="4" s="1"/>
  <c r="J587" i="4" a="1"/>
  <c r="J587" i="4" s="1"/>
  <c r="J583" i="4" a="1"/>
  <c r="J583" i="4" s="1"/>
  <c r="J595" i="4" a="1"/>
  <c r="J595" i="4" s="1"/>
  <c r="J591" i="4" a="1"/>
  <c r="J591" i="4" s="1"/>
  <c r="J659" i="4" a="1"/>
  <c r="J659" i="4" s="1"/>
  <c r="J671" i="4" a="1"/>
  <c r="J671" i="4" s="1"/>
  <c r="J651" i="4" a="1"/>
  <c r="J651" i="4" s="1"/>
  <c r="J647" i="4" a="1"/>
  <c r="J647" i="4" s="1"/>
  <c r="J715" i="4" a="1"/>
  <c r="J715" i="4" s="1"/>
  <c r="J724" i="4" a="1"/>
  <c r="J724" i="4" s="1"/>
  <c r="J777" i="4" a="1"/>
  <c r="J777" i="4" s="1"/>
  <c r="J748" i="4" a="1"/>
  <c r="J748" i="4" s="1"/>
  <c r="J782" i="4" a="1"/>
  <c r="J782" i="4" s="1"/>
  <c r="J791" i="4" a="1"/>
  <c r="J791" i="4" s="1"/>
  <c r="J853" i="4" a="1"/>
  <c r="J853" i="4" s="1"/>
  <c r="J831" i="4" a="1"/>
  <c r="J831" i="4" s="1"/>
  <c r="J846" i="4" a="1"/>
  <c r="J846" i="4" s="1"/>
  <c r="J856" i="4" a="1"/>
  <c r="J856" i="4" s="1"/>
  <c r="J902" i="4" a="1"/>
  <c r="J902" i="4" s="1"/>
  <c r="J888" i="4" a="1"/>
  <c r="J888" i="4" s="1"/>
  <c r="J915" i="4" a="1"/>
  <c r="J915" i="4" s="1"/>
  <c r="J922" i="4" a="1"/>
  <c r="J922" i="4" s="1"/>
  <c r="J933" i="4" a="1"/>
  <c r="J933" i="4" s="1"/>
  <c r="J972" i="4" a="1"/>
  <c r="J972" i="4" s="1"/>
  <c r="J964" i="4" a="1"/>
  <c r="J964" i="4" s="1"/>
  <c r="J988" i="4" a="1"/>
  <c r="J988" i="4" s="1"/>
  <c r="J1012" i="4" a="1"/>
  <c r="J1012" i="4" s="1"/>
  <c r="J1016" i="4" a="1"/>
  <c r="J1016" i="4" s="1"/>
  <c r="J1039" i="4" a="1"/>
  <c r="J1039" i="4" s="1"/>
  <c r="J1029" i="4" a="1"/>
  <c r="J1029" i="4" s="1"/>
  <c r="J1058" i="4" a="1"/>
  <c r="J1058" i="4" s="1"/>
  <c r="J1092" i="4" a="1"/>
  <c r="J1092" i="4" s="1"/>
  <c r="J1109" i="4" a="1"/>
  <c r="J1109" i="4" s="1"/>
  <c r="J1113" i="4" a="1"/>
  <c r="J1113" i="4" s="1"/>
  <c r="J1142" i="4" a="1"/>
  <c r="J1142" i="4" s="1"/>
  <c r="J1149" i="4" a="1"/>
  <c r="J1149" i="4" s="1"/>
  <c r="J1181" i="4" a="1"/>
  <c r="J1181" i="4" s="1"/>
  <c r="J1176" i="4" a="1"/>
  <c r="J1176" i="4" s="1"/>
  <c r="J1197" i="4" a="1"/>
  <c r="J1197" i="4" s="1"/>
  <c r="J1215" i="4" a="1"/>
  <c r="J1215" i="4" s="1"/>
  <c r="J1234" i="4" a="1"/>
  <c r="J1234" i="4" s="1"/>
  <c r="J1256" i="4" a="1"/>
  <c r="J1256" i="4" s="1"/>
  <c r="J1254" i="4" a="1"/>
  <c r="J1254" i="4" s="1"/>
  <c r="J1269" i="4" a="1"/>
  <c r="J1269" i="4" s="1"/>
  <c r="J34" i="4" a="1"/>
  <c r="J34" i="4" s="1"/>
  <c r="J115" i="4" a="1"/>
  <c r="J115" i="4" s="1"/>
  <c r="J94" i="4" a="1"/>
  <c r="J94" i="4" s="1"/>
  <c r="J121" i="4" a="1"/>
  <c r="J121" i="4" s="1"/>
  <c r="J117" i="4" a="1"/>
  <c r="J117" i="4" s="1"/>
  <c r="J169" i="4" a="1"/>
  <c r="J169" i="4" s="1"/>
  <c r="J165" i="4" a="1"/>
  <c r="J165" i="4" s="1"/>
  <c r="J177" i="4" a="1"/>
  <c r="J177" i="4" s="1"/>
  <c r="J141" i="4" a="1"/>
  <c r="J141" i="4" s="1"/>
  <c r="J262" i="4" a="1"/>
  <c r="J262" i="4" s="1"/>
  <c r="J250" i="4" a="1"/>
  <c r="J250" i="4" s="1"/>
  <c r="J212" i="4" a="1"/>
  <c r="J212" i="4" s="1"/>
  <c r="J290" i="4" a="1"/>
  <c r="J290" i="4" s="1"/>
  <c r="J268" i="4" a="1"/>
  <c r="J268" i="4" s="1"/>
  <c r="J281" i="4" a="1"/>
  <c r="J281" i="4" s="1"/>
  <c r="J293" i="4" a="1"/>
  <c r="J293" i="4" s="1"/>
  <c r="J352" i="4" a="1"/>
  <c r="J352" i="4" s="1"/>
  <c r="J332" i="4" a="1"/>
  <c r="J332" i="4" s="1"/>
  <c r="J383" i="4" a="1"/>
  <c r="J383" i="4" s="1"/>
  <c r="J422" i="4" a="1"/>
  <c r="J422" i="4" s="1"/>
  <c r="J384" i="4" a="1"/>
  <c r="J384" i="4" s="1"/>
  <c r="J379" i="4" a="1"/>
  <c r="J379" i="4" s="1"/>
  <c r="J439" i="4" a="1"/>
  <c r="J439" i="4" s="1"/>
  <c r="J457" i="4" a="1"/>
  <c r="J457" i="4" s="1"/>
  <c r="J503" i="4" a="1"/>
  <c r="J503" i="4" s="1"/>
  <c r="J483" i="4" a="1"/>
  <c r="J483" i="4" s="1"/>
  <c r="J511" i="4" a="1"/>
  <c r="J511" i="4" s="1"/>
  <c r="J517" i="4" a="1"/>
  <c r="J517" i="4" s="1"/>
  <c r="J577" i="4" a="1"/>
  <c r="J577" i="4" s="1"/>
  <c r="J575" i="4" a="1"/>
  <c r="J575" i="4" s="1"/>
  <c r="J538" i="4" a="1"/>
  <c r="J538" i="4" s="1"/>
  <c r="J551" i="4" a="1"/>
  <c r="J551" i="4" s="1"/>
  <c r="J603" i="4" a="1"/>
  <c r="J603" i="4" s="1"/>
  <c r="J599" i="4" a="1"/>
  <c r="J599" i="4" s="1"/>
  <c r="J611" i="4" a="1"/>
  <c r="J611" i="4" s="1"/>
  <c r="J607" i="4" a="1"/>
  <c r="J607" i="4" s="1"/>
  <c r="J675" i="4" a="1"/>
  <c r="J675" i="4" s="1"/>
  <c r="J687" i="4" a="1"/>
  <c r="J687" i="4" s="1"/>
  <c r="J667" i="4" a="1"/>
  <c r="J667" i="4" s="1"/>
  <c r="J663" i="4" a="1"/>
  <c r="J663" i="4" s="1"/>
  <c r="J732" i="4" a="1"/>
  <c r="J732" i="4" s="1"/>
  <c r="J756" i="4" a="1"/>
  <c r="J756" i="4" s="1"/>
  <c r="J755" i="4" a="1"/>
  <c r="J755" i="4" s="1"/>
  <c r="J765" i="4" a="1"/>
  <c r="J765" i="4" s="1"/>
  <c r="J798" i="4" a="1"/>
  <c r="J798" i="4" s="1"/>
  <c r="J812" i="4" a="1"/>
  <c r="J812" i="4" s="1"/>
  <c r="J824" i="4" a="1"/>
  <c r="J824" i="4" s="1"/>
  <c r="J830" i="4" a="1"/>
  <c r="J830" i="4" s="1"/>
  <c r="J862" i="4" a="1"/>
  <c r="J862" i="4" s="1"/>
  <c r="J839" i="4" a="1"/>
  <c r="J839" i="4" s="1"/>
  <c r="J880" i="4" a="1"/>
  <c r="J880" i="4" s="1"/>
  <c r="J907" i="4" a="1"/>
  <c r="J907" i="4" s="1"/>
  <c r="J898" i="4" a="1"/>
  <c r="J898" i="4" s="1"/>
  <c r="J948" i="4" a="1"/>
  <c r="J948" i="4" s="1"/>
  <c r="J949" i="4" a="1"/>
  <c r="J949" i="4" s="1"/>
  <c r="J1007" i="4" a="1"/>
  <c r="J1007" i="4" s="1"/>
  <c r="J986" i="4" a="1"/>
  <c r="J986" i="4" s="1"/>
  <c r="J1000" i="4" a="1"/>
  <c r="J1000" i="4" s="1"/>
  <c r="J1028" i="4" a="1"/>
  <c r="J1028" i="4" s="1"/>
  <c r="J1031" i="4" a="1"/>
  <c r="J1031" i="4" s="1"/>
  <c r="J1038" i="4" a="1"/>
  <c r="J1038" i="4" s="1"/>
  <c r="J1045" i="4" a="1"/>
  <c r="J1045" i="4" s="1"/>
  <c r="J1057" i="4" a="1"/>
  <c r="J1057" i="4" s="1"/>
  <c r="J1091" i="4" a="1"/>
  <c r="J1091" i="4" s="1"/>
  <c r="J1126" i="4" a="1"/>
  <c r="J1126" i="4" s="1"/>
  <c r="J1133" i="4" a="1"/>
  <c r="J1133" i="4" s="1"/>
  <c r="J1153" i="4" a="1"/>
  <c r="J1153" i="4" s="1"/>
  <c r="J1192" i="4" a="1"/>
  <c r="J1192" i="4" s="1"/>
  <c r="J1175" i="4" a="1"/>
  <c r="J1175" i="4" s="1"/>
  <c r="J1179" i="4" a="1"/>
  <c r="J1179" i="4" s="1"/>
  <c r="J1214" i="4" a="1"/>
  <c r="J1214" i="4" s="1"/>
  <c r="J1212" i="4" a="1"/>
  <c r="J1212" i="4" s="1"/>
  <c r="J1238" i="4" a="1"/>
  <c r="J1238" i="4" s="1"/>
  <c r="J1237" i="4" a="1"/>
  <c r="J1237" i="4" s="1"/>
  <c r="J1267" i="4" a="1"/>
  <c r="J1267" i="4" s="1"/>
  <c r="J133" i="4" a="1"/>
  <c r="J133" i="4" s="1"/>
  <c r="J185" i="4" a="1"/>
  <c r="J185" i="4" s="1"/>
  <c r="J181" i="4" a="1"/>
  <c r="J181" i="4" s="1"/>
  <c r="J194" i="4" a="1"/>
  <c r="J194" i="4" s="1"/>
  <c r="J157" i="4" a="1"/>
  <c r="J157" i="4" s="1"/>
  <c r="J221" i="4" a="1"/>
  <c r="J221" i="4" s="1"/>
  <c r="J261" i="4" a="1"/>
  <c r="J261" i="4" s="1"/>
  <c r="J228" i="4" a="1"/>
  <c r="J228" i="4" s="1"/>
  <c r="J306" i="4" a="1"/>
  <c r="J306" i="4" s="1"/>
  <c r="J285" i="4" a="1"/>
  <c r="J285" i="4" s="1"/>
  <c r="J297" i="4" a="1"/>
  <c r="J297" i="4" s="1"/>
  <c r="J309" i="4" a="1"/>
  <c r="J309" i="4" s="1"/>
  <c r="J368" i="4" a="1"/>
  <c r="J368" i="4" s="1"/>
  <c r="J348" i="4" a="1"/>
  <c r="J348" i="4" s="1"/>
  <c r="J327" i="4" a="1"/>
  <c r="J327" i="4" s="1"/>
  <c r="J405" i="4" a="1"/>
  <c r="J405" i="4" s="1"/>
  <c r="J401" i="4" a="1"/>
  <c r="J401" i="4" s="1"/>
  <c r="J396" i="4" a="1"/>
  <c r="J396" i="4" s="1"/>
  <c r="J440" i="4" a="1"/>
  <c r="J440" i="4" s="1"/>
  <c r="J473" i="4" a="1"/>
  <c r="J473" i="4" s="1"/>
  <c r="J519" i="4" a="1"/>
  <c r="J519" i="4" s="1"/>
  <c r="J499" i="4" a="1"/>
  <c r="J499" i="4" s="1"/>
  <c r="J430" i="4" a="1"/>
  <c r="J430" i="4" s="1"/>
  <c r="J533" i="4" a="1"/>
  <c r="J533" i="4" s="1"/>
  <c r="J513" i="4" a="1"/>
  <c r="J513" i="4" s="1"/>
  <c r="J525" i="4" a="1"/>
  <c r="J525" i="4" s="1"/>
  <c r="J555" i="4" a="1"/>
  <c r="J555" i="4" s="1"/>
  <c r="J567" i="4" a="1"/>
  <c r="J567" i="4" s="1"/>
  <c r="J619" i="4" a="1"/>
  <c r="J619" i="4" s="1"/>
  <c r="J615" i="4" a="1"/>
  <c r="J615" i="4" s="1"/>
  <c r="J627" i="4" a="1"/>
  <c r="J627" i="4" s="1"/>
  <c r="J623" i="4" a="1"/>
  <c r="J623" i="4" s="1"/>
  <c r="J691" i="4" a="1"/>
  <c r="J691" i="4" s="1"/>
  <c r="J703" i="4" a="1"/>
  <c r="J703" i="4" s="1"/>
  <c r="J683" i="4" a="1"/>
  <c r="J683" i="4" s="1"/>
  <c r="J679" i="4" a="1"/>
  <c r="J679" i="4" s="1"/>
  <c r="J714" i="4" a="1"/>
  <c r="J714" i="4" s="1"/>
  <c r="J707" i="4" a="1"/>
  <c r="J707" i="4" s="1"/>
  <c r="J772" i="4" a="1"/>
  <c r="J772" i="4" s="1"/>
  <c r="J764" i="4" a="1"/>
  <c r="J764" i="4" s="1"/>
  <c r="J807" i="4" a="1"/>
  <c r="J807" i="4" s="1"/>
  <c r="J813" i="4" a="1"/>
  <c r="J813" i="4" s="1"/>
  <c r="J843" i="4" a="1"/>
  <c r="J843" i="4" s="1"/>
  <c r="J838" i="4" a="1"/>
  <c r="J838" i="4" s="1"/>
  <c r="J845" i="4" a="1"/>
  <c r="J845" i="4" s="1"/>
  <c r="J855" i="4" a="1"/>
  <c r="J855" i="4" s="1"/>
  <c r="J879" i="4" a="1"/>
  <c r="J879" i="4" s="1"/>
  <c r="J887" i="4" a="1"/>
  <c r="J887" i="4" s="1"/>
  <c r="J914" i="4" a="1"/>
  <c r="J914" i="4" s="1"/>
  <c r="J925" i="4" a="1"/>
  <c r="J925" i="4" s="1"/>
  <c r="J954" i="4" a="1"/>
  <c r="J954" i="4" s="1"/>
  <c r="J956" i="4" a="1"/>
  <c r="J956" i="4" s="1"/>
  <c r="J987" i="4" a="1"/>
  <c r="J987" i="4" s="1"/>
  <c r="J1001" i="4" a="1"/>
  <c r="J1001" i="4" s="1"/>
  <c r="J1010" i="4" a="1"/>
  <c r="J1010" i="4" s="1"/>
  <c r="J1015" i="4" a="1"/>
  <c r="J1015" i="4" s="1"/>
  <c r="J1037" i="4" a="1"/>
  <c r="J1037" i="4" s="1"/>
  <c r="J1095" i="4" a="1"/>
  <c r="J1095" i="4" s="1"/>
  <c r="J1081" i="4" a="1"/>
  <c r="J1081" i="4" s="1"/>
  <c r="J1102" i="4" a="1"/>
  <c r="J1102" i="4" s="1"/>
  <c r="J1108" i="4" a="1"/>
  <c r="J1108" i="4" s="1"/>
  <c r="J1096" i="4" a="1"/>
  <c r="J1096" i="4" s="1"/>
  <c r="J1132" i="4" a="1"/>
  <c r="J1132" i="4" s="1"/>
  <c r="J1147" i="4" a="1"/>
  <c r="J1147" i="4" s="1"/>
  <c r="J1178" i="4" a="1"/>
  <c r="J1178" i="4" s="1"/>
  <c r="J1157" i="4" a="1"/>
  <c r="J1157" i="4" s="1"/>
  <c r="J1195" i="4" a="1"/>
  <c r="J1195" i="4" s="1"/>
  <c r="J1221" i="4" a="1"/>
  <c r="J1221" i="4" s="1"/>
  <c r="J1242" i="4" a="1"/>
  <c r="J1242" i="4" s="1"/>
  <c r="J1259" i="4" a="1"/>
  <c r="J1259" i="4" s="1"/>
  <c r="C75" i="1" a="1"/>
  <c r="J54" i="4" a="1"/>
  <c r="J54" i="4" s="1"/>
  <c r="J66" i="4" a="1"/>
  <c r="J66" i="4" s="1"/>
  <c r="J114" i="4" a="1"/>
  <c r="J114" i="4" s="1"/>
  <c r="J126" i="4" a="1"/>
  <c r="J126" i="4" s="1"/>
  <c r="J152" i="4" a="1"/>
  <c r="J152" i="4" s="1"/>
  <c r="J156" i="4" a="1"/>
  <c r="J156" i="4" s="1"/>
  <c r="J218" i="4" a="1"/>
  <c r="J218" i="4" s="1"/>
  <c r="J198" i="4" a="1"/>
  <c r="J198" i="4" s="1"/>
  <c r="J217" i="4" a="1"/>
  <c r="J217" i="4" s="1"/>
  <c r="J173" i="4" a="1"/>
  <c r="J173" i="4" s="1"/>
  <c r="J237" i="4" a="1"/>
  <c r="J237" i="4" s="1"/>
  <c r="J264" i="4" a="1"/>
  <c r="J264" i="4" s="1"/>
  <c r="J245" i="4" a="1"/>
  <c r="J245" i="4" s="1"/>
  <c r="J272" i="4" a="1"/>
  <c r="J272" i="4" s="1"/>
  <c r="J301" i="4" a="1"/>
  <c r="J301" i="4" s="1"/>
  <c r="J313" i="4" a="1"/>
  <c r="J313" i="4" s="1"/>
  <c r="J336" i="4" a="1"/>
  <c r="J336" i="4" s="1"/>
  <c r="J392" i="4" a="1"/>
  <c r="J392" i="4" s="1"/>
  <c r="J364" i="4" a="1"/>
  <c r="J364" i="4" s="1"/>
  <c r="J343" i="4" a="1"/>
  <c r="J343" i="4" s="1"/>
  <c r="J421" i="4" a="1"/>
  <c r="J421" i="4" s="1"/>
  <c r="J417" i="4" a="1"/>
  <c r="J417" i="4" s="1"/>
  <c r="J412" i="4" a="1"/>
  <c r="J412" i="4" s="1"/>
  <c r="J391" i="4" a="1"/>
  <c r="J391" i="4" s="1"/>
  <c r="J474" i="4" a="1"/>
  <c r="J474" i="4" s="1"/>
  <c r="J486" i="4" a="1"/>
  <c r="J486" i="4" s="1"/>
  <c r="J509" i="4" a="1"/>
  <c r="J509" i="4" s="1"/>
  <c r="J446" i="4" a="1"/>
  <c r="J446" i="4" s="1"/>
  <c r="J550" i="4" a="1"/>
  <c r="J550" i="4" s="1"/>
  <c r="J529" i="4" a="1"/>
  <c r="J529" i="4" s="1"/>
  <c r="J541" i="4" a="1"/>
  <c r="J541" i="4" s="1"/>
  <c r="J571" i="4" a="1"/>
  <c r="J571" i="4" s="1"/>
  <c r="J586" i="4" a="1"/>
  <c r="J586" i="4" s="1"/>
  <c r="J635" i="4" a="1"/>
  <c r="J635" i="4" s="1"/>
  <c r="J631" i="4" a="1"/>
  <c r="J631" i="4" s="1"/>
  <c r="J657" i="4" a="1"/>
  <c r="J657" i="4" s="1"/>
  <c r="J639" i="4" a="1"/>
  <c r="J639" i="4" s="1"/>
  <c r="J721" i="4" a="1"/>
  <c r="J721" i="4" s="1"/>
  <c r="J709" i="4" a="1"/>
  <c r="J709" i="4" s="1"/>
  <c r="J699" i="4" a="1"/>
  <c r="J699" i="4" s="1"/>
  <c r="J695" i="4" a="1"/>
  <c r="J695" i="4" s="1"/>
  <c r="J731" i="4" a="1"/>
  <c r="J731" i="4" s="1"/>
  <c r="J723" i="4" a="1"/>
  <c r="J723" i="4" s="1"/>
  <c r="J754" i="4" a="1"/>
  <c r="J754" i="4" s="1"/>
  <c r="J763" i="4" a="1"/>
  <c r="J763" i="4" s="1"/>
  <c r="J781" i="4" a="1"/>
  <c r="J781" i="4" s="1"/>
  <c r="J774" i="4" a="1"/>
  <c r="J774" i="4" s="1"/>
  <c r="J806" i="4" a="1"/>
  <c r="J806" i="4" s="1"/>
  <c r="J836" i="4" a="1"/>
  <c r="J836" i="4" s="1"/>
  <c r="J861" i="4" a="1"/>
  <c r="J861" i="4" s="1"/>
  <c r="J867" i="4" a="1"/>
  <c r="J867" i="4" s="1"/>
  <c r="J895" i="4" a="1"/>
  <c r="J895" i="4" s="1"/>
  <c r="J905" i="4" a="1"/>
  <c r="J905" i="4" s="1"/>
  <c r="J936" i="4" a="1"/>
  <c r="J936" i="4" s="1"/>
  <c r="J941" i="4" a="1"/>
  <c r="J941" i="4" s="1"/>
  <c r="J971" i="4" a="1"/>
  <c r="J971" i="4" s="1"/>
  <c r="J976" i="4" a="1"/>
  <c r="J976" i="4" s="1"/>
  <c r="J991" i="4" a="1"/>
  <c r="J991" i="4" s="1"/>
  <c r="J1002" i="4" a="1"/>
  <c r="J1002" i="4" s="1"/>
  <c r="J1009" i="4" a="1"/>
  <c r="J1009" i="4" s="1"/>
  <c r="J1030" i="4" a="1"/>
  <c r="J1030" i="4" s="1"/>
  <c r="J1050" i="4" a="1"/>
  <c r="J1050" i="4" s="1"/>
  <c r="J1075" i="4" a="1"/>
  <c r="J1075" i="4" s="1"/>
  <c r="J1055" i="4" a="1"/>
  <c r="J1055" i="4" s="1"/>
  <c r="J1090" i="4" a="1"/>
  <c r="J1090" i="4" s="1"/>
  <c r="J1107" i="4" a="1"/>
  <c r="J1107" i="4" s="1"/>
  <c r="J1112" i="4" a="1"/>
  <c r="J1112" i="4" s="1"/>
  <c r="J1131" i="4" a="1"/>
  <c r="J1131" i="4" s="1"/>
  <c r="J1158" i="4" a="1"/>
  <c r="J1158" i="4" s="1"/>
  <c r="J1184" i="4" a="1"/>
  <c r="J1184" i="4" s="1"/>
  <c r="J1173" i="4" a="1"/>
  <c r="J1173" i="4" s="1"/>
  <c r="J1194" i="4" a="1"/>
  <c r="J1194" i="4" s="1"/>
  <c r="J1210" i="4" a="1"/>
  <c r="J1210" i="4" s="1"/>
  <c r="J1245" i="4" a="1"/>
  <c r="J1245" i="4" s="1"/>
  <c r="J1250" i="4" a="1"/>
  <c r="J1250" i="4" s="1"/>
  <c r="J1251" i="4" a="1"/>
  <c r="J1251" i="4" s="1"/>
  <c r="J1262" i="4" a="1"/>
  <c r="J1262" i="4" s="1"/>
  <c r="J70" i="4" a="1"/>
  <c r="J70" i="4" s="1"/>
  <c r="J49" i="4" a="1"/>
  <c r="J49" i="4" s="1"/>
  <c r="J130" i="4" a="1"/>
  <c r="J130" i="4" s="1"/>
  <c r="J93" i="4" a="1"/>
  <c r="J93" i="4" s="1"/>
  <c r="J120" i="4" a="1"/>
  <c r="J120" i="4" s="1"/>
  <c r="J172" i="4" a="1"/>
  <c r="J172" i="4" s="1"/>
  <c r="J184" i="4" a="1"/>
  <c r="J184" i="4" s="1"/>
  <c r="J205" i="4" a="1"/>
  <c r="J205" i="4" s="1"/>
  <c r="J226" i="4" a="1"/>
  <c r="J226" i="4" s="1"/>
  <c r="J190" i="4" a="1"/>
  <c r="J190" i="4" s="1"/>
  <c r="J254" i="4" a="1"/>
  <c r="J254" i="4" s="1"/>
  <c r="J216" i="4" a="1"/>
  <c r="J216" i="4" s="1"/>
  <c r="J227" i="4" a="1"/>
  <c r="J227" i="4" s="1"/>
  <c r="J289" i="4" a="1"/>
  <c r="J289" i="4" s="1"/>
  <c r="J317" i="4" a="1"/>
  <c r="J317" i="4" s="1"/>
  <c r="J338" i="4" a="1"/>
  <c r="J338" i="4" s="1"/>
  <c r="J292" i="4" a="1"/>
  <c r="J292" i="4" s="1"/>
  <c r="J413" i="4" a="1"/>
  <c r="J413" i="4" s="1"/>
  <c r="J347" i="4" a="1"/>
  <c r="J347" i="4" s="1"/>
  <c r="J359" i="4" a="1"/>
  <c r="J359" i="4" s="1"/>
  <c r="J434" i="4" a="1"/>
  <c r="J434" i="4" s="1"/>
  <c r="J400" i="4" a="1"/>
  <c r="J400" i="4" s="1"/>
  <c r="J428" i="4" a="1"/>
  <c r="J428" i="4" s="1"/>
  <c r="J407" i="4" a="1"/>
  <c r="J407" i="4" s="1"/>
  <c r="J490" i="4" a="1"/>
  <c r="J490" i="4" s="1"/>
  <c r="J502" i="4" a="1"/>
  <c r="J502" i="4" s="1"/>
  <c r="J449" i="4" a="1"/>
  <c r="J449" i="4" s="1"/>
  <c r="J462" i="4" a="1"/>
  <c r="J462" i="4" s="1"/>
  <c r="J566" i="4" a="1"/>
  <c r="J566" i="4" s="1"/>
  <c r="J545" i="4" a="1"/>
  <c r="J545" i="4" s="1"/>
  <c r="J558" i="4" a="1"/>
  <c r="J558" i="4" s="1"/>
  <c r="J521" i="4" a="1"/>
  <c r="J521" i="4" s="1"/>
  <c r="J590" i="4" a="1"/>
  <c r="J590" i="4" s="1"/>
  <c r="J602" i="4" a="1"/>
  <c r="J602" i="4" s="1"/>
  <c r="J582" i="4" a="1"/>
  <c r="J582" i="4" s="1"/>
  <c r="J610" i="4" a="1"/>
  <c r="J610" i="4" s="1"/>
  <c r="J646" i="4" a="1"/>
  <c r="J646" i="4" s="1"/>
  <c r="J658" i="4" a="1"/>
  <c r="J658" i="4" s="1"/>
  <c r="J654" i="4" a="1"/>
  <c r="J654" i="4" s="1"/>
  <c r="J666" i="4" a="1"/>
  <c r="J666" i="4" s="1"/>
  <c r="J720" i="4" a="1"/>
  <c r="J720" i="4" s="1"/>
  <c r="J713" i="4" a="1"/>
  <c r="J713" i="4" s="1"/>
  <c r="J722" i="4" a="1"/>
  <c r="J722" i="4" s="1"/>
  <c r="J771" i="4" a="1"/>
  <c r="J771" i="4" s="1"/>
  <c r="J775" i="4" a="1"/>
  <c r="J775" i="4" s="1"/>
  <c r="J797" i="4" a="1"/>
  <c r="J797" i="4" s="1"/>
  <c r="J790" i="4" a="1"/>
  <c r="J790" i="4" s="1"/>
  <c r="J822" i="4" a="1"/>
  <c r="J822" i="4" s="1"/>
  <c r="J852" i="4" a="1"/>
  <c r="J852" i="4" s="1"/>
  <c r="J844" i="4" a="1"/>
  <c r="J844" i="4" s="1"/>
  <c r="J854" i="4" a="1"/>
  <c r="J854" i="4" s="1"/>
  <c r="J894" i="4" a="1"/>
  <c r="J894" i="4" s="1"/>
  <c r="J921" i="4" a="1"/>
  <c r="J921" i="4" s="1"/>
  <c r="J952" i="4" a="1"/>
  <c r="J952" i="4" s="1"/>
  <c r="J940" i="4" a="1"/>
  <c r="J940" i="4" s="1"/>
  <c r="J931" i="4" a="1"/>
  <c r="J931" i="4" s="1"/>
  <c r="J982" i="4" a="1"/>
  <c r="J982" i="4" s="1"/>
  <c r="J961" i="4" a="1"/>
  <c r="J961" i="4" s="1"/>
  <c r="J1017" i="4" a="1"/>
  <c r="J1017" i="4" s="1"/>
  <c r="J1008" i="4" a="1"/>
  <c r="J1008" i="4" s="1"/>
  <c r="J1014" i="4" a="1"/>
  <c r="J1014" i="4" s="1"/>
  <c r="J1056" i="4" a="1"/>
  <c r="J1056" i="4" s="1"/>
  <c r="J1052" i="4" a="1"/>
  <c r="J1052" i="4" s="1"/>
  <c r="J1104" i="4" a="1"/>
  <c r="J1104" i="4" s="1"/>
  <c r="J1089" i="4" a="1"/>
  <c r="J1089" i="4" s="1"/>
  <c r="J1106" i="4" a="1"/>
  <c r="J1106" i="4" s="1"/>
  <c r="J1130" i="4" a="1"/>
  <c r="J1130" i="4" s="1"/>
  <c r="J1138" i="4" a="1"/>
  <c r="J1138" i="4" s="1"/>
  <c r="J1146" i="4" a="1"/>
  <c r="J1146" i="4" s="1"/>
  <c r="J1186" i="4" a="1"/>
  <c r="J1186" i="4" s="1"/>
  <c r="J1202" i="4" a="1"/>
  <c r="J1202" i="4" s="1"/>
  <c r="J1218" i="4" a="1"/>
  <c r="J1218" i="4" s="1"/>
  <c r="J1223" i="4" a="1"/>
  <c r="J1223" i="4" s="1"/>
  <c r="J1228" i="4" a="1"/>
  <c r="J1228" i="4" s="1"/>
  <c r="J1258" i="4" a="1"/>
  <c r="J1258" i="4" s="1"/>
  <c r="J65" i="4" a="1"/>
  <c r="J65" i="4" s="1"/>
  <c r="J142" i="4" a="1"/>
  <c r="J142" i="4" s="1"/>
  <c r="J109" i="4" a="1"/>
  <c r="J109" i="4" s="1"/>
  <c r="J136" i="4" a="1"/>
  <c r="J136" i="4" s="1"/>
  <c r="J189" i="4" a="1"/>
  <c r="J189" i="4" s="1"/>
  <c r="J201" i="4" a="1"/>
  <c r="J201" i="4" s="1"/>
  <c r="J164" i="4" a="1"/>
  <c r="J164" i="4" s="1"/>
  <c r="J144" i="4" a="1"/>
  <c r="J144" i="4" s="1"/>
  <c r="J225" i="4" a="1"/>
  <c r="J225" i="4" s="1"/>
  <c r="J266" i="4" a="1"/>
  <c r="J266" i="4" s="1"/>
  <c r="J232" i="4" a="1"/>
  <c r="J232" i="4" s="1"/>
  <c r="J244" i="4" a="1"/>
  <c r="J244" i="4" s="1"/>
  <c r="J305" i="4" a="1"/>
  <c r="J305" i="4" s="1"/>
  <c r="J267" i="4" a="1"/>
  <c r="J267" i="4" s="1"/>
  <c r="J280" i="4" a="1"/>
  <c r="J280" i="4" s="1"/>
  <c r="J308" i="4" a="1"/>
  <c r="J308" i="4" s="1"/>
  <c r="J335" i="4" a="1"/>
  <c r="J335" i="4" s="1"/>
  <c r="J363" i="4" a="1"/>
  <c r="J363" i="4" s="1"/>
  <c r="J326" i="4" a="1"/>
  <c r="J326" i="4" s="1"/>
  <c r="J453" i="4" a="1"/>
  <c r="J453" i="4" s="1"/>
  <c r="J416" i="4" a="1"/>
  <c r="J416" i="4" s="1"/>
  <c r="J411" i="4" a="1"/>
  <c r="J411" i="4" s="1"/>
  <c r="J423" i="4" a="1"/>
  <c r="J423" i="4" s="1"/>
  <c r="J506" i="4" a="1"/>
  <c r="J506" i="4" s="1"/>
  <c r="J452" i="4" a="1"/>
  <c r="J452" i="4" s="1"/>
  <c r="J465" i="4" a="1"/>
  <c r="J465" i="4" s="1"/>
  <c r="J479" i="4" a="1"/>
  <c r="J479" i="4" s="1"/>
  <c r="J516" i="4" a="1"/>
  <c r="J516" i="4" s="1"/>
  <c r="J562" i="4" a="1"/>
  <c r="J562" i="4" s="1"/>
  <c r="J574" i="4" a="1"/>
  <c r="J574" i="4" s="1"/>
  <c r="J537" i="4" a="1"/>
  <c r="J537" i="4" s="1"/>
  <c r="J606" i="4" a="1"/>
  <c r="J606" i="4" s="1"/>
  <c r="J618" i="4" a="1"/>
  <c r="J618" i="4" s="1"/>
  <c r="J598" i="4" a="1"/>
  <c r="J598" i="4" s="1"/>
  <c r="J626" i="4" a="1"/>
  <c r="J626" i="4" s="1"/>
  <c r="J662" i="4" a="1"/>
  <c r="J662" i="4" s="1"/>
  <c r="J674" i="4" a="1"/>
  <c r="J674" i="4" s="1"/>
  <c r="J670" i="4" a="1"/>
  <c r="J670" i="4" s="1"/>
  <c r="J682" i="4" a="1"/>
  <c r="J682" i="4" s="1"/>
  <c r="J738" i="4" a="1"/>
  <c r="J738" i="4" s="1"/>
  <c r="J730" i="4" a="1"/>
  <c r="J730" i="4" s="1"/>
  <c r="J751" i="4" a="1"/>
  <c r="J751" i="4" s="1"/>
  <c r="J753" i="4" a="1"/>
  <c r="J753" i="4" s="1"/>
  <c r="J762" i="4" a="1"/>
  <c r="J762" i="4" s="1"/>
  <c r="J780" i="4" a="1"/>
  <c r="J780" i="4" s="1"/>
  <c r="J789" i="4" a="1"/>
  <c r="J789" i="4" s="1"/>
  <c r="J821" i="4" a="1"/>
  <c r="J821" i="4" s="1"/>
  <c r="J835" i="4" a="1"/>
  <c r="J835" i="4" s="1"/>
  <c r="J860" i="4" a="1"/>
  <c r="J860" i="4" s="1"/>
  <c r="J877" i="4" a="1"/>
  <c r="J877" i="4" s="1"/>
  <c r="J906" i="4" a="1"/>
  <c r="J906" i="4" s="1"/>
  <c r="J920" i="4" a="1"/>
  <c r="J920" i="4" s="1"/>
  <c r="J896" i="4" a="1"/>
  <c r="J896" i="4" s="1"/>
  <c r="J939" i="4" a="1"/>
  <c r="J939" i="4" s="1"/>
  <c r="J947" i="4" a="1"/>
  <c r="J947" i="4" s="1"/>
  <c r="J970" i="4" a="1"/>
  <c r="J970" i="4" s="1"/>
  <c r="J975" i="4" a="1"/>
  <c r="J975" i="4" s="1"/>
  <c r="J1021" i="4" a="1"/>
  <c r="J1021" i="4" s="1"/>
  <c r="J1022" i="4" a="1"/>
  <c r="J1022" i="4" s="1"/>
  <c r="J1013" i="4" a="1"/>
  <c r="J1013" i="4" s="1"/>
  <c r="J1068" i="4" a="1"/>
  <c r="J1068" i="4" s="1"/>
  <c r="J1071" i="4" a="1"/>
  <c r="J1071" i="4" s="1"/>
  <c r="J1083" i="4" a="1"/>
  <c r="J1083" i="4" s="1"/>
  <c r="J1072" i="4" a="1"/>
  <c r="J1072" i="4" s="1"/>
  <c r="J1121" i="4" a="1"/>
  <c r="J1121" i="4" s="1"/>
  <c r="J1129" i="4" a="1"/>
  <c r="J1129" i="4" s="1"/>
  <c r="J1148" i="4" a="1"/>
  <c r="J1148" i="4" s="1"/>
  <c r="J1145" i="4" a="1"/>
  <c r="J1145" i="4" s="1"/>
  <c r="J1167" i="4" a="1"/>
  <c r="J1167" i="4" s="1"/>
  <c r="J1169" i="4" a="1"/>
  <c r="J1169" i="4" s="1"/>
  <c r="J1213" i="4" a="1"/>
  <c r="J1213" i="4" s="1"/>
  <c r="J1216" i="4" a="1"/>
  <c r="J1216" i="4" s="1"/>
  <c r="J1227" i="4" a="1"/>
  <c r="J1227" i="4" s="1"/>
  <c r="J1266" i="4" a="1"/>
  <c r="J1266" i="4" s="1"/>
  <c r="J1264" i="4" a="1"/>
  <c r="J1264" i="4" s="1"/>
  <c r="J1260" i="4" a="1"/>
  <c r="J1260" i="4" s="1"/>
  <c r="J103" i="4" a="1"/>
  <c r="J103" i="4" s="1"/>
  <c r="J53" i="4" a="1"/>
  <c r="J53" i="4" s="1"/>
  <c r="J81" i="4" a="1"/>
  <c r="J81" i="4" s="1"/>
  <c r="J97" i="4" a="1"/>
  <c r="J97" i="4" s="1"/>
  <c r="J125" i="4" a="1"/>
  <c r="J125" i="4" s="1"/>
  <c r="J161" i="4" a="1"/>
  <c r="J161" i="4" s="1"/>
  <c r="J209" i="4" a="1"/>
  <c r="J209" i="4" s="1"/>
  <c r="J207" i="4" a="1"/>
  <c r="J207" i="4" s="1"/>
  <c r="J180" i="4" a="1"/>
  <c r="J180" i="4" s="1"/>
  <c r="J160" i="4" a="1"/>
  <c r="J160" i="4" s="1"/>
  <c r="J242" i="4" a="1"/>
  <c r="J242" i="4" s="1"/>
  <c r="J236" i="4" a="1"/>
  <c r="J236" i="4" s="1"/>
  <c r="J249" i="4" a="1"/>
  <c r="J249" i="4" s="1"/>
  <c r="J260" i="4" a="1"/>
  <c r="J260" i="4" s="1"/>
  <c r="J271" i="4" a="1"/>
  <c r="J271" i="4" s="1"/>
  <c r="J284" i="4" a="1"/>
  <c r="J284" i="4" s="1"/>
  <c r="J296" i="4" a="1"/>
  <c r="J296" i="4" s="1"/>
  <c r="J322" i="4" a="1"/>
  <c r="J322" i="4" s="1"/>
  <c r="J351" i="4" a="1"/>
  <c r="J351" i="4" s="1"/>
  <c r="J397" i="4" a="1"/>
  <c r="J397" i="4" s="1"/>
  <c r="J342" i="4" a="1"/>
  <c r="J342" i="4" s="1"/>
  <c r="J388" i="4" a="1"/>
  <c r="J388" i="4" s="1"/>
  <c r="J435" i="4" a="1"/>
  <c r="J435" i="4" s="1"/>
  <c r="J427" i="4" a="1"/>
  <c r="J427" i="4" s="1"/>
  <c r="J441" i="4" a="1"/>
  <c r="J441" i="4" s="1"/>
  <c r="J456" i="4" a="1"/>
  <c r="J456" i="4" s="1"/>
  <c r="J468" i="4" a="1"/>
  <c r="J468" i="4" s="1"/>
  <c r="J482" i="4" a="1"/>
  <c r="J482" i="4" s="1"/>
  <c r="J495" i="4" a="1"/>
  <c r="J495" i="4" s="1"/>
  <c r="J532" i="4" a="1"/>
  <c r="J532" i="4" s="1"/>
  <c r="J528" i="4" a="1"/>
  <c r="J528" i="4" s="1"/>
  <c r="J581" i="4" a="1"/>
  <c r="J581" i="4" s="1"/>
  <c r="J554" i="4" a="1"/>
  <c r="J554" i="4" s="1"/>
  <c r="J622" i="4" a="1"/>
  <c r="J622" i="4" s="1"/>
  <c r="J634" i="4" a="1"/>
  <c r="J634" i="4" s="1"/>
  <c r="J614" i="4" a="1"/>
  <c r="J614" i="4" s="1"/>
  <c r="J642" i="4" a="1"/>
  <c r="J642" i="4" s="1"/>
  <c r="J678" i="4" a="1"/>
  <c r="J678" i="4" s="1"/>
  <c r="J690" i="4" a="1"/>
  <c r="J690" i="4" s="1"/>
  <c r="J686" i="4" a="1"/>
  <c r="J686" i="4" s="1"/>
  <c r="J698" i="4" a="1"/>
  <c r="J698" i="4" s="1"/>
  <c r="J719" i="4" a="1"/>
  <c r="J719" i="4" s="1"/>
  <c r="J712" i="4" a="1"/>
  <c r="J712" i="4" s="1"/>
  <c r="J739" i="4" a="1"/>
  <c r="J739" i="4" s="1"/>
  <c r="J770" i="4" a="1"/>
  <c r="J770" i="4" s="1"/>
  <c r="J779" i="4" a="1"/>
  <c r="J779" i="4" s="1"/>
  <c r="J796" i="4" a="1"/>
  <c r="J796" i="4" s="1"/>
  <c r="J805" i="4" a="1"/>
  <c r="J805" i="4" s="1"/>
  <c r="J820" i="4" a="1"/>
  <c r="J820" i="4" s="1"/>
  <c r="J851" i="4" a="1"/>
  <c r="J851" i="4" s="1"/>
  <c r="J876" i="4" a="1"/>
  <c r="J876" i="4" s="1"/>
  <c r="J870" i="4" a="1"/>
  <c r="J870" i="4" s="1"/>
  <c r="J893" i="4" a="1"/>
  <c r="J893" i="4" s="1"/>
  <c r="J942" i="4" a="1"/>
  <c r="J942" i="4" s="1"/>
  <c r="J912" i="4" a="1"/>
  <c r="J912" i="4" s="1"/>
  <c r="J967" i="4" a="1"/>
  <c r="J967" i="4" s="1"/>
  <c r="J930" i="4" a="1"/>
  <c r="J930" i="4" s="1"/>
  <c r="J979" i="4" a="1"/>
  <c r="J979" i="4" s="1"/>
  <c r="J960" i="4" a="1"/>
  <c r="J960" i="4" s="1"/>
  <c r="J985" i="4" a="1"/>
  <c r="J985" i="4" s="1"/>
  <c r="J1006" i="4" a="1"/>
  <c r="J1006" i="4" s="1"/>
  <c r="J1064" i="4" a="1"/>
  <c r="J1064" i="4" s="1"/>
  <c r="J1035" i="4" a="1"/>
  <c r="J1035" i="4" s="1"/>
  <c r="J1097" i="4" a="1"/>
  <c r="J1097" i="4" s="1"/>
  <c r="J1099" i="4" a="1"/>
  <c r="J1099" i="4" s="1"/>
  <c r="J1088" i="4" a="1"/>
  <c r="J1088" i="4" s="1"/>
  <c r="J1120" i="4" a="1"/>
  <c r="J1120" i="4" s="1"/>
  <c r="J1128" i="4" a="1"/>
  <c r="J1128" i="4" s="1"/>
  <c r="J1144" i="4" a="1"/>
  <c r="J1144" i="4" s="1"/>
  <c r="J1168" i="4" a="1"/>
  <c r="J1168" i="4" s="1"/>
  <c r="J1190" i="4" a="1"/>
  <c r="J1190" i="4" s="1"/>
  <c r="J1207" i="4" a="1"/>
  <c r="J1207" i="4" s="1"/>
  <c r="J1211" i="4" a="1"/>
  <c r="J1211" i="4" s="1"/>
  <c r="J1204" i="4" a="1"/>
  <c r="J1204" i="4" s="1"/>
  <c r="J1241" i="4" a="1"/>
  <c r="J1241" i="4" s="1"/>
  <c r="C80" i="1" l="1"/>
  <c r="C94" i="1"/>
  <c r="C78" i="1"/>
  <c r="C92" i="1"/>
  <c r="C76" i="1"/>
  <c r="C90" i="1"/>
  <c r="C75" i="1"/>
  <c r="C88" i="1"/>
  <c r="C86" i="1"/>
  <c r="C84" i="1"/>
  <c r="C82" i="1"/>
  <c r="C81" i="1"/>
  <c r="C93" i="1"/>
  <c r="C91" i="1"/>
  <c r="C89" i="1"/>
  <c r="C87" i="1"/>
  <c r="C83" i="1"/>
  <c r="C85" i="1"/>
  <c r="C77" i="1"/>
  <c r="C79" i="1"/>
  <c r="M86" i="1"/>
  <c r="M84" i="1"/>
  <c r="M82" i="1"/>
  <c r="M80" i="1"/>
  <c r="M94" i="1"/>
  <c r="M78" i="1"/>
  <c r="M92" i="1"/>
  <c r="M76" i="1"/>
  <c r="M90" i="1"/>
  <c r="M75" i="1"/>
  <c r="M88" i="1"/>
  <c r="M87" i="1"/>
  <c r="M79" i="1"/>
  <c r="M77" i="1"/>
  <c r="M93" i="1"/>
  <c r="M91" i="1"/>
  <c r="M85" i="1"/>
  <c r="M83" i="1"/>
  <c r="M81" i="1"/>
  <c r="M89" i="1"/>
  <c r="C18" i="1" l="1"/>
  <c r="C24" i="1"/>
  <c r="D24" i="1"/>
  <c r="X75" i="1" a="1"/>
  <c r="AG75" i="1" a="1"/>
  <c r="U75" i="1" a="1"/>
  <c r="N75" i="1" a="1"/>
  <c r="BH75" i="1" a="1"/>
  <c r="T75" i="1" a="1"/>
  <c r="BI75" i="1" a="1"/>
  <c r="AB75" i="1" a="1"/>
  <c r="BA75" i="1" a="1"/>
  <c r="AT75" i="1" a="1"/>
  <c r="O75" i="1" a="1"/>
  <c r="AJ75" i="1" a="1"/>
  <c r="AR75" i="1" a="1"/>
  <c r="R75" i="1" a="1"/>
  <c r="BG75" i="1" a="1"/>
  <c r="AP75" i="1" a="1"/>
  <c r="BL75" i="1" a="1"/>
  <c r="AU75" i="1" a="1"/>
  <c r="BC75" i="1" a="1"/>
  <c r="BF75" i="1" a="1"/>
  <c r="AO75" i="1" a="1"/>
  <c r="S75" i="1" a="1"/>
  <c r="P75" i="1" a="1"/>
  <c r="Q75" i="1" a="1"/>
  <c r="AH75" i="1" a="1"/>
  <c r="AS75" i="1" a="1"/>
  <c r="AI75" i="1" a="1"/>
  <c r="E75" i="1" a="1"/>
  <c r="AF75" i="1" a="1"/>
  <c r="BN75" i="1" a="1"/>
  <c r="AN75" i="1" a="1"/>
  <c r="W75" i="1" a="1"/>
  <c r="BJ75" i="1" a="1"/>
  <c r="AZ75" i="1" a="1"/>
  <c r="BD75" i="1" a="1"/>
  <c r="AV75" i="1" a="1"/>
  <c r="AC75" i="1" a="1"/>
  <c r="AX75" i="1" a="1"/>
  <c r="BO75" i="1" a="1"/>
  <c r="BE75" i="1" a="1"/>
  <c r="AK75" i="1" a="1"/>
  <c r="I75" i="1" a="1"/>
  <c r="BM75" i="1" a="1"/>
  <c r="AW75" i="1" a="1"/>
  <c r="AQ75" i="1" a="1"/>
  <c r="D75" i="1" a="1"/>
  <c r="BK75" i="1" a="1"/>
  <c r="AA75" i="1" a="1"/>
  <c r="AE75" i="1" a="1"/>
  <c r="AY75" i="1" a="1"/>
  <c r="BB75" i="1" a="1"/>
  <c r="Y75" i="1" a="1"/>
  <c r="V75" i="1" a="1"/>
  <c r="AM75" i="1" a="1"/>
  <c r="AD75" i="1" a="1"/>
  <c r="G75" i="1" a="1"/>
  <c r="Z75" i="1" a="1"/>
  <c r="F75" i="1" a="1"/>
  <c r="AL75" i="1" a="1"/>
  <c r="J75" i="1" a="1"/>
  <c r="H75" i="1" a="1"/>
  <c r="AL89" i="1" l="1"/>
  <c r="AL87" i="1"/>
  <c r="AL86" i="1"/>
  <c r="AL85" i="1"/>
  <c r="AL83" i="1"/>
  <c r="AL82" i="1"/>
  <c r="AL81" i="1"/>
  <c r="AL79" i="1"/>
  <c r="AL93" i="1"/>
  <c r="AL77" i="1"/>
  <c r="AL91" i="1"/>
  <c r="AL90" i="1"/>
  <c r="AL75" i="1"/>
  <c r="AL94" i="1"/>
  <c r="AL92" i="1"/>
  <c r="AL88" i="1"/>
  <c r="AL84" i="1"/>
  <c r="AL80" i="1"/>
  <c r="AL78" i="1"/>
  <c r="AL76" i="1"/>
  <c r="AI88" i="1"/>
  <c r="AI86" i="1"/>
  <c r="AI85" i="1"/>
  <c r="AI84" i="1"/>
  <c r="AI82" i="1"/>
  <c r="AI81" i="1"/>
  <c r="AI80" i="1"/>
  <c r="AI94" i="1"/>
  <c r="AI78" i="1"/>
  <c r="AI92" i="1"/>
  <c r="AI76" i="1"/>
  <c r="AI90" i="1"/>
  <c r="AI75" i="1"/>
  <c r="AI89" i="1"/>
  <c r="AI83" i="1"/>
  <c r="AI79" i="1"/>
  <c r="AI77" i="1"/>
  <c r="AI93" i="1"/>
  <c r="AI91" i="1"/>
  <c r="AI87" i="1"/>
  <c r="O92" i="1"/>
  <c r="O76" i="1"/>
  <c r="O90" i="1"/>
  <c r="O75" i="1"/>
  <c r="O88" i="1"/>
  <c r="O86" i="1"/>
  <c r="O84" i="1"/>
  <c r="O82" i="1"/>
  <c r="O80" i="1"/>
  <c r="O94" i="1"/>
  <c r="O78" i="1"/>
  <c r="O93" i="1"/>
  <c r="O77" i="1"/>
  <c r="O91" i="1"/>
  <c r="O87" i="1"/>
  <c r="O85" i="1"/>
  <c r="O81" i="1"/>
  <c r="O79" i="1"/>
  <c r="O83" i="1"/>
  <c r="O89" i="1"/>
  <c r="F81" i="1"/>
  <c r="F79" i="1"/>
  <c r="F93" i="1"/>
  <c r="F77" i="1"/>
  <c r="F91" i="1"/>
  <c r="F89" i="1"/>
  <c r="F87" i="1"/>
  <c r="F85" i="1"/>
  <c r="F83" i="1"/>
  <c r="F82" i="1"/>
  <c r="F76" i="1"/>
  <c r="F75" i="1"/>
  <c r="F92" i="1"/>
  <c r="F94" i="1"/>
  <c r="F90" i="1"/>
  <c r="F88" i="1"/>
  <c r="F84" i="1"/>
  <c r="F80" i="1"/>
  <c r="F78" i="1"/>
  <c r="F86" i="1"/>
  <c r="I82" i="1"/>
  <c r="I80" i="1"/>
  <c r="I94" i="1"/>
  <c r="I78" i="1"/>
  <c r="I92" i="1"/>
  <c r="I76" i="1"/>
  <c r="I90" i="1"/>
  <c r="I75" i="1"/>
  <c r="I88" i="1"/>
  <c r="I86" i="1"/>
  <c r="I84" i="1"/>
  <c r="I83" i="1"/>
  <c r="I87" i="1"/>
  <c r="I85" i="1"/>
  <c r="I81" i="1"/>
  <c r="I79" i="1"/>
  <c r="I77" i="1"/>
  <c r="I93" i="1"/>
  <c r="I91" i="1"/>
  <c r="I89" i="1"/>
  <c r="AS86" i="1"/>
  <c r="AS84" i="1"/>
  <c r="AS83" i="1"/>
  <c r="AS82" i="1"/>
  <c r="AS80" i="1"/>
  <c r="AS79" i="1"/>
  <c r="AS94" i="1"/>
  <c r="AS78" i="1"/>
  <c r="AS92" i="1"/>
  <c r="AS76" i="1"/>
  <c r="AS90" i="1"/>
  <c r="AS75" i="1"/>
  <c r="AS88" i="1"/>
  <c r="AS87" i="1"/>
  <c r="AS77" i="1"/>
  <c r="AS93" i="1"/>
  <c r="AS91" i="1"/>
  <c r="AS89" i="1"/>
  <c r="AS85" i="1"/>
  <c r="AS81" i="1"/>
  <c r="AT81" i="1"/>
  <c r="AT79" i="1"/>
  <c r="AT94" i="1"/>
  <c r="AT78" i="1"/>
  <c r="AT93" i="1"/>
  <c r="AT77" i="1"/>
  <c r="AT91" i="1"/>
  <c r="AT90" i="1"/>
  <c r="AT75" i="1"/>
  <c r="AT89" i="1"/>
  <c r="AT87" i="1"/>
  <c r="AT85" i="1"/>
  <c r="AT83" i="1"/>
  <c r="AT82" i="1"/>
  <c r="AT92" i="1"/>
  <c r="AT88" i="1"/>
  <c r="AT80" i="1"/>
  <c r="AT86" i="1"/>
  <c r="AT84" i="1"/>
  <c r="AT76" i="1"/>
  <c r="Z85" i="1"/>
  <c r="Z83" i="1"/>
  <c r="Z82" i="1"/>
  <c r="Z81" i="1"/>
  <c r="Z79" i="1"/>
  <c r="Z94" i="1"/>
  <c r="Z78" i="1"/>
  <c r="Z93" i="1"/>
  <c r="Z77" i="1"/>
  <c r="Z91" i="1"/>
  <c r="Z89" i="1"/>
  <c r="Z87" i="1"/>
  <c r="Z86" i="1"/>
  <c r="Z90" i="1"/>
  <c r="Z92" i="1"/>
  <c r="Z88" i="1"/>
  <c r="Z84" i="1"/>
  <c r="Z76" i="1"/>
  <c r="Z80" i="1"/>
  <c r="Z75" i="1"/>
  <c r="AK94" i="1"/>
  <c r="AK78" i="1"/>
  <c r="AK92" i="1"/>
  <c r="AK76" i="1"/>
  <c r="AK91" i="1"/>
  <c r="AK90" i="1"/>
  <c r="AK75" i="1"/>
  <c r="AK88" i="1"/>
  <c r="AK87" i="1"/>
  <c r="AK86" i="1"/>
  <c r="AK84" i="1"/>
  <c r="AK82" i="1"/>
  <c r="AK80" i="1"/>
  <c r="AK79" i="1"/>
  <c r="AK93" i="1"/>
  <c r="AK89" i="1"/>
  <c r="AK85" i="1"/>
  <c r="AK83" i="1"/>
  <c r="AK81" i="1"/>
  <c r="AK77" i="1"/>
  <c r="AH93" i="1"/>
  <c r="AH77" i="1"/>
  <c r="AH91" i="1"/>
  <c r="AH90" i="1"/>
  <c r="AH75" i="1"/>
  <c r="AH89" i="1"/>
  <c r="AH87" i="1"/>
  <c r="AH86" i="1"/>
  <c r="AH85" i="1"/>
  <c r="AH83" i="1"/>
  <c r="AH81" i="1"/>
  <c r="AH79" i="1"/>
  <c r="AH94" i="1"/>
  <c r="AH78" i="1"/>
  <c r="AH76" i="1"/>
  <c r="AH92" i="1"/>
  <c r="AH88" i="1"/>
  <c r="AH84" i="1"/>
  <c r="AH82" i="1"/>
  <c r="AH80" i="1"/>
  <c r="BA94" i="1"/>
  <c r="BA78" i="1"/>
  <c r="BA92" i="1"/>
  <c r="BA76" i="1"/>
  <c r="BA91" i="1"/>
  <c r="BA90" i="1"/>
  <c r="BA75" i="1"/>
  <c r="BA88" i="1"/>
  <c r="BA87" i="1"/>
  <c r="BA86" i="1"/>
  <c r="BA84" i="1"/>
  <c r="BA82" i="1"/>
  <c r="BA80" i="1"/>
  <c r="BA79" i="1"/>
  <c r="BA85" i="1"/>
  <c r="BA93" i="1"/>
  <c r="BA89" i="1"/>
  <c r="BA83" i="1"/>
  <c r="BA81" i="1"/>
  <c r="BA77" i="1"/>
  <c r="G92" i="1"/>
  <c r="G76" i="1"/>
  <c r="G90" i="1"/>
  <c r="G75" i="1"/>
  <c r="G88" i="1"/>
  <c r="G86" i="1"/>
  <c r="G84" i="1"/>
  <c r="G82" i="1"/>
  <c r="G80" i="1"/>
  <c r="G94" i="1"/>
  <c r="G78" i="1"/>
  <c r="G93" i="1"/>
  <c r="G77" i="1"/>
  <c r="G91" i="1"/>
  <c r="G89" i="1"/>
  <c r="G87" i="1"/>
  <c r="G85" i="1"/>
  <c r="G83" i="1"/>
  <c r="G81" i="1"/>
  <c r="G79" i="1"/>
  <c r="BE90" i="1"/>
  <c r="BE75" i="1"/>
  <c r="BE88" i="1"/>
  <c r="BE87" i="1"/>
  <c r="BE86" i="1"/>
  <c r="BE84" i="1"/>
  <c r="BE83" i="1"/>
  <c r="BE82" i="1"/>
  <c r="BE80" i="1"/>
  <c r="BE94" i="1"/>
  <c r="BE78" i="1"/>
  <c r="BE92" i="1"/>
  <c r="BE76" i="1"/>
  <c r="BE91" i="1"/>
  <c r="BE81" i="1"/>
  <c r="BE79" i="1"/>
  <c r="BE77" i="1"/>
  <c r="BE93" i="1"/>
  <c r="BE89" i="1"/>
  <c r="BE85" i="1"/>
  <c r="Q82" i="1"/>
  <c r="Q80" i="1"/>
  <c r="Q94" i="1"/>
  <c r="Q78" i="1"/>
  <c r="Q92" i="1"/>
  <c r="Q76" i="1"/>
  <c r="Q91" i="1"/>
  <c r="Q90" i="1"/>
  <c r="Q75" i="1"/>
  <c r="Q88" i="1"/>
  <c r="Q86" i="1"/>
  <c r="Q84" i="1"/>
  <c r="Q83" i="1"/>
  <c r="Q93" i="1"/>
  <c r="Q87" i="1"/>
  <c r="Q89" i="1"/>
  <c r="Q85" i="1"/>
  <c r="Q81" i="1"/>
  <c r="Q77" i="1"/>
  <c r="Q79" i="1"/>
  <c r="AB91" i="1"/>
  <c r="AB89" i="1"/>
  <c r="AB88" i="1"/>
  <c r="AB87" i="1"/>
  <c r="AB85" i="1"/>
  <c r="AB84" i="1"/>
  <c r="AB83" i="1"/>
  <c r="AB81" i="1"/>
  <c r="AB79" i="1"/>
  <c r="AB93" i="1"/>
  <c r="AB77" i="1"/>
  <c r="AB92" i="1"/>
  <c r="AB76" i="1"/>
  <c r="AB78" i="1"/>
  <c r="AB75" i="1"/>
  <c r="AB94" i="1"/>
  <c r="AB86" i="1"/>
  <c r="AB90" i="1"/>
  <c r="AB82" i="1"/>
  <c r="AB80" i="1"/>
  <c r="AD81" i="1"/>
  <c r="AD79" i="1"/>
  <c r="AD94" i="1"/>
  <c r="AD78" i="1"/>
  <c r="AD93" i="1"/>
  <c r="AD77" i="1"/>
  <c r="AD91" i="1"/>
  <c r="AD90" i="1"/>
  <c r="AD75" i="1"/>
  <c r="AD89" i="1"/>
  <c r="AD87" i="1"/>
  <c r="AD85" i="1"/>
  <c r="AD83" i="1"/>
  <c r="AD82" i="1"/>
  <c r="AD86" i="1"/>
  <c r="AD84" i="1"/>
  <c r="AD80" i="1"/>
  <c r="AD76" i="1"/>
  <c r="AD92" i="1"/>
  <c r="AD88" i="1"/>
  <c r="BO88" i="1"/>
  <c r="BO87" i="1"/>
  <c r="BO86" i="1"/>
  <c r="BO85" i="1"/>
  <c r="BO84" i="1"/>
  <c r="BO83" i="1"/>
  <c r="BO82" i="1"/>
  <c r="BO81" i="1"/>
  <c r="BO80" i="1"/>
  <c r="BO94" i="1"/>
  <c r="BO78" i="1"/>
  <c r="BO92" i="1"/>
  <c r="BO76" i="1"/>
  <c r="BO90" i="1"/>
  <c r="BO75" i="1"/>
  <c r="BO89" i="1"/>
  <c r="BO79" i="1"/>
  <c r="BO77" i="1"/>
  <c r="BO93" i="1"/>
  <c r="BO91" i="1"/>
  <c r="P87" i="1"/>
  <c r="P85" i="1"/>
  <c r="P83" i="1"/>
  <c r="P81" i="1"/>
  <c r="P79" i="1"/>
  <c r="P93" i="1"/>
  <c r="P77" i="1"/>
  <c r="P91" i="1"/>
  <c r="P89" i="1"/>
  <c r="P88" i="1"/>
  <c r="P90" i="1"/>
  <c r="P86" i="1"/>
  <c r="P84" i="1"/>
  <c r="P82" i="1"/>
  <c r="P80" i="1"/>
  <c r="P78" i="1"/>
  <c r="P76" i="1"/>
  <c r="P75" i="1"/>
  <c r="P94" i="1"/>
  <c r="P92" i="1"/>
  <c r="BI86" i="1"/>
  <c r="BI84" i="1"/>
  <c r="BI83" i="1"/>
  <c r="BI82" i="1"/>
  <c r="BI81" i="1"/>
  <c r="BI80" i="1"/>
  <c r="BI79" i="1"/>
  <c r="BI94" i="1"/>
  <c r="BI78" i="1"/>
  <c r="BI92" i="1"/>
  <c r="BI76" i="1"/>
  <c r="BI90" i="1"/>
  <c r="BI75" i="1"/>
  <c r="BI88" i="1"/>
  <c r="BI87" i="1"/>
  <c r="BI93" i="1"/>
  <c r="BI91" i="1"/>
  <c r="BI89" i="1"/>
  <c r="BI85" i="1"/>
  <c r="BI77" i="1"/>
  <c r="AM84" i="1"/>
  <c r="AM82" i="1"/>
  <c r="AM81" i="1"/>
  <c r="AM80" i="1"/>
  <c r="AM94" i="1"/>
  <c r="AM78" i="1"/>
  <c r="AM93" i="1"/>
  <c r="AM77" i="1"/>
  <c r="AM92" i="1"/>
  <c r="AM76" i="1"/>
  <c r="AM90" i="1"/>
  <c r="AM75" i="1"/>
  <c r="AM88" i="1"/>
  <c r="AM86" i="1"/>
  <c r="AM85" i="1"/>
  <c r="AM91" i="1"/>
  <c r="AM89" i="1"/>
  <c r="AM87" i="1"/>
  <c r="AM83" i="1"/>
  <c r="AM79" i="1"/>
  <c r="AX93" i="1"/>
  <c r="AX77" i="1"/>
  <c r="AX91" i="1"/>
  <c r="AX90" i="1"/>
  <c r="AX75" i="1"/>
  <c r="AX89" i="1"/>
  <c r="AX87" i="1"/>
  <c r="AX86" i="1"/>
  <c r="AX85" i="1"/>
  <c r="AX83" i="1"/>
  <c r="AX81" i="1"/>
  <c r="AX79" i="1"/>
  <c r="AX78" i="1"/>
  <c r="AX94" i="1"/>
  <c r="AX76" i="1"/>
  <c r="AX92" i="1"/>
  <c r="AX88" i="1"/>
  <c r="AX84" i="1"/>
  <c r="AX82" i="1"/>
  <c r="AX80" i="1"/>
  <c r="S88" i="1"/>
  <c r="S86" i="1"/>
  <c r="S84" i="1"/>
  <c r="S82" i="1"/>
  <c r="S81" i="1"/>
  <c r="S80" i="1"/>
  <c r="S94" i="1"/>
  <c r="S78" i="1"/>
  <c r="S92" i="1"/>
  <c r="S76" i="1"/>
  <c r="S90" i="1"/>
  <c r="S75" i="1"/>
  <c r="S89" i="1"/>
  <c r="S93" i="1"/>
  <c r="S87" i="1"/>
  <c r="S91" i="1"/>
  <c r="S85" i="1"/>
  <c r="S83" i="1"/>
  <c r="S77" i="1"/>
  <c r="S79" i="1"/>
  <c r="T83" i="1"/>
  <c r="T81" i="1"/>
  <c r="T79" i="1"/>
  <c r="T93" i="1"/>
  <c r="T77" i="1"/>
  <c r="T92" i="1"/>
  <c r="T76" i="1"/>
  <c r="T91" i="1"/>
  <c r="T89" i="1"/>
  <c r="T87" i="1"/>
  <c r="T85" i="1"/>
  <c r="T84" i="1"/>
  <c r="T90" i="1"/>
  <c r="T88" i="1"/>
  <c r="T86" i="1"/>
  <c r="T82" i="1"/>
  <c r="T80" i="1"/>
  <c r="T78" i="1"/>
  <c r="T75" i="1"/>
  <c r="T94" i="1"/>
  <c r="AO90" i="1"/>
  <c r="AO75" i="1"/>
  <c r="AO88" i="1"/>
  <c r="AO87" i="1"/>
  <c r="AO86" i="1"/>
  <c r="AO84" i="1"/>
  <c r="AO83" i="1"/>
  <c r="AO82" i="1"/>
  <c r="AO80" i="1"/>
  <c r="AO94" i="1"/>
  <c r="AO78" i="1"/>
  <c r="AO92" i="1"/>
  <c r="AO76" i="1"/>
  <c r="AO91" i="1"/>
  <c r="AO93" i="1"/>
  <c r="AO81" i="1"/>
  <c r="AO89" i="1"/>
  <c r="AO85" i="1"/>
  <c r="AO79" i="1"/>
  <c r="AO77" i="1"/>
  <c r="BH91" i="1"/>
  <c r="BH89" i="1"/>
  <c r="BH88" i="1"/>
  <c r="BH87" i="1"/>
  <c r="BH86" i="1"/>
  <c r="BH85" i="1"/>
  <c r="BH84" i="1"/>
  <c r="BH83" i="1"/>
  <c r="BH81" i="1"/>
  <c r="BH79" i="1"/>
  <c r="BH93" i="1"/>
  <c r="BH77" i="1"/>
  <c r="BH92" i="1"/>
  <c r="BH76" i="1"/>
  <c r="BH78" i="1"/>
  <c r="BH75" i="1"/>
  <c r="BH94" i="1"/>
  <c r="BH90" i="1"/>
  <c r="BH82" i="1"/>
  <c r="BH80" i="1"/>
  <c r="Y90" i="1"/>
  <c r="Y75" i="1"/>
  <c r="Y88" i="1"/>
  <c r="Y87" i="1"/>
  <c r="Y86" i="1"/>
  <c r="Y84" i="1"/>
  <c r="Y83" i="1"/>
  <c r="Y82" i="1"/>
  <c r="Y80" i="1"/>
  <c r="Y94" i="1"/>
  <c r="Y78" i="1"/>
  <c r="Y92" i="1"/>
  <c r="Y76" i="1"/>
  <c r="Y91" i="1"/>
  <c r="Y89" i="1"/>
  <c r="Y85" i="1"/>
  <c r="Y81" i="1"/>
  <c r="Y79" i="1"/>
  <c r="Y77" i="1"/>
  <c r="Y93" i="1"/>
  <c r="AV87" i="1"/>
  <c r="AV85" i="1"/>
  <c r="AV84" i="1"/>
  <c r="AV83" i="1"/>
  <c r="AV81" i="1"/>
  <c r="AV80" i="1"/>
  <c r="AV79" i="1"/>
  <c r="AV93" i="1"/>
  <c r="AV77" i="1"/>
  <c r="AV91" i="1"/>
  <c r="AV89" i="1"/>
  <c r="AV88" i="1"/>
  <c r="AV90" i="1"/>
  <c r="AV94" i="1"/>
  <c r="AV92" i="1"/>
  <c r="AV86" i="1"/>
  <c r="AV82" i="1"/>
  <c r="AV78" i="1"/>
  <c r="AV76" i="1"/>
  <c r="AV75" i="1"/>
  <c r="BF85" i="1"/>
  <c r="BF83" i="1"/>
  <c r="BF82" i="1"/>
  <c r="BF81" i="1"/>
  <c r="BF79" i="1"/>
  <c r="BF94" i="1"/>
  <c r="BF78" i="1"/>
  <c r="BF93" i="1"/>
  <c r="BF77" i="1"/>
  <c r="BF91" i="1"/>
  <c r="BF89" i="1"/>
  <c r="BF87" i="1"/>
  <c r="BF86" i="1"/>
  <c r="BF92" i="1"/>
  <c r="BF84" i="1"/>
  <c r="BF90" i="1"/>
  <c r="BF88" i="1"/>
  <c r="BF80" i="1"/>
  <c r="BF76" i="1"/>
  <c r="BF75" i="1"/>
  <c r="N81" i="1"/>
  <c r="N79" i="1"/>
  <c r="N93" i="1"/>
  <c r="N77" i="1"/>
  <c r="N91" i="1"/>
  <c r="N89" i="1"/>
  <c r="N87" i="1"/>
  <c r="N85" i="1"/>
  <c r="N83" i="1"/>
  <c r="N82" i="1"/>
  <c r="N94" i="1"/>
  <c r="N92" i="1"/>
  <c r="N90" i="1"/>
  <c r="N88" i="1"/>
  <c r="N86" i="1"/>
  <c r="N84" i="1"/>
  <c r="AA42" i="1" s="1" a="1"/>
  <c r="N80" i="1"/>
  <c r="N78" i="1"/>
  <c r="N75" i="1"/>
  <c r="N76" i="1"/>
  <c r="AC86" i="1"/>
  <c r="AC84" i="1"/>
  <c r="AC83" i="1"/>
  <c r="AC82" i="1"/>
  <c r="AC80" i="1"/>
  <c r="AC79" i="1"/>
  <c r="AC94" i="1"/>
  <c r="AC78" i="1"/>
  <c r="AC92" i="1"/>
  <c r="AC76" i="1"/>
  <c r="AC90" i="1"/>
  <c r="AC75" i="1"/>
  <c r="AC88" i="1"/>
  <c r="AC87" i="1"/>
  <c r="AC93" i="1"/>
  <c r="AC91" i="1"/>
  <c r="AC89" i="1"/>
  <c r="AC77" i="1"/>
  <c r="AC85" i="1"/>
  <c r="AC81" i="1"/>
  <c r="BD79" i="1"/>
  <c r="BD93" i="1"/>
  <c r="BD77" i="1"/>
  <c r="BD92" i="1"/>
  <c r="BD76" i="1"/>
  <c r="BD91" i="1"/>
  <c r="BD89" i="1"/>
  <c r="BD88" i="1"/>
  <c r="BD87" i="1"/>
  <c r="BD85" i="1"/>
  <c r="BD83" i="1"/>
  <c r="BD81" i="1"/>
  <c r="BD80" i="1"/>
  <c r="BD94" i="1"/>
  <c r="BD90" i="1"/>
  <c r="BD86" i="1"/>
  <c r="BD84" i="1"/>
  <c r="BD75" i="1"/>
  <c r="BD82" i="1"/>
  <c r="BD78" i="1"/>
  <c r="BC84" i="1"/>
  <c r="BC82" i="1"/>
  <c r="BC81" i="1"/>
  <c r="BC80" i="1"/>
  <c r="BC94" i="1"/>
  <c r="BC78" i="1"/>
  <c r="BC93" i="1"/>
  <c r="BC77" i="1"/>
  <c r="BC92" i="1"/>
  <c r="BC76" i="1"/>
  <c r="BC90" i="1"/>
  <c r="BC75" i="1"/>
  <c r="BC88" i="1"/>
  <c r="BC86" i="1"/>
  <c r="BC85" i="1"/>
  <c r="BC91" i="1"/>
  <c r="BC89" i="1"/>
  <c r="BC87" i="1"/>
  <c r="BC83" i="1"/>
  <c r="BC79" i="1"/>
  <c r="U94" i="1"/>
  <c r="U78" i="1"/>
  <c r="U92" i="1"/>
  <c r="U76" i="1"/>
  <c r="U91" i="1"/>
  <c r="U90" i="1"/>
  <c r="U75" i="1"/>
  <c r="U88" i="1"/>
  <c r="U87" i="1"/>
  <c r="U86" i="1"/>
  <c r="U84" i="1"/>
  <c r="U82" i="1"/>
  <c r="U80" i="1"/>
  <c r="U79" i="1"/>
  <c r="U93" i="1"/>
  <c r="U89" i="1"/>
  <c r="U85" i="1"/>
  <c r="U81" i="1"/>
  <c r="U83" i="1"/>
  <c r="U77" i="1"/>
  <c r="BM82" i="1"/>
  <c r="BM81" i="1"/>
  <c r="BM80" i="1"/>
  <c r="BM79" i="1"/>
  <c r="BM94" i="1"/>
  <c r="K94" i="1" s="1"/>
  <c r="BM78" i="1"/>
  <c r="BM93" i="1"/>
  <c r="K93" i="1" s="1"/>
  <c r="BM77" i="1"/>
  <c r="BM92" i="1"/>
  <c r="K92" i="1" s="1"/>
  <c r="BM76" i="1"/>
  <c r="BM91" i="1"/>
  <c r="K91" i="1" s="1"/>
  <c r="BM90" i="1"/>
  <c r="K90" i="1" s="1"/>
  <c r="BM75" i="1"/>
  <c r="BM88" i="1"/>
  <c r="BM86" i="1"/>
  <c r="BM84" i="1"/>
  <c r="BM83" i="1"/>
  <c r="BM89" i="1"/>
  <c r="BM87" i="1"/>
  <c r="BM85" i="1"/>
  <c r="AZ83" i="1"/>
  <c r="AZ81" i="1"/>
  <c r="AZ80" i="1"/>
  <c r="AZ79" i="1"/>
  <c r="AZ93" i="1"/>
  <c r="AZ77" i="1"/>
  <c r="AZ92" i="1"/>
  <c r="AZ76" i="1"/>
  <c r="AZ91" i="1"/>
  <c r="AZ89" i="1"/>
  <c r="AZ87" i="1"/>
  <c r="AZ85" i="1"/>
  <c r="AZ84" i="1"/>
  <c r="AZ86" i="1"/>
  <c r="AZ82" i="1"/>
  <c r="AZ78" i="1"/>
  <c r="AZ75" i="1"/>
  <c r="AZ94" i="1"/>
  <c r="AZ90" i="1"/>
  <c r="AZ88" i="1"/>
  <c r="AU92" i="1"/>
  <c r="AU76" i="1"/>
  <c r="AU90" i="1"/>
  <c r="AU75" i="1"/>
  <c r="AU89" i="1"/>
  <c r="AU88" i="1"/>
  <c r="AU86" i="1"/>
  <c r="AU85" i="1"/>
  <c r="AU84" i="1"/>
  <c r="AU82" i="1"/>
  <c r="AU80" i="1"/>
  <c r="AU94" i="1"/>
  <c r="AU78" i="1"/>
  <c r="AU93" i="1"/>
  <c r="AU77" i="1"/>
  <c r="AU87" i="1"/>
  <c r="AU83" i="1"/>
  <c r="AU81" i="1"/>
  <c r="AU79" i="1"/>
  <c r="AU91" i="1"/>
  <c r="AG82" i="1"/>
  <c r="AG80" i="1"/>
  <c r="AG79" i="1"/>
  <c r="AG94" i="1"/>
  <c r="AG78" i="1"/>
  <c r="AG92" i="1"/>
  <c r="AG76" i="1"/>
  <c r="AG91" i="1"/>
  <c r="AG90" i="1"/>
  <c r="AG75" i="1"/>
  <c r="AG88" i="1"/>
  <c r="AG86" i="1"/>
  <c r="AG84" i="1"/>
  <c r="AG83" i="1"/>
  <c r="AG93" i="1"/>
  <c r="AG89" i="1"/>
  <c r="AG87" i="1"/>
  <c r="AG85" i="1"/>
  <c r="AG81" i="1"/>
  <c r="AG77" i="1"/>
  <c r="V89" i="1"/>
  <c r="V87" i="1"/>
  <c r="V86" i="1"/>
  <c r="V85" i="1"/>
  <c r="V83" i="1"/>
  <c r="V82" i="1"/>
  <c r="V81" i="1"/>
  <c r="V79" i="1"/>
  <c r="V93" i="1"/>
  <c r="V77" i="1"/>
  <c r="V91" i="1"/>
  <c r="V90" i="1"/>
  <c r="V75" i="1"/>
  <c r="V94" i="1"/>
  <c r="V92" i="1"/>
  <c r="V88" i="1"/>
  <c r="V84" i="1"/>
  <c r="V80" i="1"/>
  <c r="V78" i="1"/>
  <c r="V76" i="1"/>
  <c r="BJ81" i="1"/>
  <c r="BJ79" i="1"/>
  <c r="BJ94" i="1"/>
  <c r="BJ78" i="1"/>
  <c r="BJ93" i="1"/>
  <c r="BJ77" i="1"/>
  <c r="BJ92" i="1"/>
  <c r="BJ76" i="1"/>
  <c r="BJ91" i="1"/>
  <c r="BJ90" i="1"/>
  <c r="BJ75" i="1"/>
  <c r="BJ89" i="1"/>
  <c r="BJ87" i="1"/>
  <c r="BJ85" i="1"/>
  <c r="BJ83" i="1"/>
  <c r="BJ82" i="1"/>
  <c r="BJ80" i="1"/>
  <c r="BJ88" i="1"/>
  <c r="BJ86" i="1"/>
  <c r="BJ84" i="1"/>
  <c r="BL87" i="1"/>
  <c r="BL86" i="1"/>
  <c r="BL85" i="1"/>
  <c r="BL84" i="1"/>
  <c r="BL83" i="1"/>
  <c r="BL82" i="1"/>
  <c r="BL81" i="1"/>
  <c r="BL80" i="1"/>
  <c r="BL79" i="1"/>
  <c r="BL93" i="1"/>
  <c r="BL77" i="1"/>
  <c r="BL91" i="1"/>
  <c r="BL89" i="1"/>
  <c r="BL88" i="1"/>
  <c r="BL94" i="1"/>
  <c r="BL92" i="1"/>
  <c r="BL90" i="1"/>
  <c r="BL78" i="1"/>
  <c r="BL76" i="1"/>
  <c r="BL75" i="1"/>
  <c r="X79" i="1"/>
  <c r="X93" i="1"/>
  <c r="X77" i="1"/>
  <c r="X92" i="1"/>
  <c r="X76" i="1"/>
  <c r="X91" i="1"/>
  <c r="X89" i="1"/>
  <c r="X88" i="1"/>
  <c r="X87" i="1"/>
  <c r="X85" i="1"/>
  <c r="X83" i="1"/>
  <c r="X81" i="1"/>
  <c r="X80" i="1"/>
  <c r="X94" i="1"/>
  <c r="X90" i="1"/>
  <c r="X86" i="1"/>
  <c r="X82" i="1"/>
  <c r="X84" i="1"/>
  <c r="X78" i="1"/>
  <c r="X75" i="1"/>
  <c r="AY88" i="1"/>
  <c r="AY86" i="1"/>
  <c r="AY85" i="1"/>
  <c r="AY84" i="1"/>
  <c r="AY82" i="1"/>
  <c r="AY81" i="1"/>
  <c r="AY80" i="1"/>
  <c r="AY94" i="1"/>
  <c r="AY78" i="1"/>
  <c r="AY92" i="1"/>
  <c r="AY76" i="1"/>
  <c r="AY90" i="1"/>
  <c r="AY75" i="1"/>
  <c r="AY89" i="1"/>
  <c r="AY93" i="1"/>
  <c r="AY91" i="1"/>
  <c r="AY87" i="1"/>
  <c r="AY77" i="1"/>
  <c r="AY83" i="1"/>
  <c r="AY79" i="1"/>
  <c r="AA80" i="1"/>
  <c r="AA94" i="1"/>
  <c r="AA78" i="1"/>
  <c r="AA93" i="1"/>
  <c r="AA77" i="1"/>
  <c r="AA92" i="1"/>
  <c r="AA76" i="1"/>
  <c r="AA90" i="1"/>
  <c r="AA75" i="1"/>
  <c r="AA89" i="1"/>
  <c r="AA88" i="1"/>
  <c r="AA86" i="1"/>
  <c r="AA84" i="1"/>
  <c r="AA82" i="1"/>
  <c r="AA81" i="1"/>
  <c r="AA91" i="1"/>
  <c r="AA87" i="1"/>
  <c r="AA85" i="1"/>
  <c r="AA83" i="1"/>
  <c r="AA79" i="1"/>
  <c r="W84" i="1"/>
  <c r="W82" i="1"/>
  <c r="W81" i="1"/>
  <c r="W80" i="1"/>
  <c r="W94" i="1"/>
  <c r="W78" i="1"/>
  <c r="W93" i="1"/>
  <c r="W77" i="1"/>
  <c r="W92" i="1"/>
  <c r="W76" i="1"/>
  <c r="W90" i="1"/>
  <c r="W75" i="1"/>
  <c r="W88" i="1"/>
  <c r="W86" i="1"/>
  <c r="W85" i="1"/>
  <c r="W79" i="1"/>
  <c r="W89" i="1"/>
  <c r="W91" i="1"/>
  <c r="W87" i="1"/>
  <c r="W83" i="1"/>
  <c r="AP85" i="1"/>
  <c r="AP83" i="1"/>
  <c r="AP82" i="1"/>
  <c r="AP81" i="1"/>
  <c r="AP79" i="1"/>
  <c r="AP94" i="1"/>
  <c r="AP78" i="1"/>
  <c r="AP93" i="1"/>
  <c r="AP77" i="1"/>
  <c r="AP91" i="1"/>
  <c r="AP89" i="1"/>
  <c r="AP87" i="1"/>
  <c r="AP86" i="1"/>
  <c r="AP90" i="1"/>
  <c r="AP88" i="1"/>
  <c r="AP84" i="1"/>
  <c r="AP80" i="1"/>
  <c r="AP76" i="1"/>
  <c r="AP75" i="1"/>
  <c r="AP92" i="1"/>
  <c r="BB89" i="1"/>
  <c r="L89" i="1" s="1"/>
  <c r="BB87" i="1"/>
  <c r="L87" i="1" s="1"/>
  <c r="BB86" i="1"/>
  <c r="L86" i="1" s="1"/>
  <c r="BB85" i="1"/>
  <c r="L85" i="1" s="1"/>
  <c r="BB83" i="1"/>
  <c r="L83" i="1" s="1"/>
  <c r="BB82" i="1"/>
  <c r="L82" i="1" s="1"/>
  <c r="BB81" i="1"/>
  <c r="L81" i="1" s="1"/>
  <c r="BB79" i="1"/>
  <c r="L79" i="1" s="1"/>
  <c r="BB93" i="1"/>
  <c r="L93" i="1" s="1"/>
  <c r="BB77" i="1"/>
  <c r="L77" i="1" s="1"/>
  <c r="BB91" i="1"/>
  <c r="L91" i="1" s="1"/>
  <c r="BB90" i="1"/>
  <c r="L90" i="1" s="1"/>
  <c r="BB75" i="1"/>
  <c r="L75" i="1" s="1"/>
  <c r="BB94" i="1"/>
  <c r="L94" i="1" s="1"/>
  <c r="BB92" i="1"/>
  <c r="L92" i="1" s="1"/>
  <c r="BB88" i="1"/>
  <c r="L88" i="1" s="1"/>
  <c r="BB84" i="1"/>
  <c r="L84" i="1" s="1"/>
  <c r="BB80" i="1"/>
  <c r="L80" i="1" s="1"/>
  <c r="BB78" i="1"/>
  <c r="L78" i="1" s="1"/>
  <c r="BB76" i="1"/>
  <c r="L76" i="1" s="1"/>
  <c r="BK92" i="1"/>
  <c r="BK76" i="1"/>
  <c r="BK91" i="1"/>
  <c r="BK90" i="1"/>
  <c r="BK75" i="1"/>
  <c r="BK89" i="1"/>
  <c r="BK88" i="1"/>
  <c r="BP88" i="1" s="1"/>
  <c r="BK87" i="1"/>
  <c r="BP87" i="1" s="1"/>
  <c r="BK86" i="1"/>
  <c r="BP86" i="1" s="1"/>
  <c r="BK85" i="1"/>
  <c r="BP85" i="1" s="1"/>
  <c r="BK84" i="1"/>
  <c r="BP84" i="1" s="1"/>
  <c r="BK82" i="1"/>
  <c r="BP82" i="1" s="1"/>
  <c r="BK80" i="1"/>
  <c r="BK94" i="1"/>
  <c r="BK78" i="1"/>
  <c r="BK93" i="1"/>
  <c r="BK77" i="1"/>
  <c r="BK81" i="1"/>
  <c r="BP81" i="1" s="1"/>
  <c r="BK79" i="1"/>
  <c r="BK83" i="1"/>
  <c r="BP83" i="1" s="1"/>
  <c r="AN79" i="1"/>
  <c r="AN93" i="1"/>
  <c r="AN77" i="1"/>
  <c r="AN92" i="1"/>
  <c r="AN76" i="1"/>
  <c r="AN91" i="1"/>
  <c r="AN89" i="1"/>
  <c r="AN88" i="1"/>
  <c r="AN87" i="1"/>
  <c r="AN85" i="1"/>
  <c r="AN83" i="1"/>
  <c r="AN81" i="1"/>
  <c r="AN80" i="1"/>
  <c r="AN82" i="1"/>
  <c r="AN78" i="1"/>
  <c r="AN75" i="1"/>
  <c r="AN94" i="1"/>
  <c r="AN90" i="1"/>
  <c r="AN86" i="1"/>
  <c r="AN84" i="1"/>
  <c r="BG80" i="1"/>
  <c r="BG94" i="1"/>
  <c r="BG78" i="1"/>
  <c r="BG93" i="1"/>
  <c r="BG77" i="1"/>
  <c r="BG92" i="1"/>
  <c r="BG76" i="1"/>
  <c r="BG91" i="1"/>
  <c r="BG90" i="1"/>
  <c r="BG75" i="1"/>
  <c r="BG89" i="1"/>
  <c r="BG88" i="1"/>
  <c r="BG86" i="1"/>
  <c r="BG84" i="1"/>
  <c r="BG82" i="1"/>
  <c r="BG81" i="1"/>
  <c r="BG87" i="1"/>
  <c r="BG85" i="1"/>
  <c r="BG83" i="1"/>
  <c r="BG79" i="1"/>
  <c r="AE92" i="1"/>
  <c r="AE76" i="1"/>
  <c r="AE90" i="1"/>
  <c r="AE75" i="1"/>
  <c r="AE89" i="1"/>
  <c r="AE88" i="1"/>
  <c r="AE86" i="1"/>
  <c r="AE85" i="1"/>
  <c r="AE84" i="1"/>
  <c r="AE82" i="1"/>
  <c r="AE80" i="1"/>
  <c r="AE94" i="1"/>
  <c r="AE78" i="1"/>
  <c r="AE93" i="1"/>
  <c r="AE77" i="1"/>
  <c r="AE87" i="1"/>
  <c r="AE91" i="1"/>
  <c r="AE83" i="1"/>
  <c r="AE81" i="1"/>
  <c r="AE79" i="1"/>
  <c r="D91" i="1"/>
  <c r="D89" i="1"/>
  <c r="D87" i="1"/>
  <c r="D85" i="1"/>
  <c r="D83" i="1"/>
  <c r="D81" i="1"/>
  <c r="D79" i="1"/>
  <c r="D93" i="1"/>
  <c r="D77" i="1"/>
  <c r="D92" i="1"/>
  <c r="D76" i="1"/>
  <c r="D82" i="1"/>
  <c r="D80" i="1"/>
  <c r="D78" i="1"/>
  <c r="D75" i="1"/>
  <c r="D94" i="1"/>
  <c r="D88" i="1"/>
  <c r="D86" i="1"/>
  <c r="D84" i="1"/>
  <c r="D90" i="1"/>
  <c r="BN93" i="1"/>
  <c r="BN77" i="1"/>
  <c r="BN92" i="1"/>
  <c r="BN76" i="1"/>
  <c r="BN91" i="1"/>
  <c r="BN90" i="1"/>
  <c r="BN75" i="1"/>
  <c r="BN89" i="1"/>
  <c r="BN88" i="1"/>
  <c r="BN87" i="1"/>
  <c r="BN86" i="1"/>
  <c r="BN85" i="1"/>
  <c r="BN83" i="1"/>
  <c r="BN81" i="1"/>
  <c r="BN79" i="1"/>
  <c r="BN94" i="1"/>
  <c r="BN78" i="1"/>
  <c r="BN80" i="1"/>
  <c r="BN84" i="1"/>
  <c r="BN82" i="1"/>
  <c r="R93" i="1"/>
  <c r="R77" i="1"/>
  <c r="R91" i="1"/>
  <c r="R89" i="1"/>
  <c r="R87" i="1"/>
  <c r="R86" i="1"/>
  <c r="R85" i="1"/>
  <c r="R83" i="1"/>
  <c r="R81" i="1"/>
  <c r="R79" i="1"/>
  <c r="R94" i="1"/>
  <c r="R78" i="1"/>
  <c r="R90" i="1"/>
  <c r="R88" i="1"/>
  <c r="R84" i="1"/>
  <c r="R82" i="1"/>
  <c r="R80" i="1"/>
  <c r="R76" i="1"/>
  <c r="R75" i="1"/>
  <c r="R92" i="1"/>
  <c r="H87" i="1"/>
  <c r="H85" i="1"/>
  <c r="H83" i="1"/>
  <c r="H81" i="1"/>
  <c r="H79" i="1"/>
  <c r="H93" i="1"/>
  <c r="H77" i="1"/>
  <c r="H91" i="1"/>
  <c r="H89" i="1"/>
  <c r="H88" i="1"/>
  <c r="H94" i="1"/>
  <c r="H92" i="1"/>
  <c r="H90" i="1"/>
  <c r="H84" i="1"/>
  <c r="H82" i="1"/>
  <c r="H78" i="1"/>
  <c r="H76" i="1"/>
  <c r="H75" i="1"/>
  <c r="H80" i="1"/>
  <c r="H86" i="1"/>
  <c r="AQ80" i="1"/>
  <c r="AQ94" i="1"/>
  <c r="AQ78" i="1"/>
  <c r="AQ93" i="1"/>
  <c r="AQ77" i="1"/>
  <c r="AQ92" i="1"/>
  <c r="AQ76" i="1"/>
  <c r="AQ90" i="1"/>
  <c r="AQ75" i="1"/>
  <c r="AQ89" i="1"/>
  <c r="AQ88" i="1"/>
  <c r="AQ86" i="1"/>
  <c r="AQ84" i="1"/>
  <c r="AQ82" i="1"/>
  <c r="AQ81" i="1"/>
  <c r="AQ91" i="1"/>
  <c r="AQ87" i="1"/>
  <c r="AQ85" i="1"/>
  <c r="AQ83" i="1"/>
  <c r="AQ79" i="1"/>
  <c r="AF87" i="1"/>
  <c r="AF85" i="1"/>
  <c r="AF84" i="1"/>
  <c r="AF83" i="1"/>
  <c r="AF81" i="1"/>
  <c r="AF80" i="1"/>
  <c r="AF79" i="1"/>
  <c r="AF93" i="1"/>
  <c r="AF77" i="1"/>
  <c r="AF91" i="1"/>
  <c r="AF89" i="1"/>
  <c r="AF88" i="1"/>
  <c r="AF94" i="1"/>
  <c r="AF92" i="1"/>
  <c r="AF90" i="1"/>
  <c r="AF86" i="1"/>
  <c r="AF82" i="1"/>
  <c r="AF78" i="1"/>
  <c r="AF76" i="1"/>
  <c r="AF75" i="1"/>
  <c r="AR91" i="1"/>
  <c r="AR89" i="1"/>
  <c r="AR88" i="1"/>
  <c r="AR87" i="1"/>
  <c r="AR85" i="1"/>
  <c r="AR84" i="1"/>
  <c r="AR83" i="1"/>
  <c r="AR81" i="1"/>
  <c r="AR79" i="1"/>
  <c r="AR93" i="1"/>
  <c r="AR77" i="1"/>
  <c r="AR92" i="1"/>
  <c r="AR76" i="1"/>
  <c r="AR94" i="1"/>
  <c r="AR90" i="1"/>
  <c r="AR86" i="1"/>
  <c r="AR82" i="1"/>
  <c r="AR80" i="1"/>
  <c r="AR78" i="1"/>
  <c r="AR75" i="1"/>
  <c r="J93" i="1"/>
  <c r="J77" i="1"/>
  <c r="J91" i="1"/>
  <c r="J89" i="1"/>
  <c r="J87" i="1"/>
  <c r="J85" i="1"/>
  <c r="J83" i="1"/>
  <c r="J81" i="1"/>
  <c r="J79" i="1"/>
  <c r="J94" i="1"/>
  <c r="J78" i="1"/>
  <c r="J92" i="1"/>
  <c r="J90" i="1"/>
  <c r="J88" i="1"/>
  <c r="J86" i="1"/>
  <c r="J82" i="1"/>
  <c r="J84" i="1"/>
  <c r="J80" i="1"/>
  <c r="J76" i="1"/>
  <c r="J75" i="1"/>
  <c r="AW82" i="1"/>
  <c r="AW80" i="1"/>
  <c r="AW79" i="1"/>
  <c r="AW94" i="1"/>
  <c r="AW78" i="1"/>
  <c r="AW92" i="1"/>
  <c r="AW76" i="1"/>
  <c r="AW91" i="1"/>
  <c r="AW90" i="1"/>
  <c r="AW75" i="1"/>
  <c r="AW88" i="1"/>
  <c r="AW86" i="1"/>
  <c r="AW84" i="1"/>
  <c r="AW83" i="1"/>
  <c r="AW93" i="1"/>
  <c r="AW89" i="1"/>
  <c r="AW87" i="1"/>
  <c r="AW85" i="1"/>
  <c r="AW81" i="1"/>
  <c r="AW77" i="1"/>
  <c r="E86" i="1"/>
  <c r="BR86" i="1" s="1"/>
  <c r="BS86" i="1" s="1"/>
  <c r="E84" i="1"/>
  <c r="BR84" i="1" s="1"/>
  <c r="BS84" i="1" s="1"/>
  <c r="E82" i="1"/>
  <c r="BR82" i="1" s="1"/>
  <c r="BS82" i="1" s="1"/>
  <c r="E80" i="1"/>
  <c r="E94" i="1"/>
  <c r="BR94" i="1" s="1"/>
  <c r="BS94" i="1" s="1"/>
  <c r="E78" i="1"/>
  <c r="E92" i="1"/>
  <c r="BR92" i="1" s="1"/>
  <c r="BS92" i="1" s="1"/>
  <c r="E76" i="1"/>
  <c r="E90" i="1"/>
  <c r="BR90" i="1" s="1"/>
  <c r="BS90" i="1" s="1"/>
  <c r="E75" i="1"/>
  <c r="E88" i="1"/>
  <c r="BR88" i="1" s="1"/>
  <c r="BS88" i="1" s="1"/>
  <c r="E87" i="1"/>
  <c r="BR87" i="1" s="1"/>
  <c r="BS87" i="1" s="1"/>
  <c r="E93" i="1"/>
  <c r="BR93" i="1" s="1"/>
  <c r="BS93" i="1" s="1"/>
  <c r="E91" i="1"/>
  <c r="BR91" i="1" s="1"/>
  <c r="BS91" i="1" s="1"/>
  <c r="E89" i="1"/>
  <c r="BR89" i="1" s="1"/>
  <c r="BS89" i="1" s="1"/>
  <c r="E85" i="1"/>
  <c r="BR85" i="1" s="1"/>
  <c r="BS85" i="1" s="1"/>
  <c r="E83" i="1"/>
  <c r="BR83" i="1" s="1"/>
  <c r="BS83" i="1" s="1"/>
  <c r="E77" i="1"/>
  <c r="E81" i="1"/>
  <c r="BR81" i="1" s="1"/>
  <c r="BS81" i="1" s="1"/>
  <c r="E79" i="1"/>
  <c r="AJ83" i="1"/>
  <c r="AJ81" i="1"/>
  <c r="AJ80" i="1"/>
  <c r="AJ79" i="1"/>
  <c r="AJ93" i="1"/>
  <c r="AJ77" i="1"/>
  <c r="AJ92" i="1"/>
  <c r="AJ76" i="1"/>
  <c r="AJ91" i="1"/>
  <c r="AJ89" i="1"/>
  <c r="AJ87" i="1"/>
  <c r="AJ85" i="1"/>
  <c r="AJ84" i="1"/>
  <c r="AJ94" i="1"/>
  <c r="AJ86" i="1"/>
  <c r="AJ90" i="1"/>
  <c r="AJ88" i="1"/>
  <c r="AJ82" i="1"/>
  <c r="AJ78" i="1"/>
  <c r="AJ75" i="1"/>
  <c r="X37" i="1" a="1"/>
  <c r="N40" i="1" a="1"/>
  <c r="B38" i="1" a="1"/>
  <c r="R39" i="1" a="1"/>
  <c r="C40" i="1" a="1"/>
  <c r="H39" i="1" a="1"/>
  <c r="H40" i="1" a="1"/>
  <c r="L38" i="1" a="1"/>
  <c r="K35" i="1"/>
  <c r="B35" i="1"/>
  <c r="Z35" i="1"/>
  <c r="H35" i="1"/>
  <c r="Q35" i="1"/>
  <c r="L39" i="1" a="1"/>
  <c r="B39" i="1" a="1"/>
  <c r="I38" i="1" a="1"/>
  <c r="O39" i="1" a="1"/>
  <c r="W35" i="1"/>
  <c r="E35" i="1"/>
  <c r="Z36" i="1" a="1"/>
  <c r="Q36" i="1" a="1"/>
  <c r="R40" i="1" a="1"/>
  <c r="I39" i="1" a="1"/>
  <c r="K39" i="1" a="1"/>
  <c r="W36" i="1" a="1"/>
  <c r="F38" i="1" a="1"/>
  <c r="I40" i="1" a="1"/>
  <c r="E39" i="1" a="1"/>
  <c r="K36" i="1" a="1"/>
  <c r="Q38" i="1" a="1"/>
  <c r="L40" i="1" a="1"/>
  <c r="F39" i="1" a="1"/>
  <c r="B36" i="1" a="1"/>
  <c r="C38" i="1" a="1"/>
  <c r="N38" i="1" a="1"/>
  <c r="H36" i="1" a="1"/>
  <c r="Q40" i="1" a="1"/>
  <c r="O38" i="1" a="1"/>
  <c r="N35" i="1"/>
  <c r="K38" i="1" a="1"/>
  <c r="F40" i="1" a="1"/>
  <c r="C39" i="1" a="1"/>
  <c r="Q39" i="1" a="1"/>
  <c r="AD37" i="1" a="1"/>
  <c r="K40" i="1" a="1"/>
  <c r="O40" i="1" a="1"/>
  <c r="AC35" i="1"/>
  <c r="N39" i="1" a="1"/>
  <c r="AA37" i="1" a="1"/>
  <c r="H38" i="1" a="1"/>
  <c r="T36" i="1" a="1"/>
  <c r="AC36" i="1" a="1"/>
  <c r="E40" i="1" a="1"/>
  <c r="E36" i="1" a="1"/>
  <c r="E38" i="1" a="1"/>
  <c r="T35" i="1"/>
  <c r="R38" i="1" a="1"/>
  <c r="U37" i="1" a="1"/>
  <c r="B40" i="1" a="1"/>
  <c r="N36" i="1" a="1"/>
  <c r="N36" i="1" l="1"/>
  <c r="B40" i="1"/>
  <c r="U37" i="1"/>
  <c r="R38" i="1"/>
  <c r="R37" i="1" s="1"/>
  <c r="E38" i="1"/>
  <c r="E36" i="1"/>
  <c r="E40" i="1"/>
  <c r="AC36" i="1"/>
  <c r="T36" i="1"/>
  <c r="H38" i="1"/>
  <c r="AA37" i="1"/>
  <c r="N39" i="1"/>
  <c r="O40" i="1"/>
  <c r="K40" i="1"/>
  <c r="AD37" i="1"/>
  <c r="Q39" i="1"/>
  <c r="C39" i="1"/>
  <c r="F40" i="1"/>
  <c r="K38" i="1"/>
  <c r="O38" i="1"/>
  <c r="O37" i="1" s="1"/>
  <c r="Q40" i="1"/>
  <c r="H36" i="1"/>
  <c r="N38" i="1"/>
  <c r="C38" i="1"/>
  <c r="C37" i="1" s="1"/>
  <c r="B36" i="1"/>
  <c r="F39" i="1"/>
  <c r="L40" i="1"/>
  <c r="Q38" i="1"/>
  <c r="K36" i="1"/>
  <c r="E39" i="1"/>
  <c r="I40" i="1"/>
  <c r="F38" i="1"/>
  <c r="F37" i="1" s="1"/>
  <c r="W36" i="1"/>
  <c r="K39" i="1"/>
  <c r="I39" i="1"/>
  <c r="R40" i="1"/>
  <c r="Q36" i="1"/>
  <c r="Z36" i="1"/>
  <c r="O39" i="1"/>
  <c r="I38" i="1"/>
  <c r="I37" i="1" s="1"/>
  <c r="B39" i="1"/>
  <c r="L39" i="1"/>
  <c r="B7" i="1"/>
  <c r="L38" i="1"/>
  <c r="L37" i="1" s="1"/>
  <c r="H40" i="1"/>
  <c r="H39" i="1"/>
  <c r="C40" i="1"/>
  <c r="R39" i="1"/>
  <c r="B38" i="1"/>
  <c r="N40" i="1"/>
  <c r="X37" i="1"/>
  <c r="K76" i="1"/>
  <c r="AA47" i="1"/>
  <c r="AA45" i="1"/>
  <c r="AA43" i="1"/>
  <c r="AA42" i="1"/>
  <c r="AA46" i="1"/>
  <c r="AA44" i="1"/>
  <c r="K77" i="1"/>
  <c r="BP79" i="1"/>
  <c r="BQ79" i="1" s="1"/>
  <c r="BP76" i="1"/>
  <c r="BQ76" i="1" s="1"/>
  <c r="K78" i="1"/>
  <c r="U42" i="1" a="1"/>
  <c r="BR79" i="1"/>
  <c r="BS79" i="1" s="1"/>
  <c r="X42" i="1" a="1"/>
  <c r="K85" i="1"/>
  <c r="K79" i="1"/>
  <c r="AD42" i="1" a="1"/>
  <c r="BP78" i="1"/>
  <c r="K87" i="1"/>
  <c r="BQ87" i="1" s="1"/>
  <c r="K80" i="1"/>
  <c r="BP77" i="1"/>
  <c r="K89" i="1"/>
  <c r="K81" i="1"/>
  <c r="BQ81" i="1" s="1"/>
  <c r="BP80" i="1"/>
  <c r="BQ80" i="1" s="1"/>
  <c r="K83" i="1"/>
  <c r="BQ83" i="1" s="1"/>
  <c r="K82" i="1"/>
  <c r="BQ82" i="1" s="1"/>
  <c r="BR76" i="1"/>
  <c r="BS76" i="1" s="1"/>
  <c r="K84" i="1"/>
  <c r="BQ84" i="1" s="1"/>
  <c r="K86" i="1"/>
  <c r="BR80" i="1"/>
  <c r="BS80" i="1" s="1"/>
  <c r="BR77" i="1"/>
  <c r="BS77" i="1" s="1"/>
  <c r="BR75" i="1"/>
  <c r="BS75" i="1" s="1"/>
  <c r="BR78" i="1"/>
  <c r="BS78" i="1" s="1"/>
  <c r="BQ85" i="1"/>
  <c r="K88" i="1"/>
  <c r="BP75" i="1"/>
  <c r="BQ86" i="1"/>
  <c r="K75" i="1"/>
  <c r="C16" i="1"/>
  <c r="N48" i="1" a="1"/>
  <c r="Q48" i="1" a="1"/>
  <c r="E48" i="1" a="1"/>
  <c r="B48" i="1" a="1"/>
  <c r="H48" i="1" a="1"/>
  <c r="K48" i="1" a="1"/>
  <c r="K48" i="1" l="1"/>
  <c r="H48" i="1"/>
  <c r="B48" i="1"/>
  <c r="E48" i="1"/>
  <c r="Q48" i="1"/>
  <c r="N48" i="1"/>
  <c r="BQ78" i="1"/>
  <c r="BQ77" i="1"/>
  <c r="AD44" i="1"/>
  <c r="AD46" i="1"/>
  <c r="AD42" i="1"/>
  <c r="AD47" i="1"/>
  <c r="AD45" i="1"/>
  <c r="AD43" i="1"/>
  <c r="X46" i="1"/>
  <c r="X44" i="1"/>
  <c r="X45" i="1"/>
  <c r="X47" i="1"/>
  <c r="X43" i="1"/>
  <c r="X42" i="1"/>
  <c r="BQ75" i="1"/>
  <c r="U47" i="1"/>
  <c r="U45" i="1"/>
  <c r="U43" i="1"/>
  <c r="U42" i="1"/>
  <c r="U44" i="1"/>
  <c r="U46" i="1"/>
  <c r="C42" i="1" a="1"/>
  <c r="C44" i="1"/>
  <c r="C46" i="1"/>
  <c r="C45" i="1"/>
  <c r="C47" i="1"/>
  <c r="C42" i="1"/>
  <c r="C43" i="1"/>
  <c r="F42" i="1" a="1"/>
  <c r="F45" i="1"/>
  <c r="F47" i="1"/>
  <c r="F42" i="1"/>
  <c r="F43" i="1"/>
  <c r="F44" i="1"/>
  <c r="F46" i="1"/>
  <c r="I42" i="1" a="1"/>
  <c r="I44" i="1"/>
  <c r="I46" i="1"/>
  <c r="I47" i="1"/>
  <c r="I42" i="1"/>
  <c r="I43" i="1"/>
  <c r="I45" i="1"/>
  <c r="L42" i="1" a="1"/>
  <c r="L43" i="1"/>
  <c r="L42" i="1"/>
  <c r="L45" i="1"/>
  <c r="L47" i="1"/>
  <c r="L44" i="1"/>
  <c r="L46" i="1"/>
  <c r="O42" i="1" a="1"/>
  <c r="O46" i="1"/>
  <c r="O44" i="1"/>
  <c r="O42" i="1"/>
  <c r="O43" i="1"/>
  <c r="O45" i="1"/>
  <c r="O47" i="1"/>
  <c r="R42" i="1" a="1"/>
  <c r="R45" i="1"/>
  <c r="R42" i="1"/>
  <c r="R43" i="1"/>
  <c r="R47" i="1"/>
  <c r="R44" i="1"/>
  <c r="R46" i="1"/>
</calcChain>
</file>

<file path=xl/sharedStrings.xml><?xml version="1.0" encoding="utf-8"?>
<sst xmlns="http://schemas.openxmlformats.org/spreadsheetml/2006/main" count="38348" uniqueCount="5307">
  <si>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</si>
  <si>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</si>
  <si>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</si>
  <si>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</si>
  <si>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</si>
  <si>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</si>
  <si>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</si>
  <si>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</si>
  <si>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</si>
  <si>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</si>
  <si>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</si>
  <si>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</si>
  <si>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</si>
  <si>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</si>
  <si>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</si>
  <si>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</si>
  <si>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</si>
  <si>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</si>
  <si>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</si>
  <si>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</si>
  <si>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</si>
  <si>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</si>
  <si>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</si>
  <si>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</si>
  <si>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</si>
  <si>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</si>
  <si>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</si>
  <si>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</si>
  <si>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</si>
  <si>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</si>
  <si>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</si>
  <si>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</si>
  <si>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</si>
  <si>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</si>
  <si>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</si>
  <si>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</si>
  <si>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</si>
  <si>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</si>
  <si>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</si>
  <si>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</si>
  <si>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</si>
  <si>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</si>
  <si>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</si>
  <si>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</si>
  <si>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</si>
  <si>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</si>
  <si>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</si>
  <si>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</si>
  <si>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</si>
  <si>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</si>
  <si>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</si>
  <si>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</si>
  <si>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</si>
  <si>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</si>
  <si>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</si>
  <si>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</si>
  <si>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</si>
  <si>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</si>
  <si>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</si>
  <si>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</si>
  <si>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</si>
  <si>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</si>
  <si>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</si>
  <si>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</si>
  <si>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</si>
  <si>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</si>
  <si>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</si>
  <si>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</si>
  <si>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</si>
  <si>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</si>
  <si>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</si>
  <si>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</si>
  <si>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</si>
  <si>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</si>
  <si>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</si>
  <si>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</si>
  <si>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</si>
  <si>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</si>
  <si>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</si>
  <si>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</si>
  <si>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</si>
  <si>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</si>
  <si>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</si>
  <si>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</si>
  <si>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</si>
  <si>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</si>
  <si>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</si>
  <si>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</si>
  <si>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</si>
  <si>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</si>
  <si>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</si>
  <si>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</si>
  <si>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</si>
  <si>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</si>
  <si>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</si>
  <si>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</si>
  <si>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</si>
  <si>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</si>
  <si>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</si>
  <si>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</si>
  <si>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</si>
  <si>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</si>
  <si>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</si>
  <si>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</si>
  <si>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</si>
  <si>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</si>
  <si>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</si>
  <si>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</si>
  <si>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</si>
  <si>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</si>
  <si>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</si>
  <si>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</si>
  <si>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</si>
  <si>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</si>
  <si>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</si>
  <si>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</si>
  <si>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</si>
  <si>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</si>
  <si>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</si>
  <si>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</si>
  <si>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</si>
  <si>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</si>
  <si>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</si>
  <si>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</si>
  <si>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</si>
  <si>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</si>
  <si>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</si>
  <si>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</si>
  <si>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</si>
  <si>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</si>
  <si>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</si>
  <si>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</si>
  <si>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</si>
  <si>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</si>
  <si>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</si>
  <si>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</si>
  <si>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</si>
  <si>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</si>
  <si>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</si>
  <si>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</si>
  <si>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</si>
  <si>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</si>
  <si>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</si>
  <si>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</si>
  <si>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</si>
  <si>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</si>
  <si>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</si>
  <si>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</si>
  <si>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</si>
  <si>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</si>
  <si>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</si>
  <si>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</si>
  <si>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</si>
  <si>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</si>
  <si>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</si>
  <si>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</si>
  <si>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</si>
  <si>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</si>
  <si>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</si>
  <si>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</si>
  <si>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</si>
  <si>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</si>
  <si>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</si>
  <si>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</si>
  <si>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2/23/22 11:26</t>
  </si>
  <si>
    <t>2/23/22 11:28</t>
  </si>
  <si>
    <t>171.66.12.13</t>
  </si>
  <si>
    <t>R_ymzL9IRBPKuHQLT</t>
  </si>
  <si>
    <t>Wester</t>
  </si>
  <si>
    <t>C</t>
  </si>
  <si>
    <t>cwester@stanford.edu</t>
  </si>
  <si>
    <t>email</t>
  </si>
  <si>
    <t>EN</t>
  </si>
  <si>
    <t>Ski</t>
  </si>
  <si>
    <t>Unisex (sometimes called Men's skis)</t>
  </si>
  <si>
    <t>Detractor</t>
  </si>
  <si>
    <t>Yes</t>
  </si>
  <si>
    <t>Show me everything (default)</t>
  </si>
  <si>
    <t>_x000D_
Abstract,_x000D_
Patterned</t>
  </si>
  <si>
    <t>Collin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</si>
  <si>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</si>
  <si>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</si>
  <si>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</si>
  <si>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</si>
  <si>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</si>
  <si>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</si>
  <si>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</si>
  <si>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</si>
  <si>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</si>
  <si>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</si>
  <si>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</si>
  <si>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</si>
  <si>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</si>
  <si>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</si>
  <si>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</si>
  <si>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</si>
  <si>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</si>
  <si>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</si>
  <si>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</si>
  <si>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</si>
  <si>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</si>
  <si>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</si>
  <si>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</si>
  <si>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</si>
  <si>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</si>
  <si>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</si>
  <si>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</si>
  <si>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</si>
  <si>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</si>
  <si>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</si>
  <si>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</si>
  <si>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</si>
  <si>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</si>
  <si>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</si>
  <si>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</si>
  <si>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</si>
  <si>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</si>
  <si>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</si>
  <si>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</si>
  <si>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21/22</t>
  </si>
  <si>
    <t>22/23</t>
  </si>
  <si>
    <t>Unisex</t>
  </si>
  <si>
    <t xml:space="preserve"> Unisex</t>
  </si>
  <si>
    <t>Technical specifications</t>
  </si>
  <si>
    <t>Min (cm)</t>
  </si>
  <si>
    <t>Max (cm)</t>
  </si>
  <si>
    <t>Min (%)</t>
  </si>
  <si>
    <t>Max (%)</t>
  </si>
  <si>
    <t>Length</t>
  </si>
  <si>
    <t>Underfoot width</t>
  </si>
  <si>
    <t>Tail height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</si>
  <si>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</si>
  <si>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</si>
  <si>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</si>
  <si>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</si>
  <si>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</si>
  <si>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</si>
  <si>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</si>
  <si>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</si>
  <si>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</si>
  <si>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</si>
  <si>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</si>
  <si>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</si>
  <si>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</si>
  <si>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</si>
  <si>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</si>
  <si>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</si>
  <si>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</si>
  <si>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</si>
  <si>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</si>
  <si>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</si>
  <si>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</si>
  <si>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</si>
  <si>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</si>
  <si>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</si>
  <si>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</si>
  <si>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</si>
  <si>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</si>
  <si>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</si>
  <si>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</si>
  <si>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</si>
  <si>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</si>
  <si>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</si>
  <si>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</si>
  <si>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</si>
  <si>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</si>
  <si>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</si>
  <si>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</si>
  <si>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</si>
  <si>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</si>
  <si>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</si>
  <si>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</si>
  <si>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</si>
  <si>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</si>
  <si>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</si>
  <si>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</si>
  <si>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</si>
  <si>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</si>
  <si>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</si>
  <si>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</si>
  <si>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</si>
  <si>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</si>
  <si>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</si>
  <si>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</si>
  <si>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</si>
  <si>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</si>
  <si>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</si>
  <si>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</si>
  <si>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</si>
  <si>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</si>
  <si>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</si>
  <si>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</si>
  <si>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</si>
  <si>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</si>
  <si>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</si>
  <si>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</si>
  <si>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</si>
  <si>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</si>
  <si>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Width</t>
  </si>
  <si>
    <t>Percentiles</t>
  </si>
  <si>
    <t>Statistical analysis</t>
  </si>
  <si>
    <t xml:space="preserve"> Powder</t>
  </si>
  <si>
    <t xml:space="preserve"> Touring</t>
  </si>
  <si>
    <t xml:space="preserve"> Freeski</t>
  </si>
  <si>
    <t xml:space="preserve"> Big Mountain</t>
  </si>
  <si>
    <t xml:space="preserve"> Resort Freeride</t>
  </si>
  <si>
    <t xml:space="preserve"> On-Piste All-Mountain</t>
  </si>
  <si>
    <t xml:space="preserve"> On-Piste Carving</t>
  </si>
  <si>
    <t xml:space="preserve"> Other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</si>
  <si>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</si>
  <si>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</si>
  <si>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</si>
  <si>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</si>
  <si>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</si>
  <si>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</si>
  <si>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</si>
  <si>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</si>
  <si>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</si>
  <si>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</si>
  <si>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Camber</t>
  </si>
  <si>
    <t>Tip rocker</t>
  </si>
  <si>
    <t>Tail rocker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</si>
  <si>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</si>
  <si>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</si>
  <si>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</si>
  <si>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</si>
  <si>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</si>
  <si>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</si>
  <si>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</si>
  <si>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</si>
  <si>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</si>
  <si>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</si>
  <si>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</si>
  <si>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</si>
  <si>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</si>
  <si>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</si>
  <si>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</si>
  <si>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</si>
  <si>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</si>
  <si>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</si>
  <si>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</si>
  <si>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</si>
  <si>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</si>
  <si>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Buying factors</t>
  </si>
  <si>
    <t>Cost (also cost/MSRP)</t>
  </si>
  <si>
    <t>Cost input</t>
  </si>
  <si>
    <t>Online cost</t>
  </si>
  <si>
    <t>Design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</si>
  <si>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</si>
  <si>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</si>
  <si>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</si>
  <si>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</si>
  <si>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</si>
  <si>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</si>
  <si>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</si>
  <si>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</si>
  <si>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</si>
  <si>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</si>
  <si>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</si>
  <si>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</si>
  <si>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</si>
  <si>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</si>
  <si>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</si>
  <si>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</si>
  <si>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</si>
  <si>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</si>
  <si>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</si>
  <si>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</si>
  <si>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Required parameters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</si>
  <si>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</si>
  <si>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</si>
  <si>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</si>
  <si>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</si>
  <si>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</si>
  <si>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Mass</t>
  </si>
  <si>
    <t>Running length</t>
  </si>
  <si>
    <t>Turn radius</t>
  </si>
  <si>
    <t>Bending stiffness</t>
  </si>
  <si>
    <t>Torsional rigidity</t>
  </si>
  <si>
    <t>Waist width</t>
  </si>
  <si>
    <t>Data</t>
  </si>
  <si>
    <t>Nominal Length (cm)2</t>
  </si>
  <si>
    <t>Category</t>
  </si>
  <si>
    <t>Column3</t>
  </si>
  <si>
    <t>Column4</t>
  </si>
  <si>
    <t>Column5</t>
  </si>
  <si>
    <t xml:space="preserve"> DPS</t>
  </si>
  <si>
    <t>Pagoda Tour 100 RP</t>
  </si>
  <si>
    <t xml:space="preserve"> Ultralight Touring</t>
  </si>
  <si>
    <t>Pagoda Tour 106 W</t>
  </si>
  <si>
    <t xml:space="preserve"> Women's</t>
  </si>
  <si>
    <t>Pagoda Tour 112 W</t>
  </si>
  <si>
    <t>Pagoda Tour 90</t>
  </si>
  <si>
    <t>Pagoda Tour 94</t>
  </si>
  <si>
    <t>4FRNT</t>
  </si>
  <si>
    <t xml:space="preserve"> Devastator</t>
  </si>
  <si>
    <t xml:space="preserve"> Hoji</t>
  </si>
  <si>
    <t xml:space="preserve"> Hoji CC</t>
  </si>
  <si>
    <t xml:space="preserve"> Inthayne</t>
  </si>
  <si>
    <t>MSP 107</t>
  </si>
  <si>
    <t>MSP 99</t>
  </si>
  <si>
    <t xml:space="preserve"> MSP CC</t>
  </si>
  <si>
    <t xml:space="preserve"> Raven</t>
  </si>
  <si>
    <t xml:space="preserve"> Renegade</t>
  </si>
  <si>
    <t xml:space="preserve"> Switch</t>
  </si>
  <si>
    <t xml:space="preserve"> Armada</t>
  </si>
  <si>
    <t>ARV 106</t>
  </si>
  <si>
    <t>ARV 116 JJ UL</t>
  </si>
  <si>
    <t>ARV 84</t>
  </si>
  <si>
    <t>ARV 86</t>
  </si>
  <si>
    <t>ARV 96</t>
  </si>
  <si>
    <t>ARW 106 UL</t>
  </si>
  <si>
    <t>ARW 84</t>
  </si>
  <si>
    <t>ARW 86</t>
  </si>
  <si>
    <t>ARW 96</t>
  </si>
  <si>
    <t xml:space="preserve"> Bdog</t>
  </si>
  <si>
    <t xml:space="preserve"> Bdog Edgeless</t>
  </si>
  <si>
    <t>Declivity 102 Ti</t>
  </si>
  <si>
    <t>Declivity 108 Ti</t>
  </si>
  <si>
    <t>Declivity 82 Ti</t>
  </si>
  <si>
    <t>Declivity 88 Ca</t>
  </si>
  <si>
    <t>Declivity 92 Ti</t>
  </si>
  <si>
    <t xml:space="preserve"> Edollo</t>
  </si>
  <si>
    <t xml:space="preserve"> Magic J</t>
  </si>
  <si>
    <t>Reliance 102 Ti</t>
  </si>
  <si>
    <t>Reliance 82 Ti</t>
  </si>
  <si>
    <t>Reliance 88 Ca</t>
  </si>
  <si>
    <t>Reliance 92 Ti</t>
  </si>
  <si>
    <t xml:space="preserve"> Stranger</t>
  </si>
  <si>
    <t xml:space="preserve"> Tantrum</t>
  </si>
  <si>
    <t xml:space="preserve"> Junior</t>
  </si>
  <si>
    <t>Trace 108</t>
  </si>
  <si>
    <t>Trace 88</t>
  </si>
  <si>
    <t>Trace 98</t>
  </si>
  <si>
    <t>Tracer 108</t>
  </si>
  <si>
    <t>Tracer 88</t>
  </si>
  <si>
    <t>Tracer 98</t>
  </si>
  <si>
    <t xml:space="preserve"> Whitewalker</t>
  </si>
  <si>
    <t xml:space="preserve"> Atomic</t>
  </si>
  <si>
    <t>Backland 100</t>
  </si>
  <si>
    <t>Backland 107</t>
  </si>
  <si>
    <t>Backland 107 W</t>
  </si>
  <si>
    <t>Backland 86 SL</t>
  </si>
  <si>
    <t>Backland 95</t>
  </si>
  <si>
    <t>Backland 98 W</t>
  </si>
  <si>
    <t>Bent Chetler 100</t>
  </si>
  <si>
    <t>Bent Chetler 120</t>
  </si>
  <si>
    <t xml:space="preserve"> Bent Chetler JR</t>
  </si>
  <si>
    <t>Cloud C11 WB</t>
  </si>
  <si>
    <t>Cloud C12 Servo</t>
  </si>
  <si>
    <t>Cloud C9</t>
  </si>
  <si>
    <t>Maven 86</t>
  </si>
  <si>
    <t>Maven 86 C</t>
  </si>
  <si>
    <t>Maven 93 C</t>
  </si>
  <si>
    <t>Maverick 100 Ti</t>
  </si>
  <si>
    <t>Maverick 83</t>
  </si>
  <si>
    <t>Maverick 86 C</t>
  </si>
  <si>
    <t>Maverick 88 Ti</t>
  </si>
  <si>
    <t>Maverick 95 Ti</t>
  </si>
  <si>
    <t>Redster S7</t>
  </si>
  <si>
    <t>Redster S9 Revo</t>
  </si>
  <si>
    <t>Redster S9 Servo</t>
  </si>
  <si>
    <t>Redster X5</t>
  </si>
  <si>
    <t>Redster X7 WB</t>
  </si>
  <si>
    <t>Redster X9 WB Revo</t>
  </si>
  <si>
    <t>Vantage 75</t>
  </si>
  <si>
    <t>Vantage 75 C</t>
  </si>
  <si>
    <t xml:space="preserve"> None</t>
  </si>
  <si>
    <t>Vantage 75 C W</t>
  </si>
  <si>
    <t>Vantage 79 Ti</t>
  </si>
  <si>
    <t>Vantage 82 Ti</t>
  </si>
  <si>
    <t xml:space="preserve"> Black Crows</t>
  </si>
  <si>
    <t xml:space="preserve"> Anima</t>
  </si>
  <si>
    <t xml:space="preserve"> Atris</t>
  </si>
  <si>
    <t xml:space="preserve"> Atris Birdie</t>
  </si>
  <si>
    <t xml:space="preserve"> Camox</t>
  </si>
  <si>
    <t xml:space="preserve"> Camox Birdie</t>
  </si>
  <si>
    <t xml:space="preserve"> Camox Freebird</t>
  </si>
  <si>
    <t xml:space="preserve"> Captis</t>
  </si>
  <si>
    <t xml:space="preserve"> Corvus</t>
  </si>
  <si>
    <t xml:space="preserve"> Corvus Freebird</t>
  </si>
  <si>
    <t xml:space="preserve"> Divus</t>
  </si>
  <si>
    <t xml:space="preserve"> Ferox Freebird</t>
  </si>
  <si>
    <t xml:space="preserve"> Justis</t>
  </si>
  <si>
    <t xml:space="preserve"> Mirus Cor</t>
  </si>
  <si>
    <t xml:space="preserve"> Navis Freebird</t>
  </si>
  <si>
    <t xml:space="preserve"> Nocta</t>
  </si>
  <si>
    <t xml:space="preserve"> Orb</t>
  </si>
  <si>
    <t xml:space="preserve"> Orb Freebird</t>
  </si>
  <si>
    <t xml:space="preserve"> Serpo</t>
  </si>
  <si>
    <t xml:space="preserve"> Black Diamond</t>
  </si>
  <si>
    <t>Impulse 104</t>
  </si>
  <si>
    <t>Impulse 98</t>
  </si>
  <si>
    <t xml:space="preserve"> Blizzard</t>
  </si>
  <si>
    <t>Black Pearl 82</t>
  </si>
  <si>
    <t>Black Pearl 88</t>
  </si>
  <si>
    <t>Black Pearl 97</t>
  </si>
  <si>
    <t>Bonafide 97</t>
  </si>
  <si>
    <t>Brahma 82</t>
  </si>
  <si>
    <t>Brahma 88</t>
  </si>
  <si>
    <t>Cochise 106</t>
  </si>
  <si>
    <t xml:space="preserve"> HRC</t>
  </si>
  <si>
    <t>Phoenix 7.2</t>
  </si>
  <si>
    <t>Phoenix S R13 Ti</t>
  </si>
  <si>
    <t>Rustler 10</t>
  </si>
  <si>
    <t>Rustler 11</t>
  </si>
  <si>
    <t>Rustler 9</t>
  </si>
  <si>
    <t>Sheeva 10</t>
  </si>
  <si>
    <t>Sheeva 11</t>
  </si>
  <si>
    <t>Sheeva 9</t>
  </si>
  <si>
    <t xml:space="preserve"> Spur</t>
  </si>
  <si>
    <t xml:space="preserve"> SRC</t>
  </si>
  <si>
    <t>Thunderbird R13</t>
  </si>
  <si>
    <t>Thunderbird R15 WB</t>
  </si>
  <si>
    <t xml:space="preserve"> Thunderbird Sport Ti</t>
  </si>
  <si>
    <t>Zero G 105</t>
  </si>
  <si>
    <t>Zero G 85</t>
  </si>
  <si>
    <t>Zero G 95</t>
  </si>
  <si>
    <t>Foundation 103 Koala</t>
  </si>
  <si>
    <t>Pagoda 100 RP</t>
  </si>
  <si>
    <t>Pagoda 106 C2</t>
  </si>
  <si>
    <t>Pagoda 112 RP</t>
  </si>
  <si>
    <t>Pagoda Piste 100 C2</t>
  </si>
  <si>
    <t>Pagoda Piste 90 RP</t>
  </si>
  <si>
    <t>Pagoda Tour 112 RP</t>
  </si>
  <si>
    <t xml:space="preserve"> Dynafit</t>
  </si>
  <si>
    <t>Beast 108</t>
  </si>
  <si>
    <t>Beast 98</t>
  </si>
  <si>
    <t>Blacklight 80</t>
  </si>
  <si>
    <t>Blacklight 88</t>
  </si>
  <si>
    <t>Blacklight 88 W</t>
  </si>
  <si>
    <t>Blacklight 95</t>
  </si>
  <si>
    <t xml:space="preserve"> Seven Summits</t>
  </si>
  <si>
    <t xml:space="preserve"> Dynastar</t>
  </si>
  <si>
    <t>E Lite 7</t>
  </si>
  <si>
    <t>M-Free 108</t>
  </si>
  <si>
    <t>M-Free 118</t>
  </si>
  <si>
    <t>M-Free 99</t>
  </si>
  <si>
    <t>M-Menace 90</t>
  </si>
  <si>
    <t>M-Pro 84</t>
  </si>
  <si>
    <t>M-Pro 84 W</t>
  </si>
  <si>
    <t>M-Pro 90</t>
  </si>
  <si>
    <t>M-Pro 90 W</t>
  </si>
  <si>
    <t>M-Pro 99</t>
  </si>
  <si>
    <t>M-Pro 99 W</t>
  </si>
  <si>
    <t xml:space="preserve"> M-Pro Pro Rider</t>
  </si>
  <si>
    <t>M-Tour 87 Ca</t>
  </si>
  <si>
    <t>M-Tour 99</t>
  </si>
  <si>
    <t>Speed 563</t>
  </si>
  <si>
    <t>Speed 763</t>
  </si>
  <si>
    <t xml:space="preserve"> Elan</t>
  </si>
  <si>
    <t xml:space="preserve"> Ace SLX</t>
  </si>
  <si>
    <t xml:space="preserve"> Ace Speed Magic</t>
  </si>
  <si>
    <t>Amphibio 14 Ti</t>
  </si>
  <si>
    <t xml:space="preserve"> Amphibio STI</t>
  </si>
  <si>
    <t xml:space="preserve"> Element</t>
  </si>
  <si>
    <t xml:space="preserve"> Element W</t>
  </si>
  <si>
    <t>Insomnia 12 C</t>
  </si>
  <si>
    <t>Insomnia 14 Ti</t>
  </si>
  <si>
    <t>Insomnia 16 Ti</t>
  </si>
  <si>
    <t>Ripstick 102 W</t>
  </si>
  <si>
    <t>Ripstick 106</t>
  </si>
  <si>
    <t>Ripstick 106 Black Edition</t>
  </si>
  <si>
    <t>Ripstick 116</t>
  </si>
  <si>
    <t>Ripstick 88</t>
  </si>
  <si>
    <t>Ripstick 88 W</t>
  </si>
  <si>
    <t>Ripstick 94 W</t>
  </si>
  <si>
    <t>Ripstick 96</t>
  </si>
  <si>
    <t>Ripstick 96 Black Edition</t>
  </si>
  <si>
    <t xml:space="preserve"> Snow Black</t>
  </si>
  <si>
    <t xml:space="preserve"> Voyager</t>
  </si>
  <si>
    <t>Wildcat 76</t>
  </si>
  <si>
    <t>Wildcat 82 C</t>
  </si>
  <si>
    <t>Wildcat 82 CX</t>
  </si>
  <si>
    <t>Wingman 78 Ti</t>
  </si>
  <si>
    <t>Wingman 82 CTi</t>
  </si>
  <si>
    <t>Wingman 82 Ti</t>
  </si>
  <si>
    <t>Wingman 86 CTi</t>
  </si>
  <si>
    <t>Wingman 86 Ti</t>
  </si>
  <si>
    <t xml:space="preserve"> Faction</t>
  </si>
  <si>
    <t>Agent 1.0 X</t>
  </si>
  <si>
    <t>Agent 2.0</t>
  </si>
  <si>
    <t>Agent 2.0 X</t>
  </si>
  <si>
    <t>Agent 3.0</t>
  </si>
  <si>
    <t>Agent 3.0 X</t>
  </si>
  <si>
    <t>Agent 4.0</t>
  </si>
  <si>
    <t>CT 1.0 Jr</t>
  </si>
  <si>
    <t>CT 2.0</t>
  </si>
  <si>
    <t>CT 2.0 Jr</t>
  </si>
  <si>
    <t>CT 3.0</t>
  </si>
  <si>
    <t>Dictator 1.0</t>
  </si>
  <si>
    <t>Dictator 1.0 X</t>
  </si>
  <si>
    <t>Dictator 2.0</t>
  </si>
  <si>
    <t>Dictator 2.0 X</t>
  </si>
  <si>
    <t>Dictator 3.0</t>
  </si>
  <si>
    <t>Dictator FG 1.0</t>
  </si>
  <si>
    <t>Dictator FG 2.0</t>
  </si>
  <si>
    <t xml:space="preserve"> La Machine</t>
  </si>
  <si>
    <t>Prodigy 0.0</t>
  </si>
  <si>
    <t>Prodigy 0.0 X</t>
  </si>
  <si>
    <t>Prodigy 1.0</t>
  </si>
  <si>
    <t>Prodigy 1.0 Jr</t>
  </si>
  <si>
    <t>Prodigy 1.0 X</t>
  </si>
  <si>
    <t>Prodigy 2.0</t>
  </si>
  <si>
    <t>Prodigy 2.0 Jr</t>
  </si>
  <si>
    <t>Prodigy 3.0</t>
  </si>
  <si>
    <t xml:space="preserve"> Ferreol</t>
  </si>
  <si>
    <t>Explo 96</t>
  </si>
  <si>
    <t>Pionnier 104</t>
  </si>
  <si>
    <t>Zigzag 92</t>
  </si>
  <si>
    <t xml:space="preserve"> Fischer</t>
  </si>
  <si>
    <t>Hannibal 106</t>
  </si>
  <si>
    <t>Hannibal 96</t>
  </si>
  <si>
    <t xml:space="preserve"> Nightstick Team</t>
  </si>
  <si>
    <t>Ranger 102 FR</t>
  </si>
  <si>
    <t>Ranger 102 FR W</t>
  </si>
  <si>
    <t>Ranger 115 FR Big Stix</t>
  </si>
  <si>
    <t>Ranger 90 FR</t>
  </si>
  <si>
    <t>Ranger 92 Ti</t>
  </si>
  <si>
    <t>Ranger 92 Ti W</t>
  </si>
  <si>
    <t>Ranger 94 FR</t>
  </si>
  <si>
    <t>Ranger 94 FR W</t>
  </si>
  <si>
    <t>Ranger 99 Ti</t>
  </si>
  <si>
    <t>Ranger 99 Ti W</t>
  </si>
  <si>
    <t>RC One 78 GT</t>
  </si>
  <si>
    <t>RC One 82 GT</t>
  </si>
  <si>
    <t>RC4 WC SC</t>
  </si>
  <si>
    <t>Transalp 82</t>
  </si>
  <si>
    <t xml:space="preserve"> Head</t>
  </si>
  <si>
    <t xml:space="preserve"> Absolut Joy</t>
  </si>
  <si>
    <t>Kore 105</t>
  </si>
  <si>
    <t>Kore 111</t>
  </si>
  <si>
    <t>Kore 117</t>
  </si>
  <si>
    <t>Kore 80 X</t>
  </si>
  <si>
    <t>Kore 85 W</t>
  </si>
  <si>
    <t>Kore 90 X</t>
  </si>
  <si>
    <t>Kore 91 W</t>
  </si>
  <si>
    <t>Kore 93</t>
  </si>
  <si>
    <t>Kore 97 W</t>
  </si>
  <si>
    <t>Kore 99</t>
  </si>
  <si>
    <t>Oblivion 84</t>
  </si>
  <si>
    <t>Oblivion 94</t>
  </si>
  <si>
    <t xml:space="preserve"> Power Joy</t>
  </si>
  <si>
    <t xml:space="preserve"> Pure Joy</t>
  </si>
  <si>
    <t xml:space="preserve"> Real Joy</t>
  </si>
  <si>
    <t xml:space="preserve"> Super Joy</t>
  </si>
  <si>
    <t xml:space="preserve"> Supershape e-Magnum</t>
  </si>
  <si>
    <t xml:space="preserve"> Supershape e-Speed</t>
  </si>
  <si>
    <t xml:space="preserve"> Supershape e-Titan</t>
  </si>
  <si>
    <t xml:space="preserve"> Total Joy</t>
  </si>
  <si>
    <t>V-Shape V10</t>
  </si>
  <si>
    <t>V-Shape V4</t>
  </si>
  <si>
    <t>V-Shape V4 XL</t>
  </si>
  <si>
    <t>V-Shape V6</t>
  </si>
  <si>
    <t>V-Shape V8</t>
  </si>
  <si>
    <t xml:space="preserve"> Worldcup Rebels e-Race Pro</t>
  </si>
  <si>
    <t xml:space="preserve"> Worldcup Rebels e-SL</t>
  </si>
  <si>
    <t xml:space="preserve"> Worldcup Rebels e-Speed Pro</t>
  </si>
  <si>
    <t xml:space="preserve"> Worldcup Rebels I.SLR</t>
  </si>
  <si>
    <t xml:space="preserve"> Icelantic</t>
  </si>
  <si>
    <t>Maiden 91</t>
  </si>
  <si>
    <t>Natural 101</t>
  </si>
  <si>
    <t>Nomad 105</t>
  </si>
  <si>
    <t>Nomad 95</t>
  </si>
  <si>
    <t>Nomad Lite 105</t>
  </si>
  <si>
    <t>Pioneer 96</t>
  </si>
  <si>
    <t>Riveter 85</t>
  </si>
  <si>
    <t>Riveter 95</t>
  </si>
  <si>
    <t xml:space="preserve"> J Skis</t>
  </si>
  <si>
    <t xml:space="preserve"> The Allplay</t>
  </si>
  <si>
    <t xml:space="preserve"> The Friend</t>
  </si>
  <si>
    <t xml:space="preserve"> The Hotshot</t>
  </si>
  <si>
    <t xml:space="preserve"> The Masterblaster</t>
  </si>
  <si>
    <t xml:space="preserve"> The Metal</t>
  </si>
  <si>
    <t xml:space="preserve"> The Slacker</t>
  </si>
  <si>
    <t xml:space="preserve"> The Vacation</t>
  </si>
  <si>
    <t xml:space="preserve"> The Whipit</t>
  </si>
  <si>
    <t>K2</t>
  </si>
  <si>
    <t>Disruption 78 Ti</t>
  </si>
  <si>
    <t>Disruption 78C</t>
  </si>
  <si>
    <t>Disruption 82 Ti</t>
  </si>
  <si>
    <t xml:space="preserve"> Disruption Mti</t>
  </si>
  <si>
    <t xml:space="preserve"> Disruption Mti Alliance</t>
  </si>
  <si>
    <t xml:space="preserve"> Midnight</t>
  </si>
  <si>
    <t>Mindbender 106 C Alliance</t>
  </si>
  <si>
    <t>Mindbender 108 Ti</t>
  </si>
  <si>
    <t>Mindbender 115 C Alliance</t>
  </si>
  <si>
    <t>Mindbender 116 C</t>
  </si>
  <si>
    <t>Mindbender 85</t>
  </si>
  <si>
    <t>Mindbender 85 Alliance</t>
  </si>
  <si>
    <t>Mindbender 88 Ti Alliance</t>
  </si>
  <si>
    <t>Mindbender 90 C Alliance</t>
  </si>
  <si>
    <t>Mindbender 90 Ti</t>
  </si>
  <si>
    <t>Mindbender 90C</t>
  </si>
  <si>
    <t>Mindbender 98 Ti Alliance</t>
  </si>
  <si>
    <t>Mindbender 99 Ti</t>
  </si>
  <si>
    <t xml:space="preserve"> Mindbender Team</t>
  </si>
  <si>
    <t xml:space="preserve"> Poacher</t>
  </si>
  <si>
    <t xml:space="preserve"> Press</t>
  </si>
  <si>
    <t>Reckoner 102</t>
  </si>
  <si>
    <t>Reckoner 112</t>
  </si>
  <si>
    <t>Reckoner 122</t>
  </si>
  <si>
    <t>Reckoner 92</t>
  </si>
  <si>
    <t>Reckoner 92 Alliance</t>
  </si>
  <si>
    <t xml:space="preserve"> Sight</t>
  </si>
  <si>
    <t>Talkback 88</t>
  </si>
  <si>
    <t>Talkback 96</t>
  </si>
  <si>
    <t>Wayback 106</t>
  </si>
  <si>
    <t>Wayback 88</t>
  </si>
  <si>
    <t>Wayback 96</t>
  </si>
  <si>
    <t xml:space="preserve"> Liberty</t>
  </si>
  <si>
    <t>Evolv 100</t>
  </si>
  <si>
    <t>Evolv 90</t>
  </si>
  <si>
    <t>Evolv 90W</t>
  </si>
  <si>
    <t>Genesis 101</t>
  </si>
  <si>
    <t>Genesis 90</t>
  </si>
  <si>
    <t>Origin 101</t>
  </si>
  <si>
    <t>Origin 106</t>
  </si>
  <si>
    <t>Origin 96</t>
  </si>
  <si>
    <t xml:space="preserve"> Line</t>
  </si>
  <si>
    <t xml:space="preserve"> Blade</t>
  </si>
  <si>
    <t xml:space="preserve"> Blade W</t>
  </si>
  <si>
    <t xml:space="preserve"> Blend</t>
  </si>
  <si>
    <t xml:space="preserve"> Chronic</t>
  </si>
  <si>
    <t xml:space="preserve"> Honey Badger</t>
  </si>
  <si>
    <t xml:space="preserve"> Honey Bee</t>
  </si>
  <si>
    <t xml:space="preserve"> Outline</t>
  </si>
  <si>
    <t>Pandora 104</t>
  </si>
  <si>
    <t>Pandora 110</t>
  </si>
  <si>
    <t>Pandora 84</t>
  </si>
  <si>
    <t>Pandora 94</t>
  </si>
  <si>
    <t xml:space="preserve"> Pescado</t>
  </si>
  <si>
    <t xml:space="preserve"> Sakana</t>
  </si>
  <si>
    <t>Sick Day 104</t>
  </si>
  <si>
    <t>Sick Day 88</t>
  </si>
  <si>
    <t>Sick Day 94</t>
  </si>
  <si>
    <t xml:space="preserve"> Sir Francis Bacon</t>
  </si>
  <si>
    <t xml:space="preserve"> Sir Francis Bacon Shorty</t>
  </si>
  <si>
    <t xml:space="preserve"> Tom Wallisch Pro</t>
  </si>
  <si>
    <t>Vision 108</t>
  </si>
  <si>
    <t>Vision 118</t>
  </si>
  <si>
    <t>Vision 98</t>
  </si>
  <si>
    <t xml:space="preserve"> Nordica</t>
  </si>
  <si>
    <t>Belle 72 Ca</t>
  </si>
  <si>
    <t>Belle 73</t>
  </si>
  <si>
    <t xml:space="preserve"> Dobermann SLR Rb</t>
  </si>
  <si>
    <t>Enforcer 100</t>
  </si>
  <si>
    <t>Enforcer 104 Free</t>
  </si>
  <si>
    <t>Enforcer 110 Free</t>
  </si>
  <si>
    <t>Enforcer 115 Free</t>
  </si>
  <si>
    <t>Enforcer 88</t>
  </si>
  <si>
    <t>Enforcer 94</t>
  </si>
  <si>
    <t>Santa Ana 104 Free</t>
  </si>
  <si>
    <t>Santa Ana 110 Free</t>
  </si>
  <si>
    <t>Santa Ana 84</t>
  </si>
  <si>
    <t>Santa Ana 88</t>
  </si>
  <si>
    <t>Santa Ana 93</t>
  </si>
  <si>
    <t>Santa Ana 98</t>
  </si>
  <si>
    <t>Soul Rider 84</t>
  </si>
  <si>
    <t>Soul Rider 87</t>
  </si>
  <si>
    <t>Soul Rider 97</t>
  </si>
  <si>
    <t>Spitfire 70 Pro</t>
  </si>
  <si>
    <t>Spitfire 70 Ti</t>
  </si>
  <si>
    <t>Wild Belle 74</t>
  </si>
  <si>
    <t xml:space="preserve"> Raccoon</t>
  </si>
  <si>
    <t>Chinook 108</t>
  </si>
  <si>
    <t>Chinook 99</t>
  </si>
  <si>
    <t xml:space="preserve"> Le Condor Ti</t>
  </si>
  <si>
    <t xml:space="preserve"> Le Grizzly</t>
  </si>
  <si>
    <t>Le Grizzly 99 W</t>
  </si>
  <si>
    <t xml:space="preserve"> Le Nomade Ti</t>
  </si>
  <si>
    <t xml:space="preserve"> Rossignol</t>
  </si>
  <si>
    <t>Blackops Alpineer 96</t>
  </si>
  <si>
    <t xml:space="preserve"> Blackops Blazer W</t>
  </si>
  <si>
    <t xml:space="preserve"> Blackops Dreamer W</t>
  </si>
  <si>
    <t xml:space="preserve"> Blackops Escaper</t>
  </si>
  <si>
    <t xml:space="preserve"> Blackops Gamer</t>
  </si>
  <si>
    <t xml:space="preserve"> Blackops Holyshred</t>
  </si>
  <si>
    <t xml:space="preserve"> Blackops Rallybird Ti W</t>
  </si>
  <si>
    <t xml:space="preserve"> Blackops Rallybird W</t>
  </si>
  <si>
    <t xml:space="preserve"> Blackops Sender</t>
  </si>
  <si>
    <t xml:space="preserve"> Blackops Sender Ti</t>
  </si>
  <si>
    <t xml:space="preserve"> Blackops Smasher</t>
  </si>
  <si>
    <t xml:space="preserve"> Blackops Stargazer W</t>
  </si>
  <si>
    <t xml:space="preserve"> Blackops Whizbanger</t>
  </si>
  <si>
    <t>Experience 76</t>
  </si>
  <si>
    <t>Experience 76 W</t>
  </si>
  <si>
    <t>Experience 80 Carbon</t>
  </si>
  <si>
    <t>Experience 80 Carbon W</t>
  </si>
  <si>
    <t>Experience 82 Basalt</t>
  </si>
  <si>
    <t>Experience 82 Basalt W</t>
  </si>
  <si>
    <t>Experience 82 Ti</t>
  </si>
  <si>
    <t>Experience 82 Ti W</t>
  </si>
  <si>
    <t>Experience 86 Basalt</t>
  </si>
  <si>
    <t>Experience 86 Basalt W</t>
  </si>
  <si>
    <t>Experience 86 Ti</t>
  </si>
  <si>
    <t xml:space="preserve"> Hero Elite Long Turn Ti</t>
  </si>
  <si>
    <t xml:space="preserve"> Hero Elite Multi Turn Ca</t>
  </si>
  <si>
    <t xml:space="preserve"> Hero Elite Multi Turn Ti</t>
  </si>
  <si>
    <t xml:space="preserve"> Hero Elite Plus Ti</t>
  </si>
  <si>
    <t xml:space="preserve"> Hero Elite Short Turn Ti</t>
  </si>
  <si>
    <t>Hero Elite ST Ti (R22)</t>
  </si>
  <si>
    <t>Hero Master M15 (R22)</t>
  </si>
  <si>
    <t>Hero Master M17 (R22)</t>
  </si>
  <si>
    <t>Hero Master M19 (R22)</t>
  </si>
  <si>
    <t>Hero Master M21 (R22)</t>
  </si>
  <si>
    <t>Nova 10 Ti</t>
  </si>
  <si>
    <t>Nova 14 Ti</t>
  </si>
  <si>
    <t>Nova 2</t>
  </si>
  <si>
    <t>Nova 6</t>
  </si>
  <si>
    <t>React 2</t>
  </si>
  <si>
    <t>React 6 Compact</t>
  </si>
  <si>
    <t xml:space="preserve"> Salomon</t>
  </si>
  <si>
    <t>MTN Explore 88</t>
  </si>
  <si>
    <t>MTN Explore 88 W</t>
  </si>
  <si>
    <t>MTN Explore 95</t>
  </si>
  <si>
    <t>QST 106</t>
  </si>
  <si>
    <t>QST 85</t>
  </si>
  <si>
    <t>QST 92</t>
  </si>
  <si>
    <t>QST 98</t>
  </si>
  <si>
    <t>QST 99</t>
  </si>
  <si>
    <t xml:space="preserve"> QST Blank</t>
  </si>
  <si>
    <t>QST Lumen 99</t>
  </si>
  <si>
    <t>QST Lux 92</t>
  </si>
  <si>
    <t>QST Stella 106</t>
  </si>
  <si>
    <t>S/Force 80FX</t>
  </si>
  <si>
    <t>S/Force 80Ti</t>
  </si>
  <si>
    <t>S/Max 12</t>
  </si>
  <si>
    <t>S/Max 8</t>
  </si>
  <si>
    <t>Stance 102</t>
  </si>
  <si>
    <t>Stance 84</t>
  </si>
  <si>
    <t>Stance 88 W</t>
  </si>
  <si>
    <t>Stance 90</t>
  </si>
  <si>
    <t>Stance 94 W</t>
  </si>
  <si>
    <t>Stance 96</t>
  </si>
  <si>
    <t xml:space="preserve"> Scott</t>
  </si>
  <si>
    <t>Scrapper 105</t>
  </si>
  <si>
    <t>Scrapper 95</t>
  </si>
  <si>
    <t>Scrapper 95 W</t>
  </si>
  <si>
    <t>Slight 93</t>
  </si>
  <si>
    <t>Superguide 88</t>
  </si>
  <si>
    <t>Superguide 88 W</t>
  </si>
  <si>
    <t>Superguide 95 W</t>
  </si>
  <si>
    <t xml:space="preserve"> Stöckli</t>
  </si>
  <si>
    <t>Edge 88</t>
  </si>
  <si>
    <t xml:space="preserve"> Edge FT</t>
  </si>
  <si>
    <t xml:space="preserve"> Laser AR</t>
  </si>
  <si>
    <t xml:space="preserve"> Laser SC</t>
  </si>
  <si>
    <t xml:space="preserve"> Laser SC Orea</t>
  </si>
  <si>
    <t xml:space="preserve"> Laser SL</t>
  </si>
  <si>
    <t>Nela 88</t>
  </si>
  <si>
    <t>Nela 96</t>
  </si>
  <si>
    <t>Stormrider 102</t>
  </si>
  <si>
    <t>Stormrider 88</t>
  </si>
  <si>
    <t>Stormrider 95</t>
  </si>
  <si>
    <t xml:space="preserve"> Völkl</t>
  </si>
  <si>
    <t>Bash 81</t>
  </si>
  <si>
    <t>Bash 86</t>
  </si>
  <si>
    <t>Bash 86 W</t>
  </si>
  <si>
    <t>Blaze 106</t>
  </si>
  <si>
    <t>Blaze 106 W</t>
  </si>
  <si>
    <t>Blaze 86</t>
  </si>
  <si>
    <t>Blaze 86 W</t>
  </si>
  <si>
    <t>Blaze 94</t>
  </si>
  <si>
    <t>Blaze 94 W</t>
  </si>
  <si>
    <t>BMT109</t>
  </si>
  <si>
    <t>Deacon 79</t>
  </si>
  <si>
    <t>Deacon 80</t>
  </si>
  <si>
    <t>Deacon 84</t>
  </si>
  <si>
    <t xml:space="preserve"> Deacon XTD</t>
  </si>
  <si>
    <t>Flair 75</t>
  </si>
  <si>
    <t>Flair 79</t>
  </si>
  <si>
    <t xml:space="preserve"> Flair SC Carbon</t>
  </si>
  <si>
    <t>Kanjo 84</t>
  </si>
  <si>
    <t>Katana 108</t>
  </si>
  <si>
    <t xml:space="preserve"> Katana V.Werks</t>
  </si>
  <si>
    <t>Kendo 88</t>
  </si>
  <si>
    <t>Kenja 88</t>
  </si>
  <si>
    <t>M6 Mantra</t>
  </si>
  <si>
    <t>Mantra 102</t>
  </si>
  <si>
    <t>Mantra M5</t>
  </si>
  <si>
    <t xml:space="preserve"> Mantra V.Werks</t>
  </si>
  <si>
    <t xml:space="preserve"> Racetiger SC</t>
  </si>
  <si>
    <t xml:space="preserve"> Racetiger SL</t>
  </si>
  <si>
    <t>Revolt 104</t>
  </si>
  <si>
    <t>Revolt 121</t>
  </si>
  <si>
    <t>Revolt 87</t>
  </si>
  <si>
    <t>Revolt 95</t>
  </si>
  <si>
    <t>Rise Above 88</t>
  </si>
  <si>
    <t>Rise Above 88 W</t>
  </si>
  <si>
    <t>Rise Beyond 96</t>
  </si>
  <si>
    <t>Rise Beyond 96 W</t>
  </si>
  <si>
    <t>Secret 102</t>
  </si>
  <si>
    <t>Secret 92</t>
  </si>
  <si>
    <t>Secret 96</t>
  </si>
  <si>
    <t>Yumi 80</t>
  </si>
  <si>
    <t>Yumi 84</t>
  </si>
  <si>
    <t>Max tree value</t>
  </si>
  <si>
    <t>Small numbers factor</t>
  </si>
  <si>
    <t>Tier 2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</si>
  <si>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</si>
  <si>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</si>
  <si>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</si>
  <si>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</si>
  <si>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</si>
  <si>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Run Type</t>
  </si>
  <si>
    <t>Technical specs</t>
  </si>
  <si>
    <t>Match scores (1-error)</t>
  </si>
  <si>
    <t>Error from user input</t>
  </si>
  <si>
    <t>Errors</t>
  </si>
  <si>
    <t>All previous true?</t>
  </si>
  <si>
    <t>Anywhere else with higher match all true</t>
  </si>
  <si>
    <t>Overall match %</t>
  </si>
  <si>
    <t>Seller 1</t>
  </si>
  <si>
    <t>Seller 2</t>
  </si>
  <si>
    <t>Seller 3</t>
  </si>
  <si>
    <t>Model clean</t>
  </si>
  <si>
    <t>Image Link</t>
  </si>
  <si>
    <t xml:space="preserve"> </t>
  </si>
  <si>
    <t>https://images.evo.com/imgp/250/183371/737590/clone.jpg</t>
  </si>
  <si>
    <t>Ace SLX</t>
  </si>
  <si>
    <t>Voyager</t>
  </si>
  <si>
    <t>https://images.evo.com/imgp/250/208271/832640/head-kore-105-skis-2022-.jpg</t>
  </si>
  <si>
    <t>Worldcup Rebels e-Speed Pro</t>
  </si>
  <si>
    <t>https://images.evo.com/imgp/250/197278/812047/salomon-qst-lumen-99-skis-women-s-2022-.jpg</t>
  </si>
  <si>
    <t>https://images.evo.com/imgp/250/183471/737716/salomon-stance-102-skis-2022-.jpg</t>
  </si>
  <si>
    <t>https://images.evo.com/imgp/250/198686/839649/armada-arv-116-jj-ul-skis-2022-.jpg</t>
  </si>
  <si>
    <t>https://images.evo.com/imgp/250/198701/839671/armada-arv-106-skis-2022-.jpg</t>
  </si>
  <si>
    <t xml:space="preserve"> 4FRNT</t>
  </si>
  <si>
    <t>https://images.evo.com/imgp/250/198697/839664/armada-arv-84-skis-boys-2022-.jpg</t>
  </si>
  <si>
    <t>https://images.evo.com/imgp/250/197750/826841/atomic-backland-107-skis-2022-.jpg</t>
  </si>
  <si>
    <t>https://images.evo.com/imgp/250/208274/832642/clone.jpg</t>
  </si>
  <si>
    <t>https://images.evo.com/imgp/250/180345/727761/dynastar-m-pro-90-skis-2022-.jpg</t>
  </si>
  <si>
    <t>https://images.evo.com/imgp/250/181947/733513/clone.jpg</t>
  </si>
  <si>
    <t>https://images.evo.com/imgp/250/198428/817630/line-skis-vision-98-skis-2022-.jpg</t>
  </si>
  <si>
    <t>https://images.evo.com/imgp/250/185155/736345/dynastar-m-pro-99-w-skis-women-s-2022-.jpg</t>
  </si>
  <si>
    <t>https://images.evo.com/imgp/250/198715/839687/armada-arw-106-ul-skis-2022-.jpg</t>
  </si>
  <si>
    <t>https://images.evo.com/imgp/250/183638/728544/clone.jpg</t>
  </si>
  <si>
    <t>https://images.evo.com/imgp/250/208634/839526/faction-prodigy-3-0-skis-2022-.jpg</t>
  </si>
  <si>
    <t>https://images.evo.com/imgp/250/208930/848228/clone.jpg</t>
  </si>
  <si>
    <t>https://images.evo.com/imgp/250/198713/839685/armada-arw-86-skis-women-s-2022-.jpg</t>
  </si>
  <si>
    <t>https://images.evo.com/imgp/250/164661/659376/black-crows-navis-freebird-skis-2022-.jpg</t>
  </si>
  <si>
    <t>https://images.evo.com/imgp/250/208272/832641/clone.jpg</t>
  </si>
  <si>
    <t>https://images.evo.com/imgp/250/208623/839897/clone.jpg</t>
  </si>
  <si>
    <t>https://images.evo.com/imgp/250/219397/904532/atomic-maven-93-c-skis-women-s-2023-.jpg</t>
  </si>
  <si>
    <t>https://images.evo.com/imgp/250/209064/857445/dps-pagoda-106-c2-skis-2023-.jpg</t>
  </si>
  <si>
    <t>https://images.evo.com/imgp/250/197284/812037/clone.jpg</t>
  </si>
  <si>
    <t>https://images.evo.com/imgp/250/181075/715233/clone.jpg</t>
  </si>
  <si>
    <t>https://images.evo.com/imgp/250/197747/826833/atomic-bent-chetler-100-skis-2022-.jpg</t>
  </si>
  <si>
    <t>https://images.evo.com/imgp/250/209031/846558/fischer-ranger-102-fr-skis-2022-.jpg</t>
  </si>
  <si>
    <t xml:space="preserve"> K2</t>
  </si>
  <si>
    <t>https://images.evo.com/imgp/250/182121/886394/k2-wayback-106-skis-2021-.jpg</t>
  </si>
  <si>
    <t>https://images.evo.com/imgp/250/198424/817629/line-skis-blade-w-skis-women-s-2022-.jpg</t>
  </si>
  <si>
    <t>https://images.evo.com/imgp/250/197733/826787/clone.jpg</t>
  </si>
  <si>
    <t>https://images.evo.com/imgp/250/182122/886389/k2-wayback-96-skis-2021-.jpg</t>
  </si>
  <si>
    <t>https://images.evo.com/imgp/250/181506/736829/armada-declivity-92-ti-skis-2022-.jpg</t>
  </si>
  <si>
    <t>https://images.evo.com/imgp/250/183639/728542/dps-pagoda-tour-112-rp-skis-2022-.jpg</t>
  </si>
  <si>
    <t>https://images.evo.com/imgp/250/209039/846564/fischer-hannibal-106-carbon-skis-2022-.jpg</t>
  </si>
  <si>
    <t>https://images.evo.com/imgp/250/181980/733532/faction-agent-3-0-skis-2022-.jpg</t>
  </si>
  <si>
    <t>https://images.evo.com/imgp/250/208648/839908/clone.jpg</t>
  </si>
  <si>
    <t>https://images.evo.com/imgp/250/208524/851432/clone.jpg</t>
  </si>
  <si>
    <t>https://images.evo.com/imgp/250/197274/812050/salomon-qst-92-skis-2022-.jpg</t>
  </si>
  <si>
    <t>https://images.evo.com/imgp/250/183432/726762/clone.jpg</t>
  </si>
  <si>
    <t>https://images.evo.com/imgp/250/198723/839692/armada-reliance-102-ti-skis-women-s-2023-.jpg</t>
  </si>
  <si>
    <t>https://images.evo.com/imgp/250/198708/839678/armada-trace-98-skis-women-s-2022-.jpg</t>
  </si>
  <si>
    <t>https://images.evo.com/imgp/250/212325/858471/clone.jpg</t>
  </si>
  <si>
    <t>https://images.evo.com/imgp/250/182107/723844/clone.jpg</t>
  </si>
  <si>
    <t>https://images.evo.com/imgp/250/208354/837597/clone.jpg</t>
  </si>
  <si>
    <t>https://images.evo.com/imgp/250/198695/839662/clone.jpg</t>
  </si>
  <si>
    <t>https://images.evo.com/imgp/250/208633/839528/faction-prodigy-2-0-skis-2022-.jpg</t>
  </si>
  <si>
    <t>https://images.evo.com/imgp/250/208363/837595/volkl-kenja-88-skis-women-s-2022-.jpg</t>
  </si>
  <si>
    <t>https://images.evo.com/imgp/250/181074/737306/clone.jpg</t>
  </si>
  <si>
    <t>https://images.evo.com/imgp/250/208932/848232/scott-scrapper-95-skis-2022-.jpg</t>
  </si>
  <si>
    <t>https://images.evo.com/imgp/250/201961/795907/volkl-secret-96-skis-women-s-2022-.jpg</t>
  </si>
  <si>
    <t>https://images.evo.com/imgp/250/164647/709941/clone.jpg</t>
  </si>
  <si>
    <t>https://images.evo.com/imgp/250/162811/645698/k2-mindbender-90c-skis-2020-.jpg</t>
  </si>
  <si>
    <t>https://images.evo.com/imgp/250/198266/835766/clone.jpg</t>
  </si>
  <si>
    <t>https://images.evo.com/imgp/250/208350/837599/clone.jpg</t>
  </si>
  <si>
    <t>https://images.evo.com/imgp/250/197207/792883/line-skis-vision-108-skis-2022-.jpg</t>
  </si>
  <si>
    <t>https://images.evo.com/imgp/250/198834/826148/dynastar-m-free-99-skis-2022-.jpg</t>
  </si>
  <si>
    <t>Blackops Escaper</t>
  </si>
  <si>
    <t>https://images.evo.com/imgp/250/197287/812033/clone.jpg</t>
  </si>
  <si>
    <t>https://images.evo.com/imgp/250/201401/832750/clone.jpg</t>
  </si>
  <si>
    <t>https://images.evo.com/imgp/250/209063/857438/dps-pagoda-100-rp-skis-2023-.jpg</t>
  </si>
  <si>
    <t>https://images.evo.com/imgp/250/198436/817694/line-skis-sick-day-104-skis-2022-.jpg</t>
  </si>
  <si>
    <t>https://images.evo.com/imgp/250/200509/836796/clone.jpg</t>
  </si>
  <si>
    <t>https://images.evo.com/imgp/250/208927/857955/stockli-nela-96-skis-women-s-2022-.jpg</t>
  </si>
  <si>
    <t>https://images.evo.com/imgp/250/208408/833108/icelantic-natural-101-skis-2022-.jpg</t>
  </si>
  <si>
    <t>https://images.evo.com/imgp/250/164658/659367/black-crows-camox-freebird-skis-2022-.jpg</t>
  </si>
  <si>
    <t>https://images.evo.com/imgp/250/202411/868118/clone.jpg</t>
  </si>
  <si>
    <t>https://images.evo.com/imgp/250/201036/824959/k2-mindbender-116-c-skis-2022-.jpg</t>
  </si>
  <si>
    <t>https://images.evo.com/imgp/250/198262/792324/nordica-santa-ana-98-skis-women-s-2022-.jpg</t>
  </si>
  <si>
    <t>https://images.evo.com/imgp/250/164648/659389/clone.jpg</t>
  </si>
  <si>
    <t>https://images.evo.com/imgp/250/198694/839659/clone.jpg</t>
  </si>
  <si>
    <t>https://images.evo.com/imgp/250/208622/839895/clone.jpg</t>
  </si>
  <si>
    <t>https://images.evo.com/imgp/250/208645/839912/faction-dictator-2-0-skis-2022-.jpg</t>
  </si>
  <si>
    <t>https://images.evo.com/imgp/250/185150/736349/dynastar-m-pro-99-skis-2022-.jpg</t>
  </si>
  <si>
    <t>https://images.evo.com/imgp/250/208353/837601/volkl-blaze-106-w-skis-women-s-2022-.jpg</t>
  </si>
  <si>
    <t>https://images.evo.com/imgp/250/198443/824790/line-skis-sir-francis-bacon-shorty-skis-boys-2022-.jpg</t>
  </si>
  <si>
    <t>https://images.evo.com/imgp/250/197752/826838/atomic-backland-95-skis-2023-.jpg</t>
  </si>
  <si>
    <t>https://images.evo.com/imgp/250/181610/748869/black-crows-orb-freebird-skis-2022-.jpg</t>
  </si>
  <si>
    <t>https://images.evo.com/imgp/250/208282/832656/clone.jpg</t>
  </si>
  <si>
    <t>https://images.evo.com/imgp/250/198710/839681/armada-trace-108-skis-women-s-2022-.jpg</t>
  </si>
  <si>
    <t>https://images.evo.com/imgp/250/197751/826836/atomic-backland-100-skis-2022-.jpg</t>
  </si>
  <si>
    <t>https://images.evo.com/imgp/250/182115/723839/k2-mindbender-115-c-alliance-skis-women-s-2021-.jpg</t>
  </si>
  <si>
    <t>https://images.evo.com/imgp/250/221663/904226/k2-mindbender-108-ti-skis-2023-.jpg</t>
  </si>
  <si>
    <t>https://images.evo.com/imgp/250/198223/788806/clone.jpg</t>
  </si>
  <si>
    <t>https://images.evo.com/imgp/250/219393/902838/atomic-maverick-88-ti-skis-2023-.jpg</t>
  </si>
  <si>
    <t>https://images.evo.com/imgp/250/198426/817626/line-skis-vision-118-skis-2022-.jpg</t>
  </si>
  <si>
    <t>https://images.evo.com/imgp/250/198437/817697/line-skis-sick-day-94-skis-2022-.jpg</t>
  </si>
  <si>
    <t>https://images.evo.com/imgp/250/185152/874336/dynastar-m-pro-84-skis-2021-.jpg</t>
  </si>
  <si>
    <t>https://images.evo.com/imgp/250/197208/792879/line-skis-sir-francis-bacon-skis-2022-.jpg</t>
  </si>
  <si>
    <t>https://images.evo.com/imgp/250/183416/726698/volkl-secret-102-skis-women-s-2021-.jpg</t>
  </si>
  <si>
    <t>https://images.evo.com/imgp/250/198714/839686/armada-arw-96-skis-women-s-2022-.jpg</t>
  </si>
  <si>
    <t>https://images.evo.com/imgp/250/218718/886395/head-kore-90-x-skis-2022-.jpg</t>
  </si>
  <si>
    <t>https://images.evo.com/imgp/250/197481/783558/blizzard-zero-g-105-skis-2022-.jpg</t>
  </si>
  <si>
    <t>https://images.evo.com/imgp/250/198263/792326/nordica-santa-ana-104-free-skis-women-s-2022-.jpg</t>
  </si>
  <si>
    <t>https://images.evo.com/imgp/250/197272/812054/salomon-qst-106-skis-2022-.jpg</t>
  </si>
  <si>
    <t>https://images.evo.com/imgp/250/198722/799804/armada-reliance-92-ti-skis-women-s-2023-.jpg</t>
  </si>
  <si>
    <t>https://images.evo.com/imgp/250/181609/727269/black-crows-corvus-freebird-skis-2022-.jpg</t>
  </si>
  <si>
    <t>https://images.evo.com/imgp/250/183431/726761/volkl-bash-86-w-skis-women-s-2022-.jpg</t>
  </si>
  <si>
    <t>https://images.evo.com/imgp/250/176891/722699/blizzard-sheeva-10-skis-women-s-2022-.jpg</t>
  </si>
  <si>
    <t>https://images.evo.com/imgp/250/197482/830329/blizzard-zero-g-95-skis-2022-.jpg</t>
  </si>
  <si>
    <t>https://images.evo.com/imgp/250/198434/817640/clone.jpg</t>
  </si>
  <si>
    <t>https://images.evo.com/imgp/250/176882/722692/blizzard-black-pearl-97-skis-women-s-2022-.jpg</t>
  </si>
  <si>
    <t>https://images.evo.com/imgp/250/208406/833110/icelantic-nomad-lite-105-skis-2022-.jpg</t>
  </si>
  <si>
    <t>https://images.evo.com/imgp/250/176889/722697/blizzard-rustler-9-skis-2022-.jpg</t>
  </si>
  <si>
    <t>https://images.evo.com/imgp/250/208923/857957/stockli-stormrider-102-skis-2022-.jpg</t>
  </si>
  <si>
    <t>https://images.evo.com/imgp/250/183430/726763/clone.jpg</t>
  </si>
  <si>
    <t>https://images.evo.com/imgp/250/183473/737709/clone.jpg</t>
  </si>
  <si>
    <t>https://images.evo.com/imgp/250/208395/833069/icelantic-nomad-105-skis-2022-.jpg</t>
  </si>
  <si>
    <t>https://images.evo.com/imgp/250/183474/737236/salomon-stance-w-94-skis-women-s-2022-.jpg</t>
  </si>
  <si>
    <t>https://images.evo.com/imgp/250/198441/817647/clone.jpg</t>
  </si>
  <si>
    <t>https://images.evo.com/imgp/250/164660/659377/black-crows-ferox-freebird-skis-2022-.jpg</t>
  </si>
  <si>
    <t>https://images.evo.com/imgp/250/201070/825034/k2-poacher-skis-2022-.jpg</t>
  </si>
  <si>
    <t>https://images.evo.com/imgp/250/198699/839665/armada-arv-86-skis-2022-.jpg</t>
  </si>
  <si>
    <t>https://images.evo.com/imgp/250/180346/710820/dynastar-m-free-108-skis-2022-.jpg</t>
  </si>
  <si>
    <t>https://images.evo.com/imgp/250/201071/825172/k2-sight-skis-2022-.jpg</t>
  </si>
  <si>
    <t>https://images.evo.com/imgp/250/185154/738410/clone.jpg</t>
  </si>
  <si>
    <t>https://images.evo.com/imgp/250/200507/836805/black-diamond-impulse-104-skis-2022-.jpg</t>
  </si>
  <si>
    <t>https://images.evo.com/imgp/250/176883/876087/blizzard-black-pearl-88-skis-women-s-.jpg</t>
  </si>
  <si>
    <t>https://images.evo.com/imgp/250/198700/839667/clone.jpg</t>
  </si>
  <si>
    <t>https://images.evo.com/imgp/250/181599/727231/black-crows-camox-skis-2022-.jpg</t>
  </si>
  <si>
    <t>https://images.evo.com/imgp/250/197285/812041/clone.jpg</t>
  </si>
  <si>
    <t>https://images.evo.com/imgp/250/201066/825041/k2-reckoner-102-skis-2022-.jpg</t>
  </si>
  <si>
    <t>https://images.evo.com/imgp/250/209035/846569/fischer-ranger-99-ti-skis-2022-.jpg</t>
  </si>
  <si>
    <t>https://images.evo.com/imgp/250/183472/737233/salomon-stance-96-skis-2022-.jpg</t>
  </si>
  <si>
    <t>https://images.evo.com/imgp/250/181077/718564/elan-ripstick-94-w-skis-women-s-2022-.jpg</t>
  </si>
  <si>
    <t>https://images.evo.com/imgp/250/208963/851016/dynafit-blacklight-88-skis-2022-.jpg</t>
  </si>
  <si>
    <t>https://images.evo.com/imgp/250/198432/817637/line-skis-pescado-skis-2022-.jpg</t>
  </si>
  <si>
    <t>https://images.evo.com/imgp/250/197277/812056/salomon-qst-stella-106-skis-women-s-2022-.jpg</t>
  </si>
  <si>
    <t>https://images.evo.com/imgp/250/198265/792325/nordica-santa-ana-93-skis-women-s-2022-.jpg</t>
  </si>
  <si>
    <t>https://images.evo.com/imgp/250/198691/839655/armada-edollo-skis-2022-.jpg</t>
  </si>
  <si>
    <t>https://images.evo.com/imgp/250/201044/824992/clone.jpg</t>
  </si>
  <si>
    <t>https://images.evo.com/imgp/250/181603/727242/black-crows-atris-skis-2022-.jpg</t>
  </si>
  <si>
    <t>https://images.evo.com/imgp/250/183475/737708/salomon-stance-w-88-skis-women-s-2022-.jpg</t>
  </si>
  <si>
    <t>https://images.evo.com/imgp/250/208965/851019/dynafit-blacklight-95-skis-2022-.jpg</t>
  </si>
  <si>
    <t>https://images.evo.com/imgp/250/216620/902901/blizzard-rustler-10-skis-2023-.jpg</t>
  </si>
  <si>
    <t>https://images.evo.com/imgp/250/208656/839885/faction-agent-4-0-x-pow-collab-skis-2022-.jpg</t>
  </si>
  <si>
    <t>https://images.evo.com/imgp/250/181598/727237/clone.jpg</t>
  </si>
  <si>
    <t>https://images.evo.com/imgp/250/181505/736822/armada-declivity-102-ti-skis-2022-.jpg</t>
  </si>
  <si>
    <t>https://images.evo.com/imgp/250/216621/902900/blizzard-rustler-11-skis-2023-.jpg</t>
  </si>
  <si>
    <t>https://images.evo.com/imgp/250/217385/882111/nordica-santa-ana-88-unlimited-skis-women-s-2023-.jpg</t>
  </si>
  <si>
    <t>https://images.evo.com/imgp/250/201958/795901/volkl-m6-mantra-skis-2022-.jpg</t>
  </si>
  <si>
    <t>https://images.evo.com/imgp/250/176892/722700/blizzard-sheeva-9-skis-women-s-2022-.jpg</t>
  </si>
  <si>
    <t>https://images.evo.com/imgp/250/197273/812057/salomon-qst-98-skis-2022-.jpg</t>
  </si>
  <si>
    <t>https://images.evo.com/imgp/250/183429/726980/volkl-revolt-87-skis-2022-.jpg</t>
  </si>
  <si>
    <t>https://images.evo.com/imgp/250/198429/817633/line-skis-pandora-110-skis-women-s-2022-.jpg</t>
  </si>
  <si>
    <t>https://images.evo.com/imgp/250/201067/825046/k2-reckoner-92-skis-2022-.jpg</t>
  </si>
  <si>
    <t>https://images.evo.com/imgp/250/201051/825019/k2-mindbender-85-alliance-skis-women-s-2022-.jpg</t>
  </si>
  <si>
    <t>https://images.evo.com/imgp/250/201028/826361/clone.jpg</t>
  </si>
  <si>
    <t>https://images.evo.com/imgp/250/185156/736338/dynastar-m-pro-90-w-skis-women-s-2022-.jpg</t>
  </si>
  <si>
    <t>https://images.evo.com/imgp/250/183368/826768/clone.jpg</t>
  </si>
  <si>
    <t>https://images.evo.com/imgp/250/208526/851446/liberty-origin-106-skis-2022-.jpg</t>
  </si>
  <si>
    <t>https://images.evo.com/imgp/250/208525/851439/clone.jpg</t>
  </si>
  <si>
    <t>https://images.evo.com/imgp/250/208925/874464/stockli-stormrider-88-skis-2022-.jpg</t>
  </si>
  <si>
    <t>https://images.evo.com/imgp/250/183426/726978/clone.jpg</t>
  </si>
  <si>
    <t>https://images.evo.com/imgp/250/181600/727234/clone.jpg</t>
  </si>
  <si>
    <t>https://images.evo.com/imgp/250/182194/722426/k2-mindbender-team-jr-alpine-touring-ski-boots-2022-.jpg</t>
  </si>
  <si>
    <t>https://images.evo.com/imgp/250/208407/833106/clone.jpg</t>
  </si>
  <si>
    <t>https://images.evo.com/imgp/250/219394/902840/atomic-maverick-95-ti-skis-2023-.jpg</t>
  </si>
  <si>
    <t>https://images.evo.com/imgp/250/198430/817631/line-skis-pandora-104-skis-women-s-2022-.jpg</t>
  </si>
  <si>
    <t>https://images.evo.com/imgp/250/209040/846563/fischer-hannibal-96-carbon-skis-2022-.jpg</t>
  </si>
  <si>
    <t>https://images.evo.com/imgp/250/197473/825189/blizzard-black-pearl-82-skis-women-s-2022-.jpg</t>
  </si>
  <si>
    <t>https://images.evo.com/imgp/250/208557/851471/liberty-genesis-101-skis-women-s-2022-.jpg</t>
  </si>
  <si>
    <t>https://images.evo.com/imgp/250/197279/812039/salomon-qst-lux-92-skis-women-s-2022-.jpg</t>
  </si>
  <si>
    <t>https://images.evo.com/imgp/250/208358/837604/clone.jpg</t>
  </si>
  <si>
    <t>https://images.evo.com/imgp/250/197209/792880/line-skis-blend-skis-2022-.jpg</t>
  </si>
  <si>
    <t>https://images.evo.com/imgp/250/198423/817632/clone.jpg</t>
  </si>
  <si>
    <t>https://images.evo.com/imgp/250/185141/744749/elan-ripstick-88-w-skis-women-s-2022-.jpg</t>
  </si>
  <si>
    <t>https://images.evo.com/imgp/250/198439/824792/clone.jpg</t>
  </si>
  <si>
    <t>https://images.evo.com/imgp/250/197468/825183/clone.jpg</t>
  </si>
  <si>
    <t>https://images.evo.com/imgp/250/181607/727257/black-crows-camox-birdie-skis-women-s-2022-.jpg</t>
  </si>
  <si>
    <t>https://images.evo.com/imgp/250/208926/858180/clone.jpg</t>
  </si>
  <si>
    <t>https://images.evo.com/imgp/250/197734/826797/clone.jpg</t>
  </si>
  <si>
    <t>https://images.evo.com/imgp/250/198836/826149/dynastar-m-pro-84-w-skis-women-s-2022-.jpg</t>
  </si>
  <si>
    <t>https://images.evo.com/imgp/250/208393/833073/clone.jpg</t>
  </si>
  <si>
    <t>https://images.evo.com/imgp/250/201421/837472/clone.jpg</t>
  </si>
  <si>
    <t>https://images.evo.com/imgp/250/181605/727261/black-crows-atris-birdie-skis-women-s-2022-.jpg</t>
  </si>
  <si>
    <t>https://images.evo.com/imgp/250/201069/825042/k2-reckoner-92-alliance-skis-women-s-2022-.jpg</t>
  </si>
  <si>
    <t>https://images.evo.com/imgp/250/169213/703425/clone.jpg</t>
  </si>
  <si>
    <t>https://images.evo.com/imgp/250/183669/751830/clone.jpg</t>
  </si>
  <si>
    <t>https://images.evo.com/imgp/250/176886/722696/clone.jpg</t>
  </si>
  <si>
    <t>https://images.evo.com/imgp/250/198689/839653/armada-stranger-skis-2022-.jpg</t>
  </si>
  <si>
    <t>https://images.evo.com/imgp/250/197826/826871/atomic-maverick-83-skis-m10-gw-bindings-2022-.jpg</t>
  </si>
  <si>
    <t>https://images.evo.com/imgp/250/181933/733510/faction-dictator-3-0-skis-2022-.jpg</t>
  </si>
  <si>
    <t>https://images.evo.com/imgp/250/198260/792330/clone.jpg</t>
  </si>
  <si>
    <t>https://images.evo.com/imgp/250/219398/896896/atomic-bent-chetler-120-skis-2023-.jpg</t>
  </si>
  <si>
    <t>https://images.evo.com/imgp/250/197210/792887/line-skis-pandora-94-skis-women-s-2022-.jpg</t>
  </si>
  <si>
    <t>https://images.evo.com/imgp/250/183613/724807/head-v-shape-v6-skis-pr-11-gw-bindings-2022-.jpg</t>
  </si>
  <si>
    <t>https://images.evo.com/imgp/250/208283/832654/head-oblivion-84-skis-2023-.jpg</t>
  </si>
  <si>
    <t>https://images.evo.com/imgp/250/182106/723849/k2-reckoner-122-skis-2021-.jpg</t>
  </si>
  <si>
    <t>https://images.evo.com/imgp/250/201408/832772/clone.jpg</t>
  </si>
  <si>
    <t>https://images.evo.com/imgp/250/219680/902841/atomic-maverick-100-ti-skis-2023-.jpg</t>
  </si>
  <si>
    <t>https://images.evo.com/imgp/250/198711/839682/armada-arw-84-skis-girls-2022-.jpg</t>
  </si>
  <si>
    <t>https://images.evo.com/imgp/250/198255/792329/clone.jpg</t>
  </si>
  <si>
    <t>Camox Birdie</t>
  </si>
  <si>
    <t>https://images.evo.com/imgp/250/162921/736809/armada-bdog-edgeless-skis-2022-.jpg</t>
  </si>
  <si>
    <t>https://images.evo.com/imgp/250/183428/726981/volkl-revolt-104-skis-2022-.jpg</t>
  </si>
  <si>
    <t>https://images.evo.com/imgp/250/192583/886393/k2-talkback-96-skis-women-s-2022-.jpg</t>
  </si>
  <si>
    <t>https://images.evo.com/imgp/250/208412/833121/icelantic-maiden-91-skis-women-s-2022-.jpg</t>
  </si>
  <si>
    <t>https://images.evo.com/imgp/250/185226/741469/clone.jpg</t>
  </si>
  <si>
    <t>https://images.evo.com/imgp/250/181602/727247/clone.jpg</t>
  </si>
  <si>
    <t>https://images.evo.com/imgp/250/208364/837596/clone.jpg</t>
  </si>
  <si>
    <t>https://images.evo.com/imgp/250/208356/837603/clone.jpg</t>
  </si>
  <si>
    <t>https://images.evo.com/imgp/250/183427/726974/volkl-revolt-121-skis-2022-.jpg</t>
  </si>
  <si>
    <t>https://images.evo.com/imgp/250/197742/826815/atomic-bent-chetler-jr-skis-kids-2022-.jpg</t>
  </si>
  <si>
    <t>https://images.evo.com/imgp/250/208269/832637/head-kore-111-skis-2022-.jpg</t>
  </si>
  <si>
    <t>https://images.evo.com/imgp/250/198254/792323/nordica-enforcer-94-skis-2022-.jpg</t>
  </si>
  <si>
    <t>https://images.evo.com/imgp/250/197270/802751/salomon-qst-blank-skis-2022-.jpg</t>
  </si>
  <si>
    <t>https://images.evo.com/imgp/250/176879/722688/blizzard-bonafide-97-skis-2022-.jpg</t>
  </si>
  <si>
    <t>https://images.evo.com/imgp/250/198222/788813/clone.jpg</t>
  </si>
  <si>
    <t>https://images.evo.com/imgp/250/208409/833112/clone.jpg</t>
  </si>
  <si>
    <t>https://images.evo.com/imgp/250/198258/835767/nordica-enforcer-110-free-skis-2022-.jpg</t>
  </si>
  <si>
    <t>https://images.evo.com/imgp/250/208360/837592/volkl-mantra-102-skis-2022-.jpg</t>
  </si>
  <si>
    <t>https://images.evo.com/imgp/250/185153/736341/dynastar-m-free-118-skis-2022-.jpg</t>
  </si>
  <si>
    <t>https://images.evo.com/imgp/250/197472/825187/clone.jpg</t>
  </si>
  <si>
    <t>https://images.evo.com/imgp/250/198431/817635/line-skis-pandora-84-skis-women-s-2022-.jpg</t>
  </si>
  <si>
    <t>https://images.evo.com/imgp/250/197768/826858/atomic-backland-98-w-skis-women-s-2022-.jpg</t>
  </si>
  <si>
    <t>https://images.evo.com/imgp/250/190066/803373/clone.jpg</t>
  </si>
  <si>
    <t>https://images.evo.com/imgp/250/208267/832638/head-kore-117-skis-2022-.jpg</t>
  </si>
  <si>
    <t>https://images.evo.com/imgp/250/198726/839693/armada-tantrum-skis-boys-2022-.jpg</t>
  </si>
  <si>
    <t>https://images.evo.com/imgp/250/198707/839677/clone.jpg</t>
  </si>
  <si>
    <t>https://images.evo.com/imgp/250/198442/817649/clone.jpg</t>
  </si>
  <si>
    <t>https://images.evo.com/imgp/250/182215/728626/k2-disruption-mti-alliance-skis-erc-11-tcx-light-quikclik-bindings-women-s-2022-.jpg</t>
  </si>
  <si>
    <t>https://images.evo.com/imgp/250/198688/839648/armada-whitewalker-skis-2022-.jpg</t>
  </si>
  <si>
    <t>https://images.evo.com/imgp/250/208359/837590/volkl-katana-108-skis-2022-.jpg</t>
  </si>
  <si>
    <t>https://images.evo.com/imgp/250/181604/727248/clone.jpg</t>
  </si>
  <si>
    <t>https://images.evo.com/imgp/250/198692/839658/armada-magic-j-skis-2022-.jpg</t>
  </si>
  <si>
    <t>Devastator</t>
  </si>
  <si>
    <t>https://images.evo.com/imgp/250/197809/826883/atomic-redster-x9-wb-revo-skis-x-12-gw-bindings-2022-.jpg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</si>
  <si>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</si>
  <si>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</si>
  <si>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</si>
  <si>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</si>
  <si>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</si>
  <si>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</si>
  <si>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</si>
  <si>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</si>
  <si>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</si>
  <si>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https://images.evo.com/imgp/250/208627/839902/clone.jpg</t>
  </si>
  <si>
    <t>Hero Elite Long Turn Ti</t>
  </si>
  <si>
    <t>https://images.evo.com/imgp/250/198253/861086/nordica-enforcer-115-free-skis-2022-.jpg</t>
  </si>
  <si>
    <t>Spur</t>
  </si>
  <si>
    <t>M-Pro Pro Rider</t>
  </si>
  <si>
    <t>Model_clean</t>
  </si>
  <si>
    <t>Nominal Length (cm).1</t>
  </si>
  <si>
    <t>Greater than one?</t>
  </si>
  <si>
    <t>Unnamed: 31</t>
  </si>
  <si>
    <t>Unnamed: 32</t>
  </si>
  <si>
    <t>Seller name</t>
  </si>
  <si>
    <t>Seller name.1</t>
  </si>
  <si>
    <t>Price.1</t>
  </si>
  <si>
    <t>Link.1</t>
  </si>
  <si>
    <t>Seller name.2</t>
  </si>
  <si>
    <t>Price.2</t>
  </si>
  <si>
    <t>Link.2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</si>
  <si>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</si>
  <si>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</si>
  <si>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</si>
  <si>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</si>
  <si>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</si>
  <si>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</si>
  <si>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</si>
  <si>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</si>
  <si>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</si>
  <si>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</si>
  <si>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</si>
  <si>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</si>
  <si>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Armada ARV 106 Skis 2022</t>
  </si>
  <si>
    <t>Snowcountry.eu</t>
  </si>
  <si>
    <t>https://www.google.com/url?q=https://www.snowcountry.eu/armada-arv-106-8731.html%3Fartikel_maat%3D65330%26country%3DUS&amp;sa=U&amp;ved=0ahUKEwijtvjqw6P2AhVCSN8KHaxBD-kQ2ykIHg&amp;usg=AOvVaw0JI1WC-nDGqM1eQFupKwjb</t>
  </si>
  <si>
    <t>! OutdoorXL.com</t>
  </si>
  <si>
    <t>https://www.google.com/url?q=https://www.outdoorxl.com/armada-arv-106.html%3Fprl%3D92-20628x144-3967&amp;sa=U&amp;ved=0ahUKEwijtvjqw6P2AhVCSN8KHaxBD-kQ2ykIHA&amp;usg=AOvVaw2A8GZntTqCoJxQDz12l3D_</t>
  </si>
  <si>
    <t>SkiEssentials.com</t>
  </si>
  <si>
    <t>https://www.google.com/url?q=https://www.skiessentials.com/2022-armada-arv-106-skis.html&amp;sa=U&amp;ved=0ahUKEwijtvjqw6P2AhVCSN8KHaxBD-kQ2ykIGg&amp;usg=AOvVaw35njmqXeK6ORt3vqkK7LNl</t>
  </si>
  <si>
    <t>https://www.google.com/url?q=https://www.snowcountry.eu/armada-arv-106-8731.html%3Fartikel_maat%3D65356%26country%3DUS&amp;sa=U&amp;ved=0ahUKEwiCo9Tsw6P2AhXEm-AKHee0A58Q2ykIHA&amp;usg=AOvVaw37uV9Jv_La0ebTxF6xMPmG</t>
  </si>
  <si>
    <t>https://www.google.com/url?q=https://www.outdoorxl.com/armada-arv-106.html%3Fprl%3D92-20628x144-3966&amp;sa=U&amp;ved=0ahUKEwiCo9Tsw6P2AhXEm-AKHee0A58Q2ykIGg&amp;usg=AOvVaw1NBqVgBT4rY2BAC9nAezFZ</t>
  </si>
  <si>
    <t>Armada ARV 106 Skis - 2022 180cm</t>
  </si>
  <si>
    <t>Glacier Ski Shop</t>
  </si>
  <si>
    <t>https://www.google.com/url?url=https://glacierskishop.com/products/armada-arv-106-skis-2022%3Fvariant%3D39361211170919%26currency%3DUSD%26utm_medium%3Dproduct_sync%26utm_source%3Dgoogle%26utm_content%3Dsag_organic%26utm_campaign%3Dsag_organic&amp;rct=j&amp;q=&amp;esrc=s&amp;sa=U&amp;ved=0ahUKEwiw0JTsw6P2AhWsVN8KHQlhAI0Q2SkIaA&amp;usg=AOvVaw2QSrQtOLbn9DYGKD1zLDD_</t>
  </si>
  <si>
    <t>https://www.google.com/url?q=https://www.snowcountry.eu/armada-arv-106-8731.html%3Fartikel_maat%3D65375%26country%3DUS&amp;sa=U&amp;ved=0ahUKEwi6xITww6P2AhXQUt8KHSkECYwQ2ykIHg&amp;usg=AOvVaw3KQQTCGTFr9f7O6CajRi0a</t>
  </si>
  <si>
    <t>https://www.google.com/url?q=https://www.outdoorxl.com/armada-arv-106.html%3Fprl%3D92-20628x144-3071&amp;sa=U&amp;ved=0ahUKEwi6xITww6P2AhXQUt8KHSkECYwQ2ykIHA&amp;usg=AOvVaw0y6pyHpXFfGhQFBO4L_ioD</t>
  </si>
  <si>
    <t>https://www.google.com/url?q=https://www.skiessentials.com/2022-armada-arv-106-skis.html&amp;sa=U&amp;ved=0ahUKEwi6xITww6P2AhXQUt8KHSkECYwQ2ykIGg&amp;usg=AOvVaw3W6CzEYRbwT3HulJYCDZsZ</t>
  </si>
  <si>
    <t>Armada ARV 116 Jj UL Skis 2022</t>
  </si>
  <si>
    <t>https://www.google.com/url?url=https://www.snowcountry.eu/armada-arv-116-jj-ul-91691.html%3Fartikel_maat%3D65338%26country%3DUS&amp;rct=j&amp;q=&amp;esrc=s&amp;sa=U&amp;ved=0ahUKEwjmvonpw6P2AhWSg-AKHUZmAN4QsDwIQQ&amp;usg=AOvVaw0lM76xwLezkSkLysjEwItf</t>
  </si>
  <si>
    <t>https://www.google.com/url?q=https://www.snowcountry.eu/armada-arv-116-jj-ul-91691.html%3Fartikel_maat%3D65338%26country%3DUS&amp;sa=U&amp;ved=0ahUKEwi-l7bpw6P2AhVPheAKHQZ9DAQQ2ykIGA&amp;usg=AOvVaw3GIO4aHqDBn735xwrNDYn8</t>
  </si>
  <si>
    <t>https://www.google.com/url?q=https://www.outdoorxl.com/armada-arv-116-jj-ul.html%3Fprl%3D92-1158x144-385&amp;sa=U&amp;ved=0ahUKEwi-l7bpw6P2AhVPheAKHQZ9DAQQ2ykIGg&amp;usg=AOvVaw3YmlMXYYCfi-7BFopNX66k</t>
  </si>
  <si>
    <t>https://www.google.com/url?url=https://www.snowcountry.eu/armada-arv-116-jj-ul-91691.html%3Fartikel_maat%3D65367%26country%3DUS&amp;rct=j&amp;q=&amp;esrc=s&amp;sa=U&amp;ved=0ahUKEwjd9d3pw6P2AhVRheAKHR4TAyMQsDwISg&amp;usg=AOvVaw1JkVpE-VAdaDIUJpDhykNd</t>
  </si>
  <si>
    <t>https://www.google.com/url?q=https://www.snowcountry.eu/armada-arv-116-jj-ul-91691.html%3Fartikel_maat%3D65367%26country%3DUS&amp;sa=U&amp;ved=0ahUKEwjf8onqw6P2AhUOc98KHY4ECfcQ2ykIGA&amp;usg=AOvVaw0HQm0ET9Sx0mllscWtuL1z</t>
  </si>
  <si>
    <t>UtahSkis</t>
  </si>
  <si>
    <t>https://www.google.com/url?q=https://utahskis.com/armada-arv-116-jj-ul-21-22.html%3Futm_source%3Dgooglepepla%26utm_medium%3Dcpc%26utm_content%3Dpla&amp;sa=U&amp;ved=0ahUKEwjf8onqw6P2AhUOc98KHY4ECfcQ2ykIHg&amp;usg=AOvVaw3Od0XVTxo9TjlUnoNSlLx_</t>
  </si>
  <si>
    <t>https://www.google.com/url?url=https://www.outdoorxl.com/armada-arv-116-jj-ul.html%3Fprl%3D92-1158x144-4155&amp;rct=j&amp;q=&amp;esrc=s&amp;sa=U&amp;ved=0ahUKEwi0qMLrw6P2AhWKMd8KHRLkCJkQsDwISA&amp;usg=AOvVaw2f-dADbIqgJ962hETnRqiS</t>
  </si>
  <si>
    <t>https://www.google.com/url?q=https://www.outdoorxl.com/armada-arv-116-jj-ul.html%3Fprl%3D92-1158x144-4155&amp;sa=U&amp;ved=0ahUKEwjM2PDrw6P2AhUHmuAKHRl3BdIQ2ykIFw&amp;usg=AOvVaw02EbxbvxGABLhmv45X4n3u</t>
  </si>
  <si>
    <t>Blue Tomato</t>
  </si>
  <si>
    <t>https://www.google.com/url?q=https://www.blue-tomato.com/en-US/product/--304559276-/%3Fcr%3DUSD%26_%24ja%3Dtsid:46445%26adword%3DGoogle%252FUS%252FPRODUKTERWEITERUNG%252FArmada%252F304559276&amp;sa=U&amp;ved=0ahUKEwjM2PDrw6P2AhUHmuAKHRl3BdIQ2ykIGQ&amp;usg=AOvVaw217-yVLa4a_SuKkDna233O</t>
  </si>
  <si>
    <t>Armada - ARV 84 - 143 Short Blue</t>
  </si>
  <si>
    <t>BlueZone Sports</t>
  </si>
  <si>
    <t>https://www.google.com/url?q=https://www.bluezonesports.com/armada/armada-arv-84-short-skis-boys-2022-38897&amp;sa=U&amp;ved=0ahUKEwi3zcDvw6P2AhWvV98KHVPwCiUQ2ykIGw&amp;usg=AOvVaw1rLJ8BjwTgpi9q5BF1ejvT</t>
  </si>
  <si>
    <t>Armada 2022 ARV 84 Ski 143</t>
  </si>
  <si>
    <t>PRFO Sports</t>
  </si>
  <si>
    <t>https://www.google.com/url?url=http://www.prfo.com/products/armada-junior-arv-84-short-ski%3Fvariant%3D39520212746284%26dfw_tracker%3D35966-39520212746284&amp;rct=j&amp;q=&amp;esrc=s&amp;sa=U&amp;ved=0ahUKEwi68uXuw6P2AhWKhOAKHQswAxUQsDwIXA&amp;usg=AOvVaw343lBaHt3cDWNfdpXiXQX1</t>
  </si>
  <si>
    <t>https://www.google.com/url?q=http://www.prfo.com/products/armada-junior-arv-84-short-ski%3Fvariant%3D39520212746284%26dfw_tracker%3D35966-39520212746284&amp;sa=U&amp;ved=0ahUKEwi3zcDvw6P2AhWvV98KHVPwCiUQ2ykIHw&amp;usg=AOvVaw0TxlOw9xpMj3Rdm52S0SVH</t>
  </si>
  <si>
    <t>Armada ARV 84 Ski 2022 - 150</t>
  </si>
  <si>
    <t>https://www.google.com/url?q=https://www.bluezonesports.com/armada/armada-arv-84-short-skis-boys-2022-38897&amp;sa=U&amp;ved=0ahUKEwj2uaHuw6P2AhUJn-AKHZJzBgoQ2ykIGw&amp;usg=AOvVaw21qHAR_IUDgQTrUB-xzXY5</t>
  </si>
  <si>
    <t xml:space="preserve">Aspen East </t>
  </si>
  <si>
    <t>https://www.google.com/url?q=https://www.aspeneast.com/armada-arv-84-ski-short.html&amp;sa=U&amp;ved=0ahUKEwj2uaHuw6P2AhUJn-AKHZJzBgoQ2ykIHQ&amp;usg=AOvVaw2LU386lGXcIckjFTIYwVBg</t>
  </si>
  <si>
    <t>REI</t>
  </si>
  <si>
    <t>https://www.google.com/url?url=https://www.rei.com/product/195473/armada-arv-84-skis-kids-20212022%3FCAWELAID%3D120217890012999944&amp;rct=j&amp;q=&amp;esrc=s&amp;sa=U&amp;ved=0ahUKEwiClPvtw6P2AhUNc98KHfXpCM0QsDwIMA&amp;usg=AOvVaw1Qvs8KcpCCvZ4aa0uL9InH</t>
  </si>
  <si>
    <t>Armada ARV 84 Ski 2022 - 157</t>
  </si>
  <si>
    <t>https://www.google.com/url?url=https://www.bluezonesports.com/armada/armada-arv-84-long-skis-mens-2022-38898&amp;rct=j&amp;q=&amp;esrc=s&amp;sa=U&amp;ved=0ahUKEwi-wJztw6P2AhXSct8KHS6kBL0QsDwISQ&amp;usg=AOvVaw18Ao3VMdwHR4sYbFMZd9yr</t>
  </si>
  <si>
    <t>https://www.google.com/url?q=https://www.bluezonesports.com/armada/armada-arv-84-long-skis-mens-2022-38898&amp;sa=U&amp;ved=0ahUKEwj12tDtw6P2AhXsQ98KHcPdC7IQ2ykIFg&amp;usg=AOvVaw0u3LLz6ZGIv3HlRDW7y8wr</t>
  </si>
  <si>
    <t>Fox Chapel Ski and Board</t>
  </si>
  <si>
    <t>https://www.google.com/url?q=https://www.foxchapelskiandboard.com/arv-84-ski-2021-2022.html%3Fsource%3Dgooglebase&amp;sa=U&amp;ved=0ahUKEwj12tDtw6P2AhXsQ98KHcPdC7IQ2ykIGA&amp;usg=AOvVaw0yIUm4L0I8J1j3wFIRtXrU</t>
  </si>
  <si>
    <t>Armada ARV 84 Ski 2022 - 164</t>
  </si>
  <si>
    <t>https://www.google.com/url?url=https://www.bluezonesports.com/armada/armada-arv-84-long-skis-mens-2022-38898&amp;rct=j&amp;q=&amp;esrc=s&amp;sa=U&amp;ved=0ahUKEwisvsKL0KP2AhWbl2oFHT_VAQEQsDwIbw&amp;usg=AOvVaw1bqmgQ2ylCPMpv0nxgarB9</t>
  </si>
  <si>
    <t>https://www.google.com/url?q=https://www.bluezonesports.com/armada/armada-arv-84-long-skis-mens-2022-38898&amp;sa=U&amp;ved=0ahUKEwjJjJmM0KP2AhURlmoFHSJyCTIQ2ykIFg&amp;usg=AOvVaw1H1s3pDNmrk7qwdHBW1GP4</t>
  </si>
  <si>
    <t>Absolute-Snow.co.uk</t>
  </si>
  <si>
    <t>https://www.google.com/url?q=https://www.absolute-snow.co.uk/V/Armada_ARV_84_Skis_164cm_BlueGreyOrange_Ski_Only_2022-(308002)%3Fcurr%3DUSD%26deliverycountry%3DUSA&amp;sa=U&amp;ved=0ahUKEwjJjJmM0KP2AhURlmoFHSJyCTIQ2ykIGA&amp;usg=AOvVaw0-U49wGzsUHfuZPSYFIIuS</t>
  </si>
  <si>
    <t>Armada ARV 84 Ski Men's, 171</t>
  </si>
  <si>
    <t>https://www.google.com/url?url=https://www.bluezonesports.com/armada/armada-arv-84-long-skis-mens-2022-38898&amp;rct=j&amp;q=&amp;esrc=s&amp;sa=U&amp;ved=0ahUKEwjqzsvVz6P2AhVdlmoFHcfNBfwQsDwITQ&amp;usg=AOvVaw1788I4e9vdIsbFuNxtHtgH</t>
  </si>
  <si>
    <t>https://www.google.com/url?q=https://www.bluezonesports.com/armada/armada-arv-84-long-skis-mens-2022-38898&amp;sa=U&amp;ved=0ahUKEwjj0v3Vz6P2AhXilGoFHXJKCn4Q2ykIFg&amp;usg=AOvVaw325tOya5irU_cVcwfUkC_R</t>
  </si>
  <si>
    <t>https://www.google.com/url?q=https://www.absolute-snow.co.uk/V/Armada_ARV_84_Skis_170cm_BlueGreyOrange_Ski_Only_2022-(307878)%3Fcurr%3DUSD%26deliverycountry%3DUSA&amp;sa=U&amp;ved=0ahUKEwjj0v3Vz6P2AhXilGoFHXJKCn4Q2ykIGA&amp;usg=AOvVaw3XCrasBTUvJHL0k1gDLiMA</t>
  </si>
  <si>
    <t>Armada ARV 86 Skis 2022</t>
  </si>
  <si>
    <t>Powder7 Ski Shop</t>
  </si>
  <si>
    <t>https://www.google.com/url?url=https://www.powder7.com/Armada-ARV-86-Skis-163cm-New-Flat-2022/for-sale%3Futm_source%3Dfeed%26utm_medium%3Dfree&amp;rct=j&amp;q=&amp;esrc=s&amp;sa=U&amp;ved=0ahUKEwjP473-xaP2AhWsdN8KHflJD9EQsDwISQ&amp;usg=AOvVaw1AklW07-uxKPLvK-Indihl</t>
  </si>
  <si>
    <t>https://www.google.com/url?q=https://www.powder7.com/Armada-ARV-86-Skis-163cm-New-Flat-2022/for-sale%3Futm_source%3Dfeed%26utm_medium%3Dfree&amp;sa=U&amp;ved=0ahUKEwjq3Or-xaP2AhXmRt8KHeZqBmIQ2ykIGA&amp;usg=AOvVaw0_bPM2wLnkuT7P9EX5Hi8Y</t>
  </si>
  <si>
    <t>Suburban Ski and Bike</t>
  </si>
  <si>
    <t>https://www.google.com/url?q=https://suburbanskiandbike.com/armada-arv-86-2022-163cm-ra0000314163/&amp;sa=U&amp;ved=0ahUKEwjq3Or-xaP2AhXmRt8KHeZqBmIQ2ykIGg&amp;usg=AOvVaw2P8bKMpMqGxSq_g03swLpu</t>
  </si>
  <si>
    <t>Armada ARV 86 Limited Black-Grey-Purple-Yellow 170 Ski Men</t>
  </si>
  <si>
    <t>https://www.google.com/url?url=https://www.outdoorxl.com/armada-arv-86-limited.html%3Fprl%3D92-20590x144-80&amp;rct=j&amp;q=&amp;esrc=s&amp;sa=U&amp;ved=0ahUKEwiYwaCtxaP2AhVPVd8KHRqNAlkQsDwIWA&amp;usg=AOvVaw1DyAk9PtVZHS7WOsk2Acvj</t>
  </si>
  <si>
    <t>Armada ARV 86 Limited Incl Warden 11 Binding Black-Grey-Purple-Yellow 170 Ski Men</t>
  </si>
  <si>
    <t>https://www.google.com/url?url=https://www.outdoorxl.com/armada-arv-86-limited-incl-warden-13-dt.html%3Fprl%3D92-20590x144-80&amp;rct=j&amp;q=&amp;esrc=s&amp;sa=U&amp;ved=0ahUKEwiYwaCtxaP2AhVPVd8KHRqNAlkQsDwIXA&amp;usg=AOvVaw2Ta0nwhVpNogSlsOgBHqZC</t>
  </si>
  <si>
    <t>https://www.google.com/url?q=https://www.blue-tomato.com/en-US/product/--304559291-/%3Fcr%3DUSD%26_%24ja%3Dtsid:46445%26adword%3DGoogle%252FUS%252FPRODUKTERWEITERUNG%252FArmada%252F304559291&amp;sa=U&amp;ved=0ahUKEwjaps6txaP2AhWudd8KHcVCDCkQ2ykIGg&amp;usg=AOvVaw3WGMN_D3w2puvSAzaSJ638</t>
  </si>
  <si>
    <t>https://www.google.com/url?url=https://www.bluezonesports.com/armada/armada-arv-86-skis-mens-2022-38896&amp;rct=j&amp;q=&amp;esrc=s&amp;sa=U&amp;ved=0ahUKEwjV0cGPxaP2AhXrdd8KHZB4BicQsDwIRw&amp;usg=AOvVaw0S2yDrVhbEq_EM9R7WWrZm</t>
  </si>
  <si>
    <t>https://www.google.com/url?q=https://www.bluezonesports.com/armada/armada-arv-86-skis-mens-2022-38896&amp;sa=U&amp;ved=0ahUKEwip8O-PxaP2AhUlhuAKHdAgCpwQ2ykIFw&amp;usg=AOvVaw2WFKTJfE9E8znCPBeR0pge</t>
  </si>
  <si>
    <t>Armada ARV 86 Limited Black-Grey-Purple-Yellow 177 Ski Men</t>
  </si>
  <si>
    <t>https://www.google.com/url?url=https://www.outdoorxl.com/armada-arv-86-limited.html%3Fprl%3D92-20590x144-1002&amp;rct=j&amp;q=&amp;esrc=s&amp;sa=U&amp;ved=0ahUKEwjV0cGPxaP2AhXrdd8KHZB4BicQsDwIQw&amp;usg=AOvVaw1c-1n9v8oKta37sWouhWuI</t>
  </si>
  <si>
    <t>Armada ARV 86 Limited Black-Grey-Purple-Yellow 184 Ski Men</t>
  </si>
  <si>
    <t>https://www.google.com/url?url=https://www.outdoorxl.com/armada-arv-86-limited.html%3Fprl%3D92-20590x144-1001&amp;rct=j&amp;q=&amp;esrc=s&amp;sa=U&amp;ved=0ahUKEwjX7dnSz6P2AhX7mmoFHUYABXUQsDwIXQ&amp;usg=AOvVaw1jlidOLL__ODp8xoarsmhn</t>
  </si>
  <si>
    <t>Armada ARV 86 Limited incl Warden 11 binding Black-Grey-Purple-Yellow 184 Ski Men</t>
  </si>
  <si>
    <t>https://www.google.com/url?url=https://www.outdoorxl.com/armada-arv-86-limited-incl-warden-13-dt.html%3Fprl%3D92-20590x144-1001&amp;rct=j&amp;q=&amp;esrc=s&amp;sa=U&amp;ved=0ahUKEwjX7dnSz6P2AhX7mmoFHUYABXUQ2SkIaA&amp;usg=AOvVaw1aYwC72VcCEsnzqtb-CB_j</t>
  </si>
  <si>
    <t>Ski Pro  - Snow Ski &amp; Snowboard</t>
  </si>
  <si>
    <t>https://www.google.com/url?q=https://www.skipro.com/products/arv-86-flat-12w%3Fvariant%3D40898658861233&amp;sa=U&amp;ved=0ahUKEwij2v_Sz6P2AhVyl2oFHXuYDWEQ2ykIHA&amp;usg=AOvVaw0tx4sJz7o4cJOBmEAL811n</t>
  </si>
  <si>
    <t>Armada ARV 96 Skis 2022</t>
  </si>
  <si>
    <t>Gravity Coalition</t>
  </si>
  <si>
    <t>https://www.google.com/url?q=https://gravitycoalition.com/products/armada-arv-skis%3Fvariant%3D40641850638531%26currency%3DUSD%26utm_medium%3Dproduct_sync%26utm_source%3Dgoogle%26utm_content%3Dsag_organic%26utm_campaign%3Dsag_organic&amp;sa=U&amp;ved=0ahUKEwjt4MusxqP2AhVsU98KHazODIUQ2ykIGQ&amp;usg=AOvVaw0k8orPhNJU9HHbl7SiXx5G</t>
  </si>
  <si>
    <t>https://www.google.com/url?url=https://www.skiessentials.com/2022-armada-arv-96-skis.html&amp;rct=j&amp;q=&amp;esrc=s&amp;sa=U&amp;ved=0ahUKEwjiw5qsxqP2AhVFmuAKHdBdC6QQsDwIUw&amp;usg=AOvVaw2a3TA2t7W2QtVXzxcf_tim</t>
  </si>
  <si>
    <t>https://www.google.com/url?q=https://www.skiessentials.com/2022-armada-arv-96-skis.html&amp;sa=U&amp;ved=0ahUKEwjt4MusxqP2AhVsU98KHazODIUQ2ykIFw&amp;usg=AOvVaw3MgQ1UwOITB3cRzJKZa8pE</t>
  </si>
  <si>
    <t>Armada ARV 96 Limited Black-Grey-Purple-Orange 170 Ski Men</t>
  </si>
  <si>
    <t>https://www.google.com/url?url=https://www.outdoorxl.com/armada-arv-96-limited-2021f.html%3Fprl%3D92-20608x144-80&amp;rct=j&amp;q=&amp;esrc=s&amp;sa=U&amp;ved=0ahUKEwiG1YeYxaP2AhWsVt8KHXPqAIMQsDwIYQ&amp;usg=AOvVaw1CoQSmV45KHHl_f66ekaP0</t>
  </si>
  <si>
    <t>https://www.google.com/url?q=https://www.outdoorxl.com/armada-arv-96.html%3Fprl%3D92-20608x144-80&amp;sa=U&amp;ved=0ahUKEwjsgr6YxaP2AhXSmOAKHepZD-YQ2ykIGQ&amp;usg=AOvVaw222OEpo1g6nNCBx__tUFA7</t>
  </si>
  <si>
    <t>https://www.google.com/url?q=https://gravitycoalition.com/products/armada-arv-skis%3Fvariant%3D40641903362243%26currency%3DUSD%26utm_medium%3Dproduct_sync%26utm_source%3Dgoogle%26utm_content%3Dsag_organic%26utm_campaign%3Dsag_organic&amp;sa=U&amp;ved=0ahUKEwjsgr6YxaP2AhXSmOAKHepZD-YQ2ykIGw&amp;usg=AOvVaw1ngpOIoYyr5koD297WTMPE</t>
  </si>
  <si>
    <t>https://www.google.com/url?q=https://www.snowcountry.eu/armada-arv-96-6283.html%3Fartikel_maat%3D65346%26country%3DUS&amp;sa=U&amp;ved=0ahUKEwjhyYzwxaP2AhURTN8KHT4bCR4Q2ykIHg&amp;usg=AOvVaw1YLMlKG8Ggu8x76wZqAEmZ</t>
  </si>
  <si>
    <t>https://www.google.com/url?q=https://www.outdoorxl.com/armada-arv-96.html%3Fprl%3D92-20608x144-1002&amp;sa=U&amp;ved=0ahUKEwjhyYzwxaP2AhURTN8KHT4bCR4Q2ykIHA&amp;usg=AOvVaw1tKcoVrTM4hLu3SXj3m6Iv</t>
  </si>
  <si>
    <t>https://www.google.com/url?q=https://gravitycoalition.com/products/armada-arv-skis%3Fvariant%3D40641905361091%26currency%3DUSD%26utm_medium%3Dproduct_sync%26utm_source%3Dgoogle%26utm_content%3Dsag_organic%26utm_campaign%3Dsag_organic&amp;sa=U&amp;ved=0ahUKEwjhyYzwxaP2AhURTN8KHT4bCR4Q2ykIIA&amp;usg=AOvVaw17I-QaAh-gy2EHGMgx5LG3</t>
  </si>
  <si>
    <t>https://www.google.com/url?q=https://www.outdoorxl.com/armada-arv-96.html%3Fprl%3D92-20608x144-1001&amp;sa=U&amp;ved=0ahUKEwjdwdm3z6P2AhVSlGoFHRKPDc8Q2ykIHQ&amp;usg=AOvVaw3biS98mNbJPKHi5ZdDB5Bv</t>
  </si>
  <si>
    <t>https://www.google.com/url?url=https://www.skiessentials.com/2022-armada-arv-96-skis.html&amp;rct=j&amp;q=&amp;esrc=s&amp;sa=U&amp;ved=0ahUKEwjfv5i3z6P2AhVhkmoFHeSmDasQsDwIVA&amp;usg=AOvVaw2pk7yzGITjrynSzE3GoZMv</t>
  </si>
  <si>
    <t>https://www.google.com/url?q=https://www.skiessentials.com/2022-armada-arv-96-skis.html&amp;sa=U&amp;ved=0ahUKEwjdwdm3z6P2AhVSlGoFHRKPDc8Q2ykIFw&amp;usg=AOvVaw3wUZTCKjSV4g1rzwyehDvj</t>
  </si>
  <si>
    <t>Armada ARW 106 UL 164</t>
  </si>
  <si>
    <t>https://www.google.com/url?url=https://gravitycoalition.com/products/armada-arw-106-ul%3Fvariant%3D42288257204468%26currency%3DUSD%26utm_medium%3Dproduct_sync%26utm_source%3Dgoogle%26utm_content%3Dsag_organic%26utm_campaign%3Dsag_organic&amp;rct=j&amp;q=&amp;esrc=s&amp;sa=U&amp;ved=0ahUKEwiZ6_LaxKP2AhXMm-AKHTQzDHMQ2SkIXw&amp;usg=AOvVaw1Oo3uTH0wOCOeoLhBYC4Kd</t>
  </si>
  <si>
    <t>Armada ARW 106 UL Skis - Women's 2022 164cm</t>
  </si>
  <si>
    <t>https://www.google.com/url?url=https://glacierskishop.com/products/armada-arw-106-ul-skis-womens-2022%3Fvariant%3D39361227325543%26currency%3DUSD%26utm_medium%3Dproduct_sync%26utm_source%3Dgoogle%26utm_content%3Dsag_organic%26utm_campaign%3Dsag_organic&amp;rct=j&amp;q=&amp;esrc=s&amp;sa=U&amp;ved=0ahUKEwiZ6_LaxKP2AhXMm-AKHTQzDHMQ2SkIYg&amp;usg=AOvVaw17pohGjeyeDDO90XbMqPTL</t>
  </si>
  <si>
    <t>Armada ARW 106 UL Skis - Women's 2022</t>
  </si>
  <si>
    <t>evo.com</t>
  </si>
  <si>
    <t>https://www.google.com/url?url=https://www.evo.com/skis/armada-arw-106-ul-womens-2022%3Fimage%3D198715/839687/armada-arw-106-ul-skis-2022-.jpg&amp;rct=j&amp;q=&amp;esrc=s&amp;sa=U&amp;ved=0ahUKEwiZ6_LaxKP2AhXMm-AKHTQzDHMQsDwIWA&amp;usg=AOvVaw3Cty_Hfvp5NRNPiMqfBVxc</t>
  </si>
  <si>
    <t>https://www.google.com/url?url=https://www.evo.com/skis/armada-arw-106-ul-womens-2022%3Fimage%3D198715/839687/clone.jpg&amp;rct=j&amp;q=&amp;esrc=s&amp;sa=U&amp;ved=0ahUKEwjFqp34w6P2AhUCZd8KHRt-AnQQsDwIXw&amp;usg=AOvVaw0CxHkaQjw5JOsZOLWlOF5c</t>
  </si>
  <si>
    <t>https://www.google.com/url?q=https://www.evo.com/skis/armada-arw-106-ul-womens-2022%3Fimage%3D198715/839687/clone.jpg&amp;sa=U&amp;ved=0ahUKEwjahs_4w6P2AhWCTt8KHWwGBnMQ2ykIGA&amp;usg=AOvVaw011UloJQcsapAZNt34Zqky</t>
  </si>
  <si>
    <t>https://www.google.com/url?q=https://www.powder7.com/Armada-ARW-106-UL-Skis-172cm-New-Flat-2022/for-sale%3Futm_source%3Dfeed%26utm_medium%3Dfree&amp;sa=U&amp;ved=0ahUKEwjahs_4w6P2AhWCTt8KHWwGBnMQ2ykIGg&amp;usg=AOvVaw0rfnbOrX4AHJMg2JTRKePp</t>
  </si>
  <si>
    <t>https://www.google.com/url?url=https://www.evo.com/skis/armada-arw-106-ul-womens-2022%3Fimage%3D198715/839687/clone.jpg&amp;rct=j&amp;q=&amp;esrc=s&amp;sa=U&amp;ved=0ahUKEwjp8LW7xKP2AhVOTd8KHSaZADYQsDwIYA&amp;usg=AOvVaw0zSRsIez76AaXKYXJug_3J</t>
  </si>
  <si>
    <t>https://www.google.com/url?q=https://www.evo.com/skis/armada-arw-106-ul-womens-2022%3Fimage%3D198715/839687/clone.jpg&amp;sa=U&amp;ved=0ahUKEwj4weW7xKP2AhUEneAKHVhaDzsQ2ykIGA&amp;usg=AOvVaw1ZGI28yp6Usj0tqRkze9_P</t>
  </si>
  <si>
    <t>https://www.google.com/url?q=https://www.rei.com/product/195467/armada-arw-106-ul-skis-womens-20212022%3FCAWELAID%3D120217890012608063&amp;sa=U&amp;ved=0ahUKEwj4weW7xKP2AhUEneAKHVhaDzsQ2ykIGg&amp;usg=AOvVaw1F6hIugt2xK-s5I9PCUwAW</t>
  </si>
  <si>
    <t>Armada ARW 106 UL Women's Skis 188cm 2022</t>
  </si>
  <si>
    <t>https://www.google.com/url?url=https://www.evo.com/skis/armada-arw-106-ul-womens-2022%3Fimage%3D198715/839687/clone.jpg&amp;rct=j&amp;q=&amp;esrc=s&amp;sa=U&amp;ved=0ahUKEwiZ1YKd0KP2AhUikWoFHZXCCNoQsDwIWA&amp;usg=AOvVaw13OYM1QIzqQHGuCNiwPThL</t>
  </si>
  <si>
    <t>Armada ARW 84 Skis 2022</t>
  </si>
  <si>
    <t>https://www.google.com/url?url=https://www.bluezonesports.com/armada/armada-arw-84-short-skis-girls-2022-38907&amp;rct=j&amp;q=&amp;esrc=s&amp;sa=U&amp;ved=0ahUKEwiUlqap0aP2AhUOl2oFHa2bDPQQsDwIOw&amp;usg=AOvVaw1sPuln_jqgEOPucnOwbAPP</t>
  </si>
  <si>
    <t>https://www.google.com/url?q=https://www.bluezonesports.com/armada/armada-arw-84-short-skis-girls-2022-38907&amp;sa=U&amp;ved=0ahUKEwiiz9Gp0aP2AhXrk2oFHUBTAYUQ2ykIFw&amp;usg=AOvVaw2FVhV-1OuLLQHucCH0hgyD</t>
  </si>
  <si>
    <t>https://www.google.com/url?q=https://www.foxchapelskiandboard.com/arw-84-womens-ski-2021-2022.html%3Fsource%3Dgooglebase&amp;sa=U&amp;ved=0ahUKEwiiz9Gp0aP2AhXrk2oFHUBTAYUQ2ykIGQ&amp;usg=AOvVaw1bi7nZzc5GpJER-lsJhB46</t>
  </si>
  <si>
    <t>Aspen East</t>
  </si>
  <si>
    <t>https://www.google.com/url?url=https://www.aspeneast.com/armada-arw-84-ski-short.html&amp;rct=j&amp;q=&amp;esrc=s&amp;sa=U&amp;ved=0ahUKEwjxnsqZ0aP2AhX8lGoFHXteAgcQsDwISg&amp;usg=AOvVaw0gnycGE3dbRdpfoe9CMpgS</t>
  </si>
  <si>
    <t>2022 Armada ARW 84 Ski w/ GW Bindings - 150 | Ski Essentials</t>
  </si>
  <si>
    <t>Ski World</t>
  </si>
  <si>
    <t>https://www.google.com/url?url=https://www.skiworldinc.com/armada-arw-84-r-l6-22.html%3Fdfw_tracker%3D130438-69097515&amp;rct=j&amp;q=&amp;esrc=s&amp;sa=U&amp;ved=0ahUKEwjxnsqZ0aP2AhX8lGoFHXteAgcQsDwITg&amp;usg=AOvVaw2G1gD2tzPwVI332KUVLRDb</t>
  </si>
  <si>
    <t>Armada ARW 84 Ski - Women's (15623)</t>
  </si>
  <si>
    <t>The Peak Ski and Sports</t>
  </si>
  <si>
    <t>https://www.google.com/url?url=https://www.thepeakskiandsports.com/armada-arw-84-ski-womens-15623/&amp;rct=j&amp;q=&amp;esrc=s&amp;sa=U&amp;ved=0ahUKEwjJ-sTs0KP2AhVEmWoFHcMgCyQQ2SkIQA&amp;usg=AOvVaw1CtcuMHxrnynlDx-Y6Lnje</t>
  </si>
  <si>
    <t>Next Adventure</t>
  </si>
  <si>
    <t>https://www.google.com/url?url=https://www.nextadventure.net/catalog/product/view/id/220700/s/armada-arw-84-2022/&amp;rct=j&amp;q=&amp;esrc=s&amp;sa=U&amp;ved=0ahUKEwj1n537xqP2AhVjkeAKHRsuBRkQsDwIWA&amp;usg=AOvVaw2_zFFKF07yhySV5lJOJrYV</t>
  </si>
  <si>
    <t>Armada ARW 86 Skis Women's Â· 2022 Â· 156 cm</t>
  </si>
  <si>
    <t>https://www.google.com/url?url=https://www.powder7.com/Armada-ARW-86-Skis-156cm-New-Flat-2022/for-sale%3Futm_source%3Dfeed%26utm_medium%3Dfree&amp;rct=j&amp;q=&amp;esrc=s&amp;sa=U&amp;ved=0ahUKEwi---Duz6P2AhXBnGoFHbeSCTUQsDwIVQ&amp;usg=AOvVaw0d3qYCoiOUHH6PAx1K39Tk</t>
  </si>
  <si>
    <t>https://www.google.com/url?q=https://www.powder7.com/Armada-ARW-86-Skis-156cm-New-Flat-2022/for-sale%3Futm_source%3Dfeed%26utm_medium%3Dfree&amp;sa=U&amp;ved=0ahUKEwirt4zvz6P2AhWZk2oFHe_BBSwQ2ykIGA&amp;usg=AOvVaw1tk6c9rzHEv0AByc8rP-2P</t>
  </si>
  <si>
    <t>https://www.google.com/url?q=https://suburbanskiandbike.com/armada-arw-86-2022-156cm-ra0000342156/&amp;sa=U&amp;ved=0ahUKEwirt4zvz6P2AhWZk2oFHe_BBSwQ2ykIGg&amp;usg=AOvVaw3CwM-XkD2aBIOyouK66n58</t>
  </si>
  <si>
    <t>Armada ARW 86 Women's Skis Â· 2022 Â· 163 cm</t>
  </si>
  <si>
    <t>https://www.google.com/url?q=https://www.bluezonesports.com/armada/armada-arw-86-skis-womens-2022-38905&amp;sa=U&amp;ved=0ahUKEwik8ryVxqP2AhWlSt8KHR0TDEIQ2ykIFw&amp;usg=AOvVaw1H3CPUJ9vug_BSQbaj6i1r</t>
  </si>
  <si>
    <t>https://www.google.com/url?url=https://www.outdoorxl.com/armada-arw-86.html%3Fprl%3D92-1060x144-2487&amp;rct=j&amp;q=&amp;esrc=s&amp;sa=U&amp;ved=0ahUKEwin5o6VxqP2AhWxm-AKHWn4C_gQsDwISw&amp;usg=AOvVaw0JnsZHdQzHr502Ti2olwpM</t>
  </si>
  <si>
    <t>https://www.google.com/url?q=https://www.outdoorxl.com/armada-arw-86.html%3Fprl%3D92-1060x144-2487&amp;sa=U&amp;ved=0ahUKEwik8ryVxqP2AhWlSt8KHR0TDEIQ2ykIGQ&amp;usg=AOvVaw0hTFONhmz4pWI8yBeHEm8w</t>
  </si>
  <si>
    <t>Armada Women's ARW 86 Skis 170 cm</t>
  </si>
  <si>
    <t>https://www.google.com/url?url=https://www.bluezonesports.com/armada/armada-arw-86-skis-womens-2022-38905&amp;rct=j&amp;q=&amp;esrc=s&amp;sa=U&amp;ved=0ahUKEwjiof_8w6P2AhUNWN8KHdszAyoQsDwITg&amp;usg=AOvVaw1q8oWYtzqUR7sKwt3oIrfg</t>
  </si>
  <si>
    <t>https://www.google.com/url?q=https://www.bluezonesports.com/armada/armada-arw-86-skis-womens-2022-38905&amp;sa=U&amp;ved=0ahUKEwiu6sT9w6P2AhXQUt8KHSkECYwQ2ykIFw&amp;usg=AOvVaw3YJx9TrVzd6PyrKK5q_kRs</t>
  </si>
  <si>
    <t>https://www.google.com/url?q=https://www.outdoorxl.com/armada-arw-86.html%3Fprl%3D92-1060x144-80&amp;sa=U&amp;ved=0ahUKEwiu6sT9w6P2AhXQUt8KHSkECYwQ2ykIGQ&amp;usg=AOvVaw1TJVgK-rf3AaCPhDaR-m3x</t>
  </si>
  <si>
    <t>Armada ARW 96 Skis - Women's 2022</t>
  </si>
  <si>
    <t>https://www.google.com/url?url=https://www.skiessentials.com/2022-armada-arw-96-women-s-skis.html&amp;rct=j&amp;q=&amp;esrc=s&amp;sa=U&amp;ved=0ahUKEwjtnr_nxaP2AhXKl-AKHY_uCZUQsDwIYg&amp;usg=AOvVaw0OdcSNZk_R7hvnAYg0NcV4</t>
  </si>
  <si>
    <t>https://www.google.com/url?q=https://www.skiessentials.com/2022-armada-arw-96-women-s-skis.html&amp;sa=U&amp;ved=0ahUKEwitw-7nxaP2AhWOl-AKHU_qANsQ2ykIFw&amp;usg=AOvVaw3Xq2DjWwR6gRqSnThE9ApY</t>
  </si>
  <si>
    <t>https://www.google.com/url?q=https://www.evo.com/skis/armada-arw-96-womens-2022%3Fimage%3D198714/839686/armada-arw-96-skis-women-s-2022-.jpg&amp;sa=U&amp;ved=0ahUKEwitw-7nxaP2AhWOl-AKHU_qANsQ2ykIGQ&amp;usg=AOvVaw1QbWrjxrLTqboSEiBCWEU7</t>
  </si>
  <si>
    <t>https://www.google.com/url?url=https://www.skiessentials.com/2022-armada-arw-96-women-s-skis.html%23size%3D22403&amp;rct=j&amp;q=&amp;esrc=s&amp;sa=U&amp;ved=0ahUKEwjYxMzdxaP2AhUPmeAKHYFnACMQsDwIOw&amp;usg=AOvVaw2innoWRvHINuTmNaMLGLLZ</t>
  </si>
  <si>
    <t>https://www.google.com/url?q=https://www.skiessentials.com/2022-armada-arw-96-women-s-skis.html%23size%3D22403&amp;sa=U&amp;ved=0ahUKEwjs7fzdxaP2AhURVt8KHRauD7IQ2ykIFw&amp;usg=AOvVaw3z6L9rDuXCvjfqedKAmY9v</t>
  </si>
  <si>
    <t>Eskimo Ski &amp; Board Shop</t>
  </si>
  <si>
    <t>https://www.google.com/url?q=https://www.eskimoshop.com/armada-arw-96-2022%3Futm_source%3Dgoogle_shopping%26153%3D183%26aid%3D2582&amp;sa=U&amp;ved=0ahUKEwjs7fzdxaP2AhURVt8KHRauD7IQ2ykIGQ&amp;usg=AOvVaw3NZMeOxGYrsaOrH9bJ_4nB</t>
  </si>
  <si>
    <t>https://www.google.com/url?url=https://www.skiessentials.com/2022-armada-arw-96-women-s-skis.html&amp;rct=j&amp;q=&amp;esrc=s&amp;sa=U&amp;ved=0ahUKEwiZn_DbxKP2AhVKm-AKHXNYBJkQsDwIUw&amp;usg=AOvVaw1-PgruUQ2oko0kwhio6J-c</t>
  </si>
  <si>
    <t>https://www.google.com/url?q=https://www.skiessentials.com/2022-armada-arw-96-women-s-skis.html&amp;sa=U&amp;ved=0ahUKEwjXzqTcxKP2AhWRhOAKHWANBoIQ2ykIFw&amp;usg=AOvVaw1i2tEtBduTIJCb_4ACTCyC</t>
  </si>
  <si>
    <t>Armada Arw 96 / Women's Skis 170 Cm 2020</t>
  </si>
  <si>
    <t>eBay</t>
  </si>
  <si>
    <t>https://www.google.com/url?url=https://www.ebay.com/itm/304129427767%3Fchn%3Dps%26mkevt%3D1%26mkcid%3D28&amp;rct=j&amp;q=&amp;esrc=s&amp;sa=U&amp;ved=0ahUKEwiZn_DbxKP2AhVKm-AKHXNYBJkQ2SkIVw&amp;usg=AOvVaw1-2tWTSE_rDiBMPI97TG2S</t>
  </si>
  <si>
    <t>Armada Bdog Edgeless Skis 2022</t>
  </si>
  <si>
    <t>https://www.google.com/url?url=https://www.blue-tomato.com/en-US/product/--304559222-/%3Fcr%3DUSD%26_%24ja%3Dtsid:46445%26adword%3DGoogle%252FUS%252FPRODUKTERWEITERUNG%252FArmada%252F304559222&amp;rct=j&amp;q=&amp;esrc=s&amp;sa=U&amp;ved=0ahUKEwjcpNrS0KP2AhVpl2oFHaINCPgQsDwIYQ&amp;usg=AOvVaw2QnKOBcn2J5zsw3ooqsD5L</t>
  </si>
  <si>
    <t>https://www.google.com/url?q=https://www.blue-tomato.com/en-US/product/--304559222-/%3Fcr%3DUSD%26_%24ja%3Dtsid:46445%26adword%3DGoogle%252FUS%252FPRODUKTERWEITERUNG%252FArmada%252F304559222&amp;sa=U&amp;ved=0ahUKEwjDgJLT0KP2AhUdl2oFHbG_ALAQ2ykIFQ&amp;usg=AOvVaw3AXYgJiJffetIpTFLZMojI</t>
  </si>
  <si>
    <t>https://www.google.com/url?q=https://www.powder7.com/Armada-Bdog-Edgeless-Skis-172cm-New-Flat-2022/for-sale%3Futm_source%3Dfeed%26utm_medium%3Dfree&amp;sa=U&amp;ved=0ahUKEwjDgJLT0KP2AhUdl2oFHbG_ALAQ2ykIFw&amp;usg=AOvVaw3k3CqEk-IBcCp9oHVgZjtI</t>
  </si>
  <si>
    <t>Armada Bdog Edgeless 94mm 164 2022 Skis Men, Freestyle ski, Freeski</t>
  </si>
  <si>
    <t>https://www.google.com/aclk?sa=L&amp;ai=DChcSEwjclbq50KP2AhVHFNQBHdsXDvgYABADGgJvYQ&amp;sig=AOD64_226VkEeYp_5mT5ZaVObVaqAwYQNQ&amp;ctype=5&amp;ved=0ahUKEwi--7S50KP2AhU-mWoFHRpOCrYQ2CkIXQ&amp;adurl=</t>
  </si>
  <si>
    <t>Armada Bdog Skis 2022</t>
  </si>
  <si>
    <t>Spoke-N-Sport</t>
  </si>
  <si>
    <t>https://www.google.com/url?q=https://www.spoke-n-sport.com/product/armada-bdog-27638.htm%3Fvariations%3D459379%3Futm_source%3Dgoogle%2520shopping%26utm_medium%3Dorganic&amp;sa=U&amp;ved=0ahUKEwiu29G50KP2AhVhnGoFHeX2CxcQ2ykIFw&amp;usg=AOvVaw1dJ0aIT7AstKDmAmEcGSSW</t>
  </si>
  <si>
    <t>BobsSportsChalet.com</t>
  </si>
  <si>
    <t>https://www.google.com/url?url=https://www.bobssportschalet.com/armada/armada-bdog-skis-2022-158131&amp;rct=j&amp;q=&amp;esrc=s&amp;sa=U&amp;ved=0ahUKEwi--7S50KP2AhU-mWoFHRpOCrYQsDwIVg&amp;usg=AOvVaw2-sRgX-BUnSJyjPq2DzFfg</t>
  </si>
  <si>
    <t>https://www.google.com/url?url=https://www.blue-tomato.com/en-US/product/--304559222-/%3Fcr%3DUSD%26_%24ja%3Dtsid:46445%26adword%3DGoogle%252FUS%252FPRODUKTERWEITERUNG%252FArmada%252F304559222&amp;rct=j&amp;q=&amp;esrc=s&amp;sa=U&amp;ved=0ahUKEwjHzsiJ0KP2AhX1lGoFHVsoC84QsDwIYg&amp;usg=AOvVaw2ym9rtzwDMjhtefvAsn168</t>
  </si>
  <si>
    <t>https://www.google.com/url?q=https://www.blue-tomato.com/en-US/product/--304559222-/%3Fcr%3DUSD%26_%24ja%3Dtsid:46445%26adword%3DGoogle%252FUS%252FPRODUKTERWEITERUNG%252FArmada%252F304559222&amp;sa=U&amp;ved=0ahUKEwik0JGK0KP2AhW8l2oFHZpQBqQQ2ykIFQ&amp;usg=AOvVaw20O8rFgP73aB_rT8EvF6iy</t>
  </si>
  <si>
    <t>https://www.google.com/url?q=https://www.powder7.com/Armada-Bdog-Edgeless-Skis-172cm-New-Flat-2022/for-sale%3Futm_source%3Dfeed%26utm_medium%3Dfree&amp;sa=U&amp;ved=0ahUKEwik0JGK0KP2AhW8l2oFHZpQBqQQ2ykIFw&amp;usg=AOvVaw1z9bdo28WIGPcyi464GSBX</t>
  </si>
  <si>
    <t>Armada Bdog Edgeless Skis 180cm 2022</t>
  </si>
  <si>
    <t>https://www.google.com/url?url=https://www.powder7.com/Armada-Bdog-Edgeless-Blem-Skis-180cm-New-Flat-2022/for-sale%3Futm_source%3Dfeed%26utm_medium%3Dfree&amp;rct=j&amp;q=&amp;esrc=s&amp;sa=U&amp;ved=0ahUKEwjouJnIz6P2AhV_mmoFHW-sBNMQsDwIZg&amp;usg=AOvVaw0hJxNa26GbG_WgKzgRH5fl</t>
  </si>
  <si>
    <t>https://www.google.com/url?q=https://www.powder7.com/Armada-Bdog-Edgeless-Blem-Skis-180cm-New-Flat-2022/for-sale%3Futm_source%3Dfeed%26utm_medium%3Dfree&amp;sa=U&amp;ved=0ahUKEwiP8d_Iz6P2AhVjkmoFHVeMCg0Q2ykIEw&amp;usg=AOvVaw1Mlxp-LvmCNOC0BTe6TMey</t>
  </si>
  <si>
    <t>Armada Bdog Edgeless Skis Â· 180 cm</t>
  </si>
  <si>
    <t>Curated</t>
  </si>
  <si>
    <t>https://www.google.com/url?url=https://www.curated.com/products/4858614/armada-bdog-edgeless-skis-180-cm%3Fc_source%3Dgoogle-shopping&amp;rct=j&amp;q=&amp;esrc=s&amp;sa=U&amp;ved=0ahUKEwjouJnIz6P2AhV_mmoFHW-sBNMQ2SkIag&amp;usg=AOvVaw1oCBvuWnnFNLFfftGvAI6S</t>
  </si>
  <si>
    <t>Armada Declivity 102 Ti Skis 2022</t>
  </si>
  <si>
    <t>https://www.google.com/url?q=https://www.bluezonesports.com/armada/armada-declivity-102-ti-skis-mens-2022-38891&amp;sa=U&amp;ved=0ahUKEwi-qvrBxaP2AhUvT98KHeIpDxsQ2ykIGQ&amp;usg=AOvVaw3XJZCLOZeEWeGJQClasXyg</t>
  </si>
  <si>
    <t>https://www.google.com/url?q=https://www.snowcountry.eu/armada-declivity-102-ti-19-20.html%3Fartikel_maat%3D65330%26country%3DUS&amp;sa=U&amp;ved=0ahUKEwi-qvrBxaP2AhUvT98KHeIpDxsQ2ykIGw&amp;usg=AOvVaw1JGq76kCweEpCkcbwABpIl</t>
  </si>
  <si>
    <t>https://www.google.com/url?url=https://www.outdoorxl.com/armada-declivity-102-ti.html%3Fprl%3D92-79x144-3967&amp;rct=j&amp;q=&amp;esrc=s&amp;sa=U&amp;ved=0ahUKEwiB2rvBxaP2AhVlleAKHSn3Ar8QsDwIfQ&amp;usg=AOvVaw3EwNVbrQVm-v7D33EwowQ0</t>
  </si>
  <si>
    <t>https://www.google.com/url?q=https://www.bluezonesports.com/armada/armada-declivity-102-ti-skis-mens-2022-38891&amp;sa=U&amp;ved=0ahUKEwiiqqCJ0KP2AhWmmWoFHa37AOwQ2ykIGQ&amp;usg=AOvVaw0d0aQz3U-apm4aTWPV950F</t>
  </si>
  <si>
    <t>https://www.google.com/url?q=https://www.snowcountry.eu/armada-declivity-102-ti-19-20.html%3Fartikel_maat%3D65356%26country%3DUS&amp;sa=U&amp;ved=0ahUKEwiiqqCJ0KP2AhWmmWoFHa37AOwQ2ykIGw&amp;usg=AOvVaw13OzX3XlG9Kcl08uFMLIOG</t>
  </si>
  <si>
    <t>Armada DEMO ARMADA DECLIVITY 102 Ti w/ ARMADA DEMO WARDEN BINDING - 180</t>
  </si>
  <si>
    <t>Village Sports Shop - Vermont</t>
  </si>
  <si>
    <t>https://www.google.com/url?url=https://www.villagesportshop.com/product/armada-demo-armada-declivity-102-ti-w-armada-demo-warden-binding-180-5972.htm&amp;rct=j&amp;q=&amp;esrc=s&amp;sa=U&amp;ved=0ahUKEwiR4_eI0KP2AhXhk2oFHcJpDJgQ2SkIcQ&amp;usg=AOvVaw0o51Mr-n-PPCooerZitG6n</t>
  </si>
  <si>
    <t>Armada Declivity 108 Ti Skis Â· 2022 Â· 182 cm</t>
  </si>
  <si>
    <t>https://www.google.com/url?url=https://www.snowcountry.eu/armada-declivity-108-ti.html%3Fartikel_maat%3D65363%26country%3DUS&amp;rct=j&amp;q=&amp;esrc=s&amp;sa=U&amp;ved=0ahUKEwifsqzN0KP2AhVyk2oFHamvDTAQsDwIVA&amp;usg=AOvVaw2oo7Ty0nXFYCcoY9z2ul4o</t>
  </si>
  <si>
    <t>https://www.google.com/url?q=https://www.snowcountry.eu/armada-declivity-108-ti.html%3Fartikel_maat%3D65363%26country%3DUS&amp;sa=U&amp;ved=0ahUKEwjrudPN0KP2AhVDl2oFHZpxCSYQ2ykIGA&amp;usg=AOvVaw22wGt6r-xdxdxX_JVUmv98</t>
  </si>
  <si>
    <t>https://www.google.com/url?q=https://www.absolute-snow.co.uk/V/Armada_Declivity_108_Ti_Skis_182_cm-(307885)%3Fcurr%3DUSD%26deliverycountry%3DUSA&amp;sa=U&amp;ved=0ahUKEwjrudPN0KP2AhVDl2oFHZpxCSYQ2ykIGg&amp;usg=AOvVaw2mLbrSnNUyL8kygFVCr4xX</t>
  </si>
  <si>
    <t>Armada Declivity 108 Ti Black 190 Ski Men</t>
  </si>
  <si>
    <t>https://www.google.com/url?url=https://www.outdoorxl.com/armada-declivity-108-ti.html%3Fprl%3D92-79x144-4208&amp;rct=j&amp;q=&amp;esrc=s&amp;sa=U&amp;ved=0ahUKEwj_roy60aP2AhWClWoFHUszACcQsDwIQw&amp;usg=AOvVaw3KOYmgR2P8tXcKOxyGkbou</t>
  </si>
  <si>
    <t>Armada Declivity 108 Ti Skis</t>
  </si>
  <si>
    <t>Cole Sport</t>
  </si>
  <si>
    <t>https://www.google.com/url?url=https://www.colesport.com/armada-declivity-108-ti-skis/%3Fsku%3D248408&amp;rct=j&amp;q=&amp;esrc=s&amp;sa=U&amp;ved=0ahUKEwj_roy60aP2AhWClWoFHUszACcQ2SkITg&amp;usg=AOvVaw2WmojySYGLvPzx6YYSeQNA</t>
  </si>
  <si>
    <t>2022 Armada Declivity 108 Ti Skis w/ Tyrolia Attack2 13 GW Bindings - 190| Ski Essentials</t>
  </si>
  <si>
    <t>https://www.google.com/url?url=https://www.skiessentials.com/2022-armada-declivity-108-ti-skis-w-tyrolia-attack2-13-gw-bindings.html&amp;rct=j&amp;q=&amp;esrc=s&amp;sa=U&amp;ved=0ahUKEwj_roy60aP2AhWClWoFHUszACcQsDwIRw&amp;usg=AOvVaw0vcg8O3gw3vGSRUP2Y8P7b</t>
  </si>
  <si>
    <t>Armada Declivity 82 Ti Skis Â· 2022 Â· 166 cm</t>
  </si>
  <si>
    <t>https://www.google.com/url?url=https://www.skiessentials.com/2022-armada-declivity-82-ti-skis.html&amp;rct=j&amp;q=&amp;esrc=s&amp;sa=U&amp;ved=0ahUKEwjq_YS2xqP2AhVGZN8KHZV_B7oQsDwITQ&amp;usg=AOvVaw3gVVRue1Vw056Pm5FlMFSZ</t>
  </si>
  <si>
    <t>https://www.google.com/url?q=https://www.skiessentials.com/2022-armada-declivity-82-ti-skis.html&amp;sa=U&amp;ved=0ahUKEwi6mrS2xqP2AhUmnOAKHVVeD4QQ2ykIFg&amp;usg=AOvVaw2KAn4qNMO5j6fYEsKSvkC_</t>
  </si>
  <si>
    <t>Skis.com</t>
  </si>
  <si>
    <t>https://www.google.com/url?q=https://www.skis.com/Armada-Declivity-82-TI-Skis-2022-2022/908355P,default,pd.html%3Fsrc%3Dcpc&amp;sa=U&amp;ved=0ahUKEwi6mrS2xqP2AhUmnOAKHVVeD4QQ2ykIGA&amp;usg=AOvVaw3Ys4FAPB-8g6Z42Cj2TUSO</t>
  </si>
  <si>
    <t>Armada Declivity 82 Ti Incl. Z12 Limited Black-Blue 174 Ski Men</t>
  </si>
  <si>
    <t>https://www.google.com/url?url=https://www.outdoorxl.com/armada-declivity-82-ti-incl-z12-limited.html%3Fprl%3D92-863x144-3469&amp;rct=j&amp;q=&amp;esrc=s&amp;sa=U&amp;ved=0ahUKEwjI9vGl0KP2AhVTnWoFHTXSAgsQsDwIPQ&amp;usg=AOvVaw0hku5ASaGOSXuRZqsixNSi</t>
  </si>
  <si>
    <t>Armada Declivity 82 Ti Skis Â· 2021 Â· 174 cm</t>
  </si>
  <si>
    <t>https://www.google.com/url?url=https://www.skis.com/Armada-Declivity-82-TI-Skis-2022-2022/908355P,default,pd.html%3Fsrc%3Dcpc&amp;rct=j&amp;q=&amp;esrc=s&amp;sa=U&amp;ved=0ahUKEwjI9vGl0KP2AhVTnWoFHTXSAgsQsDwIOQ&amp;usg=AOvVaw2tNMWh_82Ezpo_G0ASwTyE</t>
  </si>
  <si>
    <t>Armada Declivity 82 Ti Incl. Z12 Limited Black-Blue 182 Ski Men</t>
  </si>
  <si>
    <t>https://www.google.com/aclk?sa=L&amp;ai=DChcSEwj9mdrfz6P2AhXTFNQBHQ8zCbkYABAJGgJvYQ&amp;sig=AOD64_25gKMII8CmvWiRVRfmtklP1TJ7mA&amp;ctype=5&amp;ved=0ahUKEwiSy9Tfz6P2AhXok2oFHdI8DIoQ2CkIbA&amp;adurl=</t>
  </si>
  <si>
    <t>Armada Declivity 82 Ti Skis 182cm 2022</t>
  </si>
  <si>
    <t>https://www.google.com/aclk?sa=L&amp;ai=DChcSEwj9mdrfz6P2AhXTFNQBHQ8zCbkYABAHGgJvYQ&amp;sig=AOD64_1gMrt46VA-uc1xdT7EwnD6ZApB4g&amp;ctype=5&amp;ved=0ahUKEwiSy9Tfz6P2AhXok2oFHdI8DIoQ2CkIaA&amp;adurl=</t>
  </si>
  <si>
    <t>Armada Declivity 82 TI 2021 Model 182</t>
  </si>
  <si>
    <t>Elevation Skate Snow</t>
  </si>
  <si>
    <t>https://www.google.com/aclk?sa=L&amp;ai=DChcSEwj9mdrfz6P2AhXTFNQBHQ8zCbkYABANGgJvYQ&amp;sig=AOD64_0m_OQsthS65XTJzFaH2DSxFKpD8Q&amp;ctype=5&amp;ved=0ahUKEwiSy9Tfz6P2AhXok2oFHdI8DIoQ2CkIew&amp;adurl=</t>
  </si>
  <si>
    <t>Armada Declivity 92 Ti Skis 2022</t>
  </si>
  <si>
    <t>https://www.google.com/url?url=https://www.bluezonesports.com/armada/armada-declivity-92-ti-skis-mens-2022-38892&amp;rct=j&amp;q=&amp;esrc=s&amp;sa=U&amp;ved=0ahUKEwiD2IKNxKP2AhVqUN8KHRomBSQQsDwIYQ&amp;usg=AOvVaw0BdKoKKG65evZkSKO-FFpj</t>
  </si>
  <si>
    <t>https://www.google.com/url?q=https://www.bluezonesports.com/armada/armada-declivity-92-ti-skis-mens-2022-38892&amp;sa=U&amp;ved=0ahUKEwjF6LGNxKP2AhXvYN8KHZ4UARIQ2ykIFw&amp;usg=AOvVaw3iGA5PyGPtsZ5vKVDhfrhO</t>
  </si>
  <si>
    <t>https://www.google.com/url?q=https://www.snowcountry.eu/armada-declivity-92-ti-20-21.html%3Fartikel_maat%3D65286%26country%3DUS&amp;sa=U&amp;ved=0ahUKEwjF6LGNxKP2AhXvYN8KHZ4UARIQ2ykIGQ&amp;usg=AOvVaw0UkUl9iqm6Bps7iKcthiux</t>
  </si>
  <si>
    <t>Armada Declivity 92 Ti</t>
  </si>
  <si>
    <t>https://www.google.com/url?q=https://www.bluezonesports.com/armada/armada-declivity-92-ti-skis-mens-2022-38892&amp;sa=U&amp;ved=0ahUKEwipyOes0KP2AhX7k2oFHVI5D5kQ2ykIGg&amp;usg=AOvVaw3eVzzUzfIGlifI5r2QOnsm</t>
  </si>
  <si>
    <t>Armada Declivity 92 Ti Skis 180cm, Blue/Green, Ski Only, 2022</t>
  </si>
  <si>
    <t>https://www.google.com/url?url=https://www.absolute-snow.co.uk/V/Armada_Declivity_92_Ti_Ski_Only_Skis_180cm_BlueGreen-(265428)%3Fcurr%3DUSD%26deliverycountry%3DUSA&amp;rct=j&amp;q=&amp;esrc=s&amp;sa=U&amp;ved=0ahUKEwj_xLOs0KP2AhUOlmoFHYWXBJUQ2SkIOA&amp;usg=AOvVaw2uS-Rjf8jooCvfcOLXoBU2</t>
  </si>
  <si>
    <t>https://www.google.com/url?url=https://www.powder7.com/Armada-Declivity-92-Ti-Skis-180cm-New-Flat-2022/for-sale%3Futm_source%3Dfeed%26utm_medium%3Dfree&amp;rct=j&amp;q=&amp;esrc=s&amp;sa=U&amp;ved=0ahUKEwj_xLOs0KP2AhUOlmoFHYWXBJUQsDwINA&amp;usg=AOvVaw1Ni-SdEH6kFSrufnq984JD</t>
  </si>
  <si>
    <t>https://www.google.com/url?q=https://www.bluezonesports.com/armada/armada-declivity-92-ti-skis-mens-2022-38892&amp;sa=U&amp;ved=0ahUKEwjm--as0aP2AhW0k2oFHaA_Dz0Q2ykIGQ&amp;usg=AOvVaw1OpRir7y6HAOZKi4IfZeg7</t>
  </si>
  <si>
    <t>https://www.google.com/url?q=https://www.snowcountry.eu/armada-declivity-92-ti-20-21.html%3Fartikel_maat%3D65375%26country%3DUS&amp;sa=U&amp;ved=0ahUKEwjm--as0aP2AhW0k2oFHaA_Dz0Q2ykIHQ&amp;usg=AOvVaw3r519E8pWpP6BS9Rxvpt4C</t>
  </si>
  <si>
    <t>Armada Declivity 92 Ti Limited Incl Warden 13 Binding Black-Green 188 Ski Men</t>
  </si>
  <si>
    <t>https://www.google.com/url?url=https://www.outdoorxl.com/armada-declivity-92-ti-incl-warden-13-binding.html%3Fprl%3D92-3551x144-3071&amp;rct=j&amp;q=&amp;esrc=s&amp;sa=U&amp;ved=0ahUKEwi94Kys0aP2AhXOkWoFHT8KDNkQsDwIew&amp;usg=AOvVaw1p7eao5UVTezjxHffdrqDO</t>
  </si>
  <si>
    <t>Armada Edollo Skis Â· 2022</t>
  </si>
  <si>
    <t>https://www.google.com/url?url=https://www.snowcountry.eu/armada-edollo-7824.html%3Fartikel_maat%3D65286%26country%3DUS&amp;rct=j&amp;q=&amp;esrc=s&amp;sa=U&amp;ved=0ahUKEwiCyOPwz6P2AhVFl2oFHVmUCUYQsDwIVw&amp;usg=AOvVaw1LjsdNDZSFix4B2gM1mnd5</t>
  </si>
  <si>
    <t>https://www.google.com/url?q=https://www.snowcountry.eu/armada-edollo-7824.html%3Fartikel_maat%3D65286%26country%3DUS&amp;sa=U&amp;ved=0ahUKEwiUo47xz6P2AhW7lGoFHWdjAiEQ2ykIGA&amp;usg=AOvVaw2XO_5I3uDw2R7vuS4dDWlU</t>
  </si>
  <si>
    <t>https://www.google.com/url?q=https://www.absolute-snow.co.uk/V/Armada_Edollo_Skis_164cm_White_Ski_Only_2022-(310820)%3Fcurr%3DUSD%26deliverycountry%3DUSA&amp;sa=U&amp;ved=0ahUKEwiUo47xz6P2AhW7lGoFHWdjAiEQ2ykIHA&amp;usg=AOvVaw3Lh-vnmR69imXCMeqEf1wl</t>
  </si>
  <si>
    <t>Armada Edollo Skis - 2022 172cm</t>
  </si>
  <si>
    <t>https://www.google.com/url?url=https://glacierskishop.com/products/armada-edollo-skis-2022%3Fvariant%3D39361216217191%26currency%3DUSD%26utm_medium%3Dproduct_sync%26utm_source%3Dgoogle%26utm_content%3Dsag_organic%26utm_campaign%3Dsag_organic&amp;rct=j&amp;q=&amp;esrc=s&amp;sa=U&amp;ved=0ahUKEwjqlLXJxaP2AhXudd8KHTKjCtAQ2SkIYg&amp;usg=AOvVaw0WdKXGLrTtr88ag_AX4n5a</t>
  </si>
  <si>
    <t>https://www.google.com/url?q=https://www.blue-tomato.com/en-US/product/--304559225-/%3Fcr%3DUSD%26_%24ja%3Dtsid:46445%26adword%3DGoogle%252FUS%252FPRODUKTERWEITERUNG%252FArmada%252F304559225&amp;sa=U&amp;ved=0ahUKEwjkt-TJxaP2AhXOVt8KHeWMCf4Q2ykIGQ&amp;usg=AOvVaw2LS0boP2nPB9KxrWJa0SgC</t>
  </si>
  <si>
    <t>https://www.google.com/url?url=https://www.powder7.com/Armada-Edollo-Skis-172cm-New-Flat-2022/for-sale%3Futm_source%3Dfeed%26utm_medium%3Dfree&amp;rct=j&amp;q=&amp;esrc=s&amp;sa=U&amp;ved=0ahUKEwjqlLXJxaP2AhXudd8KHTKjCtAQsDwIXg&amp;usg=AOvVaw0MOfxcaJgm4TkSpWUmKOZn</t>
  </si>
  <si>
    <t>https://www.google.com/url?url=https://www.snowcountry.eu/armada-edollo-7824.html%3Fartikel_maat%3D65356%26country%3DUS&amp;rct=j&amp;q=&amp;esrc=s&amp;sa=U&amp;ved=0ahUKEwinj8CyxaP2AhUxmuAKHThfDh0QsDwIMQ&amp;usg=AOvVaw1SPV6Y44xMAKw0cFF-0r6C</t>
  </si>
  <si>
    <t>https://www.google.com/url?q=https://www.snowcountry.eu/armada-edollo-7824.html%3Fartikel_maat%3D65356%26country%3DUS&amp;sa=U&amp;ved=0ahUKEwjBxuOyxaP2AhWodN8KHY5NA-gQ2ykIFw&amp;usg=AOvVaw1btvaS3KucWXCJ6sz90txA</t>
  </si>
  <si>
    <t>https://www.google.com/url?q=https://www.blue-tomato.com/en-US/product/--304559226-/%3Fcr%3DUSD%26_%24ja%3Dtsid:46445%26adword%3DGoogle%252FUS%252FPRODUKTERWEITERUNG%252FArmada%252F304559226&amp;sa=U&amp;ved=0ahUKEwjBxuOyxaP2AhWodN8KHY5NA-gQ2ykIHQ&amp;usg=AOvVaw35w8jq_bLfZEHWiHw_Pvo1</t>
  </si>
  <si>
    <t>Armada Magic J Skis 180cm 2022</t>
  </si>
  <si>
    <t>https://www.google.com/url?q=https://www.blue-tomato.com/en-US/product/--304559302-/%3Fcr%3DUSD%26_%24ja%3Dtsid:46445%26adword%3DGoogle%252FUS%252FPRODUKTERWEITERUNG%252FArmada%252F304559302&amp;sa=U&amp;ved=0ahUKEwihj9Gt0aP2AhUummoFHacbCoUQ2ykIHQ&amp;usg=AOvVaw01Sxg9fwrQ-C_vPufMt6UQ</t>
  </si>
  <si>
    <t>https://www.google.com/url?q=https://www.absolute-snow.co.uk/V/Armada_Magic_J_Skis_180cm_Signature-(307879)%3Fcurr%3DUSD%26deliverycountry%3DUSA&amp;sa=U&amp;ved=0ahUKEwihj9Gt0aP2AhUummoFHacbCoUQ2ykIHw&amp;usg=AOvVaw0kERlVQ_BHnBZNrt26TvQP</t>
  </si>
  <si>
    <t>Armada Magic J Skis - 2022 180cm</t>
  </si>
  <si>
    <t>https://www.google.com/url?url=https://glacierskishop.com/products/armada-magic-j-skis-2022%3Fvariant%3D39361211826279%26currency%3DUSD%26utm_medium%3Dproduct_sync%26utm_source%3Dgoogle%26utm_content%3Dsag_organic%26utm_campaign%3Dsag_organic&amp;rct=j&amp;q=&amp;esrc=s&amp;sa=U&amp;ved=0ahUKEwifpaet0aP2AhWAnGoFHQEWBgQQ2SkIVg&amp;usg=AOvVaw0cAYOxKQAbQ4WaqcOix5yH</t>
  </si>
  <si>
    <t>Armada Magic J Skis 190cm 2022</t>
  </si>
  <si>
    <t>https://www.google.com/url?q=https://www.blue-tomato.com/en-US/product/--304559303-/%3Fcr%3DUSD%26_%24ja%3Dtsid:46445%26adword%3DGoogle%252FUS%252FPRODUKTERWEITERUNG%252FArmada%252F304559303&amp;sa=U&amp;ved=0ahUKEwj3nd7L0aP2AhV3mmoFHSVdDg4Q2ykIHQ&amp;usg=AOvVaw07UubnXZnxn2ACrhSFWyNG</t>
  </si>
  <si>
    <t>Armada Magic J Skis - 2022 190cm</t>
  </si>
  <si>
    <t>https://www.google.com/url?url=https://glacierskishop.com/products/armada-magic-j-skis-2022%3Fvariant%3D39361211859047%26currency%3DUSD%26utm_medium%3Dproduct_sync%26utm_source%3Dgoogle%26utm_content%3Dsag_organic%26utm_campaign%3Dsag_organic&amp;rct=j&amp;q=&amp;esrc=s&amp;sa=U&amp;ved=0ahUKEwiNoqvL0aP2AhXRnWoFHX8uA6AQ2SkIMQ&amp;usg=AOvVaw0eSIfONFMBRTKKGdDXo7gX</t>
  </si>
  <si>
    <t>https://www.google.com/url?url=https://www.evo.com/skis/armada-magic-j%3Fimage%3D198692/839658/clone.jpg&amp;rct=j&amp;q=&amp;esrc=s&amp;sa=U&amp;ved=0ahUKEwiNoqvL0aP2AhXRnWoFHX8uA6AQsDwILQ&amp;usg=AOvVaw2lS68NifXwXiR9AujbrrR5</t>
  </si>
  <si>
    <t>Armada Reliance 102 Ti Skis - Women's 2022</t>
  </si>
  <si>
    <t>https://www.google.com/url?q=https://www.absolute-snow.co.uk/V/Armada_Reliance_102_Ti_Womens_Skis_164cm-(307899)%3Fcurr%3DUSD%26deliverycountry%3DUSA&amp;sa=U&amp;ved=0ahUKEwizz76VxKP2AhVpS98KHfbSA4YQ2ykIGA&amp;usg=AOvVaw2eywhSZs0WJY8LYXkTdAzW</t>
  </si>
  <si>
    <t>https://www.google.com/url?url=https://www.skipro.com/products/reliance_102_ti_flat_lds_12w%3Fvariant%3D40621252247729&amp;rct=j&amp;q=&amp;esrc=s&amp;sa=U&amp;ved=0ahUKEwiVoYiVxKP2AhVDT98KHf-tBLUQsDwIWA&amp;usg=AOvVaw0tsXwLc54pgbGHx56ZLaln</t>
  </si>
  <si>
    <t>https://www.google.com/url?q=https://www.skipro.com/products/reliance_102_ti_flat_lds_12w%3Fvariant%3D40621252247729&amp;sa=U&amp;ved=0ahUKEwizz76VxKP2AhVpS98KHfbSA4YQ2ykIFg&amp;usg=AOvVaw3Hi7_Y7E2QDkM2DLgvr5-a</t>
  </si>
  <si>
    <t>Armada Reliance 102 Ti Ski - 2022 - Women's Black/Orange, 172cm</t>
  </si>
  <si>
    <t>https://www.google.com/url?url=https://www.outdoorxl.com/armada-reliance-102-ti.html%3Fprl%3D92-1060x144-3967&amp;rct=j&amp;q=&amp;esrc=s&amp;sa=U&amp;ved=0ahUKEwitv4K4xqP2AhXoUt8KHXFyDQkQsDwIaQ&amp;usg=AOvVaw2kjhhvYcleMZ8kef7Zo29Z</t>
  </si>
  <si>
    <t>https://www.google.com/url?q=https://www.outdoorxl.com/armada-reliance-102-ti.html%3Fprl%3D92-1060x144-3967&amp;sa=U&amp;ved=0ahUKEwj4wfW4xqP2AhWriOAKHay-CQgQ2ykIFw&amp;usg=AOvVaw3TtNnhyX_FIeJXVCk6ryjQ</t>
  </si>
  <si>
    <t>Armada Reliance 102 Ti Women's Skis w Armada Warden MNC 11 Demo Bindings Used Demo</t>
  </si>
  <si>
    <t>$699.99 used</t>
  </si>
  <si>
    <t>https://www.google.com/url?url=https://www.powder7.com/Armada-Reliance-102-Ti-Skis-172cm-Used-2022/for-sale%3Futm_source%3Dfeed%26utm_medium%3Dfree&amp;rct=j&amp;q=&amp;esrc=s&amp;sa=U&amp;ved=0ahUKEwitv4K4xqP2AhXoUt8KHXFyDQkQ2SkIZQ&amp;usg=AOvVaw2kVnUoCCwZsD2l2UCuB_is</t>
  </si>
  <si>
    <t>Armada Reliance 82 Ti Women's Skis 150cm 2022</t>
  </si>
  <si>
    <t>https://www.google.com/url?url=https://www.rei.com/product/195462/armada-reliance-82-ti-skis-womens-20212022%3FCAWELAID%3D120217890012628812&amp;rct=j&amp;q=&amp;esrc=s&amp;sa=U&amp;ved=0ahUKEwir3v73xaP2AhUJVt8KHSRaDgwQsDwIVQ&amp;usg=AOvVaw2-Fo1wvnIEQJigTbzsXZGN</t>
  </si>
  <si>
    <t>https://www.google.com/url?q=https://www.rei.com/product/195462/armada-reliance-82-ti-skis-womens-20212022%3FCAWELAID%3D120217890012628812&amp;sa=U&amp;ved=0ahUKEwjosrj4xaP2AhXkY98KHYOXBLwQ2ykIFg&amp;usg=AOvVaw3pGPT0Uk2Gwg6hV0_RftCp</t>
  </si>
  <si>
    <t>https://www.google.com/url?q=https://www.skiessentials.com/2022-armada-reliance-82-ti-women-s-skis.html&amp;sa=U&amp;ved=0ahUKEwjosrj4xaP2AhXkY98KHYOXBLwQ2ykIGA&amp;usg=AOvVaw1ldh2DqEzpV5FIM-UHTrld</t>
  </si>
  <si>
    <t>Armada Reliance 82 Ti + EM10 21/22</t>
  </si>
  <si>
    <t>https://www.google.com/url?url=https://www.snowcountry.eu/armada-reliance-82-ti-em10.html%3Fartikel_maat%3D65300%26country%3DUS&amp;rct=j&amp;q=&amp;esrc=s&amp;sa=U&amp;ved=0ahUKEwjXtt3SxqP2AhXQmeAKHeV8CTUQsDwIUQ&amp;usg=AOvVaw0fmP_57CgR6up88UMD5wFe</t>
  </si>
  <si>
    <t>Armada Reliance 82 Ti Skis - Women's 2022</t>
  </si>
  <si>
    <t>https://www.google.com/url?url=https://www.rei.com/product/195462/armada-reliance-82-ti-skis-womens-20212022%3FCAWELAID%3D120217890013000522&amp;rct=j&amp;q=&amp;esrc=s&amp;sa=U&amp;ved=0ahUKEwjXtt3SxqP2AhXQmeAKHeV8CTUQsDwITQ&amp;usg=AOvVaw0XHvFqkcron0B1eFt12cUI</t>
  </si>
  <si>
    <t>https://www.google.com/url?q=https://www.rei.com/product/195462/armada-reliance-82-ti-skis-womens-20212022%3FCAWELAID%3D120217890013000522&amp;sa=U&amp;ved=0ahUKEwjmkY3TxqP2AhVuUd8KHSRFC2cQ2ykIFw&amp;usg=AOvVaw3Tx-63prbRGVm2g7-NPp9w</t>
  </si>
  <si>
    <t>https://www.google.com/url?url=https://www.snowcountry.eu/armada-reliance-82-ti-em10.html%3Fartikel_maat%3D65336%26country%3DUS&amp;rct=j&amp;q=&amp;esrc=s&amp;sa=U&amp;ved=0ahUKEwj8rNPKz6P2AhXLk2oFHZniDuAQsDwIRQ&amp;usg=AOvVaw2-G-0my0cloZ5YQlq07ol5</t>
  </si>
  <si>
    <t>Armada Reliance 82 Ti Skis 2022 - Womens 174cm</t>
  </si>
  <si>
    <t>https://www.google.com/url?url=https://www.curated.com/products/4553005/armada-reliance-82-ti-skis-2021%3Fc_source%3Dgoogle-shopping&amp;rct=j&amp;q=&amp;esrc=s&amp;sa=U&amp;ved=0ahUKEwj8rNPKz6P2AhXLk2oFHZniDuAQsDwIUQ&amp;usg=AOvVaw1lqmsRh6vwprMDQhwjDUfo</t>
  </si>
  <si>
    <t>https://www.google.com/url?q=https://www.skiessentials.com/2022-armada-reliance-82-ti-women-s-skis.html&amp;sa=U&amp;ved=0ahUKEwiJkfvKz6P2AhWumGoFHRcODEAQ2ykIFg&amp;usg=AOvVaw0LQ11gSX7DNjV5CXvP8o6X</t>
  </si>
  <si>
    <t>Armada Reliance 92 Ti Skis 2022</t>
  </si>
  <si>
    <t>https://www.google.com/url?q=https://www.bluezonesports.com/armada/armada-reliance-92-ti-skis-womens-2022-38910&amp;sa=U&amp;ved=0ahUKEwjR7IulxaP2AhXpdN8KHXOcA98Q2ykIGQ&amp;usg=AOvVaw1fso3f7T21guwR7zeXka8s</t>
  </si>
  <si>
    <t>https://www.google.com/url?url=https://www.outdoorxl.com/armada-reliance-92-ti.html%3Fprl%3D92-13717x144-2652&amp;rct=j&amp;q=&amp;esrc=s&amp;sa=U&amp;ved=0ahUKEwir7-CkxaP2AhWPTt8KHeNvB78QsDwIVA&amp;usg=AOvVaw3H9ziQQAJH7kCPiB9xQly8</t>
  </si>
  <si>
    <t>https://www.google.com/url?q=https://www.outdoorxl.com/armada-reliance-92-ti.html%3Fprl%3D92-13717x144-2652&amp;sa=U&amp;ved=0ahUKEwjR7IulxaP2AhXpdN8KHXOcA98Q2ykIFw&amp;usg=AOvVaw2SdaTG7tK3lFW-SoJOTlvO</t>
  </si>
  <si>
    <t>https://www.google.com/url?q=https://www.bluezonesports.com/armada/armada-reliance-92-ti-skis-womens-2022-38910&amp;sa=U&amp;ved=0ahUKEwjc2NjmxKP2AhXmT98KHbG0C_EQ2ykIGQ&amp;usg=AOvVaw0inXTLLJrbS9kQzpTXJKn5</t>
  </si>
  <si>
    <t>https://www.google.com/url?url=https://www.outdoorxl.com/armada-reliance-92-ti.html%3Fprl%3D92-13717x144-2682&amp;rct=j&amp;q=&amp;esrc=s&amp;sa=U&amp;ved=0ahUKEwjgvabmxKP2AhXQmeAKHeV8CTUQsDwIWQ&amp;usg=AOvVaw0a1b0z8KXAxWmh65efVy1U</t>
  </si>
  <si>
    <t>https://www.google.com/url?q=https://www.outdoorxl.com/armada-reliance-92-ti.html%3Fprl%3D92-13717x144-2682&amp;sa=U&amp;ved=0ahUKEwjc2NjmxKP2AhXmT98KHbG0C_EQ2ykIFw&amp;usg=AOvVaw28SSAZzFld1fd7ZYxv4OCV</t>
  </si>
  <si>
    <t>Armada Reliance 92 Ti Skis - Women's 2022</t>
  </si>
  <si>
    <t>https://www.google.com/url?q=https://www.bluezonesports.com/armada/armada-reliance-92-ti-skis-womens-2022-38910&amp;sa=U&amp;ved=0ahUKEwjxlaW9z6P2AhVXm2oFHVZdCg8Q2ykIGQ&amp;usg=AOvVaw3Q0WLc7Gp_SS4wMAefj6_-</t>
  </si>
  <si>
    <t>https://www.google.com/url?url=https://www.outdoorxl.com/armada-reliance-92-ti.html%3Fprl%3D92-13717x144-3967&amp;rct=j&amp;q=&amp;esrc=s&amp;sa=U&amp;ved=0ahUKEwiA7Pq8z6P2AhVLm2oFHeXeBUoQsDwIcg&amp;usg=AOvVaw0Ak4p8mTOzx5reRHP7Jmb2</t>
  </si>
  <si>
    <t>https://www.google.com/url?q=https://www.outdoorxl.com/armada-reliance-92-ti.html%3Fprl%3D92-13717x144-3967&amp;sa=U&amp;ved=0ahUKEwjxlaW9z6P2AhVXm2oFHVZdCg8Q2ykIFw&amp;usg=AOvVaw3mk_c7OqO9l1Vk4MAzi9Ug</t>
  </si>
  <si>
    <t>Armada Stranger Ski 2022</t>
  </si>
  <si>
    <t>https://www.google.com/url?q=https://www.snowcountry.eu/armada-stranger.html%3Fartikel_maat%3D65330%26country%3DUS&amp;sa=U&amp;ved=0ahUKEwjt2pT3z6P2AhVIgGoFHcHmBqkQ2ykIGA&amp;usg=AOvVaw2KktDOqwqUfQ_tAZY_QYGu</t>
  </si>
  <si>
    <t>https://www.google.com/url?url=https://www.snowcountry.eu/armada-stranger.html%3Fartikel_maat%3D65330%26country%3DUS&amp;rct=j&amp;q=&amp;esrc=s&amp;sa=U&amp;ved=0ahUKEwjTwOr2z6P2AhWXkmoFHSjqCoUQsDwIXg&amp;usg=AOvVaw2HyKt6D6abOAeQnYtm28c3</t>
  </si>
  <si>
    <t>https://www.google.com/url?q=https://www.blue-tomato.com/en-US/product/--304559277-/%3Fcr%3DUSD%26_%24ja%3Dtsid:46445%26adword%3DGoogle%252FUS%252FPRODUKTERWEITERUNG%252FArmada%252F304559277&amp;sa=U&amp;ved=0ahUKEwjt2pT3z6P2AhVIgGoFHcHmBqkQ2ykIGg&amp;usg=AOvVaw0p4Ised1id-NoKaX_1H_Mb</t>
  </si>
  <si>
    <t>Armada Stranger Skis - 2022 180 cm</t>
  </si>
  <si>
    <t>https://www.google.com/url?url=https://www.snowcountry.eu/armada-stranger.html%3Fartikel_maat%3D65356%26country%3DUS&amp;rct=j&amp;q=&amp;esrc=s&amp;sa=U&amp;ved=0ahUKEwiGjInSxqP2AhVJnuAKHRaDBDEQsDwIaA&amp;usg=AOvVaw16gS6Z0vTl5YURb7oYvctR</t>
  </si>
  <si>
    <t>https://www.google.com/url?q=https://www.snowcountry.eu/armada-stranger.html%3Fartikel_maat%3D65356%26country%3DUS&amp;sa=U&amp;ved=0ahUKEwjG4LjSxqP2AhWkmuAKHXFwCPoQ2ykIGA&amp;usg=AOvVaw3jWe_3ErW2tJWvUbRbx4U1</t>
  </si>
  <si>
    <t>https://www.google.com/url?q=https://www.blue-tomato.com/en-US/product/--304559278-/%3Fcr%3DUSD%26_%24ja%3Dtsid:46445%26adword%3DGoogle%252FUS%252FPRODUKTERWEITERUNG%252FArmada%252F304559278&amp;sa=U&amp;ved=0ahUKEwjG4LjSxqP2AhWkmuAKHXFwCPoQ2ykIGg&amp;usg=AOvVaw2hR31kqWtdMZCsZtuKT09J</t>
  </si>
  <si>
    <t>Armada Tantrum Skis - Kid's &amp; Junior 2022 138cm</t>
  </si>
  <si>
    <t>https://www.google.com/url?url=https://glacierskishop.com/products/armada-tantrum-skis-kids-junior-2022%3Fvariant%3D39361270087783%26currency%3DUSD%26utm_medium%3Dproduct_sync%26utm_source%3Dgoogle%26utm_content%3Dsag_organic%26utm_campaign%3Dsag_organic&amp;rct=j&amp;q=&amp;esrc=s&amp;sa=U&amp;ved=0ahUKEwixi4Lj0KP2AhWqkmoFHdm7C7gQ2SkIPw&amp;usg=AOvVaw3R3n6b4w0fXTjmoqnKjAiy</t>
  </si>
  <si>
    <t>Armada Tantrum Skis 138cm 2022</t>
  </si>
  <si>
    <t>https://www.google.com/url?url=https://www.evo.com/skis/armada-tantrum-boys%3Fimage%3D198726/839693/armada-tantrum-skis-boys-2022-.jpg&amp;rct=j&amp;q=&amp;esrc=s&amp;sa=U&amp;ved=0ahUKEwixi4Lj0KP2AhWqkmoFHdm7C7gQsDwIOA&amp;usg=AOvVaw0KZLYjpRjT5IU_BcuJ8G9f</t>
  </si>
  <si>
    <t>https://www.google.com/url?q=https://www.evo.com/skis/armada-tantrum-boys%3Fimage%3D198726/839693/armada-tantrum-skis-boys-2022-.jpg&amp;sa=U&amp;ved=0ahUKEwjuyafj0KP2AhV7k2oFHY_BAzcQ2ykIFg&amp;usg=AOvVaw2rgQjeSH1rKQi9ir5qS9Vc</t>
  </si>
  <si>
    <t>Armada Tantrum Skis - Kid's &amp; Junior 2022 147cm</t>
  </si>
  <si>
    <t>https://www.google.com/url?url=https://glacierskishop.com/products/armada-tantrum-skis-kids-junior-2022%3Fvariant%3D39361270120551%26currency%3DUSD%26utm_medium%3Dproduct_sync%26utm_source%3Dgoogle%26utm_content%3Dsag_organic%26utm_campaign%3Dsag_organic&amp;rct=j&amp;q=&amp;esrc=s&amp;sa=U&amp;ved=0ahUKEwis0NnK0KP2AhUzkmoFHYXHDSsQ2SkIUA&amp;usg=AOvVaw1HKZ1FePNEmlXfUCuqN-fj</t>
  </si>
  <si>
    <t>Armada Tantrum Skis Â· 2022 Â· 147 cm</t>
  </si>
  <si>
    <t>https://www.google.com/url?url=https://www.evo.com/skis/armada-tantrum-boys%3Fimage%3D198726/839693/clone.jpg&amp;rct=j&amp;q=&amp;esrc=s&amp;sa=U&amp;ved=0ahUKEwis0NnK0KP2AhUzkmoFHYXHDSsQsDwIRg&amp;usg=AOvVaw1l1z6LWaliZszQLKWIYDjh</t>
  </si>
  <si>
    <t>https://www.google.com/url?q=https://www.evo.com/skis/armada-tantrum-boys%3Fimage%3D198726/839693/clone.jpg&amp;sa=U&amp;ved=0ahUKEwi4jv_K0KP2AhXTmGoFHScrBYYQ2ykIFw&amp;usg=AOvVaw1A9BfYpP4XqK1PK5Zh9tpi</t>
  </si>
  <si>
    <t>Armada Trace 108 Skis - Women's 2022</t>
  </si>
  <si>
    <t>https://www.google.com/aclk?sa=L&amp;ai=DChcSEwidrsTLxaP2AhWLjsgKHah5B3oYABADGgJxdQ&amp;sig=AOD64_28t9xzcvePfEgDb6WKiC_pYepXaA&amp;ctype=5&amp;ved=0ahUKEwj8s8DLxaP2AhUiTt8KHcm5BiIQ2ikIFw&amp;adurl=</t>
  </si>
  <si>
    <t>Backcountry.com</t>
  </si>
  <si>
    <t>https://www.google.com/url?url=https://www.backcountry.com/armada-trace-108-ski-womens%3FCMP_SKU%3DARMN36J%26MER%3D0406%26skid%3DARMN36J-BLA-S164&amp;rct=j&amp;q=&amp;esrc=s&amp;sa=U&amp;ved=0ahUKEwimm5DLxaP2AhWpV98KHfYXAUkQsDwIZw&amp;usg=AOvVaw0UgQhGxCjSRv7rpQ-DZa_O</t>
  </si>
  <si>
    <t>https://www.google.com/aclk?sa=L&amp;ai=DChcSEwidrsTLxaP2AhWLjsgKHah5B3oYABABGgJxdQ&amp;sig=AOD64_0nSUQ1syQMNF8mJooxeQh5We2t-g&amp;ctype=5&amp;ved=0ahUKEwj8s8DLxaP2AhUiTt8KHcm5BiIQ2ikIFQ&amp;adurl=</t>
  </si>
  <si>
    <t>https://www.google.com/url?q=https://www.snowcountry.eu/armada-trace-108-1138.html%3Fartikel_maat%3D65330%26country%3DUS&amp;sa=U&amp;ved=0ahUKEwiM2N3ExKP2AhXnmOAKHcslAxkQ2ykIGA&amp;usg=AOvVaw09QTjDxOoJhqXP9vn6b_Fd</t>
  </si>
  <si>
    <t>https://www.google.com/url?url=https://www.bluezonesports.com/armada/armada-trace-108-skis-womens-2022-38908&amp;rct=j&amp;q=&amp;esrc=s&amp;sa=U&amp;ved=0ahUKEwidjK3ExKP2AhUKVd8KHTLoAycQsDwIYg&amp;usg=AOvVaw0LnPmgqDvCXTJOGffqeRoD</t>
  </si>
  <si>
    <t>https://www.google.com/url?q=https://www.bluezonesports.com/armada/armada-trace-108-skis-womens-2022-38908&amp;sa=U&amp;ved=0ahUKEwiM2N3ExKP2AhXnmOAKHcslAxkQ2ykIFg&amp;usg=AOvVaw1yv8dAerPHT2IEXTf-aXlE</t>
  </si>
  <si>
    <t>Armada Trace 88 Skis Â· 152 cm</t>
  </si>
  <si>
    <t>https://www.google.com/aclk?sa=L&amp;ai=DChcSEwiMkLu30aP2AhV5FdQBHeq-D_AYABABGgJvYQ&amp;sig=AOD64_2skS4NxDwh75dBYIGW1kPvfF5BLA&amp;ctype=5&amp;ved=0ahUKEwi9xLW30aP2AhW1lmoFHb5EDXAQ2CkIUQ&amp;adurl=</t>
  </si>
  <si>
    <t>Armada Trace 88 White Skis Â· Women's Â· 152 cm</t>
  </si>
  <si>
    <t>https://www.google.com/url?url=https://www.rei.com/product/195469/armada-trace-88-skis-womens-20212022%3FCAWELAID%3D120217890012628848&amp;rct=j&amp;q=&amp;esrc=s&amp;sa=U&amp;ved=0ahUKEwi9xLW30aP2AhW1lmoFHb5EDXAQsDwISQ&amp;usg=AOvVaw1zNsWbqUmC1m58qkpMg1lB</t>
  </si>
  <si>
    <t>https://www.google.com/url?q=https://www.rei.com/product/195469/armada-trace-88-skis-womens-20212022%3FCAWELAID%3D120217890012628848&amp;sa=U&amp;ved=0ahUKEwjP9NW30aP2AhXrm2oFHZ6UBVoQ2ykIFw&amp;usg=AOvVaw0F1knG888yALCeCLRzZG3A</t>
  </si>
  <si>
    <t>Armada Women's Trace 88 Ski</t>
  </si>
  <si>
    <t>https://www.google.com/url?q=https://www.snowcountry.eu/armada-trace-88-2316.html%3Fartikel_maat%3D65276%26country%3DUS&amp;sa=U&amp;ved=0ahUKEwj4mtLV0KP2AhU9kmoFHdWpAAoQ2ykIGQ&amp;usg=AOvVaw3Cn7MFI95Zh4Mukrp7bkpy</t>
  </si>
  <si>
    <t>https://www.google.com/url?q=https://www.outdoorxl.com/armada-trace-88-263263-depr.html%3Fprl%3D92-268x144-82&amp;sa=U&amp;ved=0ahUKEwj4mtLV0KP2AhU9kmoFHdWpAAoQ2ykIGw&amp;usg=AOvVaw3e9yEblf2XwIPF5Aba85fr</t>
  </si>
  <si>
    <t>https://www.google.com/url?url=https://www.rei.com/product/195469/armada-trace-88-skis-womens-20212022%3FCAWELAID%3D120217890012628847&amp;rct=j&amp;q=&amp;esrc=s&amp;sa=U&amp;ved=0ahUKEwjy3ZXV0KP2AhXdlWoFHcQSBKMQsDwIRQ&amp;usg=AOvVaw11_eHWkXD4eGTkHzmpG_Z9</t>
  </si>
  <si>
    <t>Armada Trace 88</t>
  </si>
  <si>
    <t>Level Nine Sports</t>
  </si>
  <si>
    <t>https://www.google.com/url?url=https://www.levelninesports.com/armada-trace-88-womens-skis-2020/&amp;rct=j&amp;q=&amp;esrc=s&amp;sa=U&amp;ved=0ahUKEwjmu7G3xqP2AhXnlOAKHbWhDBwQsDwIYA&amp;usg=AOvVaw0Oe6KDGSvsCwNsFQmNmnOS</t>
  </si>
  <si>
    <t>https://www.google.com/url?q=https://www.snowcountry.eu/armada-trace-88-2316.html%3Fartikel_maat%3D65330%26country%3DUS&amp;sa=U&amp;ved=0ahUKEwjiuuG3xqP2AhWlSt8KHR0TDEIQ2ykIGQ&amp;usg=AOvVaw3ZGqboTAOtf0MPiAKWPc7q</t>
  </si>
  <si>
    <t>Armada Trace 88 20/21</t>
  </si>
  <si>
    <t>AlpineShopVT.com</t>
  </si>
  <si>
    <t>https://www.google.com/url?url=https://alpineshopvt.com/armada-trace-88-2021/%3Fsku%3D31775&amp;rct=j&amp;q=&amp;esrc=s&amp;sa=U&amp;ved=0ahUKEwjmu7G3xqP2AhXnlOAKHbWhDBwQsDwIZw&amp;usg=AOvVaw3zXODrERS_dmSEWQx1AVFu</t>
  </si>
  <si>
    <t>Armada Trace 98 Skis - Women's 2022</t>
  </si>
  <si>
    <t>https://www.google.com/url?q=https://www.bluezonesports.com/armada/armada-trace-98-skis-womens-2022-38909&amp;sa=U&amp;ved=0ahUKEwjokI2D0KP2AhUalWoFHVimBfwQ2ykIHA&amp;usg=AOvVaw1Pud-QQTYEJHqFCaycHSUj</t>
  </si>
  <si>
    <t>eBay - grassisport</t>
  </si>
  <si>
    <t>https://www.google.com/url?q=https://www.ebay.com/itm/403292876247%3Fchn%3Dps%26mkevt%3D1%26mkcid%3D28%26var%3D673352288104&amp;sa=U&amp;ved=0ahUKEwjokI2D0KP2AhUalWoFHVimBfwQ2ykIIA&amp;usg=AOvVaw2chSlPyd_uUfA9pJfUy57_</t>
  </si>
  <si>
    <t>Armada Trace 98 Skis - Women's 2022 156cm</t>
  </si>
  <si>
    <t>https://www.google.com/url?url=https://glacierskishop.com/products/armada-trace-98-skis-womens-2022%3Fvariant%3D39361260716135%26currency%3DUSD%26utm_medium%3Dproduct_sync%26utm_source%3Dgoogle%26utm_content%3Dsag_organic%26utm_campaign%3Dsag_organic&amp;rct=j&amp;q=&amp;esrc=s&amp;sa=U&amp;ved=0ahUKEwjViOaC0KP2AhVwnGoFHWijBVMQ2SkIggE&amp;usg=AOvVaw35dUappwtt6OMxoZU35Ra3</t>
  </si>
  <si>
    <t>https://www.google.com/url?q=https://www.bluezonesports.com/armada/armada-trace-98-skis-womens-2022-38909&amp;sa=U&amp;ved=0ahUKEwi36ryCxqP2AhXwUt8KHWHaCu8Q2ykIHA&amp;usg=AOvVaw0o_8Khq8jHnggNNffFJPxg</t>
  </si>
  <si>
    <t>https://www.google.com/url?q=https://www.outdoorxl.com/armada-trace-98-361905.html%3Fprl%3D92-493x144-2682&amp;sa=U&amp;ved=0ahUKEwi36ryCxqP2AhXwUt8KHWHaCu8Q2ykIGg&amp;usg=AOvVaw1U9Qez2vpSl6ZeZEoj7eOf</t>
  </si>
  <si>
    <t>Armada Trace 98 Women's Skis 164cm, Black, Ski Only, 2022</t>
  </si>
  <si>
    <t>https://www.google.com/url?url=https://www.absolute-snow.co.uk/V/Armada_Trace_98_Womens_Skis_164cm_Black_Ski_Only_2022-(310850)%3Fcurr%3DUSD%26deliverycountry%3DUSA&amp;rct=j&amp;q=&amp;esrc=s&amp;sa=U&amp;ved=0ahUKEwictIeCxqP2AhVrU98KHWcNDeoQ2SkIVg&amp;usg=AOvVaw0zXBB80JtIbD3HyNUNckHI</t>
  </si>
  <si>
    <t>https://www.google.com/url?q=https://www.snowcountry.eu/armada-trace-98-3802.html%3Fartikel_maat%3D65330%26country%3DUS&amp;sa=U&amp;ved=0ahUKEwjhxoqWxKP2AhXDdd8KHSRZDM0Q2ykIIA&amp;usg=AOvVaw2lCBYF0DljMCz_WG6lsAOG</t>
  </si>
  <si>
    <t>https://www.google.com/url?q=https://www.bluezonesports.com/armada/armada-trace-98-skis-womens-2022-38909&amp;sa=U&amp;ved=0ahUKEwjhxoqWxKP2AhXDdd8KHSRZDM0Q2ykIHA&amp;usg=AOvVaw12lLeeNOMl-_a8tqYmcAZ1</t>
  </si>
  <si>
    <t>https://www.google.com/url?q=https://www.outdoorxl.com/armada-trace-98-361905.html%3Fprl%3D92-493x144-3967&amp;sa=U&amp;ved=0ahUKEwjhxoqWxKP2AhXDdd8KHSRZDM0Q2ykIHg&amp;usg=AOvVaw2cu0Pr6dYiVX3gRYfSzgXq</t>
  </si>
  <si>
    <t>Armada Tracer 108 Skis 2022 - 164</t>
  </si>
  <si>
    <t>https://www.google.com/url?url=https://www.snowcountry.eu/armada-tracer-108-9563.html%3Fartikel_maat%3D65286%26country%3DUS&amp;rct=j&amp;q=&amp;esrc=s&amp;sa=U&amp;ved=0ahUKEwiEw_2lxqP2AhWBm-AKHa6WCP4QsDwIVw&amp;usg=AOvVaw2asJ0egRnWmK2tTf1HpjRD</t>
  </si>
  <si>
    <t>https://www.google.com/url?q=https://www.snowcountry.eu/armada-tracer-108-9563.html%3Fartikel_maat%3D65286%26country%3DUS&amp;sa=U&amp;ved=0ahUKEwj88aumxqP2AhVyUN8KHSfxAD4Q2ykIFw&amp;usg=AOvVaw20T0mnenD1w_AyJBLSBQAG</t>
  </si>
  <si>
    <t>https://www.google.com/url?q=https://www.skiessentials.com/2022-armada-tracer-108-skis.html&amp;sa=U&amp;ved=0ahUKEwj88aumxqP2AhVyUN8KHSfxAD4Q2ykIGQ&amp;usg=AOvVaw38-rrvRpryMCrM_HkYQYN2</t>
  </si>
  <si>
    <t>Armada Tracer 108 Skis - Men's 2022</t>
  </si>
  <si>
    <t>https://www.google.com/url?q=https://www.snowcountry.eu/armada-tracer-108-9563.html%3Fartikel_maat%3D65330%26country%3DUS&amp;sa=U&amp;ved=0ahUKEwjKj8bNxKP2AhXImeAKHa3nCjwQ2ykIHg&amp;usg=AOvVaw0gb7TOS07o-9uxbBxM96zx</t>
  </si>
  <si>
    <t>https://www.google.com/url?q=https://www.bluezonesports.com/armada/armada-tracer-108-skis-mens-2022-38899&amp;sa=U&amp;ved=0ahUKEwjKj8bNxKP2AhXImeAKHa3nCjwQ2ykIHA&amp;usg=AOvVaw3yIGTJgScwtdtd-rYRKrv2</t>
  </si>
  <si>
    <t>https://www.google.com/url?q=https://www.outdoorxl.com/armada-tracer-108.html%3Fprl%3D92-20626x144-3967&amp;sa=U&amp;ved=0ahUKEwjKj8bNxKP2AhXImeAKHa3nCjwQ2ykIGg&amp;usg=AOvVaw3YDMzHKKUB3fUyPt20V3p0</t>
  </si>
  <si>
    <t>Armada Tracer 108 Skis 180cm 2022</t>
  </si>
  <si>
    <t>https://www.google.com/url?q=https://www.bluezonesports.com/armada/armada-tracer-108-skis-mens-2022-38899&amp;sa=U&amp;ved=0ahUKEwi2kqmcxKP2AhWNT98KHd7ABV0Q2ykIHA&amp;usg=AOvVaw3pF5M1xL8DQ0Tr_utjOwfy</t>
  </si>
  <si>
    <t>https://www.google.com/url?url=https://www.outdoorxl.com/armada-tracer-108.html%3Fprl%3D92-20626x144-3966&amp;rct=j&amp;q=&amp;esrc=s&amp;sa=U&amp;ved=0ahUKEwjw5vabxKP2AhUQZd8KHb_dD3oQsDwIXw&amp;usg=AOvVaw1bG-zCFzpQPP6khj1y-53O</t>
  </si>
  <si>
    <t>https://www.google.com/url?q=https://www.outdoorxl.com/armada-tracer-108.html%3Fprl%3D92-20626x144-3966&amp;sa=U&amp;ved=0ahUKEwi2kqmcxKP2AhWNT98KHd7ABV0Q2ykIGg&amp;usg=AOvVaw2kM1qiA_nrKIxoWlSJ-lb8</t>
  </si>
  <si>
    <t>Armada Tracer 108 Limited Purple-White-Orange 188 Ski Men</t>
  </si>
  <si>
    <t>https://www.google.com/url?url=https://www.outdoorxl.com/armada-tracer-108-limited.html%3Fprl%3D92-20626x144-3071&amp;rct=j&amp;q=&amp;esrc=s&amp;sa=U&amp;ved=0ahUKEwjc75nHxaP2AhUGZd8KHW3QBPYQ2SkIXw&amp;usg=AOvVaw1GZsyHLNcb0-3n4_laLSoC</t>
  </si>
  <si>
    <t>Armada Tracer 108 Skis 2022 188cm</t>
  </si>
  <si>
    <t>https://www.google.com/aclk?sa=L&amp;ai=DChcSEwjDidPHxaP2AhUUU3IKHSF_B3QYABADGgJxdQ&amp;sig=AOD64_3IhgB34ArjuK1-JOn60FVrajAPdA&amp;ctype=5&amp;ved=0ahUKEwi4g8_HxaP2AhVFU98KHWhdAmwQ2ikIFg&amp;adurl=</t>
  </si>
  <si>
    <t>https://www.google.com/url?url=https://www.outdoorxl.com/armada-tracer-108.html%3Fprl%3D92-20626x144-3071&amp;rct=j&amp;q=&amp;esrc=s&amp;sa=U&amp;ved=0ahUKEwjc75nHxaP2AhUGZd8KHW3QBPYQsDwIVw&amp;usg=AOvVaw1cPiPiHb4PO4zsp9vZUmvl</t>
  </si>
  <si>
    <t>Armada - Tracer 88 - 172 Silver</t>
  </si>
  <si>
    <t>https://www.google.com/url?url=https://www.snowcountry.eu/armada-tracer-88-7575.html%3Fartikel_maat%3D65330%26country%3DUS&amp;rct=j&amp;q=&amp;esrc=s&amp;sa=U&amp;ved=0ahUKEwifpOzez6P2AhVfk2oFHbXYC00QsDwIcw&amp;usg=AOvVaw1CIWxO7zWMZetALA4M6dxT</t>
  </si>
  <si>
    <t>https://www.google.com/url?q=https://www.snowcountry.eu/armada-tracer-88-7575.html%3Fartikel_maat%3D65330%26country%3DUS&amp;sa=U&amp;ved=0ahUKEwiA95bfz6P2AhXkk2oFHQ-5B0wQ2ykIFw&amp;usg=AOvVaw0MLe8HuhMrffUXzfxTpprT</t>
  </si>
  <si>
    <t>2020 Armada Tracer 88 Skis 172</t>
  </si>
  <si>
    <t>SkiYard</t>
  </si>
  <si>
    <t>https://www.google.com/url?url=https://skiyard.com/products/2020-armada-tracer-88-skis%3Fvariant%3D31836426797142%26currency%3DUSD%26utm_medium%3Dproduct_sync%26utm_source%3Dgoogle%26utm_content%3Dsag_organic%26utm_campaign%3Dsag_organic&amp;rct=j&amp;q=&amp;esrc=s&amp;sa=U&amp;ved=0ahUKEwifpOzez6P2AhVfk2oFHbXYC00Q2SkIfg&amp;usg=AOvVaw0vgdQGwcHoMmZSib6txxa0</t>
  </si>
  <si>
    <t>Armada - Tracer 88 - 182 Silver</t>
  </si>
  <si>
    <t>https://www.google.com/url?url=https://www.snowcountry.eu/armada-tracer-88-7575.html%3Fartikel_maat%3D65363%26country%3DUS&amp;rct=j&amp;q=&amp;esrc=s&amp;sa=U&amp;ved=0ahUKEwjg893RxKP2AhUnheAKHbXPDzoQsDwIRQ&amp;usg=AOvVaw3ukJGrweKkb1u592DEQAbp</t>
  </si>
  <si>
    <t>https://www.google.com/url?q=https://www.snowcountry.eu/armada-tracer-88-7575.html%3Fartikel_maat%3D65363%26country%3DUS&amp;sa=U&amp;ved=0ahUKEwi4ipHSxKP2AhWkZd8KHQUOCEcQ2ykIFw&amp;usg=AOvVaw1DlRVCbk8ggJgFPTQPb_go</t>
  </si>
  <si>
    <t>2020 Armada Tracer 88 Skis 182</t>
  </si>
  <si>
    <t>https://www.google.com/url?url=https://skiyard.com/products/2020-armada-tracer-88-skis%3Fvariant%3D31836426829910%26currency%3DUSD%26utm_medium%3Dproduct_sync%26utm_source%3Dgoogle%26utm_content%3Dsag_organic%26utm_campaign%3Dsag_organic&amp;rct=j&amp;q=&amp;esrc=s&amp;sa=U&amp;ved=0ahUKEwjg893RxKP2AhUnheAKHbXPDzoQsDwISQ&amp;usg=AOvVaw2P9Ii-RwDeKHLqZFbo5acf</t>
  </si>
  <si>
    <t>Armada Tracer 98 Limited Dark Blue-Black-White 164 Ski Men</t>
  </si>
  <si>
    <t>https://www.google.com/url?url=https://www.outdoorxl.com/armada-tracer-98-limited.html%3Fprl%3D92-20631x144-2682&amp;rct=j&amp;q=&amp;esrc=s&amp;sa=U&amp;ved=0ahUKEwism_P0xqP2AhVCTd8KHYV2AcoQsDwIUA&amp;usg=AOvVaw1LcCy7YOST_QIPhD_dlH8Z</t>
  </si>
  <si>
    <t>Armada - Tracer 98 - 164 Blue</t>
  </si>
  <si>
    <t>https://www.google.com/url?url=https://www.snowcountry.eu/armada-tracer-98-7153.html%3Fartikel_maat%3D65286%26country%3DUS&amp;rct=j&amp;q=&amp;esrc=s&amp;sa=U&amp;ved=0ahUKEwism_P0xqP2AhVCTd8KHYV2AcoQsDwIVA&amp;usg=AOvVaw0vlvpSBljmRO5Ik9_SVU4E</t>
  </si>
  <si>
    <t>https://www.google.com/url?q=https://www.snowcountry.eu/armada-tracer-98-7153.html%3Fartikel_maat%3D65286%26country%3DUS&amp;sa=U&amp;ved=0ahUKEwiRuab1xqP2AhXxYN8KHTizDekQ2ykIFw&amp;usg=AOvVaw047dPSktBVC3AdNWVSdrJQ</t>
  </si>
  <si>
    <t>Armada Tracer 98 Skis 2022 - 172</t>
  </si>
  <si>
    <t>https://www.google.com/url?url=https://www.bluezonesports.com/armada/armada-tracer-98-skis-mens-2022-38900&amp;rct=j&amp;q=&amp;esrc=s&amp;sa=U&amp;ved=0ahUKEwiKvtHzxKP2AhXvc98KHe9DDfMQsDwIXQ&amp;usg=AOvVaw0SFomoQ9DW8vuuLUzXDPBf</t>
  </si>
  <si>
    <t>https://www.google.com/url?q=https://www.bluezonesports.com/armada/armada-tracer-98-skis-mens-2022-38900&amp;sa=U&amp;ved=0ahUKEwjIvP_zxKP2AhXnmOAKHcslAxkQ2ykIFw&amp;usg=AOvVaw29JmYG1mpeVbfHp5TfUAHq</t>
  </si>
  <si>
    <t>https://www.google.com/url?q=https://www.ebay.com/itm/403216665368%3Fchn%3Dps%26mkevt%3D1%26mkcid%3D28%26var%3D673376959561&amp;sa=U&amp;ved=0ahUKEwjIvP_zxKP2AhXnmOAKHcslAxkQ2ykIGQ&amp;usg=AOvVaw1MalLCSki_zpF69A7_I3E5</t>
  </si>
  <si>
    <t>Armada Tracer 98 Limited Dark Blue-Black-White 180 Ski Men</t>
  </si>
  <si>
    <t>https://www.google.com/url?url=https://www.outdoorxl.com/armada-tracer-98-limited.html%3Fprl%3D92-20631x144-3966&amp;rct=j&amp;q=&amp;esrc=s&amp;sa=U&amp;ved=0ahUKEwjN2r22xKP2AhWpdd8KHVuhA6IQsDwIYA&amp;usg=AOvVaw2NubHU5VhPAsYeDn03LdE9</t>
  </si>
  <si>
    <t>Armada Tracer 98 Skis 2022</t>
  </si>
  <si>
    <t>https://www.google.com/url?q=https://www.bluezonesports.com/armada/armada-tracer-98-skis-mens-2022-38900&amp;sa=U&amp;ved=0ahUKEwiWye62xKP2AhVtnuAKHejFCNgQ2ykIHA&amp;usg=AOvVaw20orrTxe4U2jW3vRTTEM6A</t>
  </si>
  <si>
    <t>Barely used Men's Armada tracer 98 2020 Skis 172 - Griffon bindings</t>
  </si>
  <si>
    <t>SidelineSwap</t>
  </si>
  <si>
    <t>$435.00 used</t>
  </si>
  <si>
    <t>https://www.google.com/url?url=https://sidelineswap.com/gear/skiing/skis/4338052-armada-barely-used-men-s-tracer-98-2020-skis-172-griffon-bindings&amp;rct=j&amp;q=&amp;esrc=s&amp;sa=U&amp;ved=0ahUKEwjN2r22xKP2AhWpdd8KHVuhA6IQ2SkIZA&amp;usg=AOvVaw2rbbgd-EWkyeChuL83AfuM</t>
  </si>
  <si>
    <t>Armada Tracer 98 Limited Dark Blue-Black-White 188 Ski Men</t>
  </si>
  <si>
    <t>https://www.google.com/url?url=https://www.outdoorxl.com/armada-tracer-98-limited.html%3Fprl%3D92-20631x144-3071&amp;rct=j&amp;q=&amp;esrc=s&amp;sa=U&amp;ved=0ahUKEwjci6HGxqP2AhUmT98KHdDFDNsQ2SkIXg&amp;usg=AOvVaw0V2bPZaCZ8Dz7-dv325xMh</t>
  </si>
  <si>
    <t>https://www.google.com/url?q=https://www.bluezonesports.com/armada/armada-tracer-98-skis-mens-2022-38900&amp;sa=U&amp;ved=0ahUKEwjPwuXGxqP2AhWIiOAKHVMbC7sQ2ykIGQ&amp;usg=AOvVaw3m4bQRkbJjHkRP8qvbZuhH</t>
  </si>
  <si>
    <t>2021 Armada Tracer 98 188cm</t>
  </si>
  <si>
    <t>https://www.google.com/url?url=https://www.ebay.com/itm/353924507249%3Fchn%3Dps%26mkevt%3D1%26mkcid%3D28&amp;rct=j&amp;q=&amp;esrc=s&amp;sa=U&amp;ved=0ahUKEwjci6HGxqP2AhUmT98KHdDFDNsQ2SkIYQ&amp;usg=AOvVaw39OUFhZNRbO8xGsu7hPCWN</t>
  </si>
  <si>
    <t>Armada Whitewalker Skis 2022</t>
  </si>
  <si>
    <t>https://www.google.com/url?url=https://www.blue-tomato.com/en-US/product/--304559300-/%3Fcr%3DUSD%26_%24ja%3Dtsid:46445%26adword%3DGoogle%252FUS%252FPRODUKTERWEITERUNG%252FArmada%252F304559300&amp;rct=j&amp;q=&amp;esrc=s&amp;sa=U&amp;ved=0ahUKEwjE6_bt0KP2AhU4m2oFHeooAacQsDwIRA&amp;usg=AOvVaw2zRe8eFkDzZKUwXgXMGCoQ</t>
  </si>
  <si>
    <t>https://www.google.com/url?q=https://www.blue-tomato.com/en-US/product/--304559300-/%3Fcr%3DUSD%26_%24ja%3Dtsid:46445%26adword%3DGoogle%252FUS%252FPRODUKTERWEITERUNG%252FArmada%252F304559300&amp;sa=U&amp;ved=0ahUKEwjP9pru0KP2AhUvlGoFHa_IAxcQ2ykIFw&amp;usg=AOvVaw0DjH4joxysYgW4bhkycQi_</t>
  </si>
  <si>
    <t>Armada Whitewalker Skis - 2022 185cm</t>
  </si>
  <si>
    <t>https://www.google.com/url?url=https://glacierskishop.com/products/armada-whitewalker-skis-2022%3Fvariant%3D39361211596903%26currency%3DUSD%26utm_medium%3Dproduct_sync%26utm_source%3Dgoogle%26utm_content%3Dsag_organic%26utm_campaign%3Dsag_organic&amp;rct=j&amp;q=&amp;esrc=s&amp;sa=U&amp;ved=0ahUKEwjE6_bt0KP2AhU4m2oFHeooAacQ2SkISw&amp;usg=AOvVaw2bv7e7Mt1orrGCkQMvMqvn</t>
  </si>
  <si>
    <t>https://www.google.com/url?url=https://www.snowcountry.eu/armada-whitewalker.html%3Fartikel_maat%3D65382%26country%3DUS&amp;rct=j&amp;q=&amp;esrc=s&amp;sa=U&amp;ved=0ahUKEwiQ4b6-0aP2AhXdnGoFHc5iB40QsDwISA&amp;usg=AOvVaw3TJmucLmPsN8uOk_kcun9Q</t>
  </si>
  <si>
    <t>https://www.google.com/url?q=https://www.snowcountry.eu/armada-whitewalker.html%3Fartikel_maat%3D65382%26country%3DUS&amp;sa=U&amp;ved=0ahUKEwiBlvS-0aP2AhU3l2oFHaikDFAQ2ykIGQ&amp;usg=AOvVaw17DhgZlbij3BD2FDoQ8TPr</t>
  </si>
  <si>
    <t>https://www.google.com/url?q=https://www.blue-tomato.com/en-US/product/--304559301-/%3Fcr%3DUSD%26_%24ja%3Dtsid:46445%26adword%3DGoogle%252FUS%252FPRODUKTERWEITERUNG%252FArmada%252F304559301&amp;sa=U&amp;ved=0ahUKEwiBlvS-0aP2AhU3l2oFHaikDFAQ2ykIGw&amp;usg=AOvVaw02aw_2Z1vLsPPP00Jon3i_</t>
  </si>
  <si>
    <t>Atomic Backland 100</t>
  </si>
  <si>
    <t>Telemark Pyrenees</t>
  </si>
  <si>
    <t>https://www.google.com/url?url=https://www.telemark-pyrenees.com/ski/atomic-backland-100-ski-2021%3Fcurrency%3DUSD%26tax%3Dex_vat%26country%3DUS%26var%3D67592&amp;rct=j&amp;q=&amp;esrc=s&amp;sa=U&amp;ved=0ahUKEwiU0IDg0KP2AhUVkWoFHWU8AGcQsDwIaA&amp;usg=AOvVaw3Zi82YnU0A3_JQtnGPo_aI</t>
  </si>
  <si>
    <t>2022 Atomic Backland 100 Skis W/ Tyrolia Attack2 14 Gw Bindings |</t>
  </si>
  <si>
    <t>eBay - david110549</t>
  </si>
  <si>
    <t>https://www.google.com/url?url=https://www.ebay.com/itm/203598030306%3Fchn%3Dps%26mkevt%3D1%26mkcid%3D28%26var%3D504009705676&amp;rct=j&amp;q=&amp;esrc=s&amp;sa=U&amp;ved=0ahUKEwiU0IDg0KP2AhUVkWoFHWU8AGcQ2SkIbA&amp;usg=AOvVaw3bxurKUMoB2GY8FtVJefaK</t>
  </si>
  <si>
    <t>https://www.google.com/url?q=https://www.telemark-pyrenees.com/ski/atomic-backland-100-ski-2022%3Fcurrency%3DUSD%26tax%3Dex_vat%26country%3DUS%26var%3D71282&amp;sa=U&amp;ved=0ahUKEwjQ0O6yxqP2AhUGZN8KHXuTBIsQ2ykIHw&amp;usg=AOvVaw2Nq-ACAD2lMFh8qhCSVFX-</t>
  </si>
  <si>
    <t>Atomic Backland 100 Grey / 172cm</t>
  </si>
  <si>
    <t>Sundance Ski and Board Shop</t>
  </si>
  <si>
    <t>https://www.google.com/url?url=https://sundanceskishop.com/products/atomic-backland-100%3Fvariant%3D39399918469218%26currency%3DCAD%26utm_medium%3Dproduct_sync%26utm_source%3Dgoogle%26utm_content%3Dsag_organic%26utm_campaign%3Dsag_organic&amp;rct=j&amp;q=&amp;esrc=s&amp;sa=U&amp;ved=0ahUKEwj2gLGyxqP2AhXFmuAKHQMBAt8Q2SkIZA&amp;usg=AOvVaw18SnkWbDwX2xsv4ljmroGy</t>
  </si>
  <si>
    <t>https://www.google.com/url?q=https://www.levelninesports.com/atomic-backland-100-skis-2022/&amp;sa=U&amp;ved=0ahUKEwjQ0O6yxqP2AhUGZN8KHXuTBIsQ2ykIGw&amp;usg=AOvVaw3q21ZSgYkpTz5r551l9s96</t>
  </si>
  <si>
    <t>Atomic Backland 100 Skis 2022</t>
  </si>
  <si>
    <t>Skirack</t>
  </si>
  <si>
    <t>https://www.google.com/url?q=https://www.skirack.com/atomic-backland-100-skis-2022-13146922%3Ffee%3D7%26fep%3D316800%26utm_source%3Dgoogle_shopping%26utm_medium%3Dcpc%26utm_campaign%3Dproduct&amp;sa=U&amp;ved=0ahUKEwi1sP-nxaP2AhUDVd8KHW71DHMQ2ykIHw&amp;usg=AOvVaw20YlrEypUnRV52H2gmevR_</t>
  </si>
  <si>
    <t>https://www.google.com/url?q=https://www.skiessentials.com/2022-atomic-backland-100-skis.html&amp;sa=U&amp;ved=0ahUKEwi1sP-nxaP2AhUDVd8KHW71DHMQ2ykIGw&amp;usg=AOvVaw1gftXoeOFM-B8TqKBSvHtF</t>
  </si>
  <si>
    <t>Gorham Bike and Ski</t>
  </si>
  <si>
    <t>https://www.google.com/url?q=https://www.gorhambike.com/product/atomic-backland-100-398777-1.htm%3Fvariations%3D886525,886568&amp;sa=U&amp;ved=0ahUKEwi1sP-nxaP2AhUDVd8KHW71DHMQ2ykIHQ&amp;usg=AOvVaw1VGoGiVsdkLy0SX_vgWzHb</t>
  </si>
  <si>
    <t>'21 Atomic Backland 100 Skis 188cm</t>
  </si>
  <si>
    <t>Al's Ski Equipment Barn</t>
  </si>
  <si>
    <t>https://www.google.com/url?url=https://www.untracked.com/p7049c44b43lr-Froogle-21_atomic_backland_100_allmountain_skis.html%23chsku715484&amp;rct=j&amp;q=&amp;esrc=s&amp;sa=U&amp;ved=0ahUKEwiQpaLIxKP2AhVhTt8KHWk1AjcQ2SkIVw&amp;usg=AOvVaw19Ntyfc6LUur4GpIRc0lmp</t>
  </si>
  <si>
    <t>Atomic Backland 100 Ski 2022</t>
  </si>
  <si>
    <t>https://www.google.com/url?q=https://www.levelninesports.com/atomic-backland-100-skis-2022/&amp;sa=U&amp;ved=0ahUKEwiV4d3IxKP2AhWxhOAKHSVeB7UQ2ykIHg&amp;usg=AOvVaw1mDFgdtWW4eB16OMUkjwWk</t>
  </si>
  <si>
    <t>Atomic BACKLAND 100 Skis 2022</t>
  </si>
  <si>
    <t>https://www.google.com/url?url=https://www.levelninesports.com/atomic-backland-100-skis-2022/%3Fsku%3DL9846148&amp;rct=j&amp;q=&amp;esrc=s&amp;sa=U&amp;ved=0ahUKEwiQpaLIxKP2AhVhTt8KHWk1AjcQsDwIWg&amp;usg=AOvVaw3fU0tYfx4zP4q42Pi6n46y</t>
  </si>
  <si>
    <t>Atomic W Backland 107 Alpine Touring Ski 159</t>
  </si>
  <si>
    <t>Cripple Creek Backcountry</t>
  </si>
  <si>
    <t>https://www.google.com/url?url=https://cripplecreekbc.com/products/atomic-womens-backland-107-alpine-touring-ski-2022%3Fvariant%3D39440711221405%26currency%3DUSD%26utm_medium%3Dproduct_sync%26utm_source%3Dgoogle%26utm_content%3Dsag_organic%26utm_campaign%3Dsag_organic&amp;rct=j&amp;q=&amp;esrc=s&amp;sa=U&amp;ved=0ahUKEwj09b220KP2AhXwmmoFHTRPBWUQ2SkIdQ&amp;usg=AOvVaw3AMtidez-_Ik7THuXKXoij</t>
  </si>
  <si>
    <t>Atomic Backland W 107 Anthra/Ber / 159cm</t>
  </si>
  <si>
    <t>https://www.google.com/url?url=https://sundanceskishop.com/products/atomic-backland-w-ski-107%3Fvariant%3D39399918600290%26currency%3DCAD%26utm_medium%3Dproduct_sync%26utm_source%3Dgoogle%26utm_content%3Dsag_organic%26utm_campaign%3Dsag_organic&amp;rct=j&amp;q=&amp;esrc=s&amp;sa=U&amp;ved=0ahUKEwj09b220KP2AhXwmmoFHTRPBWUQ2SkIcg&amp;usg=AOvVaw0j1bik1Zf_koDY4icDe8zf</t>
  </si>
  <si>
    <t>'22 Atomic Backland 107 W Skis 159cm</t>
  </si>
  <si>
    <t>https://www.google.com/url?url=https://www.untracked.com/p7287c46b43lr-Froogle-22_atomic_backland_107_womens_freeride_powder_skis.html%23chsku747079&amp;rct=j&amp;q=&amp;esrc=s&amp;sa=U&amp;ved=0ahUKEwj09b220KP2AhXwmmoFHTRPBWUQ2SkIaA&amp;usg=AOvVaw1ZW0O4qpq9WxFXve-AbDY7</t>
  </si>
  <si>
    <t>Atomic W Backland 107 Alpine Touring Ski 167</t>
  </si>
  <si>
    <t>https://www.google.com/url?url=https://cripplecreekbc.com/products/atomic-womens-backland-107-alpine-touring-ski-2022%3Fvariant%3D39440711254173%26currency%3DUSD%26utm_medium%3Dproduct_sync%26utm_source%3Dgoogle%26utm_content%3Dsag_organic%26utm_campaign%3Dsag_organic&amp;rct=j&amp;q=&amp;esrc=s&amp;sa=U&amp;ved=0ahUKEwjjtqbFxqP2AhWoct8KHRnEDjEQ2SkIXw&amp;usg=AOvVaw3LFxd9-yp5krRJMCr6VIA1</t>
  </si>
  <si>
    <t>Atomic Backland W 107 Anthra/Ber / 167cm</t>
  </si>
  <si>
    <t>https://www.google.com/url?url=https://sundanceskishop.com/products/atomic-backland-w-ski-107%3Fvariant%3D39399918633058%26currency%3DCAD%26utm_medium%3Dproduct_sync%26utm_source%3Dgoogle%26utm_content%3Dsag_organic%26utm_campaign%3Dsag_organic&amp;rct=j&amp;q=&amp;esrc=s&amp;sa=U&amp;ved=0ahUKEwjjtqbFxqP2AhWoct8KHRnEDjEQ2SkIXA&amp;usg=AOvVaw1nMqgFdV_1p6uggCpva0eq</t>
  </si>
  <si>
    <t>'22 Atomic Backland 107 W Skis 167cm</t>
  </si>
  <si>
    <t>https://www.google.com/url?url=https://www.untracked.com/p7287c46b43lr-Froogle-22_atomic_backland_107_womens_freeride_powder_skis.html%23chsku747080&amp;rct=j&amp;q=&amp;esrc=s&amp;sa=U&amp;ved=0ahUKEwjjtqbFxqP2AhWoct8KHRnEDjEQ2SkIVQ&amp;usg=AOvVaw1sjJrcoFkhnfO5UDa2vGn5</t>
  </si>
  <si>
    <t>Atomic Backland 107 Ski - Women's</t>
  </si>
  <si>
    <t>https://www.google.com/url?url=https://www.evo.com/outlet/skis/atomic-backland-107-w-womens-2020%3Fimage%3D169213/703425/clone.jpg&amp;rct=j&amp;q=&amp;esrc=s&amp;sa=U&amp;ved=0ahUKEwim6fz2xKP2AhVyUN8KHSfxAD4QsDwIhQE&amp;usg=AOvVaw3ufVm4OmHiliSAc-GHT3Iz</t>
  </si>
  <si>
    <t>https://www.google.com/url?q=https://www.evo.com/outlet/skis/atomic-backland-107-w-womens-2020%3Fimage%3D169213/703425/clone.jpg&amp;sa=U&amp;ved=0ahUKEwjc3qv3xKP2AhWGTd8KHeInCzAQ2ykIGA&amp;usg=AOvVaw39KR6eCs7Og1jK07DNgnnF</t>
  </si>
  <si>
    <t>https://www.google.com/url?q=https://www.powder7.com/Atomic-Backland-107-W-Skis-175cm-New-Flat-2021/for-sale%3Futm_source%3Dfeed%26utm_medium%3Dfree&amp;sa=U&amp;ved=0ahUKEwjc3qv3xKP2AhWGTd8KHeInCzAQ2ykIGg&amp;usg=AOvVaw2n3_K-dSRa_BQJBUgC_8J7</t>
  </si>
  <si>
    <t>Atomic BACKLAND 107 Skis 2022</t>
  </si>
  <si>
    <t>https://www.google.com/url?url=https://www.levelninesports.com/atomic-backland-107-skis-2022/%3Fsku%3DL9846143&amp;rct=j&amp;q=&amp;esrc=s&amp;sa=U&amp;ved=0ahUKEwik_rzxw6P2AhXKJt8KHR2DAxsQsDwIRA&amp;usg=AOvVaw1jQVaEfpWMyaJ1_2QuuzOQ</t>
  </si>
  <si>
    <t>Atomic Backland 107</t>
  </si>
  <si>
    <t>https://www.google.com/url?q=https://www.levelninesports.com/atomic-backland-107-skis-2022/&amp;sa=U&amp;ved=0ahUKEwjrx-vxw6P2AhXmmOAKHRB3CTEQ2ykIHg&amp;usg=AOvVaw0tTeiMzEG21Zg8bHjM_W2i</t>
  </si>
  <si>
    <t>2021 Atomic Backland 107 Skis Backcountry Touring 182cm</t>
  </si>
  <si>
    <t>eBay - ubargain</t>
  </si>
  <si>
    <t>https://www.google.com/url?url=https://www.ebay.com/itm/275088872019%3Fchn%3Dps%26mkevt%3D1%26mkcid%3D28&amp;rct=j&amp;q=&amp;esrc=s&amp;sa=U&amp;ved=0ahUKEwik_rzxw6P2AhXKJt8KHR2DAxsQ2SkITA&amp;usg=AOvVaw1sVNhR0aJpTFcoyZXfWZB6</t>
  </si>
  <si>
    <t>Ski Mountaineering Speed Touring Women's Atomic Backland Wmn 86 Sl</t>
  </si>
  <si>
    <t>https://www.google.com/aclk?sa=L&amp;ai=DChcSEwiB57bP0KP2AhVKKUwKHb51BC8YABABGgJvYQ&amp;sig=AOD64_29ZVsQexZvJNYRIma5ll12SQZmPA&amp;ctype=5&amp;ved=0ahUKEwii3bDP0KP2AhWrlmoFHTv2ANoQ2CkIUw&amp;adurl=</t>
  </si>
  <si>
    <t>Atomic W Backland 86 SL Alpine Touring Ski 165</t>
  </si>
  <si>
    <t>https://www.google.com/url?url=https://cripplecreekbc.com/products/atomic-womens-backland-86-sl-alpine-touring-ski-2022%3Fvariant%3D39820872777885%26currency%3DUSD%26utm_medium%3Dproduct_sync%26utm_source%3Dgoogle%26utm_content%3Dsag_organic%26utm_campaign%3Dsag_organic&amp;rct=j&amp;q=&amp;esrc=s&amp;sa=U&amp;ved=0ahUKEwjivozq0KP2AhUOmmoFHZ4WC88QsDwIRA&amp;usg=AOvVaw28N9yeZVGYpkw2evLBmd7r</t>
  </si>
  <si>
    <t>Atomic Backland 95 Skis 2022 - 169</t>
  </si>
  <si>
    <t>https://www.google.com/url?q=https://www.telemark-pyrenees.com/ski/atomic-backland-95-ski-2022%3Fcurrency%3DUSD%26tax%3Dex_vat%26country%3DUS%26var%3D72679&amp;sa=U&amp;ved=0ahUKEwiuyNXWxaP2AhWMZd8KHVFkDCgQ2ykIGg&amp;usg=AOvVaw3jf8oqdMR9i6zNR7bE8Grz</t>
  </si>
  <si>
    <t>Stowesports.com</t>
  </si>
  <si>
    <t>https://www.google.com/url?q=https://stowesports.com/2022-atomic-backland-95-skis-flat/%3Fsku%3D164323&amp;sa=U&amp;ved=0ahUKEwiuyNXWxaP2AhWMZd8KHVFkDCgQ2ykIHg&amp;usg=AOvVaw2_RXfUIwhqjk7Kp_3K52MO</t>
  </si>
  <si>
    <t>https://www.google.com/url?url=https://www.evo.com/skis/atomic-backland-95%3Fimage%3D197752/826838/atomic-backland-95-skis-2022-.jpg&amp;rct=j&amp;q=&amp;esrc=s&amp;sa=U&amp;ved=0ahUKEwjlmajWxaP2AhWCVN8KHXwyBdMQsDwIRQ&amp;usg=AOvVaw3BzG3n7hzsIUU7Oufv9cMx</t>
  </si>
  <si>
    <t>Atomic Backland 95</t>
  </si>
  <si>
    <t>eBay - fun-sport-vision-shop</t>
  </si>
  <si>
    <t>https://www.google.com/url?q=https://www.ebay.com/itm/363734676962%3Fchn%3Dps%26mkevt%3D1%26mkcid%3D28%26var%3D632952896903&amp;sa=U&amp;ved=0ahUKEwiqicrBxKP2AhXxT98KHUY1AfcQ2ykIHA&amp;usg=AOvVaw03cLA6O2OQhNu3heCTWBxL</t>
  </si>
  <si>
    <t>Skimo &amp; SkyRun</t>
  </si>
  <si>
    <t>https://www.google.com/url?q=https://skimo.co/atomic-backland-95-ski%3Foption%255B1425%255D%3D30569&amp;sa=U&amp;ved=0ahUKEwiqicrBxKP2AhXxT98KHUY1AfcQ2ykIGA&amp;usg=AOvVaw2EIOlSBfDVMtPUBVdjXLBA</t>
  </si>
  <si>
    <t>https://www.google.com/url?url=https://www.skiessentials.com/2022-atomic-backland-95-skis.html&amp;rct=j&amp;q=&amp;esrc=s&amp;sa=U&amp;ved=0ahUKEwjArpnBxKP2AhUqmeAKHbr0C3oQsDwIRg&amp;usg=AOvVaw2oMvXDomMKuOOAjJslhjgT</t>
  </si>
  <si>
    <t>Atomic W Backland 98 Alpine Touring Ski 156</t>
  </si>
  <si>
    <t>https://www.google.com/url?url=https://cripplecreekbc.com/products/atomic-womens-backland-98-alpine-touring-ski%3Fvariant%3D39440711057565%26currency%3DUSD%26utm_medium%3Dproduct_sync%26utm_source%3Dgoogle%26utm_content%3Dsag_organic%26utm_campaign%3Dsag_organic&amp;rct=j&amp;q=&amp;esrc=s&amp;sa=U&amp;ved=0ahUKEwiM8KWf0aP2AhXklGoFHZ5eApwQ2SkIag&amp;usg=AOvVaw08buXw-7p2rcVMwjrzNsZn</t>
  </si>
  <si>
    <t>'22 Atomic Backland 98 W Skis 156cm</t>
  </si>
  <si>
    <t>https://www.google.com/url?url=https://www.untracked.com/p7288c46b43lr-Froogle-22_atomic_backland_98_womens_all_mountain_freeride_skis.html%23chsku747240&amp;rct=j&amp;q=&amp;esrc=s&amp;sa=U&amp;ved=0ahUKEwiM8KWf0aP2AhXklGoFHZ5eApwQ2SkIVQ&amp;usg=AOvVaw0mRq2WVbnVplfpUrcDtdUQ</t>
  </si>
  <si>
    <t>2022 Atomic Backland 98 W Ladies' Snow Skis 156</t>
  </si>
  <si>
    <t>The Pro Shop</t>
  </si>
  <si>
    <t>https://www.google.com/url?url=https://proskiguy.myshopify.com/products/atomicbackland-98-w-snow-ski2022%3Fvariant%3D39731468697688%26currency%3DUSD%26utm_medium%3Dproduct_sync%26utm_source%3Dgoogle%26utm_content%3Dsag_organic%26utm_campaign%3Dsag_organic&amp;rct=j&amp;q=&amp;esrc=s&amp;sa=U&amp;ved=0ahUKEwiM8KWf0aP2AhXklGoFHZ5eApwQsDwIbQ&amp;usg=AOvVaw3xQtE3sPOdpUnxH9r_vgcD</t>
  </si>
  <si>
    <t>Atomic W Backland 98 Alpine Touring Ski 164</t>
  </si>
  <si>
    <t>https://www.google.com/aclk?sa=L&amp;ai=DChcSEwiMrtfE0KP2AhVoFdQBHRKOApkYABAJGgJvYQ&amp;sig=AOD64_2MvTODwyXOkV8Y2BOrYRoizat7wA&amp;ctype=5&amp;ved=0ahUKEwjx8NDE0KP2AhUvkmoFHdEmCGwQ2CkIbw&amp;adurl=</t>
  </si>
  <si>
    <t>Skiing Ladies Ski Mountaineering Atomic Backland 98 W 21/22</t>
  </si>
  <si>
    <t>https://www.google.com/aclk?sa=L&amp;ai=DChcSEwiMrtfE0KP2AhVoFdQBHRKOApkYABAPGgJvYQ&amp;sig=AOD64_0cDsCOri7WA9E7Nm5aGwOWLNkurg&amp;ctype=5&amp;ved=0ahUKEwjx8NDE0KP2AhUvkmoFHdEmCGwQ2CkIeQ&amp;adurl=</t>
  </si>
  <si>
    <t>'22 Atomic Backland 98 W Skis 164cm</t>
  </si>
  <si>
    <t>https://www.google.com/aclk?sa=L&amp;ai=DChcSEwiMrtfE0KP2AhVoFdQBHRKOApkYABALGgJvYQ&amp;sig=AOD64_2hvK89ic2ROP23sJPIwIwTwbedGA&amp;ctype=5&amp;ved=0ahUKEwjx8NDE0KP2AhUvkmoFHdEmCGwQ2CkIcg&amp;adurl=</t>
  </si>
  <si>
    <t>Atomic Bent Chetler 100 Grey/Green / 164cm</t>
  </si>
  <si>
    <t>https://www.google.com/url?url=https://sundanceskishop.com/products/atomic-bent-chetler-100%3Fvariant%3D39399918207074%26currency%3DCAD%26utm_medium%3Dproduct_sync%26utm_source%3Dgoogle%26utm_content%3Dsag_organic%26utm_campaign%3Dsag_organic&amp;rct=j&amp;q=&amp;esrc=s&amp;sa=U&amp;ved=0ahUKEwipltXjxKP2AhVsmuAKHaZ-CsYQ2SkIXw&amp;usg=AOvVaw2L2F_h3lsPlaav8GCHiWfc</t>
  </si>
  <si>
    <t>Atomic Bent Chetler 100 Skis</t>
  </si>
  <si>
    <t>https://www.google.com/url?url=https://www.skiessentials.com/2022-atomic-bent-chetler-100-skis.html%23size%3D22403&amp;rct=j&amp;q=&amp;esrc=s&amp;sa=U&amp;ved=0ahUKEwipltXjxKP2AhVsmuAKHaZ-CsYQsDwIUw&amp;usg=AOvVaw3yFsc5goYJ6CdQsHmanPcv</t>
  </si>
  <si>
    <t>https://www.google.com/url?q=https://www.skiessentials.com/2022-atomic-bent-chetler-100-skis.html%23size%3D22403&amp;sa=U&amp;ved=0ahUKEwjPnJTkxKP2AhWsiOAKHawxAN8Q2ykIFw&amp;usg=AOvVaw2UGdUhqd2ixX0wNrfAF5_h</t>
  </si>
  <si>
    <t>Atomic Bent Chetler 100 Grey/Green / 172cm</t>
  </si>
  <si>
    <t>https://www.google.com/url?url=https://sundanceskishop.com/products/atomic-bent-chetler-100%3Fvariant%3D29573630427234%26currency%3DCAD%26utm_medium%3Dproduct_sync%26utm_source%3Dgoogle%26utm_content%3Dsag_organic%26utm_campaign%3Dsag_organic&amp;rct=j&amp;q=&amp;esrc=s&amp;sa=U&amp;ved=0ahUKEwiI-PmGxKP2AhXydN8KHa3JAU0Q2SkIaQ&amp;usg=AOvVaw3VOlqabOxSTKw5qSTH82is</t>
  </si>
  <si>
    <t>Atomic Bent Chetler 100</t>
  </si>
  <si>
    <t>https://www.google.com/url?url=https://www.skiessentials.com/2022-atomic-bent-chetler-100-skis.html&amp;rct=j&amp;q=&amp;esrc=s&amp;sa=U&amp;ved=0ahUKEwiI-PmGxKP2AhXydN8KHa3JAU0QsDwIXQ&amp;usg=AOvVaw29MWr5ArH-q4ZonvqGKd66</t>
  </si>
  <si>
    <t>https://www.google.com/url?q=https://www.skiessentials.com/2022-atomic-bent-chetler-100-skis.html&amp;sa=U&amp;ved=0ahUKEwiTj6mHxKP2AhXnUN8KHUr0CRgQ2ykIFw&amp;usg=AOvVaw0af24OQhrVDsH5E_KcGU3f</t>
  </si>
  <si>
    <t>https://www.google.com/url?url=https://www.skiessentials.com/2022-atomic-bent-chetler-100-skis.html&amp;rct=j&amp;q=&amp;esrc=s&amp;sa=U&amp;ved=0ahUKEwjIpsXcxKP2AhWLUt8KHWnYD7gQsDwIVQ&amp;usg=AOvVaw1YHJHAdK_nGRAgo2HhzAdj</t>
  </si>
  <si>
    <t>https://www.google.com/url?q=https://www.skiessentials.com/2022-atomic-bent-chetler-100-skis.html&amp;sa=U&amp;ved=0ahUKEwi3lJDdxKP2AhXudN8KHeGHDq4Q2ykIFw&amp;usg=AOvVaw3aJHDfwCZQKd3BFLzg7dek</t>
  </si>
  <si>
    <t>https://www.google.com/url?q=https://gravitycoalition.com/products/atomic-bent-chetler-120-ski-1%3Fvariant%3D40365763821763%26currency%3DUSD%26utm_medium%3Dproduct_sync%26utm_source%3Dgoogle%26utm_content%3Dsag_organic%26utm_campaign%3Dsag_organic&amp;sa=U&amp;ved=0ahUKEwi3lJDdxKP2AhXudN8KHeGHDq4Q2ykIGw&amp;usg=AOvVaw1Wgg7wfkie4DEiAvTWqS4t</t>
  </si>
  <si>
    <t>https://www.google.com/url?url=https://www.skiessentials.com/2022-atomic-bent-chetler-100-skis.html&amp;rct=j&amp;q=&amp;esrc=s&amp;sa=U&amp;ved=0ahUKEwje2Me60KP2AhU3kmoFHZuQCcgQsDwIdQ&amp;usg=AOvVaw1lxSP15hqJcjSAowRfaxjv</t>
  </si>
  <si>
    <t>https://www.google.com/url?q=https://www.skiessentials.com/2022-atomic-bent-chetler-100-skis.html&amp;sa=U&amp;ved=0ahUKEwiU5oq70KP2AhWxlGoFHTMCDZ0Q2ykIGg&amp;usg=AOvVaw2qVowvvtd0Z4PxkjrjExsu</t>
  </si>
  <si>
    <t>Atomic Bent Chetler 100 Skis 2023</t>
  </si>
  <si>
    <t>https://www.google.com/url?url=https://www.evo.com/skis/atomic-bent-100%3Fimage%3D219400/896899/clone.jpg&amp;rct=j&amp;q=&amp;esrc=s&amp;sa=U&amp;ved=0ahUKEwje2Me60KP2AhU3kmoFHZuQCcgQsDwIcQ&amp;usg=AOvVaw2qyQJXFE_kU1wRVD65TKQo</t>
  </si>
  <si>
    <t>Atomic Bent Chetler 120</t>
  </si>
  <si>
    <t>https://www.google.com/url?q=https://www.telemark-pyrenees.com/ski/atomic-bent-chetler-120-ski-2022%3Fcurrency%3DUSD%26tax%3Dex_vat%26country%3DUS%26var%3D73560&amp;sa=U&amp;ved=0ahUKEwjOuOzcxqP2AhVkmeAKHXs9DJwQ2ykIGQ&amp;usg=AOvVaw3H1qTcDIKxSAj4VBp7BUlZ</t>
  </si>
  <si>
    <t>https://www.google.com/url?url=https://www.skiessentials.com/2022-atomic-bent-chetler-120-skis.html&amp;rct=j&amp;q=&amp;esrc=s&amp;sa=U&amp;ved=0ahUKEwjes7_cxqP2AhUGZd8KHW3QBPYQsDwISQ&amp;usg=AOvVaw0xLFWHNVFJ-i9G7rAYz8dj</t>
  </si>
  <si>
    <t>https://www.google.com/url?q=https://www.skiessentials.com/2022-atomic-bent-chetler-120-skis.html&amp;sa=U&amp;ved=0ahUKEwjOuOzcxqP2AhVkmeAKHXs9DJwQ2ykIFw&amp;usg=AOvVaw2HREhVxZDO--Ui8g4JQNgs</t>
  </si>
  <si>
    <t>Atomic Bent Chetler 120 Skis</t>
  </si>
  <si>
    <t>https://www.google.com/url?q=https://www.telemark-pyrenees.com/ski/atomic-bent-chetler-120-ski-2022%3Fcurrency%3DUSD%26tax%3Dex_vat%26country%3DUS%26var%3D73561&amp;sa=U&amp;ved=0ahUKEwjF8LeEx6P2AhVxUt8KHU5MDFgQ2ykIGA&amp;usg=AOvVaw22YNvPI61C2213B7YLe_UB</t>
  </si>
  <si>
    <t>Atomic N Bent Chetler 120 Multi Skis - 2022 184cm / Multicolor</t>
  </si>
  <si>
    <t>https://www.google.com/url?url=https://glacierskishop.com/products/atomic-n-bent-chetler-120-skis-2022%3Fvariant%3D39517628727399%26currency%3DUSD%26utm_medium%3Dproduct_sync%26utm_source%3Dgoogle%26utm_content%3Dsag_organic%26utm_campaign%3Dsag_organic&amp;rct=j&amp;q=&amp;esrc=s&amp;sa=U&amp;ved=0ahUKEwiU6vaDx6P2AhUCSN8KHYp5Bu8Q2SkIYw&amp;usg=AOvVaw0PKPfG1Gg6zfqJxTHO3gKH</t>
  </si>
  <si>
    <t>https://www.google.com/url?q=https://www.rei.com/product/196645/atomic-bent-chetler-120-skis-mens-20212022%3FCAWELAID%3D120217890012608099&amp;sa=U&amp;ved=0ahUKEwjF8LeEx6P2AhVxUt8KHU5MDFgQ2ykIHA&amp;usg=AOvVaw11w-zRoz61QQZFAyCzWsJ1</t>
  </si>
  <si>
    <t>Atomic Bent Chetler 120 Multicolor / 192cm</t>
  </si>
  <si>
    <t>https://www.google.com/url?url=https://sundanceskishop.com/products/atomic-bent-chetler-120%3Fvariant%3D39399917977698%26currency%3DCAD%26utm_medium%3Dproduct_sync%26utm_source%3Dgoogle%26utm_content%3Dsag_organic%26utm_campaign%3Dsag_organic&amp;rct=j&amp;q=&amp;esrc=s&amp;sa=U&amp;ved=0ahUKEwjplPnD0KP2AhWZlGoFHcftC1sQ2SkISQ&amp;usg=AOvVaw2NJroqs2CULCQy98pDUvYO</t>
  </si>
  <si>
    <t>Atomic Bent Chetler 120 Skis 2023</t>
  </si>
  <si>
    <t>https://www.google.com/url?q=https://www.blue-tomato.com/en-US/product/--304790643-/%3Fcr%3DUSD%26_%24ja%3Dtsid:46445%26adword%3DGoogle%252FUS%252FPRODUKTERWEITERUNG%252FAtomic%252F304790643&amp;sa=U&amp;ved=0ahUKEwiX55_E0KP2AhUQmGoFHU1kDbcQ2ykIGg&amp;usg=AOvVaw3E1rOgZuBL05e23SyWAD5b</t>
  </si>
  <si>
    <t>2022 Atomic Bent Chetler 120 Powder Skis 192cm</t>
  </si>
  <si>
    <t>eBay - snsboardz</t>
  </si>
  <si>
    <t>https://www.google.com/url?url=https://www.ebay.com/itm/144225181344%3Fchn%3Dps%26mkevt%3D1%26mkcid%3D28&amp;rct=j&amp;q=&amp;esrc=s&amp;sa=U&amp;ved=0ahUKEwjplPnD0KP2AhWZlGoFHcftC1sQ2SkIVQ&amp;usg=AOvVaw1kOd3RY6xTJFIB1KM8z9dR</t>
  </si>
  <si>
    <t>Atomic Bent Chetler Jr Skis 2022</t>
  </si>
  <si>
    <t>https://www.google.com/url?url=https://www.evo.com/skis/atomic-bent-chetler-jr-kids%3Fimage%3D197742/826815/atomic-bent-chetler-jr-skis-kids-2022-.jpg&amp;rct=j&amp;q=&amp;esrc=s&amp;sa=U&amp;ved=0ahUKEwiR7rza0KP2AhWAl2oFHcxqCtUQsDwIPw&amp;usg=AOvVaw12k911HQRJJuOy82V3YZh1</t>
  </si>
  <si>
    <t>https://www.google.com/url?q=https://www.evo.com/skis/atomic-bent-chetler-jr-kids%3Fimage%3D197742/826815/atomic-bent-chetler-jr-skis-kids-2022-.jpg&amp;sa=U&amp;ved=0ahUKEwi99Nza0KP2AhUUkWoFHbXPCwwQ2ykIFg&amp;usg=AOvVaw1VHxP2kQzY3B6sI8Jp0qI9</t>
  </si>
  <si>
    <t>The-House.com</t>
  </si>
  <si>
    <t>https://www.google.com/url?q=https://www.the-house.com/atbcjkg120253zz-atomic-skis%3Futm_source%3Dfroogle%26utm_medium%3Dppc%26utm_campaign%3Dshopcomparefeed&amp;sa=U&amp;ved=0ahUKEwi99Nza0KP2AhUUkWoFHbXPCwwQ2ykIGA&amp;usg=AOvVaw1XalzN0shxnetZjdvVWDUs</t>
  </si>
  <si>
    <t>https://www.google.com/url?url=https://www.evo.com/skis/atomic-bent-chetler-jr-kids%3Fimage%3D197742/826815/clone.jpg&amp;rct=j&amp;q=&amp;esrc=s&amp;sa=U&amp;ved=0ahUKEwi4r4__z6P2AhVmmmoFHV-WBVQQsDwIRg&amp;usg=AOvVaw2hTcdAbsx-v5quUkxiRiL8</t>
  </si>
  <si>
    <t>https://www.google.com/url?q=https://www.evo.com/skis/atomic-bent-chetler-jr-kids%3Fimage%3D197742/826815/clone.jpg&amp;sa=U&amp;ved=0ahUKEwir9a7_z6P2AhVKmGoFHfGZARoQ2ykIFg&amp;usg=AOvVaw0VPbgwPVCkBJoKcDwzXxFF</t>
  </si>
  <si>
    <t>https://www.google.com/url?q=https://www.the-house.com/atbcjkg120253zz-atomic-skis%3Futm_source%3Dfroogle%26utm_medium%3Dppc%26utm_campaign%3Dshopcomparefeed&amp;sa=U&amp;ved=0ahUKEwir9a7_z6P2AhVKmGoFHfGZARoQ2ykIGA&amp;usg=AOvVaw3QBNQJoetrxrQcizbv0Kun</t>
  </si>
  <si>
    <t>Atomic Cloud C12 Servo Skis + x 12 GW Bindings (21/22)</t>
  </si>
  <si>
    <t>https://www.google.com/url?url=https://www.skis.com/Atomic-Cloud-C12-Servo-Womens-Skis-with-X-12-GW-Bindings-2022-2022/913144P,default,pd.html%3Fsrc%3Dcpc&amp;rct=j&amp;q=&amp;esrc=s&amp;sa=U&amp;ved=0ahUKEwiX9dKH0aP2AhXmmmoFHYEbBtAQsDwIFw&amp;usg=AOvVaw3NlnGkqNGvQQreR9uAv6eu</t>
  </si>
  <si>
    <t>https://www.google.com/url?url=https://www.skis.com/Atomic-Cloud-C12-Servo-Womens-Skis-with-X-12-GW-Bindings-2022-2022/913144P,default,pd.html%3Fsrc%3Dcpc&amp;rct=j&amp;q=&amp;esrc=s&amp;sa=U&amp;ved=0ahUKEwiUutvY0KP2AhV5k2oFHcBNBbMQsDwIKw&amp;usg=AOvVaw1RppbMXfuoB4WWZpaYgfxM</t>
  </si>
  <si>
    <t>Atomic Maven 86 C Skis Women's 2023</t>
  </si>
  <si>
    <t>https://www.google.com/url?url=https://www.levelninesports.com/atomic-maven-86-c-skis-womens-2023/&amp;rct=j&amp;q=&amp;esrc=s&amp;sa=U&amp;ved=0ahUKEwjc1b2a0KP2AhXylWoFHYHhB0kQsDwIWg&amp;usg=AOvVaw3nn9U92B5_7qJb4FPfwyuL</t>
  </si>
  <si>
    <t>https://www.google.com/url?q=https://www.levelninesports.com/atomic-maven-86-c-skis-womens-2023/&amp;sa=U&amp;ved=0ahUKEwj01ZSb0KP2AhU8m2oFHZtGAjQQ2ykIFQ&amp;usg=AOvVaw1TaCDsc5AI33AasZYZfkxK</t>
  </si>
  <si>
    <t>Buckman's Ski and Snowboard Shop</t>
  </si>
  <si>
    <t>https://www.google.com/url?q=https://buckmans.com/product/44209/2023-atomic-maven-86-c-skis-womens%3Fbbfid%3DE503E784-714B-4871-B873-5D61D532D3FA&amp;sa=U&amp;ved=0ahUKEwj01ZSb0KP2AhU8m2oFHZtGAjQQ2ykIFw&amp;usg=AOvVaw0zcESsV8HL1xTFN7mmv3Th</t>
  </si>
  <si>
    <t>Atomic Maven 86 C Skis</t>
  </si>
  <si>
    <t>https://www.google.com/url?q=https://www.skipro.com/products/maven_86_c_flat_lds_12w%3Fvariant%3D40621259522225&amp;sa=U&amp;ved=0ahUKEwjX_8-axqP2AhUNmeAKHY6LD1kQ2ykIIA&amp;usg=AOvVaw0yWdzNYj_ciIvDHMx88VEF</t>
  </si>
  <si>
    <t>https://www.google.com/url?url=https://buckmans.com/product/44209/2023-atomic-maven-86-c-skis-womens%3Fbbfid%3DE503E784-714B-4871-B873-5D61D532D3FA&amp;rct=j&amp;q=&amp;esrc=s&amp;sa=U&amp;ved=0ahUKEwjBuZiaxqP2AhUQUt8KHRuiBX8QsDwIbA&amp;usg=AOvVaw1g3GyXIGdik4jQzi1Eam9m</t>
  </si>
  <si>
    <t>https://www.google.com/url?q=https://www.levelninesports.com/atomic-maven-86-c-skis-womens-2023/&amp;sa=U&amp;ved=0ahUKEwj96u-axqP2AhUImeAKHTakCeMQ2ykIFQ&amp;usg=AOvVaw2xjjDG72wiO1P5fSsjokPV</t>
  </si>
  <si>
    <t>Atomic Maven 86 Skis</t>
  </si>
  <si>
    <t>https://www.google.com/url?url=https://www.skiessentials.com/2022-atomic-maven-86-women-s-skis.html%23size%3D22403&amp;rct=j&amp;q=&amp;esrc=s&amp;sa=U&amp;ved=0ahUKEwihmrqo0KP2AhUulWoFHSj3AaYQsDwIRg&amp;usg=AOvVaw1Ysr1d3NZDPPYM3NVjfhRA</t>
  </si>
  <si>
    <t>https://www.google.com/aclk?sa=L&amp;ai=DChcSEwjU7umo0KP2AhXTE9QBHXSRAX8YABABGgJvYQ&amp;sig=AOD64_3Deln3AmNNoSIEudDVzZeA2m4ARA&amp;ctype=5&amp;ved=0ahUKEwjZouWo0KP2AhU2mGoFHWuzD_EQ2ikIFA&amp;adurl=</t>
  </si>
  <si>
    <t>Atomic Maven 86 Berry / 147cm</t>
  </si>
  <si>
    <t>https://www.google.com/url?url=https://sundanceskishop.com/products/copy-of-atomic-maven-86-c%3Fvariant%3D39399917781090%26currency%3DCAD%26utm_medium%3Dproduct_sync%26utm_source%3Dgoogle%26utm_content%3Dsag_organic%26utm_campaign%3Dsag_organic&amp;rct=j&amp;q=&amp;esrc=s&amp;sa=U&amp;ved=0ahUKEwihmrqo0KP2AhUulWoFHSj3AaYQ2SkIUg&amp;usg=AOvVaw0s-sL0fcjkvaFk4zSBC1Vs</t>
  </si>
  <si>
    <t>https://www.google.com/url?q=https://www.skiessentials.com/2022-atomic-maven-86-women-s-skis.html%23size%3D22403&amp;sa=U&amp;ved=0ahUKEwjkm6rwz6P2AhVFkmoFHQvLAHoQ2ykIFw&amp;usg=AOvVaw1VHx46K0OuVgXgMGib0RIu</t>
  </si>
  <si>
    <t>Atomic Maven 86 Berry / 153cm</t>
  </si>
  <si>
    <t>https://www.google.com/url?url=https://sundanceskishop.com/products/copy-of-atomic-maven-86-c%3Fvariant%3D39399917813858%26currency%3DCAD%26utm_medium%3Dproduct_sync%26utm_source%3Dgoogle%26utm_content%3Dsag_organic%26utm_campaign%3Dsag_organic&amp;rct=j&amp;q=&amp;esrc=s&amp;sa=U&amp;ved=0ahUKEwiKu_7vz6P2AhU0lWoFHXA_CUYQ2SkIYA&amp;usg=AOvVaw14qXO6bIfjA7ig1rbb4JTa</t>
  </si>
  <si>
    <t>https://www.google.com/url?url=https://www.rei.com/product/196649/atomic-maven-86-skis-womens-20212022%3FCAWELAID%3D120217890012608069&amp;rct=j&amp;q=&amp;esrc=s&amp;sa=U&amp;ved=0ahUKEwiKu_7vz6P2AhU0lWoFHXA_CUYQsDwIVA&amp;usg=AOvVaw0XfkXOtZtRWtJooJLtjKAF</t>
  </si>
  <si>
    <t>Atomic Maven 86 Berry / 161cm</t>
  </si>
  <si>
    <t>https://www.google.com/url?url=https://sundanceskishop.com/products/copy-of-atomic-maven-86-c%3Fvariant%3D39249289216098%26currency%3DCAD%26utm_medium%3Dproduct_sync%26utm_source%3Dgoogle%26utm_content%3Dsag_organic%26utm_campaign%3Dsag_organic&amp;rct=j&amp;q=&amp;esrc=s&amp;sa=U&amp;ved=0ahUKEwil6vLlxqP2AhXnmuAKHcMQCs8Q2SkIag&amp;usg=AOvVaw26WCNEE1mzyZqQPu1PTHuA</t>
  </si>
  <si>
    <t>2022 Atomic Maven 86 Women's Skis w/ Tyrolia Attack2 11 GW Bindings - 161| Ski Essentials</t>
  </si>
  <si>
    <t>https://www.google.com/url?url=https://www.ebay.com/itm/203833472577%3Fchn%3Dps%26mkevt%3D1%26mkcid%3D28&amp;rct=j&amp;q=&amp;esrc=s&amp;sa=U&amp;ved=0ahUKEwil6vLlxqP2AhXnmuAKHcMQCs8QsDwIXg&amp;usg=AOvVaw2727sLfgzmFliNWlLvwoCN</t>
  </si>
  <si>
    <t>https://www.google.com/url?q=https://www.ebay.com/itm/203833472577%3Fchn%3Dps%26mkevt%3D1%26mkcid%3D28&amp;sa=U&amp;ved=0ahUKEwiZzKPmxqP2AhVyg-AKHf9HDHwQ2ykIGA&amp;usg=AOvVaw1xioXDIFSp1WSlpqe6RdoU</t>
  </si>
  <si>
    <t>Atomic Maven 93 C Skis</t>
  </si>
  <si>
    <t>https://www.google.com/url?q=https://www.skirack.com/atomic-maven-93-c-skis-13145649%3Ffee%3D7%26fep%3D301597%26utm_source%3Dgoogle_shopping%26utm_medium%3Dcpc%26utm_campaign%3Dproduct&amp;sa=U&amp;ved=0ahUKEwj99cz0xqP2AhVDiOAKHb6fAOsQ2ykIGA&amp;usg=AOvVaw2Jjdz0y-nVhcRdP1824NVN</t>
  </si>
  <si>
    <t>https://www.google.com/url?url=https://www.levelninesports.com/atomic-maven-93-c-skis-2022/&amp;rct=j&amp;q=&amp;esrc=s&amp;sa=U&amp;ved=0ahUKEwjsgvrzxqP2AhVqRN8KHQ_QB-wQsDwIYQ&amp;usg=AOvVaw1nQhUyzoTPw2XPoym_uMjP</t>
  </si>
  <si>
    <t>https://www.google.com/url?q=https://www.levelninesports.com/atomic-maven-93-c-skis-2022/&amp;sa=U&amp;ved=0ahUKEwj99cz0xqP2AhVDiOAKHb6fAOsQ2ykIFg&amp;usg=AOvVaw0TyzcAqMATC4eAC3pg8jA5</t>
  </si>
  <si>
    <t>Atomic Maven 93 C</t>
  </si>
  <si>
    <t>https://www.google.com/url?url=https://www.gorhambike.com/product/atomic-maven-93-c-398720-1.htm%3Fvariations%3D886526,886571&amp;rct=j&amp;q=&amp;esrc=s&amp;sa=U&amp;ved=0ahUKEwiQj-CYxaP2AhWOct8KHTO1CCcQsDwIWg&amp;usg=AOvVaw3jqUcfHBNNsOc5f3_X5aoY</t>
  </si>
  <si>
    <t>https://www.google.com/url?q=https://www.gorhambike.com/product/atomic-maven-93-c-398720-1.htm%3Fvariations%3D886526,886571&amp;sa=U&amp;ved=0ahUKEwjnnLmZxaP2AhVnm-AKHSijD88Q2ykIFg&amp;usg=AOvVaw1-x38a3Z4ZXvidcU5mS_4p</t>
  </si>
  <si>
    <t>'22 Atomic Maven 93 C W Skis 164cm</t>
  </si>
  <si>
    <t>https://www.google.com/url?url=https://www.untracked.com/p7277c14b43lr-Froogle-22_atomic_maven_93_c_w_womens_all_mountain_freeride_skis.html%23chsku744769&amp;rct=j&amp;q=&amp;esrc=s&amp;sa=U&amp;ved=0ahUKEwiQj-CYxaP2AhWOct8KHTO1CCcQ2SkIVw&amp;usg=AOvVaw1tDyJ1tWVftEZLwv4m-xf5</t>
  </si>
  <si>
    <t>eBay - asogear</t>
  </si>
  <si>
    <t>https://www.google.com/url?q=https://www.ebay.com/itm/313768678705%3Fchn%3Dps%26mkevt%3D1%26mkcid%3D28%26var%3D612538132094&amp;sa=U&amp;ved=0ahUKEwiH45OCxKP2AhWjg-AKHYxfA9IQ2ykIGw&amp;usg=AOvVaw0e3kxNday_uoJ1jRCoTQlf</t>
  </si>
  <si>
    <t>Atomic Maven 93 C Anthracite/Mint / 172cm</t>
  </si>
  <si>
    <t>https://www.google.com/url?url=https://sundanceskishop.com/products/atomic-maven-86-c-1%3Fvariant%3D39399917748322%26currency%3DCAD%26utm_medium%3Dproduct_sync%26utm_source%3Dgoogle%26utm_content%3Dsag_organic%26utm_campaign%3Dsag_organic&amp;rct=j&amp;q=&amp;esrc=s&amp;sa=U&amp;ved=0ahUKEwij98uBxKP2AhWuTt8KHdg6DXIQ2SkIaQ&amp;usg=AOvVaw1xW_Vwu4xUBniScF4mtWGe</t>
  </si>
  <si>
    <t>'22 Atomic Maven 93 C W Skis 172cm</t>
  </si>
  <si>
    <t>https://www.google.com/url?url=https://www.untracked.com/p7277c14b43lr-Froogle-22_atomic_maven_93_c_w_womens_all_mountain_freeride_skis.html%23chsku744770&amp;rct=j&amp;q=&amp;esrc=s&amp;sa=U&amp;ved=0ahUKEwij98uBxKP2AhWuTt8KHdg6DXIQ2SkIZg&amp;usg=AOvVaw1NrKUxyox1VST1aCrjlrJY</t>
  </si>
  <si>
    <t>Atomic Maverick 100 Ti Skis 2022</t>
  </si>
  <si>
    <t>https://www.google.com/url?q=https://www.skirack.com/atomic-maverick-100-ti-skis-13145646%3Ffee%3D7%26fep%3D301586%26utm_source%3Dgoogle_shopping%26utm_medium%3Dcpc%26utm_campaign%3Dproduct&amp;sa=U&amp;ved=0ahUKEwiR-Yb4xqP2AhXvct8KHY9vCQUQ2ykIGQ&amp;usg=AOvVaw0rgQOlKN6Sf50CsAH22IMZ</t>
  </si>
  <si>
    <t>https://www.google.com/url?url=https://www.gorhambike.com/product/atomic-maverick-100-ti-398785-1.htm%3Fvariations%3D886545,886521&amp;rct=j&amp;q=&amp;esrc=s&amp;sa=U&amp;ved=0ahUKEwjaoK33xqP2AhXihOAKHVRtB5sQsDwIXQ&amp;usg=AOvVaw3wQ5LJj-PpRt6aCDDrsl7u</t>
  </si>
  <si>
    <t>https://www.google.com/url?q=https://www.gorhambike.com/product/atomic-maverick-100-ti-398785-1.htm%3Fvariations%3D886545,886521&amp;sa=U&amp;ved=0ahUKEwiR-Yb4xqP2AhXvct8KHY9vCQUQ2ykIFw&amp;usg=AOvVaw2ay7lStIhb4g58qNQFbIEi</t>
  </si>
  <si>
    <t>https://www.google.com/url?q=https://www.skirack.com/atomic-maverick-100-ti-skis-13145646%3Ffee%3D7%26fep%3D301586%26utm_source%3Dgoogle_shopping%26utm_medium%3Dcpc%26utm_campaign%3Dproduct&amp;sa=U&amp;ved=0ahUKEwiDpdbB0KP2AhVRlWoFHWPdCYIQ2ykIGQ&amp;usg=AOvVaw38001g5cf_1IEom0wirAYf</t>
  </si>
  <si>
    <t>https://www.google.com/url?url=https://www.skiessentials.com/2022-atomic-maverick-100-ti-skis.html&amp;rct=j&amp;q=&amp;esrc=s&amp;sa=U&amp;ved=0ahUKEwiGg6fB0KP2AhX_mmoFHWquB3QQsDwIWQ&amp;usg=AOvVaw0ZrHi83wSQIEGlCO1jVotp</t>
  </si>
  <si>
    <t>https://www.google.com/url?q=https://www.skiessentials.com/2022-atomic-maverick-100-ti-skis.html&amp;sa=U&amp;ved=0ahUKEwiDpdbB0KP2AhVRlWoFHWPdCYIQ2ykIFw&amp;usg=AOvVaw3LOllg8c9XwrD2Wrqwz4FK</t>
  </si>
  <si>
    <t>https://www.google.com/url?q=https://www.ebay.com/itm/194538193670%3Fchn%3Dps%26mkevt%3D1%26mkcid%3D28%26var%3D494640952060&amp;sa=U&amp;ved=0ahUKEwjJx7u10aP2AhUNlGoFHbprDwcQ2ykIHQ&amp;usg=AOvVaw0DbTeLHPZ0S7faINrEHufD</t>
  </si>
  <si>
    <t>https://www.google.com/url?q=https://www.skirack.com/atomic-maverick-100-ti-skis-13145646%3Ffee%3D7%26fep%3D301586%26utm_source%3Dgoogle_shopping%26utm_medium%3Dcpc%26utm_campaign%3Dproduct&amp;sa=U&amp;ved=0ahUKEwjJx7u10aP2AhUNlGoFHbprDwcQ2ykIGQ&amp;usg=AOvVaw0lGeO6w2UFw3f597JMQz_6</t>
  </si>
  <si>
    <t>https://www.google.com/url?url=https://www.levelninesports.com/atomic-maverick-100-ti-skis-2022/&amp;rct=j&amp;q=&amp;esrc=s&amp;sa=U&amp;ved=0ahUKEwiKmda00aP2AhV4k2oFHfWfCycQsDwIZA&amp;usg=AOvVaw24LoWNSK4EtFhBIWCgcXsg</t>
  </si>
  <si>
    <t>Atomic Maverick 83 Skis + M10 GW Bindings 2022 - 157</t>
  </si>
  <si>
    <t>https://www.google.com/url?url=https://www.evo.com/ski-packages/atomic-maverick-83-skis-m10-gw-bindings%3Fimage%3D197826/826871/atomic-maverick-83-skis-m10-gw-bindings-2022-.jpg&amp;rct=j&amp;q=&amp;esrc=s&amp;sa=U&amp;ved=0ahUKEwjlrqOe0KP2AhXfnGoFHTOZD6MQsDwISg&amp;usg=AOvVaw3Mvcof3sM3l8vQifaElowo</t>
  </si>
  <si>
    <t>Atomic Maverick 83 Ski w/ M10 Binding - Men's (15625)</t>
  </si>
  <si>
    <t>https://www.google.com/url?url=https://www.thepeakskiandsports.com/atomic-maverick-83-ski-w-m10-binding-mens-15625/&amp;rct=j&amp;q=&amp;esrc=s&amp;sa=U&amp;ved=0ahUKEwjlrqOe0KP2AhXfnGoFHTOZD6MQsDwITg&amp;usg=AOvVaw0EiyScDwJ1_bG7K1FfuSHV</t>
  </si>
  <si>
    <t>Atomic Maverick 83 R AW + M 10 GW Alpine Set</t>
  </si>
  <si>
    <t>https://www.google.com/url?url=https://www.evo.com/ski-packages/atomic-maverick-83-skis-m10-gw-bindings%3Fimage%3D197826/826871/clone.jpg&amp;rct=j&amp;q=&amp;esrc=s&amp;sa=U&amp;ved=0ahUKEwix9tSF0KP2AhWjnGoFHVmNCEIQsDwIVg&amp;usg=AOvVaw2Mi_o85mqSvadMOQU1eGzl</t>
  </si>
  <si>
    <t>Atomic 2022 Maverick 83 R AW Skis w/ M10 GW Bindings</t>
  </si>
  <si>
    <t>https://www.google.com/url?q=https://www.ebay.com/itm/194557501556%3Fchn%3Dps%26mkevt%3D1%26mkcid%3D28%26var%3D494649877719&amp;sa=U&amp;ved=0ahUKEwjFm_3WxqP2AhXwTN8KHSHqBjUQ2ykIHQ&amp;usg=AOvVaw254esqXHnO9EN3F9xOphue</t>
  </si>
  <si>
    <t>https://www.google.com/url?url=https://www.evo.com/ski-packages/atomic-maverick-83-skis-m10-gw-bindings%3Fimage%3D197826/826871/clone.jpg&amp;rct=j&amp;q=&amp;esrc=s&amp;sa=U&amp;ved=0ahUKEwjYpMvWxqP2AhWEct8KHZF3CKwQsDwIUQ&amp;usg=AOvVaw3EZTknU4fhegADoKlRrhZv</t>
  </si>
  <si>
    <t>https://www.google.com/url?q=https://www.evo.com/ski-packages/atomic-maverick-83-skis-m10-gw-bindings%3Fimage%3D197826/826871/clone.jpg&amp;sa=U&amp;ved=0ahUKEwjFm_3WxqP2AhXwTN8KHSHqBjUQ2ykIFw&amp;usg=AOvVaw35k07lhuWoLy7eKUP0jm-V</t>
  </si>
  <si>
    <t>Atomic Mens Maverick 83 R Skis with M10 Bindings</t>
  </si>
  <si>
    <t>https://www.google.com/url?url=https://www.evo.com/ski-packages/atomic-maverick-83-skis-m10-gw-bindings%3Fimage%3D197826/826871/clone.jpg&amp;rct=j&amp;q=&amp;esrc=s&amp;sa=U&amp;ved=0ahUKEwjEppX8z6P2AhWBk2oFHQb2DhYQsDwITQ&amp;usg=AOvVaw2PAqYUzLKH4sDbcHue79W3</t>
  </si>
  <si>
    <t>https://www.google.com/url?q=https://www.evo.com/ski-packages/atomic-maverick-83-skis-m10-gw-bindings%3Fimage%3D197826/826871/clone.jpg&amp;sa=U&amp;ved=0ahUKEwiZub_8z6P2AhXulmoFHZInDbkQ2ykIFw&amp;usg=AOvVaw1jj2LfN6UHPubzCjwZfi1s</t>
  </si>
  <si>
    <t>sunandski.com</t>
  </si>
  <si>
    <t>https://www.google.com/url?q=https://www.sunandski.com/p/34200050150002205/Atomic-Mens-Maverick-83-R-Skis-with-M10-Bindings-22%3Fvpc%3D34200050150002205-000000181&amp;sa=U&amp;ved=0ahUKEwiZub_8z6P2AhXulmoFHZInDbkQ2ykIGQ&amp;usg=AOvVaw2pwsQ7_hG1sm7ajbj8vmH8</t>
  </si>
  <si>
    <t>Atomic Maverick 86 C Skis 2022</t>
  </si>
  <si>
    <t>https://www.google.com/url?q=https://www.skirack.com/atomic-maverick-86-c-skis-2022-13146919%3Ffee%3D7%26fep%3D316788%26utm_source%3Dgoogle_shopping%26utm_medium%3Dcpc%26utm_campaign%3Dproduct&amp;sa=U&amp;ved=0ahUKEwipn8KvxqP2AhVnleAKHTxiDXcQ2ykIGQ&amp;usg=AOvVaw3dj4FUvyWnYY2cemTBMfRc</t>
  </si>
  <si>
    <t>https://www.google.com/url?url=https://www.powder7.com/Atomic-Maverick-86-C-Skis-161cm-New-Flat-2022/for-sale%3Futm_source%3Dfeed%26utm_medium%3Dfree&amp;rct=j&amp;q=&amp;esrc=s&amp;sa=U&amp;ved=0ahUKEwjdtYSvxqP2AhVqiOAKHUeWAbcQsDwISg&amp;usg=AOvVaw0n54TVROFe5rALqVyr3Szk</t>
  </si>
  <si>
    <t>https://www.google.com/url?q=https://www.powder7.com/Atomic-Maverick-86-C-Skis-161cm-New-Flat-2022/for-sale%3Futm_source%3Dfeed%26utm_medium%3Dfree&amp;sa=U&amp;ved=0ahUKEwipn8KvxqP2AhVnleAKHTxiDXcQ2ykIHQ&amp;usg=AOvVaw2AZ64hUOWjctS3Vm98HEJ2</t>
  </si>
  <si>
    <t>Atomic Maverick 86 C Skis</t>
  </si>
  <si>
    <t>https://www.google.com/url?q=https://www.skipro.com/products/maverick_86_c_flat_12w%3Fvariant%3D40621259620529&amp;sa=U&amp;ved=0ahUKEwjs9ZKDxqP2AhWrTN8KHZb4DUMQ2ykIGw&amp;usg=AOvVaw0X6ZW4QJy7sy5z0zX9psU0</t>
  </si>
  <si>
    <t>https://www.google.com/url?url=https://www.evo.com/skis/atomic-maverick-86-c%3Fimage%3D197733/826787/clone.jpg&amp;rct=j&amp;q=&amp;esrc=s&amp;sa=U&amp;ved=0ahUKEwiAw96CxqP2AhXxY98KHTxTAo8QsDwIQg&amp;usg=AOvVaw2-N9O0Simze0tBXuYbR9vS</t>
  </si>
  <si>
    <t>https://www.google.com/url?q=https://www.evo.com/skis/atomic-maverick-86-c%3Fimage%3D197733/826787/clone.jpg&amp;sa=U&amp;ved=0ahUKEwjs9ZKDxqP2AhWrTN8KHZb4DUMQ2ykIFw&amp;usg=AOvVaw0VLScnIEUI4RgrYfb9a7xw</t>
  </si>
  <si>
    <t>https://www.google.com/url?url=https://www.evo.com/skis/atomic-maverick-86-c%3Fimage%3D197733/826787/clone.jpg&amp;rct=j&amp;q=&amp;esrc=s&amp;sa=U&amp;ved=0ahUKEwjT89uKxKP2AhWLTt8KHb-4Bz0QsDwITQ&amp;usg=AOvVaw1VvENaXLnThggY1q3yCU1x</t>
  </si>
  <si>
    <t>https://www.google.com/url?q=https://www.evo.com/skis/atomic-maverick-86-c%3Fimage%3D197733/826787/clone.jpg&amp;sa=U&amp;ved=0ahUKEwiK7ZmLxKP2AhXLhOAKHTIaBPwQ2ykIFw&amp;usg=AOvVaw3kPjHVVQpcg8NXhCniKx61</t>
  </si>
  <si>
    <t>https://www.google.com/url?q=https://www.curated.com/products/4252058/atomic-maverick-86-c-skis-2022-176-cm%3Fc_source%3Dgoogle-shopping&amp;sa=U&amp;ved=0ahUKEwiK7ZmLxKP2AhXLhOAKHTIaBPwQ2ykIGQ&amp;usg=AOvVaw3gtuVHndYyP3DbXshxaWvA</t>
  </si>
  <si>
    <t>Atomic Maverick 88 Ti Skis</t>
  </si>
  <si>
    <t>https://www.google.com/aclk?sa=L&amp;ai=DChcSEwj37r3RxKP2AhVK4rMKHdy5DvYYABAFGgJxbg&amp;sig=AOD64_2_QrfruGffl-B3lAt3rdD4Ue3Zpg&amp;ctype=5&amp;ved=0ahUKEwj-mrnRxKP2AhVLmuAKHXeICYkQ2ikIGA&amp;adurl=</t>
  </si>
  <si>
    <t>https://www.google.com/url?url=https://www.skiessentials.com/2022-atomic-maverick-88-ti-skis.html&amp;rct=j&amp;q=&amp;esrc=s&amp;sa=U&amp;ved=0ahUKEwif3NzQxKP2AhUrhuAKHZqzDuQQsDwISg&amp;usg=AOvVaw0DOdW3RzBZAv4gHS_Koo2V</t>
  </si>
  <si>
    <t>https://www.google.com/aclk?sa=L&amp;ai=DChcSEwj37r3RxKP2AhVK4rMKHdy5DvYYABABGgJxbg&amp;sig=AOD64_2g0CzbbdlFizpXA2HEL_WjSbwNtw&amp;ctype=5&amp;ved=0ahUKEwj-mrnRxKP2AhVLmuAKHXeICYkQ2ikIFA&amp;adurl=</t>
  </si>
  <si>
    <t>https://www.google.com/url?url=https://www.skiessentials.com/2022-atomic-maverick-88-ti-skis.html&amp;rct=j&amp;q=&amp;esrc=s&amp;sa=U&amp;ved=0ahUKEwjI2enXz6P2AhWVm2oFHXstCeUQsDwIRA&amp;usg=AOvVaw2sPl1jmtJUNXIGEQ8QwYom</t>
  </si>
  <si>
    <t>https://www.google.com/aclk?sa=L&amp;ai=DChcSEwid6ZHYz6P2AhWUFdQBHZYTCuQYABABGgJvYQ&amp;sig=AOD64_0LWmMYuM-XvV93wFTHbb0_bJJcuQ&amp;ctype=5&amp;ved=0ahUKEwjrx4zYz6P2AhW0l2oFHftaDwoQ2ikIFA&amp;adurl=</t>
  </si>
  <si>
    <t>Atomic Maverick 88 Ti Skis 2023 - 176</t>
  </si>
  <si>
    <t>https://www.google.com/url?url=https://www.evo.com/skis/atomic-maverick-88-ti%3Fimage%3D219393/902838/atomic-maverick-88-ti-skis-2023-.jpg&amp;rct=j&amp;q=&amp;esrc=s&amp;sa=U&amp;ved=0ahUKEwjI2enXz6P2AhWVm2oFHXstCeUQsDwISA&amp;usg=AOvVaw1m532oAFBnJkgCz_9VUzke</t>
  </si>
  <si>
    <t>Atomic Maverick 88 Ti Black/Grey / 184cm</t>
  </si>
  <si>
    <t>https://www.google.com/url?url=https://sundanceskishop.com/products/atomic-maverick-88-ti%3Fvariant%3D39249286594658%26currency%3DCAD%26utm_medium%3Dproduct_sync%26utm_source%3Dgoogle%26utm_content%3Dsag_organic%26utm_campaign%3Dsag_organic&amp;rct=j&amp;q=&amp;esrc=s&amp;sa=U&amp;ved=0ahUKEwivr46T0aP2AhXElmoFHTJ2BJwQ2SkIVQ&amp;usg=AOvVaw0nhnUScPwHj2Sd9q82AmHJ</t>
  </si>
  <si>
    <t>https://www.google.com/url?url=https://www.skiessentials.com/2022-atomic-maverick-88-ti-skis.html&amp;rct=j&amp;q=&amp;esrc=s&amp;sa=U&amp;ved=0ahUKEwivr46T0aP2AhXElmoFHTJ2BJwQsDwIQw&amp;usg=AOvVaw1JW3towbcSQ4X7eZOOeHZo</t>
  </si>
  <si>
    <t>https://www.google.com/url?q=https://www.skiessentials.com/2022-atomic-maverick-88-ti-skis.html&amp;sa=U&amp;ved=0ahUKEwiH4MCT0aP2AhVrnGoFHayMBMoQ2ykIFw&amp;usg=AOvVaw1Lr1aVlBNUvX3zQB3cJAOM</t>
  </si>
  <si>
    <t>Atomic Maverick 95 Ti</t>
  </si>
  <si>
    <t>https://www.google.com/url?url=https://www.skiessentials.com/2022-atomic-maverick-95-ti-skis.html&amp;rct=j&amp;q=&amp;esrc=s&amp;sa=U&amp;ved=0ahUKEwiN9fP5xaP2AhXiT98KHZDNBfwQsDwIVg&amp;usg=AOvVaw24to_XOIRRuFTIXo_a-jkZ</t>
  </si>
  <si>
    <t>https://www.google.com/url?q=https://www.skiessentials.com/2022-atomic-maverick-95-ti-skis.html&amp;sa=U&amp;ved=0ahUKEwish676xaP2AhWChOAKHYmdAuUQ2ykIFw&amp;usg=AOvVaw2p1w0PEug1_NMUu8eg28FC</t>
  </si>
  <si>
    <t>Atomic Maverick 95 Ti Skis 2023 - 164</t>
  </si>
  <si>
    <t>https://www.google.com/url?url=https://www.evo.com/skis/atomic-maverick-95-ti%3Fimage%3D219394/902840/atomic-maverick-95-ti-skis-2023-.jpg&amp;rct=j&amp;q=&amp;esrc=s&amp;sa=U&amp;ved=0ahUKEwiN9fP5xaP2AhXiT98KHZDNBfwQsDwIWg&amp;usg=AOvVaw0HGefrbI1yrkaLjGAUjZGb</t>
  </si>
  <si>
    <t>https://www.google.com/url?url=https://www.skiessentials.com/2022-atomic-maverick-95-ti-skis.html&amp;rct=j&amp;q=&amp;esrc=s&amp;sa=U&amp;ved=0ahUKEwjN6_HJxqP2AhXQmOAKHVS4CGcQsDwIaQ&amp;usg=AOvVaw19_2PB76Iol05WQ8XORrVR</t>
  </si>
  <si>
    <t>https://www.google.com/url?q=https://www.skiessentials.com/2022-atomic-maverick-95-ti-skis.html&amp;sa=U&amp;ved=0ahUKEwjj-qjKxqP2AhULm-AKHS-qAh8Q2ykIFw&amp;usg=AOvVaw0oRgq2LHfF5tUCwg8OEczi</t>
  </si>
  <si>
    <t>https://www.google.com/url?q=https://www.levelninesports.com/atomic-maverick-95-ti-skis-2022/&amp;sa=U&amp;ved=0ahUKEwjj-qjKxqP2AhULm-AKHS-qAh8Q2ykIGQ&amp;usg=AOvVaw0jR4u9r20SrkaDZsCSCF2M</t>
  </si>
  <si>
    <t>https://www.google.com/url?url=https://www.skiessentials.com/2022-atomic-maverick-95-ti-skis.html&amp;rct=j&amp;q=&amp;esrc=s&amp;sa=U&amp;ved=0ahUKEwi-667T0KP2AhU_l2oFHYvRBD0QsDwIYw&amp;usg=AOvVaw2MuvMOaEabMjPFJH2_J-Yj</t>
  </si>
  <si>
    <t>https://www.google.com/url?q=https://www.skiessentials.com/2022-atomic-maverick-95-ti-skis.html&amp;sa=U&amp;ved=0ahUKEwjp_ebT0KP2AhVJmWoFHfPNCqEQ2ykIFw&amp;usg=AOvVaw0VjsSPNF3u2hn_QxuAXb36</t>
  </si>
  <si>
    <t>https://www.google.com/url?q=https://www.levelninesports.com/atomic-maverick-95-ti-skis-2022/&amp;sa=U&amp;ved=0ahUKEwjp_ebT0KP2AhVJmWoFHfPNCqEQ2ykIGQ&amp;usg=AOvVaw1JMhNzH6NWgs5f0TcMi7JB</t>
  </si>
  <si>
    <t>Atomic Maverick 95 Ti Skis</t>
  </si>
  <si>
    <t>https://www.google.com/url?url=https://www.skiessentials.com/2022-atomic-maverick-95-ti-skis.html&amp;rct=j&amp;q=&amp;esrc=s&amp;sa=U&amp;ved=0ahUKEwj_lJLE0aP2AhX5m2oFHcaFA1MQsDwIWA&amp;usg=AOvVaw1tT-q_qts8SwXhkVHGRpZt</t>
  </si>
  <si>
    <t>https://www.google.com/url?q=https://www.skiessentials.com/2022-atomic-maverick-95-ti-skis.html&amp;sa=U&amp;ved=0ahUKEwiIrb_E0aP2AhVelGoFHR_mAuUQ2ykIFw&amp;usg=AOvVaw3ABH3wt_kzwRsVVNQIB1AK</t>
  </si>
  <si>
    <t>https://www.google.com/url?q=https://www.levelninesports.com/atomic-maverick-95-ti-skis-2022/&amp;sa=U&amp;ved=0ahUKEwiIrb_E0aP2AhVelGoFHR_mAuUQ2ykIGQ&amp;usg=AOvVaw3gED5MF1fvp1usmF7ZTJ9-</t>
  </si>
  <si>
    <t>Atomic Redster S7 Ft+ft 12 GW Alpine Skis 149</t>
  </si>
  <si>
    <t>https://www.google.com/url?url=https://www.ebay.com/itm/313316641202%3Fchn%3Dps%26mkevt%3D1%26mkcid%3D28%26var%3D612347915750&amp;rct=j&amp;q=&amp;esrc=s&amp;sa=U&amp;ved=0ahUKEwi09aaQ0KP2AhUjlWoFHeQ8C9EQsDwINQ&amp;usg=AOvVaw0Oq9WK2_ILOdgxfLGFzrnm</t>
  </si>
  <si>
    <t>Atomic Redster S7 Ft+e F 12 GW 156</t>
  </si>
  <si>
    <t>Atomic Car Concepts</t>
  </si>
  <si>
    <t>https://www.google.com/url?url=https://atomiccarconcepts.com/product/nadacop-car-badge/%3Futm_source%3DGoogle%2520Shopping%26utm_medium%3Dcpc%26utm_term%3D15871&amp;rct=j&amp;q=&amp;esrc=s&amp;sa=U&amp;ved=0ahUKEwjisaeOxqP2AhXuQ98KHax0APgQsDwIRQ&amp;usg=AOvVaw3zQV4sJhlJTDGdQ4uwa7Jv</t>
  </si>
  <si>
    <t>Atomic Redster S7 + Ft Bindings - 156 Cm 2021</t>
  </si>
  <si>
    <t>https://www.google.com/url?url=https://www.ebay.com/itm/304116448867%3Fchn%3Dps%26mkevt%3D1%26mkcid%3D28&amp;rct=j&amp;q=&amp;esrc=s&amp;sa=U&amp;ved=0ahUKEwjisaeOxqP2AhXuQ98KHax0APgQ2SkISA&amp;usg=AOvVaw0UMAqQl_B8gHq1sU4daYgN</t>
  </si>
  <si>
    <t>Atomic Redster S7 + Ft Bindings - 163 Cm 2021</t>
  </si>
  <si>
    <t>https://www.google.com/url?url=https://www.ebay.com/itm/294351906004%3Fchn%3Dps%26mkevt%3D1%26mkcid%3D28&amp;rct=j&amp;q=&amp;esrc=s&amp;sa=U&amp;ved=0ahUKEwj21O6txaP2AhUshOAKHX5PCT8Q2SkIIw&amp;usg=AOvVaw1l73eyCyWhBn-qf4dFMJFN</t>
  </si>
  <si>
    <t>Atomic Redster S9 Revo S (X14 GW System Binding) Skis Mens 2022 Red/Silver / 160cm / Retail: $1250</t>
  </si>
  <si>
    <t>Aspen Ski and Board</t>
  </si>
  <si>
    <t>https://www.google.com/url?url=https://www.aspenskiandboard.com/products/atomicredsters9revosx14gwsystembindingskismens2022%3Fvariant%3D39442885771369%26currency%3DUSD%26utm_medium%3Dproduct_sync%26utm_source%3Dgoogle%26utm_content%3Dsag_organic%26utm_campaign%3Dsag_organic%26srsltid%3DAWLEVJy7E6NG7UPd6wl9E_uH2n_UpF_dpWP6vxrF4rWoNsBne8i5f4zL44c&amp;rct=j&amp;q=&amp;esrc=s&amp;sa=U&amp;ved=0ahUKEwjrj4Xhz6P2AhUPkmoFHUcVA5cQ2SkIXg&amp;usg=AOvVaw1f3LEmW1jfnLA-6cnDlwoG</t>
  </si>
  <si>
    <t>Atomic Redster S9 Revo S Skis Â· 2022 Â· 160 cm</t>
  </si>
  <si>
    <t>https://www.google.com/url?q=https://www.ebay.com/itm/203717221669%3Fchn%3Dps%26mkevt%3D1%26mkcid%3D28%26var%3D504152746023&amp;sa=U&amp;ved=0ahUKEwi-8bHhz6P2AhWymmoFHZEjAKkQ2ykIFg&amp;usg=AOvVaw1zj09KNdnEbwd0-jOcmyZA</t>
  </si>
  <si>
    <t>https://www.google.com/url?url=https://suburbanskiandbike.com/atomic-redster-s9-revo-s-2022-160cm-aass02744160/&amp;rct=j&amp;q=&amp;esrc=s&amp;sa=U&amp;ved=0ahUKEwjrj4Xhz6P2AhUPkmoFHUcVA5cQsDwIWg&amp;usg=AOvVaw3C2c4iQQAH8_CaQYBQkIRy</t>
  </si>
  <si>
    <t>Atomic Redster S9 Revo S (X14 GW System Binding) Skis Mens 2022 Red/Silver / 165cm / Retail: $1250</t>
  </si>
  <si>
    <t>https://www.google.com/url?url=https://www.aspenskiandboard.com/products/atomicredsters9revosx14gwsystembindingskismens2022%3Fvariant%3D39442885804137%26currency%3DUSD%26utm_medium%3Dproduct_sync%26utm_source%3Dgoogle%26utm_content%3Dsag_organic%26utm_campaign%3Dsag_organic%26srsltid%3DAWLEVJw5pRHot9vm-Zw7iDz3rXJmsiIh6eY5wpzezesuvxWXODvzz2UTf4o&amp;rct=j&amp;q=&amp;esrc=s&amp;sa=U&amp;ved=0ahUKEwje5oG-0KP2AhVllWoFHafGAIwQ2SkISQ&amp;usg=AOvVaw2-Mv4K3EeEeo6jyHCow3MX</t>
  </si>
  <si>
    <t>Atomic Redster S9 Revo S Skis + x 12 GW Bindings (21/22)</t>
  </si>
  <si>
    <t>https://www.google.com/url?url=https://suburbanskiandbike.com/atomic-redster-s9-revo-s-2022-165cm-aass02744165/&amp;rct=j&amp;q=&amp;esrc=s&amp;sa=U&amp;ved=0ahUKEwje5oG-0KP2AhVllWoFHafGAIwQsDwIRQ&amp;usg=AOvVaw2NBDENIAW-maGd07TzgdsM</t>
  </si>
  <si>
    <t>Atomic Redster S9 Revo S Skis + x 12 GW Bindings Â· 170 cm</t>
  </si>
  <si>
    <t>https://www.google.com/url?url=https://suburbanskiandbike.com/atomic-redster-s9-revo-s-2022-170cm-aass02744170/&amp;rct=j&amp;q=&amp;esrc=s&amp;sa=U&amp;ved=0ahUKEwikzNe10aP2AhWMnGoFHZX7D3kQsDwIRA&amp;usg=AOvVaw0WDO8pOpWXbG0DY6o6OI11</t>
  </si>
  <si>
    <t>Atomic Redster X5 New Ski with Bindings 168.0</t>
  </si>
  <si>
    <t>https://www.google.com/url?url=https://sidelineswap.com/gear/skiing/skis/4270722-atomic-new-2020-redster-x5-ski-with-bindings-size-168-option-190694127227&amp;rct=j&amp;q=&amp;esrc=s&amp;sa=U&amp;ved=0ahUKEwjWyqjdz6P2AhVqmGoFHSCSA0MQsDwIPw&amp;usg=AOvVaw0Jb52DY5ZuUwIHqrK2yMwX</t>
  </si>
  <si>
    <t>Atomic Redster X7 WB Skis w Atomic FT 12 GW Demo Bindings Used Demo</t>
  </si>
  <si>
    <t>$419.99 used</t>
  </si>
  <si>
    <t>https://www.google.com/url?url=https://www.powder7.com/Atomic-Redster-X7-WB-Skis-160cm-Used-2019/for-sale%3Futm_source%3Dfeed%26utm_medium%3Dfree&amp;rct=j&amp;q=&amp;esrc=s&amp;sa=U&amp;ved=0ahUKEwjH5q7jxqP2AhWFiOAKHde9B2kQ2SkISA&amp;usg=AOvVaw0fk_pWSKhqDBHzUFbGsloI</t>
  </si>
  <si>
    <t>Atomic Redster X7 WB + F12 GW 21/22</t>
  </si>
  <si>
    <t>SportÃ¨que</t>
  </si>
  <si>
    <t>https://www.google.com/url?url=https://sporteque.ca/en/alpine-ski/13639-atomic-redster-x7-wb-green-.html&amp;rct=j&amp;q=&amp;esrc=s&amp;sa=U&amp;ved=0ahUKEwjH5q7jxqP2AhWFiOAKHde9B2kQsDwITw&amp;usg=AOvVaw0nsNVtUrwt9jUwFPxTlH-u</t>
  </si>
  <si>
    <t>2021 Atomic Redster X7 Wb Green Skis W/ F 12 Gw Bindings</t>
  </si>
  <si>
    <t>https://www.google.com/url?url=https://www.ebay.com/itm/313316652661%3Fchn%3Dps%26mkevt%3D1%26mkcid%3D28%26var%3D612347916539&amp;rct=j&amp;q=&amp;esrc=s&amp;sa=U&amp;ved=0ahUKEwjH5q7jxqP2AhWFiOAKHde9B2kQ2SkITA&amp;usg=AOvVaw2XRjUM4cV9XtE4T_BJ-DZq</t>
  </si>
  <si>
    <t>$449.99 used</t>
  </si>
  <si>
    <t>https://www.google.com/url?url=https://www.powder7.com/Atomic-Redster-X7-WB-Skis-168cm-Used-2019/for-sale%3Futm_source%3Dfeed%26utm_medium%3Dfree&amp;rct=j&amp;q=&amp;esrc=s&amp;sa=U&amp;ved=0ahUKEwi22vfgxaP2AhWEct8KHZF3CKwQ2SkIQw&amp;usg=AOvVaw25I-w4HrAAhqLq_08HTB-E</t>
  </si>
  <si>
    <t>Atomic Redster X7 Wb | Size: 168 | Salomon Z12 Bindings</t>
  </si>
  <si>
    <t>https://www.google.com/url?url=https://www.ebay.com/itm/165302681244%3Fchn%3Dps%26mkevt%3D1%26mkcid%3D28&amp;rct=j&amp;q=&amp;esrc=s&amp;sa=U&amp;ved=0ahUKEwi22vfgxaP2AhWEct8KHZF3CKwQ2SkIRw&amp;usg=AOvVaw0hqM0Dz9Z5hp7BjcBHxAWZ</t>
  </si>
  <si>
    <t>Atomic Vantage 75 C W + M 10 GW</t>
  </si>
  <si>
    <t>https://www.google.com/url?url=https://www.gorhambike.com/product/atomic-vantage-75-c-w-m-10-gw-384694-1.htm%3Fvariations%3D807701,807768&amp;rct=j&amp;q=&amp;esrc=s&amp;sa=U&amp;ved=0ahUKEwiH5ZHhw6P2AhWig-AKHekjDhMQsDwIZg&amp;usg=AOvVaw0aE1AnWZgBw9cZ2r2aqzSI</t>
  </si>
  <si>
    <t>https://www.google.com/url?q=https://www.gorhambike.com/product/atomic-vantage-75-c-w-m-10-gw-384694-1.htm%3Fvariations%3D807701,807768&amp;sa=U&amp;ved=0ahUKEwiNm73hw6P2AhXkRt8KHbFaCAMQ2ykIFg&amp;usg=AOvVaw2rJutKHhXHVPAatn44K_L2</t>
  </si>
  <si>
    <t>Peter Glenn Ski &amp; Sports</t>
  </si>
  <si>
    <t>https://www.google.com/url?q=https://www.peterglenn.com/product/atomic-vantage-75c-ski-system-m10-gw-bindings-womens%3Futm_source%3DGooglePLA%26utm_medium%3DPPC%26utm_term%3DAtomic%2BVantage%2B75c%2BSki%2BSystem%2BWith%2BM10%2BGw%2BBindings%2BWomen%27s%26utm_campaign%3DAtomic%26utm_content%3D829093&amp;sa=U&amp;ved=0ahUKEwiNm73hw6P2AhXkRt8KHbFaCAMQ2ykIGA&amp;usg=AOvVaw2aU83ePOjTyKR9cK2akCnR</t>
  </si>
  <si>
    <t>Atomic Vantage 75 C Skis w/ M 10 GW Bindings</t>
  </si>
  <si>
    <t>https://www.google.com/url?url=https://www.spoke-n-sport.com/product/atomic-vantage-75-c-m-10-gw-384854-1.htm%3Fvariations%3D501072,503033%3Futm_source%3Dgoogle%2520shopping%26utm_medium%3Dorganic&amp;rct=j&amp;q=&amp;esrc=s&amp;sa=U&amp;ved=0ahUKEwjA8Ijgw6P2AhVoUt8KHXznC8kQsDwISQ&amp;usg=AOvVaw3fcNNUEQ-bO8ArRGI1984a</t>
  </si>
  <si>
    <t>https://www.google.com/url?q=https://www.spoke-n-sport.com/product/atomic-vantage-75-c-m-10-gw-384854-1.htm%3Fvariations%3D501072,503033%3Futm_source%3Dgoogle%2520shopping%26utm_medium%3Dorganic&amp;sa=U&amp;ved=0ahUKEwiSibfgw6P2AhWNdd8KHcRrDgoQ2ykIGg&amp;usg=AOvVaw3VMsw8cJYRONE1KWMh8i2P</t>
  </si>
  <si>
    <t>https://www.google.com/url?q=https://www.evo.com/ski-packages/atomic-vantage-75-c-skis-m-10-gw-bindings-2021%3Fimage%3D183371/737590/clone.jpg&amp;sa=U&amp;ved=0ahUKEwiSibfgw6P2AhWNdd8KHcRrDgoQ2ykIGA&amp;usg=AOvVaw2yf66j3tL3u9OaTUu1mbnz</t>
  </si>
  <si>
    <t>Atomic Vantage 75 C + M 10 GW</t>
  </si>
  <si>
    <t>https://www.google.com/aclk?sa=L&amp;ai=DChcSEwiM6ODzz6P2AhWdFdQBHTuHC2EYABADGgJvYQ&amp;sig=AOD64_0YZzMHCwaSfQ-A9RhQyyOS66xDXQ&amp;ctype=5&amp;ved=0ahUKEwiJmtzzz6P2AhXxnGoFHbhlDysQ2ikIFg&amp;adurl=</t>
  </si>
  <si>
    <t>https://www.google.com/url?url=https://suburbanskiandbike.com/atomic-vantage-75-c-2021-161cm-aass02422161/&amp;rct=j&amp;q=&amp;esrc=s&amp;sa=U&amp;ved=0ahUKEwi6_bXzz6P2AhU2gGoFHRzTD8cQsDwIZw&amp;usg=AOvVaw2XqVrpzSDUw9wZGfuCi6jf</t>
  </si>
  <si>
    <t>https://www.google.com/aclk?sa=L&amp;ai=DChcSEwiM6ODzz6P2AhWdFdQBHTuHC2EYABABGgJvYQ&amp;sig=AOD64_31k0oY1Q7ftPA5_MBg5xl-rlW4Fg&amp;ctype=5&amp;ved=0ahUKEwiJmtzzz6P2AhXxnGoFHbhlDysQ2ikIFA&amp;adurl=</t>
  </si>
  <si>
    <t>https://www.google.com/url?url=https://suburbanskiandbike.com/atomic-vantage-75-c-2021-161cm-aass02422161/&amp;rct=j&amp;q=&amp;esrc=s&amp;sa=U&amp;ved=0ahUKEwiQms_ExqP2AhWiiOAKHea1CzsQsDwISg&amp;usg=AOvVaw3AdkLSqCQ378QOdoSb65x6</t>
  </si>
  <si>
    <t>https://www.google.com/url?q=https://suburbanskiandbike.com/atomic-vantage-75-c-2021-161cm-aass02422161/&amp;sa=U&amp;ved=0ahUKEwijl4HFxqP2AhWkg-AKHQ6MAqcQ2ykIFw&amp;usg=AOvVaw07eCHyVZsuyTs3wL67V5PL</t>
  </si>
  <si>
    <t>https://www.google.com/url?q=https://www.skiworldinc.com/atomic-vantage-75-c-m-10-gw.html%3Fdfw_tracker%3D130438-69246166&amp;sa=U&amp;ved=0ahUKEwijl4HFxqP2AhWkg-AKHQ6MAqcQ2ykIGQ&amp;usg=AOvVaw18gxYWp4dRvYOEsRAj4Hjb</t>
  </si>
  <si>
    <t>https://www.google.com/url?q=https://www.spoke-n-sport.com/product/atomic-vantage-75-c-m-10-gw-384854-1.htm%3Fvariations%3D501072,503035%3Futm_source%3Dgoogle%2520shopping%26utm_medium%3Dorganic&amp;sa=U&amp;ved=0ahUKEwiWqZWGxqP2AhWJiOAKHagxDdwQ2ykIGg&amp;usg=AOvVaw1Ho73QjKy4jb1XUeVdLEJ5</t>
  </si>
  <si>
    <t>https://www.google.com/url?url=https://www.evo.com/ski-packages/atomic-vantage-75-c-skis-m-10-gw-bindings-2021%3Fimage%3D183371/737590/clone.jpg&amp;rct=j&amp;q=&amp;esrc=s&amp;sa=U&amp;ved=0ahUKEwiD-uuFxqP2AhXFVt8KHSPPAnQQsDwIRQ&amp;usg=AOvVaw34oVmA8tJp-jhv0rLxylQ0</t>
  </si>
  <si>
    <t>https://www.google.com/url?q=https://www.evo.com/ski-packages/atomic-vantage-75-c-skis-m-10-gw-bindings-2021%3Fimage%3D183371/737590/clone.jpg&amp;sa=U&amp;ved=0ahUKEwiWqZWGxqP2AhWJiOAKHagxDdwQ2ykIGA&amp;usg=AOvVaw1GjJVaLuVZmghNB3w-7Y_u</t>
  </si>
  <si>
    <t>Atomic Vantage 79 Ti Skis with M 12 GW Bindings 2022</t>
  </si>
  <si>
    <t>https://www.google.com/url?q=https://www.gorhambike.com/product/atomic-vantage-79-ti-m-12-gw-398770-1.htm%3Fvariations%3D886527,886562&amp;sa=U&amp;ved=0ahUKEwi0q56Ox6P2AhXig-AKHW4UADIQ2ykIGA&amp;usg=AOvVaw3-fjxzwZkDhIG2BCpmiw1z</t>
  </si>
  <si>
    <t>https://www.google.com/url?url=https://buckmans.com/product/43611/atomic-vantage-79-ti-skis-with-ft-12-gw-bindings-mens%3Fbbfid%3DE503E784-714B-4871-B873-5D61D532D3FA&amp;rct=j&amp;q=&amp;esrc=s&amp;sa=U&amp;ved=0ahUKEwiLj_GNx6P2AhXrmuAKHfEBD5QQsDwIUA&amp;usg=AOvVaw10kN67mUUUynJP1qw9tyO2</t>
  </si>
  <si>
    <t>https://www.google.com/url?q=https://buckmans.com/product/43611/atomic-vantage-79-ti-skis-with-ft-12-gw-bindings-mens%3Fbbfid%3DE503E784-714B-4871-B873-5D61D532D3FA&amp;sa=U&amp;ved=0ahUKEwi0q56Ox6P2AhXig-AKHW4UADIQ2ykIFg&amp;usg=AOvVaw0I73SAZTZ4fHBKf0gxlx2D</t>
  </si>
  <si>
    <t>Black Crows Anima Skis 182 cm</t>
  </si>
  <si>
    <t>https://www.google.com/url?q=https://www.telemark-pyrenees.com/ski/black-crows-anima-ski-2022%3Fcurrency%3DUSD%26tax%3Dex_vat%26country%3DUS%26var%3D67906&amp;sa=U&amp;ved=0ahUKEwj8n_7yz6P2AhWJmGoFHSs4DZMQ2ykIHA&amp;usg=AOvVaw0sw0biAWndV99jXk4zy8Ta</t>
  </si>
  <si>
    <t>Black Crows Anima Birdie Women's Skis 182cm 2022</t>
  </si>
  <si>
    <t>https://www.google.com/url?url=https://www.telemark-pyrenees.com/ski/black-crows-anima-birdie-ski-2022%3Fcurrency%3DUSD%26tax%3Dex_vat%26country%3DUS%26var%3D67903&amp;rct=j&amp;q=&amp;esrc=s&amp;sa=U&amp;ved=0ahUKEwj2mtfyz6P2AhVhlGoFHXVDBbEQsDwIjgE&amp;usg=AOvVaw3L5aTA1cmSJ7q4OaKmyNxc</t>
  </si>
  <si>
    <t>https://www.google.com/url?q=https://www.telemark-pyrenees.com/ski/black-crows-anima-birdie-ski-2022%3Fcurrency%3DUSD%26tax%3Dex_vat%26country%3DUS%26var%3D67903&amp;sa=U&amp;ved=0ahUKEwiDyZrzz6P2AhXalmoFHUjlDGAQ2ykIFw&amp;usg=AOvVaw3X1cq-5rKOCITO3-OaeDxQ</t>
  </si>
  <si>
    <t>Black Crows Atris Birdie Skis - Women's - 2022</t>
  </si>
  <si>
    <t>https://www.google.com/url?q=https://www.outdoorxl.com/black-crows-atris-birdie.html%3Fprl%3D92-20615x144-1282&amp;sa=U&amp;ved=0ahUKEwjxoarD0KP2AhU5nGoFHXBEDocQ2ykIHA&amp;usg=AOvVaw1CCaCaKriev3vXF83tXn-5</t>
  </si>
  <si>
    <t>https://www.google.com/url?url=https://www.evo.com/skis/black-crows-atris-birdie-womens%3Fimage%3D181605/727261/black-crows-atris-birdie-skis-women-s-2022-.jpg&amp;rct=j&amp;q=&amp;esrc=s&amp;sa=U&amp;ved=0ahUKEwiE34TD0KP2AhWlmmoFHQbVCyoQsDwIdg&amp;usg=AOvVaw0KMpT6eyP_CdjOnXBXHMgJ</t>
  </si>
  <si>
    <t>https://www.google.com/url?q=https://www.evo.com/skis/black-crows-atris-birdie-womens%3Fimage%3D181605/727261/black-crows-atris-birdie-skis-women-s-2022-.jpg&amp;sa=U&amp;ved=0ahUKEwjxoarD0KP2AhU5nGoFHXBEDocQ2ykIGA&amp;usg=AOvVaw2bpVOIm9w94W7Mttwpqsde</t>
  </si>
  <si>
    <t>https://www.google.com/url?q=https://www.telemark-pyrenees.com/ski/black-crows-atris-birdie-ski-2022%3Fcurrency%3DUSD%26tax%3Dex_vat%26country%3DUS%26var%3D67624&amp;sa=U&amp;ved=0ahUKEwietPWzxqP2AhWig-AKHekjDhMQ2ykIHA&amp;usg=AOvVaw3TyGiXGIx_6Myb0gSGf3cq</t>
  </si>
  <si>
    <t>https://www.google.com/url?q=https://www.ebay.com/itm/313768454606%3Fchn%3Dps%26mkevt%3D1%26mkcid%3D28%26var%3D612568599005&amp;sa=U&amp;ved=0ahUKEwietPWzxqP2AhWig-AKHekjDhMQ2ykIHg&amp;usg=AOvVaw2EBJgtOVc_iwA_rnkM6MQ6</t>
  </si>
  <si>
    <t>https://www.google.com/url?url=https://www.evo.com/skis/black-crows-atris-birdie-womens%3Fimage%3D181605/727261/clone.jpg&amp;rct=j&amp;q=&amp;esrc=s&amp;sa=U&amp;ved=0ahUKEwiyxMezxqP2AhXpTN8KHUECDg0QsDwIRQ&amp;usg=AOvVaw1iro7K07OZgcax2qsACNH2</t>
  </si>
  <si>
    <t>https://www.google.com/aclk?sa=L&amp;ai=DChcSEwij8r7VxaP2AhWFpcgKHRpDDWkYABAFGgJxdQ&amp;sig=AOD64_25BwrM5uE28zlT6bRuq700qrJyaQ&amp;ctype=5&amp;ved=0ahUKEwia9brVxaP2AhWlV98KHfuGBfwQ2ikIGQ&amp;adurl=</t>
  </si>
  <si>
    <t>Black Crows Atris Skis</t>
  </si>
  <si>
    <t>https://www.google.com/url?q=https://www.backcountry.com/black-crows-atris-skis%3FCMP_SKU%3DBKCB025%26MER%3D0406%26skid%3DBKCB025-ONECOL-S178&amp;sa=U&amp;ved=0ahUKEwixypnVxaP2AhVrmeAKHSNzCV0Q2ykIGQ&amp;usg=AOvVaw3lCqT4ZABQ9vlSZ-EsAErL</t>
  </si>
  <si>
    <t>https://www.google.com/aclk?sa=L&amp;ai=DChcSEwij8r7VxaP2AhWFpcgKHRpDDWkYABAHGgJxdQ&amp;sig=AOD64_3WESZaPbSGaWvMO5emewDcT2UuOw&amp;ctype=5&amp;ved=0ahUKEwia9brVxaP2AhWlV98KHfuGBfwQ2ikIGw&amp;adurl=</t>
  </si>
  <si>
    <t>Basin Sports</t>
  </si>
  <si>
    <t>https://www.google.com/url?q=https://www.basinski.com/2022-black-crows-atris.html%3Fsource%3Dgooglebase&amp;sa=U&amp;ved=0ahUKEwilp4e0xaP2AhVjU98KHYZ8DCkQ2ykIGg&amp;usg=AOvVaw1XHkznQKQi8Wie0rsKrLhN</t>
  </si>
  <si>
    <t>https://www.google.com/url?q=https://www.outdoorxl.com/black-crows-atris.html%3Fprl%3D92-20386x144-1001&amp;sa=U&amp;ved=0ahUKEwilp4e0xaP2AhVjU98KHYZ8DCkQ2ykIHA&amp;usg=AOvVaw1iZoaK1RSy9Y6TzZ4ShD-v</t>
  </si>
  <si>
    <t>Black Crows Atris Skis 184cm 2020</t>
  </si>
  <si>
    <t>https://www.google.com/url?url=https://www.powder7.com/Black-Crows-Atris-Skis-184cm-New-Flat-2020/for-sale%3Futm_source%3Dfeed%26utm_medium%3Dfree&amp;rct=j&amp;q=&amp;esrc=s&amp;sa=U&amp;ved=0ahUKEwiww9ezxaP2AhVJSN8KHXu_ArQQsDwIXA&amp;usg=AOvVaw1a3KeKRdXWxPKrwhHY6nZ5</t>
  </si>
  <si>
    <t>https://www.google.com/url?q=https://www.backcountry.com/black-crows-atris-skis%3FCMP_SKU%3DBKCB025%26MER%3D0406%26skid%3DBKCB025-ONECOL-S189&amp;sa=U&amp;ved=0ahUKEwidsJXe0KP2AhW2l2oFHYv_BoQQ2ykIGQ&amp;usg=AOvVaw2xVyIokri70AAa-9lYHzfE</t>
  </si>
  <si>
    <t>https://www.google.com/url?url=https://www.evo.com/skis/black-crows-atris%3Fimage%3D181603/727242/clone.jpg&amp;rct=j&amp;q=&amp;esrc=s&amp;sa=U&amp;ved=0ahUKEwiQwtXd0KP2AhX1lGoFHVsoC84QsDwIVg&amp;usg=AOvVaw3Y7olVefp9dmfJO0tCmv2j</t>
  </si>
  <si>
    <t>https://www.google.com/url?q=https://www.evo.com/skis/black-crows-atris%3Fimage%3D181603/727242/clone.jpg&amp;sa=U&amp;ved=0ahUKEwidsJXe0KP2AhW2l2oFHYv_BoQQ2ykIFw&amp;usg=AOvVaw1QtME7aUXjer1taEw9-UL-</t>
  </si>
  <si>
    <t>Black Crows Camox Birdie Skis</t>
  </si>
  <si>
    <t>https://www.google.com/url?url=https://www.powder7.com/Black-Crows-Camox-Birdie-Skis-156cm-New-Flat-2020/for-sale%3Futm_source%3Dfeed%26utm_medium%3Dfree&amp;rct=j&amp;q=&amp;esrc=s&amp;sa=U&amp;ved=0ahUKEwjx8sTkz6P2AhVZmWoFHdDbBkoQsDwIaQ&amp;usg=AOvVaw0aG46-N50nLlUaF5iAeu07</t>
  </si>
  <si>
    <t>Black Crows Camox Birdie Ski 156</t>
  </si>
  <si>
    <t>Buzz's Boards</t>
  </si>
  <si>
    <t>https://www.google.com/url?url=https://www.buzzsboardsusa.com/products/black-crows-camox-birdie-ski%3Fvariant%3D40947640369341%26currency%3DUSD%26utm_medium%3Dproduct_sync%26utm_source%3Dgoogle%26utm_content%3Dsag_organic%26utm_campaign%3Dsag_organic&amp;rct=j&amp;q=&amp;esrc=s&amp;sa=U&amp;ved=0ahUKEwjx8sTkz6P2AhVZmWoFHdDbBkoQ2SkIdQ&amp;usg=AOvVaw2v4Fc9RSD3uW12WY9Yhv4P</t>
  </si>
  <si>
    <t>Black Crows Camox Birdie Ski 2021</t>
  </si>
  <si>
    <t>https://www.google.com/url?url=http://www.prfo.com/products/black-crows-camox-birdie-neon-salmon-white%3Fvariant%3D39454032691244%26dfw_tracker%3D35966-39454032691244&amp;rct=j&amp;q=&amp;esrc=s&amp;sa=U&amp;ved=0ahUKEwjx8sTkz6P2AhVZmWoFHdDbBkoQsDwIcQ&amp;usg=AOvVaw3IWp9fQWCp58Tb9gqaihah</t>
  </si>
  <si>
    <t>Black Crows Camox Birdie</t>
  </si>
  <si>
    <t>Varuste.net</t>
  </si>
  <si>
    <t>https://www.google.com/url?q=https://varuste.net/en/p105590/black-crows-camox-birdie%3Fchange_country%3DUS%26change_currency%3DEUR&amp;sa=U&amp;ved=0ahUKEwiZ5NvBz6P2AhX1mWoFHUKfBMMQ2ykIIA&amp;usg=AOvVaw3OfpmWA2zh_CWI6h74yj-S</t>
  </si>
  <si>
    <t>https://www.google.com/url?q=https://www.outdoorxl.com/black-crows-camox-birdie.html%3Fprl%3D92-20620x144-82&amp;sa=U&amp;ved=0ahUKEwiZ5NvBz6P2AhX1mWoFHUKfBMMQ2ykIHg&amp;usg=AOvVaw367Yg92K9lTvlWFe45r2qM</t>
  </si>
  <si>
    <t>https://www.google.com/url?url=https://www.evo.com/skis/black-crows-camox-birdie-womens%3Fimage%3D181607/727257/clone.jpg&amp;rct=j&amp;q=&amp;esrc=s&amp;sa=U&amp;ved=0ahUKEwiA7rbBz6P2AhWmm2oFHZe3CjQQsDwIXQ&amp;usg=AOvVaw18_sG5PX2d3UYynU2Fmdyw</t>
  </si>
  <si>
    <t>https://www.google.com/url?q=https://www.telemark-pyrenees.com/ski/black-crows-camox-birdie-ski-2022%3Fcurrency%3DUSD%26tax%3Dex_vat%26country%3DUS%26var%3D67631&amp;sa=U&amp;ved=0ahUKEwilg7WWxqP2AhVFUt8KHeG6Cw8Q2ykIHA&amp;usg=AOvVaw2t392klUEKJmUtzYkDOAHY</t>
  </si>
  <si>
    <t>2022 Black Crows Camox Birdie Demo Skis w/ Tyrolia Attack 11 Demo Bindings - 168| Ski Essentials</t>
  </si>
  <si>
    <t>https://www.google.com/url?url=https://www.skiessentials.com/2022-black-crows-camox-birdie-demo-skis-w-tyrolia-attack-11-demo-bindings.html%23size%3D22403&amp;rct=j&amp;q=&amp;esrc=s&amp;sa=U&amp;ved=0ahUKEwjq1YOWxqP2AhXtRt8KHcSfAhUQsDwIVw&amp;usg=AOvVaw2ThCvGmPc8Da-HQ6ZLNjeH</t>
  </si>
  <si>
    <t>https://www.google.com/url?url=https://www.evo.com/skis/black-crows-camox-birdie-womens%3Fimage%3D181607/727257/clone.jpg&amp;rct=j&amp;q=&amp;esrc=s&amp;sa=U&amp;ved=0ahUKEwjq1YOWxqP2AhXtRt8KHcSfAhUQsDwITw&amp;usg=AOvVaw2BCSpXho3Sdn93mtG3R9-S</t>
  </si>
  <si>
    <t>Black Crows Camox Freebird (Size: 160) | By Outdoor Divas</t>
  </si>
  <si>
    <t>outdoor DIVAS</t>
  </si>
  <si>
    <t>https://www.google.com/url?url=https://outdoordivas.com/snow/womens-skis/camox-freebird/%3Fsku%3D1962&amp;rct=j&amp;q=&amp;esrc=s&amp;sa=U&amp;ved=0ahUKEwi8xPmN0KP2AhXilGoFHXJKCn4QsDwIVg&amp;usg=AOvVaw0VRPLexCnCi2-dQlbqqQib</t>
  </si>
  <si>
    <t>https://www.google.com/url?q=https://outdoordivas.com/snow/womens-skis/camox-freebird/%3Fsku%3D1962&amp;sa=U&amp;ved=0ahUKEwjTv8mO0KP2AhVolmoFHZyeBccQ2ykIDg&amp;usg=AOvVaw0jldckm0U7UqTljNd6_uc4</t>
  </si>
  <si>
    <t>https://www.google.com/url?q=https://outdoordivas.com/snow/womens-skis/camox-freebird/%3Fsku%3D1962&amp;sa=U&amp;ved=0ahUKEwjTv8mO0KP2AhVolmoFHZyeBccQ2ykIEA&amp;usg=AOvVaw3dZtuU-yfDzwU72NKbPWNh</t>
  </si>
  <si>
    <t>Black Crows Camox Freebird (Size: 166) | By Outdoor Divas</t>
  </si>
  <si>
    <t>https://www.google.com/url?url=https://outdoordivas.com/snow/womens-skis/camox-freebird/%3Fsku%3D1963&amp;rct=j&amp;q=&amp;esrc=s&amp;sa=U&amp;ved=0ahUKEwjB_eysxqP2AhWCd98KHWq5BFYQsDwITA&amp;usg=AOvVaw0Mpr1IgcCX5wPe-LkImY2f</t>
  </si>
  <si>
    <t>https://www.google.com/url?q=https://outdoordivas.com/snow/womens-skis/camox-freebird/%3Fsku%3D1963&amp;sa=U&amp;ved=0ahUKEwjnr8mtxqP2AhVvU98KHcTgDrgQ2ykIDg&amp;usg=AOvVaw1dp3ZI1Nu5XfBtY2NGJrfp</t>
  </si>
  <si>
    <t>https://www.google.com/url?q=https://outdoordivas.com/snow/womens-skis/camox-freebird/%3Fsku%3D1963&amp;sa=U&amp;ved=0ahUKEwjnr8mtxqP2AhVvU98KHcTgDrgQ2ykIEA&amp;usg=AOvVaw3GqUuKyr5P71XsN7eEX3Qz</t>
  </si>
  <si>
    <t>Skis Black Crows Camox Freebird</t>
  </si>
  <si>
    <t>https://www.google.com/url?q=https://www.outdoorxl.com/black-crows-camox-freebird.html%3Fprl%3D92-655x144-3967&amp;sa=U&amp;ved=0ahUKEwjm0Oa_xKP2AhXNmOAKHZhxDXIQ2ykIGw&amp;usg=AOvVaw3JelCyb2FGmUmJ3mGIx7UG</t>
  </si>
  <si>
    <t>https://www.google.com/url?q=https://www.telemark-pyrenees.com/ski/black-crows-camox-freebird-ski-2020%3Fcurrency%3DUSD%26tax%3Dex_vat%26country%3DUS%26var%3D55865&amp;sa=U&amp;ved=0ahUKEwjm0Oa_xKP2AhXNmOAKHZhxDXIQ2ykIHQ&amp;usg=AOvVaw2pcjxOtDWsck0wWug2w8Md</t>
  </si>
  <si>
    <t>https://www.google.com/url?url=https://www.evo.com/skis/black-crows-camox-freebird%3Fimage%3D164658/659367/clone.jpg&amp;rct=j&amp;q=&amp;esrc=s&amp;sa=U&amp;ved=0ahUKEwiqgbO_xKP2AhWMZd8KHVFkDCgQsDwIbw&amp;usg=AOvVaw3MOboaWSc55Mumt8AGMVgz</t>
  </si>
  <si>
    <t>Black Crows Camox Freebird</t>
  </si>
  <si>
    <t>https://www.google.com/url?url=https://varuste.net/en/p92488/black-crows-camox-freebird%3Fchange_country%3DUS%26change_currency%3DEUR&amp;rct=j&amp;q=&amp;esrc=s&amp;sa=U&amp;ved=0ahUKEwim8r-4xKP2AhXlmOAKHXqaBDQQsDwIdA&amp;usg=AOvVaw2mmCrFzq5NHgBpOp1cW9Qx</t>
  </si>
  <si>
    <t>https://www.google.com/url?q=https://varuste.net/en/p92488/black-crows-camox-freebird%3Fchange_country%3DUS%26change_currency%3DEUR&amp;sa=U&amp;ved=0ahUKEwid8pK5xKP2AhVDTd8KHSMQArgQ2ykIFw&amp;usg=AOvVaw0Z29518Gyf3y6rNVEYKp3y</t>
  </si>
  <si>
    <t>Black Crows Camox Freebird Skis, 178cm</t>
  </si>
  <si>
    <t>https://www.google.com/url?q=https://www.outdoorxl.com/black-crows-camox-freebird.html%3Fprl%3D92-655x144-879&amp;sa=U&amp;ved=0ahUKEwjT3PG4xKP2AhUQZN8KHW5VA9sQ2ykIHQ&amp;usg=AOvVaw1XTAUl0a1QHO-nMFOyJ5bN</t>
  </si>
  <si>
    <t>Black Crows Camox Freebird Skis 183cm</t>
  </si>
  <si>
    <t>https://www.google.com/url?q=https://www.outdoorxl.com/black-crows-camox-freebird.html%3Fprl%3D92-655x144-4028&amp;sa=U&amp;ved=0ahUKEwj7_ImyxKP2AhWjg-AKHYxfA9IQ2ykIGg&amp;usg=AOvVaw3zGTcl0S-M4x68hP2r8y9Q</t>
  </si>
  <si>
    <t>https://www.google.com/url?url=https://www.powder7.com/Black-Crows-Camox-Freebird-Skis-183cm-New-Flat-2019/for-sale%3Futm_source%3Dfeed%26utm_medium%3Dfree&amp;rct=j&amp;q=&amp;esrc=s&amp;sa=U&amp;ved=0ahUKEwjDrbaxxKP2AhWGl-AKHVlRCPEQsDwIaA&amp;usg=AOvVaw3np4Awrmphh_wGNTqsDaRb</t>
  </si>
  <si>
    <t>https://www.google.com/url?q=https://www.powder7.com/Black-Crows-Camox-Freebird-Skis-183cm-New-Flat-2019/for-sale%3Futm_source%3Dfeed%26utm_medium%3Dfree&amp;sa=U&amp;ved=0ahUKEwis0eixxKP2AhWkg-AKHQ6MAqcQ2ykIGA&amp;usg=AOvVaw0a41quV4CxRRJMwad8Vg6f</t>
  </si>
  <si>
    <t>https://www.google.com/url?q=https://www.outdoorxl.com/black-crows-camox-freebird.html%3Fprl%3D92-655x144-3071&amp;sa=U&amp;ved=0ahUKEwjtzL_IxqP2AhVmn-AKHfMGCoQQ2ykIGw&amp;usg=AOvVaw0dhz2SAEi-Jk9SSJxPFH9h</t>
  </si>
  <si>
    <t>BLACK CROWS Camox Freebird Skis - 2022 188</t>
  </si>
  <si>
    <t>Great Outdoor Shop</t>
  </si>
  <si>
    <t>https://www.google.com/url?url=https://www.greatoutdoorshop.com/shop/black-crows-mens-camox-freebird-skis-2021/%3Fattribute_pa_size%3D188%26utm_source%3DGoogle%2520Shopping%26utm_campaign%3DGoogle%2520Product%2520Feed%26utm_medium%3Dcpc%26utm_term%3D437321&amp;rct=j&amp;q=&amp;esrc=s&amp;sa=U&amp;ved=0ahUKEwj-8ZPIxqP2AhWSl-AKHcLCCHMQ2SkIRQ&amp;usg=AOvVaw13CUL5N64dJOdfHWAByYWv</t>
  </si>
  <si>
    <t>https://www.google.com/url?url=https://www.evo.com/skis/black-crows-camox-freebird%3Fimage%3D164658/659367/clone.jpg&amp;rct=j&amp;q=&amp;esrc=s&amp;sa=U&amp;ved=0ahUKEwj-8ZPIxqP2AhWSl-AKHcLCCHMQsDwIOg&amp;usg=AOvVaw3mvdjFO6Fb7-P6jsKBSDyW</t>
  </si>
  <si>
    <t>Skis Black Crows Camox</t>
  </si>
  <si>
    <t>https://www.google.com/url?q=https://www.telemark-pyrenees.com/ski/black-crows-camox-ski-2022%3Fcurrency%3DUSD%26tax%3Dex_vat%26country%3DUS%26var%3D67632&amp;sa=U&amp;ved=0ahUKEwjr1JDnxqP2AhWEm-AKHR2lBXUQ2ykIHA&amp;usg=AOvVaw2AoT_bsZZXX1-o8tvJBOMw</t>
  </si>
  <si>
    <t>https://www.google.com/url?q=https://www.outdoorxl.com/black-crows-camox.html%3Fprl%3D92-655x144-384&amp;sa=U&amp;ved=0ahUKEwjr1JDnxqP2AhWEm-AKHR2lBXUQ2ykIHg&amp;usg=AOvVaw2IyqsQj34yKavlKVWj8CUl</t>
  </si>
  <si>
    <t>Black Crows Camox - Winter 2021/2022 168</t>
  </si>
  <si>
    <t>Equipe Sport</t>
  </si>
  <si>
    <t>https://www.google.com/url?url=https://www.equipesport.com/products/camox-4%3Fvariant%3D39433527623777%26currency%3DUSD%26utm_medium%3Dproduct_sync%26utm_source%3Dgoogle%26utm_content%3Dsag_organic%26utm_campaign%3Dsag_organic&amp;rct=j&amp;q=&amp;esrc=s&amp;sa=U&amp;ved=0ahUKEwjK3-PmxqP2AhWRl-AKHR0BAQkQ2SkIUw&amp;usg=AOvVaw0PGpUYNS0kEXwGe_En4ZhO</t>
  </si>
  <si>
    <t>Black Crows Camox Skis</t>
  </si>
  <si>
    <t>https://www.google.com/url?url=https://www.colesport.com/black-crows-camox-skis/%3Fsku%3D254377&amp;rct=j&amp;q=&amp;esrc=s&amp;sa=U&amp;ved=0ahUKEwiw1Z3ixaP2AhWuUt8KHUttANQQ2SkIVA&amp;usg=AOvVaw2OlCmgKXeOpUxpDpqJmSpr</t>
  </si>
  <si>
    <t>https://www.google.com/url?url=https://www.colesport.com/black-crows-camox-birdie-skis/%3Fsku%3D254723&amp;rct=j&amp;q=&amp;esrc=s&amp;sa=U&amp;ved=0ahUKEwiw1Z3ixaP2AhWuUt8KHUttANQQ2SkIWg&amp;usg=AOvVaw30HXmQapMw8yp2UwshrHCB</t>
  </si>
  <si>
    <t>Black Crows Camox Skis 180cm 2022</t>
  </si>
  <si>
    <t>https://www.google.com/url?url=https://www.powder7.com/Black-Crows-Camox-Skis-180cm-New-Flat-2022/for-sale%3Futm_source%3Dfeed%26utm_medium%3Dfree&amp;rct=j&amp;q=&amp;esrc=s&amp;sa=U&amp;ved=0ahUKEwihztqZxaP2AhVuUN8KHRjVBsoQsDwISQ&amp;usg=AOvVaw2xChUsvh9y_vkcaXCGGAEE</t>
  </si>
  <si>
    <t>https://www.google.com/url?q=https://www.powder7.com/Black-Crows-Camox-Skis-180cm-New-Flat-2022/for-sale%3Futm_source%3Dfeed%26utm_medium%3Dfree&amp;sa=U&amp;ved=0ahUKEwjo2Y2axaP2AhVoUN8KHZvNCuoQ2ykIFg&amp;usg=AOvVaw0IOBN3pZLyvrazC5FMZF4H</t>
  </si>
  <si>
    <t>Alpine Options</t>
  </si>
  <si>
    <t>https://www.google.com/url?q=https://alpineoptions.com/45472/2021-black-crows-camox-1804-cm/&amp;sa=U&amp;ved=0ahUKEwjo2Y2axaP2AhVoUN8KHZvNCuoQ2ykIGA&amp;usg=AOvVaw2x4OXIG4AYNKkAdif_tQKr</t>
  </si>
  <si>
    <t>https://www.google.com/url?url=https://www.evo.com/skis/black-crows-camox%3Fimage%3D181599/727231/clone.jpg&amp;rct=j&amp;q=&amp;esrc=s&amp;sa=U&amp;ved=0ahUKEwjEzbW9xaP2AhWPneAKHdVjBw8QsDwIRw&amp;usg=AOvVaw1OsldRkny1QWmYHGOmqZrp</t>
  </si>
  <si>
    <t>https://www.google.com/url?q=https://www.evo.com/skis/black-crows-camox%3Fimage%3D181599/727231/clone.jpg&amp;sa=U&amp;ved=0ahUKEwjnx-W9xaP2AhXBW98KHU5NDFUQ2ykIGA&amp;usg=AOvVaw15Gsw3ehv348zGDbkeGl6F</t>
  </si>
  <si>
    <t>https://www.google.com/url?q=https://www.skiessentials.com/2022-black-crows-camox-skis.html&amp;sa=U&amp;ved=0ahUKEwjnx-W9xaP2AhXBW98KHU5NDFUQ2ykIGg&amp;usg=AOvVaw3F6Lxy6kCi9gWlgk4Kj-it</t>
  </si>
  <si>
    <t>Black Crows Captis Skis</t>
  </si>
  <si>
    <t>https://www.google.com/url?q=https://www.telemark-pyrenees.com/ski/black-crows-captis-ski-2022%3Fcurrency%3DUSD%26tax%3Dex_vat%26country%3DUS%26var%3D67638&amp;sa=U&amp;ved=0ahUKEwiUqs-Gx6P2AhVsnuAKHWdCAtEQ2ykIGw&amp;usg=AOvVaw1wdnl72vY23zWckvZ3TEUt</t>
  </si>
  <si>
    <t>Cotswold Outdoor US</t>
  </si>
  <si>
    <t>https://www.google.com/url?q=https://www.cotswoldoutdoor.us/p/black-crows-men-s-captis-ski-ski-only-J1324228.html%3Fchannable%3D02023f6964003235353035375f31383012%26colour%3D180%26utm_source%3Dgoogle%26utm_medium%3Dorganic%26utm_campaign%3Dshopping&amp;sa=U&amp;ved=0ahUKEwiUqs-Gx6P2AhVsnuAKHWdCAtEQ2ykIHQ&amp;usg=AOvVaw2K6wD9ZfTBr5lfMehg1Vhr</t>
  </si>
  <si>
    <t>Black Crows Women's Captis Birdie Skis 2022</t>
  </si>
  <si>
    <t>https://www.google.com/url?q=https://www.backcountry.com/black-crows-captis-birdie-ski-womens%3FCMP_SKU%3DBKCB02A%26MER%3D0406%26skid%3DBKCB02A-ONECOL-S171&amp;sa=U&amp;ved=0ahUKEwiTiq6Gx6P2AhUuU98KHe6QAcIQ2ykIHA&amp;usg=AOvVaw36jHffucSLsKgbxCrgL8Um</t>
  </si>
  <si>
    <t>Black Crows Captis 178</t>
  </si>
  <si>
    <t>LD Mountain Centre</t>
  </si>
  <si>
    <t>https://www.google.com/url?url=https://www.ldmountaincentre.com/ski-c26/equipment-c87/skis-c180/black-crows-captis-178-p33025/s175326%3Fcid%3DGBP&amp;rct=j&amp;q=&amp;esrc=s&amp;sa=U&amp;ved=0ahUKEwia3rP0xaP2AhXxRd8KHUj3AFsQ2SkIXg&amp;usg=AOvVaw1wMIr5pQmrAPnSxt_m-D0Y</t>
  </si>
  <si>
    <t>https://www.google.com/url?q=https://www.outdoorxl.com/black-crows-captis.html%3Fprl%3D92-3551x144-879&amp;sa=U&amp;ved=0ahUKEwj7zeH0xaP2AhVRnOAKHURCBM8Q2ykIHg&amp;usg=AOvVaw3bAUtPpq1XvUBewE4NCtMF</t>
  </si>
  <si>
    <t>https://www.google.com/url?q=https://www.telemark-pyrenees.com/ski/black-crows-captis-ski-2022%3Fcurrency%3DUSD%26tax%3Dex_vat%26country%3DUS%26var%3D67639&amp;sa=U&amp;ved=0ahUKEwj7zeH0xaP2AhVRnOAKHURCBM8Q2ykIIA&amp;usg=AOvVaw2tLSm9XWFKNb32WE2n4BBO</t>
  </si>
  <si>
    <t>Black Crows Corvus Freebird</t>
  </si>
  <si>
    <t>https://www.google.com/url?q=https://varuste.net/en/p105592/black-crows-corvus-freebird%3Fchange_country%3DUS%26change_currency%3DEUR&amp;sa=U&amp;ved=0ahUKEwiv6I3rxKP2AhUJTt8KHe8mDoIQ2ykIHg&amp;usg=AOvVaw1J8DWIsWBgJMAg0Q_7MtAJ</t>
  </si>
  <si>
    <t>Black Crows Corvus Freebird Skis 2022 176</t>
  </si>
  <si>
    <t>Winteriscalling.com</t>
  </si>
  <si>
    <t>https://www.google.com/url?url=https://winteriscalling.com/products/black-crows-corvus-freebird-skis-2022%3Fvariant%3D40413833134245%26currency%3DUSD%26utm_medium%3Dproduct_sync%26utm_source%3Dgoogle%26utm_content%3Dsag_organic%26utm_campaign%3Dsag_organic&amp;rct=j&amp;q=&amp;esrc=s&amp;sa=U&amp;ved=0ahUKEwjEuNvqxKP2AhULJt8KHQYWCeYQ2SkIYg&amp;usg=AOvVaw19OLk6CxpRpMxV5g8BvV6c</t>
  </si>
  <si>
    <t>Ascent Outdoors</t>
  </si>
  <si>
    <t>https://www.google.com/url?url=https://ascentoutdoors.com/products/black-crows-corvus-freebird-skis%3Fcurrency%3DUSD%26variant%3D32998193889323%26utm_medium%3Dcpc%26utm_source%3Dgoogle%26utm_campaign%3DGoogle%2520Shopping&amp;rct=j&amp;q=&amp;esrc=s&amp;sa=U&amp;ved=0ahUKEwjEuNvqxKP2AhULJt8KHQYWCeYQsDwIUA&amp;usg=AOvVaw027x8Kw2UxlwPmKpbLx9P6</t>
  </si>
  <si>
    <t>Black Crows Corvus Freebird Skis</t>
  </si>
  <si>
    <t>https://www.google.com/url?q=https://www.outdoorxl.com/black-crows-corvus-freebird.html%3Fprl%3D92-20390x144-4028&amp;sa=U&amp;ved=0ahUKEwjQv6XqxqP2AhUoU98KHWoeAxUQ2ykIGg&amp;usg=AOvVaw0vUshIzEaiavnkKAQAgc4G</t>
  </si>
  <si>
    <t>https://www.google.com/url?q=https://www.greatoutdoorshop.com/shop/black-crows-corvus-freebird-skis-2022/%3Fattribute_pa_size%3D183%26utm_source%3DGoogle%2520Shopping%26utm_campaign%3DGoogle%2520Product%2520Feed%26utm_medium%3Dcpc%26utm_term%3D521225&amp;sa=U&amp;ved=0ahUKEwjQv6XqxqP2AhUoU98KHWoeAxUQ2ykIHg&amp;usg=AOvVaw0BRfuFLGnqhBQovDIRnWYY</t>
  </si>
  <si>
    <t>https://www.google.com/url?q=https://www.telemark-pyrenees.com/ski/black-crows-corvus-freebird-ski-2022%3Fcurrency%3DUSD%26tax%3Dex_vat%26country%3DUS%26var%3D67915&amp;sa=U&amp;ved=0ahUKEwjQv6XqxqP2AhUoU98KHWoeAxUQ2ykIHA&amp;usg=AOvVaw3XxqlM8DC240e7V6_RxGyK</t>
  </si>
  <si>
    <t>https://www.google.com/url?q=https://www.outdoorxl.com/black-crows-corvus-freebird.html%3Fprl%3D92-20390x144-3071&amp;sa=U&amp;ved=0ahUKEwixp6K80KP2AhVIm2oFHboPCm4Q2ykIHQ&amp;usg=AOvVaw0YDsdoSYVGQMaI_qZfOHC7</t>
  </si>
  <si>
    <t>https://www.google.com/url?q=https://www.backcountry.com/black-crows-corvus-freebird-ski%3FCMP_SKU%3DBKCB02C%26MER%3D0406%26skid%3DBKCB02C-ONECOL-S188&amp;sa=U&amp;ved=0ahUKEwixp6K80KP2AhVIm2oFHboPCm4Q2ykIGw&amp;usg=AOvVaw0wTcyv-joO-ZV-B5qm7gJJ</t>
  </si>
  <si>
    <t>https://www.google.com/url?url=https://www.rei.com/product/181918/black-crows-corvus-freebird-skis-mens-20212022%3FCAWELAID%3D120217890010939672&amp;rct=j&amp;q=&amp;esrc=s&amp;sa=U&amp;ved=0ahUKEwjd6YC80KP2AhXvm2oFHZ_LAR4QsDwIWQ&amp;usg=AOvVaw3iflp_nF8iZLqc0LJqrk9_</t>
  </si>
  <si>
    <t>Black Crows Corvus Skis</t>
  </si>
  <si>
    <t>https://www.google.com/url?q=https://www.outdoorxl.com/black-crows-corvus.html%3Fprl%3D92-18881x144-3071&amp;sa=U&amp;ved=0ahUKEwi39uGI0aP2AhWVl2oFHd4DDT0Q2ykIHQ&amp;usg=AOvVaw3eUFDDO4hvzaxhcRuLRclB</t>
  </si>
  <si>
    <t>https://www.google.com/url?q=https://www.greatoutdoorshop.com/shop/black-crows-mens-corvus-skis-2022/%3Fattribute_pa_size%3D188%26utm_source%3DGoogle%2520Shopping%26utm_campaign%3DGoogle%2520Product%2520Feed%26utm_medium%3Dcpc%26utm_term%3D521238&amp;sa=U&amp;ved=0ahUKEwi39uGI0aP2AhWVl2oFHd4DDT0Q2ykIHw&amp;usg=AOvVaw0dGCj2zw1b_IGxM-g7RObS</t>
  </si>
  <si>
    <t>https://www.google.com/url?url=https://www.evo.com/skis/black-crows-corvus%3Fimage%3D181604/727248/clone.jpg&amp;rct=j&amp;q=&amp;esrc=s&amp;sa=U&amp;ved=0ahUKEwjGqLWI0aP2AhXGl2oFHQ3iAZgQsDwIRg&amp;usg=AOvVaw3r9CVEWvfU645OuPW3GsyL</t>
  </si>
  <si>
    <t>Black Crows Divus Ski</t>
  </si>
  <si>
    <t>https://www.google.com/url?q=https://www.outdoorxl.com/black-crows-divus.html%3Fprl%3D92-1189x144-3888&amp;sa=U&amp;ved=0ahUKEwiXzILWxaP2AhVITt8KHd7VCzUQ2ykIFw&amp;usg=AOvVaw3vcsIDLRl6X2q_2YGIVq4-</t>
  </si>
  <si>
    <t>https://www.google.com/url?url=https://www.skiessentials.com/2022-black-crows-divus-skis.html%23size%3D106&amp;rct=j&amp;q=&amp;esrc=s&amp;sa=U&amp;ved=0ahUKEwih3tjVxaP2AhXQmOAKHVS4CGcQsDwIPg&amp;usg=AOvVaw3UDKy4l2IdGSD66_Ja0TaK</t>
  </si>
  <si>
    <t>https://www.google.com/url?q=https://www.skiessentials.com/2022-black-crows-divus-skis.html%23size%3D106&amp;sa=U&amp;ved=0ahUKEwiXzILWxaP2AhVITt8KHd7VCzUQ2ykIFQ&amp;usg=AOvVaw1andmHSOHtJ0DOJd2NkQEb</t>
  </si>
  <si>
    <t>Black Crows Divus Skis 172 cm</t>
  </si>
  <si>
    <t>https://www.google.com/aclk?sa=L&amp;ai=DChcSEwiakIKjxKP2AhWEr8gKHQMiC00YABADGgJxdQ&amp;sig=AOD64_0E7G0xUIY6dOpfT4Wr1HlqHRda6w&amp;ctype=5&amp;ved=0ahUKEwjB6f2ixKP2AhVFmeAKHfnMD2kQ2ikIFw&amp;adurl=</t>
  </si>
  <si>
    <t>https://www.google.com/url?url=https://www.powder7.com/Black-Crows-Divus-Skis-172cm-New-Flat-2022/for-sale%3Futm_source%3Dfeed%26utm_medium%3Dfree&amp;rct=j&amp;q=&amp;esrc=s&amp;sa=U&amp;ved=0ahUKEwjks8iixKP2AhVSneAKHd90CJsQsDwIVg&amp;usg=AOvVaw25gH2EJ01VFCIugnfyOGxk</t>
  </si>
  <si>
    <t>https://www.google.com/aclk?sa=L&amp;ai=DChcSEwiakIKjxKP2AhWEr8gKHQMiC00YABABGgJxdQ&amp;sig=AOD64_13qh48-3O0pZvCOKzP7xZPI7Wbpg&amp;ctype=5&amp;ved=0ahUKEwjB6f2ixKP2AhVFmeAKHfnMD2kQ2ikIFQ&amp;adurl=</t>
  </si>
  <si>
    <t>Skis Black Crows Divus</t>
  </si>
  <si>
    <t>https://www.google.com/url?url=https://www.skiessentials.com/2022-black-crows-divus-skis.html%23size%3D110&amp;rct=j&amp;q=&amp;esrc=s&amp;sa=U&amp;ved=0ahUKEwjJ5dr4xaP2AhVqiOAKHUeWAbcQsDwIXg&amp;usg=AOvVaw3Otj1hobAUB7YYE2Vdv4Iu</t>
  </si>
  <si>
    <t>https://www.google.com/url?q=https://www.skiessentials.com/2022-black-crows-divus-skis.html%23size%3D110&amp;sa=U&amp;ved=0ahUKEwiLoLn5xaP2AhWrl-AKHfQfATIQ2ykIFw&amp;usg=AOvVaw3vbydxl-R4mxmAtEUPBhrE</t>
  </si>
  <si>
    <t>https://www.google.com/url?q=https://www.powder7.com/Black-Crows-Divus-Skis-177cm-New-Flat-2022/for-sale%3Futm_source%3Dfeed%26utm_medium%3Dfree&amp;sa=U&amp;ved=0ahUKEwiLoLn5xaP2AhWrl-AKHfQfATIQ2ykIGQ&amp;usg=AOvVaw1ffhe8hlZj-saatfJzk48e</t>
  </si>
  <si>
    <t>Black Crows Ferox Freebird Skis 170</t>
  </si>
  <si>
    <t>https://www.google.com/url?url=https://cripplecreekbc.com/products/black-crows-ferox-freebird-skis-2020%3Fvariant%3D16509229137963%26currency%3DUSD%26utm_medium%3Dproduct_sync%26utm_source%3Dgoogle%26utm_content%3Dsag_organic%26utm_campaign%3Dsag_organic&amp;rct=j&amp;q=&amp;esrc=s&amp;sa=U&amp;ved=0ahUKEwiKxr7CxaP2AhXCnOAKHYsrCYYQ2SkIZw&amp;usg=AOvVaw1bWeovjSl3FHIRtk2N07YJ</t>
  </si>
  <si>
    <t>Black Crows Ferox Freebird Skis 170 cm</t>
  </si>
  <si>
    <t>https://www.google.com/url?q=https://www.skiessentials.com/2022-black-crows-ferox-freebird-skis.html&amp;sa=U&amp;ved=0ahUKEwjg1_DCxaP2AhVqTt8KHe8MCv0Q2ykIGg&amp;usg=AOvVaw3reX_UNCOIkES7m8h0hzWt</t>
  </si>
  <si>
    <t>https://www.google.com/url?url=https://www.evo.com/skis/black-crows-ferox-freebird%3Fimage%3D164660/659377/black-crows-ferox-freebird-skis-2022-.jpg&amp;rct=j&amp;q=&amp;esrc=s&amp;sa=U&amp;ved=0ahUKEwiKxr7CxaP2AhXCnOAKHYsrCYYQsDwIXw&amp;usg=AOvVaw1LgohkWo54-SWd0yqgm_ce</t>
  </si>
  <si>
    <t>Black Crows Ferox Freebird Skis 176</t>
  </si>
  <si>
    <t>https://www.google.com/url?url=https://cripplecreekbc.com/products/black-crows-ferox-freebird-skis-2020%3Fvariant%3D16509229170731%26currency%3DUSD%26utm_medium%3Dproduct_sync%26utm_source%3Dgoogle%26utm_content%3Dsag_organic%26utm_campaign%3Dsag_organic&amp;rct=j&amp;q=&amp;esrc=s&amp;sa=U&amp;ved=0ahUKEwiato3_xaP2AhVkleAKHRAOD4EQ2SkIVg&amp;usg=AOvVaw1xmP6ssWxWzyvPdjm1salP</t>
  </si>
  <si>
    <t>2022 Black Crows Ferox Freebird Skis w/ Marker Kingpin 13 Bindings - 176| Ski Essentials</t>
  </si>
  <si>
    <t>https://www.google.com/url?url=https://www.skiessentials.com/2022-black-crows-ferox-freebird-skis-w-marker-kingpin-13-bindings.html&amp;rct=j&amp;q=&amp;esrc=s&amp;sa=U&amp;ved=0ahUKEwiato3_xaP2AhVkleAKHRAOD4EQsDwIUg&amp;usg=AOvVaw2mRK0xsD8EO5VkMuajAqoL</t>
  </si>
  <si>
    <t>Black Crows Ferox Freebird Skis 181</t>
  </si>
  <si>
    <t>https://www.google.com/url?url=https://cripplecreekbc.com/products/black-crows-ferox-freebird-skis-2020%3Fvariant%3D16509229203499%26currency%3DUSD%26utm_medium%3Dproduct_sync%26utm_source%3Dgoogle%26utm_content%3Dsag_organic%26utm_campaign%3Dsag_organic&amp;rct=j&amp;q=&amp;esrc=s&amp;sa=U&amp;ved=0ahUKEwipiqDjxaP2AhVPMt8KHVa9C_sQ2SkIUg&amp;usg=AOvVaw0lQhN4X7MhiB4s6e9vvkKU</t>
  </si>
  <si>
    <t>Skis Black Crows Ferox Freebird</t>
  </si>
  <si>
    <t>https://www.google.com/url?q=https://www.skiessentials.com/2022-black-crows-ferox-freebird-skis.html&amp;sa=U&amp;ved=0ahUKEwiZ08rjxaP2AhUJVN8KHeoVDq4Q2ykIGg&amp;usg=AOvVaw1CIcDuZKAZ0jZ7DA69LWeo</t>
  </si>
  <si>
    <t>https://www.google.com/url?url=https://www.evo.com/skis/black-crows-ferox-freebird%3Fimage%3D164660/659377/clone.jpg&amp;rct=j&amp;q=&amp;esrc=s&amp;sa=U&amp;ved=0ahUKEwipiqDjxaP2AhVPMt8KHVa9C_sQsDwIRw&amp;usg=AOvVaw0b811jWyDJYDUzC9OSvswQ</t>
  </si>
  <si>
    <t>Black Crows Ferox Freebird Skis 186</t>
  </si>
  <si>
    <t>https://www.google.com/url?url=https://cripplecreekbc.com/products/black-crows-ferox-freebird-skis-2020%3Fvariant%3D16509229236267%26currency%3DUSD%26utm_medium%3Dproduct_sync%26utm_source%3Dgoogle%26utm_content%3Dsag_organic%26utm_campaign%3Dsag_organic&amp;rct=j&amp;q=&amp;esrc=s&amp;sa=U&amp;ved=0ahUKEwiKiO2MxaP2AhVPheAKHQZ9DAQQ2SkIWg&amp;usg=AOvVaw3LOt-uGBAaLe3q_q_3Y38d</t>
  </si>
  <si>
    <t>https://www.google.com/url?url=https://www.evo.com/skis/black-crows-ferox-freebird%3Fimage%3D164660/659377/clone.jpg&amp;rct=j&amp;q=&amp;esrc=s&amp;sa=U&amp;ved=0ahUKEwiKiO2MxaP2AhVPheAKHQZ9DAQQsDwIVg&amp;usg=AOvVaw3qCUhkS3e1xsrHp2U43hwC</t>
  </si>
  <si>
    <t>https://www.google.com/url?q=https://www.evo.com/skis/black-crows-ferox-freebird%3Fimage%3D164660/659377/clone.jpg&amp;sa=U&amp;ved=0ahUKEwjGx7KNxaP2AhWyV98KHRneDSsQ2ykIGA&amp;usg=AOvVaw2hptsp_GDJwrkTxPQvALZX</t>
  </si>
  <si>
    <t>Black Crows - Justis Skis - 177</t>
  </si>
  <si>
    <t>https://www.google.com/url?q=https://www.outdoorxl.com/black-crows-justis.html%3Fprl%3D92-1060x144-1002&amp;sa=U&amp;ved=0ahUKEwjlmdzAxaP2AhUPmeAKHYFnACMQ2ykIHg&amp;usg=AOvVaw3RCE2QMUqudJyQVmGJu6xj</t>
  </si>
  <si>
    <t>2022/2023 Black Crows JUSTIS 177cm - $680</t>
  </si>
  <si>
    <t>Requipper</t>
  </si>
  <si>
    <t>$680.00 used</t>
  </si>
  <si>
    <t>https://www.google.com/url?url=https://www.requipper.com/l/61faf9e6-a1c1-43be-af01-77fc49ebaafa&amp;rct=j&amp;q=&amp;esrc=s&amp;sa=U&amp;ved=0ahUKEwjLv6XAxaP2AhUwiOAKHY2MCSkQ2SkIYQ&amp;usg=AOvVaw3r-T0hNwIXYEpa5M7pi7lP</t>
  </si>
  <si>
    <t>https://www.google.com/url?q=https://www.absolute-snow.co.uk/V/Black_Crows_Adult_Unisex_Justis_Ski_Only_Skis_177cm_BlackGold_2021-(263622)%3Fcurr%3DUSD%26deliverycountry%3DUSA&amp;sa=U&amp;ved=0ahUKEwjlmdzAxaP2AhUPmeAKHYFnACMQ2ykIIA&amp;usg=AOvVaw0cXZ9o45fWOsZT5PvJhiHq</t>
  </si>
  <si>
    <t>Black Crows - Justis Skis - 183</t>
  </si>
  <si>
    <t>https://www.google.com/url?url=https://www.outdoorxl.com/black-crows-justis.html%3Fprl%3D92-1060x144-4028&amp;rct=j&amp;q=&amp;esrc=s&amp;sa=U&amp;ved=0ahUKEwiGi9z6z6P2AhWSlWoFHU7kBAQQsDwIXQ&amp;usg=AOvVaw3D4dBHalrKUKTO4MabWIJq</t>
  </si>
  <si>
    <t>https://www.google.com/url?q=https://www.outdoorxl.com/black-crows-justis.html%3Fprl%3D92-1060x144-4028&amp;sa=U&amp;ved=0ahUKEwiOoYT7z6P2AhXkkGoFHRd2BbAQ2ykIHg&amp;usg=AOvVaw393gbS-G7s7wEjQhz32z-5</t>
  </si>
  <si>
    <t>https://www.google.com/url?q=https://www.evo.com/skis/black-crows-justis%3Fimage%3D181598/727237/clone.jpg&amp;sa=U&amp;ved=0ahUKEwiOoYT7z6P2AhXkkGoFHRd2BbAQ2ykIGA&amp;usg=AOvVaw2X1Vm8oA6sENs6aVdZZ8lz</t>
  </si>
  <si>
    <t>Black Crows Mirus Cor Ski 2022</t>
  </si>
  <si>
    <t>https://www.google.com/url?url=https://www.powder7.com/Black-Crows-Mirus-Cor-Skis-173cm-New-Flat-2022/for-sale%3Futm_source%3Dfeed%26utm_medium%3Dfree&amp;rct=j&amp;q=&amp;esrc=s&amp;sa=U&amp;ved=0ahUKEwjSgrCMx6P2AhWOZd8KHflbDncQsDwITA&amp;usg=AOvVaw3lsFh55siEFCjP5URRo4J_</t>
  </si>
  <si>
    <t>Black Crows Navis Freebird Skis Â· 167 cm</t>
  </si>
  <si>
    <t>https://www.google.com/url?q=https://www.outdoorxl.com/black-crows-navis-freebird.html%3Fprl%3D92-5649x144-3888&amp;sa=U&amp;ved=0ahUKEwjdzOLuxKP2AhVQheAKHW2VCA8Q2ykIGw&amp;usg=AOvVaw05715NwrJhgjfs4TUmQI19</t>
  </si>
  <si>
    <t>https://www.google.com/url?url=https://www.telemark-pyrenees.com/ski/black-crows-navis-freebird-ski-2022%3Fcurrency%3DUSD%26tax%3Dex_vat%26country%3DUS%26var%3D61824&amp;rct=j&amp;q=&amp;esrc=s&amp;sa=U&amp;ved=0ahUKEwif2LbuxKP2AhXDdd8KHSRZDM0QsDwIVQ&amp;usg=AOvVaw2XL4pGv1nCZbeKc15FZGIv</t>
  </si>
  <si>
    <t>https://www.google.com/url?q=https://www.telemark-pyrenees.com/ski/black-crows-navis-freebird-ski-2022%3Fcurrency%3DUSD%26tax%3Dex_vat%26country%3DUS%26var%3D61824&amp;sa=U&amp;ved=0ahUKEwjdzOLuxKP2AhVQheAKHW2VCA8Q2ykIHQ&amp;usg=AOvVaw3_BqP71i2B_JTN2swvn4bS</t>
  </si>
  <si>
    <t>Black Crows Navis Freebird</t>
  </si>
  <si>
    <t>https://www.google.com/url?url=https://www.greatoutdoorshop.com/shop/black-crows-mens-navis-freebird-skis-2021/%3Fattribute_pa_size%3D173%26utm_source%3DGoogle%2520Shopping%26utm_campaign%3DGoogle%2520Product%2520Feed%26utm_medium%3Dcpc%26utm_term%3D437358&amp;rct=j&amp;q=&amp;esrc=s&amp;sa=U&amp;ved=0ahUKEwj-m-z9w6P2AhXFhOAKHb0zCTgQsDwITA&amp;usg=AOvVaw2I_8N1uZ4-sKeeSRskg0yb</t>
  </si>
  <si>
    <t>Black Crows Navis Freebird Touring Ski 173</t>
  </si>
  <si>
    <t>https://www.google.com/url?url=https://cripplecreekbc.com/products/black-crow-navis-fr%3Fvariant%3D16730949287979%26currency%3DUSD%26utm_medium%3Dproduct_sync%26utm_source%3Dgoogle%26utm_content%3Dsag_organic%26utm_campaign%3Dsag_organic&amp;rct=j&amp;q=&amp;esrc=s&amp;sa=U&amp;ved=0ahUKEwj-m-z9w6P2AhXFhOAKHb0zCTgQ2SkIUA&amp;usg=AOvVaw3FiZMbybgRDiyjvmcOmlI-</t>
  </si>
  <si>
    <t>Black Crows Navis Freebird Fifteen Skis 2022 - 173</t>
  </si>
  <si>
    <t>https://www.google.com/url?url=https://www.evo.com/skis/black-crows-navis-freebird-fifteen%3Fimage%3D213234/875165/black-crows-navis-freebird-fifteen-skis-2022-.jpg&amp;rct=j&amp;q=&amp;esrc=s&amp;sa=U&amp;ved=0ahUKEwj-m-z9w6P2AhXFhOAKHb0zCTgQsDwISA&amp;usg=AOvVaw2KlwQrRYjtcFsZfIUTIogI</t>
  </si>
  <si>
    <t>2022 Black Crows Navis Freebird Skis w/ Marker Kingpin13 Bindings - 179| Ski Essentials</t>
  </si>
  <si>
    <t>https://www.google.com/url?url=https://www.skiessentials.com/2022-black-crows-navis-freebird-skis-w-marker-kingpin13-bindings.html&amp;rct=j&amp;q=&amp;esrc=s&amp;sa=U&amp;ved=0ahUKEwjbqIG6xKP2AhVsUN8KHZ72B1AQsDwIaw&amp;usg=AOvVaw0BbBl34q9-ck2W0Rt5S3aH</t>
  </si>
  <si>
    <t>Black Crows Navis Freebird Touring Ski - 185.8 cm</t>
  </si>
  <si>
    <t>https://www.google.com/url?q=https://www.ebay.com/itm/304336951001%3Fchn%3Dps%26mkevt%3D1%26mkcid%3D28&amp;sa=U&amp;ved=0ahUKEwie8-H4xKP2AhVjk-AKHabJCgUQ2ykIIA&amp;usg=AOvVaw2q3aeyh9sH1m0NA9NS7vvD</t>
  </si>
  <si>
    <t>https://www.google.com/url?url=https://www.backcountry.com/black-crows-navis-freebird-ski%3FCMP_SKU%3DBKC004P%26MER%3D0406%26skid%3DBKC004P-ONECOL-S185CM&amp;rct=j&amp;q=&amp;esrc=s&amp;sa=U&amp;ved=0ahUKEwiI6a_4xKP2AhVvU98KHcTgDrgQsDwIaA&amp;usg=AOvVaw0JM3BerD94EKLXI1n-yZOY</t>
  </si>
  <si>
    <t>https://www.google.com/url?q=https://www.evo.com/skis/black-crows-navis-freebird%3Fimage%3D164661/659376/clone.jpg&amp;sa=U&amp;ved=0ahUKEwie8-H4xKP2AhVjk-AKHabJCgUQ2ykIGA&amp;usg=AOvVaw1AgaSA1HSeWtYHDqIg6J6X</t>
  </si>
  <si>
    <t>Black Crows NOCTA Skis</t>
  </si>
  <si>
    <t>https://www.google.com/url?url=https://www.powder7.com/Black-Crows-Nocta-Skis-190cm-New-Flat-2020/for-sale%3Futm_source%3Dfeed%26utm_medium%3Dfree&amp;rct=j&amp;q=&amp;esrc=s&amp;sa=U&amp;ved=0ahUKEwi4tPzF0aP2AhXzm2oFHUNJB2kQsDwIPw&amp;usg=AOvVaw2vvBggkyl93dXKkaTi7X75</t>
  </si>
  <si>
    <t>https://www.google.com/url?q=https://www.powder7.com/Black-Crows-Nocta-Skis-190cm-New-Flat-2020/for-sale%3Futm_source%3Dfeed%26utm_medium%3Dfree&amp;sa=U&amp;ved=0ahUKEwiS5ajG0aP2AhUVk2oFHUE-D4EQ2ykIGA&amp;usg=AOvVaw0vDmukFMU4YLkkvdpExU_N</t>
  </si>
  <si>
    <t>https://www.google.com/url?q=https://www.absolute-snow.co.uk/V/Black_Crows_Nocta_Skis_190cm_BlackOrange_Ski_Only_2020-(287237)%3Fcurr%3DUSD%26deliverycountry%3DUSA&amp;sa=U&amp;ved=0ahUKEwiS5ajG0aP2AhUVk2oFHUE-D4EQ2ykIGg&amp;usg=AOvVaw3rAbniwJx4DMdB7kSjva_U</t>
  </si>
  <si>
    <t>Black Crows Orb Freebird Skis 167Cm 2022</t>
  </si>
  <si>
    <t>https://www.google.com/url?q=https://www.outdoorxl.com/black-crows-orb-freebird.html%3Fprl%3D92-20619x144-3888&amp;sa=U&amp;ved=0ahUKEwj_0L230KP2AhXBlGoFHQtOBFwQ2ykIGQ&amp;usg=AOvVaw3FlxGYuY8lfg_jV2zUla50</t>
  </si>
  <si>
    <t>https://www.google.com/url?q=https://www.telemark-pyrenees.com/ski/black-crows-orb-freebird-ski-2022%3Fcurrency%3DUSD%26tax%3Dex_vat%26country%3DUS%26var%3D67911&amp;sa=U&amp;ved=0ahUKEwj_0L230KP2AhXBlGoFHQtOBFwQ2ykIGw&amp;usg=AOvVaw0Jn5d8MAyp0WquX1N_Hb9h</t>
  </si>
  <si>
    <t>Black Crows Orb Freebird Skis 167</t>
  </si>
  <si>
    <t>https://www.google.com/url?url=https://cripplecreekbc.com/products/black-crow-orb-free%3Fvariant%3D30270671749253%26currency%3DUSD%26utm_medium%3Dproduct_sync%26utm_source%3Dgoogle%26utm_content%3Dsag_organic%26utm_campaign%3Dsag_organic&amp;rct=j&amp;q=&amp;esrc=s&amp;sa=U&amp;ved=0ahUKEwjA8pi30KP2AhXZkWoFHcbfBo8Q2SkIUg&amp;usg=AOvVaw0v64_zWggQ08rrXJ8O_oD1</t>
  </si>
  <si>
    <t>Black Crows Orb Freebird Skis</t>
  </si>
  <si>
    <t>https://www.google.com/url?url=https://www.outdoorxl.com/black-crows-orb-freebird.html%3Fprl%3D92-20619x144-1064&amp;rct=j&amp;q=&amp;esrc=s&amp;sa=U&amp;ved=0ahUKEwjmvbLQz6P2AhXtm2oFHRDZCG4QsDwIUw&amp;usg=AOvVaw0KGCOpbF5ZOeAex1muF2yM</t>
  </si>
  <si>
    <t>https://www.google.com/url?q=https://www.outdoorxl.com/black-crows-orb-freebird.html%3Fprl%3D92-20619x144-1064&amp;sa=U&amp;ved=0ahUKEwig1ObQz6P2AhUTk2oFHY6IByAQ2ykIHQ&amp;usg=AOvVaw2o9H4xXl9f1h1YtEJO77Ml</t>
  </si>
  <si>
    <t>https://www.google.com/url?q=https://www.telemark-pyrenees.com/ski/black-crows-orb-freebird-ski-2022%3Fcurrency%3DUSD%26tax%3Dex_vat%26country%3DUS%26var%3D67912&amp;sa=U&amp;ved=0ahUKEwig1ObQz6P2AhUTk2oFHY6IByAQ2ykIFw&amp;usg=AOvVaw2Ju9R5kSxl_7Gl77H5w0no</t>
  </si>
  <si>
    <t>https://www.google.com/url?q=https://www.outdoorxl.com/black-crows-orb-freebird.html%3Fprl%3D92-20619x144-4207&amp;sa=U&amp;ved=0ahUKEwjLqLfDxKP2AhVoUt8KHXznC8kQ2ykIGQ&amp;usg=AOvVaw3huYMHEVgTrOjT3JJMuAFO</t>
  </si>
  <si>
    <t>https://www.google.com/url?q=https://www.telemark-pyrenees.com/ski/black-crows-orb-freebird-ski-2022%3Fcurrency%3DUSD%26tax%3Dex_vat%26country%3DUS%26var%3D67913&amp;sa=U&amp;ved=0ahUKEwjLqLfDxKP2AhVoUt8KHXznC8kQ2ykIGw&amp;usg=AOvVaw3mZ7p1b-08ZBYbzflsaefN</t>
  </si>
  <si>
    <t>https://www.google.com/url?q=https://www.backcountry.com/black-crows-orb-freebird-ski%3FCMP_SKU%3DBKCB02D%26MER%3D0406%26skid%3DBKCB02D-ONECOL-S179&amp;sa=U&amp;ved=0ahUKEwjLqLfDxKP2AhVoUt8KHXznC8kQ2ykIHw&amp;usg=AOvVaw0QrrOX4cDiwdgBsLuRLYS4</t>
  </si>
  <si>
    <t>Black Crows Orb Skis</t>
  </si>
  <si>
    <t>https://www.google.com/url?url=https://www.the-house.com/89692bcorb20zz-black-crows-skis%3Futm_source%3Dfroogle%26utm_medium%3Dppc%26utm_campaign%3Dshopcomparefeed&amp;rct=j&amp;q=&amp;esrc=s&amp;sa=U&amp;ved=0ahUKEwirvt61xKP2AhWCg-AKHfnIBTgQsDwIZA&amp;usg=AOvVaw0R1Y2DYe6ZqljapsZz8lMZ</t>
  </si>
  <si>
    <t>https://www.google.com/url?q=https://www.the-house.com/89692bcorb20zz-black-crows-skis%3Futm_source%3Dfroogle%26utm_medium%3Dppc%26utm_campaign%3Dshopcomparefeed&amp;sa=U&amp;ved=0ahUKEwjShZq2xKP2AhVRheAKHR4TAyMQ2ykIGA&amp;usg=AOvVaw0n478Ff7QGI4l_vJe_zsz1</t>
  </si>
  <si>
    <t>https://www.google.com/url?q=https://www.evo.com/skis/black-crows-orb%3Fimage%3D164648/659389/clone.jpg&amp;sa=U&amp;ved=0ahUKEwjShZq2xKP2AhVRheAKHR4TAyMQ2ykIGg&amp;usg=AOvVaw0j6YO_znM-VrPGbRmaRY6U</t>
  </si>
  <si>
    <t>https://www.google.com/aclk?sa=L&amp;ai=DChcSEwj40sXbxqP2AhXJUHIKHeMMBeYYABADGgJxdQ&amp;sig=AOD64_0vbPwOd4H-EL9KXScNpipCrxNjxQ&amp;ctype=5&amp;ved=0ahUKEwj_r8HbxqP2AhWlneAKHRbkDJYQ2ikIFw&amp;adurl=</t>
  </si>
  <si>
    <t>https://www.google.com/aclk?sa=L&amp;ai=DChcSEwj40sXbxqP2AhXJUHIKHeMMBeYYABAFGgJxdQ&amp;sig=AOD64_23Im622ZYF4y2WtV-7wAqiDveMaQ&amp;ctype=5&amp;ved=0ahUKEwj_r8HbxqP2AhWlneAKHRbkDJYQ2ikIGQ&amp;adurl=</t>
  </si>
  <si>
    <t>Black Crows Orb Freebird Skis 179</t>
  </si>
  <si>
    <t>https://www.google.com/url?url=https://cripplecreekbc.com/products/black-crow-orb-free%3Fvariant%3D30270671814789%26currency%3DUSD%26utm_medium%3Dproduct_sync%26utm_source%3Dgoogle%26utm_content%3Dsag_organic%26utm_campaign%3Dsag_organic&amp;rct=j&amp;q=&amp;esrc=s&amp;sa=U&amp;ved=0ahUKEwigkOvaxqP2AhUqZN8KHQQRB_YQ2SkIVQ&amp;usg=AOvVaw1XFV5B_YhJD6mbI6Bs5dg0</t>
  </si>
  <si>
    <t>Black Crows Serpo RT Skis W Salomon E Z12 GW Bindings 168cm 2022</t>
  </si>
  <si>
    <t>https://www.google.com/url?url=https://www.powder7.com/Black-Crows-Serpo-RT-Skis-168cm-New-2022/for-sale%3Futm_source%3Dfeed%26utm_medium%3Dfree&amp;rct=j&amp;q=&amp;esrc=s&amp;sa=U&amp;ved=0ahUKEwjzltaPxqP2AhUETN8KHYRZDiMQsDwIVg&amp;usg=AOvVaw3ththqo9enR-NGMdYajEFu</t>
  </si>
  <si>
    <t>2022 Black Crows Serpo Skis w/Tyrolia Attack2 14 GW Bindings - 168| Ski Essentials</t>
  </si>
  <si>
    <t>https://www.google.com/url?url=https://www.skiessentials.com/2022-black-crows-serpo-skis-w-tyrolia-attack2-14-gw-bindings.html&amp;rct=j&amp;q=&amp;esrc=s&amp;sa=U&amp;ved=0ahUKEwjzltaPxqP2AhUETN8KHYRZDiMQsDwIWQ&amp;usg=AOvVaw0akpH_aDdkMi4upHuHLb78</t>
  </si>
  <si>
    <t>Black Crows Serpo Skis 2022</t>
  </si>
  <si>
    <t>U.S. Outdoor</t>
  </si>
  <si>
    <t>https://www.google.com/url?q=https://www.usoutdoor.com/black-crows/black-crows-serpo-skis/&amp;sa=U&amp;ved=0ahUKEwjv2Mb6xKP2AhVRnOAKHURCBM8Q2ykIHg&amp;usg=AOvVaw1prhSqP1McnycNWC7r02xk</t>
  </si>
  <si>
    <t>Black Crows Serpo RT Skis w Salomon E Z12 GW Bindings 174cm 2022</t>
  </si>
  <si>
    <t>https://www.google.com/aclk?sa=L&amp;ai=DChcSEwikppX6xKP2AhWGnrMKHWy9DBYYABAHGgJxbg&amp;sig=AOD64_3bYUONTUSopkTRjklY992tK2Zijg&amp;ctype=5&amp;ved=0ahUKEwix25D6xKP2AhUBU98KHRciB3AQ2CkIbw&amp;adurl=</t>
  </si>
  <si>
    <t>https://www.google.com/url?q=https://www.absolute-snow.co.uk/V/Black_Crows_Serpo_Ski_Only_Skis_174cm_WhiteBlue_2022-(316663)%3Fcurr%3DUSD%26deliverycountry%3DUSA&amp;sa=U&amp;ved=0ahUKEwjv2Mb6xKP2AhVRnOAKHURCBM8Q2ykIIA&amp;usg=AOvVaw2_xqnr8dT-AWL5uksrtnY0</t>
  </si>
  <si>
    <t>https://www.google.com/url?q=https://www.ebay.com/itm/203776926733%3Fchn%3Dps%26mkevt%3D1%26mkcid%3D28%26var%3D504213183538&amp;sa=U&amp;ved=0ahUKEwipvuSyxKP2AhWETN8KHTcVDjUQ2ykIGg&amp;usg=AOvVaw2IPogE6ynfD4dc6RAvE8zg</t>
  </si>
  <si>
    <t>Black Crows Serpo RT Skis W Salomon E Z12 GW Bindings 180cm 2022</t>
  </si>
  <si>
    <t>https://www.google.com/url?url=https://www.powder7.com/Black-Crows-Serpo-RT-Skis-180cm-New-2022/for-sale%3Futm_source%3Dfeed%26utm_medium%3Dfree&amp;rct=j&amp;q=&amp;esrc=s&amp;sa=U&amp;ved=0ahUKEwjTvK6yxKP2AhVFmeAKHfnMD2kQsDwIVQ&amp;usg=AOvVaw3ICqC09SpeNFMo5F79UFxY</t>
  </si>
  <si>
    <t>https://www.google.com/url?q=https://www.absolute-snow.co.uk/V/Black_Crows_Serpo_Ski_Only_Skis_180cm_WhiteBlue_2022-(321040)%3Fcurr%3DUSD%26deliverycountry%3DUSA&amp;sa=U&amp;ved=0ahUKEwipvuSyxKP2AhWETN8KHTcVDjUQ2ykIHg&amp;usg=AOvVaw369NnvMhWND3nA2xB-DMMa</t>
  </si>
  <si>
    <t>Black Crows Serpo Skis</t>
  </si>
  <si>
    <t>https://www.google.com/url?url=https://www.colesport.com/black-crows-serpo-skis/%3Fsku%3D254714&amp;rct=j&amp;q=&amp;esrc=s&amp;sa=U&amp;ved=0ahUKEwiq6pzKxKP2AhURZd8KHbs8DQ4Q2SkITA&amp;usg=AOvVaw0sd6a46cg-VZZk7kULEol-</t>
  </si>
  <si>
    <t>2022 Black Crows Serpo Skis w/Tyrolia Attack2 14 GW Bindings - 186| Ski Essentials</t>
  </si>
  <si>
    <t>https://www.google.com/url?url=https://www.skiessentials.com/2022-black-crows-serpo-skis-w-tyrolia-attack2-14-gw-bindings.html&amp;rct=j&amp;q=&amp;esrc=s&amp;sa=U&amp;ved=0ahUKEwiq6pzKxKP2AhURZd8KHbs8DQ4QsDwISA&amp;usg=AOvVaw3ovD41S5vi-qlm9jMBSY92</t>
  </si>
  <si>
    <t>Black Diamond Impulse 104 Skis Â· 2022 Â· 165 cm</t>
  </si>
  <si>
    <t>https://www.google.com/url?url=https://www.snowcountry.eu/black-diamond-impulse-104.html%3Fartikel_maat%3D65294%26country%3DUS&amp;rct=j&amp;q=&amp;esrc=s&amp;sa=U&amp;ved=0ahUKEwj7ot6TxaP2AhXmUt8KHX32A4IQsDwITg&amp;usg=AOvVaw0ueKrC0vJ3lqlz_sGl2VPq</t>
  </si>
  <si>
    <t>https://www.google.com/url?q=https://www.snowcountry.eu/black-diamond-impulse-104.html%3Fartikel_maat%3D65294%26country%3DUS&amp;sa=U&amp;ved=0ahUKEwj-5ZqUxaP2AhXpYN8KHfg_CqgQ2ykIFw&amp;usg=AOvVaw3I5P1wWFoWNIilg2Sv7fZV</t>
  </si>
  <si>
    <t>Bobleisure</t>
  </si>
  <si>
    <t>https://www.google.com/url?q=https://www.bobleisure.com/black-diamond-impulse-104-skis%3Fnumber%3D65-793661495383&amp;sa=U&amp;ved=0ahUKEwj-5ZqUxaP2AhXpYN8KHfg_CqgQ2ykIGQ&amp;usg=AOvVaw2APXlb22aUpuBtyhj0upl9</t>
  </si>
  <si>
    <t>Black Diamond Impulse 104 Skis</t>
  </si>
  <si>
    <t>https://www.google.com/url?url=https://www.telemark-pyrenees.com/ski/black-diamond-impulse-104-ski-2022%3Fcurrency%3DUSD%26tax%3Dex_vat%26country%3DUS%26var%3D73385&amp;rct=j&amp;q=&amp;esrc=s&amp;sa=U&amp;ved=0ahUKEwim4vK1xaP2AhUliOAKHQIoCVcQsDwIMQ&amp;usg=AOvVaw2kbWhJ_q-2gkDpI2QKyTqP</t>
  </si>
  <si>
    <t>https://www.google.com/url?q=https://www.telemark-pyrenees.com/ski/black-diamond-impulse-104-ski-2022%3Fcurrency%3DUSD%26tax%3Dex_vat%26country%3DUS%26var%3D73385&amp;sa=U&amp;ved=0ahUKEwj1jqC2xaP2AhUqnuAKHXkNDH4Q2ykIFw&amp;usg=AOvVaw1myQ3HbvT9Pv1XkN-8bYva</t>
  </si>
  <si>
    <t>https://www.google.com/url?q=https://www.snowcountry.eu/black-diamond-impulse-104.html%3Fartikel_maat%3D65330%26country%3DUS&amp;sa=U&amp;ved=0ahUKEwj1jqC2xaP2AhUqnuAKHXkNDH4Q2ykIGQ&amp;usg=AOvVaw38hIuNGhDaR3T-c0Qr1YUk</t>
  </si>
  <si>
    <t>https://www.google.com/url?q=http://www.prfo.com/products/black-diamond-impulse-104-skis%3Fvariant%3D39583540281388%26dfw_tracker%3D35966-39583540281388&amp;sa=U&amp;ved=0ahUKEwjp-O2UxqP2AhXidN8KHfKsDAEQ2ykIHg&amp;usg=AOvVaw2jT3TdzGspFkuNw96r58yg</t>
  </si>
  <si>
    <t>https://www.google.com/url?url=https://www.evo.com/skis/black-diamond-impulse-104%3Fimage%3D200507/836805/clone.jpg&amp;rct=j&amp;q=&amp;esrc=s&amp;sa=U&amp;ved=0ahUKEwiCxrCUxqP2AhXoUt8KHXFyDQkQsDwIRA&amp;usg=AOvVaw3ieigP_FykRaPXvmYOiKJz</t>
  </si>
  <si>
    <t>https://www.google.com/url?q=https://www.evo.com/skis/black-diamond-impulse-104%3Fimage%3D200507/836805/clone.jpg&amp;sa=U&amp;ved=0ahUKEwjp-O2UxqP2AhXidN8KHfKsDAEQ2ykIGA&amp;usg=AOvVaw3jXCJVhTZv_nCZZLWKlIGK</t>
  </si>
  <si>
    <t>Black Diamond Impulse 104 Skis Â· 2022 Â· 186 cm</t>
  </si>
  <si>
    <t>https://www.google.com/url?url=https://www.telemark-pyrenees.com/ski/black-diamond-impulse-104-ski-2022%3Fcurrency%3DUSD%26tax%3Dex_vat%26country%3DUS%26var%3D73387&amp;rct=j&amp;q=&amp;esrc=s&amp;sa=U&amp;ved=0ahUKEwj05q_axaP2AhUFTN8KHZ--ARwQsDwISw&amp;usg=AOvVaw2aZwJbLizps3ZCecHrEk_l</t>
  </si>
  <si>
    <t>https://www.google.com/url?q=https://www.telemark-pyrenees.com/ski/black-diamond-impulse-104-ski-2022%3Fcurrency%3DUSD%26tax%3Dex_vat%26country%3DUS%26var%3D73387&amp;sa=U&amp;ved=0ahUKEwi-5vjaxaP2AhVwhOAKHcKcBeMQ2ykIGA&amp;usg=AOvVaw3cOF24mZxGEtC8kckrBb7s</t>
  </si>
  <si>
    <t>https://www.google.com/url?q=http://www.prfo.com/products/black-diamond-impulse-104-skis%3Fvariant%3D39583540314156%26dfw_tracker%3D35966-39583540314156&amp;sa=U&amp;ved=0ahUKEwi-5vjaxaP2AhVwhOAKHcKcBeMQ2ykIHA&amp;usg=AOvVaw1292VsVG-0hqeS925miKZ2</t>
  </si>
  <si>
    <t>Black Diamond Impulse 98 Skis</t>
  </si>
  <si>
    <t>Black Diamond Equipment - US</t>
  </si>
  <si>
    <t>https://www.google.com/url?url=https://www.blackdiamondequipment.com/product/impulse-98-skis/%3Fsku%3DBD11513500001611%26utm_source%3Dgoogle%26utm_medium%3Dorganic%26utm_campaign%3Dsurfaces&amp;rct=j&amp;q=&amp;esrc=s&amp;sa=U&amp;ved=0ahUKEwja8IXKxaP2AhVFUt8KHeG6Cw8QsDwIRQ&amp;usg=AOvVaw2gQ1q2aI4U1vBoyIh4kXTN</t>
  </si>
  <si>
    <t>https://www.google.com/url?url=https://www.blackdiamondequipment.com/product/impulse-98-skis/%3Fsku%3DBD11513500001751%26utm_source%3Dgoogle%26utm_medium%3Dorganic%26utm_campaign%3Dsurfaces&amp;rct=j&amp;q=&amp;esrc=s&amp;sa=U&amp;ved=0ahUKEwjZl73gxKP2AhUPmeAKHYFnACMQsDwIPQ&amp;usg=AOvVaw23xwNCVpRYpFt-mhK-fNBI</t>
  </si>
  <si>
    <t>https://www.google.com/url?q=https://www.blackdiamondequipment.com/product/impulse-98-skis/%3Fsku%3DBD11513500001751%26utm_source%3Dgoogle%26utm_medium%3Dorganic%26utm_campaign%3Dsurfaces&amp;sa=U&amp;ved=0ahUKEwia9PbgxKP2AhWkg-AKHQ6MAqcQ2ykIGA&amp;usg=AOvVaw33B5vS6fpONtgN6-eEOmtt</t>
  </si>
  <si>
    <t>https://www.google.com/url?q=https://www.curated.com/products/4252068/black-diamond-impulse-98-skis-175-cm%3Fc_source%3Dgoogle-shopping&amp;sa=U&amp;ved=0ahUKEwia9PbgxKP2AhWkg-AKHQ6MAqcQ2ykIGg&amp;usg=AOvVaw1hlyYX7U3_i7UwEXd80Adb</t>
  </si>
  <si>
    <t>https://www.google.com/url?url=http://www.prfo.com/products/black-diamond-impulse-98-skis%3Fvariant%3D39583540477996%26dfw_tracker%3D35966-39583540477996&amp;rct=j&amp;q=&amp;esrc=s&amp;sa=U&amp;ved=0ahUKEwjf1oavxKP2AhUiTt8KHcm5BiIQsDwINQ&amp;usg=AOvVaw0IH9rRLUhyMmC3hifv7Vzi</t>
  </si>
  <si>
    <t>Black Diamond Impulse 98 NO COLOR / 182</t>
  </si>
  <si>
    <t>Neptune Mountaineering</t>
  </si>
  <si>
    <t>https://www.google.com/url?url=https://neptunemountaineering.com/products/impulse-98-skis%3Fvariant%3D39587265740935%26currency%3DUSD%26utm_medium%3Dproduct_sync%26utm_source%3Dgoogle%26utm_content%3Dsag_organic%26utm_campaign%3Dsag_organic&amp;rct=j&amp;q=&amp;esrc=s&amp;sa=U&amp;ved=0ahUKEwjf1oavxKP2AhUiTt8KHcm5BiIQ2SkIOQ&amp;usg=AOvVaw2XJYA82U_CL12Pj8ud8rXu</t>
  </si>
  <si>
    <t>Blizzard Black Pearl 82 2021</t>
  </si>
  <si>
    <t>https://www.google.com/url?url=https://www.powder7.com/Blizzard-Black-Pearl-82-Skis-145cm-New-Flat-2021/for-sale%3Futm_source%3Dfeed%26utm_medium%3Dfree&amp;rct=j&amp;q=&amp;esrc=s&amp;sa=U&amp;ved=0ahUKEwi_8YDM0KP2AhVZlWoFHTwnBuIQsDwIYg&amp;usg=AOvVaw0mQ-Iz4OzojXUMDY7dtybH</t>
  </si>
  <si>
    <t>https://www.google.com/url?q=https://www.powder7.com/Blizzard-Black-Pearl-82-Skis-145cm-New-Flat-2021/for-sale%3Futm_source%3Dfeed%26utm_medium%3Dfree&amp;sa=U&amp;ved=0ahUKEwjnpbHM0KP2AhWVl2oFHdlqAIMQ2ykIGA&amp;usg=AOvVaw336abiMT8jXubwLOSTi6Sh</t>
  </si>
  <si>
    <t>https://www.google.com/url?q=https://www.eskimoshop.com/blizzard-black-pearl-82-2021%3Futm_source%3Dgoogle_shopping%26153%3D192%26aid%3D2059&amp;sa=U&amp;ved=0ahUKEwjnpbHM0KP2AhWVl2oFHdlqAIMQ2ykIGg&amp;usg=AOvVaw0wT549aA3F-_1tffL2ViqW</t>
  </si>
  <si>
    <t>https://www.google.com/url?url=https://www.powder7.com/Blizzard-Black-Pearl-82-Skis-152cm-New-Flat-2021/for-sale%3Futm_source%3Dfeed%26utm_medium%3Dfree&amp;rct=j&amp;q=&amp;esrc=s&amp;sa=U&amp;ved=0ahUKEwi7k-iH0KP2AhVek2oFHYmADVQQsDwIag&amp;usg=AOvVaw2vQqlpGtDTqP6D3DCGYRf1</t>
  </si>
  <si>
    <t>https://www.google.com/url?q=https://www.powder7.com/Blizzard-Black-Pearl-82-Skis-152cm-New-Flat-2021/for-sale%3Futm_source%3Dfeed%26utm_medium%3Dfree&amp;sa=U&amp;ved=0ahUKEwiDx5yI0KP2AhW9mGoFHVFIDZkQ2ykIGA&amp;usg=AOvVaw3j0ScpPoI9RCYKMJoOFVqY</t>
  </si>
  <si>
    <t>Blizzard Black Pearl 82 SP Women's Skis w Marker TPC 10 GW Demo Bindings Used Demo</t>
  </si>
  <si>
    <t>$499.99 used</t>
  </si>
  <si>
    <t>https://www.google.com/url?url=https://www.powder7.com/Blizzard-Black-Pearl-82-SP-Skis-152cm-Used-2021/for-sale%3Futm_source%3Dfeed%26utm_medium%3Dfree&amp;rct=j&amp;q=&amp;esrc=s&amp;sa=U&amp;ved=0ahUKEwi7k-iH0KP2AhVek2oFHYmADVQQ2SkIcQ&amp;usg=AOvVaw3tCt0va8Szvwx52AASsQKi</t>
  </si>
  <si>
    <t>Blizzard Black Pearl 82 Ski - 2021 - Women's</t>
  </si>
  <si>
    <t>https://www.google.com/url?url=https://www.powder7.com/Blizzard-Black-Pearl-82-Skis-159cm-New-Flat-2021/for-sale%3Futm_source%3Dfeed%26utm_medium%3Dfree&amp;rct=j&amp;q=&amp;esrc=s&amp;sa=U&amp;ved=0ahUKEwjFx7mMxqP2AhUoiOAKHXa1CY8QsDwIcQ&amp;usg=AOvVaw0wTqD0XmWOnbVSpseKCYUp</t>
  </si>
  <si>
    <t>https://www.google.com/url?q=https://www.powder7.com/Blizzard-Black-Pearl-82-Skis-159cm-New-Flat-2021/for-sale%3Futm_source%3Dfeed%26utm_medium%3Dfree&amp;sa=U&amp;ved=0ahUKEwia1fOMxqP2AhVmT98KHd0GDm4Q2ykIGA&amp;usg=AOvVaw3o6aFc7uCF0c-je9ja3p0B</t>
  </si>
  <si>
    <t>eBay - proskiguy</t>
  </si>
  <si>
    <t>https://www.google.com/url?q=https://www.ebay.com/itm/363589631723%3Fchn%3Dps%26mkevt%3D1%26mkcid%3D28&amp;sa=U&amp;ved=0ahUKEwia1fOMxqP2AhVmT98KHd0GDm4Q2ykIGg&amp;usg=AOvVaw3ntutsytb2FhKQFL2t2Aim</t>
  </si>
  <si>
    <t>Blizzard Black Pearl 82 19/20</t>
  </si>
  <si>
    <t>https://www.google.com/url?url=https://www.ebay.com/itm/401843402617%3Fchn%3Dps%26mkevt%3D1%26mkcid%3D28%26var%3D673377095017&amp;rct=j&amp;q=&amp;esrc=s&amp;sa=U&amp;ved=0ahUKEwislIKBxqP2AhXJmuAKHZozCmYQsDwIlAE&amp;usg=AOvVaw3BcdVknUf3cGHqz657weVu</t>
  </si>
  <si>
    <t>Blizzard Black Pearl 82 Skis Â· Women's Â· 2021 Â· 166 cm</t>
  </si>
  <si>
    <t>https://www.google.com/url?url=https://www.skiessentials.com/2021-blizzard-black-pearl-82-women-s-skis.html&amp;rct=j&amp;q=&amp;esrc=s&amp;sa=U&amp;ved=0ahUKEwislIKBxqP2AhXJmuAKHZozCmYQsDwIkAE&amp;usg=AOvVaw0a-QvAr0xIFzvgCP67qr4U</t>
  </si>
  <si>
    <t>https://www.google.com/url?q=https://www.skiessentials.com/2021-blizzard-black-pearl-82-women-s-skis.html&amp;sa=U&amp;ved=0ahUKEwiH7cOBxqP2AhVsTt8KHUukCtoQ2ykIFw&amp;usg=AOvVaw21vfJb2jDg6RlsxhYbaaM0</t>
  </si>
  <si>
    <t>Blizzard Black Pearl 82 Skis</t>
  </si>
  <si>
    <t>Sierra</t>
  </si>
  <si>
    <t>https://www.google.com/url?url=http://www.sierra.com/2020-black-pearl-78-alpine-skis-for-women~p~39TFJ/%3Fkc%3DPCGOOGLES7%26utm_source%3DGoogle%26utm_medium%3DOrganicShopping%26utm_campaign%3DGoogleShopping%26utm_term%3D2020_Black_Pearl_78_Alpine_Skis_For_Women%26currency%3DUSD&amp;rct=j&amp;q=&amp;esrc=s&amp;sa=U&amp;ved=0ahUKEwja7oCyxqP2AhXtY98KHQZ_CsgQsDwIWw&amp;usg=AOvVaw03f1yBLsvfh6X5rewHnanW</t>
  </si>
  <si>
    <t>2019/20 Blizzard Black Pearl 82 SP + Tcx11 Demo 90 (173)</t>
  </si>
  <si>
    <t>https://www.google.com/url?url=https://www.evo.com/outlet/ski-packages/blizzard-black-pearl-82-sp-skis-tcx11-demo-bindings-womens%3Fimage%3D210830/851271/blizzard-black-pearl-82-sp-skis-tcx11-demo-bindings-women-s-2020-.jpg&amp;rct=j&amp;q=&amp;esrc=s&amp;sa=U&amp;ved=0ahUKEwja7oCyxqP2AhXtY98KHQZ_CsgQsDwIXw&amp;usg=AOvVaw2IpfNujGBQ1OPEMu-vLiUq</t>
  </si>
  <si>
    <t>2021 Blizzard Black Pearl 82</t>
  </si>
  <si>
    <t>eBay - larsonski</t>
  </si>
  <si>
    <t>https://www.google.com/url?url=https://www.ebay.com/itm/174746270012%3Fchn%3Dps%26mkevt%3D1%26mkcid%3D28%26var%3D473924498969&amp;rct=j&amp;q=&amp;esrc=s&amp;sa=U&amp;ved=0ahUKEwja7oCyxqP2AhXtY98KHQZ_CsgQ2SkIZg&amp;usg=AOvVaw0tBVTsiGRQ4y5wKgmokSBY</t>
  </si>
  <si>
    <t>Blizzard Black Pearl 88</t>
  </si>
  <si>
    <t>https://www.google.com/url?url=https://www.foxchapelskiandboard.com/black-pearl-88-womens-ski-2021-2022.html%3Fsource%3Dgooglebase&amp;rct=j&amp;q=&amp;esrc=s&amp;sa=U&amp;ved=0ahUKEwiH4LLA0KP2AhW-k2oFHdU-BiwQsDwITg&amp;usg=AOvVaw1yFH1mzmh-tGX2R4DTD7Oc</t>
  </si>
  <si>
    <t>https://www.google.com/url?q=https://www.foxchapelskiandboard.com/black-pearl-88-womens-ski-2021-2022.html%3Fsource%3Dgooglebase&amp;sa=U&amp;ved=0ahUKEwiS2-rA0KP2AhUZk2oFHWOUCIwQ2ykIGg&amp;usg=AOvVaw09scGEzUlQ0VYTGcvg8Lsh</t>
  </si>
  <si>
    <t>2022 Blizzard Black Pearl 88 ladies skis (SKI ONLY or with BINDINGS) 147</t>
  </si>
  <si>
    <t>https://www.google.com/url?url=https://proskiguy.myshopify.com/products/2021-blizzard-black-pearl-88-ladies-snow-skis-1%3Fvariant%3D33504569491544%26currency%3DUSD%26utm_medium%3Dproduct_sync%26utm_source%3Dgoogle%26utm_content%3Dsag_organic%26utm_campaign%3Dsag_organic&amp;rct=j&amp;q=&amp;esrc=s&amp;sa=U&amp;ved=0ahUKEwiH4LLA0KP2AhW-k2oFHdU-BiwQ2SkIVQ&amp;usg=AOvVaw2gqm7m3dZHURiSlGZiaxcd</t>
  </si>
  <si>
    <t>Blizzard Black Pearl 88 Women's Skis</t>
  </si>
  <si>
    <t>https://www.google.com/url?q=https://alpineshopvt.com/blizzard-black-pearl-88-2021/%3Fsku%3D27582&amp;sa=U&amp;ved=0ahUKEwjGodXRz6P2AhVkmWoFHY1zAFUQ2ykIGg&amp;usg=AOvVaw0BsnW8AjzvUxgz0rv6Yx_G</t>
  </si>
  <si>
    <t>2022 Blizzard Black Pearl 88 ladies skis (SKI ONLY or with BINDINGS) 153</t>
  </si>
  <si>
    <t>https://www.google.com/url?url=https://proskiguy.myshopify.com/products/2021-blizzard-black-pearl-88-ladies-snow-skis-1%3Fvariant%3D33504950812760%26currency%3DUSD%26utm_medium%3Dproduct_sync%26utm_source%3Dgoogle%26utm_content%3Dsag_organic%26utm_campaign%3Dsag_organic&amp;rct=j&amp;q=&amp;esrc=s&amp;sa=U&amp;ved=0ahUKEwihoILRz6P2AhUUkWoFHbXPCwwQ2SkIaw&amp;usg=AOvVaw3L_-VUZhWg-67wmT035l6A</t>
  </si>
  <si>
    <t>https://www.google.com/url?url=https://www.evo.com/skis/blizzard-black-pearl-88-womens%3Fimage%3D176883/722687/blizzard-black-pearl-88-skis-women-s-.jpg&amp;rct=j&amp;q=&amp;esrc=s&amp;sa=U&amp;ved=0ahUKEwihoILRz6P2AhUUkWoFHbXPCwwQsDwIZA&amp;usg=AOvVaw0vH7akBt-O3uDvIewgBPfX</t>
  </si>
  <si>
    <t>Blizzard Black Pearl 88 21/22</t>
  </si>
  <si>
    <t>https://www.google.com/url?url=https://www.telemark-pyrenees.com/ski/blizzard-black-pearl-88-ski-2022%3Fcurrency%3DUSD%26tax%3Dex_vat%26country%3DUS%26var%3D67900&amp;rct=j&amp;q=&amp;esrc=s&amp;sa=U&amp;ved=0ahUKEwibqcrTxqP2AhXict8KHTzWBHkQsDwIRg&amp;usg=AOvVaw1Gch672YxsZheGLv7CTbtD</t>
  </si>
  <si>
    <t>https://www.google.com/url?q=https://www.telemark-pyrenees.com/ski/blizzard-black-pearl-88-ski-2022%3Fcurrency%3DUSD%26tax%3Dex_vat%26country%3DUS%26var%3D67900&amp;sa=U&amp;ved=0ahUKEwiG0YXUxqP2AhWMZd8KHVFkDCgQ2ykIFw&amp;usg=AOvVaw0pmsSXwIFEm8hxyBIj3s27</t>
  </si>
  <si>
    <t>https://www.google.com/url?q=https://www.snowcountry.eu/blizzard-black-pearl-88-2717.html%3Fartikel_maat%3D65252%26country%3DUS&amp;sa=U&amp;ved=0ahUKEwiG0YXUxqP2AhWMZd8KHVFkDCgQ2ykIGQ&amp;usg=AOvVaw1Wla6m3-emLvOI6xBYpj73</t>
  </si>
  <si>
    <t>https://www.google.com/url?url=https://www.snowcountry.eu/blizzard-black-pearl-88-20-21-9483.html%3Fartikel_maat%3D65294%26country%3DUS&amp;rct=j&amp;q=&amp;esrc=s&amp;sa=U&amp;ved=0ahUKEwjXtv2VxaP2AhVsUt8KHZOIC9QQsDwIYA&amp;usg=AOvVaw2ZyOYnP2KANlckG2EHjudV</t>
  </si>
  <si>
    <t>https://www.google.com/url?q=https://www.snowcountry.eu/blizzard-black-pearl-88-20-21-9483.html%3Fartikel_maat%3D65294%26country%3DUS&amp;sa=U&amp;ved=0ahUKEwiF28WWxaP2AhVMTd8KHYOjCTQQ2ykIFw&amp;usg=AOvVaw3ZeIWdbhmRVsCyyGPunUWq</t>
  </si>
  <si>
    <t>https://www.google.com/url?q=https://sporteque.ca/en/alpine-ski/13729-blizzard-black-pearl-88-flat-blue.html&amp;sa=U&amp;ved=0ahUKEwiF28WWxaP2AhVMTd8KHYOjCTQQ2ykIGw&amp;usg=AOvVaw2JIPOldpDKiTupxV34qwe0</t>
  </si>
  <si>
    <t>https://www.google.com/url?url=https://www.snowcountry.eu/blizzard-black-pearl-88-2717.html%3Fartikel_maat%3D65327%26country%3DUS&amp;rct=j&amp;q=&amp;esrc=s&amp;sa=U&amp;ved=0ahUKEwjwnaO_xaP2AhWsV98KHbZ5Bc8QsDwIVw&amp;usg=AOvVaw0ZWdd3mWjZ14YUcTKI6H11</t>
  </si>
  <si>
    <t>Blizzard Black Pearl 88 - Winter 2021/2022 171</t>
  </si>
  <si>
    <t>https://www.google.com/url?url=https://www.equipesport.com/products/blk-pearl-90%3Fvariant%3D39301831557217%26currency%3DUSD%26utm_medium%3Dproduct_sync%26utm_source%3Dgoogle%26utm_content%3Dsag_organic%26utm_campaign%3Dsag_organic&amp;rct=j&amp;q=&amp;esrc=s&amp;sa=U&amp;ved=0ahUKEwjwnaO_xaP2AhWsV98KHbZ5Bc8Q2SkIXg&amp;usg=AOvVaw18UEGTzJ4WLc0RpNPgl-Mq</t>
  </si>
  <si>
    <t>'22 Blizzard Black Pearl 88 Skis 171cm</t>
  </si>
  <si>
    <t>https://www.google.com/url?url=https://www.untracked.com/p7119c18b119lr-Froogle-22_blizzard_black_pearl_88_womens_all_mountain_freeride_skis.html%23chsku722077&amp;rct=j&amp;q=&amp;esrc=s&amp;sa=U&amp;ved=0ahUKEwjwnaO_xaP2AhWsV98KHbZ5Bc8Q2SkIWw&amp;usg=AOvVaw35muZSwqx9GHON4hhSYBy5</t>
  </si>
  <si>
    <t>Blizzard Black Pearl 88 Skis Â· Women's Â· 177 cm</t>
  </si>
  <si>
    <t>https://www.google.com/url?q=https://www.skiessentials.com/2022-blizzard-black-pearl-88-women-s-skis.html&amp;sa=U&amp;ved=0ahUKEwiGwtW5z6P2AhXpmGoFHcAyDyIQ2ykIFw&amp;usg=AOvVaw1NQ-1jB1PafX0f8U24W1Z7</t>
  </si>
  <si>
    <t>https://www.google.com/url?url=https://www.evo.com/skis/blizzard-black-pearl-88-womens%3Fimage%3D176883/722687/blizzard-black-pearl-88-skis-women-s-.jpg&amp;rct=j&amp;q=&amp;esrc=s&amp;sa=U&amp;ved=0ahUKEwjXv6G5z6P2AhVQkmoFHSr6BywQsDwIZA&amp;usg=AOvVaw159fDSZc0yQtA1AeAMkhIc</t>
  </si>
  <si>
    <t>https://www.google.com/url?q=https://www.evo.com/skis/blizzard-black-pearl-88-womens%3Fimage%3D176883/722687/blizzard-black-pearl-88-skis-women-s-.jpg&amp;sa=U&amp;ved=0ahUKEwiGwtW5z6P2AhXpmGoFHcAyDyIQ2ykIGQ&amp;usg=AOvVaw1WW7DHYNHrqHuu1ai9SWRC</t>
  </si>
  <si>
    <t>Blizzard Black Pearl 97 21/22</t>
  </si>
  <si>
    <t>https://www.google.com/url?url=https://www.snowcountry.eu/blizzard-black-pearl-97-20-21.html%3Fartikel_maat%3D65217%26country%3DUS&amp;rct=j&amp;q=&amp;esrc=s&amp;sa=U&amp;ved=0ahUKEwjWnunMz6P2AhXrl2oFHXFXDD0QsDwIaw&amp;usg=AOvVaw0IwqXTFTgwA3iH7MZfq7Qs</t>
  </si>
  <si>
    <t>2022 Blizzard Black Pearl 97 153</t>
  </si>
  <si>
    <t>Ski Town All-Stars</t>
  </si>
  <si>
    <t>https://www.google.com/url?url=https://skitownallstars.com/products/2022-blizzard-black-pearl-97-womens-skis%3Fvariant%3D39287837720710%26currency%3DUSD%26utm_medium%3Dproduct_sync%26utm_source%3Dgoogle%26utm_content%3Dsag_organic%26utm_campaign%3Dsag_organic&amp;rct=j&amp;q=&amp;esrc=s&amp;sa=U&amp;ved=0ahUKEwjWnunMz6P2AhXrl2oFHXFXDD0Q2SkIcg&amp;usg=AOvVaw0OfY47qFgW4JJjHwgdQzPi</t>
  </si>
  <si>
    <t>2022 Blizzard Black Pearl 97 ladies snow skis 153</t>
  </si>
  <si>
    <t>https://www.google.com/url?url=https://proskiguy.myshopify.com/products/2022-blizzard-black-pearl-98-ladies-snow-skis%3Fvariant%3D39329882341464%26currency%3DUSD%26utm_medium%3Dproduct_sync%26utm_source%3Dgoogle%26utm_content%3Dsag_organic%26utm_campaign%3Dsag_organic&amp;rct=j&amp;q=&amp;esrc=s&amp;sa=U&amp;ved=0ahUKEwjWnunMz6P2AhXrl2oFHXFXDD0Q2SkIdQ&amp;usg=AOvVaw3daYgH6L0f81rCaGjQ-xxp</t>
  </si>
  <si>
    <t>https://www.google.com/url?url=https://www.snowcountry.eu/blizzard-black-pearl-97-20-21.html%3Fartikel_maat%3D65252%26country%3DUS&amp;rct=j&amp;q=&amp;esrc=s&amp;sa=U&amp;ved=0ahUKEwi5oKSPxqP2AhVunuAKHS-PDmkQsDwIeg&amp;usg=AOvVaw0X-5T2jMFUub3_4O6Bowep</t>
  </si>
  <si>
    <t>2022 Blizzard Black Pearl 97 159</t>
  </si>
  <si>
    <t>https://www.google.com/url?url=https://skitownallstars.com/products/2022-blizzard-black-pearl-97-womens-skis%3Fvariant%3D39287837753478%26currency%3DUSD%26utm_medium%3Dproduct_sync%26utm_source%3Dgoogle%26utm_content%3Dsag_organic%26utm_campaign%3Dsag_organic&amp;rct=j&amp;q=&amp;esrc=s&amp;sa=U&amp;ved=0ahUKEwi5oKSPxqP2AhVunuAKHS-PDmkQ2SkIgQE&amp;usg=AOvVaw2lvsbfm8QspiBqwLxZYtca</t>
  </si>
  <si>
    <t>2022 Blizzard Black Pearl 97 ladies snow skis 159</t>
  </si>
  <si>
    <t>https://www.google.com/url?url=https://proskiguy.myshopify.com/products/2022-blizzard-black-pearl-98-ladies-snow-skis%3Fvariant%3D39329882374232%26currency%3DUSD%26utm_medium%3Dproduct_sync%26utm_source%3Dgoogle%26utm_content%3Dsag_organic%26utm_campaign%3Dsag_organic&amp;rct=j&amp;q=&amp;esrc=s&amp;sa=U&amp;ved=0ahUKEwi5oKSPxqP2AhVunuAKHS-PDmkQ2SkIhAE&amp;usg=AOvVaw1_xNSUOxkbYEw3yBngP4k8</t>
  </si>
  <si>
    <t>https://www.google.com/url?url=https://www.snowcountry.eu/blizzard-black-pearl-97-20-21.html%3Fartikel_maat%3D65294%26country%3DUS&amp;rct=j&amp;q=&amp;esrc=s&amp;sa=U&amp;ved=0ahUKEwja_tP1xKP2AhVkmeAKHXs9DJwQsDwIfA&amp;usg=AOvVaw3NHwCB1h3w0J_7l5PBBikP</t>
  </si>
  <si>
    <t>2022 Blizzard Black Pearl 97 165</t>
  </si>
  <si>
    <t>https://www.google.com/url?url=https://skitownallstars.com/products/2022-blizzard-black-pearl-97-womens-skis%3Fvariant%3D39287837786246%26currency%3DUSD%26utm_medium%3Dproduct_sync%26utm_source%3Dgoogle%26utm_content%3Dsag_organic%26utm_campaign%3Dsag_organic&amp;rct=j&amp;q=&amp;esrc=s&amp;sa=U&amp;ved=0ahUKEwja_tP1xKP2AhVkmeAKHXs9DJwQ2SkIhwE&amp;usg=AOvVaw3SKIx_dc33IwEWceK70WhB</t>
  </si>
  <si>
    <t>'22 Blizzard Black Pearl 97 Skis 165cm</t>
  </si>
  <si>
    <t>https://www.google.com/url?url=https://www.untracked.com/p7118c18b119lr-Froogle-22_blizzard_black_pearl_97_womens_all_mountain_freeride_skis.html%23chsku721895&amp;rct=j&amp;q=&amp;esrc=s&amp;sa=U&amp;ved=0ahUKEwja_tP1xKP2AhVkmeAKHXs9DJwQ2SkIhAE&amp;usg=AOvVaw3J7zMQQPf4yIb9yIz9tGr_</t>
  </si>
  <si>
    <t>https://www.google.com/url?url=https://www.snowcountry.eu/blizzard-black-pearl-97-20-21.html%3Fartikel_maat%3D65327%26country%3DUS&amp;rct=j&amp;q=&amp;esrc=s&amp;sa=U&amp;ved=0ahUKEwjz-KfXxaP2AhWtmOAKHVi-BpcQsDwIXQ&amp;usg=AOvVaw1QecJ6My0WRVC5428FAKI7</t>
  </si>
  <si>
    <t>2022 Blizzard Black Pearl 97 171</t>
  </si>
  <si>
    <t>https://www.google.com/url?url=https://skitownallstars.com/products/2022-blizzard-black-pearl-97-womens-skis%3Fvariant%3D39287837819014%26currency%3DUSD%26utm_medium%3Dproduct_sync%26utm_source%3Dgoogle%26utm_content%3Dsag_organic%26utm_campaign%3Dsag_organic&amp;rct=j&amp;q=&amp;esrc=s&amp;sa=U&amp;ved=0ahUKEwjz-KfXxaP2AhWtmOAKHVi-BpcQ2SkIYQ&amp;usg=AOvVaw1zUMrakJy2Deccl8NVviUL</t>
  </si>
  <si>
    <t>Blizzard Black Pearl 97 Skis</t>
  </si>
  <si>
    <t>https://www.google.com/url?url=https://www.colesport.com/blizzard-black-pearl-97-skis/%3Fsku%3D251500&amp;rct=j&amp;q=&amp;esrc=s&amp;sa=U&amp;ved=0ahUKEwjz-KfXxaP2AhWtmOAKHVi-BpcQ2SkIZA&amp;usg=AOvVaw3xfb0OHt3YNz9QYiWY2YGa</t>
  </si>
  <si>
    <t>2022 Blizzard Bonafide 97 Demo Skis w/ Marker Griffon 13 ID Demo Bindings - 171| Ski Essentials</t>
  </si>
  <si>
    <t>https://www.google.com/url?url=https://www.skiessentials.com/2022-blizzard-bonafide-97-demo-skis-w-marker-griffon-13-id-demo-bindings.html%23size%3D22403&amp;rct=j&amp;q=&amp;esrc=s&amp;sa=U&amp;ved=0ahUKEwjwnqiG0KP2AhWWmGoFHWuXDNUQsDwIdw&amp;usg=AOvVaw22pwep94-z5KzZHE-YK-Iu</t>
  </si>
  <si>
    <t>Blizzard Bonafide 97</t>
  </si>
  <si>
    <t>https://www.google.com/url?url=https://www.skiessentials.com/2022-blizzard-bonafide-97-skis.html&amp;rct=j&amp;q=&amp;esrc=s&amp;sa=U&amp;ved=0ahUKEwjwnqiG0KP2AhWWmGoFHWuXDNUQsDwIbw&amp;usg=AOvVaw2gHjHHczzh_Q1jl4p5Oo1z</t>
  </si>
  <si>
    <t>https://www.google.com/url?q=https://www.skiessentials.com/2022-blizzard-bonafide-97-skis.html&amp;sa=U&amp;ved=0ahUKEwjI5NaG0KP2AhVgkmoFHb7NASwQ2ykIFw&amp;usg=AOvVaw0Bh0Xk2g5CObBGuWt_183J</t>
  </si>
  <si>
    <t>Blizzard Bonafide 97 21/22</t>
  </si>
  <si>
    <t>https://www.google.com/url?url=https://www.snowcountry.eu/blizzard-bonafide-97-19-20.html%3Fartikel_maat%3D65346%26country%3DUS&amp;rct=j&amp;q=&amp;esrc=s&amp;sa=U&amp;ved=0ahUKEwjBqoeM0aP2AhUIlGoFHS4YBPoQ2SkIbg&amp;usg=AOvVaw2Y4hJECsd3idYsS723gVat</t>
  </si>
  <si>
    <t>https://www.google.com/url?q=https://www.skiessentials.com/2022-blizzard-bonafide-97-skis.html&amp;sa=U&amp;ved=0ahUKEwi73rmM0aP2AhWxmmoFHaIRC1MQ2ykIFg&amp;usg=AOvVaw2V3wi8H7AVgX-7KSJ2mOAj</t>
  </si>
  <si>
    <t>'22 Blizzard Bonafide 97 Skis 177cm</t>
  </si>
  <si>
    <t>https://www.google.com/url?url=https://www.untracked.com/p7117c11b119lr-Froogle-22_blizzard_bonafide_97_all_mountain_freeride_skis.html%23chsku721738&amp;rct=j&amp;q=&amp;esrc=s&amp;sa=U&amp;ved=0ahUKEwjBqoeM0aP2AhUIlGoFHS4YBPoQ2SkIdQ&amp;usg=AOvVaw1vWw8WrDnfR5fffIlQsqdW</t>
  </si>
  <si>
    <t>2022 Blizzard Bonafide 97 Demo Skis w/ Marker Griffon 13 ID Demo Bindings - 183| Ski Essentials</t>
  </si>
  <si>
    <t>https://www.google.com/url?url=https://www.skiessentials.com/2022-blizzard-bonafide-97-demo-skis-w-marker-griffon-13-id-demo-bindings.html%23size%3D22403&amp;rct=j&amp;q=&amp;esrc=s&amp;sa=U&amp;ved=0ahUKEwim08-f0aP2AhXolWoFHWFVALAQsDwIYg&amp;usg=AOvVaw0rMGjJCN9GUgoMUYV90gt7</t>
  </si>
  <si>
    <t>https://www.google.com/url?q=https://www.skiessentials.com/2022-blizzard-bonafide-97-skis.html&amp;sa=U&amp;ved=0ahUKEwj18Paf0aP2AhWcl2oFHe1VBxoQ2ykIFg&amp;usg=AOvVaw3HyJtv8NNimNiLRLaw3nvq</t>
  </si>
  <si>
    <t>Blizzard Bonafide 97 Snow Skis 183cm (opt'l Bind Avail) 2021 (+poles</t>
  </si>
  <si>
    <t>https://www.google.com/url?url=https://www.ebay.com/itm/383872600923%3Fchn%3Dps%26mkevt%3D1%26mkcid%3D28&amp;rct=j&amp;q=&amp;esrc=s&amp;sa=U&amp;ved=0ahUKEwim08-f0aP2AhXolWoFHWFVALAQ2SkIag&amp;usg=AOvVaw2WnPGxfvnWC9wJg6b44YgN</t>
  </si>
  <si>
    <t>Blizzard Brahma 82 Skis 2020 (173)</t>
  </si>
  <si>
    <t>https://www.google.com/url?url=https://www.ldmountaincentre.com/ski-c26/equipment-c87/skis-c180/blizzard-brahma-82-173-p33054/s175396%3Fcid%3DGBP&amp;rct=j&amp;q=&amp;esrc=s&amp;sa=U&amp;ved=0ahUKEwj_5ZG10KP2AhUgmWoFHZn7AAYQsDwIXg&amp;usg=AOvVaw3o2Eb4pEASGk3nLEUMYiC7</t>
  </si>
  <si>
    <t>Blizzard Brahma 82 Flat Ski 2020-2021 | BLUE / 173</t>
  </si>
  <si>
    <t>https://www.google.com/url?url=https://www.skipro.com/products/brahma-82-flat-01w%3Fvariant%3D40935777861809&amp;rct=j&amp;q=&amp;esrc=s&amp;sa=U&amp;ved=0ahUKEwj_5ZG10KP2AhUgmWoFHZn7AAYQ2SkIZA&amp;usg=AOvVaw1alVgatYroZpdWulQ64jfB</t>
  </si>
  <si>
    <t>Blizzard Brahma 82 Skis</t>
  </si>
  <si>
    <t>https://www.google.com/url?q=https://www.usoutdoor.com/blizzard-skis/blizzard-brahma-82-skis/&amp;sa=U&amp;ved=0ahUKEwjkgLq10KP2AhU5nGoFHXBEDocQ2ykIHg&amp;usg=AOvVaw3iiMA8pwB_oOXfPHf_KfkJ</t>
  </si>
  <si>
    <t>2021 Blizzard Brahma 82</t>
  </si>
  <si>
    <t>https://www.google.com/url?url=https://www.ebay.com/itm/265137510441%3Fchn%3Dps%26mkevt%3D1%26mkcid%3D28%26var%3D565018238524&amp;rct=j&amp;q=&amp;esrc=s&amp;sa=U&amp;ved=0ahUKEwiVvrL-0KP2AhVIgGoFHcHmBqkQ2SkIiQE&amp;usg=AOvVaw0MceMFz6O0KjxDU7jnqlEj</t>
  </si>
  <si>
    <t>Blizzard Brahma 82 Flat Ski 2020-2021 | BLUE / 180</t>
  </si>
  <si>
    <t>https://www.google.com/url?url=https://www.skipro.com/products/brahma-82-flat-01w%3Fvariant%3D40935777894577&amp;rct=j&amp;q=&amp;esrc=s&amp;sa=U&amp;ved=0ahUKEwiVvrL-0KP2AhVIgGoFHcHmBqkQ2SkIgwE&amp;usg=AOvVaw3C6kIsuz0GDghsWmnCedgv</t>
  </si>
  <si>
    <t>2020 Blizzard Brahma 82 snow skis 180</t>
  </si>
  <si>
    <t>https://www.google.com/url?url=https://proskiguy.myshopify.com/products/copy-of-2020-blizzard-brahma-82-snow-skis%3Fvariant%3D31952979951704%26currency%3DUSD%26utm_medium%3Dproduct_sync%26utm_source%3Dgoogle%26utm_content%3Dsag_organic%26utm_campaign%3Dsag_organic&amp;rct=j&amp;q=&amp;esrc=s&amp;sa=U&amp;ved=0ahUKEwiVvrL-0KP2AhVIgGoFHcHmBqkQ2SkIhgE&amp;usg=AOvVaw12Fa5V6dELbbPEt_8kzk9f</t>
  </si>
  <si>
    <t>Blizzard Brahma 82 Flat Ski 2020-2021 | BLUE / 187</t>
  </si>
  <si>
    <t>https://www.google.com/url?url=https://www.skipro.com/products/brahma-82-flat-01w%3Fvariant%3D40935777927345&amp;rct=j&amp;q=&amp;esrc=s&amp;sa=U&amp;ved=0ahUKEwi446i40aP2AhU1gGoFHSuwDgUQ2SkISw&amp;usg=AOvVaw0YiR1KD0GqD7cc0SUZNWMD</t>
  </si>
  <si>
    <t>https://www.google.com/url?url=https://www.the-house.com/blb8mb173904zz-blizzard-skis%3Futm_source%3Dfroogle%26utm_medium%3Dppc%26utm_campaign%3Dshopcomparefeed&amp;rct=j&amp;q=&amp;esrc=s&amp;sa=U&amp;ved=0ahUKEwi446i40aP2AhU1gGoFHSuwDgUQsDwIPQ&amp;usg=AOvVaw3ClRgM5Bs4KdfWf2RcMQIN</t>
  </si>
  <si>
    <t>https://www.google.com/url?q=https://www.the-house.com/blb8mb173904zz-blizzard-skis%3Futm_source%3Dfroogle%26utm_medium%3Dppc%26utm_campaign%3Dshopcomparefeed&amp;sa=U&amp;ved=0ahUKEwj22dG40aP2AhXsnGoFHURdAqYQ2ykIGA&amp;usg=AOvVaw3kciUlUuBu9-3RU2JZIP_S</t>
  </si>
  <si>
    <t>Blizzard Brahma 88 21/22</t>
  </si>
  <si>
    <t>https://www.google.com/url?url=https://www.snowcountry.eu/blizzard-brahma-88-8892.html%3Fartikel_maat%3D65294%26country%3DUS&amp;rct=j&amp;q=&amp;esrc=s&amp;sa=U&amp;ved=0ahUKEwj08LeKxqP2AhUmZN8KHYspD7YQ2SkIQg&amp;usg=AOvVaw0zhEch7FvSJNUtM-WOQGZU</t>
  </si>
  <si>
    <t>Blizzard Brahma 88 Skis 2022</t>
  </si>
  <si>
    <t>https://www.google.com/aclk?sa=L&amp;ai=DChcSEwjtkPCKxqP2AhWNssgKHTVMB-sYABAFGgJxdQ&amp;sig=AOD64_0YK91NSzDd4mm3xtmqX11zXMmV_A&amp;ctype=5&amp;ved=0ahUKEwiRneyKxqP2AhXnmuAKHcMQCs8Q2ikIGQ&amp;adurl=</t>
  </si>
  <si>
    <t>https://www.google.com/url?url=https://www.powder7.com/Blizzard-Brahma-88-Skis-165cm-New-Flat-2022/for-sale%3Futm_source%3Dfeed%26utm_medium%3Dfree&amp;rct=j&amp;q=&amp;esrc=s&amp;sa=U&amp;ved=0ahUKEwj08LeKxqP2AhUmZN8KHYspD7YQsDwIPg&amp;usg=AOvVaw0_o8mArv3X5MLJnSv2qC7g</t>
  </si>
  <si>
    <t>Blizzard Brahma 88 Skis</t>
  </si>
  <si>
    <t>https://www.google.com/aclk?sa=L&amp;ai=DChcSEwj1hLWW0KP2AhWHF9QBHQtHACwYABAFGgJvYQ&amp;sig=AOD64_2BR7tdAkw76BWenNRz3op5N65tFA&amp;ctype=5&amp;ved=0ahUKEwj6qrCW0KP2AhU3mGoFHVDGCPAQ2ikIGQ&amp;adurl=</t>
  </si>
  <si>
    <t>'22 Blizzard Brahma 88 Skis 177cm</t>
  </si>
  <si>
    <t>https://www.google.com/url?url=https://www.untracked.com/p7453c92b119lr-Froogle-22_blizzard_brahma_88_skis_w_marker_squire_11_gw_bindings.html%23chsku776210&amp;rct=j&amp;q=&amp;esrc=s&amp;sa=U&amp;ved=0ahUKEwinuYGW0KP2AhVgkmoFHb7NASwQ2SkIcA&amp;usg=AOvVaw1ekOR1pRJpVMev3afdOqaF</t>
  </si>
  <si>
    <t>Blizzard Brahma 88 Ski Winter 2020/2021 177</t>
  </si>
  <si>
    <t>https://www.google.com/url?url=https://www.equipesport.com/products/brahma-89%3Fvariant%3D31948810977377%26currency%3DUSD%26utm_medium%3Dproduct_sync%26utm_source%3Dgoogle%26utm_content%3Dsag_organic%26utm_campaign%3Dsag_organic&amp;rct=j&amp;q=&amp;esrc=s&amp;sa=U&amp;ved=0ahUKEwinuYGW0KP2AhVgkmoFHb7NASwQ2SkIfA&amp;usg=AOvVaw2w8WwWU2fTqziu0vfIbHP0</t>
  </si>
  <si>
    <t>https://www.google.com/url?url=https://www.skiessentials.com/2022-blizzard-brahma-88-skis.html&amp;rct=j&amp;q=&amp;esrc=s&amp;sa=U&amp;ved=0ahUKEwjInOLz0KP2AhUOlmoFHbo-ASUQsDwIcQ&amp;usg=AOvVaw0DWB7Vt6rDOdVU85cooG0Q</t>
  </si>
  <si>
    <t>https://www.google.com/url?q=https://www.skiessentials.com/2022-blizzard-brahma-88-skis.html&amp;sa=U&amp;ved=0ahUKEwjp0or00KP2AhVBmmoFHZOOBEYQ2ykIFw&amp;usg=AOvVaw2N8apLYtUxX-2yG1PnTO9j</t>
  </si>
  <si>
    <t>2022 Blizzard Brahma 88 183</t>
  </si>
  <si>
    <t>https://www.google.com/url?url=https://skitownallstars.com/products/2022-blizzard-brahma-88%3Fvariant%3D39605017116806%26currency%3DUSD%26utm_medium%3Dproduct_sync%26utm_source%3Dgoogle%26utm_content%3Dsag_organic%26utm_campaign%3Dsag_organic&amp;rct=j&amp;q=&amp;esrc=s&amp;sa=U&amp;ved=0ahUKEwjInOLz0KP2AhUOlmoFHbo-ASUQ2SkIiQE&amp;usg=AOvVaw23qspHxdEq8TAWgrq5sgO1</t>
  </si>
  <si>
    <t>Blizzard Brahma 88 20/21</t>
  </si>
  <si>
    <t>https://www.google.com/url?url=https://www.telemark-pyrenees.com/ski/blizzard-brahma-88-ski-2022%3Fcurrency%3DUSD%26tax%3Dex_vat%26country%3DUS%26var%3D67898&amp;rct=j&amp;q=&amp;esrc=s&amp;sa=U&amp;ved=0ahUKEwjB-abA0aP2AhVblWoFHQlWCRYQsDwIcA&amp;usg=AOvVaw2wtueHZ4G_l6QFkqQtlla1</t>
  </si>
  <si>
    <t>https://www.google.com/url?q=https://www.telemark-pyrenees.com/ski/blizzard-brahma-88-ski-2022%3Fcurrency%3DUSD%26tax%3Dex_vat%26country%3DUS%26var%3D67898&amp;sa=U&amp;ved=0ahUKEwi689fA0aP2AhVXkmoFHVWWDREQ2ykIFw&amp;usg=AOvVaw0A0w29nIM21NiHEKIN0twL</t>
  </si>
  <si>
    <t>AlpinStore</t>
  </si>
  <si>
    <t>https://www.google.com/url?q=https://www.alpinstore.com/en/456196-brahma-88-flat-blizzard-rouge.html%3Fads_affilie%3D35%26id_contry%3D21%26ads_product%3D456196%26id_devise%3D5%26srsltid%3DAWLEVJxqaYIKRLvlXXxCuOVh44Z7B7_sr-eEYHXpvsTU2jYI1gzNy0AjXdM&amp;sa=U&amp;ved=0ahUKEwi689fA0aP2AhVXkmoFHVWWDREQ2ykIGQ&amp;usg=AOvVaw0B2lhe1Mne3bEk-MD8SFUg</t>
  </si>
  <si>
    <t>Blizzard Cochise 106 Skis</t>
  </si>
  <si>
    <t>https://www.google.com/url?q=https://www.skiessentials.com/2022-blizzard-cochise-106-skis.html&amp;sa=U&amp;ved=0ahUKEwiY4Nraz6P2AhWsnGoFHYEMBScQ2ykIGw&amp;usg=AOvVaw1ghXlgbG1Klphu04Z3YxPi</t>
  </si>
  <si>
    <t>https://www.google.com/url?q=https://www.curated.com/products/3264793/blizzard-cochise-106-skis-orange-177-cm%3Fc_source%3Dgoogle-shopping&amp;sa=U&amp;ved=0ahUKEwiY4Nraz6P2AhWsnGoFHYEMBScQ2ykIHQ&amp;usg=AOvVaw0oE8nNqka9Ny0tJOMTNNJA</t>
  </si>
  <si>
    <t>https://www.google.com/url?q=https://www.aspenskiandboard.com/products/blizzardcochisemensskis2022%3Fvariant%3D32635457732713%26currency%3DUSD%26utm_medium%3Dproduct_sync%26utm_source%3Dgoogle%26utm_content%3Dsag_organic%26utm_campaign%3Dsag_organic%26srsltid%3DAWLEVJw86oIeeGaVWpDN82r0QWTt0OHm5txmA_6WhA4z5Q4vGE-w8Al7usU&amp;sa=U&amp;ved=0ahUKEwiY4Nraz6P2AhWsnGoFHYEMBScQ2ykIHw&amp;usg=AOvVaw3eqv0MaFGwPUyldxJT8XA5</t>
  </si>
  <si>
    <t>Blizzard Cochise 106 Skis- 2022</t>
  </si>
  <si>
    <t>https://www.google.com/url?q=https://www.aspenskiandboard.com/products/blizzardcochisemensskis2022%3Fvariant%3D32635457765481%26currency%3DUSD%26utm_medium%3Dproduct_sync%26utm_source%3Dgoogle%26utm_content%3Dsag_organic%26utm_campaign%3Dsag_organic&amp;sa=U&amp;ved=0ahUKEwjmq5nQ0aP2AhXNkWoFHYFHAA0Q2ykIGw&amp;usg=AOvVaw2m2GBz9pOrjR75Xqh7F4RA</t>
  </si>
  <si>
    <t>https://www.google.com/url?url=https://www.rei.com/product/178680/blizzard-cochise-106-skis-mens-20212022%3FCAWELAID%3D120217890010778458&amp;rct=j&amp;q=&amp;esrc=s&amp;sa=U&amp;ved=0ahUKEwje8O_P0aP2AhXokWoFHSzLAbUQsDwIYA&amp;usg=AOvVaw3KUKgh0j9kc5Rv6wjzdsKQ</t>
  </si>
  <si>
    <t>https://www.google.com/url?q=https://www.rei.com/product/178680/blizzard-cochise-106-skis-mens-20212022%3FCAWELAID%3D120217890010778458&amp;sa=U&amp;ved=0ahUKEwjmq5nQ0aP2AhXNkWoFHYFHAA0Q2ykIFw&amp;usg=AOvVaw3lb5gvB5LK4xIRVct33b7W</t>
  </si>
  <si>
    <t>Blizzard Cochise 106 21/22</t>
  </si>
  <si>
    <t>https://www.google.com/url?url=https://www.snowcountry.eu/blizzard-cochise-2496.html%3Fartikel_maat%3D65382%26country%3DUS&amp;rct=j&amp;q=&amp;esrc=s&amp;sa=U&amp;ved=0ahUKEwjD_ILY0aP2AhVZlWoFHTwnBuIQsDwIQQ&amp;usg=AOvVaw18l-a20aZEiWpCqQRwod0Z</t>
  </si>
  <si>
    <t>2022 Blizzard Firebird Hrc Skis W/ Xcell 14 Bindings | 8a003000</t>
  </si>
  <si>
    <t>https://www.google.com/url?url=https://www.ebay.com/itm/194250529844%3Fchn%3Dps%26mkevt%3D1%26mkcid%3D28%26var%3D494351123967&amp;rct=j&amp;q=&amp;esrc=s&amp;sa=U&amp;ved=0ahUKEwjkrKW20aP2AhVdmGoFHT6ADIkQ2SkIZQ&amp;usg=AOvVaw2BIdL97uVHmxlI6K193Lh0</t>
  </si>
  <si>
    <t>Blizzard Firebird HRC WC Piston Skis Â· 2022 Â· 166 cm</t>
  </si>
  <si>
    <t>https://www.google.com/url?url=https://www.powder7.com/Blizzard-Firebird-HRC-WC-Piston-Skis-166cm-New-Flat-2022/for-sale%3Futm_source%3Dfeed%26utm_medium%3Dfree&amp;rct=j&amp;q=&amp;esrc=s&amp;sa=U&amp;ved=0ahUKEwjkrKW20aP2AhVdmGoFHT6ADIkQsDwIYQ&amp;usg=AOvVaw1QXEuuOni4zJ-WvJZ-y_d4</t>
  </si>
  <si>
    <t>Blizzard Firebird HRC Skis with Xcell 14 Bindings Â· 166 cm</t>
  </si>
  <si>
    <t>https://www.google.com/url?url=https://www.powder7.com/Blizzard-Firebird-HRC-Skis-166cm-New-2022/for-sale%3Futm_source%3Dfeed%26utm_medium%3Dfree&amp;rct=j&amp;q=&amp;esrc=s&amp;sa=U&amp;ved=0ahUKEwjkrKW20aP2AhVdmGoFHT6ADIkQsDwIXQ&amp;usg=AOvVaw3q0ios0wAsX6wm3JAzqFiW</t>
  </si>
  <si>
    <t>Blizzard Firebird HRC Skis with Xcell 14 Bindings Â· 2021 Â· 174 cm</t>
  </si>
  <si>
    <t>https://www.google.com/url?url=https://www.skiessentials.com/2022-blizzard-firebird-hrc-skis-w-xcell-14-bindings.html&amp;rct=j&amp;q=&amp;esrc=s&amp;sa=U&amp;ved=0ahUKEwiRieHK0aP2AhUekmoFHTLQCQcQsDwIUg&amp;usg=AOvVaw3eLgN0AAEJQGnjJXXPp-lR</t>
  </si>
  <si>
    <t>https://www.google.com/url?q=https://www.skiessentials.com/2022-blizzard-firebird-hrc-skis-w-xcell-14-bindings.html&amp;sa=U&amp;ved=0ahUKEwiFopLL0aP2AhW7nWoFHRfgDQoQ2ykIFQ&amp;usg=AOvVaw3ecqyLmFImDfJZwkNbLBDy</t>
  </si>
  <si>
    <t>https://www.google.com/url?q=https://suburbanskiandbike.com/blizzard-firebird-hrc-2021-174cm-8a0030fa001174/&amp;sa=U&amp;ved=0ahUKEwiFopLL0aP2AhW7nWoFHRfgDQoQ2ykIFw&amp;usg=AOvVaw0XF9V2NC0UiwoZVbH9BIji</t>
  </si>
  <si>
    <t>Blizzard Phoenix 7.2 Anthracite</t>
  </si>
  <si>
    <t>https://www.google.com/url?url=https://sporteque.ca/en/alpine-ski/15647-blizzard-phoenix-72-anthracite.html&amp;rct=j&amp;q=&amp;esrc=s&amp;sa=U&amp;ved=0ahUKEwjz3Ze0xqP2AhXwmuAKHW2aD-EQ2SkIMQ&amp;usg=AOvVaw24In_vFynCnqu0YYcfZvd8</t>
  </si>
  <si>
    <t>2022 Blizzard Phoenix 7.2 Women's Skis with TLT 10 Bindings</t>
  </si>
  <si>
    <t>https://www.google.com/url?url=https://www.sunandski.com/p/34190071250002205/blizzard-women-s-phoenix-7-2-skis-with-tlt-10-bindings-22%3Fvpc%3D34190071250002205-000000160&amp;rct=j&amp;q=&amp;esrc=s&amp;sa=U&amp;ved=0ahUKEwiR4Pj7xaP2AhVyg-AKHf9HDHwQsDwIKQ&amp;usg=AOvVaw1VXO4L5v0XI5d35E_JfuFz</t>
  </si>
  <si>
    <t>Used 2018 Blizzard Rustler 10 Demo Ski with Bindings Size 164 (Option 211703)</t>
  </si>
  <si>
    <t>$399.99 used</t>
  </si>
  <si>
    <t>https://www.google.com/url?url=https://sidelineswap.com/gear/skiing/skis/4248406-blizzard-used-2018-rustler-10-demo-ski-with-bindings-size-164-option-211703&amp;rct=j&amp;q=&amp;esrc=s&amp;sa=U&amp;ved=0ahUKEwjBr9fNz6P2AhUKl2oFHcDcCEkQsDwIcA&amp;usg=AOvVaw1E9gClVOjiU4QGsgq7mgBW</t>
  </si>
  <si>
    <t>Blizzard Men's Rustler 10 Ski (Ski Only) Blue</t>
  </si>
  <si>
    <t>https://www.google.com/url?url=https://www.cotswoldoutdoor.us/p/blizzard-men-s-rustler-10-ski-ski-only-J1334207.html%3Fchannable%3D02023f6964003235313832305f31303846%26colour%3D108%26utm_source%3Dgoogle%26utm_medium%3Dorganic%26utm_campaign%3Dshopping&amp;rct=j&amp;q=&amp;esrc=s&amp;sa=U&amp;ved=0ahUKEwjBr9fNz6P2AhUKl2oFHcDcCEkQ2SkIdA&amp;usg=AOvVaw2_GyhZ7leaID5XWBfyM4iD</t>
  </si>
  <si>
    <t>Blizzard Rustler 10 164cm</t>
  </si>
  <si>
    <t>https://www.google.com/url?q=https://ascentoutdoors.com/products/blizzard-rustler-10-ski%3Fcurrency%3DUSD%26variant%3D39463717240875%26utm_medium%3Dcpc%26utm_source%3Dgoogle%26utm_campaign%3DGoogle%2520Shopping&amp;sa=U&amp;ved=0ahUKEwjMjI_Oz6P2AhXtmWoFHXZQB-MQ2ykIHQ&amp;usg=AOvVaw3C9GFyMWRBT-kqm52X-nNH</t>
  </si>
  <si>
    <t>Blizzard Rustler 10 172cm</t>
  </si>
  <si>
    <t>https://www.google.com/url?q=https://alpineshopvt.com/blizzard-rustler-10-2022/%3Fsku%3D27835&amp;sa=U&amp;ved=0ahUKEwil55PYxaP2AhXpYN8KHfg_CqgQ2ykIGw&amp;usg=AOvVaw3mU511_m0CGmnWzXptxzyb</t>
  </si>
  <si>
    <t>https://www.google.com/url?q=https://www.usoutdoor.com/blizzard-skis/blizzard-rustler-10-ski/&amp;sa=U&amp;ved=0ahUKEwil55PYxaP2AhXpYN8KHfg_CqgQ2ykIHw&amp;usg=AOvVaw18DNEtCzeM3uK61xqpf8_z</t>
  </si>
  <si>
    <t>Blizzard Rustler 10 Skis - 2022 172cm</t>
  </si>
  <si>
    <t>https://www.google.com/url?url=https://glacierskishop.com/products/blizzard-rustler-10-skis-2022%3Fvariant%3D39525887115367%26currency%3DUSD%26utm_medium%3Dproduct_sync%26utm_source%3Dgoogle%26utm_content%3Dsag_organic%26utm_campaign%3Dsag_organic&amp;rct=j&amp;q=&amp;esrc=s&amp;sa=U&amp;ved=0ahUKEwiu4tnXxaP2AhUiT98KHRd9Bf4Q2SkIeQ&amp;usg=AOvVaw1tpw5KyMtKQeE7FCCtQ3-K</t>
  </si>
  <si>
    <t>Used 2018 Blizzard Rustler 10 Demo Ski with Bindings Size 172 (Option 212051)</t>
  </si>
  <si>
    <t>https://www.google.com/url?url=https://sidelineswap.com/gear/skiing/skis/4273784-blizzard-used-2018-rustler-10-demo-ski-with-bindings-size-172-option-212051&amp;rct=j&amp;q=&amp;esrc=s&amp;sa=U&amp;ved=0ahUKEwiErIa-xaP2AhWymuAKHfDwDHsQ2SkIkwE&amp;usg=AOvVaw2izZ8vDjRK73TNy5AxmlUi</t>
  </si>
  <si>
    <t>Used 2018 Blizzard Rustler 10 Demo Ski with Bindings Size 180 (Option 212052)</t>
  </si>
  <si>
    <t>https://www.google.com/url?url=https://sidelineswap.com/gear/skiing/skis/4273817-blizzard-used-2018-rustler-10-demo-ski-with-bindings-size-180-option-212052&amp;rct=j&amp;q=&amp;esrc=s&amp;sa=U&amp;ved=0ahUKEwiErIa-xaP2AhWymuAKHfDwDHsQ2SkIlwE&amp;usg=AOvVaw1o2PN5IvhM2G2vplXZnxe-</t>
  </si>
  <si>
    <t>Used 2018 Blizzard Rustler 10 Demo Ski with Bindings Size 180 (Option 211699)</t>
  </si>
  <si>
    <t>https://www.google.com/url?url=https://sidelineswap.com/gear/skiing/skis/4261368-blizzard-used-2018-rustler-10-demo-ski-with-bindings-size-180-option-211699&amp;rct=j&amp;q=&amp;esrc=s&amp;sa=U&amp;ved=0ahUKEwiErIa-xaP2AhWymuAKHfDwDHsQ2SkImwE&amp;usg=AOvVaw1pkRDTFL2PXx55NxjGRBiH</t>
  </si>
  <si>
    <t>Blizzard Rustler 10 Skis Â· 188 cm</t>
  </si>
  <si>
    <t>https://www.google.com/url?url=https://www.skiessentials.com/2022-blizzard-rustler-10-skis.html&amp;rct=j&amp;q=&amp;esrc=s&amp;sa=U&amp;ved=0ahUKEwio642i0aP2AhWNl2oFHb_RDdwQsDwIYQ&amp;usg=AOvVaw32iipHwTn6U--J0eAg4F-E</t>
  </si>
  <si>
    <t>https://www.google.com/url?q=https://www.skiessentials.com/2022-blizzard-rustler-10-skis.html&amp;sa=U&amp;ved=0ahUKEwiV2dyi0aP2AhU3lGoFHY03D10Q2ykIFg&amp;usg=AOvVaw3DPtAspgxfbtThlDL4kRIF</t>
  </si>
  <si>
    <t>2022 Blizzard Rustler 10 188</t>
  </si>
  <si>
    <t>https://www.google.com/url?url=https://skitownallstars.com/products/blizzard-rustler-10-2022%3Fvariant%3D39474601984134%26currency%3DUSD%26utm_medium%3Dproduct_sync%26utm_source%3Dgoogle%26utm_content%3Dsag_organic%26utm_campaign%3Dsag_organic&amp;rct=j&amp;q=&amp;esrc=s&amp;sa=U&amp;ved=0ahUKEwio642i0aP2AhWNl2oFHb_RDdwQ2SkIdQ&amp;usg=AOvVaw1HjS9fENq06qDqtppLfT61</t>
  </si>
  <si>
    <t>Blizzard Rustler 11 Skis 2022</t>
  </si>
  <si>
    <t>https://www.google.com/url?url=https://alpineshopvt.com/blizzard-rustler-11-2022/%3Fsku%3D41054&amp;rct=j&amp;q=&amp;esrc=s&amp;sa=U&amp;ved=0ahUKEwiCppDDxaP2AhVOneAKHVrVDwwQsDwISA&amp;usg=AOvVaw18C_1T9-Se9xiHVSbceDZU</t>
  </si>
  <si>
    <t>https://www.google.com/url?q=https://alpineshopvt.com/blizzard-rustler-11-2022/%3Fsku%3D41054&amp;sa=U&amp;ved=0ahUKEwjN78fDxaP2AhUSm-AKHSu-DicQ2ykIFw&amp;usg=AOvVaw2OqbhBOE2Z79S38qr-gqEV</t>
  </si>
  <si>
    <t>'22 Blizzard Rustler 11 Skis 172cm</t>
  </si>
  <si>
    <t>https://www.google.com/url?url=https://www.untracked.com/p7011c44b119lr-Froogle-22_blizzard_rustler_11_freeride_all_mountain_skis.html%23chsku736536&amp;rct=j&amp;q=&amp;esrc=s&amp;sa=U&amp;ved=0ahUKEwiCppDDxaP2AhVOneAKHVrVDwwQ2SkITA&amp;usg=AOvVaw28iRGKx-QQVgSosrh8eDOc</t>
  </si>
  <si>
    <t>Blizzard Rustler 11 Ski 2022</t>
  </si>
  <si>
    <t>https://www.google.com/aclk?sa=L&amp;ai=DChcSEwjy9rL5xqP2AhVpBogJHcUiA3sYABABGgJxbg&amp;sig=AOD64_0Da6LVOFtqNu1q1D-VSAEhoD48XQ&amp;ctype=5&amp;ved=0ahUKEwjS4635xqP2AhUsnuAKHcp8CuoQ2CkIZQ&amp;adurl=</t>
  </si>
  <si>
    <t>Blizzard Rustler 11 2022 Rust (Size: 180) | By Alpine Shop Vermont</t>
  </si>
  <si>
    <t>https://www.google.com/aclk?sa=L&amp;ai=DChcSEwjy9rL5xqP2AhVpBogJHcUiA3sYABADGgJxbg&amp;sig=AOD64_0n7QL8vsPNgoUgJMzaU3TEVy5fcQ&amp;ctype=5&amp;ved=0ahUKEwjS4635xqP2AhUsnuAKHcp8CuoQ2CkIbQ&amp;adurl=</t>
  </si>
  <si>
    <t>Blizzard Rustler 11 Skis 2023 - 180</t>
  </si>
  <si>
    <t>https://www.google.com/url?url=https://www.evo.com/skis/blizzard-rustler-11%3Fimage%3D216621/902900/blizzard-rustler-11-skis-2023-.jpg&amp;rct=j&amp;q=&amp;esrc=s&amp;sa=U&amp;ved=0ahUKEwjS4635xqP2AhUsnuAKHcp8CuoQsDwIaQ&amp;usg=AOvVaw1k4SIjTAfzHibj6Je7VoXL</t>
  </si>
  <si>
    <t>https://www.google.com/url?url=https://alpineshopvt.com/blizzard-rustler-11-2022/%3Fsku%3D41056&amp;rct=j&amp;q=&amp;esrc=s&amp;sa=U&amp;ved=0ahUKEwiPjJv_0KP2AhWxk2oFHSh6BbUQsDwIZw&amp;usg=AOvVaw2qH1nHEqvTLIedB-J_pcqj</t>
  </si>
  <si>
    <t>https://www.google.com/url?q=https://alpineshopvt.com/blizzard-rustler-11-2022/%3Fsku%3D41056&amp;sa=U&amp;ved=0ahUKEwifyur_0KP2AhUikWoFHTGmBisQ2ykIFw&amp;usg=AOvVaw37rLBKQcWForjpfAKtMUbQ</t>
  </si>
  <si>
    <t>https://www.google.com/url?q=https://www.powder7.com/Blizzard-Rustler-11-Skis-188cm-New-Flat-2022/for-sale%3Futm_source%3Dfeed%26utm_medium%3Dfree&amp;sa=U&amp;ved=0ahUKEwifyur_0KP2AhUikWoFHTGmBisQ2ykIGQ&amp;usg=AOvVaw1exMMMKRpnZrkS7pTyK_B3</t>
  </si>
  <si>
    <t>Blizzard Rustler 9 Skis</t>
  </si>
  <si>
    <t>https://www.google.com/url?url=https://www.evo.com/skis/blizzard-rustler-9%3Fimage%3D176889/722697/blizzard-rustler-9-skis-2022-.jpg&amp;rct=j&amp;q=&amp;esrc=s&amp;sa=U&amp;ved=0ahUKEwiooeinxqP2AhWPg-AKHbmJArMQsDwIXQ&amp;usg=AOvVaw2ymlVOJIZFFbiYWKrm8x9d</t>
  </si>
  <si>
    <t>https://www.google.com/url?q=https://www.evo.com/skis/blizzard-rustler-9%3Fimage%3D176889/722697/blizzard-rustler-9-skis-2022-.jpg&amp;sa=U&amp;ved=0ahUKEwiWo5moxqP2AhUqnuAKHXkNDH4Q2ykIGA&amp;usg=AOvVaw3stoiHh3SjN72tHxiynABE</t>
  </si>
  <si>
    <t>https://www.google.com/url?q=https://www.powder7.com/Blizzard-Rustler-9-Skis-164cm-New-Flat-2022/for-sale%3Futm_source%3Dfeed%26utm_medium%3Dfree&amp;sa=U&amp;ved=0ahUKEwiWo5moxqP2AhUqnuAKHXkNDH4Q2ykIGg&amp;usg=AOvVaw2oq0T5XKmep9BJKlUNQRLT</t>
  </si>
  <si>
    <t>https://www.google.com/url?url=https://www.skiessentials.com/2022-blizzard-rustler-9-skis.html&amp;rct=j&amp;q=&amp;esrc=s&amp;sa=U&amp;ved=0ahUKEwjwzr2JxaP2AhVRnuAKHRIpCCsQsDwIfw&amp;usg=AOvVaw33-PaAY93ZzzygzPfBb6F2</t>
  </si>
  <si>
    <t>https://www.google.com/url?q=https://www.skiessentials.com/2022-blizzard-rustler-9-skis.html&amp;sa=U&amp;ved=0ahUKEwjB6PCJxaP2AhUxTt8KHRdlBSQQ2ykIFw&amp;usg=AOvVaw3WqjznE1Rk-tO844aoZGDo</t>
  </si>
  <si>
    <t>https://www.google.com/url?q=https://www.usoutdoor.com/blizzard-skis/blizzard-rustler-9-skis/&amp;sa=U&amp;ved=0ahUKEwjB6PCJxaP2AhUxTt8KHRdlBSQQ2ykIGw&amp;usg=AOvVaw2PExLtqiqKSYhU32orvNyw</t>
  </si>
  <si>
    <t>https://www.google.com/url?url=https://www.skiessentials.com/2022-blizzard-rustler-9-skis.html&amp;rct=j&amp;q=&amp;esrc=s&amp;sa=U&amp;ved=0ahUKEwiT2Zz8xKP2AhXxY98KHTxTAo8QsDwIag&amp;usg=AOvVaw1esrO6VjaJNsYzB4QTDb9d</t>
  </si>
  <si>
    <t>https://www.google.com/url?q=https://www.skiessentials.com/2022-blizzard-rustler-9-skis.html&amp;sa=U&amp;ved=0ahUKEwj36s78xKP2AhVlkeAKHSl3ASkQ2ykIFw&amp;usg=AOvVaw24K04iCZFP3TC_UGlqLIfQ</t>
  </si>
  <si>
    <t>https://www.google.com/url?q=https://alpineshopvt.com/blizzard-rustler-9-2021/%3Fsku%3D27840&amp;sa=U&amp;ved=0ahUKEwj36s78xKP2AhVlkeAKHSl3ASkQ2ykIGw&amp;usg=AOvVaw2qchoEvLp_fhMkunHDmWG0</t>
  </si>
  <si>
    <t>Blizzard Rustler 9 (188cm) Msrp$720</t>
  </si>
  <si>
    <t>https://www.google.com/url?url=https://www.ebay.com/itm/294658314405%3Fchn%3Dps%26mkevt%3D1%26mkcid%3D28&amp;rct=j&amp;q=&amp;esrc=s&amp;sa=U&amp;ved=0ahUKEwi5mfPv0KP2AhVdk2oFHZkCCooQ2SkIbA&amp;usg=AOvVaw3fTzoe9lZ6RfQgyGJDNVRH</t>
  </si>
  <si>
    <t>https://www.google.com/url?url=https://www.skiessentials.com/2022-blizzard-rustler-9-skis.html&amp;rct=j&amp;q=&amp;esrc=s&amp;sa=U&amp;ved=0ahUKEwi5mfPv0KP2AhVdk2oFHZkCCooQsDwIYA&amp;usg=AOvVaw1DZ9KcXMnj3q3Vp2GQRaP2</t>
  </si>
  <si>
    <t>https://www.google.com/url?q=https://www.skiessentials.com/2022-blizzard-rustler-9-skis.html&amp;sa=U&amp;ved=0ahUKEwi8oqfw0KP2AhUammoFHa22CqMQ2ykIFw&amp;usg=AOvVaw1kex2USFh5SnV-5o7E9yFn</t>
  </si>
  <si>
    <t>2022 Blizzard Sheeva 10 156</t>
  </si>
  <si>
    <t>https://www.google.com/url?url=https://skitownallstars.com/products/2022-blizzard-sheeva-skis&amp;rct=j&amp;q=&amp;esrc=s&amp;sa=U&amp;ved=0ahUKEwjNmuyE0KP2AhXpkGoFHa_KD90Q2SkIbg&amp;usg=AOvVaw1dTbcPja6AYUAMsZEGrN0j</t>
  </si>
  <si>
    <t>Blizzard Sheeva 10 Skis - Women's 2022 156cm</t>
  </si>
  <si>
    <t>https://www.google.com/url?url=https://glacierskishop.com/products/blizzard-sheeva-10-skis-womens-2022%3Fvariant%3D39526499024999%26currency%3DUSD%26utm_medium%3Dproduct_sync%26utm_source%3Dgoogle%26utm_content%3Dsag_organic%26utm_campaign%3Dsag_organic&amp;rct=j&amp;q=&amp;esrc=s&amp;sa=U&amp;ved=0ahUKEwjNmuyE0KP2AhXpkGoFHa_KD90Q2SkIdw&amp;usg=AOvVaw2hrj8gUhFqDNMfqinR3Tn4</t>
  </si>
  <si>
    <t>Blizzard Sheeva 10 Skis Â· Women's Â· 156 cm</t>
  </si>
  <si>
    <t>https://www.google.com/url?url=https://www.rei.com/product/178697/blizzard-sheeva-10-skis-womens-20212022%3FCAWELAID%3D120217890010778432&amp;rct=j&amp;q=&amp;esrc=s&amp;sa=U&amp;ved=0ahUKEwjNmuyE0KP2AhXpkGoFHa_KD90QsDwIZg&amp;usg=AOvVaw1sXFemO4h2da7bUWxlIeCH</t>
  </si>
  <si>
    <t>Blizzard Sheeva 10 21/22</t>
  </si>
  <si>
    <t>https://www.google.com/url?url=https://www.telemark-pyrenees.com/ski/blizzard-sheeva-10-women-ski-2022%3Fcurrency%3DUSD%26tax%3Dex_vat%26country%3DUS%26var%3D67665&amp;rct=j&amp;q=&amp;esrc=s&amp;sa=U&amp;ved=0ahUKEwjmpIaJx6P2AhXyRd8KHXocDPsQsDwIZg&amp;usg=AOvVaw0VWyxvXF8owPe-Fwthbsjo</t>
  </si>
  <si>
    <t>https://www.google.com/url?q=https://www.telemark-pyrenees.com/ski/blizzard-sheeva-10-women-ski-2022%3Fcurrency%3DUSD%26tax%3Dex_vat%26country%3DUS%26var%3D67665&amp;sa=U&amp;ved=0ahUKEwif-MeJx6P2AhXqc98KHZ7yAKUQ2ykIGQ&amp;usg=AOvVaw0FX009qFasrAllJRbSV4Qe</t>
  </si>
  <si>
    <t>Blizzard Sheeva 10 Women Ski 2020</t>
  </si>
  <si>
    <t>https://www.google.com/url?url=https://www.ebay.com/itm/303500412401%3Fchn%3Dps%26mkevt%3D1%26mkcid%3D28%26var%3D602710499998&amp;rct=j&amp;q=&amp;esrc=s&amp;sa=U&amp;ved=0ahUKEwjmpIaJx6P2AhXyRd8KHXocDPsQsDwIbg&amp;usg=AOvVaw0FWyZ5KKPXGTgtmv8UMpVQ</t>
  </si>
  <si>
    <t>2022 Blizzard Sheeva 10 172</t>
  </si>
  <si>
    <t>https://www.google.com/url?url=https://skitownallstars.com/products/2022-blizzard-sheeva-skis%3Fvariant%3D39287826022534%26currency%3DUSD%26utm_medium%3Dproduct_sync%26utm_source%3Dgoogle%26utm_content%3Dsag_organic%26utm_campaign%3Dsag_organic&amp;rct=j&amp;q=&amp;esrc=s&amp;sa=U&amp;ved=0ahUKEwjV49ztxKP2AhVwTd8KHSQPABAQ2SkISg&amp;usg=AOvVaw3kb2uWLF4d3C6MT5lUPzFP</t>
  </si>
  <si>
    <t>Blizzard Women's Sheeva 10 Skis Red 172 cm</t>
  </si>
  <si>
    <t>https://www.google.com/url?q=https://www.ebay.com/itm/294363443214%3Fchn%3Dps%26mkevt%3D1%26mkcid%3D28&amp;sa=U&amp;ved=0ahUKEwjj95fuxKP2AhXwc98KHfuHBDYQ2ykIIA&amp;usg=AOvVaw05YJjAjSrWNKxcMDCYGvyh</t>
  </si>
  <si>
    <t>https://www.google.com/url?url=https://www.powder7.com/Blizzard-Sheeva-10-Skis-172cm-New-Flat-2022/for-sale%3Futm_source%3Dfeed%26utm_medium%3Dfree&amp;rct=j&amp;q=&amp;esrc=s&amp;sa=U&amp;ved=0ahUKEwjV49ztxKP2AhVwTd8KHSQPABAQsDwIRg&amp;usg=AOvVaw1qRDLwshEfgk-C8yXQ5IaF</t>
  </si>
  <si>
    <t>Blizzard Sheeva 11 Women's Skis 2021 164 cm</t>
  </si>
  <si>
    <t>https://www.google.com/url?url=https://www.powder7.com/Blizzard-Sheeva-11-Skis-164cm-New-Flat-2022/for-sale%3Futm_source%3Dfeed%26utm_medium%3Dfree&amp;rct=j&amp;q=&amp;esrc=s&amp;sa=U&amp;ved=0ahUKEwjFuIuhxKP2AhXwg-AKHfmpDT8QsDwIag&amp;usg=AOvVaw1X2B0PVNiizKB8xTdDJsXl</t>
  </si>
  <si>
    <t>https://www.google.com/url?q=https://www.powder7.com/Blizzard-Sheeva-11-Skis-164cm-New-Flat-2022/for-sale%3Futm_source%3Dfeed%26utm_medium%3Dfree&amp;sa=U&amp;ved=0ahUKEwj8vsOhxKP2AhVuk-AKHVKOB4cQ2ykIGA&amp;usg=AOvVaw0c7CVaXevZQzWIYEsjzBNR</t>
  </si>
  <si>
    <t>https://www.google.com/url?q=https://alpineshopvt.com/blizzard-sheeva-11-2022/%3Fsku%3D41059&amp;sa=U&amp;ved=0ahUKEwj8vsOhxKP2AhVuk-AKHVKOB4cQ2ykIGg&amp;usg=AOvVaw3kGfg72aZcuvRFABB5yS15</t>
  </si>
  <si>
    <t>Blizzard Sheeva 9 Women's</t>
  </si>
  <si>
    <t>https://www.google.com/url?q=https://www.skiessentials.com/2022-blizzard-sheeva-9-women-s-skis.html&amp;sa=U&amp;ved=0ahUKEwiRgcnL0KP2AhWTmmoFHXG8B9MQ2ykIGg&amp;usg=AOvVaw280PYNHS0l1yaUixaMGirB</t>
  </si>
  <si>
    <t>https://www.google.com/url?q=https://alpineshopvt.com/blizzard-sheeva-9-2022/%3Fsku%3D27843&amp;sa=U&amp;ved=0ahUKEwiRgcnL0KP2AhWTmmoFHXG8B9MQ2ykIHA&amp;usg=AOvVaw3eAiuYVEpADqir5nb7LNnR</t>
  </si>
  <si>
    <t>Blizzard Sheeva 9 Skis - Women's 2022 148cm</t>
  </si>
  <si>
    <t>https://www.google.com/url?url=https://glacierskishop.com/products/blizzard-sheeva-9-skis-womens-2022%3Fvariant%3D39526522683495%26currency%3DUSD%26utm_medium%3Dproduct_sync%26utm_source%3Dgoogle%26utm_content%3Dsag_organic%26utm_campaign%3Dsag_organic&amp;rct=j&amp;q=&amp;esrc=s&amp;sa=U&amp;ved=0ahUKEwiDhJ7L0KP2AhWzlGoFHaQoBFoQ2SkIdw&amp;usg=AOvVaw1W0hvSgyC0Oeaq_yI1OdKX</t>
  </si>
  <si>
    <t>2022 Blizzard Sheeva 9 157</t>
  </si>
  <si>
    <t>https://www.google.com/url?url=https://skitownallstars.com/products/2022-blizzard-sheeva-9%3Fvariant%3D39643633057926%26currency%3DUSD%26utm_medium%3Dproduct_sync%26utm_source%3Dgoogle%26utm_content%3Dsag_organic%26utm_campaign%3Dsag_organic&amp;rct=j&amp;q=&amp;esrc=s&amp;sa=U&amp;ved=0ahUKEwjjp8vyxqP2AhXBmuAKHdcSDIkQ2SkIew&amp;usg=AOvVaw122TMoL2x28kCQsv9YvdjP</t>
  </si>
  <si>
    <t>2022 Blizzard Sheeva 9 Women's Demo Skis w/ Tyrolia Attack2 11 GW Demo Bindings - 157| Ski Essentials</t>
  </si>
  <si>
    <t>https://www.google.com/url?url=https://www.skiessentials.com/2022-blizzard-sheeva-9-women-s-demo-skis-w-tyrolia-attack2-11-gw-demo-bindings.html&amp;rct=j&amp;q=&amp;esrc=s&amp;sa=U&amp;ved=0ahUKEwjjp8vyxqP2AhXBmuAKHdcSDIkQsDwIcA&amp;usg=AOvVaw0HVKklal4duuvripWB3OJ-</t>
  </si>
  <si>
    <t>Blizzard Sheeva 9 Skis - Women's 2022 157cm</t>
  </si>
  <si>
    <t>https://www.google.com/url?url=https://glacierskishop.com/products/blizzard-sheeva-9-skis-womens-2022%3Fvariant%3D39526522716263%26currency%3DUSD%26utm_medium%3Dproduct_sync%26utm_source%3Dgoogle%26utm_content%3Dsag_organic%26utm_campaign%3Dsag_organic&amp;rct=j&amp;q=&amp;esrc=s&amp;sa=U&amp;ved=0ahUKEwjjp8vyxqP2AhXBmuAKHdcSDIkQ2SkIgQE&amp;usg=AOvVaw2DWTMjQ5WP5gfw9Dxy0QTU</t>
  </si>
  <si>
    <t>Blizzard Sheeva 9 Skis</t>
  </si>
  <si>
    <t>https://www.google.com/url?q=https://www.skiessentials.com/2022-blizzard-sheeva-9-women-s-skis.html&amp;sa=U&amp;ved=0ahUKEwiM8o2KxqP2AhXvmuAKHXLtDiYQ2ykIHA&amp;usg=AOvVaw1DsvWWg3LOCBoujUk28QAU</t>
  </si>
  <si>
    <t>Blizzard Sheeva 9 - Winter 2021/2022 164</t>
  </si>
  <si>
    <t>https://www.google.com/url?url=https://www.equipesport.com/products/sheeva-11%3Fvariant%3D39301836636257%26currency%3DUSD%26utm_medium%3Dproduct_sync%26utm_source%3Dgoogle%26utm_content%3Dsag_organic%26utm_campaign%3Dsag_organic&amp;rct=j&amp;q=&amp;esrc=s&amp;sa=U&amp;ved=0ahUKEwijhNOJxqP2AhVChuAKHUr3ApIQ2SkIrQE&amp;usg=AOvVaw3sbuLJ1OofaSAoczl8cAUn</t>
  </si>
  <si>
    <t>2020 Blizzard Sheeva 9 ladies snow skis 164</t>
  </si>
  <si>
    <t>https://www.google.com/url?url=https://proskiguy.myshopify.com/products/2020-sheeva-9-ladies-snow-skis%3Fvariant%3D31952759488600%26currency%3DUSD%26utm_medium%3Dproduct_sync%26utm_source%3Dgoogle%26utm_content%3Dsag_organic%26utm_campaign%3Dsag_organic&amp;rct=j&amp;q=&amp;esrc=s&amp;sa=U&amp;ved=0ahUKEwijhNOJxqP2AhVChuAKHUr3ApIQ2SkIowE&amp;usg=AOvVaw0gc-oEOLe5cCfyxdmzc1M9</t>
  </si>
  <si>
    <t>https://www.google.com/url?url=https://www.evo.com/skis/blizzard-sheeva-9-womens%3Fimage%3D176892/722700/clone.jpg&amp;rct=j&amp;q=&amp;esrc=s&amp;sa=U&amp;ved=0ahUKEwjW3v7OxaP2AhUJVN8KHeoVDq4QsDwIcQ&amp;usg=AOvVaw2kd1m6HLwL1tQk7b2Y8xO_</t>
  </si>
  <si>
    <t>https://www.google.com/url?q=https://www.evo.com/skis/blizzard-sheeva-9-womens%3Fimage%3D176892/722700/clone.jpg&amp;sa=U&amp;ved=0ahUKEwjc1rbPxaP2AhVHTt8KHYwmCVYQ2ykIGA&amp;usg=AOvVaw0fDqeiKqh7WXOMRjBSs1mM</t>
  </si>
  <si>
    <t>https://www.google.com/url?q=https://www.the-house.com/bls9wt157198zz-blizzard-skis%3Futm_source%3Dfroogle%26utm_medium%3Dppc%26utm_campaign%3Dshopcomparefeed&amp;sa=U&amp;ved=0ahUKEwjc1rbPxaP2AhVHTt8KHYwmCVYQ2ykIGg&amp;usg=AOvVaw3MNqXXQZev3z8uurb-nfhm</t>
  </si>
  <si>
    <t>Blizzard Spur Skis 169cm 2022</t>
  </si>
  <si>
    <t>https://www.google.com/url?url=https://www.backcountry.com/blizzard-spur-ski%3FCMP_SKU%3DBLZF053%26MER%3D0406%26skid%3DBLZF053-GREBLU-S159&amp;rct=j&amp;q=&amp;esrc=s&amp;sa=U&amp;ved=0ahUKEwj1q8fPxqP2AhVlUN8KHejHB7AQsDwISg&amp;usg=AOvVaw1vR4_3dam7f8fCKOf61zRw</t>
  </si>
  <si>
    <t>https://www.google.com/url?q=https://www.backcountry.com/blizzard-spur-ski%3FCMP_SKU%3DBLZF053%26MER%3D0406%26skid%3DBLZF053-GREBLU-S159&amp;sa=U&amp;ved=0ahUKEwjymPXPxqP2AhXPc98KHe6oCi0Q2ykIGA&amp;usg=AOvVaw1XXNaDfJzISsAMhTDnVPt7</t>
  </si>
  <si>
    <t>https://www.google.com/url?q=https://www.skiessentials.com/2022-blizzard-spur-127-skis.html&amp;sa=U&amp;ved=0ahUKEwjymPXPxqP2AhXPc98KHe6oCi0Q2ykIGg&amp;usg=AOvVaw0llAStHHLKSlMNFF_nMTmo</t>
  </si>
  <si>
    <t>2022 Blizzard Spur Green / 179 / New</t>
  </si>
  <si>
    <t>Lone Pine Gear Exchange</t>
  </si>
  <si>
    <t>https://www.google.com/url?url=https://lonepinegearx.com/products/2022-blizzard-spur-390cd%3Fvariant%3D39583595495508%26currency%3DUSD%26utm_medium%3Dproduct_sync%26utm_source%3Dgoogle%26utm_content%3Dsag_organic%26utm_campaign%3Dsag_organic&amp;rct=j&amp;q=&amp;esrc=s&amp;sa=U&amp;ved=0ahUKEwidsbPg0KP2AhWslWoFHZRlCHQQ2SkIUQ&amp;usg=AOvVaw3wOS6u8pdoNFDQ5__KoV2g</t>
  </si>
  <si>
    <t>Blizzard Spur 127 Flat Ski 2021-2022 | GREEN / 179</t>
  </si>
  <si>
    <t>https://www.google.com/url?url=https://www.skipro.com/products/spur-127-flat-12w%3Fvariant%3D40908425822385&amp;rct=j&amp;q=&amp;esrc=s&amp;sa=U&amp;ved=0ahUKEwidsbPg0KP2AhWslWoFHZRlCHQQ2SkIVw&amp;usg=AOvVaw3KOAmcU7YgSCefiw3fxiYZ</t>
  </si>
  <si>
    <t>'21 Blizzard Spur Skis 179cm</t>
  </si>
  <si>
    <t>https://www.google.com/url?url=https://www.untracked.com/p7120c44b119lr-Froogle-21_blizzard_spur_powder_skis.html%23chsku722264&amp;rct=j&amp;q=&amp;esrc=s&amp;sa=U&amp;ved=0ahUKEwidsbPg0KP2AhWslWoFHZRlCHQQ2SkIVA&amp;usg=AOvVaw1KkwkV3FOXsPXKpIYYKKO-</t>
  </si>
  <si>
    <t>Blizzard Spur Skis 189cm 2022</t>
  </si>
  <si>
    <t>https://www.google.com/url?url=https://www.backcountry.com/blizzard-spur-ski%3FCMP_SKU%3DBLZF053%26MER%3D0406%26skid%3DBLZF053-GREBLU-S189&amp;rct=j&amp;q=&amp;esrc=s&amp;sa=U&amp;ved=0ahUKEwiFjqrW0aP2AhV5k2oFHcBNBbMQsDwIJg&amp;usg=AOvVaw2m8w0nMMEpqD74F9-cwhUk</t>
  </si>
  <si>
    <t>https://www.google.com/url?q=https://www.backcountry.com/blizzard-spur-ski%3FCMP_SKU%3DBLZF053%26MER%3D0406%26skid%3DBLZF053-GREBLU-S189&amp;sa=U&amp;ved=0ahUKEwjfidXW0aP2AhV-k2oFHfWtD48Q2ykIGQ&amp;usg=AOvVaw2eszNiolzedziQ3cuNSniK</t>
  </si>
  <si>
    <t>https://www.google.com/url?q=https://www.powder7.com/Blizzard-Spur-Skis-189cm-New-Flat-2022/for-sale%3Futm_source%3Dfeed%26utm_medium%3Dfree&amp;sa=U&amp;ved=0ahUKEwjfidXW0aP2AhV-k2oFHfWtD48Q2ykIGw&amp;usg=AOvVaw3XKPxfrBhdh9XIc6oN-B4w</t>
  </si>
  <si>
    <t>Blizzard Firebird SRC Skis W Marker X-Cell 14 Bindings 160cm 2022</t>
  </si>
  <si>
    <t>https://www.google.com/url?url=https://www.powder7.com/Blizzard-Firebird-SRC-Skis-160cm-New-2022/for-sale%3Futm_source%3Dfeed%26utm_medium%3Dfree&amp;rct=j&amp;q=&amp;esrc=s&amp;sa=U&amp;ved=0ahUKEwiigK-N0aP2AhUummoFHacbCoUQsDwIZA&amp;usg=AOvVaw2VSDztX6YN_UyUKgKPiItX</t>
  </si>
  <si>
    <t>Blizzard Firebird SRC WC-PISTON(FL+PL) - Orange/Blue - Skis 165</t>
  </si>
  <si>
    <t>https://www.google.com/url?url=https://www.ebay.com/itm/402961534214%3Fchn%3Dps%26mkevt%3D1%26mkcid%3D28%26var%3D673376689896&amp;rct=j&amp;q=&amp;esrc=s&amp;sa=U&amp;ved=0ahUKEwi1q_qg0aP2AhUElWoFHUVWAasQsDwIXg&amp;usg=AOvVaw1KaI7-cyRaIOqdPQ8HHRGo</t>
  </si>
  <si>
    <t>Blizzard Firebird SRC Ski With Xcell 14 Bindings 2021-2022 | ORNG/BLU / 165</t>
  </si>
  <si>
    <t>https://www.google.com/url?url=https://www.skipro.com/products/firebird-src-xcell14-12w%3Fvariant%3D40908430737585&amp;rct=j&amp;q=&amp;esrc=s&amp;sa=U&amp;ved=0ahUKEwi1q_qg0aP2AhUElWoFHUVWAasQ2SkIaQ&amp;usg=AOvVaw3OtxSNDENDQBdcCeUxNYMf</t>
  </si>
  <si>
    <t>Blizzard Firebird SRC Skis W Marker X-Cell 14 Bindings 165cm 2022</t>
  </si>
  <si>
    <t>https://www.google.com/url?url=https://www.powder7.com/Blizzard-Firebird-SRC-Skis-165cm-New-2022/for-sale%3Futm_source%3Dfeed%26utm_medium%3Dfree&amp;rct=j&amp;q=&amp;esrc=s&amp;sa=U&amp;ved=0ahUKEwi1q_qg0aP2AhUElWoFHUVWAasQsDwIYQ&amp;usg=AOvVaw3CU9jn2aPYJKWkUkQkKgdq</t>
  </si>
  <si>
    <t>2022 Blizzard Thunderbird R15 Wb W/ Tpx12 Ski Haus Blue/Orange 166</t>
  </si>
  <si>
    <t>Cityhome</t>
  </si>
  <si>
    <t>https://www.google.com/url?url=http://shopcityhome.com/products/2022-thunderbird-r15-wb-w-tpx12%3Fvariant%3D39472263004241&amp;rct=j&amp;q=&amp;esrc=s&amp;sa=U&amp;ved=0ahUKEwjplvGt0aP2AhX9nGoFHXJZBnAQ2SkIJw&amp;usg=AOvVaw2C4KGoS-noCV6yM0XsP8gQ</t>
  </si>
  <si>
    <t>Blizzard Thunderbird R15 WB Skis</t>
  </si>
  <si>
    <t>https://www.google.com/url?url=https://www.colesport.com/blizzard-thunderbird-r15-wb-skis/%3Fsku%3D251479&amp;rct=j&amp;q=&amp;esrc=s&amp;sa=U&amp;ved=0ahUKEwjplvGt0aP2AhX9nGoFHXJZBnAQ2SkIKg&amp;usg=AOvVaw2Bmof0Zl7Y8lNRAa_ajlEp</t>
  </si>
  <si>
    <t>Blizzard Thunderbird R15 WB Ski System with TPX 12 Bindings Men's, 174</t>
  </si>
  <si>
    <t>https://www.google.com/url?url=https://www.bluezonesports.com/blizzard/blizzard-thunderbird-r15-wide-body-skis-tpx-12-demo-bindings-mens-2022-38263&amp;rct=j&amp;q=&amp;esrc=s&amp;sa=U&amp;ved=0ahUKEwjg5LXQ0aP2AhXKl2oFHcfAC-EQsDwIIw&amp;usg=AOvVaw0s812tWCAcSmQ6Rt2K01iv</t>
  </si>
  <si>
    <t>2022 Blizzard Thunderbird R15 Wb W/ Tpx12 Ski Haus Blue/Orange 174</t>
  </si>
  <si>
    <t>https://www.google.com/url?url=http://shopcityhome.com/products/2022-thunderbird-r15-wb-w-tpx12%3Fvariant%3D39472262971473&amp;rct=j&amp;q=&amp;esrc=s&amp;sa=U&amp;ved=0ahUKEwjg5LXQ0aP2AhXKl2oFHcfAC-EQ2SkIJw&amp;usg=AOvVaw2HsqDKg_furxaBmuGBHvxa</t>
  </si>
  <si>
    <t>Blizzard Thunderbird Sport R14 Ti Skis TPX 12 Demo Bindings Mens 2022</t>
  </si>
  <si>
    <t>https://www.google.com/url?url=https://www.bluezonesports.com/blizzard/blizzard-thunderbird-sport-r14-ti-skis-tpx-12-demo-bindings-mens-2022-38264&amp;rct=j&amp;q=&amp;esrc=s&amp;sa=U&amp;ved=0ahUKEwiV6v-TxqP2AhXFUt8KHZR9AVYQsDwITA&amp;usg=AOvVaw2B2wNzsf00VBp82eyZvOXT</t>
  </si>
  <si>
    <t>Blizzard Thunderbird Sport Ti Ski w/ TPX 12 Binding - Men's (15657)</t>
  </si>
  <si>
    <t>https://www.google.com/url?url=https://www.thepeakskiandsports.com/blizzard-r13-ti-ski-w-tpx-12-binding-mens-15657/&amp;rct=j&amp;q=&amp;esrc=s&amp;sa=U&amp;ved=0ahUKEwiY1JzBxqP2AhXoUt8KHXFyDQkQ2SkIQg&amp;usg=AOvVaw0pQoeP1Bobg37LLLviQbJ0</t>
  </si>
  <si>
    <t>https://www.google.com/url?url=https://www.bluezonesports.com/blizzard/blizzard-thunderbird-sport-r14-ti-skis-tpx-12-demo-bindings-mens-2022-38264&amp;rct=j&amp;q=&amp;esrc=s&amp;sa=U&amp;ved=0ahUKEwi9h6X-z6P2AhXQlGoFHQnkB3AQsDwIOA&amp;usg=AOvVaw3CAn-42KnHnvA3vvayZeg6</t>
  </si>
  <si>
    <t>Blizzard Zero G 105 Ski 2021</t>
  </si>
  <si>
    <t>https://www.google.com/url?url=https://www.telemark-pyrenees.com/ski/blizzard-zero-g-105-ski-2021%3Fcurrency%3DUSD%26tax%3Dex_vat%26country%3DUS%26var%3D61763&amp;rct=j&amp;q=&amp;esrc=s&amp;sa=U&amp;ved=0ahUKEwjh2PXBz6P2AhUwlWoFHaVyDDsQsDwIbw&amp;usg=AOvVaw154QkOH1oXLd-vmFARjiIQ</t>
  </si>
  <si>
    <t>2022 Blizzard Zero G 105 164</t>
  </si>
  <si>
    <t>https://www.google.com/url?url=https://skitownallstars.com/products/blizzard-zero-g-105-skis-2011%3Fvariant%3D39640766840966%26currency%3DUSD%26utm_medium%3Dproduct_sync%26utm_source%3Dgoogle%26utm_content%3Dsag_organic%26utm_campaign%3Dsag_organic&amp;rct=j&amp;q=&amp;esrc=s&amp;sa=U&amp;ved=0ahUKEwjh2PXBz6P2AhUwlWoFHaVyDDsQ2SkIeQ&amp;usg=AOvVaw3E5ccUz2jayc4noKZ9iaGG</t>
  </si>
  <si>
    <t>Blizzard Zero G 105 Alpine Touring Ski 164</t>
  </si>
  <si>
    <t>https://www.google.com/url?url=https://cripplecreekbc.com/products/blizzard-zero-g-105-alpine-touring-ski%3Fvariant%3D37911329243293%26currency%3DUSD%26utm_medium%3Dproduct_sync%26utm_source%3Dgoogle%26utm_content%3Dsag_organic%26utm_campaign%3Dsag_organic&amp;rct=j&amp;q=&amp;esrc=s&amp;sa=U&amp;ved=0ahUKEwjh2PXBz6P2AhUwlWoFHaVyDDsQ2SkIdg&amp;usg=AOvVaw0qvO0KBZE9wUVQZqMph_eK</t>
  </si>
  <si>
    <t>Blizzard Zero G 105 20/21</t>
  </si>
  <si>
    <t>https://www.google.com/url?url=https://www.telemark-pyrenees.com/ski/blizzard-zero-g-105-ski-2021%3Fcurrency%3DUSD%26tax%3Dex_vat%26country%3DUS%26var%3D61764&amp;rct=j&amp;q=&amp;esrc=s&amp;sa=U&amp;ved=0ahUKEwjR6rnQxqP2AhUOZd8KHdOICDEQsDwISg&amp;usg=AOvVaw0ViIMinSDk55EmwutxChOK</t>
  </si>
  <si>
    <t>Blizzard Zero G 105 Backcountry Touring Ski (2020) 172</t>
  </si>
  <si>
    <t>Ski The Whites</t>
  </si>
  <si>
    <t>https://www.google.com/url?url=https://skithewhites.com/products/blizzard-zero-g-105-backcountry-touring-ski%3Fvariant%3D17500271804487%26currency%3DUSD%26utm_medium%3Dproduct_sync%26utm_source%3Dgoogle%26utm_content%3Dsag_organic%26utm_campaign%3Dsag_organic&amp;rct=j&amp;q=&amp;esrc=s&amp;sa=U&amp;ved=0ahUKEwjR6rnQxqP2AhUOZd8KHdOICDEQ2SkITg&amp;usg=AOvVaw0eUVb0vcQQIMlTWdnN04d3</t>
  </si>
  <si>
    <t>2022 Blizzard Zero G 105 172</t>
  </si>
  <si>
    <t>https://www.google.com/url?url=https://skitownallstars.com/products/blizzard-zero-g-105-skis-2011&amp;rct=j&amp;q=&amp;esrc=s&amp;sa=U&amp;ved=0ahUKEwjR6rnQxqP2AhUOZd8KHdOICDEQ2SkIWA&amp;usg=AOvVaw357Lbx1OpEvckEoDe8YnHq</t>
  </si>
  <si>
    <t>'21 Blizzard Zero G 105 Skis 180cm</t>
  </si>
  <si>
    <t>https://www.google.com/url?url=https://www.untracked.com/p6863c49b119lr-Froogle-21_blizzard_zero_g_105_backcountry_touring_skis.html%23chsku671738&amp;rct=j&amp;q=&amp;esrc=s&amp;sa=U&amp;ved=0ahUKEwjV4MOexaP2AhUMZN8KHVGjDJ0Q2SkIjAE&amp;usg=AOvVaw2m2gvCAxNloTZWPERNdcH4</t>
  </si>
  <si>
    <t>2022 Blizzard Zero G 105 180</t>
  </si>
  <si>
    <t>https://www.google.com/url?url=https://skitownallstars.com/products/blizzard-zero-g-105-skis-2011%3Fvariant%3D39280029892742%26currency%3DUSD%26utm_medium%3Dproduct_sync%26utm_source%3Dgoogle%26utm_content%3Dsag_organic%26utm_campaign%3Dsag_organic&amp;rct=j&amp;q=&amp;esrc=s&amp;sa=U&amp;ved=0ahUKEwjV4MOexaP2AhUMZN8KHVGjDJ0Q2SkIlwE&amp;usg=AOvVaw2J-okJWWHP3lxj3Wr02CY-</t>
  </si>
  <si>
    <t>Blizzard Zero G 105 Skis - 2022 180cm</t>
  </si>
  <si>
    <t>https://www.google.com/url?url=https://glacierskishop.com/products/blizzard-zero-g-105-skis-2022%3Fvariant%3D39632737402983%26currency%3DUSD%26utm_medium%3Dproduct_sync%26utm_source%3Dgoogle%26utm_content%3Dsag_organic%26utm_campaign%3Dsag_organic&amp;rct=j&amp;q=&amp;esrc=s&amp;sa=U&amp;ved=0ahUKEwjV4MOexaP2AhUMZN8KHVGjDJ0Q2SkIoAE&amp;usg=AOvVaw1tO3T-92V6qLJCc5m4YYtx</t>
  </si>
  <si>
    <t>https://www.google.com/url?url=https://www.alpinstore.com/en/456208-zero-g-105-flat-blizzard-bleu-orange.html%3Fads_affilie%3D35%26id_contry%3D21%26ads_product%3D456208%26id_devise%3D5%26srsltid%3DAWLEVJwmf09R9Gh-fP617U0togdAGYUQVxF_6fPRX9bWcs_hn7r09WH5ezc&amp;rct=j&amp;q=&amp;esrc=s&amp;sa=U&amp;ved=0ahUKEwirsdrexKP2AhVkmeAKHXs9DJwQsDwIVQ&amp;usg=AOvVaw0-_15xe5prXBAKCPyI7UNh</t>
  </si>
  <si>
    <t>Blizzard Zero G 105 Skis - 2022 188cm</t>
  </si>
  <si>
    <t>https://www.google.com/url?url=https://glacierskishop.com/products/blizzard-zero-g-105-skis-2022%3Fvariant%3D39632737435751%26currency%3DUSD%26utm_medium%3Dproduct_sync%26utm_source%3Dgoogle%26utm_content%3Dsag_organic%26utm_campaign%3Dsag_organic&amp;rct=j&amp;q=&amp;esrc=s&amp;sa=U&amp;ved=0ahUKEwirsdrexKP2AhVkmeAKHXs9DJwQ2SkIaA&amp;usg=AOvVaw0RqAhyz6WEpxIUjHrQuzVc</t>
  </si>
  <si>
    <t>Blizzard Zero G 105 Ski</t>
  </si>
  <si>
    <t>https://www.google.com/url?url=https://www.aspeneast.com/blizzard-zero-g-105-ski-212191.html&amp;rct=j&amp;q=&amp;esrc=s&amp;sa=U&amp;ved=0ahUKEwirsdrexKP2AhVkmeAKHXs9DJwQsDwIUQ&amp;usg=AOvVaw0XJsoQSCBHP0PUT7GzU0po</t>
  </si>
  <si>
    <t>Blizzard Zero G 85 Alpine Touring Ski 150</t>
  </si>
  <si>
    <t>https://www.google.com/url?url=https://cripplecreekbc.com/products/blizzard-zero-g-85-alpine-touring-ski%3Fvariant%3D34959127412893%26currency%3DUSD%26utm_medium%3Dproduct_sync%26utm_source%3Dgoogle%26utm_content%3Dsag_organic%26utm_campaign%3Dsag_organic&amp;rct=j&amp;q=&amp;esrc=s&amp;sa=U&amp;ved=0ahUKEwic68HB0aP2AhWSmGoFHbtAABEQ2SkISA&amp;usg=AOvVaw21bjn7abcjkVUwkqHfrI1-</t>
  </si>
  <si>
    <t>Blizzard Zero G 85 Alpine Touring Ski - 2021 White, 150cm</t>
  </si>
  <si>
    <t>https://www.google.com/url?url=https://skimo.co/blizzard-zero-g-85-skis%3Foption%255B2615%255D%3D24821&amp;rct=j&amp;q=&amp;esrc=s&amp;sa=U&amp;ved=0ahUKEwic68HB0aP2AhWSmGoFHbtAABEQsDwIOw&amp;usg=AOvVaw14vC6FNcmDaC03NoVPgm8U</t>
  </si>
  <si>
    <t>Blizzard Zero G 85 Skis 2021 - 150 in Yellow</t>
  </si>
  <si>
    <t>https://www.google.com/url?url=https://www.backcountry.com/blizzard-zero-g-85-ski%3FCMP_SKU%3DBLZF05B%26MER%3D0406%26skid%3DBLZF05B-YEL-S150&amp;rct=j&amp;q=&amp;esrc=s&amp;sa=U&amp;ved=0ahUKEwic68HB0aP2AhWSmGoFHbtAABEQsDwIRQ&amp;usg=AOvVaw2IKKehyl1fF3yypw85_ZMZ</t>
  </si>
  <si>
    <t>Blizzard Zero G 85 Light Grey Skis Â· 157 cm</t>
  </si>
  <si>
    <t>https://www.google.com/url?q=https://sporteque.ca/en/alpine-ski/15649-blizzard-zero-g-085-light-grey.html&amp;sa=U&amp;ved=0ahUKEwj9q4-s0aP2AhW5k2oFHd-OBjEQ2ykIGg&amp;usg=AOvVaw1oR1Bz8DSU7yTO2ZOV2buY</t>
  </si>
  <si>
    <t>Blizzard Zero G 85 Alpine Touring Ski 157</t>
  </si>
  <si>
    <t>https://www.google.com/url?url=https://cripplecreekbc.com/products/blizzard-zero-g-85-alpine-touring-ski%3Fvariant%3D47932027087%26currency%3DUSD%26utm_medium%3Dproduct_sync%26utm_source%3Dgoogle%26utm_content%3Dsag_organic%26utm_campaign%3Dsag_organic&amp;rct=j&amp;q=&amp;esrc=s&amp;sa=U&amp;ved=0ahUKEwjnyeGr0aP2AhVClmoFHQOQBL4Q2SkISw&amp;usg=AOvVaw1fnPxeqYBXXwyURuGrl2b3</t>
  </si>
  <si>
    <t>Blizzard Zero G 85 Backcountry Touring Ski 2022 157 / Grey</t>
  </si>
  <si>
    <t>https://www.google.com/url?url=https://skithewhites.com/products/blizzard-zero-g-85-backcountry-touring-ski-2022%3Fvariant%3D40745609953455%26currency%3DUSD%26utm_medium%3Dproduct_sync%26utm_source%3Dgoogle%26utm_content%3Dsag_organic%26utm_campaign%3Dsag_organic&amp;rct=j&amp;q=&amp;esrc=s&amp;sa=U&amp;ved=0ahUKEwjnyeGr0aP2AhVClmoFHQOQBL4Q2SkITg&amp;usg=AOvVaw22pu3xkmEreXn_hB_QU8Ob</t>
  </si>
  <si>
    <t>Blizzard Zero G 85 Alpine Touring Ski 164</t>
  </si>
  <si>
    <t>https://www.google.com/url?url=https://cripplecreekbc.com/products/blizzard-zero-g-85-alpine-touring-ski%3Fvariant%3D47932027151%26currency%3DUSD%26utm_medium%3Dproduct_sync%26utm_source%3Dgoogle%26utm_content%3Dsag_organic%26utm_campaign%3Dsag_organic&amp;rct=j&amp;q=&amp;esrc=s&amp;sa=U&amp;ved=0ahUKEwi9i-qz0aP2AhWWl2oFHW-UDg0Q2SkIdA&amp;usg=AOvVaw0tuTjXy3gF-Ufhah58d5ko</t>
  </si>
  <si>
    <t>Blizzard Zero G 85 Ski - 164cm, Grey</t>
  </si>
  <si>
    <t>https://www.google.com/url?url=https://skimo.co/blizzard-zero-g-85-skis%3Foption%255B2615%255D%3D25551&amp;rct=j&amp;q=&amp;esrc=s&amp;sa=U&amp;ved=0ahUKEwi9i-qz0aP2AhWWl2oFHW-UDg0QsDwIZQ&amp;usg=AOvVaw28HWO7ro9kelg3_1mktdMy</t>
  </si>
  <si>
    <t>https://www.google.com/url?q=https://skimo.co/blizzard-zero-g-85-skis%3Foption%255B2615%255D%3D25551&amp;sa=U&amp;ved=0ahUKEwja_KG00aP2AhXwlWoFHQ1tBOEQ2ykIGA&amp;usg=AOvVaw3GWa3QK9oDa4k-uSUy0uu9</t>
  </si>
  <si>
    <t>Blizzard Zero G 85 Ski 2022</t>
  </si>
  <si>
    <t>https://www.google.com/url?q=https://www.alpinstore.com/en/537045-mens-blizzard-zero-g-85-touring-skis-yellow.html%3Fads_affilie%3D35%26id_contry%3D21%26ads_product%3D537045%26id_devise%3D5%26srsltid%3DAWLEVJzv-8xd9bGKzYY1NTSAyK2c5Nn4fnQ-rv63rc-MAI84lS3rNAp2y2g&amp;sa=U&amp;ved=0ahUKEwiK0Pf50KP2AhXnlWoFHbLNBk4Q2ykIGQ&amp;usg=AOvVaw3WI7p4Wa1CfhuW_vlO0O8e</t>
  </si>
  <si>
    <t>https://www.google.com/url?url=https://www.telemark-pyrenees.com/ski/blizzard-zero-g-85-ski-2022%3Fcurrency%3DUSD%26tax%3Dex_vat%26country%3DUS%26var%3D71260&amp;rct=j&amp;q=&amp;esrc=s&amp;sa=U&amp;ved=0ahUKEwj997750KP2AhVVlWoFHTZqAPIQsDwIUA&amp;usg=AOvVaw3U_CkZVp9Fhf6Cxk1RMUCF</t>
  </si>
  <si>
    <t>https://www.google.com/url?q=https://www.telemark-pyrenees.com/ski/blizzard-zero-g-85-ski-2022%3Fcurrency%3DUSD%26tax%3Dex_vat%26country%3DUS%26var%3D71260&amp;sa=U&amp;ved=0ahUKEwiK0Pf50KP2AhXnlWoFHbLNBk4Q2ykIFw&amp;usg=AOvVaw2NUJeoCCpVyIqtxnar9cB4</t>
  </si>
  <si>
    <t>Blizzard Zero G 85 Backcountry Touring Ski (2020) 178 / White</t>
  </si>
  <si>
    <t>https://www.google.com/url?url=https://skithewhites.com/products/blizzard-zero-g-85-backcountry-touring-ski%3Fvariant%3D42115350757608%26currency%3DUSD%26utm_medium%3Dproduct_sync%26utm_source%3Dgoogle%26utm_content%3Dsag_organic%26utm_campaign%3Dsag_organic&amp;rct=j&amp;q=&amp;esrc=s&amp;sa=U&amp;ved=0ahUKEwiDyorLxqP2AhUrhuAKHZqzDuQQ2SkIXQ&amp;usg=AOvVaw2UtYH-fZO-z4x7KhpyXm7T</t>
  </si>
  <si>
    <t>Blizzard Zero G 85 Backcountry Touring Ski (2020) 150 / Yellow</t>
  </si>
  <si>
    <t>https://www.google.com/url?url=https://skithewhites.com/products/blizzard-zero-g-85-backcountry-touring-ski%3Fvariant%3D38043668873391%26currency%3DUSD%26utm_medium%3Dproduct_sync%26utm_source%3Dgoogle%26utm_content%3Dsag_organic%26utm_campaign%3Dsag_organic&amp;rct=j&amp;q=&amp;esrc=s&amp;sa=U&amp;ved=0ahUKEwiDyorLxqP2AhUrhuAKHZqzDuQQ2SkIdA&amp;usg=AOvVaw1oJnEoyagnQ3OZUL6E2tr4</t>
  </si>
  <si>
    <t>Blizzard Zero G 85 Ski - 178cm, Grey</t>
  </si>
  <si>
    <t>https://www.google.com/url?url=https://skimo.co/blizzard-zero-g-85-skis%3Foption%255B2615%255D%3D25555&amp;rct=j&amp;q=&amp;esrc=s&amp;sa=U&amp;ved=0ahUKEwiDyorLxqP2AhUrhuAKHZqzDuQQsDwIVQ&amp;usg=AOvVaw28vUD4-3mcjWvEOw5fpUnn</t>
  </si>
  <si>
    <t>2022 Blizzard Zero G 95 157 / Light Blue</t>
  </si>
  <si>
    <t>https://www.google.com/url?url=https://skitownallstars.com/products/blizzard-zero-g-95-skis-blue-2022%3Fvariant%3D39555653697670%26currency%3DUSD%26utm_medium%3Dproduct_sync%26utm_source%3Dgoogle%26utm_content%3Dsag_organic%26utm_campaign%3Dsag_organic&amp;rct=j&amp;q=&amp;esrc=s&amp;sa=U&amp;ved=0ahUKEwiek92b0aP2AhUCkWoFHZZNCcMQ2SkIXA&amp;usg=AOvVaw0XVO87T-e0ef5k99nSqTIz</t>
  </si>
  <si>
    <t>Blizzard Zero G 95 Alpine Touring Ski (2022) 157 / Green</t>
  </si>
  <si>
    <t>https://www.google.com/url?url=https://cripplecreekbc.com/products/blizzard-zero-g-95-alpine-touring-ski%3Fvariant%3D37911331668125%26currency%3DUSD%26utm_medium%3Dproduct_sync%26utm_source%3Dgoogle%26utm_content%3Dsag_organic%26utm_campaign%3Dsag_organic&amp;rct=j&amp;q=&amp;esrc=s&amp;sa=U&amp;ved=0ahUKEwiek92b0aP2AhUCkWoFHZZNCcMQ2SkIXw&amp;usg=AOvVaw0GbhskYuOO1BBBu420VCpk</t>
  </si>
  <si>
    <t>Blizzard Zero G 95 Ski - 2022 Light Blue, 157cm</t>
  </si>
  <si>
    <t>https://www.google.com/url?url=https://www.evo.com/skis/blizzard-zero-g-95%3Fimage%3D197482/830329/blizzard-zero-g-95-skis-2022-.jpg&amp;rct=j&amp;q=&amp;esrc=s&amp;sa=U&amp;ved=0ahUKEwiek92b0aP2AhUCkWoFHZZNCcMQsDwITQ&amp;usg=AOvVaw01pwRRHAcyO5Zl3YDH-N52</t>
  </si>
  <si>
    <t>Blizzard Zero G 95 Ski - 2022 Light Blue, 164cm</t>
  </si>
  <si>
    <t>https://www.google.com/url?q=https://www.curated.com/products/4220004/blizzard-zero-g-95-light-blue-skis-164-cm%3Fc_source%3Dgoogle-shopping&amp;sa=U&amp;ved=0ahUKEwiix-ro0KP2AhVMl2oFHeJGCsAQ2ykIHA&amp;usg=AOvVaw1vP-Z9rn1y5S-wMH9CSpgR</t>
  </si>
  <si>
    <t>Blizzard Zero G 95 Green Skis Â· 164 cm</t>
  </si>
  <si>
    <t>https://www.google.com/url?q=https://ascentoutdoors.com/products/blizzard-zero-g-95-ski%3Fcurrency%3DUSD%26variant%3D39463716978731%26utm_medium%3Dcpc%26utm_source%3Dgoogle%26utm_campaign%3DGoogle%2520Shopping&amp;sa=U&amp;ved=0ahUKEwj-zcfo0KP2AhUnlmoFHanwBdkQ2ykIHg&amp;usg=AOvVaw14PCSORtAhhKnY2Y3YYVAG</t>
  </si>
  <si>
    <t>https://www.google.com/url?q=https://ascentoutdoors.com/products/blizzard-zero-g-95-ski%3Fcurrency%3DUSD%26variant%3D39463716978731%26utm_medium%3Dcpc%26utm_source%3Dgoogle%26utm_campaign%3DGoogle%2520Shopping&amp;sa=U&amp;ved=0ahUKEwj-zcfo0KP2AhUnlmoFHanwBdkQ2ykIIA&amp;usg=AOvVaw11tQfocaqoSEI5o_kvQR1F</t>
  </si>
  <si>
    <t>Blizzard Zero G 95 Skis 2022</t>
  </si>
  <si>
    <t>https://www.google.com/url?url=https://www.aspenskiandboard.com/products/blizzard-zero-g-95-mens-skis-2022%3Fvariant%3D39548506439785%26currency%3DUSD%26utm_medium%3Dproduct_sync%26utm_source%3Dgoogle%26utm_content%3Dsag_organic%26utm_campaign%3Dsag_organic%26srsltid%3DAWLEVJyPJueZwBwQKu6voDlWd3S9aKNLubJ9Rd8eaQigP8UI7MJtep_tuFw&amp;rct=j&amp;q=&amp;esrc=s&amp;sa=U&amp;ved=0ahUKEwjusZTLz6P2AhXGl2oFHQ3iAZgQsDwIaA&amp;usg=AOvVaw16UEKqb4l4tqgGUA3MxZ-_</t>
  </si>
  <si>
    <t>2022 Blizzard Zero G 95 171 / Green</t>
  </si>
  <si>
    <t>https://www.google.com/url?url=https://skitownallstars.com/products/blizzard-zero-g-95-2022%3Fvariant%3D39278899724422%26currency%3DUSD%26utm_medium%3Dproduct_sync%26utm_source%3Dgoogle%26utm_content%3Dsag_organic%26utm_campaign%3Dsag_organic&amp;rct=j&amp;q=&amp;esrc=s&amp;sa=U&amp;ved=0ahUKEwjusZTLz6P2AhXGl2oFHQ3iAZgQ2SkIjgE&amp;usg=AOvVaw1MG2yeGL9U5mnltJ1dWWYi</t>
  </si>
  <si>
    <t>2022 Blizzard Zero G 95 171 / Light Blue</t>
  </si>
  <si>
    <t>https://www.google.com/url?url=https://skitownallstars.com/products/blizzard-zero-g-95-skis-blue-2022&amp;rct=j&amp;q=&amp;esrc=s&amp;sa=U&amp;ved=0ahUKEwjusZTLz6P2AhXGl2oFHQ3iAZgQ2SkImgE&amp;usg=AOvVaw38uwEvUmzLFOMNucnR2Ia8</t>
  </si>
  <si>
    <t>https://www.google.com/url?q=https://www.aspenskiandboard.com/products/blizzard-zero-g-95-mens-skis-2022%3Fvariant%3D39548506472553%26currency%3DUSD%26utm_medium%3Dproduct_sync%26utm_source%3Dgoogle%26utm_content%3Dsag_organic%26utm_campaign%3Dsag_organic%26srsltid%3DAWLEVJwZOS7A_nEde4pxLBM0njeckL74juD0z3aljIIow30c5I2zcvasuAo&amp;sa=U&amp;ved=0ahUKEwj1uueRxaP2AhVsleAKHYiiAdAQ2ykIIA&amp;usg=AOvVaw2jrcENmJHZQF_Sq6XIhi7i</t>
  </si>
  <si>
    <t>2022 Blizzard Zero G 95 178 / Light Blue</t>
  </si>
  <si>
    <t>https://www.google.com/url?url=https://skitownallstars.com/products/blizzard-zero-g-95-skis-blue-2022&amp;rct=j&amp;q=&amp;esrc=s&amp;sa=U&amp;ved=0ahUKEwjggIuRxaP2AhXwUt8KHWHaCu8Q2SkIggE&amp;usg=AOvVaw3mJgjhYMonO5sOmwU1TLcK</t>
  </si>
  <si>
    <t>https://www.google.com/url?q=https://ascentoutdoors.com/products/blizzard-zero-g-95-ski%3Fcurrency%3DUSD%26variant%3D39463717109803%26utm_medium%3Dcpc%26utm_source%3Dgoogle%26utm_campaign%3DGoogle%2520Shopping&amp;sa=U&amp;ved=0ahUKEwj1uueRxaP2AhVsleAKHYiiAdAQ2ykIHA&amp;usg=AOvVaw2Eo_5lhIwuXGtu_fX_BVs1</t>
  </si>
  <si>
    <t>2022 Blizzard Zero G 95 185 / Light Blue</t>
  </si>
  <si>
    <t>https://www.google.com/url?url=https://skitownallstars.com/products/blizzard-zero-g-95-skis-blue-2022&amp;rct=j&amp;q=&amp;esrc=s&amp;sa=U&amp;ved=0ahUKEwiQg4XvxKP2AhXCTN8KHe_GDvcQ2SkIYw&amp;usg=AOvVaw0GDiNBbUyLPizhIUt0H5XX</t>
  </si>
  <si>
    <t>https://www.google.com/url?q=https://ascentoutdoors.com/products/blizzard-zero-g-95-ski%3Fcurrency%3DUSD%26variant%3D39463717077035%26utm_medium%3Dcpc%26utm_source%3Dgoogle%26utm_campaign%3DGoogle%2520Shopping&amp;sa=U&amp;ved=0ahUKEwi2uNjvxKP2AhXHTd8KHcuQD8UQ2ykIIA&amp;usg=AOvVaw2FhLa-w91IK_ssZkwcibXb</t>
  </si>
  <si>
    <t>Blizzard Zero G 95 Alpine Touring Ski (2022) 185 / Green</t>
  </si>
  <si>
    <t>https://www.google.com/url?url=https://cripplecreekbc.com/products/blizzard-zero-g-95-alpine-touring-ski%3Fvariant%3D37911331799197%26currency%3DUSD%26utm_medium%3Dproduct_sync%26utm_source%3Dgoogle%26utm_content%3Dsag_organic%26utm_campaign%3Dsag_organic&amp;rct=j&amp;q=&amp;esrc=s&amp;sa=U&amp;ved=0ahUKEwiQg4XvxKP2AhXCTN8KHe_GDvcQ2SkIaQ&amp;usg=AOvVaw2ah9F7KBx8REfQirpsY163</t>
  </si>
  <si>
    <t>DPS Koala 103 Foundation Skis 2022</t>
  </si>
  <si>
    <t>https://www.google.com/url?url=https://www.levelninesports.com/dps-koala-103-foundation-skis-2022/%3Fsku%3DL9861227&amp;rct=j&amp;q=&amp;esrc=s&amp;sa=U&amp;ved=0ahUKEwiur-ycxaP2AhUCn-AKHfIUAQoQsDwIGA&amp;usg=AOvVaw2dvCxJm5fwfXkOtAU9tH2P</t>
  </si>
  <si>
    <t>2022 DPS Koala 103 Foundation Skis w/ Tyrolia Attack2 13 GW Bindings - 168| Ski Essentials</t>
  </si>
  <si>
    <t>https://www.google.com/url?url=https://www.ebay.com/itm/194434649614%3Fchn%3Dps%26mkevt%3D1%26mkcid%3D28%26var%3D494547254994&amp;rct=j&amp;q=&amp;esrc=s&amp;sa=U&amp;ved=0ahUKEwiur-ycxaP2AhUCn-AKHfIUAQoQsDwIHA&amp;usg=AOvVaw1X1oiUDwCKlmS5QEoqIlHu</t>
  </si>
  <si>
    <t>https://www.google.com/url?q=https://www.ebay.com/itm/194434649614%3Fchn%3Dps%26mkevt%3D1%26mkcid%3D28%26var%3D494547254994&amp;sa=U&amp;ved=0ahUKEwiK_5udxaP2AhXudN8KHeGHDq4Q2ykIFw&amp;usg=AOvVaw28WOFQJ33dqqQhLh2RFTVT</t>
  </si>
  <si>
    <t>https://www.google.com/url?url=https://www.gorhambike.com/product/dps-foundation-koala-103-skis-36096.htm%3Fvariations%3D896949&amp;rct=j&amp;q=&amp;esrc=s&amp;sa=U&amp;ved=0ahUKEwjh_9bHxKP2AhUMVt8KHf2JB7cQsDwIHg&amp;usg=AOvVaw2hG506IhbeCTpvV7QzxR_f</t>
  </si>
  <si>
    <t>https://www.google.com/url?q=https://www.gorhambike.com/product/dps-foundation-koala-103-skis-36096.htm%3Fvariations%3D896949&amp;sa=U&amp;ved=0ahUKEwjA1P_HxKP2AhVFTd8KHe4rCw4Q2ykIGQ&amp;usg=AOvVaw1QaZerNnlg4X5_3ffoBVuI</t>
  </si>
  <si>
    <t>https://www.google.com/url?q=https://www.telemark-pyrenees.com/ski/dps-koala-103-foundation-ski-2022%3Fcurrency%3DUSD%26tax%3Dex_vat%26country%3DUS%26var%3D73219&amp;sa=U&amp;ved=0ahUKEwjA1P_HxKP2AhVFTd8KHe4rCw4Q2ykIFw&amp;usg=AOvVaw1-8XpG_jD5UEJ47pdvCg5g</t>
  </si>
  <si>
    <t>https://www.google.com/url?url=https://www.gorhambike.com/product/dps-foundation-koala-103-skis-36096.htm%3Fvariations%3D896950&amp;rct=j&amp;q=&amp;esrc=s&amp;sa=U&amp;ved=0ahUKEwjKrpnsz6P2AhUdm2oFHd1MBM0QsDwIJA&amp;usg=AOvVaw3HEDj4oLcSa-nv_3XcXJoG</t>
  </si>
  <si>
    <t>https://www.google.com/url?q=https://www.gorhambike.com/product/dps-foundation-koala-103-skis-36096.htm%3Fvariations%3D896950&amp;sa=U&amp;ved=0ahUKEwjDtr3sz6P2AhVNnWoFHVoAC1sQ2ykIFg&amp;usg=AOvVaw17ndDGUtbnu6xRkJ5HeIiv</t>
  </si>
  <si>
    <t>https://www.google.com/url?q=https://www.telemark-pyrenees.com/ski/dps-koala-103-foundation-ski-2022%3Fcurrency%3DUSD%26tax%3Dex_vat%26country%3DUS%26var%3D73220&amp;sa=U&amp;ved=0ahUKEwjDtr3sz6P2AhVNnWoFHVoAC1sQ2ykIGA&amp;usg=AOvVaw1O2Mb38XZC5giChso4uhbK</t>
  </si>
  <si>
    <t>https://www.google.com/url?url=https://www.levelninesports.com/dps-koala-103-foundation-skis-2022/&amp;rct=j&amp;q=&amp;esrc=s&amp;sa=U&amp;ved=0ahUKEwjBh8HRxqP2AhXvhOAKHYHnDPUQsDwIIw&amp;usg=AOvVaw0wuB0ua5lfXDaBf7_wqr6y</t>
  </si>
  <si>
    <t>https://www.google.com/url?q=https://www.levelninesports.com/dps-koala-103-foundation-skis-2022/&amp;sa=U&amp;ved=0ahUKEwiBzejRxqP2AhUQZd8KHb_dD3oQ2ykIFg&amp;usg=AOvVaw3sxscEk-xsYdFMWz1HHlEE</t>
  </si>
  <si>
    <t>https://www.google.com/url?q=https://www.powder7.com/DPS-Koala-103-Skis-189cm-New-Flat-2022/for-sale%3Futm_source%3Dfeed%26utm_medium%3Dfree&amp;sa=U&amp;ved=0ahUKEwiBzejRxqP2AhUQZd8KHb_dD3oQ2ykIGA&amp;usg=AOvVaw2bxkY-J3HsnRgcIgzjrpnw</t>
  </si>
  <si>
    <t>DPS Pagoda Tour 100 RP Skis Â· 171 cm</t>
  </si>
  <si>
    <t>https://www.google.com/url?q=https://www.snowcountry.eu/dps-pagoda-tour-100-rp-20-21.html%3Fartikel_maat%3D65327%26country%3DUS&amp;sa=U&amp;ved=0ahUKEwiw1-OtxKP2AhXnmOAKHcslAxkQ2ykIHg&amp;usg=AOvVaw1J9XtIIyyOy_v8Pp-THk5m</t>
  </si>
  <si>
    <t>https://www.google.com/url?url=https://www.snowcountry.eu/dps-pagoda-tour-100-rp-20-21.html%3Fartikel_maat%3D65327%26country%3DUS&amp;rct=j&amp;q=&amp;esrc=s&amp;sa=U&amp;ved=0ahUKEwjJkI2txKP2AhWoiOAKHTd4D88QsDwISA&amp;usg=AOvVaw1O2ngx-qGZSXrZb3ETHQ9Z</t>
  </si>
  <si>
    <t>DPS Pagoda 100 RP Skis</t>
  </si>
  <si>
    <t>https://www.google.com/url?q=https://www.gorhambike.com/product/dps-pagoda-100-rp-skis-36085.htm%3Fvariations%3D896235&amp;sa=U&amp;ved=0ahUKEwi8vMKtxKP2AhWNneAKHf-rCJ0Q2ykIFw&amp;usg=AOvVaw2Qoaa2C34c2PMtar1WREE4</t>
  </si>
  <si>
    <t>DPS Pagoda Tour 106 C2 155cm</t>
  </si>
  <si>
    <t>https://www.google.com/url?url=https://skimo.co/dps-pagoda-tour-106%3Foption%255B2753%255D%3D21905&amp;rct=j&amp;q=&amp;esrc=s&amp;sa=U&amp;ved=0ahUKEwjB3ZyRxKP2AhVoQt8KHSgjAiIQsDwIPw&amp;usg=AOvVaw3CiU0KnlGRHWPdjqUneG6a</t>
  </si>
  <si>
    <t>https://www.google.com/url?q=https://skimo.co/dps-pagoda-tour-106%3Foption%255B2753%255D%3D21905&amp;sa=U&amp;ved=0ahUKEwiS_fKRxKP2AhUpUt8KHRFqCroQ2ykIGA&amp;usg=AOvVaw2JrK-jcNvCgx5BCansL8kG</t>
  </si>
  <si>
    <t>DPS 2022 Pagoda 106 C2 - 155cm, Purple</t>
  </si>
  <si>
    <t>https://www.google.com/url?url=https://www.skiessentials.com/2022-dps-pagoda-106-c2-skis.html%23color%3D1023&amp;rct=j&amp;q=&amp;esrc=s&amp;sa=U&amp;ved=0ahUKEwjB3ZyRxKP2AhVoQt8KHSgjAiIQsDwIOw&amp;usg=AOvVaw3qISU3zccJXQlJAykFEnc0</t>
  </si>
  <si>
    <t>DPS Pagoda Tour 106 C2 Skis 163cm 2022</t>
  </si>
  <si>
    <t>https://www.google.com/url?q=https://www.snowcountry.eu/dps-pagoda-tour-106-c2-20-21.html%3Fartikel_maat%3D65282%26country%3DUS&amp;sa=U&amp;ved=0ahUKEwiI_NSDxKP2AhXlmOAKHXqaBDQQ2ykIGw&amp;usg=AOvVaw2RD033qK9tB3gCq7PMdHGV</t>
  </si>
  <si>
    <t>https://www.google.com/url?url=https://skimo.co/dps-pagoda-tour-106%3Foption%255B2753%255D%3D21907&amp;rct=j&amp;q=&amp;esrc=s&amp;sa=U&amp;ved=0ahUKEwjU7aeDxKP2AhXoY98KHerlDUYQsDwIMQ&amp;usg=AOvVaw06PQLh8pz1ICfQkolYhjLp</t>
  </si>
  <si>
    <t>https://www.google.com/url?q=https://skimo.co/dps-pagoda-tour-106%3Foption%255B2753%255D%3D21907&amp;sa=U&amp;ved=0ahUKEwiI_NSDxKP2AhXlmOAKHXqaBDQQ2ykIGQ&amp;usg=AOvVaw0Ag5gF7eOxaxEEUUFWiK4r</t>
  </si>
  <si>
    <t>DPS Pagoda Tour 106 C2 Skis 171cm 2022</t>
  </si>
  <si>
    <t>https://www.google.com/url?q=https://www.gorhambike.com/product/dps-pagoda-tour-106-c2-skis-36091.htm%3Fvariations%3D896932&amp;sa=U&amp;ved=0ahUKEwin7Z7oxKP2AhUjnOAKHXkKC8cQ2ykIGw&amp;usg=AOvVaw2kviZY0rHU9_Obz9GxIXQk</t>
  </si>
  <si>
    <t>DPS Pagoda 106 C2 Skis Â· 171 cm Â· Purple</t>
  </si>
  <si>
    <t>https://www.google.com/url?q=https://www.levelninesports.com/dps-106c2-pagoda-skis-2022/&amp;sa=U&amp;ved=0ahUKEwjCq7_oxKP2AhXjkOAKHRLpCsEQ2ykIFg&amp;usg=AOvVaw0b1-SSb_FUvQcNOYTlfrOy</t>
  </si>
  <si>
    <t>DPS Pagoda 106 C2</t>
  </si>
  <si>
    <t>https://www.google.com/url?url=https://www.levelninesports.com/dps-106c2-pagoda-skis-2022/%3Fsku%3DL9861211&amp;rct=j&amp;q=&amp;esrc=s&amp;sa=U&amp;ved=0ahUKEwic1_LnxKP2AhXuQ98KHax0APgQsDwIRA&amp;usg=AOvVaw0euNmxrLk5BP2Yj8Ib_0LD</t>
  </si>
  <si>
    <t>DPS Pagoda Tour 106 C2 Skis Â· 2022 Â· 179 cm</t>
  </si>
  <si>
    <t>https://www.google.com/url?q=https://www.gorhambike.com/product/dps-pagoda-tour-106-c2-skis-36091.htm%3Fvariations%3D896933&amp;sa=U&amp;ved=0ahUKEwixr4nl0KP2AhXykmoFHXqsCgkQ2ykIGw&amp;usg=AOvVaw14zuUpBEJoi096oGMtFFJe</t>
  </si>
  <si>
    <t>https://www.google.com/url?url=https://skimo.co/dps-pagoda-tour-106%3Foption%255B2753%255D%3D21911&amp;rct=j&amp;q=&amp;esrc=s&amp;sa=U&amp;ved=0ahUKEwjv1rrk0KP2AhUKlWoFHa_JB-QQsDwIUw&amp;usg=AOvVaw39SLZZjVDeZUl3mIx4j4zN</t>
  </si>
  <si>
    <t>https://www.google.com/url?q=https://skimo.co/dps-pagoda-tour-106%3Foption%255B2753%255D%3D21911&amp;sa=U&amp;ved=0ahUKEwixr4nl0KP2AhXykmoFHXqsCgkQ2ykIGQ&amp;usg=AOvVaw28N0uzt3y0B2gu3cWctJqT</t>
  </si>
  <si>
    <t>DPS Pagoda Tour 106 C2 Skis Â· 184 cm</t>
  </si>
  <si>
    <t>https://www.google.com/url?url=https://skimo.co/dps-pagoda-tour-106%3Foption%255B2753%255D%3D21913&amp;rct=j&amp;q=&amp;esrc=s&amp;sa=U&amp;ved=0ahUKEwjC_Jv70KP2AhVfk2oFHbXYC00QsDwIVA&amp;usg=AOvVaw3NNsY_1kMlFiKKrm3VxpJa</t>
  </si>
  <si>
    <t>https://www.google.com/url?q=https://skimo.co/dps-pagoda-tour-106%3Foption%255B2753%255D%3D21913&amp;sa=U&amp;ved=0ahUKEwitrd770KP2AhWDgGoFHXaNAu8Q2ykIGQ&amp;usg=AOvVaw3ZfC4aoNkbEED-SFCpoC2A</t>
  </si>
  <si>
    <t>DPS Pagoda 106 C2 Blue Skis 184cm 2022</t>
  </si>
  <si>
    <t>https://www.google.com/url?url=https://www.powder7.com/DPS-Pagoda-106-C2-Blue-Skis-184cm-New-Flat-2022/for-sale%3Futm_source%3Dfeed%26utm_medium%3Dfree&amp;rct=j&amp;q=&amp;esrc=s&amp;sa=U&amp;ved=0ahUKEwjC_Jv70KP2AhVfk2oFHbXYC00QsDwIUA&amp;usg=AOvVaw07tcCiG-KfStk7CTM7vAz4</t>
  </si>
  <si>
    <t>DPS Pagoda 112 RP Light Green Skis Â· 2022 Â· 168 cm</t>
  </si>
  <si>
    <t>https://www.google.com/url?url=https://www.telemark-pyrenees.com/ski/dps-112rp-pagoda-ski-2022%3Fcurrency%3DUSD%26tax%3Dex_vat%26country%3DUS%26var%3D73211&amp;rct=j&amp;q=&amp;esrc=s&amp;sa=U&amp;ved=0ahUKEwjGuvzqxaP2AhXJct8KHQZOCx0QsDwIWg&amp;usg=AOvVaw2OxJcmdTND4DC_WYrrM-S8</t>
  </si>
  <si>
    <t>https://www.google.com/url?q=https://www.telemark-pyrenees.com/ski/dps-112rp-pagoda-ski-2022%3Fcurrency%3DUSD%26tax%3Dex_vat%26country%3DUS%26var%3D73211&amp;sa=U&amp;ved=0ahUKEwjX0bPrxaP2AhUPn-AKHWShD4YQ2ykIFg&amp;usg=AOvVaw1GBac8Uofa5c28LMqC7Ggu</t>
  </si>
  <si>
    <t>https://www.google.com/url?q=https://www.rei.com/product/198418/dps-skis-pagoda-112-rp-skis-20212022%3FCAWELAID%3D120217890012569823&amp;sa=U&amp;ved=0ahUKEwjX0bPrxaP2AhUPn-AKHWShD4YQ2ykIGA&amp;usg=AOvVaw33IEIiuz2EPVCEXPAW3SC7</t>
  </si>
  <si>
    <t>DPS Pagoda 112 RP Yellow Skis 178cm 2022</t>
  </si>
  <si>
    <t>https://www.google.com/url?url=https://www.powder7.com/DPS-Pagoda-112-RP-Yellow-Skis-178cm-New-Flat-2022/for-sale%3Futm_source%3Dfeed%26utm_medium%3Dfree&amp;rct=j&amp;q=&amp;esrc=s&amp;sa=U&amp;ved=0ahUKEwjB39aNxKP2AhXmT98KHbG0C_EQsDwIXw&amp;usg=AOvVaw2TEV4waERqRXeFZz6jusY2</t>
  </si>
  <si>
    <t>https://www.google.com/url?q=https://www.powder7.com/DPS-Pagoda-112-RP-Yellow-Skis-178cm-New-Flat-2022/for-sale%3Futm_source%3Dfeed%26utm_medium%3Dfree&amp;sa=U&amp;ved=0ahUKEwiFn4mOxKP2AhUImuAKHd29BtEQ2ykIFw&amp;usg=AOvVaw1ryeeOUyN-Yh5gz4GDa2xs</t>
  </si>
  <si>
    <t>Teton Wasatch Ski Co.</t>
  </si>
  <si>
    <t>https://www.google.com/url?q=https://tetonwasatch.com/products/dps-pagoda-112-rp-skis%3Fvariant%3D40531169935512%26currency%3DUSD%26utm_medium%3Dproduct_sync%26utm_source%3Dgoogle%26utm_content%3Dsag_organic%26utm_campaign%3Dsag_organic&amp;sa=U&amp;ved=0ahUKEwiFn4mOxKP2AhUImuAKHd29BtEQ2ykIGQ&amp;usg=AOvVaw1TgMFnxRIZhiGv1eb-YbUJ</t>
  </si>
  <si>
    <t>DPS Pagoda 112 RP Light Green Skis 184cm 2022</t>
  </si>
  <si>
    <t>https://www.google.com/url?url=https://www.telemark-pyrenees.com/ski/dps-112rp-pagoda-ski-2022%3Fcurrency%3DUSD%26tax%3Dex_vat%26country%3DUS%26var%3D73213&amp;rct=j&amp;q=&amp;esrc=s&amp;sa=U&amp;ved=0ahUKEwiE8LLU0KP2AhWSnGoFHSuZA_AQsDwIngE&amp;usg=AOvVaw12WVPk0iaXe_051GcmcbvZ</t>
  </si>
  <si>
    <t>https://www.google.com/url?q=https://www.telemark-pyrenees.com/ski/dps-112rp-pagoda-ski-2022%3Fcurrency%3DUSD%26tax%3Dex_vat%26country%3DUS%26var%3D73213&amp;sa=U&amp;ved=0ahUKEwiAnOzU0KP2AhVMkmoFHTFMCagQ2ykIFw&amp;usg=AOvVaw0AguWxgTgn_OKb2VaCkhc3</t>
  </si>
  <si>
    <t>https://www.google.com/url?q=https://www.rei.com/product/198418/dps-skis-pagoda-112-rp-skis-20212022%3FCAWELAID%3D120217890012569821&amp;sa=U&amp;ved=0ahUKEwiAnOzU0KP2AhVMkmoFHTFMCagQ2ykIGQ&amp;usg=AOvVaw0nHY6-57RaBLv2JMvn2Db6</t>
  </si>
  <si>
    <t>DPS Pagoda 112 RP Skis Â· 189 cm Â· Yellow</t>
  </si>
  <si>
    <t>https://www.google.com/url?url=https://www.backcountry.com/dps-skis-112rp-pagoda-ski%3FCMP_SKU%3DDPKC032%26MER%3D0406%26skid%3DDPKC032-YEL-S189&amp;rct=j&amp;q=&amp;esrc=s&amp;sa=U&amp;ved=0ahUKEwj17ZPC0aP2AhXjlWoFHfEdBU8QsDwIXw&amp;usg=AOvVaw1Tr7y1lYP-uC6bCZ6Sep4p</t>
  </si>
  <si>
    <t>https://www.google.com/url?q=https://www.backcountry.com/dps-skis-112rp-pagoda-ski%3FCMP_SKU%3DDPKC032%26MER%3D0406%26skid%3DDPKC032-YEL-S189&amp;sa=U&amp;ved=0ahUKEwj5wbvC0aP2AhWylWoFHYeIAhwQ2ykIFg&amp;usg=AOvVaw3WLNm270fHZYhfM77pyKWH</t>
  </si>
  <si>
    <t>https://www.google.com/url?q=https://www.powder7.com/DPS-Pagoda-112-RP-Yellow-Skis-189cm-New-Flat-2022/for-sale%3Futm_source%3Dfeed%26utm_medium%3Dfree&amp;sa=U&amp;ved=0ahUKEwj5wbvC0aP2AhWylWoFHYeIAhwQ2ykIGA&amp;usg=AOvVaw2AWlg1-FfUutg2CHAIHAEQ</t>
  </si>
  <si>
    <t>DPS Pagoda Piste 100 C2 Red Skis 157cm 2021</t>
  </si>
  <si>
    <t>https://www.google.com/url?url=https://www.skiessentials.com/2022-dps-pagoda-piste-100-c2-skis.html%23color%3D463&amp;rct=j&amp;q=&amp;esrc=s&amp;sa=U&amp;ved=0ahUKEwjzpdyExKP2AhXnQ98KHZ8-AasQsDwIPg&amp;usg=AOvVaw2AMEmJIulZ_4My2S6ExHYJ</t>
  </si>
  <si>
    <t>https://www.google.com/url?q=https://www.skiessentials.com/2022-dps-pagoda-piste-100-c2-skis.html%23color%3D463&amp;sa=U&amp;ved=0ahUKEwj94Y-FxKP2AhVyQt8KHRWJA4UQ2ykIFQ&amp;usg=AOvVaw3XhTO4THHUbi9YUk8jZzaB</t>
  </si>
  <si>
    <t>https://www.google.com/url?q=https://www.powder7.com/DPS-Pagoda-Piste-100-C2-Red-Skis-157cm-New-Flat-2022/for-sale%3Futm_source%3Dfeed%26utm_medium%3Dfree&amp;sa=U&amp;ved=0ahUKEwj94Y-FxKP2AhVyQt8KHRWJA4UQ2ykIFw&amp;usg=AOvVaw0bmNvc_fL8AYILW6ao7lrj</t>
  </si>
  <si>
    <t>DPS Pagoda Piste 100 C2 Pinot Skis 165cm 2022</t>
  </si>
  <si>
    <t>https://www.google.com/url?url=https://www.powder7.com/DPS-Pagoda-Piste-100-C2-Pinot-Skis-165cm-New-Flat-2022/for-sale%3Futm_source%3Dfeed%26utm_medium%3Dfree&amp;rct=j&amp;q=&amp;esrc=s&amp;sa=U&amp;ved=0ahUKEwip1KW0xKP2AhWnTd8KHWw3C9UQsDwIQw&amp;usg=AOvVaw0POO_P2fBDDVOQ_4cSZ6B3</t>
  </si>
  <si>
    <t>2022 DPS Pagoda Piste 100 C2 Skis w/ Tyrolia Attack2 13 GW Bindings - Red - 165| Ski Essentials</t>
  </si>
  <si>
    <t>https://www.google.com/url?url=https://www.skiessentials.com/2022-dps-pagoda-piste-100-c2-skis-w-tyrolia-attack2-13-gw-bindings.html%23color%3D463&amp;rct=j&amp;q=&amp;esrc=s&amp;sa=U&amp;ved=0ahUKEwip1KW0xKP2AhWnTd8KHWw3C9UQsDwIRw&amp;usg=AOvVaw2z0276pXxeM9SgXtUhk96Z</t>
  </si>
  <si>
    <t>DPS Pagoda Piste 100 C2 Red Skis Â· 2022 Â· 171 cm</t>
  </si>
  <si>
    <t>https://www.google.com/url?url=https://www.powder7.com/DPS-Pagoda-Piste-100-C2-Red-Skis-171cm-New-Flat-2022/for-sale%3Futm_source%3Dfeed%26utm_medium%3Dfree&amp;rct=j&amp;q=&amp;esrc=s&amp;sa=U&amp;ved=0ahUKEwi3u6zexKP2AhVoUN8KHZvNCuoQsDwIWQ&amp;usg=AOvVaw2qjuA_tZpDCkrsBL4NfTtI</t>
  </si>
  <si>
    <t>DPS Pagoda Piste 100 C2 Pinot Skis 171cm 2022</t>
  </si>
  <si>
    <t>https://www.google.com/url?url=https://www.powder7.com/DPS-Pagoda-Piste-100-C2-Pinot-Skis-171cm-New-Flat-2022/for-sale%3Futm_source%3Dfeed%26utm_medium%3Dfree&amp;rct=j&amp;q=&amp;esrc=s&amp;sa=U&amp;ved=0ahUKEwi3u6zexKP2AhVoUN8KHZvNCuoQ2SkIYQ&amp;usg=AOvVaw10w_IUrLQksUoiNrLQ8L8h</t>
  </si>
  <si>
    <t>DPS Pagoda Piste 100 C2 Ski 171 / Pinot</t>
  </si>
  <si>
    <t>https://www.google.com/url?url=https://cripplecreekbc.com/products/dps-pagoda-piste-100-c2-ski%3Fvariant%3D33411312156805%26currency%3DUSD%26utm_medium%3Dproduct_sync%26utm_source%3Dgoogle%26utm_content%3Dsag_organic%26utm_campaign%3Dsag_organic&amp;rct=j&amp;q=&amp;esrc=s&amp;sa=U&amp;ved=0ahUKEwi3u6zexKP2AhVoUN8KHZvNCuoQ2SkIZA&amp;usg=AOvVaw1-euw6fcGU1QKuzERRu-S7</t>
  </si>
  <si>
    <t>DPS Pagoda Piste 100 C2 Red Skis Â· 2022 Â· 179 cm</t>
  </si>
  <si>
    <t>https://www.google.com/url?url=https://www.powder7.com/DPS-Pagoda-Piste-100-C2-Red-Skis-179cm-New-Flat-2022/for-sale%3Futm_source%3Dfeed%26utm_medium%3Dfree&amp;rct=j&amp;q=&amp;esrc=s&amp;sa=U&amp;ved=0ahUKEwib1K_p0KP2AhXrnGoFHTaGBGYQsDwIWg&amp;usg=AOvVaw1DtD0fw4vSFZ2_lpGBvXeJ</t>
  </si>
  <si>
    <t>DPS Pagoda Piste 100 C2 Ski 179 / Red</t>
  </si>
  <si>
    <t>https://www.google.com/url?url=https://cripplecreekbc.com/products/dps-pagoda-piste-100-c2-ski%3Fvariant%3D33411311992965%26currency%3DUSD%26utm_medium%3Dproduct_sync%26utm_source%3Dgoogle%26utm_content%3Dsag_organic%26utm_campaign%3Dsag_organic&amp;rct=j&amp;q=&amp;esrc=s&amp;sa=U&amp;ved=0ahUKEwib1K_p0KP2AhXrnGoFHTaGBGYQ2SkIYg&amp;usg=AOvVaw3XHWJyOfoS-YtHPHL3CpzK</t>
  </si>
  <si>
    <t>2021 DPS Pagoda Piste 100 C2 Skis w/Tyrolia Attack2 13 GW Bindings</t>
  </si>
  <si>
    <t>https://www.google.com/url?url=https://www.skiessentials.com/2022-dps-pagoda-piste-100-c2-skis-w-tyrolia-attack2-13-gw-bindings.html%23color%3D19613&amp;rct=j&amp;q=&amp;esrc=s&amp;sa=U&amp;ved=0ahUKEwib1K_p0KP2AhXrnGoFHTaGBGYQsDwIXg&amp;usg=AOvVaw2xZlYXZyhfs2wE7w8J8ruN</t>
  </si>
  <si>
    <t>DPS Pagoda Piste 100 C2 Skis 2021 - 184 in Red</t>
  </si>
  <si>
    <t>https://www.google.com/url?url=https://www.powder7.com/DPS-Pagoda-Piste-100-C2-Red-Skis-184cm-New-Flat-2022/for-sale%3Futm_source%3Dfeed%26utm_medium%3Dfree&amp;rct=j&amp;q=&amp;esrc=s&amp;sa=U&amp;ved=0ahUKEwiBqYX40KP2AhU7nWoFHbOvDc0QsDwIeg&amp;usg=AOvVaw2KlcmTXRvycHzS0KWx8iC0</t>
  </si>
  <si>
    <t>2021 DPS Pagoda Piste 100 C2 Skis w/Tyrolia Attack2 13 GW Bindings (Pinot, 184)</t>
  </si>
  <si>
    <t>https://www.google.com/url?url=https://www.ebay.com/itm/194221275908%3Fchn%3Dps%26mkevt%3D1%26mkcid%3D28%26var%3D494308606265&amp;rct=j&amp;q=&amp;esrc=s&amp;sa=U&amp;ved=0ahUKEwiBqYX40KP2AhU7nWoFHbOvDc0QsDwIfg&amp;usg=AOvVaw2eXadK7gZ4CtXXPblXeRpu</t>
  </si>
  <si>
    <t>https://www.google.com/aclk?sa=L&amp;ai=DChcSEwjv7rP40KP2AhU-FdQBHVhyD5sYABABGgJvYQ&amp;sig=AOD64_3ROm494dA7b8vELbhYnD1D-Dd3ZA&amp;ctype=5&amp;ved=0ahUKEwiXmK_40KP2AhVVm2oFHYeLBZMQ2ikIEw&amp;adurl=</t>
  </si>
  <si>
    <t>DPS Pagoda Piste 90 RP Skis Â· 171 cm Â· Orange</t>
  </si>
  <si>
    <t>https://www.google.com/url?url=https://www.powder7.com/DPS-Pagoda-Piste-90-RP-Orange-Skis-171cm-New-Flat-2022/for-sale%3Futm_source%3Dfeed%26utm_medium%3Dfree&amp;rct=j&amp;q=&amp;esrc=s&amp;sa=U&amp;ved=0ahUKEwi2ieK-xKP2AhWSTN8KHed5CL0QsDwIPw&amp;usg=AOvVaw1-YwOOfj0PfZNihBvDsBs_</t>
  </si>
  <si>
    <t>https://www.google.com/url?q=https://www.powder7.com/DPS-Pagoda-Piste-90-RP-Orange-Skis-171cm-New-Flat-2022/for-sale%3Futm_source%3Dfeed%26utm_medium%3Dfree&amp;sa=U&amp;ved=0ahUKEwi78pG_xKP2AhVon-AKHYLoAF4Q2ykIGA&amp;usg=AOvVaw2yv2OpSbqQMTuIa38oMHbQ</t>
  </si>
  <si>
    <t>https://www.google.com/url?q=https://www.curated.com/products/3998645/dps-pagoda-piste-90rp-skis-171-cm%3Fc_source%3Dgoogle-shopping&amp;sa=U&amp;ved=0ahUKEwi78pG_xKP2AhVon-AKHYLoAF4Q2ykIGg&amp;usg=AOvVaw1jqBgzNJ7cTkWQo4TRBMuJ</t>
  </si>
  <si>
    <t>DPS Pagoda Piste 90 RP Skis - Yellow 179cm</t>
  </si>
  <si>
    <t>Gear West Ski &amp; Bike</t>
  </si>
  <si>
    <t>https://www.google.com/url?url=https://www.gearwest.com/products/dps-22-90rp-pagoda-piste%3Fcurrency%3DUSD%26variant%3D42402287649006%26utm_medium%3Dcpc%26utm_source%3Dgoogle%26utm_campaign%3DGoogle%2520Shopping&amp;rct=j&amp;q=&amp;esrc=s&amp;sa=U&amp;ved=0ahUKEwibqOfGxKP2AhXkY98KHYOXBLwQsDwIMg&amp;usg=AOvVaw1DmqfcAaqs2cvIduE_2e10</t>
  </si>
  <si>
    <t>DPS Pagoda Piste 90 RP Orange Skis 179cm 2022</t>
  </si>
  <si>
    <t>https://www.google.com/url?url=https://www.powder7.com/DPS-Pagoda-Piste-90-RP-Orange-Skis-179cm-New-Flat-2022/for-sale%3Futm_source%3Dfeed%26utm_medium%3Dfree&amp;rct=j&amp;q=&amp;esrc=s&amp;sa=U&amp;ved=0ahUKEwibqOfGxKP2AhXkY98KHYOXBLwQ2SkINg&amp;usg=AOvVaw2HY4Fo7Jky88cDfZ_r5qxf</t>
  </si>
  <si>
    <t>DPS Pagoda Piste 90 RP Skis Â· 184 cm Â· Orange</t>
  </si>
  <si>
    <t>https://www.google.com/url?url=https://varuste.net/en/p105585/dps-pagoda-piste-90-rp%3Fchange_country%3DUS%26change_currency%3DEUR&amp;rct=j&amp;q=&amp;esrc=s&amp;sa=U&amp;ved=0ahUKEwiE_PifxaP2AhUNnOAKHVJvCzkQsDwIPA&amp;usg=AOvVaw04YGPCAC8FD3Y43GMQQGyi</t>
  </si>
  <si>
    <t>https://www.google.com/url?q=https://varuste.net/en/p105585/dps-pagoda-piste-90-rp%3Fchange_country%3DUS%26change_currency%3DEUR&amp;sa=U&amp;ved=0ahUKEwj80aygxaP2AhWudd8KHcVCDCkQ2ykIFw&amp;usg=AOvVaw1hXo0L-jcwrtD9qH6Eaxvb</t>
  </si>
  <si>
    <t>https://www.google.com/url?q=https://www.powder7.com/DPS-Pagoda-Piste-90-RP-Orange-Skis-184cm-New-Flat-2022/for-sale%3Futm_source%3Dfeed%26utm_medium%3Dfree&amp;sa=U&amp;ved=0ahUKEwj80aygxaP2AhWudd8KHcVCDCkQ2ykIGQ&amp;usg=AOvVaw2reZ3gFA7uZfnaNiUKPsCE</t>
  </si>
  <si>
    <t>DPS Pagoda Tour 100 RP 153cm</t>
  </si>
  <si>
    <t>https://www.google.com/url?url=https://skimo.co/dps-pagoda-tour-100%3Foption%255B2733%255D%3D21829&amp;rct=j&amp;q=&amp;esrc=s&amp;sa=U&amp;ved=0ahUKEwjNm-3s0KP2AhXzm2oFHUNJB2kQsDwIYw&amp;usg=AOvVaw3ELJpmh4xZ9UznRKHCy68t</t>
  </si>
  <si>
    <t>https://www.google.com/url?q=https://skimo.co/dps-pagoda-tour-100%3Foption%255B2733%255D%3D21829&amp;sa=U&amp;ved=0ahUKEwicm5ft0KP2AhV_nGoFHSNCC-gQ2ykIGA&amp;usg=AOvVaw2GP-u6UL1GXiVCO79i0BKR</t>
  </si>
  <si>
    <t>https://www.google.com/url?q=https://www.rei.com/product/182504/dps-skis-pagoda-tour-100-rp-skis-mens-20212022%3FCAWELAID%3D120217890012569810&amp;sa=U&amp;ved=0ahUKEwicm5ft0KP2AhV_nGoFHSNCC-gQ2ykIGg&amp;usg=AOvVaw3vt16Sq--ofE4bLhC2bND9</t>
  </si>
  <si>
    <t>DPS 100 RP Pagoda Tour Skis Â· 163 cm</t>
  </si>
  <si>
    <t>https://www.google.com/url?q=https://www.snowcountry.eu/dps-pagoda-tour-100-rp-20-21.html%3Fartikel_maat%3D65282%26country%3DUS&amp;sa=U&amp;ved=0ahUKEwjkpbvNz6P2AhUDlWoFHUJjCzcQ2ykIHA&amp;usg=AOvVaw0X4wKM0Mpn0kFeS5RKvibB</t>
  </si>
  <si>
    <t>https://www.google.com/url?q=https://skimo.co/dps-pagoda-tour-100%3Foption%255B2733%255D%3D21831&amp;sa=U&amp;ved=0ahUKEwjkpbvNz6P2AhUDlWoFHUJjCzcQ2ykIGg&amp;usg=AOvVaw0rLR0kHMXdg8NA8ODiivxZ</t>
  </si>
  <si>
    <t>https://www.google.com/url?url=https://www.rei.com/product/182504/dps-skis-pagoda-tour-100-rp-skis-mens-20212022%3FCAWELAID%3D120217890011179525&amp;rct=j&amp;q=&amp;esrc=s&amp;sa=U&amp;ved=0ahUKEwiQ4ZPNz6P2AhXzlGoFHYrpBPYQsDwIbQ&amp;usg=AOvVaw0c2fjIica-Jsk0soKxAvBs</t>
  </si>
  <si>
    <t>https://www.google.com/url?q=https://www.snowcountry.eu/dps-pagoda-tour-100-rp-20-21.html%3Fartikel_maat%3D65327%26country%3DUS&amp;sa=U&amp;ved=0ahUKEwi-sdyFxKP2AhXlT98KHcxdD9YQ2ykIHg&amp;usg=AOvVaw02tsv2M-lqAcgw01MC3Aq9</t>
  </si>
  <si>
    <t>https://www.google.com/url?url=https://www.gorhambike.com/product/dps-pagoda-tour-100-rp-31488.htm%3Fvariations%3D589257,589259&amp;rct=j&amp;q=&amp;esrc=s&amp;sa=U&amp;ved=0ahUKEwiV26-FxKP2AhXlc98KHeWyBzsQsDwIWg&amp;usg=AOvVaw3k5J4jp6TIoAqrwdhbW34A</t>
  </si>
  <si>
    <t>https://www.google.com/url?q=https://www.gorhambike.com/product/dps-pagoda-tour-100-rp-31488.htm%3Fvariations%3D589257,589259&amp;sa=U&amp;ved=0ahUKEwi-sdyFxKP2AhXlT98KHcxdD9YQ2ykIHA&amp;usg=AOvVaw1O-SyVFhLrh-PvYInHHm_t</t>
  </si>
  <si>
    <t>https://www.google.com/url?q=https://www.snowcountry.eu/dps-pagoda-tour-100-rp-20-21.html%3Fartikel_maat%3D65327%26country%3DUS&amp;sa=U&amp;ved=0ahUKEwjupsHAxKP2AhWHhOAKHW9PBa8Q2ykIHg&amp;usg=AOvVaw1YxvOmqlKvy08m6fvfUy0q</t>
  </si>
  <si>
    <t>https://www.google.com/url?q=https://www.gorhambike.com/product/dps-pagoda-tour-100-rp-31488.htm%3Fvariations%3D589257,589259&amp;sa=U&amp;ved=0ahUKEwjupsHAxKP2AhWHhOAKHW9PBa8Q2ykIHA&amp;usg=AOvVaw0kRk5RbTN_PCtDZUgbrJfX</t>
  </si>
  <si>
    <t>https://www.google.com/url?q=https://skimo.co/dps-pagoda-tour-100%3Foption%255B2733%255D%3D21833&amp;sa=U&amp;ved=0ahUKEwjupsHAxKP2AhWHhOAKHW9PBa8Q2ykIGg&amp;usg=AOvVaw2zOrLVBrxXQxXsBpCq_-U9</t>
  </si>
  <si>
    <t>DPS Pagoda Tour 100 RP 179cm</t>
  </si>
  <si>
    <t>https://www.google.com/url?q=https://www.gorhambike.com/product/dps-pagoda-tour-100-rp-31488.htm%3Fvariations%3D589257,589260&amp;sa=U&amp;ved=0ahUKEwjhh6n5w6P2AhWsdN8KHflJD9EQ2ykIHA&amp;usg=AOvVaw1_KqkjC61kiv4W7BEfdeKB</t>
  </si>
  <si>
    <t>https://www.google.com/url?q=https://varuste.net/en/p105586/dps-pagoda-tour-100-rp%3Fchange_country%3DUS%26change_currency%3DEUR&amp;sa=U&amp;ved=0ahUKEwjhh6n5w6P2AhWsdN8KHflJD9EQ2ykIHg&amp;usg=AOvVaw0nl9w9MOgC0Kc0qzTPLIdb</t>
  </si>
  <si>
    <t>https://www.google.com/url?q=https://skimo.co/dps-pagoda-tour-100%3Foption%255B2733%255D%3D21835&amp;sa=U&amp;ved=0ahUKEwjhh6n5w6P2AhWsdN8KHflJD9EQ2ykIGg&amp;usg=AOvVaw3cTpF3WTfDiugq7O4Jm-pv</t>
  </si>
  <si>
    <t>DPS Pagoda Tour 100 RP 184cm</t>
  </si>
  <si>
    <t>https://www.google.com/url?q=https://www.snowcountry.eu/dps-pagoda-tour-100-rp-20-21.html%3Fartikel_maat%3D65366%26country%3DUS&amp;sa=U&amp;ved=0ahUKEwiysI7CxKP2AhWrmuAKHeH_BWgQ2ykIHA&amp;usg=AOvVaw3PdNSBaAwiqu-VnMxbyu_5</t>
  </si>
  <si>
    <t>https://www.google.com/url?q=https://skimo.co/dps-pagoda-tour-100%3Foption%255B2733%255D%3D21837&amp;sa=U&amp;ved=0ahUKEwiysI7CxKP2AhWrmuAKHeH_BWgQ2ykIGg&amp;usg=AOvVaw3xm391MWtqy8KuMBkkO5d2</t>
  </si>
  <si>
    <t>https://www.google.com/url?url=https://www.evo.com/skis/dps-pagoda-tour-100-rp%3Fimage%3D183638/728544/clone.jpg&amp;rct=j&amp;q=&amp;esrc=s&amp;sa=U&amp;ved=0ahUKEwjvmurBxKP2AhUlU98KHTpdDiIQsDwIQg&amp;usg=AOvVaw1Y0Z27LtLYH5jXZgtlHRes</t>
  </si>
  <si>
    <t>DPS Pagoda Tour 112 RP Skis 158cm</t>
  </si>
  <si>
    <t>https://www.google.com/url?url=https://skimo.co/dps-pagoda-tour-112%3Foption%255B2757%255D%3D21939&amp;rct=j&amp;q=&amp;esrc=s&amp;sa=U&amp;ved=0ahUKEwi1uPuU0KP2AhVblGoFHTYCDlsQsDwIcg&amp;usg=AOvVaw3_wty9nsKNOTNwc4KsVOU9</t>
  </si>
  <si>
    <t>https://www.google.com/url?q=https://skimo.co/dps-pagoda-tour-112%3Foption%255B2757%255D%3D21939&amp;sa=U&amp;ved=0ahUKEwiAsKCV0KP2AhWmm2oFHZe3CjQQ2ykIGA&amp;usg=AOvVaw2uYUeu3LsKNYj99M8U21pN</t>
  </si>
  <si>
    <t>https://www.google.com/url?q=https://www.backcountry.com/dps-skis-pagoda-tour-112rp-ski%3FCMP_SKU%3DDPKC025%26MER%3D0406%26skid%3DDPKC025-ONECOL-S158&amp;sa=U&amp;ved=0ahUKEwiAsKCV0KP2AhWmm2oFHZe3CjQQ2ykIGg&amp;usg=AOvVaw0gWeJ7LzV6nYsK_EYqyMf4</t>
  </si>
  <si>
    <t>DPS Pagoda Tour 112 RP 168</t>
  </si>
  <si>
    <t>https://www.google.com/aclk?sa=L&amp;ai=DChcSEwizqK32xqP2AhWHicgKHRDmAjQYABARGgJxdQ&amp;sig=AOD64_2yvwb2oD4ddZju3096AQCXUYxupA&amp;ctype=5&amp;ved=0ahUKEwiHzKj2xqP2AhVvg-AKHfgMABQQ2CkIcA&amp;adurl=</t>
  </si>
  <si>
    <t>DPS Pagoda Tour 112 RP SE Ski 168 / Early Riser Orange</t>
  </si>
  <si>
    <t>https://www.google.com/aclk?sa=L&amp;ai=DChcSEwizqK32xqP2AhWHicgKHRDmAjQYABATGgJxdQ&amp;sig=AOD64_11EHO0YZaRJQ4Bx04CmZA2XWxa5Q&amp;ctype=5&amp;ved=0ahUKEwiHzKj2xqP2AhVvg-AKHfgMABQQ2CkIcw&amp;adurl=</t>
  </si>
  <si>
    <t>DPS Pagoda Tour 112 RP 168CM</t>
  </si>
  <si>
    <t>https://www.google.com/aclk?sa=L&amp;ai=DChcSEwizqK32xqP2AhWHicgKHRDmAjQYABAbGgJxdQ&amp;sig=AOD64_3Gtw7C7m0i7Ky5382BNIoMKPRt8w&amp;ctype=5&amp;ved=0ahUKEwiHzKj2xqP2AhVvg-AKHfgMABQQ2CkIgAE&amp;adurl=</t>
  </si>
  <si>
    <t>DPS Pagoda Tour 112 RP Early Riser Skis 178cm 2022</t>
  </si>
  <si>
    <t>https://www.google.com/url?url=https://www.powder7.com/DPS-Pagoda-Tour-112-RP-Early-Riser-Skis-178cm-New-Flat-2022/for-sale%3Futm_source%3Dfeed%26utm_medium%3Dfree&amp;rct=j&amp;q=&amp;esrc=s&amp;sa=U&amp;ved=0ahUKEwjixYa8xKP2AhWpiOAKHaWUD5YQsDwITg&amp;usg=AOvVaw2WMia6lFKSbOCRZdUUt7gW</t>
  </si>
  <si>
    <t>https://www.google.com/url?q=https://www.powder7.com/DPS-Pagoda-Tour-112-RP-Early-Riser-Skis-178cm-New-Flat-2022/for-sale%3Futm_source%3Dfeed%26utm_medium%3Dfree&amp;sa=U&amp;ved=0ahUKEwiAy7W8xKP2AhXjQ98KHYUvCy8Q2ykIFw&amp;usg=AOvVaw2BD9s4Z78JO8x4x_hINYuO</t>
  </si>
  <si>
    <t>https://www.google.com/url?q=https://tetonwasatch.com/products/dps-pagoda-tour-112-rp-skis-2021-early-riser-special-edition%3Fvariant%3D40533005631640%26currency%3DUSD%26utm_medium%3Dproduct_sync%26utm_source%3Dgoogle%26utm_content%3Dsag_organic%26utm_campaign%3Dsag_organic&amp;sa=U&amp;ved=0ahUKEwiAy7W8xKP2AhXjQ98KHYUvCy8Q2ykIGQ&amp;usg=AOvVaw3K8do8dhFn7Srw4lHuI1mU</t>
  </si>
  <si>
    <t>DPS Pagoda Tour 112 RP Skis 184cm</t>
  </si>
  <si>
    <t>https://www.google.com/url?q=https://www.snowcountry.eu/dps-pagoda-tour-112-rp.html%3Fartikel_maat%3D65366%26country%3DUS&amp;sa=U&amp;ved=0ahUKEwix5P6YxKP2AhUJZd8KHSjsBzoQ2ykIGg&amp;usg=AOvVaw3RvfCTDBttrZzT_sgH_7ZE</t>
  </si>
  <si>
    <t>https://www.google.com/url?url=https://skimo.co/dps-pagoda-tour-112%3Foption%255B2757%255D%3D21945&amp;rct=j&amp;q=&amp;esrc=s&amp;sa=U&amp;ved=0ahUKEwj_5K2YxKP2AhWhdN8KHeeADooQsDwIbA&amp;usg=AOvVaw2Dkel8x_RH7pX8_fYW64qZ</t>
  </si>
  <si>
    <t>https://www.google.com/url?q=https://skimo.co/dps-pagoda-tour-112%3Foption%255B2757%255D%3D21945&amp;sa=U&amp;ved=0ahUKEwix5P6YxKP2AhUJZd8KHSjsBzoQ2ykIGA&amp;usg=AOvVaw2iERIcs6CGkR9Sfj-Li4TJ</t>
  </si>
  <si>
    <t>DPS Pagoda Tour 94 C2 178cm</t>
  </si>
  <si>
    <t>Geartrade.com</t>
  </si>
  <si>
    <t>https://www.google.com/url?url=https://www.geartrade.com/item/780318/dps-pagoda-tour-94-c2-178cm&amp;rct=j&amp;q=&amp;esrc=s&amp;sa=U&amp;ved=0ahUKEwiWncP3w6P2AhWIhOAKHZ_LDZMQ2SkIWw&amp;usg=AOvVaw2nVBS18mMJrv-QGu2f1xet</t>
  </si>
  <si>
    <t>DPS Pagoda Tour 94 C2 Skis Â· 178 cm</t>
  </si>
  <si>
    <t>https://www.google.com/url?url=https://skimo.co/dps-pagoda-tour-94%3Foption%255B2747%255D%3D21883&amp;rct=j&amp;q=&amp;esrc=s&amp;sa=U&amp;ved=0ahUKEwiWncP3w6P2AhWIhOAKHZ_LDZMQsDwIVw&amp;usg=AOvVaw3u1brkHK4cZlX_ntNZaNFA</t>
  </si>
  <si>
    <t>https://www.google.com/url?q=https://skimo.co/dps-pagoda-tour-94%3Foption%255B2747%255D%3D21883&amp;sa=U&amp;ved=0ahUKEwj5yvb3w6P2AhVCnuAKHWAFDSoQ2ykIFg&amp;usg=AOvVaw0hY131cfVf31qufQfxBOND</t>
  </si>
  <si>
    <t>Dynafit Beast 108 - Neon/Yellow 173</t>
  </si>
  <si>
    <t>Snowinn.com</t>
  </si>
  <si>
    <t>https://www.google.com/url?q=https://www.snowinn.com/ski-store/dynafit-beast-108-touring-skis/137647241/p%3Futm_source%3Dgoogle_products%26utm_medium%3Dmerchant%26id_producte%3D11177515%26country%3Dus&amp;sa=U&amp;ved=0ahUKEwjPxMKlxKP2AhWmneAKHbnHCC4Q2ykIGQ&amp;usg=AOvVaw1KoZIJGLVx8wJylzeExGtd</t>
  </si>
  <si>
    <t>https://www.google.com/url?q=https://www.bobleisure.com/dynafit-beast-108%3Fnumber%3D139-4046402081595&amp;sa=U&amp;ved=0ahUKEwjPxMKlxKP2AhWmneAKHbnHCC4Q2ykIGw&amp;usg=AOvVaw2hvIRV5NvfDYJmvTFtVwFt</t>
  </si>
  <si>
    <t>dynafit.com</t>
  </si>
  <si>
    <t>https://www.google.com/url?url=https://www.dynafit.com/en-us/beast-108-08-0000048934%3Fnumber%3D08-0000048934_0000000001&amp;rct=j&amp;q=&amp;esrc=s&amp;sa=U&amp;ved=0ahUKEwib15OlxKP2AhXPVt8KHS3oDiMQsDwIXA&amp;usg=AOvVaw0LuF2Ti6RZVRhC50VJAe88</t>
  </si>
  <si>
    <t>Dynafit Beast 98</t>
  </si>
  <si>
    <t>Idaho Mountain Touring</t>
  </si>
  <si>
    <t>https://www.google.com/url?url=https://www.idahomountaintouring.com/products/dynafit-mens-beast-98%3Fvariant%3D24032866992228%26currency%3DUSD%26utm_medium%3Dproduct_sync%26utm_source%3Dgoogle%26utm_content%3Dsag_organic%26utm_campaign%3Dsag_organic&amp;rct=j&amp;q=&amp;esrc=s&amp;sa=U&amp;ved=0ahUKEwib_7mS0KP2AhXel2oFHYFoDJ8QsDwITg&amp;usg=AOvVaw2q2RfMid7QE9CHv9P6vCKT</t>
  </si>
  <si>
    <t>2018-19 Dynafit Beast 98 Touring And Freeride Ski</t>
  </si>
  <si>
    <t>eBay - anything-technical-limited</t>
  </si>
  <si>
    <t>https://www.google.com/url?url=https://www.ebay.com/itm/185260036087%3Fchn%3Dps%26mkevt%3D1%26mkcid%3D28%26var%3D693025167379&amp;rct=j&amp;q=&amp;esrc=s&amp;sa=U&amp;ved=0ahUKEwib_7mS0KP2AhXel2oFHYFoDJ8Q2SkIUg&amp;usg=AOvVaw1dlS20-flUh944h-ihHGsY</t>
  </si>
  <si>
    <t>Dynafit Women's Beast 98 Ski</t>
  </si>
  <si>
    <t>https://www.google.com/url?url=https://www.idahomountaintouring.com/products/dynafit-womens-beast-98%3Fvariant%3D24032868139108%26currency%3DUSD%26utm_medium%3Dproduct_sync%26utm_source%3Dgoogle%26utm_content%3Dsag_organic%26utm_campaign%3Dsag_organic&amp;rct=j&amp;q=&amp;esrc=s&amp;sa=U&amp;ved=0ahUKEwiukcTaxKP2AhVOTt8KHbPMB8IQsDwIUw&amp;usg=AOvVaw2HmP71HA8bafr-N-WIYXWX</t>
  </si>
  <si>
    <t>Dynafit Beast 98 AT Setup Skis w Dynafit Rotation 10 Bindings Used Demo</t>
  </si>
  <si>
    <t>$899.99 used</t>
  </si>
  <si>
    <t>https://www.google.com/url?url=https://www.powder7.com/Dynafit-Beast-98-AT-Setup-Skis-177cm-Used-2021/for-sale%3Futm_source%3Dfeed%26utm_medium%3Dfree&amp;rct=j&amp;q=&amp;esrc=s&amp;sa=U&amp;ved=0ahUKEwiukcTaxKP2AhVOTt8KHbPMB8IQ2SkIVw&amp;usg=AOvVaw3KJYTFNtP3phibmMw01Phn</t>
  </si>
  <si>
    <t>Dynafit Blacklight 80</t>
  </si>
  <si>
    <t>https://www.google.com/url?q=https://www.alpinstore.com/en/377527-dynafit-blacklight-80-touring-skis-blackorange.html%3F%26ads_affilie%3D35%26id_contry%3D21%26ads_product%3D377527%26id_devise%3D5&amp;sa=U&amp;ved=0ahUKEwjQ_snz0KP2AhUolmoFHbDSAtYQ2ykIGw&amp;usg=AOvVaw3BnnOBZMHwY6xvzlOH6Gsl</t>
  </si>
  <si>
    <t>https://www.google.com/url?q=https://www.bobleisure.com/dynafit-blacklight-80%3Fnumber%3D139-4046402081243&amp;sa=U&amp;ved=0ahUKEwjQ_snz0KP2AhUolmoFHbDSAtYQ2ykIHQ&amp;usg=AOvVaw3iFGqoa173ylUoB4EQa-mn</t>
  </si>
  <si>
    <t>https://www.google.com/url?url=https://www.backcountry.com/dynafit-blacklight-80-ski%3FCMP_SKU%3DDNFZ11Y%26MER%3D0406%26skid%3DDNFZ11Y-BLAORA-S165&amp;rct=j&amp;q=&amp;esrc=s&amp;sa=U&amp;ved=0ahUKEwjbpqLz0KP2AhWimGoFHZCYBNIQsDwIUQ&amp;usg=AOvVaw36vugrLnedPGmJC5-22FhU</t>
  </si>
  <si>
    <t>Dynafit Blacklight 80 Ski Touring (Black/Orange)</t>
  </si>
  <si>
    <t>https://www.google.com/url?url=https://www.ebay.com/itm/274535176905%3Fchn%3Dps%26mkevt%3D1%26mkcid%3D28%26var%3D574737504007&amp;rct=j&amp;q=&amp;esrc=s&amp;sa=U&amp;ved=0ahUKEwiPkYbvxaP2AhXrYd8KHRQPB7EQsDwIYw&amp;usg=AOvVaw2wbY5_uIMZe8OO5Cy1km5F</t>
  </si>
  <si>
    <t>https://www.google.com/url?q=https://www.ebay.com/itm/274535176905%3Fchn%3Dps%26mkevt%3D1%26mkcid%3D28%26var%3D574737504007&amp;sa=U&amp;ved=0ahUKEwiIwLbvxaP2AhVFmeAKHfnMD2kQ2ykIFg&amp;usg=AOvVaw3CEoZyFZaX-pq-LrNx0JNf</t>
  </si>
  <si>
    <t>https://www.google.com/url?q=https://www.telemark-pyrenees.com/ski/dynafit-blacklight-80-ski-2022%3Fcurrency%3DUSD%26tax%3Dex_vat%26country%3DUS%26var%3D67322&amp;sa=U&amp;ved=0ahUKEwiIwLbvxaP2AhVFmeAKHfnMD2kQ2ykIGA&amp;usg=AOvVaw1l6-b5Pvv5ho2GDnLg1ju-</t>
  </si>
  <si>
    <t>https://www.google.com/url?url=https://www.bobleisure.com/dynafit-blacklight-80%3Fnumber%3D139-4046402081267&amp;rct=j&amp;q=&amp;esrc=s&amp;sa=U&amp;ved=0ahUKEwitns3OxaP2AhVEMt8KHdLbAIAQsDwITQ&amp;usg=AOvVaw2pG46IUC8L2Bq7hsl6o17c</t>
  </si>
  <si>
    <t>Dynafit Blacklight 88 W Alpine Touring Ski 151</t>
  </si>
  <si>
    <t>https://www.google.com/url?url=https://cripplecreekbc.com/products/dynafit-blacklight-88-womens-alpine-touring-ski%3Fvariant%3D39648676970653%26currency%3DUSD%26utm_medium%3Dproduct_sync%26utm_source%3Dgoogle%26utm_content%3Dsag_organic%26utm_campaign%3Dsag_organic&amp;rct=j&amp;q=&amp;esrc=s&amp;sa=U&amp;ved=0ahUKEwiR-Myu0aP2AhWblGoFHY9sC74Q2SkIWg&amp;usg=AOvVaw2Sn1ZD7H8wmOGCJFmIOyvJ</t>
  </si>
  <si>
    <t>Dynafit Blacklight 88 W Alpine Touring Ski 158</t>
  </si>
  <si>
    <t>https://www.google.com/url?url=https://cripplecreekbc.com/products/dynafit-blacklight-88-womens-alpine-touring-ski%3Fvariant%3D39648677036189%26currency%3DUSD%26utm_medium%3Dproduct_sync%26utm_source%3Dgoogle%26utm_content%3Dsag_organic%26utm_campaign%3Dsag_organic&amp;rct=j&amp;q=&amp;esrc=s&amp;sa=U&amp;ved=0ahUKEwiSyp2E0aP2AhVxk2oFHcPNCFQQ2SkITw&amp;usg=AOvVaw3NUv_d2tkYowV0aEhJLE3n</t>
  </si>
  <si>
    <t>Dynafit Blacklight 88 Women Ski 2022</t>
  </si>
  <si>
    <t>https://www.google.com/url?q=https://www.bobleisure.com/dynafit-blacklight-88-women%3Fnumber%3D139-4046402084015&amp;sa=U&amp;ved=0ahUKEwjs7_rx0KP2AhVBmWoFHeMjAFQQ2ykIGw&amp;usg=AOvVaw1j88hrQAeOstZg14A25IJf</t>
  </si>
  <si>
    <t>https://www.google.com/url?q=https://www.outdoorxl.com/dynafit-blacklight-88-women.html%3Fprl%3D92-20795x144-1737&amp;sa=U&amp;ved=0ahUKEwjs7_rx0KP2AhVBmWoFHeMjAFQQ2ykIGQ&amp;usg=AOvVaw0cOtEPUwcBiD8SsDwNjAdk</t>
  </si>
  <si>
    <t>https://www.google.com/url?url=https://www.evo.com/skis/dynafit-blacklight-88-womens%3Fimage%3D208964/851015/clone.jpg&amp;rct=j&amp;q=&amp;esrc=s&amp;sa=U&amp;ved=0ahUKEwiKy9Lx0KP2AhUvmGoFHVfnAj0QsDwIXw&amp;usg=AOvVaw2eZOVg7Cyu2_nm-jI-BYFU</t>
  </si>
  <si>
    <t>Dynafit - Blacklight 88 - 165 Black/Blue</t>
  </si>
  <si>
    <t>https://www.google.com/url?url=https://www.backcountry.com/dynafit-blacklight-88-ski%3FCMP_SKU%3DDNFZ11Z%26MER%3D0406%26skid%3DDNFZ11Z-BLABLU-S165&amp;rct=j&amp;q=&amp;esrc=s&amp;sa=U&amp;ved=0ahUKEwi88pbO0KP2AhXSnGoFHV9jCYYQsDwITw&amp;usg=AOvVaw0jm_5ulix6Fp-kwQucgmvf</t>
  </si>
  <si>
    <t>https://www.google.com/url?q=https://www.backcountry.com/dynafit-blacklight-88-ski%3FCMP_SKU%3DDNFZ11Z%26MER%3D0406%26skid%3DDNFZ11Z-BLABLU-S165&amp;sa=U&amp;ved=0ahUKEwjz9djO0KP2AhXhk2oFHcJpDJgQ2ykIGA&amp;usg=AOvVaw0lNMmbVzDvy1e-QCfuv6Ss</t>
  </si>
  <si>
    <t>https://www.google.com/url?q=https://ascentoutdoors.com/products/dynafit-blacklight-88%3Fcurrency%3DUSD%26variant%3D39460898865195%26utm_medium%3Dcpc%26utm_source%3Dgoogle%26utm_campaign%3DGoogle%2520Shopping&amp;sa=U&amp;ved=0ahUKEwjz9djO0KP2AhXhk2oFHcJpDJgQ2ykIGg&amp;usg=AOvVaw0O7KXJW3RqjEH4Q180InfS</t>
  </si>
  <si>
    <t>Dynafit - Blacklight 88 - 172 Black/Blue</t>
  </si>
  <si>
    <t>https://www.google.com/url?q=https://www.backcountry.com/dynafit-blacklight-88-ski%3FCMP_SKU%3DDNFZ11Z%26MER%3D0406%26skid%3DDNFZ11Z-BLABLU-S172&amp;sa=U&amp;ved=0ahUKEwju0PHqxqP2AhUmU98KHdAnBxgQ2ykIGw&amp;usg=AOvVaw31SBbd9eDl5JzLiHELOg-b</t>
  </si>
  <si>
    <t>https://www.google.com/url?q=https://www.evo.com/skis/dynafit-blacklight-88%3Fimage%3D208963/851016/dynafit-blacklight-88-skis-2022-.jpg&amp;sa=U&amp;ved=0ahUKEwju0PHqxqP2AhUmU98KHdAnBxgQ2ykIHQ&amp;usg=AOvVaw2ofXWPTr4hwxWKyrKAPkWe</t>
  </si>
  <si>
    <t>https://www.google.com/url?q=https://ascentoutdoors.com/products/dynafit-blacklight-88%3Fcurrency%3DUSD%26variant%3D39460898766891%26utm_medium%3Dcpc%26utm_source%3Dgoogle%26utm_campaign%3DGoogle%2520Shopping&amp;sa=U&amp;ved=0ahUKEwju0PHqxqP2AhUmU98KHdAnBxgQ2ykIHw&amp;usg=AOvVaw290zvI9EvtF8dejiqtgIq9</t>
  </si>
  <si>
    <t>Dynafit Blacklight 88 BLACK/ BLUE / 178</t>
  </si>
  <si>
    <t>https://www.google.com/url?url=https://neptunemountaineering.com/products/blacklight-88%3Fvariant%3D39553673756807%26currency%3DUSD%26utm_medium%3Dproduct_sync%26utm_source%3Dgoogle%26utm_content%3Dsag_organic%26utm_campaign%3Dsag_organic&amp;rct=j&amp;q=&amp;esrc=s&amp;sa=U&amp;ved=0ahUKEwjJvpiixaP2AhVxneAKHd1IBjcQ2SkIXw&amp;usg=AOvVaw3eVUg8nNph1XyLAFFWajW5</t>
  </si>
  <si>
    <t>Dynafit Blacklight 95 Ski Set - Black Magnet - 172cm</t>
  </si>
  <si>
    <t>https://www.google.com/url?url=https://www.rei.com/product/195566/dynafit-blacklight-95-skis-with-bindings-and-skins-20212022%3FCAWELAID%3D120217890012593976&amp;rct=j&amp;q=&amp;esrc=s&amp;sa=U&amp;ved=0ahUKEwiCjMG8xaP2AhWkZd8KHQUOCEcQsDwIVw&amp;usg=AOvVaw0XQ_JLq9GzKbpleeikiukV</t>
  </si>
  <si>
    <t>https://www.google.com/url?q=https://www.rei.com/product/195566/dynafit-blacklight-95-skis-with-bindings-and-skins-20212022%3FCAWELAID%3D120217890012593976&amp;sa=U&amp;ved=0ahUKEwihgfC8xaP2AhWhdN8KHeeADooQ2ykIFw&amp;usg=AOvVaw3rl__YqAle0YfXAX5uKQlA</t>
  </si>
  <si>
    <t>https://www.google.com/url?q=https://www.evo.com/ski-packages/dynafit-blacklight-95-complete-alpine-touring-set%3Fimage%3D216087/884077/clone.jpg&amp;sa=U&amp;ved=0ahUKEwihgfC8xaP2AhWhdN8KHeeADooQ2ykIGQ&amp;usg=AOvVaw0zMFhCiO_q2JsG6VeXNBtj</t>
  </si>
  <si>
    <t>Dynafit Blacklight 95 Ski Set - Black Magnet - 178cm</t>
  </si>
  <si>
    <t>https://www.google.com/url?url=https://www.rei.com/product/195566/dynafit-blacklight-95-skis-with-bindings-and-skins-20212022%3FCAWELAID%3D120217890012593977&amp;rct=j&amp;q=&amp;esrc=s&amp;sa=U&amp;ved=0ahUKEwjxrb_exaP2AhUGd98KHfBdBiYQsDwIaw&amp;usg=AOvVaw37Ejv6z3OAfxOmVfw2tMye</t>
  </si>
  <si>
    <t>https://www.google.com/url?q=https://www.rei.com/product/195566/dynafit-blacklight-95-skis-with-bindings-and-skins-20212022%3FCAWELAID%3D120217890012593977&amp;sa=U&amp;ved=0ahUKEwjQqu7exaP2AhXvmOAKHV-xAMIQ2ykIFw&amp;usg=AOvVaw3iIB8YBWA0vsm52_ngOw6e</t>
  </si>
  <si>
    <t>https://www.google.com/url?q=https://www.backcountry.com/dynafit-blacklight-95-set-alpine-touring-ski%3FCMP_SKU%3DDNFZ14V%26MER%3D0406%26skid%3DDNFZ14V-BLAMAG-S178&amp;sa=U&amp;ved=0ahUKEwjQqu7exaP2AhXvmOAKHV-xAMIQ2ykIGQ&amp;usg=AOvVaw0AMvWJeKQCW-DNWzoer8eA</t>
  </si>
  <si>
    <t>Dynafit Blacklight 95 Alpine Touring Ski 184</t>
  </si>
  <si>
    <t>https://www.google.com/url?url=https://cripplecreekbc.com/products/dynafit-blacklight-95-alpine-touring-ski%3Fvariant%3D39648870039709%26currency%3DUSD%26utm_medium%3Dproduct_sync%26utm_source%3Dgoogle%26utm_content%3Dsag_organic%26utm_campaign%3Dsag_organic&amp;rct=j&amp;q=&amp;esrc=s&amp;sa=U&amp;ved=0ahUKEwjRkfjHxaP2AhUJTN8KHQcVDlUQ2SkISg&amp;usg=AOvVaw2U7qegzy5V4erSHqw3ELWu</t>
  </si>
  <si>
    <t>Dynafit Blacklight 95 Ski Set - Black Magnet - 184cm</t>
  </si>
  <si>
    <t>https://www.google.com/url?url=https://www.rei.com/product/195566/dynafit-blacklight-95-skis-with-bindings-and-skins-20212022%3FCAWELAID%3D120217890012593978&amp;rct=j&amp;q=&amp;esrc=s&amp;sa=U&amp;ved=0ahUKEwjRkfjHxaP2AhUJTN8KHQcVDlUQsDwIRg&amp;usg=AOvVaw36wRBvvDcDsvnz-lmVJCez</t>
  </si>
  <si>
    <t>https://www.google.com/url?q=https://www.rei.com/product/195566/dynafit-blacklight-95-skis-with-bindings-and-skins-20212022%3FCAWELAID%3D120217890012593978&amp;sa=U&amp;ved=0ahUKEwiToavIxaP2AhXKc98KHZVvC5AQ2ykIFw&amp;usg=AOvVaw3RONPeQiEtRXlr-9UuzsyI</t>
  </si>
  <si>
    <t>Dynafit Seven Summits + Set Ski</t>
  </si>
  <si>
    <t>https://www.google.com/url?url=https://www.evo.com/ski-packages/dynafit-seven-summits-complete-alpine-touring-set%3Fimage%3D183669/751830/clone.jpg&amp;rct=j&amp;q=&amp;esrc=s&amp;sa=U&amp;ved=0ahUKEwict-OS0KP2AhXnmWoFHaEVCMgQsDwISA&amp;usg=AOvVaw0iyYEo6E9aqI5Rhm3FWfDA</t>
  </si>
  <si>
    <t>https://www.google.com/url?q=https://www.evo.com/ski-packages/dynafit-seven-summits-complete-alpine-touring-set%3Fimage%3D183669/751830/clone.jpg&amp;sa=U&amp;ved=0ahUKEwib6YmT0KP2AhVwlGoFHURZDVsQ2ykIGA&amp;usg=AOvVaw2u92g_zBfa6naoz6AwHZK-</t>
  </si>
  <si>
    <t>Moosejaw</t>
  </si>
  <si>
    <t>https://www.google.com/url?q=https://www.moosejaw.com/product/dynafit-men-s-seven-summits--set_10507685%3Fad_id%3DGooglePlusBox%26utm_source%3DGooglePlusBox%26utm_medium%3DPLA%26utm_campaign%3DDynafit&amp;sa=U&amp;ved=0ahUKEwib6YmT0KP2AhVwlGoFHURZDVsQ2ykIHA&amp;usg=AOvVaw3HOYDm0-lBaNFXlVJEgBnx</t>
  </si>
  <si>
    <t>Dynafit Seven Summits Ski Blue, Mens/Womens Backcountry Skis, Size 174 cm - Color Blue - Red</t>
  </si>
  <si>
    <t>eXXpozed.com</t>
  </si>
  <si>
    <t>https://www.google.com/url?url=https://www.exxpozed.com/dynafit-seven-summits-plus-ski%23!%3Fvariant%3D1515795&amp;rct=j&amp;q=&amp;esrc=s&amp;sa=U&amp;ved=0ahUKEwjGycLNxqP2AhVPneAKHWnyBIMQ2SkIQg&amp;usg=AOvVaw2ItrBm2XdF123SdMyBEjLS</t>
  </si>
  <si>
    <t>Dynafit Seven Summits Set Ski Grey/Red, 174cm</t>
  </si>
  <si>
    <t>https://www.google.com/url?url=https://www.nextadventure.net/catalog/product/view/id/167305/s/dynafit-seven-summits-set-ski/&amp;rct=j&amp;q=&amp;esrc=s&amp;sa=U&amp;ved=0ahUKEwjGycLNxqP2AhVPneAKHWnyBIMQsDwIOw&amp;usg=AOvVaw2ogwBjuZmQy7cqkpoSZXbf</t>
  </si>
  <si>
    <t>https://www.google.com/url?url=https://www.curated.com/products/5095794/dynafit-seven-summits-ski-set-174-cm%3Fc_source%3Dgoogle-shopping&amp;rct=j&amp;q=&amp;esrc=s&amp;sa=U&amp;ved=0ahUKEwjGycLNxqP2AhVPneAKHWnyBIMQsDwINw&amp;usg=AOvVaw1SSBR6HVEw_nFztSl6w7xA</t>
  </si>
  <si>
    <t>Dynastar M-Free 108 Skis</t>
  </si>
  <si>
    <t>https://www.google.com/url?url=https://www.evo.com/skis/dynastar-m-free-108%3Fimage%3D180346/710820/dynastar-m-free-108-skis-2022-.jpg&amp;rct=j&amp;q=&amp;esrc=s&amp;sa=U&amp;ved=0ahUKEwjappGQxaP2AhVBTt8KHd6DAxkQsDwIfQ&amp;usg=AOvVaw3ti7wNu0Tv_FNshUtGdnkz</t>
  </si>
  <si>
    <t>https://www.google.com/url?q=https://www.evo.com/skis/dynastar-m-free-108%3Fimage%3D180346/710820/dynastar-m-free-108-skis-2022-.jpg&amp;sa=U&amp;ved=0ahUKEwjkpsWQxaP2AhVOTd8KHSaZADYQ2ykIGA&amp;usg=AOvVaw3fpoGeW7tDcVFK8rXcbNpm</t>
  </si>
  <si>
    <t>https://www.google.com/url?q=https://www.skiessentials.com/2022-dynastar-m-free-108-ski.html&amp;sa=U&amp;ved=0ahUKEwjkpsWQxaP2AhVOTd8KHSaZADYQ2ykIGg&amp;usg=AOvVaw3GrkFiNp-JUsId3dBsZ_BT</t>
  </si>
  <si>
    <t>The Locals Sale</t>
  </si>
  <si>
    <t>https://www.google.com/url?url=https://www.localssale.com/products/dynastar-m-free-108-skis%3Fvariant%3D39521252474958%26currency%3DUSD%26utm_medium%3Dproduct_sync%26utm_source%3Dgoogle%26utm_content%3Dsag_organic%26utm_campaign%3Dsag_organic&amp;rct=j&amp;q=&amp;esrc=s&amp;sa=U&amp;ved=0ahUKEwjGlu2q0KP2AhWXlGoFHSArDpkQ2SkIRQ&amp;usg=AOvVaw1Ztcf9tvuQ_n2Ff2QqPgIC</t>
  </si>
  <si>
    <t>Dynastar M-Free 108 Skis - 2021</t>
  </si>
  <si>
    <t>https://www.google.com/url?url=https://www.colesport.com/dynastar-m-free-108-skis/%3Fsku%3D232742&amp;rct=j&amp;q=&amp;esrc=s&amp;sa=U&amp;ved=0ahUKEwjGlu2q0KP2AhWXlGoFHSArDpkQ2SkISw&amp;usg=AOvVaw3UUTZLbvegqrNYRgDJV1uN</t>
  </si>
  <si>
    <t>2022 Dynastar M-Free 108 Ski w/ Marker Griffon 13 Bindings - 182| Ski Essentials</t>
  </si>
  <si>
    <t>https://www.google.com/url?url=https://www.skiessentials.com/2022-dynastar-m-free-108-ski-w-marker-griffon-13-bindings.html%23size%3D22403&amp;rct=j&amp;q=&amp;esrc=s&amp;sa=U&amp;ved=0ahUKEwjGlu2q0KP2AhWXlGoFHSArDpkQsDwISA&amp;usg=AOvVaw3dp8Y54Oim6YgC1qlsNJZt</t>
  </si>
  <si>
    <t>Dynastar M-Free 108</t>
  </si>
  <si>
    <t>https://www.google.com/url?q=https://www.ebay.com/itm/194804326087%3Fchn%3Dps%26mkevt%3D1%26mkcid%3D28%26var%3D494757946454&amp;sa=U&amp;ved=0ahUKEwjn8bDI0aP2AhW4lGoFHSo6A0MQ2ykIGQ&amp;usg=AOvVaw35dM3Fau0M_8KynQtdUPsQ</t>
  </si>
  <si>
    <t>https://www.google.com/url?url=https://www.skiessentials.com/2022-dynastar-m-free-108-ski.html&amp;rct=j&amp;q=&amp;esrc=s&amp;sa=U&amp;ved=0ahUKEwi5gInI0aP2AhWtl2oFHbrTDLQQsDwISw&amp;usg=AOvVaw0yBurON7j0_MIYqn90QkR_</t>
  </si>
  <si>
    <t>https://www.google.com/url?q=https://www.skiessentials.com/2022-dynastar-m-free-108-ski.html&amp;sa=U&amp;ved=0ahUKEwjn8bDI0aP2AhW4lGoFHSo6A0MQ2ykIFw&amp;usg=AOvVaw1aBjeYH5tW3os5NtdtJ_EO</t>
  </si>
  <si>
    <t>Dynastar M-FREE 118 180cm</t>
  </si>
  <si>
    <t>https://www.google.com/url?url=https://sundanceskishop.com/products/dynastar-m-free-118%3Fvariant%3D39369854222434%26currency%3DCAD%26utm_medium%3Dproduct_sync%26utm_source%3Dgoogle%26utm_content%3Dsag_organic%26utm_campaign%3Dsag_organic&amp;rct=j&amp;q=&amp;esrc=s&amp;sa=U&amp;ved=0ahUKEwiFv9qx0KP2AhVHlmoFHbcJDKwQ2SkIaw&amp;usg=AOvVaw0MVMhTGZ5vX0iJyWkQmBfb</t>
  </si>
  <si>
    <t>Dynastar M-Free 118 Skis - 2022 180cm</t>
  </si>
  <si>
    <t>https://www.google.com/url?url=https://glacierskishop.com/products/dynastar-m-free-118-skis-2022%3Fvariant%3D39561055502439%26currency%3DUSD%26utm_medium%3Dproduct_sync%26utm_source%3Dgoogle%26utm_content%3Dsag_organic%26utm_campaign%3Dsag_organic&amp;rct=j&amp;q=&amp;esrc=s&amp;sa=U&amp;ved=0ahUKEwiFv9qx0KP2AhVHlmoFHbcJDKwQ2SkIbg&amp;usg=AOvVaw2UGcCbNGmKTN1ov4LSVWV5</t>
  </si>
  <si>
    <t>Dynastar M-Free 118 Skis 2022 - 189</t>
  </si>
  <si>
    <t>https://www.google.com/url?url=https://www.evo.com/skis/dynastar-m-free-118%3Fimage%3D185153/736341/clone.jpg&amp;rct=j&amp;q=&amp;esrc=s&amp;sa=U&amp;ved=0ahUKEwj58ej00KP2AhWDl2oFHaAmBMgQsDwIQg&amp;usg=AOvVaw01UGISBjc1Rlg1YSKMG1ej</t>
  </si>
  <si>
    <t>https://www.google.com/url?q=https://www.evo.com/skis/dynastar-m-free-118%3Fimage%3D185153/736341/clone.jpg&amp;sa=U&amp;ved=0ahUKEwjKv4710KP2AhU2kmoFHVWsBV8Q2ykIGA&amp;usg=AOvVaw09PLHeO1l8klktpDGWegQq</t>
  </si>
  <si>
    <t>Dynastar M-FREE 118 189cm</t>
  </si>
  <si>
    <t>https://www.google.com/url?url=https://sundanceskishop.com/products/dynastar-m-free-118%3Fvariant%3D39369854189666%26currency%3DCAD%26utm_medium%3Dproduct_sync%26utm_source%3Dgoogle%26utm_content%3Dsag_organic%26utm_campaign%3Dsag_organic&amp;rct=j&amp;q=&amp;esrc=s&amp;sa=U&amp;ved=0ahUKEwj58ej00KP2AhWDl2oFHaAmBMgQ2SkIRg&amp;usg=AOvVaw3KOyCfSw1Zli6Fz_de_IdM</t>
  </si>
  <si>
    <t>Dynastar M-Free 99 Skis 2022</t>
  </si>
  <si>
    <t>https://www.google.com/url?url=https://www.evo.com/skis/dynastar-m-free-99%3Fimage%3D198834/826148/dynastar-m-free-99-skis-2022-.jpg&amp;rct=j&amp;q=&amp;esrc=s&amp;sa=U&amp;ved=0ahUKEwj_s_KcxqP2AhWNUt8KHRMlA1sQsDwIWw&amp;usg=AOvVaw3G7I8LqZlcH4DuxO2JdXyq</t>
  </si>
  <si>
    <t>https://www.google.com/url?q=https://www.evo.com/skis/dynastar-m-free-99%3Fimage%3D198834/826148/dynastar-m-free-99-skis-2022-.jpg&amp;sa=U&amp;ved=0ahUKEwikn6edxqP2AhUmVt8KHYKTDtIQ2ykIGA&amp;usg=AOvVaw2lp5HkP82Wdfn26zGFhGil</t>
  </si>
  <si>
    <t>https://www.google.com/url?q=https://www.levelninesports.com/dynastar-m-free-99-skis-2022/&amp;sa=U&amp;ved=0ahUKEwikn6edxqP2AhUmVt8KHYKTDtIQ2ykIGg&amp;usg=AOvVaw0CUewAhtL-LYOODHPwsK81</t>
  </si>
  <si>
    <t>https://www.google.com/url?q=https://www.snowcountry.eu/dynastar-m-free-99.html%3Fartikel_maat%3D65353%26country%3DUS&amp;sa=U&amp;ved=0ahUKEwiv-dSpxKP2AhWHTt8KHViACxgQ2ykIHA&amp;usg=AOvVaw26h-gLTa6QxUPB8Mchhs_k</t>
  </si>
  <si>
    <t>https://www.google.com/url?url=https://www.evo.com/skis/dynastar-m-free-99%3Fimage%3D198834/826148/clone.jpg&amp;rct=j&amp;q=&amp;esrc=s&amp;sa=U&amp;ved=0ahUKEwjByqapxKP2AhWudd8KHcVCDCkQsDwIYQ&amp;usg=AOvVaw2GsCKqPJWPYW68Scl29puS</t>
  </si>
  <si>
    <t>https://www.google.com/url?q=https://www.evo.com/skis/dynastar-m-free-99%3Fimage%3D198834/826148/clone.jpg&amp;sa=U&amp;ved=0ahUKEwiv-dSpxKP2AhWHTt8KHViACxgQ2ykIGA&amp;usg=AOvVaw0TIxfwaWwhIxxGRyJFtXGG</t>
  </si>
  <si>
    <t>https://www.google.com/url?q=https://www.snowcountry.eu/dynastar-m-free-99.html%3Fartikel_maat%3D65367%26country%3DUS&amp;sa=U&amp;ved=0ahUKEwjzree2xaP2AhVsTt8KHUukCtoQ2ykIGg&amp;usg=AOvVaw2aNKgqYILvwJ7LxS2DoNF3</t>
  </si>
  <si>
    <t>https://www.google.com/url?url=https://www.evo.com/skis/dynastar-m-free-99%3Fimage%3D198834/826148/clone.jpg&amp;rct=j&amp;q=&amp;esrc=s&amp;sa=U&amp;ved=0ahUKEwi7pMC2xaP2AhXxUd8KHUgcDQEQsDwINQ&amp;usg=AOvVaw0I7-gsxoenyn8FqARiGJCT</t>
  </si>
  <si>
    <t>https://www.google.com/url?q=https://www.evo.com/skis/dynastar-m-free-99%3Fimage%3D198834/826148/clone.jpg&amp;sa=U&amp;ved=0ahUKEwjzree2xaP2AhVsTt8KHUukCtoQ2ykIGA&amp;usg=AOvVaw1koDTTSA09wS4Kkosb5kJj</t>
  </si>
  <si>
    <t>Dynastar M-MENACE 90 Skis 2022</t>
  </si>
  <si>
    <t>https://www.google.com/url?url=https://www.levelninesports.com/dynastar-m-menace-90-skis-2022/%3Fsku%3DL9859456&amp;rct=j&amp;q=&amp;esrc=s&amp;sa=U&amp;ved=0ahUKEwjLo5bS0KP2AhWFk2oFHdbhAB0QsDwIbw&amp;usg=AOvVaw1fp5FS_cxKlo-DvcYPlaMB</t>
  </si>
  <si>
    <t>Dynastar M-Menace 90 Open Skis Â· 140 cm</t>
  </si>
  <si>
    <t>https://www.google.com/url?url=https://www.curated.com/products/5488351/dynastar-m-menace-90-open-skis-140-cm%3Fc_source%3Dgoogle-shopping&amp;rct=j&amp;q=&amp;esrc=s&amp;sa=U&amp;ved=0ahUKEwjLo5bS0KP2AhWFk2oFHdbhAB0QsDwIcw&amp;usg=AOvVaw1wR-h4cFlmmjv_pSkXsK-6</t>
  </si>
  <si>
    <t>https://www.google.com/url?q=https://www.levelninesports.com/dynastar-m-menace-90-skis-2022/&amp;sa=U&amp;ved=0ahUKEwj25b7S0KP2AhXCk2oFHZmbDO4Q2ykIFQ&amp;usg=AOvVaw2df0ClLgrCoQqjqLq8iFcK</t>
  </si>
  <si>
    <t>https://www.google.com/url?url=https://www.levelninesports.com/dynastar-m-menace-90-skis-2022/%3Fsku%3DL9859457&amp;rct=j&amp;q=&amp;esrc=s&amp;sa=U&amp;ved=0ahUKEwjJiZPG0KP2AhWxk2oFHSh6BbUQsDwINw&amp;usg=AOvVaw2_uNv8IIcwT1r8jZvYQTTD</t>
  </si>
  <si>
    <t>Dynastar M-Menace 90 Skis 2022</t>
  </si>
  <si>
    <t>https://www.google.com/url?url=https://www.levelninesports.com/dynastar-m-menace-90-skis-2022/&amp;rct=j&amp;q=&amp;esrc=s&amp;sa=U&amp;ved=0ahUKEwjJiZPG0KP2AhWxk2oFHSh6BbUQsDwIOw&amp;usg=AOvVaw21jC2uU3XCoj9jZFdPkUlk</t>
  </si>
  <si>
    <t>Dynastar M-Menace 90 Skis</t>
  </si>
  <si>
    <t>https://www.google.com/url?url=https://www.colesport.com/dynastar-m-menace-90-skis/%3Fsku%3D253520&amp;rct=j&amp;q=&amp;esrc=s&amp;sa=U&amp;ved=0ahUKEwjJiZPG0KP2AhWxk2oFHSh6BbUQ2SkIPw&amp;usg=AOvVaw17A63caXeUD_W6kBDI0kD8</t>
  </si>
  <si>
    <t>https://www.google.com/url?url=https://www.levelninesports.com/dynastar-m-menace-90-skis-2022/&amp;rct=j&amp;q=&amp;esrc=s&amp;sa=U&amp;ved=0ahUKEwjk_q-l0KP2AhXKlmoFHcNiD1AQsDwIaA&amp;usg=AOvVaw0lOPZdia2wuuVA_XfPJJvg</t>
  </si>
  <si>
    <t>https://www.google.com/url?q=https://www.levelninesports.com/dynastar-m-menace-90-skis-2022/&amp;sa=U&amp;ved=0ahUKEwj0w9ml0KP2AhU3lWoFHfLnC5sQ2ykIFQ&amp;usg=AOvVaw1MGdutBU9OttDVSYa_N3-T</t>
  </si>
  <si>
    <t>https://www.google.com/url?q=https://www.bluezonesports.com/dynastar/dynastar-menace-90-skis-youth-2023-40086&amp;sa=U&amp;ved=0ahUKEwj0w9ml0KP2AhU3lWoFHfLnC5sQ2ykIFw&amp;usg=AOvVaw1T8Zs8Zg8MSv6LfIZM3KfO</t>
  </si>
  <si>
    <t>Dynastar M-PRO 84 W 149cm</t>
  </si>
  <si>
    <t>https://www.google.com/url?url=https://sundanceskishop.com/products/dynastar-m-pro-84-w%3Fvariant%3D31739300872290%26currency%3DCAD%26utm_medium%3Dproduct_sync%26utm_source%3Dgoogle%26utm_content%3Dsag_organic%26utm_campaign%3Dsag_organic&amp;rct=j&amp;q=&amp;esrc=s&amp;sa=U&amp;ved=0ahUKEwj7-YeNx6P2AhXtm-AKHcRJCOwQ2SkIXQ&amp;usg=AOvVaw0eMVUhMqr0OUk-tOZuS5ap</t>
  </si>
  <si>
    <t>Dynastar M-Pro 84 W Skis</t>
  </si>
  <si>
    <t>https://www.google.com/url?url=https://www.colesport.com/dynastar-m-pro-84-w-skis-1/%3Fsku%3D253521&amp;rct=j&amp;q=&amp;esrc=s&amp;sa=U&amp;ved=0ahUKEwj7-YeNx6P2AhXtm-AKHcRJCOwQ2SkIYA&amp;usg=AOvVaw0JW71ew0sIVf-VL1XRVE_I</t>
  </si>
  <si>
    <t>Dynastar M-PRO 84 W 156cm</t>
  </si>
  <si>
    <t>https://www.google.com/url?url=https://sundanceskishop.com/products/dynastar-m-pro-84-w%3Fvariant%3D31739300905058%26currency%3DCAD%26utm_medium%3Dproduct_sync%26utm_source%3Dgoogle%26utm_content%3Dsag_organic%26utm_campaign%3Dsag_organic&amp;rct=j&amp;q=&amp;esrc=s&amp;sa=U&amp;ved=0ahUKEwjB9-njz6P2AhUknWoFHeMTDI4Q2SkIfA&amp;usg=AOvVaw0zggI_53qDra1NuAd3Jrof</t>
  </si>
  <si>
    <t>https://www.google.com/url?url=https://www.colesport.com/dynastar-m-pro-84-w-skis-1/%3Fsku%3D253522&amp;rct=j&amp;q=&amp;esrc=s&amp;sa=U&amp;ved=0ahUKEwjB9-njz6P2AhUknWoFHeMTDI4Q2SkIggE&amp;usg=AOvVaw2R0p9E2bxgayGAT3EgMr4s</t>
  </si>
  <si>
    <t>2022 Dynastar M-Pro 84 W Women's Demo Skis w/ Look NX 12 Konect GW Demo Bindings - 156| Ski Essentials</t>
  </si>
  <si>
    <t>https://www.google.com/url?url=https://www.skiessentials.com/2022-dynastar-m-pro-84-w-women-s-demo-skis-w-look-nx-12-konect-gw-demo-bindings.html&amp;rct=j&amp;q=&amp;esrc=s&amp;sa=U&amp;ved=0ahUKEwjB9-njz6P2AhUknWoFHeMTDI4QsDwIeA&amp;usg=AOvVaw1wG3XUU43DuXbxmepQbRZY</t>
  </si>
  <si>
    <t>Dynastar M-PRO 84 W - 163</t>
  </si>
  <si>
    <t>https://www.google.com/url?url=https://www.levelninesports.com/dynastar-m-pro-84-w-149-2021/%3Fsku%3DL9819131&amp;rct=j&amp;q=&amp;esrc=s&amp;sa=U&amp;ved=0ahUKEwjn28-exqP2AhWqd98KHRwJBLkQsDwIVA&amp;usg=AOvVaw2bZnkJM-40qnzAizVaKGKP</t>
  </si>
  <si>
    <t>Dynastar M-pro 84 W All Mountain ride Skis 163cm</t>
  </si>
  <si>
    <t>https://www.google.com/url?url=https://www.ebay.com/itm/154244967737%3Fchn%3Dps%26mkevt%3D1%26mkcid%3D28&amp;rct=j&amp;q=&amp;esrc=s&amp;sa=U&amp;ved=0ahUKEwjn28-exqP2AhWqd98KHRwJBLkQ2SkIYA&amp;usg=AOvVaw3wFc7VAkA5Tu5FzSaIEh2c</t>
  </si>
  <si>
    <t>Dynastar M-PRO 84 W 163cm</t>
  </si>
  <si>
    <t>https://www.google.com/url?url=https://sundanceskishop.com/products/dynastar-m-pro-84-w%3Fvariant%3D39369854845026%26currency%3DCAD%26utm_medium%3Dproduct_sync%26utm_source%3Dgoogle%26utm_content%3Dsag_organic%26utm_campaign%3Dsag_organic&amp;rct=j&amp;q=&amp;esrc=s&amp;sa=U&amp;ved=0ahUKEwjn28-exqP2AhWqd98KHRwJBLkQ2SkIYw&amp;usg=AOvVaw3saCVU8WszDb0n_HQyiFcG</t>
  </si>
  <si>
    <t>Dynastar 2021 M-Pro 84 Womens Ski (170)</t>
  </si>
  <si>
    <t>https://www.google.com/url?url=https://www.levelninesports.com/dynastar-m-pro-84-w-149-2021/&amp;rct=j&amp;q=&amp;esrc=s&amp;sa=U&amp;ved=0ahUKEwj2rsSCxaP2AhXGY98KHeBxBD0QsDwIXA&amp;usg=AOvVaw3zrZhkvLG68fyj1Hp0EJK2</t>
  </si>
  <si>
    <t>https://www.google.com/url?q=https://www.levelninesports.com/dynastar-m-pro-84-w-149-2021/&amp;sa=U&amp;ved=0ahUKEwiyy4KDxaP2AhWOl-AKHU_qANsQ2ykIFw&amp;usg=AOvVaw17rgzlifFa007eZ26n7cgM</t>
  </si>
  <si>
    <t>https://www.google.com/url?q=https://www.skipro.com/products/dynastar_ladies_m-pro_84_flat_ski_2020-2021%3Fvariant%3D41087902318769&amp;sa=U&amp;ved=0ahUKEwiyy4KDxaP2AhWOl-AKHU_qANsQ2ykIGQ&amp;usg=AOvVaw3mbEHirlKaB0qifTGg_u37</t>
  </si>
  <si>
    <t>Dynastar M-Pro 84 Skis Â· 177 cm</t>
  </si>
  <si>
    <t>https://www.google.com/url?q=https://www.ebay.com/itm/194221326781%3Fchn%3Dps%26mkevt%3D1%26mkcid%3D28%26var%3D494308658620&amp;sa=U&amp;ved=0ahUKEwj8tZvXxKP2AhVuRN8KHXjcA8EQ2ykIHg&amp;usg=AOvVaw077kLUEFyh5V9MPG_dQndc</t>
  </si>
  <si>
    <t>https://www.google.com/url?q=https://www.skiessentials.com/2022-dynastar-m-pro-84-ski.html&amp;sa=U&amp;ved=0ahUKEwj8tZvXxKP2AhVuRN8KHXjcA8EQ2ykIGg&amp;usg=AOvVaw3PqyNf6KAqjInGdU7h4uBR</t>
  </si>
  <si>
    <t>https://www.google.com/url?q=https://www.moosejaw.com/product/dynastar-m-pro-84-ski_10514197%3Fad_id%3DGooglePlusBox%26utm_source%3DGooglePlusBox%26utm_medium%3DPLA%26utm_campaign%3DDynastar&amp;sa=U&amp;ved=0ahUKEwj8tZvXxKP2AhVuRN8KHXjcA8EQ2ykIHA&amp;usg=AOvVaw0Z7Niw3XrCTFSIVoUd_OQP</t>
  </si>
  <si>
    <t>Dynastar M-Pro 84 Skis Â· 184 cm</t>
  </si>
  <si>
    <t>https://www.google.com/url?q=https://www.ebay.com/itm/194866610348%3Fchn%3Dps%26mkevt%3D1%26mkcid%3D28&amp;sa=U&amp;ved=0ahUKEwifjbTGz6P2AhX4lGoFHSV2A8kQ2ykIHg&amp;usg=AOvVaw0zif_xPaezmIpi6EtTMq_J</t>
  </si>
  <si>
    <t>https://www.google.com/url?q=https://www.skiessentials.com/2022-dynastar-m-pro-84-ski.html%23size%3D22403&amp;sa=U&amp;ved=0ahUKEwifjbTGz6P2AhX4lGoFHSV2A8kQ2ykIGg&amp;usg=AOvVaw2qL7Z1YdspRqL8PrMHYU-j</t>
  </si>
  <si>
    <t>Backpacking United</t>
  </si>
  <si>
    <t>https://www.google.com/url?q=https://www.backpacking-united.com/us/dynastar-m-pro-84&amp;sa=U&amp;ved=0ahUKEwifjbTGz6P2AhX4lGoFHSV2A8kQ2ykIHA&amp;usg=AOvVaw2J-LXakZ5uzQXYge6fusVx</t>
  </si>
  <si>
    <t>Dynastar M-Pro 90 W Skis - Women's 2022</t>
  </si>
  <si>
    <t>https://www.google.com/aclk?sa=L&amp;ai=DChcSEwicwvLbxaP2AhUUrsgKHXygD68YABADGgJxdQ&amp;sig=AOD64_3ektc_vnTEKhOzziAVX55LSjiYlg&amp;ctype=5&amp;ved=0ahUKEwiUqO7bxaP2AhUkiOAKHaVRCmAQ2ikIFw&amp;adurl=</t>
  </si>
  <si>
    <t>https://www.google.com/aclk?sa=L&amp;ai=DChcSEwicwvLbxaP2AhUUrsgKHXygD68YABAFGgJxdQ&amp;sig=AOD64_1Yw-Sl3eJQUTESKS22vS32TDwqRg&amp;ctype=5&amp;ved=0ahUKEwiUqO7bxaP2AhUkiOAKHaVRCmAQ2ikIGQ&amp;adurl=</t>
  </si>
  <si>
    <t>https://www.google.com/aclk?sa=L&amp;ai=DChcSEwicwvLbxaP2AhUUrsgKHXygD68YABAHGgJxdQ&amp;sig=AOD64_1y7TF8_sWr1PQqZwhY2j7c1N15uQ&amp;ctype=5&amp;ved=0ahUKEwiUqO7bxaP2AhUkiOAKHaVRCmAQ2ikIGw&amp;adurl=</t>
  </si>
  <si>
    <t>https://www.google.com/url?url=https://www.snowcountry.eu/dynastar-m-pro-90-w-19-20.html%3Fartikel_maat%3D65323%26country%3DUS&amp;rct=j&amp;q=&amp;esrc=s&amp;sa=U&amp;ved=0ahUKEwjE4t_rxKP2AhUCJt8KHYFoCcUQsDwIlQE&amp;usg=AOvVaw3tyZNT4-CYLJdhnhU1024B</t>
  </si>
  <si>
    <t>https://www.google.com/url?q=https://www.snowcountry.eu/dynastar-m-pro-90-w-19-20.html%3Fartikel_maat%3D65323%26country%3DUS&amp;sa=U&amp;ved=0ahUKEwiRiLHsxKP2AhWRiOAKHTLeDY8Q2ykIGA&amp;usg=AOvVaw3D4erkrF_zZr2gVisy4u38</t>
  </si>
  <si>
    <t>Dynastar M-Pro 90 Ski</t>
  </si>
  <si>
    <t>https://www.google.com/url?q=https://www.snowcountry.eu/dynastar-m-pro-90-19-20.html%3Fartikel_maat%3D65323%26country%3DUS&amp;sa=U&amp;ved=0ahUKEwiBnI_sxKP2AhVxUt8KHU5MDFgQ2ykIHg&amp;usg=AOvVaw2XmKKGPbMCvcEX3dYxjBh-</t>
  </si>
  <si>
    <t>Dynastar M-Pro 90 Patrol - 178</t>
  </si>
  <si>
    <t>https://www.google.com/url?url=https://www.ebay.com/itm/402345420024%3Fchn%3Dps%26mkevt%3D1%26mkcid%3D28%26var%3D673376696166&amp;rct=j&amp;q=&amp;esrc=s&amp;sa=U&amp;ved=0ahUKEwi_9-fyw6P2AhWImOAKHdL4BisQsDwIbg&amp;usg=AOvVaw3kH-9-Ff_Iz1vJY1tHtHGU</t>
  </si>
  <si>
    <t>Dynastar 2021 M-Pro 90 Ski w/Tyrolia Attack2 13 GW Bindings (178)</t>
  </si>
  <si>
    <t>https://www.google.com/url?url=https://www.skiessentials.com/2022-dynastar-m-pro-90-ski-w-tyrolia-attack2-14-gw-bindings.html&amp;rct=j&amp;q=&amp;esrc=s&amp;sa=U&amp;ved=0ahUKEwi_9-fyw6P2AhWImOAKHdL4BisQsDwIaw&amp;usg=AOvVaw1YDe5EkRGeqGmrdwAgXL89</t>
  </si>
  <si>
    <t>Dynastar M-Pro 90 Skis 186cm</t>
  </si>
  <si>
    <t>https://www.google.com/url?q=https://www.snowcountry.eu/dynastar-m-pro-90-19-20.html%3Fartikel_maat%3D65371%26country%3DUS&amp;sa=U&amp;ved=0ahUKEwiag5LTxaP2AhXvY98KHZyFAO8Q2ykIHg&amp;usg=AOvVaw2zqybJnKt5O6ygi4iarQKn</t>
  </si>
  <si>
    <t>https://www.google.com/url?url=https://www.evo.com/skis/dynastar-m-pro-90%3Fimage%3D180345/727761/clone.jpg&amp;rct=j&amp;q=&amp;esrc=s&amp;sa=U&amp;ved=0ahUKEwiczr3SxaP2AhWNTt8KHZ65DEkQsDwIUQ&amp;usg=AOvVaw0abdhUZcXFtEWXOKpDA2sK</t>
  </si>
  <si>
    <t>https://www.google.com/url?q=https://www.evo.com/skis/dynastar-m-pro-90%3Fimage%3D180345/727761/clone.jpg&amp;sa=U&amp;ved=0ahUKEwiag5LTxaP2AhXvY98KHZyFAO8Q2ykIGA&amp;usg=AOvVaw0ySG7GBDHUFLiEKmENLqR1</t>
  </si>
  <si>
    <t>2022 Dynastar M-pro 99 W All Mountain ride Skis 154cm</t>
  </si>
  <si>
    <t>https://www.google.com/url?url=https://www.ebay.com/itm/154736328233%3Fchn%3Dps%26mkevt%3D1%26mkcid%3D28&amp;rct=j&amp;q=&amp;esrc=s&amp;sa=U&amp;ved=0ahUKEwjMyomExaP2AhUrZN8KHYVNDHwQ2SkIdA&amp;usg=AOvVaw0oKShj9vXEPDo7oJDApu_1</t>
  </si>
  <si>
    <t>Dynastar M-Pro 99 W Skis Women's 2022 - 154</t>
  </si>
  <si>
    <t>https://www.google.com/aclk?sa=L&amp;ai=DChcSEwj_-8WExaP2AhXSCIgJHZdZB40YABAHGgJxbg&amp;sig=AOD64_0XVdPrSOU8IbepFgd5c0xExiB9FA&amp;ctype=5&amp;ved=0ahUKEwiIpsGExaP2AhUQZN8KHW5VA9sQ2ikIGg&amp;adurl=</t>
  </si>
  <si>
    <t>https://www.google.com/url?url=https://www.skiessentials.com/2022-dynastar-m-pro-99-women-s-ski.html&amp;rct=j&amp;q=&amp;esrc=s&amp;sa=U&amp;ved=0ahUKEwjMyomExaP2AhUrZN8KHYVNDHwQsDwIZQ&amp;usg=AOvVaw0dkCAZJ2ExOSlJIJzMDbhk</t>
  </si>
  <si>
    <t>Dynastar M-Pro 99 W Skis Women's 2022 - 162</t>
  </si>
  <si>
    <t>https://www.google.com/url?q=https://www.snowcountry.eu/dynastar-m-pro-99-w-19-20.html%3Fartikel_maat%3D65276%26country%3DUS&amp;sa=U&amp;ved=0ahUKEwitn_O6xKP2AhUDUt8KHY1nAmIQ2ykIHg&amp;usg=AOvVaw1bIWIvVcSq5nBhd3xCazy1</t>
  </si>
  <si>
    <t>2022 Dynastar M-pro 99 W All Mountain ride Skis 162cm</t>
  </si>
  <si>
    <t>https://www.google.com/url?url=https://www.ebay.com/itm/154244964759%3Fchn%3Dps%26mkevt%3D1%26mkcid%3D28&amp;rct=j&amp;q=&amp;esrc=s&amp;sa=U&amp;ved=0ahUKEwjoirS6xKP2AhXnmuAKHcMQCs8Q2SkIbQ&amp;usg=AOvVaw0tZA0jE3E1OF2Zd4KyW0Q_</t>
  </si>
  <si>
    <t>https://www.google.com/url?q=https://www.bobleisure.com/dynastar-m-pro-99-w%3Fnumber%3D152-3607683550425&amp;sa=U&amp;ved=0ahUKEwitn_O6xKP2AhUDUt8KHY1nAmIQ2ykIIA&amp;usg=AOvVaw13PtExFjRGD0sl-APrJrWX</t>
  </si>
  <si>
    <t>Dynastar M-Pro 99 W Skis Women's 2022 - 170</t>
  </si>
  <si>
    <t>https://www.google.com/url?q=https://www.snowcountry.eu/dynastar-m-pro-99-w-19-20.html%3Fartikel_maat%3D65323%26country%3DUS&amp;sa=U&amp;ved=0ahUKEwiLtMj1w6P2AhVHn-AKHdscCFIQ2ykIHA&amp;usg=AOvVaw1UCC13WgHuzYT2YahjwoMK</t>
  </si>
  <si>
    <t>https://www.google.com/url?url=https://www.evo.com/skis/dynastar-m-pro-99-w-womens%3Fimage%3D185155/736345/clone.jpg&amp;rct=j&amp;q=&amp;esrc=s&amp;sa=U&amp;ved=0ahUKEwjGlYP1w6P2AhWHVt8KHWT_AZUQsDwIeA&amp;usg=AOvVaw03x4yLuxHkoL6NS7fqYUks</t>
  </si>
  <si>
    <t>https://www.google.com/url?q=https://www.evo.com/skis/dynastar-m-pro-99-w-womens%3Fimage%3D185155/736345/clone.jpg&amp;sa=U&amp;ved=0ahUKEwiLtMj1w6P2AhVHn-AKHdscCFIQ2ykIGA&amp;usg=AOvVaw0VrKVL0_PEySVGD7HRoJIv</t>
  </si>
  <si>
    <t>Dynastar M-Pro 99</t>
  </si>
  <si>
    <t>https://www.google.com/url?q=https://www.snowcountry.eu/dynastar-m-pro-99-19-20.html%3Fartikel_maat%3D65323%26country%3DUS&amp;sa=U&amp;ved=0ahUKEwjg5Ju9xKP2AhVIhOAKHZq2BswQ2ykIIA&amp;usg=AOvVaw1Tc3YXvz0_uehtTk4Ft8TO</t>
  </si>
  <si>
    <t>https://www.google.com/url?q=https://www.snowcountry.eu/dynastar-m-pro-99-w-19-20.html%3Fartikel_maat%3D65323%26country%3DUS&amp;sa=U&amp;ved=0ahUKEwiJl769xKP2AhUNnOAKHVJvCzkQ2ykIHA&amp;usg=AOvVaw2jn8Ptk2z3GEeqkvdh83kF</t>
  </si>
  <si>
    <t>https://www.google.com/url?url=https://www.evo.com/skis/dynastar-m-pro-99%3Fimage%3D185150/736349/dynastar-m-pro-99-skis-2022-.jpg&amp;rct=j&amp;q=&amp;esrc=s&amp;sa=U&amp;ved=0ahUKEwjk-9y8xKP2AhXxY98KHTxTAo8QsDwIbw&amp;usg=AOvVaw3rgpQhOdX_k7xexIFAn8JO</t>
  </si>
  <si>
    <t>https://www.google.com/url?url=https://www.evo.com/skis/dynastar-m-pro-99%3Fimage%3D185150/736349/clone.jpg&amp;rct=j&amp;q=&amp;esrc=s&amp;sa=U&amp;ved=0ahUKEwjXjOPtxaP2AhXCdd8KHQduCpsQsDwIcw&amp;usg=AOvVaw18AhYAiO0otO5qQNvt647W</t>
  </si>
  <si>
    <t>https://www.google.com/url?q=https://www.evo.com/skis/dynastar-m-pro-99%3Fimage%3D185150/736349/clone.jpg&amp;sa=U&amp;ved=0ahUKEwiT75juxaP2AhWmVN8KHdSIAOMQ2ykIGA&amp;usg=AOvVaw3qLRSz8zmKZLTEYCtDDcQ4</t>
  </si>
  <si>
    <t>https://www.google.com/url?q=https://www.levelninesports.com/dynastar-m-pro-99-skis-2022/&amp;sa=U&amp;ved=0ahUKEwiT75juxaP2AhWmVN8KHdSIAOMQ2ykIHg&amp;usg=AOvVaw1682VeYd5tvl07-SCmOoBv</t>
  </si>
  <si>
    <t>Dynastar M-Pro 99 Skis Â· 186 cm</t>
  </si>
  <si>
    <t>https://www.google.com/url?q=https://www.bobleisure.com/dynastar-m-pro-99%3Fnumber%3D152-3607683335794&amp;sa=U&amp;ved=0ahUKEwjWqM75z6P2AhVllmoFHbTfBqMQ2ykIHg&amp;usg=AOvVaw3i1sZUqTToiJHzLV_pHeMt</t>
  </si>
  <si>
    <t>https://www.google.com/url?url=https://www.evo.com/skis/dynastar-m-pro-99%3Fimage%3D185150/736349/clone.jpg&amp;rct=j&amp;q=&amp;esrc=s&amp;sa=U&amp;ved=0ahUKEwjmjpv5z6P2AhWPkmoFHbj-BFEQsDwIfA&amp;usg=AOvVaw3m5vKn6nNiqlWCymTZXCX0</t>
  </si>
  <si>
    <t>https://www.google.com/url?q=https://www.evo.com/skis/dynastar-m-pro-99%3Fimage%3D185150/736349/clone.jpg&amp;sa=U&amp;ved=0ahUKEwjWqM75z6P2AhVllmoFHbTfBqMQ2ykIGA&amp;usg=AOvVaw1fe6V3c9wMp-270rV6mBnP</t>
  </si>
  <si>
    <t>Dynastar M-Tour 87 CA Ski 2022</t>
  </si>
  <si>
    <t>https://www.google.com/url?url=https://www.telemark-pyrenees.com/ski/dynastar-m-tour-87-ca-ski-2022%3Fcurrency%3DUSD%26tax%3Dex_vat%26country%3DUS%26var%3D67311&amp;rct=j&amp;q=&amp;esrc=s&amp;sa=U&amp;ved=0ahUKEwjmgtP-z6P2AhVAl2oFHSdSC-UQsDwIZg&amp;usg=AOvVaw2PJbPXGlp7rI01VKcDUkgZ</t>
  </si>
  <si>
    <t>Dynastar M-Tour 87 CA Ski Only Skis, 171cm Black/Blue 2022</t>
  </si>
  <si>
    <t>https://www.google.com/url?url=https://www.absolute-snow.co.uk/V/Dynastar_M-Tour_87_CA_Ski_Only_Skis_171cm_BlackBlue-(274003)%3Fcurr%3DUSD%26deliverycountry%3DUSA&amp;rct=j&amp;q=&amp;esrc=s&amp;sa=U&amp;ved=0ahUKEwjmgtP-z6P2AhVAl2oFHSdSC-UQ2SkIag&amp;usg=AOvVaw0jSbctFNe-nI2QYCvPGcUd</t>
  </si>
  <si>
    <t>Dynastar M-tour 87 Ca Touring Skis 179</t>
  </si>
  <si>
    <t>https://www.google.com/url?url=https://www.snowinn.com/ski-store/dynastar-m-tour-87-ca-touring-skis/138305505/p%3Futm_source%3Dgoogle_products%26utm_medium%3Dmerchant%26id_producte%3D13978616%26country%3Dus&amp;rct=j&amp;q=&amp;esrc=s&amp;sa=U&amp;ved=0ahUKEwiZvJSrxqP2AhUwiOAKHY2MCSkQ2SkIYg&amp;usg=AOvVaw2Ur-j2XFExL8DX40ECWl-j</t>
  </si>
  <si>
    <t>Dynastar M-Tour 99 Ski 2022</t>
  </si>
  <si>
    <t>https://www.google.com/aclk?sa=L&amp;ai=DChcSEwinn8CTxaP2AhUS-MgKHZIJDG0YABADGgJxdQ&amp;sig=AOD64_2ZUgNSgHQs-c3krOhLY4dA5EIeGg&amp;ctype=5&amp;ved=0ahUKEwiGqbyTxaP2AhVLU98KHeWEDlYQ2ikIFw&amp;adurl=</t>
  </si>
  <si>
    <t>https://www.google.com/aclk?sa=L&amp;ai=DChcSEwinn8CTxaP2AhUS-MgKHZIJDG0YABAFGgJxdQ&amp;sig=AOD64_38CS0jwjm1C-cQh4uKIXoQbxhY3w&amp;ctype=5&amp;ved=0ahUKEwiGqbyTxaP2AhVLU98KHeWEDlYQ2ikIGQ&amp;adurl=</t>
  </si>
  <si>
    <t>https://www.google.com/aclk?sa=L&amp;ai=DChcSEwinn8CTxaP2AhUS-MgKHZIJDG0YABAHGgJxdQ&amp;sig=AOD64_3vq3-NFgHcha5TOjmNDOUuUzmA3A&amp;ctype=5&amp;ved=0ahUKEwiGqbyTxaP2AhVLU98KHeWEDlYQ2ikIGw&amp;adurl=</t>
  </si>
  <si>
    <t>https://www.google.com/url?q=https://www.telemark-pyrenees.com/ski/dynastar-m-tour-99-ski-2022%3Fcurrency%3DUSD%26tax%3Dex_vat%26country%3DUS%26var%3D67309&amp;sa=U&amp;ved=0ahUKEwjI-YKPxqP2AhXITd8KHYxACcwQ2ykIIA&amp;usg=AOvVaw2nDnaqYKR4El92ARxtrM5T</t>
  </si>
  <si>
    <t>https://www.google.com/url?q=https://www.evo.com/skis/dynastar-m-tour-99%3Fimage%3D185154/738410/clone.jpg&amp;sa=U&amp;ved=0ahUKEwjI-YKPxqP2AhXITd8KHYxACcwQ2ykIGg&amp;usg=AOvVaw0t6w_pJUG7OWSPbRaW_euw</t>
  </si>
  <si>
    <t>https://www.google.com/url?q=https://www.levelninesports.com/dynastar-m-tour-99-skis-2022/&amp;sa=U&amp;ved=0ahUKEwjI-YKPxqP2AhXITd8KHYxACcwQ2ykIHA&amp;usg=AOvVaw2td3-qwmwb5bpMZzXurJzP</t>
  </si>
  <si>
    <t>https://www.google.com/url?url=https://www.evo.com/skis/dynastar-m-tour-99%3Fimage%3D185154/738410/clone.jpg&amp;rct=j&amp;q=&amp;esrc=s&amp;sa=U&amp;ved=0ahUKEwjNjLyUxaP2AhUBmuAKHQHhB7MQsDwIbQ&amp;usg=AOvVaw0dw9ooTLcOMMuhCCP6f3Cu</t>
  </si>
  <si>
    <t>https://www.google.com/aclk?sa=L&amp;ai=DChcSEwifjPOUxaP2AhUSisgKHd2fD2oYABABGgJxdQ&amp;sig=AOD64_19rDj3HNYSOdhPxwEiWgpk9XnfOQ&amp;ctype=5&amp;ved=0ahUKEwje8-6UxaP2AhVHSN8KHeHkA_0Q2ikIFQ&amp;adurl=</t>
  </si>
  <si>
    <t>Dynastar M-Tour 99 21/22</t>
  </si>
  <si>
    <t>https://www.google.com/url?url=https://www.snowcountry.eu/dynastar-m-tour-99-19-20.html%3Fartikel_maat%3D65371%26country%3DUS&amp;rct=j&amp;q=&amp;esrc=s&amp;sa=U&amp;ved=0ahUKEwjNjLyUxaP2AhUBmuAKHQHhB7MQ2SkIcQ&amp;usg=AOvVaw21frUyrXHEDUf4l4u4qOE2</t>
  </si>
  <si>
    <t>2022 Dynastar Speed 4x4 763 Skis with SPX 12 GW Bindings - 158| Ski Essentials</t>
  </si>
  <si>
    <t>https://www.google.com/url?url=https://www.skiessentials.com/2022-dynastar-speed-4x4-763-skis-with-spx-12-gw-bindings.html&amp;rct=j&amp;q=&amp;esrc=s&amp;sa=U&amp;ved=0ahUKEwjgoZ2P0KP2AhVol2oFHfsiA4sQsDwIUw&amp;usg=AOvVaw0oNP7Wxl0-IWuB1_ZJeqWb</t>
  </si>
  <si>
    <t>https://www.google.com/url?q=https://www.skiessentials.com/2022-dynastar-speed-4x4-763-skis-with-spx-12-gw-bindings.html&amp;sa=U&amp;ved=0ahUKEwj52MeP0KP2AhVbl2oFHZGmBD8Q2ykIFw&amp;usg=AOvVaw2r7n3e07x6CAbbo29jrBcJ</t>
  </si>
  <si>
    <t>https://www.google.com/url?q=https://www.ebay.com/itm/203606702106%3Fchn%3Dps%26mkevt%3D1%26mkcid%3D28%26var%3D504018045390&amp;sa=U&amp;ved=0ahUKEwj52MeP0KP2AhVbl2oFHZGmBD8Q2ykIGQ&amp;usg=AOvVaw3nvIW79NAazU3gr0Pa_ZEa</t>
  </si>
  <si>
    <t>2022 Dynastar Speed 4x4 763 Skis with SPX 12 GW Bindings - 166| Ski Essentials</t>
  </si>
  <si>
    <t>https://www.google.com/url?url=https://www.skiessentials.com/2022-dynastar-speed-4x4-763-skis-with-spx-12-gw-bindings.html&amp;rct=j&amp;q=&amp;esrc=s&amp;sa=U&amp;ved=0ahUKEwj7hbmz0KP2AhXzm2oFHUNJB2kQsDwIHQ&amp;usg=AOvVaw3F5Zg9ukMxcDYFe7SltinC</t>
  </si>
  <si>
    <t>Dynastar Speed 4x4 763 Ski w/ SPX 12 Konect GW Binding 2022</t>
  </si>
  <si>
    <t>https://www.google.com/url?q=https://www.snowinn.com/ski-store/dynastar-spped-4x4-763-konect-spx-12-konect-gw-b90-alpine-skis/138305524/p%3Futm_source%3Dgoogle_products%26utm_medium%3Dmerchant%26id_producte%3D13978670%26country%3Dus&amp;sa=U&amp;ved=0ahUKEwi9ya6A0aP2AhUYlWoFHe6gDnMQ2ykIFg&amp;usg=AOvVaw3C_aZ3r2-e4-PbrbBkoFEp</t>
  </si>
  <si>
    <t>https://www.google.com/url?url=https://www.skis.com/Dynastar-Speed-4x4-763-Skis-with-SPX-12-Konect-GW-Bindings-2022-2022/914646P,default,pd.html%3Fsrc%3Dcpc&amp;rct=j&amp;q=&amp;esrc=s&amp;sa=U&amp;ved=0ahUKEwjvqY2A0aP2AhUbnWoFHb7EBQ0QsDwISw&amp;usg=AOvVaw19YJNTx3CyH44vEup7CaUu</t>
  </si>
  <si>
    <t>https://www.google.com/url?q=https://www.skis.com/Dynastar-Speed-4x4-763-Skis-with-SPX-12-Konect-GW-Bindings-2022-2022/914646P,default,pd.html%3Fsrc%3Dcpc&amp;sa=U&amp;ved=0ahUKEwi9ya6A0aP2AhUYlWoFHe6gDnMQ2ykIGg&amp;usg=AOvVaw3pHrENU190gaxoRt2MZe96</t>
  </si>
  <si>
    <t>Elan Ace SLX Blue-Green 159 Ski Lady's Men</t>
  </si>
  <si>
    <t>https://www.google.com/url?url=https://www.outdoorxl.com/elan-ace-slx.html%3Fprl%3D92-9512x144-1062&amp;rct=j&amp;q=&amp;esrc=s&amp;sa=U&amp;ved=0ahUKEwiijYa30aP2AhXCmGoFHcxCBTQQsDwIIw&amp;usg=AOvVaw2zOgn9od8_vwuGMxvz2vah</t>
  </si>
  <si>
    <t>Elan Ace SLX Blue-Green 164 Ski Lady's Men</t>
  </si>
  <si>
    <t>https://www.google.com/url?url=https://www.outdoorxl.com/elan-ace-slx.html%3Fprl%3D92-9512x144-2682&amp;rct=j&amp;q=&amp;esrc=s&amp;sa=U&amp;ved=0ahUKEwiwwePhw6P2AhXKZd8KHUeqA_QQsDwIUw&amp;usg=AOvVaw34zjGsYBWvbhmMtDyX8KCc</t>
  </si>
  <si>
    <t>Elan Ace SLX Blue-Green 169 Ski Lady's Men</t>
  </si>
  <si>
    <t>https://www.google.com/url?url=https://www.outdoorxl.com/elan-ace-slx.html%3Fprl%3D92-9512x144-1905&amp;rct=j&amp;q=&amp;esrc=s&amp;sa=U&amp;ved=0ahUKEwi61IfR0aP2AhUMlmoFHSaFDmQQsDwIJg&amp;usg=AOvVaw39OHAUseuOian4KTZyXIdP</t>
  </si>
  <si>
    <t>Elan Amphibio 14 Ti Dark Blue 160 Ski Men</t>
  </si>
  <si>
    <t>https://www.google.com/url?url=https://www.outdoorxl.com/elan-amphibio-14-ti.html%3Fprl%3D92-1158x144-1282&amp;rct=j&amp;q=&amp;esrc=s&amp;sa=U&amp;ved=0ahUKEwjhv_Hcz6P2AhXwk2oFHTeVBNwQ2SkIVQ&amp;usg=AOvVaw14Lu2cc5Bl1RQVYmsnWIJV</t>
  </si>
  <si>
    <t>Elan Amphibio 14 Ti + EMX 11 FusionX 21/22</t>
  </si>
  <si>
    <t>https://www.google.com/url?url=https://www.snowcountry.eu/elan-amphibio-14-ti-emx-11-fusionx-19-20.html%3Fartikel_maat%3D65257%26country%3DUS&amp;rct=j&amp;q=&amp;esrc=s&amp;sa=U&amp;ved=0ahUKEwjhv_Hcz6P2AhXwk2oFHTeVBNwQ2SkIWA&amp;usg=AOvVaw0C13X2Cy_GXGIBqhkDu4p_</t>
  </si>
  <si>
    <t>https://www.google.com/url?url=https://www.outdoorxl.com/elan-amphibio-14-ti.html%3Fprl%3D92-1158x144-384&amp;rct=j&amp;q=&amp;esrc=s&amp;sa=U&amp;ved=0ahUKEwiF1uGoxqP2AhVokeAKHZF-DOEQsDwIUw&amp;usg=AOvVaw2IW282NzMo--UGLJajMvwf</t>
  </si>
  <si>
    <t>Elan Element Skis W Elan El 10 GW Demo Bindings Used Demo Skis 160cm</t>
  </si>
  <si>
    <t>$379.99 used</t>
  </si>
  <si>
    <t>https://www.google.com/url?url=https://www.powder7.com/Elan-Element-Skis-160cm-Used-2021/for-sale%3Futm_source%3Dfeed%26utm_medium%3Dfree&amp;rct=j&amp;q=&amp;esrc=s&amp;sa=U&amp;ved=0ahUKEwi60MSX0KP2AhX5lGoFHaQ2DE4QsDwIVg&amp;usg=AOvVaw0nNub-nhZLSotUoV7oAD9g</t>
  </si>
  <si>
    <t>2022 Elan Element Black Mens Skis W/ El 10.0 Shift Gw Bindings</t>
  </si>
  <si>
    <t>https://www.google.com/aclk?sa=L&amp;ai=DChcSEwj16bz20KP2AhV3E9QBHaGNDBEYABABGgJvYQ&amp;sig=AOD64_1spmF_NuORX03jLGeYqeBg35l72g&amp;ctype=5&amp;ved=0ahUKEwigwLf20KP2AhXYlGoFHeJECcwQ2CkIUA&amp;adurl=</t>
  </si>
  <si>
    <t>ELAN ELEMENT W BLACK LS ELW9.0 22</t>
  </si>
  <si>
    <t>https://www.google.com/aclk?sa=L&amp;ai=DChcSEwj16bz20KP2AhV3E9QBHaGNDBEYABADGgJvYQ&amp;sig=AOD64_1_LeSKd_W0HgFD3rHbFPWfW-9QZg&amp;ctype=5&amp;ved=0ahUKEwigwLf20KP2AhXYlGoFHeJECcwQ2CkIUw&amp;adurl=</t>
  </si>
  <si>
    <t>Elan Men's Element Skis with El 10.0 Gripwalk Shift Bindings '22</t>
  </si>
  <si>
    <t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879368&amp;rct=j&amp;q=&amp;esrc=s&amp;sa=U&amp;ved=0ahUKEwjHjPPM0KP2AhW-k2oFHdU-BiwQsDwIVg&amp;usg=AOvVaw3oMLXJgTphUTqytRk38GlH</t>
  </si>
  <si>
    <t>ELAN Men's ELEMENT BLACK SKI + ELW 10.0 Binding 152</t>
  </si>
  <si>
    <t>https://www.google.com/url?url=https://elevationskatesnow.com/products/elan-mens-element-black-ski-elw-10-0-binding%3Fvariant%3D32994085306422%26currency%3DUSD%26utm_medium%3Dproduct_sync%26utm_source%3Dgoogle%26utm_content%3Dsag_organic%26utm_campaign%3Dsag_organic&amp;rct=j&amp;q=&amp;esrc=s&amp;sa=U&amp;ved=0ahUKEwjHjPPM0KP2AhW-k2oFHdU-BiwQ2SkIWQ&amp;usg=AOvVaw02iw0yEoUT5p6ZinEWiO4j</t>
  </si>
  <si>
    <t>Elan Element Black Blue Light Shift Ski with Bindings 152</t>
  </si>
  <si>
    <t>shop.petersonsskiandcycle.com</t>
  </si>
  <si>
    <t>https://www.google.com/url?url=https://shop.petersonsskiandcycle.com/products/elan-element-ls%3Fvariant%3D41121100726465%26currency%3DUSD%26utm_medium%3Dproduct_sync%26utm_source%3Dgoogle%26utm_content%3Dsag_organic%26utm_campaign%3Dsag_organic&amp;rct=j&amp;q=&amp;esrc=s&amp;sa=U&amp;ved=0ahUKEwjHjPPM0KP2AhW-k2oFHdU-BiwQsDwIXA&amp;usg=AOvVaw2FLtGKqbJaWbw2PpT8Bdnx</t>
  </si>
  <si>
    <t>Elan Element Ls+elw 9.0 Alpine Skis 160</t>
  </si>
  <si>
    <t>https://www.google.com/url?url=https://www.outdoorxl.com/elan-element-white.html%3Fprl%3D92-268x144-1282&amp;rct=j&amp;q=&amp;esrc=s&amp;sa=U&amp;ved=0ahUKEwi85JOf0KP2AhXJmGoFHX6YCIAQsDwIYA&amp;usg=AOvVaw107HExueESANjucnGYRiLx</t>
  </si>
  <si>
    <t>https://www.google.com/url?url=https://www.powder7.com/Elan-Element-Skis-160cm-Used-2021/for-sale%3Futm_source%3Dfeed%26utm_medium%3Dfree&amp;rct=j&amp;q=&amp;esrc=s&amp;sa=U&amp;ved=0ahUKEwi85JOf0KP2AhXJmGoFHX6YCIAQsDwIWA&amp;usg=AOvVaw2GGDOXy_fil3IdGb5nP_FB</t>
  </si>
  <si>
    <t>Elan Element LS EL 10.0 Orange / 160cm</t>
  </si>
  <si>
    <t>https://www.google.com/url?url=https://sundanceskishop.com/products/elan-element-ls-el-10-0%3Fvariant%3D39392111100002%26currency%3DCAD%26utm_medium%3Dproduct_sync%26utm_source%3Dgoogle%26utm_content%3Dsag_organic%26utm_campaign%3Dsag_organic&amp;rct=j&amp;q=&amp;esrc=s&amp;sa=U&amp;ved=0ahUKEwi85JOf0KP2AhXJmGoFHX6YCIAQsDwIZw&amp;usg=AOvVaw1rLrQK_ZURIj4AZYa927wz</t>
  </si>
  <si>
    <t>Elan Element Green Black-Green 168 Ski Men</t>
  </si>
  <si>
    <t>https://www.google.com/url?url=https://www.ebay.com/itm/273963366540%3Fchn%3Dps%26mkevt%3D1%26mkcid%3D28%26var%3D573915369160&amp;rct=j&amp;q=&amp;esrc=s&amp;sa=U&amp;ved=0ahUKEwiys8j1xqP2AhVhTd8KHUk-BeEQsDwIUw&amp;usg=AOvVaw1CTpWPVFp2WbTGJjG_KIBE</t>
  </si>
  <si>
    <t>Elan Element LS EL 10.0 Orange / 168cm</t>
  </si>
  <si>
    <t>https://www.google.com/url?url=https://sundanceskishop.com/products/elan-element-ls-el-10-0%3Fvariant%3D39392111132770%26currency%3DCAD%26utm_medium%3Dproduct_sync%26utm_source%3Dgoogle%26utm_content%3Dsag_organic%26utm_campaign%3Dsag_organic&amp;rct=j&amp;q=&amp;esrc=s&amp;sa=U&amp;ved=0ahUKEwiys8j1xqP2AhVhTd8KHUk-BeEQ2SkIWg&amp;usg=AOvVaw1YwAVVKOxMzrqONXkt7CCM</t>
  </si>
  <si>
    <t>Elan Element LS Skis with El 10 GW Bindings 2022 168cm Black/Red</t>
  </si>
  <si>
    <t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879370&amp;rct=j&amp;q=&amp;esrc=s&amp;sa=U&amp;ved=0ahUKEwiys8j1xqP2AhVhTd8KHUk-BeEQsDwIVg&amp;usg=AOvVaw30-KuxkimKFXzBNDPvgFva</t>
  </si>
  <si>
    <t>Elan Element LS EL 10.0 Orange / 176cm</t>
  </si>
  <si>
    <t>https://www.google.com/url?url=https://sundanceskishop.com/products/elan-element-ls-el-10-0%3Fvariant%3D39392111165538%26currency%3DCAD%26utm_medium%3Dproduct_sync%26utm_source%3Dgoogle%26utm_content%3Dsag_organic%26utm_campaign%3Dsag_organic&amp;rct=j&amp;q=&amp;esrc=s&amp;sa=U&amp;ved=0ahUKEwi2-NLbz6P2AhVelGoFHR_mAuUQsDwIXQ&amp;usg=AOvVaw2li3Ta0XFnsa7wW7tuRc7V</t>
  </si>
  <si>
    <t>Elan Insomnia 12 C Women's Skis with ELW 9 GW Bindings 2022 Size 158cm for Women</t>
  </si>
  <si>
    <t>https://www.google.com/url?url=https://www.skis.com/Elan-Insomnia-12-C-Womens-Skis-with-ELW-9-GW-Bindings-2022-2022/915593P,default,pd.html%3Fsrc%3Dcpc&amp;rct=j&amp;q=&amp;esrc=s&amp;sa=U&amp;ved=0ahUKEwiHgqqK0KP2AhX7mWoFHcZAABAQsDwIWQ&amp;usg=AOvVaw0nVmc41sZJVb7K-IAmcyLI</t>
  </si>
  <si>
    <t>Elan Insomnia 14 Ti + ELW 9 Shift 21/22</t>
  </si>
  <si>
    <t>https://www.google.com/url?url=https://www.snowcountry.eu/elan-insomnia-14-ti-elw-9-shift-19-20.html%3Fartikel_maat%3D65245%26country%3DUS&amp;rct=j&amp;q=&amp;esrc=s&amp;sa=U&amp;ved=0ahUKEwiSrYTgxqP2AhWoiOAKHTd4D88QsDwIXg&amp;usg=AOvVaw1AXORZV6L7tHUzAE_-cPe1</t>
  </si>
  <si>
    <t>https://www.google.com/url?q=https://www.snowcountry.eu/elan-insomnia-14-ti-elw-9-shift-19-20.html%3Fartikel_maat%3D65245%26country%3DUS&amp;sa=U&amp;ved=0ahUKEwiggLzgxqP2AhUQTd8KHb_WDJ4Q2ykIFw&amp;usg=AOvVaw2uGXRVZdQyF5ms-2uXUK96</t>
  </si>
  <si>
    <t>https://www.google.com/url?q=https://www.outdoorxl.com/elan-insomnia-14-ti-20-21.html%3Fprl%3D92-9754x144-1737&amp;sa=U&amp;ved=0ahUKEwiggLzgxqP2AhUQTd8KHb_WDJ4Q2ykIGQ&amp;usg=AOvVaw3EQpPPEPoL7QaN2BFvRCsA</t>
  </si>
  <si>
    <t>Elan Insomnia 16 Ti Blue 152 Ski Lady's Ladies / Women</t>
  </si>
  <si>
    <t>https://www.google.com/url?url=https://www.outdoorxl.com/elan-insomnia-16-ti-368699.html%3Fprl%3D92-493x144-1735&amp;rct=j&amp;q=&amp;esrc=s&amp;sa=U&amp;ved=0ahUKEwj---nuxqP2AhXimuAKHRJWBrMQsDwIVw&amp;usg=AOvVaw2wxvso1eSU42Q-yBU9VReB</t>
  </si>
  <si>
    <t>Elan Insomnia 16 Ti Blue 158 Ski Lady's Ladies / Women</t>
  </si>
  <si>
    <t>https://www.google.com/url?url=https://www.outdoorxl.com/elan-insomnia-16-ti-368699.html%3Fprl%3D92-493x144-1737&amp;rct=j&amp;q=&amp;esrc=s&amp;sa=U&amp;ved=0ahUKEwiw_sL9xqP2AhUNmeAKHY6LD1kQsDwIWg&amp;usg=AOvVaw1H_sZx-M-8f4ab9j9o5KAN</t>
  </si>
  <si>
    <t>Elan Insomnia 16 Ti Blue 164 Ski Lady's Ladies / Women</t>
  </si>
  <si>
    <t>https://www.google.com/url?url=https://www.snowcountry.eu/elan-insomnia-16-ti-elw-11.html%3Fartikel_maat%3D65286%26country%3DUS&amp;rct=j&amp;q=&amp;esrc=s&amp;sa=U&amp;ved=0ahUKEwiOiNnzxqP2AhUPn-AKHWShD4YQsDwIHw&amp;usg=AOvVaw3ep1yj3xIWh6hl250gh4Z7</t>
  </si>
  <si>
    <t>Elan Ripstick 102 W Women's All Mountain Powder Skis 2021/22 154 cm</t>
  </si>
  <si>
    <t>Utah SKI Gear</t>
  </si>
  <si>
    <t>https://www.google.com/url?url=https://www.utahskigear.com/products/elan-ripstick-102-w-womens-all-mountain-skis-2021-2022%3Fvariant%3D35606351413406%26currency%3DUSD%26utm_medium%3Dproduct_sync%26utm_source%3Dgoogle%26utm_content%3Dsag_organic%26utm_campaign%3Dsag_organic&amp;rct=j&amp;q=&amp;esrc=s&amp;sa=U&amp;ved=0ahUKEwjCl8fUz6P2AhWnlWoFHSWnDO0Q2SkIaA&amp;usg=AOvVaw1mEuLNb1lSIB7Gj5P8qDoD</t>
  </si>
  <si>
    <t>Elan Ripstick 102 W Women's Skis</t>
  </si>
  <si>
    <t>https://www.google.com/url?url=https://www.levelninesports.com/elan-ripstick-102-w-womens-skis-2021/&amp;rct=j&amp;q=&amp;esrc=s&amp;sa=U&amp;ved=0ahUKEwiN4KrlxaP2AhWvmuAKHazlDpMQsDwIXQ&amp;usg=AOvVaw00wvKiKJWYHuR-fI28wbbV</t>
  </si>
  <si>
    <t>https://www.google.com/url?q=https://www.levelninesports.com/elan-ripstick-102-w-womens-skis-2021/&amp;sa=U&amp;ved=0ahUKEwiS_9XlxaP2AhWhUt8KHbYTAUcQ2ykIFg&amp;usg=AOvVaw1DakNU_A6I1SQl5rjCogh0</t>
  </si>
  <si>
    <t>eBay - bikewagon</t>
  </si>
  <si>
    <t>https://www.google.com/url?q=https://www.ebay.com/itm/403459240754%3Fchn%3Dps%26mkevt%3D1%26mkcid%3D28&amp;sa=U&amp;ved=0ahUKEwiS_9XlxaP2AhWhUt8KHbYTAUcQ2ykIGA&amp;usg=AOvVaw3hb5VJ0NC-SWHdDpXVKiPP</t>
  </si>
  <si>
    <t>https://www.google.com/url?url=https://www.levelninesports.com/elan-ripstick-102-w-womens-skis-2021/&amp;rct=j&amp;q=&amp;esrc=s&amp;sa=U&amp;ved=0ahUKEwjSqKmzxKP2AhXlYd8KHcSbBtEQsDwIZA&amp;usg=AOvVaw0w90MptYNwa2HhetNxcrrB</t>
  </si>
  <si>
    <t>https://www.google.com/url?q=https://www.levelninesports.com/elan-ripstick-102-w-womens-skis-2021/&amp;sa=U&amp;ved=0ahUKEwikwNWzxKP2AhUESN8KHT9lByAQ2ykIFg&amp;usg=AOvVaw2gDRXOB4b5HPew60Fg3g4I</t>
  </si>
  <si>
    <t>Elan Ripstick 102 W 170cm Skis Women's 2022</t>
  </si>
  <si>
    <t>https://www.google.com/aclk?sa=L&amp;ai=DChcSEwjqqq2zxKP2AhXG3sgKHd6NDkUYABAHGgJxdQ&amp;sig=AOD64_1t4_X52BQNODzxBM5jFjb_jj5ZMQ&amp;ctype=5&amp;ved=0ahUKEwjSqKmzxKP2AhXlYd8KHcSbBtEQ2CkIaA&amp;adurl=</t>
  </si>
  <si>
    <t>Mountain skiing Elan 2021-22 ripstick Black Edition 106 (CM: 180) kant kaht Mountain skiing with</t>
  </si>
  <si>
    <t>AliExpress.com</t>
  </si>
  <si>
    <t>https://www.google.com/url?url=https://s.click.aliexpress.com/deep_link.htm%3Faff_short_key%3DUneMJZVf%26dl_target_url%3Dhttps%253A%252F%252Fwww.aliexpress.com%252Fitem%252F1005003368465869.html%253F_randl_currency%253DUSD%2526_randl_shipto%253DUS%2526src%253Dgoogle&amp;rct=j&amp;q=&amp;esrc=s&amp;sa=U&amp;ved=0ahUKEwj9tvCT0KP2AhXxl2oFHf-rB9UQ2SkIcA&amp;usg=AOvVaw2sISm65w0ox0jTEki-15S2</t>
  </si>
  <si>
    <t>Elan 2022 Ripstick 106 Black Edition Skis</t>
  </si>
  <si>
    <t>https://www.google.com/url?q=https://www.skipro.com/products/ripstick_106_blk_ed_flat_12w%3Fvariant%3D40621479166129&amp;sa=U&amp;ved=0ahUKEwi69JuU0KP2AhWnkmoFHV5rCiAQ2ykIHQ&amp;usg=AOvVaw148ufsqeQ_GqcbVQEwG8fF</t>
  </si>
  <si>
    <t>https://www.google.com/url?url=https://www.powder7.com/Elan-Ripstick-106-Black-Edition-Skis-180cm-New-Flat-2022/for-sale%3Futm_source%3Dfeed%26utm_medium%3Dfree&amp;rct=j&amp;q=&amp;esrc=s&amp;sa=U&amp;ved=0ahUKEwj9tvCT0KP2AhXxl2oFHf-rB9UQsDwIaA&amp;usg=AOvVaw2vnCWSTdZ2QbcTcoAhzVDP</t>
  </si>
  <si>
    <t>Elan Ripstick 106 Black Edition Skis 2022</t>
  </si>
  <si>
    <t>https://www.google.com/url?url=https://www.snowcountry.eu/elan-ripstick-106-20-21-4957.html%3Fartikel_maat%3D65375%26country%3DUS&amp;rct=j&amp;q=&amp;esrc=s&amp;sa=U&amp;ved=0ahUKEwja5Obq0KP2AhW2kmoFHSkfBbQQsDwIYA&amp;usg=AOvVaw2c3ja8-fc_lqNB8thZAPhC</t>
  </si>
  <si>
    <t>https://www.google.com/aclk?sa=L&amp;ai=DChcSEwjI05Tr0KP2AhXQE9QBHWKiC7cYABABGgJvYQ&amp;sig=AOD64_1uL4AdWnTIfVzUcxV6QlstaSCd3g&amp;ctype=5&amp;ved=0ahUKEwjDxY_r0KP2AhUanGoFHc3rDf8Q2ikIEQ&amp;adurl=</t>
  </si>
  <si>
    <t>Elan Ripstick 106 Skis</t>
  </si>
  <si>
    <t>https://www.google.com/url?q=http://www.prfo.com/products/elan-mens-ripstick-106-flat-freeride-ski%3Fvariant%3D39548978626604%26dfw_tracker%3D35966-39548978626604&amp;sa=U&amp;ved=0ahUKEwjdupSgxKP2AhUEWN8KHZ7JC1sQ2ykIHA&amp;usg=AOvVaw3DIb3CDhNgyH_JfiIJAwsE</t>
  </si>
  <si>
    <t>Elan Ripstick 106 Skis 2022</t>
  </si>
  <si>
    <t>https://www.google.com/url?url=http://www.prfo.com/products/elan-mens-ripstick-106-flat-freeride-ski%3Fvariant%3D39548978626604%26dfw_tracker%3D35966-39548978626604&amp;rct=j&amp;q=&amp;esrc=s&amp;sa=U&amp;ved=0ahUKEwjd5eKfxKP2AhXQneAKHakdBkYQsDwIfQ&amp;usg=AOvVaw1m9YOjU9Hxmz0TsMyptfbL</t>
  </si>
  <si>
    <t>Elan Ripstick 106 Dark Blue 172 Ski Men</t>
  </si>
  <si>
    <t>https://www.google.com/url?url=https://www.outdoorxl.com/elan-ripstick-106-286138-depr.html%3Fprl%3D92-1158x144-3967&amp;rct=j&amp;q=&amp;esrc=s&amp;sa=U&amp;ved=0ahUKEwjd5eKfxKP2AhXQneAKHakdBkYQ2SkIgQE&amp;usg=AOvVaw0QBq8TYxPyICK6to9lmsK7</t>
  </si>
  <si>
    <t>Elan Ripstick 106 180</t>
  </si>
  <si>
    <t>https://www.google.com/url?url=https://www.outdoorxl.com/elan-ripstick-106.html%3Fprl%3D92-1377x144-3966&amp;rct=j&amp;q=&amp;esrc=s&amp;sa=U&amp;ved=0ahUKEwjgnYG1xaP2AhXDhOAKHa-7BV4QsDwITw&amp;usg=AOvVaw2dx8PDA6gKPICo47a2-l6X</t>
  </si>
  <si>
    <t>https://www.google.com/url?q=https://www.outdoorxl.com/elan-ripstick-106.html%3Fprl%3D92-1377x144-3966&amp;sa=U&amp;ved=0ahUKEwiDhbS1xaP2AhWGTd8KHeInCzAQ2ykIGA&amp;usg=AOvVaw0MpSoOsevs7yzVvy5oqKr1</t>
  </si>
  <si>
    <t>Elan Ripstick 106 Skis 180cm</t>
  </si>
  <si>
    <t>https://www.google.com/url?url=http://www.prfo.com/products/elan-mens-ripstick-106-flat-freeride-ski%3Fvariant%3D39548978659372%26dfw_tracker%3D35966-39548978659372&amp;rct=j&amp;q=&amp;esrc=s&amp;sa=U&amp;ved=0ahUKEwjgnYG1xaP2AhXDhOAKHa-7BV4QsDwIVw&amp;usg=AOvVaw2ZofM_t1KRZao7KZAVyLHd</t>
  </si>
  <si>
    <t>https://www.google.com/url?q=https://www.aspenskiandboard.com/products/elanripstick106mensskis2022%3Fvariant%3D33124868948073%26currency%3DUSD%26utm_medium%3Dproduct_sync%26utm_source%3Dgoogle%26utm_content%3Dsag_organic%26utm_campaign%3Dsag_organic&amp;sa=U&amp;ved=0ahUKEwjnjtSD0KP2AhWxmmoFHaIRC1MQ2ykIGg&amp;usg=AOvVaw15uQkaDbneyhCjoKYQY3oz</t>
  </si>
  <si>
    <t>https://www.google.com/url?url=https://www.levelninesports.com/elan-ripstick-106-skis-2021/&amp;rct=j&amp;q=&amp;esrc=s&amp;sa=U&amp;ved=0ahUKEwiBmqmD0KP2AhWonGoFHShwAb8QsDwIWA&amp;usg=AOvVaw3G2GgAqlu6__5FwO6jfKha</t>
  </si>
  <si>
    <t>https://www.google.com/url?q=https://www.levelninesports.com/elan-ripstick-106-skis-2021/&amp;sa=U&amp;ved=0ahUKEwjnjtSD0KP2AhWxmmoFHaIRC1MQ2ykIFg&amp;usg=AOvVaw1WYo_HbLXICpsIwIvIdFPh</t>
  </si>
  <si>
    <t>Elan Ripstick 116 Skis Â· 2022 Â· 185 cm</t>
  </si>
  <si>
    <t>https://www.google.com/url?q=https://www.outdoorxl.com/elan-ripstick-116-356873.html%3Fprl%3D92-11393x144-779&amp;sa=U&amp;ved=0ahUKEwjQl8DrxqP2AhXPV98KHRfuA6UQ2ykIFg&amp;usg=AOvVaw1RKIpEjYwgmiv3u2rRNn5i</t>
  </si>
  <si>
    <t>https://www.google.com/url?q=https://www.snowinn.com/ski-store/elan-ripstick-116-alpine-skis/137807524/p%3Futm_source%3Dgoogle_products%26utm_medium%3Dmerchant%26id_producte%3D11817715%26country%3Dus&amp;sa=U&amp;ved=0ahUKEwjQl8DrxqP2AhXPV98KHRfuA6UQ2ykIGA&amp;usg=AOvVaw2vMByrSUIRdQAiJWELtuiM</t>
  </si>
  <si>
    <t>https://www.google.com/url?q=https://www.powder7.com/Elan-Ripstick-116-Skis-185cm-Used-2022/for-sale%3Futm_source%3Dfeed%26utm_medium%3Dfree&amp;sa=U&amp;ved=0ahUKEwjQl8DrxqP2AhXPV98KHRfuA6UQ2ykIGw&amp;usg=AOvVaw04gAmSNYEGrxY_hx9lj6pn</t>
  </si>
  <si>
    <t>Elan Ripstick 88 W Women's Skis</t>
  </si>
  <si>
    <t>https://www.google.com/url?url=https://www.skiessentials.com/2022-elan-ripstick-88-women-s-skis.html%23size%3D22403&amp;rct=j&amp;q=&amp;esrc=s&amp;sa=U&amp;ved=0ahUKEwiYl4ux0aP2AhXwnGoFHW8XDNIQsDwIVg&amp;usg=AOvVaw29KZp3kIrNXAF04BswB-_f</t>
  </si>
  <si>
    <t>https://www.google.com/url?q=https://www.skiessentials.com/2022-elan-ripstick-88-women-s-skis.html%23size%3D22403&amp;sa=U&amp;ved=0ahUKEwi1obKx0aP2AhVUlmoFHYOqD0YQ2ykIFg&amp;usg=AOvVaw32U7wPyZhClCbHF0lJpm5r</t>
  </si>
  <si>
    <t>https://www.google.com/url?q=https://www.powder7.com/Elan-Ripstick-88-W-Skis-146cm-New-Flat-2022/for-sale%3Futm_source%3Dfeed%26utm_medium%3Dfree&amp;sa=U&amp;ved=0ahUKEwi1obKx0aP2AhVUlmoFHYOqD0YQ2ykIGA&amp;usg=AOvVaw1CDHaVYB8uxU40qoE3LI6c</t>
  </si>
  <si>
    <t>Elan Ripstick 88 W Skis - Women's 2022</t>
  </si>
  <si>
    <t>https://www.google.com/url?url=https://www.skiessentials.com/2022-elan-ripstick-88-women-s-skis.html%23size%3D22403&amp;rct=j&amp;q=&amp;esrc=s&amp;sa=U&amp;ved=0ahUKEwjxp6eP0aP2AhWxmmoFHaIRC1MQsDwIXQ&amp;usg=AOvVaw0K6jkyoFHAt9zM6XdlsZ6N</t>
  </si>
  <si>
    <t>https://www.google.com/url?q=https://www.skiessentials.com/2022-elan-ripstick-88-women-s-skis.html%23size%3D22403&amp;sa=U&amp;ved=0ahUKEwi-oemP0aP2AhXtlmoFHUuiCF4Q2ykIFg&amp;usg=AOvVaw3ngYXjxX93PjxCBJfiWC4e</t>
  </si>
  <si>
    <t>https://www.google.com/url?q=https://www.absolute-snow.co.uk/V/Elan_RipStick_88W_Ski_Only_Womens_Skis_162cm_Petrol_2021-(292945)%3Fcurr%3DUSD%26deliverycountry%3DUSA&amp;sa=U&amp;ved=0ahUKEwi-oemP0aP2AhXtlmoFHUuiCF4Q2ykIGA&amp;usg=AOvVaw3dyJe70CrUTrEIYf5vOUR8</t>
  </si>
  <si>
    <t>https://www.google.com/url?url=https://www.skiessentials.com/2022-elan-ripstick-88-women-s-skis.html%23size%3D22403&amp;rct=j&amp;q=&amp;esrc=s&amp;sa=U&amp;ved=0ahUKEwityu3h0KP2AhW_lGoFHaWoAbEQsDwIYQ&amp;usg=AOvVaw0lKosn5Gd2wadzoeA81NK1</t>
  </si>
  <si>
    <t>https://www.google.com/url?q=https://www.skiessentials.com/2022-elan-ripstick-88-women-s-skis.html%23size%3D22403&amp;sa=U&amp;ved=0ahUKEwj-kpji0KP2AhVFkmoFHQvLAHoQ2ykIFg&amp;usg=AOvVaw0ZcBrYNm6B0T5CpCpGOge8</t>
  </si>
  <si>
    <t>https://www.google.com/url?q=https://www.powder7.com/Elan-Ripstick-88-W-Skis-162cm-New-Flat-2022/for-sale%3Futm_source%3Dfeed%26utm_medium%3Dfree&amp;sa=U&amp;ved=0ahUKEwj-kpji0KP2AhVFkmoFHQvLAHoQ2ykIGA&amp;usg=AOvVaw2nX157Xza1zYCQnzwLqXEP</t>
  </si>
  <si>
    <t>https://www.google.com/url?q=https://www.gorhambike.com/product/elan-ripstick-88-w-womens-skis-36101.htm%3Fvariations%3D899123&amp;sa=U&amp;ved=0ahUKEwiT6-W80KP2AhW3lWoFHd8_ADkQ2ykIGw&amp;usg=AOvVaw3u_WRTiTZPwxQbrtr12U9y</t>
  </si>
  <si>
    <t>https://www.google.com/url?url=https://www.powder7.com/Elan-Ripstick-88-W-Skis-170cm-New-Flat-2022/for-sale%3Futm_source%3Dfeed%26utm_medium%3Dfree&amp;rct=j&amp;q=&amp;esrc=s&amp;sa=U&amp;ved=0ahUKEwiRor-80KP2AhWAnWoFHTRyCEIQsDwITg&amp;usg=AOvVaw0X2DflUcE76npL94zfi7wL</t>
  </si>
  <si>
    <t>https://www.google.com/url?q=https://www.powder7.com/Elan-Ripstick-88-W-Skis-170cm-New-Flat-2022/for-sale%3Futm_source%3Dfeed%26utm_medium%3Dfree&amp;sa=U&amp;ved=0ahUKEwiT6-W80KP2AhW3lWoFHd8_ADkQ2ykIFw&amp;usg=AOvVaw1xb65WQ8x6c6mMCvaXcI5a</t>
  </si>
  <si>
    <t>Elan Ripstick 88 Skis</t>
  </si>
  <si>
    <t>https://www.google.com/url?url=https://www.skiessentials.com/2022-elan-ripstick-88-skis.html&amp;rct=j&amp;q=&amp;esrc=s&amp;sa=U&amp;ved=0ahUKEwjLo9ry0KP2AhUPlGoFHdAbA0YQsDwIbg&amp;usg=AOvVaw1FmKdug2UL34dwBMou5mcE</t>
  </si>
  <si>
    <t>https://www.google.com/url?q=https://www.skiessentials.com/2022-elan-ripstick-88-skis.html&amp;sa=U&amp;ved=0ahUKEwjbk4bz0KP2AhUtlmoFHXrtDAUQ2ykIFg&amp;usg=AOvVaw3AqKbevfYqSbVo1ka9fUDp</t>
  </si>
  <si>
    <t>https://www.google.com/url?q=https://www.gorhambike.com/product/elan-ripstick-88-skis-36100.htm%3Fvariations%3D896962&amp;sa=U&amp;ved=0ahUKEwjbk4bz0KP2AhUtlmoFHXrtDAUQ2ykIGg&amp;usg=AOvVaw0q8XEVjLsd2QqHS0O1zyJY</t>
  </si>
  <si>
    <t>https://www.google.com/url?url=https://www.skiessentials.com/2022-elan-ripstick-88-skis.html&amp;rct=j&amp;q=&amp;esrc=s&amp;sa=U&amp;ved=0ahUKEwiJ7_nwxqP2AhXpc98KHUfpCXsQsDwIUQ&amp;usg=AOvVaw0OT33hhQrbKxE6K0j92RXe</t>
  </si>
  <si>
    <t>https://www.google.com/url?q=https://www.skiessentials.com/2022-elan-ripstick-88-skis.html&amp;sa=U&amp;ved=0ahUKEwjctabxxqP2AhUCZd8KHRt-AnQQ2ykIFw&amp;usg=AOvVaw2Bm_zR4M2Sanj57TVXTUmy</t>
  </si>
  <si>
    <t>https://www.google.com/url?q=https://www.powder7.com/Elan-Ripstick-88-Skis-172cm-New-Flat-2022/for-sale%3Futm_source%3Dfeed%26utm_medium%3Dfree&amp;sa=U&amp;ved=0ahUKEwjctabxxqP2AhUCZd8KHRt-AnQQ2ykIGQ&amp;usg=AOvVaw27vV_wb2OD_MXLNdHSajAh</t>
  </si>
  <si>
    <t>https://www.google.com/url?url=https://www.skiessentials.com/2022-elan-ripstick-88-skis.html&amp;rct=j&amp;q=&amp;esrc=s&amp;sa=U&amp;ved=0ahUKEwjI0LeRxqP2AhUJVN8KHeoVDq4QsDwIXw&amp;usg=AOvVaw0A3vIXJI-wt2SdwuPgkgXg</t>
  </si>
  <si>
    <t>https://www.google.com/url?q=https://www.skiessentials.com/2022-elan-ripstick-88-skis.html&amp;sa=U&amp;ved=0ahUKEwivseeRxqP2AhVjUN8KHeDlAzwQ2ykIFw&amp;usg=AOvVaw10hZcECHPOxy2nc7_0dd3a</t>
  </si>
  <si>
    <t>https://www.google.com/url?q=https://www.aspenskiandboard.com/products/elanripstick88skismens2022%3Fvariant%3D32410393411689%26currency%3DUSD%26utm_medium%3Dproduct_sync%26utm_source%3Dgoogle%26utm_content%3Dsag_organic%26utm_campaign%3Dsag_organic%26srsltid%3DAWLEVJw3P6cZE3P9mDEe84uLCLOWB0uJcrJ-Oi3vPR6l1K3oVztl0x6gmBI&amp;sa=U&amp;ved=0ahUKEwivseeRxqP2AhVjUN8KHeDlAzwQ2ykIGw&amp;usg=AOvVaw39Y19sJcfjQuE7lh9_yFzn</t>
  </si>
  <si>
    <t>Erik's Bike, Board and Ski</t>
  </si>
  <si>
    <t>https://www.google.com/url?q=https://www.eriksbikeshop.com/elan-ripstick-88-skis-2022-pr3e25892/p&amp;sa=U&amp;ved=0ahUKEwibz6XZxqP2AhVtk-AKHW5BAMMQ2ykIGg&amp;usg=AOvVaw3b1ZvmeXusxajYfjxMK7t5</t>
  </si>
  <si>
    <t>https://www.google.com/url?url=https://www.skiessentials.com/2022-elan-ripstick-88-skis.html&amp;rct=j&amp;q=&amp;esrc=s&amp;sa=U&amp;ved=0ahUKEwj3mffYxqP2AhWCmOAKHUrdAM0QsDwIYQ&amp;usg=AOvVaw2iUeOq-E2NIUsJVbXN2b_L</t>
  </si>
  <si>
    <t>https://www.google.com/url?q=https://www.skiessentials.com/2022-elan-ripstick-88-skis.html&amp;sa=U&amp;ved=0ahUKEwibz6XZxqP2AhVtk-AKHW5BAMMQ2ykIFg&amp;usg=AOvVaw22bUcwcw4bNLa0usapFIGq</t>
  </si>
  <si>
    <t>Elan Ripstick 94 W Women's Skis</t>
  </si>
  <si>
    <t>https://www.google.com/url?q=https://www.ebay.com/itm/203839566384%3Fchn%3Dps%26mkevt%3D1%26mkcid%3D28&amp;sa=U&amp;ved=0ahUKEwiUouPm0KP2AhUZnGoFHSm3BoMQ2ykIIA&amp;usg=AOvVaw0g7cpGQ-g_G_JFvcgT117J</t>
  </si>
  <si>
    <t>https://www.google.com/url?q=https://www.aspenskiandboard.com/products/elanripstick94wskiswomens2022%3Fvariant%3D39506773377129%26currency%3DUSD%26utm_medium%3Dproduct_sync%26utm_source%3Dgoogle%26utm_content%3Dsag_organic%26utm_campaign%3Dsag_organic%26srsltid%3DAWLEVJyGj_wLxd7c5_nGLyxYXpBQbKuX393MJGb8Sr7CgqCJLqRIIXd2Kz0&amp;sa=U&amp;ved=0ahUKEwiUouPm0KP2AhUZnGoFHSm3BoMQ2ykIHA&amp;usg=AOvVaw0e-7WqUH7z8ldNYDNe3twy</t>
  </si>
  <si>
    <t>https://www.google.com/url?q=https://www.skipro.com/products/ripstick_94_flat_lds_01w%3Fvariant%3D40620868174001&amp;sa=U&amp;ved=0ahUKEwiUouPm0KP2AhUZnGoFHSm3BoMQ2ykIHg&amp;usg=AOvVaw2vEyPnxkCxVApyEbpCR4Hq</t>
  </si>
  <si>
    <t>https://www.google.com/url?url=https://www.skiessentials.com/2022-elan-ripstick-94-women-s-skis.html&amp;rct=j&amp;q=&amp;esrc=s&amp;sa=U&amp;ved=0ahUKEwjnuPKw0KP2AhUhlGoFHWMmC14QsDwIYQ&amp;usg=AOvVaw2Sr0-vysWaHzicxPPa3Hz-</t>
  </si>
  <si>
    <t>https://www.google.com/url?q=https://www.skiessentials.com/2022-elan-ripstick-94-women-s-skis.html&amp;sa=U&amp;ved=0ahUKEwjn0p2x0KP2AhU9kmoFHdWpAAoQ2ykIFg&amp;usg=AOvVaw3uTyUq1XIMYwzS-2korlcO</t>
  </si>
  <si>
    <t>https://www.google.com/url?q=https://www.aspenskiandboard.com/products/elanripstick94wskiswomens2022%3Fvariant%3D39506773409897%26currency%3DUSD%26utm_medium%3Dproduct_sync%26utm_source%3Dgoogle%26utm_content%3Dsag_organic%26utm_campaign%3Dsag_organic%26srsltid%3DAWLEVJxGOVtruiMDK7Fxy_sJCsfxbMdFlBKzarT4Y1bBPI1uRRP4QNBA74Y&amp;sa=U&amp;ved=0ahUKEwjn0p2x0KP2AhU9kmoFHdWpAAoQ2ykIGg&amp;usg=AOvVaw2jFzZU3fSjhqdv1VHFkZRF</t>
  </si>
  <si>
    <t>https://www.google.com/url?url=https://www.skiessentials.com/2022-elan-ripstick-94-women-s-skis.html&amp;rct=j&amp;q=&amp;esrc=s&amp;sa=U&amp;ved=0ahUKEwir18ihxaP2AhXvUd8KHUQ0DI8QsDwIWg&amp;usg=AOvVaw28ZUh2QKvSseBPDhri2JkS</t>
  </si>
  <si>
    <t>https://www.google.com/url?q=https://www.skiessentials.com/2022-elan-ripstick-94-women-s-skis.html&amp;sa=U&amp;ved=0ahUKEwjY6PihxaP2AhVLU98KHeWEDlYQ2ykIFg&amp;usg=AOvVaw1rirZKkTVyNuf2SXHb9pmI</t>
  </si>
  <si>
    <t>https://www.google.com/url?q=https://www.skipro.com/products/ripstick_94_flat_lds_01w%3Fvariant%3D40620868239537&amp;sa=U&amp;ved=0ahUKEwjY6PihxaP2AhVLU98KHeWEDlYQ2ykIGg&amp;usg=AOvVaw3lFCTFUe5Mt92NJ0mAltm3</t>
  </si>
  <si>
    <t>Elan Ripstick 96 Black Edition Ski - 2022 188 cm</t>
  </si>
  <si>
    <t>https://www.google.com/url?q=https://utahskis.com/ripstick-96-blk-edition-21-22.html%3Futm_source%3Dgooglepepla%26utm_medium%3Dcpc%26utm_content%3Dpla&amp;sa=U&amp;ved=0ahUKEwiompfOxKP2AhXlmOAKHXqaBDQQ2ykIGg&amp;usg=AOvVaw36MaLgDAp80O7gJbg_7Boo</t>
  </si>
  <si>
    <t>https://www.google.com/url?q=https://www.aspenskiandboard.com/products/elanripstick96blackeditionmensski2022%3Fvariant%3D33139476103273%26currency%3DUSD%26utm_medium%3Dproduct_sync%26utm_source%3Dgoogle%26utm_content%3Dsag_organic%26utm_campaign%3Dsag_organic%26srsltid%3DAWLEVJzZ3t2S6mC30hGLexkC394pC2FNEM44Tr3rJ1sVg-8xFtiNR6QWUPk&amp;sa=U&amp;ved=0ahUKEwiompfOxKP2AhXlmOAKHXqaBDQQ2ykIHg&amp;usg=AOvVaw0bL_apu5CD2r9v7Q7ItltA</t>
  </si>
  <si>
    <t>https://www.google.com/url?url=https://www.skiessentials.com/2022-elan-ripstick-96-black-edition-skis.html&amp;rct=j&amp;q=&amp;esrc=s&amp;sa=U&amp;ved=0ahUKEwij9-fNxKP2AhWuTt8KHdg6DXIQsDwIUQ&amp;usg=AOvVaw3e4wTowNUwm2LLnXoQliL3</t>
  </si>
  <si>
    <t>Elan Ripstick 96 Skis</t>
  </si>
  <si>
    <t>https://www.google.com/url?url=https://www.skiessentials.com/2022-elan-ripstick-96-skis.html&amp;rct=j&amp;q=&amp;esrc=s&amp;sa=U&amp;ved=0ahUKEwjAtN_sxaP2AhVLmuAKHXeICYkQsDwIZQ&amp;usg=AOvVaw1-FXwzV_xa8UsCZBvVe4Hs</t>
  </si>
  <si>
    <t>https://www.google.com/url?q=https://www.skiessentials.com/2022-elan-ripstick-96-skis.html&amp;sa=U&amp;ved=0ahUKEwiU5JHtxaP2AhUITd8KHcSACQoQ2ykIFg&amp;usg=AOvVaw3A34ZKduvUasWzsx7VDYI-</t>
  </si>
  <si>
    <t>https://www.google.com/url?q=https://www.aspenskiandboard.com/products/elanripstick96skismens2022%3Fvariant%3D32410393739369%26currency%3DUSD%26utm_medium%3Dproduct_sync%26utm_source%3Dgoogle%26utm_content%3Dsag_organic%26utm_campaign%3Dsag_organic%26srsltid%3DAWLEVJxjgyF6vVs8Q6RNHgqDp6b5ptoVWYbA2O0bJO1F_V5rMNlpPEqq_W4&amp;sa=U&amp;ved=0ahUKEwiU5JHtxaP2AhUITd8KHcSACQoQ2ykIHg&amp;usg=AOvVaw3gKp5HlnAEpQsTONJ21620</t>
  </si>
  <si>
    <t>https://www.google.com/url?url=https://www.skiessentials.com/2022-elan-ripstick-96-skis.html&amp;rct=j&amp;q=&amp;esrc=s&amp;sa=U&amp;ved=0ahUKEwiGoJzzxaP2AhVqkeAKHUJYCwgQsDwIYw&amp;usg=AOvVaw26Uka_bbMC1pXGnd-t_5eW</t>
  </si>
  <si>
    <t>https://www.google.com/url?q=https://www.skiessentials.com/2022-elan-ripstick-96-skis.html&amp;sa=U&amp;ved=0ahUKEwiiwcTzxaP2AhVunuAKHS-PDmkQ2ykIFw&amp;usg=AOvVaw3pyE1PauPJNn_GpkFlr1mW</t>
  </si>
  <si>
    <t>https://www.google.com/url?q=https://www.aspenskiandboard.com/products/elanripstick96skismens2022%3Fvariant%3D32410393772137%26currency%3DUSD%26utm_medium%3Dproduct_sync%26utm_source%3Dgoogle%26utm_content%3Dsag_organic%26utm_campaign%3Dsag_organic%26srsltid%3DAWLEVJwVqB2BRz_g-1tsRMqVfPjsyuL_234JgHn_MK1-YeEnLrfpKFVVkRI&amp;sa=U&amp;ved=0ahUKEwiiwcTzxaP2AhVunuAKHS-PDmkQ2ykIHQ&amp;usg=AOvVaw0sXZALAR3NAxiAy-hx5gIw</t>
  </si>
  <si>
    <t>https://www.google.com/url?url=https://www.skiessentials.com/2022-elan-ripstick-96-skis.html&amp;rct=j&amp;q=&amp;esrc=s&amp;sa=U&amp;ved=0ahUKEwi8-v2FxKP2AhWDl-AKHZ4NAkIQsDwIUA&amp;usg=AOvVaw2I9x0K49SmntrVhpDkRJei</t>
  </si>
  <si>
    <t>https://www.google.com/url?q=https://www.skiessentials.com/2022-elan-ripstick-96-skis.html&amp;sa=U&amp;ved=0ahUKEwju3aqGxKP2AhUIZN8KHd86Bf4Q2ykIFg&amp;usg=AOvVaw3ympO9JYGYyNWoTudIY_kx</t>
  </si>
  <si>
    <t>https://www.google.com/url?q=https://www.aspenskiandboard.com/products/elanripstick96skismens2022%3Fvariant%3D32410393804905%26currency%3DUSD%26utm_medium%3Dproduct_sync%26utm_source%3Dgoogle%26utm_content%3Dsag_organic%26utm_campaign%3Dsag_organic%26srsltid%3DAWLEVJwGChxfsXZ9sp5r2QnRpHoEgj5PXIHTENMvScsOZI7jyFfDIvKs8G0&amp;sa=U&amp;ved=0ahUKEwju3aqGxKP2AhUIZN8KHd86Bf4Q2ykIGg&amp;usg=AOvVaw0pmN4jxe0WKsgFbEosjMZn</t>
  </si>
  <si>
    <t>Elan Voyager Black 166 Ski Men</t>
  </si>
  <si>
    <t>https://www.google.com/url?url=https://www.outdoorxl.com/elan-voyager-black.html%3Fprl%3D92-79x144-1063&amp;rct=j&amp;q=&amp;esrc=s&amp;sa=U&amp;ved=0ahUKEwiFs5jiw6P2AhUCmeAKHS0lCakQsDwIPA&amp;usg=AOvVaw3ojLRUB5Ee__J767CpL9tt</t>
  </si>
  <si>
    <t>Elan Voyager Women Ski Bag Package Black-Pink 166 Ski Lady's Ladies / Women</t>
  </si>
  <si>
    <t>https://www.google.com/url?url=https://www.outdoorxl.com/elan-voyager-women-ski-bag-package.html%3Fprl%3D92-3487x144-1063&amp;rct=j&amp;q=&amp;esrc=s&amp;sa=U&amp;ved=0ahUKEwiFs5jiw6P2AhUCmeAKHS0lCakQsDwIQA&amp;usg=AOvVaw2OTTQyn108-QRCUhXhZChP</t>
  </si>
  <si>
    <t>Elan Voyager Ski Bag Package Black 166 Ski Men</t>
  </si>
  <si>
    <t>https://www.google.com/url?url=https://www.outdoorxl.com/elan-voyager-ski-bag-package.html%3Fprl%3D92-79x144-1063&amp;rct=j&amp;q=&amp;esrc=s&amp;sa=U&amp;ved=0ahUKEwiFs5jiw6P2AhUCmeAKHS0lCakQsDwIQw&amp;usg=AOvVaw2oz_N6U0kkJbaajvSgQSyy</t>
  </si>
  <si>
    <t>Elan Wildcat 76 LS ELW 9.0 150cm</t>
  </si>
  <si>
    <t>https://www.google.com/url?url=https://sundanceskishop.com/products/elan-wildcat-76-ls-elw-9-0%3Fvariant%3D39392110903394%26currency%3DCAD%26utm_medium%3Dproduct_sync%26utm_source%3Dgoogle%26utm_content%3Dsag_organic%26utm_campaign%3Dsag_organic&amp;rct=j&amp;q=&amp;esrc=s&amp;sa=U&amp;ved=0ahUKEwi4_rPi0KP2AhWBk2oFHQb2DhYQ2SkIRw&amp;usg=AOvVaw2k5MgiObAijOFW8Vk9QwlB</t>
  </si>
  <si>
    <t>Elan Wildcat 76 Skis + PS ELW 9.0 GW Bindings - Women's 2022 150</t>
  </si>
  <si>
    <t>https://www.google.com/url?url=https://winteriscalling.com/products/elan-wildcat-76-c-skis-ps-elw-9-0-gw-bindings-womens-2021%3Fvariant%3D35174870024357%26currency%3DUSD%26utm_medium%3Dproduct_sync%26utm_source%3Dgoogle%26utm_content%3Dsag_organic%26utm_campaign%3Dsag_organic&amp;rct=j&amp;q=&amp;esrc=s&amp;sa=U&amp;ved=0ahUKEwi4_rPi0KP2AhWBk2oFHQb2DhYQ2SkIUg&amp;usg=AOvVaw2CqynvjFYDy5jTBe2hKTuL</t>
  </si>
  <si>
    <t>Elan Wildcat 76 Womens Skis with ELW 9 GW Shift Bindings</t>
  </si>
  <si>
    <t>https://www.google.com/url?url=https://suburbanskiandbike.com/elan-wildcat-76-c-ps-2021-150cm-acugke20150/&amp;rct=j&amp;q=&amp;esrc=s&amp;sa=U&amp;ved=0ahUKEwi4_rPi0KP2AhWBk2oFHQb2DhYQsDwIVQ&amp;usg=AOvVaw1TGemMFOzAu4UESxaqVBag</t>
  </si>
  <si>
    <t>Elan Wildcat 76 C + ELW 9 Shift 21/22</t>
  </si>
  <si>
    <t>https://www.google.com/url?url=https://www.snowcountry.eu/elan-wildcat-76-c-elw-9-shift-19-20.html%3Fartikel_maat%3D65245%26country%3DUS&amp;rct=j&amp;q=&amp;esrc=s&amp;sa=U&amp;ved=0ahUKEwja_f7xxaP2AhUmVt8KHYKTDtIQsDwIVg&amp;usg=AOvVaw3w6-b3MjjEZ7np4wSqF-Kb</t>
  </si>
  <si>
    <t>Elan Wildcat 76 LS ELW 9.0 158cm</t>
  </si>
  <si>
    <t>https://www.google.com/url?url=https://sundanceskishop.com/products/elan-wildcat-76-ls-elw-9-0%3Fvariant%3D39392110936162%26currency%3DCAD%26utm_medium%3Dproduct_sync%26utm_source%3Dgoogle%26utm_content%3Dsag_organic%26utm_campaign%3Dsag_organic&amp;rct=j&amp;q=&amp;esrc=s&amp;sa=U&amp;ved=0ahUKEwja_f7xxaP2AhUmVt8KHYKTDtIQ2SkIYQ&amp;usg=AOvVaw2eoXolmNKz93DgBrWTg4qa</t>
  </si>
  <si>
    <t>Elan Wildcat 76 Skis + PS ELW 9.0 GW Bindings - Women's 2022 158</t>
  </si>
  <si>
    <t>https://www.google.com/url?url=https://winteriscalling.com/products/elan-wildcat-76-c-skis-ps-elw-9-0-gw-bindings-womens-2021%3Fvariant%3D35174870057125%26currency%3DUSD%26utm_medium%3Dproduct_sync%26utm_source%3Dgoogle%26utm_content%3Dsag_organic%26utm_campaign%3Dsag_organic&amp;rct=j&amp;q=&amp;esrc=s&amp;sa=U&amp;ved=0ahUKEwja_f7xxaP2AhUmVt8KHYKTDtIQ2SkIZA&amp;usg=AOvVaw2_qlLbknKbAniQbuq211Dg</t>
  </si>
  <si>
    <t>Elan Wildcat 82 C (Flat) Skis Womens 2022 Multicolor / 152cm / Retail: $500.00</t>
  </si>
  <si>
    <t>https://www.google.com/aclk?sa=L&amp;ai=DChcSEwje_rvtxaP2AhWK8bMKHQlXAi4YABAHGgJxbg&amp;sig=AOD64_0DFCUFShTs1C0qEsv2mbgXj0IPTA&amp;ctype=5&amp;ved=0ahUKEwifobftxaP2AhVjRN8KHaxtDfQQ2CkIUQ&amp;adurl=</t>
  </si>
  <si>
    <t>Elan Wildcat 82 C Ski System With Elw 9.0 Gw Bindings Women's, 152</t>
  </si>
  <si>
    <t>https://www.google.com/aclk?sa=L&amp;ai=DChcSEwje_rvtxaP2AhWK8bMKHQlXAi4YABAFGgJxbg&amp;sig=AOD64_12JXiK_JXx5efJ2UcBgdyeH7a2mQ&amp;ctype=5&amp;ved=0ahUKEwifobftxaP2AhVjRN8KHaxtDfQQ2CkITQ&amp;adurl=</t>
  </si>
  <si>
    <t>Elan Skis Wildcat 82 C</t>
  </si>
  <si>
    <t>Al's Sporting Goods</t>
  </si>
  <si>
    <t>https://www.google.com/url?url=https://www.als.com/elan-ski-wildcat-82-c-2022/p%3Fidsku%3D668338&amp;rct=j&amp;q=&amp;esrc=s&amp;sa=U&amp;ved=0ahUKEwiKpr66xqP2AhVuTd8KHQVcBPsQsDwIYQ&amp;usg=AOvVaw3NNzn4aJVjrb9mRvlo3RZT</t>
  </si>
  <si>
    <t>https://www.google.com/url?q=https://www.als.com/elan-ski-wildcat-82-c-2022/p%3Fidsku%3D668338&amp;sa=U&amp;ved=0ahUKEwiU5um6xqP2AhXllOAKHbNVDUAQ2ykIFg&amp;usg=AOvVaw0TbVzSggVBYZT4IrTPyy6M</t>
  </si>
  <si>
    <t>Geiger's</t>
  </si>
  <si>
    <t>https://www.google.com/url?q=https://www.shopgeigers.com/elan-skis/22-womens-elan-wildcat-82-c-flat-49164&amp;sa=U&amp;ved=0ahUKEwiU5um6xqP2AhXllOAKHbNVDUAQ2ykIGA&amp;usg=AOvVaw2IWYVkWSw5nVSwzlAV_1Id</t>
  </si>
  <si>
    <t>Elan Ladies Wildcat 82 C Flat Ski 2020-2021 | PURPLE / 164</t>
  </si>
  <si>
    <t>https://www.google.com/url?url=https://www.skipro.com/products/wildcat_82_c_flat_lds_01w%3Fvariant%3D40621482868913&amp;rct=j&amp;q=&amp;esrc=s&amp;sa=U&amp;ved=0ahUKEwjizo6XxKP2AhWmc98KHWhoAkMQ2SkIWw&amp;usg=AOvVaw0YGaL4wAFAkurRCm1kmf7d</t>
  </si>
  <si>
    <t>Women's Elan Wildcat 82 C Skis + ELW 9.0 GW Bindings 2022 - 164</t>
  </si>
  <si>
    <t>https://www.google.com/url?url=https://www.gorhambike.com/product/elan-wildcat-82-c-with-elw-9.0-binding-womens-skis-36106.htm%3Fvariations%3D899139&amp;rct=j&amp;q=&amp;esrc=s&amp;sa=U&amp;ved=0ahUKEwjizo6XxKP2AhWmc98KHWhoAkMQsDwIVw&amp;usg=AOvVaw2zaEtOMiLko1hzgr_XfP8K</t>
  </si>
  <si>
    <t>https://www.google.com/url?q=https://www.gorhambike.com/product/elan-wildcat-82-c-with-elw-9.0-binding-womens-skis-36106.htm%3Fvariations%3D899139&amp;sa=U&amp;ved=0ahUKEwjevNWXxKP2AhVPn-AKHd3aDakQ2ykIFg&amp;usg=AOvVaw3zCY2ugmPb42lNNYbxFcLd</t>
  </si>
  <si>
    <t>Elan Wildcat 82 CX Women's 2021/22 Frontside All Mountain Skis with ELW 11 GW Bindings 158 cm</t>
  </si>
  <si>
    <t>https://www.google.com/url?url=https://www.aspenskiandboard.com/products/elanwildcat82cxelw11gwshiftbindingsskiswomens2022%3Fvariant%3D32410395508841%26currency%3DUSD%26utm_medium%3Dproduct_sync%26utm_source%3Dgoogle%26utm_content%3Dsag_organic%26utm_campaign%3Dsag_organic%26srsltid%3DAWLEVJx3gAG4_71ZigbEB9zaH1mhoaZvJTuRsb9X6hGS4C5yF06FGNmxMRI&amp;rct=j&amp;q=&amp;esrc=s&amp;sa=U&amp;ved=0ahUKEwjynsfxxqP2AhUHneAKHRlDAY0QsDwIZg&amp;usg=AOvVaw25HkQYI1in_V7z0kK3r7Ue</t>
  </si>
  <si>
    <t>Elan Women's Wildcat 82 CX Skis with Bindings 158 cm</t>
  </si>
  <si>
    <t>https://www.google.com/url?url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rct=j&amp;q=&amp;esrc=s&amp;sa=U&amp;ved=0ahUKEwjynsfxxqP2AhUHneAKHRlDAY0QsDwIYg&amp;usg=AOvVaw3duwdTB5Naw3XdxoYpZaqQ</t>
  </si>
  <si>
    <t>https://www.google.com/url?q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sa=U&amp;ved=0ahUKEwiOpvfxxqP2AhXoY98KHerlDUYQ2ykIFw&amp;usg=AOvVaw0-rRxZ9JYn5l5uWixJKQaO</t>
  </si>
  <si>
    <t>Elan Skis Wildcat 82 CX</t>
  </si>
  <si>
    <t>https://www.google.com/url?q=https://www.eriksbikeshop.com/elan-wildcat-82-cx-womens-skis-2022-pr3e25890/p&amp;sa=U&amp;ved=0ahUKEwjqto-LxaP2AhVtnuAKHejFCNgQ2ykIFw&amp;usg=AOvVaw0Ywkol10URU66RmYjrfMGV</t>
  </si>
  <si>
    <t>https://www.google.com/url?url=https://www.aspenskiandboard.com/products/elanwildcat82cxskiswomens2022%3Fvariant%3D39510961553513%26currency%3DUSD%26utm_medium%3Dproduct_sync%26utm_source%3Dgoogle%26utm_content%3Dsag_organic%26utm_campaign%3Dsag_organic%26srsltid%3DAWLEVJwde-a8ITW-ZgaJNlc-AEK93SS4aOHCFvILQ4TvWkLGvutdNFAQYrk&amp;rct=j&amp;q=&amp;esrc=s&amp;sa=U&amp;ved=0ahUKEwjo59-KxaP2AhUQVd8KHZodDDMQsDwIUg&amp;usg=AOvVaw1zi1IXmZnKXf0e0YlWGgUC</t>
  </si>
  <si>
    <t>https://www.google.com/url?q=https://www.aspenskiandboard.com/products/elanwildcat82cxskiswomens2022%3Fvariant%3D39510961553513%26currency%3DUSD%26utm_medium%3Dproduct_sync%26utm_source%3Dgoogle%26utm_content%3Dsag_organic%26utm_campaign%3Dsag_organic%26srsltid%3DAWLEVJxvS6O1xkhuhIxuu4_A2iV7sZH-li_kcvly__fYUqNJP9uT5NvmxSc&amp;sa=U&amp;ved=0ahUKEwjqto-LxaP2AhVtnuAKHejFCNgQ2ykIGw&amp;usg=AOvVaw3cGmC5MI7glRyitFKJJ2tX</t>
  </si>
  <si>
    <t>Elan Wingman 78 TI PS ELS 11.0 160cm</t>
  </si>
  <si>
    <t>https://www.google.com/url?url=https://sundanceskishop.com/products/elan-wingman-78-ti-ps-els-11-0%3Fvariant%3D39392109953122%26currency%3DCAD%26utm_medium%3Dproduct_sync%26utm_source%3Dgoogle%26utm_content%3Dsag_organic%26utm_campaign%3Dsag_organic&amp;rct=j&amp;q=&amp;esrc=s&amp;sa=U&amp;ved=0ahUKEwiq29eFx6P2AhXudd8KHTKjCtAQ2SkIXw&amp;usg=AOvVaw15A6KNie1HNPtwg-6QF8Qr</t>
  </si>
  <si>
    <t>Elan Wingman 78 Ti Skis + PS ELX 11.0 GW Bindings 2022 - 160</t>
  </si>
  <si>
    <t>https://www.google.com/url?url=https://www.skis.com/Elan-Wingman-78-TI-Skis-with-ELS-11-GW-Bindings-2022-2022/915552P,default,pd.html%3Fsrc%3Dcpc&amp;rct=j&amp;q=&amp;esrc=s&amp;sa=U&amp;ved=0ahUKEwiq29eFx6P2AhXudd8KHTKjCtAQsDwIWw&amp;usg=AOvVaw0JuCJPE_-aZ7DuwiMCT0tr</t>
  </si>
  <si>
    <t>Elan Wingman 78 Ti Skis with Bindings</t>
  </si>
  <si>
    <t>https://www.google.com/url?url=https://www.outdoorxl.com/elan-wingman-78-ti.html%3Fprl%3D92-621x144-384&amp;rct=j&amp;q=&amp;esrc=s&amp;sa=U&amp;ved=0ahUKEwix-fXXxqP2AhURZd8KHbs8DQ4QsDwIaA&amp;usg=AOvVaw2tiVkrFWuCLIUXk8SpcrUj</t>
  </si>
  <si>
    <t>Elan Wingman 78 TI PS ELS 11.0 168cm</t>
  </si>
  <si>
    <t>https://www.google.com/url?url=https://sundanceskishop.com/products/elan-wingman-78-ti-ps-els-11-0%3Fvariant%3D39392109985890%26currency%3DCAD%26utm_medium%3Dproduct_sync%26utm_source%3Dgoogle%26utm_content%3Dsag_organic%26utm_campaign%3Dsag_organic&amp;rct=j&amp;q=&amp;esrc=s&amp;sa=U&amp;ved=0ahUKEwix-fXXxqP2AhURZd8KHbs8DQ4Q2SkIYQ&amp;usg=AOvVaw0VSw1kdyZkGycLIRj2rhF5</t>
  </si>
  <si>
    <t>Elan Wingman 78 Ti with ELS 11.0 Binding Skis</t>
  </si>
  <si>
    <t>https://www.google.com/url?url=https://www.skis.com/Elan-Wingman-78-TI-Skis-with-ELS-11-GW-Bindings-2022-2022/915552P,default,pd.html%3Fsrc%3Dcpc&amp;rct=j&amp;q=&amp;esrc=s&amp;sa=U&amp;ved=0ahUKEwix-fXXxqP2AhURZd8KHbs8DQ4QsDwIXQ&amp;usg=AOvVaw0qT5RRArSkQ25Lgk-wK31y</t>
  </si>
  <si>
    <t>https://www.google.com/url?url=https://www.gorhambike.com/product/elan-wingman-78-ti-with-els-11.0-binding-skis-36108.htm%3Fvariations%3D899146&amp;rct=j&amp;q=&amp;esrc=s&amp;sa=U&amp;ved=0ahUKEwig7NL6xqP2AhXnct8KHS9QBdYQsDwIVA&amp;usg=AOvVaw3e0nJ6cExEFpM95H8U5S_s</t>
  </si>
  <si>
    <t>https://www.google.com/url?q=https://www.gorhambike.com/product/elan-wingman-78-ti-with-els-11.0-binding-skis-36108.htm%3Fvariations%3D899146&amp;sa=U&amp;ved=0ahUKEwinwf_6xqP2AhWoUt8KHcDsAbwQ2ykIFQ&amp;usg=AOvVaw140rxe7Jsuk6Rsc-xpBUfu</t>
  </si>
  <si>
    <t>Elan Wingman 78 TI PS ELS 11.0 176cm</t>
  </si>
  <si>
    <t>https://www.google.com/url?url=https://sundanceskishop.com/products/elan-wingman-78-ti-ps-els-11-0%3Fvariant%3D39392110018658%26currency%3DCAD%26utm_medium%3Dproduct_sync%26utm_source%3Dgoogle%26utm_content%3Dsag_organic%26utm_campaign%3Dsag_organic&amp;rct=j&amp;q=&amp;esrc=s&amp;sa=U&amp;ved=0ahUKEwig7NL6xqP2AhXnct8KHS9QBdYQ2SkIWA&amp;usg=AOvVaw1pZjSQHNbRD_hzLOKTJBd5</t>
  </si>
  <si>
    <t>Elan Wingman 82 CTI Orange-blue 172 Ski Men</t>
  </si>
  <si>
    <t>https://www.google.com/url?url=https://www.outdoorxl.com/elan-wingman-82-cti-356989.html%3Fprl%3D92-11393x144-3967&amp;rct=j&amp;q=&amp;esrc=s&amp;sa=U&amp;ved=0ahUKEwjDhcye0KP2AhVynGoFHQ7sC0UQsDwIZw&amp;usg=AOvVaw2c_cY0YpGGNOE0e_sOEnGh</t>
  </si>
  <si>
    <t>Elan Wingman 82 CTI Skis 2022 172cm</t>
  </si>
  <si>
    <t>https://www.google.com/url?url=https://www.eriksbikeshop.com/elan-wingman-82-cti-skis-2022-pr5a12486/p&amp;rct=j&amp;q=&amp;esrc=s&amp;sa=U&amp;ved=0ahUKEwjDhcye0KP2AhVynGoFHQ7sC0UQsDwIaw&amp;usg=AOvVaw36H2oWxmYclsU7pAwL4dAd</t>
  </si>
  <si>
    <t>https://www.google.com/url?q=https://www.eriksbikeshop.com/elan-wingman-82-cti-skis-2022-pr5a12486/p&amp;sa=U&amp;ved=0ahUKEwi91vme0KP2AhUXmGoFHSmYDI8Q2ykIFg&amp;usg=AOvVaw06lC2LUULGJ2efsgyZjPoX</t>
  </si>
  <si>
    <t>Elan Wingman 82 Ti PS ELX 11.0 22</t>
  </si>
  <si>
    <t>https://www.google.com/url?url=https://www.gorhambike.com/product/elan-wingman-82-ti-skis-36110.htm%3Fvariations%3D899152&amp;rct=j&amp;q=&amp;esrc=s&amp;sa=U&amp;ved=0ahUKEwiigL6IxaP2AhUqmuAKHfPFA8IQsDwIVw&amp;usg=AOvVaw0vpTdXnKyNdz0v6rXPGvAm</t>
  </si>
  <si>
    <t>https://www.google.com/url?q=https://www.gorhambike.com/product/elan-wingman-82-ti-skis-36110.htm%3Fvariations%3D899152&amp;sa=U&amp;ved=0ahUKEwiVte2IxaP2AhUNmeAKHY6LD1kQ2ykIFw&amp;usg=AOvVaw2xUeHk97Xdw3GvpAKb84xc</t>
  </si>
  <si>
    <t>Elan Wingman 82 Ti Black-Orange 172 Ski Men</t>
  </si>
  <si>
    <t>https://www.google.com/url?url=https://www.outdoorxl.com/elan-wingman-82-ti-356869.html%3Fprl%3D92-1060x144-3967&amp;rct=j&amp;q=&amp;esrc=s&amp;sa=U&amp;ved=0ahUKEwiigL6IxaP2AhUqmuAKHfPFA8IQsDwIWw&amp;usg=AOvVaw0SQ1wSfNUnLdcOwoYJS02J</t>
  </si>
  <si>
    <t>Elan 2021 Wingman 86 CTI 172cm Skis w/FX EMX 12.0 Bindings</t>
  </si>
  <si>
    <t>https://www.google.com/url?url=https://www.nextadventure.net/catalog/product/view/id/169834/s/elan-wingman-86ti-skis-2021/&amp;rct=j&amp;q=&amp;esrc=s&amp;sa=U&amp;ved=0ahUKEwi_xLPVxqP2AhWoiOAKHTd4D88QsDwIUg&amp;usg=AOvVaw1ygWUKX2UCYWfG7jZg2gGq</t>
  </si>
  <si>
    <t>Elan Wingman 86 CTi Skis 2022 w/bindings 172</t>
  </si>
  <si>
    <t>Ski Depot RaceSkis.com</t>
  </si>
  <si>
    <t>https://www.google.com/url?url=https://ski-depot.com/products/elan-wingman-86-cti-skis-2022-w-bindings-1%3Fvariant%3D39449210650705%26currency%3DUSD%26utm_medium%3Dproduct_sync%26utm_source%3Dgoogle%26utm_content%3Dsag_organic%26utm_campaign%3Dsag_organic&amp;rct=j&amp;q=&amp;esrc=s&amp;sa=U&amp;ved=0ahUKEwi_xLPVxqP2AhWoiOAKHTd4D88Q2SkIZQ&amp;usg=AOvVaw3ykB2VP9vcmaNLaUn5OGIQ</t>
  </si>
  <si>
    <t>Elan Wingman 86 CTI Skis W EMX 12.0 GW Fusion x Bindings 178cm 2021</t>
  </si>
  <si>
    <t>https://www.google.com/url?url=https://www.nextadventure.net/catalog/product/view/id/169834/s/elan-wingman-86ti-skis-2021/&amp;rct=j&amp;q=&amp;esrc=s&amp;sa=U&amp;ved=0ahUKEwjF6eLrz6P2AhVqlWoFHcRPAzcQsDwIbA&amp;usg=AOvVaw2ZgKnuGcpxa18jaFftqi98</t>
  </si>
  <si>
    <t>Elan Wingman 86 CTI Skis + FX EMX 12.0 GW Bindings Â· 2022 Â· 178 cm</t>
  </si>
  <si>
    <t>https://www.google.com/url?url=https://www.powder7.com/Elan-Wingman-86-CTI-Skis-178cm-New-2022/for-sale%3Futm_source%3Dfeed%26utm_medium%3Dfree&amp;rct=j&amp;q=&amp;esrc=s&amp;sa=U&amp;ved=0ahUKEwjF6eLrz6P2AhVqlWoFHcRPAzcQsDwIaQ&amp;usg=AOvVaw2fVi7FlgfNO5RWModldCFx</t>
  </si>
  <si>
    <t>Elan Wingman 86 Ti Skis 2022</t>
  </si>
  <si>
    <t>https://www.google.com/url?url=https://www.gorhambike.com/product/elan-wingman-86-ti-skis-36111.htm%3Fvariations%3D899154&amp;rct=j&amp;q=&amp;esrc=s&amp;sa=U&amp;ved=0ahUKEwiBpP-HxqP2AhXmmOAKHRB3CTEQsDwIUg&amp;usg=AOvVaw15OMbQVn7H-t1ey-WkkVA0</t>
  </si>
  <si>
    <t>https://www.google.com/aclk?sa=L&amp;ai=DChcSEwj-lLKIxqP2AhWFhMgKHQVcBIQYABABGgJxdQ&amp;sig=AOD64_05xUDmLrZDjO0yqr2c2w0RGEniRw&amp;ctype=5&amp;ved=0ahUKEwi0_6yIxqP2AhXMY98KHa3mA9IQ2ikIFA&amp;adurl=</t>
  </si>
  <si>
    <t>https://www.google.com/aclk?sa=L&amp;ai=DChcSEwj-lLKIxqP2AhWFhMgKHQVcBIQYABADGgJxdQ&amp;sig=AOD64_10FVpQ6VDp5UZg-5-1lyn7Sq487g&amp;ctype=5&amp;ved=0ahUKEwi0_6yIxqP2AhXMY98KHa3mA9IQ2ikIFg&amp;adurl=</t>
  </si>
  <si>
    <t>Elan Wingman 86 Ti Skis 2022 172</t>
  </si>
  <si>
    <t>https://www.google.com/url?url=https://ski-depot.com/products/elan-wingman-86-ti-skis-2023%3Fvariant%3D39449211076689%26currency%3DUSD%26utm_medium%3Dproduct_sync%26utm_source%3Dgoogle%26utm_content%3Dsag_organic%26utm_campaign%3Dsag_organic&amp;rct=j&amp;q=&amp;esrc=s&amp;sa=U&amp;ved=0ahUKEwi-9PKNxqP2AhXuQ98KHax0APgQ2SkIcg&amp;usg=AOvVaw1RJPeiWdsZ6luBQ8DkMp3i</t>
  </si>
  <si>
    <t>Elan Wingman 86 Ti System Ski with EMX 11.0 Bindings 2021-2022 | Blue / 172</t>
  </si>
  <si>
    <t>https://www.google.com/url?url=https://www.ebay.com/itm/194537667142%3Fchn%3Dps%26mkevt%3D1%26mkcid%3D28%26var%3D494640543872&amp;rct=j&amp;q=&amp;esrc=s&amp;sa=U&amp;ved=0ahUKEwi-9PKNxqP2AhXuQ98KHax0APgQsDwIaA&amp;usg=AOvVaw0hHK7pgts9M8lAhJCmooTw</t>
  </si>
  <si>
    <t>Elan Wingman 86 Ti Ski System With Emx 11 Gw Bindings Men's, 172</t>
  </si>
  <si>
    <t>https://www.google.com/url?url=https://www.peterglenn.com/product/elan-wingman-86-ti-ski-system-emx-11-gw-bindings-mens%3Futm_source%3DGooglePLA%26utm_medium%3DPPC%26utm_term%3DElan%2BWingman%2B86%2BTi%2BSki%2BSystem%2BWith%2BEmx%2B11%2BGw%2BBindings%2BMen%27s%26utm_campaign%3DElan%26utm_content%3D916883&amp;rct=j&amp;q=&amp;esrc=s&amp;sa=U&amp;ved=0ahUKEwi-9PKNxqP2AhXuQ98KHax0APgQ2SkIbA&amp;usg=AOvVaw1T6d0BpU-94h5rV2t33L24</t>
  </si>
  <si>
    <t>https://www.google.com/url?url=https://www.gorhambike.com/product/elan-wingman-86-ti-skis-36111.htm%3Fvariations%3D899156&amp;rct=j&amp;q=&amp;esrc=s&amp;sa=U&amp;ved=0ahUKEwj38r-f0KP2AhWxmGoFHcu9CD8QsDwIcg&amp;usg=AOvVaw1E4TOJouudzuszEAelJIwD</t>
  </si>
  <si>
    <t>https://www.google.com/url?q=https://www.gorhambike.com/product/elan-wingman-86-ti-skis-36111.htm%3Fvariations%3D899156&amp;sa=U&amp;ved=0ahUKEwji4uqf0KP2AhXJnGoFHcRgC68Q2ykIFg&amp;usg=AOvVaw2DLLRh7KKlt0GLAeJcIqPB</t>
  </si>
  <si>
    <t>https://www.google.com/url?q=https://www.nextadventure.net/catalog/product/view/id/234928/s/elan-wingman-86-ti-skis-2022/&amp;sa=U&amp;ved=0ahUKEwji4uqf0KP2AhXJnGoFHcRgC68Q2ykIGA&amp;usg=AOvVaw2KBaHDFAaU8PYrG4Eqoc2C</t>
  </si>
  <si>
    <t>Faction Agent 2.0 Skis</t>
  </si>
  <si>
    <t>Gear.com</t>
  </si>
  <si>
    <t>https://www.google.com/url?q=https://gear.com/products/faction-agent-2-0-ski-2021%3Fcurrency%3DUSD%26variant%3D41022707040429%26utm_medium%3Dcpc%26utm_source%3Dgoogle%26utm_campaign%3DGoogle%2520Shopping&amp;sa=U&amp;ved=0ahUKEwjE39_zw6P2AhXPmuAKHQacCi8Q2ykIGw&amp;usg=AOvVaw26AUZVLboFmU4kqTgVEm0f</t>
  </si>
  <si>
    <t>https://www.google.com/url?url=https://www.telemark-pyrenees.com/ski/faction-agent-20-ski-2022%3Fcurrency%3DUSD%26tax%3Dex_vat%26country%3DUS%26var%3D73079&amp;rct=j&amp;q=&amp;esrc=s&amp;sa=U&amp;ved=0ahUKEwiS_7bzw6P2AhVnm-AKHSijD88QsDwITQ&amp;usg=AOvVaw1la8veguTlgH6_YbECDar4</t>
  </si>
  <si>
    <t>https://www.google.com/url?q=https://www.telemark-pyrenees.com/ski/faction-agent-20-ski-2022%3Fcurrency%3DUSD%26tax%3Dex_vat%26country%3DUS%26var%3D73079&amp;sa=U&amp;ved=0ahUKEwjE39_zw6P2AhXPmuAKHQacCi8Q2ykIFw&amp;usg=AOvVaw0tBPDByntdeu9D-g_S05aG</t>
  </si>
  <si>
    <t>https://www.google.com/url?q=https://www.snowcountry.eu/faction-agent-2-0-19-20.html%3Fartikel_maat%3D65353%26country%3DUS&amp;sa=U&amp;ved=0ahUKEwjq0-XCxKP2AhUynuAKHTKvB-IQ2ykIGQ&amp;usg=AOvVaw0d7_7hsJDE8a9fdBJeG1YI</t>
  </si>
  <si>
    <t>https://www.google.com/url?q=https://gear.com/products/faction-agent-2-0-ski-2021%3Fcurrency%3DUSD%26variant%3D41022750490797%26utm_medium%3Dcpc%26utm_source%3Dgoogle%26utm_campaign%3DGoogle%2520Shopping&amp;sa=U&amp;ved=0ahUKEwjq0-XCxKP2AhUynuAKHTKvB-IQ2ykIHQ&amp;usg=AOvVaw21pKcrGMZ6y-zV0xEclh04</t>
  </si>
  <si>
    <t>https://www.google.com/url?q=https://www.gorhambike.com/product/faction-agent-2.0-skis-36119.htm%3Fvariations%3D901294&amp;sa=U&amp;ved=0ahUKEwjq0-XCxKP2AhUynuAKHTKvB-IQ2ykIGw&amp;usg=AOvVaw0TLiGKrJiMQAtB6BPBn6hO</t>
  </si>
  <si>
    <t>Faction Agent 3.0 Skis</t>
  </si>
  <si>
    <t>https://www.google.com/url?url=https://www.blue-tomato.com/en-US/product/--304494193-/%3Fcr%3DUSD%26_%24ja%3Dtsid:46445%26adword%3DGoogle%252FUS%252FPRODUKTERWEITERUNG%252FFaction%252F304494193&amp;rct=j&amp;q=&amp;esrc=s&amp;sa=U&amp;ved=0ahUKEwjL9PiOxKP2AhVNU98KHYulCXgQsDwIVA&amp;usg=AOvVaw06-NJcLheNN4YsGMgGCTP0</t>
  </si>
  <si>
    <t>https://www.google.com/url?q=https://www.blue-tomato.com/en-US/product/--304494193-/%3Fcr%3DUSD%26_%24ja%3Dtsid:46445%26adword%3DGoogle%252FUS%252FPRODUKTERWEITERUNG%252FFaction%252F304494193&amp;sa=U&amp;ved=0ahUKEwj_-qqPxKP2AhUDn-AKHU2lBg8Q2ykIFg&amp;usg=AOvVaw3VPVrfL-nj9KcQa4nSdSvO</t>
  </si>
  <si>
    <t>https://www.google.com/url?q=https://www.snowcountry.eu/faction-agent-3-0-19-20.html%3Fartikel_maat%3D65330%26country%3DUS&amp;sa=U&amp;ved=0ahUKEwj_-qqPxKP2AhUDn-AKHU2lBg8Q2ykIGg&amp;usg=AOvVaw2fZ5dxgwExHzum9B6Eelcr</t>
  </si>
  <si>
    <t>Faction Skis Agent 3.0 Skis Â· 2022 Â· 180 cm</t>
  </si>
  <si>
    <t>https://www.google.com/url?url=https://www.curated.com/products/4463152/faction-skis-agent-3-0-skis-2022-180-cm%3Fc_source%3Dgoogle-shopping&amp;rct=j&amp;q=&amp;esrc=s&amp;sa=U&amp;ved=0ahUKEwj3_efOxKP2AhVCnuAKHWAFDSoQ2SkIPg&amp;usg=AOvVaw0h8xLWMTPPlX07HoywJymB</t>
  </si>
  <si>
    <t>Faction Agent 3.0 Skis 2022</t>
  </si>
  <si>
    <t>https://www.google.com/url?url=https://www.snowcountry.eu/faction-agent-3-0-19-20.html%3Fartikel_maat%3D65375%26country%3DUS&amp;rct=j&amp;q=&amp;esrc=s&amp;sa=U&amp;ved=0ahUKEwissbCb0KP2AhW1k2oFHRSnCSYQsDwIPg&amp;usg=AOvVaw1_wV1_m3a0rMAPtqMh9mij</t>
  </si>
  <si>
    <t>https://www.google.com/url?q=https://www.snowcountry.eu/faction-agent-3-0-19-20.html%3Fartikel_maat%3D65375%26country%3DUS&amp;sa=U&amp;ved=0ahUKEwjd5-Sb0KP2AhVDkmoFHR6XDlsQ2ykIFw&amp;usg=AOvVaw25JgavH9i7dmcR3jGGjmZp</t>
  </si>
  <si>
    <t>https://www.google.com/url?q=https://gear.com/products/faction-agent-3-0-ski-2021%3Fcurrency%3DUSD%26variant%3D41027728801965%26utm_medium%3Dcpc%26utm_source%3Dgoogle%26utm_campaign%3DGoogle%2520Shopping&amp;sa=U&amp;ved=0ahUKEwjd5-Sb0KP2AhVDkmoFHR6XDlsQ2ykIGQ&amp;usg=AOvVaw0SsJwvOZeZeXg3TjA9h-db</t>
  </si>
  <si>
    <t>Faction Agent 4.0 Skis 2022 - 179</t>
  </si>
  <si>
    <t>https://www.google.com/url?q=https://www.snowcountry.eu/faction-agent-4-0.html%3Fartikel_maat%3D65353%26country%3DUS&amp;sa=U&amp;ved=0ahUKEwjh3oG_xaP2AhXJmeAKHQJnAfUQ2ykIGQ&amp;usg=AOvVaw1RZ-Ml7VPuEU52YiOgjHYg</t>
  </si>
  <si>
    <t>https://www.google.com/url?url=https://www.backcountry.com/faction-skis-agent-4.0-alpine-touring-ski%3FCMP_SKU%3DFSKC02L%26MER%3D0406%26skid%3DFSKC02L-ONECOL-S179&amp;rct=j&amp;q=&amp;esrc=s&amp;sa=U&amp;ved=0ahUKEwjizde-xaP2AhXoUt8KHXFyDQkQsDwIQw&amp;usg=AOvVaw0yr64Wafz03qlI8m3UntkT</t>
  </si>
  <si>
    <t>https://www.google.com/url?q=https://www.backcountry.com/faction-skis-agent-4.0-alpine-touring-ski%3FCMP_SKU%3DFSKC02L%26MER%3D0406%26skid%3DFSKC02L-ONECOL-S179&amp;sa=U&amp;ved=0ahUKEwjh3oG_xaP2AhXJmeAKHQJnAfUQ2ykIFw&amp;usg=AOvVaw3ivkVpw_7KhbuDexvqfr2f</t>
  </si>
  <si>
    <t>Faction Candide Ct 1.0 Jr (Red) Kids Skis</t>
  </si>
  <si>
    <t>https://www.google.com/url?url=https://www.alpinstore.com/en/486638-faction-candide-ct-10-jr-red-kids-skis.html%3Fads_affilie%3D35%26id_contry%3D21%26ads_product%3D486638%26id_devise%3D5%26srsltid%3DAWLEVJzBj90aOeTc5z3hFmti1JzCzspf-SmqyXcNl8IRc10rqoNB3OEn5us&amp;rct=j&amp;q=&amp;esrc=s&amp;sa=U&amp;ved=0ahUKEwiu-cjI0aP2AhXwl2oFHdMnAmYQsDwINA&amp;usg=AOvVaw3qhiWt2EvAq4nKF7qr5giA</t>
  </si>
  <si>
    <t>Faction CT 1.0 Skis JR 2022 145</t>
  </si>
  <si>
    <t>fullsendskiandoutdoor.com</t>
  </si>
  <si>
    <t>https://www.google.com/url?url=https://www.fullsendskiandoutdoor.com/products/faction-ct-1-0-skis-jr-2022%3Fvariant%3D41081302253749%26currency%3DUSD%26utm_medium%3Dproduct_sync%26utm_source%3Dgoogle%26utm_content%3Dsag_organic%26utm_campaign%3Dsag_organic&amp;rct=j&amp;q=&amp;esrc=s&amp;sa=U&amp;ved=0ahUKEwiu-cjI0aP2AhXwl2oFHdMnAmYQ2SkIOA&amp;usg=AOvVaw1bD2tZLAJO5flmIrycb5XL</t>
  </si>
  <si>
    <t>Faction candide ct 2.0 x (black) women's skis</t>
  </si>
  <si>
    <t>https://www.google.com/url?url=https://www.alpinstore.com/en/498477-faction-candide-ct-20-x-black-womens-skis.html%3Fads_affilie%3D35%26id_contry%3D21%26ads_product%3D498477%26id_devise%3D5%26srsltid%3DAWLEVJwcu1OXeo_3Q3zmJ3j46wM4C0ptiY4u84pZwyIvljiMhRIYyRCRH3I&amp;rct=j&amp;q=&amp;esrc=s&amp;sa=U&amp;ved=0ahUKEwjNqem3xKP2AhUKn-AKHQYeCdIQ2SkIPg&amp;usg=AOvVaw0FQOsXt9cJN50abIIAFs80</t>
  </si>
  <si>
    <t>Brand Faction Ct 2.0 Still In Plastic</t>
  </si>
  <si>
    <t>https://www.google.com/url?url=https://www.ebay.com/itm/304320717867%3Fchn%3Dps%26mkevt%3D1%26mkcid%3D28%26var%3D603386664570&amp;rct=j&amp;q=&amp;esrc=s&amp;sa=U&amp;ved=0ahUKEwjNqem3xKP2AhUKn-AKHQYeCdIQ2SkIQQ&amp;usg=AOvVaw0Aa-FmTapT_tU0aNcR5K9U</t>
  </si>
  <si>
    <t>Faction Ct 2.0 Skis 2022 - 166</t>
  </si>
  <si>
    <t>https://www.google.com/url?url=https://www.nextadventure.net/catalog/product/view/id/240471/s/faction-collective-ct-2-2022/&amp;rct=j&amp;q=&amp;esrc=s&amp;sa=U&amp;ved=0ahUKEwjNqem3xKP2AhUKn-AKHQYeCdIQsDwIMw&amp;usg=AOvVaw2dXKUImuQY-Zx42KLKWD5v</t>
  </si>
  <si>
    <t>Faction Ct 2.0 Skis</t>
  </si>
  <si>
    <t>https://www.google.com/url?q=https://www.gorhambike.com/product/faction-ct-2.0-skis-36124.htm%3Fvariations%3D901307&amp;sa=U&amp;ved=0ahUKEwja8-75xKP2AhVFmeAKHfnMD2kQ2ykIFg&amp;usg=AOvVaw2jhCd57SO6sa_M8x2QKCVk</t>
  </si>
  <si>
    <t>Surfdome US</t>
  </si>
  <si>
    <t>https://www.google.com/url?q=https://www.surfdome.us/Faction-Candide-Thovex-20-Skis/sd50231315.htm%3Fcolour%3DMulticolour%26sku%3D1339072%26productid%3D360404%26utm_source%3Dgoogle%26utm_medium%3Dorganic%2520shopping&amp;sa=U&amp;ved=0ahUKEwja8-75xKP2AhVFmeAKHfnMD2kQ2ykIGA&amp;usg=AOvVaw1K3NMM4mBXu2IdR4Iw7als</t>
  </si>
  <si>
    <t>eBay - extremepiestores</t>
  </si>
  <si>
    <t>https://www.google.com/url?q=https://www.ebay.com/itm/313709151844%3Fchn%3Dps%26mkevt%3D1%26mkcid%3D28%26var%3D612498071389&amp;sa=U&amp;ved=0ahUKEwja8-75xKP2AhVFmeAKHfnMD2kQ2ykIHA&amp;usg=AOvVaw0rdDEI2IOxNAkHbkhVHOTg</t>
  </si>
  <si>
    <t>https://www.google.com/url?url=https://gravitycoalition.com/products/faction-candide-thovex-2-0-skis%3Fvariant%3D42169909084404%26currency%3DUSD%26utm_medium%3Dproduct_sync%26utm_source%3Dgoogle%26utm_content%3Dsag_organic%26utm_campaign%3Dsag_organic&amp;rct=j&amp;q=&amp;esrc=s&amp;sa=U&amp;ved=0ahUKEwjEzaLixKP2AhWnc98KHd3rA-AQsDwITg&amp;usg=AOvVaw3DvjIBkuzcWQB_hdMu-zHS</t>
  </si>
  <si>
    <t>https://www.google.com/url?q=https://gravitycoalition.com/products/faction-candide-thovex-2-0-skis%3Fvariant%3D42169909084404%26currency%3DUSD%26utm_medium%3Dproduct_sync%26utm_source%3Dgoogle%26utm_content%3Dsag_organic%26utm_campaign%3Dsag_organic&amp;sa=U&amp;ved=0ahUKEwiSmdLixKP2AhWFMd8KHW0nDi0Q2ykIGA&amp;usg=AOvVaw0hTi0kCW_vKAsiFDCwqQiy</t>
  </si>
  <si>
    <t>https://www.google.com/url?q=https://www.blue-tomato.com/en-US/product/--304592883-/%3Fcr%3DUSD%26_%24ja%3Dtsid:46445%26adword%3DGoogle%252FUS%252FPRODUKTERWEITERUNG%252FFaction%252F304592883&amp;sa=U&amp;ved=0ahUKEwiSmdLixKP2AhWFMd8KHW0nDi0Q2ykIFg&amp;usg=AOvVaw2TBUGU7HDMLn9HQv2UnrpX</t>
  </si>
  <si>
    <t>https://www.google.com/url?url=https://www.powder7.com/Faction-Candide-2.0-Skis-183cm-New-Flat-2022/for-sale%3Futm_source%3Dfeed%26utm_medium%3Dfree&amp;rct=j&amp;q=&amp;esrc=s&amp;sa=U&amp;ved=0ahUKEwjgk4zgxKP2AhUxneAKHQBIBAMQsDwIKw&amp;usg=AOvVaw1MoObhJ-d3q1objK82RGGs</t>
  </si>
  <si>
    <t>Faction Ct 3.0 Skis</t>
  </si>
  <si>
    <t>https://www.google.com/url?q=https://www.telemark-pyrenees.com/ski/faction-ct-30-ski-2022%3Fcurrency%3DUSD%26tax%3Dex_vat%26country%3DUS%26var%3D73056&amp;sa=U&amp;ved=0ahUKEwjZks__w6P2AhUKU98KHaPSCakQ2ykIGQ&amp;usg=AOvVaw1bTVTrTkkYp2sT8FStiQcz</t>
  </si>
  <si>
    <t>https://www.google.com/url?q=https://www.surfdome.us/Faction-Candide-Thovex-30-Skis/sd50231316.htm%3Fcolour%3DMulticolour%26sku%3D1339076%26productid%3D360405%26utm_source%3Dgoogle%26utm_medium%3Dorganic%2520shopping&amp;sa=U&amp;ved=0ahUKEwjZks__w6P2AhUKU98KHaPSCakQ2ykIGw&amp;usg=AOvVaw1AWRUzWL3vQYXR-bv5cNOW</t>
  </si>
  <si>
    <t>https://www.google.com/url?q=https://www.aspenskiandboard.com/products/factionct30skismens2022%3Fvariant%3D39453338304617%26currency%3DUSD%26utm_medium%3Dproduct_sync%26utm_source%3Dgoogle%26utm_content%3Dsag_organic%26utm_campaign%3Dsag_organic%26srsltid%3DAWLEVJwzMoxcifW-UjBfbc284AoEU8ZOWeZog8e1MHofTf1HjshZfoDT7Qs&amp;sa=U&amp;ved=0ahUKEwjZks__w6P2AhUKU98KHaPSCakQ2ykIHw&amp;usg=AOvVaw1eNRGg6qVPSM3X9Smyd_4o</t>
  </si>
  <si>
    <t>https://www.google.com/url?q=https://www.gorhambike.com/product/faction-ct-3.0-skis-36126.htm%3Fvariations%3D901315&amp;sa=U&amp;ved=0ahUKEwjgspjuxqP2AhVyTt8KHRBTCnQQ2ykIHQ&amp;usg=AOvVaw3fAVLvnZc096UZFWXl7_Fl</t>
  </si>
  <si>
    <t>https://www.google.com/url?q=https://www.blue-tomato.com/en-US/product/--304592888-/%3Fcr%3DUSD%26_%24ja%3Dtsid:46445%26adword%3DGoogle%252FUS%252FPRODUKTERWEITERUNG%252FFaction%252F304592888&amp;sa=U&amp;ved=0ahUKEwjgspjuxqP2AhVyTt8KHRBTCnQQ2ykIHw&amp;usg=AOvVaw16RznBUpGWA7zWGDE-kw4k</t>
  </si>
  <si>
    <t>https://www.google.com/url?url=https://www.evo.com/skis/faction-ct-30%3Fimage%3D208623/839897/clone.jpg&amp;rct=j&amp;q=&amp;esrc=s&amp;sa=U&amp;ved=0ahUKEwil9cntxqP2AhUIh-AKHT-0Co4QsDwIPw&amp;usg=AOvVaw0NJxSXbEQavvat8cVXdx-r</t>
  </si>
  <si>
    <t>Faction Dictator 1.0 x Skis</t>
  </si>
  <si>
    <t>https://www.google.com/url?url=https://www.nextadventure.net/catalog/product/view/id/240496/s/faction-collective-dictator-10x-2022/&amp;rct=j&amp;q=&amp;esrc=s&amp;sa=U&amp;ved=0ahUKEwjJ1bCxxqP2AhWSl-AKHcLCCHMQsDwIVA&amp;usg=AOvVaw2dNbuf4hNaseQDI-fSNhuQ</t>
  </si>
  <si>
    <t>Faction Dictator 1.0 Skis</t>
  </si>
  <si>
    <t>https://www.google.com/url?url=https://www.curated.com/products/4482113/faction-skis-dictator-1-0-w21-skis-2021-178-cm%3Fc_source%3Dgoogle-shopping&amp;rct=j&amp;q=&amp;esrc=s&amp;sa=U&amp;ved=0ahUKEwi32q2E0KP2AhVFkmoFHQvLAHoQsDwITw&amp;usg=AOvVaw02iYcKQM0Ji2dnA8m7J_Cg</t>
  </si>
  <si>
    <t>https://www.google.com/url?q=https://www.curated.com/products/4482113/faction-skis-dictator-1-0-w21-skis-2021-178-cm%3Fc_source%3Dgoogle-shopping&amp;sa=U&amp;ved=0ahUKEwiLlNKE0KP2AhVRl2oFHbcbCSoQ2ykIFw&amp;usg=AOvVaw019SGi1iWbnzCL36vf2fMt</t>
  </si>
  <si>
    <t>https://www.google.com/url?q=https://www.gearwest.com/products/faction-dictator-1-0-ski-2021%3Fcurrency%3DUSD%26variant%3D40949154382024%26utm_medium%3Dcpc%26utm_source%3Dgoogle%26utm_campaign%3DGoogle%2520Shopping&amp;sa=U&amp;ved=0ahUKEwiLlNKE0KP2AhVRl2oFHbcbCSoQ2ykIGQ&amp;usg=AOvVaw1P3biNVJsTFxnw1WN7tv_L</t>
  </si>
  <si>
    <t>Faction Dictator 2.0 Skis 163</t>
  </si>
  <si>
    <t>https://www.google.com/url?url=https://www.localssale.com/products/faction-dictator-2-0-skis%3Fvariant%3D39473073717326%26currency%3DUSD%26utm_medium%3Dproduct_sync%26utm_source%3Dgoogle%26utm_content%3Dsag_organic%26utm_campaign%3Dsag_organic&amp;rct=j&amp;q=&amp;esrc=s&amp;sa=U&amp;ved=0ahUKEwjelpS7xKP2AhXHTd8KHcuQD8UQsDwIMw&amp;usg=AOvVaw1MCNFh45vikIXB-rvEp56c</t>
  </si>
  <si>
    <t>Faction Dictator 2.0 Skis</t>
  </si>
  <si>
    <t>https://www.google.com/url?url=https://www.gearwest.com/products/faction-dictator-2-0-ski-2021%3Fcurrency%3DUSD%26variant%3D40949018984648%26utm_medium%3Dcpc%26utm_source%3Dgoogle%26utm_campaign%3DGoogle%2520Shopping&amp;rct=j&amp;q=&amp;esrc=s&amp;sa=U&amp;ved=0ahUKEwjelpS7xKP2AhXHTd8KHcuQD8UQsDwIOQ&amp;usg=AOvVaw2jwRYYqC61hN_Y04sWXeEy</t>
  </si>
  <si>
    <t>Faction Dictator 2.0 Skis- 2022</t>
  </si>
  <si>
    <t>https://www.google.com/url?url=https://www.nextadventure.net/catalog/product/view/id/240493/s/faction-collective-dictator-2.0-ski-2022/&amp;rct=j&amp;q=&amp;esrc=s&amp;sa=U&amp;ved=0ahUKEwjelpS7xKP2AhXHTd8KHcuQD8UQsDwINg&amp;usg=AOvVaw0vVK6S--N3CtYkOYqulIVr</t>
  </si>
  <si>
    <t>Faction Dictator 2.0 Skis 2022</t>
  </si>
  <si>
    <t>https://www.google.com/url?q=https://www.alpinstore.com/en/486646-faction-dictator-20-black-skis-for-men.html%3Fads_affilie%3D35%26id_contry%3D21%26ads_product%3D486646%26id_devise%3D5%26srsltid%3DAWLEVJzO0WhlhCr_ekEJeCZEOFwUU-NMQtQsejFHlCylBNWGI8gavqqAA48&amp;sa=U&amp;ved=0ahUKEwiXlNzDxqP2AhXQc98KHV56CO0Q2ykIFw&amp;usg=AOvVaw3aXNIFd-3rZnNzS9PWmQ95</t>
  </si>
  <si>
    <t>https://www.google.com/url?url=https://www.gorhambike.com/product/faction-dictator-2.0-skis-36129.htm%3Fvariations%3D901323&amp;rct=j&amp;q=&amp;esrc=s&amp;sa=U&amp;ved=0ahUKEwj8wKbDxqP2AhWmmeAKHY66CK4QsDwIWg&amp;usg=AOvVaw0mBKsEzEcGZX0OLzynNuVI</t>
  </si>
  <si>
    <t>https://www.google.com/url?q=https://www.gorhambike.com/product/faction-dictator-2.0-skis-36129.htm%3Fvariations%3D901323&amp;sa=U&amp;ved=0ahUKEwiXlNzDxqP2AhXQc98KHV56CO0Q2ykIFQ&amp;usg=AOvVaw2W-vM4D893a0fThOidZTXf</t>
  </si>
  <si>
    <t>H2Osport.se</t>
  </si>
  <si>
    <t>https://www.google.com/url?url=https://h2osport.se/en/all-mountain-skis/13548672-faction-dictator-20--193128607784.html&amp;rct=j&amp;q=&amp;esrc=s&amp;sa=U&amp;ved=0ahUKEwiPl47Z0KP2AhX7lWoFHWuQBucQsDwIQw&amp;usg=AOvVaw0SHNzlOR_qeObYgNsagRFw</t>
  </si>
  <si>
    <t>https://www.google.com/url?q=https://h2osport.se/en/all-mountain-skis/13548672-faction-dictator-20--193128607784.html&amp;sa=U&amp;ved=0ahUKEwjlz9LZ0KP2AhVhkmoFHeSmDasQ2ykIGA&amp;usg=AOvVaw39bw1gOeOTllOltUYQ8HFu</t>
  </si>
  <si>
    <t>https://www.google.com/url?q=https://www.gorhambike.com/product/faction-dictator-2.0-skis-36129.htm%3Fvariations%3D901324&amp;sa=U&amp;ved=0ahUKEwjlz9LZ0KP2AhVhkmoFHeSmDasQ2ykIFg&amp;usg=AOvVaw0T_2AjcG-IRonZadzj469Q</t>
  </si>
  <si>
    <t>Faction Dictator 3.0 Skis</t>
  </si>
  <si>
    <t>https://www.google.com/url?q=https://www.snowcountry.eu/faction-dictator-3-0.html%3Fartikel_maat%3D65330%26country%3DUS&amp;sa=U&amp;ved=0ahUKEwjb8crXxqP2AhXtRd8KHcmsDRAQ2ykIGg&amp;usg=AOvVaw2oA1AU192buWHLunqI2PbW</t>
  </si>
  <si>
    <t>https://www.google.com/url?q=https://www.aspenskiandboard.com/products/factiondictator30skismens2021%3Fvariant%3D32570328252521%26currency%3DUSD%26utm_medium%3Dproduct_sync%26utm_source%3Dgoogle%26utm_content%3Dsag_organic%26utm_campaign%3Dsag_organic%26srsltid%3DAWLEVJzmABjycKOHMmReLggjhvdDhW4k2F2uWLqRhXNbNRfVHMOFMGVaWC8&amp;sa=U&amp;ved=0ahUKEwjb8crXxqP2AhXtRd8KHcmsDRAQ2ykIHA&amp;usg=AOvVaw3QGD4cgXjYQd823pELivp7</t>
  </si>
  <si>
    <t>https://www.google.com/url?url=https://www.evo.com/skis/faction-dictator-30%3Fimage%3D181933/733510/faction-dictator-3-0-skis-2022-.jpg&amp;rct=j&amp;q=&amp;esrc=s&amp;sa=U&amp;ved=0ahUKEwiKh5_XxqP2AhWEg-AKHfusBiYQsDwITQ&amp;usg=AOvVaw0wp_3MGGWqouAW4WgOqzHL</t>
  </si>
  <si>
    <t>https://www.google.com/url?url=https://www.snowcountry.eu/faction-dictator-3-0.html%3Fartikel_maat%3D65356%26country%3DUS&amp;rct=j&amp;q=&amp;esrc=s&amp;sa=U&amp;ved=0ahUKEwjQ4biO0aP2AhWOnGoFHRtrAfwQsDwIRw&amp;usg=AOvVaw0NwpvVgiOiUllClwDSXW5o</t>
  </si>
  <si>
    <t>https://www.google.com/url?q=https://www.snowcountry.eu/faction-dictator-3-0.html%3Fartikel_maat%3D65356%26country%3DUS&amp;sa=U&amp;ved=0ahUKEwiAxOOO0aP2AhV3lGoFHT_oDv0Q2ykIFg&amp;usg=AOvVaw3f-kJhOkgADYhusIEDwrR6</t>
  </si>
  <si>
    <t>https://www.google.com/url?q=https://www.aspenskiandboard.com/products/factiondictator30skismens2021%3Fvariant%3D32570328285289%26currency%3DUSD%26utm_medium%3Dproduct_sync%26utm_source%3Dgoogle%26utm_content%3Dsag_organic%26utm_campaign%3Dsag_organic%26srsltid%3DAWLEVJyA0W3DHIcmmsXkqrNn0__L4rzsxdqbnDhUE33INf1daXNix9NrtCw&amp;sa=U&amp;ved=0ahUKEwiAxOOO0aP2AhV3lGoFHT_oDv0Q2ykIGA&amp;usg=AOvVaw11sTzzWNV2aIyHjR7TbpSo</t>
  </si>
  <si>
    <t>Faction Dictator 1.0 FG Skis- 2022</t>
  </si>
  <si>
    <t>https://www.google.com/url?url=https://www.nextadventure.net/catalog/product/view/id/240499/s/faction-collective-dictator-10-fg-2022/&amp;rct=j&amp;q=&amp;esrc=s&amp;sa=U&amp;ved=0ahUKEwieuYDDz6P2AhWRl2oFHTixAB4QsDwIPg&amp;usg=AOvVaw35uM4D-bD40E61CNASob_6</t>
  </si>
  <si>
    <t>https://www.google.com/url?q=https://www.nextadventure.net/catalog/product/view/id/240499/s/faction-collective-dictator-10-fg-2022/&amp;sa=U&amp;ved=0ahUKEwif6rXDz6P2AhVXlWoFHWDmDvIQ2ykIFg&amp;usg=AOvVaw2ilqrrIpWaImXvdn8gwe3p</t>
  </si>
  <si>
    <t>https://www.google.com/url?q=https://www.gearwest.com/products/faction-dictator-1-0-ski-2021%3Fcurrency%3DUSD%26variant%3D40949154283720%26utm_medium%3Dcpc%26utm_source%3Dgoogle%26utm_campaign%3DGoogle%2520Shopping&amp;sa=U&amp;ved=0ahUKEwif6rXDz6P2AhVXlWoFHWDmDvIQ2ykIGA&amp;usg=AOvVaw3TI2lKTW72WXF17GfSCRxH</t>
  </si>
  <si>
    <t>https://www.google.com/url?url=https://www.nextadventure.net/catalog/product/view/id/240499/s/faction-collective-dictator-10-fg-2022/&amp;rct=j&amp;q=&amp;esrc=s&amp;sa=U&amp;ved=0ahUKEwig1rGsxKP2AhWtVN8KHariAC0QsDwITw&amp;usg=AOvVaw0vg3Z7UXLHAS6v2si0YsfD</t>
  </si>
  <si>
    <t>Faction La Machine Skis 21/22</t>
  </si>
  <si>
    <t>https://www.google.com/url?url=https://www.snowcountry.eu/faction-la-machine.html%3Fartikel_maat%3D65352%26country%3DUS&amp;rct=j&amp;q=&amp;esrc=s&amp;sa=U&amp;ved=0ahUKEwiF58ie0aP2AhUElGoFHUIjAxQQsDwISQ&amp;usg=AOvVaw3wrMR5SjEatN1vA-0zgIio</t>
  </si>
  <si>
    <t>https://www.google.com/url?q=https://www.snowcountry.eu/faction-la-machine.html%3Fartikel_maat%3D65352%26country%3DUS&amp;sa=U&amp;ved=0ahUKEwjqlouf0aP2AhXVgGoFHXdZAu4Q2ykIFQ&amp;usg=AOvVaw0vx7FRrST35035C48KogZt</t>
  </si>
  <si>
    <t>https://www.google.com/url?q=https://www.nextadventure.net/catalog/product/view/id/251578/s/la-machine-2122-faction-la-machine-2122-skimendhs/&amp;sa=U&amp;ved=0ahUKEwjqlouf0aP2AhXVgGoFHXdZAu4Q2ykIFw&amp;usg=AOvVaw3rhLIOVoFiIpwM7FhxUos8</t>
  </si>
  <si>
    <t>Faction Prodigy 0.0 Ski - 2022</t>
  </si>
  <si>
    <t>https://www.google.com/url?url=https://www.aspenskiandboard.com/products/factionprodigy00skismens2022%3Fvariant%3D39453336993897%26currency%3DUSD%26utm_medium%3Dproduct_sync%26utm_source%3Dgoogle%26utm_content%3Dsag_organic%26utm_campaign%3Dsag_organic%26srsltid%3DAWLEVJyVgg3m3u3szItSk_kB5pEFAhYrA7EvXlNo5nCNyR1GBqcliFyYqN0&amp;rct=j&amp;q=&amp;esrc=s&amp;sa=U&amp;ved=0ahUKEwi2t9Oy0KP2AhXfl2oFHc47BlsQsDwIOw&amp;usg=AOvVaw24-JOY6wXCr9m2WgVQyh0w</t>
  </si>
  <si>
    <t>https://www.google.com/aclk?sa=L&amp;ai=DChcSEwjIpvuy0KP2AhWOFdQBHZQPBysYABABGgJvYQ&amp;sig=AOD64_1BeznWFG9WFzm7KoNpXodLOVzP4w&amp;ctype=5&amp;ved=0ahUKEwjFlvay0KP2AhUClGoFHc9jAjIQ2ikIFA&amp;adurl=</t>
  </si>
  <si>
    <t>https://www.google.com/aclk?sa=L&amp;ai=DChcSEwjIpvuy0KP2AhWOFdQBHZQPBysYABADGgJvYQ&amp;sig=AOD64_1olEvZp9tuACt0fg8-5VyVcKvdrw&amp;ctype=5&amp;ved=0ahUKEwjFlvay0KP2AhUClGoFHc9jAjIQ2ikIFg&amp;adurl=</t>
  </si>
  <si>
    <t>https://www.google.com/url?url=https://www.absolute-snow.co.uk/V/Faction_Prodigy_00_Ski_Only_Skis_150cm_BlackYellow_2022-(311574)%3Fcurr%3DUSD%26deliverycountry%3DUSA&amp;rct=j&amp;q=&amp;esrc=s&amp;sa=U&amp;ved=0ahUKEwiBzfLZ0KP2AhVtlGoFHbrGAGIQsDwIRQ&amp;usg=AOvVaw3KbSRU4BhhYk3aXvWvQmbW</t>
  </si>
  <si>
    <t>https://www.google.com/url?q=https://www.absolute-snow.co.uk/V/Faction_Prodigy_00_Ski_Only_Skis_150cm_BlackYellow_2022-(311574)%3Fcurr%3DUSD%26deliverycountry%3DUSA&amp;sa=U&amp;ved=0ahUKEwjKnpja0KP2AhXonGoFHQPkBXcQ2ykIFw&amp;usg=AOvVaw2NLPWf_BBaXIbVf_SDauVn</t>
  </si>
  <si>
    <t>Faction Prodigy 0.0 with M10 GW Binding Skis</t>
  </si>
  <si>
    <t>https://www.google.com/url?url=https://www.gorhambike.com/product/faction-prodigy-0.0-with-m10-gw-binding-skis-36132.htm%3Fvariations%3D901333&amp;rct=j&amp;q=&amp;esrc=s&amp;sa=U&amp;ved=0ahUKEwiBzfLZ0KP2AhVtlGoFHbrGAGIQsDwISQ&amp;usg=AOvVaw3ar60D5dZcTqGXwBKxZE9y</t>
  </si>
  <si>
    <t>https://www.google.com/url?url=https://www.backcountry.com/faction-skis-prodigy-0.0-m10-gw-ski%3FCMP_SKU%3DFSKC035%26MER%3D0406%26skid%3DFSKC035-ONECOL-S164&amp;rct=j&amp;q=&amp;esrc=s&amp;sa=U&amp;ved=0ahUKEwiPjd7Wz6P2AhVJnGoFHehUBisQsDwIXw&amp;usg=AOvVaw2WbfNrWcUn_WC4JUXw7-s8</t>
  </si>
  <si>
    <t>https://www.google.com/aclk?sa=L&amp;ai=DChcSEwjxjo7Xz6P2AhU7FtQBHQkJBzEYABABGgJvYQ&amp;sig=AOD64_0Nl8wHmmITuedW4JNiMpVdnX-kVQ&amp;ctype=5&amp;ved=0ahUKEwjzrInXz6P2AhWxnGoFHTd7AAgQ2ikIFA&amp;adurl=</t>
  </si>
  <si>
    <t>Faction Prodigy 0.0 Skis 2022 - 164</t>
  </si>
  <si>
    <t>https://www.google.com/url?url=https://www.absolute-snow.co.uk/V/Faction_Prodigy_00_Ski_Only_Skis_164cm_BlackYellow_2022-(311584)%3Fcurr%3DUSD%26deliverycountry%3DUSA&amp;rct=j&amp;q=&amp;esrc=s&amp;sa=U&amp;ved=0ahUKEwiPjd7Wz6P2AhVJnGoFHehUBisQsDwIYw&amp;usg=AOvVaw2rwH4whTBEe_sIKqymSwLU</t>
  </si>
  <si>
    <t>Faction Prodigy 0.0 Skis 2022 171</t>
  </si>
  <si>
    <t>https://www.google.com/url?url=https://www.fullsendskiandoutdoor.com/products/faction-prodigy-0-0-skis-2022%3Fvariant%3D42249290154213%26currency%3DUSD%26utm_medium%3Dproduct_sync%26utm_source%3Dgoogle%26utm_content%3Dsag_organic%26utm_campaign%3Dsag_organic&amp;rct=j&amp;q=&amp;esrc=s&amp;sa=U&amp;ved=0ahUKEwiBx4W_xqP2AhXnUN8KHUr0CRgQ2SkITg&amp;usg=AOvVaw3is0ViZaZGNLQn1Tq2g5iw</t>
  </si>
  <si>
    <t>Faction - Prodigy 1.0 - 164</t>
  </si>
  <si>
    <t>https://www.google.com/url?url=https://www.gorhambike.com/product/faction-prodigy-1.0-skis-36134.htm%3Fvariations%3D901339&amp;rct=j&amp;q=&amp;esrc=s&amp;sa=U&amp;ved=0ahUKEwjFwsX_xqP2AhVDiOAKHb6fAOsQsDwIUg&amp;usg=AOvVaw3tdsezk0pR6QcvLXKDfERI</t>
  </si>
  <si>
    <t>https://www.google.com/url?q=https://www.gorhambike.com/product/faction-prodigy-1.0-skis-36134.htm%3Fvariations%3D901339&amp;sa=U&amp;ved=0ahUKEwiUxpyAx6P2AhWnVN8KHfjYBBQQ2ykIFg&amp;usg=AOvVaw2cnRJYngeX66rU6eBV7Qwd</t>
  </si>
  <si>
    <t>https://www.google.com/url?q=https://www.gearwest.com/products/faction-prodigy-1-0-ski-2022%3Fcurrency%3DUSD%26variant%3D40949246263496%26utm_medium%3Dcpc%26utm_source%3Dgoogle%26utm_campaign%3DGoogle%2520Shopping&amp;sa=U&amp;ved=0ahUKEwiUxpyAx6P2AhWnVN8KHfjYBBQQ2ykIGA&amp;usg=AOvVaw18oupR8L2Ny0numnQvU9ay</t>
  </si>
  <si>
    <t>Faction Prodigy 1.0 Skis</t>
  </si>
  <si>
    <t>https://www.google.com/url?url=https://www.gearwest.com/products/faction-prodigy-1-0-ski-2022%3Fcurrency%3DUSD%26variant%3D40949246197960%26utm_medium%3Dcpc%26utm_source%3Dgoogle%26utm_campaign%3DGoogle%2520Shopping&amp;rct=j&amp;q=&amp;esrc=s&amp;sa=U&amp;ved=0ahUKEwj9hcOxxaP2AhUESN8KHT9lByAQsDwIUQ&amp;usg=AOvVaw14SFDOQZKTmDyOEKxDWAlh</t>
  </si>
  <si>
    <t>19-20 Faction Prodigy 2.0 Used Men's Demo Skis W/binding Size 171cm</t>
  </si>
  <si>
    <t>eBay - demo-skis</t>
  </si>
  <si>
    <t>$499.00 used</t>
  </si>
  <si>
    <t>https://www.google.com/url?url=https://www.ebay.com/itm/294805232139%3Fchn%3Dps%26mkevt%3D1%26mkcid%3D28&amp;rct=j&amp;q=&amp;esrc=s&amp;sa=U&amp;ved=0ahUKEwjwhfSoxaP2AhULVd8KHU9rBREQ2SkIZA&amp;usg=AOvVaw2FQ321O4fn6AC97bzKixLR</t>
  </si>
  <si>
    <t>Faction Prodigy 2.0 Skis 171cm 2022</t>
  </si>
  <si>
    <t>https://www.google.com/url?url=https://www.evo.com/skis/faction-prodigy-20%3Fimage%3D208633/839528/clone.jpg&amp;rct=j&amp;q=&amp;esrc=s&amp;sa=U&amp;ved=0ahUKEwjwhfSoxaP2AhULVd8KHU9rBREQsDwIYA&amp;usg=AOvVaw2BROob4ZiTtPOAKmAfdgW5</t>
  </si>
  <si>
    <t>Faction Prodigy 2.0 Skis 177cm 2022</t>
  </si>
  <si>
    <t>https://www.google.com/url?url=https://www.evo.com/skis/faction-prodigy-20%3Fimage%3D208633/839528/clone.jpg&amp;rct=j&amp;q=&amp;esrc=s&amp;sa=U&amp;ved=0ahUKEwi4seidxKP2AhWqTN8KHa1bCTgQsDwIMg&amp;usg=AOvVaw1lguhUceUGQ1LIl4vkKud_</t>
  </si>
  <si>
    <t>Faction Prodigy 2.0 Skis - 2021</t>
  </si>
  <si>
    <t>ColoradoSkiShop.com</t>
  </si>
  <si>
    <t>https://www.google.com/url?url=http://www.coloradoskishop.com/ProductDetails.asp%3FProductCode%3DFCT222%26Click%3D30416%26utm_source%3Dgooglebase%26utm_medium%3Dshoppingengine&amp;rct=j&amp;q=&amp;esrc=s&amp;sa=U&amp;ved=0ahUKEwi4seidxKP2AhWqTN8KHa1bCTgQsDwINg&amp;usg=AOvVaw1AqaxqC_ePMwpIEuj1Z3nE</t>
  </si>
  <si>
    <t>https://www.google.com/url?q=http://www.coloradoskishop.com/ProductDetails.asp%3FProductCode%3DFCT222%26Click%3D30416%26utm_source%3Dgooglebase%26utm_medium%3Dshoppingengine&amp;sa=U&amp;ved=0ahUKEwjsqqOexKP2AhWnl-AKHSovC6gQ2ykIFA&amp;usg=AOvVaw3_6zM4er6pp2KJr5j4p88L</t>
  </si>
  <si>
    <t>Faction Prodigy 2.0 Skis 183cm 2022</t>
  </si>
  <si>
    <t>https://www.google.com/url?url=https://www.evo.com/skis/faction-prodigy-20%3Fimage%3D208633/839528/clone.jpg&amp;rct=j&amp;q=&amp;esrc=s&amp;sa=U&amp;ved=0ahUKEwiVj5jJz6P2AhWglmoFHQaYDCMQsDwIKQ&amp;usg=AOvVaw1w7MZBK1ViNn5MIKCrl2do</t>
  </si>
  <si>
    <t>https://www.google.com/url?q=https://www.evo.com/skis/faction-prodigy-20%3Fimage%3D208633/839528/clone.jpg&amp;sa=U&amp;ved=0ahUKEwjY8b7Jz6P2AhWblWoFHZL8AAgQ2ykIFw&amp;usg=AOvVaw2GSYP9mJXQDsDdoemdlBrF</t>
  </si>
  <si>
    <t>https://www.google.com/url?q=https://www.powder7.com/Faction-Prodigy-2.0-Skis-183cm-New-Flat-2022/for-sale%3Futm_source%3Dfeed%26utm_medium%3Dfree&amp;sa=U&amp;ved=0ahUKEwjY8b7Jz6P2AhWblWoFHZL8AAgQ2ykIGQ&amp;usg=AOvVaw3fodNeHeCGiFtS7jhRwEcX</t>
  </si>
  <si>
    <t>Faction Prodigy 3.0 Skis 172cm 2022</t>
  </si>
  <si>
    <t>https://www.google.com/url?q=https://www.gorhambike.com/product/faction-prodigy-3.0-skis-36135.htm%3Fvariations%3D901342&amp;sa=U&amp;ved=0ahUKEwjY0biKx6P2AhVyTd8KHSyFD7UQ2ykIGg&amp;usg=AOvVaw0GcU8dy6-yGZ7KyCloELtJ</t>
  </si>
  <si>
    <t>Brand Faction Prodigy 3.0</t>
  </si>
  <si>
    <t>https://www.google.com/url?url=https://www.ebay.com/itm/304320757085%3Fchn%3Dps%26mkevt%3D1%26mkcid%3D28%26var%3D603386073055&amp;rct=j&amp;q=&amp;esrc=s&amp;sa=U&amp;ved=0ahUKEwiNuImKx6P2AhVrnuAKHcJYAYYQ2SkIVA&amp;usg=AOvVaw1eRNt0t-H2F-xbaJYyYgoM</t>
  </si>
  <si>
    <t>https://www.google.com/url?url=https://www.evo.com/skis/faction-prodigy-30%3Fimage%3D208634/839526/clone.jpg&amp;rct=j&amp;q=&amp;esrc=s&amp;sa=U&amp;ved=0ahUKEwiNuImKx6P2AhVrnuAKHcJYAYYQsDwITQ&amp;usg=AOvVaw13OXWeR11adde0e7J9JU_D</t>
  </si>
  <si>
    <t>Faction Prodigy 3.0 Skis 2022 - 178</t>
  </si>
  <si>
    <t>https://www.google.com/url?q=https://gravitycoalition.com/products/faction-prodigy-3-0-2-0x-skis%3Fvariant%3D40741616451779%26currency%3DUSD%26utm_medium%3Dproduct_sync%26utm_source%3Dgoogle%26utm_content%3Dsag_organic%26utm_campaign%3Dsag_organic&amp;sa=U&amp;ved=0ahUKEwjci9rcxaP2AhWjg-AKHYxfA9IQ2ykIGg&amp;usg=AOvVaw29DUFl4SNckilHk7Qr5s5j</t>
  </si>
  <si>
    <t>https://www.google.com/url?url=https://www.evo.com/skis/faction-prodigy-30%3Fimage%3D208634/839526/clone.jpg&amp;rct=j&amp;q=&amp;esrc=s&amp;sa=U&amp;ved=0ahUKEwj0nKTcxaP2AhXkm-AKHQdcC6sQsDwITg&amp;usg=AOvVaw33OGtm4A8evCuifAWfVkv1</t>
  </si>
  <si>
    <t>https://www.google.com/url?q=https://www.evo.com/skis/faction-prodigy-30%3Fimage%3D208634/839526/clone.jpg&amp;sa=U&amp;ved=0ahUKEwjci9rcxaP2AhWjg-AKHYxfA9IQ2ykIGA&amp;usg=AOvVaw0SyhgAl4-dyZpBWbIKXyph</t>
  </si>
  <si>
    <t>Faction Prodigy 3.0 Skis 2022 - 184</t>
  </si>
  <si>
    <t>https://www.google.com/aclk?sa=L&amp;ai=DChcSEwjy8Ov6w6P2AhWG5rMKHXqlAS8YABAFGgJxbg&amp;sig=AOD64_0T-NlkgDcKzwGTwuk0lyOLmipYpQ&amp;ctype=5&amp;ved=0ahUKEwjv2-f6w6P2AhXlRd8KHbb0DG4Q2ikIGQ&amp;adurl=</t>
  </si>
  <si>
    <t>https://www.google.com/url?url=https://www.alpinstore.com/en/486662-faction-prodigy-30-black-skis-for-men.html%3Fads_affilie%3D35%26id_contry%3D21%26ads_product%3D486662%26id_devise%3D5%26srsltid%3DAWLEVJw5N_JykTfLDcZ_9mz8iJBBIcrLy8ccAhN03akeahDzx857NB-S4dQ&amp;rct=j&amp;q=&amp;esrc=s&amp;sa=U&amp;ved=0ahUKEwj5-Lr6w6P2AhXsY98KHRnTCDwQsDwIQw&amp;usg=AOvVaw3IlC-VwrU8NEFRN2OmPOg_</t>
  </si>
  <si>
    <t>https://www.google.com/aclk?sa=L&amp;ai=DChcSEwjy8Ov6w6P2AhWG5rMKHXqlAS8YABABGgJxbg&amp;sig=AOD64_16dtsRwG9PRj6gsW7A5RqUVo_5Ww&amp;ctype=5&amp;ved=0ahUKEwjv2-f6w6P2AhXlRd8KHbb0DG4Q2ikIFQ&amp;adurl=</t>
  </si>
  <si>
    <t>Fischer Hannibal 106 Carbon</t>
  </si>
  <si>
    <t>https://www.google.com/url?url=https://www.telemark-pyrenees.com/ski/fischer-hannibal-106-carbon-ski-2022%3Fcurrency%3DUSD%26tax%3Dex_vat%26country%3DUS%26var%3D67619&amp;rct=j&amp;q=&amp;esrc=s&amp;sa=U&amp;ved=0ahUKEwjjr7O5xKP2AhUPZd8KHQ3OCKsQsDwISg&amp;usg=AOvVaw07XAW9GZQcLKRhDdQpk551</t>
  </si>
  <si>
    <t>https://www.google.com/url?q=https://www.telemark-pyrenees.com/ski/fischer-hannibal-106-carbon-ski-2022%3Fcurrency%3DUSD%26tax%3Dex_vat%26country%3DUS%26var%3D67619&amp;sa=U&amp;ved=0ahUKEwi7seC5xKP2AhUxUt8KHbt7AIkQ2ykIGw&amp;usg=AOvVaw1edivwkM0ZSYIG-oJsNtO7</t>
  </si>
  <si>
    <t>https://www.google.com/url?q=https://www.backcountry.com/fischer-hannibal-106-carbon-alpine-touring-ski%3FCMP_SKU%3DFISH064%26MER%3D0406%26skid%3DFISH064-BLUORA-S171&amp;sa=U&amp;ved=0ahUKEwi7seC5xKP2AhUxUt8KHbt7AIkQ2ykIGQ&amp;usg=AOvVaw0ZOflt9GPANmEpRvje-ARJ</t>
  </si>
  <si>
    <t>https://www.google.com/url?url=https://www.telemark-pyrenees.com/ski/fischer-hannibal-106-carbon-ski-2022%3Fcurrency%3DUSD%26tax%3Dex_vat%26country%3DUS%26var%3D67620&amp;rct=j&amp;q=&amp;esrc=s&amp;sa=U&amp;ved=0ahUKEwilnamOxKP2AhWpl-AKHYN_C9gQsDwISQ&amp;usg=AOvVaw1pyqav25CfIUt5s7rgQLML</t>
  </si>
  <si>
    <t>https://www.google.com/url?q=https://www.telemark-pyrenees.com/ski/fischer-hannibal-106-carbon-ski-2022%3Fcurrency%3DUSD%26tax%3Dex_vat%26country%3DUS%26var%3D67620&amp;sa=U&amp;ved=0ahUKEwjMt9aOxKP2AhXqSt8KHS_0Ca4Q2ykIFw&amp;usg=AOvVaw34IZOfAQKLNN8pWf_grLoS</t>
  </si>
  <si>
    <t>2022 Fischer Hannibal 106 Carbon Skis | 178 Length</t>
  </si>
  <si>
    <t>https://www.google.com/url?url=https://www.ebay.com/itm/224788741446%3Fchn%3Dps%26mkevt%3D1%26mkcid%3D28&amp;rct=j&amp;q=&amp;esrc=s&amp;sa=U&amp;ved=0ahUKEwilnamOxKP2AhWpl-AKHYN_C9gQ2SkITQ&amp;usg=AOvVaw1nbY2NVIZVzM8D6dHUg_Cb</t>
  </si>
  <si>
    <t>Fischer Hannibal 106 Carbon Ski - 2022</t>
  </si>
  <si>
    <t>https://www.google.com/url?q=https://www.snowcountry.eu/fischer-hannibal-106-carbon.html%3Fartikel_maat%3D65367%26country%3DUS&amp;sa=U&amp;ved=0ahUKEwj3wN2HxqP2AhUFheAKHeIwAzEQ2ykIGw&amp;usg=AOvVaw2JVZCVOkRcUxgakHyN40Ht</t>
  </si>
  <si>
    <t>https://www.google.com/url?q=https://www.moosejaw.com/product/fischer-men-s-hannibal-106-carbon-ski_10550572%3Fad_id%3DGooglePlusBox%26utm_source%3DGooglePlusBox%26utm_medium%3DPLA%26utm_campaign%3DFischer&amp;sa=U&amp;ved=0ahUKEwj3wN2HxqP2AhUFheAKHeIwAzEQ2ykIHQ&amp;usg=AOvVaw0Wb2zMCLuUPi_Tq85dgOXO</t>
  </si>
  <si>
    <t>Mountain Steals</t>
  </si>
  <si>
    <t>https://www.google.com/url?q=https://www.mountainsteals.com/product/fischer-men-s-hannibal-106-carbon-ski_10550572%3Fad_id%3DGooglePlusBox%26utm_source%3DGooglePlusBox%26utm_medium%3DPLA%26utm_campaign%3DFischer&amp;sa=U&amp;ved=0ahUKEwj3wN2HxqP2AhUFheAKHeIwAzEQ2ykIHw&amp;usg=AOvVaw295GR3_6ynUjGBVMVx74Jx</t>
  </si>
  <si>
    <t>Fischer Hannibal 96 Carbon Ski</t>
  </si>
  <si>
    <t>https://www.google.com/url?url=https://www.skiessentials.com/2022-fischer-hannibal-96-carbon-skis.html&amp;rct=j&amp;q=&amp;esrc=s&amp;sa=U&amp;ved=0ahUKEwj6qvvA0aP2AhXNlGoFHcSpCu8QsDwIbA&amp;usg=AOvVaw1EAaOJCGf00RK0uAQEE_UU</t>
  </si>
  <si>
    <t>https://www.google.com/url?q=https://www.skiessentials.com/2022-fischer-hannibal-96-carbon-skis.html&amp;sa=U&amp;ved=0ahUKEwjlm6TB0aP2AhXhkWoFHWaoB28Q2ykIFw&amp;usg=AOvVaw3xpsJH5nw_apFx-8aAgddk</t>
  </si>
  <si>
    <t>https://www.google.com/url?q=https://www.ebay.com/itm/194221328328%3Fchn%3Dps%26mkevt%3D1%26mkcid%3D28%26var%3D494308660133&amp;sa=U&amp;ved=0ahUKEwjlm6TB0aP2AhXhkWoFHWaoB28Q2ykIGQ&amp;usg=AOvVaw1jOw2GmSlIoZHfQfsyu8EL</t>
  </si>
  <si>
    <t>https://www.google.com/url?url=https://www.snowcountry.eu/fischer-hannibal-96-carbon-19-20.html%3Fartikel_maat%3D65315%26country%3DUS&amp;rct=j&amp;q=&amp;esrc=s&amp;sa=U&amp;ved=0ahUKEwjq7u6Z0aP2AhXSl2oFHYzqBdwQsDwIcA&amp;usg=AOvVaw0j5ZonnwlNgiFOCQqnFV5v</t>
  </si>
  <si>
    <t>Fischer Hannibal 96 Carbon Alpine Touring Skis 2022 169 cm</t>
  </si>
  <si>
    <t>https://www.google.com/url?url=https://www.utahskigear.com/products/fischer-hannibal-96-carbon-alpine-touring-skis-2022%3Fvariant%3D40119803838622%26currency%3DUSD%26utm_medium%3Dproduct_sync%26utm_source%3Dgoogle%26utm_content%3Dsag_organic%26utm_campaign%3Dsag_organic&amp;rct=j&amp;q=&amp;esrc=s&amp;sa=U&amp;ved=0ahUKEwjq7u6Z0aP2AhXSl2oFHYzqBdwQ2SkIfQ&amp;usg=AOvVaw23pKD8ztIyMeeQWEhq1O1H</t>
  </si>
  <si>
    <t>Fischer Hannibal 96 Backcountry Ski 169</t>
  </si>
  <si>
    <t>https://www.google.com/url?url=https://skithewhites.com/products/fischer-hannibal-96-backcountry-ski-2020%3Fvariant%3D17450601873479%26currency%3DUSD%26utm_medium%3Dproduct_sync%26utm_source%3Dgoogle%26utm_content%3Dsag_organic%26utm_campaign%3Dsag_organic&amp;rct=j&amp;q=&amp;esrc=s&amp;sa=U&amp;ved=0ahUKEwjq7u6Z0aP2AhXSl2oFHYzqBdwQ2SkIdw&amp;usg=AOvVaw2dgvtiuM2MZdXDJfTfY61V</t>
  </si>
  <si>
    <t>Fischer Hannibal 96 Carbon Alpine Touring Skis 2022 176 cm</t>
  </si>
  <si>
    <t>https://www.google.com/url?url=https://www.utahskigear.com/products/fischer-hannibal-96-carbon-alpine-touring-skis-2022%3Fvariant%3D40119803871390%26currency%3DUSD%26utm_medium%3Dproduct_sync%26utm_source%3Dgoogle%26utm_content%3Dsag_organic%26utm_campaign%3Dsag_organic&amp;rct=j&amp;q=&amp;esrc=s&amp;sa=U&amp;ved=0ahUKEwj6h_Sg0KP2AhU0mWoFHdCaDnEQ2SkIfg&amp;usg=AOvVaw0wTwdnnjl3bEng6gd9oVj2</t>
  </si>
  <si>
    <t>Fischer Hannibal 96 Backcountry Ski 176</t>
  </si>
  <si>
    <t>https://www.google.com/url?url=https://skithewhites.com/products/fischer-hannibal-96-backcountry-ski-2020%3Fvariant%3D17450601906247%26currency%3DUSD%26utm_medium%3Dproduct_sync%26utm_source%3Dgoogle%26utm_content%3Dsag_organic%26utm_campaign%3Dsag_organic&amp;rct=j&amp;q=&amp;esrc=s&amp;sa=U&amp;ved=0ahUKEwj6h_Sg0KP2AhU0mWoFHdCaDnEQ2SkIeA&amp;usg=AOvVaw2yy9SmWnpsi884H3VfJalA</t>
  </si>
  <si>
    <t>Fischer Hannibal 96 Carbon Skis - 2022 - 176cm</t>
  </si>
  <si>
    <t>https://www.google.com/url?url=http://www.coloradoskishop.com/ProductDetails.asp%3FProductCode%3DFISHHAN9622%26Click%3D30416%26utm_source%3Dgooglebase%26utm_medium%3Dshoppingengine&amp;rct=j&amp;q=&amp;esrc=s&amp;sa=U&amp;ved=0ahUKEwj6h_Sg0KP2AhU0mWoFHdCaDnEQ2SkIew&amp;usg=AOvVaw3j3Ust6NwM9p9DPie74OX1</t>
  </si>
  <si>
    <t>Fischer Hannibal 96 Carbon</t>
  </si>
  <si>
    <t>https://www.google.com/url?q=https://www.snowcountry.eu/fischer-hannibal-96-carbon-19-20.html%3Fartikel_maat%3D65364%26country%3DUS&amp;sa=U&amp;ved=0ahUKEwjYubaAxqP2AhWxm-AKHWn4C_gQ2ykIHA&amp;usg=AOvVaw3yRb-rB2tBG1SaJs3B8VKm</t>
  </si>
  <si>
    <t>https://www.google.com/url?q=https://www.evo.com/skis/fischer-hannibal-96-carbon%3Fimage%3D209040/846563/clone.jpg&amp;sa=U&amp;ved=0ahUKEwjYubaAxqP2AhWxm-AKHWn4C_gQ2ykIGg&amp;usg=AOvVaw0UiP-mjF2X17hoD0ZZRSbx</t>
  </si>
  <si>
    <t>https://www.google.com/url?q=https://www.gorhambike.com/product/fischer-hannibal-96-carbon-399726-1.htm%3Fvariations%3D854051&amp;sa=U&amp;ved=0ahUKEwjYubaAxqP2AhWxm-AKHWn4C_gQ2ykIHg&amp;usg=AOvVaw2Q38mtFwMuyGN535vaYQFK</t>
  </si>
  <si>
    <t>Fischer Nightstick Team Skis Â· 151 cm</t>
  </si>
  <si>
    <t>https://www.google.com/url?url=https://www.curated.com/products/5304998/fischer-nightstick-team-skis-151-cm%3Fc_source%3Dgoogle-shopping&amp;rct=j&amp;q=&amp;esrc=s&amp;sa=U&amp;ved=0ahUKEwjk9MmA0aP2AhW2kmoFHSkfBbQQsDwIGw&amp;usg=AOvVaw3mts1OA5BGjulZ6Ogdopc2</t>
  </si>
  <si>
    <t>https://www.google.com/url?q=https://www.curated.com/products/5304998/fischer-nightstick-team-skis-151-cm%3Fc_source%3Dgoogle-shopping&amp;sa=U&amp;ved=0ahUKEwi4p-2A0aP2AhXjkWoFHYLqAEEQ2ykIFw&amp;usg=AOvVaw05IEkpTTpYTb6IOQBCYNiC</t>
  </si>
  <si>
    <t>Outdoor Gear Exchange</t>
  </si>
  <si>
    <t>https://www.google.com/url?q=https://www.gearx.com/fischer-nightstick-team%23522%3D1433&amp;sa=U&amp;ved=0ahUKEwi4p-2A0aP2AhXjkWoFHYLqAEEQ2ykIGQ&amp;usg=AOvVaw1X-tPj8o2Sj_POMowJQXpb</t>
  </si>
  <si>
    <t>Fischer Ranger 102 FR Skis 2022</t>
  </si>
  <si>
    <t>https://www.google.com/url?url=https://www.skiessentials.com/2022-fischer-ranger-102-fr-skis.html%23color%3D998%26size%3D22403&amp;rct=j&amp;q=&amp;esrc=s&amp;sa=U&amp;ved=0ahUKEwjy8Y2GxaP2AhUSZd8KHQhyDQgQsDwIZA&amp;usg=AOvVaw2tMjM93MTNnHiD1yHIiDbi</t>
  </si>
  <si>
    <t>https://www.google.com/url?q=https://www.skiessentials.com/2022-fischer-ranger-102-fr-skis.html%23color%3D998%26size%3D22403&amp;sa=U&amp;ved=0ahUKEwjzmr2GxaP2AhXDdd8KHSRZDM0Q2ykIFw&amp;usg=AOvVaw3evT4bDhlg1fUp0jsPPZHc</t>
  </si>
  <si>
    <t>https://www.google.com/url?q=https://www.utahskigear.com/products/fischer-ranger-102-fr-all-mountain-freeride-skis-2022-pink%3Fvariant%3D40119803707550%26currency%3DUSD%26utm_medium%3Dproduct_sync%26utm_source%3Dgoogle%26utm_content%3Dsag_organic%26utm_campaign%3Dsag_organic&amp;sa=U&amp;ved=0ahUKEwjzmr2GxaP2AhXDdd8KHSRZDM0Q2ykIGQ&amp;usg=AOvVaw15qRleGFTYxnlh9Uz9fAgn</t>
  </si>
  <si>
    <t>Fischer Ranger 102 FR Flat Ski 2021-2022 | BLUE / 177</t>
  </si>
  <si>
    <t>https://www.google.com/url?url=https://www.skipro.com/products/ranger-102-fr-flat-12w%3Fvariant%3D41084724740273&amp;rct=j&amp;q=&amp;esrc=s&amp;sa=U&amp;ved=0ahUKEwjZzaCIxKP2AhWDT98KHfaBDt0Q2SkIVQ&amp;usg=AOvVaw3uxh3fFed4DuEvjEq4aihu</t>
  </si>
  <si>
    <t>Fischer Ranger 102 FR Skis (Pink)</t>
  </si>
  <si>
    <t>https://www.google.com/url?url=https://www.powder7.com/Fischer-Ranger-102-FR-Pink-Skis-177cm-New-Flat-2022/for-sale%3Futm_source%3Dfeed%26utm_medium%3Dfree&amp;rct=j&amp;q=&amp;esrc=s&amp;sa=U&amp;ved=0ahUKEwjZzaCIxKP2AhWDT98KHfaBDt0QsDwITg&amp;usg=AOvVaw1PmlIDpyPd7jNWQJiuac7P</t>
  </si>
  <si>
    <t>https://www.google.com/url?q=https://www.powder7.com/Fischer-Ranger-102-FR-Pink-Skis-177cm-New-Flat-2022/for-sale%3Futm_source%3Dfeed%26utm_medium%3Dfree&amp;sa=U&amp;ved=0ahUKEwie0NCIxKP2AhXtY98KHQZ_CsgQ2ykIGA&amp;usg=AOvVaw0jQX_Lg6jbzop4flTBZeiK</t>
  </si>
  <si>
    <t>Fischer Ranger 102 FR Ski 2022</t>
  </si>
  <si>
    <t>https://www.google.com/url?url=https://www.evo.com/skis/fischer-ranger-102-fr%3Fimage%3D209031/846558/fischer-ranger-102-fr-skis-2022-.jpg&amp;rct=j&amp;q=&amp;esrc=s&amp;sa=U&amp;ved=0ahUKEwid04PPz6P2AhWwkmoFHUMgBWYQsDwISA&amp;usg=AOvVaw2KJHvzOhqdjRSP-Ww2TH7F</t>
  </si>
  <si>
    <t>2021 Fischer Ranger 102 FR WS Womens Skis w/ Tyrolia Attack2 13 GW Bindings - 191</t>
  </si>
  <si>
    <t>https://www.google.com/url?url=https://www.skiessentials.com/2022-fischer-ranger-102-fr-skis-w-tyrolia-attack2-13-gw-bindings.html%23color%3D998%26size%3D22403&amp;rct=j&amp;q=&amp;esrc=s&amp;sa=U&amp;ved=0ahUKEwid04PPz6P2AhWwkmoFHUMgBWYQsDwITA&amp;usg=AOvVaw2GsgqksqtrNC11AlIwdNLy</t>
  </si>
  <si>
    <t>191cm 2022 Fischer Ranger 102 Fr Skis Mounted W/ Tyrolia Attack2 13</t>
  </si>
  <si>
    <t>https://www.google.com/url?url=https://www.ebay.com/itm/203826379907%3Fchn%3Dps%26mkevt%3D1%26mkcid%3D28%26var%3D504264585238&amp;rct=j&amp;q=&amp;esrc=s&amp;sa=U&amp;ved=0ahUKEwid04PPz6P2AhWwkmoFHUMgBWYQ2SkIUA&amp;usg=AOvVaw3MlpziMpaoBHP9yhCbUZnY</t>
  </si>
  <si>
    <t>Fischer Ranger 90 FR Skis Â· 2022 Â· 172 cm</t>
  </si>
  <si>
    <t>https://www.google.com/url?url=https://www.outdoorxl.com/fischer-ranger-90-fr.html%3Fprl%3D92-493x144-3967&amp;rct=j&amp;q=&amp;esrc=s&amp;sa=U&amp;ved=0ahUKEwj1y_KjxKP2AhVCVd8KHVPzD_0QsDwIGw&amp;usg=AOvVaw1mkfgj-Kg6qg24YfeNjYPY</t>
  </si>
  <si>
    <t>https://www.google.com/url?q=https://www.outdoorxl.com/fischer-ranger-90-fr.html%3Fprl%3D92-493x144-3967&amp;sa=U&amp;ved=0ahUKEwiW3qakxKP2AhWmhOAKHQdyAQ4Q2ykIFg&amp;usg=AOvVaw2sy_CzmrBhkhEhcK43diUU</t>
  </si>
  <si>
    <t>https://www.google.com/url?q=https://www.skis.com/Fischer-Ranger-90-FR-Skis-2022-2022/916039P,default,pd.html%3Fsrc%3Dcpc&amp;sa=U&amp;ved=0ahUKEwiW3qakxKP2AhWmhOAKHQdyAQ4Q2ykIGA&amp;usg=AOvVaw2rXGnOJGz3VL2rV6PY0dAr</t>
  </si>
  <si>
    <t>Fischer Ranger 92 Ti WS 20/21</t>
  </si>
  <si>
    <t>https://www.google.com/url?url=https://www.levelninesports.com/fischer-ranger-92-ti-womens-2021/%3Fsku%3DL9847070&amp;rct=j&amp;q=&amp;esrc=s&amp;sa=U&amp;ved=0ahUKEwjVqsLUxKP2AhVOTd8KHSaZADYQsDwIYw&amp;usg=AOvVaw3ITObwegH8qES-fYyS2U9y</t>
  </si>
  <si>
    <t>2021 Fischer Ranger 92 Ti WS Women's Skis w/ Salomon Warden 11 Bindings - 171| Ski Essentials</t>
  </si>
  <si>
    <t>https://www.google.com/url?url=https://www.skiessentials.com/2021-fischer-ranger-92-ti-ws-women-s-skis-w-salomon-warden-11-bindings.html&amp;rct=j&amp;q=&amp;esrc=s&amp;sa=U&amp;ved=0ahUKEwjVqsLUxKP2AhVOTd8KHSaZADYQsDwIZw&amp;usg=AOvVaw3VWTk4EYIKBca4GE8_in42</t>
  </si>
  <si>
    <t>https://www.google.com/url?q=https://www.skiessentials.com/2021-fischer-ranger-92-ti-ws-women-s-skis-w-salomon-warden-11-bindings.html&amp;sa=U&amp;ved=0ahUKEwiptvXUxKP2AhWriOAKHay-CQgQ2ykIFw&amp;usg=AOvVaw3xBdLFnemJ8lUTYWQDtE1s</t>
  </si>
  <si>
    <t>Fischer Ranger 92 Ti Skis 2022 - 178</t>
  </si>
  <si>
    <t>https://www.google.com/url?q=https://www.telemark-pyrenees.com/ski/fischer-ranger-92-ti-ski-2022%3Fcurrency%3DUSD%26tax%3Dex_vat%26country%3DUS%26var%3D73589&amp;sa=U&amp;ved=0ahUKEwiTsIycxqP2AhWmVN8KHdSIAOMQ2ykIGQ&amp;usg=AOvVaw34Uvkn5z5FYnneEn77Si0J</t>
  </si>
  <si>
    <t>https://www.google.com/url?url=https://www.skiessentials.com/2022-fischer-ranger-92-ti-skis.html&amp;rct=j&amp;q=&amp;esrc=s&amp;sa=U&amp;ved=0ahUKEwjQk-CbxqP2AhXhYd8KHT8SDfAQsDwIRg&amp;usg=AOvVaw1iLA0rpHJivP4oQskQ-vNm</t>
  </si>
  <si>
    <t>https://www.google.com/url?q=https://www.skiessentials.com/2022-fischer-ranger-92-ti-skis.html&amp;sa=U&amp;ved=0ahUKEwiTsIycxqP2AhWmVN8KHdSIAOMQ2ykIFw&amp;usg=AOvVaw2dDd4TTebor9lw7O-JwJNp</t>
  </si>
  <si>
    <t>Fischer Ranger 92 Ti Skis 2022 - 185</t>
  </si>
  <si>
    <t>https://www.google.com/url?q=https://www.telemark-pyrenees.com/ski/fischer-ranger-92-ti-ski-2022%3Fcurrency%3DUSD%26tax%3Dex_vat%26country%3DUS%26var%3D73590&amp;sa=U&amp;ved=0ahUKEwiPzouQ0KP2AhXOlGoFHYA-DPkQ2ykIGQ&amp;usg=AOvVaw0bIi1WfWLwNHMVxepjtUqT</t>
  </si>
  <si>
    <t>https://www.google.com/url?url=https://www.skiessentials.com/2022-fischer-ranger-92-ti-skis.html&amp;rct=j&amp;q=&amp;esrc=s&amp;sa=U&amp;ved=0ahUKEwjCs-OP0KP2AhWrmmoFHZsiBYYQsDwIVQ&amp;usg=AOvVaw2Q-iZRojw2IVWLN6fGkvTP</t>
  </si>
  <si>
    <t>https://www.google.com/url?q=https://www.skiessentials.com/2022-fischer-ranger-92-ti-skis.html&amp;sa=U&amp;ved=0ahUKEwiPzouQ0KP2AhXOlGoFHYA-DPkQ2ykIFw&amp;usg=AOvVaw0voFK26Ib_7OpqfEIhU6nZ</t>
  </si>
  <si>
    <t>Fischer Ranger 94 FR Skis 2021 153 cm</t>
  </si>
  <si>
    <t>https://www.google.com/url?url=https://www.backpacking-united.com/us/fischer-ranger-94-fr&amp;rct=j&amp;q=&amp;esrc=s&amp;sa=U&amp;ved=0ahUKEwjHhZPbz6P2AhWilWoFHZU7AooQsDwIOQ&amp;usg=AOvVaw0ZjQyJx8i2_fYb7p9UGXur</t>
  </si>
  <si>
    <t>https://www.google.com/url?q=https://www.backpacking-united.com/us/fischer-ranger-94-fr&amp;sa=U&amp;ved=0ahUKEwjrjLfbz6P2AhXFlGoFHW7ODBsQ2ykIFw&amp;usg=AOvVaw0EToASWbV5d54nv71pomi6</t>
  </si>
  <si>
    <t>https://www.google.com/url?q=https://www.bluezonesports.com/fischer/fischer-ranger-94-fr-skis-mens-2022-26335&amp;sa=U&amp;ved=0ahUKEwjrjLfbz6P2AhXFlGoFHW7ODBsQ2ykIGQ&amp;usg=AOvVaw0KlJcDKWeAWoxDIylFdXnY</t>
  </si>
  <si>
    <t>Fischer Ranger 94 FR 169cm</t>
  </si>
  <si>
    <t>https://www.google.com/url?url=https://sundanceskishop.com/products/fischer-ranger-94-fr%3Fvariant%3D39406344929378%26currency%3DCAD%26utm_medium%3Dproduct_sync%26utm_source%3Dgoogle%26utm_content%3Dsag_organic%26utm_campaign%3Dsag_organic&amp;rct=j&amp;q=&amp;esrc=s&amp;sa=U&amp;ved=0ahUKEwjJi_eXxKP2AhWqTN8KHa1bCTgQ2SkIUA&amp;usg=AOvVaw3G56wv-_RlrFqqC7lD2u7Z</t>
  </si>
  <si>
    <t>Fischer Ranger 94 FR Ski 2022</t>
  </si>
  <si>
    <t>https://www.google.com/url?url=https://www.skis.com/Fischer-Ranger-94-FR-Skis-2022-2022/916036P,default,pd.html%3Fsrc%3Dcpc&amp;rct=j&amp;q=&amp;esrc=s&amp;sa=U&amp;ved=0ahUKEwjJi_eXxKP2AhWqTN8KHa1bCTgQsDwITA&amp;usg=AOvVaw02G3JRdBXkT92YtxZvu3m-</t>
  </si>
  <si>
    <t>Fischer Ranger 94 FR Women's Skis 2021 177cm</t>
  </si>
  <si>
    <t>https://www.google.com/url?url=https://www.skiessentials.com/2022-fischer-ranger-94-fr-ws-women-s-skis.html%23size%3D22403&amp;rct=j&amp;q=&amp;esrc=s&amp;sa=U&amp;ved=0ahUKEwjFo-r9xKP2AhXLSt8KHWzeB_8QsDwIPQ&amp;usg=AOvVaw0h45b4lnBnidrx1Z6zlR-V</t>
  </si>
  <si>
    <t>https://www.google.com/url?q=https://www.skiessentials.com/2022-fischer-ranger-94-fr-ws-women-s-skis.html%23size%3D22403&amp;sa=U&amp;ved=0ahUKEwi39KL-xKP2AhWSd98KHT-9AYEQ2ykIFw&amp;usg=AOvVaw3qZKXvfmF2W5cKAe1VkLOu</t>
  </si>
  <si>
    <t>https://www.google.com/url?q=https://www.powder7.com/Fischer-Ranger-94-FR-W-Skis-177cm-New-Flat-2022/for-sale%3Futm_source%3Dfeed%26utm_medium%3Dfree&amp;sa=U&amp;ved=0ahUKEwi39KL-xKP2AhWSd98KHT-9AYEQ2ykIGQ&amp;usg=AOvVaw1l2U8P5So7jE5j1lehaGbG</t>
  </si>
  <si>
    <t>Fischer - Ranger 99 Ti WS - 2021</t>
  </si>
  <si>
    <t>https://www.google.com/url?url=https://www.levelninesports.com/fischer-ranger-99-ti-womens-skis-2021/%3Fsku%3DL9847074&amp;rct=j&amp;q=&amp;esrc=s&amp;sa=U&amp;ved=0ahUKEwjwvpucxaP2AhVBhOAKHWtwA1YQsDwITQ&amp;usg=AOvVaw1p1-EcphuX0SzpKahlzZXi</t>
  </si>
  <si>
    <t>Fischer Ranger 99 Ti Dark Green 174 Ski Men</t>
  </si>
  <si>
    <t>https://www.google.com/url?url=https://www.outdoorxl.com/fischer-ranger-99-ti-365352.html%3Fprl%3D92-621x144-3469&amp;rct=j&amp;q=&amp;esrc=s&amp;sa=U&amp;ved=0ahUKEwjwvpucxaP2AhVBhOAKHWtwA1YQ2SkIVQ&amp;usg=AOvVaw0BJtg4mcvdqVL32oMVYgxL</t>
  </si>
  <si>
    <t>Fischer Ranger 99 Ti Skis</t>
  </si>
  <si>
    <t>OMCgear.com</t>
  </si>
  <si>
    <t>https://www.google.com/url?url=https://omcgear.com/fischer-ranger-99-ti-skis/&amp;rct=j&amp;q=&amp;esrc=s&amp;sa=U&amp;ved=0ahUKEwjwvpucxaP2AhVBhOAKHWtwA1YQsDwISQ&amp;usg=AOvVaw3xYS7kFzwVHn_f1cWJr4Rc</t>
  </si>
  <si>
    <t>Fischer Ranger 99 Ti Dark Green 181 Ski Men</t>
  </si>
  <si>
    <t>https://www.google.com/url?url=https://www.outdoorxl.com/fischer-ranger-99-ti-365352.html%3Fprl%3D92-621x144-2520&amp;rct=j&amp;q=&amp;esrc=s&amp;sa=U&amp;ved=0ahUKEwjihvjAz6P2AhW4lmoFHZEkB5sQ2SkIQQ&amp;usg=AOvVaw31ATM4p-hMIeiawHhvKQCs</t>
  </si>
  <si>
    <t>https://www.google.com/url?url=https://omcgear.com/fischer-ranger-99-ti-skis/&amp;rct=j&amp;q=&amp;esrc=s&amp;sa=U&amp;ved=0ahUKEwjihvjAz6P2AhW4lmoFHZEkB5sQsDwIOQ&amp;usg=AOvVaw1Un8-eRw8aEKOc5JyUmDlK</t>
  </si>
  <si>
    <t>https://www.google.com/url?q=https://omcgear.com/fischer-ranger-99-ti-skis/&amp;sa=U&amp;ved=0ahUKEwiQpJzBz6P2AhVIm2oFHboPCm4Q2ykIGA&amp;usg=AOvVaw1OIFpxDf5hCKNy7l6MVXHZ</t>
  </si>
  <si>
    <t>Fischer Ranger 99 Ti Dark Green 188 Ski Men</t>
  </si>
  <si>
    <t>https://www.google.com/url?url=https://www.outdoorxl.com/fischer-ranger-99-ti-365352.html%3Fprl%3D92-621x144-3071&amp;rct=j&amp;q=&amp;esrc=s&amp;sa=U&amp;ved=0ahUKEwjxme-E0aP2AhWClGoFHUgWDv0Q2SkIZg&amp;usg=AOvVaw2qgN1gW6XSGozIzzqRQ9wr</t>
  </si>
  <si>
    <t>https://www.google.com/url?url=https://omcgear.com/fischer-ranger-99-ti-skis/&amp;rct=j&amp;q=&amp;esrc=s&amp;sa=U&amp;ved=0ahUKEwjxme-E0aP2AhWClGoFHUgWDv0QsDwIWA&amp;usg=AOvVaw2laPrWy_9cK09lCJaRGwTn</t>
  </si>
  <si>
    <t>https://www.google.com/url?q=https://omcgear.com/fischer-ranger-99-ti-skis/&amp;sa=U&amp;ved=0ahUKEwjJoJaF0aP2AhXGlmoFHXyUCyYQ2ykIGA&amp;usg=AOvVaw219BRRvKx7f5K3Mih0M4Rk</t>
  </si>
  <si>
    <t>Fischer 2022 RC One 78 GT Men's Skis with RSW 10 GW Powerrail Bindings</t>
  </si>
  <si>
    <t>GritrOutdoors</t>
  </si>
  <si>
    <t>https://www.google.com/url?url=https://gritroutdoors.com/fischer-rc-one-78-gt-twin-powerrail-with-rsw-10-pr-skis%3Fsrsltid%3DAWLEVJyxWTqaM5F6_psPXGsnK7iQXmVM3kL7sYuw34LnbEQhRatUw9wfTeg&amp;rct=j&amp;q=&amp;esrc=s&amp;sa=U&amp;ved=0ahUKEwin_7iI0KP2AhUzk2oFHehpA4kQsDwISg&amp;usg=AOvVaw0lxEFuKaDN3_Q9TqNX2HSl</t>
  </si>
  <si>
    <t>https://www.google.com/url?q=https://gritroutdoors.com/fischer-rc-one-78-gt-twin-powerrail-with-rsw-10-pr-skis%3Fsrsltid%3DAWLEVJxPQ9_IrphfGbMNoes0osj-XXCVjZ-RByI2k5y7u1PPFL000WxnQOA&amp;sa=U&amp;ved=0ahUKEwiEp96I0KP2AhVXkWoFHWCsAXUQ2ykIFw&amp;usg=AOvVaw2Wg4ONhgpxgeVIDncsQ9kq</t>
  </si>
  <si>
    <t>Buyr.com</t>
  </si>
  <si>
    <t>https://www.google.com/url?q=https://www.buyr.com/product/fischer-2022-rc-one-78-gt-men-s-skis-with-rsw-10-gw-powerrail-bindings-159/bp/PPG0X2N&amp;sa=U&amp;ved=0ahUKEwiEp96I0KP2AhVXkWoFHWCsAXUQ2ykIGQ&amp;usg=AOvVaw25ID1GOW0tbLsabEjbDiiM</t>
  </si>
  <si>
    <t>Walmart - WEBY Corporation</t>
  </si>
  <si>
    <t>https://www.google.com/url?url=https://www.walmart.com/ip/FISCHER-RC-One-78-GT-RSW-10-GW-Powerrail-Size-166-P09521V-166/514240558%3Fwmlspartner%3Dwlpa%26selectedSellerId%3D15310&amp;rct=j&amp;q=&amp;esrc=s&amp;sa=U&amp;ved=0ahUKEwjU3di30KP2AhXNkWoFHYFHAA0QsDwIUA&amp;usg=AOvVaw0UXh5mkm08_4DIWVFt6NIb</t>
  </si>
  <si>
    <t>https://www.google.com/aclk?sa=L&amp;ai=DChcSEwi7xoW40KP2AhWvE9QBHX_aCV8YABABGgJvYQ&amp;sig=AOD64_2_l1B8rgm1qqymmOmftoXcZawphA&amp;ctype=5&amp;ved=0ahUKEwjZxv-30KP2AhUgm2oFHXIGBDYQ2ikIFA&amp;adurl=</t>
  </si>
  <si>
    <t>eBay - webyshops</t>
  </si>
  <si>
    <t>https://www.google.com/aclk?sa=L&amp;ai=DChcSEwi7xoW40KP2AhWvE9QBHX_aCV8YABADGgJvYQ&amp;sig=AOD64_1xGIK-MfSI9ghQ04e3vz-jFLcrQw&amp;ctype=5&amp;ved=0ahUKEwjZxv-30KP2AhUgm2oFHXIGBDYQ2ikIFg&amp;adurl=</t>
  </si>
  <si>
    <t>https://www.google.com/url?url=https://www.eriksbikeshop.com/fischer-rc-one-78-gt-skis-with-rsw-10-gripwalk-bindings-2022-pr5a12511/p&amp;rct=j&amp;q=&amp;esrc=s&amp;sa=U&amp;ved=0ahUKEwiElpDjz6P2AhXOlWoFHbNjDJkQsDwISA&amp;usg=AOvVaw24bRNcz3CUPzIyIjOjxwIA</t>
  </si>
  <si>
    <t>https://www.google.com/url?q=https://www.eriksbikeshop.com/fischer-rc-one-78-gt-skis-with-rsw-10-gripwalk-bindings-2022-pr5a12511/p&amp;sa=U&amp;ved=0ahUKEwiQgNDjz6P2AhWXlmoFHebnCnAQ2ykIGA&amp;usg=AOvVaw3SDobk-St0IkWYTJk9mP5p</t>
  </si>
  <si>
    <t>https://www.google.com/url?q=https://www.peterglenn.com/product/fischer-rc-one-78-gt-ski-system-rsw-10-gw-bindings-mens-0%3Futm_source%3DGooglePLA%26utm_medium%3DPPC%26utm_term%3DFischer%2BRc%2BOne%2B78%2BGt%2BSki%2BSystem%2BWith%2BRsw%2B10%2BGw%2BBindings%2BMen%27s%26utm_campaign%3DFISCHER%26utm_content%3D881597&amp;sa=U&amp;ved=0ahUKEwiQgNDjz6P2AhWXlmoFHebnCnAQ2ykIGg&amp;usg=AOvVaw16mfxVatrxlaHOuvJlzpm8</t>
  </si>
  <si>
    <t>Fischer XTR RC One 82 Gt Rentaltrack Skis 2021</t>
  </si>
  <si>
    <t>https://www.google.com/url?url=https://www.levelninesports.com/fischer-xtr-rc-one-82-gt-skis-w-rsw-10-bindings-2020/%3Fsku%3DJSPRSS826&amp;rct=j&amp;q=&amp;esrc=s&amp;sa=U&amp;ved=0ahUKEwj2u6nxz6P2AhUqmGoFHTWnBAIQ2SkIaA&amp;usg=AOvVaw3WxuXKOvhf-dfp_X38d1fA</t>
  </si>
  <si>
    <t>Fischer RC One 82 GT Twin Ski - Women's 2022</t>
  </si>
  <si>
    <t>https://www.google.com/url?q=https://www.nextadventure.net/catalog/product/view/id/255202/s/fischer-rc-one-82-gt-twin-ski-womens-2022/&amp;sa=U&amp;ved=0ahUKEwiK6_Pxz6P2AhXhlWoFHTSOBEEQ2ykIFA&amp;usg=AOvVaw2_zR4EAO9AzJlB1drJMnFo</t>
  </si>
  <si>
    <t>Fischer RC One 82 GT + RSW 11 21/22</t>
  </si>
  <si>
    <t>https://www.google.com/url?url=https://www.nextadventure.net/catalog/product/view/id/255206/s/fischer-rc-one-82-gt-t-rsw-10-bindings-2022/&amp;rct=j&amp;q=&amp;esrc=s&amp;sa=U&amp;ved=0ahUKEwj2u6nxz6P2AhUqmGoFHTWnBAIQsDwIYA&amp;usg=AOvVaw0wig0YRK3tXX34arT3gMU-</t>
  </si>
  <si>
    <t>Fischer XTR RC One 82 GT RT with RSW 10 Binding - 2022</t>
  </si>
  <si>
    <t>https://www.google.com/url?url=https://www.nextadventure.net/catalog/product/view/id/255209/s/fischer-xtr-rc-1-82-gt-rtplusrsw-10-2122-skisyskit/&amp;rct=j&amp;q=&amp;esrc=s&amp;sa=U&amp;ved=0ahUKEwiEqaCu0aP2AhVDl2oFHZpxCSYQsDwIXA&amp;usg=AOvVaw0wvMLx6-JROWWT4kTT7K_I</t>
  </si>
  <si>
    <t>https://www.google.com/url?url=https://www.levelninesports.com/fischer-xtr-rc-one-82-gt-skis-w-rsw-10-bindings-2020/%3Fsku%3DJSPRSS827&amp;rct=j&amp;q=&amp;esrc=s&amp;sa=U&amp;ved=0ahUKEwiEqaCu0aP2AhVDl2oFHZpxCSYQ2SkIYA&amp;usg=AOvVaw2QE-blNlzJE711zowk2y5l</t>
  </si>
  <si>
    <t>Fischer RC One 82 GT T with RSW 11 Bindings - 2022</t>
  </si>
  <si>
    <t>https://www.google.com/url?url=https://www.nextadventure.net/catalog/product/view/id/255206/s/fischer-rc-one-82-gt-t-rsw-10-bindings-2022/&amp;rct=j&amp;q=&amp;esrc=s&amp;sa=U&amp;ved=0ahUKEwiEqaCu0aP2AhVDl2oFHZpxCSYQsDwIWA&amp;usg=AOvVaw3v-eWsZYik6ki82Q7cIyBK</t>
  </si>
  <si>
    <t>Fischer RC4 WC SC Mt+rc4 Z12 PR Alpine Skis 165</t>
  </si>
  <si>
    <t>https://www.google.com/url?url=https://www.snowinn.com/ski-store/fischer-rc4-wc-sc-mt-rc4-z12-pr-alpine-skis/138380725/p%3Futm_source%3Dgoogle_products%26utm_medium%3Dmerchant%26id_producte%3D14229134%26country%3Dus&amp;rct=j&amp;q=&amp;esrc=s&amp;sa=U&amp;ved=0ahUKEwjf9fWi0aP2AhU2k2oFHciTCr8QsDwIRw&amp;usg=AOvVaw06dbYagHsiFpRDnktZCa9C</t>
  </si>
  <si>
    <t>Fischer RC4 WC SC Mt+rsx 12 Alpine Skis 165</t>
  </si>
  <si>
    <t>https://www.google.com/url?url=https://www.snowinn.com/ski-store/fischer-rc4-wc-sc-mt-rsx-12-alpine-skis/138380726/p%3Futm_source%3Dgoogle_products%26utm_medium%3Dmerchant%26id_producte%3D14229139%26country%3Dus&amp;rct=j&amp;q=&amp;esrc=s&amp;sa=U&amp;ved=0ahUKEwjf9fWi0aP2AhU2k2oFHciTCr8QsDwISw&amp;usg=AOvVaw1Koe0SYiYu3_NLF89MhsD1</t>
  </si>
  <si>
    <t>Fischer RC4 WC SC Pro M/o+rc4 Z13 FF Alpine Skis 170</t>
  </si>
  <si>
    <t>https://www.google.com/url?url=https://www.skis.com/Fischer-RC4-WC-SC-Pro-Race-Skis-with-Z13-GW-FF-Bindings-2022-2022/916029P,default,pd.html%3Fsrc%3Dcpc&amp;rct=j&amp;q=&amp;esrc=s&amp;sa=U&amp;ved=0ahUKEwjQ7-LQ0aP2AhVll2oFHSdRC9EQsDwIVg&amp;usg=AOvVaw2xyypYLG1a7C5v_W-FbEN4</t>
  </si>
  <si>
    <t>Fischer Transalp 82 Carbon Touring Skis 148</t>
  </si>
  <si>
    <t>https://www.google.com/url?url=https://www.telemark-pyrenees.com/ski/fischer-transalp-82-carbon-w-ski-2022%3Fcurrency%3DUSD%26tax%3Dex_vat%26country%3DUS%26var%3D73566&amp;rct=j&amp;q=&amp;esrc=s&amp;sa=U&amp;ved=0ahUKEwiq1auW0aP2AhWOlWoFHXezDecQsDwIQA&amp;usg=AOvVaw0lSmKBxKzmp5m5JmCGOTLO</t>
  </si>
  <si>
    <t>Fischer Transalp 82 Carbon Backcountry Ski (2021) 155</t>
  </si>
  <si>
    <t>https://www.google.com/url?url=https://skithewhites.com/products/fischer-transalp-82-carbon-backcountry-ski-2021%3Fvariant%3D37403695415471%26currency%3DUSD%26utm_medium%3Dproduct_sync%26utm_source%3Dgoogle%26utm_content%3Dsag_organic%26utm_campaign%3Dsag_organic&amp;rct=j&amp;q=&amp;esrc=s&amp;sa=U&amp;ved=0ahUKEwiq1auW0aP2AhWOlWoFHXezDecQ2SkIRA&amp;usg=AOvVaw0iPPSC2LH5CGLt7aJfU8EF</t>
  </si>
  <si>
    <t>Fischer Transalp 82 Skis 2020</t>
  </si>
  <si>
    <t>https://www.google.com/url?url=https://www.levelninesports.com/fischer-transalp-82-skis-2020/&amp;rct=j&amp;q=&amp;esrc=s&amp;sa=U&amp;ved=0ahUKEwipkd3e0KP2AhWPk2oFHQ8yBsYQsDwIYQ&amp;usg=AOvVaw2gr_R27KwrrFuZTG-6jR4q</t>
  </si>
  <si>
    <t>Fischer My Transalp 82 Carbon 162</t>
  </si>
  <si>
    <t>https://www.google.com/url?url=https://www.levelninesports.com/fischer-my-transalp-82-carbon-womens-skis-2020/&amp;rct=j&amp;q=&amp;esrc=s&amp;sa=U&amp;ved=0ahUKEwipkd3e0KP2AhWPk2oFHQ8yBsYQsDwIZA&amp;usg=AOvVaw2_mGj6q9WADDzLLrsf1vl3</t>
  </si>
  <si>
    <t>https://www.google.com/url?q=https://www.levelninesports.com/fischer-my-transalp-82-carbon-womens-skis-2020/&amp;sa=U&amp;ved=0ahUKEwjOjojf0KP2AhUnlmoFHanwBdkQ2ykIFg&amp;usg=AOvVaw2ieyFZA0ai9BtvVeJAE0CR</t>
  </si>
  <si>
    <t>Used Head Absolut Joy Womens Skis C by GalacticSnowSports</t>
  </si>
  <si>
    <t>GalacticSnowSports</t>
  </si>
  <si>
    <t>$239.99 used</t>
  </si>
  <si>
    <t>https://www.google.com/url?url=https://galacticsnowsports.com/products/used-head-absolut-joy-67-womens-skis-c-white%3Fcurrency%3DUSD%26variant%3D40040748613680%26utm_medium%3Dcpc%26utm_source%3Dgoogle%26utm_campaign%3DGoogle%2520Shopping&amp;rct=j&amp;q=&amp;esrc=s&amp;sa=U&amp;ved=0ahUKEwiD0NWQ0KP2AhUulWoFHSj3AaYQ2SkIgAE&amp;usg=AOvVaw359bSJ7x5t1dOS0MEaYriv</t>
  </si>
  <si>
    <t>Head Absolut Joy SLR Joy Pro + JOY 9 GW 153cm</t>
  </si>
  <si>
    <t>https://www.google.com/url?url=https://sundanceskishop.com/products/head-absolut-joy-slr-joy-pro-joy-9-gw%3Fvariant%3D39372869337186%26currency%3DCAD%26utm_medium%3Dproduct_sync%26utm_source%3Dgoogle%26utm_content%3Dsag_organic%26utm_campaign%3Dsag_organic&amp;rct=j&amp;q=&amp;esrc=s&amp;sa=U&amp;ved=0ahUKEwiD0NWQ0KP2AhUulWoFHSj3AaYQ2SkIeg&amp;usg=AOvVaw3T6CuHYjs2nTx5UCLRuRvH</t>
  </si>
  <si>
    <t>Head Women's Absolut Joy Skis with Bindings White 153 cm</t>
  </si>
  <si>
    <t>Sports Basement</t>
  </si>
  <si>
    <t>https://www.google.com/url?url=https://shop.sportsbasement.com/products/absolut-joy-w-slr-joy-pro&amp;rct=j&amp;q=&amp;esrc=s&amp;sa=U&amp;ved=0ahUKEwiD0NWQ0KP2AhUulWoFHSj3AaYQsDwIdg&amp;usg=AOvVaw2tGX9lf-ujyWmMCWzrS1qG</t>
  </si>
  <si>
    <t>Head Kore 105 Skis</t>
  </si>
  <si>
    <t>https://www.google.com/url?q=https://www.snowcountry.eu/head-kore-105-9064.html%3Fartikel_maat%3D65323%26country%3DUS&amp;sa=U&amp;ved=0ahUKEwiit7OAxKP2AhVim-AKHUwxA4wQ2ykIIA&amp;usg=AOvVaw3TttEv6GAr-6I9MWgGW81g</t>
  </si>
  <si>
    <t>Used 2020 Head Kore 105 Demo Ski with Bindings Size 162 (Option 210396)</t>
  </si>
  <si>
    <t>https://www.google.com/url?url=https://sidelineswap.com/gear/skiing/skis/4117188-head-used-2020-kore-105-demo-ski-with-bindings-size-162-option-210396&amp;rct=j&amp;q=&amp;esrc=s&amp;sa=U&amp;ved=0ahUKEwjGovb_w6P2AhUnheAKHbXPDzoQ2SkIgAE&amp;usg=AOvVaw1mfrX-D-7v-E8l8F2rRJYU</t>
  </si>
  <si>
    <t>https://www.google.com/url?url=https://www.evo.com/skis/head-kore-105%3Fimage%3D208271/832640/clone.jpg&amp;rct=j&amp;q=&amp;esrc=s&amp;sa=U&amp;ved=0ahUKEwjGovb_w6P2AhUnheAKHbXPDzoQsDwIZA&amp;usg=AOvVaw34ncdySSvt8z61_QTuGsPo</t>
  </si>
  <si>
    <t>https://www.google.com/aclk?sa=L&amp;ai=DChcSEwimpuiIx6P2AhVW5MgKHWvMDAUYABADGgJxdQ&amp;sig=AOD64_2oOeLZCAgiCwjUZXSJM05fvqUu9Q&amp;ctype=5&amp;ved=0ahUKEwipmeSIx6P2AhUxmeAKHdffDIUQ2ikIFw&amp;adurl=</t>
  </si>
  <si>
    <t>https://www.google.com/aclk?sa=L&amp;ai=DChcSEwimpuiIx6P2AhVW5MgKHWvMDAUYABAFGgJxdQ&amp;sig=AOD64_3YP7KCPvfU0oXEJaTgoF0rhM05XQ&amp;ctype=5&amp;ved=0ahUKEwipmeSIx6P2AhUxmeAKHdffDIUQ2ikIGQ&amp;adurl=</t>
  </si>
  <si>
    <t>https://www.google.com/url?url=https://www.evo.com/skis/head-kore-105%3Fimage%3D208271/832640/clone.jpg&amp;rct=j&amp;q=&amp;esrc=s&amp;sa=U&amp;ved=0ahUKEwj8oK6Ix6P2AhWoUt8KHcDsAbwQsDwIcg&amp;usg=AOvVaw1PTuyoPVNXeF2mOXXyeULW</t>
  </si>
  <si>
    <t>https://www.google.com/url?q=https://www.telemark-pyrenees.com/ski/head-kore-105-ski-2022%3Fcurrency%3DUSD%26tax%3Dex_vat%26country%3DUS%26var%3D73379&amp;sa=U&amp;ved=0ahUKEwiVuqC-0aP2AhWvlWoFHXlfBiQQ2ykIHA&amp;usg=AOvVaw1pu4lUw8rYBbqjjCPBdt7B</t>
  </si>
  <si>
    <t>https://www.google.com/url?q=https://www.outdoorxl.com/head-kore-105-357083.html%3Fprl%3D92-5352x144-1001&amp;sa=U&amp;ved=0ahUKEwiVuqC-0aP2AhWvlWoFHXlfBiQQ2ykIHg&amp;usg=AOvVaw0VjLn73mUSY6rov13D7OA4</t>
  </si>
  <si>
    <t>https://www.google.com/url?url=https://www.evo.com/skis/head-kore-105%3Fimage%3D208271/832640/clone.jpg&amp;rct=j&amp;q=&amp;esrc=s&amp;sa=U&amp;ved=0ahUKEwjB5-m90aP2AhW8mmoFHT82DVEQsDwIZg&amp;usg=AOvVaw0lcmK1OR6_B0ddoVRMew4_</t>
  </si>
  <si>
    <t>Head Kore 105 Skis Â· 2022</t>
  </si>
  <si>
    <t>https://www.google.com/url?q=https://www.snowcountry.eu/head-kore-105-9064.html%3Fartikel_maat%3D65381%26country%3DUS&amp;sa=U&amp;ved=0ahUKEwjtio7jw6P2AhVJSN8KHXu_ArQQ2ykIHA&amp;usg=AOvVaw0vsSglzZNuumj4dJBP_x11</t>
  </si>
  <si>
    <t>https://www.google.com/url?q=https://www.outdoorxl.com/head-kore-105-357083.html%3Fprl%3D92-5352x144-5250&amp;sa=U&amp;ved=0ahUKEwjtio7jw6P2AhVJSN8KHXu_ArQQ2ykIGg&amp;usg=AOvVaw2sNx165qpobCLXqZUE8F0G</t>
  </si>
  <si>
    <t>https://www.google.com/url?url=https://www.evo.com/skis/head-kore-105%3Fimage%3D208271/832640/clone.jpg&amp;rct=j&amp;q=&amp;esrc=s&amp;sa=U&amp;ved=0ahUKEwiOt9Piw6P2AhUwiOAKHY2MCSkQsDwISw&amp;usg=AOvVaw3MqBo9Q92Yq6Z03dJwUyZn</t>
  </si>
  <si>
    <t>Head Kore 111 Skis - 2022</t>
  </si>
  <si>
    <t>https://www.google.com/url?q=https://www.outdoorxl.com/head-kore-111.html%3Fprl%3D92-9283x144-1002&amp;sa=U&amp;ved=0ahUKEwiu-qmA0KP2AhWfm2oFHfhFD4cQ2ykIHw&amp;usg=AOvVaw0I-2pkkUEl5gOnkO5buwSE</t>
  </si>
  <si>
    <t>https://www.google.com/url?q=https://www.snowcountry.eu/head-kore-111.html%3Fartikel_maat%3D65346%26country%3DUS&amp;sa=U&amp;ved=0ahUKEwiu-qmA0KP2AhWfm2oFHfhFD4cQ2ykIIQ&amp;usg=AOvVaw092h448vSZmTMYTXB-cUEW</t>
  </si>
  <si>
    <t>https://www.google.com/url?q=https://www.telemark-pyrenees.com/ski/head-kore-111-ski-2022%3Fcurrency%3DUSD%26tax%3Dex_vat%26country%3DUS%26var%3D73478&amp;sa=U&amp;ved=0ahUKEwiu-qmA0KP2AhWfm2oFHfhFD4cQ2ykIHQ&amp;usg=AOvVaw301JDa86nYbCdGvp2h57cm</t>
  </si>
  <si>
    <t>Head Kore 111 Skis</t>
  </si>
  <si>
    <t>https://www.google.com/url?q=https://www.outdoorxl.com/head-kore-111.html%3Fprl%3D92-9283x144-1001&amp;sa=U&amp;ved=0ahUKEwiGzNik0aP2AhUXnGoFHZ4FBIMQ2ykIIA&amp;usg=AOvVaw1iSq2XitTj__aAo2F5lpCw</t>
  </si>
  <si>
    <t>Head Kore 111 21/22</t>
  </si>
  <si>
    <t>https://www.google.com/url?q=https://www.outdoorxl.com/head-kore-111.html%3Fprl%3D92-9283x144-1001&amp;sa=U&amp;ved=0ahUKEwiZ4q-l0aP2AhU3l2oFHaikDFAQ2ykIIA&amp;usg=AOvVaw2CDufeCmylleeDV87D4C93</t>
  </si>
  <si>
    <t>https://www.google.com/url?q=https://www.telemark-pyrenees.com/ski/head-kore-111-ski-2022%3Fcurrency%3DUSD%26tax%3Dex_vat%26country%3DUS%26var%3D73479&amp;sa=U&amp;ved=0ahUKEwiGzNik0aP2AhUXnGoFHZ4FBIMQ2ykIHg&amp;usg=AOvVaw1SFg6okuUA3XsshfI8kexB</t>
  </si>
  <si>
    <t>https://www.google.com/url?q=https://www.outdoorxl.com/head-kore-111.html%3Fprl%3D92-9283x144-5250&amp;sa=U&amp;ved=0ahUKEwjChcHV0aP2AhWUlGoFHZPlBx0Q2ykIHA&amp;usg=AOvVaw2h65glzvNGoBuJyF0ZOQgt</t>
  </si>
  <si>
    <t>https://www.google.com/url?url=https://www.evo.com/skis/head-kore-111%3Fimage%3D208269/832637/clone.jpg&amp;rct=j&amp;q=&amp;esrc=s&amp;sa=U&amp;ved=0ahUKEwiFqffU0aP2AhU_l2oFHYvRBD0QsDwIXA&amp;usg=AOvVaw00gy1O6itOlMfAZRnrGQW8</t>
  </si>
  <si>
    <t>https://www.google.com/url?q=https://www.evo.com/skis/head-kore-111%3Fimage%3D208269/832637/clone.jpg&amp;sa=U&amp;ved=0ahUKEwjChcHV0aP2AhWUlGoFHZPlBx0Q2ykIGA&amp;usg=AOvVaw0e5ubXGmPYloZde_bo9hJt</t>
  </si>
  <si>
    <t>Head Kore 117 Skis Â· 2022 Â· 177 cm</t>
  </si>
  <si>
    <t>https://www.google.com/url?q=https://www.outdoorxl.com/head-kore-117-357018.html%3Fprl%3D92-1384x144-1002&amp;sa=U&amp;ved=0ahUKEwjOoZHK0KP2AhURlGoFHficAxwQ2ykIHw&amp;usg=AOvVaw0vWiQoEatQ5-zXLaikbqE1</t>
  </si>
  <si>
    <t>https://www.google.com/url?url=https://www.evo.com/skis/head-kore-117%3Fimage%3D208267/832638/head-kore-117-skis-2022-.jpg&amp;rct=j&amp;q=&amp;esrc=s&amp;sa=U&amp;ved=0ahUKEwjQ1dzJ0KP2AhVllWoFHafGAIwQsDwIdg&amp;usg=AOvVaw0-RzxJM9zhfA4UW0M6PR0g</t>
  </si>
  <si>
    <t>https://www.google.com/url?q=https://www.evo.com/skis/head-kore-117%3Fimage%3D208267/832638/head-kore-117-skis-2022-.jpg&amp;sa=U&amp;ved=0ahUKEwjOoZHK0KP2AhURlGoFHficAxwQ2ykIGQ&amp;usg=AOvVaw10_5cjIZSDkXKgfwyClEGd</t>
  </si>
  <si>
    <t>Head Kore 117 Skis Â· 2022 Â· 184 cm</t>
  </si>
  <si>
    <t>https://www.google.com/url?q=https://www.snowcountry.eu/head-kore-117-3698.html%3Fartikel_maat%3D65366%26country%3DUS&amp;sa=U&amp;ved=0ahUKEwjGyNjN0aP2AhXrlWoFHW8dDBIQ2ykIHw&amp;usg=AOvVaw0IcdYHHhkVsQg9DdFSxz0l</t>
  </si>
  <si>
    <t>https://www.google.com/url?q=https://www.outdoorxl.com/head-kore-117-357018.html%3Fprl%3D92-1384x144-1001&amp;sa=U&amp;ved=0ahUKEwjGyNjN0aP2AhXrlWoFHW8dDBIQ2ykIIQ&amp;usg=AOvVaw27Mrnzk_ksORBNToo5eE-2</t>
  </si>
  <si>
    <t>https://www.google.com/url?url=https://www.evo.com/skis/head-kore-117%3Fimage%3D208267/832638/clone.jpg&amp;rct=j&amp;q=&amp;esrc=s&amp;sa=U&amp;ved=0ahUKEwiO1q3N0aP2AhW6lWoFHchwCYoQsDwIWw&amp;usg=AOvVaw2FznSsoW4pgBU8vN4fNh7S</t>
  </si>
  <si>
    <t>Head Kore 80 X LYT-PR + PRW 11 GW 156cm</t>
  </si>
  <si>
    <t>https://www.google.com/url?url=https://sundanceskishop.com/products/head-kore-80-x-lyt-pr-prw-11-gw%3Fvariant%3D39372868583522%26currency%3DCAD%26utm_medium%3Dproduct_sync%26utm_source%3Dgoogle%26utm_content%3Dsag_organic%26utm_campaign%3Dsag_organic&amp;rct=j&amp;q=&amp;esrc=s&amp;sa=U&amp;ved=0ahUKEwjJ6Ke70KP2AhWRmWoFHaqCCEYQ2SkIZA&amp;usg=AOvVaw2vwnKwQN3ntUmmCSIBfLTl</t>
  </si>
  <si>
    <t>Head Kore 80 x LYT w/ PR 11 GW 2021/2022</t>
  </si>
  <si>
    <t>https://www.google.com/url?url=https://suburbanskiandbike.com/head-kore-80x-lyt-pr-2022-156cm-315161156/&amp;rct=j&amp;q=&amp;esrc=s&amp;sa=U&amp;ved=0ahUKEwjJ6Ke70KP2AhWRmWoFHaqCCEYQsDwIYA&amp;usg=AOvVaw0VrXk4a6cTdpQ24ksh55LY</t>
  </si>
  <si>
    <t>https://www.google.com/url?q=https://suburbanskiandbike.com/head-kore-80x-lyt-pr-2022-156cm-315161156/&amp;sa=U&amp;ved=0ahUKEwjp1OO70KP2AhWUkWoFHddXCoIQ2ykIFg&amp;usg=AOvVaw3v-3ABIliB_CfooMEgVDgH</t>
  </si>
  <si>
    <t>Head Men's Kore 80 x LYT-PR Alpine Skis with PRW 11 GW Binding</t>
  </si>
  <si>
    <t>https://www.google.com/url?url=https://www.buyr.com/product/head-kore-80-x-lyt-pr-men-s-alpine-skis-anthracite-green-tyrolia-prw-11-gw-binding-163/bp/PJDE8Q7&amp;rct=j&amp;q=&amp;esrc=s&amp;sa=U&amp;ved=0ahUKEwiQu-7kz6P2AhUFlGoFHRN4BAIQsDwIdg&amp;usg=AOvVaw2ntBimgwPxrR46h9_X-X3c</t>
  </si>
  <si>
    <t>https://www.google.com/url?q=https://www.buyr.com/product/head-kore-80-x-lyt-pr-men-s-alpine-skis-anthracite-green-tyrolia-prw-11-gw-binding-163/bp/PJDE8Q7&amp;sa=U&amp;ved=0ahUKEwjTxKvlz6P2AhWMlGoFHUfECeYQ2ykIFw&amp;usg=AOvVaw0hKVrTA20O7pOTBZOykn-L</t>
  </si>
  <si>
    <t>Head Kore 80 X LYT-PR + PRW 11 GW 163cm</t>
  </si>
  <si>
    <t>https://www.google.com/url?url=https://sundanceskishop.com/products/head-kore-80-x-lyt-pr-prw-11-gw%3Fvariant%3D39372868616290%26currency%3DCAD%26utm_medium%3Dproduct_sync%26utm_source%3Dgoogle%26utm_content%3Dsag_organic%26utm_campaign%3Dsag_organic&amp;rct=j&amp;q=&amp;esrc=s&amp;sa=U&amp;ved=0ahUKEwiQu-7kz6P2AhUFlGoFHRN4BAIQ2SkIeg&amp;usg=AOvVaw37ucavHEuNnbOzhFquKjTS</t>
  </si>
  <si>
    <t>Head Kore 80 X LYT-PR + PRW 11 GW 170cm</t>
  </si>
  <si>
    <t>https://www.google.com/url?url=https://sundanceskishop.com/products/head-kore-80-x-lyt-pr-prw-11-gw%3Fvariant%3D39372868649058%26currency%3DCAD%26utm_medium%3Dproduct_sync%26utm_source%3Dgoogle%26utm_content%3Dsag_organic%26utm_campaign%3Dsag_organic&amp;rct=j&amp;q=&amp;esrc=s&amp;sa=U&amp;ved=0ahUKEwjEjpXkxqP2AhVjk-AKHabJCgUQ2SkIcw&amp;usg=AOvVaw1rxGGWGk5zd8SXEaOv9ud_</t>
  </si>
  <si>
    <t>https://www.google.com/url?url=https://suburbanskiandbike.com/head-kore-80x-lyt-pr-2022-170cm-315161170/&amp;rct=j&amp;q=&amp;esrc=s&amp;sa=U&amp;ved=0ahUKEwjEjpXkxqP2AhVjk-AKHabJCgUQsDwIbw&amp;usg=AOvVaw2BG-ksv97DBB7SOi6BCg7g</t>
  </si>
  <si>
    <t>https://www.google.com/url?q=https://www.buyr.com/product/head-kore-80-x-lyt-pr-men-s-alpine-skis-anthracite-green-tyrolia-prw-11-gw-binding-170/bp/P9VTO45&amp;sa=U&amp;ved=0ahUKEwiBjI_lxqP2AhVRnOAKHURCBM8Q2ykIFw&amp;usg=AOvVaw0W3mDHD5Ii9j0z1302fRoB</t>
  </si>
  <si>
    <t>Head Kore 80 X LYT-PR + PRW 11 GW 177cm</t>
  </si>
  <si>
    <t>https://www.google.com/url?url=https://sundanceskishop.com/products/head-kore-80-x-lyt-pr-prw-11-gw%3Fvariant%3D39372868681826%26currency%3DCAD%26utm_medium%3Dproduct_sync%26utm_source%3Dgoogle%26utm_content%3Dsag_organic%26utm_campaign%3Dsag_organic&amp;rct=j&amp;q=&amp;esrc=s&amp;sa=U&amp;ved=0ahUKEwjSqNnsz6P2AhXkmGoFHS3wC_YQ2SkIeg&amp;usg=AOvVaw2ZYsAUbKJV-uBch_RiEZUq</t>
  </si>
  <si>
    <t>https://www.google.com/url?q=https://www.nextadventure.net/catalog/product/view/id/240647/s/head-kore-80-x-lyt-skis-with-prw-11-gw-bindings-2022/&amp;sa=U&amp;ved=0ahUKEwjHqpXtz6P2AhVZlWoFHTwnBuIQ2ykIGQ&amp;usg=AOvVaw2cpMpnzcvWi45OxnCqL3zN</t>
  </si>
  <si>
    <t>https://www.google.com/url?q=https://www.buyr.com/product/head-kore-80-x-lyt-pr-men-s-alpine-skis-anthracite-green-tyrolia-prw-11-gw-binding-177/bp/PDWM934&amp;sa=U&amp;ved=0ahUKEwjHqpXtz6P2AhVZlWoFHTwnBuIQ2ykIGw&amp;usg=AOvVaw3H0pxZWg9cEXl9zMMAnUju</t>
  </si>
  <si>
    <t>Head Kore 85 W Skis - Women's 2022</t>
  </si>
  <si>
    <t>https://www.google.com/url?url=https://www.evo.com/skis/head-kore-85-w-womens%3Fimage%3D208279/832653/clone.jpg&amp;rct=j&amp;q=&amp;esrc=s&amp;sa=U&amp;ved=0ahUKEwil27__xKP2AhWRhOAKHWANBoIQsDwIhwE&amp;usg=AOvVaw2FY6DGm9VXzpxjzmMJ4SRb</t>
  </si>
  <si>
    <t>https://www.google.com/url?q=https://www.evo.com/skis/head-kore-85-w-womens%3Fimage%3D208279/832653/clone.jpg&amp;sa=U&amp;ved=0ahUKEwiP0fr_xKP2AhUoiOAKHXa1CY8Q2ykIGA&amp;usg=AOvVaw0EhSCeqydNqUd5KUCj4ir5</t>
  </si>
  <si>
    <t>https://www.google.com/url?q=https://www.skiessentials.com/2022-head-kore-85-women-s-skis.html&amp;sa=U&amp;ved=0ahUKEwiP0fr_xKP2AhUoiOAKHXa1CY8Q2ykIHA&amp;usg=AOvVaw27tmfmcr6ZC6p9noAWVInQ</t>
  </si>
  <si>
    <t>Head Kore 90 x Skis Mens 2022 Anthracite/Beige 156</t>
  </si>
  <si>
    <t>https://www.google.com/url?url=https://www.evo.com/skis/head-kore-90-x%3Fimage%3D218718/886395/head-kore-90-x-skis-2022-.jpg&amp;rct=j&amp;q=&amp;esrc=s&amp;sa=U&amp;ved=0ahUKEwjklvOG0KP2AhValWoFHUSkDxwQsDwIVw&amp;usg=AOvVaw3Cnc0kDgoxy2bqhPXt-lG_</t>
  </si>
  <si>
    <t>Head Kore 90 x Anthracite-Beige 163 Ski Men</t>
  </si>
  <si>
    <t>https://www.google.com/url?url=https://www.evo.com/skis/head-kore-90-x%3Fimage%3D218718/886395/clone.jpg&amp;rct=j&amp;q=&amp;esrc=s&amp;sa=U&amp;ved=0ahUKEwi3zLHdxKP2AhWmV98KHRWhBB0QsDwIdg&amp;usg=AOvVaw0ly_tXWg_ZDCalY27s8ZZY</t>
  </si>
  <si>
    <t>https://www.google.com/url?q=https://www.evo.com/skis/head-kore-90-x%3Fimage%3D218718/886395/clone.jpg&amp;sa=U&amp;ved=0ahUKEwjbxYvexKP2AhXCT98KHXIbDkoQ2ykIGA&amp;usg=AOvVaw2X9ptCXDrbl3xPxxDgsL25</t>
  </si>
  <si>
    <t>https://www.google.com/url?q=https://www.bobssportschalet.com/head/head-kore-90-x-skis-mens-2022-157892&amp;sa=U&amp;ved=0ahUKEwjbxYvexKP2AhXCT98KHXIbDkoQ2ykIGg&amp;usg=AOvVaw0VDv45wTj858vbceeVfBfw</t>
  </si>
  <si>
    <t>Head Kore 90 x Skis 2022 - 170</t>
  </si>
  <si>
    <t>https://www.google.com/url?url=https://www.evo.com/skis/head-kore-90-x%3Fimage%3D218718/886395/clone.jpg&amp;rct=j&amp;q=&amp;esrc=s&amp;sa=U&amp;ved=0ahUKEwiv76XHz6P2AhWMlmoFHSBTBTYQsDwIjAE&amp;usg=AOvVaw0cUJAB0_93A44YlF3dLWXW</t>
  </si>
  <si>
    <t>https://www.google.com/url?q=https://www.evo.com/skis/head-kore-90-x%3Fimage%3D218718/886395/clone.jpg&amp;sa=U&amp;ved=0ahUKEwjo3NLHz6P2AhVTl2oFHYxDBfYQ2ykIGA&amp;usg=AOvVaw17_yJpB9yOEQNTXLW1A034</t>
  </si>
  <si>
    <t>BobWards.com</t>
  </si>
  <si>
    <t>https://www.google.com/url?q=https://www.bobwards.com/head-ski-mens-kore-90-x-skis-205987%3Fsize%3D170&amp;sa=U&amp;ved=0ahUKEwjo3NLHz6P2AhVTl2oFHYxDBfYQ2ykIGg&amp;usg=AOvVaw0w0ESdyf-YzSFNWcE-wRez</t>
  </si>
  <si>
    <t>Head Kore 90 x Skis 2022 - 177</t>
  </si>
  <si>
    <t>https://www.google.com/url?url=https://www.outdoorxl.com/head-kore-90-x.html%3Fprl%3D92-20354x144-1002&amp;rct=j&amp;q=&amp;esrc=s&amp;sa=U&amp;ved=0ahUKEwiJnc6gxaP2AhXxg-AKHX-DCawQsDwIcg&amp;usg=AOvVaw2gYYOBotw2t1I6LtZuEQ1Q</t>
  </si>
  <si>
    <t>https://www.google.com/url?q=https://www.outdoorxl.com/head-kore-90-x.html%3Fprl%3D92-20354x144-1002&amp;sa=U&amp;ved=0ahUKEwiui6ehxaP2AhWkZd8KHQUOCEcQ2ykIGg&amp;usg=AOvVaw10u9fG1TprE9E0HmRpkASX</t>
  </si>
  <si>
    <t>https://www.google.com/url?q=https://www.evo.com/skis/head-kore-90-x%3Fimage%3D218718/886395/clone.jpg&amp;sa=U&amp;ved=0ahUKEwiui6ehxaP2AhWkZd8KHQUOCEcQ2ykIGA&amp;usg=AOvVaw1H1txlNuK4KVBQMFxDSxdh</t>
  </si>
  <si>
    <t>Head Kore 91 W 2022 (Size: 163) | By Alpine Shop Vermont</t>
  </si>
  <si>
    <t>https://www.google.com/url?url=https://alpineshopvt.com/head-kore-91-w-2022/%3Fsku%3D42099&amp;rct=j&amp;q=&amp;esrc=s&amp;sa=U&amp;ved=0ahUKEwjlpsGMxKP2AhWqmOAKHTKlAzQQ2SkIkgE&amp;usg=AOvVaw19CBLuHJSu4trZ2WoBCye4</t>
  </si>
  <si>
    <t>Head Kore 91 W Incl Attack 12 GW Binding Anthracite-Mint 163 Ski Lady's Ladies / Women</t>
  </si>
  <si>
    <t>https://www.google.com/url?url=https://www.outdoorxl.com/head-kore-91-w-incl-attack-12-gw-binding.html%3Fprl%3D92-7426x144-2487&amp;rct=j&amp;q=&amp;esrc=s&amp;sa=U&amp;ved=0ahUKEwjlpsGMxKP2AhWqmOAKHTKlAzQQsDwIgwE&amp;usg=AOvVaw2r_lXBx2TvKKD7yphJUE5V</t>
  </si>
  <si>
    <t>Head Kore 91 W Anth/Mi / 163cm</t>
  </si>
  <si>
    <t>https://www.google.com/url?url=https://sundanceskishop.com/products/head-kore-91-w%3Fvariant%3D39372869206114%26currency%3DCAD%26utm_medium%3Dproduct_sync%26utm_source%3Dgoogle%26utm_content%3Dsag_organic%26utm_campaign%3Dsag_organic&amp;rct=j&amp;q=&amp;esrc=s&amp;sa=U&amp;ved=0ahUKEwjlpsGMxKP2AhWqmOAKHTKlAzQQ2SkImwE&amp;usg=AOvVaw3AdLslhDtw4XSZK8aI5wqC</t>
  </si>
  <si>
    <t>Head Kore 91 W Skis - Women's 2022</t>
  </si>
  <si>
    <t>https://www.google.com/aclk?sa=L&amp;ai=DChcSEwiV4p36w6P2AhUIhMgKHUecBroYABADGgJxdQ&amp;sig=AOD64_1ft2U6HSuBdYMqmcBsYKXzjGuvMQ&amp;ctype=5&amp;ved=0ahUKEwj20Zn6w6P2AhVQmuAKHehuDPAQ2ikIFg&amp;adurl=</t>
  </si>
  <si>
    <t>Head Kore 91 W Testski's Incl Attack 11 GW binding Anthracite-Mint 170 Ski Lady's Ladies / Women</t>
  </si>
  <si>
    <t>https://www.google.com/url?url=https://www.outdoorxl.com/head-kore-91-w-testski-s-incl-attack-11-gw-binding.html%3Fprl%3D92-7426x144-80&amp;rct=j&amp;q=&amp;esrc=s&amp;sa=U&amp;ved=0ahUKEwi5ldX5w6P2AhXnmuAKHcMQCs8Q2SkIeQ&amp;usg=AOvVaw2DRBuBd4BID8CPIZuzC6EZ</t>
  </si>
  <si>
    <t>https://www.google.com/url?url=https://www.skiessentials.com/2022-head-kore-91-women-s-skis.html&amp;rct=j&amp;q=&amp;esrc=s&amp;sa=U&amp;ved=0ahUKEwi5ldX5w6P2AhXnmuAKHcMQCs8QsDwIdQ&amp;usg=AOvVaw0M4NR7Nx9f7eAn0armqfi5</t>
  </si>
  <si>
    <t>Head Kore 93</t>
  </si>
  <si>
    <t>https://www.google.com/url?url=https://www.evo.com/skis/head-kore-93%3Fimage%3D208274/832642/head-kore-93-skis-2022-.jpg&amp;rct=j&amp;q=&amp;esrc=s&amp;sa=U&amp;ved=0ahUKEwjv1vPOxqP2AhWvVN8KHRByB3QQsDwIWg&amp;usg=AOvVaw2AnvPjYJBokOBuJwXUEMfJ</t>
  </si>
  <si>
    <t>https://www.google.com/url?q=https://www.evo.com/skis/head-kore-93%3Fimage%3D208274/832642/head-kore-93-skis-2022-.jpg&amp;sa=U&amp;ved=0ahUKEwjjoKXPxqP2AhXFVt8KHSPPAnQQ2ykIGA&amp;usg=AOvVaw1YOtuwu3BatHUwETox1ZUE</t>
  </si>
  <si>
    <t>Head Kore 93 Incl Attack 14 GW binding Anthracite-Yellow 156 Ski Men</t>
  </si>
  <si>
    <t>https://www.google.com/url?url=https://www.outdoorxl.com/head-kore-93-incl-attack-14-gw-binding.html%3Fprl%3D92-2871x144-2652&amp;rct=j&amp;q=&amp;esrc=s&amp;sa=U&amp;ved=0ahUKEwjv1vPOxqP2AhWvVN8KHRByB3QQ2SkIXg&amp;usg=AOvVaw1PU93_wdUsmciicpGcgwt_</t>
  </si>
  <si>
    <t>https://www.google.com/url?url=https://www.skiessentials.com/2022-head-kore-93-skis.html&amp;rct=j&amp;q=&amp;esrc=s&amp;sa=U&amp;ved=0ahUKEwiXy97XxKP2AhUpmeAKHcccAyAQsDwIYg&amp;usg=AOvVaw26AiqxND-HUEcEpwAc9wJ4</t>
  </si>
  <si>
    <t>https://www.google.com/aclk?sa=L&amp;ai=DChcSEwie-aXYxKP2AhUZicgKHZ1YA84YABABGgJxdQ&amp;sig=AOD64_1x9L3Tlr00QQSLSbrSlo0HNhhYGg&amp;ctype=5&amp;ved=0ahUKEwi23aHYxKP2AhVxRN8KHaMNAu0Q2ikIFA&amp;adurl=</t>
  </si>
  <si>
    <t>https://www.google.com/aclk?sa=L&amp;ai=DChcSEwie-aXYxKP2AhUZicgKHZ1YA84YABAHGgJxdQ&amp;sig=AOD64_3wE6azsjyHg0kIZX2TQN-EVmzFpA&amp;ctype=5&amp;ved=0ahUKEwi23aHYxKP2AhVxRN8KHaMNAu0Q2ikIGg&amp;adurl=</t>
  </si>
  <si>
    <t>https://www.google.com/url?url=https://www.evo.com/skis/head-kore-93%3Fimage%3D208274/832642/clone.jpg&amp;rct=j&amp;q=&amp;esrc=s&amp;sa=U&amp;ved=0ahUKEwj18JDyw6P2AhWnSt8KHV9RBuYQsDwIew&amp;usg=AOvVaw0bl8s6ffd7aJ8sxd6z7vMD</t>
  </si>
  <si>
    <t>https://www.google.com/url?q=https://www.evo.com/skis/head-kore-93%3Fimage%3D208274/832642/clone.jpg&amp;sa=U&amp;ved=0ahUKEwjwwsbyw6P2AhWldd8KHWEAA0QQ2ykIFw&amp;usg=AOvVaw0p78giuzcatC2AsEWQSiZu</t>
  </si>
  <si>
    <t>https://www.google.com/url?q=https://www.skiessentials.com/2022-head-kore-93-skis.html&amp;sa=U&amp;ved=0ahUKEwjwwsbyw6P2AhWldd8KHWEAA0QQ2ykIGQ&amp;usg=AOvVaw2zEDfd00Bu626uW1yGD7Wb</t>
  </si>
  <si>
    <t>Head Kore 93 Skis</t>
  </si>
  <si>
    <t>https://www.google.com/url?url=https://www.skiessentials.com/2022-head-kore-93-skis.html&amp;rct=j&amp;q=&amp;esrc=s&amp;sa=U&amp;ved=0ahUKEwjphLDfxKP2AhWnSt8KHV9RBuYQsDwIeg&amp;usg=AOvVaw2xWRNWG7hOg8oT1O6-bmlZ</t>
  </si>
  <si>
    <t>https://www.google.com/url?q=https://www.skiessentials.com/2022-head-kore-93-skis.html&amp;sa=U&amp;ved=0ahUKEwihv-ffxKP2AhWmmOAKHU-8ALMQ2ykIFg&amp;usg=AOvVaw0j3Ii4ZHKAPT4uxpFUvzRk</t>
  </si>
  <si>
    <t>https://www.google.com/url?q=https://alpineshopvt.com/head-kore-93-2022/%3Fsku%3D42094&amp;sa=U&amp;ved=0ahUKEwihv-ffxKP2AhWmmOAKHU-8ALMQ2ykIHA&amp;usg=AOvVaw3QVHwVV5iX2mnJf3a3-XlS</t>
  </si>
  <si>
    <t>https://www.google.com/url?url=https://www.skiessentials.com/2022-head-kore-93-skis.html&amp;rct=j&amp;q=&amp;esrc=s&amp;sa=U&amp;ved=0ahUKEwi7iJ-a0aP2AhV1mmoFHTJsAf8QsDwIYw&amp;usg=AOvVaw30qVk-oGb285a7L0kXDPLH</t>
  </si>
  <si>
    <t>https://www.google.com/url?q=https://www.skiessentials.com/2022-head-kore-93-skis.html&amp;sa=U&amp;ved=0ahUKEwiy3t-a0aP2AhW-l2oFHaRTDVEQ2ykIFw&amp;usg=AOvVaw3fgVU2J8NoMtnAZvhR1gqp</t>
  </si>
  <si>
    <t>https://www.google.com/url?q=https://alpineshopvt.com/head-kore-93-2022/%3Fsku%3D42095&amp;sa=U&amp;ved=0ahUKEwiy3t-a0aP2AhW-l2oFHaRTDVEQ2ykIHw&amp;usg=AOvVaw0E0-sX3Nr3FV2oPNBjzzXg</t>
  </si>
  <si>
    <t>Head Kore 97 W Incl Attack 12 GW Binding Anthracite-Green 156 Ski Lady's Ladies / Women</t>
  </si>
  <si>
    <t>https://www.google.com/url?url=https://www.outdoorxl.com/head-kore-97-w-incl-attack-12-gw-binding.html%3Fprl%3D92-5352x144-2652&amp;rct=j&amp;q=&amp;esrc=s&amp;sa=U&amp;ved=0ahUKEwjr9cX8w6P2AhVyleAKHQeHCYYQsDwIZw&amp;usg=AOvVaw30NVfROKFVew08etkCPQU4</t>
  </si>
  <si>
    <t>2022 Head Kore 97 W Ladies' Snow Skis 156</t>
  </si>
  <si>
    <t>https://www.google.com/url?url=https://proskiguy.myshopify.com/products/headkore-97-womens-snow-skis315471%3Fvariant%3D39759328542808%26currency%3DUSD%26utm_medium%3Dproduct_sync%26utm_source%3Dgoogle%26utm_content%3Dsag_organic%26utm_campaign%3Dsag_organic&amp;rct=j&amp;q=&amp;esrc=s&amp;sa=U&amp;ved=0ahUKEwjr9cX8w6P2AhVyleAKHQeHCYYQ2SkIdw&amp;usg=AOvVaw0vVObzXYPPYBerHfB0SBR6</t>
  </si>
  <si>
    <t>Head Kore 97 W 156cm</t>
  </si>
  <si>
    <t>Miller Sports</t>
  </si>
  <si>
    <t>https://www.google.com/url?url=https://millersportsaspen.com/shop/ski-shop/skis-online/head-kore-97-w-21/%3Fattribute_pa_lightspeed_size%3D156cm%26utm_source%3DGoogle%2520Shopping%26utm_campaign%3DCopy%2520Copy%2520Copy%2520Copy%2520Primary%2520Google%2520feed%26utm_medium%3Dcpc%26utm_term%3D70867&amp;rct=j&amp;q=&amp;esrc=s&amp;sa=U&amp;ved=0ahUKEwjr9cX8w6P2AhVyleAKHQeHCYYQ2SkIZA&amp;usg=AOvVaw1MEY9sOqI-sjDtH-H9Xzhb</t>
  </si>
  <si>
    <t>Head Kore 97 W Incl Attack 12 GW Binding Anthracite-Green 170 Ski Lady's Ladies / Women</t>
  </si>
  <si>
    <t>https://www.google.com/url?url=https://www.outdoorxl.com/head-kore-97-w-incl-attack-12-gw-binding.html%3Fprl%3D92-5352x144-80&amp;rct=j&amp;q=&amp;esrc=s&amp;sa=U&amp;ved=0ahUKEwjNsOqoxKP2AhUId98KHe3mC94QsDwIdQ&amp;usg=AOvVaw35m2wQlNZMxKC6UrnpSFek</t>
  </si>
  <si>
    <t>Head Kore 97 W 170cm</t>
  </si>
  <si>
    <t>https://www.google.com/url?url=https://millersportsaspen.com/shop/ski-shop/skis-online/head-kore-97-w-21/%3Fattribute_pa_lightspeed_size%3D170cm%26utm_source%3DGoogle%2520Shopping%26utm_campaign%3DCopy%2520Copy%2520Copy%2520Copy%2520Primary%2520Google%2520feed%26utm_medium%3Dcpc%26utm_term%3D70869&amp;rct=j&amp;q=&amp;esrc=s&amp;sa=U&amp;ved=0ahUKEwjNsOqoxKP2AhUId98KHe3mC94Q2SkIbg&amp;usg=AOvVaw2dPFQH-IH6FXU5EVHM5wFf</t>
  </si>
  <si>
    <t>Head Kore 97 W Skis Womens 2022</t>
  </si>
  <si>
    <t>https://www.google.com/url?url=https://www.snowcountry.eu/head-kore-97-w.html%3Fartikel_maat%3D65346%26country%3DUS&amp;rct=j&amp;q=&amp;esrc=s&amp;sa=U&amp;ved=0ahUKEwimlOfVxqP2AhWmmOAKHU-8ALMQsDwIiQE&amp;usg=AOvVaw1xJ9DmqXRK2ITHUzfTJpdQ</t>
  </si>
  <si>
    <t>https://www.google.com/url?q=https://www.snowcountry.eu/head-kore-97-w.html%3Fartikel_maat%3D65346%26country%3DUS&amp;sa=U&amp;ved=0ahUKEwj4k6jWxqP2AhVFm-AKHUMKDN4Q2ykIGA&amp;usg=AOvVaw3W5FSzUP2sZNwDS4V-Itd0</t>
  </si>
  <si>
    <t>https://www.google.com/url?q=https://www.outdoorxl.com/head-kore-97-w.html%3Fprl%3D92-5352x144-1002&amp;sa=U&amp;ved=0ahUKEwj4k6jWxqP2AhVFm-AKHUMKDN4Q2ykIGg&amp;usg=AOvVaw28MjHxL2PJMBYs3G84ZLs_</t>
  </si>
  <si>
    <t>Head Kore 99 Skis</t>
  </si>
  <si>
    <t>https://www.google.com/url?q=https://www.snowcountry.eu/head-kore-99-8260.html%3Fartikel_maat%3D65282%26country%3DUS&amp;sa=U&amp;ved=0ahUKEwjfpsr-w6P2AhWKiOAKHUzkAggQ2ykIHQ&amp;usg=AOvVaw2Bq1T8bXMelPaqmj8eemzk</t>
  </si>
  <si>
    <t>https://www.google.com/url?q=https://www.skiessentials.com/2022-head-kore-99-skis.html&amp;sa=U&amp;ved=0ahUKEwjfpsr-w6P2AhWKiOAKHUzkAggQ2ykIFw&amp;usg=AOvVaw0UsPs60dsXkNCje1UfrgxY</t>
  </si>
  <si>
    <t>https://www.google.com/url?url=https://www.powder7.com/Head-Kore-99-Skis-163cm-New-Flat-2022/for-sale%3Futm_source%3Dfeed%26utm_medium%3Dfree&amp;rct=j&amp;q=&amp;esrc=s&amp;sa=U&amp;ved=0ahUKEwjMpZr-w6P2AhUCh-AKHfBMA1AQsDwILQ&amp;usg=AOvVaw2GQ7WZrAYP8qhoNOkmiaHo</t>
  </si>
  <si>
    <t>https://www.google.com/url?q=https://www.telemark-pyrenees.com/ski/head-kore-99-ski-2022%3Fcurrency%3DUSD%26tax%3Dex_vat%26country%3DUS%26var%3D73453&amp;sa=U&amp;ved=0ahUKEwiQufmTxKP2AhVDmuAKHfeLB-sQ2ykIIA&amp;usg=AOvVaw3PAGl_AYKl5kBVLatMlAtO</t>
  </si>
  <si>
    <t>Head Kore 99 21/22</t>
  </si>
  <si>
    <t>https://www.google.com/url?q=https://www.telemark-pyrenees.com/ski/head-kore-99-ski-2022%3Fcurrency%3DUSD%26tax%3Dex_vat%26country%3DUS%26var%3D73453&amp;sa=U&amp;ved=0ahUKEwjkyq2UxKP2AhVvnuAKHXbiCxwQ2ykIIA&amp;usg=AOvVaw0aWI7EDYUINqv40M9S8xu_</t>
  </si>
  <si>
    <t>https://www.google.com/url?url=https://www.skiessentials.com/2022-head-kore-99-skis.html&amp;rct=j&amp;q=&amp;esrc=s&amp;sa=U&amp;ved=0ahUKEwjLz7uTxKP2AhWrdN8KHRNgBxYQsDwIdw&amp;usg=AOvVaw1qYPfi6mAuRgwwqg38toK7</t>
  </si>
  <si>
    <t>Head Kore 99 Flat Ski 2020-2021 | BLACK/RED / 180</t>
  </si>
  <si>
    <t>https://www.google.com/aclk?sa=L&amp;ai=DChcSEwimj_vZxqP2AhXK4MgKHRCyCpUYABAJGgJxdQ&amp;sig=AOD64_2ejpxw47dbKiTszs7taDMvXLUGeA&amp;ctype=5&amp;ved=0ahUKEwiu3PbZxqP2AhXCTd8KHfs8C2sQ2CkIeg&amp;adurl=</t>
  </si>
  <si>
    <t>https://www.google.com/url?url=https://www.gorhambike.com/product/head-kore-99-skis-32790.htm%3Fvariations%3D673094&amp;rct=j&amp;q=&amp;esrc=s&amp;sa=U&amp;ved=0ahUKEwiu3PbZxqP2AhXCTd8KHfs8C2sQsDwIbw&amp;usg=AOvVaw2XfPXWLFj-YYik7NDMvgh2</t>
  </si>
  <si>
    <t>https://www.google.com/url?q=https://www.gorhambike.com/product/head-kore-99-skis-32790.htm%3Fvariations%3D673094&amp;sa=U&amp;ved=0ahUKEwisgcvaxqP2AhUym-AKHZ-FBeUQ2ykIFw&amp;usg=AOvVaw0OOjw04Op8H4Ez3vDc0VWp</t>
  </si>
  <si>
    <t>https://www.google.com/url?url=https://www.evo.com/skis/head-kore-99%3Fimage%3D208272/832641/clone.jpg&amp;rct=j&amp;q=&amp;esrc=s&amp;sa=U&amp;ved=0ahUKEwi-v_Wy0aP2AhVsnWoFHf2RAKQQsDwIYw&amp;usg=AOvVaw2zKQ9DRmZ3JRaNBY6V9bsE</t>
  </si>
  <si>
    <t>https://www.google.com/url?q=https://www.evo.com/skis/head-kore-99%3Fimage%3D208272/832641/clone.jpg&amp;sa=U&amp;ved=0ahUKEwj2sKez0aP2AhVXlWoFHWDmDvIQ2ykIGA&amp;usg=AOvVaw1u9SPCMqTxksW2s2BrWJcc</t>
  </si>
  <si>
    <t>https://www.google.com/url?q=https://www.skiessentials.com/2022-head-kore-99-skis.html&amp;sa=U&amp;ved=0ahUKEwj2sKez0aP2AhVXlWoFHWDmDvIQ2ykIGg&amp;usg=AOvVaw1KwErWAFjaPIttAFyZKtLI</t>
  </si>
  <si>
    <t>Head Oblivion 84 White/Red / 171cm</t>
  </si>
  <si>
    <t>https://www.google.com/url?url=https://sundanceskishop.com/products/head-oblivion-84%3Fvariant%3D39372872384610%26currency%3DCAD%26utm_medium%3Dproduct_sync%26utm_source%3Dgoogle%26utm_content%3Dsag_organic%26utm_campaign%3Dsag_organic&amp;rct=j&amp;q=&amp;esrc=s&amp;sa=U&amp;ved=0ahUKEwi_6JC-z6P2AhUemGoFHR_DBPIQ2SkILA&amp;usg=AOvVaw1prQn-l7AiONNeL6nWpRBq</t>
  </si>
  <si>
    <t>Head 2022 Oblivion Men's 84 Skis (171)</t>
  </si>
  <si>
    <t>https://www.google.com/url?url=https://www.evo.com/skis/head-oblivion-84%3Fimage%3D208283/832654/head-oblivion-84-skis-2023-.jpg&amp;rct=j&amp;q=&amp;esrc=s&amp;sa=U&amp;ved=0ahUKEwi_6JC-z6P2AhUemGoFHR_DBPIQsDwIKA&amp;usg=AOvVaw1dNVRxlQjBcRd4WafItDmG</t>
  </si>
  <si>
    <t>2022 Head Oblivion 84 Twin Tip Park and Pipe Snow Skis 171</t>
  </si>
  <si>
    <t>https://www.google.com/url?url=https://proskiguy.myshopify.com/products/headoblivion-84-snow-ski315521%3Fvariant%3D39717464178776%26currency%3DUSD%26utm_medium%3Dproduct_sync%26utm_source%3Dgoogle%26utm_content%3Dsag_organic%26utm_campaign%3Dsag_organic&amp;rct=j&amp;q=&amp;esrc=s&amp;sa=U&amp;ved=0ahUKEwi_6JC-z6P2AhUemGoFHR_DBPIQsDwIMg&amp;usg=AOvVaw2bmah44DUzJBz86syDgu0c</t>
  </si>
  <si>
    <t>Head Oblivion 84 White/Red / 176cm</t>
  </si>
  <si>
    <t>https://www.google.com/url?url=https://sundanceskishop.com/products/head-oblivion-84%3Fvariant%3D39372872417378%26currency%3DCAD%26utm_medium%3Dproduct_sync%26utm_source%3Dgoogle%26utm_content%3Dsag_organic%26utm_campaign%3Dsag_organic&amp;rct=j&amp;q=&amp;esrc=s&amp;sa=U&amp;ved=0ahUKEwi7pIfoxqP2AhVtg-AKHaXlBJEQ2SkIIg&amp;usg=AOvVaw1Q2z8AMO8mcyghWXnXE0HA</t>
  </si>
  <si>
    <t>Head Oblivion 84 Skis 2022 - 176</t>
  </si>
  <si>
    <t>https://www.google.com/url?url=https://www.evo.com/skis/head-oblivion-84%3Fimage%3D208283/832654/clone.jpg&amp;rct=j&amp;q=&amp;esrc=s&amp;sa=U&amp;ved=0ahUKEwi7pIfoxqP2AhVtg-AKHaXlBJEQsDwIGw&amp;usg=AOvVaw0PNjHgCMp1ceqxZWH36a9c</t>
  </si>
  <si>
    <t>https://www.google.com/url?q=https://www.evo.com/skis/head-oblivion-84%3Fimage%3D208283/832654/clone.jpg&amp;sa=U&amp;ved=0ahUKEwiTtLboxqP2AhXHm-AKHcREAg4Q2ykIFw&amp;usg=AOvVaw2v28j-zQa7I9PVPuFrmw-Y</t>
  </si>
  <si>
    <t>2022 Head Oblivion 94 Twin Tip Snow Skis 163</t>
  </si>
  <si>
    <t>https://www.google.com/url?url=https://proskiguy.myshopify.com/products/headoblivion-94-snow-ski315511%3Fvariant%3D39717464047704%26currency%3DUSD%26utm_medium%3Dproduct_sync%26utm_source%3Dgoogle%26utm_content%3Dsag_organic%26utm_campaign%3Dsag_organic&amp;rct=j&amp;q=&amp;esrc=s&amp;sa=U&amp;ved=0ahUKEwjlhc7dz6P2AhXWm2oFHXoyCjQQsDwIGw&amp;usg=AOvVaw1eOMbPj_u0vIpXlR2QCb0D</t>
  </si>
  <si>
    <t>Head Oblivion 94 Gr/Bl / 170cm</t>
  </si>
  <si>
    <t>https://www.google.com/url?url=https://sundanceskishop.com/products/head-oblivion-94%3Fvariant%3D39372868747362%26currency%3DCAD%26utm_medium%3Dproduct_sync%26utm_source%3Dgoogle%26utm_content%3Dsag_organic%26utm_campaign%3Dsag_organic&amp;rct=j&amp;q=&amp;esrc=s&amp;sa=U&amp;ved=0ahUKEwi42NbGz6P2AhXWlWoFHbvIB5IQ2SkIKg&amp;usg=AOvVaw1XxEe6xviVnP03DUg7WPbg</t>
  </si>
  <si>
    <t>Head Oblivion 94 Skis 2022 - 170</t>
  </si>
  <si>
    <t>eBay - skitrader-com</t>
  </si>
  <si>
    <t>https://www.google.com/url?q=https://www.ebay.com/itm/234343171863%3Fchn%3Dps%26mkevt%3D1%26mkcid%3D28%26var%3D533949531283&amp;sa=U&amp;ved=0ahUKEwjHj4vHz6P2AhXjnGoFHV6iDjwQ2ykIGw&amp;usg=AOvVaw21bboKfOWM5zDL6FaTae52</t>
  </si>
  <si>
    <t>https://www.google.com/url?url=https://www.evo.com/skis/head-oblivion-94%3Fimage%3D208282/832656/clone.jpg&amp;rct=j&amp;q=&amp;esrc=s&amp;sa=U&amp;ved=0ahUKEwi42NbGz6P2AhXWlWoFHbvIB5IQsDwIIw&amp;usg=AOvVaw3f94G-e0XlsZTVj_lLRhWC</t>
  </si>
  <si>
    <t>Head Oblivion 94 Gr/Bl / 177cm</t>
  </si>
  <si>
    <t>https://www.google.com/url?url=https://sundanceskishop.com/products/head-oblivion-94%3Fvariant%3D39372868780130%26currency%3DCAD%26utm_medium%3Dproduct_sync%26utm_source%3Dgoogle%26utm_content%3Dsag_organic%26utm_campaign%3Dsag_organic&amp;rct=j&amp;q=&amp;esrc=s&amp;sa=U&amp;ved=0ahUKEwiBodfDxKP2AhUHnOAKHS0xBxoQ2SkIJQ&amp;usg=AOvVaw0VF2QwPYS4PXrkjnyqDTsl</t>
  </si>
  <si>
    <t>Head Oblivion 94 Skis 2022 - 177</t>
  </si>
  <si>
    <t>https://www.google.com/url?url=https://www.evo.com/skis/head-oblivion-94%3Fimage%3D208282/832656/clone.jpg&amp;rct=j&amp;q=&amp;esrc=s&amp;sa=U&amp;ved=0ahUKEwiBodfDxKP2AhUHnOAKHS0xBxoQsDwIGw&amp;usg=AOvVaw099FkIAEOj45zTQynpKmWZ</t>
  </si>
  <si>
    <t>https://www.google.com/url?q=https://www.evo.com/skis/head-oblivion-94%3Fimage%3D208282/832656/clone.jpg&amp;sa=U&amp;ved=0ahUKEwjqrozExKP2AhVhn-AKHbTfAgkQ2ykIFw&amp;usg=AOvVaw3QMKHFsg07sKsKflKAelg4</t>
  </si>
  <si>
    <t>Head Oblivion 94 Gr/Bl / 184cm</t>
  </si>
  <si>
    <t>https://www.google.com/url?url=https://sundanceskishop.com/products/head-oblivion-94%3Fvariant%3D39372868845666%26currency%3DCAD%26utm_medium%3Dproduct_sync%26utm_source%3Dgoogle%26utm_content%3Dsag_organic%26utm_campaign%3Dsag_organic&amp;rct=j&amp;q=&amp;esrc=s&amp;sa=U&amp;ved=0ahUKEwiKvpSrxaP2AhWmTt8KHYsZBmEQ2SkIJQ&amp;usg=AOvVaw2u_p5D3-pRhOhWyQmNcJBD</t>
  </si>
  <si>
    <t>Head Oblivion 94 Skis Â· 2022 Â· 184 cm</t>
  </si>
  <si>
    <t>SkatePro.com</t>
  </si>
  <si>
    <t>https://www.google.com/url?q=https://www.skatepro.com/en-us/335-45462.htm%3Fstockcode%3D315511-184&amp;sa=U&amp;ved=0ahUKEwiInNOrxaP2AhXkmOAKHUPFCekQ2ykIGQ&amp;usg=AOvVaw1hHtbu0Je_VjAx-ARKcb-n</t>
  </si>
  <si>
    <t>https://www.google.com/url?url=https://www.powder7.com/Head-Oblivion-94-Skis-184cm-New-Flat-2022/for-sale%3Futm_source%3Dfeed%26utm_medium%3Dfree&amp;rct=j&amp;q=&amp;esrc=s&amp;sa=U&amp;ved=0ahUKEwiKvpSrxaP2AhWmTt8KHYsZBmEQsDwIGw&amp;usg=AOvVaw3BAim4WsaypMzcUUYu0_OD</t>
  </si>
  <si>
    <t>Head Power Joy Ski w/ Joy 12 GW PRD Binding 2021</t>
  </si>
  <si>
    <t>https://www.google.com/url?url=https://www.powder7.com/Head-Power-Joy-Skis-153cm-New-2022/for-sale%3Futm_source%3Dfeed%26utm_medium%3Dfree&amp;rct=j&amp;q=&amp;esrc=s&amp;sa=U&amp;ved=0ahUKEwj6v9ii0KP2AhVbm2oFHR8RDD8QsDwIZA&amp;usg=AOvVaw1ygvF3X0PRBsb0qsYmUkJd</t>
  </si>
  <si>
    <t>https://www.google.com/url?q=https://www.powder7.com/Head-Power-Joy-Skis-153cm-New-2022/for-sale%3Futm_source%3Dfeed%26utm_medium%3Dfree&amp;sa=U&amp;ved=0ahUKEwjqkPqi0KP2AhW4lWoFHanODHQQ2ykIFw&amp;usg=AOvVaw2AFZId2yCrfN_3Mjc4D9pd</t>
  </si>
  <si>
    <t>https://www.google.com/url?q=https://www.skiessentials.com/2022-head-power-joy-women-s-skis-w-joy-12-gw-prd-bindings.html&amp;sa=U&amp;ved=0ahUKEwjqkPqi0KP2AhW4lWoFHanODHQQ2ykIGQ&amp;usg=AOvVaw2cmXsuG_6fuZbCtDHAvkJJ</t>
  </si>
  <si>
    <t>2022 Head Power Joy Women's Skis w/ Joy 12 GW PRD Bindings - 158</t>
  </si>
  <si>
    <t>https://www.google.com/url?url=https://www.outdoorxl.com/head-power-joy.html%3Fprl%3D92-5923x144-1737&amp;rct=j&amp;q=&amp;esrc=s&amp;sa=U&amp;ved=0ahUKEwiOhaXCz6P2AhXdnGoFHc5iB40QsDwINg&amp;usg=AOvVaw3i5Ch-C7NwcOMNkRjr8U4U</t>
  </si>
  <si>
    <t>https://www.google.com/url?q=https://www.outdoorxl.com/head-power-joy.html%3Fprl%3D92-5923x144-1737&amp;sa=U&amp;ved=0ahUKEwi2rOjCz6P2AhWhm2oFHWhUApcQ2ykIFg&amp;usg=AOvVaw3KHhb_KBx7Qj_yXLO0itZZ</t>
  </si>
  <si>
    <t>https://www.google.com/url?q=https://www.powder7.com/Head-Power-Joy-Skis-158cm-New-2022/for-sale%3Futm_source%3Dfeed%26utm_medium%3Dfree&amp;sa=U&amp;ved=0ahUKEwi2rOjCz6P2AhWhm2oFHWhUApcQ2ykIGA&amp;usg=AOvVaw2CbxkNbeVgsOatdHysyWTd</t>
  </si>
  <si>
    <t>Used 2015 Head Libra Pure Joy Demo Ski with Bindings Size 148 (Option 210930)</t>
  </si>
  <si>
    <t>$279.00 used</t>
  </si>
  <si>
    <t>https://www.google.com/aclk?sa=L&amp;ai=DChcSEwjXtt_8z6P2AhUWFdQBHUV2BF4YABAFGgJvYQ&amp;sig=AOD64_3EW18hTllzSkiY2US4aGLLi9GzDQ&amp;ctype=5&amp;ved=0ahUKEwi6hdr8z6P2AhUqlWoFHUvAA6oQ2CkIYg&amp;adurl=</t>
  </si>
  <si>
    <t>2019 Head Libra Pure Joy Demo Ski with Bindings Size 148 (Option 210933) - Used</t>
  </si>
  <si>
    <t>$309.00 used</t>
  </si>
  <si>
    <t>https://www.google.com/aclk?sa=L&amp;ai=DChcSEwjXtt_8z6P2AhUWFdQBHUV2BF4YABAJGgJvYQ&amp;sig=AOD64_2Ch05oFAj3xIa3yUfKNxTqpRdUPw&amp;ctype=5&amp;ved=0ahUKEwi6hdr8z6P2AhUqlWoFHUvAA6oQ2CkIag&amp;adurl=</t>
  </si>
  <si>
    <t>18-19 Head Pure Joy Used Women's Demo Skis W/bindings Size 153cm</t>
  </si>
  <si>
    <t>$379.00 used</t>
  </si>
  <si>
    <t>https://www.google.com/aclk?sa=L&amp;ai=DChcSEwjXtt_8z6P2AhUWFdQBHUV2BF4YABAHGgJvYQ&amp;sig=AOD64_3B0fkbcuYtEKyZiLoW9-KBif-C2Q&amp;ctype=5&amp;ved=0ahUKEwi6hdr8z6P2AhUqlWoFHUvAA6oQ2CkIZg&amp;adurl=</t>
  </si>
  <si>
    <t>Head Women's Pure Joy Skis with Joy 9 GW SLR Bindings '22</t>
  </si>
  <si>
    <t>https://www.google.com/url?url=https://www.evo.com/ski-packages/head-pure-joy-skis-9-gw-slr-bindings-womens%3Fimage%3D183615/724808/clone.jpg&amp;rct=j&amp;q=&amp;esrc=s&amp;sa=U&amp;ved=0ahUKEwjd5fnPz6P2AhUGlWoFHfMPDr0QsDwIcw&amp;usg=AOvVaw083P58Mn2IRvVlFRmrrT41</t>
  </si>
  <si>
    <t>Head Super Joy Women's Skis W Head Joy 11 GW Bindings 153cm 2021</t>
  </si>
  <si>
    <t>https://www.google.com/url?url=https://www.skis.com/Head-Super-Joy-Womens-Skis-with-JOY-11-GW-SLR-Bindings/619651P,default,pd.html%3Fsrc%3Dcpc&amp;rct=j&amp;q=&amp;esrc=s&amp;sa=U&amp;ved=0ahUKEwjun8-W0aP2AhVcl2oFHXSgB0MQsDwIXw&amp;usg=AOvVaw0Rt6LxHIsHzmvgEXQwuQLl</t>
  </si>
  <si>
    <t>https://www.google.com/url?q=https://www.walmart.com/ip/HEAD-super-Joy-SW-SLR-Joy-Pro-JOY-11-GW-Size-153/826167953%3Fwmlspartner%3Dwlpa%26selectedSellerId%3D15310&amp;sa=U&amp;ved=0ahUKEwjYyc-X0aP2AhW_lWoFHSF_AS8Q2ykIFw&amp;usg=AOvVaw024Or-900T4m7yw24sIS8Q</t>
  </si>
  <si>
    <t>https://www.google.com/url?q=https://www.skis.com/Head-Super-Joy-Womens-Skis-with-JOY-11-GW-SLR-Bindings/619651P,default,pd.html%3Fsrc%3Dcpc&amp;sa=U&amp;ved=0ahUKEwjYyc-X0aP2AhW_lWoFHSF_AS8Q2ykIGQ&amp;usg=AOvVaw0fY1T03_NRtFdD1fD_14aI</t>
  </si>
  <si>
    <t>Head Super Joy + Joy 11 158</t>
  </si>
  <si>
    <t>https://www.google.com/url?url=https://www.ldmountaincentre.com/ski-c26/equipment-c87/skis-c180/head-super-joy-joy-11-158-p33143/s175639%3Fcid%3DGBP&amp;rct=j&amp;q=&amp;esrc=s&amp;sa=U&amp;ved=0ahUKEwi0l87Q0KP2AhUsmGoFHW9dBncQsDwIUg&amp;usg=AOvVaw3qDtRSXk_zUrp7KAit4lMa</t>
  </si>
  <si>
    <t>Head 2021 Super Joy Womens Skis w/Joy 11 SLR GW Bindings</t>
  </si>
  <si>
    <t>https://www.google.com/url?url=https://www.walmart.com/ip/HEAD-super-Joy-SW-SLR-Joy-Pro-JOY-11-GW-Size-158/104122223%3Fwmlspartner%3Dwlpa%26selectedSellerId%3D15310&amp;rct=j&amp;q=&amp;esrc=s&amp;sa=U&amp;ved=0ahUKEwi0l87Q0KP2AhUsmGoFHW9dBncQsDwIVQ&amp;usg=AOvVaw0L48N15RrbR-rjsA4jUbUN</t>
  </si>
  <si>
    <t>https://www.google.com/aclk?sa=L&amp;ai=DChcSEwiZz9LR0KP2AhX3FNQBHdQhBxoYABABGgJvYQ&amp;sig=AOD64_3snR4LGFxzWX5d4s6v7KieWM2u8Q&amp;ctype=5&amp;ved=0ahUKEwjopM7R0KP2AhUqk2oFHeNhDDgQ2ikIFA&amp;adurl=</t>
  </si>
  <si>
    <t>Head Supershape e-Magnum Skis + PRD 12 GW Bindings (20/21)</t>
  </si>
  <si>
    <t>https://www.google.com/url?url=https://www.ebay.com/itm/234268629760%3Fchn%3Dps%26mkevt%3D1%26mkcid%3D28%26var%3D533870927911&amp;rct=j&amp;q=&amp;esrc=s&amp;sa=U&amp;ved=0ahUKEwiB7o2U0aP2AhUqkWoFHcYLBlsQsDwISg&amp;usg=AOvVaw078cqUcn0rKPapttfzQOFg</t>
  </si>
  <si>
    <t>Head Supershape e-Magnum Skis + PRD 12 GW Bindings Â· 177 cm</t>
  </si>
  <si>
    <t>https://www.google.com/url?url=https://www.powder7.com/Head-Supershape-e-Magnum-Skis-177cm-New-2022/for-sale%3Futm_source%3Dfeed%26utm_medium%3Dfree&amp;rct=j&amp;q=&amp;esrc=s&amp;sa=U&amp;ved=0ahUKEwir2eWv0aP2AhWUnWoFHainAEoQsDwIVw&amp;usg=AOvVaw2U2BqG3SpbGx9OYj5jJlq8</t>
  </si>
  <si>
    <t>Head Supershape e-Titan Skis Â· 2021 Â· 177 cm</t>
  </si>
  <si>
    <t>https://www.google.com/url?url=https://www.powder7.com/Head-Supershape-e-Titan-Skis-177cm-New-Flat-2022/for-sale%3Futm_source%3Dfeed%26utm_medium%3Dfree&amp;rct=j&amp;q=&amp;esrc=s&amp;sa=U&amp;ved=0ahUKEwigvYCm0aP2AhVrkmoFHYrADhwQsDwIbQ&amp;usg=AOvVaw1e5R_TzBhkBnxfTEO4Jp1c</t>
  </si>
  <si>
    <t>https://www.google.com/url?q=https://www.powder7.com/Head-Supershape-e-Titan-Skis-177cm-New-Flat-2022/for-sale%3Futm_source%3Dfeed%26utm_medium%3Dfree&amp;sa=U&amp;ved=0ahUKEwjM67Km0aP2AhUjlmoFHSJlD30Q2ykIFg&amp;usg=AOvVaw3gefza_LuOFv3YiDgXbBW8</t>
  </si>
  <si>
    <t>Head Supershape e-Titan with PRD 12 Gripwalk 2022</t>
  </si>
  <si>
    <t>https://www.google.com/url?url=https://www.levelninesports.com/head-supershape-e-titan-with-prd-12-gripwalk-2022/&amp;rct=j&amp;q=&amp;esrc=s&amp;sa=U&amp;ved=0ahUKEwigvYCm0aP2AhVrkmoFHYrADhwQsDwIcQ&amp;usg=AOvVaw0xefyS5GUcL8JFrYBiRE9p</t>
  </si>
  <si>
    <t>17-18 Head Total Joy Used Women's Demo Skis W/bindings Size 153cm 9698</t>
  </si>
  <si>
    <t>$299.00 used</t>
  </si>
  <si>
    <t>https://www.google.com/url?url=https://www.ebay.com/itm/115254095924%3Fchn%3Dps%26mkevt%3D1%26mkcid%3D28&amp;rct=j&amp;q=&amp;esrc=s&amp;sa=U&amp;ved=0ahUKEwiF4YmQ0aP2AhVXm2oFHVZdCg8Q2SkIeA&amp;usg=AOvVaw3wq_xblnsdiRt8WyglPKko</t>
  </si>
  <si>
    <t>19-20 Head Total Joy Used Women's Demo Skis W/bindings Size 153cm</t>
  </si>
  <si>
    <t>https://www.google.com/url?url=https://www.ebay.com/itm/304185209493%3Fchn%3Dps%26mkevt%3D1%26mkcid%3D28&amp;rct=j&amp;q=&amp;esrc=s&amp;sa=U&amp;ved=0ahUKEwiF4YmQ0aP2AhVXm2oFHVZdCg8Q2SkIgwE&amp;usg=AOvVaw3yc9dxVa2Wu71IuirxlVcv</t>
  </si>
  <si>
    <t>Head Total Joy Skis Joy 11 GW SLR Bindings Womens 2022</t>
  </si>
  <si>
    <t>https://www.google.com/url?url=https://www.evo.com/ski-packages/head-total-joy-skis-11-gw-slr-bindings-womens%3Fimage%3D190066/803373/clone.jpg&amp;rct=j&amp;q=&amp;esrc=s&amp;sa=U&amp;ved=0ahUKEwiF4YmQ0aP2AhVXm2oFHVZdCg8QsDwIdA&amp;usg=AOvVaw2oUtveI0ym7TbpSxoCVHiG</t>
  </si>
  <si>
    <t>https://www.google.com/url?q=https://www.snowcountry.eu/head-total-joy-joy-11-gw-19-20.html%3Fartikel_maat%3D65245%26country%3DUS&amp;sa=U&amp;ved=0ahUKEwivsL_J0KP2AhXrmmoFHUeKAMwQ2ykIGg&amp;usg=AOvVaw3o-qiwSa5U8nW0JV9AC_GP</t>
  </si>
  <si>
    <t>https://www.google.com/url?q=https://www.bobwards.com/head-ski-total-joy-193964%3Fsize%3D158&amp;sa=U&amp;ved=0ahUKEwivsL_J0KP2AhXrmmoFHUeKAMwQ2ykIHg&amp;usg=AOvVaw2wHtBlG3SRbtAUiNyERsKv</t>
  </si>
  <si>
    <t>https://www.google.com/url?url=https://www.evo.com/ski-packages/head-total-joy-skis-11-gw-slr-bindings-womens%3Fimage%3D190066/803373/clone.jpg&amp;rct=j&amp;q=&amp;esrc=s&amp;sa=U&amp;ved=0ahUKEwik6sbI0KP2AhVQmGoFHcNLBe8QsDwIYA&amp;usg=AOvVaw1T8bsWrv2swJj7KQseINrM</t>
  </si>
  <si>
    <t>Head V-Shape V10 + PR 11 GW 21/22</t>
  </si>
  <si>
    <t>https://www.google.com/url?url=https://www.peterglenn.com/product/head-v-shape-v10-ski-system-prd-12-gw-bindings-mens-1%3Futm_source%3DGooglePLA%26utm_medium%3DPPC%26utm_term%3DHead%2BV-shape%2BV10%2BSki%2BSystem%2BWith%2BPrd%2B12%2BGw%2BBindings%2BMen%27s%26utm_campaign%3DHead%26utm_content%3D881827&amp;rct=j&amp;q=&amp;esrc=s&amp;sa=U&amp;ved=0ahUKEwjM7NGp0KP2AhWOl2oFHYxyCGYQsDwIWg&amp;usg=AOvVaw2_rCKoBpOxgtg8p0Z_xEWM</t>
  </si>
  <si>
    <t>Head V10 V-shape Lyt Alpine Skis + Prx 14 Bindings 170cm Free Ship</t>
  </si>
  <si>
    <t>eBay - suburbansports</t>
  </si>
  <si>
    <t>https://www.google.com/url?url=https://www.ebay.com/itm/284449783720%3Fchn%3Dps%26mkevt%3D1%26mkcid%3D28&amp;rct=j&amp;q=&amp;esrc=s&amp;sa=U&amp;ved=0ahUKEwiCssyc0KP2AhWNkWoFHcaFD_EQ2SkIbA&amp;usg=AOvVaw30WO8r9I9aH8_mW_tEsQOp</t>
  </si>
  <si>
    <t>Head V-Shape V10 SW LYT-PR + PRD 12 GW 177cm</t>
  </si>
  <si>
    <t>https://www.google.com/url?url=https://sundanceskishop.com/products/head-v-shape-v10-sw-lyt-pr%3Fvariant%3D39372872319074%26currency%3DCAD%26utm_medium%3Dproduct_sync%26utm_source%3Dgoogle%26utm_content%3Dsag_organic%26utm_campaign%3Dsag_organic&amp;rct=j&amp;q=&amp;esrc=s&amp;sa=U&amp;ved=0ahUKEwj-wLqNx6P2AhUSn-AKHQxIAOcQ2SkIWA&amp;usg=AOvVaw2rH7FUeB0yTVmAIpGrztgu</t>
  </si>
  <si>
    <t>Head V-Shape V4 XL Black-Green 170 Ski Men</t>
  </si>
  <si>
    <t>https://www.google.com/url?url=https://www.outdoorxl.com/head-v-shape-v4-xl.html%3Fprl%3D92-3551x144-80&amp;rct=j&amp;q=&amp;esrc=s&amp;sa=U&amp;ved=0ahUKEwiLwaulxaP2AhWudd8KHcVCDCkQsDwIUg&amp;usg=AOvVaw3bGHFt4Bg9yipdGGIpl_3m</t>
  </si>
  <si>
    <t>https://www.google.com/url?q=https://www.outdoorxl.com/head-v-shape-v4-xl.html%3Fprl%3D92-3551x144-80&amp;sa=U&amp;ved=0ahUKEwjEjd6lxaP2AhVRheAKHR4TAyMQ2ykIFg&amp;usg=AOvVaw3l7iOtZ3MOR8xqHOOlm5KE</t>
  </si>
  <si>
    <t>Head V-shape V4 Xl Skis With Size Adjustable Pr 10 Gw Bindings 2022</t>
  </si>
  <si>
    <t>eBay - wintersportdeals</t>
  </si>
  <si>
    <t>https://www.google.com/url?url=https://www.ebay.com/itm/194738510023%3Fchn%3Dps%26mkevt%3D1%26mkcid%3D28&amp;rct=j&amp;q=&amp;esrc=s&amp;sa=U&amp;ved=0ahUKEwiLwaulxaP2AhWudd8KHcVCDCkQ2SkIWg&amp;usg=AOvVaw15mWdhrIZxNq-kJ2lEBkre</t>
  </si>
  <si>
    <t>Head V-shape V4 Skis + Size Adjustable Pr 10 Gw Bindings 156cm Pair</t>
  </si>
  <si>
    <t>https://www.google.com/url?url=https://www.ebay.com/itm/384652435920%3Fchn%3Dps%26mkevt%3D1%26mkcid%3D28&amp;rct=j&amp;q=&amp;esrc=s&amp;sa=U&amp;ved=0ahUKEwjQgOOR0KP2AhVFkmoFHQvLAHoQ2SkIbA&amp;usg=AOvVaw3mx7n4wcKLpLcsJrHRrh1H</t>
  </si>
  <si>
    <t>Head V-Shape V4 w/ LYT-PR | One | 156 cm Sports Basement</t>
  </si>
  <si>
    <t>https://www.google.com/url?url=https://shop.sportsbasement.com/products/v-shape-v4-w-lyt-pr&amp;rct=j&amp;q=&amp;esrc=s&amp;sa=U&amp;ved=0ahUKEwjQgOOR0KP2AhVFkmoFHQvLAHoQsDwIZQ&amp;usg=AOvVaw0VKgKjF4-6BF6-cHfKREOR</t>
  </si>
  <si>
    <t>Head V-Shape V4 Skis with PR 11 GW Bindings</t>
  </si>
  <si>
    <t>https://www.google.com/url?url=https://www.gorhambike.com/product/head-v-shape-v4-skis-with-pr-11-gw-bindings-399226-1.htm%3Fvariations%3D899175&amp;rct=j&amp;q=&amp;esrc=s&amp;sa=U&amp;ved=0ahUKEwink5nyxqP2AhXCTN8KHe_GDvcQ2SkIXw&amp;usg=AOvVaw1jq_f8kvLbGjJtVlthJ7Nl</t>
  </si>
  <si>
    <t>https://www.google.com/url?url=https://www.ebay.com/itm/194738505444%3Fchn%3Dps%26mkevt%3D1%26mkcid%3D28&amp;rct=j&amp;q=&amp;esrc=s&amp;sa=U&amp;ved=0ahUKEwink5nyxqP2AhXCTN8KHe_GDvcQ2SkIYg&amp;usg=AOvVaw0Ul89pxy0qqdp_7t0uCWRT</t>
  </si>
  <si>
    <t>Head V-Shape V4 w/ LYT-PR | One | 163 cm Sports Basement</t>
  </si>
  <si>
    <t>https://www.google.com/url?url=https://shop.sportsbasement.com/products/v-shape-v4-w-lyt-pr&amp;rct=j&amp;q=&amp;esrc=s&amp;sa=U&amp;ved=0ahUKEwink5nyxqP2AhXCTN8KHe_GDvcQsDwIWw&amp;usg=AOvVaw32rfPbjH6u6HSxfdUDL19Y</t>
  </si>
  <si>
    <t>https://www.google.com/url?url=https://www.gorhambike.com/product/head-v-shape-v4-skis-with-pr-11-gw-bindings-399226-1.htm%3Fvariations%3D899164&amp;rct=j&amp;q=&amp;esrc=s&amp;sa=U&amp;ved=0ahUKEwilxfXBxqP2AhVKJt8KHeqaArQQ2SkIVw&amp;usg=AOvVaw2dGCs3n6KW7qxzJ4SEmrI1</t>
  </si>
  <si>
    <t>Head V-shape V4 Skis + Size Adjustable Pr 10 Gw Bindings 170cm Pair</t>
  </si>
  <si>
    <t>https://www.google.com/url?url=https://www.ebay.com/itm/384652439401%3Fchn%3Dps%26mkevt%3D1%26mkcid%3D28&amp;rct=j&amp;q=&amp;esrc=s&amp;sa=U&amp;ved=0ahUKEwilxfXBxqP2AhVKJt8KHeqaArQQ2SkIYg&amp;usg=AOvVaw0wzMLzb-K_1YfZocm9Xug-</t>
  </si>
  <si>
    <t>https://www.google.com/url?url=https://www.ebay.com/itm/194738510023%3Fchn%3Dps%26mkevt%3D1%26mkcid%3D28&amp;rct=j&amp;q=&amp;esrc=s&amp;sa=U&amp;ved=0ahUKEwilxfXBxqP2AhVKJt8KHeqaArQQ2SkIZQ&amp;usg=AOvVaw3wZjrYzsiEcKyL-U2QC-ec</t>
  </si>
  <si>
    <t>Head V-Shape V6 Unisex Skiing Ski Black / Red 163 cm</t>
  </si>
  <si>
    <t>Mike Sport</t>
  </si>
  <si>
    <t>https://www.google.com/url?url=https://lb.mikesport.com/products/head-v-shape-v6-unisex-skiing-ski-black-red-1%3Fvariant%3D41338093666458%26currency%3DUSD%26utm_medium%3Dproduct_sync%26utm_source%3Dgoogle%26utm_content%3Dsag_organic%26utm_campaign%3Dsag_organic&amp;rct=j&amp;q=&amp;esrc=s&amp;sa=U&amp;ved=0ahUKEwiUpbHnxqP2AhVDnOAKHcufC-gQsDwIYA&amp;usg=AOvVaw3GtGiCwSOe12VaGULLSffX</t>
  </si>
  <si>
    <t>Head V-Shape V6 Skis with PR 11 GW Bindings</t>
  </si>
  <si>
    <t>https://www.google.com/url?q=https://www.outdoorxl.com/head-v-shape-v6.html%3Fprl%3D92-1659x144-2487&amp;sa=U&amp;ved=0ahUKEwiMq-PnxqP2AhWwTd8KHfr2Ag8Q2ykIGg&amp;usg=AOvVaw2F8ZSBgwR0-l-nohxK5wqo</t>
  </si>
  <si>
    <t>https://www.google.com/url?url=https://www.evo.com/ski-packages/head-v-shape-v6-skis-pr-11-gw-bindings%3Fimage%3D183613/724807/head-v-shape-v6-skis-pr-11-gw-bindings-2022-.jpg&amp;rct=j&amp;q=&amp;esrc=s&amp;sa=U&amp;ved=0ahUKEwiUpbHnxqP2AhVDnOAKHcufC-gQsDwIVQ&amp;usg=AOvVaw3tmfCntH6eYMGWxaOVtact</t>
  </si>
  <si>
    <t>Head V-Shape V6 + PR 11 177</t>
  </si>
  <si>
    <t>https://www.google.com/url?url=https://www.ldmountaincentre.com/ski-c26/equipment-c87/skis-c180/head-v-shape-v6-pr-11-177-p33136/s175632%3Fcid%3DGBP&amp;rct=j&amp;q=&amp;esrc=s&amp;sa=U&amp;ved=0ahUKEwixyuuX0aP2AhUJl2oFHVz3BAUQsDwIVQ&amp;usg=AOvVaw0t5CIri48PoqMBznQmt8LP</t>
  </si>
  <si>
    <t>https://www.google.com/url?url=https://www.evo.com/ski-packages/head-v-shape-v6-skis-pr-11-gw-bindings%3Fimage%3D183613/724807/clone.jpg&amp;rct=j&amp;q=&amp;esrc=s&amp;sa=U&amp;ved=0ahUKEwixyuuX0aP2AhUJl2oFHVz3BAUQsDwIUQ&amp;usg=AOvVaw0nCP6qthD49FCcDJ43bbi0</t>
  </si>
  <si>
    <t>https://www.google.com/url?q=https://www.evo.com/ski-packages/head-v-shape-v6-skis-pr-11-gw-bindings%3Fimage%3D183613/724807/clone.jpg&amp;sa=U&amp;ved=0ahUKEwiE16WY0aP2AhVonWoFHflBDIMQ2ykIGA&amp;usg=AOvVaw1VPYAjFhK9wQI4TvAo5bj_</t>
  </si>
  <si>
    <t>Head V-Shape V8 SW LYT Skis + PR 11 GW Bindings (21/22)</t>
  </si>
  <si>
    <t>https://www.google.com/url?url=https://www.snowcountry.eu/head-v-shape-v8-prd-12-gw-19-20.html%3Fartikel_maat%3D65234%26country%3DUS&amp;rct=j&amp;q=&amp;esrc=s&amp;sa=U&amp;ved=0ahUKEwib3s6d0aP2AhXRnWoFHX8uA6AQsDwIXA&amp;usg=AOvVaw3J0H1ndKzk6xpckgH4Ld6H</t>
  </si>
  <si>
    <t>https://www.google.com/url?q=https://www.snowcountry.eu/head-v-shape-v8-prd-12-gw-19-20.html%3Fartikel_maat%3D65234%26country%3DUS&amp;sa=U&amp;ved=0ahUKEwjvoIee0aP2AhXNkWoFHYFHAA0Q2ykIGA&amp;usg=AOvVaw0ysHQiin0cgICUvDSW_upu</t>
  </si>
  <si>
    <t>https://www.google.com/url?q=https://www.skatepro.com/en-us/337-36952.htm%3Fstockcode%3D315220-156&amp;sa=U&amp;ved=0ahUKEwjvoIee0aP2AhXNkWoFHYFHAA0Q2ykIGg&amp;usg=AOvVaw3T8J_nPbjuz1HOunK80YPA</t>
  </si>
  <si>
    <t>Head Worldcup Rebels e-SL White-Black 160 Ski Lady's Men</t>
  </si>
  <si>
    <t>https://www.google.com/url?url=https://www.outdoorxl.com/head-worldcup-rebels-e-sl.html%3Fprl%3D92-474x144-1282&amp;rct=j&amp;q=&amp;esrc=s&amp;sa=U&amp;ved=0ahUKEwjOx4HF0KP2AhUTmmoFHQQYDFUQ2SkITA&amp;usg=AOvVaw1cxUs6Yn_7VJq7rb2Fddu_</t>
  </si>
  <si>
    <t>Head Worldcup Rebels i.Slr + PR11 GW 21/22</t>
  </si>
  <si>
    <t>https://www.google.com/url?url=https://www.snowcountry.eu/head-worldcup-rebels-i-slr-pr11-gw-19-20.html%3Fartikel_maat%3D65257%26country%3DUS&amp;rct=j&amp;q=&amp;esrc=s&amp;sa=U&amp;ved=0ahUKEwiU15ma0KP2AhWel2oFHQb5AOcQsDwIPw&amp;usg=AOvVaw1Vwf3x4uLRSkzrzSZ4JuvL</t>
  </si>
  <si>
    <t>Icelantic Maiden 91 Women's Skis 155cm 2022</t>
  </si>
  <si>
    <t>https://www.google.com/url?url=https://www.rei.com/product/197108/icelantic-skis-maiden-91-skis-womens-20212022%3FCAWELAID%3D120217890012519224&amp;rct=j&amp;q=&amp;esrc=s&amp;sa=U&amp;ved=0ahUKEwjnhPf90KP2AhURmGoFHXbeCkgQsDwIUQ&amp;usg=AOvVaw1vy00Md0st6To7s96xBPiT</t>
  </si>
  <si>
    <t>https://www.google.com/url?q=https://www.rei.com/product/197108/icelantic-skis-maiden-91-skis-womens-20212022%3FCAWELAID%3D120217890012519224&amp;sa=U&amp;ved=0ahUKEwjf1Jf-0KP2AhXel2oFHYFoDJ8Q2ykIGA&amp;usg=AOvVaw0xOmZcOHxLrlaiTqZxOt07</t>
  </si>
  <si>
    <t>https://www.google.com/url?q=https://www.evo.com/skis/icelantic-maiden-91-womens%3Fimage%3D208412/833121/icelantic-maiden-91-skis-women-s-2022-.jpg&amp;sa=U&amp;ved=0ahUKEwjf1Jf-0KP2AhXel2oFHYFoDJ8Q2ykIGg&amp;usg=AOvVaw3NzeCsLK9xudIZvoelupmS</t>
  </si>
  <si>
    <t>Icelantic Maiden 91 Women's Skis 162cm 2022</t>
  </si>
  <si>
    <t>https://www.google.com/url?q=https://www.blue-tomato.com/en-US/product/--304606915-/%3Fcr%3DUSD%26_%24ja%3Dtsid:46445%26adword%3DGoogle%252FUS%252FPRODUKTERWEITERUNG%252FIcelantic%252F304606915&amp;sa=U&amp;ved=0ahUKEwiVpNHez6P2AhUjkWoFHSggCN8Q2ykIGg&amp;usg=AOvVaw0BUySJLRWDvGAU8CxPjAPR</t>
  </si>
  <si>
    <t>https://www.google.com/url?url=https://www.rei.com/product/197108/icelantic-skis-maiden-91-skis-womens-20212022%3FCAWELAID%3D120217890012519225&amp;rct=j&amp;q=&amp;esrc=s&amp;sa=U&amp;ved=0ahUKEwi59q3ez6P2AhV6mWoFHWyBBy0QsDwIag&amp;usg=AOvVaw0ceVe8AxLuKpciRKVPl5SQ</t>
  </si>
  <si>
    <t>https://www.google.com/url?q=https://www.rei.com/product/197108/icelantic-skis-maiden-91-skis-womens-20212022%3FCAWELAID%3D120217890012519225&amp;sa=U&amp;ved=0ahUKEwiVpNHez6P2AhUjkWoFHSggCN8Q2ykIGA&amp;usg=AOvVaw3B-KGqe0OTpRzWQWUCWAYK</t>
  </si>
  <si>
    <t>Icelantic Natural 101 Ski 171 cm</t>
  </si>
  <si>
    <t>https://www.google.com/url?url=https://h2osport.se/en/touring-skis/1245-icelantic-natural-101-2021-684753251393.html&amp;rct=j&amp;q=&amp;esrc=s&amp;sa=U&amp;ved=0ahUKEwi2uLuwxKP2AhWJiOAKHagxDdwQsDwIXg&amp;usg=AOvVaw0TQBlsNPej6olJmlo9qIml</t>
  </si>
  <si>
    <t>Icelantic NATURAL 101 21/22</t>
  </si>
  <si>
    <t>https://www.google.com/url?url=https://h2osport.se/en/touring-skis/13548658-icelantic-natural-101-2122.html&amp;rct=j&amp;q=&amp;esrc=s&amp;sa=U&amp;ved=0ahUKEwi2uLuwxKP2AhWJiOAKHagxDdwQ2SkIZg&amp;usg=AOvVaw0v9lcFXym-ktfWnbWD69wu</t>
  </si>
  <si>
    <t>Icelantic Natural 101 Skis Â· 2022 Â· 171 cm</t>
  </si>
  <si>
    <t>https://www.google.com/url?q=https://www.backcountry.com/icelantic-natural-101-ski%3FCMP_SKU%3DICBB025%26MER%3D0406%26skid%3DICBB025-ONECOL-S171&amp;sa=U&amp;ved=0ahUKEwj1iZaxxKP2AhUqnOAKHQpNBxYQ2ykIGQ&amp;usg=AOvVaw2t7AVbb0ZpVV3bp3gaoe9E</t>
  </si>
  <si>
    <t>Icelantic Natural 101 Skis Â· 2022 Â· 178 cm</t>
  </si>
  <si>
    <t>https://www.google.com/url?url=https://www.backcountry.com/icelantic-natural-101-ski%3FCMP_SKU%3DICBB025%26MER%3D0406%26skid%3DICBB025-ONECOL-S178&amp;rct=j&amp;q=&amp;esrc=s&amp;sa=U&amp;ved=0ahUKEwiBvKucxqP2AhWwmOAKHfoeBIUQsDwIXg&amp;usg=AOvVaw2fs-s86OUWf_bMMxa44_M8</t>
  </si>
  <si>
    <t>https://www.google.com/url?q=https://www.backcountry.com/icelantic-natural-101-ski%3FCMP_SKU%3DICBB025%26MER%3D0406%26skid%3DICBB025-ONECOL-S178&amp;sa=U&amp;ved=0ahUKEwjE0dKcxqP2AhUxnOAKHXztC5cQ2ykIGg&amp;usg=AOvVaw3RmtBvIx6Zt-6mNwFmmSIG</t>
  </si>
  <si>
    <t>Steep &amp; Cheap</t>
  </si>
  <si>
    <t>https://www.google.com/url?q=https://www.steepandcheap.com/icelantic-natural-101-ski&amp;sa=U&amp;ved=0ahUKEwjE0dKcxqP2AhUxnOAKHXztC5cQ2ykIHg&amp;usg=AOvVaw0AKpUUKjIUmzydCn4Sr9WO</t>
  </si>
  <si>
    <t>Icelantic Nomad 105 Skis 2022 171cm</t>
  </si>
  <si>
    <t>https://www.google.com/url?url=https://glacierskishop.com/products/icelantic-nomad-105-skis-2022%3Fvariant%3D39369409232999%26currency%3DUSD%26utm_medium%3Dproduct_sync%26utm_source%3Dgoogle%26utm_content%3Dsag_organic%26utm_campaign%3Dsag_organic&amp;rct=j&amp;q=&amp;esrc=s&amp;sa=U&amp;ved=0ahUKEwicltS_xaP2AhXkc98KHRmeAioQ2SkIUQ&amp;usg=AOvVaw0h3OVIun_1YKGot5Plh6jX</t>
  </si>
  <si>
    <t>Icelantic Nomad 105 Skis Â· 2022 Â· 171 cm</t>
  </si>
  <si>
    <t>https://www.google.com/url?q=https://www.aspenskiandboard.com/products/icelanticnomad105skismens2022%3Fvariant%3D39447427612777%26currency%3DUSD%26utm_medium%3Dproduct_sync%26utm_source%3Dgoogle%26utm_content%3Dsag_organic%26utm_campaign%3Dsag_organic%26srsltid%3DAWLEVJzTAmghHRWDNQMT0rHCu8iF96vGUx6wITf45PSohpJdIlQds8yE1FA&amp;sa=U&amp;ved=0ahUKEwj45YLAxaP2AhXLnOAKHbQZCfQQ2ykIHg&amp;usg=AOvVaw1pdNXOuk_V91nCIg4G2AI3</t>
  </si>
  <si>
    <t>https://www.google.com/url?url=https://www.rei.com/product/196948/icelantic-skis-nomad-105-skis-mens-20212022%3FCAWELAID%3D120217890012518329&amp;rct=j&amp;q=&amp;esrc=s&amp;sa=U&amp;ved=0ahUKEwicltS_xaP2AhXkc98KHRmeAioQsDwITQ&amp;usg=AOvVaw3iZJvX-o-5J1cDZMLFMbR7</t>
  </si>
  <si>
    <t>Icelantic Nomad 105 Skis 2022 176cm</t>
  </si>
  <si>
    <t>https://www.google.com/url?url=https://glacierskishop.com/products/icelantic-nomad-105-skis-2022%3Fvariant%3D39369409265767%26currency%3DUSD%26utm_medium%3Dproduct_sync%26utm_source%3Dgoogle%26utm_content%3Dsag_organic%26utm_campaign%3Dsag_organic&amp;rct=j&amp;q=&amp;esrc=s&amp;sa=U&amp;ved=0ahUKEwi-zt2GxaP2AhXQUt8KHSkECYwQ2SkITg&amp;usg=AOvVaw3kmu2hGBCDonoU7q2pJLwa</t>
  </si>
  <si>
    <t>'22 Icelantic Nomad 105 Skis 176cm</t>
  </si>
  <si>
    <t>https://www.google.com/url?url=https://www.untracked.com/p7464c92b125lr-Froogle-22_icelantic_nomad_105_skis_w_tyrolia_attack2_13_gw_bindings.html%23chsku778775&amp;rct=j&amp;q=&amp;esrc=s&amp;sa=U&amp;ved=0ahUKEwi-zt2GxaP2AhXQUt8KHSkECYwQ2SkIRQ&amp;usg=AOvVaw3C9z9wjfusH9TRDNELF7rv</t>
  </si>
  <si>
    <t>Icelantic Nomad 105 Skis - 2022 - 176cm</t>
  </si>
  <si>
    <t>https://www.google.com/url?url=http://www.coloradoskishop.com/ProductDetails.asp%3FProductCode%3DICEN10522%26Click%3D30416%26utm_source%3Dgooglebase%26utm_medium%3Dshoppingengine&amp;rct=j&amp;q=&amp;esrc=s&amp;sa=U&amp;ved=0ahUKEwi-zt2GxaP2AhXQUt8KHSkECYwQ2SkISw&amp;usg=AOvVaw3wuQvWlD34nJVDilQgT1Uk</t>
  </si>
  <si>
    <t>Icelantic Nomad 105 Skis Â· 2022 Â· 181 cm</t>
  </si>
  <si>
    <t>https://www.google.com/aclk?sa=L&amp;ai=DChcSEwjPkuGpxqP2AhWXuMgKHQ_iBB0YABAHGgJxdQ&amp;sig=AOD64_2o58f4jpYCcF7cdPE8ISoPNWk-RQ&amp;ctype=5&amp;ved=0ahUKEwiUpd2pxqP2AhVFUt8KHeG6Cw8Q2ikIGw&amp;adurl=</t>
  </si>
  <si>
    <t>Icelantic Nomad 105 Skis Mens 2022 Rocky Mountain Edition / 181cm / Retail: $749.00</t>
  </si>
  <si>
    <t>https://www.google.com/url?url=https://www.aspenskiandboard.com/products/icelanticnomad105skismens2022%3Fvariant%3D39874352906345%26currency%3DUSD%26utm_medium%3Dproduct_sync%26utm_source%3Dgoogle%26utm_content%3Dsag_organic%26utm_campaign%3Dsag_organic%26srsltid%3DAWLEVJxcbKVXnzSwyiAVOGKdF1RX8pl7Ln5hDPTCHs4aSZb3E5E9z2p1JMg&amp;rct=j&amp;q=&amp;esrc=s&amp;sa=U&amp;ved=0ahUKEwiWvqepxqP2AhUCJt8KHWYHCfgQ2SkIVA&amp;usg=AOvVaw01elYAEo9OzzvRCwGU5zzl</t>
  </si>
  <si>
    <t>https://www.google.com/url?url=https://www.rei.com/product/196948/icelantic-skis-nomad-105-skis-mens-20212022%3FCAWELAID%3D120217890012518328&amp;rct=j&amp;q=&amp;esrc=s&amp;sa=U&amp;ved=0ahUKEwiWvqepxqP2AhUCJt8KHWYHCfgQsDwITQ&amp;usg=AOvVaw3tqQ3lWYPML04I4WbldK15</t>
  </si>
  <si>
    <t>Icelantic Nomad 95 Skis Â· 2022 Â· 171 cm</t>
  </si>
  <si>
    <t>https://www.google.com/url?url=https://www.nextadventure.net/catalog/product/view/id/226734/s/icelantic-skis-nomad-95-2022/&amp;rct=j&amp;q=&amp;esrc=s&amp;sa=U&amp;ved=0ahUKEwiwiq3Mz6P2AhUVmWoFHSJ3B68QsDwIUg&amp;usg=AOvVaw0wEOHL-YO16U5qi7tU8FOK</t>
  </si>
  <si>
    <t>https://www.google.com/aclk?sa=L&amp;ai=DChcSEwig8tbMz6P2AhWaFdQBHdMJC00YABABGgJvYQ&amp;sig=AOD64_3br1CCdDjhoTg9PlxDp80KtIEVHg&amp;ctype=5&amp;ved=0ahUKEwj3zdLMz6P2AhXdlGoFHaQQBEkQ2ikIFA&amp;adurl=</t>
  </si>
  <si>
    <t>https://www.google.com/aclk?sa=L&amp;ai=DChcSEwig8tbMz6P2AhWaFdQBHdMJC00YABADGgJvYQ&amp;sig=AOD64_0h2JAcvY1NM_uvbInCVAl5BnY0_w&amp;ctype=5&amp;ved=0ahUKEwj3zdLMz6P2AhXdlGoFHaQQBEkQ2ikIFg&amp;adurl=</t>
  </si>
  <si>
    <t>Icelantic Nomad 95 Skis 2022 176cm</t>
  </si>
  <si>
    <t>https://www.google.com/url?url=https://glacierskishop.com/products/icelantic-nomad-95-skis-2022%3Fvariant%3D39369383641191%26currency%3DUSD%26utm_medium%3Dproduct_sync%26utm_source%3Dgoogle%26utm_content%3Dsag_organic%26utm_campaign%3Dsag_organic&amp;rct=j&amp;q=&amp;esrc=s&amp;sa=U&amp;ved=0ahUKEwj_9MCixqP2AhUmVd8KHS86B64Q2SkINg&amp;usg=AOvVaw2g97A8LuiyM-ydUDQfkb5-</t>
  </si>
  <si>
    <t>Icelantic Nomad 95 Skis Â· 2022 Â· 176 cm</t>
  </si>
  <si>
    <t>https://www.google.com/url?q=https://www.nextadventure.net/catalog/product/view/id/226734/s/icelantic-skis-nomad-95-2022/&amp;sa=U&amp;ved=0ahUKEwivje-ixqP2AhXxg-AKHX-DCawQ2ykIGg&amp;usg=AOvVaw10z3sacswjU5EXO89GknPy</t>
  </si>
  <si>
    <t>https://www.google.com/url?q=https://www.aspenskiandboard.com/products/icelanticnomad95skismens2022%3Fvariant%3D39447427547241%26currency%3DUSD%26utm_medium%3Dproduct_sync%26utm_source%3Dgoogle%26utm_content%3Dsag_organic%26utm_campaign%3Dsag_organic%26srsltid%3DAWLEVJxoM3FDBH5m1pKg_BuM454kjiEWVIGQCZ3ahmoDtoDfuQZrZ2Fw8GU&amp;sa=U&amp;ved=0ahUKEwivje-ixqP2AhXxg-AKHX-DCawQ2ykIHA&amp;usg=AOvVaw2kYADaluRJ6qwSXSqtR9X5</t>
  </si>
  <si>
    <t>Icelantic Nomad 95 Skis 2022 181cm</t>
  </si>
  <si>
    <t>https://www.google.com/url?url=https://glacierskishop.com/products/icelantic-nomad-95-skis-2022%3Fvariant%3D39369383673959%26currency%3DUSD%26utm_medium%3Dproduct_sync%26utm_source%3Dgoogle%26utm_content%3Dsag_organic%26utm_campaign%3Dsag_organic&amp;rct=j&amp;q=&amp;esrc=s&amp;sa=U&amp;ved=0ahUKEwjC4IeqxqP2AhUBZd8KHVscDBQQ2SkIVQ&amp;usg=AOvVaw1HI0CTvoF8winhCLHyKNes</t>
  </si>
  <si>
    <t>Icelantic Nomad 95 Skis Â· 2022 Â· 181 cm</t>
  </si>
  <si>
    <t>The Startingate</t>
  </si>
  <si>
    <t>https://www.google.com/url?q=https://shopstartingate.com/products/icelantic-nomad-95-skis-2022%3Fvariant%3D39585146667083%26currency%3DUSD%26utm_medium%3Dproduct_sync%26utm_source%3Dgoogle%26utm_content%3Dsag_organic%26utm_campaign%3Dsag_organic&amp;sa=U&amp;ved=0ahUKEwiimryqxqP2AhUSm-AKHSu-DicQ2ykIHA&amp;usg=AOvVaw0SQMWOenGxsRq2-JuBnVZK</t>
  </si>
  <si>
    <t>https://www.google.com/url?url=https://www.nextadventure.net/catalog/product/view/id/226734/s/icelantic-skis-nomad-95-2022/&amp;rct=j&amp;q=&amp;esrc=s&amp;sa=U&amp;ved=0ahUKEwjC4IeqxqP2AhUBZd8KHVscDBQQsDwITg&amp;usg=AOvVaw2hQvwXCQdA3rYW4nWcS_9_</t>
  </si>
  <si>
    <t>Icelantic Nomad 105 Lite Skis Â· 2022 Â· 171 cm</t>
  </si>
  <si>
    <t>https://www.google.com/url?url=https://www.rei.com/product/197106/icelantic-skis-nomad-105-lite-skis-mens-20212022%3FCAWELAID%3D120217890012518331&amp;rct=j&amp;q=&amp;esrc=s&amp;sa=U&amp;ved=0ahUKEwjNn6mXxaP2AhWqTN8KHa1bCTgQsDwITw&amp;usg=AOvVaw0H9alnlcgt1xCxHPPweLsi</t>
  </si>
  <si>
    <t>https://www.google.com/url?q=https://www.rei.com/product/197106/icelantic-skis-nomad-105-lite-skis-mens-20212022%3FCAWELAID%3D120217890012518331&amp;sa=U&amp;ved=0ahUKEwi1q-KXxaP2AhUlm-AKHWQrAnIQ2ykIGA&amp;usg=AOvVaw2UCdk1juIMvaVjBAcx4rBg</t>
  </si>
  <si>
    <t>https://www.google.com/url?q=https://www.skiworldinc.com/icelantic-21-22-nomad-lite-105.html%3Fdfw_tracker%3D130438-68261272&amp;sa=U&amp;ved=0ahUKEwi1q-KXxaP2AhUlm-AKHWQrAnIQ2ykIGg&amp;usg=AOvVaw01wT4hqSV30ZjL13MKnngW</t>
  </si>
  <si>
    <t>Icelantic Nomad 105 Lite Skis 176cm 2022</t>
  </si>
  <si>
    <t>https://www.google.com/url?q=https://www.moosejaw.com/product/icelantic-nomad-lite-ski_10549259%3Fad_id%3DGooglePlusBox%26utm_source%3DGooglePlusBox%26utm_medium%3DPLA%26utm_campaign%3DIcelantic&amp;sa=U&amp;ved=0ahUKEwjYl9f2xKP2AhVuQt8KHYp5CYgQ2ykIHg&amp;usg=AOvVaw3drqa11D0Z2ODZxhoPYhPA</t>
  </si>
  <si>
    <t>https://www.google.com/url?url=https://www.rei.com/product/197106/icelantic-skis-nomad-105-lite-skis-mens-20212022%3FCAWELAID%3D120217890012518332&amp;rct=j&amp;q=&amp;esrc=s&amp;sa=U&amp;ved=0ahUKEwjZmKv2xKP2AhXqRd8KHZtVA6oQsDwINg&amp;usg=AOvVaw3Qnj6Gv381wtJzB1nHqF8e</t>
  </si>
  <si>
    <t>https://www.google.com/url?q=https://www.rei.com/product/197106/icelantic-skis-nomad-105-lite-skis-mens-20212022%3FCAWELAID%3D120217890012518332&amp;sa=U&amp;ved=0ahUKEwjYl9f2xKP2AhVuQt8KHYp5CYgQ2ykIGA&amp;usg=AOvVaw1rDVm6vtEEG5U7A6eM9h18</t>
  </si>
  <si>
    <t>Icelantic Nomad 105 Lite Skis Â· 2022 Â· 181 cm</t>
  </si>
  <si>
    <t>https://www.google.com/url?url=https://www.rei.com/product/197106/icelantic-skis-nomad-105-lite-skis-mens-20212022%3FCAWELAID%3D120217890012519231&amp;rct=j&amp;q=&amp;esrc=s&amp;sa=U&amp;ved=0ahUKEwjFmujQxqP2AhVuUt8KHeu-BBsQsDwIUg&amp;usg=AOvVaw3pMa__PZ-23rLJUj-nuVqV</t>
  </si>
  <si>
    <t>https://www.google.com/url?q=https://www.rei.com/product/197106/icelantic-skis-nomad-105-lite-skis-mens-20212022%3FCAWELAID%3D120217890012519231&amp;sa=U&amp;ved=0ahUKEwixjpzRxqP2AhWqTN8KHa1bCTgQ2ykIFw&amp;usg=AOvVaw075tgUFgnck0L7E1hp1W_z</t>
  </si>
  <si>
    <t>https://www.google.com/url?q=https://www.evo.com/skis/icelantic-nomad-lite-105%3Fimage%3D208406/833110/clone.jpg&amp;sa=U&amp;ved=0ahUKEwixjpzRxqP2AhWqTN8KHa1bCTgQ2ykIGQ&amp;usg=AOvVaw3mdgiSWY1tbws5XOh8VjQo</t>
  </si>
  <si>
    <t>Icelantic Pioneer 96 Skis 2022 166cm</t>
  </si>
  <si>
    <t>https://www.google.com/url?url=https://glacierskishop.com/products/icelantic-pioneer-96-skis-2022%3Fvariant%3D39369388064871%26currency%3DUSD%26utm_medium%3Dproduct_sync%26utm_source%3Dgoogle%26utm_content%3Dsag_organic%26utm_campaign%3Dsag_organic&amp;rct=j&amp;q=&amp;esrc=s&amp;sa=U&amp;ved=0ahUKEwit5umLxaP2AhWict8KHSMkBqsQ2SkIQw&amp;usg=AOvVaw3nHm7HmLQkU35L_P7mYUeD</t>
  </si>
  <si>
    <t>Icelantic Pioneer 96 Skis</t>
  </si>
  <si>
    <t>https://www.google.com/url?url=https://www.peterglenn.com/product/icelantic-pioneer-96-ski-mens-0%3Futm_source%3DGooglePLA%26utm_medium%3DPPC%26utm_term%3DIcelantic%2BPioneer%2B96%2BSki%2BMen%27s%26utm_campaign%3DIcelantic%26utm_content%3D877248&amp;rct=j&amp;q=&amp;esrc=s&amp;sa=U&amp;ved=0ahUKEwit5umLxaP2AhWict8KHSMkBqsQsDwIPw&amp;usg=AOvVaw0ewh4u9f5NJiN3vuJNyO8U</t>
  </si>
  <si>
    <t>https://www.google.com/url?q=https://www.peterglenn.com/product/icelantic-pioneer-96-ski-mens-0%3Futm_source%3DGooglePLA%26utm_medium%3DPPC%26utm_term%3DIcelantic%2BPioneer%2B96%2BSki%2BMen%27s%26utm_campaign%3DIcelantic%26utm_content%3D877248&amp;sa=U&amp;ved=0ahUKEwjIj56MxaP2AhXpdN8KHXOcA98Q2ykIFw&amp;usg=AOvVaw3OuC-qC-0AlhrapqP6A2Gf</t>
  </si>
  <si>
    <t>Icelantic Pioneer 96 Skis 2022 182cm</t>
  </si>
  <si>
    <t>https://www.google.com/url?url=https://glacierskishop.com/products/icelantic-pioneer-96-skis-2022%3Fvariant%3D39369388130407%26currency%3DUSD%26utm_medium%3Dproduct_sync%26utm_source%3Dgoogle%26utm_content%3Dsag_organic%26utm_campaign%3Dsag_organic&amp;rct=j&amp;q=&amp;esrc=s&amp;sa=U&amp;ved=0ahUKEwizzKmZxKP2AhWudd8KHcVCDCkQ2SkIOQ&amp;usg=AOvVaw3MkcvDzZckLmRT0RFii8p0</t>
  </si>
  <si>
    <t>Icelantic Pioneer 96 Skis Â· 2022 Â· 182 cm</t>
  </si>
  <si>
    <t>https://www.google.com/url?url=https://www.evo.com/skis/icelantic-pioneer-96%3Fimage%3D212325/858471/clone.jpg&amp;rct=j&amp;q=&amp;esrc=s&amp;sa=U&amp;ved=0ahUKEwizzKmZxKP2AhWudd8KHcVCDCkQsDwINQ&amp;usg=AOvVaw1UrvgpDZ6FqBS6pKxcaBIp</t>
  </si>
  <si>
    <t>https://www.google.com/url?q=https://www.evo.com/skis/icelantic-pioneer-96%3Fimage%3D212325/858471/clone.jpg&amp;sa=U&amp;ved=0ahUKEwjg5O6ZxKP2AhWJct8KHYdDBgMQ2ykIFw&amp;usg=AOvVaw1FuoPN9XPWZr1FqD_D9Ddd</t>
  </si>
  <si>
    <t>Icelantic Riveter 85 Skis - Women's 2022 150cm</t>
  </si>
  <si>
    <t>https://www.google.com/url?url=https://glacierskishop.com/products/icelantic-riveter-85-skis-womens-2022%3Fvariant%3D39369483419751%26currency%3DUSD%26utm_medium%3Dproduct_sync%26utm_source%3Dgoogle%26utm_content%3Dsag_organic%26utm_campaign%3Dsag_organic&amp;rct=j&amp;q=&amp;esrc=s&amp;sa=U&amp;ved=0ahUKEwje1-OG0aP2AhV4lGoFHVe_ChUQ2SkIOA&amp;usg=AOvVaw2eBYgVOD_Xdq85qm2Ggq2L</t>
  </si>
  <si>
    <t>Icelantic Riveter 85 Women's Skis 150cm 2022</t>
  </si>
  <si>
    <t>https://www.google.com/url?q=https://www.skiworldinc.com/icelantic-21-22-riveter-85.html%3Fdfw_tracker%3D130438-68261279&amp;sa=U&amp;ved=0ahUKEwizpIyH0aP2AhULk2oFHdHnCEEQ2ykIIA&amp;usg=AOvVaw0pJKa0qUrj-WWa9FGOlhlY</t>
  </si>
  <si>
    <t>https://www.google.com/url?url=https://shop.sportsbasement.com/products/w-riveter-85&amp;rct=j&amp;q=&amp;esrc=s&amp;sa=U&amp;ved=0ahUKEwje1-OG0aP2AhV4lGoFHVe_ChUQsDwINA&amp;usg=AOvVaw0UEJ-xwWGwJyQQeWXe_nof</t>
  </si>
  <si>
    <t>Icelantic Riveter 85 Skis - Women's 2022 155cm</t>
  </si>
  <si>
    <t>https://www.google.com/aclk?sa=L&amp;ai=DChcSEwj7t9jW0KP2AhUXF9QBHeSWAY8YABANGgJvYQ&amp;sig=AOD64_1Lq9Z819PKU3sjImUjD-Hmw9g8-Q&amp;ctype=5&amp;ved=0ahUKEwiuxtPW0KP2AhXVgGoFHXdZAu4Q2CkIZA&amp;adurl=</t>
  </si>
  <si>
    <t>Icelantic Riveter 85 Skis Women's Â· 2022 Â· 155 cm</t>
  </si>
  <si>
    <t>https://www.google.com/url?q=https://www.skiworldinc.com/icelantic-21-22-riveter-85.html%3Fdfw_tracker%3D130438-68261284&amp;sa=U&amp;ved=0ahUKEwjGwv_W0KP2AhUammoFHa22CqMQ2ykIGg&amp;usg=AOvVaw2A09oxCZW6gj7ZbAwN_bJb</t>
  </si>
  <si>
    <t>https://www.google.com/url?url=https://www.powder7.com/Icelantic-Riveter-85-Skis-155cm-New-Flat-2022/for-sale%3Futm_source%3Dfeed%26utm_medium%3Dfree&amp;rct=j&amp;q=&amp;esrc=s&amp;sa=U&amp;ved=0ahUKEwiuxtPW0KP2AhXVgGoFHXdZAu4QsDwIYA&amp;usg=AOvVaw2FYsXyNL3pSlwGTsJashu2</t>
  </si>
  <si>
    <t>Icelantic Riveter 85 Skis - Women's 2022 162cm</t>
  </si>
  <si>
    <t>https://www.google.com/url?url=https://glacierskishop.com/products/icelantic-riveter-85-skis-womens-2022%3Fvariant%3D39369485484135%26currency%3DUSD%26utm_medium%3Dproduct_sync%26utm_source%3Dgoogle%26utm_content%3Dsag_organic%26utm_campaign%3Dsag_organic&amp;rct=j&amp;q=&amp;esrc=s&amp;sa=U&amp;ved=0ahUKEwjt87-U0KP2AhXSgGoFHbTyBhYQ2SkITA&amp;usg=AOvVaw15Zu6YylhxPP825AOFQfUf</t>
  </si>
  <si>
    <t>Icelantic Riveter 85 Skis Women's Â· 2022 Â· 162 cm</t>
  </si>
  <si>
    <t>https://www.google.com/url?url=https://www.rei.com/product/197107/icelantic-skis-riveter-85-skis-womens-20212022%3FCAWELAID%3D120217890012518336&amp;rct=j&amp;q=&amp;esrc=s&amp;sa=U&amp;ved=0ahUKEwjt87-U0KP2AhXSgGoFHbTyBhYQsDwISA&amp;usg=AOvVaw0hygIz6vs46P26A-fiyTbd</t>
  </si>
  <si>
    <t>https://www.google.com/aclk?sa=L&amp;ai=DChcSEwi3u-SU0KP2AhUqKUwKHeLQAgcYABABGgJvYQ&amp;sig=AOD64_04Z5zLMGAN4Mi4sVxZdb0NSb6Cjw&amp;ctype=5&amp;ved=0ahUKEwjMxd-U0KP2AhUfk2oFHQORDm8Q2ikIFQ&amp;adurl=</t>
  </si>
  <si>
    <t>Icelantic Riveter 95 Skis - Women's 2022 155cm</t>
  </si>
  <si>
    <t>https://www.google.com/url?url=https://glacierskishop.com/products/icelantic-riveter-95-skis-womens-2022%3Fvariant%3D39369485811815%26currency%3DUSD%26utm_medium%3Dproduct_sync%26utm_source%3Dgoogle%26utm_content%3Dsag_organic%26utm_campaign%3Dsag_organic&amp;rct=j&amp;q=&amp;esrc=s&amp;sa=U&amp;ved=0ahUKEwjqw--D0KP2AhXOkWoFHT8KDNkQ2SkIVA&amp;usg=AOvVaw27pIC9T3Jb7QkvGTn9UNRb</t>
  </si>
  <si>
    <t>Icelantic Riveter 95 Women's Skis Â· 2022 Â· 155 cm</t>
  </si>
  <si>
    <t>https://www.google.com/url?q=https://www.skiworldinc.com/icelantic-21-22-riveter-95.html%3Fdfw_tracker%3D130438-68261286&amp;sa=U&amp;ved=0ahUKEwiDhJKE0KP2AhXrnGoFHTaGBGYQ2ykIGg&amp;usg=AOvVaw2tI3coQNgkH2wNJHdlH3EK</t>
  </si>
  <si>
    <t>https://www.google.com/url?url=https://www.curated.com/products/4864760/icelantic-riveter-95-women-s-skis-size-155cm-2022%3Fc_source%3Dgoogle-shopping&amp;rct=j&amp;q=&amp;esrc=s&amp;sa=U&amp;ved=0ahUKEwjqw--D0KP2AhXOkWoFHT8KDNkQsDwIUA&amp;usg=AOvVaw3yDjxlcJ6cSCODMKkReDZO</t>
  </si>
  <si>
    <t>Icelantic Riveter 95 Women's Skis Â· 2022 Â· 162 cm</t>
  </si>
  <si>
    <t>https://www.google.com/url?url=https://h2osport.se/en/all-mountain-skis/13548677-icelantic-riveter-95-2122-684753258248.html&amp;rct=j&amp;q=&amp;esrc=s&amp;sa=U&amp;ved=0ahUKEwiYwLn3xaP2AhUMd98KHXBaD4QQsDwIQA&amp;usg=AOvVaw181L3z4RfAeknTsFVRlmJe</t>
  </si>
  <si>
    <t>https://www.google.com/url?q=https://h2osport.se/en/all-mountain-skis/13548677-icelantic-riveter-95-2122-684753258248.html&amp;sa=U&amp;ved=0ahUKEwifpt73xaP2AhVkmeAKHXs9DJwQ2ykIFw&amp;usg=AOvVaw2pk2CWN6fQ2SmciSvObY95</t>
  </si>
  <si>
    <t>https://www.google.com/url?q=https://www.skiworldinc.com/icelantic-21-22-riveter-95.html%3Fdfw_tracker%3D130438-68261291&amp;sa=U&amp;ved=0ahUKEwifpt73xaP2AhVkmeAKHXs9DJwQ2ykIHw&amp;usg=AOvVaw3tCnf4W9uugkyEQlwLLfX-</t>
  </si>
  <si>
    <t>K2 Disruption 78 Ti + TCX 12 21/22</t>
  </si>
  <si>
    <t>https://www.google.com/url?url=https://www.snowcountry.eu/k2-disruption-78-ti-tcx-12-19-20.html%3Fartikel_maat%3D65346%26country%3DUS&amp;rct=j&amp;q=&amp;esrc=s&amp;sa=U&amp;ved=0ahUKEwil1rPR0aP2AhURnGoFHQoYAqwQsDwIYg&amp;usg=AOvVaw24M4BbKjg1Cnte6RZqpF6Y</t>
  </si>
  <si>
    <t>https://www.google.com/url?q=https://www.snowcountry.eu/k2-disruption-78-ti-tcx-12-19-20.html%3Fartikel_maat%3D65346%26country%3DUS&amp;sa=U&amp;ved=0ahUKEwjZkd7R0aP2AhXPkWoFHUMHBqUQ2ykIFg&amp;usg=AOvVaw0RVsoTX0T0Q7jlzR4OQmAi</t>
  </si>
  <si>
    <t>https://www.google.com/url?q=https://www.surfdome.us/K2-Disruption-78-Ti-Mxc-12-Tcx-Light-Quikclik-Black-Yellow-Set-Skis/sd50209465.htm%3Fcolour%3DBlack%2BYellow%26sku%3D1205200%26productid%3D323464%26utm_source%3Dgoogle%26utm_medium%3Dorganic%2520shopping&amp;sa=U&amp;ved=0ahUKEwjZkd7R0aP2AhXPkWoFHUMHBqUQ2ykIGA&amp;usg=AOvVaw37sn4IZm0R15B8-DRrBfaL</t>
  </si>
  <si>
    <t>K2 Skis - Disruption 78C - Skis</t>
  </si>
  <si>
    <t>https://www.google.com/url?url=https://www.skiessentials.com/2022-k2-disruption-78-c-skis-w-m3-10-bindings.html&amp;rct=j&amp;q=&amp;esrc=s&amp;sa=U&amp;ved=0ahUKEwjCmvO6z6P2AhXFlGoFHW7ODBsQsDwIVg&amp;usg=AOvVaw11HRZQ9rI_cMt1aDoc6dSU</t>
  </si>
  <si>
    <t>https://www.google.com/aclk?sa=L&amp;ai=DChcSEwi7hKu7z6P2AhUbFtQBHbx3B8sYABABGgJvYQ&amp;sig=AOD64_1P3z6r5XBeMPrepth3usgAC_jPkw&amp;ctype=5&amp;ved=0ahUKEwiYtqa7z6P2AhVhk2oFHQzRBgwQ2ikIFA&amp;adurl=</t>
  </si>
  <si>
    <t>https://www.google.com/aclk?sa=L&amp;ai=DChcSEwi7hKu7z6P2AhUbFtQBHbx3B8sYABADGgJvYQ&amp;sig=AOD64_0ptXITHnxPKz6yhW7sB1q3EWpyOw&amp;ctype=5&amp;ved=0ahUKEwiYtqa7z6P2AhVhk2oFHQzRBgwQ2ikIFg&amp;adurl=</t>
  </si>
  <si>
    <t>K2 Disruption 78C Skis w Marker M3 11 GW Demo Bindings Used Demo Skis</t>
  </si>
  <si>
    <t>$409.99 used</t>
  </si>
  <si>
    <t>https://www.google.com/url?url=https://www.powder7.com/K2-Disruption-78C-Skis-163cm-Used-2021/for-sale%3Futm_source%3Dfeed%26utm_medium%3Dfree&amp;rct=j&amp;q=&amp;esrc=s&amp;sa=U&amp;ved=0ahUKEwisvtfZxaP2AhUNU98KHfjaCekQ2SkIZA&amp;usg=AOvVaw3vponqHPnvgkIvhBtS2Mfz</t>
  </si>
  <si>
    <t>K2 Disruption 78C Ski Mens - Size 163 - S200603201</t>
  </si>
  <si>
    <t>https://www.google.com/url?url=https://www.skiessentials.com/2022-k2-disruption-78-c-skis-w-m3-10-bindings.html&amp;rct=j&amp;q=&amp;esrc=s&amp;sa=U&amp;ved=0ahUKEwisvtfZxaP2AhUNU98KHfjaCekQsDwIYA&amp;usg=AOvVaw2XapqjpjmIAJjm-DDa-uFq</t>
  </si>
  <si>
    <t>https://www.google.com/aclk?sa=L&amp;ai=DChcSEwjGuJHaxaP2AhWBqMgKHTCpAGEYABABGgJxdQ&amp;sig=AOD64_3b-Lp2bM80ybf9DPt5XiwdZ5EqQA&amp;ctype=5&amp;ved=0ahUKEwjh243axaP2AhWKMd8KHRLkCJkQ2ikIFA&amp;adurl=</t>
  </si>
  <si>
    <t>K2 Disruption 78C M3 10 Compact QUIKCLIKSET - black-flo-orange 170</t>
  </si>
  <si>
    <t>https://www.google.com/url?url=https://www.outdoorxl.com/k2-disruption-78c.html%3Fprl%3D92-5361x144-80&amp;rct=j&amp;q=&amp;esrc=s&amp;sa=U&amp;ved=0ahUKEwjXrpGzxqP2AhXpdd8KHRpzCvQQsDwIaw&amp;usg=AOvVaw3HhzCwpLOZ5x038wZL3nC0</t>
  </si>
  <si>
    <t>K2 Disruption 78C Ski Mens - Size 177 - S200603201</t>
  </si>
  <si>
    <t>Ski Country Sports</t>
  </si>
  <si>
    <t>https://www.google.com/url?url=http://www.skicountrysports.com/k2-ski/k2-disruption-78c-ski-mens-2625954&amp;rct=j&amp;q=&amp;esrc=s&amp;sa=U&amp;ved=0ahUKEwiZ-oTA0KP2AhVtgGoFHbo_CRoQsDwIZQ&amp;usg=AOvVaw20NgKyPC2TjCh_B1JDrpIT</t>
  </si>
  <si>
    <t>K2 Disruption 82 Ti MXCELL 12 TCX Quikclik Black - Anthracite Set Skis - Multicolour</t>
  </si>
  <si>
    <t>https://www.google.com/url?q=https://www.aspenskiandboard.com/products/k2disruption82tiquikclikhpbindingskismens2022%3Fvariant%3D32504295096425%26currency%3DUSD%26utm_medium%3Dproduct_sync%26utm_source%3Dgoogle%26utm_content%3Dsag_organic%26utm_campaign%3Dsag_organic%26srsltid%3DAWLEVJx9aqn1dRe_6bQ0kfTB9cYgb7P0lLvpHR02Cub4i-3F7k2FY2L9DDA&amp;sa=U&amp;ved=0ahUKEwiBpNLJ0aP2AhUCkWoFHZZNCcMQ2ykIGQ&amp;usg=AOvVaw1kHA9yobOornv1jugmnhZC</t>
  </si>
  <si>
    <t>https://www.google.com/url?q=https://www.basinski.com/2022-k2-disruption-82-ti-skis.html%3Fsource%3Dgooglebase&amp;sa=U&amp;ved=0ahUKEwiBpNLJ0aP2AhUCkWoFHZZNCcMQ2ykIGw&amp;usg=AOvVaw0c1HmIcLqw2WWDYQwn89ko</t>
  </si>
  <si>
    <t>https://www.google.com/url?url=https://www.skiessentials.com/2022-k2-disruption-82-ti-skis-with-mxcell-12-tcx-bindings.html&amp;rct=j&amp;q=&amp;esrc=s&amp;sa=U&amp;ved=0ahUKEwiDqaTJ0aP2AhUZnWoFHeHPBz8QsDwIfA&amp;usg=AOvVaw0JPhupYEXFpnPtcarEgabJ</t>
  </si>
  <si>
    <t>K2 Disruption 82 Ti Black-Green 177 Ski Men</t>
  </si>
  <si>
    <t>https://www.google.com/url?url=https://www.outdoorxl.com/k2-disruption-82-ti.html%3Fprl%3D92-3551x144-1002&amp;rct=j&amp;q=&amp;esrc=s&amp;sa=U&amp;ved=0ahUKEwiIyIDS0aP2AhWNkWoFHcaFD_EQ2SkIbg&amp;usg=AOvVaw3dN4MNI8XDnACjepGtACCs</t>
  </si>
  <si>
    <t>K2 Disruption 82 Ti Ski with MXCELL 12 TCX Quikclik Binding 2020/2021</t>
  </si>
  <si>
    <t>https://www.google.com/url?q=https://www.aspenskiandboard.com/products/k2disruption82tiquikclikhpbindingskismens2022%3Fvariant%3D32504295129193%26currency%3DUSD%26utm_medium%3Dproduct_sync%26utm_source%3Dgoogle%26utm_content%3Dsag_organic%26utm_campaign%3Dsag_organic%26srsltid%3DAWLEVJzQZmU4L2tditXTQiw9XiXWWz9mYBiBqx_IEN0sXAO5dZzFobP10tI&amp;sa=U&amp;ved=0ahUKEwi9tazS0aP2AhXDkmoFHYJZCcoQ2ykIGQ&amp;usg=AOvVaw0sW8jqBaxZ1Srrb49dHTBx</t>
  </si>
  <si>
    <t>https://www.google.com/url?url=https://www.skiessentials.com/2022-k2-disruption-82-ti-skis-with-mxcell-12-tcx-bindings.html&amp;rct=j&amp;q=&amp;esrc=s&amp;sa=U&amp;ved=0ahUKEwiIyIDS0aP2AhWNkWoFHcaFD_EQsDwIag&amp;usg=AOvVaw0d3b2akXnnjQXkY8Zb7uw6</t>
  </si>
  <si>
    <t>K2 Disruption 82 Ti Skis + MXCELL 12 TCX Quikclik Bindings Black Grey - 184</t>
  </si>
  <si>
    <t>https://www.google.com/url?url=https://www.skiessentials.com/2022-k2-disruption-82-ti-skis-with-mxcell-12-tcx-bindings.html&amp;rct=j&amp;q=&amp;esrc=s&amp;sa=U&amp;ved=0ahUKEwjQl7bX0aP2AhWcl2oFHe1VBxoQsDwIYA&amp;usg=AOvVaw1N-GadMeIFoSI9-DZuorXB</t>
  </si>
  <si>
    <t>2022 K2 Disruption MTI Alliance Women's Demo Skis w/ ERC 11 TCX Bindings - 160| Ski Essentials</t>
  </si>
  <si>
    <t>https://www.google.com/url?url=https://www.skiessentials.com/2022-k2-disruption-mti-alliance-women-s-demo-skis-w-erc-11-tcx-bindings.html&amp;rct=j&amp;q=&amp;esrc=s&amp;sa=U&amp;ved=0ahUKEwj0wsLh0KP2AhURmmoFHfeEDR0QsDwIag&amp;usg=AOvVaw3yBhvzs1oAdhoG8Kb9Y3uY</t>
  </si>
  <si>
    <t>K2 2021 Disruption MTI Skis with MXCELL 12 TCX Bindings</t>
  </si>
  <si>
    <t>https://www.google.com/url?url=https://www.skiessentials.com/2022-k2-disruption-mti-skis-w-mxcell-12-tcx-bindings.html&amp;rct=j&amp;q=&amp;esrc=s&amp;sa=U&amp;ved=0ahUKEwi01cfS0aP2AhWNkWoFHcaFD_EQsDwIXA&amp;usg=AOvVaw0OslnQda7fC8EivAyT1-qe</t>
  </si>
  <si>
    <t>https://www.google.com/url?q=https://www.skiessentials.com/2022-k2-disruption-mti-skis-w-mxcell-12-tcx-bindings.html&amp;sa=U&amp;ved=0ahUKEwig8vTS0aP2AhVXm2oFHVZdCg8Q2ykIFw&amp;usg=AOvVaw2x34Dq3rVjL0QUvIg960mR</t>
  </si>
  <si>
    <t>https://www.google.com/url?q=https://www.backcountry.com/k2-disruption-mti-ski-with-mxcell-12-quikclik-binding%3FCMP_SKU%3DK2SO0AG%26MER%3D0406%26skid%3DK2SO0AG-ONECOL-S175&amp;sa=U&amp;ved=0ahUKEwig8vTS0aP2AhVXm2oFHVZdCg8Q2ykIGQ&amp;usg=AOvVaw2ppzY1yfg9b5LL9o2dPJVT</t>
  </si>
  <si>
    <t>K2 Midnight Women Skis 159</t>
  </si>
  <si>
    <t>https://www.google.com/url?url=https://www.snowinn.com/ski-store/k2-midnight-women-skis/138133921/p%3Futm_source%3Dgoogle_products%26utm_medium%3Dmerchant%26id_producte%3D13273365%26country%3Dus&amp;rct=j&amp;q=&amp;esrc=s&amp;sa=U&amp;ved=0ahUKEwiQ3pDMxaP2AhWRZd8KHUgHC1UQsDwILw&amp;usg=AOvVaw13QqZfep3huWxy7OVMZv3Q</t>
  </si>
  <si>
    <t>https://www.google.com/url?q=https://www.snowinn.com/ski-store/k2-midnight-women-skis/138133921/p%3Futm_source%3Dgoogle_products%26utm_medium%3Dmerchant%26id_producte%3D13273365%26country%3Dus&amp;sa=U&amp;ved=0ahUKEwiXzMvMxaP2AhVkleAKHYCcDrsQ2ykIFg&amp;usg=AOvVaw110XahQnS8r2shnFoynH73</t>
  </si>
  <si>
    <t>https://www.google.com/url?q=https://www.outdoorxl.com/k2-midnight.html%3Fprl%3D92-7807x144-1062&amp;sa=U&amp;ved=0ahUKEwiXzMvMxaP2AhVkleAKHYCcDrsQ2ykIGA&amp;usg=AOvVaw1uhejjS5zjDGWD32SxEW4N</t>
  </si>
  <si>
    <t>K2 2022 Midnight Women's Skis (169)</t>
  </si>
  <si>
    <t>https://www.google.com/url?url=https://www.snowinn.com/ski-store/k2-midnight-women-skis/138133921/p%3Futm_source%3Dgoogle_products%26utm_medium%3Dmerchant%26id_producte%3D13273366%26country%3Dus&amp;rct=j&amp;q=&amp;esrc=s&amp;sa=U&amp;ved=0ahUKEwiN7qOHx6P2AhUtiOAKHdkRCRoQsDwILg&amp;usg=AOvVaw14T_vl6XBmGxftd4B8vsHR</t>
  </si>
  <si>
    <t>https://www.google.com/url?q=https://www.snowinn.com/ski-store/k2-midnight-women-skis/138133921/p%3Futm_source%3Dgoogle_products%26utm_medium%3Dmerchant%26id_producte%3D13273366%26country%3Dus&amp;sa=U&amp;ved=0ahUKEwjPotuHx6P2AhUMZN8KHVGjDJ0Q2ykIFg&amp;usg=AOvVaw2NTF1m84YNxDxFK9QGI9Bf</t>
  </si>
  <si>
    <t>https://www.google.com/url?q=https://www.outdoorxl.com/k2-midnight.html%3Fprl%3D92-7807x144-1905&amp;sa=U&amp;ved=0ahUKEwjPotuHx6P2AhUMZN8KHVGjDJ0Q2ykIGA&amp;usg=AOvVaw1uCE09Swzr2n8_KIMZwh3E</t>
  </si>
  <si>
    <t>K2 Mindbender 108 Ti 172 cm + Salomon Warden MNC 13 115 mm</t>
  </si>
  <si>
    <t>$500.00 used</t>
  </si>
  <si>
    <t>https://www.google.com/url?url=https://www.geartrade.com/item/781221/k2-mindbender-108-ti-172-cm-salomon-warden-mnc-13-115-mm&amp;rct=j&amp;q=&amp;esrc=s&amp;sa=U&amp;ved=0ahUKEwjPhvLLxKP2AhXCmeAKHZtgA_sQsDwIggE&amp;usg=AOvVaw1xUcrbpIehMVdfHx8Ui271</t>
  </si>
  <si>
    <t>K2 Mindbender 108 Ti 2022</t>
  </si>
  <si>
    <t>https://www.google.com/url?url=https://www.levelninesports.com/k2-mindbender-108ti-skis-mens-2022/%3Fsku%3DL9851064&amp;rct=j&amp;q=&amp;esrc=s&amp;sa=U&amp;ved=0ahUKEwjPhvLLxKP2AhXCmeAKHZtgA_sQsDwIdw&amp;usg=AOvVaw3SsXxDJte-lYRz110zQKvg</t>
  </si>
  <si>
    <t>'22 K2 Mindbender 108 Ti Skis 179cm</t>
  </si>
  <si>
    <t>https://www.google.com/url?url=https://www.untracked.com/p7300c101b37lr-Froogle-22_k2_mindbender_108ti_all_mountain_freeride_skis.html%23chsku749438&amp;rct=j&amp;q=&amp;esrc=s&amp;sa=U&amp;ved=0ahUKEwij1fbexqP2AhWjneAKHRWaAQMQ2SkIZQ&amp;usg=AOvVaw1PBmwuNKv9KXLoUalxABL3</t>
  </si>
  <si>
    <t>'22 K2 Mindbender 108 Ti Skis 186cm</t>
  </si>
  <si>
    <t>https://www.google.com/url?url=https://www.untracked.com/p7300c101b37lr-Froogle-22_k2_mindbender_108ti_all_mountain_freeride_skis.html%23chsku749439&amp;rct=j&amp;q=&amp;esrc=s&amp;sa=U&amp;ved=0ahUKEwiu6rG_0aP2AhWMlGoFHUfECeYQ2SkIaA&amp;usg=AOvVaw2w4wfCJICGcJj-mkfZWYgd</t>
  </si>
  <si>
    <t>K2 mindbender 108 ti skis - men</t>
  </si>
  <si>
    <t>https://www.google.com/url?url=https://www.levelninesports.com/k2-mindbender-108ti-skis-mens-2022/%3Fsku%3DL9851066&amp;rct=j&amp;q=&amp;esrc=s&amp;sa=U&amp;ved=0ahUKEwiu6rG_0aP2AhWMlGoFHUfECeYQsDwIZA&amp;usg=AOvVaw3R4XepM72KflweTg9QynPW</t>
  </si>
  <si>
    <t>2019/2020 K2 Mindbender 108 Ti 193cm W/ Marker Jester 16 Bindings</t>
  </si>
  <si>
    <t>$525.00 used</t>
  </si>
  <si>
    <t>https://www.google.com/url?url=https://www.ebay.com/itm/403460159663%3Fchn%3Dps%26mkevt%3D1%26mkcid%3D28&amp;rct=j&amp;q=&amp;esrc=s&amp;sa=U&amp;ved=0ahUKEwiXq43U0aP2AhVlkGoFHa5mBKQQ2SkIVw&amp;usg=AOvVaw2ZdOSLdBi2AvserI2uUyE2</t>
  </si>
  <si>
    <t>K2 Mindbender 85 Alliance Skis Women's 2022</t>
  </si>
  <si>
    <t>https://www.google.com/url?url=http://www.prfo.com/products/k2-womens-mindbender-85-alliance-ski%3Fvariant%3D39534646820908%26dfw_tracker%3D35966-39534646820908&amp;rct=j&amp;q=&amp;esrc=s&amp;sa=U&amp;ved=0ahUKEwi8oau-0KP2AhULlWoFHbeeC8MQsDwIbA&amp;usg=AOvVaw37ltlSShQz8wMaEN5oD_fp</t>
  </si>
  <si>
    <t>K2 Mindbender 85 Alliance Skis - Women's 2022</t>
  </si>
  <si>
    <t>https://www.google.com/url?url=https://www.evo.com/skis/k2-mindbender-85-alliance-womens%3Fimage%3D201051/825019/clone.jpg&amp;rct=j&amp;q=&amp;esrc=s&amp;sa=U&amp;ved=0ahUKEwi8oau-0KP2AhULlWoFHbeeC8MQsDwIaA&amp;usg=AOvVaw2jcEPFUUddBFmTboT_f-CD</t>
  </si>
  <si>
    <t>https://www.google.com/aclk?sa=L&amp;ai=DChcSEwjlm9m-0KP2AhXmJkwKHc2tBgkYABABGgJvYQ&amp;sig=AOD64_27trXcIq9_CtXhw1dGqSIQSXcMaQ&amp;ctype=5&amp;ved=0ahUKEwiUndS-0KP2AhVEmWoFHcMgCyQQ2ikIFQ&amp;adurl=</t>
  </si>
  <si>
    <t>K2 Mindbender 85 Alliance Skis</t>
  </si>
  <si>
    <t>https://www.google.com/url?url=https://www.absolute-snow.co.uk/V/K2_Mindbender_85_Alliance_Ski_Only_Womens_Skis_163cm_BlackGrey_2021-(278584)%3Fcurr%3DUSD%26deliverycountry%3DUSA&amp;rct=j&amp;q=&amp;esrc=s&amp;sa=U&amp;ved=0ahUKEwimkIjZxaP2AhVrleAKHetOA7QQsDwIXA&amp;usg=AOvVaw1s5wpb5NohOb92wyJYpCKg</t>
  </si>
  <si>
    <t>https://www.google.com/url?q=https://www.absolute-snow.co.uk/V/K2_Mindbender_85_Alliance_Ski_Only_Womens_Skis_163cm_BlackGrey_2021-(278584)%3Fcurr%3DUSD%26deliverycountry%3DUSA&amp;sa=U&amp;ved=0ahUKEwis27fZxaP2AhWpdd8KHVuhA6IQ2ykIGA&amp;usg=AOvVaw04CHi89M9pvcFrUj-fr48z</t>
  </si>
  <si>
    <t>https://www.google.com/url?q=https://www.alpinstore.com/en/463738-mindbender-85-alliance-k2.html%3Fads_affilie%3D35%26id_contry%3D21%26ads_product%3D463738%26id_devise%3D5%26srsltid%3DAWLEVJxFHhF28sgxIEIzNQKTSzS8LrgXFAPmmwQl8S8sNv5lasLMxzXOLS0&amp;sa=U&amp;ved=0ahUKEwis27fZxaP2AhWpdd8KHVuhA6IQ2ykIGg&amp;usg=AOvVaw1PA_r3tualnsCh0ZMJ5aI6</t>
  </si>
  <si>
    <t>K2 Mindbender 85 Skis Â· 2022 Â· 156 cm</t>
  </si>
  <si>
    <t>https://www.google.com/url?q=http://www.prfo.com/products/k2-mens-mindbender-85-ski%3Fvariant%3D39534481899564%26dfw_tracker%3D35966-39534481899564&amp;sa=U&amp;ved=0ahUKEwiktLyj0KP2AhW6nGoFHQwdAbgQ2ykIGQ&amp;usg=AOvVaw1vr6dg_xwQvvvifHiKCTAH</t>
  </si>
  <si>
    <t>K2 Mindbender 85 Skis Men's 2022</t>
  </si>
  <si>
    <t>https://www.google.com/url?url=http://www.prfo.com/products/k2-mens-mindbender-85-ski%3Fvariant%3D39534481899564%26dfw_tracker%3D35966-39534481899564&amp;rct=j&amp;q=&amp;esrc=s&amp;sa=U&amp;ved=0ahUKEwiNzZWj0KP2AhUllWoFHa0CCvgQsDwIWw&amp;usg=AOvVaw1afD5gWlhI3q64Uo2LS26c</t>
  </si>
  <si>
    <t>https://www.google.com/url?url=https://www.curated.com/products/4780029/k2-mindbender-85-skis-2022-156-cm%3Fc_source%3Dgoogle-shopping&amp;rct=j&amp;q=&amp;esrc=s&amp;sa=U&amp;ved=0ahUKEwiNzZWj0KP2AhUllWoFHa0CCvgQsDwIVw&amp;usg=AOvVaw038Et_kimoYdA6t6Uqm9Vb</t>
  </si>
  <si>
    <t>K2 Mindbender 85 Alpine Skis 163</t>
  </si>
  <si>
    <t>https://www.google.com/url?url=http://www.prfo.com/products/k2-mens-mindbender-85-ski%3Fvariant%3D39534481965100%26dfw_tracker%3D35966-39534481965100&amp;rct=j&amp;q=&amp;esrc=s&amp;sa=U&amp;ved=0ahUKEwjGxPzcxaP2AhVqleAKHV3BD7YQsDwIggE&amp;usg=AOvVaw0fC9Kfuzl59JJVAhIXIvYX</t>
  </si>
  <si>
    <t>K2 Mindbender 85 Skis</t>
  </si>
  <si>
    <t>https://www.google.com/url?url=https://www.rei.com/product/197984/k2-mindbender-85-skis-mens-20212022%3FCAWELAID%3D120217890012465958&amp;rct=j&amp;q=&amp;esrc=s&amp;sa=U&amp;ved=0ahUKEwjGxPzcxaP2AhVqleAKHV3BD7YQsDwIfg&amp;usg=AOvVaw0nVwgFUGFM5Da5Bq2-rQ6t</t>
  </si>
  <si>
    <t>https://www.google.com/url?q=https://www.rei.com/product/197984/k2-mindbender-85-skis-mens-20212022%3FCAWELAID%3D120217890012465958&amp;sa=U&amp;ved=0ahUKEwjW96rdxaP2AhWmct8KHXmfCoMQ2ykIFw&amp;usg=AOvVaw0IE1fG1TSOoZ4s3z7HbZKR</t>
  </si>
  <si>
    <t>K2 Mindbender 85 Skis 2020</t>
  </si>
  <si>
    <t>Nomads</t>
  </si>
  <si>
    <t>https://www.google.com/url?url=https://shopnomads.com/products/k2-mindbender-85-mens-skis%3Fvariant%3D30231412211756%26utm_source%3Dgoogle%26utm_medium%3Dcpc%26utm_campaign%3DGoogle%2BShopping%26currency%3DCAD&amp;rct=j&amp;q=&amp;esrc=s&amp;sa=U&amp;ved=0ahUKEwi84ISzxaP2AhUDn-AKHU2lBg8QsDwIag&amp;usg=AOvVaw14NLx7-w9QquUTH1xC3iWw</t>
  </si>
  <si>
    <t>https://www.google.com/aclk?sa=L&amp;ai=DChcSEwjNpryzxaP2AhXYyLMKHUqbDbwYABADGgJxbg&amp;sig=AOD64_1R-9dYlAxbhXXwh5gzqwd9WZoI6A&amp;ctype=5&amp;ved=0ahUKEwiT27ezxaP2AhXsSt8KHXliADAQ2ikIFw&amp;adurl=</t>
  </si>
  <si>
    <t>https://www.google.com/url?url=https://www.curated.com/products/4780031/k2-mindbender-85-skis-2022-170-cm%3Fc_source%3Dgoogle-shopping&amp;rct=j&amp;q=&amp;esrc=s&amp;sa=U&amp;ved=0ahUKEwi84ISzxaP2AhUDn-AKHU2lBg8QsDwIZg&amp;usg=AOvVaw2mHIDMxMGvPM7xuod5Aswk</t>
  </si>
  <si>
    <t>https://www.google.com/url?q=https://www.outdoorxl.com/k2-mindbender-85-362013.html%3Fprl%3D92-20631x144-1002&amp;sa=U&amp;ved=0ahUKEwjVvoTDxqP2AhXpnuAKHSJmD8YQ2ykIGw&amp;usg=AOvVaw2OU8oQq3obbvPsf-zryokJ</t>
  </si>
  <si>
    <t>https://www.google.com/url?url=https://www.rei.com/product/197984/k2-mindbender-85-skis-mens-20212022%3FCAWELAID%3D120217890012465961&amp;rct=j&amp;q=&amp;esrc=s&amp;sa=U&amp;ved=0ahUKEwjS4NXCxqP2AhULTt8KHW7BC5cQsDwIcg&amp;usg=AOvVaw0Qoh3Q7EJi3HvVBeEDP1Vf</t>
  </si>
  <si>
    <t>https://www.google.com/url?q=https://www.rei.com/product/197984/k2-mindbender-85-skis-mens-20212022%3FCAWELAID%3D120217890012465961&amp;sa=U&amp;ved=0ahUKEwjVvoTDxqP2AhXpnuAKHSJmD8YQ2ykIFw&amp;usg=AOvVaw1MjpKl-beUSjayFL2dUKCP</t>
  </si>
  <si>
    <t>K2 Mindbender 88 Ti Alliance Skis 2021 149</t>
  </si>
  <si>
    <t>Gear Coop</t>
  </si>
  <si>
    <t>https://www.google.com/aclk?sa=L&amp;ai=DChcSEwiM5u_rxqP2AhVW5MgKHWvMDAUYABADGgJxdQ&amp;sig=AOD64_34aMaNgWXfKM3nTTqrIHR-6AoRuA&amp;ctype=5&amp;ved=0ahUKEwiaoerrxqP2AhULh-AKHZt5Cw0Q2CkIUg&amp;adurl=</t>
  </si>
  <si>
    <t>K2 Mindbender 88 Ti Alliance Skis</t>
  </si>
  <si>
    <t>Sun 'N Fun Specialty Sports</t>
  </si>
  <si>
    <t>https://www.google.com/url?url=https://sunnfunsport.com/products/k2-womens-mindbender-88ti-alliance-skis-2020%3Fvariant%3D30147902013529%26currency%3DUSD%26utm_source%3Dgoogle%26utm_medium%3Dcpc%26utm_campaign%3Dgoogle%2Bshopping&amp;rct=j&amp;q=&amp;esrc=s&amp;sa=U&amp;ved=0ahUKEwiV8OrhxqP2AhVqUN8KHRomBSQQsDwIkgE&amp;usg=AOvVaw0c-DHXKsgClX_lWuBJhEyr</t>
  </si>
  <si>
    <t>https://www.google.com/url?url=https://shopnomads.com/products/k2-mindbender-88ti-alliance%3Fvariant%3D34575120466086%26utm_source%3Dgoogle%26utm_medium%3Dcpc%26utm_campaign%3DGoogle%2BShopping%26currency%3DCAD&amp;rct=j&amp;q=&amp;esrc=s&amp;sa=U&amp;ved=0ahUKEwjHgOf2xaP2AhUIh-AKHT-0Co4QsDwIjwE&amp;usg=AOvVaw382yM80TALPxXokOHCiBxn</t>
  </si>
  <si>
    <t>https://www.google.com/url?q=https://shopnomads.com/products/k2-mindbender-88ti-alliance%3Fvariant%3D34575120466086%26utm_source%3Dgoogle%26utm_medium%3Dcpc%26utm_campaign%3DGoogle%2BShopping%26currency%3DCAD&amp;sa=U&amp;ved=0ahUKEwiBgpn3xaP2AhWwm-AKHYc_D1cQ2ykIFw&amp;usg=AOvVaw16C4bzuLe1F0PfL8mAkdcM</t>
  </si>
  <si>
    <t>'20 K2 Mindbender Alliance 88 Ti 163cm</t>
  </si>
  <si>
    <t>https://www.google.com/url?url=https://www.untracked.com/p6691c46b37lr-Froogle-20_k2_mindbender_88_ti_alliance_all_mountain_freeride_skis.html%23chsku616110&amp;rct=j&amp;q=&amp;esrc=s&amp;sa=U&amp;ved=0ahUKEwjHgOf2xaP2AhUIh-AKHT-0Co4Q2SkIkwE&amp;usg=AOvVaw0rulUBCWRMhwSfeP_-ZYYW</t>
  </si>
  <si>
    <t>K2 Mindbender 88 Ti Alliance Squire 11 ID Set - Black 170</t>
  </si>
  <si>
    <t>https://www.google.com/url?url=https://www.outdoorxl.com/k2-mindbender-88-ti-alliance.html%3Fprl%3D92-95x144-80&amp;rct=j&amp;q=&amp;esrc=s&amp;sa=U&amp;ved=0ahUKEwiRlbKLxaP2AhWkTN8KHbxVAOgQsDwIaA&amp;usg=AOvVaw3KX__v2awib2gKZahrLIxA</t>
  </si>
  <si>
    <t>K2 Mindbender 88 Ti Alliance Skis 2021 170</t>
  </si>
  <si>
    <t>https://www.google.com/url?url=https://www.gearcoop.com/products/k2-mindbender-88-ti-alliance-skis-2021%3Fvariant%3D39251122159686%26currency%3DUSD%26utm_medium%3Dproduct_sync%26utm_source%3Dgoogle%26utm_content%3Dsag_organic%26utm_campaign%3Dsag_organic&amp;rct=j&amp;q=&amp;esrc=s&amp;sa=U&amp;ved=0ahUKEwiRlbKLxaP2AhWkTN8KHbxVAOgQ2SkIbA&amp;usg=AOvVaw0BxBfyLXgr-pNmeBTQYYS-</t>
  </si>
  <si>
    <t>'22 K2 Mindbender 90 Ti Skis 177cm</t>
  </si>
  <si>
    <t>https://www.google.com/url?url=https://www.untracked.com/p7302c11b37lr-Froogle-22_k2_mindbender_90ti_all_mountain_skis.html%23chsku749848&amp;rct=j&amp;q=&amp;esrc=s&amp;sa=U&amp;ved=0ahUKEwidjNfjxqP2AhUCmeAKHS0lCakQ2SkIZQ&amp;usg=AOvVaw2CmCfkuhYYwmQi7k-P9Q_l</t>
  </si>
  <si>
    <t>K2 Mindbender 90 Ti Skis 2020 184</t>
  </si>
  <si>
    <t>https://www.google.com/url?url=https://www.gearcoop.com/products/k2-mindbender-90-ti-skis-2021%3Fvariant%3D32181641084998%26currency%3DUSD%26utm_medium%3Dproduct_sync%26utm_source%3Dgoogle%26utm_content%3Dsag_organic%26utm_campaign%3Dsag_organic&amp;rct=j&amp;q=&amp;esrc=s&amp;sa=U&amp;ved=0ahUKEwjwnei70aP2AhV0mGoFHVtACTEQ2SkIeA&amp;usg=AOvVaw0ZpJISLL270LMcjJjulpI0</t>
  </si>
  <si>
    <t>K2 Mindbender 90C Skis Â· 2022 Â· 156 cm</t>
  </si>
  <si>
    <t>https://www.google.com/url?url=https://www.curated.com/products/4782037/k2-mindbender-90c-skis-2022-156-cm%3Fc_source%3Dgoogle-shopping&amp;rct=j&amp;q=&amp;esrc=s&amp;sa=U&amp;ved=0ahUKEwjn05L90KP2AhUqnGoFHb-GBOkQsDwIWw&amp;usg=AOvVaw3pqV-osdy8ipujFEruiqC8</t>
  </si>
  <si>
    <t>https://www.google.com/url?q=https://www.curated.com/products/4782037/k2-mindbender-90c-skis-2022-156-cm%3Fc_source%3Dgoogle-shopping&amp;sa=U&amp;ved=0ahUKEwiesL790KP2AhW1lmoFHb5EDXAQ2ykIFw&amp;usg=AOvVaw3t2IreF0ED_Pk4_y6Q2RbU</t>
  </si>
  <si>
    <t>https://www.google.com/url?q=https://buckmans.com/product/43376/k2-mindbender-90-c-skis-mens%3Fbbfid%3DE503E784-714B-4871-B873-5D61D532D3FA&amp;sa=U&amp;ved=0ahUKEwiesL790KP2AhW1lmoFHb5EDXAQ2ykIGQ&amp;usg=AOvVaw0IBJJV3enmeDIn4VqjRk37</t>
  </si>
  <si>
    <t>K2 Mindbender 90C Men's Skis 2021/22</t>
  </si>
  <si>
    <t>https://www.google.com/url?url=http://www.prfo.com/products/k2-mens-mindbender-90c-ski%3Fvariant%3D39534468530220%26dfw_tracker%3D35966-39534468530220&amp;rct=j&amp;q=&amp;esrc=s&amp;sa=U&amp;ved=0ahUKEwiios7hz6P2AhXrl2oFHXFXDD0QsDwIbw&amp;usg=AOvVaw0Ky-Rgiyn09_E6jgNVzgIe</t>
  </si>
  <si>
    <t>K2 Mindbender 90C Skis</t>
  </si>
  <si>
    <t>https://www.google.com/url?q=https://www.the-house.com/k2m9m163049zz-k2-skis%3Futm_source%3Dfroogle%26utm_medium%3Dppc%26utm_campaign%3Dshopcomparefeed&amp;sa=U&amp;ved=0ahUKEwishvrhz6P2AhUSnGoFHY4zAogQ2ykIHg&amp;usg=AOvVaw2NG0QstDskxmv699HQxbel</t>
  </si>
  <si>
    <t>K2 Mindbender 90C Skis 2022 - Men's 163</t>
  </si>
  <si>
    <t>https://www.google.com/url?url=https://www.gearcoop.com/products/k2-mindbender-90c-skis-2022-mens%3Fvariant%3D39525435834438%26currency%3DUSD%26utm_medium%3Dproduct_sync%26utm_source%3Dgoogle%26utm_content%3Dsag_organic%26utm_campaign%3Dsag_organic&amp;rct=j&amp;q=&amp;esrc=s&amp;sa=U&amp;ved=0ahUKEwiios7hz6P2AhXrl2oFHXFXDD0Q2SkIeQ&amp;usg=AOvVaw35WlQmnXM24UayntNAjZXL</t>
  </si>
  <si>
    <t>https://www.google.com/url?q=https://www.snowinn.com/ski-store/k2-mindbender-90c-alpine-skis/138133906/p%3Futm_source%3Dgoogle_products%26utm_medium%3Dmerchant%26id_producte%3D13273313%26country%3Dus&amp;sa=U&amp;ved=0ahUKEwjc7rG1xqP2AhVpQt8KHbiFBdAQ2ykIHg&amp;usg=AOvVaw0TeFDHYF31EMReup0bvww_</t>
  </si>
  <si>
    <t>https://www.google.com/url?q=http://www.prfo.com/products/k2-mens-mindbender-90c-ski%3Fvariant%3D39534468562988%26dfw_tracker%3D35966-39534468562988&amp;sa=U&amp;ved=0ahUKEwjc7rG1xqP2AhVpQt8KHbiFBdAQ2ykIIA&amp;usg=AOvVaw1bF26S22DeavKvoz-P9Jya</t>
  </si>
  <si>
    <t>K2 Mindbender 90C Skis Men's 2022</t>
  </si>
  <si>
    <t>https://www.google.com/url?url=http://www.prfo.com/products/k2-mens-mindbender-90c-ski%3Fvariant%3D39534468562988%26dfw_tracker%3D35966-39534468562988&amp;rct=j&amp;q=&amp;esrc=s&amp;sa=U&amp;ved=0ahUKEwjTs_-0xqP2AhWmY98KHeCvBHcQsDwIZQ&amp;usg=AOvVaw2giOqXZTaUh60NSxv3lyYz</t>
  </si>
  <si>
    <t>https://www.google.com/url?q=https://www.snowinn.com/ski-store/k2-mindbender-90c-alpine-skis/138133906/p%3Futm_source%3Dgoogle_products%26utm_medium%3Dmerchant%26id_producte%3D13273314%26country%3Dus&amp;sa=U&amp;ved=0ahUKEwi59fKkxKP2AhWKiOAKHUzkAggQ2ykIHg&amp;usg=AOvVaw2l--7TjXfh6iIDWsbCou8u</t>
  </si>
  <si>
    <t>'22 K2 Mindbender 90C Skis 177cm</t>
  </si>
  <si>
    <t>https://www.google.com/url?url=https://www.untracked.com/p7390c11b37lr-Froogle-22_k2_mindbender_90c_all_mountain_skis.html%23chsku760819&amp;rct=j&amp;q=&amp;esrc=s&amp;sa=U&amp;ved=0ahUKEwjE8sakxKP2AhVFnuAKHXJ_BpYQ2SkIWg&amp;usg=AOvVaw0hnHsX4_-KVZQI_ZtxEzKN</t>
  </si>
  <si>
    <t>https://www.google.com/url?url=https://www.rei.com/product/197990/k2-mindbender-90c-skis-mens-20212022%3FCAWELAID%3D120217890012465941&amp;rct=j&amp;q=&amp;esrc=s&amp;sa=U&amp;ved=0ahUKEwjE8sakxKP2AhVFnuAKHXJ_BpYQsDwIVg&amp;usg=AOvVaw1rL7-Uddq4_muxxT8NC3F0</t>
  </si>
  <si>
    <t>'22 K2 Mindbender 99 Ti Skis 177cm</t>
  </si>
  <si>
    <t>https://www.google.com/url?url=https://www.untracked.com/p7301c101b37lr-Froogle-22_k2_mindbender_99ti_all_mountain_freeride_skis.html%23chsku749622&amp;rct=j&amp;q=&amp;esrc=s&amp;sa=U&amp;ved=0ahUKEwjigomCx6P2AhWIdN8KHUBzDrcQ2SkIWQ&amp;usg=AOvVaw27qZXOxXC0kcEAfuqO-7tG</t>
  </si>
  <si>
    <t>'22 K2 Mindbender 99 Ti Skis 184cm</t>
  </si>
  <si>
    <t>https://www.google.com/url?url=https://www.untracked.com/p7301c101b37lr-Froogle-22_k2_mindbender_99ti_all_mountain_freeride_skis.html%23chsku749623&amp;rct=j&amp;q=&amp;esrc=s&amp;sa=U&amp;ved=0ahUKEwj2yu3P0KP2AhWBkWoFHWz0A6gQ2SkIXA&amp;usg=AOvVaw1JKsw0rHqvS0pZqyxURUE_</t>
  </si>
  <si>
    <t>'22 K2 Mindbender Team Skis 145cm</t>
  </si>
  <si>
    <t>https://www.google.com/url?url=https://www.untracked.com/p7397c19b37lr-Froogle-22_k2_mindbender_team_allmountain_freeride_skis.html%23chsku762310&amp;rct=j&amp;q=&amp;esrc=s&amp;sa=U&amp;ved=0ahUKEwiH4fva0KP2AhXHk2oFHW2mCo4Q2SkIRA&amp;usg=AOvVaw238Tf2BWaVPLxKXCsfzo1D</t>
  </si>
  <si>
    <t>K2 Mindbender Team Skis 2022 - 145</t>
  </si>
  <si>
    <t>https://www.google.com/url?url=https://www.rei.com/product/198022/k2-mindbender-team-skis-kids-20212022%3FCAWELAID%3D120217890012727297&amp;rct=j&amp;q=&amp;esrc=s&amp;sa=U&amp;ved=0ahUKEwiH4fva0KP2AhXHk2oFHW2mCo4QsDwIRw&amp;usg=AOvVaw29VYQBU0vZh96D6nLAD-pC</t>
  </si>
  <si>
    <t>https://www.google.com/url?q=https://www.rei.com/product/198022/k2-mindbender-team-skis-kids-20212022%3FCAWELAID%3D120217890012727297&amp;sa=U&amp;ved=0ahUKEwig8bbb0KP2AhWgm2oFHRfyB7EQ2ykIFw&amp;usg=AOvVaw0zEIclMgnRQ5vM_44tOSgm</t>
  </si>
  <si>
    <t>'22 K2 Mindbender Team Skis 165cm</t>
  </si>
  <si>
    <t>https://www.google.com/aclk?sa=L&amp;ai=DChcSEwikjIb1xaP2AhUQ5cgKHVnwCocYABABGgJxdQ&amp;sig=AOD64_1SI5jSz1tXT7og7Tueq9FgtvQbBw&amp;ctype=5&amp;ved=0ahUKEwismoH1xaP2AhUsTt8KHfmTCwkQ2CkIXg&amp;adurl=</t>
  </si>
  <si>
    <t>K2 Mindbender Team Skis 2022 - 165</t>
  </si>
  <si>
    <t>https://www.google.com/url?url=https://www.backcountry.com/k2-mindbender-team-ski-kids%3FCMP_SKU%3DK2SO0EW%26MER%3D0406%26skid%3DK2SO0EW-ONECOL-S165&amp;rct=j&amp;q=&amp;esrc=s&amp;sa=U&amp;ved=0ahUKEwismoH1xaP2AhUsTt8KHfmTCwkQsDwIWg&amp;usg=AOvVaw2ahFPKF3pUWbZYPOssf9qR</t>
  </si>
  <si>
    <t>https://www.google.com/url?q=https://www.backcountry.com/k2-mindbender-team-ski-kids%3FCMP_SKU%3DK2SO0EW%26MER%3D0406%26skid%3DK2SO0EW-ONECOL-S165&amp;sa=U&amp;ved=0ahUKEwiQpq_1xaP2AhVKU98KHaHTAFIQ2ykIFw&amp;usg=AOvVaw0AdWEXEZCSiFAnk_Fg4Ozu</t>
  </si>
  <si>
    <t>K2 Poacher Skis 2022 - 163</t>
  </si>
  <si>
    <t>https://www.google.com/url?url=https://www.evo.com/skis/k2-poacher%3Fimage%3D201070/825034/k2-poacher-skis-2022-.jpg&amp;rct=j&amp;q=&amp;esrc=s&amp;sa=U&amp;ved=0ahUKEwi1uOuwxaP2AhXtRt8KHcSfAhUQsDwIeA&amp;usg=AOvVaw1mOAgv0go-CmTV4jQMoiSO</t>
  </si>
  <si>
    <t>https://www.google.com/url?q=https://www.evo.com/skis/k2-poacher%3Fimage%3D201070/825034/k2-poacher-skis-2022-.jpg&amp;sa=U&amp;ved=0ahUKEwj-66GxxaP2AhXEUt8KHcLuAi4Q2ykIGA&amp;usg=AOvVaw1iCi47bsERE6brbNBsS1x2</t>
  </si>
  <si>
    <t>https://www.google.com/url?q=https://www.skipro.com/products/poacher_96_flat_12w%3Fvariant%3D40621598605489&amp;sa=U&amp;ved=0ahUKEwj-66GxxaP2AhXEUt8KHcLuAi4Q2ykIGg&amp;usg=AOvVaw1AY9pGOf4_CLzeAX2p4qhG</t>
  </si>
  <si>
    <t>'22 K2 Poacher Skis 170cm</t>
  </si>
  <si>
    <t>https://www.google.com/url?url=https://www.untracked.com/p7468c92b37lr-Froogle-22_k2_poacher_skis_w_tyrolia_attack2_11_gw_bindings.html%23chsku779707&amp;rct=j&amp;q=&amp;esrc=s&amp;sa=U&amp;ved=0ahUKEwjtsJaOxaP2AhVIT98KHTmeAfoQ2SkIYQ&amp;usg=AOvVaw12Bth1u6Tv7c9AjrUlxFpZ</t>
  </si>
  <si>
    <t>K2 RWB Stash Poacher Skis</t>
  </si>
  <si>
    <t>https://www.google.com/url?url=https://www.evo.com/skis/k2-rwb-stash-poacher%3Fimage%3D216648/888785/k2-rwb-stash-poacher-skis-2022-.jpg&amp;rct=j&amp;q=&amp;esrc=s&amp;sa=U&amp;ved=0ahUKEwjtsJaOxaP2AhVIT98KHTmeAfoQsDwIWQ&amp;usg=AOvVaw1NfJvDjs3i6Lp6Re1jeLMt</t>
  </si>
  <si>
    <t>K2 Poacher Skis 2022 - 170</t>
  </si>
  <si>
    <t>https://www.google.com/url?url=https://www.skipro.com/products/poacher_96_flat_12w%3Fvariant%3D40621598703793&amp;rct=j&amp;q=&amp;esrc=s&amp;sa=U&amp;ved=0ahUKEwjtsJaOxaP2AhVIT98KHTmeAfoQsDwIXQ&amp;usg=AOvVaw0aRADBOTBgjT6HfsGYLZjC</t>
  </si>
  <si>
    <t>'22 K2 Poacher Skis 177cm</t>
  </si>
  <si>
    <t>https://www.google.com/url?url=https://www.untracked.com/p7396c51b37lr-Froogle-22_k2_poacher_all_mountain_freestyle_skis.html%23chsku762157&amp;rct=j&amp;q=&amp;esrc=s&amp;sa=U&amp;ved=0ahUKEwjUz7ydxaP2AhUMTN8KHeMhDfMQ2SkIaw&amp;usg=AOvVaw3j0RJnQiomOGhiohfANTQr</t>
  </si>
  <si>
    <t>K2 Poacher Skis 2022 - 177</t>
  </si>
  <si>
    <t>https://www.google.com/url?url=https://www.evo.com/skis/k2-poacher%3Fimage%3D201070/825034/clone.jpg&amp;rct=j&amp;q=&amp;esrc=s&amp;sa=U&amp;ved=0ahUKEwjUz7ydxaP2AhUMTN8KHeMhDfMQsDwIYw&amp;usg=AOvVaw3m1bvAfab7sO2SRTEZXlIR</t>
  </si>
  <si>
    <t>https://www.google.com/url?q=https://www.evo.com/skis/k2-poacher%3Fimage%3D201070/825034/clone.jpg&amp;sa=U&amp;ved=0ahUKEwiv4PWdxaP2AhUqm-AKHXY3BTwQ2ykIGA&amp;usg=AOvVaw0xtmtbbD8cCtE3CnnM65Sm</t>
  </si>
  <si>
    <t>K2 Poacher Skis 2022 - 184</t>
  </si>
  <si>
    <t>https://www.google.com/url?url=https://www.evo.com/skis/k2-poacher%3Fimage%3D201070/825034/clone.jpg&amp;rct=j&amp;q=&amp;esrc=s&amp;sa=U&amp;ved=0ahUKEwjrqvKXxqP2AhVKT98KHbE6Bs8QsDwIUw&amp;usg=AOvVaw0tRKCIbWY7r8a75hzMLci3</t>
  </si>
  <si>
    <t>https://www.google.com/url?q=https://www.evo.com/skis/k2-poacher%3Fimage%3D201070/825034/clone.jpg&amp;sa=U&amp;ved=0ahUKEwjhx6GYxqP2AhVITt8KHd7VCzUQ2ykIGA&amp;usg=AOvVaw16d0osWt82Sw1pLblX-coZ</t>
  </si>
  <si>
    <t>https://www.google.com/url?q=https://alpineshopvt.com/k2-poacher-2022/%3Fsku%3D37491&amp;sa=U&amp;ved=0ahUKEwjhx6GYxqP2AhVITt8KHd7VCzUQ2ykIGg&amp;usg=AOvVaw0RLtaO7SvENIqigyos_ysf</t>
  </si>
  <si>
    <t>K2 Reckoner 102 Skis 2022 - 163</t>
  </si>
  <si>
    <t>https://www.google.com/url?q=https://www.snowcountry.eu/k2-reckoner-102.html%3Fartikel_maat%3D65282%26country%3DUS&amp;sa=U&amp;ved=0ahUKEwjtlcbEz6P2AhWilGoFHaoTC1YQ2ykIGg&amp;usg=AOvVaw3aodFILR5rWttIwThYcPZm</t>
  </si>
  <si>
    <t>https://www.google.com/url?url=https://www.evo.com/skis/k2-reckoner-102%3Fimage%3D201066/825041/clone.jpg&amp;rct=j&amp;q=&amp;esrc=s&amp;sa=U&amp;ved=0ahUKEwjpl5nEz6P2AhWZk2oFHe_BBSwQsDwIeQ&amp;usg=AOvVaw2TlL36XtTS94XLwXRraWy4</t>
  </si>
  <si>
    <t>https://www.google.com/url?q=https://www.evo.com/skis/k2-reckoner-102%3Fimage%3D201066/825041/clone.jpg&amp;sa=U&amp;ved=0ahUKEwjtlcbEz6P2AhWilGoFHaoTC1YQ2ykIGA&amp;usg=AOvVaw1nXQ93kAtL8qQyr46ZmiAM</t>
  </si>
  <si>
    <t>K2 Reckoner 102 Skis 2022</t>
  </si>
  <si>
    <t>https://www.google.com/url?q=https://www.snowcountry.eu/k2-reckoner-102.html%3Fartikel_maat%3D65323%26country%3DUS&amp;sa=U&amp;ved=0ahUKEwijn4z3xqP2AhUCJt8KHWYHCfgQ2ykIGg&amp;usg=AOvVaw3px0PZDPZkNcwU56y58e-w</t>
  </si>
  <si>
    <t>K2 Reckoner 102 Skis</t>
  </si>
  <si>
    <t>https://www.google.com/url?url=https://suburbanskiandbike.com/k2-reckoner-102-2021-170cm-s200304101170/&amp;rct=j&amp;q=&amp;esrc=s&amp;sa=U&amp;ved=0ahUKEwj1z9b2xqP2AhWGdd8KHUBGBT4QsDwIhAE&amp;usg=AOvVaw0jjSW1FI9_e5XoH-Duk1L9</t>
  </si>
  <si>
    <t>'22 K2 Reckoner 102 Skis 170cm</t>
  </si>
  <si>
    <t>https://www.google.com/url?url=https://www.untracked.com/p7394c101b37lr-Froogle-22_k2_reckoner_102_all_mountain_freeride_skis.html%23chsku761717&amp;rct=j&amp;q=&amp;esrc=s&amp;sa=U&amp;ved=0ahUKEwj1z9b2xqP2AhWGdd8KHUBGBT4Q2SkIiAE&amp;usg=AOvVaw1rpvH-1BZpV8y3zvQ8TXBt</t>
  </si>
  <si>
    <t>https://www.google.com/url?q=https://www.absolute-snow.co.uk/V/K2_Reckoner_102_Ski_Only_Skis_177cm_GreyOrange_2022-(312062)%3Fcurr%3DUSD%26deliverycountry%3DUSA&amp;sa=U&amp;ved=0ahUKEwirlNriz6P2AhXpnGoFHRXWBn0Q2ykIHg&amp;usg=AOvVaw2677mXZbLa9jm_BWe9vwC1</t>
  </si>
  <si>
    <t>'22 K2 Reckoner 102 Skis 177cm</t>
  </si>
  <si>
    <t>https://www.google.com/url?url=https://www.untracked.com/p7394c101b37lr-Froogle-22_k2_reckoner_102_all_mountain_freeride_skis.html%23chsku761718&amp;rct=j&amp;q=&amp;esrc=s&amp;sa=U&amp;ved=0ahUKEwjrjajiz6P2AhVPnGoFHY1sDtIQ2SkIeA&amp;usg=AOvVaw01VXHQGZ0nYnQ34RVCkkH3</t>
  </si>
  <si>
    <t>https://www.google.com/url?url=https://www.evo.com/skis/k2-reckoner-102%3Fimage%3D201066/825041/k2-reckoner-102-skis-2022-.jpg&amp;rct=j&amp;q=&amp;esrc=s&amp;sa=U&amp;ved=0ahUKEwjrjajiz6P2AhVPnGoFHY1sDtIQsDwIdA&amp;usg=AOvVaw1EJ3WLzOdn9LIsMkh6gH8D</t>
  </si>
  <si>
    <t>K2 Jeremy Dean LTD Reckoner 102 Skis 2021</t>
  </si>
  <si>
    <t>https://www.google.com/url?url=https://buckmans.com/product/42084/k2-reckoner-102-skis-jeremy-dean-ltd%3Fbbfid%3DE503E784-714B-4871-B873-5D61D532D3FA&amp;rct=j&amp;q=&amp;esrc=s&amp;sa=U&amp;ved=0ahUKEwiHr6qbxaP2AhUsnuAKHcp8CuoQsDwIbg&amp;usg=AOvVaw1NPGU8gEmfprCJix9V71FJ</t>
  </si>
  <si>
    <t>https://www.google.com/aclk?sa=L&amp;ai=DChcSEwjV3oScxaP2AhVNB4gJHbbSD3IYABABGgJxbg&amp;sig=AOD64_3pbrl_znG5NG3_aMQ32adVDpxXTQ&amp;ctype=5&amp;ved=0ahUKEwiDmYGcxaP2AhUCZd8KHRt-AnQQ2ikIEw&amp;adurl=</t>
  </si>
  <si>
    <t>WinterMen.com</t>
  </si>
  <si>
    <t>https://www.google.com/aclk?sa=L&amp;ai=DChcSEwjV3oScxaP2AhVNB4gJHbbSD3IYABADGgJxbg&amp;sig=AOD64_1ajMVo7Ni6bdNkrtz0kY_NAKyAWg&amp;ctype=5&amp;ved=0ahUKEwiDmYGcxaP2AhUCZd8KHRt-AnQQ2ikIFQ&amp;adurl=</t>
  </si>
  <si>
    <t>2022 K2 Reckoner 112 Skis 177cm</t>
  </si>
  <si>
    <t>https://www.google.com/url?url=https://www.ebay.com/itm/334327825919%3Fchn%3Dps%26mkevt%3D1%26mkcid%3D28&amp;rct=j&amp;q=&amp;esrc=s&amp;sa=U&amp;ved=0ahUKEwjntJWjxqP2AhVqiOAKHUeWAbcQ2SkIhAE&amp;usg=AOvVaw1kW6zKNSBBNKhHyYVfNsyD</t>
  </si>
  <si>
    <t>'22 K2 Reckoner 112 Skis 177cm</t>
  </si>
  <si>
    <t>https://www.google.com/url?url=https://www.untracked.com/p7393c44b37lr-Froogle-22_k2_reckoner_112_freeride_powder_skis.html%23chsku761469&amp;rct=j&amp;q=&amp;esrc=s&amp;sa=U&amp;ved=0ahUKEwjntJWjxqP2AhVqiOAKHUeWAbcQ2SkIowE&amp;usg=AOvVaw2Bi-HHIfbVso3dcVXF5uLJ</t>
  </si>
  <si>
    <t>K2 Reckoner 112 Skis - 2022 184 cm</t>
  </si>
  <si>
    <t>https://www.google.com/url?q=https://www.telemark-pyrenees.com/ski/k2-reckoner-112-ski-2022%3Fcurrency%3DUSD%26tax%3Dex_vat%26country%3DUS%26var%3D72790&amp;sa=U&amp;ved=0ahUKEwiytdiaxKP2AhUhmuAKHWNoBMgQ2ykIGQ&amp;usg=AOvVaw2zluwwIz3cLbXJ2rh0s22_</t>
  </si>
  <si>
    <t>https://www.google.com/url?q=https://www.blue-tomato.com/en-US/product/--304591370-/%3Fcr%3DUSD%26_%24ja%3Dtsid:46445%26adword%3DGoogle%252FUS%252FPRODUKTERWEITERUNG%252FK2%252F304591370&amp;sa=U&amp;ved=0ahUKEwiytdiaxKP2AhUhmuAKHWNoBMgQ2ykIHQ&amp;usg=AOvVaw2p1pAsFGzBaS94YHuvVw6g</t>
  </si>
  <si>
    <t>https://www.google.com/url?q=https://www.snowinn.com/ski-store/k2-reckoner-112-alpine-skis/138133913/p%3Futm_source%3Dgoogle_products%26utm_medium%3Dmerchant%26id_producte%3D13273340%26country%3Dus&amp;sa=U&amp;ved=0ahUKEwiytdiaxKP2AhUhmuAKHWNoBMgQ2ykIGw&amp;usg=AOvVaw2FRTYTeyY7XcW9VbPHcf6y</t>
  </si>
  <si>
    <t>'21 K2 Reckoner 112 Skis 191cm</t>
  </si>
  <si>
    <t>https://www.google.com/url?url=https://www.untracked.com/p7220c44b37lr-Froogle-21_k2_reckoner_112_freeride_powder_skis.html%23chsku736036&amp;rct=j&amp;q=&amp;esrc=s&amp;sa=U&amp;ved=0ahUKEwiX1O_Rz6P2AhWNkWoFHcaFD_EQ2SkIVw&amp;usg=AOvVaw3IibahkiN_iF6vpBe5Fspe</t>
  </si>
  <si>
    <t>K2 Reckoner 112 Skis 2022 - Size: 191</t>
  </si>
  <si>
    <t>K2 Snow</t>
  </si>
  <si>
    <t>https://www.google.com/url?url=https://k2snow.com/p/reckoner-112-skis%3FSize%3D191&amp;rct=j&amp;q=&amp;esrc=s&amp;sa=U&amp;ved=0ahUKEwiX1O_Rz6P2AhWNkWoFHcaFD_EQ2SkIWg&amp;usg=AOvVaw3CfzkqwX5Zt2R4U3uXMjgd</t>
  </si>
  <si>
    <t>K2 2021 Reckoner 122 Skis</t>
  </si>
  <si>
    <t>https://www.google.com/url?url=https://www.evo.com/outlet/skis/k2-reckoner-122-2021%3Fimage%3D182106/723849/k2-reckoner-122-skis-2021-.jpg&amp;rct=j&amp;q=&amp;esrc=s&amp;sa=U&amp;ved=0ahUKEwj0uIXpxqP2AhUkiOAKHaVRCmAQsDwIZg&amp;usg=AOvVaw2UgEfBI805UIMqj7UZ8KQw</t>
  </si>
  <si>
    <t>https://www.google.com/url?q=https://www.evo.com/outlet/skis/k2-reckoner-122-2021%3Fimage%3D182106/723849/k2-reckoner-122-skis-2021-.jpg&amp;sa=U&amp;ved=0ahUKEwitvrjpxqP2AhVpmeAKHalNBNEQ2ykIGQ&amp;usg=AOvVaw1lRFvBd-cPIwTMC4zQZ8Uw</t>
  </si>
  <si>
    <t>https://www.google.com/url?q=https://www.powder7.com/K2-Reckoner-122-Skis-177cm-New-Flat-2021/for-sale%3Futm_source%3Dfeed%26utm_medium%3Dfree&amp;sa=U&amp;ved=0ahUKEwitvrjpxqP2AhVpmeAKHalNBNEQ2ykIGw&amp;usg=AOvVaw3y2pgoTfOyDti9G2HVfrQ3</t>
  </si>
  <si>
    <t>K2 Reckoner 122 Skis 184 Cm Powder Rocker Backcountry</t>
  </si>
  <si>
    <t>$375.00 used</t>
  </si>
  <si>
    <t>https://www.google.com/url?url=https://www.ebay.com/itm/234414240186%3Fchn%3Dps%26mkevt%3D1%26mkcid%3D28&amp;rct=j&amp;q=&amp;esrc=s&amp;sa=U&amp;ved=0ahUKEwiUiu-5z6P2AhVvnWoFHaMrBdcQ2SkIdg&amp;usg=AOvVaw1XBjtRHSMBAiuW9Yab5PIP</t>
  </si>
  <si>
    <t>https://www.google.com/url?url=https://www.powder7.com/K2-Reckoner-122-Skis-184cm-New-Flat-2021/for-sale%3Futm_source%3Dfeed%26utm_medium%3Dfree&amp;rct=j&amp;q=&amp;esrc=s&amp;sa=U&amp;ved=0ahUKEwiUiu-5z6P2AhVvnWoFHaMrBdcQsDwIag&amp;usg=AOvVaw0Rg9RT7yDN9-K_llNy4Fpi</t>
  </si>
  <si>
    <t>https://www.google.com/url?q=https://www.powder7.com/K2-Reckoner-122-Skis-184cm-New-Flat-2021/for-sale%3Futm_source%3Dfeed%26utm_medium%3Dfree&amp;sa=U&amp;ved=0ahUKEwicipq6z6P2AhVhk2oFHQzRBgwQ2ykIGQ&amp;usg=AOvVaw2FLl6_SkKJWv4K8kGVN5b_</t>
  </si>
  <si>
    <t>K2 Reckoner 122 Skis 2022 - 191</t>
  </si>
  <si>
    <t>https://www.google.com/url?url=https://www.telemark-pyrenees.com/ski/k2-reckoner-122-ski-2022%3Fcurrency%3DUSD%26tax%3Dex_vat%26country%3DUS%26var%3D72783&amp;rct=j&amp;q=&amp;esrc=s&amp;sa=U&amp;ved=0ahUKEwjj567Pz6P2AhXxk2oFHRHyAqkQsDwISw&amp;usg=AOvVaw3IRq4aQn27t8hXTDEjutxn</t>
  </si>
  <si>
    <t>https://www.google.com/url?q=https://www.telemark-pyrenees.com/ski/k2-reckoner-122-ski-2022%3Fcurrency%3DUSD%26tax%3Dex_vat%26country%3DUS%26var%3D72783&amp;sa=U&amp;ved=0ahUKEwjW-9nPz6P2AhWymmoFHZEjAKkQ2ykIFw&amp;usg=AOvVaw272VDRo3TXj9ABFZ_5ulls</t>
  </si>
  <si>
    <t>https://www.google.com/url?q=https://www.snowcountry.eu/k2-reckoner-122.html%3Fartikel_maat%3D65381%26country%3DUS&amp;sa=U&amp;ved=0ahUKEwjW-9nPz6P2AhWymmoFHZEjAKkQ2ykIGQ&amp;usg=AOvVaw3DsP2Jbh5ydoTgJ158fNBj</t>
  </si>
  <si>
    <t>K2 2022 Reckoner 92 Alliance Women's Skis</t>
  </si>
  <si>
    <t>https://www.google.com/url?url=https://www.foxchapelskiandboard.com/reckoner-92-alliance-womens-ski-2021-2022.html%3Fsource%3Dgooglebase&amp;rct=j&amp;q=&amp;esrc=s&amp;sa=U&amp;ved=0ahUKEwio6t7bxqP2AhUJVt8KHSRaDgwQsDwIYg&amp;usg=AOvVaw35X_XOCQlwsRUQdBdiR5a1</t>
  </si>
  <si>
    <t>https://www.google.com/url?q=https://www.foxchapelskiandboard.com/reckoner-92-alliance-womens-ski-2021-2022.html%3Fsource%3Dgooglebase&amp;sa=U&amp;ved=0ahUKEwjZop7cxqP2AhXNg-AKHbaPChAQ2ykIFg&amp;usg=AOvVaw0JfMFzuarYFBINZyv4Yu9m</t>
  </si>
  <si>
    <t>https://www.google.com/url?q=https://buckmans.com/product/43382/k2-reckoner-92-alliance-skis-womens%3Fbbfid%3DE503E784-714B-4871-B873-5D61D532D3FA&amp;sa=U&amp;ved=0ahUKEwjZop7cxqP2AhXNg-AKHbaPChAQ2ykIGA&amp;usg=AOvVaw1XwCXJUKbQaEHgvl3CGd6C</t>
  </si>
  <si>
    <t>https://www.google.com/url?url=https://buckmans.com/product/43382/k2-reckoner-92-alliance-skis-womens%3Fbbfid%3DE503E784-714B-4871-B873-5D61D532D3FA&amp;rct=j&amp;q=&amp;esrc=s&amp;sa=U&amp;ved=0ahUKEwiQ85i8xqP2AhWPd98KHUpLDMwQsDwIZQ&amp;usg=AOvVaw0FzMpxlVQMDaRTFLhnPgXm</t>
  </si>
  <si>
    <t>https://www.google.com/url?q=https://buckmans.com/product/43382/k2-reckoner-92-alliance-skis-womens%3Fbbfid%3DE503E784-714B-4871-B873-5D61D532D3FA&amp;sa=U&amp;ved=0ahUKEwimis68xqP2AhWkT98KHexACjIQ2ykIFw&amp;usg=AOvVaw3dt17BLyvpOmCgm6SAnHY6</t>
  </si>
  <si>
    <t>WinterWomen.com</t>
  </si>
  <si>
    <t>https://www.google.com/url?q=https://www.winterwomen.com/women-s-k2-reckoner-92-alliance-skis&amp;sa=U&amp;ved=0ahUKEwimis68xqP2AhWkT98KHexACjIQ2ykIGQ&amp;usg=AOvVaw2SMc28obtaOZOEFW_q43M6</t>
  </si>
  <si>
    <t>K2 Reckoner 92 Alliance Skis Â· 169 cm</t>
  </si>
  <si>
    <t>https://www.google.com/url?url=https://www.curated.com/products/5467399/k2-reckoner-92-alliance-skis-169-cm%3Fc_source%3Dgoogle-shopping&amp;rct=j&amp;q=&amp;esrc=s&amp;sa=U&amp;ved=0ahUKEwihwOKCx6P2AhUNc98KHfXpCM0Q2SkIZg&amp;usg=AOvVaw24IzpJ1CifFf0wdQsSS-CP</t>
  </si>
  <si>
    <t>K2 Women's Reckoner 92 Alliance Skis 169 cm</t>
  </si>
  <si>
    <t>https://www.google.com/url?url=https://www.evo.com/skis/k2-reckoner-92-alliance-womens%3Fimage%3D201069/825042/k2-reckoner-92-alliance-skis-women-s-2022-.jpg&amp;rct=j&amp;q=&amp;esrc=s&amp;sa=U&amp;ved=0ahUKEwihwOKCx6P2AhUNc98KHfXpCM0QsDwIXQ&amp;usg=AOvVaw38GzbYJlHxmZ3Wc3G4L0bO</t>
  </si>
  <si>
    <t>K2 Reckoner 92 Alliance Skis 2022 - Size: 169</t>
  </si>
  <si>
    <t>https://www.google.com/url?url=https://k2snow.com/p/reckoner-92-alliance%3FSize%3D169&amp;rct=j&amp;q=&amp;esrc=s&amp;sa=U&amp;ved=0ahUKEwihwOKCx6P2AhUNc98KHfXpCM0Q2SkIYA&amp;usg=AOvVaw3sd0-0R_aIGBOzz0YSm20W</t>
  </si>
  <si>
    <t>https://www.google.com/url?url=https://www.foxchapelskiandboard.com/reckoner-92-alliance-womens-ski-2021-2022.html%3Fsource%3Dgooglebase&amp;rct=j&amp;q=&amp;esrc=s&amp;sa=U&amp;ved=0ahUKEwitzau7xqP2AhXlmOAKHXqaBDQQsDwIZA&amp;usg=AOvVaw1HGDh5vayyNfOZRF1EoFt9</t>
  </si>
  <si>
    <t>https://www.google.com/url?q=https://www.foxchapelskiandboard.com/reckoner-92-alliance-womens-ski-2021-2022.html%3Fsource%3Dgooglebase&amp;sa=U&amp;ved=0ahUKEwj-l_i7xqP2AhVhn-AKHbTfAgkQ2ykIFg&amp;usg=AOvVaw2GM4EksADOnd2fd6KL-bAn</t>
  </si>
  <si>
    <t>K2 Reckoner 92 Skis 2022 - 149</t>
  </si>
  <si>
    <t>https://www.google.com/url?url=https://www.evo.com/skis/k2-reckoner-92%3Fimage%3D201067/825046/clone.jpg&amp;rct=j&amp;q=&amp;esrc=s&amp;sa=U&amp;ved=0ahUKEwitzau7xqP2AhXlmOAKHXqaBDQQsDwIYA&amp;usg=AOvVaw3QtAv-_vIgTkGmy6WqQpWQ</t>
  </si>
  <si>
    <t>K2 Reckoner 92 Skis 2022 - 159</t>
  </si>
  <si>
    <t>https://www.google.com/url?url=https://www.evo.com/skis/k2-reckoner-92%3Fimage%3D201067/825046/k2-reckoner-92-skis-2022-.jpg&amp;rct=j&amp;q=&amp;esrc=s&amp;sa=U&amp;ved=0ahUKEwjunb2M0KP2AhWMk2oFHeX5AcgQsDwIVA&amp;usg=AOvVaw1RAXVkkoS-KyeFtQPO7_FO</t>
  </si>
  <si>
    <t>https://www.google.com/url?url=https://buckmans.com/product/43382/k2-reckoner-92-alliance-skis-womens%3Fbbfid%3DE503E784-714B-4871-B873-5D61D532D3FA&amp;rct=j&amp;q=&amp;esrc=s&amp;sa=U&amp;ved=0ahUKEwjunb2M0KP2AhWMk2oFHeX5AcgQsDwIVw&amp;usg=AOvVaw2_S0fXk3uEY4KsqTBaIMIN</t>
  </si>
  <si>
    <t>https://www.google.com/url?q=https://buckmans.com/product/43382/k2-reckoner-92-alliance-skis-womens%3Fbbfid%3DE503E784-714B-4871-B873-5D61D532D3FA&amp;sa=U&amp;ved=0ahUKEwjgyemM0KP2AhXpmGoFHcAyDyIQ2ykIFw&amp;usg=AOvVaw2yeQODtDg9lIEw6JvXyCD5</t>
  </si>
  <si>
    <t>https://www.google.com/url?url=https://www.curated.com/products/5467399/k2-reckoner-92-alliance-skis-169-cm%3Fc_source%3Dgoogle-shopping&amp;rct=j&amp;q=&amp;esrc=s&amp;sa=U&amp;ved=0ahUKEwiUgqf8xqP2AhXkYt8KHZPrDzIQ2SkIdg&amp;usg=AOvVaw1KTpC7wN0jJXOvin0g7EvS</t>
  </si>
  <si>
    <t>K2 Reckoner 92 Skis 2022 - 169</t>
  </si>
  <si>
    <t>https://www.google.com/url?url=https://www.evo.com/skis/k2-reckoner-92%3Fimage%3D201067/825046/clone.jpg&amp;rct=j&amp;q=&amp;esrc=s&amp;sa=U&amp;ved=0ahUKEwiUgqf8xqP2AhXkYt8KHZPrDzIQsDwIbA&amp;usg=AOvVaw2g-1xVC1Q0OojE9JXN_nEj</t>
  </si>
  <si>
    <t>https://www.google.com/aclk?sa=L&amp;ai=DChcSEwiRouD8xqP2AhXz5LUKHV5RAa4YABABGgJxbg&amp;sig=AOD64_2UKNfLG761ZvPCDIJTfu9Y8e-nYg&amp;ctype=5&amp;ved=0ahUKEwisw9z8xqP2AhXldd8KHWOsDkQQ2ikIFQ&amp;adurl=</t>
  </si>
  <si>
    <t>K2 Reckoner 92 Skis 2022 - 179</t>
  </si>
  <si>
    <t>https://www.google.com/url?url=https://www.evo.com/skis/k2-reckoner-92%3Fimage%3D201067/825046/clone.jpg&amp;rct=j&amp;q=&amp;esrc=s&amp;sa=U&amp;ved=0ahUKEwiFvvjWxaP2AhUkneAKHfDFDq8QsDwIYQ&amp;usg=AOvVaw2vHmHafiJhHyr2mBKXw7-H</t>
  </si>
  <si>
    <t>K2 2022 Reckoner 92 Flat Ski Ski Haus Na 179 Braid Downhill Skis</t>
  </si>
  <si>
    <t>https://www.google.com/url?url=http://shopcityhome.com/products/2022-reckoner-92-flat-ski%3Fvariant%3D39672335630417&amp;rct=j&amp;q=&amp;esrc=s&amp;sa=U&amp;ved=0ahUKEwiFvvjWxaP2AhUkneAKHfDFDq8Q2SkIZw&amp;usg=AOvVaw3ubAp60l-_yfyK2uqazy15</t>
  </si>
  <si>
    <t>K2 Sight Skis</t>
  </si>
  <si>
    <t>https://www.google.com/url?url=https://www.snowinn.com/ski-store/k2-sight-skis/138133911/p%3Futm_source%3Dgoogle_products%26utm_medium%3Dmerchant%26id_producte%3D13273331%26country%3Dus&amp;rct=j&amp;q=&amp;esrc=s&amp;sa=U&amp;ved=0ahUKEwia6KffxqP2AhWvV98KHVPwCiUQsDwIWg&amp;usg=AOvVaw0ij5TsKqJqhpnNNTd0PLA9</t>
  </si>
  <si>
    <t>https://www.google.com/aclk?sa=L&amp;ai=DChcSEwjlzOjfxqP2AhUIssgKHbXJDQwYABABGgJxdQ&amp;sig=AOD64_3gkTdsI3Lw9lMatHvgX7c0yM-SXQ&amp;ctype=5&amp;ved=0ahUKEwi68uTfxqP2AhUJT98KHeMhDekQ2ikIFA&amp;adurl=</t>
  </si>
  <si>
    <t>https://www.google.com/aclk?sa=L&amp;ai=DChcSEwjlzOjfxqP2AhUIssgKHbXJDQwYABADGgJxdQ&amp;sig=AOD64_0WfYgW64ac3uVMvI_FD1U8YuTMFg&amp;ctype=5&amp;ved=0ahUKEwi68uTfxqP2AhUJT98KHeMhDekQ2ikIFg&amp;adurl=</t>
  </si>
  <si>
    <t>https://www.google.com/url?url=https://www.snowinn.com/ski-store/k2-sight-alpine-skis/137740592/p%3Futm_source%3Dgoogle_products%26utm_medium%3Dmerchant%26id_producte%3D11598190%26country%3Dus&amp;rct=j&amp;q=&amp;esrc=s&amp;sa=U&amp;ved=0ahUKEwi5_c6SxaP2AhXwmuAKHW2aD-EQsDwIWg&amp;usg=AOvVaw1ZwAYVortI2Og9k2LgmH4H</t>
  </si>
  <si>
    <t>K2 Sight Skis 169</t>
  </si>
  <si>
    <t>https://www.google.com/url?url=http://www.prfo.com/products/k2-mens-sight-ski%3Fvariant%3D39534515781676%26dfw_tracker%3D35966-39534515781676&amp;rct=j&amp;q=&amp;esrc=s&amp;sa=U&amp;ved=0ahUKEwi5_c6SxaP2AhXwmuAKHW2aD-EQsDwIXg&amp;usg=AOvVaw3xTi6VjyHAUpC8NmM5I3dr</t>
  </si>
  <si>
    <t>Used K2 Sight Skis C, 169cm by GalacticSnowSports</t>
  </si>
  <si>
    <t>https://www.google.com/url?url=https://galacticsnowsports.com/products/used-k2-sight-64-skis-c-red%3Fcurrency%3DUSD%26variant%3D40015399026736%26utm_medium%3Dcpc%26utm_source%3Dgoogle%26utm_campaign%3DGoogle%2520Shopping&amp;rct=j&amp;q=&amp;esrc=s&amp;sa=U&amp;ved=0ahUKEwi5_c6SxaP2AhXwmuAKHW2aD-EQ2SkIYg&amp;usg=AOvVaw0oD2CBM25kOJIGISXaimFG</t>
  </si>
  <si>
    <t>https://www.google.com/url?url=http://www.coloradoskishop.com/ProductDetails.asp%3FProductCode%3DK2S2021%26Click%3D30416%26utm_source%3Dgooglebase%26utm_medium%3Dshoppingengine&amp;rct=j&amp;q=&amp;esrc=s&amp;sa=U&amp;ved=0ahUKEwjYqangxaP2AhXEUt8KHcLuAi4QsDwIYg&amp;usg=AOvVaw1bL6SRAnTSPqhqCcvnn-_P</t>
  </si>
  <si>
    <t>https://www.google.com/url?q=http://www.coloradoskishop.com/ProductDetails.asp%3FProductCode%3DK2S2021%26Click%3D30416%26utm_source%3Dgooglebase%26utm_medium%3Dshoppingengine&amp;sa=U&amp;ved=0ahUKEwjTkdrgxaP2AhXPV98KHRfuA6UQ2ykIFw&amp;usg=AOvVaw2BrWBk4dZ2xhJyJvLdldKQ</t>
  </si>
  <si>
    <t>https://www.google.com/url?q=https://www.ebay.com/itm/203818480104%3Fchn%3Dps%26mkevt%3D1%26mkcid%3D28&amp;sa=U&amp;ved=0ahUKEwjTkdrgxaP2AhXPV98KHRfuA6UQ2ykIGQ&amp;usg=AOvVaw25-ZgCannAfD9yeOdboWyU</t>
  </si>
  <si>
    <t>K2 Talkback 88 Touring Skis (women)</t>
  </si>
  <si>
    <t>https://www.google.com/url?q=https://www.snowinn.com/ski-store/k2-talkback-88-touring-skis/136944266/p%3Futm_source%3Dgoogle_products%26utm_medium%3Dmerchant%26id_producte%3D7542977%26country%3Dus&amp;sa=U&amp;ved=0ahUKEwizupvD0aP2AhUlnWoFHTl7Aw8Q2ykIGg&amp;usg=AOvVaw1ro_24tvEQAQ-r6CgTJajQ</t>
  </si>
  <si>
    <t>https://www.google.com/url?url=https://www.snowcountry.eu/k2-talkback-88.html%3Fartikel_maat%3D65217%26country%3DUS&amp;rct=j&amp;q=&amp;esrc=s&amp;sa=U&amp;ved=0ahUKEwjJ8vPC0aP2AhXblGoFHQ8BBZYQsDwIYA&amp;usg=AOvVaw3aAGiLIe55alO7KGi7b_k8</t>
  </si>
  <si>
    <t>https://www.google.com/url?q=https://www.snowcountry.eu/k2-talkback-88.html%3Fartikel_maat%3D65217%26country%3DUS&amp;sa=U&amp;ved=0ahUKEwizupvD0aP2AhUlnWoFHTl7Aw8Q2ykIGA&amp;usg=AOvVaw2rjiXuQKIZN-xUSPAsIqlc</t>
  </si>
  <si>
    <t>K2 - Talkback 88 - 160</t>
  </si>
  <si>
    <t>https://www.google.com/url?url=https://www.telemark-pyrenees.com/ski/k2-talkback-88-ski-2022%3Fcurrency%3DUSD%26tax%3Dex_vat%26country%3DUS%26var%3D67690&amp;rct=j&amp;q=&amp;esrc=s&amp;sa=U&amp;ved=0ahUKEwid5Y6w0aP2AhXolWoFHWFVALAQsDwIVg&amp;usg=AOvVaw0HZYhRxvO-lO5p_sjn2kW9</t>
  </si>
  <si>
    <t>https://www.google.com/url?q=https://www.telemark-pyrenees.com/ski/k2-talkback-88-ski-2022%3Fcurrency%3DUSD%26tax%3Dex_vat%26country%3DUS%26var%3D67690&amp;sa=U&amp;ved=0ahUKEwiguMaw0aP2AhVzkGoFHS_6CqsQ2ykIGQ&amp;usg=AOvVaw3yUogDVu3EquZKmT_PTHiP</t>
  </si>
  <si>
    <t>K2 Talkback 88</t>
  </si>
  <si>
    <t>https://www.google.com/url?url=https://www.snowcountry.eu/k2-talkback-88.html%3Fartikel_maat%3D65257%26country%3DUS&amp;rct=j&amp;q=&amp;esrc=s&amp;sa=U&amp;ved=0ahUKEwid5Y6w0aP2AhXolWoFHWFVALAQsDwIWg&amp;usg=AOvVaw0pS5iITIOiwaMOHjyYMBVD</t>
  </si>
  <si>
    <t>https://www.google.com/url?url=https://www.snowcountry.eu/k2-talkback-88.html%3Fartikel_maat%3D65306%26country%3DUS&amp;rct=j&amp;q=&amp;esrc=s&amp;sa=U&amp;ved=0ahUKEwia4tXc0KP2AhVdkWoFHUCOB_4QsDwIWg&amp;usg=AOvVaw0A4djSnLa2-U89g-3dYcWl</t>
  </si>
  <si>
    <t>K2 - Talkback 88 - 167</t>
  </si>
  <si>
    <t>https://www.google.com/url?q=https://www.snowcountry.eu/k2-talkback-88-19-20.html%3Fartikel_maat%3D65306%26country%3DUS&amp;sa=U&amp;ved=0ahUKEwiFv5Hd0KP2AhXLnGoFHcGXD4kQ2ykIGw&amp;usg=AOvVaw1f90u90W3Tw-l5tcrBZN6O</t>
  </si>
  <si>
    <t>https://www.google.com/url?q=https://www.blue-tomato.com/en-US/product/--304360642-/%3Fcr%3DUSD%26_%24ja%3Dtsid:46445%26adword%3DGoogle%252FUS%252FPRODUKTERWEITERUNG%252FK2%252F304360642&amp;sa=U&amp;ved=0ahUKEwiFv5Hd0KP2AhXLnGoFHcGXD4kQ2ykIHQ&amp;usg=AOvVaw1wSwvAutzd2c3H_1MH_7IH</t>
  </si>
  <si>
    <t>K2 Talkback 96 156</t>
  </si>
  <si>
    <t>https://www.google.com/url?url=https://www.snowcountry.eu/k2-talkback-96-19-20.html%3Fartikel_maat%3D65234%26country%3DUS&amp;rct=j&amp;q=&amp;esrc=s&amp;sa=U&amp;ved=0ahUKEwiJuYGq0aP2AhUVmGoFHfPwBrQQsDwIXQ&amp;usg=AOvVaw2h6fKeYUGryeBcYBBY-FD0</t>
  </si>
  <si>
    <t>https://www.google.com/url?q=https://www.snowcountry.eu/k2-talkback-96-19-20.html%3Fartikel_maat%3D65234%26country%3DUS&amp;sa=U&amp;ved=0ahUKEwjp18Kq0aP2AhUOlmoFHYWXBJUQ2ykIFg&amp;usg=AOvVaw26Qd8vEfD5LVaz8dG1vULg</t>
  </si>
  <si>
    <t>https://www.google.com/url?q=https://www.snowinn.com/ski-store/k2-talkback-96-touring-skis/137740615/p%3Futm_source%3Dgoogle_products%26utm_medium%3Dmerchant%26id_producte%3D11598273%26country%3Dus&amp;sa=U&amp;ved=0ahUKEwjp18Kq0aP2AhUOlmoFHYWXBJUQ2ykIGA&amp;usg=AOvVaw2y6dKPTIw9enE8Y4y8OXaD</t>
  </si>
  <si>
    <t>K2 Talkback 96</t>
  </si>
  <si>
    <t>https://www.google.com/url?url=https://www.snowcountry.eu/k2-talkback-96-19-20.html%3Fartikel_maat%3D65282%26country%3DUS&amp;rct=j&amp;q=&amp;esrc=s&amp;sa=U&amp;ved=0ahUKEwi3tbKF0aP2AhVel2oFHRdWBr4QsDwIcA&amp;usg=AOvVaw3eZf-Pl5Qs7o7AEtZrT8Dv</t>
  </si>
  <si>
    <t>https://www.google.com/url?q=https://www.snowcountry.eu/k2-talkback-96-19-20.html%3Fartikel_maat%3D65282%26country%3DUS&amp;sa=U&amp;ved=0ahUKEwi75eGF0aP2AhU3lGoFHY03D10Q2ykIFg&amp;usg=AOvVaw1gE62iK6J58KorHxdM17Jm</t>
  </si>
  <si>
    <t>https://www.google.com/url?q=https://www.snowinn.com/ski-store/k2-talkback-96-touring-skis/137740615/p%3Futm_source%3Dgoogle_products%26utm_medium%3Dmerchant%26id_producte%3D11598274%26country%3Dus&amp;sa=U&amp;ved=0ahUKEwi75eGF0aP2AhU3lGoFHY03D10Q2ykIGA&amp;usg=AOvVaw2dwGmjGvXfVT5syRxx13RP</t>
  </si>
  <si>
    <t>K2 Women's Talkback 96 Ski</t>
  </si>
  <si>
    <t>https://www.google.com/url?url=https://www.snowcountry.eu/k2-talkback-96-19-20.html%3Fartikel_maat%3D65323%26country%3DUS&amp;rct=j&amp;q=&amp;esrc=s&amp;sa=U&amp;ved=0ahUKEwjCs6fcz6P2AhWUlWoFHZiQBmoQsDwIeQ&amp;usg=AOvVaw3jt3w0RZ1zsPuFEbPkYeHH</t>
  </si>
  <si>
    <t>https://www.google.com/url?q=https://www.snowcountry.eu/k2-talkback-96-19-20.html%3Fartikel_maat%3D65323%26country%3DUS&amp;sa=U&amp;ved=0ahUKEwiIrNXcz6P2AhWxlGoFHTMCDZ0Q2ykIFg&amp;usg=AOvVaw1v0EloS1x1anRVCVemJoeK</t>
  </si>
  <si>
    <t>https://www.google.com/url?q=https://www.snowinn.com/ski-store/k2-talkback-96-touring-skis/137740615/p%3Futm_source%3Dgoogle_products%26utm_medium%3Dmerchant%26id_producte%3D11598275%26country%3Dus&amp;sa=U&amp;ved=0ahUKEwiIrNXcz6P2AhWxlGoFHTMCDZ0Q2ykIGA&amp;usg=AOvVaw1puGiXX2MMB292dJS9eqyD</t>
  </si>
  <si>
    <t>K2 Wayback 106 Ski 2022</t>
  </si>
  <si>
    <t>https://www.google.com/url?q=https://www.telemark-pyrenees.com/ski/k2-wayback-106-ski-2022%3Fcurrency%3DUSD%26tax%3Dex_vat%26country%3DUS%26var%3D67697&amp;sa=U&amp;ved=0ahUKEwi82OjYxaP2AhXtm-AKHcRJCOwQ2ykIHw&amp;usg=AOvVaw0S8RoHSYPEzVG9Y6-Cb45Q</t>
  </si>
  <si>
    <t>https://www.google.com/url?url=https://www.snowinn.com/ski-store/k2-wayback-106-touring-skis/137740594/p%3Futm_source%3Dgoogle_products%26utm_medium%3Dmerchant%26id_producte%3D11598196%26country%3Dus&amp;rct=j&amp;q=&amp;esrc=s&amp;sa=U&amp;ved=0ahUKEwjkwLTYxaP2AhUQc98KHRAmDvYQsDwIRQ&amp;usg=AOvVaw3NjuV-3woYdZoJqqBYyvMG</t>
  </si>
  <si>
    <t>https://www.google.com/url?q=https://www.snowinn.com/ski-store/k2-wayback-106-touring-skis/137740594/p%3Futm_source%3Dgoogle_products%26utm_medium%3Dmerchant%26id_producte%3D11598196%26country%3Dus&amp;sa=U&amp;ved=0ahUKEwi82OjYxaP2AhXtm-AKHcRJCOwQ2ykIFw&amp;usg=AOvVaw1JAs1wyAD4ShyazLldIL_q</t>
  </si>
  <si>
    <t>K2 Wayback 106 179</t>
  </si>
  <si>
    <t>https://www.google.com/url?q=https://www.snowcountry.eu/k2-wayback-106-19-20.html%3Fartikel_maat%3D65353%26country%3DUS&amp;sa=U&amp;ved=0ahUKEwj43bOJxKP2AhWQTt8KHbTZBLgQ2ykIHQ&amp;usg=AOvVaw1LQiQlt5Tli5dyiSEG-amx</t>
  </si>
  <si>
    <t>https://www.google.com/url?url=https://www.snowinn.com/ski-store/k2-wayback-106-touring-skis/137740594/p%3Futm_source%3Dgoogle_products%26utm_medium%3Dmerchant%26id_producte%3D11598197%26country%3Dus&amp;rct=j&amp;q=&amp;esrc=s&amp;sa=U&amp;ved=0ahUKEwiUsvKIxKP2AhWwdt8KHQ9iBcUQsDwIZw&amp;usg=AOvVaw3SmGtvdjZXr4sht3GUMRK8</t>
  </si>
  <si>
    <t>https://www.google.com/url?q=https://www.snowinn.com/ski-store/k2-wayback-106-touring-skis/137740594/p%3Futm_source%3Dgoogle_products%26utm_medium%3Dmerchant%26id_producte%3D11598197%26country%3Dus&amp;sa=U&amp;ved=0ahUKEwj43bOJxKP2AhWQTt8KHbTZBLgQ2ykIFw&amp;usg=AOvVaw1cGhXIq5bjEfZKtNr740j5</t>
  </si>
  <si>
    <t>K2 Wayback 106 Touring Skis 186</t>
  </si>
  <si>
    <t>https://www.google.com/url?url=https://www.snowinn.com/ski-store/k2-wayback-106-touring-skis/137740594/p%3Futm_source%3Dgoogle_products%26utm_medium%3Dmerchant%26id_producte%3D11598198%26country%3Dus&amp;rct=j&amp;q=&amp;esrc=s&amp;sa=U&amp;ved=0ahUKEwjnm8ivxKP2AhXwdd8KHUSqAzYQ2SkIOA&amp;usg=AOvVaw31toUPyiuZPOHsMbL5Qcrp</t>
  </si>
  <si>
    <t>https://www.google.com/url?url=https://skimo.co/k2-wayback-106-ski%3Foption%255B2483%255D%3D24711&amp;rct=j&amp;q=&amp;esrc=s&amp;sa=U&amp;ved=0ahUKEwjnm8ivxKP2AhXwdd8KHUSqAzYQsDwINA&amp;usg=AOvVaw3bwDVNteYs6pNRxQ1JDbfZ</t>
  </si>
  <si>
    <t>https://www.google.com/aclk?sa=L&amp;ai=DChcSEwiX6vOvxKP2AhVEy8gKHQRcCQ0YABABGgJxdQ&amp;sig=AOD64_0DyiAvZLdBmxJOGMaxuJeSyerzrA&amp;ctype=5&amp;ved=0ahUKEwjqxu-vxKP2AhXkmOAKHUPFCekQ2ikIFQ&amp;adurl=</t>
  </si>
  <si>
    <t>K2 Wayback 88 160</t>
  </si>
  <si>
    <t>https://www.google.com/url?url=https://www.snowcountry.eu/k2-wayback-88-9395.html%3Fartikel_maat%3D65257%26country%3DUS&amp;rct=j&amp;q=&amp;esrc=s&amp;sa=U&amp;ved=0ahUKEwiRoIWv0aP2AhUQmGoFHU1kDbcQsDwIXw&amp;usg=AOvVaw0Wkj1lsBWABB2abUY06xG4</t>
  </si>
  <si>
    <t>https://www.google.com/url?q=https://www.snowcountry.eu/k2-wayback-88-9395.html%3Fartikel_maat%3D65257%26country%3DUS&amp;sa=U&amp;ved=0ahUKEwitta-v0aP2AhVQmGoFHcNLBe8Q2ykIGQ&amp;usg=AOvVaw1qaobnL6pIOmQYDK8WxNda</t>
  </si>
  <si>
    <t>K2 Wayback 88 Ski 2022</t>
  </si>
  <si>
    <t>https://www.google.com/url?q=https://www.snowcountry.eu/k2-wayback-88-19-20.html%3Fartikel_maat%3D65257%26country%3DUS&amp;sa=U&amp;ved=0ahUKEwi5v8yv0aP2AhWBkmoFHfrYBV0Q2ykIHQ&amp;usg=AOvVaw0g3tekiezSGknpHOThQa05</t>
  </si>
  <si>
    <t>K2 Wayback 88</t>
  </si>
  <si>
    <t>https://www.google.com/url?url=https://www.snowcountry.eu/k2-wayback-88-9395.html%3Fartikel_maat%3D65306%26country%3DUS&amp;rct=j&amp;q=&amp;esrc=s&amp;sa=U&amp;ved=0ahUKEwjylemV0aP2AhUinGoFHczdCMUQsDwIXg&amp;usg=AOvVaw1BZnAJsa6jcAroq4BG9VBs</t>
  </si>
  <si>
    <t>K2 Wayback 88 167</t>
  </si>
  <si>
    <t>https://www.google.com/url?q=https://www.snowcountry.eu/k2-wayback-88-19-20.html%3Fartikel_maat%3D65306%26country%3DUS&amp;sa=U&amp;ved=0ahUKEwiu_4-W0aP2AhXsl2oFHZ5UDngQ2ykIHQ&amp;usg=AOvVaw3chEZxmyY4xKgxUsjrYe1B</t>
  </si>
  <si>
    <t>https://www.google.com/url?q=https://www.snowinn.com/ski-store/k2-wayback-88-touring-skis/137740596/p%3Futm_source%3Dgoogle_products%26utm_medium%3Dmerchant%26id_producte%3D11598203%26country%3Dus&amp;sa=U&amp;ved=0ahUKEwiu_4-W0aP2AhXsl2oFHZ5UDngQ2ykIHw&amp;usg=AOvVaw3yVj2-B2RxtYpdVBpNJG1j</t>
  </si>
  <si>
    <t>https://www.google.com/url?url=https://www.snowcountry.eu/k2-wayback-88-9395.html%3Fartikel_maat%3D65336%26country%3DUS&amp;rct=j&amp;q=&amp;esrc=s&amp;sa=U&amp;ved=0ahUKEwiOq6fpz6P2AhXZnGoFHSAKBrcQsDwIRA&amp;usg=AOvVaw1RyJfkxmoVjjuc3hdioRt7</t>
  </si>
  <si>
    <t>https://www.google.com/url?q=https://www.snowcountry.eu/k2-wayback-88-9395.html%3Fartikel_maat%3D65336%26country%3DUS&amp;sa=U&amp;ved=0ahUKEwjM_tbpz6P2AhXrlWoFHW8dDBIQ2ykIGQ&amp;usg=AOvVaw0T0hK6j59Lx3krX8h7Sf0w</t>
  </si>
  <si>
    <t>K2 Wayback 88 174</t>
  </si>
  <si>
    <t>https://www.google.com/url?q=https://www.telemark-pyrenees.com/ski/k2-wayback-88-ski-2022%3Fcurrency%3DUSD%26tax%3Dex_vat%26country%3DUS%26var%3D67701&amp;sa=U&amp;ved=0ahUKEwjMx_Tpz6P2AhW1lGoFHSV6CU8Q2ykIGw&amp;usg=AOvVaw30PgZpYgbNyfIdUFvyb0md</t>
  </si>
  <si>
    <t>K2 Wayback 96</t>
  </si>
  <si>
    <t>https://www.google.com/url?url=https://www.snowcountry.eu/k2-wayback-96-9162.html%3Fartikel_maat%3D65323%26country%3DUS&amp;rct=j&amp;q=&amp;esrc=s&amp;sa=U&amp;ved=0ahUKEwjqyKST0KP2AhV6mWoFHWyBBy0QsDwIdg&amp;usg=AOvVaw0JUOiMvICRf5AZK0imtC30</t>
  </si>
  <si>
    <t>https://www.google.com/url?q=https://www.snowcountry.eu/k2-wayback-96-9162.html%3Fartikel_maat%3D65323%26country%3DUS&amp;sa=U&amp;ved=0ahUKEwjXhdOT0KP2AhWAk2oFHUJ4CvIQ2ykIGA&amp;usg=AOvVaw3iYK_u2r6ha0cpBg_QcI1e</t>
  </si>
  <si>
    <t>https://www.google.com/url?q=https://www.blue-tomato.com/en-US/product/--303655703-/%3Fcr%3DUSD%26_%24ja%3Dtsid:46445%26adword%3DGoogle%252FUS%252FPRODUKTERWEITERUNG%252FK2%252F303655703&amp;sa=U&amp;ved=0ahUKEwjXhdOT0KP2AhWAk2oFHUJ4CvIQ2ykIGg&amp;usg=AOvVaw2O60u9TOAItpoYYkABEl3q</t>
  </si>
  <si>
    <t>K2 Wayback 96 177</t>
  </si>
  <si>
    <t>https://www.google.com/url?q=https://www.telemark-pyrenees.com/ski/k2-wayback-96-ski-2022%3Fcurrency%3DUSD%26tax%3Dex_vat%26country%3DUS%26var%3D67695&amp;sa=U&amp;ved=0ahUKEwi_3cbGxKP2AhVBTt8KHd6DAxkQ2ykIHQ&amp;usg=AOvVaw1dtrJ6IYu9yIMal-bho_9m</t>
  </si>
  <si>
    <t>https://www.google.com/url?q=https://www.outdoorxl.com/k2-wayback-96.html%3Fprl%3D92-1058x144-1002&amp;sa=U&amp;ved=0ahUKEwi_3cbGxKP2AhVBTt8KHd6DAxkQ2ykIHw&amp;usg=AOvVaw3ezd46LaBlTwBZn3C3qIja</t>
  </si>
  <si>
    <t>https://www.google.com/url?url=https://www.snowcountry.eu/k2-wayback-96-9162.html%3Fartikel_maat%3D65346%26country%3DUS&amp;rct=j&amp;q=&amp;esrc=s&amp;sa=U&amp;ved=0ahUKEwi0wvDFxKP2AhXSl-AKHdagCH8QsDwIZw&amp;usg=AOvVaw0lnnkbAm0S2Q9cq27qMjMu</t>
  </si>
  <si>
    <t>K2 Wayback 96 184</t>
  </si>
  <si>
    <t>https://www.google.com/url?q=https://www.telemark-pyrenees.com/ski/k2-wayback-96-ski-2022%3Fcurrency%3DUSD%26tax%3Dex_vat%26country%3DUS%26var%3D67696&amp;sa=U&amp;ved=0ahUKEwiosqGMxKP2AhWPUt8KHUbDAmIQ2ykIHA&amp;usg=AOvVaw2i3mYjgiL-mIR1ee29UrVf</t>
  </si>
  <si>
    <t>https://www.google.com/url?q=https://www.outdoorxl.com/k2-wayback-96.html%3Fprl%3D92-1058x144-1001&amp;sa=U&amp;ved=0ahUKEwiosqGMxKP2AhWPUt8KHUbDAmIQ2ykIHg&amp;usg=AOvVaw1eGgnRsVjWvdPm73-xo62f</t>
  </si>
  <si>
    <t>https://www.google.com/url?url=https://www.snowcountry.eu/k2-wayback-96-9162.html%3Fartikel_maat%3D65366%26country%3DUS&amp;rct=j&amp;q=&amp;esrc=s&amp;sa=U&amp;ved=0ahUKEwiU8sCLxKP2AhXEm-AKHee0A58QsDwIag&amp;usg=AOvVaw0Q27pQUvVX7NsMJUE6NKAG</t>
  </si>
  <si>
    <t>Liberty Men's Evolv 100 Skis 172 Cm</t>
  </si>
  <si>
    <t>https://www.google.com/url?url=https://www.rei.com/product/199283/liberty-evolv-100-skis-mens-20212022%3FCAWELAID%3D120217890012753818&amp;rct=j&amp;q=&amp;esrc=s&amp;sa=U&amp;ved=0ahUKEwir8a72w6P2AhWlSt8KHR0TDEIQ2SkILQ&amp;usg=AOvVaw2t2y9m1GKm72dBvOX4YRg8</t>
  </si>
  <si>
    <t>Liberty Skis Evolv 100 Skis 2022 size 172cm For Men</t>
  </si>
  <si>
    <t>https://www.google.com/url?url=https://www.skis.com/Liberty-Skis-Evolv-100-Skis-2022-2022/923508P,default,pd.html%3Fsrc%3Dcpc&amp;rct=j&amp;q=&amp;esrc=s&amp;sa=U&amp;ved=0ahUKEwir8a72w6P2AhWlSt8KHR0TDEIQ2SkIMQ&amp;usg=AOvVaw0Xsa2RvzTbEwdv-tB9OhR5</t>
  </si>
  <si>
    <t>Liberty Skis Evolv 100 Skis 2022 size 179cm For Men</t>
  </si>
  <si>
    <t>https://www.google.com/url?url=https://www.skis.com/Liberty-Skis-Evolv-100-Skis-2022-2022/923508P,default,pd.html%3Fsrc%3Dcpc&amp;rct=j&amp;q=&amp;esrc=s&amp;sa=U&amp;ved=0ahUKEwi5u-6W0KP2AhWylWoFHYeIAhwQ2SkILw&amp;usg=AOvVaw21GQ-n3KbxrOsor5xwHfX2</t>
  </si>
  <si>
    <t>Liberty 22 Evolv 100 Demo 186 cm Downhill Ski / Mens Combo</t>
  </si>
  <si>
    <t>Play It Again Sports</t>
  </si>
  <si>
    <t>$499.91 used</t>
  </si>
  <si>
    <t>https://www.google.com/url?url=https://playitagainsports.com/product/seattle-wa/11317-S000067918/LIBERTY-22-EVOLV-100-DEMO-186-cm-Downhill-Ski-Mens-Combo&amp;rct=j&amp;q=&amp;esrc=s&amp;sa=U&amp;ved=0ahUKEwj1rZeq0KP2AhW1lmoFHb5EDXAQsDwIKw&amp;usg=AOvVaw0hnTgOCM1vXotjIfpKgoa4</t>
  </si>
  <si>
    <t>Liberty Skis Evolv 100 Skis 2022 size 186cm For Men</t>
  </si>
  <si>
    <t>https://www.google.com/url?url=https://www.skis.com/Liberty-Skis-Evolv-100-Skis-2022-2022/923508P,default,pd.html%3Fsrc%3Dcpc&amp;rct=j&amp;q=&amp;esrc=s&amp;sa=U&amp;ved=0ahUKEwj1rZeq0KP2AhW1lmoFHb5EDXAQ2SkIKA&amp;usg=AOvVaw2tnK-gireTpLbWOzbomD1r</t>
  </si>
  <si>
    <t>2020 Liberty Evolv 90</t>
  </si>
  <si>
    <t>https://www.google.com/url?url=https://www.ebay.com/itm/174244932825%3Fchn%3Dps%26mkevt%3D1%26mkcid%3D28%26var%3D473198374258&amp;rct=j&amp;q=&amp;esrc=s&amp;sa=U&amp;ved=0ahUKEwiioIGdxKP2AhWuVt8KHb0lD_MQ2SkIUA&amp;usg=AOvVaw3qZHO9TP_xUCKRtvP4sE-v</t>
  </si>
  <si>
    <t>2021 Liberty Evolv 90 Women's Skis w/ Tyrolia Attack2 11 GW Bindings - 165| Ski Essentials</t>
  </si>
  <si>
    <t>https://www.google.com/url?url=https://www.skiessentials.com/2021-liberty-evolv-90-womens-skis-w-tyrolia-attack2-11-gw-bindings.html&amp;rct=j&amp;q=&amp;esrc=s&amp;sa=U&amp;ved=0ahUKEwiioIGdxKP2AhWuVt8KHb0lD_MQsDwISA&amp;usg=AOvVaw1XESUCVqH0rlD68oHluBeW</t>
  </si>
  <si>
    <t>Men's Liberty Evolv 90 Skis</t>
  </si>
  <si>
    <t>https://www.google.com/url?url=https://www.rei.com/product/199284/liberty-evolv-90-skis-mens-20212022%3FCAWELAID%3D120217890012763299&amp;rct=j&amp;q=&amp;esrc=s&amp;sa=U&amp;ved=0ahUKEwi6ufyrxKP2AhWig-AKHekjDhMQsDwIKw&amp;usg=AOvVaw0a4J1SHYPb7j8yggO5q6dz</t>
  </si>
  <si>
    <t>Liberty Skis Evolv 90 Skis 2022 size 172cm For Men</t>
  </si>
  <si>
    <t>https://www.google.com/url?url=https://www.skis.com/Liberty-Skis-Evolv-90-Skis-2022-2022/923505P,default,pd.html%3Fsrc%3Dcpc&amp;rct=j&amp;q=&amp;esrc=s&amp;sa=U&amp;ved=0ahUKEwi6ufyrxKP2AhWig-AKHekjDhMQ2SkILw&amp;usg=AOvVaw2knvCO0EStSfBysGjLhLbc</t>
  </si>
  <si>
    <t>Liberty Evolv 90 Skis Â· 2021</t>
  </si>
  <si>
    <t>Backcountry Freeskier</t>
  </si>
  <si>
    <t>https://www.google.com/url?url=https://www.backcountryfreeskier.com/liberty-evolv-90-skis/%3Fsku%3DEVL90-165%26utm_source%3Dgoogleshopping%26utm_medium%3Dcse&amp;rct=j&amp;q=&amp;esrc=s&amp;sa=U&amp;ved=0ahUKEwitwKGoxaP2AhUwUt8KHcXmAPAQsDwIOg&amp;usg=AOvVaw0wRZGx0ySbiNCCN7KMyx7Z</t>
  </si>
  <si>
    <t>Liberty Skis Evolv 90 Ski</t>
  </si>
  <si>
    <t>https://www.google.com/url?q=https://www.moosejaw.com/product/liberty-skis-evolv-90-ski_10545064%3Fad_id%3DGooglePlusBox%26utm_source%3DGooglePlusBox%26utm_medium%3DPLA%26utm_campaign%3DLiberty-Skis&amp;sa=U&amp;ved=0ahUKEwiU6NOoxaP2AhUJUt8KHflyCpMQ2ykIGA&amp;usg=AOvVaw3XwRC44HGkjbICSBP4145h</t>
  </si>
  <si>
    <t>https://www.google.com/url?q=https://www.mountainsteals.com/product/liberty-skis-evolv-90-ski_10545064%3Fad_id%3DGooglePlusBox%26utm_source%3DGooglePlusBox%26utm_medium%3DPLA%26utm_campaign%3DLiberty-Skis&amp;sa=U&amp;ved=0ahUKEwiU6NOoxaP2AhUJUt8KHflyCpMQ2ykIGg&amp;usg=AOvVaw0sg0Ed8cWFndOUh8syva8G</t>
  </si>
  <si>
    <t>https://www.google.com/url?url=https://www.buyr.com/product/liberty-skis-evolv90-skis-2020-186cm/bp/PZ8NMBK&amp;rct=j&amp;q=&amp;esrc=s&amp;sa=U&amp;ved=0ahUKEwj2jdrJz6P2AhV2lmoFHcPHAxkQsDwIRg&amp;usg=AOvVaw3P0CWV-cApeKjpZd9TL3fb</t>
  </si>
  <si>
    <t>Liberty Skis Evolv 90 Skis 2022 size 186cm For Men</t>
  </si>
  <si>
    <t>https://www.google.com/url?url=https://www.skis.com/Liberty-Skis-Evolv-90-Skis-2022-2022/923505P,default,pd.html%3Fsrc%3Dcpc&amp;rct=j&amp;q=&amp;esrc=s&amp;sa=U&amp;ved=0ahUKEwj2jdrJz6P2AhV2lmoFHcPHAxkQ2SkITQ&amp;usg=AOvVaw1NF5belyB9N7COEwOoV1DF</t>
  </si>
  <si>
    <t>Liberty Evolv 90W Women's Skis</t>
  </si>
  <si>
    <t>https://www.google.com/url?url=https://www.backcountryfreeskier.com/liberty-evolv-90w-womens-skis/%3Fsku%3DEVL90W%26utm_source%3Dgoogleshopping%26utm_medium%3Dcse&amp;rct=j&amp;q=&amp;esrc=s&amp;sa=U&amp;ved=0ahUKEwjV_KnFxKP2AhXJZd8KHTelAvQQsDwIIw&amp;usg=AOvVaw3M6Croez05_TwATiAQwNfn</t>
  </si>
  <si>
    <t>https://www.google.com/url?q=https://www.backcountryfreeskier.com/liberty-evolv-90w-womens-skis/%3Fsku%3DEVL90W%26utm_source%3Dgoogleshopping%26utm_medium%3Dcse&amp;sa=U&amp;ved=0ahUKEwiXrc_FxKP2AhVFmeAKHfnMD2kQ2ykIFg&amp;usg=AOvVaw06Pi9Q7lTfn_xzo-MnGDZh</t>
  </si>
  <si>
    <t>https://www.google.com/url?q=https://www.skiessentials.com/2021-liberty-evolv-90-women-s-skis.html&amp;sa=U&amp;ved=0ahUKEwiXrc_FxKP2AhVFmeAKHfnMD2kQ2ykIGA&amp;usg=AOvVaw0NW4p-5pHdALrlEqY_q_oN</t>
  </si>
  <si>
    <t>Liberty Skis Evolv 90W Skis - Women's 2021</t>
  </si>
  <si>
    <t>https://www.google.com/url?url=https://www.bobwards.com/liberty-skis-womens-evolv-90-freeriding-skis-194057%3Fsize%3D158&amp;rct=j&amp;q=&amp;esrc=s&amp;sa=U&amp;ved=0ahUKEwjgo4SuxKP2AhWSm-AKHbgsAYUQsDwIIw&amp;usg=AOvVaw1jSOb9wXn-Qh6wBakxO5SX</t>
  </si>
  <si>
    <t>https://www.google.com/url?q=https://www.bobwards.com/liberty-skis-womens-evolv-90-freeriding-skis-194057%3Fsize%3D165&amp;sa=U&amp;ved=0ahUKEwiIt9WbxKP2AhVNhOAKHb5UCfMQ2ykIFw&amp;usg=AOvVaw3pSGV2wWevwV-9jKkfQ-Mk</t>
  </si>
  <si>
    <t>https://www.google.com/url?url=https://www.skiessentials.com/2021-liberty-evolv-90-women-s-skis.html&amp;rct=j&amp;q=&amp;esrc=s&amp;sa=U&amp;ved=0ahUKEwjs06qbxKP2AhXKl-AKHY_uCZUQsDwIKg&amp;usg=AOvVaw0T8D9KD-wn4trULmGoFm6L</t>
  </si>
  <si>
    <t>https://www.google.com/url?q=https://www.skiessentials.com/2021-liberty-evolv-90-women-s-skis.html&amp;sa=U&amp;ved=0ahUKEwiIt9WbxKP2AhVNhOAKHb5UCfMQ2ykIGQ&amp;usg=AOvVaw04VHpEOJ7ftx_Yu4mlx5FO</t>
  </si>
  <si>
    <t>Liberty Genesis 101 Women's Skis Â· 2022 Â· 151 cm</t>
  </si>
  <si>
    <t>https://www.google.com/url?url=https://www.rei.com/product/199289/liberty-genesis-101-skis-womens-20212022%3FCAWELAID%3D120217890012763178&amp;rct=j&amp;q=&amp;esrc=s&amp;sa=U&amp;ved=0ahUKEwjAh4G8z6P2AhVFl2oFHVmUCUYQsDwISA&amp;usg=AOvVaw1ojPsh7Fxr15UZGKRLZ7Xi</t>
  </si>
  <si>
    <t>https://www.google.com/url?q=https://www.rei.com/product/199289/liberty-genesis-101-skis-womens-20212022%3FCAWELAID%3D120217890012763178&amp;sa=U&amp;ved=0ahUKEwjU8aS8z6P2AhWBkWoFHWz0A6gQ2ykIFw&amp;usg=AOvVaw0TrR8G_RGCLZtIpujnjXBB</t>
  </si>
  <si>
    <t>'22 Liberty Genesis 101 Skis 151cm</t>
  </si>
  <si>
    <t>https://www.google.com/url?url=https://www.untracked.com/p7429c46b101lr-Froogle-22_liberty_genesis_101_womens_allmountain_freeride_skis.html%23chsku769221&amp;rct=j&amp;q=&amp;esrc=s&amp;sa=U&amp;ved=0ahUKEwjAh4G8z6P2AhVFl2oFHVmUCUYQ2SkITA&amp;usg=AOvVaw1TTUBAjK--GidpOWpaOF4I</t>
  </si>
  <si>
    <t>Liberty Genesis 101 Women's Skis 165cm 2022</t>
  </si>
  <si>
    <t>https://www.google.com/url?q=https://www.ebay.com/itm/203581622179%3Fchn%3Dps%26mkevt%3D1%26mkcid%3D28%26var%3D503986944981&amp;sa=U&amp;ved=0ahUKEwivpa2ZxqP2AhUESN8KHT9lByAQ2ykIFg&amp;usg=AOvVaw2GLjVacaunqWdkpkAaTxdm</t>
  </si>
  <si>
    <t>'22 Liberty Genesis 101 Skis 165cm</t>
  </si>
  <si>
    <t>https://www.google.com/url?url=https://www.untracked.com/p7429c46b101lr-Froogle-22_liberty_genesis_101_womens_allmountain_freeride_skis.html%23chsku769223&amp;rct=j&amp;q=&amp;esrc=s&amp;sa=U&amp;ved=0ahUKEwjN2oCZxqP2AhXyYt8KHdTEBoQQ2SkIZA&amp;usg=AOvVaw0UdW-gqxlwHSsmAO7Yprsj</t>
  </si>
  <si>
    <t>https://www.google.com/url?url=https://www.skiessentials.com/2022-liberty-genesis-101-women-s-skis.html&amp;rct=j&amp;q=&amp;esrc=s&amp;sa=U&amp;ved=0ahUKEwjN2oCZxqP2AhXyYt8KHdTEBoQQsDwIYA&amp;usg=AOvVaw1UTytyOdB90uoV4BURCwUE</t>
  </si>
  <si>
    <t>Liberty Skis Genesis 101 Skis - Women's 2022</t>
  </si>
  <si>
    <t>https://www.google.com/aclk?sa=L&amp;ai=DChcSEwjzweWDxqP2AhUTjMgKHSHKC1IYABADGgJxdQ&amp;sig=AOD64_09z2QYMQuzNhqJjtuwVHaqQ6m_eQ&amp;ctype=5&amp;ved=0ahUKEwi22eGDxqP2AhWodt8KHTX3AhwQ2ikIFw&amp;adurl=</t>
  </si>
  <si>
    <t>https://www.google.com/aclk?sa=L&amp;ai=DChcSEwjzweWDxqP2AhUTjMgKHSHKC1IYABAFGgJxdQ&amp;sig=AOD64_34jSNURskxm0uZAWGvYyG6BPWVmA&amp;ctype=5&amp;ved=0ahUKEwi22eGDxqP2AhWodt8KHTX3AhwQ2ikIGQ&amp;adurl=</t>
  </si>
  <si>
    <t>https://www.google.com/url?url=https://www.rei.com/product/199289/liberty-genesis-101-skis-womens-20212022%3FCAWELAID%3D120217890012763180&amp;rct=j&amp;q=&amp;esrc=s&amp;sa=U&amp;ved=0ahUKEwictLSDxqP2AhVtiOAKHZv6CR0QsDwIVQ&amp;usg=AOvVaw2UaqjFroEXvCUMN_laQXwO</t>
  </si>
  <si>
    <t>'21 Liberty Genesis 90 151cm (Tail Blem)</t>
  </si>
  <si>
    <t>https://www.google.com/aclk?sa=L&amp;ai=DChcSEwiu0cfH0KP2AhXOKUwKHakTDfYYABAFGgJvYQ&amp;sig=AOD64_1qPOr844Xq3tmeAwdC6xnfoucMKg&amp;ctype=5&amp;ved=0ahUKEwjT88LH0KP2AhUFl2oFHdsrC0UQ2CkISA&amp;adurl=</t>
  </si>
  <si>
    <t>'21 Liberty Genesis 90 Skis 151cm</t>
  </si>
  <si>
    <t>https://www.google.com/aclk?sa=L&amp;ai=DChcSEwiu0cfH0KP2AhXOKUwKHakTDfYYABAbGgJvYQ&amp;sig=AOD64_1uCRldre2HHvgySFeL7afp_YBhZQ&amp;ctype=5&amp;ved=0ahUKEwjT88LH0KP2AhUFl2oFHdsrC0UQ2CkIcg&amp;adurl=</t>
  </si>
  <si>
    <t>Liberty Genesis 90 Women's Skis - 2021 - 151cm</t>
  </si>
  <si>
    <t>https://www.google.com/url?url=http://www.coloradoskishop.com/ProductDetails.asp%3FProductCode%3DLBG90W21%26Click%3D30416%26utm_source%3Dgooglebase%26utm_medium%3Dshoppingengine&amp;rct=j&amp;q=&amp;esrc=s&amp;sa=U&amp;ved=0ahUKEwjT88LH0KP2AhUFl2oFHdsrC0UQsDwITg&amp;usg=AOvVaw10B7Z2sT_QHES_oa8_mgBf</t>
  </si>
  <si>
    <t>Liberty Skis Women ' S Genesis 90 Ski</t>
  </si>
  <si>
    <t>https://www.google.com/url?url=https://www.skiessentials.com/2022-liberty-genesis-90-women-s-skis.html&amp;rct=j&amp;q=&amp;esrc=s&amp;sa=U&amp;ved=0ahUKEwi1wpqr0KP2AhUEmWoFHZWBAWQQsDwIVg&amp;usg=AOvVaw0BWy03syHNKc_o8iChDWno</t>
  </si>
  <si>
    <t>https://www.google.com/url?q=https://www.skiessentials.com/2022-liberty-genesis-90-women-s-skis.html&amp;sa=U&amp;ved=0ahUKEwi5qt6r0KP2AhUDmGoFHTKlDnoQ2ykIFw&amp;usg=AOvVaw2UU0Jh7jFBrRGlDX-4fi2K</t>
  </si>
  <si>
    <t>'21 Liberty Genesis 90 Skis 158cm</t>
  </si>
  <si>
    <t>https://www.google.com/url?url=https://www.untracked.com/p7439c92b101lr-Froogle-21_liberty_genesis_90_skis_w_tyrolia_attack2_11_gw_bindings.html%23chsku771227&amp;rct=j&amp;q=&amp;esrc=s&amp;sa=U&amp;ved=0ahUKEwi1wpqr0KP2AhUEmWoFHZWBAWQQ2SkIWg&amp;usg=AOvVaw1LxkRgb7P3RINV9MN-x1g4</t>
  </si>
  <si>
    <t>'21 Liberty Genesis 90 Skis 165cm</t>
  </si>
  <si>
    <t>https://www.google.com/url?url=https://www.untracked.com/p7439c92b101lr-Froogle-21_liberty_genesis_90_skis_w_tyrolia_attack2_11_gw_bindings.html%23chsku771228&amp;rct=j&amp;q=&amp;esrc=s&amp;sa=U&amp;ved=0ahUKEwiRx9qEx6P2AhWjnOAKHc9xBwkQ2SkITw&amp;usg=AOvVaw2K2mLMrIn3DUmKrac0JEwk</t>
  </si>
  <si>
    <t>Liberty Skis Genesis 90 Ski</t>
  </si>
  <si>
    <t>Hillcrest Ski &amp; Sports</t>
  </si>
  <si>
    <t>https://www.google.com/url?url=https://hillcrestsports.com/ski/skis/women/genesis-90-21-22/%3Fsku%3D1-109873&amp;rct=j&amp;q=&amp;esrc=s&amp;sa=U&amp;ved=0ahUKEwiRx9qEx6P2AhWjnOAKHc9xBwkQsDwISw&amp;usg=AOvVaw3Qc3obOwxEQLspG1xDARVC</t>
  </si>
  <si>
    <t>https://www.google.com/url?q=https://hillcrestsports.com/ski/skis/women/genesis-90-21-22/%3Fsku%3D1-109873&amp;sa=U&amp;ved=0ahUKEwjZ95uFx6P2AhXPneAKHRJqBcsQ2ykIEQ&amp;usg=AOvVaw3Qrp_Tyq4eZkgDPSY1CfJU</t>
  </si>
  <si>
    <t>Liberty Skis Origin 101 Â· 171 cm</t>
  </si>
  <si>
    <t>https://www.google.com/url?url=https://www.skiessentials.com/2022-liberty-origin-101-skis.html&amp;rct=j&amp;q=&amp;esrc=s&amp;sa=U&amp;ved=0ahUKEwju8cfixaP2AhWDMd8KHQisAXYQsDwIOg&amp;usg=AOvVaw0Trn54grGJ7bQ2XnwLtm8I</t>
  </si>
  <si>
    <t>https://www.google.com/url?q=https://www.skiessentials.com/2022-liberty-origin-101-skis.html&amp;sa=U&amp;ved=0ahUKEwi98vrixaP2AhUmVd8KHS86B64Q2ykIFg&amp;usg=AOvVaw2siQ7wo8wq6Nsn5Xu15xoC</t>
  </si>
  <si>
    <t>Liberty 22 Origin 101 171cm Demo</t>
  </si>
  <si>
    <t>$649.91 used</t>
  </si>
  <si>
    <t>https://www.google.com/url?url=https://playitagainsports.com/product/seattle-wa/11317-612ORG10117122DEMO/LIBERTY-22-ORIGIN-101-171cm-DEMO&amp;rct=j&amp;q=&amp;esrc=s&amp;sa=U&amp;ved=0ahUKEwju8cfixaP2AhWDMd8KHQisAXYQsDwITg&amp;usg=AOvVaw1JuL4ZSv6D2UtjhxuHUeFy</t>
  </si>
  <si>
    <t>Liberty Skis Origin 101 Ski</t>
  </si>
  <si>
    <t>https://www.google.com/url?url=https://www.nextadventure.net/catalog/product/view/id/249144/s/liberty-skis-origin-101-skis-2022/&amp;rct=j&amp;q=&amp;esrc=s&amp;sa=U&amp;ved=0ahUKEwj5mbjyxaP2AhWGdt8KHYRTBT0QsDwIIw&amp;usg=AOvVaw1v6WhboQ0O1MNq4W-AToii</t>
  </si>
  <si>
    <t>Liberty 2022 Origin 101 Flat Ski Ski Haus Na 176 Bamboo Downhill Skis</t>
  </si>
  <si>
    <t>https://www.google.com/url?url=http://shopcityhome.com/products/2022-origin-101-flat-ski%3Fvariant%3D39672324030545&amp;rct=j&amp;q=&amp;esrc=s&amp;sa=U&amp;ved=0ahUKEwj5mbjyxaP2AhWGdt8KHYRTBT0Q2SkIJw&amp;usg=AOvVaw0-RuFT-i529-BoyDkBDqkp</t>
  </si>
  <si>
    <t>Liberty Origin 101 Skis - 2022 - 176cm</t>
  </si>
  <si>
    <t>https://www.google.com/url?url=http://www.coloradoskishop.com/ProductDetails.asp%3FProductCode%3DLIBORG10122%26Click%3D30416%26utm_source%3Dgooglebase%26utm_medium%3Dshoppingengine&amp;rct=j&amp;q=&amp;esrc=s&amp;sa=U&amp;ved=0ahUKEwj5mbjyxaP2AhWGdt8KHYRTBT0Q2SkIKg&amp;usg=AOvVaw1KRi_rROf9pFxuWcRMFhOj</t>
  </si>
  <si>
    <t>Liberty Skis Origin 106 Ski</t>
  </si>
  <si>
    <t>https://www.google.com/url?url=https://www.moosejaw.com/product/liberty-skis-origin-106-ski_10545077%3Fad_id%3DGooglePlusBox%26utm_source%3DGooglePlusBox%26utm_medium%3DPLA%26utm_campaign%3DLiberty-Skis&amp;rct=j&amp;q=&amp;esrc=s&amp;sa=U&amp;ved=0ahUKEwjzkqfhxaP2AhUKZN8KHU3UA4sQsDwITA&amp;usg=AOvVaw3sLXoPe1luFBGO0-sW6C3W</t>
  </si>
  <si>
    <t>https://www.google.com/url?q=https://www.moosejaw.com/product/liberty-skis-origin-106-ski_10545077%3Fad_id%3DGooglePlusBox%26utm_source%3DGooglePlusBox%26utm_medium%3DPLA%26utm_campaign%3DLiberty-Skis&amp;sa=U&amp;ved=0ahUKEwjl7NvhxaP2AhUQm-AKHS0eCQQQ2ykIFw&amp;usg=AOvVaw3NmPGoNpgf16m0D-PnY0tv</t>
  </si>
  <si>
    <t>'22 Liberty Origin 106 Skis 176cm</t>
  </si>
  <si>
    <t>https://www.google.com/url?url=https://www.untracked.com/p7423c44b101lr-Froogle-22_liberty_origin_106_freeride_skis.html%23chsku767819&amp;rct=j&amp;q=&amp;esrc=s&amp;sa=U&amp;ved=0ahUKEwjzkqfhxaP2AhUKZN8KHU3UA4sQ2SkIVA&amp;usg=AOvVaw2bKPdHoAqmzxt7ndbQzjPd</t>
  </si>
  <si>
    <t>Liberty Skis Origin 106 Size 182cm for Men in Black</t>
  </si>
  <si>
    <t>https://www.google.com/url?url=https://www.skis.com/Liberty-Skis-Origin-106/616960P,default,pd.html%3Fsrc%3Dcpc&amp;rct=j&amp;q=&amp;esrc=s&amp;sa=U&amp;ved=0ahUKEwj9vNvpxaP2AhUCJt8KHYFoCcUQsDwISg&amp;usg=AOvVaw2n-aYzNZdINgSs-QQ-McIl</t>
  </si>
  <si>
    <t>'21 Liberty Origin 106 Skis 182cm</t>
  </si>
  <si>
    <t>https://www.google.com/url?url=https://www.untracked.com/p7123c44b101lr-Froogle-21_liberty_origin_106_freeride_skis.html%23chsku722923&amp;rct=j&amp;q=&amp;esrc=s&amp;sa=U&amp;ved=0ahUKEwj9vNvpxaP2AhUCJt8KHYFoCcUQ2SkIRw&amp;usg=AOvVaw2xKS9hz4Qq3Bj-184kfScV</t>
  </si>
  <si>
    <t>'22 Liberty Origin 106 Skis 182cm</t>
  </si>
  <si>
    <t>https://www.google.com/url?url=https://www.untracked.com/p7423c44b101lr-Froogle-22_liberty_origin_106_freeride_skis.html%23chsku767820&amp;rct=j&amp;q=&amp;esrc=s&amp;sa=U&amp;ved=0ahUKEwj9vNvpxaP2AhUCJt8KHYFoCcUQ2SkITQ&amp;usg=AOvVaw0YbyOR3cwtWiw2Jgoe0Urk</t>
  </si>
  <si>
    <t>'22 Liberty Origin 106 Skis 187cm</t>
  </si>
  <si>
    <t>https://www.google.com/url?url=https://www.untracked.com/p7423c44b101lr-Froogle-22_liberty_origin_106_freeride_skis.html%23chsku767821&amp;rct=j&amp;q=&amp;esrc=s&amp;sa=U&amp;ved=0ahUKEwjYntSWxqP2AhXKct8KHQFrBvsQ2SkISQ&amp;usg=AOvVaw3DuSNBbbRvZL0A4veDnGUy</t>
  </si>
  <si>
    <t>Liberty Skis Men ' S Origin 106 Ski</t>
  </si>
  <si>
    <t>https://www.google.com/url?url=https://www.rei.com/product/199286/liberty-origin-106-skis-mens-20212022%3FCAWELAID%3D120217890012763177&amp;rct=j&amp;q=&amp;esrc=s&amp;sa=U&amp;ved=0ahUKEwjYntSWxqP2AhXKct8KHQFrBvsQsDwIRQ&amp;usg=AOvVaw3PS7iJw_BluA_KkTgPCTGh</t>
  </si>
  <si>
    <t>https://www.google.com/url?q=https://www.rei.com/product/199286/liberty-origin-106-skis-mens-20212022%3FCAWELAID%3D120217890012763177&amp;sa=U&amp;ved=0ahUKEwihov6WxqP2AhXmQd8KHdm2COMQ2ykIFw&amp;usg=AOvVaw1PMTPB3zsVI7uATn0Xu77N</t>
  </si>
  <si>
    <t>Liberty Skis Origin 96 Ski</t>
  </si>
  <si>
    <t>https://www.google.com/url?url=https://www.sunandski.com/p/34140024700002205/Liberty-Skis-Mens-Origin-96-Skis-22%3Fvpc%3D34140024700002205-000000171&amp;rct=j&amp;q=&amp;esrc=s&amp;sa=U&amp;ved=0ahUKEwizka38xaP2AhXFVt8KHSPPAnQQsDwIUQ&amp;usg=AOvVaw1oBfxbA9FLDW8Gk1BTZsVl</t>
  </si>
  <si>
    <t>https://www.google.com/url?q=https://www.sunandski.com/p/34140024700002205/Liberty-Skis-Mens-Origin-96-Skis-22%3Fvpc%3D34140024700002205-000000171&amp;sa=U&amp;ved=0ahUKEwi675j9xaP2AhXGZd8KHezyD6IQ2ykIGA&amp;usg=AOvVaw2hRRTCArYzgY6ZC9LyvZNK</t>
  </si>
  <si>
    <t>https://www.google.com/url?q=https://www.bobwards.com/liberty-skis-mens-origin-96-ski-206022%3Fsize%3D171&amp;sa=U&amp;ved=0ahUKEwi675j9xaP2AhXGZd8KHezyD6IQ2ykIGg&amp;usg=AOvVaw0J-CokeRE22IY0cxkh-SkO</t>
  </si>
  <si>
    <t>https://www.google.com/url?q=https://www.moosejaw.com/product/liberty-skis-origin-96-ski_10545079%3Fad_id%3DGooglePlusBox%26utm_source%3DGooglePlusBox%26utm_medium%3DPLA%26utm_campaign%3DLiberty-Skis&amp;sa=U&amp;ved=0ahUKEwjv4tmQxKP2AhVqUN8KHRomBSQQ2ykIGQ&amp;usg=AOvVaw3QyhhDyNgohL6bvufcNrz9</t>
  </si>
  <si>
    <t>'22 Liberty Origin 96 Skis 176cm</t>
  </si>
  <si>
    <t>https://www.google.com/url?url=https://www.untracked.com/p7422c11b101lr-Froogle-22_liberty_origin_96_all_mountain_skis.html%23chsku767572&amp;rct=j&amp;q=&amp;esrc=s&amp;sa=U&amp;ved=0ahUKEwjHlvaPxKP2AhXkUt8KHX5dCK4Q2SkIRw&amp;usg=AOvVaw3c6z8dHRvRd4YX_keuWhx-</t>
  </si>
  <si>
    <t>https://www.google.com/url?url=https://www.skiessentials.com/2022-liberty-origin-96-skis.html&amp;rct=j&amp;q=&amp;esrc=s&amp;sa=U&amp;ved=0ahUKEwjHlvaPxKP2AhXkUt8KHX5dCK4QsDwIQw&amp;usg=AOvVaw3-cR0ImysrCJw2FnZEpFJZ</t>
  </si>
  <si>
    <t>https://www.google.com/url?url=https://www.moosejaw.com/product/liberty-skis-origin-96-ski_10545079%3Fad_id%3DGooglePlusBox%26utm_source%3DGooglePlusBox%26utm_medium%3DPLA%26utm_campaign%3DLiberty-Skis&amp;rct=j&amp;q=&amp;esrc=s&amp;sa=U&amp;ved=0ahUKEwi81-ToxKP2AhVKTt8KHV_TCR0QsDwIRQ&amp;usg=AOvVaw0oyh6E0w1aSgmA1j97_Esn</t>
  </si>
  <si>
    <t>https://www.google.com/url?q=https://www.moosejaw.com/product/liberty-skis-origin-96-ski_10545079%3Fad_id%3DGooglePlusBox%26utm_source%3DGooglePlusBox%26utm_medium%3DPLA%26utm_campaign%3DLiberty-Skis&amp;sa=U&amp;ved=0ahUKEwjsr8npxKP2AhWBdd8KHVpiAAMQ2ykIGA&amp;usg=AOvVaw0_4vqQH8GhJe5gxaf1qb1P</t>
  </si>
  <si>
    <t>'22 Liberty Origin 96 Skis 182cm</t>
  </si>
  <si>
    <t>https://www.google.com/url?url=https://www.untracked.com/p7422c11b101lr-Froogle-22_liberty_origin_96_all_mountain_skis.html%23chsku767573&amp;rct=j&amp;q=&amp;esrc=s&amp;sa=U&amp;ved=0ahUKEwi81-ToxKP2AhVKTt8KHV_TCR0Q2SkISQ&amp;usg=AOvVaw11UXKFiNf3AmNtgaPQhFdr</t>
  </si>
  <si>
    <t>Liberty Origin 96 Skis 2021</t>
  </si>
  <si>
    <t>https://www.google.com/url?url=https://www.untracked.com/p7438c92b101lr-Froogle-21_liberty_origin_96_skis_w_tyrolia_attack2_11_gw_bindings.html%23chsku771225&amp;rct=j&amp;q=&amp;esrc=s&amp;sa=U&amp;ved=0ahUKEwid6prkxaP2AhWSm-AKHbgsAYUQsDwIPg&amp;usg=AOvVaw2PgCFlo6V0ZcyPkeDzOzdE</t>
  </si>
  <si>
    <t>https://www.google.com/url?q=https://www.untracked.com/p7438c92b101lr-Froogle-21_liberty_origin_96_skis_w_tyrolia_attack2_11_gw_bindings.html%23chsku771225&amp;sa=U&amp;ved=0ahUKEwjkk4nlxaP2AhXsUN8KHXCyAG0Q2ykIGA&amp;usg=AOvVaw0PU6zfVgsdorQnRfiVLgwI</t>
  </si>
  <si>
    <t>'21 Liberty Origin 96 Skis 187cm</t>
  </si>
  <si>
    <t>https://www.google.com/url?url=https://www.untracked.com/p7311c92b101lr-Froogle-21_liberty_origin_96_skis_w_atomic_z12_bindings.html%23chsku751546&amp;rct=j&amp;q=&amp;esrc=s&amp;sa=U&amp;ved=0ahUKEwid6prkxaP2AhWSm-AKHbgsAYUQ2SkIQg&amp;usg=AOvVaw0ukJo_U407ve1iq9_qOfPp</t>
  </si>
  <si>
    <t>Line Blade W Women's Skis Â· 2021 Â· 153 cm</t>
  </si>
  <si>
    <t>https://www.google.com/url?url=https://www.levelninesports.com/line-skis-blade-womens-skis-2021/&amp;rct=j&amp;q=&amp;esrc=s&amp;sa=U&amp;ved=0ahUKEwjNntqJxKP2AhWkZd8KHQUOCEcQsDwIUA&amp;usg=AOvVaw1xo7PI0trgTqDtZ4vGmPDA</t>
  </si>
  <si>
    <t>https://www.google.com/url?q=https://www.levelninesports.com/line-skis-blade-womens-skis-2021/&amp;sa=U&amp;ved=0ahUKEwit1bqKxKP2AhXumeAKHQuuDwgQ2ykIFw&amp;usg=AOvVaw2Yhj_JkM7dwMq20PlwiCcK</t>
  </si>
  <si>
    <t>https://www.google.com/url?q=https://www.skiessentials.com/2021-line-blade-women-s-skis.html&amp;sa=U&amp;ved=0ahUKEwit1bqKxKP2AhXumeAKHQuuDwgQ2ykIGQ&amp;usg=AOvVaw3K6BbezUsAwvpv-a8q1Ijf</t>
  </si>
  <si>
    <t>'21 Line Blade W Skis 160cm</t>
  </si>
  <si>
    <t>https://www.google.com/url?url=https://www.untracked.com/p7116c18b88lr-Froogle-21_line_blade_womens_allmountain_freeride_skis.html%23chsku721504&amp;rct=j&amp;q=&amp;esrc=s&amp;sa=U&amp;ved=0ahUKEwij47SGxqP2AhVEn-AKHcBqCw4Q2SkIbw&amp;usg=AOvVaw3klX4P_nAGRuPYh0FuDu5C</t>
  </si>
  <si>
    <t>Line 2022 Blade W's Skis W Marker Griffon Bindings 160</t>
  </si>
  <si>
    <t>https://www.google.com/url?url=https://www.localssale.com/products/2021-line-blade-w-skis-w-marker-griffon-demo-bindings%3Fvariant%3D39482770620494%26currency%3DUSD%26utm_medium%3Dproduct_sync%26utm_source%3Dgoogle%26utm_content%3Dsag_organic%26utm_campaign%3Dsag_organic&amp;rct=j&amp;q=&amp;esrc=s&amp;sa=U&amp;ved=0ahUKEwij47SGxqP2AhVEn-AKHcBqCw4QsDwIcg&amp;usg=AOvVaw0gcuZXpZUu_g54mECawu1r</t>
  </si>
  <si>
    <t>Line BLADE W Skis 2022</t>
  </si>
  <si>
    <t>https://www.google.com/url?url=https://www.levelninesports.com/line-blade-w-skis-2022/%3Fsku%3DL9848843&amp;rct=j&amp;q=&amp;esrc=s&amp;sa=U&amp;ved=0ahUKEwij47SGxqP2AhVEn-AKHcBqCw4QsDwIYw&amp;usg=AOvVaw0_dPYg71vy-GjtMYkitXlc</t>
  </si>
  <si>
    <t>Line Blade W Women's Skis 167Cm 2022</t>
  </si>
  <si>
    <t>https://www.google.com/url?q=https://www.snowcountry.eu/line-blade-w-3751.html%3Fartikel_maat%3D65306%26country%3DUS&amp;sa=U&amp;ved=0ahUKEwjh067zxKP2AhUqnuAKHXkNDH4Q2ykIFw&amp;usg=AOvVaw1hpehAHL4xuT4XWEJYZJoG</t>
  </si>
  <si>
    <t>'21 Line Blade W Skis 167cm</t>
  </si>
  <si>
    <t>https://www.google.com/url?url=https://www.untracked.com/p7116c18b88lr-Froogle-21_line_blade_womens_allmountain_freeride_skis.html%23chsku721505&amp;rct=j&amp;q=&amp;esrc=s&amp;sa=U&amp;ved=0ahUKEwjppM3yxKP2AhWOct8KHTO1CCcQ2SkIlgE&amp;usg=AOvVaw2ve4qinIyrsAAP4FGcG07p</t>
  </si>
  <si>
    <t>Line 2022 Blade W's Skis W Marker Griffon Bindings</t>
  </si>
  <si>
    <t>$511.00 used</t>
  </si>
  <si>
    <t>https://www.google.com/url?url=https://www.ebay.com/itm/384458186912%3Fchn%3Dps%26mkevt%3D1%26mkcid%3D28%26var%3D652579965649&amp;rct=j&amp;q=&amp;esrc=s&amp;sa=U&amp;ved=0ahUKEwjppM3yxKP2AhWOct8KHTO1CCcQ2SkIkgE&amp;usg=AOvVaw3xTq0U5ArcF7kQs7EBix5Z</t>
  </si>
  <si>
    <t>Line BLADE Skis 2022</t>
  </si>
  <si>
    <t>https://www.google.com/url?url=http://www.prfo.com/products/line-mens-blade-ski%3Fvariant%3D39565431668780%26dfw_tracker%3D35966-39565431668780&amp;rct=j&amp;q=&amp;esrc=s&amp;sa=U&amp;ved=0ahUKEwj-wLiQxqP2AhWLT98KHZ9WC60QsDwISw&amp;usg=AOvVaw2dS1GnO41RxtkYHbSpz1BQ</t>
  </si>
  <si>
    <t>Line Skis Blade</t>
  </si>
  <si>
    <t>LINE Skis</t>
  </si>
  <si>
    <t>https://www.google.com/url?url=https://lineskis.com/p/blade&amp;rct=j&amp;q=&amp;esrc=s&amp;sa=U&amp;ved=0ahUKEwj-wLiQxqP2AhWLT98KHZ9WC60QsDwIRw&amp;usg=AOvVaw3ElGL4ffvN-Q566meH3v88</t>
  </si>
  <si>
    <t>https://www.google.com/url?q=https://lineskis.com/p/blade&amp;sa=U&amp;ved=0ahUKEwjLuZiRxqP2AhUOm-AKHajbBtcQ2ykIFw&amp;usg=AOvVaw0qYKkWcXus1SEPnOlW4Q1t</t>
  </si>
  <si>
    <t>Line Blade Skis</t>
  </si>
  <si>
    <t>https://www.google.com/url?q=https://www.powder7.com/Line-Blade-Skis-176cm-New-Flat-2021/for-sale%3Futm_source%3Dfeed%26utm_medium%3Dfree&amp;sa=U&amp;ved=0ahUKEwikrIPuz6P2AhW2mWoFHWlUC3cQ2ykIGw&amp;usg=AOvVaw0DvnI5iuSnHs3gQedEdEW5</t>
  </si>
  <si>
    <t>Line Blade Skis 2021</t>
  </si>
  <si>
    <t>https://www.google.com/url?url=https://www.levelninesports.com/line-skis-blade-skis-2021/%3Fsku%3DLB0016&amp;rct=j&amp;q=&amp;esrc=s&amp;sa=U&amp;ved=0ahUKEwitzq7tz6P2AhURmGoFHXbeCkgQsDwIMQ&amp;usg=AOvVaw1msBD38e2GR0NETJN_WzGr</t>
  </si>
  <si>
    <t>https://www.google.com/url?q=https://www.levelninesports.com/line-skis-blade-skis-2021/&amp;sa=U&amp;ved=0ahUKEwikrIPuz6P2AhW2mWoFHWlUC3cQ2ykIFw&amp;usg=AOvVaw0dTk0BiuqxWlw1NKyTjeI_</t>
  </si>
  <si>
    <t>Line Blade Skis 2022</t>
  </si>
  <si>
    <t>https://www.google.com/url?url=https://www.snowinn.com/ski-store/line-blade-skis/138134099/p%3Futm_source%3Dgoogle_products%26utm_medium%3Dmerchant%26id_producte%3D13274390%26country%3Dus&amp;rct=j&amp;q=&amp;esrc=s&amp;sa=U&amp;ved=0ahUKEwiat9z20KP2AhXjnGoFHV6iDjwQsDwIUg&amp;usg=AOvVaw3B9Fb7VRmhzeCdPQgq_tGw</t>
  </si>
  <si>
    <t>https://www.google.com/url?q=https://www.snowinn.com/ski-store/line-blade-skis/138134099/p%3Futm_source%3Dgoogle_products%26utm_medium%3Dmerchant%26id_producte%3D13274390%26country%3Dus&amp;sa=U&amp;ved=0ahUKEwiBv6D30KP2AhVlmWoFHf2_CMcQ2ykIFw&amp;usg=AOvVaw28zKGfot0P_gBEQfEUlQOR</t>
  </si>
  <si>
    <t>https://www.google.com/url?q=https://www.skiessentials.com/2022-line-blade-skis.html&amp;sa=U&amp;ved=0ahUKEwiBv6D30KP2AhVlmWoFHf2_CMcQ2ykIGQ&amp;usg=AOvVaw0XTO_m0A4JApjMuiklGuEW</t>
  </si>
  <si>
    <t>Line 2022 Blend Skis</t>
  </si>
  <si>
    <t>https://www.google.com/url?q=https://www.absolute-snow.co.uk/V/LINE_Blend_Skis_171cm_PurpleBlackGreen_Ski_Only_2022-(308019)%3Fcurr%3DUSD%26deliverycountry%3DUSA&amp;sa=U&amp;ved=0ahUKEwil6MWR0KP2AhW4lWoFHanODHQQ2ykIGg&amp;usg=AOvVaw3n_delLhtlc9YNKEjuoERN</t>
  </si>
  <si>
    <t>'22 Line Blend Skis 171cm</t>
  </si>
  <si>
    <t>https://www.google.com/url?url=https://www.untracked.com/p7280c51b88lr-Froogle-22_line_blend_freeride_freestyle_skis.html%23chsku745369&amp;rct=j&amp;q=&amp;esrc=s&amp;sa=U&amp;ved=0ahUKEwj-sI2R0KP2AhUAnWoFHYh3AyMQ2SkIQA&amp;usg=AOvVaw2i-m1MZ5rMkAFH3N26NM_E</t>
  </si>
  <si>
    <t>https://www.google.com/url?url=https://www.evo.com/skis/line-blend%3Fimage%3D197209/792880/line-skis-blend-skis-2022-.jpg&amp;rct=j&amp;q=&amp;esrc=s&amp;sa=U&amp;ved=0ahUKEwj-sI2R0KP2AhUAnWoFHYh3AyMQsDwIPA&amp;usg=AOvVaw3JasPMU9n-SIKgGyqMmjbD</t>
  </si>
  <si>
    <t>Line Blend Skis 2022</t>
  </si>
  <si>
    <t>https://www.google.com/url?q=https://www.skirack.com/line-blend-skis-2022-13145740%3Ffee%3D7%26fep%3D301970%26utm_source%3Dgoogle_shopping%26utm_medium%3Dcpc%26utm_campaign%3Dproduct&amp;sa=U&amp;ved=0ahUKEwjt8KiJxqP2AhVqg-AKHWPWBOMQ2ykIGg&amp;usg=AOvVaw36NilKFub2JkMPBXBHfmF9</t>
  </si>
  <si>
    <t>'22 Line Blend Skis 178cm</t>
  </si>
  <si>
    <t>https://www.google.com/url?url=https://www.untracked.com/p7280c51b88lr-Froogle-22_line_blend_freeride_freestyle_skis.html%23chsku745370&amp;rct=j&amp;q=&amp;esrc=s&amp;sa=U&amp;ved=0ahUKEwjvuc6IxqP2AhVRheAKHR4TAyMQ2SkIXQ&amp;usg=AOvVaw2Ff95LI85gjRfHM8aZ3R3b</t>
  </si>
  <si>
    <t>https://www.google.com/url?url=https://www.skiessentials.com/2022-line-blend-skis.html&amp;rct=j&amp;q=&amp;esrc=s&amp;sa=U&amp;ved=0ahUKEwjvuc6IxqP2AhVRheAKHR4TAyMQsDwIWQ&amp;usg=AOvVaw18x5IYJC09XkjvZQwJOSvt</t>
  </si>
  <si>
    <t>Line Blend Skis - 2022 - Men's - 185 Cm</t>
  </si>
  <si>
    <t>https://www.google.com/url?url=https://www.ebay.com/itm/144379123733%3Fchn%3Dps%26mkevt%3D1%26mkcid%3D28&amp;rct=j&amp;q=&amp;esrc=s&amp;sa=U&amp;ved=0ahUKEwjVh57Tz6P2AhUFk2oFHX2iB0AQ2SkIWA&amp;usg=AOvVaw0Q5KwYm-5wv6P9Zb1SmmLH</t>
  </si>
  <si>
    <t>'22 Line Blend Skis 185cm</t>
  </si>
  <si>
    <t>https://www.google.com/url?url=https://www.untracked.com/p7280c51b88lr-Froogle-22_line_blend_freeride_freestyle_skis.html%23chsku745371&amp;rct=j&amp;q=&amp;esrc=s&amp;sa=U&amp;ved=0ahUKEwjVh57Tz6P2AhUFk2oFHX2iB0AQ2SkIVQ&amp;usg=AOvVaw3-HuthZsXNqjgO7C8NPHWb</t>
  </si>
  <si>
    <t>https://www.google.com/url?url=https://www.evo.com/skis/line-blend%3Fimage%3D197209/792957/line-skis-blend-skis-2022-.jpg&amp;rct=j&amp;q=&amp;esrc=s&amp;sa=U&amp;ved=0ahUKEwjVh57Tz6P2AhUFk2oFHX2iB0AQsDwITg&amp;usg=AOvVaw2_qU8gMBWnX_v79ANfOKML</t>
  </si>
  <si>
    <t>Line 2022 Chronic Skis</t>
  </si>
  <si>
    <t>https://www.google.com/url?url=https://www.skiessentials.com/2022-line-chronic-skis.html&amp;rct=j&amp;q=&amp;esrc=s&amp;sa=U&amp;ved=0ahUKEwjdho7yz6P2AhXKlWoFHU52BjoQsDwIOg&amp;usg=AOvVaw155elStoI_zcaox0YuE-mq</t>
  </si>
  <si>
    <t>https://www.google.com/url?q=https://www.skiessentials.com/2022-line-chronic-skis.html&amp;sa=U&amp;ved=0ahUKEwj8vLvyz6P2AhV6mWoFHWyBBy0Q2ykIFw&amp;usg=AOvVaw0LEt3Nj3nAniXglB3wVWFW</t>
  </si>
  <si>
    <t>https://www.google.com/url?q=https://lineskis.com/p/chronic%3FSize%3D164&amp;sa=U&amp;ved=0ahUKEwj8vLvyz6P2AhV6mWoFHWyBBy0Q2ykIGQ&amp;usg=AOvVaw2TP1AZbJJrpEnc2vvkeWz2</t>
  </si>
  <si>
    <t>Line Chronic 171 + Marker Griffon 13</t>
  </si>
  <si>
    <t>$225.00 used</t>
  </si>
  <si>
    <t>https://www.google.com/url?url=https://www.geartrade.com/item/781478/line-chronic-171-marker-griffon-13&amp;rct=j&amp;q=&amp;esrc=s&amp;sa=U&amp;ved=0ahUKEwiUwce9z6P2AhUFl2oFHdsrC0UQ2SkIOQ&amp;usg=AOvVaw2NIVZrR5Iwvg23LiYClHYG</t>
  </si>
  <si>
    <t>https://www.google.com/url?url=https://www.evo.com/skis/line-chronic%3Fimage%3D198439/824792/clone.jpg&amp;rct=j&amp;q=&amp;esrc=s&amp;sa=U&amp;ved=0ahUKEwiUwce9z6P2AhUFl2oFHdsrC0UQsDwINQ&amp;usg=AOvVaw07jsf3_VUjmOM_bXh6p28Z</t>
  </si>
  <si>
    <t>https://www.google.com/url?q=https://www.evo.com/skis/line-chronic%3Fimage%3D198439/824792/clone.jpg&amp;sa=U&amp;ved=0ahUKEwiN3fC9z6P2AhWKkmoFHXdNAOMQ2ykIGA&amp;usg=AOvVaw2TQ2Za96pz3R4l5PcSrKJc</t>
  </si>
  <si>
    <t>https://www.google.com/url?url=https://www.evo.com/skis/line-chronic%3Fimage%3D198439/824792/clone.jpg&amp;rct=j&amp;q=&amp;esrc=s&amp;sa=U&amp;ved=0ahUKEwia3LCTxqP2AhXqSt8KHS_0Ca4QsDwIPQ&amp;usg=AOvVaw1yjdwnaNu-lBWsTSJpzjNu</t>
  </si>
  <si>
    <t>https://www.google.com/url?q=https://www.evo.com/skis/line-chronic%3Fimage%3D198439/824792/clone.jpg&amp;sa=U&amp;ved=0ahUKEwjHq-CTxqP2AhXoQ98KHYG8AwIQ2ykIGA&amp;usg=AOvVaw1zqFrwTexg5SEsDRnOEQ63</t>
  </si>
  <si>
    <t>https://www.google.com/url?q=https://utahskis.com/CHRONIC%252021-22.html%3Futm_source%3Dgooglepepla%26utm_medium%3Dcpc%26utm_content%3Dpla&amp;sa=U&amp;ved=0ahUKEwjHq-CTxqP2AhXoQ98KHYG8AwIQ2ykIGg&amp;usg=AOvVaw1ZQZHIJc2ui7sqf49P0njS</t>
  </si>
  <si>
    <t>Line Chronic Skis</t>
  </si>
  <si>
    <t>https://www.google.com/url?url=https://lineskis.com/p/chronic&amp;rct=j&amp;q=&amp;esrc=s&amp;sa=U&amp;ved=0ahUKEwiA2PCGx6P2AhWOZd8KHflbDncQsDwIMw&amp;usg=AOvVaw213cy6lBLTtQKlZbAPDdrS</t>
  </si>
  <si>
    <t>Line Honey Badger Skis</t>
  </si>
  <si>
    <t>https://www.google.com/url?url=https://lineskis.com/p/honey-badger&amp;rct=j&amp;q=&amp;esrc=s&amp;sa=U&amp;ved=0ahUKEwinwcLq0KP2AhVEkmoFHYc5BV0QsDwIPw&amp;usg=AOvVaw3w8gZWl3UZ-4OFsWMc06e0</t>
  </si>
  <si>
    <t>https://www.google.com/url?url=https://lineskis.com/p/honey-badger&amp;rct=j&amp;q=&amp;esrc=s&amp;sa=U&amp;ved=0ahUKEwj0y6v10KP2AhVHlGoFHQK-Da8QsDwIPg&amp;usg=AOvVaw0eL1EQ-CW4yOEHwxVb8IK9</t>
  </si>
  <si>
    <t>Line 2022 Honey Badger Skis</t>
  </si>
  <si>
    <t>https://www.google.com/url?url=https://suburbanskiandbike.com/line-honey-badger-2022-166cm-a210301101166/&amp;rct=j&amp;q=&amp;esrc=s&amp;sa=U&amp;ved=0ahUKEwj0y6v10KP2AhVHlGoFHQK-Da8QsDwIQg&amp;usg=AOvVaw1EfVp3-tRMPdRQbPxC80mf</t>
  </si>
  <si>
    <t>https://www.google.com/url?q=https://suburbanskiandbike.com/line-honey-badger-2022-166cm-a210301101166/&amp;sa=U&amp;ved=0ahUKEwiQtNP10KP2AhV9kWoFHcMHB84Q2ykIFw&amp;usg=AOvVaw3RIHVAhYsTPZUDC84UD6Jk</t>
  </si>
  <si>
    <t>https://www.google.com/url?url=https://lineskis.com/p/honey-badger&amp;rct=j&amp;q=&amp;esrc=s&amp;sa=U&amp;ved=0ahUKEwja7of0z6P2AhWgnGoFHX8zD0sQsDwIOw&amp;usg=AOvVaw29_prkfUI9xFROcupW9uMZ</t>
  </si>
  <si>
    <t>Line Honey Badger Skis 2022</t>
  </si>
  <si>
    <t>https://www.google.com/url?url=https://suburbanskiandbike.com/line-honey-badger-2022-172cm-a210301101172/&amp;rct=j&amp;q=&amp;esrc=s&amp;sa=U&amp;ved=0ahUKEwja7of0z6P2AhWgnGoFHX8zD0sQsDwIPw&amp;usg=AOvVaw3Z0aptsbwnxnOadR3rvwMM</t>
  </si>
  <si>
    <t>https://www.google.com/url?q=https://suburbanskiandbike.com/line-honey-badger-2022-172cm-a210301101172/&amp;sa=U&amp;ved=0ahUKEwi_ya70z6P2AhVTnGoFHauKDwIQ2ykIFw&amp;usg=AOvVaw1tTRrqUctdJrfTLUZwDGzH</t>
  </si>
  <si>
    <t>2021 Line Honey Badger with Tyrolia Defiance 12 GW Ski Bindings</t>
  </si>
  <si>
    <t>$300.00 used</t>
  </si>
  <si>
    <t>https://www.google.com/url?url=https://www.geartrade.com/item/706984/2021-line-honey-badger-with-tyrolia-defiance-12-gw-ski-bindings&amp;rct=j&amp;q=&amp;esrc=s&amp;sa=U&amp;ved=0ahUKEwibzLGKxaP2AhWvmuAKHazlDpMQsDwINQ&amp;usg=AOvVaw1QUAccskFY6gXsSl_SdOqa</t>
  </si>
  <si>
    <t>https://www.google.com/url?url=https://lineskis.com/p/honey-badger&amp;rct=j&amp;q=&amp;esrc=s&amp;sa=U&amp;ved=0ahUKEwibzLGKxaP2AhWvmuAKHazlDpMQsDwIMQ&amp;usg=AOvVaw2RZbso4WKJDFCwmW-cMgIq</t>
  </si>
  <si>
    <t>Line Honey Bee Skis 2022</t>
  </si>
  <si>
    <t>https://www.google.com/url?url=https://www.evo.com/skis/line-honey-bee-womens%3Fimage%3D198442/817649/clone.jpg&amp;rct=j&amp;q=&amp;esrc=s&amp;sa=U&amp;ved=0ahUKEwj6-72K0aP2AhVFlWoFHYC0CyYQsDwIRQ&amp;usg=AOvVaw005bYGiBvXsGwSSqYdg6Bb</t>
  </si>
  <si>
    <t>https://www.google.com/url?q=https://www.evo.com/skis/line-honey-bee-womens%3Fimage%3D198442/817649/clone.jpg&amp;sa=U&amp;ved=0ahUKEwiTouaK0aP2AhVxl2oFHdcEAxgQ2ykIGA&amp;usg=AOvVaw1SJd3ZIZ2g8_43DQX92OJQ</t>
  </si>
  <si>
    <t>https://www.google.com/url?q=https://www.skiessentials.com/2022-line-honey-bee-skis.html&amp;sa=U&amp;ved=0ahUKEwiTouaK0aP2AhVxl2oFHdcEAxgQ2ykIGg&amp;usg=AOvVaw2CAoHEHK6OupBecS5mQiIw</t>
  </si>
  <si>
    <t>https://www.google.com/url?url=https://www.skipro.com/products/honey-bee-92-flat-lds-12w%3Fvariant%3D40935798112433&amp;rct=j&amp;q=&amp;esrc=s&amp;sa=U&amp;ved=0ahUKEwjsqvbj0KP2AhVJm2oFHbwRAyQQsDwIVw&amp;usg=AOvVaw0rv2k_61G_5caDnTQn9136</t>
  </si>
  <si>
    <t>https://www.google.com/url?q=https://www.skipro.com/products/honey-bee-92-flat-lds-12w%3Fvariant%3D40935798112433&amp;sa=U&amp;ved=0ahUKEwjjwp_k0KP2AhXimGoFHVdhDW4Q2ykIFw&amp;usg=AOvVaw2A5XtHrY4LjrgPxSDsqJty</t>
  </si>
  <si>
    <t>https://www.google.com/url?q=https://suburbanskiandbike.com/line-honey-bee-2022-155cm-a210301801155/&amp;sa=U&amp;ved=0ahUKEwjjwp_k0KP2AhXimGoFHVdhDW4Q2ykIGQ&amp;usg=AOvVaw1DgNm7V4fujnSBKa8M_Fuj</t>
  </si>
  <si>
    <t>Line Honey Bee Skis</t>
  </si>
  <si>
    <t>https://www.google.com/url?url=https://lineskis.com/p/honey-bee&amp;rct=j&amp;q=&amp;esrc=s&amp;sa=U&amp;ved=0ahUKEwjW1rPY0KP2AhWAk2oFHUJ4CvIQsDwIPA&amp;usg=AOvVaw1S07HKEH6j8KF-7KLmaVXz</t>
  </si>
  <si>
    <t>Line Outline Skis 2022</t>
  </si>
  <si>
    <t>https://www.google.com/url?url=https://www.snowcountry.eu/line-outline.html%3Fartikel_maat%3D65352%26country%3DUS&amp;rct=j&amp;q=&amp;esrc=s&amp;sa=U&amp;ved=0ahUKEwiUgsnlz6P2AhWOnWoFHbiQCKYQsDwIJA&amp;usg=AOvVaw0xAnEjT-DIUenDZRlnNoMo</t>
  </si>
  <si>
    <t>https://www.google.com/url?q=https://www.snowcountry.eu/line-outline.html%3Fartikel_maat%3D65352%26country%3DUS&amp;sa=U&amp;ved=0ahUKEwiaoOzlz6P2AhWvlWoFHXlfBiQQ2ykIGQ&amp;usg=AOvVaw2g-d1Hwl2ZEgRU0m7i2U2C</t>
  </si>
  <si>
    <t>Line Outline Alpine Skis 178</t>
  </si>
  <si>
    <t>https://www.google.com/url?url=https://www.snowinn.com/ski-store/line-outline-alpine-skis/138134079/p%3Futm_source%3Dgoogle_products%26utm_medium%3Dmerchant%26id_producte%3D13274324%26country%3Dus&amp;rct=j&amp;q=&amp;esrc=s&amp;sa=U&amp;ved=0ahUKEwiUgsnlz6P2AhWOnWoFHbiQCKYQ2SkILg&amp;usg=AOvVaw2-feFTIkBl9tBPkzzVjv86</t>
  </si>
  <si>
    <t>Line Outline Skis 186</t>
  </si>
  <si>
    <t>https://www.google.com/url?url=https://www.localssale.com/products/line-outline-skis-2%3Fvariant%3D39518074110030%26currency%3DUSD%26utm_medium%3Dproduct_sync%26utm_source%3Dgoogle%26utm_content%3Dsag_organic%26utm_campaign%3Dsag_organic&amp;rct=j&amp;q=&amp;esrc=s&amp;sa=U&amp;ved=0ahUKEwi_kpWlxqP2AhUxmeAKHdffDIUQ2SkIJw&amp;usg=AOvVaw1y4Ev26Sp0nG4OjIlGZrlH</t>
  </si>
  <si>
    <t>'21 Line Outline Skis 186cm</t>
  </si>
  <si>
    <t>https://www.google.com/url?url=https://www.untracked.com/p7074c44b88lr-Froogle-21_line_outline_freeride_powder_skis.html%23chsku718379&amp;rct=j&amp;q=&amp;esrc=s&amp;sa=U&amp;ved=0ahUKEwi_kpWlxqP2AhUxmeAKHdffDIUQ2SkIJA&amp;usg=AOvVaw3_OYAF_x806vLfk2YVADPJ</t>
  </si>
  <si>
    <t>Line Outline White-Grey 186 Ski Men</t>
  </si>
  <si>
    <t>https://www.google.com/url?url=https://www.outdoorxl.com/line-outline-2019f.html%3Fprl%3D92-382x144-3905&amp;rct=j&amp;q=&amp;esrc=s&amp;sa=U&amp;ved=0ahUKEwi_kpWlxqP2AhUxmeAKHdffDIUQ2SkILQ&amp;usg=AOvVaw1-YXDMgePLqbUAbyjdoIgL</t>
  </si>
  <si>
    <t>Line Pandora 104 Skis Women's 2022 - - 158 cm</t>
  </si>
  <si>
    <t>https://www.google.com/url?url=https://www.skirack.com/line-pandora-104-skis-womens-2022-13146955%3Ffee%3D7%26fep%3D314282%26utm_source%3Dgoogle_shopping%26utm_medium%3Dcpc%26utm_campaign%3Dproduct&amp;rct=j&amp;q=&amp;esrc=s&amp;sa=U&amp;ved=0ahUKEwjcwYyk0KP2AhXlk2oFHbKcAwoQ2SkIbQ&amp;usg=AOvVaw03Hcr32LB1xf3o5dmi5IwQ</t>
  </si>
  <si>
    <t>Line Pandora 104 Women's Skis Â· 2022 Â· 158 cm</t>
  </si>
  <si>
    <t>https://www.google.com/url?q=http://www.prfo.com/products/line-womens-pandora-104-ski%3Fvariant%3D39454054023212%26dfw_tracker%3D35966-39454054023212&amp;sa=U&amp;ved=0ahUKEwi2wbSk0KP2AhUknWoFHeMTDI4Q2ykIGg&amp;usg=AOvVaw1RtrKMvt9dLk5YlL56KBJT</t>
  </si>
  <si>
    <t>Line Women's Pandora 104 Ski</t>
  </si>
  <si>
    <t>https://www.google.com/url?url=http://www.prfo.com/products/line-womens-pandora-104-ski%3Fvariant%3D39454054023212%26dfw_tracker%3D35966-39454054023212&amp;rct=j&amp;q=&amp;esrc=s&amp;sa=U&amp;ved=0ahUKEwjcwYyk0KP2AhXlk2oFHbKcAwoQsDwIZg&amp;usg=AOvVaw1f1t5gis_umROehaoz-vH9</t>
  </si>
  <si>
    <t>2022 Line Pandora 104 Women's Skis (165)</t>
  </si>
  <si>
    <t>https://www.google.com/aclk?sa=L&amp;ai=DChcSEwjnsZfv0KP2AhVIFNQBHR3NBDUYABADGgJvYQ&amp;sig=AOD64_1pD8-wwvSq9U525OhHIRa4Gmg6MA&amp;ctype=5&amp;ved=0ahUKEwiDs5Pv0KP2AhU1gGoFHSuwDgUQ2ikIFw&amp;adurl=</t>
  </si>
  <si>
    <t>Line Pandora 104 Skis Women's 2022 - - 165 cm</t>
  </si>
  <si>
    <t>https://www.google.com/url?url=https://www.skirack.com/line-pandora-104-skis-womens-2022-13146955%3Ffee%3D7%26fep%3D314282%26utm_source%3Dgoogle_shopping%26utm_medium%3Dcpc%26utm_campaign%3Dproduct&amp;rct=j&amp;q=&amp;esrc=s&amp;sa=U&amp;ved=0ahUKEwju4dvu0KP2AhV7mmoFHYBtCbAQ2SkIdw&amp;usg=AOvVaw0y8vzWCKYf22dId1_ao4Ty</t>
  </si>
  <si>
    <t>https://www.google.com/url?url=http://www.prfo.com/products/line-womens-pandora-104-ski%3Fvariant%3D39454054055980%26dfw_tracker%3D35966-39454054055980&amp;rct=j&amp;q=&amp;esrc=s&amp;sa=U&amp;ved=0ahUKEwju4dvu0KP2AhV7mmoFHYBtCbAQsDwIcA&amp;usg=AOvVaw0UZAbleLixhBCXeKb9gRND</t>
  </si>
  <si>
    <t>2022 Line Pandora 104 Women's Skis (172)</t>
  </si>
  <si>
    <t>https://www.google.com/url?q=https://www.telemark-pyrenees.com/ski/line-pandora-104-ski-2022%3Fcurrency%3DUSD%26tax%3Dex_vat%26country%3DUS%26var%3D73471&amp;sa=U&amp;ved=0ahUKEwiPrOj_xaP2AhWxmeAKHW1hBiwQ2ykIGg&amp;usg=AOvVaw1ESk3pczqpxlnpbakbBDz8</t>
  </si>
  <si>
    <t>https://www.google.com/url?q=http://www.prfo.com/products/line-womens-pandora-104-ski%3Fvariant%3D39454054088748%26dfw_tracker%3D35966-39454054088748&amp;sa=U&amp;ved=0ahUKEwiPrOj_xaP2AhWxmeAKHW1hBiwQ2ykIHA&amp;usg=AOvVaw0Vqn26IwtTDPUorXGLCWC9</t>
  </si>
  <si>
    <t>'22 Line Pandora 104 Skis 172cm</t>
  </si>
  <si>
    <t>https://www.google.com/aclk?sa=L&amp;ai=DChcSEwjzx7__xaP2AhWVjsgKHRRMDwIYABABGgJxdQ&amp;sig=AOD64_3nGRk2ozVyd064QAjwl-TUnopmPg&amp;ctype=5&amp;ved=0ahUKEwi977n_xaP2AhXMY98KHa3mA9IQ2CkITw&amp;adurl=</t>
  </si>
  <si>
    <t>2022 Line Pandora 110 Women's Skis w/ Tyrolia Attack2 13 GW Bindings - 170| Ski Essentials</t>
  </si>
  <si>
    <t>https://www.google.com/url?url=https://www.skiessentials.com/2022-line-pandora-110-women-s-skis-w-tyrolia-attack2-13-gw-bindings.html&amp;rct=j&amp;q=&amp;esrc=s&amp;sa=U&amp;ved=0ahUKEwj1sfGn0aP2AhW2k2oFHcWODswQsDwIaQ&amp;usg=AOvVaw1jEBLVdgdcafCZ6npthRHM</t>
  </si>
  <si>
    <t>Line Pandora 110 Women's Ski 2022, 170</t>
  </si>
  <si>
    <t>https://www.google.com/url?url=https://www.telemark-pyrenees.com/ski/line-pandora-110-ski-2022%3Fcurrency%3DUSD%26tax%3Dex_vat%26country%3DUS%26var%3D73468&amp;rct=j&amp;q=&amp;esrc=s&amp;sa=U&amp;ved=0ahUKEwiXrJSn0KP2AhX6lWoFHaLmC6kQsDwIWA&amp;usg=AOvVaw01cKX5F7tVcHc5l8oPlMqC</t>
  </si>
  <si>
    <t>https://www.google.com/url?q=https://www.telemark-pyrenees.com/ski/line-pandora-110-ski-2022%3Fcurrency%3DUSD%26tax%3Dex_vat%26country%3DUS%26var%3D73468&amp;sa=U&amp;ved=0ahUKEwjEsOun0KP2AhVJk2oFHfdkC1wQ2ykIGQ&amp;usg=AOvVaw2NzcgsAXrtqY1k18z8LL_R</t>
  </si>
  <si>
    <t>Line 2021 Pandora 110 Skis W Marker Griffon Bindings</t>
  </si>
  <si>
    <t>https://www.google.com/url?url=https://www.localssale.com/products/2021-line-pandora-110-skis-w-marker-griffon-demo-bindings%3Fvariant%3D39482753908814%26currency%3DUSD%26utm_medium%3Dproduct_sync%26utm_source%3Dgoogle%26utm_content%3Dsag_organic%26utm_campaign%3Dsag_organic&amp;rct=j&amp;q=&amp;esrc=s&amp;sa=U&amp;ved=0ahUKEwiXrJSn0KP2AhX6lWoFHaLmC6kQsDwIXw&amp;usg=AOvVaw3GrPJ6FiVOSwpyD4XOShtE</t>
  </si>
  <si>
    <t>Line Skis Pandora 110 Skis Women's 2022 - 178</t>
  </si>
  <si>
    <t>https://www.google.com/url?url=https://www.skiessentials.com/2022-line-pandora-110-women-s-skis.html&amp;rct=j&amp;q=&amp;esrc=s&amp;sa=U&amp;ved=0ahUKEwju4_LTxaP2AhUjneAKHSYFB6QQsDwITA&amp;usg=AOvVaw3yXexsPf_WW-dYinpAeL1Z</t>
  </si>
  <si>
    <t>https://www.google.com/url?q=https://www.skiessentials.com/2022-line-pandora-110-women-s-skis.html&amp;sa=U&amp;ved=0ahUKEwiK88fUxaP2AhWKiOAKHUzkAggQ2ykIFw&amp;usg=AOvVaw08XHkQYnXf6-nZVM6Jlumz</t>
  </si>
  <si>
    <t>https://www.google.com/url?q=https://www.backcountry.com/line-pandora-ski-womens%3FCMP_SKU%3DLINH02C%26MER%3D0406%26skid%3DLINH02C-ONECOL-S178&amp;sa=U&amp;ved=0ahUKEwiK88fUxaP2AhWKiOAKHUzkAggQ2ykIGQ&amp;usg=AOvVaw0WkiERNa7YWUY1K2LF4uXi</t>
  </si>
  <si>
    <t>Line Pandora 84 Skis - Women's 2022</t>
  </si>
  <si>
    <t>https://www.google.com/url?q=https://www.absolute-snow.co.uk/V/LINE_Pandora_84_Ski_Only_Womens_Skis_151cm_GreenBlueBlack-(308042)%3Fcurr%3DUSD%26deliverycountry%3DUSA&amp;sa=U&amp;ved=0ahUKEwjF3Kyr0aP2AhU3lWoFHfLnC5sQ2ykIGg&amp;usg=AOvVaw2-cY3hKiU51Sy9SyafWeUl</t>
  </si>
  <si>
    <t>'22 Line Pandora 84 Skis 151cm</t>
  </si>
  <si>
    <t>https://www.google.com/url?url=https://www.untracked.com/p7326c18b88lr-Froogle-22_line_pandora_84_womens_all_mountain_skis.html%23chsku754916&amp;rct=j&amp;q=&amp;esrc=s&amp;sa=U&amp;ved=0ahUKEwjriOyq0aP2AhX4mmoFHdtgAmsQ2SkIYA&amp;usg=AOvVaw0ZqFJ64pvLXEB0w9i8FdFo</t>
  </si>
  <si>
    <t>https://www.google.com/url?url=https://www.evo.com/skis/line-pandora-84-womens%3Fimage%3D198431/817635/clone.jpg&amp;rct=j&amp;q=&amp;esrc=s&amp;sa=U&amp;ved=0ahUKEwjriOyq0aP2AhX4mmoFHdtgAmsQsDwIYw&amp;usg=AOvVaw2T_Tuu1vcoC4e72B224aNm</t>
  </si>
  <si>
    <t>https://www.google.com/url?url=https://www.absolute-snow.co.uk/V/LINE_Pandora_84_Womens_Skis_158cm_GreenBlueBlack_Ski_Only_2022-(308087)%3Fcurr%3DUSD%26deliverycountry%3DUSA&amp;rct=j&amp;q=&amp;esrc=s&amp;sa=U&amp;ved=0ahUKEwisju250KP2AhX2gGoFHWnnDYAQsDwIcA&amp;usg=AOvVaw1gKDPSbDM3CRDeGMv4Wpz8</t>
  </si>
  <si>
    <t>https://www.google.com/url?q=https://www.absolute-snow.co.uk/V/LINE_Pandora_84_Womens_Skis_158cm_GreenBlueBlack_Ski_Only_2022-(308087)%3Fcurr%3DUSD%26deliverycountry%3DUSA&amp;sa=U&amp;ved=0ahUKEwic4q260KP2AhXOlWoFHbNjDJkQ2ykIHg&amp;usg=AOvVaw2CMDAOTzWcglHUR_b2wzaz</t>
  </si>
  <si>
    <t>https://www.google.com/url?q=https://www.evo.com/skis/line-pandora-84-womens%3Fimage%3D198431/817635/clone.jpg&amp;sa=U&amp;ved=0ahUKEwic4q260KP2AhXOlWoFHbNjDJkQ2ykIGA&amp;usg=AOvVaw2OmH3Lg-TaNINtBDYUT0cd</t>
  </si>
  <si>
    <t>https://www.google.com/url?url=https://www.evo.com/skis/line-pandora-84-womens%3Fimage%3D198431/817635/line-skis-pandora-84-skis-women-s-2022-.jpg&amp;rct=j&amp;q=&amp;esrc=s&amp;sa=U&amp;ved=0ahUKEwinoIC90KP2AhWSlWoFHU7kBAQQsDwIYw&amp;usg=AOvVaw3tir85FggdnY1g7nNYymPz</t>
  </si>
  <si>
    <t>https://www.google.com/url?q=https://www.evo.com/skis/line-pandora-84-womens%3Fimage%3D198431/817635/line-skis-pandora-84-skis-women-s-2022-.jpg&amp;sa=U&amp;ved=0ahUKEwji1Le90KP2AhXGmWoFHSrMAGoQ2ykIGA&amp;usg=AOvVaw3jmEN7aDwwmQFWWjNMKCKa</t>
  </si>
  <si>
    <t>https://www.google.com/url?q=https://www.curated.com/products/4644004/line-pandora-84-women-s-skis-2022-165-cm%3Fc_source%3Dgoogle-shopping&amp;sa=U&amp;ved=0ahUKEwji1Le90KP2AhXGmWoFHSrMAGoQ2ykIGg&amp;usg=AOvVaw0KvLDIIxYo9CUhtm6QChOs</t>
  </si>
  <si>
    <t>Line Pandora 94 Skis Women's 2022 - - 151 cm</t>
  </si>
  <si>
    <t>https://www.google.com/url?url=https://www.skirack.com/line-pandora-94-skis-womens-2022-13145739%3Ffee%3D7%26fep%3D301966%26utm_source%3Dgoogle_shopping%26utm_medium%3Dcpc%26utm_campaign%3Dproduct&amp;rct=j&amp;q=&amp;esrc=s&amp;sa=U&amp;ved=0ahUKEwiAs4-b0aP2AhV9kmoFHR9bDL0Q2SkIbA&amp;usg=AOvVaw189W6KQaTEdEuqpd6d4Kj2</t>
  </si>
  <si>
    <t>'22 Line Pandora 94 Skis 151cm</t>
  </si>
  <si>
    <t>https://www.google.com/url?url=https://www.untracked.com/p7474c92b88lr-Froogle-22_line_pandora_94_skis_w_tyrolia_attack2_11_gw_bindings.html%23chsku781241&amp;rct=j&amp;q=&amp;esrc=s&amp;sa=U&amp;ved=0ahUKEwiAs4-b0aP2AhV9kmoFHR9bDL0Q2SkIYw&amp;usg=AOvVaw1FucXtfZI06HQQjuavci7K</t>
  </si>
  <si>
    <t>Line Pandora 94 Skis 2022</t>
  </si>
  <si>
    <t>https://www.google.com/url?url=https://www.powder7.com/Line-Pandora-94-Skis-151cm-New-Flat-2022/for-sale%3Futm_source%3Dfeed%26utm_medium%3Dfree&amp;rct=j&amp;q=&amp;esrc=s&amp;sa=U&amp;ved=0ahUKEwiAs4-b0aP2AhV9kmoFHR9bDL0QsDwIXw&amp;usg=AOvVaw0dPFTwrZkXnkUFVHWIz1DK</t>
  </si>
  <si>
    <t>Line Pandora 94 Skis Women's 2022 - - 158 cm</t>
  </si>
  <si>
    <t>https://www.google.com/url?url=https://www.skirack.com/line-pandora-94-skis-womens-2022-13145739%3Ffee%3D7%26fep%3D301966%26utm_source%3Dgoogle_shopping%26utm_medium%3Dcpc%26utm_campaign%3Dproduct&amp;rct=j&amp;q=&amp;esrc=s&amp;sa=U&amp;ved=0ahUKEwiG94iV0aP2AhVOk2oFHUv-BNUQ2SkIcw&amp;usg=AOvVaw3uKzBpcill7yHuB2yORjkL</t>
  </si>
  <si>
    <t>'22 Line Pandora 94 Skis 158cm</t>
  </si>
  <si>
    <t>https://www.google.com/url?url=https://www.untracked.com/p7474c92b88lr-Froogle-22_line_pandora_94_skis_w_tyrolia_attack2_11_gw_bindings.html%23chsku781242&amp;rct=j&amp;q=&amp;esrc=s&amp;sa=U&amp;ved=0ahUKEwiG94iV0aP2AhVOk2oFHUv-BNUQ2SkIbQ&amp;usg=AOvVaw3oJBoXNfgxlCqv_0eZ2I81</t>
  </si>
  <si>
    <t>https://www.google.com/url?url=https://www.powder7.com/Line-Pandora-94-Skis-158cm-New-Flat-2022/for-sale%3Futm_source%3Dfeed%26utm_medium%3Dfree&amp;rct=j&amp;q=&amp;esrc=s&amp;sa=U&amp;ved=0ahUKEwiG94iV0aP2AhVOk2oFHUv-BNUQsDwIZg&amp;usg=AOvVaw3rsCmcdjrE2-c8E4eT0YC1</t>
  </si>
  <si>
    <t>'22 Line Pandora 94 Skis 165cm</t>
  </si>
  <si>
    <t>https://www.google.com/url?url=https://www.untracked.com/p7325c18b88lr-Froogle-22_line_pandora_94_womens_all_mountain_skis.html%23chsku754739&amp;rct=j&amp;q=&amp;esrc=s&amp;sa=U&amp;ved=0ahUKEwiq7Zu40KP2AhUemmoFHZeNCkoQ2SkIaA&amp;usg=AOvVaw21oycitCIwC00b7ap3wL7a</t>
  </si>
  <si>
    <t>Line Pandora 94 Skis - Women's 2022</t>
  </si>
  <si>
    <t>https://www.google.com/url?url=https://www.evo.com/skis/line-pandora-94-womens%3Fimage%3D197210/792961/line-skis-pandora-94-skis-women-s-2022-.jpg&amp;rct=j&amp;q=&amp;esrc=s&amp;sa=U&amp;ved=0ahUKEwiq7Zu40KP2AhUemmoFHZeNCkoQsDwIaw&amp;usg=AOvVaw2FhpVkhqGv-DyjAFMnc2-T</t>
  </si>
  <si>
    <t>https://www.google.com/url?q=https://www.evo.com/skis/line-pandora-94-womens%3Fimage%3D197210/792961/line-skis-pandora-94-skis-women-s-2022-.jpg&amp;sa=U&amp;ved=0ahUKEwjl_dW40KP2AhWolWoFHd82BbsQ2ykIGA&amp;usg=AOvVaw2geTwZntegMln_cIyFFqzG</t>
  </si>
  <si>
    <t>https://www.google.com/url?url=https://www.outdoorxl.com/line-pandora-94.html%3Fprl%3D92-20642x144-3967&amp;rct=j&amp;q=&amp;esrc=s&amp;sa=U&amp;ved=0ahUKEwj-krvdxqP2AhVuRN8KHXjcA8EQsDwIVg&amp;usg=AOvVaw0iwTfOuPK-LTR7NoENSE9N</t>
  </si>
  <si>
    <t>https://www.google.com/url?q=https://www.outdoorxl.com/line-pandora-94.html%3Fprl%3D92-20642x144-3967&amp;sa=U&amp;ved=0ahUKEwj9joXexqP2AhWwdt8KHQ9iBcUQ2ykIGg&amp;usg=AOvVaw0ne1lSGpxhBVEULsV9MBoA</t>
  </si>
  <si>
    <t>Line Pandora 94 172 Squire 11 ID 2022 Ski Set Women, Freeski Sets, Ski</t>
  </si>
  <si>
    <t>https://www.google.com/url?url=https://www.blue-tomato.com/en-US/product/--304591193-/%3Fcr%3DUSD%26_%24ja%3Dtsid:46445%26adword%3DGoogle%252FUS%252FPRODUKTERWEITERUNG%252FLine%252F304591193&amp;rct=j&amp;q=&amp;esrc=s&amp;sa=U&amp;ved=0ahUKEwj-krvdxqP2AhVuRN8KHXjcA8EQsDwIXQ&amp;usg=AOvVaw2PWKibBU28IziTCJ17oFO6</t>
  </si>
  <si>
    <t>Line Pescado Skis 2022</t>
  </si>
  <si>
    <t>https://www.google.com/url?q=https://www.snowcountry.eu/line-pescado-5470.html%3Fartikel_maat%3D65356%26country%3DUS&amp;sa=U&amp;ved=0ahUKEwi595-kxaP2AhXSct8KHS6kBL0Q2ykIHQ&amp;usg=AOvVaw1_v6dIg1ksonG_JpKAME2P</t>
  </si>
  <si>
    <t>https://www.google.com/url?q=https://www.outdoorxl.com/line-pescado-362012.html%3Fprl%3D92-20666x144-3966&amp;sa=U&amp;ved=0ahUKEwi595-kxaP2AhXSct8KHS6kBL0Q2ykIGw&amp;usg=AOvVaw3kUMNVPKxGugWT1Vm0WKhd</t>
  </si>
  <si>
    <t>https://www.google.com/url?q=https://www.blue-tomato.com/en-US/product/--304591168-/%3Fcr%3DUSD%26_%24ja%3Dtsid:46445%26adword%3DGoogle%252FUS%252FPRODUKTERWEITERUNG%252FLine%252F304591168&amp;sa=U&amp;ved=0ahUKEwi595-kxaP2AhXSct8KHS6kBL0Q2ykIHw&amp;usg=AOvVaw3suEpnrPoN7B2XXluNKZBO</t>
  </si>
  <si>
    <t>Line SAKANA Skis 2022</t>
  </si>
  <si>
    <t>https://www.google.com/url?url=http://www.prfo.com/products/line-mens-sakana-ski%3Fvariant%3D39454058250284%26dfw_tracker%3D35966-39454058250284&amp;rct=j&amp;q=&amp;esrc=s&amp;sa=U&amp;ved=0ahUKEwiXiOC5xqP2AhUOn-AKHVSNB-8QsDwIRw&amp;usg=AOvVaw06q72gWKeG3O62xlP9Qsdq</t>
  </si>
  <si>
    <t>Line 2020 Sakana Skis</t>
  </si>
  <si>
    <t>Aistriu</t>
  </si>
  <si>
    <t>https://www.google.com/url?url=https://www.aistriu.com/product/line-skis-sakana-363315-1.htm%3Fvariations%3D20469&amp;rct=j&amp;q=&amp;esrc=s&amp;sa=U&amp;ved=0ahUKEwiXiOC5xqP2AhUOn-AKHVSNB-8QsDwIQw&amp;usg=AOvVaw1KKIT0WDry7OLbqjho6hpn</t>
  </si>
  <si>
    <t>2022 Line Sakana Skis w/Tyrolia Attack2 13 GW Bindings (166)</t>
  </si>
  <si>
    <t>https://www.google.com/url?url=https://www.skiessentials.com/2022-line-sakana-skis-w-tyrolia-attack2-13-gw-bindings.html&amp;rct=j&amp;q=&amp;esrc=s&amp;sa=U&amp;ved=0ahUKEwiXiOC5xqP2AhUOn-AKHVSNB-8QsDwISw&amp;usg=AOvVaw25UT3rUtngEmkI58cm5tmZ</t>
  </si>
  <si>
    <t>Line Sakana Skis 2022</t>
  </si>
  <si>
    <t>https://www.google.com/url?url=https://www.snowinn.com/ski-store/line-sakana-alpine-skis/138134078/p%3Futm_source%3Dgoogle_products%26utm_medium%3Dmerchant%26id_producte%3D13274322%26country%3Dus&amp;rct=j&amp;q=&amp;esrc=s&amp;sa=U&amp;ved=0ahUKEwib4fX-xKP2AhWGm-AKHTyuDP0QsDwIOw&amp;usg=AOvVaw3zPSN0KUdiQHAKXhpbaHvR</t>
  </si>
  <si>
    <t>https://www.google.com/url?q=https://www.snowinn.com/ski-store/line-sakana-alpine-skis/138134078/p%3Futm_source%3Dgoogle_products%26utm_medium%3Dmerchant%26id_producte%3D13274322%26country%3Dus&amp;sa=U&amp;ved=0ahUKEwjB3J__xKP2AhVEUt8KHaW0CxUQ2ykIFw&amp;usg=AOvVaw21wTkJ8jtMQIpODTtnRMDh</t>
  </si>
  <si>
    <t>https://www.google.com/url?q=https://www.blue-tomato.com/en-US/product/--304591170-/%3Fcr%3DUSD%26_%24ja%3Dtsid:46445%26adword%3DGoogle%252FUS%252FPRODUKTERWEITERUNG%252FLine%252F304591170&amp;sa=U&amp;ved=0ahUKEwjB3J__xKP2AhVEUt8KHaW0CxUQ2ykIGQ&amp;usg=AOvVaw1o4Fn4m3ZwexNdR7o_41F3</t>
  </si>
  <si>
    <t>Line Sakana Skis 2020</t>
  </si>
  <si>
    <t>https://www.google.com/url?url=https://varuste.net/en/p95168/line-sakana%3Fchange_country%3DUS%26change_currency%3DEUR&amp;rct=j&amp;q=&amp;esrc=s&amp;sa=U&amp;ved=0ahUKEwjWzebwxKP2AhUtm-AKHVUaAuoQsDwIQw&amp;usg=AOvVaw24H9OdgnqbGig1_Z21wHdf</t>
  </si>
  <si>
    <t>'22 Line Sakana Skis 181cm</t>
  </si>
  <si>
    <t>https://www.google.com/url?url=https://www.untracked.com/p7329c2b88lr-Froogle-22_line_sakana_freeride_powder_skis.html%23chsku755457&amp;rct=j&amp;q=&amp;esrc=s&amp;sa=U&amp;ved=0ahUKEwjWzebwxKP2AhUtm-AKHVUaAuoQ2SkIRw&amp;usg=AOvVaw0q3E70lvtC5lqS1rb-SAdl</t>
  </si>
  <si>
    <t>Line Sakana Alpine Touring Ski 181</t>
  </si>
  <si>
    <t>https://www.google.com/url?url=https://cripplecreekbc.com/products/line-sakana-alpine-touring-ski%3Fvariant%3D37879028613277%26currency%3DUSD%26utm_medium%3Dproduct_sync%26utm_source%3Dgoogle%26utm_content%3Dsag_organic%26utm_campaign%3Dsag_organic&amp;rct=j&amp;q=&amp;esrc=s&amp;sa=U&amp;ved=0ahUKEwjWzebwxKP2AhUtm-AKHVUaAuoQ2SkITg&amp;usg=AOvVaw1d9_y-FKqVKxIMHpqe8YpD</t>
  </si>
  <si>
    <t>Line Sick Day 104 Skis 2022</t>
  </si>
  <si>
    <t>https://www.google.com/url?q=https://www.telemark-pyrenees.com/ski/line-sick-day-104-ski-2022%3Fcurrency%3DUSD%26tax%3Dex_vat%26country%3DUS%26var%3D73461&amp;sa=U&amp;ved=0ahUKEwiapdj7xKP2AhUuU98KHe6QAcIQ2ykIHg&amp;usg=AOvVaw0oUl8aMg8t_APdvpTVLySL</t>
  </si>
  <si>
    <t>'22 Line Sick Day 104 Skis 172cm</t>
  </si>
  <si>
    <t>https://www.google.com/url?url=https://www.untracked.com/p7479c92b88lr-Froogle-22_line_sick_day_104_skis_w_tyrolia_attack2_13_gw_bindings.html%23chsku782573&amp;rct=j&amp;q=&amp;esrc=s&amp;sa=U&amp;ved=0ahUKEwiHraD7xKP2AhVSnuAKHc_DAjUQ2SkIZw&amp;usg=AOvVaw0oiB5uEnFigOXWPRq9aMlg</t>
  </si>
  <si>
    <t>https://www.google.com/url?url=https://www.evo.com/skis/line-sick-day-104%3Fimage%3D198436/817694/clone.jpg&amp;rct=j&amp;q=&amp;esrc=s&amp;sa=U&amp;ved=0ahUKEwiHraD7xKP2AhVSnuAKHc_DAjUQsDwIXw&amp;usg=AOvVaw3Xg3CF4SdX-Ln3k69r9y1q</t>
  </si>
  <si>
    <t>Line 2022 Sick Day 104 Skis</t>
  </si>
  <si>
    <t>https://www.google.com/url?q=https://www.telemark-pyrenees.com/ski/line-sick-day-104-ski-2022%3Fcurrency%3DUSD%26tax%3Dex_vat%26country%3DUS%26var%3D73462&amp;sa=U&amp;ved=0ahUKEwjwqOSuxKP2AhWLTt8KHb-4Bz0Q2ykIHA&amp;usg=AOvVaw0g8zas86t9ffxqzezmccDd</t>
  </si>
  <si>
    <t>https://www.google.com/url?q=https://www.outdoorxl.com/line-sick-day-104-362011.html%3Fprl%3D92-20634x144-4207&amp;sa=U&amp;ved=0ahUKEwjwqOSuxKP2AhWLTt8KHb-4Bz0Q2ykIHg&amp;usg=AOvVaw2canHc-LIhg34fohK7GtYv</t>
  </si>
  <si>
    <t>https://www.google.com/url?q=https://www.skirack.com/line-sick-day-104-skis-2022-13146959%3Ffee%3D7%26fep%3D314293%26utm_source%3Dgoogle_shopping%26utm_medium%3Dcpc%26utm_campaign%3Dproduct&amp;sa=U&amp;ved=0ahUKEwjwqOSuxKP2AhWLTt8KHb-4Bz0Q2ykIIA&amp;usg=AOvVaw3J9EiXQ4CSZJGfNxZZnkOG</t>
  </si>
  <si>
    <t>Used Line Sick Day 88 165 Cm Mens Downhill Ski Combo</t>
  </si>
  <si>
    <t>$299.99 used</t>
  </si>
  <si>
    <t>https://www.google.com/url?url=https://playitagainsports.com/product/seattle-wa/11317-S000068861/Used-LINE-SICK-DAY-88-165-cm-Mens-Downhill-Ski-Combo&amp;rct=j&amp;q=&amp;esrc=s&amp;sa=U&amp;ved=0ahUKEwjC7_m4z6P2AhUDm2oFHdA0B1YQ2SkISw&amp;usg=AOvVaw2N-HwHvP2GfVhbfd6U5-Hg</t>
  </si>
  <si>
    <t>Line Skis Sick Day 88</t>
  </si>
  <si>
    <t>https://www.google.com/url?q=http://www.prfo.com/products/line-mens-sick-day-88-ski%3Fvariant%3D39454060675116%26dfw_tracker%3D35966-39454060675116&amp;sa=U&amp;ved=0ahUKEwio04DixKP2AhVtiOAKHZv6CR0Q2ykIHA&amp;usg=AOvVaw0zAojlLUGoliWnRDIUUFmD</t>
  </si>
  <si>
    <t>Line Men's Sick Day 88 Ski</t>
  </si>
  <si>
    <t>https://www.google.com/url?url=http://www.prfo.com/products/line-mens-sick-day-88-ski%3Fvariant%3D39454060675116%26dfw_tracker%3D35966-39454060675116&amp;rct=j&amp;q=&amp;esrc=s&amp;sa=U&amp;ved=0ahUKEwiAsdHhxKP2AhVyUd8KHQvCDTgQsDwIdA&amp;usg=AOvVaw1ghk5l2oXxw6XQqFJeuvz1</t>
  </si>
  <si>
    <t>https://www.google.com/url?url=https://www.eriksbikeshop.com/line-sick-day-88-flat-skis-2022-pr5a12386/p&amp;rct=j&amp;q=&amp;esrc=s&amp;sa=U&amp;ved=0ahUKEwiAsdHhxKP2AhVyUd8KHQvCDTgQsDwIbQ&amp;usg=AOvVaw24XXRfOnggSVfyB8xHYLLW</t>
  </si>
  <si>
    <t>https://www.google.com/url?url=https://www.eriksbikeshop.com/line-sick-day-88-flat-skis-2022-pr5a12386/p&amp;rct=j&amp;q=&amp;esrc=s&amp;sa=U&amp;ved=0ahUKEwi6mYD1xKP2AhXFneAKHdRmCz0QsDwITw&amp;usg=AOvVaw1d1UjZa5u885oWA-mWR62I</t>
  </si>
  <si>
    <t>https://www.google.com/url?q=https://www.eriksbikeshop.com/line-sick-day-88-flat-skis-2022-pr5a12386/p&amp;sa=U&amp;ved=0ahUKEwjSjbL1xKP2AhUrheAKHVY6BTgQ2ykIGA&amp;usg=AOvVaw39IxIK_92BcuSFtrvtnNTt</t>
  </si>
  <si>
    <t>https://www.google.com/url?q=https://www.skis.com/Line-Sick-Day-88-Skis-2022-2022/904862P,default,pd.html%3Fsrc%3Dcpc&amp;sa=U&amp;ved=0ahUKEwjSjbL1xKP2AhUrheAKHVY6BTgQ2ykIGg&amp;usg=AOvVaw22pBeX0aB7rMX6BJkYIsZe</t>
  </si>
  <si>
    <t>Line Sick Day 94 Skis 2022</t>
  </si>
  <si>
    <t>https://www.google.com/url?q=https://www.telemark-pyrenees.com/ski/line-sick-day-94-ski-2022%3Fcurrency%3DUSD%26tax%3Dex_vat%26country%3DUS%26var%3D73464&amp;sa=U&amp;ved=0ahUKEwiekvCAxaP2AhUvUt8KHaI_Cf8Q2ykIHg&amp;usg=AOvVaw0xrnRcXwhCKKMfmlfiH8mY</t>
  </si>
  <si>
    <t>Used Line 22 Sick Day 94 172Cm Demo</t>
  </si>
  <si>
    <t>$449.91 used</t>
  </si>
  <si>
    <t>https://www.google.com/url?url=https://playitagainsports.com/product/seattle-wa/11317-KTOA2103029172DEMO/USED-LINE-22-SICK-DAY-94-172cm-DEMO&amp;rct=j&amp;q=&amp;esrc=s&amp;sa=U&amp;ved=0ahUKEwi6g7uAxaP2AhXkmOAKHUPFCekQ2SkIfw&amp;usg=AOvVaw1TcJXoJHh7hw4JJXDGMufD</t>
  </si>
  <si>
    <t>https://www.google.com/url?url=https://www.evo.com/skis/line-sick-day-94%3Fimage%3D198437/817697/line-skis-sick-day-94-skis-2022-.jpg&amp;rct=j&amp;q=&amp;esrc=s&amp;sa=U&amp;ved=0ahUKEwi6g7uAxaP2AhXkmOAKHUPFCekQsDwIYQ&amp;usg=AOvVaw3oiCYzDI4KgurQ4iDxD310</t>
  </si>
  <si>
    <t>https://www.google.com/url?url=https://www.telemark-pyrenees.com/ski/line-sick-day-94-ski-2022%3Fcurrency%3DUSD%26tax%3Dex_vat%26country%3DUS%26var%3D73465&amp;rct=j&amp;q=&amp;esrc=s&amp;sa=U&amp;ved=0ahUKEwiQyNnTxKP2AhWvTN8KHRDMAVkQsDwIVA&amp;usg=AOvVaw1dyU-sq6MGGHU-X4X1wGdy</t>
  </si>
  <si>
    <t>https://www.google.com/url?q=https://www.telemark-pyrenees.com/ski/line-sick-day-94-ski-2022%3Fcurrency%3DUSD%26tax%3Dex_vat%26country%3DUS%26var%3D73465&amp;sa=U&amp;ved=0ahUKEwjk7ILUxKP2AhXjkOAKHRLpCsEQ2ykIIA&amp;usg=AOvVaw3rcVGuvbbuag83X8q1qtk8</t>
  </si>
  <si>
    <t>Line Sick Day 94 Skis</t>
  </si>
  <si>
    <t>https://www.google.com/url?q=https://www.outdoorxl.com/line-sick-day-94.html%3Fprl%3D92-18614x144-4207&amp;sa=U&amp;ved=0ahUKEwjx8KPUxKP2AhUGT98KHUG_BjkQ2ykIGQ&amp;usg=AOvVaw1mEcKvhxDC5Hieu6Vw2JA2</t>
  </si>
  <si>
    <t>https://www.google.com/url?url=https://www.telemark-pyrenees.com/ski/line-sick-day-94-ski-2022%3Fcurrency%3DUSD%26tax%3Dex_vat%26country%3DUS%26var%3D73466&amp;rct=j&amp;q=&amp;esrc=s&amp;sa=U&amp;ved=0ahUKEwjkwZauxaP2AhVkneAKHdrzBJgQsDwITw&amp;usg=AOvVaw1YW4ojInLR_FnXipjxLabc</t>
  </si>
  <si>
    <t>https://www.google.com/url?q=https://www.telemark-pyrenees.com/ski/line-sick-day-94-ski-2022%3Fcurrency%3DUSD%26tax%3Dex_vat%26country%3DUS%26var%3D73466&amp;sa=U&amp;ved=0ahUKEwix4MiuxaP2AhVyQt8KHRWJA4UQ2ykIIA&amp;usg=AOvVaw21BVizNswZxn0ROxVYQZyM</t>
  </si>
  <si>
    <t>Line Sick Day 94 Black-Pink-Yellow 186 Ski Men</t>
  </si>
  <si>
    <t>https://www.google.com/url?url=https://www.outdoorxl.com/line-sick-day-94-361996.html%3Fprl%3D92-20641x144-3905&amp;rct=j&amp;q=&amp;esrc=s&amp;sa=U&amp;ved=0ahUKEwjkwZauxaP2AhVkneAKHdrzBJgQ2SkIYQ&amp;usg=AOvVaw1g1EU1Hs99dGm5mahkU2DY</t>
  </si>
  <si>
    <t>Line SIR FRANCIS BACON SHORTY Skis 2022</t>
  </si>
  <si>
    <t>https://www.google.com/url?url=http://www.prfo.com/products/line-junior-sir-francis-bacon-shorty-ski%3Fvariant%3D39454063034412%26dfw_tracker%3D35966-39454063034412&amp;rct=j&amp;q=&amp;esrc=s&amp;sa=U&amp;ved=0ahUKEwjTyaq-xKP2AhXMm-AKHTQzDHMQsDwITQ&amp;usg=AOvVaw1jdvXdM0BAXsHf2hpNTS-g</t>
  </si>
  <si>
    <t>Line Sir Francis Bacon Shorty Skis 2021</t>
  </si>
  <si>
    <t>https://www.google.com/url?url=https://lineskis.com/p/sir-francis-bacon-shorty&amp;rct=j&amp;q=&amp;esrc=s&amp;sa=U&amp;ved=0ahUKEwjTyaq-xKP2AhXMm-AKHTQzDHMQsDwISQ&amp;usg=AOvVaw3n15cjjBkHycdMc8ayIzHS</t>
  </si>
  <si>
    <t>Line Sir Francis Bacon Shorty Skis</t>
  </si>
  <si>
    <t>https://www.google.com/url?url=https://www.colesport.com/line-sir-francis-bacon-shorty-skis-1/%3Fsku%3D253110&amp;rct=j&amp;q=&amp;esrc=s&amp;sa=U&amp;ved=0ahUKEwjTyaq-xKP2AhXMm-AKHTQzDHMQ2SkIUA&amp;usg=AOvVaw3KLtC_8jkXTR4qCFRl858v</t>
  </si>
  <si>
    <t>Line Sir Francis Bacon Skis 2022</t>
  </si>
  <si>
    <t>https://www.google.com/url?q=https://www.snowinn.com/ski-store/line-sir-francis-bacon-skis/138134080/p%3Futm_source%3Dgoogle_products%26utm_medium%3Dmerchant%26id_producte%3D13274326%26country%3Dus&amp;sa=U&amp;ved=0ahUKEwjH48-d0KP2AhUPmmoFHTp6CaoQ2ykIGg&amp;usg=AOvVaw2KZ2R4NXqkY3BXl6BwuRHj</t>
  </si>
  <si>
    <t>Line Sir Francis Bacon</t>
  </si>
  <si>
    <t>https://www.google.com/url?url=https://www.ebay.com/itm/294762008738%3Fchn%3Dps%26mkevt%3D1%26mkcid%3D28%26var%3D593150156268&amp;rct=j&amp;q=&amp;esrc=s&amp;sa=U&amp;ved=0ahUKEwiwmaqd0KP2AhXQk2oFHXj3BfUQ2SkITA&amp;usg=AOvVaw0WL8gZJXmW7XeMg-Ji0FkL</t>
  </si>
  <si>
    <t>https://www.google.com/url?url=https://www.evo.com/skis/line-sir-francis-bacon%3Fimage%3D197208/792879/line-skis-sir-francis-bacon-skis-2022-.jpg&amp;rct=j&amp;q=&amp;esrc=s&amp;sa=U&amp;ved=0ahUKEwiwmaqd0KP2AhXQk2oFHXj3BfUQsDwISA&amp;usg=AOvVaw1Cdxk_k3Xp2gLs4gWkZMSJ</t>
  </si>
  <si>
    <t>Line Sir Francis Bacon Skis</t>
  </si>
  <si>
    <t>https://www.google.com/url?url=https://www.villagesportshop.com/product/line-skis-sir-francis-bacon-380010-1.htm%3Fvariations%3D121502&amp;rct=j&amp;q=&amp;esrc=s&amp;sa=U&amp;ved=0ahUKEwj4mJrmxaP2AhVOTd8KHSaZADYQsDwIQA&amp;usg=AOvVaw36DQjUkBmx2AZMNuuTHd76</t>
  </si>
  <si>
    <t>https://www.google.com/url?q=https://www.villagesportshop.com/product/line-skis-sir-francis-bacon-380010-1.htm%3Fvariations%3D121502&amp;sa=U&amp;ved=0ahUKEwj9iMjmxaP2AhVMm-AKHZAXB5gQ2ykIFw&amp;usg=AOvVaw0FmIEOj2pE87sCpLjYU09T</t>
  </si>
  <si>
    <t>Line Accessories | Line Sir Francis Bacon Skis W Marker Jester Bindings 184cm | Color: Blue | Size: Os | Periscopes's Closet</t>
  </si>
  <si>
    <t>Poshmark</t>
  </si>
  <si>
    <t>https://www.google.com/url?url=https://poshmark.com/listing/Line-Sir-Francis-Bacon-Skis-w-Marker-Jester-Bindings-184cm-61b53bedfdcbf64bb4ad2db5%23utm_source%3Dgdm_unpaid&amp;rct=j&amp;q=&amp;esrc=s&amp;sa=U&amp;ved=0ahUKEwj4mJrmxaP2AhVOTd8KHSaZADYQ2SkIRw&amp;usg=AOvVaw3ePWsOoFCXBWSBlS9v7Dls</t>
  </si>
  <si>
    <t>https://www.google.com/url?q=https://www.snowcountry.eu/line-sir-francis-bacon-4383.html%3Fartikel_maat%3D65379%26country%3DUS&amp;sa=U&amp;ved=0ahUKEwiog47ZxKP2AhWjneAKHRWaAQMQ2ykIHA&amp;usg=AOvVaw0q83CPWwRcPU3YLW_FeGq8</t>
  </si>
  <si>
    <t>https://www.google.com/url?url=https://www.evo.com/skis/line-sir-francis-bacon%3Fimage%3D197208/792956/line-skis-sir-francis-bacon-skis-2022-.jpg&amp;rct=j&amp;q=&amp;esrc=s&amp;sa=U&amp;ved=0ahUKEwioouPYxKP2AhXCTN8KHe_GDvcQsDwIOw&amp;usg=AOvVaw24LWbFxSzOihL2P76-9EDp</t>
  </si>
  <si>
    <t>https://www.google.com/url?q=https://www.evo.com/skis/line-sir-francis-bacon%3Fimage%3D197208/792956/line-skis-sir-francis-bacon-skis-2022-.jpg&amp;sa=U&amp;ved=0ahUKEwiog47ZxKP2AhWjneAKHRWaAQMQ2ykIGA&amp;usg=AOvVaw1OGwe1tbc5gMIQRykDrRDj</t>
  </si>
  <si>
    <t>Line Skis Tom Wallisch Pro</t>
  </si>
  <si>
    <t>https://www.google.com/url?url=https://lineskis.com/p/tom-wallisch-pro&amp;rct=j&amp;q=&amp;esrc=s&amp;sa=U&amp;ved=0ahUKEwiXlPfg0KP2AhWukGoFHa6jAEUQsDwILw&amp;usg=AOvVaw0kEHF9-yEAW96FLymcYaS0</t>
  </si>
  <si>
    <t>https://www.google.com/url?q=https://lineskis.com/p/tom-wallisch-pro&amp;sa=U&amp;ved=0ahUKEwinw6jh0KP2AhXJnGoFHcRgC68Q2ykIFg&amp;usg=AOvVaw3lefkx098ksSeZZbrykByQ</t>
  </si>
  <si>
    <t>https://www.google.com/url?q=https://www.ebay.com/itm/175153418168%3Fchn%3Dps%26mkevt%3D1%26mkcid%3D28%26var%3D474348590768&amp;sa=U&amp;ved=0ahUKEwinw6jh0KP2AhXJnGoFHcRgC68Q2ykIGA&amp;usg=AOvVaw3Br1zGC8TIf_Zfuzb-R5Ys</t>
  </si>
  <si>
    <t>https://www.google.com/url?url=https://www.foxchapelskiandboard.com/tom-wallisch-pro-ski-2021-2022.html%3Fsource%3Dgooglebase&amp;rct=j&amp;q=&amp;esrc=s&amp;sa=U&amp;ved=0ahUKEwjvyNL7xqP2AhUHnOAKHS0xBxoQsDwIQA&amp;usg=AOvVaw005S2goaLTnJ7NtO9lwi4A</t>
  </si>
  <si>
    <t>https://www.google.com/url?q=https://www.foxchapelskiandboard.com/tom-wallisch-pro-ski-2021-2022.html%3Fsource%3Dgooglebase&amp;sa=U&amp;ved=0ahUKEwjsvIf8xqP2AhUKZN8KHU3UA4sQ2ykIFw&amp;usg=AOvVaw3AH_LWtzwMvzhV4g5YQz2S</t>
  </si>
  <si>
    <t>https://www.google.com/url?q=http://www.prfo.com/products/line-mens-tom-wallisch-pro-ski%3Fvariant%3D39454061854764%26dfw_tracker%3D35966-39454061854764&amp;sa=U&amp;ved=0ahUKEwjsvIf8xqP2AhUKZN8KHU3UA4sQ2ykIGQ&amp;usg=AOvVaw3vJ7cfznw5fzrmMbcNBhFc</t>
  </si>
  <si>
    <t>Line Tom Wallisch Pro Skis</t>
  </si>
  <si>
    <t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jtpprqxaP2AhVnT98KHYcEAq4QsDwIRQ&amp;usg=AOvVaw1878dvk-7nseHH9em-z4VI</t>
  </si>
  <si>
    <t>Line 2022 Tom Wallisch Pro Skis</t>
  </si>
  <si>
    <t>https://www.google.com/url?url=https://suburbanskiandbike.com/line-tom-wallisch-pro-2022-171cm-a210301001171/&amp;rct=j&amp;q=&amp;esrc=s&amp;sa=U&amp;ved=0ahUKEwjtpprqxaP2AhVnT98KHYcEAq4QsDwIQQ&amp;usg=AOvVaw30-mMcC3wS-FI87ISWr6nF</t>
  </si>
  <si>
    <t>https://www.google.com/url?q=https://suburbanskiandbike.com/line-tom-wallisch-pro-2022-171cm-a210301001171/&amp;sa=U&amp;ved=0ahUKEwjEkdfqxaP2AhUkiOAKHaVRCmAQ2ykIFw&amp;usg=AOvVaw0I8-YErTvT3QT5n9BXb1oW</t>
  </si>
  <si>
    <t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iwto6qxaP2AhVFUt8KHeG6Cw8QsDwIWw&amp;usg=AOvVaw3lWEhVy4lrz1EK6Wcgsbqu</t>
  </si>
  <si>
    <t>https://www.google.com/url?url=https://suburbanskiandbike.com/line-tom-wallisch-pro-2022-178cm-a210301001178/&amp;rct=j&amp;q=&amp;esrc=s&amp;sa=U&amp;ved=0ahUKEwiwto6qxaP2AhVFUt8KHeG6Cw8QsDwIVw&amp;usg=AOvVaw3EDkn6S2lyCKy8Uyx5KvFS</t>
  </si>
  <si>
    <t>https://www.google.com/url?q=https://suburbanskiandbike.com/line-tom-wallisch-pro-2022-178cm-a210301001178/&amp;sa=U&amp;ved=0ahUKEwiigcWqxaP2AhWCVN8KHXwyBdMQ2ykIFA&amp;usg=AOvVaw37ynrshlebyeYvt9lSnBX8</t>
  </si>
  <si>
    <t>Line Vision 108 Skis 2022</t>
  </si>
  <si>
    <t>https://www.google.com/url?q=https://www.snowinn.com/ski-store/line-vision-108-alpine-skis/138134082/p%3Futm_source%3Dgoogle_products%26utm_medium%3Dmerchant%26id_producte%3D13274332%26country%3Dus&amp;sa=U&amp;ved=0ahUKEwiypv_9xaP2AhXCmeAKHZtgA_sQ2ykIHg&amp;usg=AOvVaw2YjmgQhbComA_YaLxfxzRk</t>
  </si>
  <si>
    <t>https://www.google.com/url?q=https://www.snowcountry.eu/line-vision-108.html%3Fartikel_maat%3D65338%26country%3DUS&amp;sa=U&amp;ved=0ahUKEwiypv_9xaP2AhXCmeAKHZtgA_sQ2ykIHA&amp;usg=AOvVaw3JkAI1ZdsJx70dWeRnBFym</t>
  </si>
  <si>
    <t>https://www.google.com/url?q=https://www.outdoorxl.com/line-vision-108-361978.html%3Fprl%3D92-79x144-385&amp;sa=U&amp;ved=0ahUKEwiypv_9xaP2AhXCmeAKHZtgA_sQ2ykIGg&amp;usg=AOvVaw0AUhcjP91zW8AnzHNZWy-y</t>
  </si>
  <si>
    <t>Line Vision 108 Skis 2022 - - 183 cm</t>
  </si>
  <si>
    <t>https://www.google.com/url?url=https://www.skirack.com/line-vision-108-skis-2022-13145741%3Ffee%3D7%26fep%3D301974%26utm_source%3Dgoogle_shopping%26utm_medium%3Dcpc%26utm_campaign%3Dproduct&amp;rct=j&amp;q=&amp;esrc=s&amp;sa=U&amp;ved=0ahUKEwji75ioxKP2AhWET98KHdJ8A5kQ2SkIgwE&amp;usg=AOvVaw2gDulgpnN7uAAHddIO5ph7</t>
  </si>
  <si>
    <t>Line Vision 108 Skis</t>
  </si>
  <si>
    <t>https://www.google.com/url?url=https://lineskis.com/p/vision-108&amp;rct=j&amp;q=&amp;esrc=s&amp;sa=U&amp;ved=0ahUKEwji75ioxKP2AhWET98KHdJ8A5kQsDwIcQ&amp;usg=AOvVaw2X1rZ0awxvYRmuT2YDuaZI</t>
  </si>
  <si>
    <t>'22 Line Vision 108 Skis 183cm</t>
  </si>
  <si>
    <t>https://www.google.com/url?url=https://www.untracked.com/p7278c44b88lr-Froogle-22_line_vision_108_freeride_touring_skis.html%23chsku744966&amp;rct=j&amp;q=&amp;esrc=s&amp;sa=U&amp;ved=0ahUKEwji75ioxKP2AhWET98KHdJ8A5kQ2SkIeQ&amp;usg=AOvVaw0Fe0wuEgZ-Ss20hWFY89aK</t>
  </si>
  <si>
    <t>Line Vision 118 Skis 175cm 2022</t>
  </si>
  <si>
    <t>https://www.google.com/url?url=https://www.snowcountry.eu/line-vision-118.html%3Fartikel_maat%3D65338%26country%3DUS&amp;rct=j&amp;q=&amp;esrc=s&amp;sa=U&amp;ved=0ahUKEwiRsP-lxaP2AhUjnOAKHXkKC8cQsDwITQ&amp;usg=AOvVaw2nGTm1Wx8KC3a45NSurWDj</t>
  </si>
  <si>
    <t>https://www.google.com/aclk?sa=L&amp;ai=DChcSEwivg6-mxaP2AhUTlLMKHSpqBacYABABGgJxbg&amp;sig=AOD64_3ubZl9bP6VdfglolLIzuFzXAKmAg&amp;ctype=5&amp;ved=0ahUKEwjbqqqmxaP2AhWuc98KHft4CaoQ2ikIFA&amp;adurl=</t>
  </si>
  <si>
    <t>Line Vision 118 21/22</t>
  </si>
  <si>
    <t>https://www.google.com/url?url=http://www.prfo.com/products/line-mens-vision-118-ski%3Fvariant%3D39454052220972%26dfw_tracker%3D35966-39454052220972&amp;rct=j&amp;q=&amp;esrc=s&amp;sa=U&amp;ved=0ahUKEwiRsP-lxaP2AhUjnOAKHXkKC8cQsDwIUQ&amp;usg=AOvVaw0gn8NPv2KmNWK07RYhRj0D</t>
  </si>
  <si>
    <t>Line Vision 118 Skis 183cm 2022</t>
  </si>
  <si>
    <t>https://www.google.com/url?url=https://www.snowcountry.eu/line-vision-118.html%3Fartikel_maat%3D65364%26country%3DUS&amp;rct=j&amp;q=&amp;esrc=s&amp;sa=U&amp;ved=0ahUKEwjst7zSxKP2AhWLUt8KHWnYD7gQsDwIWQ&amp;usg=AOvVaw0KghAShW28c3ytesuDgDMm</t>
  </si>
  <si>
    <t>https://www.google.com/url?q=https://www.snowcountry.eu/line-vision-118.html%3Fartikel_maat%3D65364%26country%3DUS&amp;sa=U&amp;ved=0ahUKEwiHgYvTxKP2AhWqVN8KHbltCRgQ2ykIGA&amp;usg=AOvVaw2jXbMaoMdi0elll61-ZUoa</t>
  </si>
  <si>
    <t>https://www.google.com/url?q=http://www.prfo.com/products/line-mens-vision-118-ski%3Fvariant%3D39454052253740%26dfw_tracker%3D35966-39454052253740&amp;sa=U&amp;ved=0ahUKEwiHgYvTxKP2AhWqVN8KHbltCRgQ2ykIHA&amp;usg=AOvVaw2NzQ_IvKgPAfATNNadk1eC</t>
  </si>
  <si>
    <t>Line 2022 Vision 118 189cm Skis</t>
  </si>
  <si>
    <t>https://www.google.com/url?url=https://www.snowcountry.eu/line-vision-118.html%3Fartikel_maat%3D65377%26country%3DUS&amp;rct=j&amp;q=&amp;esrc=s&amp;sa=U&amp;ved=0ahUKEwiBmZ3Az6P2AhWnlWoFHSWnDO0QsDwIRQ&amp;usg=AOvVaw2DqA1tvNVUPpp9saY9Qf7N</t>
  </si>
  <si>
    <t>https://www.google.com/url?q=https://www.snowcountry.eu/line-vision-118.html%3Fartikel_maat%3D65377%26country%3DUS&amp;sa=U&amp;ved=0ahUKEwjF_93Az6P2AhV1mmoFHTJsAf8Q2ykIGQ&amp;usg=AOvVaw2QEqmSNDj16afH8qaCMQ7k</t>
  </si>
  <si>
    <t>https://www.google.com/url?q=https://www.snowinn.com/ski-store/line-vision-118-alpine-skis/138134081/p%3Futm_source%3Dgoogle_products%26utm_medium%3Dmerchant%26id_producte%3D13274331%26country%3Dus&amp;sa=U&amp;ved=0ahUKEwjF_93Az6P2AhV1mmoFHTJsAf8Q2ykIGw&amp;usg=AOvVaw2W53PDKlXtmzD88jMfUo9X</t>
  </si>
  <si>
    <t>Line Vision 98 Skis 2022</t>
  </si>
  <si>
    <t>https://www.google.com/aclk?sa=L&amp;ai=DChcSEwjt_5-i0KP2AhVaE9QBHZkHBkgYABADGgJvYQ&amp;sig=AOD64_2LlpKw6w51Bb6w4K6wamVyfbMkNw&amp;ctype=5&amp;ved=0ahUKEwiRnZui0KP2AhWVm2oFHXstCeUQ2ikIFw&amp;adurl=</t>
  </si>
  <si>
    <t>https://www.google.com/aclk?sa=L&amp;ai=DChcSEwjt_5-i0KP2AhVaE9QBHZkHBkgYABAFGgJvYQ&amp;sig=AOD64_05DPqGtp_7Pdz_QazGUVaX0Dmklg&amp;ctype=5&amp;ved=0ahUKEwiRnZui0KP2AhWVm2oFHXstCeUQ2ikIGQ&amp;adurl=</t>
  </si>
  <si>
    <t>Line Vision 98 Skis 2022 - - 172 cm</t>
  </si>
  <si>
    <t>https://www.google.com/url?url=https://www.skirack.com/line-vision-98-skis-2022-13146958%3Ffee%3D7%26fep%3D314289%26utm_source%3Dgoogle_shopping%26utm_medium%3Dcpc%26utm_campaign%3Dproduct&amp;rct=j&amp;q=&amp;esrc=s&amp;sa=U&amp;ved=0ahUKEwjp99mh0KP2AhUumWoFHX77DnwQ2SkIbg&amp;usg=AOvVaw3y-F8ZbjcjgvS4uloTYK12</t>
  </si>
  <si>
    <t>https://www.google.com/url?q=https://www.snowcountry.eu/line-vision-98.html%3Fartikel_maat%3D65353%26country%3DUS&amp;sa=U&amp;ved=0ahUKEwitqtuVxaP2AhXQJt8KHb24BocQ2ykIHg&amp;usg=AOvVaw3p6lf2Esniib6FhMvGI9C4</t>
  </si>
  <si>
    <t>https://www.google.com/url?q=https://www.telemark-pyrenees.com/ski/line-vision-98-ski-2022%3Fcurrency%3DUSD%26tax%3Dex_vat%26country%3DUS%26var%3D73426&amp;sa=U&amp;ved=0ahUKEwitqtuVxaP2AhXQJt8KHb24BocQ2ykIGg&amp;usg=AOvVaw0I_V-6W7yUtjULP0aPKmcQ</t>
  </si>
  <si>
    <t>https://www.google.com/url?q=https://www.outdoorxl.com/line-vision-98-361979.html%3Fprl%3D92-268x144-4207&amp;sa=U&amp;ved=0ahUKEwitqtuVxaP2AhXQJt8KHb24BocQ2ykIHA&amp;usg=AOvVaw0zyMCEIEo34PYFD6-abOvi</t>
  </si>
  <si>
    <t>Line Vision 98 Skis</t>
  </si>
  <si>
    <t>https://www.google.com/url?url=https://www.levelninesports.com/line-vision-98-skis-2020/&amp;rct=j&amp;q=&amp;esrc=s&amp;sa=U&amp;ved=0ahUKEwjQioL0w6P2AhXnSt8KHYzhCxwQsDwISQ&amp;usg=AOvVaw19-64y90O0u2k5Lo_qrk2s</t>
  </si>
  <si>
    <t>https://www.google.com/url?q=https://www.levelninesports.com/line-vision-98-skis-2020/&amp;sa=U&amp;ved=0ahUKEwjy6dz0w6P2AhUwUt8KHcXmAPAQ2ykIFw&amp;usg=AOvVaw2S8ILFRyBsE0zNNs3CJxo6</t>
  </si>
  <si>
    <t>'20 Line Vision 98 Skis 186cm</t>
  </si>
  <si>
    <t>https://www.google.com/url?url=https://www.untracked.com/p6975c92b88lr-Froogle-20_line_vision_98_skis_w_atomic_shift_bindings.html%23chsku701172&amp;rct=j&amp;q=&amp;esrc=s&amp;sa=U&amp;ved=0ahUKEwjQioL0w6P2AhXnSt8KHYzhCxwQ2SkITQ&amp;usg=AOvVaw3w5H0Yds5MA0F7kVPgIC8X</t>
  </si>
  <si>
    <t>2022 Nordica Dobermann SLR RB FDT Skis X-Cell 14.0 - 165cm - R=13</t>
  </si>
  <si>
    <t>Race Place</t>
  </si>
  <si>
    <t>https://www.google.com/url?url=https://the-raceplace.com/products/2022-nordica-dobermann-slr-rb-fdt-skis%3Fvariant%3D39373258162275%26currency%3DUSD%26utm_medium%3Dproduct_sync%26utm_source%3Dgoogle%26utm_content%3Dsag_organic%26utm_campaign%3Dsag_organic&amp;rct=j&amp;q=&amp;esrc=s&amp;sa=U&amp;ved=0ahUKEwjg6rPFz6P2AhUolGoFHUOOCeIQ2SkIXg&amp;usg=AOvVaw2e1LcsW0UoBiBpf4DhALOu</t>
  </si>
  <si>
    <t>Nordica Enforcer 100 Skis 2022</t>
  </si>
  <si>
    <t>https://www.google.com/url?q=https://www.ebay.com/itm/403279403261%3Fchn%3Dps%26mkevt%3D1%26mkcid%3D28%26var%3D673438653074&amp;sa=U&amp;ved=0ahUKEwiE4LuLx6P2AhUpnuAKHTLVAGwQ2ykIGw&amp;usg=AOvVaw1ZuERqjy_zHq6k33VzaRTI</t>
  </si>
  <si>
    <t>https://www.google.com/url?q=https://www.skiessentials.com/2022-nordica-enforcer-100-skis.html&amp;sa=U&amp;ved=0ahUKEwiE4LuLx6P2AhUpnuAKHTLVAGwQ2ykIFw&amp;usg=AOvVaw2zhy1wDc_sS7eCYNFJ5g0m</t>
  </si>
  <si>
    <t>https://www.google.com/url?q=https://alpineshopvt.com/nordica-enforcer-100-2022/%3Fsku%3D37587&amp;sa=U&amp;ved=0ahUKEwiE4LuLx6P2AhUpnuAKHTLVAGwQ2ykIHQ&amp;usg=AOvVaw3qC-NSdrtjGz3KHQ-zF5cb</t>
  </si>
  <si>
    <t>2022 Nordica Enforcer 100 Demo Skis w/ Marker Griffon 13 Demo Bindings - 186| Ski Essentials</t>
  </si>
  <si>
    <t>https://www.google.com/url?url=https://www.skiessentials.com/2022-nordica-enforcer-100-demo-skis-w-marker-griffon-13-demo-bindings.html%23size%3D22403&amp;rct=j&amp;q=&amp;esrc=s&amp;sa=U&amp;ved=0ahUKEwiQ2sqY0aP2AhXalmoFHUjlDGAQsDwIjgE&amp;usg=AOvVaw3lM1jFKmt3bJYINQyl7Y0F</t>
  </si>
  <si>
    <t>https://www.google.com/url?url=https://www.skiessentials.com/2022-nordica-enforcer-100-skis.html&amp;rct=j&amp;q=&amp;esrc=s&amp;sa=U&amp;ved=0ahUKEwiQ2sqY0aP2AhXalmoFHUjlDGAQsDwIhwE&amp;usg=AOvVaw19XXj3iIMe_08JZmxgL93U</t>
  </si>
  <si>
    <t>https://www.google.com/url?q=https://www.skiessentials.com/2022-nordica-enforcer-100-skis.html&amp;sa=U&amp;ved=0ahUKEwj_tYGZ0aP2AhVwnGoFHWijBVMQ2ykIFw&amp;usg=AOvVaw3jlbLWQIJ4eavQgMKFTB0c</t>
  </si>
  <si>
    <t>https://www.google.com/url?url=https://www.skiessentials.com/2022-nordica-enforcer-100-skis.html&amp;rct=j&amp;q=&amp;esrc=s&amp;sa=U&amp;ved=0ahUKEwiM853O0aP2AhXslmoFHU9WAiwQsDwIeA&amp;usg=AOvVaw0Q72gKr76yRs2XXpdkyc3s</t>
  </si>
  <si>
    <t>https://www.google.com/url?q=https://www.skiessentials.com/2022-nordica-enforcer-100-skis.html&amp;sa=U&amp;ved=0ahUKEwjEuMnO0aP2AhURmGoFHXbeCkgQ2ykIFw&amp;usg=AOvVaw2O15jR_LXPqhNLvVQf3IiB</t>
  </si>
  <si>
    <t>https://www.google.com/url?q=https://alpineshopvt.com/nordica-enforcer-100-2022/%3Fsku%3D37589&amp;sa=U&amp;ved=0ahUKEwjEuMnO0aP2AhURmGoFHXbeCkgQ2ykIHQ&amp;usg=AOvVaw22Jeft1SpjgXq5-7mKiUY8</t>
  </si>
  <si>
    <t>Nordica Enforcer Free 104 Flat Ski 2020-2021 | BLACK/BLUE / 165</t>
  </si>
  <si>
    <t>https://www.google.com/url?url=https://www.skipro.com/products/enforcer_free_104_flat_01w%3Fvariant%3D40621742227633&amp;rct=j&amp;q=&amp;esrc=s&amp;sa=U&amp;ved=0ahUKEwisrqTYxqP2AhXvRd8KHZwzAF4Q2SkIVA&amp;usg=AOvVaw3wmqmfz4eTKR6F9b9duxZq</t>
  </si>
  <si>
    <t>Nordica Enforcer 104 free GREY/BLUE/WHITE / 165cm</t>
  </si>
  <si>
    <t>https://www.google.com/url?url=https://sundanceskishop.com/products/nordica-enforcer-104-free-flat%3Fvariant%3D39404449661026%26currency%3DCAD%26utm_medium%3Dproduct_sync%26utm_source%3Dgoogle%26utm_content%3Dsag_organic%26utm_campaign%3Dsag_organic&amp;rct=j&amp;q=&amp;esrc=s&amp;sa=U&amp;ved=0ahUKEwisrqTYxqP2AhXvRd8KHZwzAF4Q2SkIVw&amp;usg=AOvVaw2FSMKWV92X6oOljDi0mC0Z</t>
  </si>
  <si>
    <t>Nordica Enforcer 104 Free Skis 2022</t>
  </si>
  <si>
    <t>https://www.google.com/url?q=https://alpineshopvt.com/nordica-enforcer-104-free-2022/%3Fsku%3D40431&amp;sa=U&amp;ved=0ahUKEwjFldLYxqP2AhVmRN8KHZH3CYwQ2ykIGQ&amp;usg=AOvVaw0rlJRM7--EKrRAFKQ-fXoV</t>
  </si>
  <si>
    <t>https://www.google.com/url?url=https://www.skiessentials.com/2022-nordica-enforcer-104-free-skis.html&amp;rct=j&amp;q=&amp;esrc=s&amp;sa=U&amp;ved=0ahUKEwjb69Xoz6P2AhVTm2oFHaQUCGgQsDwIbQ&amp;usg=AOvVaw1Y89zv3KLkTWKA5TL_2ci5</t>
  </si>
  <si>
    <t>https://www.google.com/url?q=https://www.skiessentials.com/2022-nordica-enforcer-104-free-skis.html&amp;sa=U&amp;ved=0ahUKEwjnqIbpz6P2AhVXkmoFHVWWDREQ2ykIFw&amp;usg=AOvVaw0wsLfTeImpTOm5GaGM3WYg</t>
  </si>
  <si>
    <t>2022 Nordica Enforcer Free 104 172</t>
  </si>
  <si>
    <t>https://www.google.com/url?url=https://skitownallstars.com/products/2022-nordica-enforcer-free-104&amp;rct=j&amp;q=&amp;esrc=s&amp;sa=U&amp;ved=0ahUKEwjb69Xoz6P2AhVTm2oFHaQUCGgQ2SkIdw&amp;usg=AOvVaw08Ov6Mt4SmkkG9vrfFEdFS</t>
  </si>
  <si>
    <t>2022 Nordica Enforcer 104 Free Demo Skis w/ Marker Griffon 13 Demo Bindings - 172| Ski Essentials</t>
  </si>
  <si>
    <t>https://www.google.com/url?url=https://www.skiessentials.com/2022-nordica-enforcer-104-free-demo-skis-w-marker-griffon-13-demo-bindings.html%23size%3D22403&amp;rct=j&amp;q=&amp;esrc=s&amp;sa=U&amp;ved=0ahUKEwiy2sz7z6P2AhUWk2oFHZ67AZwQsDwIbg&amp;usg=AOvVaw08yvr98yz3sPYnRZ1XHoaH</t>
  </si>
  <si>
    <t>https://www.google.com/url?url=https://www.skiessentials.com/2022-nordica-enforcer-104-free-skis.html&amp;rct=j&amp;q=&amp;esrc=s&amp;sa=U&amp;ved=0ahUKEwiy2sz7z6P2AhUWk2oFHZ67AZwQsDwIag&amp;usg=AOvVaw1iDlgKGN-JmodFVJ0qE9xW</t>
  </si>
  <si>
    <t>https://www.google.com/url?q=https://www.skiessentials.com/2022-nordica-enforcer-104-free-skis.html&amp;sa=U&amp;ved=0ahUKEwi8ofn7z6P2AhXkkGoFHRd2BbAQ2ykIFw&amp;usg=AOvVaw2NTf201o8U7cTLHgGUH63V</t>
  </si>
  <si>
    <t>Nordica Enforcer 104 free GREY/BLUE/WHITE / 186cm</t>
  </si>
  <si>
    <t>https://www.google.com/url?url=https://sundanceskishop.com/products/nordica-enforcer-104-free-flat%3Fvariant%3D39404449759330%26currency%3DCAD%26utm_medium%3Dproduct_sync%26utm_source%3Dgoogle%26utm_content%3Dsag_organic%26utm_campaign%3Dsag_organic&amp;rct=j&amp;q=&amp;esrc=s&amp;sa=U&amp;ved=0ahUKEwiZ6-240aP2AhXGlmoFHXyUCyYQ2SkIbw&amp;usg=AOvVaw2jJP_cvKccAoyI-NXtEYal</t>
  </si>
  <si>
    <t>Nordica Enforcer 104 Free Skis - 2022 186cm</t>
  </si>
  <si>
    <t>https://www.google.com/url?url=https://glacierskishop.com/products/nordica-enforcer-104-free-skis-2022%3Fvariant%3D39632632283239%26currency%3DUSD%26utm_medium%3Dproduct_sync%26utm_source%3Dgoogle%26utm_content%3Dsag_organic%26utm_campaign%3Dsag_organic&amp;rct=j&amp;q=&amp;esrc=s&amp;sa=U&amp;ved=0ahUKEwiZ6-240aP2AhXGlmoFHXyUCyYQ2SkIeg&amp;usg=AOvVaw3VVMBdPpuuy-cLkWeDvHTs</t>
  </si>
  <si>
    <t>2021 Nordica Enforcer 104 Free Snow Skis | from Proskiguy 877-675-4489 186</t>
  </si>
  <si>
    <t>https://www.google.com/url?url=https://proskiguy.myshopify.com/products/2021-nordica-enforcer-104-free-snow-skis%3Fvariant%3D33551750889560%26currency%3DUSD%26utm_medium%3Dproduct_sync%26utm_source%3Dgoogle%26utm_content%3Dsag_organic%26utm_campaign%3Dsag_organic&amp;rct=j&amp;q=&amp;esrc=s&amp;sa=U&amp;ved=0ahUKEwiZ6-240aP2AhXGlmoFHXyUCyYQsDwIcg&amp;usg=AOvVaw0OHfo7y4p5xCDuhHwcpTIX</t>
  </si>
  <si>
    <t>https://www.google.com/url?url=https://www.evo.com/skis/nordica-enforcer-104-free%3Fimage%3D198260/792330/clone.jpg&amp;rct=j&amp;q=&amp;esrc=s&amp;sa=U&amp;ved=0ahUKEwjE06bT0aP2AhXWl2oFHeyRChwQsDwIRA&amp;usg=AOvVaw3-IgEK9RFU4i6WPBPaPSFw</t>
  </si>
  <si>
    <t>https://www.google.com/url?q=https://www.evo.com/skis/nordica-enforcer-104-free%3Fimage%3D198260/792330/clone.jpg&amp;sa=U&amp;ved=0ahUKEwjXx8vT0aP2AhW3lWoFHd8_ADkQ2ykIGA&amp;usg=AOvVaw2pbZO6PG6-FrL8qL_kOju9</t>
  </si>
  <si>
    <t>https://www.google.com/url?q=https://www.nextadventure.net/catalog/product/view/id/239716/s/nordicaaenforcer-104-free-skis-mens-2122/&amp;sa=U&amp;ved=0ahUKEwjXx8vT0aP2AhW3lWoFHd8_ADkQ2ykIGg&amp;usg=AOvVaw2xqdFfzpMd3MMpvXF5ndg_</t>
  </si>
  <si>
    <t>2021 Nordica Enforcer 110 Free</t>
  </si>
  <si>
    <t>https://www.google.com/url?url=https://www.ebay.com/itm/265443209154%3Fchn%3Dps%26mkevt%3D1%26mkcid%3D28%26var%3D565263231160&amp;rct=j&amp;q=&amp;esrc=s&amp;sa=U&amp;ved=0ahUKEwj77ev40KP2AhVJm2oFHbwRAyQQ2SkISw&amp;usg=AOvVaw1YrFe8KfdWQXiIFZsID8nZ</t>
  </si>
  <si>
    <t>2022 Nordica Enforcer 110 Free snow skis 177</t>
  </si>
  <si>
    <t>https://www.google.com/url?url=https://proskiguy.myshopify.com/products/nordicaenforcer-110-free-snow-skioa130200001%3Fvariant%3D39743070404696%26currency%3DUSD%26utm_medium%3Dproduct_sync%26utm_source%3Dgoogle%26utm_content%3Dsag_organic%26utm_campaign%3Dsag_organic&amp;rct=j&amp;q=&amp;esrc=s&amp;sa=U&amp;ved=0ahUKEwiDyOqd0KP2AhWTgGoFHVNGDTAQ2SkIXg&amp;usg=AOvVaw3doB7DI4YXjfavio1SGaGA</t>
  </si>
  <si>
    <t>2022 Nordica Enforcer 110 Free Skis w/ Tyrolia Attack2 13 GW Bindings - 177| Ski Essentials</t>
  </si>
  <si>
    <t>https://www.google.com/url?url=https://www.skiessentials.com/2022-nordica-enforcer-110-free-skis-w-tyrolia-attack2-13-gw-bindings.html&amp;rct=j&amp;q=&amp;esrc=s&amp;sa=U&amp;ved=0ahUKEwiDyOqd0KP2AhWTgGoFHVNGDTAQsDwIVw&amp;usg=AOvVaw0GkpcxMc5W_HeSiuN8dGap</t>
  </si>
  <si>
    <t>2022 Nordica Enforcer 110 Free Skis W/ Tyrolia Attack2 14 Gw Bindings</t>
  </si>
  <si>
    <t>https://www.google.com/url?url=https://www.ebay.com/itm/194242621516%3Fchn%3Dps%26mkevt%3D1%26mkcid%3D28%26var%3D494334640294&amp;rct=j&amp;q=&amp;esrc=s&amp;sa=U&amp;ved=0ahUKEwiDyOqd0KP2AhWTgGoFHVNGDTAQ2SkIWw&amp;usg=AOvVaw0pj9ZmoM75FaUJGQtLW9Fe</t>
  </si>
  <si>
    <t>2022 Nordica Enforcer Free 110 185</t>
  </si>
  <si>
    <t>https://www.google.com/url?url=https://skitownallstars.com/products/2022-nordica-enforcer-free-110&amp;rct=j&amp;q=&amp;esrc=s&amp;sa=U&amp;ved=0ahUKEwiu-vy10aP2AhW_kWoFHQAuDWwQ2SkIYg&amp;usg=AOvVaw1kwbVV94sLk3Nj0Qtn9BEN</t>
  </si>
  <si>
    <t>2022 Nordica Enforcer 110 Free snow skis 185</t>
  </si>
  <si>
    <t>https://www.google.com/url?url=https://proskiguy.myshopify.com/products/nordicaenforcer-110-free-snow-skioa130200001%3Fvariant%3D39763313197144%26currency%3DUSD%26utm_medium%3Dproduct_sync%26utm_source%3Dgoogle%26utm_content%3Dsag_organic%26utm_campaign%3Dsag_organic&amp;rct=j&amp;q=&amp;esrc=s&amp;sa=U&amp;ved=0ahUKEwiu-vy10aP2AhW_kWoFHQAuDWwQ2SkIXw&amp;usg=AOvVaw0TCi6kw5DAY-Sy9KsV6C0n</t>
  </si>
  <si>
    <t>2020 Nordica Enforcer 88 165cm W/ Salomon Warden 11 Binding</t>
  </si>
  <si>
    <t>eBay - riverpirate999</t>
  </si>
  <si>
    <t>$539.00 used</t>
  </si>
  <si>
    <t>https://www.google.com/url?url=https://www.ebay.com/itm/304330414399%3Fchn%3Dps%26mkevt%3D1%26mkcid%3D28&amp;rct=j&amp;q=&amp;esrc=s&amp;sa=U&amp;ved=0ahUKEwi24qH0xKP2AhXInOAKHXNZC48Q2SkIdQ&amp;usg=AOvVaw3Pk1gq5XzdR9AyzCdx2gk-</t>
  </si>
  <si>
    <t>Nordica Enforcer 88 Unlimited Skis 2023</t>
  </si>
  <si>
    <t>https://www.google.com/url?url=https://www.skiessentials.com/2023-nordica-enforcer-unlimited-88-skis.html%23size%3D22403&amp;rct=j&amp;q=&amp;esrc=s&amp;sa=U&amp;ved=0ahUKEwi24qH0xKP2AhXInOAKHXNZC48QsDwIcQ&amp;usg=AOvVaw1r81Flb8o8UO_P3E4-Jc32</t>
  </si>
  <si>
    <t>https://www.google.com/url?q=https://www.skiessentials.com/2023-nordica-enforcer-unlimited-88-skis.html%23size%3D22403&amp;sa=U&amp;ved=0ahUKEwib1Nr0xKP2AhXMVt8KHbA5DiQQ2ykIFg&amp;usg=AOvVaw1y-yhXksX40ngGRqfUmpUy</t>
  </si>
  <si>
    <t>Nordica Enforcer 88 / Santa Ana 93 Ski Skins - 2022 172 cm</t>
  </si>
  <si>
    <t>Arlberg Ski &amp; Surf Shops</t>
  </si>
  <si>
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i0rZDqz6P2AhWWlGoFHdDXCpYQ2SkIfg&amp;usg=AOvVaw0Iogk1Lta2oKF6dW141TUL</t>
  </si>
  <si>
    <t>2022 Nordica Enforcer 88 Demo Skis w/ Marker Griffon 13 Demo Bindings - 186| Ski Essentials</t>
  </si>
  <si>
    <t>https://www.google.com/url?url=https://www.skiessentials.com/2022-nordica-enforcer-88-demo-skis-w-marker-griffon-13-demo-bindings.html%23size%3D22403&amp;rct=j&amp;q=&amp;esrc=s&amp;sa=U&amp;ved=0ahUKEwi0rZDqz6P2AhWWlGoFHdDXCpYQsDwIeA&amp;usg=AOvVaw3O3peLZIJ1d-ml9NHHt-0o</t>
  </si>
  <si>
    <t>Nordica Enforcer 88 Skis Â· 2022 Â· 172 cm</t>
  </si>
  <si>
    <t>https://www.google.com/url?q=https://www.aspeneast.com/nordica-enforcer-88-ski-202409.html&amp;sa=U&amp;ved=0ahUKEwigo9Xqz6P2AhVwnGoFHWijBVMQ2ykIGw&amp;usg=AOvVaw3re84kzJA0iLo5K89xlE5q</t>
  </si>
  <si>
    <t>Nordica Enforcer 88 / Santa Ana 93 Ski Skins - 2022 179 cm</t>
  </si>
  <si>
    <t>https://www.google.com/url?url=https://www.arlbergski.com/products/nordica-enforcer-88-santa-ana-93-ski-skins-2022%3Fvariant%3D42292279050464%26currency%3DUSD%26utm_medium%3Dproduct_sync%26utm_source%3Dgoogle%26utm_content%3Dsag_organic%26utm_campaign%3Dsag_organic&amp;rct=j&amp;q=&amp;esrc=s&amp;sa=U&amp;ved=0ahUKEwjC1fPV0KP2AhWIlGoFHf32DCAQ2SkIfg&amp;usg=AOvVaw0yzjOOP5UjA3MK5nXASF6u</t>
  </si>
  <si>
    <t>Nordica Enforcer 88 Skis 2022 179</t>
  </si>
  <si>
    <t>https://www.google.com/url?url=https://ski-depot.com/products/nordica-enforcer-88-skis-2023%3Fvariant%3D39481593135185%26currency%3DUSD%26utm_medium%3Dproduct_sync%26utm_source%3Dgoogle%26utm_content%3Dsag_organic%26utm_campaign%3Dsag_organic&amp;rct=j&amp;q=&amp;esrc=s&amp;sa=U&amp;ved=0ahUKEwjC1fPV0KP2AhWIlGoFHf32DCAQ2SkIdQ&amp;usg=AOvVaw1UkL6pm7corLzSBMg_H5un</t>
  </si>
  <si>
    <t>Nordica Enforcer 88 Skis</t>
  </si>
  <si>
    <t>https://www.google.com/url?url=https://www.ebay.com/itm/185278398539%3Fchn%3Dps%26mkevt%3D1%26mkcid%3D28%26var%3D693050376931&amp;rct=j&amp;q=&amp;esrc=s&amp;sa=U&amp;ved=0ahUKEwjC1fPV0KP2AhWIlGoFHf32DCAQ2SkIeA&amp;usg=AOvVaw3Oab-2cKupYduCqLUBzxB3</t>
  </si>
  <si>
    <t>Nordica Enforcer 88 Skis Â· 2022 Â· 186 cm</t>
  </si>
  <si>
    <t>https://www.google.com/url?url=https://www.skiessentials.com/2022-nordica-enforcer-88-skis.html&amp;rct=j&amp;q=&amp;esrc=s&amp;sa=U&amp;ved=0ahUKEwiF8eG_0aP2AhX8mmoFHWUEDkYQsDwIcA&amp;usg=AOvVaw2zSaht9jG3f-A0UJptQ_KZ</t>
  </si>
  <si>
    <t>https://www.google.com/url?q=https://www.skiessentials.com/2022-nordica-enforcer-88-skis.html&amp;sa=U&amp;ved=0ahUKEwibg4vA0aP2AhXimmoFHT6MBSIQ2ykIFw&amp;usg=AOvVaw1LlBlB8GqWlMw8SDm3oGR7</t>
  </si>
  <si>
    <t>The Mountain Air</t>
  </si>
  <si>
    <t>https://www.google.com/url?q=https://themountainair.com/products/nordica-enforcer-88%3Fcurrency%3DUSD%26variant%3D41290845618361%26utm_medium%3Dcpc%26utm_source%3Dgoogle%26utm_campaign%3DGoogle%2520Shopping&amp;sa=U&amp;ved=0ahUKEwibg4vA0aP2AhXimmoFHT6MBSIQ2ykIHw&amp;usg=AOvVaw3SpMfw7Y_Wt8Ubg9usVsZr</t>
  </si>
  <si>
    <t>Nordica Enforcer 94 Skis 2022</t>
  </si>
  <si>
    <t>https://www.google.com/url?q=https://alpineshopvt.com/nordica-enforcer-94-2022/%3Fsku%3D37590&amp;sa=U&amp;ved=0ahUKEwjhtfiA0KP2AhW4lWoFHanODHQQ2ykIHA&amp;usg=AOvVaw2RBao5bZCEFNOGbrLFmCCt</t>
  </si>
  <si>
    <t>2022 Nordica Enforcer 94 Snow Skis | from Proskiguy 165</t>
  </si>
  <si>
    <t>https://www.google.com/url?url=https://proskiguy.myshopify.com/products/2022-nordica-enforcer-94-snow-skis%3Fvariant%3D39763343867992%26currency%3DUSD%26utm_medium%3Dproduct_sync%26utm_source%3Dgoogle%26utm_content%3Dsag_organic%26utm_campaign%3Dsag_organic&amp;rct=j&amp;q=&amp;esrc=s&amp;sa=U&amp;ved=0ahUKEwixotCA0KP2AhU4lGoFHdZRA5gQsDwIhAE&amp;usg=AOvVaw3PeJ7pC_6dKZb-HzquhvtS</t>
  </si>
  <si>
    <t>https://www.google.com/url?url=https://www.evo.com/skis/nordica-enforcer-94%3Fimage%3D198254/792323/nordica-enforcer-94-skis-2022-.jpg&amp;rct=j&amp;q=&amp;esrc=s&amp;sa=U&amp;ved=0ahUKEwixotCA0KP2AhU4lGoFHdZRA5gQsDwIdg&amp;usg=AOvVaw3Z188BhIDEfjrzxRy9K-gl</t>
  </si>
  <si>
    <t>Nordica Enforcer 94 / Santa Ana 93 Ski Skins - 2022 172 cm</t>
  </si>
  <si>
    <t>https://www.google.com/url?url=https://www.arlbergski.com/products/nordica-enforcer-94-santa-ana-93-ski-skins-2022%3Fvariant%3D42292279148768%26currency%3DUSD%26utm_medium%3Dproduct_sync%26utm_source%3Dgoogle%26utm_content%3Dsag_organic%26utm_campaign%3Dsag_organic&amp;rct=j&amp;q=&amp;esrc=s&amp;sa=U&amp;ved=0ahUKEwiQie--0KP2AhVqlGoFHfXKDhwQ2SkIqQE&amp;usg=AOvVaw1tSgsr79GHhfKdUjTY81Pi</t>
  </si>
  <si>
    <t>Nordica Enforcer 94 Skis</t>
  </si>
  <si>
    <t>https://www.google.com/url?q=https://www.foxchapelskiandboard.com/enforcer-94-ski-2021-2022.html%3Fsource%3Dgooglebase&amp;sa=U&amp;ved=0ahUKEwiClJ6_0KP2AhUamGoFHWP7CiIQ2ykIHg&amp;usg=AOvVaw0OJwgcZUHmj7NgSRQtswik</t>
  </si>
  <si>
    <t>Nordica Enforcer 94 BLUE/RED / 172cm</t>
  </si>
  <si>
    <t>https://www.google.com/url?url=https://sundanceskishop.com/products/nordica-enforcer-94-flat%3Fvariant%3D39404450021474%26currency%3DCAD%26utm_medium%3Dproduct_sync%26utm_source%3Dgoogle%26utm_content%3Dsag_organic%26utm_campaign%3Dsag_organic&amp;rct=j&amp;q=&amp;esrc=s&amp;sa=U&amp;ved=0ahUKEwiQie--0KP2AhVqlGoFHfXKDhwQ2SkIjgE&amp;usg=AOvVaw17jKoU1pJFhliVmEX41118</t>
  </si>
  <si>
    <t>https://www.google.com/url?q=https://alpineshopvt.com/nordica-enforcer-94-2022/%3Fsku%3D37592&amp;sa=U&amp;ved=0ahUKEwioyfP80KP2AhXSnGoFHV9jCYYQ2ykIHg&amp;usg=AOvVaw2xLsQ0CqFNjNdguKlTmz9S</t>
  </si>
  <si>
    <t>Scheels</t>
  </si>
  <si>
    <t>https://www.google.com/url?url=https://www.scheels.com/p/mens-nordica-enforcer-94-skis/88834186022.html%3Futm_source%3Dgoogle%26utm_medium%3Dcpc%26utm_campaign%3Dunpaidlistings&amp;rct=j&amp;q=&amp;esrc=s&amp;sa=U&amp;ved=0ahUKEwiEu7780KP2AhWVmWoFHUjXA_wQsDwIfA&amp;usg=AOvVaw1tmCuSdu2vjh6u8vVdYbyF</t>
  </si>
  <si>
    <t>https://www.google.com/url?q=https://www.evo.com/skis/nordica-enforcer-94%3Fimage%3D198254/792323/clone.jpg&amp;sa=U&amp;ved=0ahUKEwioyfP80KP2AhXSnGoFHV9jCYYQ2ykIGA&amp;usg=AOvVaw1dw4o4yGa0dEFUvbk8vmkU</t>
  </si>
  <si>
    <t>https://www.google.com/url?url=https://alpineshopvt.com/nordica-enforcer-94-2022/%3Fsku%3D37593&amp;rct=j&amp;q=&amp;esrc=s&amp;sa=U&amp;ved=0ahUKEwirvbHP0aP2AhV8lmoFHVJtB1EQsDwIkQE&amp;usg=AOvVaw3e1ogsmaIL2wZfLXqHKT2A</t>
  </si>
  <si>
    <t>https://www.google.com/url?q=https://www.skiessentials.com/2022-nordica-enforcer-94-skis.html&amp;sa=U&amp;ved=0ahUKEwic7dXP0aP2AhVkl2oFHU31DYYQ2ykIFw&amp;usg=AOvVaw1xYt0ZVozDvoBLsLABV0cS</t>
  </si>
  <si>
    <t>https://www.google.com/url?q=https://alpineshopvt.com/nordica-enforcer-94-2022/%3Fsku%3D37593&amp;sa=U&amp;ved=0ahUKEwic7dXP0aP2AhVkl2oFHU31DYYQ2ykIHQ&amp;usg=AOvVaw0Uqk-0yN3yr8cm-2B8q_VZ</t>
  </si>
  <si>
    <t>2023 Nordica Santa Ana 104 Free Women's Skis - 158| Ski Essentials</t>
  </si>
  <si>
    <t>https://www.google.com/url?url=https://www.skiessentials.com/2023-nordica-santa-ana-104-free-women-s-skis.html%23size%3D22403&amp;rct=j&amp;q=&amp;esrc=s&amp;sa=U&amp;ved=0ahUKEwiM3ujMxaP2AhUPZd8KHQ3OCKsQsDwIXw&amp;usg=AOvVaw2SPBaG1MXzDb9vrvue63jP</t>
  </si>
  <si>
    <t>Nordica Santa Ana 104 Free Women's Skis 158cm 2023</t>
  </si>
  <si>
    <t>https://www.google.com/url?url=https://www.powder7.com/Nordica-Santa-Ana-104-Free-Skis-158cm-New-Flat-2023/for-sale%3Futm_source%3Dfeed%26utm_medium%3Dfree&amp;rct=j&amp;q=&amp;esrc=s&amp;sa=U&amp;ved=0ahUKEwiM3ujMxaP2AhUPZd8KHQ3OCKsQ2SkIYw&amp;usg=AOvVaw1ofxiku3tf_hTOuyPoRUbv</t>
  </si>
  <si>
    <t>Nordica Santa Ana 104 Free Skis Women's 2022</t>
  </si>
  <si>
    <t>https://www.google.com/url?url=https://www.levelninesports.com/nordica-santa-ana-104-free-skis-womens-2022/%3Fsku%3DL9849751&amp;rct=j&amp;q=&amp;esrc=s&amp;sa=U&amp;ved=0ahUKEwiM3ujMxaP2AhUPZd8KHQ3OCKsQsDwIZg&amp;usg=AOvVaw0Lpcuv4Yk55VeLOpyOv1Xd</t>
  </si>
  <si>
    <t>Nordica Santa Ana Free 104 21/22</t>
  </si>
  <si>
    <t>https://www.google.com/url?url=https://www.snowcountry.eu/nordica-santa-ana-free-104.html%3Fartikel_maat%3D65294%26country%3DUS&amp;rct=j&amp;q=&amp;esrc=s&amp;sa=U&amp;ved=0ahUKEwiF2dKHxaP2AhVPMt8KHVa9C_sQsDwIag&amp;usg=AOvVaw18pboW_8lbM9pY47ENi6Hc</t>
  </si>
  <si>
    <t>Nordica Santa Ana 104 Free Skis</t>
  </si>
  <si>
    <t>https://www.google.com/url?url=https://www.colesport.com/nordica-santa-ana-104-free-skis/%3Fsku%3D254170&amp;rct=j&amp;q=&amp;esrc=s&amp;sa=U&amp;ved=0ahUKEwiF2dKHxaP2AhVPMt8KHVa9C_sQ2SkIZw&amp;usg=AOvVaw20Cs6jgkJqvtTMX-vzCgz0</t>
  </si>
  <si>
    <t>https://www.google.com/url?url=https://www.levelninesports.com/nordica-santa-ana-104-free-skis-womens-2022/%3Fsku%3DL9849752&amp;rct=j&amp;q=&amp;esrc=s&amp;sa=U&amp;ved=0ahUKEwiF2dKHxaP2AhVPMt8KHVa9C_sQsDwIew&amp;usg=AOvVaw0TIkAcaAnEDmiDOcU-X2xm</t>
  </si>
  <si>
    <t>https://www.google.com/url?url=https://www.snowcountry.eu/nordica-santa-ana-free-104.html%3Fartikel_maat%3D65330%26country%3DUS&amp;rct=j&amp;q=&amp;esrc=s&amp;sa=U&amp;ved=0ahUKEwjAv5nhxKP2AhWudN8KHds-D10QsDwIYw&amp;usg=AOvVaw14ZQqocEPUIm0f5xZNHE78</t>
  </si>
  <si>
    <t>2022 Nordica Santa Ana Free 104 172</t>
  </si>
  <si>
    <t>https://www.google.com/url?url=https://skitownallstars.com/products/2022-nordica-santa-ana-free-104%3Fvariant%3D39466053566598%26currency%3DUSD%26utm_medium%3Dproduct_sync%26utm_source%3Dgoogle%26utm_content%3Dsag_organic%26utm_campaign%3Dsag_organic&amp;rct=j&amp;q=&amp;esrc=s&amp;sa=U&amp;ved=0ahUKEwjAv5nhxKP2AhWudN8KHds-D10Q2SkIbg&amp;usg=AOvVaw3zaDrbhpR1XnJNlc5mQCvC</t>
  </si>
  <si>
    <t>https://www.google.com/url?url=https://www.levelninesports.com/nordica-santa-ana-104-free-skis-womens-2022/%3Fsku%3DL9849753&amp;rct=j&amp;q=&amp;esrc=s&amp;sa=U&amp;ved=0ahUKEwjAv5nhxKP2AhWudN8KHds-D10QsDwIZw&amp;usg=AOvVaw02l7-T4WWPGsIc4XuuuZXR</t>
  </si>
  <si>
    <t>Nordica Santa Ana Free 104 Skis Â· Women's Â· 2021 Â· 179 cm</t>
  </si>
  <si>
    <t>https://www.google.com/url?url=https://www.powder7.com/Nordica-Santa-Ana-104-Free-Skis-179cm-New-Flat-2021/for-sale%3Futm_source%3Dfeed%26utm_medium%3Dfree&amp;rct=j&amp;q=&amp;esrc=s&amp;sa=U&amp;ved=0ahUKEwjM3ZujxaP2AhWnTd8KHWw3C9UQsDwIYA&amp;usg=AOvVaw0zN7ilNvJsQImCXoLt46Wd</t>
  </si>
  <si>
    <t>https://www.google.com/url?q=https://www.powder7.com/Nordica-Santa-Ana-104-Free-Skis-179cm-New-Flat-2021/for-sale%3Futm_source%3Dfeed%26utm_medium%3Dfree&amp;sa=U&amp;ved=0ahUKEwj_h8ujxaP2AhWJct8KHYdDBgMQ2ykIGA&amp;usg=AOvVaw1Oawtps8MMT-7sFFga6FtB</t>
  </si>
  <si>
    <t>Nordica Santa Ana 104 Free with Tyrolia Bindings 179cm (1101165)</t>
  </si>
  <si>
    <t>https://www.google.com/url?url=https://sidelineswap.com/gear/skiing/skis/4281955-nordica-santa-ana-104-free-with-tyrolia-bindings-179cm-1101165&amp;rct=j&amp;q=&amp;esrc=s&amp;sa=U&amp;ved=0ahUKEwjM3ZujxaP2AhWnTd8KHWw3C9UQsDwIZA&amp;usg=AOvVaw2wlerz92k6-6Vmt_c61x5R</t>
  </si>
  <si>
    <t>Nordica Santa Ana Free 110 21/22</t>
  </si>
  <si>
    <t>https://www.google.com/url?url=https://www.snowcountry.eu/nordica-santa-ana-free-110.html%3Fartikel_maat%3D65315%26country%3DUS&amp;rct=j&amp;q=&amp;esrc=s&amp;sa=U&amp;ved=0ahUKEwjKlo-3xKP2AhVKUt8KHYbSDE8QsDwIVA&amp;usg=AOvVaw227sOzI2XNcrCkBFeDQ23N</t>
  </si>
  <si>
    <t>2022 Nordica Santa Ana Free 110 169</t>
  </si>
  <si>
    <t>https://www.google.com/url?url=https://skitownallstars.com/products/2022-nordica-santa-ana-free-110&amp;rct=j&amp;q=&amp;esrc=s&amp;sa=U&amp;ved=0ahUKEwjKlo-3xKP2AhVKUt8KHYbSDE8Q2SkIWA&amp;usg=AOvVaw06lWjHjO0sdBYZ5uT75a9l</t>
  </si>
  <si>
    <t>https://www.google.com/url?url=https://www.snowcountry.eu/nordica-santa-ana-free-110.html%3Fartikel_maat%3D65346%26country%3DUS&amp;rct=j&amp;q=&amp;esrc=s&amp;sa=U&amp;ved=0ahUKEwjzw-amxKP2AhVEneAKHdFiDEMQsDwIVA&amp;usg=AOvVaw1TLw2Vpt4DJHlnqygFSMQs</t>
  </si>
  <si>
    <t>Nordica Santa Ana Free 110 Skis Â· Women's Â· 2021 Â· 177 cm</t>
  </si>
  <si>
    <t>https://www.google.com/url?url=https://www.curated.com/products/3689012/nordica-santa-ana-free-110-skis-2021-177-cm%3Fc_source%3Dgoogle-shopping&amp;rct=j&amp;q=&amp;esrc=s&amp;sa=U&amp;ved=0ahUKEwjzw-amxKP2AhVEneAKHdFiDEMQsDwIUA&amp;usg=AOvVaw1sL9Yu8wVV6qatj3Zl8A3u</t>
  </si>
  <si>
    <t>https://www.google.com/url?q=https://www.curated.com/products/3689012/nordica-santa-ana-free-110-skis-2021-177-cm%3Fc_source%3Dgoogle-shopping&amp;sa=U&amp;ved=0ahUKEwjjyZSnxKP2AhXHY98KHcenCw0Q2ykIGA&amp;usg=AOvVaw3JDCdmfzpWOFeYe-G1ojSS</t>
  </si>
  <si>
    <t>Nordica Santa Ana 84 Skis - 2022 - Women's 151 cm</t>
  </si>
  <si>
    <t>https://www.google.com/url?url=https://www.skiessentials.com/2022-nordica-santa-ana-84-women-s-skis.html&amp;rct=j&amp;q=&amp;esrc=s&amp;sa=U&amp;ved=0ahUKEwiRp_P0z6P2AhX_lGoFHW1kD88QsDwIXw&amp;usg=AOvVaw38PX5d9YOu2P_PUSo7zr0k</t>
  </si>
  <si>
    <t>https://www.google.com/url?q=https://www.skiessentials.com/2022-nordica-santa-ana-84-women-s-skis.html&amp;sa=U&amp;ved=0ahUKEwj0-Z31z6P2AhURnGoFHQoYAqwQ2ykIFw&amp;usg=AOvVaw1iljHEQEzsmDnV3w7V2Z20</t>
  </si>
  <si>
    <t>Nordica Santa Ana 84 WHITE/BLUE / 151cm</t>
  </si>
  <si>
    <t>https://www.google.com/url?url=https://sundanceskishop.com/products/nordica-santa-ana-84%3Fvariant%3D39404450938978%26currency%3DCAD%26utm_medium%3Dproduct_sync%26utm_source%3Dgoogle%26utm_content%3Dsag_organic%26utm_campaign%3Dsag_organic&amp;rct=j&amp;q=&amp;esrc=s&amp;sa=U&amp;ved=0ahUKEwiRp_P0z6P2AhX_lGoFHW1kD88Q2SkIYw&amp;usg=AOvVaw1kSVInd1Z6AWFY6bS7xSal</t>
  </si>
  <si>
    <t>Nordica Santa Ana 84 WHITE/BLUE / 158cm</t>
  </si>
  <si>
    <t>https://www.google.com/url?url=https://sundanceskishop.com/products/nordica-santa-ana-84%3Fvariant%3D39404450971746%26currency%3DCAD%26utm_medium%3Dproduct_sync%26utm_source%3Dgoogle%26utm_content%3Dsag_organic%26utm_campaign%3Dsag_organic&amp;rct=j&amp;q=&amp;esrc=s&amp;sa=U&amp;ved=0ahUKEwiDzcODx6P2AhUmheAKHfVKCokQ2SkIaw&amp;usg=AOvVaw1CxLNaOJeBpeBBmILqpsyS</t>
  </si>
  <si>
    <t>2022 Nordica Santa Ana 84 Ladies Snow Ski 158</t>
  </si>
  <si>
    <t>https://www.google.com/url?url=https://proskiguy.myshopify.com/products/nordicasanta-ana-84-snow-ski0a132000001%3Fvariant%3D39761448796248%26currency%3DUSD%26utm_medium%3Dproduct_sync%26utm_source%3Dgoogle%26utm_content%3Dsag_organic%26utm_campaign%3Dsag_organic&amp;rct=j&amp;q=&amp;esrc=s&amp;sa=U&amp;ved=0ahUKEwiDzcODx6P2AhUmheAKHfVKCokQ2SkIaA&amp;usg=AOvVaw2xO2drVmSTG1NaiGg-kPPC</t>
  </si>
  <si>
    <t>Nordica Santa Ana 84 Skis - 2022 - Women's 158 cm</t>
  </si>
  <si>
    <t>https://www.google.com/url?url=https://www.arlbergski.com/products/nordica-santa-ana-84-skis-2022-womens%3Fvariant%3D39444853227693%26currency%3DUSD%26utm_medium%3Dproduct_sync%26utm_source%3Dgoogle%26utm_content%3Dsag_organic%26utm_campaign%3Dsag_organic&amp;rct=j&amp;q=&amp;esrc=s&amp;sa=U&amp;ved=0ahUKEwiDzcODx6P2AhUmheAKHfVKCokQ2SkIbg&amp;usg=AOvVaw0aL9STPkF-cpH7YAOXTn8W</t>
  </si>
  <si>
    <t>Nordica Santa Ana 84 Ski 2022</t>
  </si>
  <si>
    <t>https://www.google.com/aclk?sa=L&amp;ai=DChcSEwiSzq2Bx6P2AhWEhMgKHTrhCvMYABABGgJxdQ&amp;sig=AOD64_2f4S0EObin08G8PYlDmVG2xeg07Q&amp;ctype=5&amp;ved=0ahUKEwiQjaiBx6P2AhVKJt8KHeqaArQQ2CkIZA&amp;adurl=</t>
  </si>
  <si>
    <t>2022 Nordica Santa Ana 84 Ladies Snow Ski 165</t>
  </si>
  <si>
    <t>https://www.google.com/aclk?sa=L&amp;ai=DChcSEwiSzq2Bx6P2AhWEhMgKHTrhCvMYABADGgJxdQ&amp;sig=AOD64_1nOSYPsKLHJhoL4BACSbGQN6cuzA&amp;ctype=5&amp;ved=0ahUKEwiQjaiBx6P2AhVKJt8KHeqaArQQ2CkIaA&amp;adurl=</t>
  </si>
  <si>
    <t>Nordica Santa Ana 88 21/22</t>
  </si>
  <si>
    <t>https://www.google.com/url?url=https://varuste.net/en/p112236/nordica-santa-ana-88%3Fchange_country%3DUS%26change_currency%3DEUR&amp;rct=j&amp;q=&amp;esrc=s&amp;sa=U&amp;ved=0ahUKEwjAgYqSxqP2AhUHneAKHRlDAY0QsDwIYw&amp;usg=AOvVaw3fUQgTolNYzUvZQMIS8tus</t>
  </si>
  <si>
    <t>2022 Nordica Santa Ana 88 Ladies Snow Skis 151</t>
  </si>
  <si>
    <t>https://www.google.com/url?url=https://proskiguy.myshopify.com/products/nordicasanta-ana-88oa912800-001%3Fvariant%3D39679278317656%26currency%3DUSD%26utm_medium%3Dproduct_sync%26utm_source%3Dgoogle%26utm_content%3Dsag_organic%26utm_campaign%3Dsag_organic&amp;rct=j&amp;q=&amp;esrc=s&amp;sa=U&amp;ved=0ahUKEwjAgYqSxqP2AhUHneAKHRlDAY0Q2SkIdw&amp;usg=AOvVaw3dxeX5C1Xz9ex4BmhctMwc</t>
  </si>
  <si>
    <t>Nordica Women's Santa Ana 88 Alpine Ski 2022 151</t>
  </si>
  <si>
    <t>Boyne Country Sports</t>
  </si>
  <si>
    <t>https://www.google.com/url?url=https://boynecountrysports.com/products/nordica-womens-santa-ana-88-alpine-ski-2022%3Fvariant%3D40627565494470%26currency%3DUSD%26utm_medium%3Dproduct_sync%26utm_source%3Dgoogle%26utm_content%3Dsag_organic%26utm_campaign%3Dsag_organic&amp;rct=j&amp;q=&amp;esrc=s&amp;sa=U&amp;ved=0ahUKEwjAgYqSxqP2AhUHneAKHRlDAY0Q2SkIeg&amp;usg=AOvVaw1wJ2jYCC8B3l_uukkH6yOq</t>
  </si>
  <si>
    <t>Nordica Enforcer 88 / Santa Ana 93 Ski Skins - 2022 158 cm</t>
  </si>
  <si>
    <t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ymtnNxaP2AhUJTt8KHe8mDoIQ2SkIhQE&amp;usg=AOvVaw1Elh79ew5eGQMLY5O9CXJp</t>
  </si>
  <si>
    <t>Nordica 2022 Santa Ana 88 Women's Skis</t>
  </si>
  <si>
    <t>https://www.google.com/url?url=https://www.skiessentials.com/2022-nordica-santa-ana-88-women-s-skis.html&amp;rct=j&amp;q=&amp;esrc=s&amp;sa=U&amp;ved=0ahUKEwjymtnNxaP2AhUJTt8KHe8mDoIQsDwIbQ&amp;usg=AOvVaw3BWN0rf5U2a1z2oAZIZg3C</t>
  </si>
  <si>
    <t>https://www.google.com/url?q=https://www.skiessentials.com/2022-nordica-santa-ana-88-women-s-skis.html&amp;sa=U&amp;ved=0ahUKEwixmYzOxaP2AhXwTN8KHSHqBjUQ2ykIFw&amp;usg=AOvVaw2V5mlhKd7ey0P_zWSNiDQg</t>
  </si>
  <si>
    <t>https://www.google.com/url?url=https://www.skiessentials.com/2022-nordica-santa-ana-88-women-s-skis.html&amp;rct=j&amp;q=&amp;esrc=s&amp;sa=U&amp;ved=0ahUKEwjNsu6mxqP2AhWuc98KHft4CaoQsDwIVw&amp;usg=AOvVaw3Jnp6SR-ytWZ4gx5qq2PGT</t>
  </si>
  <si>
    <t>https://www.google.com/url?q=https://www.skiessentials.com/2022-nordica-santa-ana-88-women-s-skis.html&amp;sa=U&amp;ved=0ahUKEwiKzr-nxqP2AhUqmuAKHfPFA8IQ2ykIFw&amp;usg=AOvVaw3Z2VWfqC3yVCS5wuQXHE9L</t>
  </si>
  <si>
    <t>https://www.google.com/url?q=https://alpineshopvt.com/nordica-santa-ana-88-2022/%3Fsku%3D37599&amp;sa=U&amp;ved=0ahUKEwiKzr-nxqP2AhUqmuAKHfPFA8IQ2ykIGQ&amp;usg=AOvVaw3Bzy6LaEzhFA2EU8sHq5ow</t>
  </si>
  <si>
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xx9HExaP2AhXHmuAKHXv_C3UQ2SkISw&amp;usg=AOvVaw1M6MoWgc-ISjV2pV5TqNww</t>
  </si>
  <si>
    <t>https://www.google.com/url?q=https://www.skiessentials.com/2022-nordica-santa-ana-88-women-s-skis.html&amp;sa=U&amp;ved=0ahUKEwiQ9YDFxaP2AhUuVd8KHXYvBp0Q2ykIGg&amp;usg=AOvVaw2diEIrX1xED9PlrHXAWkmX</t>
  </si>
  <si>
    <t>20-21 Nordica Santa Ana 88 Used Women's Demo Skis W/bindings Size</t>
  </si>
  <si>
    <t>https://www.google.com/url?url=https://www.ebay.com/itm/303913169743%3Fchn%3Dps%26mkevt%3D1%26mkcid%3D28&amp;rct=j&amp;q=&amp;esrc=s&amp;sa=U&amp;ved=0ahUKEwjxx9HExaP2AhXHmuAKHXv_C3UQ2SkIRw&amp;usg=AOvVaw3XeRsRdCsTNgF9tkCIzX2h</t>
  </si>
  <si>
    <t>Nordica Santa Ana 93 Skis - Women's 2022</t>
  </si>
  <si>
    <t>https://www.google.com/url?q=https://www.foxchapelskiandboard.com/santa-ana-93-womens-ski-2021-2022.html%3Fsource%3Dgooglebase&amp;sa=U&amp;ved=0ahUKEwjPufmrxqP2AhUxZN8KHULzB2AQ2ykIHg&amp;usg=AOvVaw1JJxZiAGe6Oedrc76kSakb</t>
  </si>
  <si>
    <t>https://www.google.com/url?q=https://www.rei.com/product/196899/nordica-santa-ana-93-skis-womens-20212022%3FCAWELAID%3D120217890012481604&amp;sa=U&amp;ved=0ahUKEwjPufmrxqP2AhUxZN8KHULzB2AQ2ykIGg&amp;usg=AOvVaw3Bj_nMyfKIdicnxmXVZqGZ</t>
  </si>
  <si>
    <t>https://www.google.com/url?q=https://alpineshopvt.com/nordica-santa-ana-93-2022/%3Fsku%3D37594&amp;sa=U&amp;ved=0ahUKEwjPufmrxqP2AhUxZN8KHULzB2AQ2ykIIA&amp;usg=AOvVaw1iJIlcYijQouBSA9VsiUDg</t>
  </si>
  <si>
    <t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d1825xaP2AhUGZN8KHXuTBIsQ2SkIkwE&amp;usg=AOvVaw1wMEEXHtpUXrQAtOW5Ptlp</t>
  </si>
  <si>
    <t>Nordica Santa Ana 93 Flat Skis - Women's 2022 158cm</t>
  </si>
  <si>
    <t>https://www.google.com/url?url=https://glacierskishop.com/products/nordica-santa-ana-93-flat-skis-womens-2022%3Fvariant%3D39638940713063%26currency%3DUSD%26utm_medium%3Dproduct_sync%26utm_source%3Dgoogle%26utm_content%3Dsag_organic%26utm_campaign%3Dsag_organic&amp;rct=j&amp;q=&amp;esrc=s&amp;sa=U&amp;ved=0ahUKEwjd1825xaP2AhUGZN8KHXuTBIsQ2SkIigE&amp;usg=AOvVaw2iz2JfLSjZUOCjycmleQN5</t>
  </si>
  <si>
    <t>2022 NORDICA SANTA ANA 93 158</t>
  </si>
  <si>
    <t>https://www.google.com/url?url=https://proskiguy.myshopify.com/products/nordicasanta-ana-932019%3Fvariant%3D39589437669464%26currency%3DUSD%26utm_medium%3Dproduct_sync%26utm_source%3Dgoogle%26utm_content%3Dsag_organic%26utm_campaign%3Dsag_organic&amp;rct=j&amp;q=&amp;esrc=s&amp;sa=U&amp;ved=0ahUKEwjd1825xaP2AhUGZN8KHXuTBIsQ2SkIbg&amp;usg=AOvVaw2T6OS4fHcwxE_whKiqqi0t</t>
  </si>
  <si>
    <t>https://www.google.com/url?url=https://www.skiessentials.com/2022-nordica-santa-ana-93-women-s-skis.html&amp;rct=j&amp;q=&amp;esrc=s&amp;sa=U&amp;ved=0ahUKEwjetLKpxaP2AhUpmeAKHcccAyAQsDwIcg&amp;usg=AOvVaw1tDS5oFfK8wmCSSmrzX0xJ</t>
  </si>
  <si>
    <t>https://www.google.com/url?q=https://www.skiessentials.com/2022-nordica-santa-ana-93-women-s-skis.html&amp;sa=U&amp;ved=0ahUKEwimvOipxaP2AhVwhOAKHcKcBeMQ2ykIFw&amp;usg=AOvVaw1sDvgbhYVHUiNWT11wTaqQ</t>
  </si>
  <si>
    <t>https://www.google.com/url?q=https://alpineshopvt.com/nordica-santa-ana-93-2022/%3Fsku%3D37596&amp;sa=U&amp;ved=0ahUKEwimvOipxaP2AhVwhOAKHcKcBeMQ2ykIHQ&amp;usg=AOvVaw1uSARd5E-kMe4sBU1MH2oG</t>
  </si>
  <si>
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PnN6LxqP2AhWSTN8KHed5CL0Q2SkIjAE&amp;usg=AOvVaw1DjFYh_T1sSgDMHh5UtAAg</t>
  </si>
  <si>
    <t>https://www.google.com/url?url=https://www.skiessentials.com/2022-nordica-santa-ana-93-women-s-skis.html&amp;rct=j&amp;q=&amp;esrc=s&amp;sa=U&amp;ved=0ahUKEwjPnN6LxqP2AhWSTN8KHed5CL0QsDwIag&amp;usg=AOvVaw39jIxrc6BpdyTXhFNWrafm</t>
  </si>
  <si>
    <t>https://www.google.com/url?q=https://www.skiessentials.com/2022-nordica-santa-ana-93-women-s-skis.html&amp;sa=U&amp;ved=0ahUKEwjBo5aMxqP2AhVNn-AKHR6WBfkQ2ykIFw&amp;usg=AOvVaw0OTiuCKARm9rNF-6dTOvl8</t>
  </si>
  <si>
    <t>Nordica Santa Ana 98 BLACK/BLUE / 165cm</t>
  </si>
  <si>
    <t>https://www.google.com/url?url=https://sundanceskishop.com/products/nordica-santa-ana-98%3Fvariant%3D39404450775138%26currency%3DCAD%26utm_medium%3Dproduct_sync%26utm_source%3Dgoogle%26utm_content%3Dsag_organic%26utm_campaign%3Dsag_organic&amp;rct=j&amp;q=&amp;esrc=s&amp;sa=U&amp;ved=0ahUKEwj5kf20xKP2AhWLZd8KHRBEARQQ2SkIeQ&amp;usg=AOvVaw35RS2-FIYn7KYpz0cT90ff</t>
  </si>
  <si>
    <t>Nordica Santa Ana 98 Flat Skis - Women's 2022 165cm</t>
  </si>
  <si>
    <t>https://www.google.com/url?url=https://glacierskishop.com/products/nordica-santa-ana-93-falt-skis-womens-2022%3Fvariant%3D33164359237735%26currency%3DUSD%26utm_medium%3Dproduct_sync%26utm_source%3Dgoogle%26utm_content%3Dsag_organic%26utm_campaign%3Dsag_organic&amp;rct=j&amp;q=&amp;esrc=s&amp;sa=U&amp;ved=0ahUKEwj5kf20xKP2AhWLZd8KHRBEARQQ2SkIggE&amp;usg=AOvVaw0MjD9B5KwwG9hamv8BRCiQ</t>
  </si>
  <si>
    <t>Nordica Santa Ana 98 Skis Women's 2022</t>
  </si>
  <si>
    <t>https://www.google.com/url?q=https://www.aspenskiandboard.com/products/nordicasantaana98skiswomens2022%3Fvariant%3D39426325053545%26currency%3DUSD%26utm_medium%3Dproduct_sync%26utm_source%3Dgoogle%26utm_content%3Dsag_organic%26utm_campaign%3Dsag_organic%26srsltid%3DAWLEVJwQfEI7QrXjlctN9fokYM0V948Rwaisyhnpaf1veIADBn1VqIrNLz4&amp;sa=U&amp;ved=0ahUKEwiG17K1xKP2AhUGd98KHfBdBiYQ2ykIIA&amp;usg=AOvVaw1L3__JzeHB5jm1n6eSAoEA</t>
  </si>
  <si>
    <t>Nordica DEMO NORDICA SANTA ANA 98 - 172</t>
  </si>
  <si>
    <t>https://www.google.com/url?url=https://www.villagesportshop.com/product/nordica-demo-nordica-santa-ana-98-172-6193.htm&amp;rct=j&amp;q=&amp;esrc=s&amp;sa=U&amp;ved=0ahUKEwjZm9PIxaP2AhWudN8KHUB9ADsQ2SkIZQ&amp;usg=AOvVaw2ck3LzClOmvQLwzebUPVQD</t>
  </si>
  <si>
    <t>2022 Nordica Santa Ana 98 172</t>
  </si>
  <si>
    <t>https://www.google.com/url?url=https://skitownallstars.com/products/2022-nordica-santa-ana-98&amp;rct=j&amp;q=&amp;esrc=s&amp;sa=U&amp;ved=0ahUKEwjZm9PIxaP2AhWudN8KHUB9ADsQ2SkIbg&amp;usg=AOvVaw2GvjF19f94mp7FOpAzEENj</t>
  </si>
  <si>
    <t>Nordica Santa Ana 98 BLACK/BLUE / 172cm</t>
  </si>
  <si>
    <t>https://www.google.com/url?url=https://sundanceskishop.com/products/nordica-santa-ana-98%3Fvariant%3D39404450807906%26currency%3DCAD%26utm_medium%3Dproduct_sync%26utm_source%3Dgoogle%26utm_content%3Dsag_organic%26utm_campaign%3Dsag_organic&amp;rct=j&amp;q=&amp;esrc=s&amp;sa=U&amp;ved=0ahUKEwjZm9PIxaP2AhWudN8KHUB9ADsQ2SkIaw&amp;usg=AOvVaw3RijVi1fwJdJL2g9Q0iWSy</t>
  </si>
  <si>
    <t>Nordica Soul Rider 84 Blue Green / 149cm</t>
  </si>
  <si>
    <t>https://www.google.com/url?url=https://sundanceskishop.com/products/nordica-soul-rider-84%3Fvariant%3D31761921310818%26currency%3DCAD%26utm_medium%3Dproduct_sync%26utm_source%3Dgoogle%26utm_content%3Dsag_organic%26utm_campaign%3Dsag_organic&amp;rct=j&amp;q=&amp;esrc=s&amp;sa=U&amp;ved=0ahUKEwjdhJWO0aP2AhXkkGoFHRd2BbAQ2SkISA&amp;usg=AOvVaw0zSWKxFNQLg69DISgzklG3</t>
  </si>
  <si>
    <t>Nordica Soul Rider 84 Mens Ski 2021</t>
  </si>
  <si>
    <t>https://www.google.com/url?url=https://www.bobssportschalet.com/nordica/nordica-soul-rider-84-skis-men-153406&amp;rct=j&amp;q=&amp;esrc=s&amp;sa=U&amp;ved=0ahUKEwjdhJWO0aP2AhXkkGoFHRd2BbAQsDwIRA&amp;usg=AOvVaw0OBL4_-0zLqM3Zoz-0OHEF</t>
  </si>
  <si>
    <t>Nordica Men's Soul Rider 84 Ski 2021</t>
  </si>
  <si>
    <t>https://www.google.com/url?url=https://www.bobssportschalet.com/nordica/nordica-soul-rider-84-skis-men-153406&amp;rct=j&amp;q=&amp;esrc=s&amp;sa=U&amp;ved=0ahUKEwjgt9Ov0KP2AhXAkmoFHY0CCqUQsDwIYw&amp;usg=AOvVaw2fOxBDBGaDOGMbVtjHzvdI</t>
  </si>
  <si>
    <t>https://www.google.com/url?url=https://www.bobssportschalet.com/nordica/nordica-soul-rider-84-skis-men-153406&amp;rct=j&amp;q=&amp;esrc=s&amp;sa=U&amp;ved=0ahUKEwjYssTxxKP2AhVoleAKHXa0CRgQsDwIRw&amp;usg=AOvVaw3zer96y1QNQLToWMAI38ws</t>
  </si>
  <si>
    <t>https://www.google.com/url?q=https://www.bobssportschalet.com/nordica/nordica-soul-rider-84-skis-men-153406&amp;sa=U&amp;ved=0ahUKEwj-yPXxxKP2AhVrnuAKHcJYAYYQ2ykIFw&amp;usg=AOvVaw2XsrizNWTOloOJ9szVUoLB</t>
  </si>
  <si>
    <t>https://www.google.com/url?q=https://www.buyr.com/product/nordica-soul-rider-84-ski-men-s-14842/bp/PKQA81W&amp;sa=U&amp;ved=0ahUKEwj-yPXxxKP2AhVrnuAKHcJYAYYQ2ykIGQ&amp;usg=AOvVaw1Y4f9yB4E-oF1SnUFuW0Bc</t>
  </si>
  <si>
    <t>https://www.google.com/url?url=https://www.skiessentials.com/2022-nordica-soulrider-84-skis.html%23size%3D22403&amp;rct=j&amp;q=&amp;esrc=s&amp;sa=U&amp;ved=0ahUKEwii6N2sxaP2AhUiTt8KHcm5BiIQsDwIOA&amp;usg=AOvVaw18NMd4Azv5Nz0V5xtJzUEn</t>
  </si>
  <si>
    <t>https://www.google.com/url?q=https://www.skiessentials.com/2022-nordica-soulrider-84-skis.html%23size%3D22403&amp;sa=U&amp;ved=0ahUKEwikjv-sxaP2AhUMVt8KHf2JB7cQ2ykIFg&amp;usg=AOvVaw35-W4HvD5PEitA28TNsyrL</t>
  </si>
  <si>
    <t>https://www.google.com/url?q=https://www.bobssportschalet.com/nordica/nordica-soul-rider-84-skis-men-153406&amp;sa=U&amp;ved=0ahUKEwikjv-sxaP2AhUMVt8KHf2JB7cQ2ykIGA&amp;usg=AOvVaw2Y4uDWIuEzgVq8weMJSpmb</t>
  </si>
  <si>
    <t>Sci Nordica Soul Rider 87 Flat 169 cm</t>
  </si>
  <si>
    <t>Storenvy</t>
  </si>
  <si>
    <t>https://www.google.com/url?url=https://www.storenvy.com/products/18444082-sci-nordica-soul-rider-87-flat-169-cm/v/52651693&amp;rct=j&amp;q=&amp;esrc=s&amp;sa=U&amp;ved=0ahUKEwjv_u-Ox6P2AhUpmeAKHcccAyAQsDwIUw&amp;usg=AOvVaw3v3YwMXih6CMa2sH8iU6Pu</t>
  </si>
  <si>
    <t>Nordica Soul Rider 87 Skis</t>
  </si>
  <si>
    <t>https://www.google.com/url?url=https://alpineshopvt.com/nordica-soulrider-87-2022/%3Fsku%3D40450&amp;rct=j&amp;q=&amp;esrc=s&amp;sa=U&amp;ved=0ahUKEwjntL_KxaP2AhXImeAKHa3nCjwQsDwIdA&amp;usg=AOvVaw0ttAj1KNQkiolWx74s2cxP</t>
  </si>
  <si>
    <t>https://www.google.com/url?q=https://alpineshopvt.com/nordica-soulrider-87-2022/%3Fsku%3D40450&amp;sa=U&amp;ved=0ahUKEwi87e_KxaP2AhXLhOAKHTIaBPwQ2ykIFQ&amp;usg=AOvVaw3p1jhThAPEerOnxu46OrB2</t>
  </si>
  <si>
    <t>Nordica Soul Rider 87 Skis 2022 185</t>
  </si>
  <si>
    <t>https://www.google.com/url?url=https://alpineshopvt.com/nordica-soulrider-87-2022/%3Fsku%3D40451&amp;rct=j&amp;q=&amp;esrc=s&amp;sa=U&amp;ved=0ahUKEwjZpN2B0KP2AhVRl2oFHbcbCSoQsDwIQw&amp;usg=AOvVaw3ccjM0GRbQvtlQh8q2-wL9</t>
  </si>
  <si>
    <t>https://www.google.com/url?q=https://alpineshopvt.com/nordica-soulrider-87-2022/%3Fsku%3D40451&amp;sa=U&amp;ved=0ahUKEwjti4uC0KP2AhU8lGoFHXdkDHAQ2ykIGA&amp;usg=AOvVaw2ST0Oi2sMkk-eOpk00YVFX</t>
  </si>
  <si>
    <t>https://www.google.com/url?q=https://www.skis.com/Nordica-Soul-Rider-87-Skis/615504P,default,pd.html%3Fsrc%3Dcpc&amp;sa=U&amp;ved=0ahUKEwjti4uC0KP2AhU8lGoFHXdkDHAQ2ykIGg&amp;usg=AOvVaw19ZtYe_48h94sUGueav3g0</t>
  </si>
  <si>
    <t>Nordica Soul Rider 97 Skis Â· 2022 Â· 169 cm</t>
  </si>
  <si>
    <t>https://www.google.com/url?url=https://www.skirack.com/nordica-sould-rider-97-alpine-skis-2022-13147347%3Ffee%3D7%26fep%3D314344%26utm_source%3Dgoogle_shopping%26utm_medium%3Dcpc%26utm_campaign%3Dproduct&amp;rct=j&amp;q=&amp;esrc=s&amp;sa=U&amp;ved=0ahUKEwiR5rawxqP2AhXQJt8KHb24BocQsDwIRA&amp;usg=AOvVaw3B_OKhXNQn7RqFpgrVehc3</t>
  </si>
  <si>
    <t>https://www.google.com/url?q=https://www.skirack.com/nordica-sould-rider-97-alpine-skis-2022-13147347%3Ffee%3D7%26fep%3D314344%26utm_source%3Dgoogle_shopping%26utm_medium%3Dcpc%26utm_campaign%3Dproduct&amp;sa=U&amp;ved=0ahUKEwj7_t6wxqP2AhXDhOAKHa-7BV4Q2ykIFw&amp;usg=AOvVaw1yegDkrRwYzKLiJ_cxQvGm</t>
  </si>
  <si>
    <t>2020 Nordica Soul Rider 97 169cm W/ Salomon Warden 11 Binding</t>
  </si>
  <si>
    <t>https://www.google.com/url?url=https://www.ebay.com/itm/303874298678%3Fchn%3Dps%26mkevt%3D1%26mkcid%3D28&amp;rct=j&amp;q=&amp;esrc=s&amp;sa=U&amp;ved=0ahUKEwiR5rawxqP2AhXQJt8KHb24BocQ2SkISA&amp;usg=AOvVaw2o_iF-7gleVIzgOgrvWLJN</t>
  </si>
  <si>
    <t>Nordica Soul Rider 97 Skis 2022 177cm</t>
  </si>
  <si>
    <t>https://www.google.com/url?url=https://glacierskishop.com/products/nordica-soul-rider-97-skis-2022%3Fvariant%3D39460613161063%26currency%3DUSD%26utm_medium%3Dproduct_sync%26utm_source%3Dgoogle%26utm_content%3Dsag_organic%26utm_campaign%3Dsag_organic&amp;rct=j&amp;q=&amp;esrc=s&amp;sa=U&amp;ved=0ahUKEwiyn5H9xKP2AhWmneAKHbnHCC4Q2SkIWA&amp;usg=AOvVaw1j-TvEMLn3t4k7LiTrw3pp</t>
  </si>
  <si>
    <t>2021 Nordica Soul Rider 97 Twin Tip Snow Skis 177</t>
  </si>
  <si>
    <t>https://www.google.com/url?url=https://proskiguy.myshopify.com/products/nordicasoul-rider-97-snow-ski0a032200001%3Fvariant%3D39743070339160%26currency%3DUSD%26utm_medium%3Dproduct_sync%26utm_source%3Dgoogle%26utm_content%3Dsag_organic%26utm_campaign%3Dsag_organic&amp;rct=j&amp;q=&amp;esrc=s&amp;sa=U&amp;ved=0ahUKEwiyn5H9xKP2AhWmneAKHbnHCC4Q2SkIVQ&amp;usg=AOvVaw2iOjFAYuLebMcz256O5cFp</t>
  </si>
  <si>
    <t>Nordica Soul Rider 97 Skis 177cm 2022</t>
  </si>
  <si>
    <t>https://www.google.com/url?url=https://www.backcountry.com/nordica-soul-rider-ski%3FCMP_SKU%3DNORP086%26MER%3D0406%26skid%3DNORP086-ONECOL-S177&amp;rct=j&amp;q=&amp;esrc=s&amp;sa=U&amp;ved=0ahUKEwiyn5H9xKP2AhWmneAKHbnHCC4QsDwIUQ&amp;usg=AOvVaw15FYnQKaqPL5RTLNvLWc2_</t>
  </si>
  <si>
    <t>Nordica Soul Rider 97 Skis Â· 2022 Â· 185 cm</t>
  </si>
  <si>
    <t>https://www.google.com/url?q=https://www.skirack.com/nordica-sould-rider-97-alpine-skis-2022-13147347%3Ffee%3D7%26fep%3D314344%26utm_source%3Dgoogle_shopping%26utm_medium%3Dcpc%26utm_campaign%3Dproduct&amp;sa=U&amp;ved=0ahUKEwirkua7z6P2AhULmmoFHV73A8AQ2ykIGw&amp;usg=AOvVaw21Kg0DHTLAMHlaBmcWI2RR</t>
  </si>
  <si>
    <t>Nordica Soul Rider 97 Skis 2022 185cm</t>
  </si>
  <si>
    <t>https://www.google.com/url?url=https://glacierskishop.com/products/nordica-soul-rider-97-skis-2022%3Fvariant%3D39460613193831%26currency%3DUSD%26utm_medium%3Dproduct_sync%26utm_source%3Dgoogle%26utm_content%3Dsag_organic%26utm_campaign%3Dsag_organic&amp;rct=j&amp;q=&amp;esrc=s&amp;sa=U&amp;ved=0ahUKEwifhcG7z6P2AhX8mmoFHWUEDkYQ2SkIPQ&amp;usg=AOvVaw26zSoDni6LMpN80wxdLtn4</t>
  </si>
  <si>
    <t>2021 Nordica Soul Rider 97 Twin Tip Snow Skis 185</t>
  </si>
  <si>
    <t>https://www.google.com/url?url=https://proskiguy.myshopify.com/products/nordicasoul-rider-97-snow-ski0a032200001%3Fvariant%3D39743070371928%26currency%3DUSD%26utm_medium%3Dproduct_sync%26utm_source%3Dgoogle%26utm_content%3Dsag_organic%26utm_campaign%3Dsag_organic&amp;rct=j&amp;q=&amp;esrc=s&amp;sa=U&amp;ved=0ahUKEwifhcG7z6P2AhX8mmoFHWUEDkYQ2SkIQA&amp;usg=AOvVaw0zTstylGT_y_iinmRMjOAE</t>
  </si>
  <si>
    <t>Nordica Wild Belle 74 Ladies Snow Skis with Marker FDT10 Bindings 150</t>
  </si>
  <si>
    <t>https://www.google.com/url?url=https://proskiguy.myshopify.com/products/nordicawild-belle-74-with-fdt10oa1272b001138%3Fvariant%3D39794805407832%26currency%3DUSD%26utm_medium%3Dproduct_sync%26utm_source%3Dgoogle%26utm_content%3Dsag_organic%26utm_campaign%3Dsag_organic&amp;rct=j&amp;q=&amp;esrc=s&amp;sa=U&amp;ved=0ahUKEwjZnOHFz6P2AhUJl2oFHVz3BAUQsDwITQ&amp;usg=AOvVaw372XTUsK-BBOF16pRPkQnZ</t>
  </si>
  <si>
    <t>Nordica Wild Belle 74 Skis + Compact 10 - 2022 - Women's 156 cm + Compact 10</t>
  </si>
  <si>
    <t>Park2Peak</t>
  </si>
  <si>
    <t>https://www.google.com/url?url=https://park2peak.com/products/nordica-wild-belle-74-skis-compact-10-2022-womens%3Fvariant%3D41069866188960%26currency%3DUSD%26utm_medium%3Dproduct_sync%26utm_source%3Dgoogle%26utm_content%3Dsag_organic%26utm_campaign%3Dsag_organic&amp;rct=j&amp;q=&amp;esrc=s&amp;sa=U&amp;ved=0ahUKEwjX4eKY0KP2AhUnkmoFHTUwDUwQsDwIcA&amp;usg=AOvVaw14RwLYHg-lH0_8BM4iZ97H</t>
  </si>
  <si>
    <t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Dw&amp;usg=AOvVaw3ifoAqX3evF1kHWjBpmvaT</t>
  </si>
  <si>
    <t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EQ&amp;usg=AOvVaw18IIGdaDwnRWnXY9FleTIl</t>
  </si>
  <si>
    <t>Nordica Women's Wild Belle 74 w/ TP2 10 Skis 162</t>
  </si>
  <si>
    <t>https://www.google.com/url?url=https://buckmans.com/product/43970/nordica-wild-belle-74-w-tp2-10-skis-womens%3Fbbfid%3DE503E784-714B-4871-B873-5D61D532D3FA&amp;rct=j&amp;q=&amp;esrc=s&amp;sa=U&amp;ved=0ahUKEwjG0J3rz6P2AhXpmGoFHcAyDyIQsDwIXw&amp;usg=AOvVaw2p95_4CGBBZqULXZ7H-Qwu</t>
  </si>
  <si>
    <t>https://www.google.com/url?q=https://buckmans.com/product/43970/nordica-wild-belle-74-w-tp2-10-skis-womens%3Fbbfid%3DE503E784-714B-4871-B873-5D61D532D3FA&amp;sa=U&amp;ved=0ahUKEwiGvsjrz6P2AhXtlmoFHUuiCF4Q2ykIFQ&amp;usg=AOvVaw1umYIuUBaOnHot8ve6f2nA</t>
  </si>
  <si>
    <t>https://www.google.com/url?q=https://www.winterwomen.com/women-s-wild-belle-74-w-tp2-10-skis&amp;sa=U&amp;ved=0ahUKEwiGvsjrz6P2AhXtlmoFHUuiCF4Q2ykIFw&amp;usg=AOvVaw2kSHxIuJShmu0XdWawydRb</t>
  </si>
  <si>
    <t>Rossignol Blackops Alpineer 96 Skis - 2022</t>
  </si>
  <si>
    <t>https://www.google.com/url?url=https://www.evo.com/skis/rossignol-black-ops-alpineer-96%3Fimage%3D201392/816862/clone.jpg&amp;rct=j&amp;q=&amp;esrc=s&amp;sa=U&amp;ved=0ahUKEwiszqn4xqP2AhVDn-AKHe6fCv4QsDwIUQ&amp;usg=AOvVaw3yW892bgdd_LU6E23eaUSQ</t>
  </si>
  <si>
    <t>https://www.google.com/url?q=https://www.evo.com/skis/rossignol-black-ops-alpineer-96%3Fimage%3D201392/816862/clone.jpg&amp;sa=U&amp;ved=0ahUKEwi_4df4xqP2AhUwUt8KHcXmAPAQ2ykIFw&amp;usg=AOvVaw0C01Y1wty28pzYSP7Mpwy_</t>
  </si>
  <si>
    <t>https://www.google.com/url?q=https://www.levelninesports.com/rossignol-blackops-alpineer-96-skis-2022/&amp;sa=U&amp;ved=0ahUKEwi_4df4xqP2AhUwUt8KHcXmAPAQ2ykIGQ&amp;usg=AOvVaw0osaqiUBQV20TlUK1HIrXV</t>
  </si>
  <si>
    <t>https://www.google.com/url?url=https://www.evo.com/skis/rossignol-black-ops-alpineer-96%3Fimage%3D201392/816862/clone.jpg&amp;rct=j&amp;q=&amp;esrc=s&amp;sa=U&amp;ved=0ahUKEwi4__urxaP2AhWCT98KHbsTD28QsDwIYw&amp;usg=AOvVaw28mlMDJFMWAjCKNo1kO-RT</t>
  </si>
  <si>
    <t>https://www.google.com/url?q=https://www.evo.com/skis/rossignol-black-ops-alpineer-96%3Fimage%3D201392/816862/clone.jpg&amp;sa=U&amp;ved=0ahUKEwimy7asxaP2AhULheAKHTwUCBIQ2ykIFw&amp;usg=AOvVaw3pP5zKyQLtvGalRUHLi606</t>
  </si>
  <si>
    <t>Rossignol Blackops Alpineer 96 Skis 2022</t>
  </si>
  <si>
    <t>https://www.google.com/url?url=https://www.levelninesports.com/rossignol-blackops-alpineer-96-skis-2022/%3Fsku%3DL9867501&amp;rct=j&amp;q=&amp;esrc=s&amp;sa=U&amp;ved=0ahUKEwi4__urxaP2AhWCT98KHbsTD28QsDwIZw&amp;usg=AOvVaw0qznjVQXsSRsdJdMT20RZl</t>
  </si>
  <si>
    <t>Rossignol Blackops W Blazer Skis - Women's 2021</t>
  </si>
  <si>
    <t>https://www.google.com/url?q=https://www.snowcountry.eu/rossignol-blackops-w-blazer-19-20.html%3Fartikel_maat%3D65257%26country%3DUS&amp;sa=U&amp;ved=0ahUKEwiX1f6HxKP2AhVEmuAKHaCQCD4Q2ykIGQ&amp;usg=AOvVaw2XiIcHlxLfuSDN6PGdZQ_E</t>
  </si>
  <si>
    <t>https://www.google.com/url?url=https://www.levelninesports.com/rossignol-blackops-blazer-skis-womens-2022/&amp;rct=j&amp;q=&amp;esrc=s&amp;sa=U&amp;ved=0ahUKEwjlkcyHxKP2AhXRm-AKHfvtCJgQsDwIbg&amp;usg=AOvVaw1siBNOvWNEqCHtA9G_CcH0</t>
  </si>
  <si>
    <t>https://www.google.com/url?q=https://www.levelninesports.com/rossignol-blackops-blazer-skis-womens-2022/&amp;sa=U&amp;ved=0ahUKEwiX1f6HxKP2AhVEmuAKHaCQCD4Q2ykIFw&amp;usg=AOvVaw22WFXhpeGfVToa2bHDqpV5</t>
  </si>
  <si>
    <t>https://www.google.com/url?q=https://www.snowcountry.eu/rossignol-blackops-w-blazer-19-20.html%3Fartikel_maat%3D65323%26country%3DUS&amp;sa=U&amp;ved=0ahUKEwjqjLa3xaP2AhUNWN8KHdszAyoQ2ykIHA&amp;usg=AOvVaw2Jgxo3eSJrUB4vkn8VZNa_</t>
  </si>
  <si>
    <t>https://www.google.com/url?q=https://www.the-house.com/robbw160610zz-rossignol-skis%3Futm_source%3Dfroogle%26utm_medium%3Dppc%26utm_campaign%3Dshopcomparefeed&amp;sa=U&amp;ved=0ahUKEwjqjLa3xaP2AhUNWN8KHdszAyoQ2ykIGg&amp;usg=AOvVaw3CdbGEmuHoePmxc9Qiho_5</t>
  </si>
  <si>
    <t>https://www.google.com/url?q=https://www.aspenskiandboard.com/products/rossignolblackopswblazerskiswomens2022%3Fvariant%3D32416042451049%26currency%3DUSD%26utm_medium%3Dproduct_sync%26utm_source%3Dgoogle%26utm_content%3Dsag_organic%26utm_campaign%3Dsag_organic%26srsltid%3DAWLEVJzwoknIv6E_wi3S519nyTd5nCpNkYf8h1_rD780iUicJOR4PoP-BxU&amp;sa=U&amp;ved=0ahUKEwjqjLa3xaP2AhUNWN8KHdszAyoQ2ykIHg&amp;usg=AOvVaw2O6veDbbUQ6ahskivCDImQ</t>
  </si>
  <si>
    <t>Rossignol Blackops W Dreamer XP/XP W10GW 140cm</t>
  </si>
  <si>
    <t>https://www.google.com/url?url=https://sundanceskishop.com/products/rossignol-blackops-w-dreamer-xp-xp-w10gw%3Fvariant%3D31932166766690%26currency%3DCAD%26utm_medium%3Dproduct_sync%26utm_source%3Dgoogle%26utm_content%3Dsag_organic%26utm_campaign%3Dsag_organic&amp;rct=j&amp;q=&amp;esrc=s&amp;sa=U&amp;ved=0ahUKEwjewZzX0KP2AhWekWoFHaDGDVQQ2SkIeQ&amp;usg=AOvVaw3VoHgZqBv2R0d3m0lOZO92</t>
  </si>
  <si>
    <t>Rossignol Teen's Skis Blackops W Dreamer (xpress)</t>
  </si>
  <si>
    <t>https://www.google.com/url?q=https://www.spoke-n-sport.com/product/rossignol-teens-skis-blackops-w-dreamer-xpress-382605-1.htm%3Fvariations%3D502134%3Futm_source%3Dgoogle%2520shopping%26utm_medium%3Dorganic&amp;sa=U&amp;ved=0ahUKEwjKv87X0KP2AhVMmWoFHRXMBtQQ2ykIIA&amp;usg=AOvVaw30-sYF5hkwvjIyqHJ2WNSB</t>
  </si>
  <si>
    <t>https://www.google.com/url?q=https://www.skiessentials.com/2022-rossignol-black-ops-dreamer-women-s-skis-w-xpress-w-10-gw-bindings.html%23size%3D22403&amp;sa=U&amp;ved=0ahUKEwjKv87X0KP2AhVMmWoFHRXMBtQQ2ykIHg&amp;usg=AOvVaw39rAu2dMmZToLojhAgJdC9</t>
  </si>
  <si>
    <t>Rossignol Blackops W Dreamer XP/XP W10GW 160cm</t>
  </si>
  <si>
    <t>https://www.google.com/url?url=https://sundanceskishop.com/products/rossignol-blackops-w-dreamer-xp-xp-w10gw%3Fvariant%3D31932166832226%26currency%3DCAD%26utm_medium%3Dproduct_sync%26utm_source%3Dgoogle%26utm_content%3Dsag_organic%26utm_campaign%3Dsag_organic&amp;rct=j&amp;q=&amp;esrc=s&amp;sa=U&amp;ved=0ahUKEwj9oLmV0KP2AhUikmoFHUBHBKAQ2SkIbA&amp;usg=AOvVaw1jS6hd191IKAAd1ioRT6Lr</t>
  </si>
  <si>
    <t>https://www.google.com/aclk?sa=L&amp;ai=DChcSEwiv7uaV0KP2AhWpKUwKHWGUBxUYABADGgJvYQ&amp;sig=AOD64_33Z-AmFCumcX5ftzJ9gLp85Qm_Qg&amp;ctype=5&amp;ved=0ahUKEwiGz-GV0KP2AhUzm2oFHcchAKMQ2ikIFw&amp;adurl=</t>
  </si>
  <si>
    <t>https://www.google.com/aclk?sa=L&amp;ai=DChcSEwiv7uaV0KP2AhWpKUwKHWGUBxUYABAFGgJvYQ&amp;sig=AOD64_2YAFdfie3CfLMb7pzPctWAyaeCww&amp;ctype=5&amp;ved=0ahUKEwiGz-GV0KP2AhUzm2oFHcchAKMQ2ikIGQ&amp;adurl=</t>
  </si>
  <si>
    <t>Rossignol Blackops Escaper Skis Men's 2022</t>
  </si>
  <si>
    <t>https://www.google.com/url?url=https://www.levelninesports.com/rossignol-blackops-escaper-skis-mens-2022/%3Fsku%3DL9852989&amp;rct=j&amp;q=&amp;esrc=s&amp;sa=U&amp;ved=0ahUKEwiLltbvz6P2AhWAnGoFHQEWBgQQsDwIZg&amp;usg=AOvVaw29WtT-TcIb-dbtHPYwEdj7</t>
  </si>
  <si>
    <t>Rossignol Blackops Escaper Open 156cm</t>
  </si>
  <si>
    <t>https://www.google.com/url?url=https://sundanceskishop.com/products/rossignol-blackops-escaper-open%3Fvariant%3D39391422513250%26currency%3DCAD%26utm_medium%3Dproduct_sync%26utm_source%3Dgoogle%26utm_content%3Dsag_organic%26utm_campaign%3Dsag_organic&amp;rct=j&amp;q=&amp;esrc=s&amp;sa=U&amp;ved=0ahUKEwiLltbvz6P2AhWAnGoFHQEWBgQQ2SkIdA&amp;usg=AOvVaw2HqmZ8KzHbZ71EnJbl4nIR</t>
  </si>
  <si>
    <t>Rossignol Blackops Escaper Skis</t>
  </si>
  <si>
    <t>https://www.google.com/url?url=https://www.colesport.com/rossignol-blackops-escaper-skis-1/%3Fsku%3D253426&amp;rct=j&amp;q=&amp;esrc=s&amp;sa=U&amp;ved=0ahUKEwiLltbvz6P2AhWAnGoFHQEWBgQQ2SkIag&amp;usg=AOvVaw2_ZX6f6Dl8rrc8nDTNS1mF</t>
  </si>
  <si>
    <t>Rossignol Blackops Escaper Ski</t>
  </si>
  <si>
    <t>https://www.google.com/url?url=https://www.evo.com/skis/rossignol-black-ops-escaper%3Fimage%3D201391/846336/clone.jpg&amp;rct=j&amp;q=&amp;esrc=s&amp;sa=U&amp;ved=0ahUKEwi-74OfxqP2AhXQc98KHV56CO0QsDwIdQ&amp;usg=AOvVaw2X30kL7sC6vDjCgRZgXoTW</t>
  </si>
  <si>
    <t>https://www.google.com/aclk?sa=L&amp;ai=DChcSEwigp7ifxqP2AhUSicgKHWHWA6AYABABGgJxdQ&amp;sig=AOD64_1dVCybKR68KT8vDyDPn9igJ-uF-Q&amp;ctype=5&amp;ved=0ahUKEwiLoLSfxqP2AhWsVt8KHXPqAIMQ2ikIFQ&amp;adurl=</t>
  </si>
  <si>
    <t>https://www.google.com/aclk?sa=L&amp;ai=DChcSEwigp7ifxqP2AhUSicgKHWHWA6AYABADGgJxdQ&amp;sig=AOD64_3qyhMBmmj1a7kBJUQ84dNdnb5fWg&amp;ctype=5&amp;ved=0ahUKEwiLoLSfxqP2AhWsVt8KHXPqAIMQ2ikIFw&amp;adurl=</t>
  </si>
  <si>
    <t>https://www.google.com/url?q=https://www.snowcountry.eu/rossignol-blackops-escaper.html%3Fartikel_maat%3D65330%26country%3DUS&amp;sa=U&amp;ved=0ahUKEwjn3rGqxKP2AhUOWN8KHdlxByEQ2ykIIA&amp;usg=AOvVaw0FXiA7YH9Sia9harLuJp4g</t>
  </si>
  <si>
    <t>https://www.google.com/url?url=https://www.evo.com/skis/rossignol-black-ops-escaper%3Fimage%3D201391/846336/clone.jpg&amp;rct=j&amp;q=&amp;esrc=s&amp;sa=U&amp;ved=0ahUKEwjo__apxKP2AhXvc98KHe9DDfMQsDwIdQ&amp;usg=AOvVaw0arWJ8sZCpyzaMbv73lBkn</t>
  </si>
  <si>
    <t>https://www.google.com/url?q=https://www.evo.com/skis/rossignol-black-ops-escaper%3Fimage%3D201391/846336/clone.jpg&amp;sa=U&amp;ved=0ahUKEwjn3rGqxKP2AhUOWN8KHdlxByEQ2ykIGA&amp;usg=AOvVaw1ZhZRFpehWILQdD4gP9BPM</t>
  </si>
  <si>
    <t>Rossignol Blackops Escaper Mens Skis 178 w/NX 12 Konect GW Bindings Black</t>
  </si>
  <si>
    <t>https://www.google.com/url?q=https://www.snowinn.com/ski-store/rossignol-blackops-escaper-nx-12-konect-gw-b100-alpine-skis/138302850/p%3Futm_source%3Dgoogle_products%26utm_medium%3Dmerchant%26id_producte%3D13967725%26country%3Dus&amp;sa=U&amp;ved=0ahUKEwjYqL3sxaP2AhVuQt8KHYp5CYgQ2ykIFg&amp;usg=AOvVaw0bc2R5NjRWpG6eXt_4wayW</t>
  </si>
  <si>
    <t>Rossignol Blackops Escaper Red-Wine 178 Ski Men</t>
  </si>
  <si>
    <t>https://www.google.com/aclk?sa=L&amp;ai=DChcSEwjo_ZLsxaP2AhUSBogJHZFGA3kYABATGgJxbg&amp;sig=AOD64_0tgXv3xcnxrIrLn6kzHUvioU6aug&amp;ctype=5&amp;ved=0ahUKEwiM8I3sxaP2AhVEiOAKHacoA-MQ2CkIew&amp;adurl=</t>
  </si>
  <si>
    <t>Rossignol BlackOps Escaper w/ NX 12 GW (EU) Bindings</t>
  </si>
  <si>
    <t>https://www.google.com/aclk?sa=L&amp;ai=DChcSEwjo_ZLsxaP2AhUSBogJHZFGA3kYABANGgJxbg&amp;sig=AOD64_3OKkOLgRLGvniGliGqZheaOqbaWw&amp;ctype=5&amp;ved=0ahUKEwiM8I3sxaP2AhVEiOAKHacoA-MQ2CkIbA&amp;adurl=</t>
  </si>
  <si>
    <t>Rossignol Men's Blackops Escaper Flat Ski 2020-2021 | BLACK / 186</t>
  </si>
  <si>
    <t>https://www.google.com/url?url=https://www.skipro.com/products/rossignol_mens_blackops_escaper_flat_ski_2020-2021%3Fvariant%3D40621833846961&amp;rct=j&amp;q=&amp;esrc=s&amp;sa=U&amp;ved=0ahUKEwiWlLu_0KP2AhURmGoFHXbeCkgQ2SkIigE&amp;usg=AOvVaw141D0J4RTFYUT90sD_3XKw</t>
  </si>
  <si>
    <t>https://www.google.com/url?url=https://www.levelninesports.com/rossignol-blackops-escaper-skis-mens-2022/%3Fsku%3DL9852993&amp;rct=j&amp;q=&amp;esrc=s&amp;sa=U&amp;ved=0ahUKEwiWlLu_0KP2AhURmGoFHXbeCkgQsDwIgwE&amp;usg=AOvVaw3wWtLn_r3oSnvV_L23qQ7Z</t>
  </si>
  <si>
    <t>Rossignol Blackops Escaper Black-Red 186 Ski Men</t>
  </si>
  <si>
    <t>https://www.google.com/url?url=https://www.outdoorxl.com/rossignol-blackops-escaper.html%3Fprl%3D92-1659x144-3905&amp;rct=j&amp;q=&amp;esrc=s&amp;sa=U&amp;ved=0ahUKEwiWlLu_0KP2AhURmGoFHXbeCkgQsDwIhwE&amp;usg=AOvVaw3tDSYMntG5WpYPJHsqqsXB</t>
  </si>
  <si>
    <t>Rossignol Blackops Gamer Skis</t>
  </si>
  <si>
    <t>https://www.google.com/url?q=https://www.snowcountry.eu/rossignol-blackops-gamer-19-20.html%3Fartikel_maat%3D65341%26country%3DUS&amp;sa=U&amp;ved=0ahUKEwj4lK7oz6P2AhXZlGoFHSxnC4wQ2ykIHA&amp;usg=AOvVaw1TXaP4CPH8hmhdZSRjCvSQ</t>
  </si>
  <si>
    <t>https://www.google.com/url?url=https://www.curated.com/products/3267003/rossignol-blackops-gamer-ski%3Fc_source%3Dgoogle-shopping&amp;rct=j&amp;q=&amp;esrc=s&amp;sa=U&amp;ved=0ahUKEwimn4Poz6P2AhWdlWoFHeBGAiMQsDwIWA&amp;usg=AOvVaw3Y71RV4Goca5cddyRpFGLR</t>
  </si>
  <si>
    <t>https://www.google.com/url?q=https://www.curated.com/products/3267003/rossignol-blackops-gamer-ski%3Fc_source%3Dgoogle-shopping&amp;sa=U&amp;ved=0ahUKEwj4lK7oz6P2AhXZlGoFHSxnC4wQ2ykIGA&amp;usg=AOvVaw0Pe6sR1cAJjxdXB-YOVdsC</t>
  </si>
  <si>
    <t>https://www.google.com/url?url=https://www.curated.com/products/3267002/rossignol-blackops-gamer-ski%3Fc_source%3Dgoogle-shopping&amp;rct=j&amp;q=&amp;esrc=s&amp;sa=U&amp;ved=0ahUKEwjWrLi80aP2AhWolWoFHd82BbsQsDwIZw&amp;usg=AOvVaw3_OP1CcZ_vRVbb4RAKdW5A</t>
  </si>
  <si>
    <t>https://www.google.com/url?q=https://www.curated.com/products/3267002/rossignol-blackops-gamer-ski%3Fc_source%3Dgoogle-shopping&amp;sa=U&amp;ved=0ahUKEwjg3eO80aP2AhWSlGoFHVelDNkQ2ykIFw&amp;usg=AOvVaw3GMg2jzFo8EQMFaWNN8G2F</t>
  </si>
  <si>
    <t>https://www.google.com/url?q=https://www.bobleisure.com/rossignol-blackops-gamer%3Fnumber%3D121-3607683364275&amp;sa=U&amp;ved=0ahUKEwjg3eO80aP2AhWSlGoFHVelDNkQ2ykIHw&amp;usg=AOvVaw3SLUplOxYgkTl0RQZwT057</t>
  </si>
  <si>
    <t>Rossignol Blackops Holyshred Skis 162cm</t>
  </si>
  <si>
    <t>https://www.google.com/url?url=https://www.the-house.com/8962robohs21zz-rossignol-skis%3Futm_source%3Dfroogle%26utm_medium%3Dppc%26utm_campaign%3Dshopcomparefeed&amp;rct=j&amp;q=&amp;esrc=s&amp;sa=U&amp;ved=0ahUKEwiekpvPxKP2AhUETd8KHbBTBhAQsDwIYA&amp;usg=AOvVaw2XxYRTcFAdJ3e6l8o6uT_Z</t>
  </si>
  <si>
    <t>https://www.google.com/url?q=https://www.the-house.com/8962robohs21zz-rossignol-skis%3Futm_source%3Dfroogle%26utm_medium%3Dppc%26utm_campaign%3Dshopcomparefeed&amp;sa=U&amp;ved=0ahUKEwjsjszPxKP2AhXMdd8KHb3PBAEQ2ykIEQ&amp;usg=AOvVaw2trV7UR1IpdB_iRxm6X1eb</t>
  </si>
  <si>
    <t>https://www.google.com/url?q=https://www.the-house.com/8962robohs21zz-rossignol-skis%3Futm_source%3Dfroogle%26utm_medium%3Dppc%26utm_campaign%3Dshopcomparefeed&amp;sa=U&amp;ved=0ahUKEwjsjszPxKP2AhXMdd8KHb3PBAEQ2ykIEw&amp;usg=AOvVaw266jwZAuaWCMxmbDkO6QTQ</t>
  </si>
  <si>
    <t>Skis Rossignol Blackops Holyshred</t>
  </si>
  <si>
    <t>https://www.google.com/aclk?sa=L&amp;ai=DChcSEwja2KKmxKP2AhWPjMgKHdaiDxoYABAJGgJxdQ&amp;sig=AOD64_03zjICuOv-YgYDLjGAXR3HlmHoVw&amp;ctype=5&amp;ved=0ahUKEwis4Z6mxKP2AhXOVt8KHeWMCf4Q2ikIHQ&amp;adurl=</t>
  </si>
  <si>
    <t>Rossignol Skis Blackops Holyshred 172 Cm 2022 Sender Gamer K2 Nordica Volkl JSki - New Sports &amp; outdoors | Color: Blue | Size: s</t>
  </si>
  <si>
    <t>Mercari</t>
  </si>
  <si>
    <t>https://www.google.com/url?url=https://www.mercari.com/us/item/m35072009963/&amp;rct=j&amp;q=&amp;esrc=s&amp;sa=U&amp;ved=0ahUKEwiX6-mlxKP2AhWRiOAKHTLeDY8Q2SkIggE&amp;usg=AOvVaw25FT5Of4tq6KC3-kO5cSQ1</t>
  </si>
  <si>
    <t>2022 Rossignol Blackops Holyshred Skis 172cm</t>
  </si>
  <si>
    <t>https://www.google.com/url?url=https://www.ebay.com/itm/194866976052%3Fchn%3Dps%26mkevt%3D1%26mkcid%3D28&amp;rct=j&amp;q=&amp;esrc=s&amp;sa=U&amp;ved=0ahUKEwiX6-mlxKP2AhWRiOAKHTLeDY8Q2SkIeA&amp;usg=AOvVaw0yhBSQFwFhDIp7VO22A8In</t>
  </si>
  <si>
    <t>2022 Rossignol Blackops Holyshred Demo Skis w/ SPX 12 GW Demo Bindings - 182| Ski Essentials</t>
  </si>
  <si>
    <t>https://www.google.com/url?url=https://www.skiessentials.com/2022-rossignol-blackops-holyshred-demo-skis-w-spx-12-gw-demo-bindings.html%23size%3D22403&amp;rct=j&amp;q=&amp;esrc=s&amp;sa=U&amp;ved=0ahUKEwiR0MmdxqP2AhWpdd8KHVuhA6IQsDwIbA&amp;usg=AOvVaw2u57V6p6YhSXaB7PQZwUZR</t>
  </si>
  <si>
    <t>Rossignol Blackops Holyshred Skis - 2022</t>
  </si>
  <si>
    <t>https://www.google.com/url?q=https://www.the-house.com/8962robohs21zz-rossignol-skis%3Futm_source%3Dfroogle%26utm_medium%3Dppc%26utm_campaign%3Dshopcomparefeed&amp;sa=U&amp;ved=0ahUKEwjFxfudxqP2AhWoUt8KHcDsAbwQ2ykIHA&amp;usg=AOvVaw2HPizY5Y3kYaW85iHriP_6</t>
  </si>
  <si>
    <t>https://www.google.com/url?q=https://www.the-house.com/8962robohs21zz-rossignol-skis%3Futm_source%3Dfroogle%26utm_medium%3Dppc%26utm_campaign%3Dshopcomparefeed&amp;sa=U&amp;ved=0ahUKEwjFxfudxqP2AhWoUt8KHcDsAbwQ2ykIHg&amp;usg=AOvVaw2BiwaZGu_2BN_-ddAwPggZ</t>
  </si>
  <si>
    <t>Rossignol Blackops W Rallybird Ti Skis</t>
  </si>
  <si>
    <t>https://www.google.com/url?url=https://www.colesport.com/rossignol-blackops-w-rallybird-ti-skis-1/%3Fsku%3D253516&amp;rct=j&amp;q=&amp;esrc=s&amp;sa=U&amp;ved=0ahUKEwilx-jPxKP2AhWHVt8KHWT_AZUQ2SkIiQE&amp;usg=AOvVaw2B_P2ork0CU-OcEDhWMn2R</t>
  </si>
  <si>
    <t>Rossignol Women's Freeride Skis Blackops W Rallybird Ti</t>
  </si>
  <si>
    <t>Rossignol US</t>
  </si>
  <si>
    <t>https://www.google.com/url?url=https://www.rossignol.com/us/rajmj04-000.html%3Flgw_code%3D11033-RAJMJ04--000171&amp;rct=j&amp;q=&amp;esrc=s&amp;sa=U&amp;ved=0ahUKEwii_unJxKP2AhUOZN8KHesoB9MQ2SkIdg&amp;usg=AOvVaw3-KhtTBcOrXMZLIk-d5jpP</t>
  </si>
  <si>
    <t>https://www.google.com/url?url=https://www.colesport.com/rossignol-blackops-w-rallybird-ti-skis-1/%3Fsku%3D253517&amp;rct=j&amp;q=&amp;esrc=s&amp;sa=U&amp;ved=0ahUKEwii_unJxKP2AhUOZN8KHesoB9MQ2SkIgAE&amp;usg=AOvVaw1O3LF5wmWRptc4ebdHNzBS</t>
  </si>
  <si>
    <t>Rossignol Blackops W Rallybird Skis - Women's</t>
  </si>
  <si>
    <t>https://www.google.com/url?q=https://www.snowcountry.eu/rossignol-blackops-w-rallybird-19-20.html%3Fartikel_maat%3D65224%26country%3DUS&amp;sa=U&amp;ved=0ahUKEwjd3eKBxaP2AhXNg-AKHbaPChAQ2ykIGw&amp;usg=AOvVaw1a3yQ7QjAmESqdDDxIGFgZ</t>
  </si>
  <si>
    <t>https://www.google.com/url?url=https://www.levelninesports.com/rossignol-black-ops-rallybird-womens-skis-2021/%3Fsku%3DL9817713&amp;rct=j&amp;q=&amp;esrc=s&amp;sa=U&amp;ved=0ahUKEwi78bCBxaP2AhWoTd8KHSkDCCYQsDwIeQ&amp;usg=AOvVaw3ax7UVPetWoBXE2ZMARt-1</t>
  </si>
  <si>
    <t>https://www.google.com/url?q=https://www.curated.com/products/3348258/rossignol-blackops-women-s-rallybird-ski%3Fc_source%3Dgoogle-shopping&amp;sa=U&amp;ved=0ahUKEwjd3eKBxaP2AhXNg-AKHbaPChAQ2ykIFw&amp;usg=AOvVaw1BWfRc8VumS4MsVNMAKxt3</t>
  </si>
  <si>
    <t>Rossignol Women's Blackops W Rallybird Skis 162 cm</t>
  </si>
  <si>
    <t>https://www.google.com/url?q=https://www.snowcountry.eu/rossignol-blackops-w-rallybird-19-20.html%3Fartikel_maat%3D65276%26country%3DUS&amp;sa=U&amp;ved=0ahUKEwjY4c_nxKP2AhVHSN8KHeHkA_0Q2ykIIA&amp;usg=AOvVaw2uHBXUhlW8jNrmqUrcniXh</t>
  </si>
  <si>
    <t>https://www.google.com/url?q=https://www.curated.com/products/3348257/rossignol-blackops-women-s-rallybird-ski%3Fc_source%3Dgoogle-shopping&amp;sa=U&amp;ved=0ahUKEwjY4c_nxKP2AhVHSN8KHeHkA_0Q2ykIGA&amp;usg=AOvVaw0SE0RynN1leBsbG5JsGD5G</t>
  </si>
  <si>
    <t>https://www.google.com/url?q=https://www.levelninesports.com/rossignol-black-ops-rallybird-womens-skis-2021/&amp;sa=U&amp;ved=0ahUKEwjY4c_nxKP2AhVHSN8KHeHkA_0Q2ykIHA&amp;usg=AOvVaw2vQvGpH73y5tmyOlY3Ais8</t>
  </si>
  <si>
    <t>Rossignol Blackops Sender Ti Skis 180 cm</t>
  </si>
  <si>
    <t>https://www.google.com/url?url=https://www.rossignol.com/us/rajmi01-000.html%3Flgw_code%3D11033-RAJMI01--000180&amp;rct=j&amp;q=&amp;esrc=s&amp;sa=U&amp;ved=0ahUKEwihnsShxqP2AhXnct8KHS9QBdYQsDwIXw&amp;usg=AOvVaw1ZjjeSTNI0FlHxd7dweadK</t>
  </si>
  <si>
    <t>https://www.google.com/url?q=https://www.rossignol.com/us/rajmi01-000.html%3Flgw_code%3D11033-RAJMI01--000180&amp;sa=U&amp;ved=0ahUKEwjdifehxqP2AhVuk-AKHVKOB4cQ2ykIFg&amp;usg=AOvVaw1u0haMS3gtcsb5bCPkf0H3</t>
  </si>
  <si>
    <t>https://www.google.com/url?q=https://www.evo.com/skis/rossignol-black-ops-sender-ti%3Fimage%3D178692/708772/rossignol-black-ops-sender-ti-skis-2022-.jpg&amp;sa=U&amp;ved=0ahUKEwjdifehxqP2AhVuk-AKHVKOB4cQ2ykIGA&amp;usg=AOvVaw2kbbidf-kS6gBrGHPFIDda</t>
  </si>
  <si>
    <t>Rossignol Men's Freeride Skis Blackops Sender Ti</t>
  </si>
  <si>
    <t>https://www.google.com/url?url=https://www.levelninesports.com/rossignol-black-ops-sender-ti-skis-2021/%3Fsku%3DL9774134&amp;rct=j&amp;q=&amp;esrc=s&amp;sa=U&amp;ved=0ahUKEwjv7NXf0KP2AhX2gGoFHWnnDYAQsDwIcg&amp;usg=AOvVaw1tZW_7_qCPBmdZ5BgneS5i</t>
  </si>
  <si>
    <t>Rossignol Blackops Sender Ti Alpine Skis 187</t>
  </si>
  <si>
    <t>https://www.google.com/url?url=https://www.snowinn.com/ski-store/rossignol-blackops-sender-ti-alpine-skis/137766462/p%3Futm_source%3Dgoogle_products%26utm_medium%3Dmerchant%26id_producte%3D11691362%26country%3Dus&amp;rct=j&amp;q=&amp;esrc=s&amp;sa=U&amp;ved=0ahUKEwjv7NXf0KP2AhX2gGoFHWnnDYAQ2SkIhAE&amp;usg=AOvVaw0qfbn9dagYo5RkXzyXvSFq</t>
  </si>
  <si>
    <t>Rossignol Blackops Sender TI 187cm</t>
  </si>
  <si>
    <t>https://www.google.com/url?url=https://sundanceskishop.com/products/rossignol-blackops-sender-ti%3Fvariant%3D39391422447714%26currency%3DCAD%26utm_medium%3Dproduct_sync%26utm_source%3Dgoogle%26utm_content%3Dsag_organic%26utm_campaign%3Dsag_organic&amp;rct=j&amp;q=&amp;esrc=s&amp;sa=U&amp;ved=0ahUKEwjv7NXf0KP2AhX2gGoFHWnnDYAQ2SkIgQE&amp;usg=AOvVaw0iwl25FeFRUkG9jdo75gkJ</t>
  </si>
  <si>
    <t>Rossignol Blackops Sender Ti Skis</t>
  </si>
  <si>
    <t>https://www.google.com/url?q=https://www.snowcountry.eu/rossignol-blackops-sender-ti-19-20.html%3Fartikel_maat%3D65384%26country%3DUS&amp;sa=U&amp;ved=0ahUKEwj5w9vF0aP2AhXskWoFHYQ0DicQ2ykIIA&amp;usg=AOvVaw0OkQgLTrRGrhSwdbtk98yF</t>
  </si>
  <si>
    <t>https://www.google.com/url?q=https://www.powder7.com/Rossignol-Black-Ops-Sender-Ti-Skis-194cm-New-Flat-2022/for-sale%3Futm_source%3Dfeed%26utm_medium%3Dfree&amp;sa=U&amp;ved=0ahUKEwj5w9vF0aP2AhXskWoFHYQ0DicQ2ykIHg&amp;usg=AOvVaw1BUHxtruOHFj0QxEOY8Z4P</t>
  </si>
  <si>
    <t>https://www.google.com/url?url=https://www.evo.com/skis/rossignol-black-ops-sender-ti%3Fimage%3D178692/708772/clone.jpg&amp;rct=j&amp;q=&amp;esrc=s&amp;sa=U&amp;ved=0ahUKEwjDnKfF0aP2AhUemGoFHR_DBPIQsDwIYQ&amp;usg=AOvVaw18divB-V65HbQNPSVKhKN1</t>
  </si>
  <si>
    <t>Rossignol Blackops Sender</t>
  </si>
  <si>
    <t>https://www.google.com/url?q=https://www.snowcountry.eu/rossignol-blackops-sender-19-20.html%3Fartikel_maat%3D65286%26country%3DUS&amp;sa=U&amp;ved=0ahUKEwjd3qCPxaP2AhXuYt8KHVx8DMAQ2ykIHg&amp;usg=AOvVaw1BQBDugMAxBoJFzA87vDNP</t>
  </si>
  <si>
    <t>https://www.google.com/url?url=https://www.evo.com/skis/rossignol-black-ops-sender%3Fimage%3D178694/708774/rossignol-black-ops-sender-skis-2022-.jpg&amp;rct=j&amp;q=&amp;esrc=s&amp;sa=U&amp;ved=0ahUKEwjTifOOxaP2AhUsU98KHX0FC0MQsDwIbQ&amp;usg=AOvVaw0VcueBbTtSwCCIFXE3NPfu</t>
  </si>
  <si>
    <t>https://www.google.com/url?q=https://www.evo.com/skis/rossignol-black-ops-sender%3Fimage%3D178694/708774/rossignol-black-ops-sender-skis-2022-.jpg&amp;sa=U&amp;ved=0ahUKEwjd3qCPxaP2AhXuYt8KHVx8DMAQ2ykIGA&amp;usg=AOvVaw3fhQH-P2k1mrr5WvA9s4Va</t>
  </si>
  <si>
    <t>https://www.google.com/url?url=https://www.mercari.com/us/item/m35072009963/&amp;rct=j&amp;q=&amp;esrc=s&amp;sa=U&amp;ved=0ahUKEwjTk-PAxKP2AhXFl-AKHYmqDDAQ2SkIlwE&amp;usg=AOvVaw1RNCPh7qT0nk9eo-aigGf3</t>
  </si>
  <si>
    <t>Rossignol BlackOps Sender Skis - Unisex</t>
  </si>
  <si>
    <t>https://www.google.com/url?url=https://www.levelninesports.com/rossignol-black-ops-sender-skis-2021/%3Fsku%3DL9774135&amp;rct=j&amp;q=&amp;esrc=s&amp;sa=U&amp;ved=0ahUKEwjTk-PAxKP2AhXFl-AKHYmqDDAQsDwIfQ&amp;usg=AOvVaw3ykXkgbB94aSog39g4I7To</t>
  </si>
  <si>
    <t>Rossignol Blackops Sender 172cm</t>
  </si>
  <si>
    <t>https://www.google.com/url?url=https://sundanceskishop.com/products/rossignol-blackops-sender%3Fvariant%3D31284764508258%26currency%3DCAD%26utm_medium%3Dproduct_sync%26utm_source%3Dgoogle%26utm_content%3Dsag_organic%26utm_campaign%3Dsag_organic&amp;rct=j&amp;q=&amp;esrc=s&amp;sa=U&amp;ved=0ahUKEwjTk-PAxKP2AhXFl-AKHYmqDDAQ2SkIlAE&amp;usg=AOvVaw1QSNr7As0q6my2YhATdEUA</t>
  </si>
  <si>
    <t>Skis Rossignol Blackops Sender</t>
  </si>
  <si>
    <t>https://www.google.com/url?url=https://www.evo.com/skis/rossignol-black-ops-sender%3Fimage%3D178694/708774/clone.jpg&amp;rct=j&amp;q=&amp;esrc=s&amp;sa=U&amp;ved=0ahUKEwjohZSvxaP2AhVQm-AKHWA_DQgQsDwIiAE&amp;usg=AOvVaw1nQeZuwUqMX9D1aaO0iexv</t>
  </si>
  <si>
    <t>https://www.google.com/url?q=https://www.evo.com/skis/rossignol-black-ops-sender%3Fimage%3D178694/708774/clone.jpg&amp;sa=U&amp;ved=0ahUKEwiA_sSvxaP2AhUpnuAKHTLVAGwQ2ykIGA&amp;usg=AOvVaw0IK5ymfn35pKSXVgUrEuQ2</t>
  </si>
  <si>
    <t>https://www.google.com/url?q=https://www.levelninesports.com/rossignol-black-ops-sender-skis-2021/&amp;sa=U&amp;ved=0ahUKEwiA_sSvxaP2AhUpnuAKHTLVAGwQ2ykIGg&amp;usg=AOvVaw0H_gv86Gn3RKdy3dAW068w</t>
  </si>
  <si>
    <t>https://www.google.com/url?url=https://www.snowcountry.eu/rossignol-blackops-sender-19-20.html%3Fartikel_maat%3D65371%26country%3DUS&amp;rct=j&amp;q=&amp;esrc=s&amp;sa=U&amp;ved=0ahUKEwibq4a90aP2AhXOlGoFHYA-DPkQsDwIhwE&amp;usg=AOvVaw34xiMKFq4GLGvYNgOIUZbd</t>
  </si>
  <si>
    <t>Rossignol Skis â€“ BlackOps Sender 2020 â€“ 186cm [NEW]</t>
  </si>
  <si>
    <t>Gearo</t>
  </si>
  <si>
    <t>https://www.google.com/url?url=https://outdoorgearo.com/product/rossignol-blackops-sender-2020-186cm-new/%3Fsi&amp;rct=j&amp;q=&amp;esrc=s&amp;sa=U&amp;ved=0ahUKEwibq4a90aP2AhXOlGoFHYA-DPkQ2SkIkwE&amp;usg=AOvVaw0HjRIbs6lezvPkIO7yVBCR</t>
  </si>
  <si>
    <t>https://www.google.com/url?q=https://www.evo.com/skis/rossignol-black-ops-sender%3Fimage%3D178694/708774/clone.jpg&amp;sa=U&amp;ved=0ahUKEwiY27O90aP2AhWgm2oFHRfyB7EQ2ykIGA&amp;usg=AOvVaw056YW0jfJtCMwYZ1fHxro1</t>
  </si>
  <si>
    <t>Rossignol Blackops Smasher 140cm</t>
  </si>
  <si>
    <t>https://www.google.com/url?url=https://sundanceskishop.com/products/rossignol-blackops-smasher%3Fvariant%3D31932165128290%26currency%3DCAD%26utm_medium%3Dproduct_sync%26utm_source%3Dgoogle%26utm_content%3Dsag_organic%26utm_campaign%3Dsag_organic&amp;rct=j&amp;q=&amp;esrc=s&amp;sa=U&amp;ved=0ahUKEwiEm4id0aP2AhUEmmoFHX0vBKMQ2SkIbw&amp;usg=AOvVaw2DU_Q3Zrej9brnW-Yttlie</t>
  </si>
  <si>
    <t>Rossignol Blackops Smasher Skis</t>
  </si>
  <si>
    <t>https://www.google.com/url?url=https://www.colesport.com/rossignol-blackops-smasher-skis-1/%3Fsku%3D253401&amp;rct=j&amp;q=&amp;esrc=s&amp;sa=U&amp;ved=0ahUKEwiEm4id0aP2AhUEmmoFHX0vBKMQ2SkIcg&amp;usg=AOvVaw03KmgvHuUAVSpdgnUdgLNq</t>
  </si>
  <si>
    <t>Rossignol Teen's Skis Blackops Smasher (xpress)</t>
  </si>
  <si>
    <t>https://www.google.com/url?url=https://www.rei.com/product/181626/rossignol-blackops-smasher-skis-with-bindings-mens-20212022%3FCAWELAID%3D120217890011029809&amp;rct=j&amp;q=&amp;esrc=s&amp;sa=U&amp;ved=0ahUKEwiEm4id0aP2AhUEmmoFHX0vBKMQsDwIZw&amp;usg=AOvVaw0fNiTtb_9jQ7VJjVnkAg5M</t>
  </si>
  <si>
    <t>Rossignol Blackops Smasher Skis w/ Look Xpress 10 GW Bindings</t>
  </si>
  <si>
    <t>https://www.google.com/url?q=https://www.spoke-n-sport.com/product/rossignol-blackops-smasher-27691.htm%3Fvariations%3D466829%3Futm_source%3Dgoogle%2520shopping%26utm_medium%3Dorganic&amp;sa=U&amp;ved=0ahUKEwj47P_60KP2AhWFk2oFHdbhAB0Q2ykIHg&amp;usg=AOvVaw2w6AyKGr-oIZoa667Ce0Uq</t>
  </si>
  <si>
    <t>https://www.google.com/url?q=https://utahskis.com/rossignol-blackops-smasher-xp10-nr-21-22.html%3Futm_source%3Dgooglepepla%26utm_medium%3Dcpc%26utm_content%3Dpla&amp;sa=U&amp;ved=0ahUKEwj47P_60KP2AhWFk2oFHdbhAB0Q2ykIGA&amp;usg=AOvVaw3uwrVIYNGQjQv4SIgBwvHr</t>
  </si>
  <si>
    <t>https://www.google.com/url?q=https://www.skiessentials.com/2022-rossignol-black-ops-smasher-skis-w-xpress-10-gw-bindings.html%23size%3D22403&amp;sa=U&amp;ved=0ahUKEwj47P_60KP2AhWFk2oFHdbhAB0Q2ykIGg&amp;usg=AOvVaw2FAM9Ck6NOnKuXFLGdmBsG</t>
  </si>
  <si>
    <t>Rossignol Blackops Smasher 160cm</t>
  </si>
  <si>
    <t>https://www.google.com/url?url=https://sundanceskishop.com/products/rossignol-blackops-smasher%3Fvariant%3D31932165193826%26currency%3DCAD%26utm_medium%3Dproduct_sync%26utm_source%3Dgoogle%26utm_content%3Dsag_organic%26utm_campaign%3Dsag_organic&amp;rct=j&amp;q=&amp;esrc=s&amp;sa=U&amp;ved=0ahUKEwiW-_v5xqP2AhUyheAKHathC-MQ2SkIag&amp;usg=AOvVaw2eLu4B9zDnnZmKgMIRWoSG</t>
  </si>
  <si>
    <t>https://www.google.com/url?url=https://www.sunandski.com/p/34200063520002210/rossignol-men-s-blackops-smasher-skis-with-xpress-10-gripwalk-bindings-22%3Fvpc%3D34200063520002210-000000160&amp;rct=j&amp;q=&amp;esrc=s&amp;sa=U&amp;ved=0ahUKEwiW-_v5xqP2AhUyheAKHathC-MQsDwIZg&amp;usg=AOvVaw1S2KWj6aik5LB1KhMpMCB2</t>
  </si>
  <si>
    <t>https://www.google.com/url?q=https://www.sunandski.com/p/34200063520002210/rossignol-men-s-blackops-smasher-skis-with-xpress-10-gripwalk-bindings-22%3Fvpc%3D34200063520002210-000000160&amp;sa=U&amp;ved=0ahUKEwim6LL6xqP2AhXxT98KHUY1AfcQ2ykIGA&amp;usg=AOvVaw3j7Rqb-v4M4nA1fzC6Zge0</t>
  </si>
  <si>
    <t>Rossignol Women's Freeride Skis Blackops W Stargazer</t>
  </si>
  <si>
    <t>https://www.google.com/url?url=https://www.levelninesports.com/rossignol-black-ops-stargazer-womens-skis-2021/%3Fsku%3DL9817719&amp;rct=j&amp;q=&amp;esrc=s&amp;sa=U&amp;ved=0ahUKEwiSxpb2xaP2AhUvmuAKHWTkCtsQsDwIcQ&amp;usg=AOvVaw0Hj-iKDQmMTdGHS3yMLQ-5</t>
  </si>
  <si>
    <t>Rossignol Women's Freeride Skis Blackops W Stargazer (xpress)</t>
  </si>
  <si>
    <t>https://www.google.com/url?url=https://www.aspenskiandboard.com/products/rossignolblackopswstargazrxpw11gwbindingswomensskis2022%3Fvariant%3D32416043040873%26currency%3DUSD%26utm_medium%3Dproduct_sync%26utm_source%3Dgoogle%26utm_content%3Dsag_organic%26utm_campaign%3Dsag_organic%26srsltid%3DAWLEVJx4LtcZ2D3uMBGqfPeIUfsk2dE3w1jz9RzHjzVbvsLHdCkOHoaeynY&amp;rct=j&amp;q=&amp;esrc=s&amp;sa=U&amp;ved=0ahUKEwiSxpb2xaP2AhUvmuAKHWTkCtsQsDwIdQ&amp;usg=AOvVaw0vB-cXpjXNCn0Qe9QlGTQ0</t>
  </si>
  <si>
    <t>https://www.google.com/url?q=https://www.aspenskiandboard.com/products/rossignolblackopswstargazrxpw11gwbindingswomensskis2022%3Fvariant%3D32416043040873%26currency%3DUSD%26utm_medium%3Dproduct_sync%26utm_source%3Dgoogle%26utm_content%3Dsag_organic%26utm_campaign%3Dsag_organic%26srsltid%3DAWLEVJxPQHTMg_Q3yGPFcsloecqIwxvnZYWWKR3RyV1-IMFMMH81jbV8qG8&amp;sa=U&amp;ved=0ahUKEwiJi8H2xaP2AhVrkeAKHY-SBpoQ2ykIFg&amp;usg=AOvVaw2Oo0cQUamhLzNoHX1AKBrt</t>
  </si>
  <si>
    <t>https://www.google.com/url?url=https://www.levelninesports.com/rossignol-black-ops-stargazer-womens-skis-2021/%3Fsku%3DL9774140&amp;rct=j&amp;q=&amp;esrc=s&amp;sa=U&amp;ved=0ahUKEwj20MmcxKP2AhXwdd8KHUSqAzYQsDwIbQ&amp;usg=AOvVaw0Qf8HoAf8O0QAu87qlgrA8</t>
  </si>
  <si>
    <t>Rossignol Blackops W Stargazer 170cm</t>
  </si>
  <si>
    <t>https://www.google.com/url?url=https://sundanceskishop.com/products/rossignol-blackops-w-stargazer%3Fvariant%3D31932165455970%26currency%3DCAD%26utm_medium%3Dproduct_sync%26utm_source%3Dgoogle%26utm_content%3Dsag_organic%26utm_campaign%3Dsag_organic&amp;rct=j&amp;q=&amp;esrc=s&amp;sa=U&amp;ved=0ahUKEwj20MmcxKP2AhXwdd8KHUSqAzYQ2SkIdA&amp;usg=AOvVaw24bW7UWfaMGKorwlw85qh3</t>
  </si>
  <si>
    <t>https://www.google.com/url?url=https://www.aspenskiandboard.com/products/rossignolblackopswstargazrxpw11gwbindingswomensskis2022%3Fvariant%3D39589957927017%26currency%3DUSD%26utm_medium%3Dproduct_sync%26utm_source%3Dgoogle%26utm_content%3Dsag_organic%26utm_campaign%3Dsag_organic%26srsltid%3DAWLEVJy5FM88CNBGMBcMQaeMhJ2cOQaTMsdVCTvp97RNQY4xbCiAIsARQKw&amp;rct=j&amp;q=&amp;esrc=s&amp;sa=U&amp;ved=0ahUKEwj20MmcxKP2AhXwdd8KHUSqAzYQsDwIcQ&amp;usg=AOvVaw1qmtchSnxWMCfSJoM8AXs6</t>
  </si>
  <si>
    <t>Rossignol Blackops Whizbanger 148cm</t>
  </si>
  <si>
    <t>https://www.google.com/url?url=https://sundanceskishop.com/products/rossignol-blackops-whizbanger%3Fvariant%3D39391422775394%26currency%3DCAD%26utm_medium%3Dproduct_sync%26utm_source%3Dgoogle%26utm_content%3Dsag_organic%26utm_campaign%3Dsag_organic&amp;rct=j&amp;q=&amp;esrc=s&amp;sa=U&amp;ved=0ahUKEwj94MvG0aP2AhXZk2oFHU2KA-EQ2SkIbQ&amp;usg=AOvVaw3JIktioc7YeZ2JoXyHFkCC</t>
  </si>
  <si>
    <t>Rossignol BlackOps Whizbanger Skis</t>
  </si>
  <si>
    <t>https://www.google.com/url?url=https://www.the-house.com/robwm138452zz-rossignol-skis%3Futm_source%3Dfroogle%26utm_medium%3Dppc%26utm_campaign%3Dshopcomparefeed&amp;rct=j&amp;q=&amp;esrc=s&amp;sa=U&amp;ved=0ahUKEwj94MvG0aP2AhXZk2oFHU2KA-EQsDwIaQ&amp;usg=AOvVaw0u1nyg5vdglpkJ4Y8XC7VP</t>
  </si>
  <si>
    <t>https://www.google.com/url?q=https://www.the-house.com/robwm138452zz-rossignol-skis%3Futm_source%3Dfroogle%26utm_medium%3Dppc%26utm_campaign%3Dshopcomparefeed&amp;sa=U&amp;ved=0ahUKEwjejPjG0aP2AhXckWoFHSVTBqUQ2ykIDg&amp;usg=AOvVaw22E77L5wiU7lkgqGGbFIfl</t>
  </si>
  <si>
    <t>Demo 2022 Rossignol Experience 76 Alpine Ski 152</t>
  </si>
  <si>
    <t>https://www.google.com/url?url=https://www.bobleisure.com/rossignol-experience-76-rl-open-irs%3Fnumber%3D121-3607683751969&amp;rct=j&amp;q=&amp;esrc=s&amp;sa=U&amp;ved=0ahUKEwig2eOz0KP2AhW2mWoFHWlUC3cQsDwIcA&amp;usg=AOvVaw3FpcyXzg94EPfv84VRxz4A</t>
  </si>
  <si>
    <t>Rossignol Experience 76 Womens Skis W/Xpress 10 Bindings</t>
  </si>
  <si>
    <t>https://www.google.com/url?url=https://www.snowinn.com/ski-store/rossignol-experience-76-xp-10-gw-b83-alpine-skis-woman/138302939/p%3Futm_source%3Dgoogle_products%26utm_medium%3Dmerchant%26id_producte%3D13968247%26country%3Dus&amp;rct=j&amp;q=&amp;esrc=s&amp;sa=U&amp;ved=0ahUKEwig2eOz0KP2AhW2mWoFHWlUC3cQsDwIaA&amp;usg=AOvVaw0M9IByPeInUjI8fBh9COwr</t>
  </si>
  <si>
    <t>https://www.google.com/url?q=https://www.snowinn.com/ski-store/rossignol-experience-76-xp-10-gw-b83-alpine-skis-woman/138302939/p%3Futm_source%3Dgoogle_products%26utm_medium%3Dmerchant%26id_producte%3D13968247%26country%3Dus&amp;sa=U&amp;ved=0ahUKEwiyuae00KP2AhV-lGoFHWXQC5sQ2ykIFg&amp;usg=AOvVaw0wDvCGvqwywSXYbDr8-_us</t>
  </si>
  <si>
    <t>Rossignol Experience 76 Skis + Xpress 10 GW Bindings 2022 - 160</t>
  </si>
  <si>
    <t>https://www.google.com/url?url=https://www.skiessentials.com/2022-rossignol-experience-76-skis-w-xpress-10-gw-bindings.html%23size%3D22403&amp;rct=j&amp;q=&amp;esrc=s&amp;sa=U&amp;ved=0ahUKEwjB-_DX0KP2AhVtnWoFHYHsDl4QsDwIggE&amp;usg=AOvVaw3KuKFItWq5SLCU143yrUTr</t>
  </si>
  <si>
    <t>Rossignol Men's Experience 76 RL Skis with Xpress 10 Bindings '22</t>
  </si>
  <si>
    <t>https://www.google.com/url?url=https://www.sunandski.com/p/34200063520002215/rossignol-men-s-experience-76-rl-skis-with-xpress-10-gripwalk-bindings-22%3Fvpc%3D34200063520002215-000000160&amp;rct=j&amp;q=&amp;esrc=s&amp;sa=U&amp;ved=0ahUKEwjB-_DX0KP2AhVtnWoFHYHsDl4QsDwIhQE&amp;usg=AOvVaw0aRdDf_7fBb9G1klXVWnIi</t>
  </si>
  <si>
    <t>Rossignol Women's All Mountain Skis Experience W 76 (xpress)</t>
  </si>
  <si>
    <t>https://www.google.com/url?url=https://www.rossignol.com/us/rakft02-000.html%3Flgw_code%3D11033-RAKFT02--000160&amp;rct=j&amp;q=&amp;esrc=s&amp;sa=U&amp;ved=0ahUKEwjB-_DX0KP2AhVtnWoFHYHsDl4QsDwIiAE&amp;usg=AOvVaw3FL7b1DRIZzZjLW7OZPm7Q</t>
  </si>
  <si>
    <t>Get Today - Rossignol 2022 Rossignol Experience 76 Men's 168 Cm Skis - Sports &amp; outdoors | Color: Beige | Size: s</t>
  </si>
  <si>
    <t>$370.00 used</t>
  </si>
  <si>
    <t>https://www.google.com/url?url=https://www.mercari.com/us/item/m62716119032/&amp;rct=j&amp;q=&amp;esrc=s&amp;sa=U&amp;ved=0ahUKEwjVmZLsxqP2AhWRZd8KHUgHC1UQ2SkIbg&amp;usg=AOvVaw2v7b2HjEby3R0MSG1ZcSGR</t>
  </si>
  <si>
    <t>Rossignol Experience 76 Skis + Xpress 10 GW Bindings 2022 - 168</t>
  </si>
  <si>
    <t>The Ski Corner</t>
  </si>
  <si>
    <t>https://www.google.com/url?url=https://the-ski-corner.shoplightspeed.com/rossi-experience-76-w-xp10.html%3Fid%3D66890566%26srsltid%3DAWLEVJx1tMFFuoSpT5e1BdYzTDfDluT4qHLE1fldrBWOl4W7cr2E1Z7-ukQ&amp;rct=j&amp;q=&amp;esrc=s&amp;sa=U&amp;ved=0ahUKEwjVmZLsxqP2AhWRZd8KHUgHC1UQsDwIYw&amp;usg=AOvVaw0lbjARPoOlsaLFKVQiKXft</t>
  </si>
  <si>
    <t>Rossignol Experience 76 Skis w/ Look Xpress 10 GW Bindings</t>
  </si>
  <si>
    <t>https://www.google.com/url?url=https://www.rossignol.com/us/rakft04-000.html%3Flgw_code%3D11033-RAKFT04--000168&amp;rct=j&amp;q=&amp;esrc=s&amp;sa=U&amp;ved=0ahUKEwjVmZLsxqP2AhWRZd8KHUgHC1UQsDwIZw&amp;usg=AOvVaw0JxLafVoEmj_H1tjnrNZep</t>
  </si>
  <si>
    <t>Rossignol Experience 76 Skis + Xpress 10 GW Bindings 2022 - 176</t>
  </si>
  <si>
    <t>https://www.google.com/url?url=https://www.evo.com/ski-packages/rossignol-experience-76-skis-xpress-10-gw-bindings%3Fimage%3D201408/832772/clone.jpg&amp;rct=j&amp;q=&amp;esrc=s&amp;sa=U&amp;ved=0ahUKEwiwsrnnz6P2AhX_mGoFHX0GCV0QsDwIcQ&amp;usg=AOvVaw3cX2ZS3GqhA_4BLbdESB12</t>
  </si>
  <si>
    <t>https://www.google.com/url?q=https://www.evo.com/ski-packages/rossignol-experience-76-skis-xpress-10-gw-bindings%3Fimage%3D201408/832772/clone.jpg&amp;sa=U&amp;ved=0ahUKEwiFgOjnz6P2AhXjnWoFHY4EC_kQ2ykIGA&amp;usg=AOvVaw3cN7EVn-EcRcNCMtnT7Rkc</t>
  </si>
  <si>
    <t>https://www.google.com/url?q=https://www.skiessentials.com/2022-rossignol-experience-76-skis-w-xpress-10-gw-bindings.html%23size%3D22403&amp;sa=U&amp;ved=0ahUKEwiFgOjnz6P2AhXjnWoFHY4EC_kQ2ykIGg&amp;usg=AOvVaw15Dcl8ozwWaW-tjbySpMGe</t>
  </si>
  <si>
    <t>Rossignol Women's Experience 80 Carbon Skis with Xpress 11 Bindings</t>
  </si>
  <si>
    <t>https://www.google.com/url?url=https://www.sunandski.com/p/34190063520002200/rossignol-women-s-experience-80-carbon-skis-with-xpress-11-gripwalk-bindings-22%3Fvpc%3D34190063520002200-000000166&amp;rct=j&amp;q=&amp;esrc=s&amp;sa=U&amp;ved=0ahUKEwi5v-SvxaP2AhWrl-AKHfQfATIQsDwIZA&amp;usg=AOvVaw15nnIj-PRpjFw78W6GK3ny</t>
  </si>
  <si>
    <t>https://www.google.com/url?q=https://www.sunandski.com/p/34190063520002200/rossignol-women-s-experience-80-carbon-skis-with-xpress-11-gripwalk-bindings-22%3Fvpc%3D34190063520002200-000000166&amp;sa=U&amp;ved=0ahUKEwitwZewxaP2AhXhUt8KHegmCNoQ2ykIGA&amp;usg=AOvVaw0be9FO4ewdOC6qtM-pSxhi</t>
  </si>
  <si>
    <t>https://www.google.com/url?q=https://www.bobssportschalet.com/rossignol/rossignol-experience-80-carbon-157974&amp;sa=U&amp;ved=0ahUKEwitwZewxaP2AhXhUt8KHegmCNoQ2ykIGg&amp;usg=AOvVaw0zdzJODdzHWJheM-OEr9iY</t>
  </si>
  <si>
    <t>Rossignol Experience 80 Carbon Skis w/ Look Xpress 11 GW Bindings</t>
  </si>
  <si>
    <t>https://www.google.com/url?url=https://www.sunandski.com/p/34200063520002200/rossignol-men-s-experience-80-carbon-skis-with-xpress-11-bindings-22%3Fvpc%3D34200063520002200-000000174&amp;rct=j&amp;q=&amp;esrc=s&amp;sa=U&amp;ved=0ahUKEwiY0NzUxqP2AhXDSt8KHfb7C2wQsDwIag&amp;usg=AOvVaw3vPUXkqiQhBw1Wn6HGV4iy</t>
  </si>
  <si>
    <t>https://www.google.com/url?q=https://www.sunandski.com/p/34200063520002200/rossignol-men-s-experience-80-carbon-skis-with-xpress-11-bindings-22%3Fvpc%3D34200063520002200-000000174&amp;sa=U&amp;ved=0ahUKEwiO0JHVxqP2AhVJnuAKHRaDBDEQ2ykIFw&amp;usg=AOvVaw2IP9AeFTT0iqppi88PY2DD</t>
  </si>
  <si>
    <t>https://www.google.com/url?q=https://buckmans.com/product/43576/rossignol-experience-80-ca-xp11-skis-mens%3Fbbfid%3DE503E784-714B-4871-B873-5D61D532D3FA&amp;sa=U&amp;ved=0ahUKEwiO0JHVxqP2AhVJnuAKHRaDBDEQ2ykIGQ&amp;usg=AOvVaw3koSnSy8du6cz59otqu16y</t>
  </si>
  <si>
    <t>Rossignol Experience W 82 Basalt W XP11 151cm</t>
  </si>
  <si>
    <t>https://www.google.com/url?url=https://sundanceskishop.com/products/rossignol-experience-w-82-basalt-w-xp11%3Fvariant%3D39391423168610%26currency%3DCAD%26utm_medium%3Dproduct_sync%26utm_source%3Dgoogle%26utm_content%3Dsag_organic%26utm_campaign%3Dsag_organic&amp;rct=j&amp;q=&amp;esrc=s&amp;sa=U&amp;ved=0ahUKEwie3NGt0KP2AhXgk2oFHaWyCvAQ2SkIbQ&amp;usg=AOvVaw1NsyKWZycBln5DRhgKGyvO</t>
  </si>
  <si>
    <t>Rossignol Experience W 82 Basalt Skis w/ XPRess W 11 GW Bindings</t>
  </si>
  <si>
    <t>https://www.google.com/url?url=https://www.colesport.com/rossignol-experience-w-82-basalt-skis-w-xpress-w-11-gw-bindings/%3Fsku%3D253440&amp;rct=j&amp;q=&amp;esrc=s&amp;sa=U&amp;ved=0ahUKEwie3NGt0KP2AhXgk2oFHaWyCvAQ2SkIcA&amp;usg=AOvVaw2VtYMgpD-Q_jt0VWvhhcPe</t>
  </si>
  <si>
    <t>Rossignol Experience W 82 Basalt W XP11 159cm</t>
  </si>
  <si>
    <t>https://www.google.com/url?url=https://sundanceskishop.com/products/rossignol-experience-w-82-basalt-w-xp11%3Fvariant%3D39391423201378%26currency%3DCAD%26utm_medium%3Dproduct_sync%26utm_source%3Dgoogle%26utm_content%3Dsag_organic%26utm_campaign%3Dsag_organic&amp;rct=j&amp;q=&amp;esrc=s&amp;sa=U&amp;ved=0ahUKEwiMybXhxqP2AhUHSN8KHcbOAGMQ2SkIXQ&amp;usg=AOvVaw1NrabQyDUSt_O5sjlDxPWH</t>
  </si>
  <si>
    <t>Rossignol Experience W 82 Basalt Xpress XP11</t>
  </si>
  <si>
    <t>https://www.google.com/url?url=https://www.skis.com/Rossignol-Experience-82-Basalt-Womens-Skis-with-Xpress-11-GW-Bindings-2022-2022/916201P,default,pd.html%3Fsrc%3Dcpc&amp;rct=j&amp;q=&amp;esrc=s&amp;sa=U&amp;ved=0ahUKEwiMybXhxqP2AhUHSN8KHcbOAGMQsDwIWQ&amp;usg=AOvVaw0wgSa-965lXtU6AN7KPmNV</t>
  </si>
  <si>
    <t>https://www.google.com/url?url=https://www.colesport.com/rossignol-experience-w-82-basalt-skis-w-xpress-w-11-gw-bindings/%3Fsku%3D253441&amp;rct=j&amp;q=&amp;esrc=s&amp;sa=U&amp;ved=0ahUKEwiMybXhxqP2AhUHSN8KHcbOAGMQ2SkIYA&amp;usg=AOvVaw1DaYpHn6bHTZBPWaJXNpBC</t>
  </si>
  <si>
    <t>Rossignol Experience 82 Basalt Mens Skis w/NX 12 Konect GW Bindings</t>
  </si>
  <si>
    <t>https://www.google.com/url?url=https://www.curated.com/products/4323625/rossignol-experience-82-ski-w-nx12-bindings%3Fc_source%3Dgoogle-shopping&amp;rct=j&amp;q=&amp;esrc=s&amp;sa=U&amp;ved=0ahUKEwjvi_W2xqP2AhUCh-AKHfBMA1AQsDwIbA&amp;usg=AOvVaw35WPe4fxgwP42_FZmYEs71</t>
  </si>
  <si>
    <t>Rossignol Men's Experience 82 Basalt Skis with Bindings 168 cm</t>
  </si>
  <si>
    <t>https://www.google.com/url?url=https://www.ebay.com/itm/304177812028%3Fchn%3Dps%26mkevt%3D1%26mkcid%3D28%26var%3D603335372392&amp;rct=j&amp;q=&amp;esrc=s&amp;sa=U&amp;ved=0ahUKEwi1-JHJxqP2AhVhiOAKHQEEB_IQsDwIYA&amp;usg=AOvVaw2iESfgPGgzGee3Qkko5ZMN</t>
  </si>
  <si>
    <t>Rossignol Experience 82 Basalt</t>
  </si>
  <si>
    <t>https://www.google.com/url?url=https://www.spoke-n-sport.com/product/rossignol-experience-82-basalt-27694.htm%3Fvariations%3D466848%3Futm_source%3Dgoogle%2520shopping%26utm_medium%3Dorganic&amp;rct=j&amp;q=&amp;esrc=s&amp;sa=U&amp;ved=0ahUKEwib2qKDxaP2AhXEc98KHV-_BTAQsDwIXw&amp;usg=AOvVaw04UxG7sO0d83-WT7HKeERQ</t>
  </si>
  <si>
    <t>Rossignol Experience W 82 Ti Women's Skis W SPX 12 Konect GW Bindings</t>
  </si>
  <si>
    <t>https://www.google.com/url?url=https://www.snowinn.com/ski-store/rossignol-experience-82-ti-spx-12-konect-gw-b90-alpine-skis-woman/138302949/p%3Futm_source%3Dgoogle_products%26utm_medium%3Dmerchant%26id_producte%3D13968293%26country%3Dus&amp;rct=j&amp;q=&amp;esrc=s&amp;sa=U&amp;ved=0ahUKEwi_wdGfxqP2AhUmmuAKHQmLDrUQsDwIZQ&amp;usg=AOvVaw3jePnQ5S41yIJGeDnwxCWj</t>
  </si>
  <si>
    <t>https://www.google.com/url?q=https://www.snowinn.com/ski-store/rossignol-experience-82-ti-spx-12-konect-gw-b90-alpine-skis-woman/138302949/p%3Futm_source%3Dgoogle_products%26utm_medium%3Dmerchant%26id_producte%3D13968293%26country%3Dus&amp;sa=U&amp;ved=0ahUKEwiW2KGgxqP2AhVCSN8KHaxBD-kQ2ykIFw&amp;usg=AOvVaw0tPl20xMtlQzHp1ZEas4Uo</t>
  </si>
  <si>
    <t>https://www.google.com/url?q=https://www.powder7.com/Rossignol-Experience-W-82-TI-Skis-151cm-Used-2022/for-sale%3Futm_source%3Dfeed%26utm_medium%3Dfree&amp;sa=U&amp;ved=0ahUKEwiW2KGgxqP2AhVCSN8KHaxBD-kQ2ykIGg&amp;usg=AOvVaw1wgbN-Z9Z_Zq-7DaPngnrK</t>
  </si>
  <si>
    <t>https://www.google.com/url?q=https://www.powder7.com/Rossignol-Experience-W-82-TI-Skis-159cm-Used-2022/for-sale%3Futm_source%3Dfeed%26utm_medium%3Dfree&amp;sa=U&amp;ved=0ahUKEwjJrfm7xaP2AhXvYN8KHZ4UARIQ2ykIHA&amp;usg=AOvVaw3mIMoL1Egtr8uN-REzsVse</t>
  </si>
  <si>
    <t>https://www.google.com/url?url=https://www.aspenskiandboard.com/products/rossignolexperience82tiwspx12gwsystembindingskiswomens2022%3Fvariant%3D39453104406633%26currency%3DUSD%26utm_medium%3Dproduct_sync%26utm_source%3Dgoogle%26utm_content%3Dsag_organic%26utm_campaign%3Dsag_organic%26srsltid%3DAWLEVJwzF_RTSqHeOdHuaxrb-MtkEaFCw8LGKa7gzhmT-6No2WOpaza8fuw&amp;rct=j&amp;q=&amp;esrc=s&amp;sa=U&amp;ved=0ahUKEwjBt8G7xaP2AhWwmOAKHfoeBIUQsDwIeA&amp;usg=AOvVaw2gNfIeYS7oZcQbzO8ks7-1</t>
  </si>
  <si>
    <t>https://www.google.com/url?q=https://www.aspenskiandboard.com/products/rossignolexperience82tiwspx12gwsystembindingskiswomens2022%3Fvariant%3D39453104406633%26currency%3DUSD%26utm_medium%3Dproduct_sync%26utm_source%3Dgoogle%26utm_content%3Dsag_organic%26utm_campaign%3Dsag_organic%26srsltid%3DAWLEVJxXROqRvgjR552XCZiNNyJ-xjZF7K7Hv6Xyv6_BKg_SQlb-R2o81Qs&amp;sa=U&amp;ved=0ahUKEwjJrfm7xaP2AhXvYN8KHZ4UARIQ2ykIFw&amp;usg=AOvVaw1jXm7nJbzBYmoG_WoQwdpY</t>
  </si>
  <si>
    <t>Rossignol Experience 82 Ti Black 160 Ski Men</t>
  </si>
  <si>
    <t>https://www.google.com/url?url=https://www.outdoorxl.com/rossignol-experience-82-ti.html%3Fprl%3D92-79x144-1282&amp;rct=j&amp;q=&amp;esrc=s&amp;sa=U&amp;ved=0ahUKEwilwMTsxqP2AhUSn-AKHQxIAOcQ2SkIcw&amp;usg=AOvVaw3ITodySS_ItRqbArC3E3a1</t>
  </si>
  <si>
    <t>Rossignol Men's All Mountain Skis Experience 82 Ti (Open)</t>
  </si>
  <si>
    <t>https://www.google.com/url?url=https://www.aspenskiandboard.com/products/rossignolexperience82tiskismens2022%3Fvariant%3D39779818143849%26currency%3DUSD%26utm_medium%3Dproduct_sync%26utm_source%3Dgoogle%26utm_content%3Dsag_organic%26utm_campaign%3Dsag_organic%26srsltid%3DAWLEVJxZw8G1O8_gjFEaHyyLogr18Ur3RN9MsqwfVIQ1etnfmcjgyo15CME&amp;rct=j&amp;q=&amp;esrc=s&amp;sa=U&amp;ved=0ahUKEwilwMTsxqP2AhUSn-AKHQxIAOcQsDwIdg&amp;usg=AOvVaw2o18vfjQqxD7Y263q4Ktds</t>
  </si>
  <si>
    <t>https://www.google.com/url?q=https://www.aspenskiandboard.com/products/rossignolexperience82tiskismens2022%3Fvariant%3D39779818143849%26currency%3DUSD%26utm_medium%3Dproduct_sync%26utm_source%3Dgoogle%26utm_content%3Dsag_organic%26utm_campaign%3Dsag_organic%26srsltid%3DAWLEVJy5PrI-0VrJkXDQE6bDRZsDtwcyxiDYj6whvCCLW6rZ2wM6dIIdcmA&amp;sa=U&amp;ved=0ahUKEwjL9IbtxqP2AhWDm-AKHatUDF0Q2ykIFg&amp;usg=AOvVaw29ewQcvUdMR9hFeIZO__Mf</t>
  </si>
  <si>
    <t>Rossignol Experience W 86 Basalt Ski Women's - 2022 148 cm</t>
  </si>
  <si>
    <t>https://www.google.com/url?url=https://utahskis.com/rossignol-experience-w-86-basalt-o-21-22.html%3Futm_source%3Dgooglepepla%26utm_medium%3Dcpc%26utm_content%3Dpla&amp;rct=j&amp;q=&amp;esrc=s&amp;sa=U&amp;ved=0ahUKEwjyypKDx6P2AhXHg-AKHTpLA6kQsDwIYw&amp;usg=AOvVaw1xiYk_N1Jfk-la_on17gJR</t>
  </si>
  <si>
    <t>Rossignol Experience W 86 Basalt Skis</t>
  </si>
  <si>
    <t>https://www.google.com/url?url=https://www.colesport.com/rossignol-experience-w-86-basalt-skis/%3Fsku%3D253394&amp;rct=j&amp;q=&amp;esrc=s&amp;sa=U&amp;ved=0ahUKEwjyypKDx6P2AhXHg-AKHTpLA6kQ2SkIag&amp;usg=AOvVaw1VcNAgloYu4ckWutaeBgZH</t>
  </si>
  <si>
    <t>Rossignol Women's All Mountain Skis Experience W 86 Basalt (konect)</t>
  </si>
  <si>
    <t>https://www.google.com/url?url=http://www.skicountrysports.com/rossignol/rossignol-experience-w-86-basalt-ski-with-nx-12-konnect-gw-binding-womens-2629453&amp;rct=j&amp;q=&amp;esrc=s&amp;sa=U&amp;ved=0ahUKEwjyypKDx6P2AhXHg-AKHTpLA6kQsDwIZw&amp;usg=AOvVaw1G4TPj7nqYXP4wYlV94HUr</t>
  </si>
  <si>
    <t>Rossignol Experience W 86 Basalt Ski Women's - 2022 166 cm</t>
  </si>
  <si>
    <t>https://www.google.com/url?url=https://www.rossignol.com/us/rakfq03-000.html%3Flgw_code%3D11033-RAKFQ03--000166&amp;rct=j&amp;q=&amp;esrc=s&amp;sa=U&amp;ved=0ahUKEwiG8uKvxqP2AhWSUt8KHQTPDgsQsDwIYg&amp;usg=AOvVaw0ReheavNhtM21x2Sz4qlHc</t>
  </si>
  <si>
    <t>https://www.google.com/url?q=https://www.rossignol.com/us/rakfq03-000.html%3Flgw_code%3D11033-RAKFQ03--000166&amp;sa=U&amp;ved=0ahUKEwiGtZSwxqP2AhWqc98KHYC9CvQQ2ykIFg&amp;usg=AOvVaw0yCVPW5sHIMhWBAkehMbEZ</t>
  </si>
  <si>
    <t>https://www.google.com/url?q=https://www.als.com/rossig-ski-experience-w-86-baslt-2022/p%3Fidsku%3D869037&amp;sa=U&amp;ved=0ahUKEwiGtZSwxqP2AhWqc98KHYC9CvQQ2ykIGA&amp;usg=AOvVaw2iRFWFB8jvVMwxMTSenA-9</t>
  </si>
  <si>
    <t>Rossignol Experience 86 Basalt Op 21-22</t>
  </si>
  <si>
    <t>https://www.google.com/url?url=https://www.als.com/rossig-ski-experience-86-basalt-2022/p%3Fidsku%3D869032&amp;rct=j&amp;q=&amp;esrc=s&amp;sa=U&amp;ved=0ahUKEwimvOqtxqP2AhWuTd8KHdPkCRMQsDwIaA&amp;usg=AOvVaw097Wm5VugFHR5RtchlPizM</t>
  </si>
  <si>
    <t>https://www.google.com/url?q=https://www.als.com/rossig-ski-experience-86-basalt-2022/p%3Fidsku%3D869032&amp;sa=U&amp;ved=0ahUKEwirhJuuxqP2AhVDZN8KHc6OA0YQ2ykIFg&amp;usg=AOvVaw32HS4Y7ZZRBh00wPEgCcMf</t>
  </si>
  <si>
    <t>https://www.google.com/url?q=https://utahskis.com/rossignol-experience-86-basalt-op-21-22.html%3Futm_source%3Dgooglepepla%26utm_medium%3Dcpc%26utm_content%3Dpla&amp;sa=U&amp;ved=0ahUKEwirhJuuxqP2AhVDZN8KHc6OA0YQ2ykIGA&amp;usg=AOvVaw0b2fCHf3vMjgc6KtddJJY2</t>
  </si>
  <si>
    <t>Rossignol Experience 86 Basalt Mens Skis 167Cm</t>
  </si>
  <si>
    <t>https://www.google.com/url?url=https://www.als.com/rossig-ski-experience-86-basalt-2022/p%3Fidsku%3D869033&amp;rct=j&amp;q=&amp;esrc=s&amp;sa=U&amp;ved=0ahUKEwjfmo-bxqP2AhVqRN8KHQ_QB-wQsDwIZA&amp;usg=AOvVaw2jZ9ig1aNWgomkWQTl94sw</t>
  </si>
  <si>
    <t>Rossignol Experience 86 Basalt Mens Skis w/SPX 12 Konect GW Bindings</t>
  </si>
  <si>
    <t>https://www.google.com/url?url=https://www.skiessentials.com/2022-rossignol-experience-86-basalt-skis-w-konect-spx-12-gw-bindings.html%23size%3D22403&amp;rct=j&amp;q=&amp;esrc=s&amp;sa=U&amp;ved=0ahUKEwjfmo-bxqP2AhVqRN8KHQ_QB-wQsDwIYA&amp;usg=AOvVaw2rpG5YlSMqjXkBIGize3eM</t>
  </si>
  <si>
    <t>https://www.google.com/url?q=https://www.skiessentials.com/2022-rossignol-experience-86-basalt-skis-w-konect-spx-12-gw-bindings.html%23size%3D22403&amp;sa=U&amp;ved=0ahUKEwj-hMCbxqP2AhWrhOAKHb80DRcQ2ykIFw&amp;usg=AOvVaw1YADl1zGut56V0dli9QhvS</t>
  </si>
  <si>
    <t>Rossignol Experience 86 Basalt Skis 176cm 2022</t>
  </si>
  <si>
    <t>https://www.google.com/url?url=https://www.als.com/rossig-ski-experience-86-basalt-2022/p%3Fidsku%3D869034&amp;rct=j&amp;q=&amp;esrc=s&amp;sa=U&amp;ved=0ahUKEwjX1YmrxKP2AhVuUd8KHSRFC2cQsDwIZw&amp;usg=AOvVaw3RWtW57-17rM72vUr2M_R9</t>
  </si>
  <si>
    <t>https://www.google.com/url?q=https://www.powder7.com/Rossignol-Experience-86-Basalt-Skis-176cm-New-Flat-2022/for-sale%3Futm_source%3Dfeed%26utm_medium%3Dfree&amp;sa=U&amp;ved=0ahUKEwih4L2rxKP2AhXDg-AKHVaYABoQ2ykIFw&amp;usg=AOvVaw16HQD6USrbpDADUIXbbZTS</t>
  </si>
  <si>
    <t>https://www.google.com/url?q=https://www.als.com/rossig-ski-experience-86-basalt-2022/p%3Fidsku%3D869034&amp;sa=U&amp;ved=0ahUKEwih4L2rxKP2AhXDg-AKHVaYABoQ2ykIGQ&amp;usg=AOvVaw3IWdWUpY7u64ukSFhOP8DU</t>
  </si>
  <si>
    <t>Rossignol Experience 86 Ti Black 167 Ski Men</t>
  </si>
  <si>
    <t>https://www.google.com/url?url=https://www.outdoorxl.com/rossignol-experience-86-ti.html%3Fprl%3D92-79x144-3888&amp;rct=j&amp;q=&amp;esrc=s&amp;sa=U&amp;ved=0ahUKEwjS3-Djw6P2AhWvTN8KHRDMAVkQsDwIbw&amp;usg=AOvVaw0n7HQ6PYpkHBCb0ZKqkZku</t>
  </si>
  <si>
    <t>Rossignol Experience 86 Ti Skis 167Cm 2022</t>
  </si>
  <si>
    <t>https://www.google.com/url?q=https://www.aspenskiandboard.com/products/rossignolexperience86tiskismens2022%3Fvariant%3D39453104668777%26currency%3DUSD%26utm_medium%3Dproduct_sync%26utm_source%3Dgoogle%26utm_content%3Dsag_organic%26utm_campaign%3Dsag_organic%26srsltid%3DAWLEVJylBlJybr0xcM3dCsk2QCqmLK5CExGNG_ELaZQWMUr2kBpdue1KWpg&amp;sa=U&amp;ved=0ahUKEwi-3Zfkw6P2AhVoleAKHXa0CRgQ2ykIFg&amp;usg=AOvVaw3RMbWTpt5xexhrePbbkrhA</t>
  </si>
  <si>
    <t>Rossignol Experience 86 Ti + SPX 14 Konect 21/22</t>
  </si>
  <si>
    <t>https://www.google.com/url?url=https://www.ebay.com/itm/325021506321%3Fchn%3Dps%26mkevt%3D1%26mkcid%3D28%26var%3D513969803562&amp;rct=j&amp;q=&amp;esrc=s&amp;sa=U&amp;ved=0ahUKEwjS3-Djw6P2AhWvTN8KHRDMAVkQsDwIeg&amp;usg=AOvVaw1mz-H-uD8wtnbIuRlAizFy</t>
  </si>
  <si>
    <t>Rossignol Experience 86 Ti Black 176 Ski Men</t>
  </si>
  <si>
    <t>https://www.google.com/url?url=https://www.outdoorxl.com/rossignol-experience-86-ti.html%3Fprl%3D92-79x144-1283&amp;rct=j&amp;q=&amp;esrc=s&amp;sa=U&amp;ved=0ahUKEwjV_5-L0aP2AhUemmoFHZeNCkoQ2SkIag&amp;usg=AOvVaw1WKyrtpEyvUbmwhAWIoe8j</t>
  </si>
  <si>
    <t>Rossignol Experience 86 Ti Skis 176cm 2022</t>
  </si>
  <si>
    <t>https://www.google.com/url?url=https://www.aspenskiandboard.com/products/rossignolexperience86tiskismens2022%3Fvariant%3D39453104701545%26currency%3DUSD%26utm_medium%3Dproduct_sync%26utm_source%3Dgoogle%26utm_content%3Dsag_organic%26utm_campaign%3Dsag_organic%26srsltid%3DAWLEVJw7GV-jGd5Kc1W9V29NVXbgsDv7_r4injGae7HjXmgtjpVkFsRU5Cw&amp;rct=j&amp;q=&amp;esrc=s&amp;sa=U&amp;ved=0ahUKEwjV_5-L0aP2AhUemmoFHZeNCkoQsDwIZg&amp;usg=AOvVaw0XuXjkoxvvlGXrF4eLWW28</t>
  </si>
  <si>
    <t>https://www.google.com/url?q=https://www.aspenskiandboard.com/products/rossignolexperience86tiskismens2022%3Fvariant%3D39453104701545%26currency%3DUSD%26utm_medium%3Dproduct_sync%26utm_source%3Dgoogle%26utm_content%3Dsag_organic%26utm_campaign%3Dsag_organic%26srsltid%3DAWLEVJyZOguKiUtECn0GCsnTuFNF85yvCi7ermm40XPLwssdhimZbVESmyU&amp;sa=U&amp;ved=0ahUKEwi2xOyL0aP2AhXRmmoFHREvDJoQ2ykIFA&amp;usg=AOvVaw0E5FK21afZ9lwSerN88MuK</t>
  </si>
  <si>
    <t>Rossignol Hero Elite Plus Ti + SPX 12 Konect 21/22</t>
  </si>
  <si>
    <t>https://www.google.com/url?url=https://www.snowcountry.eu/rossignol-hero-elite-plus-ti-spx-14-konect-19-20.html%3Fartikel_maat%3D65257%26country%3DUS&amp;rct=j&amp;q=&amp;esrc=s&amp;sa=U&amp;ved=0ahUKEwiKspWixqP2AhVnT98KHYcEAq4QsDwIUg&amp;usg=AOvVaw00SqC6lKGTn6kEmtLlLuX4</t>
  </si>
  <si>
    <t>Rossignol Hero Elite Plus Ti Skis W/SPX 12 Konect Bindings - 2020 - 160cm - No-Binding Mounting</t>
  </si>
  <si>
    <t>https://www.google.com/url?url=http://www.coloradoskishop.com/ProductDetails.asp%3FProductCode%3DRRH01LB1%26Click%3D30416%26utm_source%3Dgooglebase%26utm_medium%3Dshoppingengine&amp;rct=j&amp;q=&amp;esrc=s&amp;sa=U&amp;ved=0ahUKEwiKspWixqP2AhVnT98KHYcEAq4Q2SkIVg&amp;usg=AOvVaw2YN7Pg_Edp_QP5O0PL1PEE</t>
  </si>
  <si>
    <t>Rossignol Hero Elite Plus Ti Skis w/ Look SPX 12 Konect GW Bindings</t>
  </si>
  <si>
    <t>https://www.google.com/url?url=https://www.the-house.com/rohepmbi160520zz-rossignol-ski-packages%3Futm_source%3Dfroogle%26utm_medium%3Dppc%26utm_campaign%3Dshopcomparefeed&amp;rct=j&amp;q=&amp;esrc=s&amp;sa=U&amp;ved=0ahUKEwiKspWixqP2AhVnT98KHYcEAq4QsDwITw&amp;usg=AOvVaw2PkSbS7REGsyVMLgTgbN61</t>
  </si>
  <si>
    <t>Rossignol - Hero Elite Plus Ti + Bindings 167 Cm 2020 /</t>
  </si>
  <si>
    <t>https://www.google.com/url?url=https://www.ebay.com/itm/304115176788%3Fchn%3Dps%26mkevt%3D1%26mkcid%3D28&amp;rct=j&amp;q=&amp;esrc=s&amp;sa=U&amp;ved=0ahUKEwjvhODgxqP2AhWjg-AKHYxfA9IQ2SkIYQ&amp;usg=AOvVaw37s40pcWnUbjIC_txX5cwU</t>
  </si>
  <si>
    <t>Rossignol Hero Elite Plus Ti Mens Skis w/SPX 12 Konect GW Bindings</t>
  </si>
  <si>
    <t>https://www.google.com/url?url=https://www.aspenskiandboard.com/products/rossignolheroeliteplustispx12gwbindingsskismens2022%3Fvariant%3D32416050479209%26currency%3DUSD%26utm_medium%3Dproduct_sync%26utm_source%3Dgoogle%26utm_content%3Dsag_organic%26utm_campaign%3Dsag_organic%26srsltid%3DAWLEVJzzKqgA4lOmt_4Wg0cDoFRwsHxQetYKNXaNiCkItfX1KkvjkZRVCkc&amp;rct=j&amp;q=&amp;esrc=s&amp;sa=U&amp;ved=0ahUKEwjvhODgxqP2AhWjg-AKHYxfA9IQsDwIVA&amp;usg=AOvVaw3xxGpMMQyHdwCUeyL1qz7q</t>
  </si>
  <si>
    <t>https://www.google.com/url?q=https://www.aspenskiandboard.com/products/rossignolheroeliteplustispx12gwbindingsskismens2022%3Fvariant%3D32416050479209%26currency%3DUSD%26utm_medium%3Dproduct_sync%26utm_source%3Dgoogle%26utm_content%3Dsag_organic%26utm_campaign%3Dsag_organic%26srsltid%3DAWLEVJzgEjET6wluqdPSNw1MLPyEX1CLmpnIXVAsoZ0jwl4b-zOsN4IUxjk&amp;sa=U&amp;ved=0ahUKEwjUnpHhxqP2AhWNUt8KHRMlA1sQ2ykIFw&amp;usg=AOvVaw1sV2ZsRndmuud9UH1spToL</t>
  </si>
  <si>
    <t>https://www.google.com/url?url=https://www.snowcountry.eu/rossignol-hero-elite-plus-ti-spx-14-konect-19-20.html%3Fartikel_maat%3D65336%26country%3DUS&amp;rct=j&amp;q=&amp;esrc=s&amp;sa=U&amp;ved=0ahUKEwihgdvr0KP2AhW1k2oFHRSnCSYQsDwIOQ&amp;usg=AOvVaw1e_nvbMzfZehzSHtdQ2Ni5</t>
  </si>
  <si>
    <t>Rossignol Hero Elite Plus TI Skis with SPX 12 Konect GW Bindings size 174cm For Men in Red</t>
  </si>
  <si>
    <t>https://www.google.com/url?url=https://www.skis.com/Rossignol-Hero-Elite-Plus-TI-Skis-with-SPX-12-Konect-GW-Bindings/614566P,default,pd.html%3Fsrc%3Dcpc&amp;rct=j&amp;q=&amp;esrc=s&amp;sa=U&amp;ved=0ahUKEwihgdvr0KP2AhW1k2oFHRSnCSYQ2SkIPQ&amp;usg=AOvVaw2Lqq6UBIrt4IURI-s_9Qec</t>
  </si>
  <si>
    <t>Rossignol Nova 10 Ti Womens Skis with Xpress W 11 GW Bindings</t>
  </si>
  <si>
    <t>https://www.google.com/url?url=https://www.outdoorxl.com/rossignol-nova-10-ti.html%3Fprl%3D92-7124x144-1061&amp;rct=j&amp;q=&amp;esrc=s&amp;sa=U&amp;ved=0ahUKEwjlic73xKP2AhWuct8KHT8JBhkQsDwIQg&amp;usg=AOvVaw0kowtcXoxvloJEm7jVjROW</t>
  </si>
  <si>
    <t>Rossignol Nova 10 Ti Xpress W 11 GW Women's Skis, 160cm Black Sparkle 2020</t>
  </si>
  <si>
    <t>https://www.google.com/aclk?sa=L&amp;ai=DChcSEwjG7620xaP2AhWUzcgKHcUyAd8YABABGgJxdQ&amp;sig=AOD64_3D63QwBxmkZY_8To-6QNqBeQtUXw&amp;ctype=5&amp;ved=0ahUKEwji-6i0xaP2AhXwUN8KHV9WBDIQ2CkIaQ&amp;adurl=</t>
  </si>
  <si>
    <t>Rossignol Nova 10 Ti Womens Skis W/Xpress 11 GW Bindings</t>
  </si>
  <si>
    <t>https://www.google.com/url?q=https://www.outdoorxl.com/rossignol-nova-10-ti.html%3Fprl%3D92-7124x144-1282&amp;sa=U&amp;ved=0ahUKEwi3sty0xaP2AhWriOAKHay-CQgQ2ykIFw&amp;usg=AOvVaw3EjxlCT_zS4x6_sIPSFjVX</t>
  </si>
  <si>
    <t>https://www.google.com/url?url=https://www.skatepro.com/en-us/337-37192.htm%3Fstockcode%3DRRI01LF-160&amp;rct=j&amp;q=&amp;esrc=s&amp;sa=U&amp;ved=0ahUKEwji-6i0xaP2AhXwUN8KHV9WBDIQsDwIZQ&amp;usg=AOvVaw38Kpyy5V474rETXnXWs7KW</t>
  </si>
  <si>
    <t>Rossignol Nova 14 Ti Dark Blue 160 Ski Lady's Ladies / Women</t>
  </si>
  <si>
    <t>https://www.google.com/url?url=https://www.outdoorxl.com/rossignol-nova-14-ti-testski-s-incl-nx-12-konect-gw-b80-black-pink.html%3Fprl%3D92-1158x144-1282&amp;rct=j&amp;q=&amp;esrc=s&amp;sa=U&amp;ved=0ahUKEwi21IPez6P2AhXAkmoFHY0CCqUQsDwIbA&amp;usg=AOvVaw0qYfxUVpqDJr-1LPi1ekLs</t>
  </si>
  <si>
    <t>Rossignol Nova 2 Skis W/Xpress 10 GW Bindings Womens</t>
  </si>
  <si>
    <t>https://www.google.com/url?url=https://www.spoke-n-sport.com/product/rossignol-nova-2-27689.htm%3Fvariations%3D466817%3Futm_source%3Dgoogle%2520shopping%26utm_medium%3Dorganic&amp;rct=j&amp;q=&amp;esrc=s&amp;sa=U&amp;ved=0ahUKEwjnqvWj0aP2AhXXlGoFHZVICVsQsDwIWQ&amp;usg=AOvVaw35TCBHZGKwX21_WIZKnY0X</t>
  </si>
  <si>
    <t>Rossignol NOVA 6 F/XP W 11 GW 149cm</t>
  </si>
  <si>
    <t>https://www.google.com/url?url=https://sundanceskishop.com/products/rossignol-nova-6-f-xp-w-11-gw%3Fvariant%3D39402896261218%26currency%3DCAD%26utm_medium%3Dproduct_sync%26utm_source%3Dgoogle%26utm_content%3Dsag_organic%26utm_campaign%3Dsag_organic&amp;rct=j&amp;q=&amp;esrc=s&amp;sa=U&amp;ved=0ahUKEwiL8o-I0aP2AhULlGoFHeM6DtUQsDwIUA&amp;usg=AOvVaw33s6Y2WHgfWwx8PRAaKkZ8</t>
  </si>
  <si>
    <t>Rossignol Nova 6 Skis with Xpress Women's 11 GW Bindings Â· 149 cm</t>
  </si>
  <si>
    <t>https://www.google.com/url?url=https://www.spoke-n-sport.com/product/rossignol-womens-on-piste-skis-nova-6-xpress-382585-1.htm%3Fvariations%3D501951%3Futm_source%3Dgoogle%2520shopping%26utm_medium%3Dorganic&amp;rct=j&amp;q=&amp;esrc=s&amp;sa=U&amp;ved=0ahUKEwiL8o-I0aP2AhULlGoFHeM6DtUQsDwITA&amp;usg=AOvVaw1b63rHWjM8XRH60a4PW5y5</t>
  </si>
  <si>
    <t>Women's Rossignol Nova 6 Skis + Xpress 11 GW Bindings 2021 - 156</t>
  </si>
  <si>
    <t>https://www.google.com/url?q=https://www.spoke-n-sport.com/product/rossignol-womens-on-piste-skis-nova-6-xpress-382585-1.htm%3Fvariations%3D501952%3Futm_source%3Dgoogle%2520shopping%26utm_medium%3Dorganic&amp;sa=U&amp;ved=0ahUKEwj328vF0KP2AhW7nWoFHRfgDQoQ2ykIFw&amp;usg=AOvVaw3riuyswsLzsJOUCWEXKOaM</t>
  </si>
  <si>
    <t>https://www.google.com/url?url=https://www.skis.com/Rossignol-Nova-6-Womens-Skis-with-Xpress-11-GW-Bindings/614675P,default,pd.html%3Fsrc%3Dcpc&amp;rct=j&amp;q=&amp;esrc=s&amp;sa=U&amp;ved=0ahUKEwiyjavF0KP2AhXKkmoFHe3EAEgQsDwIWg&amp;usg=AOvVaw1DBMimMOXbR7XK_Vbm5nrW</t>
  </si>
  <si>
    <t>https://www.google.com/url?q=https://www.skis.com/Rossignol-Nova-6-Womens-Skis-with-Xpress-11-GW-Bindings/614675P,default,pd.html%3Fsrc%3Dcpc&amp;sa=U&amp;ved=0ahUKEwj328vF0KP2AhW7nWoFHRfgDQoQ2ykIGQ&amp;usg=AOvVaw0eOgwD2U9_DehEJ4maaHs8</t>
  </si>
  <si>
    <t>Rossignol NOVA 6 F/XP W 11 GW 163cm</t>
  </si>
  <si>
    <t>https://www.google.com/url?url=https://sundanceskishop.com/products/rossignol-nova-6-f-xp-w-11-gw%3Fvariant%3D39402896326754%26currency%3DCAD%26utm_medium%3Dproduct_sync%26utm_source%3Dgoogle%26utm_content%3Dsag_organic%26utm_campaign%3Dsag_organic&amp;rct=j&amp;q=&amp;esrc=s&amp;sa=U&amp;ved=0ahUKEwiXx_Wu0KP2AhXnk2oFHRX-AxwQ2SkIbQ&amp;usg=AOvVaw3YzCLlj6H5Jcrm3G9nAJJl</t>
  </si>
  <si>
    <t>Women's Rossignol Nova 6 Skis + Xpress 11 GW Bindings 2021 - 163</t>
  </si>
  <si>
    <t>https://www.google.com/url?url=https://www.snowinn.com/ski-store/rossignol-nova-6-xpress-11-gw-b83-alpine-skis-woman/137767740/p%3Futm_source%3Dgoogle_products%26utm_medium%3Dmerchant%26id_producte%3D11697388%26country%3Dus&amp;rct=j&amp;q=&amp;esrc=s&amp;sa=U&amp;ved=0ahUKEwiXx_Wu0KP2AhXnk2oFHRX-AxwQsDwIaQ&amp;usg=AOvVaw1e8WCb2vXiYHnv6CiT5Tmd</t>
  </si>
  <si>
    <t>Rossignol React 2 Xpress</t>
  </si>
  <si>
    <t>https://www.google.com/url?url=https://sporteque.ca/en/alpine-ski/13485-rossignol-react-2-xpress-.html&amp;rct=j&amp;q=&amp;esrc=s&amp;sa=U&amp;ved=0ahUKEwia_5rSz6P2AhWbl2oFHT_VAQEQ2SkIbw&amp;usg=AOvVaw14UH0gBYAFGl2T_bs8MxFu</t>
  </si>
  <si>
    <t>Rossignol React 6 Compact Mens Skis W/Xpress 11 GW Bindings</t>
  </si>
  <si>
    <t>https://www.google.com/url?url=https://www.the-house.com/ror6cmbhr149189zz-rossignol-ski-packages%3Futm_source%3Dfroogle%26utm_medium%3Dppc%26utm_campaign%3Dshopcomparefeed&amp;rct=j&amp;q=&amp;esrc=s&amp;sa=U&amp;ved=0ahUKEwi9ua7Yz6P2AhWElGoFHZsEBJwQsDwIWg&amp;usg=AOvVaw1b99bYURnP242d2U0M8Bg0</t>
  </si>
  <si>
    <t>https://www.google.com/url?q=https://www.the-house.com/ror6cmbhr149189zz-rossignol-ski-packages%3Futm_source%3Dfroogle%26utm_medium%3Dppc%26utm_campaign%3Dshopcomparefeed&amp;sa=U&amp;ved=0ahUKEwjDw9XYz6P2AhUNlGoFHbprDwcQ2ykIEg&amp;usg=AOvVaw0CoUk5l5GesvguJN7mUMKq</t>
  </si>
  <si>
    <t>https://www.google.com/url?q=https://www.the-house.com/ror6cmbhr149189zz-rossignol-ski-packages%3Futm_source%3Dfroogle%26utm_medium%3Dppc%26utm_campaign%3Dshopcomparefeed&amp;sa=U&amp;ved=0ahUKEwjDw9XYz6P2AhUNlGoFHbprDwcQ2ykIFA&amp;usg=AOvVaw33h913CrlfTkwxm4jyeu0S</t>
  </si>
  <si>
    <t>Salomon MTN EXPLORE 88 W 153</t>
  </si>
  <si>
    <t>https://www.google.com/url?url=https://cripplecreekbc.com/products/salomon-mtn-explore-88-w%3Fvariant%3D33709275611269%26currency%3DUSD%26utm_medium%3Dproduct_sync%26utm_source%3Dgoogle%26utm_content%3Dsag_organic%26utm_campaign%3Dsag_organic&amp;rct=j&amp;q=&amp;esrc=s&amp;sa=U&amp;ved=0ahUKEwj6y5O80aP2AhVmmmoFHV-WBVQQ2SkIUQ&amp;usg=AOvVaw1zXta5uwmUQGv4LgTtIWY4</t>
  </si>
  <si>
    <t>Salomon N MTN Explore 88 W 169cm</t>
  </si>
  <si>
    <t>https://www.google.com/url?url=https://sundanceskishop.com/products/salomon-n-mtn-explore-88-w%3Fvariant%3D31944482783330%26currency%3DCAD%26utm_medium%3Dproduct_sync%26utm_source%3Dgoogle%26utm_content%3Dsag_organic%26utm_campaign%3Dsag_organic&amp;rct=j&amp;q=&amp;esrc=s&amp;sa=U&amp;ved=0ahUKEwj1xaSu0KP2AhWQnGoFHXbEAiwQ2SkIaA&amp;usg=AOvVaw3XXcxUYlnhrvMcyvUn3-qN</t>
  </si>
  <si>
    <t>Salomon Mtn Explore 88 W 169</t>
  </si>
  <si>
    <t>https://www.google.com/url?q=https://www.ebay.com/itm/193877737671%3Fchn%3Dps%26mkevt%3D1%26mkcid%3D28%26var%3D494223565521&amp;sa=U&amp;ved=0ahUKEwiD1Nqu0KP2AhXkmGoFHS3wC_YQ2ykIIA&amp;usg=AOvVaw2YWNo1R02dwEYR1gH47nji</t>
  </si>
  <si>
    <t>https://www.google.com/url?q=https://skimo.co/salomon-mtn-explore-88-women%3Foption%255B1497%255D%3D16585&amp;sa=U&amp;ved=0ahUKEwiD1Nqu0KP2AhXkmGoFHS3wC_YQ2ykIGg&amp;usg=AOvVaw1xBe8xjpcJ-K5EDewB7V5g</t>
  </si>
  <si>
    <t>Salomon Mtn Explore 88 177 cm</t>
  </si>
  <si>
    <t>https://www.google.com/url?url=https://skimo.co/salomon-mtn-explore-88%3Foption%255B1495%255D%3D24423&amp;rct=j&amp;q=&amp;esrc=s&amp;sa=U&amp;ved=0ahUKEwiOjdCaxaP2AhXFl-AKHYmqDDAQsDwIWw&amp;usg=AOvVaw3TkgSwT3xGJNqz28p7Hioy</t>
  </si>
  <si>
    <t>https://www.google.com/url?q=https://skimo.co/salomon-mtn-explore-88%3Foption%255B1495%255D%3D24423&amp;sa=U&amp;ved=0ahUKEwiQ9IObxaP2AhWvm-AKHfJ1CtIQ2ykIGA&amp;usg=AOvVaw08I9-OADs1n5EsfavmJMUo</t>
  </si>
  <si>
    <t>https://www.google.com/url?q=https://www.the-house.com/same8m161165zz-salomon-skis%3Futm_source%3Dfroogle%26utm_medium%3Dppc%26utm_campaign%3Dshopcomparefeed&amp;sa=U&amp;ved=0ahUKEwiQ9IObxaP2AhWvm-AKHfJ1CtIQ2ykIGg&amp;usg=AOvVaw3qnBaJtQrb50Lst2i59qLt</t>
  </si>
  <si>
    <t>Skiing Ladies Ski Mountaineering Salomon N Mtn Explore 95 2022 3 3/4in</t>
  </si>
  <si>
    <t>https://www.google.com/url?url=https://www.ebay.com/itm/274989234436%3Fchn%3Dps%26mkevt%3D1%26mkcid%3D28%26var%3D575272997930&amp;rct=j&amp;q=&amp;esrc=s&amp;sa=U&amp;ved=0ahUKEwibtum4xaP2AhXuYt8KHaCMDP4Q2SkIbg&amp;usg=AOvVaw37XVZ9Uu9FQ1JEAeZirDzG</t>
  </si>
  <si>
    <t>Salomon MTN EXPLORE 95 169</t>
  </si>
  <si>
    <t>https://www.google.com/url?url=https://cripplecreekbc.com/products/salomon-mtn-explore-95%3Fvariant%3D33709272039557%26currency%3DUSD%26utm_medium%3Dproduct_sync%26utm_source%3Dgoogle%26utm_content%3Dsag_organic%26utm_campaign%3Dsag_organic&amp;rct=j&amp;q=&amp;esrc=s&amp;sa=U&amp;ved=0ahUKEwibtum4xaP2AhXuYt8KHaCMDP4Q2SkIaw&amp;usg=AOvVaw2drQ17Zk-JucbIqKWtzlFT</t>
  </si>
  <si>
    <t>Salomon Mtn Explore 95 Skis 2022</t>
  </si>
  <si>
    <t>https://www.google.com/url?q=https://skimo.co/salomon-mtn-explore-95%3Foption%255B1485%255D%3D16589&amp;sa=U&amp;ved=0ahUKEwiSmau5xaP2AhWQTt8KHbTZBLgQ2ykIGA&amp;usg=AOvVaw1B7PveR0KUXl_cDiHLRAWZ</t>
  </si>
  <si>
    <t>https://www.google.com/url?q=https://www.ebay.com/itm/402723984794%3Fchn%3Dps%26mkevt%3D1%26mkcid%3D28%26var%3D672980045512&amp;sa=U&amp;ved=0ahUKEwjn2u66xaP2AhUHneAKHRlDAY0Q2ykIHg&amp;usg=AOvVaw2d6uoxKm-zax797pLs5cyz</t>
  </si>
  <si>
    <t>https://www.google.com/url?q=https://www.levelninesports.com/salomon-mtn-explore-95-skis-2022/&amp;sa=U&amp;ved=0ahUKEwjn2u66xaP2AhUHneAKHRlDAY0Q2ykIGg&amp;usg=AOvVaw38P0RHtqGBBtaupP0d4QUx</t>
  </si>
  <si>
    <t>Salomon MTN Explore 95</t>
  </si>
  <si>
    <t>https://www.google.com/url?url=https://www.levelninesports.com/salomon-mtn-explore-95-skis-2022/%3Fsku%3DL9866808&amp;rct=j&amp;q=&amp;esrc=s&amp;sa=U&amp;ved=0ahUKEwjow6i6xaP2AhXvmuAKHXLtDiYQsDwIVQ&amp;usg=AOvVaw0CPLl779i4CCw4yXJLk_jj</t>
  </si>
  <si>
    <t>https://www.google.com/url?q=https://www.telemark-pyrenees.com/ski/salomon-mtn-explore-95-ski-2022%3Fcurrency%3DUSD%26tax%3Dex_vat%26country%3DUS%26var%3D68411&amp;sa=U&amp;ved=0ahUKEwjttLqExKP2AhWig-AKHekjDhMQ2ykIGQ&amp;usg=AOvVaw23KE1Dh_DHNZMpHXLICpNV</t>
  </si>
  <si>
    <t>https://www.google.com/url?url=https://www.levelninesports.com/salomon-mtn-explore-95-skis-2022/&amp;rct=j&amp;q=&amp;esrc=s&amp;sa=U&amp;ved=0ahUKEwiN5fWDxKP2AhXmUd8KHaMACdMQsDwIPw&amp;usg=AOvVaw0T1B65s0-EX-zgvr-K9xbh</t>
  </si>
  <si>
    <t>https://www.google.com/url?q=https://www.levelninesports.com/salomon-mtn-explore-95-skis-2022/&amp;sa=U&amp;ved=0ahUKEwjttLqExKP2AhWig-AKHekjDhMQ2ykIFw&amp;usg=AOvVaw0D-aCRb_P8ZrIYn2nSEVnD</t>
  </si>
  <si>
    <t>Salomon QST 106 Skis</t>
  </si>
  <si>
    <t>https://www.google.com/url?q=https://varuste.net/en/p98535/salomon-qst-106%3Fchange_country%3DUS%26change_currency%3DEUR&amp;sa=U&amp;ved=0ahUKEwjW2aDlxKP2AhVrg-AKHeMyCCUQ2ykIHw&amp;usg=AOvVaw3TPQRSMxBXQBNfsWMevjnB</t>
  </si>
  <si>
    <t>https://www.google.com/url?url=https://www.skiessentials.com/2022-salomon-qst-106-skis.html&amp;rct=j&amp;q=&amp;esrc=s&amp;sa=U&amp;ved=0ahUKEwiB9_DkxKP2AhWwm-AKHYc_D1cQsDwIYA&amp;usg=AOvVaw15hoxyP2jku9NHiz3q18X8</t>
  </si>
  <si>
    <t>https://www.google.com/url?q=https://www.skiessentials.com/2022-salomon-qst-106-skis.html&amp;sa=U&amp;ved=0ahUKEwjW2aDlxKP2AhVrg-AKHeMyCCUQ2ykIFw&amp;usg=AOvVaw1A_YJ5YhQdt4lBbA_ab-ML</t>
  </si>
  <si>
    <t>Salomon Qst 106 Oil Green Orange / 174cm</t>
  </si>
  <si>
    <t>https://www.google.com/url?url=https://sundanceskishop.com/products/salomon-qst-106%3Fvariant%3D29694382866530%26currency%3DCAD%26utm_medium%3Dproduct_sync%26utm_source%3Dgoogle%26utm_content%3Dsag_organic%26utm_campaign%3Dsag_organic&amp;rct=j&amp;q=&amp;esrc=s&amp;sa=U&amp;ved=0ahUKEwjDi9HFxaP2AhUMh-AKHTiRBjoQ2SkIlQE&amp;usg=AOvVaw39toN-4MSQ3iz_Xo4IS18c</t>
  </si>
  <si>
    <t>Salomon QST 106</t>
  </si>
  <si>
    <t>https://www.google.com/url?q=https://www.skiessentials.com/2022-salomon-qst-106-skis.html&amp;sa=U&amp;ved=0ahUKEwiqw4fGxaP2AhXjm-AKHVo7B8EQ2ykIFw&amp;usg=AOvVaw0vChpeocW4sCb0L07Hzsyi</t>
  </si>
  <si>
    <t>Salomon QST Stella 106 Beige/Pink / 174cm</t>
  </si>
  <si>
    <t>https://www.google.com/url?url=https://sundanceskishop.com/products/salomon-qst-stella-106%3Fvariant%3D39372458098786%26currency%3DCAD%26utm_medium%3Dproduct_sync%26utm_source%3Dgoogle%26utm_content%3Dsag_organic%26utm_campaign%3Dsag_organic&amp;rct=j&amp;q=&amp;esrc=s&amp;sa=U&amp;ved=0ahUKEwjDi9HFxaP2AhUMh-AKHTiRBjoQ2SkIrAE&amp;usg=AOvVaw0N4CBnHeHxQFfAPeMqcWV2</t>
  </si>
  <si>
    <t>Salomon QST Stella 106 Skis 2020-2021 | PINK / BLACK / 181</t>
  </si>
  <si>
    <t>https://www.google.com/url?url=https://www.skipro.com/products/qst_stella_106_flat_lds_01w%3Fvariant%3D40621865468081&amp;rct=j&amp;q=&amp;esrc=s&amp;sa=U&amp;ved=0ahUKEwjBz8agxqP2AhWwmOAKHfoeBIUQ2SkIcQ&amp;usg=AOvVaw34LWq9BzKhYGiZNmf4-7KS</t>
  </si>
  <si>
    <t>https://www.google.com/url?url=https://www.skiessentials.com/2022-salomon-qst-106-skis.html&amp;rct=j&amp;q=&amp;esrc=s&amp;sa=U&amp;ved=0ahUKEwjBz8agxqP2AhWwmOAKHfoeBIUQsDwIZg&amp;usg=AOvVaw1QZQwMRmHxx-m0qGG28NEE</t>
  </si>
  <si>
    <t>https://www.google.com/url?q=https://www.skiessentials.com/2022-salomon-qst-106-skis.html&amp;sa=U&amp;ved=0ahUKEwjMnfygxqP2AhVyTd8KHSyFD7UQ2ykIFw&amp;usg=AOvVaw3gHf97BHVKiMP6HiL1LHCt</t>
  </si>
  <si>
    <t>https://www.google.com/url?q=https://www.eriksbikeshop.com/salomon-qst-106-skis-2021-pr3e23897/p&amp;sa=U&amp;ved=0ahUKEwjkzf-B0aP2AhUVkWoFHWU8AGcQ2ykIGg&amp;usg=AOvVaw2uB1d_oXJkrgwv9PD_bTn7</t>
  </si>
  <si>
    <t>https://www.google.com/url?url=https://www.powder7.com/Salomon-QST-106-Skis-188cm-New-Flat-2021/for-sale%3Futm_source%3Dfeed%26utm_medium%3Dfree&amp;rct=j&amp;q=&amp;esrc=s&amp;sa=U&amp;ved=0ahUKEwiD69KB0aP2AhVPlmoFHSwCABEQsDwIbQ&amp;usg=AOvVaw2BZLDFP_T1uAl8ZUaOrvMU</t>
  </si>
  <si>
    <t>https://www.google.com/url?q=https://www.powder7.com/Salomon-QST-106-Skis-188cm-New-Flat-2021/for-sale%3Futm_source%3Dfeed%26utm_medium%3Dfree&amp;sa=U&amp;ved=0ahUKEwjkzf-B0aP2AhUVkWoFHWU8AGcQ2ykIGA&amp;usg=AOvVaw2glG1l1uPb7Qw_ImFDAit6</t>
  </si>
  <si>
    <t>16-17 Salomon Qst 85 Used Men's Demo Skis W/bindings Size 185cm 9564</t>
  </si>
  <si>
    <t>https://www.google.com/url?url=https://www.ebay.com/itm/304340326067%3Fchn%3Dps%26mkevt%3D1%26mkcid%3D28&amp;rct=j&amp;q=&amp;esrc=s&amp;sa=U&amp;ved=0ahUKEwjbovKD0aP2AhVwmWoFHQiXBKkQ2SkIUQ&amp;usg=AOvVaw3d5JuHuQfPdfjegczvBoM2</t>
  </si>
  <si>
    <t>16-17 Salomon Qst 85 Used Men's Demo Skis W/bindings Size 185cm 9563</t>
  </si>
  <si>
    <t>https://www.google.com/url?url=https://www.ebay.com/itm/115230472840%3Fchn%3Dps%26mkevt%3D1%26mkcid%3D28&amp;rct=j&amp;q=&amp;esrc=s&amp;sa=U&amp;ved=0ahUKEwjbovKD0aP2AhVwmWoFHQiXBKkQ2SkIVQ&amp;usg=AOvVaw0AzdZ98P0u0Q0VHNzPpYr_</t>
  </si>
  <si>
    <t>16-17 Salomon Qst 85 Used Men's Demo Skis W/bindings Size 185cm 9561</t>
  </si>
  <si>
    <t>https://www.google.com/url?url=https://www.ebay.com/itm/304338452777%3Fchn%3Dps%26mkevt%3D1%26mkcid%3D28&amp;rct=j&amp;q=&amp;esrc=s&amp;sa=U&amp;ved=0ahUKEwjbovKD0aP2AhVwmWoFHQiXBKkQ2SkIWQ&amp;usg=AOvVaw0CLaaJe22eSd8UHCInvxE5</t>
  </si>
  <si>
    <t>Salomon QST 92 Skis - 2021</t>
  </si>
  <si>
    <t>https://www.google.com/url?url=https://gravitycoalition.com/products/salomon-qst-92-skis-unisex%3Fvariant%3D21751044898864%26currency%3DUSD%26utm_medium%3Dproduct_sync%26utm_source%3Dgoogle%26utm_content%3Dsag_organic%26utm_campaign%3Dsag_organic&amp;rct=j&amp;q=&amp;esrc=s&amp;sa=U&amp;ved=0ahUKEwjpiuvpxKP2AhXtkOAKHb5_CS8QsDwIYQ&amp;usg=AOvVaw3MznrX0RKNW4rNzgom1PqV</t>
  </si>
  <si>
    <t>Salomon QST Lux 92 Skis 153 W/ Bindings - Sports &amp; outdoors</t>
  </si>
  <si>
    <t>$325.00 used</t>
  </si>
  <si>
    <t>https://www.google.com/url?url=https://www.mercari.com/us/item/m74647356463/&amp;rct=j&amp;q=&amp;esrc=s&amp;sa=U&amp;ved=0ahUKEwjpiuvpxKP2AhXtkOAKHb5_CS8Q2SkIew&amp;usg=AOvVaw0C3sehv-iaURhLINuc9ry_</t>
  </si>
  <si>
    <t>Salomon Other | Salomon Qst Lux 92 153 Skis W Bindings | Color: Black | Size: 153 | Kll86's Closet</t>
  </si>
  <si>
    <t>https://www.google.com/url?url=https://poshmark.com/listing/Salomon-QST-Lux-92-153-skis-w-bindings-6074c00c1e75a808ad65dafa%23utm_source%3Dgdm_unpaid&amp;rct=j&amp;q=&amp;esrc=s&amp;sa=U&amp;ved=0ahUKEwjpiuvpxKP2AhXtkOAKHb5_CS8Q2SkIggE&amp;usg=AOvVaw1lCJErYA-x9w5aaCWlF47u</t>
  </si>
  <si>
    <t>Salomon QST Lux 92 Skis - Women's 2022</t>
  </si>
  <si>
    <t>https://www.google.com/url?url=https://www.skiessentials.com/2022-salomon-qst-lux-92-women-s-skis.html&amp;rct=j&amp;q=&amp;esrc=s&amp;sa=U&amp;ved=0ahUKEwiT8pWSxKP2AhVKJt8KHeqaArQQsDwIZg&amp;usg=AOvVaw2q8oqLruFlxj-azklJEVVw</t>
  </si>
  <si>
    <t>https://www.google.com/url?q=https://www.skiessentials.com/2022-salomon-qst-lux-92-women-s-skis.html&amp;sa=U&amp;ved=0ahUKEwjOquaSxKP2AhUCZd8KHRt-AnQQ2ykIFg&amp;usg=AOvVaw3H8YQz1gFgh3pMRiaH_c-U</t>
  </si>
  <si>
    <t>Salomon QST Lux 92 with Salomon Warden 11 (burgandy) binding Bordeau/Pink / 169cm</t>
  </si>
  <si>
    <t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T8pWSxKP2AhVKJt8KHeqaArQQ2SkIiAE&amp;usg=AOvVaw3XwmPkuz7JX27dOPGntHsK</t>
  </si>
  <si>
    <t>Used 2018 Salomon QST 92 Demo Ski with Bindings Size 177 (Option 212146)</t>
  </si>
  <si>
    <t>$319.99 used</t>
  </si>
  <si>
    <t>https://www.google.com/url?url=https://sidelineswap.com/gear/skiing/skis/4351536-salomon-used-2018-qst-92-demo-ski-with-bindings-size-177-option-212146&amp;rct=j&amp;q=&amp;esrc=s&amp;sa=U&amp;ved=0ahUKEwiP6qnTxKP2AhUqnuAKHXkNDH4QsDwIVQ&amp;usg=AOvVaw1zq2udz_HZ8QmV1hyhBHnr</t>
  </si>
  <si>
    <t>Salomon QST 92 Skis - Unisex</t>
  </si>
  <si>
    <t>https://www.google.com/url?url=https://www.levelninesports.com/salomon-qst-92-skis-2022/%3Fsku%3DL9866817&amp;rct=j&amp;q=&amp;esrc=s&amp;sa=U&amp;ved=0ahUKEwiP6qnTxKP2AhUqnuAKHXkNDH4QsDwIUg&amp;usg=AOvVaw3apiagZGxRKJ5XdUZ-On3z</t>
  </si>
  <si>
    <t>Salomon QST 92 Skis</t>
  </si>
  <si>
    <t>https://www.google.com/url?url=http://www.coloradoskishop.com/ProductDetails.asp%3FProductCode%3DQST9221%26Click%3D30416%26utm_source%3Dgooglebase%26utm_medium%3Dshoppingengine&amp;rct=j&amp;q=&amp;esrc=s&amp;sa=U&amp;ved=0ahUKEwiP6qnTxKP2AhUqnuAKHXkNDH4QsDwITw&amp;usg=AOvVaw17tqZs5WQJly-JINBEwxjw</t>
  </si>
  <si>
    <t>Salomon QST 92 Skis 2022</t>
  </si>
  <si>
    <t>https://www.google.com/url?url=https://www.ldmountaincentre.com/ski-c26/equipment-c87/skis-c180/salomon-qst-92-185-p33105/s175521%3Fcid%3DGBP&amp;rct=j&amp;q=&amp;esrc=s&amp;sa=U&amp;ved=0ahUKEwidjPDMxqP2AhUJTt8KHe8mDoIQsDwIUQ&amp;usg=AOvVaw1yoyilivWQBSvAxnVSpQmI</t>
  </si>
  <si>
    <t>Salomon QST 92 Grey/Yellow / 185cm</t>
  </si>
  <si>
    <t>https://www.google.com/url?url=https://sundanceskishop.com/products/salomon-qst-92%3Fvariant%3D39445230714978%26currency%3DCAD%26utm_medium%3Dproduct_sync%26utm_source%3Dgoogle%26utm_content%3Dsag_organic%26utm_campaign%3Dsag_organic&amp;rct=j&amp;q=&amp;esrc=s&amp;sa=U&amp;ved=0ahUKEwidjPDMxqP2AhUJTt8KHe8mDoIQ2SkIWg&amp;usg=AOvVaw1CW11aqKvxjE8bqpY9WGFg</t>
  </si>
  <si>
    <t>https://www.google.com/url?q=https://www.rei.com/product/196668/salomon-qst-92-skis-mens-20212022%3FCAWELAID%3D120217890012624576&amp;sa=U&amp;ved=0ahUKEwi32aHNxqP2AhVjUN8KHeDlAzwQ2ykIGg&amp;usg=AOvVaw1qE7q418iDZG6WgWqKLURI</t>
  </si>
  <si>
    <t>Salomon QST 98 Skis</t>
  </si>
  <si>
    <t>eBay - cargolargo</t>
  </si>
  <si>
    <t>https://www.google.com/url?q=https://www.ebay.com/itm/384727290765%3Fchn%3Dps%26mkevt%3D1%26mkcid%3D28&amp;sa=U&amp;ved=0ahUKEwjzq_34z6P2AhWElGoFHZsEBJwQ2ykIHQ&amp;usg=AOvVaw2Z1ohOOzT_83mU0CeOPMxR</t>
  </si>
  <si>
    <t>https://www.google.com/url?url=https://www.ebay.com/itm/403365062191%3Fchn%3Dps%26mkevt%3D1%26mkcid%3D28%26var%3D673402764509&amp;rct=j&amp;q=&amp;esrc=s&amp;sa=U&amp;ved=0ahUKEwiT1Mz4z6P2AhUonWoFHUo1ABEQsDwIgwE&amp;usg=AOvVaw0bz9qCuoDPmLH4hTMReJ5a</t>
  </si>
  <si>
    <t>https://www.google.com/url?q=https://www.skipro.com/products/qst-98-flat-12w%3Fvariant%3D40893499900081&amp;sa=U&amp;ved=0ahUKEwjzq_34z6P2AhWElGoFHZsEBJwQ2ykIIQ&amp;usg=AOvVaw0OtToE_DVvm7Y0X_Vu542s</t>
  </si>
  <si>
    <t>https://www.google.com/url?q=https://www.ebay.com/itm/403365062191%3Fchn%3Dps%26mkevt%3D1%26mkcid%3D28%26var%3D673402764510&amp;sa=U&amp;ved=0ahUKEwjF9I7jxqP2AhVCSN8KHaxBD-kQ2ykIHg&amp;usg=AOvVaw2J2CQMNJjB9Nbr1hF9axFo</t>
  </si>
  <si>
    <t>Salomon QST 98 Blue/Orange / 176cm</t>
  </si>
  <si>
    <t>https://www.google.com/url?url=https://sundanceskishop.com/products/salomon-qst-98%3Fvariant%3D39372457476194%26currency%3DCAD%26utm_medium%3Dproduct_sync%26utm_source%3Dgoogle%26utm_content%3Dsag_organic%26utm_campaign%3Dsag_organic&amp;rct=j&amp;q=&amp;esrc=s&amp;sa=U&amp;ved=0ahUKEwj4u-LixqP2AhXiYd8KHTZ5Dm4Q2SkIUw&amp;usg=AOvVaw2n7RTxw48qRXIanO3L-ecQ</t>
  </si>
  <si>
    <t>Salomon N QST 98 Skis - 2022 176cm / Blue/Orange</t>
  </si>
  <si>
    <t>https://www.google.com/url?url=https://glacierskishop.com/products/salomon-n-qst-98-skis-2022%3Fvariant%3D39362146631783%26currency%3DUSD%26utm_medium%3Dproduct_sync%26utm_source%3Dgoogle%26utm_content%3Dsag_organic%26utm_campaign%3Dsag_organic&amp;rct=j&amp;q=&amp;esrc=s&amp;sa=U&amp;ved=0ahUKEwj4u-LixqP2AhXiYd8KHTZ5Dm4Q2SkIXw&amp;usg=AOvVaw3tVtsLCgltuYBMdh6yPfFq</t>
  </si>
  <si>
    <t>Salomon Qst 98 Ski 183</t>
  </si>
  <si>
    <t>https://www.google.com/url?url=https://cripplecreekbc.com/products/salomon-qst-98-ski%3Fvariant%3D37879562174621%26currency%3DUSD%26utm_medium%3Dproduct_sync%26utm_source%3Dgoogle%26utm_content%3Dsag_organic%26utm_campaign%3Dsag_organic&amp;rct=j&amp;q=&amp;esrc=s&amp;sa=U&amp;ved=0ahUKEwj56rPQxaP2AhXNMd8KHQKWA_gQ2SkISw&amp;usg=AOvVaw03hzVGLCvcJlDhI6jR_tMv</t>
  </si>
  <si>
    <t>Salomon N QST 98 Skis - 2022 183cm / Blue/Orange</t>
  </si>
  <si>
    <t>https://www.google.com/url?url=https://glacierskishop.com/products/salomon-n-qst-98-skis-2022%3Fvariant%3D39362146664551%26currency%3DUSD%26utm_medium%3Dproduct_sync%26utm_source%3Dgoogle%26utm_content%3Dsag_organic%26utm_campaign%3Dsag_organic&amp;rct=j&amp;q=&amp;esrc=s&amp;sa=U&amp;ved=0ahUKEwj56rPQxaP2AhXNMd8KHQKWA_gQ2SkIWg&amp;usg=AOvVaw0qT5_uJ67EkrZdzNbNj6zw</t>
  </si>
  <si>
    <t>https://www.google.com/url?q=https://www.rei.com/product/196667/salomon-qst-98-skis-mens-20212022%3FCAWELAID%3D120217890012594278&amp;sa=U&amp;ved=0ahUKEwi8t-PQxaP2AhWBTt8KHdlgCroQ2ykIGg&amp;usg=AOvVaw1GT1q0o3NBGVPgKK-dOk3p</t>
  </si>
  <si>
    <t>Used 2017 Salomon QST 99 Demo Ski with Bindings Size 167 (Option 210696)</t>
  </si>
  <si>
    <t>$323.00 used</t>
  </si>
  <si>
    <t>https://www.google.com/url?url=https://sidelineswap.com/gear/skiing/skis/4121663-salomon-used-2017-qst-99-demo-ski-with-bindings-size-167-option-210696&amp;rct=j&amp;q=&amp;esrc=s&amp;sa=U&amp;ved=0ahUKEwjXqvq3xaP2AhWphOAKHRiuBUoQsDwIaA&amp;usg=AOvVaw2YMOBnN4YaqjYPzQDGsJH7</t>
  </si>
  <si>
    <t>Used 2017 Salomon QST 99 Demo Ski with Bindings Size 167 (Option 210693)</t>
  </si>
  <si>
    <t>$359.00 used</t>
  </si>
  <si>
    <t>https://www.google.com/url?url=https://sidelineswap.com/gear/skiing/skis/4121652-salomon-used-2017-qst-99-demo-ski-with-bindings-size-167-option-210693&amp;rct=j&amp;q=&amp;esrc=s&amp;sa=U&amp;ved=0ahUKEwjXqvq3xaP2AhWphOAKHRiuBUoQsDwIew&amp;usg=AOvVaw04rM0gxoH-ZZvMkQLureYl</t>
  </si>
  <si>
    <t>Used 2017 Salomon QST 99 Demo Ski with Bindings Size 167 (Option 210698)</t>
  </si>
  <si>
    <t>https://www.google.com/url?url=https://sidelineswap.com/gear/skiing/skis/4121670-salomon-used-2017-qst-99-demo-ski-with-bindings-size-167-option-210698&amp;rct=j&amp;q=&amp;esrc=s&amp;sa=U&amp;ved=0ahUKEwjXqvq3xaP2AhWphOAKHRiuBUoQsDwIiwE&amp;usg=AOvVaw2EvwPfRyDNMNGCcKCe5jI0</t>
  </si>
  <si>
    <t>Salomon QST Lumen 99 - Women's Purple/Light Pink / 181</t>
  </si>
  <si>
    <t>https://www.google.com/url?url=https://gravitycoalition.com/products/salomon-qst-lumen-99-womens%3Fvariant%3D39660489179331%26currency%3DUSD%26utm_medium%3Dproduct_sync%26utm_source%3Dgoogle%26utm_content%3Dsag_organic%26utm_campaign%3Dsag_organic&amp;rct=j&amp;q=&amp;esrc=s&amp;sa=U&amp;ved=0ahUKEwjm3KbexqP2AhVjUN8KHeDlAzwQsDwIag&amp;usg=AOvVaw19TFk-jmw30bKXXcXswnh4</t>
  </si>
  <si>
    <t>Salomon QST 99 Dark Blue/Beige / 181cm</t>
  </si>
  <si>
    <t>https://www.google.com/url?url=https://sundanceskishop.com/products/salomon-qst-99%3Fvariant%3D39257499467874%26currency%3DCAD%26utm_medium%3Dproduct_sync%26utm_source%3Dgoogle%26utm_content%3Dsag_organic%26utm_campaign%3Dsag_organic&amp;rct=j&amp;q=&amp;esrc=s&amp;sa=U&amp;ved=0ahUKEwjm3KbexqP2AhVjUN8KHeDlAzwQ2SkIZA&amp;usg=AOvVaw0MuP1jQg3S0isIjhfPg7Bo</t>
  </si>
  <si>
    <t>Salomon QST 99 Skis Dark Blue/Beige / 181</t>
  </si>
  <si>
    <t>https://www.google.com/url?url=https://gravitycoalition.com/products/salomon-qst-99-skis%3Fvariant%3D32367937585200%26currency%3DUSD%26utm_medium%3Dproduct_sync%26utm_source%3Dgoogle%26utm_content%3Dsag_organic%26utm_campaign%3Dsag_organic&amp;rct=j&amp;q=&amp;esrc=s&amp;sa=U&amp;ved=0ahUKEwjm3KbexqP2AhVjUN8KHeDlAzwQ2SkIZw&amp;usg=AOvVaw0dlDFPcPJsReo2cNcoGZgF</t>
  </si>
  <si>
    <t>Salomon Qst 99 Skis - 188 Cm</t>
  </si>
  <si>
    <t>$250.00 used</t>
  </si>
  <si>
    <t>https://www.google.com/url?url=https://www.ebay.com/itm/185310276915%3Fchn%3Dps%26mkevt%3D1%26mkcid%3D28&amp;rct=j&amp;q=&amp;esrc=s&amp;sa=U&amp;ved=0ahUKEwjZt9fb0KP2AhVAmmoFHU1cDrAQ2SkIew&amp;usg=AOvVaw1OgQxc0n9fwYn7vINOtpnf</t>
  </si>
  <si>
    <t>Salomon QST 99 Dark Blue/Beige / 188cm</t>
  </si>
  <si>
    <t>https://www.google.com/url?url=https://sundanceskishop.com/products/salomon-qst-99%3Fvariant%3D39257499500642%26currency%3DCAD%26utm_medium%3Dproduct_sync%26utm_source%3Dgoogle%26utm_content%3Dsag_organic%26utm_campaign%3Dsag_organic&amp;rct=j&amp;q=&amp;esrc=s&amp;sa=U&amp;ved=0ahUKEwjZt9fb0KP2AhVAmmoFHU1cDrAQ2SkIdQ&amp;usg=AOvVaw3KP5LWxEAg_auNMv8rN_bS</t>
  </si>
  <si>
    <t>Salomon QST 99 Skis</t>
  </si>
  <si>
    <t>https://www.google.com/url?url=https://www.skiessentials.com/2021-salomon-qst-99-skis.html&amp;rct=j&amp;q=&amp;esrc=s&amp;sa=U&amp;ved=0ahUKEwjZt9fb0KP2AhVAmmoFHU1cDrAQsDwIbQ&amp;usg=AOvVaw25UUpwu0iIMZN_vv4rGxN6</t>
  </si>
  <si>
    <t>Salomon QST Blank Skis</t>
  </si>
  <si>
    <t>https://www.google.com/url?q=https://gravitycoalition.com/products/salomon-qst-blank-skis%3Fvariant%3D40505081168067%26currency%3DUSD%26utm_medium%3Dproduct_sync%26utm_source%3Dgoogle%26utm_content%3Dsag_organic%26utm_campaign%3Dsag_organic&amp;sa=U&amp;ved=0ahUKEwjJrcuC0KP2AhWnm2oFHcJPCpAQ2ykIHg&amp;usg=AOvVaw0C3BAMxb1Q_5PjWk4oocAC</t>
  </si>
  <si>
    <t>Salomon QST Blank White/Light Grey / 186cm</t>
  </si>
  <si>
    <t>https://www.google.com/url?url=https://sundanceskishop.com/products/salomon-qst-blank%3Fvariant%3D39372457345122%26currency%3DCAD%26utm_medium%3Dproduct_sync%26utm_source%3Dgoogle%26utm_content%3Dsag_organic%26utm_campaign%3Dsag_organic&amp;rct=j&amp;q=&amp;esrc=s&amp;sa=U&amp;ved=0ahUKEwinkqaC0KP2AhVNlmoFHQL1C7oQ2SkIaQ&amp;usg=AOvVaw0BtG0ILBH6CUvIMtgtPqxP</t>
  </si>
  <si>
    <t>Salomon N QST Blank Skis - 2022 186cm / White/Light Grey</t>
  </si>
  <si>
    <t>https://www.google.com/url?url=https://glacierskishop.com/products/salomon-n-qst-blank-skis-2022%3Fvariant%3D39598908375143%26currency%3DUSD%26utm_medium%3Dproduct_sync%26utm_source%3Dgoogle%26utm_content%3Dsag_organic%26utm_campaign%3Dsag_organic&amp;rct=j&amp;q=&amp;esrc=s&amp;sa=U&amp;ved=0ahUKEwinkqaC0KP2AhVNlmoFHQL1C7oQ2SkIdQ&amp;usg=AOvVaw0JDxN5jVTCxnqVtKNFMEC3</t>
  </si>
  <si>
    <t>Salomon QST Blank Skis 2022</t>
  </si>
  <si>
    <t>https://www.google.com/url?q=https://gravitycoalition.com/products/salomon-qst-blank-skis%3Fvariant%3D40505087459523%26currency%3DUSD%26utm_medium%3Dproduct_sync%26utm_source%3Dgoogle%26utm_content%3Dsag_organic%26utm_campaign%3Dsag_organic&amp;sa=U&amp;ved=0ahUKEwjfn6L80KP2AhUsnGoFHS5XAPQQ2ykIIA&amp;usg=AOvVaw2uLOPBfGE46DWMaem2wRBO</t>
  </si>
  <si>
    <t>Salomon QST Blank Skis - Unisex</t>
  </si>
  <si>
    <t>https://www.google.com/url?url=https://www.levelninesports.com/salomon-qst-blank-skis-mens-2022/%3Fsku%3DL9857467&amp;rct=j&amp;q=&amp;esrc=s&amp;sa=U&amp;ved=0ahUKEwjv1Pv70KP2AhVMmmoFHQ2DCsAQsDwIQw&amp;usg=AOvVaw0KO0MzA2L0kmGggylYKGg7</t>
  </si>
  <si>
    <t>https://www.google.com/url?url=https://www.evo.com/skis/salomon-qst-blank%3Fimage%3D197270/802751/clone.jpg&amp;rct=j&amp;q=&amp;esrc=s&amp;sa=U&amp;ved=0ahUKEwjv1Pv70KP2AhVMmmoFHQ2DCsAQsDwIRg&amp;usg=AOvVaw22gsg2o9H-oxQOUw2rDJtZ</t>
  </si>
  <si>
    <t>19-20 Salomon Qst Lumen 99 Womens Skis Size 167cm 347588</t>
  </si>
  <si>
    <t>$479.00 used</t>
  </si>
  <si>
    <t>https://www.google.com/url?url=https://www.ebay.com/itm/294777376107%3Fchn%3Dps%26mkevt%3D1%26mkcid%3D28&amp;rct=j&amp;q=&amp;esrc=s&amp;sa=U&amp;ved=0ahUKEwj1pKblw6P2AhWvnOAKHYieBfkQ2SkIWg&amp;usg=AOvVaw0klsYpMEBGwSwjvz2FcdQM</t>
  </si>
  <si>
    <t>Salomon QST Lumen 99 Skis - Women's</t>
  </si>
  <si>
    <t>https://www.google.com/url?url=https://www.levelninesports.com/salomon-qst-lumen-99-skis-womens-2022/%3Fsku%3DL9857488&amp;rct=j&amp;q=&amp;esrc=s&amp;sa=U&amp;ved=0ahUKEwj1pKblw6P2AhWvnOAKHYieBfkQsDwITw&amp;usg=AOvVaw1w8eNctPp0feE-dYG0eArF</t>
  </si>
  <si>
    <t>Salomon Qst Lumen 99 Skis - Length 167 -</t>
  </si>
  <si>
    <t>https://www.google.com/url?url=https://www.ebay.com/itm/203641101496%3Fchn%3Dps%26mkevt%3D1%26mkcid%3D28&amp;rct=j&amp;q=&amp;esrc=s&amp;sa=U&amp;ved=0ahUKEwj1pKblw6P2AhWvnOAKHYieBfkQ2SkIVw&amp;usg=AOvVaw2QN4IMauKvJfPTid8DbjP7</t>
  </si>
  <si>
    <t>2017 Salomon Qst 99 Lumen Women Skis 174cm With Tyrolia 10 Bindings</t>
  </si>
  <si>
    <t>$280.00 used</t>
  </si>
  <si>
    <t>https://www.google.com/url?url=https://www.ebay.com/itm/165269540330%3Fchn%3Dps%26mkevt%3D1%26mkcid%3D28&amp;rct=j&amp;q=&amp;esrc=s&amp;sa=U&amp;ved=0ahUKEwiGsKmfxKP2AhVkhOAKHQvQA7wQ2SkIYg&amp;usg=AOvVaw2zAB2wxh047ZKaDssZAVDf</t>
  </si>
  <si>
    <t>Salomon Women's QST Lumen 99 Ski</t>
  </si>
  <si>
    <t>https://www.google.com/url?url=https://www.powder7.com/Salomon-QST-Lumen-99-Skis-174cm-New-Flat-2021/for-sale%3Futm_source%3Dfeed%26utm_medium%3Dfree&amp;rct=j&amp;q=&amp;esrc=s&amp;sa=U&amp;ved=0ahUKEwiGsKmfxKP2AhVkhOAKHQvQA7wQsDwIXg&amp;usg=AOvVaw1E8gD_ngY53qv4o4eZE6dB</t>
  </si>
  <si>
    <t>https://www.google.com/url?url=https://www.levelninesports.com/salomon-qst-lumen-99-skis-womens-2022/%3Fsku%3DL9857489&amp;rct=j&amp;q=&amp;esrc=s&amp;sa=U&amp;ved=0ahUKEwiGsKmfxKP2AhVkhOAKHQvQA7wQsDwIag&amp;usg=AOvVaw3CkxaU-WCEtdEnjjTKLCfk</t>
  </si>
  <si>
    <t>https://www.google.com/url?url=https://www.mercari.com/us/item/m74647356463/&amp;rct=j&amp;q=&amp;esrc=s&amp;sa=U&amp;ved=0ahUKEwi4pqrwxqP2AhXuQ98KHax0APgQ2SkIcQ&amp;usg=AOvVaw1ZzAkGeJHdk-5HarTCyPyI</t>
  </si>
  <si>
    <t>https://www.google.com/url?url=https://poshmark.com/listing/Salomon-QST-Lux-92-153-skis-w-bindings-6074c00c1e75a808ad65dafa%23utm_source%3Dgdm_unpaid&amp;rct=j&amp;q=&amp;esrc=s&amp;sa=U&amp;ved=0ahUKEwi4pqrwxqP2AhXuQ98KHax0APgQ2SkIdQ&amp;usg=AOvVaw0vlLMoN-gOgEf3EBs3Jvla</t>
  </si>
  <si>
    <t>Salomon QST Lux 92 Skis</t>
  </si>
  <si>
    <t>https://www.google.com/url?url=https://www.skiessentials.com/2022-salomon-qst-lux-92-women-s-skis.html&amp;rct=j&amp;q=&amp;esrc=s&amp;sa=U&amp;ved=0ahUKEwi4pqrwxqP2AhXuQ98KHax0APgQsDwIZg&amp;usg=AOvVaw2XwNojQSMMBYgfB7zaLwk0</t>
  </si>
  <si>
    <t>Salomon QST Lux 92 Womens Ski 2018-2019 Season 161</t>
  </si>
  <si>
    <t>https://www.google.com/url?url=https://shop.petersonsskiandcycle.com/products/18-19-qst-lux-92%3Fvariant%3D13834878648372%26currency%3DUSD%26utm_medium%3Dproduct_sync%26utm_source%3Dgoogle%26utm_content%3Dsag_organic%26utm_campaign%3Dsag_organic&amp;rct=j&amp;q=&amp;esrc=s&amp;sa=U&amp;ved=0ahUKEwjGi53AxqP2AhUKZN8KHU3UA4sQsDwIWA&amp;usg=AOvVaw0QDEEm8h4YowViyopA2URR</t>
  </si>
  <si>
    <t>Salomon QST Lux 92 Skis Women's</t>
  </si>
  <si>
    <t>https://www.google.com/url?q=https://www.skirack.com/salomon-qst-lux-92-alpine-skis-2022-13147143%3Ffee%3D7%26fep%3D317795%26utm_source%3Dgoogle_shopping%26utm_medium%3Dcpc%26utm_campaign%3Dproduct&amp;sa=U&amp;ved=0ahUKEwjkzs7AxqP2AhXMY98KHa3mA9IQ2ykIHQ&amp;usg=AOvVaw3S1hB5e1ujxhL3-alNVu8D</t>
  </si>
  <si>
    <t>Salomon QST Lux 92 with Salomon Warden 11 (burgandy) binding Bordeau/Pink / 161cm</t>
  </si>
  <si>
    <t>https://www.google.com/url?url=https://sundanceskishop.com/products/salomon-qst-lux-92-s%3Fvariant%3D39372458295394%26currency%3DCAD%26utm_medium%3Dproduct_sync%26utm_source%3Dgoogle%26utm_content%3Dsag_organic%26utm_campaign%3Dsag_organic&amp;rct=j&amp;q=&amp;esrc=s&amp;sa=U&amp;ved=0ahUKEwjGi53AxqP2AhUKZN8KHU3UA4sQ2SkIWw&amp;usg=AOvVaw1oZOWsp8up4hgy_Vp8BuYy</t>
  </si>
  <si>
    <t>https://www.google.com/url?url=https://www.skiessentials.com/2022-salomon-qst-lux-92-women-s-skis.html&amp;rct=j&amp;q=&amp;esrc=s&amp;sa=U&amp;ved=0ahUKEwii4OqExqP2AhVxneAKHd1IBjcQsDwISA&amp;usg=AOvVaw2jzfF4MurGrLAfEwI6-93j</t>
  </si>
  <si>
    <t>https://www.google.com/url?q=https://www.skiessentials.com/2022-salomon-qst-lux-92-women-s-skis.html&amp;sa=U&amp;ved=0ahUKEwii8pmFxqP2AhUNVt8KHXi3DigQ2ykIFg&amp;usg=AOvVaw1_UD9SjbgOzLXFN_0zcGHQ</t>
  </si>
  <si>
    <t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i4OqExqP2AhVxneAKHd1IBjcQ2SkIUw&amp;usg=AOvVaw2xdjmDYEt8rMBkiqYKojuQ</t>
  </si>
  <si>
    <t>Salomon QST Stella 106 Beige/Pink / 159cm</t>
  </si>
  <si>
    <t>https://www.google.com/url?url=https://sundanceskishop.com/products/salomon-qst-stella-106%3Fvariant%3D39372458033250%26currency%3DCAD%26utm_medium%3Dproduct_sync%26utm_source%3Dgoogle%26utm_content%3Dsag_organic%26utm_campaign%3Dsag_organic&amp;rct=j&amp;q=&amp;esrc=s&amp;sa=U&amp;ved=0ahUKEwj61fWmxaP2AhUCJt8KHYFoCcUQ2SkITA&amp;usg=AOvVaw0sHrVFVLRYxkJYBGYffv5P</t>
  </si>
  <si>
    <t>Salomon QST Stella 106 Skis</t>
  </si>
  <si>
    <t>https://www.google.com/url?q=https://gravitycoalition.com/products/salomon-qst-stella-106-skis-unisex%3Fvariant%3D40505214828739%26currency%3DUSD%26utm_medium%3Dproduct_sync%26utm_source%3Dgoogle%26utm_content%3Dsag_organic%26utm_campaign%3Dsag_organic&amp;sa=U&amp;ved=0ahUKEwif9aGnxaP2AhUIZN8KHd86Bf4Q2ykIIA&amp;usg=AOvVaw04kg1-iv2q4MgFv3ujQiqc</t>
  </si>
  <si>
    <t>'22 Salomon QST 106 Stella Skis 159cm</t>
  </si>
  <si>
    <t>https://www.google.com/url?url=https://www.untracked.com/p7381c46b39lr-Froogle-22_salomon_qst_stella_106_womens_all_mountain_freeride_skis.html%23chsku760072&amp;rct=j&amp;q=&amp;esrc=s&amp;sa=U&amp;ved=0ahUKEwj61fWmxaP2AhUCJt8KHYFoCcUQ2SkIRg&amp;usg=AOvVaw2iDZAmJJM3h36tKsT-mZPF</t>
  </si>
  <si>
    <t>Salomon QST Stella 106 Beige/Pink / 167cm</t>
  </si>
  <si>
    <t>https://www.google.com/url?url=https://sundanceskishop.com/products/salomon-qst-stella-106%3Fvariant%3D39372458066018%26currency%3DCAD%26utm_medium%3Dproduct_sync%26utm_source%3Dgoogle%26utm_content%3Dsag_organic%26utm_campaign%3Dsag_organic&amp;rct=j&amp;q=&amp;esrc=s&amp;sa=U&amp;ved=0ahUKEwj-5oPRxaP2AhUpWN8KHXsXD7kQ2SkIbw&amp;usg=AOvVaw0h8MhQ9yAskjlCihFN9YKt</t>
  </si>
  <si>
    <t>https://www.google.com/url?q=https://gravitycoalition.com/products/salomon-qst-stella-106-skis-unisex%3Fvariant%3D40505218695363%26currency%3DUSD%26utm_medium%3Dproduct_sync%26utm_source%3Dgoogle%26utm_content%3Dsag_organic%26utm_campaign%3Dsag_organic&amp;sa=U&amp;ved=0ahUKEwjPt7fRxaP2AhUpVd8KHTN4Dz4Q2ykIIA&amp;usg=AOvVaw0ehRNko4G_lyxkU0TbP3qD</t>
  </si>
  <si>
    <t>'22 Salomon QST 106 Stella Skis 167cm</t>
  </si>
  <si>
    <t>https://www.google.com/url?url=https://www.untracked.com/p7381c46b39lr-Froogle-22_salomon_qst_stella_106_womens_all_mountain_freeride_skis.html%23chsku760073&amp;rct=j&amp;q=&amp;esrc=s&amp;sa=U&amp;ved=0ahUKEwj-5oPRxaP2AhUpWN8KHXsXD7kQ2SkIaQ&amp;usg=AOvVaw1OGcMBkHmV8aYEG9cLBuNl</t>
  </si>
  <si>
    <t>Salomon Women's S/max 8 160 + Z10 GW L80</t>
  </si>
  <si>
    <t>https://www.google.com/url?url=https://www.ldmountaincentre.com/ski-c26/equipment-c87/skis-c180/salomon-womens-s-max-8-160-z10-gw-l80-p33097/s175513%3Fcid%3DGBP&amp;rct=j&amp;q=&amp;esrc=s&amp;sa=U&amp;ved=0ahUKEwjc3-28xqP2AhUGnOAKHT35ACIQsDwINA&amp;usg=AOvVaw1diLO80ONcxoPvC_LiKeBY</t>
  </si>
  <si>
    <t>2022 Salomon S/MAX 8 &amp; M11 Bindings Unisex On-Piste Ski Package</t>
  </si>
  <si>
    <t>Coast Water Sport</t>
  </si>
  <si>
    <t>https://www.google.com/url?url=https://www.coastwatersports.com/2022-salomon-smax-m11-bindings-unisex-on-piste-ski-package-p-22659.html%3Fcurrency%3DUSD&amp;rct=j&amp;q=&amp;esrc=s&amp;sa=U&amp;ved=0ahUKEwjSkfe9xqP2AhVyg-AKHf9HDHwQ2SkIQQ&amp;usg=AOvVaw1mIZXceN8Yf0CTAk9diN_I</t>
  </si>
  <si>
    <t>'21 Salomon Stance 102 Skis 176cm</t>
  </si>
  <si>
    <t>https://www.google.com/url?url=https://www.untracked.com/p7154c44b39lr-Froogle-21_salomon_stance_102_freeride_skis.html%23chsku727669&amp;rct=j&amp;q=&amp;esrc=s&amp;sa=U&amp;ved=0ahUKEwjdstXlw6P2AhXyRd8KHXocDPsQ2SkIYg&amp;usg=AOvVaw1xwqhoTw0wUILyE_eRUNXj</t>
  </si>
  <si>
    <t>Salomon Stance 102 Skis</t>
  </si>
  <si>
    <t>https://www.google.com/url?q=https://www.skiessentials.com/2022-salomon-stance-102-skis.html&amp;sa=U&amp;ved=0ahUKEwiJqovmw6P2AhVtnuAKHejFCNgQ2ykIHA&amp;usg=AOvVaw3970ZTaApyrQO9mBJ_jIX0</t>
  </si>
  <si>
    <t>https://www.google.com/url?q=https://www.backcountry.com/salomon-stance-102-ski%3FCMP_SKU%3DSALZ9J2%26MER%3D0406%26skid%3DSALZ9J2-BLA-S176&amp;sa=U&amp;ved=0ahUKEwiJqovmw6P2AhVtnuAKHejFCNgQ2ykIGg&amp;usg=AOvVaw3IJmpX7AZAXEQoCgekX5_p</t>
  </si>
  <si>
    <t>Salomon STANCE 102 Black Grey / 183cm</t>
  </si>
  <si>
    <t>https://www.google.com/url?url=https://sundanceskishop.com/products/salomon-stance-102%3Fvariant%3D31741505896546%26currency%3DCAD%26utm_medium%3Dproduct_sync%26utm_source%3Dgoogle%26utm_content%3Dsag_organic%26utm_campaign%3Dsag_organic&amp;rct=j&amp;q=&amp;esrc=s&amp;sa=U&amp;ved=0ahUKEwjCps7mw6P2AhWkiOAKHaGEDS0Q2SkIbA&amp;usg=AOvVaw17td4JAfibdiAKoLSx3mdy</t>
  </si>
  <si>
    <t>'21 Salomon Stance 102 Skis 183cm</t>
  </si>
  <si>
    <t>https://www.google.com/url?url=https://www.untracked.com/p7154c44b39lr-Froogle-21_salomon_stance_102_freeride_skis.html%23chsku727670&amp;rct=j&amp;q=&amp;esrc=s&amp;sa=U&amp;ved=0ahUKEwjCps7mw6P2AhWkiOAKHaGEDS0Q2SkIaQ&amp;usg=AOvVaw1YoZkXrO_bJnvDkchuNhQx</t>
  </si>
  <si>
    <t>https://www.google.com/url?q=https://www.levelninesports.com/salomon-stance-102-black-grey-176-2021/&amp;sa=U&amp;ved=0ahUKEwjp64nnw6P2AhXylOAKHXvQBFgQ2ykIGg&amp;usg=AOvVaw3qZ6oK50xI9kQhaIqOYTgr</t>
  </si>
  <si>
    <t>https://www.google.com/url?q=https://www.levelninesports.com/salomon-stance-102-black-grey-176-2021/&amp;sa=U&amp;ved=0ahUKEwjao9_nw6P2AhWtmOAKHVi-BpcQ2ykIGg&amp;usg=AOvVaw3GA0Q1z9vXMD-Xl_fiu8lm</t>
  </si>
  <si>
    <t>https://www.google.com/url?q=https://www.skiessentials.com/2022-salomon-stance-102-skis.html&amp;sa=U&amp;ved=0ahUKEwjao9_nw6P2AhWtmOAKHVi-BpcQ2ykIHg&amp;usg=AOvVaw1lucHzZ93iaQMgYmTdQzUu</t>
  </si>
  <si>
    <t>https://www.google.com/url?q=https://www.backcountry.com/salomon-stance-102-ski%3FCMP_SKU%3DSALZ9J2%26MER%3D0406%26skid%3DSALZ9J2-BLA-S190&amp;sa=U&amp;ved=0ahUKEwjao9_nw6P2AhWtmOAKHVi-BpcQ2ykIHA&amp;usg=AOvVaw1XoJ-mA4QV4NyDICCjhhuG</t>
  </si>
  <si>
    <t>Salomon Stance 84 Skis 2022</t>
  </si>
  <si>
    <t>https://www.google.com/url?q=https://www.aspenskiandboard.com/products/salomonstance84skismens2022%3Fvariant%3D39488636911721%26currency%3DUSD%26utm_medium%3Dproduct_sync%26utm_source%3Dgoogle%26utm_content%3Dsag_organic%26utm_campaign%3Dsag_organic%26srsltid%3DAWLEVJzv0M61vo6rfSe05Z1eDRj0abASRoHWwHVmAVtezI-7qObToyr4KZ0&amp;sa=U&amp;ved=0ahUKEwiL-qaL0KP2AhXxlmoFHUChANMQ2ykIHg&amp;usg=AOvVaw28KohM80JBhCpfwGPcXsGA</t>
  </si>
  <si>
    <t>https://www.google.com/url?url=https://www.curated.com/products/4409006/salomon-stance-84-skis-2022%3Fc_source%3Dgoogle-shopping&amp;rct=j&amp;q=&amp;esrc=s&amp;sa=U&amp;ved=0ahUKEwio3PmK0KP2AhUukWoFHRhsD-AQsDwIYA&amp;usg=AOvVaw3Eu-Id9KaF_PpasQlQjRdw</t>
  </si>
  <si>
    <t>https://www.google.com/url?q=https://www.curated.com/products/4409006/salomon-stance-84-skis-2022%3Fc_source%3Dgoogle-shopping&amp;sa=U&amp;ved=0ahUKEwiL-qaL0KP2AhXxlmoFHUChANMQ2ykIGA&amp;usg=AOvVaw013JBW-t6cnUz-vcdiq5U0</t>
  </si>
  <si>
    <t>https://www.google.com/url?q=https://www.skirack.com/salomon-stance-84-alpine-ski-2022-13147130%3Ffee%3D7%26fep%3D314140%26utm_source%3Dgoogle_shopping%26utm_medium%3Dcpc%26utm_campaign%3Dproduct&amp;sa=U&amp;ved=0ahUKEwiHp-2-z6P2AhXQmmoFHRPQBoYQ2ykIFg&amp;usg=AOvVaw3JN32-djFMH5OFBcgxNxMi</t>
  </si>
  <si>
    <t>https://www.google.com/url?url=https://www.the-house.com/sas8mg161054zz-salomon-skis%3Futm_source%3Dfroogle%26utm_medium%3Dppc%26utm_campaign%3Dshopcomparefeed&amp;rct=j&amp;q=&amp;esrc=s&amp;sa=U&amp;ved=0ahUKEwiHqsK-z6P2AhU2lGoFHXtWCwgQsDwIRA&amp;usg=AOvVaw2Izoz4Pf9DE-6YSI5QEIYq</t>
  </si>
  <si>
    <t>https://www.google.com/url?q=https://www.the-house.com/sas8mg161054zz-salomon-skis%3Futm_source%3Dfroogle%26utm_medium%3Dppc%26utm_campaign%3Dshopcomparefeed&amp;sa=U&amp;ved=0ahUKEwiHp-2-z6P2AhXQmmoFHRPQBoYQ2ykIEg&amp;usg=AOvVaw3iK_9obFVg4qWvSIXTmfM9</t>
  </si>
  <si>
    <t>Salomon Stance 84 Grey/Red/Black / 177cm</t>
  </si>
  <si>
    <t>https://www.google.com/url?url=https://sundanceskishop.com/products/salomon-stance-84%3Fvariant%3D39401968566370%26currency%3DCAD%26utm_medium%3Dproduct_sync%26utm_source%3Dgoogle%26utm_content%3Dsag_organic%26utm_campaign%3Dsag_organic&amp;rct=j&amp;q=&amp;esrc=s&amp;sa=U&amp;ved=0ahUKEwixoOPVxKP2AhXuTN8KHVTZClQQ2SkITQ&amp;usg=AOvVaw00Gt_k8AHXP46gGnJkXxEf</t>
  </si>
  <si>
    <t>https://www.google.com/url?url=https://www.the-house.com/sas8mg161054zz-salomon-skis%3Futm_source%3Dfroogle%26utm_medium%3Dppc%26utm_campaign%3Dshopcomparefeed&amp;rct=j&amp;q=&amp;esrc=s&amp;sa=U&amp;ved=0ahUKEwixoOPVxKP2AhXuTN8KHVTZClQQsDwIRQ&amp;usg=AOvVaw0pkeW1qEIJ9f5d0jkJp2x4</t>
  </si>
  <si>
    <t>https://www.google.com/url?q=https://www.the-house.com/sas8mg161054zz-salomon-skis%3Futm_source%3Dfroogle%26utm_medium%3Dppc%26utm_campaign%3Dshopcomparefeed&amp;sa=U&amp;ved=0ahUKEwjd7pHWxKP2AhUCmeAKHS0lCakQ2ykIEg&amp;usg=AOvVaw2svIubq8ZAUubDLTkQ-h-6</t>
  </si>
  <si>
    <t>Salomon Stance 84 Skis Â· 185 cm</t>
  </si>
  <si>
    <t>https://www.google.com/url?url=https://www.curated.com/products/5468063/salomon-stance-84-skis-185-cm%3Fc_source%3Dgoogle-shopping&amp;rct=j&amp;q=&amp;esrc=s&amp;sa=U&amp;ved=0ahUKEwi82taqxKP2AhUSZd8KHQhyDQgQ2SkIKQ&amp;usg=AOvVaw10mqK2G6mkoHUxt24j8Fpk</t>
  </si>
  <si>
    <t>Salomon Stance 84 Skis + M12 GW Bindings 2022 - 185</t>
  </si>
  <si>
    <t>https://www.google.com/url?url=https://www.skatepro.com/en-us/335-44538.htm%3Fstockcode%3DL41535200185&amp;rct=j&amp;q=&amp;esrc=s&amp;sa=U&amp;ved=0ahUKEwi82taqxKP2AhUSZd8KHQhyDQgQsDwIIQ&amp;usg=AOvVaw1INFV5YFGDJQ2zVxrxfyy6</t>
  </si>
  <si>
    <t>Salomon STANCE W 88 154cm</t>
  </si>
  <si>
    <t>https://www.google.com/url?url=https://sundanceskishop.com/products/salomon-stance-w-88%3Fvariant%3D31741505634402%26currency%3DCAD%26utm_medium%3Dproduct_sync%26utm_source%3Dgoogle%26utm_content%3Dsag_organic%26utm_campaign%3Dsag_organic&amp;rct=j&amp;q=&amp;esrc=s&amp;sa=U&amp;ved=0ahUKEwiZvZ-exqP2AhXkm-AKHQdcC6sQ2SkISA&amp;usg=AOvVaw1qAlJlsbXu94B_yGEYyycr</t>
  </si>
  <si>
    <t>Salomon STANCE W 88 161cm</t>
  </si>
  <si>
    <t>https://www.google.com/url?url=https://sundanceskishop.com/products/salomon-stance-w-88%3Fvariant%3D31741505667170%26currency%3DCAD%26utm_medium%3Dproduct_sync%26utm_source%3Dgoogle%26utm_content%3Dsag_organic%26utm_campaign%3Dsag_organic&amp;rct=j&amp;q=&amp;esrc=s&amp;sa=U&amp;ved=0ahUKEwjAhsijxqP2AhXsg-AKHU0xA9kQ2SkIZw&amp;usg=AOvVaw0sGhIPVg9EFBsEEzFpdhbo</t>
  </si>
  <si>
    <t>Salomon Stance W 88 Skis</t>
  </si>
  <si>
    <t>https://www.google.com/url?url=https://www.colesport.com/salomon-stance-w-88-skis/%3Fsku%3D254019&amp;rct=j&amp;q=&amp;esrc=s&amp;sa=U&amp;ved=0ahUKEwjAhsijxqP2AhXsg-AKHU0xA9kQ2SkIag&amp;usg=AOvVaw1YUzHxdJcM_6Mx962lG39P</t>
  </si>
  <si>
    <t>Salomon STANCE W 88 168cm</t>
  </si>
  <si>
    <t>https://www.google.com/url?url=https://sundanceskishop.com/products/salomon-stance-w-88%3Fvariant%3D31741505699938%26currency%3DCAD%26utm_medium%3Dproduct_sync%26utm_source%3Dgoogle%26utm_content%3Dsag_organic%26utm_campaign%3Dsag_organic&amp;rct=j&amp;q=&amp;esrc=s&amp;sa=U&amp;ved=0ahUKEwip4Y67xaP2AhWNT98KHd7ABV0Q2SkIbg&amp;usg=AOvVaw1c7cRODGoyzoEIG6WLtW7O</t>
  </si>
  <si>
    <t>https://www.google.com/url?url=https://www.colesport.com/salomon-stance-w-88-skis/%3Fsku%3D254020&amp;rct=j&amp;q=&amp;esrc=s&amp;sa=U&amp;ved=0ahUKEwip4Y67xaP2AhWNT98KHd7ABV0Q2SkIcQ&amp;usg=AOvVaw2B0nrXD9yfISgeEd0UFMZ0</t>
  </si>
  <si>
    <t>Salomon Stance 90 Dark Green/Black/White / 168cm</t>
  </si>
  <si>
    <t>https://www.google.com/url?url=https://sundanceskishop.com/products/salomon-stance-90%3Fvariant%3D39372457246818%26currency%3DCAD%26utm_medium%3Dproduct_sync%26utm_source%3Dgoogle%26utm_content%3Dsag_organic%26utm_campaign%3Dsag_organic&amp;rct=j&amp;q=&amp;esrc=s&amp;sa=U&amp;ved=0ahUKEwj4_uGExaP2AhUsm-AKHZnWA2QQ2SkIPg&amp;usg=AOvVaw2NuqZlwJExXWklyswL_pqj</t>
  </si>
  <si>
    <t>Salomon Stance 90 Skis</t>
  </si>
  <si>
    <t>https://www.google.com/url?q=https://www.powder7.com/Salomon-Stance-90-Skis-168cm-New-Flat-2022/for-sale%3Futm_source%3Dfeed%26utm_medium%3Dfree&amp;sa=U&amp;ved=0ahUKEwjW-JSFxaP2AhWnct8KHW11AD4Q2ykIGA&amp;usg=AOvVaw1uC4WqRNV3xiUGNZthOsLg</t>
  </si>
  <si>
    <t>https://www.google.com/url?url=https://www.the-house.com/8968sast90gbw21zz-salomon-skis%3Futm_source%3Dfroogle%26utm_medium%3Dppc%26utm_campaign%3Dshopcomparefeed&amp;rct=j&amp;q=&amp;esrc=s&amp;sa=U&amp;ved=0ahUKEwj4_uGExaP2AhUsm-AKHZnWA2QQsDwIOg&amp;usg=AOvVaw2hNb2IgDvVcc3ox1oNjXCy</t>
  </si>
  <si>
    <t>Salomon STANCE W 94 168cm</t>
  </si>
  <si>
    <t>https://www.google.com/url?url=https://sundanceskishop.com/products/salomon-stance-w-94%3Fvariant%3D31741505831010%26currency%3DCAD%26utm_medium%3Dproduct_sync%26utm_source%3Dgoogle%26utm_content%3Dsag_organic%26utm_campaign%3Dsag_organic&amp;rct=j&amp;q=&amp;esrc=s&amp;sa=U&amp;ved=0ahUKEwi3vo2JxaP2AhWyV98KHRneDSsQ2SkIPg&amp;usg=AOvVaw30GoW5KAtoitCQymPWgQ7d</t>
  </si>
  <si>
    <t>Salomon Stance W 94 Skis 2022</t>
  </si>
  <si>
    <t>https://www.google.com/url?url=https://www.levelninesports.com/salomon-stance-w-94-white-black-154-2021/%3Fsku%3DL9824124&amp;rct=j&amp;q=&amp;esrc=s&amp;sa=U&amp;ved=0ahUKEwi3vo2JxaP2AhWyV98KHRneDSsQsDwIMg&amp;usg=AOvVaw2KivHAX5_bI4_n6kEv3RL4</t>
  </si>
  <si>
    <t>Used 2021 Salomon Stance 96 Demo Ski with Bindings Size 168 (Option 210060)</t>
  </si>
  <si>
    <t>$424.00 used</t>
  </si>
  <si>
    <t>https://www.google.com/url?url=https://sidelineswap.com/gear/skiing/skis/3810863-salomon-used-2021-stance-96-demo-ski-with-bindings-size-168-option-210060&amp;rct=j&amp;q=&amp;esrc=s&amp;sa=U&amp;ved=0ahUKEwjEqPmexaP2AhVDT98KHf-tBLUQsDwIOQ&amp;usg=AOvVaw2PhDjj2bexdeZwpbT21N-T</t>
  </si>
  <si>
    <t>Salomon N Stance 96 168cm</t>
  </si>
  <si>
    <t>https://www.google.com/url?url=https://sundanceskishop.com/products/salomon-n-stance-96%3Fvariant%3D32035998564450%26currency%3DCAD%26utm_medium%3Dproduct_sync%26utm_source%3Dgoogle%26utm_content%3Dsag_organic%26utm_campaign%3Dsag_organic&amp;rct=j&amp;q=&amp;esrc=s&amp;sa=U&amp;ved=0ahUKEwjEqPmexaP2AhVDT98KHf-tBLUQ2SkINg&amp;usg=AOvVaw2iSOJOSBuZsLDjimld52tq</t>
  </si>
  <si>
    <t>Salomon Stance 96 Skis</t>
  </si>
  <si>
    <t>https://www.google.com/url?q=https://www.ebay.com/itm/274544929318%3Fchn%3Dps%26mkevt%3D1%26mkcid%3D28%26var%3D574753412996&amp;sa=U&amp;ved=0ahUKEwiw_befxaP2AhXkm-AKHQdcC6sQ2ykIHQ&amp;usg=AOvVaw3NADHLpT0vhJwsGSF8fyxt</t>
  </si>
  <si>
    <t>Salomon N Stance 96 176cm</t>
  </si>
  <si>
    <t>https://www.google.com/url?url=https://sundanceskishop.com/products/salomon-n-stance-96%3Fvariant%3D32004807753826%26currency%3DCAD%26utm_medium%3Dproduct_sync%26utm_source%3Dgoogle%26utm_content%3Dsag_organic%26utm_campaign%3Dsag_organic&amp;rct=j&amp;q=&amp;esrc=s&amp;sa=U&amp;ved=0ahUKEwjJ4J7OxqP2AhWwSt8KHdeMCWsQ2SkIZQ&amp;usg=AOvVaw1OzDmB16Ft_9iPGTi92LJa</t>
  </si>
  <si>
    <t>https://www.google.com/url?q=https://www.surfdome.us/Salomon-Skis-N-Stance-96-Skis/sd50235705.htm%3Fcolour%3DDark%2BGrey%252Fblack%252Fbrown%26sku%3D1368868%26productid%3D367970%26utm_source%3Dgoogle%26utm_medium%3Dorganic%2520shopping&amp;sa=U&amp;ved=0ahUKEwjLgdPOxqP2AhVmm-AKHQMVDcgQ2ykIIA&amp;usg=AOvVaw2nszX5jHY6NBidHVNZ-T2_</t>
  </si>
  <si>
    <t>https://www.google.com/url?q=https://www.levelninesports.com/salomon-stance-96-dark-grey-black-brown-168-2021/&amp;sa=U&amp;ved=0ahUKEwjLgdPOxqP2AhVmm-AKHQMVDcgQ2ykIGg&amp;usg=AOvVaw00t8PawhXApBLUdXF93m4o</t>
  </si>
  <si>
    <t>Salomon N Stance 96 182cm</t>
  </si>
  <si>
    <t>https://www.google.com/url?url=https://sundanceskishop.com/products/salomon-n-stance-96%3Fvariant%3D31944482226274%26currency%3DCAD%26utm_medium%3Dproduct_sync%26utm_source%3Dgoogle%26utm_content%3Dsag_organic%26utm_campaign%3Dsag_organic&amp;rct=j&amp;q=&amp;esrc=s&amp;sa=U&amp;ved=0ahUKEwjeosHG0KP2AhVunGoFHSEpAnwQ2SkIZQ&amp;usg=AOvVaw3nYUE_hHMcKw9EFCSRams0</t>
  </si>
  <si>
    <t>Salomon Stance 96</t>
  </si>
  <si>
    <t>https://www.google.com/url?url=https://www.levelninesports.com/salomon-stance-96-dark-grey-black-brown-168-2021/%3Fsku%3DL9824116&amp;rct=j&amp;q=&amp;esrc=s&amp;sa=U&amp;ved=0ahUKEwjeosHG0KP2AhVunGoFHSEpAnwQsDwITA&amp;usg=AOvVaw01_GaDubVYxTUzEQPwo81m</t>
  </si>
  <si>
    <t>https://www.google.com/url?q=https://www.levelninesports.com/salomon-stance-96-dark-grey-black-brown-168-2021/&amp;sa=U&amp;ved=0ahUKEwis5Y3H0KP2AhV7lWoFHQrWAmEQ2ykIHA&amp;usg=AOvVaw0uE1mAOvCd_aCe-2ahnMlM</t>
  </si>
  <si>
    <t>https://www.google.com/url?q=https://www.villagesportshop.com/product/salomon-stance-96-385285-1.htm%3Fvariations%3D31704,31707&amp;sa=U&amp;ved=0ahUKEwjqmJq70aP2AhV_mmoFHW-sBNMQ2ykIHw&amp;usg=AOvVaw0cF8BCAKH9H9oWL2O5Qta8</t>
  </si>
  <si>
    <t>https://www.google.com/url?q=https://www.levelninesports.com/salomon-stance-96-dark-grey-black-brown-168-2021/&amp;sa=U&amp;ved=0ahUKEwjqmJq70aP2AhV_mmoFHW-sBNMQ2ykIGQ&amp;usg=AOvVaw1YaSAsIxxssp3vhGj2BDXS</t>
  </si>
  <si>
    <t>2022 Salomon Stance 96 Demo Skis w/ Salomon Warden MNC 13 Demo Bindings - 188| Ski Essentials</t>
  </si>
  <si>
    <t>https://www.google.com/url?url=https://www.skiessentials.com/2022-salomon-stance-96-demo-skis-w-salomon-warden-mnc-13-demo-bindings.html&amp;rct=j&amp;q=&amp;esrc=s&amp;sa=U&amp;ved=0ahUKEwjl1e660aP2AhUblWoFHY-xCT0QsDwIQQ&amp;usg=AOvVaw08cEgqglvHnDLISI5MBChL</t>
  </si>
  <si>
    <t>Scott Scrapper 105 Ski 2020, 175</t>
  </si>
  <si>
    <t>https://www.google.com/url?url=https://www.skiessentials.com/2020-scott-scrapper-105-women-s-skis.html%23size%3D393&amp;rct=j&amp;q=&amp;esrc=s&amp;sa=U&amp;ved=0ahUKEwjJiNP7w6P2AhULd98KHa8SAX0QsDwIPQ&amp;usg=AOvVaw1IQJdMDf7-QTrGDIjbGGv1</t>
  </si>
  <si>
    <t>https://www.google.com/url?q=https://www.skiessentials.com/2020-scott-scrapper-105-women-s-skis.html%23size%3D393&amp;sa=U&amp;ved=0ahUKEwjHh_77w6P2AhVFTd8KHe4rCw4Q2ykIFw&amp;usg=AOvVaw1Uf4bS6kk_18VeDRCGIKu0</t>
  </si>
  <si>
    <t>https://www.google.com/url?q=https://www.ebay.com/itm/203508784885%3Fchn%3Dps%26mkevt%3D1%26mkcid%3D28%26var%3D503882563029&amp;sa=U&amp;ved=0ahUKEwjHh_77w6P2AhVFTd8KHe4rCw4Q2ykIGQ&amp;usg=AOvVaw0IhMQYbcA7380Uycsrz3F2</t>
  </si>
  <si>
    <t>Scott Scrapper 105 183</t>
  </si>
  <si>
    <t>https://www.google.com/url?url=https://www.snowcountry.eu/scott-scrapper-105-19-20-72041.html%3Fartikel_maat%3D65364%26country%3DUS&amp;rct=j&amp;q=&amp;esrc=s&amp;sa=U&amp;ved=0ahUKEwjArb-_z6P2AhXImWoFHcEbDJ0QsDwIKg&amp;usg=AOvVaw1yvoCIvVSiJGZKqKUUMqU3</t>
  </si>
  <si>
    <t>Scott Scrapper 105 183cm</t>
  </si>
  <si>
    <t>https://www.google.com/url?url=https://sundanceskishop.com/products/scott-scrapper-105%3Fvariant%3D31852740214882%26currency%3DCAD%26utm_medium%3Dproduct_sync%26utm_source%3Dgoogle%26utm_content%3Dsag_organic%26utm_campaign%3Dsag_organic&amp;rct=j&amp;q=&amp;esrc=s&amp;sa=U&amp;ved=0ahUKEwjArb-_z6P2AhXImWoFHcEbDJ0Q2SkILg&amp;usg=AOvVaw2bLaRQwsKh8QK2FrgbEdXD</t>
  </si>
  <si>
    <t>Scott Scrapper 95 168</t>
  </si>
  <si>
    <t>https://www.google.com/url?q=https://www.surfdome.us/Scott-Sports-Scrapper-95-Skis/sd50234685.htm%3Fcolour%3DMulticolour%26sku%3D1360925%26productid%3D366251%26utm_source%3Dgoogle%26utm_medium%3Dorganic%2520shopping&amp;sa=U&amp;ved=0ahUKEwiX7fPDz6P2AhUhnGoFHd4fBcsQ2ykIFg&amp;usg=AOvVaw1A2UcL0vmMVzkpVf1ncrYm</t>
  </si>
  <si>
    <t>https://www.google.com/url?url=https://www.ebay.com/itm/324868978102%3Fchn%3Dps%26mkevt%3D1%26mkcid%3D28%26var%3D513867431194&amp;rct=j&amp;q=&amp;esrc=s&amp;sa=U&amp;ved=0ahUKEwjrldHDz6P2AhWklGoFHVkMBVkQsDwIWQ&amp;usg=AOvVaw3K3U16shTyLXC8DCmjYj8U</t>
  </si>
  <si>
    <t>https://www.google.com/url?q=https://www.ebay.com/itm/324868978102%3Fchn%3Dps%26mkevt%3D1%26mkcid%3D28%26var%3D513867431194&amp;sa=U&amp;ved=0ahUKEwiX7fPDz6P2AhUhnGoFHd4fBcsQ2ykIGA&amp;usg=AOvVaw0UV2AQ_yIx9xEzQ1RzA0Sy</t>
  </si>
  <si>
    <t>Scott Scrapper 95 21/22</t>
  </si>
  <si>
    <t>https://www.google.com/url?url=https://www.snowcountry.eu/scott-scrapper-95-20-21.html%3Fartikel_maat%3D65366%26country%3DUS&amp;rct=j&amp;q=&amp;esrc=s&amp;sa=U&amp;ved=0ahUKEwj8sd-gxKP2AhXvYN8KHZ4UARIQsDwIQQ&amp;usg=AOvVaw3aoPtcMZjYKFBzBf_EcTcj</t>
  </si>
  <si>
    <t>Scott Scrapper 95 A Version 184cm</t>
  </si>
  <si>
    <t>https://www.google.com/url?url=https://sundanceskishop.com/products/scott-scrapper-95-a-version%3Fvariant%3D39372355403874%26currency%3DCAD%26utm_medium%3Dproduct_sync%26utm_source%3Dgoogle%26utm_content%3Dsag_organic%26utm_campaign%3Dsag_organic&amp;rct=j&amp;q=&amp;esrc=s&amp;sa=U&amp;ved=0ahUKEwj8sd-gxKP2AhXvYN8KHZ4UARIQ2SkIRQ&amp;usg=AOvVaw3ziw_8jgKDFJjwYtziK8LF</t>
  </si>
  <si>
    <t>Scott Sports Ski Slight 93 Set M11 Mens Skis - Multicolour</t>
  </si>
  <si>
    <t>https://www.google.com/url?url=https://www.bobleisure.com/scott-ski-slight-93-set-m11%3Fnumber%3D45-7615523172726&amp;rct=j&amp;q=&amp;esrc=s&amp;sa=U&amp;ved=0ahUKEwih0ILtxKP2AhWjg-AKHYxfA9IQsDwIUA&amp;usg=AOvVaw0y3cjq2RAw0HiYgjjG6o5L</t>
  </si>
  <si>
    <t>https://www.google.com/url?q=https://www.bobleisure.com/scott-ski-slight-93-set-m11%3Fnumber%3D45-7615523172726&amp;sa=U&amp;ved=0ahUKEwiFuLjtxKP2AhWoZd8KHcO_DLEQ2ykIGA&amp;usg=AOvVaw3kiYqPCKKC-E8MR_TxGqVX</t>
  </si>
  <si>
    <t>https://www.google.com/url?q=https://www.surfdome.us/Scott-Sports-Ski-Slight-93-Set-M11-Skis/sd50234692.htm%3Fcolour%3DMulticolour%26sku%3D1360947%26productid%3D366259%26utm_source%3Dgoogle%26utm_medium%3Dorganic%2520shopping&amp;sa=U&amp;ved=0ahUKEwiFuLjtxKP2AhWoZd8KHcO_DLEQ2ykIFg&amp;usg=AOvVaw3jvlxJ3f1mQ-3LKb5NSPYa</t>
  </si>
  <si>
    <t>Scott Slight 93 Skis w Tyrolia Attack 13 Demo Bindings Used Demo Skis</t>
  </si>
  <si>
    <t>$479.99 used</t>
  </si>
  <si>
    <t>https://www.google.com/url?url=https://www.powder7.com/Scott-Slight-93-Skis-180cm-Used-2021/for-sale%3Futm_source%3Dfeed%26utm_medium%3Dfree&amp;rct=j&amp;q=&amp;esrc=s&amp;sa=U&amp;ved=0ahUKEwj84vnww6P2AhXuYt8KHVx8DMAQ2SkIJQ&amp;usg=AOvVaw13MxmZUdRU1_QrHqyKQlVr</t>
  </si>
  <si>
    <t>https://www.google.com/url?q=https://www.bobleisure.com/scott-ski-slight-93-set-m11%3Fnumber%3D45-7615523172740&amp;sa=U&amp;ved=0ahUKEwiigZzxw6P2AhULh-AKHZt5Cw0Q2ykIGA&amp;usg=AOvVaw2iRiqOQ6CPSnxml_NZNjnc</t>
  </si>
  <si>
    <t>https://www.google.com/url?url=https://www.surfdome.us/Scott-Sports-Ski-Slight-93-Set-M11-Skis/sd50234692.htm%3Fcolour%3DMulticolour%26sku%3D1360949%26productid%3D366259%26utm_source%3Dgoogle%26utm_medium%3Dorganic%2520shopping&amp;rct=j&amp;q=&amp;esrc=s&amp;sa=U&amp;ved=0ahUKEwj84vnww6P2AhXuYt8KHVx8DMAQsDwIKQ&amp;usg=AOvVaw1nNZsB_euYj_gCZy7K8jjk</t>
  </si>
  <si>
    <t>SCOTT Superguide 88 W Alpine Touring Ski 152</t>
  </si>
  <si>
    <t>https://www.google.com/url?url=https://cripplecreekbc.com/products/scott-superguide-88-w-alpine-touring-ski%3Fvariant%3D33411372056709%26currency%3DUSD%26utm_medium%3Dproduct_sync%26utm_source%3Dgoogle%26utm_content%3Dsag_organic%26utm_campaign%3Dsag_organic&amp;rct=j&amp;q=&amp;esrc=s&amp;sa=U&amp;ved=0ahUKEwj5q9q50aP2AhX_lGoFHW1kD88Q2SkIOg&amp;usg=AOvVaw3YUDoBrTc7lWimuNpCftNZ</t>
  </si>
  <si>
    <t>Scott Superguide 88 Ski 2022</t>
  </si>
  <si>
    <t>https://www.google.com/url?url=https://www.telemark-pyrenees.com/ski/scott-superguide-88-ski-2022%3Fcurrency%3DUSD%26tax%3Dex_vat%26country%3DUS%26var%3D73646&amp;rct=j&amp;q=&amp;esrc=s&amp;sa=U&amp;ved=0ahUKEwiSotbl0KP2AhWBkmoFHfrYBV0QsDwITA&amp;usg=AOvVaw2uCbytGXemb1lnIenEYyqB</t>
  </si>
  <si>
    <t>https://www.google.com/url?q=https://www.telemark-pyrenees.com/ski/scott-superguide-88-ski-2022%3Fcurrency%3DUSD%26tax%3Dex_vat%26country%3DUS%26var%3D73646&amp;sa=U&amp;ved=0ahUKEwiOxPbl0KP2AhUglGoFHWqTDRsQ2ykIGA&amp;usg=AOvVaw2pu7JxFEv_u66C2zT1hqlj</t>
  </si>
  <si>
    <t>https://www.google.com/url?q=https://www.bobleisure.com/scott-ski-superguide-88---red%3Fnumber%3D45-7615523226498&amp;sa=U&amp;ved=0ahUKEwiOxPbl0KP2AhUglGoFHWqTDRsQ2ykIGg&amp;usg=AOvVaw0uZjf2nnxJlPfDB2Y9ftsA</t>
  </si>
  <si>
    <t>https://www.google.com/url?url=https://www.telemark-pyrenees.com/ski/scott-superguide-88-ski-2022%3Fcurrency%3DUSD%26tax%3Dex_vat%26country%3DUS%26var%3D71247&amp;rct=j&amp;q=&amp;esrc=s&amp;sa=U&amp;ved=0ahUKEwjptcnGxaP2AhWqm-AKHVWIB0gQsDwILw&amp;usg=AOvVaw3tf0vZZ97pyivu9L3k-8lX</t>
  </si>
  <si>
    <t>https://www.google.com/aclk?sa=L&amp;ai=DChcSEwj7k_HGxaP2AhUOpsgKHW9QBSwYABABGgJxdQ&amp;sig=AOD64_1Bvtf4YmpJ6tzsycl3EZQHJW2VyQ&amp;ctype=5&amp;ved=0ahUKEwjK0OzGxaP2AhXpYN8KHfg_CqgQ2ikIFQ&amp;adurl=</t>
  </si>
  <si>
    <t>https://www.google.com/aclk?sa=L&amp;ai=DChcSEwj7k_HGxaP2AhUOpsgKHW9QBSwYABADGgJxdQ&amp;sig=AOD64_12dM1aQyxn2-5bXITTJzqcRNCJzg&amp;ctype=5&amp;ved=0ahUKEwjK0OzGxaP2AhXpYN8KHfg_CqgQ2ikIFw&amp;adurl=</t>
  </si>
  <si>
    <t>Scott Superguide 88 R 178cm</t>
  </si>
  <si>
    <t>https://www.google.com/url?url=https://sundanceskishop.com/products/scott-superguide-88-r%3Fvariant%3D39409697947746%26currency%3DCAD%26utm_medium%3Dproduct_sync%26utm_source%3Dgoogle%26utm_content%3Dsag_organic%26utm_campaign%3Dsag_organic&amp;rct=j&amp;q=&amp;esrc=s&amp;sa=U&amp;ved=0ahUKEwiszprwxKP2AhXKl-AKHY_uCZUQ2SkIRg&amp;usg=AOvVaw0iReNxbS1M5hTo-mnzQuDy</t>
  </si>
  <si>
    <t>Scott Superguide 88 Ski 178cm</t>
  </si>
  <si>
    <t>https://www.google.com/url?url=https://sundanceskishop.com/products/scott-superguide-88-ski%3Fvariant%3D39409697685602%26currency%3DCAD%26utm_medium%3Dproduct_sync%26utm_source%3Dgoogle%26utm_content%3Dsag_organic%26utm_campaign%3Dsag_organic&amp;rct=j&amp;q=&amp;esrc=s&amp;sa=U&amp;ved=0ahUKEwiszprwxKP2AhXKl-AKHY_uCZUQ2SkISQ&amp;usg=AOvVaw2sMqX_MaTZaPL8r7fkwt_q</t>
  </si>
  <si>
    <t>Scott Superguide 88 R Skis 2022 - Sample</t>
  </si>
  <si>
    <t>https://www.google.com/url?url=https://www.nextadventure.net/catalog/product/view/id/219167/s/scott-superguide-88-r-skis-2022-sample/&amp;rct=j&amp;q=&amp;esrc=s&amp;sa=U&amp;ved=0ahUKEwiszprwxKP2AhXKl-AKHY_uCZUQ2SkITA&amp;usg=AOvVaw1g-cUharg8ojv2nKT1pp0A</t>
  </si>
  <si>
    <t>SCOTT Superguide 95 W Alpine Touring Ski 160</t>
  </si>
  <si>
    <t>https://www.google.com/url?url=https://cripplecreekbc.com/products/scott-superguide-95-w-alpine-touring-ski%3Fvariant%3D33411370221701%26currency%3DUSD%26utm_medium%3Dproduct_sync%26utm_source%3Dgoogle%26utm_content%3Dsag_organic%26utm_campaign%3Dsag_organic&amp;rct=j&amp;q=&amp;esrc=s&amp;sa=U&amp;ved=0ahUKEwjA4dboxaP2AhVFm-AKHUMKDN4Q2SkIQg&amp;usg=AOvVaw2-ld7pPD7Qlfjkt5n9jZKk</t>
  </si>
  <si>
    <t xml:space="preserve"> StÃ¶ckli</t>
  </si>
  <si>
    <t xml:space="preserve"> VÃ¶lkl</t>
  </si>
  <si>
    <t>2022 VÃ¶lkl Blaze 106 172</t>
  </si>
  <si>
    <t>https://www.google.com/url?url=https://skitownallstars.com/products/2022-volkl-blaze-106&amp;rct=j&amp;q=&amp;esrc=s&amp;sa=U&amp;ved=0ahUKEwiwjLnJxKP2AhWpmeAKHfzTCkUQ2SkIkQE&amp;usg=AOvVaw0R-7rLHqdycZYotiRdWycp</t>
  </si>
  <si>
    <t>2022 VÃ¶lkl Mantra 102 170</t>
  </si>
  <si>
    <t>https://www.google.com/url?url=https://skitownallstars.com/products/2022-volkl-mantra%3Fvariant%3D39580031713414%26currency%3DUSD%26utm_medium%3Dproduct_sync%26utm_source%3Dgoogle%26utm_content%3Dsag_organic%26utm_campaign%3Dsag_organic&amp;rct=j&amp;q=&amp;esrc=s&amp;sa=U&amp;ved=0ahUKEwiPnY2w0KP2AhVNnWoFHVoAC1sQ2SkIZQ&amp;usg=AOvVaw0csJ1AExkcA6FkGyC8cIDh</t>
  </si>
  <si>
    <t>2022 VÃ¶lkl Mantra 102 177</t>
  </si>
  <si>
    <t>https://www.google.com/url?url=https://skitownallstars.com/products/2022-volkl-mantra%3Fvariant%3D39580031746182%26currency%3DUSD%26utm_medium%3Dproduct_sync%26utm_source%3Dgoogle%26utm_content%3Dsag_organic%26utm_campaign%3Dsag_organic&amp;rct=j&amp;q=&amp;esrc=s&amp;sa=U&amp;ved=0ahUKEwjczYaG0aP2AhWcl2oFHe1VBxoQ2SkImQE&amp;usg=AOvVaw34gSMhdP5UEJTf2DmtvmX0</t>
  </si>
  <si>
    <t>2022 VÃ¶lkl Mantra 102 184</t>
  </si>
  <si>
    <t>https://www.google.com/url?url=https://skitownallstars.com/products/2022-volkl-mantra%3Fvariant%3D39580031778950%26currency%3DUSD%26utm_medium%3Dproduct_sync%26utm_source%3Dgoogle%26utm_content%3Dsag_organic%26utm_campaign%3Dsag_organic&amp;rct=j&amp;q=&amp;esrc=s&amp;sa=U&amp;ved=0ahUKEwii08Cn0aP2AhUKmmoFHfgKA1gQ2SkIaA&amp;usg=AOvVaw0G4qWIFLXoGbMYHGQ9JRpH</t>
  </si>
  <si>
    <t>VÃ¶lkl Skiing Volkl Racetiger Sc 118041 Attacchivmotion Marker (170)</t>
  </si>
  <si>
    <t>eBay - vendiamoperte_italia</t>
  </si>
  <si>
    <t>https://www.google.com/aclk?sa=L&amp;ai=DChcSEwi165y20KP2AhUHJ0wKHdiwBRwYABABGgJvYQ&amp;sig=AOD64_1ROrzceuJLc6zD5AJGEw7q43r5dQ&amp;ctype=5&amp;ved=0ahUKEwiN05e20KP2AhV7lGoFHSXCB9UQ2CkIUQ&amp;adurl=</t>
  </si>
  <si>
    <t>2022 VÃ¶lkl Revolt 104 180</t>
  </si>
  <si>
    <t>https://www.google.com/url?url=https://skitownallstars.com/products/2022-volkl-revolt-104%3Fvariant%3D39549039542406%26currency%3DUSD%26utm_medium%3Dproduct_sync%26utm_source%3Dgoogle%26utm_content%3Dsag_organic%26utm_campaign%3Dsag_organic&amp;rct=j&amp;q=&amp;esrc=s&amp;sa=U&amp;ved=0ahUKEwjG5_z9z6P2AhW5l2oFHaesBMQQ2SkIYQ&amp;usg=AOvVaw1CIzzdgXVuKHo9TR71p7aI</t>
  </si>
  <si>
    <t>2020 VÃ¶lkl Secret 92 Demo Ski - 163 Cm (j116320)</t>
  </si>
  <si>
    <t>https://www.google.com/url?url=https://www.ebay.com/itm/154518342904%3Fchn%3Dps%26mkevt%3D1%26mkcid%3D28&amp;rct=j&amp;q=&amp;esrc=s&amp;sa=U&amp;ved=0ahUKEwjIlNzmz6P2AhU4mmoFHdKYCvYQ2SkIcA&amp;usg=AOvVaw0TRSzvAxvMBKViY8_P3Vbp</t>
  </si>
  <si>
    <t>4 FRNT</t>
  </si>
  <si>
    <t>HOJI CC 4LOCK Womens Powder Ski | 4FRNT 170 cm</t>
  </si>
  <si>
    <t>4FRNT Skis</t>
  </si>
  <si>
    <t>https://www.google.com/aclk?sa=L&amp;ai=DChcSEwi-uMaU0aP2AhUEFdQBHSmyDzMYABABGgJvYQ&amp;sig=AOD64_2abgY-j6qJ5H5OrGcifu01W5vfyA&amp;ctype=5&amp;ved=0ahUKEwivi8GU0aP2AhUylGoFHf2sBWAQ2CkISw&amp;adurl=</t>
  </si>
  <si>
    <t>4FRNT Skis - MSP 107 - Men's All Mountain Powder Ski 181 cm</t>
  </si>
  <si>
    <t>https://www.google.com/url?url=https://4frnt.com/products/msp107%3Fvariant%3D12791785521217%26currency%3DUSD%26utm_medium%3Dproduct_sync%26utm_source%3Dgoogle%26utm_content%3Dsag_organic%26utm_campaign%3Dsag_organic&amp;rct=j&amp;q=&amp;esrc=s&amp;sa=U&amp;ved=0ahUKEwiLnsGNxqP2AhWxVN8KHUstDc4Q2SkIKg&amp;usg=AOvVaw3PKFn2fbB_Kv_PFrnW_jeS</t>
  </si>
  <si>
    <t>4FRNT Skis - MSP 99 - All Mountain Frontside Ski 181 cm</t>
  </si>
  <si>
    <t>https://www.google.com/url?url=https://4frnt.com/products/msp99%3Fvariant%3D44737802643%26currency%3DUSD%26utm_medium%3Dproduct_sync%26utm_source%3Dgoogle%26utm_content%3Dsag_organic%26utm_campaign%3Dsag_organic&amp;rct=j&amp;q=&amp;esrc=s&amp;sa=U&amp;ved=0ahUKEwilroCy0aP2AhWClWoFHUszACcQ2SkIJQ&amp;usg=AOvVaw2VycT3dRh4KMVt4i6LPpMN</t>
  </si>
  <si>
    <t>4FRNT Skis - MSP CC - Women's All Mountain Frontside Ski 171 cm</t>
  </si>
  <si>
    <t>https://www.google.com/url?url=https://4frnt.com/products/mspcc%3Fvariant%3D44797589075%26currency%3DUSD%26utm_medium%3Dproduct_sync%26utm_source%3Dgoogle%26utm_content%3Dsag_organic%26utm_campaign%3Dsag_organic&amp;rct=j&amp;q=&amp;esrc=s&amp;sa=U&amp;ved=0ahUKEwjb8fvIz6P2AhXYl2oFHaA9B3IQ2SkIJw&amp;usg=AOvVaw1JIrSL8ncjnkp1bKfn-Ypx</t>
  </si>
  <si>
    <t>4FRNT Skis - Raven - All Mountain Touring Ski 184 cm</t>
  </si>
  <si>
    <t>https://www.google.com/url?url=https://4frnt.com/products/raven%3Fvariant%3D1387943233%26currency%3DUSD%26utm_medium%3Dproduct_sync%26utm_source%3Dgoogle%26utm_content%3Dsag_organic%26utm_campaign%3Dsag_organic&amp;rct=j&amp;q=&amp;esrc=s&amp;sa=U&amp;ved=0ahUKEwislPrsw6P2AhXDg-AKHVaYABoQ2SkIMQ&amp;usg=AOvVaw3aGVTB4wjkfCmVb-MgIZaq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</si>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</sst>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9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9" fontId="0" fillId="0" borderId="21" xfId="0" applyNumberFormat="1" applyBorder="1" applyAlignment="1">
      <alignment vertical="top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0" fontId="28" fillId="0" borderId="21" xfId="0" applyFont="1" applyBorder="1" applyAlignment="1">
      <alignment horizontal="center"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165" fontId="0" fillId="13" borderId="21" xfId="0" applyNumberFormat="1" applyFill="1" applyBorder="1" applyAlignment="1">
      <alignment vertical="top"/>
    </xf>
    <xf numFmtId="9" fontId="3" fillId="13" borderId="21" xfId="0" applyNumberFormat="1" applyFont="1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8" fillId="13" borderId="21" xfId="0" applyFont="1" applyFill="1" applyBorder="1" applyAlignment="1">
      <alignment horizontal="center" vertical="top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0" fillId="13" borderId="21" xfId="0" applyNumberFormat="1" applyFill="1" applyBorder="1" applyAlignment="1">
      <alignment horizontal="right" vertical="top" wrapText="1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8" fontId="0" fillId="0" borderId="21" xfId="0" applyNumberFormat="1" applyBorder="1" applyAlignment="1">
      <alignment horizontal="right" vertical="top" wrapText="1"/>
    </xf>
    <xf numFmtId="8" fontId="1" fillId="0" borderId="0" xfId="6" applyNumberFormat="1" applyFo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7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94"/>
  <sheetViews>
    <sheetView showGridLines="0" tabSelected="1" topLeftCell="A22" zoomScale="55" zoomScaleNormal="55" workbookViewId="0">
      <selection activeCell="H48" sqref="H48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4" customWidth="1"/>
    <col min="5" max="5" width="26.33203125" style="124" bestFit="1" customWidth="1"/>
    <col min="6" max="6" width="18.21875" style="124" bestFit="1" customWidth="1"/>
    <col min="7" max="7" width="10.33203125" style="124" customWidth="1"/>
    <col min="8" max="8" width="27.21875" style="124" customWidth="1"/>
    <col min="9" max="9" width="18.77734375" style="124" customWidth="1"/>
    <col min="10" max="10" width="10.21875" style="124" customWidth="1"/>
    <col min="11" max="11" width="29.6640625" style="124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6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95" customHeight="1">
      <c r="D6" s="89"/>
      <c r="F6" s="118"/>
      <c r="H6" s="89"/>
      <c r="I6" s="89"/>
      <c r="J6" s="89"/>
      <c r="K6" s="89"/>
    </row>
    <row r="7" spans="1:11" ht="19.05" customHeight="1">
      <c r="B7" s="176" t="e">
        <f ca="1">_xlfn.CONCAT(Driver!AP5,"'s Recommendation - ",B35)</f>
        <v>#VALUE!</v>
      </c>
      <c r="D7" s="89"/>
      <c r="F7" s="118"/>
      <c r="G7" s="89"/>
      <c r="H7" s="89"/>
      <c r="I7" s="89"/>
      <c r="J7" s="89"/>
      <c r="K7" s="89"/>
    </row>
    <row r="8" spans="1:11" ht="22.95" customHeight="1">
      <c r="B8" s="118" t="s">
        <v>0</v>
      </c>
      <c r="D8" s="89"/>
      <c r="E8" s="89"/>
      <c r="F8" s="89"/>
      <c r="G8" s="89"/>
      <c r="H8" s="193"/>
      <c r="I8" s="89"/>
      <c r="J8" s="89"/>
      <c r="K8" s="89"/>
    </row>
    <row r="9" spans="1:11" ht="7.5" customHeight="1">
      <c r="D9" s="89"/>
      <c r="E9" s="89"/>
      <c r="F9" s="89"/>
      <c r="G9" s="89"/>
      <c r="H9" s="193"/>
      <c r="I9" s="89"/>
      <c r="J9" s="89"/>
      <c r="K9" s="89"/>
    </row>
    <row r="10" spans="1:11" ht="18.45" customHeight="1">
      <c r="B10" s="178" t="s">
        <v>1</v>
      </c>
      <c r="C10" s="112"/>
      <c r="D10" s="112"/>
      <c r="E10" s="112"/>
      <c r="F10" s="112"/>
      <c r="G10" s="112"/>
      <c r="H10" s="193"/>
      <c r="I10" s="89"/>
      <c r="J10" s="89"/>
      <c r="K10" s="89"/>
    </row>
    <row r="11" spans="1:11" ht="18.45" customHeight="1">
      <c r="B11" s="178" t="s">
        <v>2</v>
      </c>
      <c r="C11" s="112"/>
      <c r="D11" s="112"/>
      <c r="E11" s="112"/>
      <c r="F11" s="112"/>
      <c r="G11" s="112"/>
      <c r="H11" s="193"/>
      <c r="I11" s="89"/>
      <c r="J11" s="89"/>
      <c r="K11" s="89"/>
    </row>
    <row r="12" spans="1:11" ht="13.95" customHeight="1">
      <c r="B12" s="178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95" customHeight="1">
      <c r="B14" s="194" t="str">
        <f>IF(Driver!AP5="","Your top reccomendation",_xlfn.CONCAT(TRIM(Driver!AP5),", here's your top reccomendation"))</f>
        <v>Collin, here's your top reccomendation</v>
      </c>
      <c r="C14" s="195"/>
      <c r="D14" s="195"/>
      <c r="E14" s="196"/>
      <c r="F14" s="143" t="s">
        <v>4</v>
      </c>
      <c r="G14" s="89"/>
      <c r="H14" s="89"/>
      <c r="I14" s="89"/>
      <c r="J14" s="89"/>
      <c r="K14" s="89"/>
    </row>
    <row r="15" spans="1:11" ht="9.4499999999999993" customHeight="1">
      <c r="B15" s="135"/>
      <c r="D15" s="89"/>
      <c r="E15" s="94"/>
      <c r="F15" s="143"/>
      <c r="G15" s="89"/>
      <c r="H15" s="89"/>
      <c r="I15" s="89"/>
      <c r="J15" s="89"/>
      <c r="K15" s="89"/>
    </row>
    <row r="16" spans="1:11" ht="21.45" customHeight="1">
      <c r="B16" s="142" t="s">
        <v>5</v>
      </c>
      <c r="C16" s="205" t="e">
        <f ca="1">IFERROR(HYPERLINK(BM75,IF(C37="SOLD OUT",_xlfn.CONCAT(B35,", ",C37),_xlfn.CONCAT(B35,", $",C37))),_xlfn.CONCAT(B35))</f>
        <v>#VALUE!</v>
      </c>
      <c r="D16" s="89"/>
      <c r="E16" s="228"/>
      <c r="F16" s="144" t="s">
        <v>6</v>
      </c>
      <c r="G16" s="89"/>
      <c r="H16" s="89"/>
      <c r="I16" s="89"/>
      <c r="J16" s="89"/>
      <c r="K16" s="89"/>
    </row>
    <row r="17" spans="2:31" s="150" customFormat="1" ht="22.95" customHeight="1">
      <c r="B17" s="146"/>
      <c r="C17" s="147" t="s">
        <v>7</v>
      </c>
      <c r="E17" s="148"/>
      <c r="F17" s="151" t="s">
        <v>8</v>
      </c>
      <c r="G17" s="152"/>
      <c r="H17" s="182" t="s">
        <v>9</v>
      </c>
      <c r="I17" s="183" t="s">
        <v>10</v>
      </c>
      <c r="J17" s="149"/>
    </row>
    <row r="18" spans="2:31" ht="18" customHeight="1">
      <c r="B18" s="93"/>
      <c r="C18" s="206" t="str">
        <f>_xlfn.CONCAT(COUNT(_xlfn.ANCHORARRAY(M75))-2," skis that fit you and your goals")</f>
        <v>-2 skis that fit you and your goals</v>
      </c>
      <c r="D18" s="89"/>
      <c r="E18" s="94"/>
      <c r="F18" s="187" t="s">
        <v>11</v>
      </c>
      <c r="G18" s="229">
        <f>Driver!J179</f>
        <v>0.6</v>
      </c>
      <c r="H18" s="223" t="str">
        <f>IF(Driver!AL5="","See prices below",_xlfn.CONCAT("Max ",TEXT(Driver!AL5,"$#,##0")))</f>
        <v>See prices below</v>
      </c>
      <c r="I18" s="186" t="s">
        <v>12</v>
      </c>
      <c r="J18" s="184" t="str">
        <f>IF(Driver!AN5="","Performance only",Driver!AN5)</f>
        <v>Performance only</v>
      </c>
      <c r="K18" s="185"/>
    </row>
    <row r="19" spans="2:31" ht="13.95" customHeight="1">
      <c r="B19" s="136"/>
      <c r="C19" s="137"/>
      <c r="D19" s="89"/>
      <c r="E19" s="94"/>
      <c r="F19" s="188" t="s">
        <v>13</v>
      </c>
      <c r="G19" s="229">
        <f>AVERAGE(G20:G22)</f>
        <v>-0.20866666666666667</v>
      </c>
      <c r="H19" s="224"/>
      <c r="I19" s="186" t="s">
        <v>14</v>
      </c>
      <c r="J19" s="184" t="str">
        <f>IF(Driver!AO5="","Performance only",Driver!AO5)</f>
        <v>_x000D_
Abstract,_x000D_
Patterned</v>
      </c>
      <c r="K19" s="184"/>
    </row>
    <row r="20" spans="2:31" ht="13.95" customHeight="1">
      <c r="B20" s="138" t="s">
        <v>15</v>
      </c>
      <c r="C20" s="139" t="s">
        <v>16</v>
      </c>
      <c r="D20" s="139" t="s">
        <v>17</v>
      </c>
      <c r="E20" s="181" t="s">
        <v>18</v>
      </c>
      <c r="F20" s="189" t="s">
        <v>19</v>
      </c>
      <c r="G20" s="229">
        <f>Driver!J181</f>
        <v>-1</v>
      </c>
      <c r="H20" s="57"/>
      <c r="I20" s="57"/>
      <c r="K20" s="89"/>
    </row>
    <row r="21" spans="2:31" ht="13.95" customHeight="1">
      <c r="B21" s="96" t="s">
        <v>20</v>
      </c>
      <c r="C21" s="120" t="e">
        <f>_xlfn.CONCAT(ROUND(Driver!F54,1),"cm")</f>
        <v>#VALUE!</v>
      </c>
      <c r="D21" s="120" t="e">
        <f>_xlfn.CONCAT(ROUND(Driver!G54,1),"cm")</f>
        <v>#VALUE!</v>
      </c>
      <c r="E21" s="94" t="s">
        <v>21</v>
      </c>
      <c r="F21" s="189" t="s">
        <v>22</v>
      </c>
      <c r="G21" s="229">
        <f>Driver!J182</f>
        <v>0.214</v>
      </c>
      <c r="H21" s="57"/>
      <c r="K21" s="89"/>
    </row>
    <row r="22" spans="2:31" ht="13.95" customHeight="1">
      <c r="B22" s="96" t="s">
        <v>23</v>
      </c>
      <c r="C22" s="120" t="str">
        <f>_xlfn.CONCAT(Driver!F55,"mm")</f>
        <v>100mm</v>
      </c>
      <c r="D22" s="120" t="str">
        <f>_xlfn.CONCAT(Driver!G55,"mm")</f>
        <v>112mm</v>
      </c>
      <c r="E22" s="94" t="s">
        <v>24</v>
      </c>
      <c r="F22" s="189" t="s">
        <v>25</v>
      </c>
      <c r="G22" s="229">
        <f>Driver!J183</f>
        <v>0.16000000000000003</v>
      </c>
      <c r="H22" s="57"/>
      <c r="K22" s="89"/>
    </row>
    <row r="23" spans="2:31" ht="13.95" customHeight="1">
      <c r="B23" s="96" t="s">
        <v>26</v>
      </c>
      <c r="C23" s="120" t="str">
        <f>_xlfn.CONCAT(Driver!F56,"mm")</f>
        <v>30mm</v>
      </c>
      <c r="D23" s="120" t="s">
        <v>27</v>
      </c>
      <c r="E23" s="94" t="s">
        <v>28</v>
      </c>
      <c r="F23" s="145"/>
      <c r="G23" s="57"/>
      <c r="H23" s="57"/>
      <c r="K23" s="89"/>
    </row>
    <row r="24" spans="2:31" ht="18.45" customHeight="1" thickBot="1">
      <c r="B24" s="140" t="s">
        <v>29</v>
      </c>
      <c r="C24" s="141" t="e">
        <f>MIN(_xlfn.ANCHORARRAY($M$75))</f>
        <v>#VALUE!</v>
      </c>
      <c r="D24" s="141" t="e">
        <f>MAX(_xlfn.ANCHORARRAY($M$75))</f>
        <v>#VALUE!</v>
      </c>
      <c r="E24" s="106"/>
      <c r="K24" s="89"/>
    </row>
    <row r="25" spans="2:31">
      <c r="E25" s="89"/>
      <c r="K25" s="89"/>
    </row>
    <row r="26" spans="2:31" ht="22.95" customHeight="1">
      <c r="B26" s="118" t="s">
        <v>30</v>
      </c>
      <c r="D26" s="89"/>
      <c r="E26" s="89"/>
      <c r="F26" s="89"/>
      <c r="G26" s="89"/>
      <c r="H26" s="89"/>
      <c r="I26" s="132"/>
      <c r="J26" s="132"/>
      <c r="K26" s="89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</row>
    <row r="27" spans="2:31" ht="7.95" customHeight="1">
      <c r="B27" s="118"/>
      <c r="D27" s="89"/>
      <c r="E27" s="89"/>
      <c r="F27" s="89"/>
      <c r="G27" s="89"/>
      <c r="H27" s="89"/>
      <c r="I27" s="13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</row>
    <row r="28" spans="2:31" ht="16.95" customHeight="1">
      <c r="B28" s="178" t="s">
        <v>31</v>
      </c>
      <c r="C28" s="177"/>
      <c r="D28" s="177"/>
      <c r="E28" s="177"/>
      <c r="F28" s="177"/>
      <c r="G28" s="177"/>
      <c r="H28" s="177"/>
      <c r="I28" s="89"/>
      <c r="J28" s="89"/>
      <c r="K28" s="89"/>
      <c r="S28" s="176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</row>
    <row r="29" spans="2:31" ht="16.95" customHeight="1">
      <c r="B29" s="178" t="s">
        <v>32</v>
      </c>
      <c r="C29" s="177"/>
      <c r="D29" s="177"/>
      <c r="E29" s="177"/>
      <c r="F29" s="177"/>
      <c r="G29" s="177"/>
      <c r="H29" s="177"/>
      <c r="I29" s="89"/>
      <c r="J29" s="89"/>
      <c r="K29" s="89"/>
      <c r="S29" s="176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</row>
    <row r="30" spans="2:31" ht="16.95" customHeight="1">
      <c r="B30" s="178" t="s">
        <v>33</v>
      </c>
      <c r="D30" s="89"/>
      <c r="E30" s="89"/>
      <c r="F30" s="89"/>
      <c r="G30" s="89"/>
      <c r="H30" s="89"/>
      <c r="I30" s="89"/>
      <c r="J30" s="89"/>
      <c r="K30" s="89"/>
      <c r="S30" s="176"/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</row>
    <row r="31" spans="2:31" ht="13.95" customHeight="1" thickBot="1">
      <c r="B31" s="178"/>
      <c r="D31" s="89"/>
      <c r="E31" s="89"/>
      <c r="F31" s="89"/>
      <c r="G31" s="89"/>
      <c r="H31" s="89"/>
      <c r="I31" s="89"/>
      <c r="J31" s="89"/>
      <c r="K31" s="89"/>
      <c r="Q31" s="207"/>
      <c r="R31" s="207"/>
      <c r="S31" s="176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</row>
    <row r="32" spans="2:31" s="176" customFormat="1" ht="7.5" customHeight="1" thickBot="1">
      <c r="B32" s="113">
        <f>ROW(B75)</f>
        <v>75</v>
      </c>
      <c r="C32" s="114"/>
      <c r="D32" s="114"/>
      <c r="E32" s="114">
        <f>B32+1</f>
        <v>76</v>
      </c>
      <c r="F32" s="114"/>
      <c r="G32" s="114"/>
      <c r="H32" s="114">
        <f>E32+1</f>
        <v>77</v>
      </c>
      <c r="I32" s="115"/>
      <c r="K32" s="176">
        <f>H32+1</f>
        <v>78</v>
      </c>
      <c r="N32" s="176">
        <f>K32+1</f>
        <v>79</v>
      </c>
      <c r="Q32" s="176">
        <f>N32+1</f>
        <v>80</v>
      </c>
      <c r="T32" s="207">
        <f>Q32+1</f>
        <v>81</v>
      </c>
      <c r="U32" s="207"/>
      <c r="V32" s="207"/>
      <c r="W32" s="207">
        <f>T32+1</f>
        <v>82</v>
      </c>
      <c r="X32" s="207"/>
      <c r="Y32" s="207"/>
      <c r="Z32" s="207">
        <f>W32+1</f>
        <v>83</v>
      </c>
      <c r="AA32" s="207"/>
      <c r="AB32" s="207"/>
      <c r="AC32" s="207">
        <f>Z32+1</f>
        <v>84</v>
      </c>
      <c r="AD32" s="207"/>
      <c r="AE32" s="207"/>
    </row>
    <row r="33" spans="2:32" ht="18" customHeight="1">
      <c r="B33" s="111" t="s">
        <v>34</v>
      </c>
      <c r="C33" s="92"/>
      <c r="D33" s="87"/>
      <c r="E33" s="116" t="s">
        <v>35</v>
      </c>
      <c r="F33" s="87"/>
      <c r="G33" s="87"/>
      <c r="H33" s="116" t="s">
        <v>36</v>
      </c>
      <c r="I33" s="117"/>
      <c r="J33" s="87"/>
      <c r="K33" s="116" t="s">
        <v>37</v>
      </c>
      <c r="N33" s="116" t="s">
        <v>38</v>
      </c>
      <c r="Q33" s="116" t="s">
        <v>39</v>
      </c>
      <c r="S33" s="176"/>
      <c r="T33" s="207" t="s">
        <v>40</v>
      </c>
      <c r="U33" s="207"/>
      <c r="V33" s="207"/>
      <c r="W33" s="207" t="s">
        <v>41</v>
      </c>
      <c r="X33" s="207"/>
      <c r="Y33" s="207"/>
      <c r="Z33" s="207" t="s">
        <v>42</v>
      </c>
      <c r="AA33" s="207"/>
      <c r="AB33" s="207"/>
      <c r="AC33" s="207" t="s">
        <v>43</v>
      </c>
      <c r="AD33" s="207"/>
      <c r="AE33" s="207"/>
      <c r="AF33" s="176"/>
    </row>
    <row r="34" spans="2:32" ht="6" customHeight="1">
      <c r="B34" s="93"/>
      <c r="C34" s="94"/>
      <c r="D34" s="89"/>
      <c r="E34" s="89"/>
      <c r="F34" s="89"/>
      <c r="G34" s="118"/>
      <c r="H34" s="171"/>
      <c r="I34" s="94"/>
      <c r="J34" s="89"/>
      <c r="K34" s="89"/>
      <c r="S34" s="176"/>
      <c r="T34" s="207"/>
      <c r="U34" s="207"/>
      <c r="V34" s="207"/>
      <c r="W34" s="207"/>
      <c r="X34" s="207"/>
      <c r="Y34" s="207"/>
      <c r="Z34" s="207"/>
      <c r="AA34" s="207"/>
      <c r="AB34" s="207"/>
      <c r="AC34" s="207"/>
      <c r="AD34" s="207"/>
      <c r="AE34" s="207"/>
      <c r="AF34" s="176"/>
    </row>
    <row r="35" spans="2:32" s="156" customFormat="1" ht="19.5" customHeight="1">
      <c r="B35" s="153" t="e">
        <f ca="1">_xlfn.CONCAT("2022 ",INDIRECT(_xlfn.CONCAT($E71,B$32))," ",INDIRECT(_xlfn.CONCAT($F71,B32))," ",INDIRECT(_xlfn.CONCAT($H71,B32))," cm")</f>
        <v>#VALUE!</v>
      </c>
      <c r="C35" s="154"/>
      <c r="E35" s="155" t="e">
        <f ca="1">_xlfn.CONCAT("2022 ",INDIRECT(_xlfn.CONCAT($E71,E$32))," ",INDIRECT(_xlfn.CONCAT($F71,E32))," ",INDIRECT(_xlfn.CONCAT($H71,E32))," cm")</f>
        <v>#VALUE!</v>
      </c>
      <c r="H35" s="155" t="e">
        <f ca="1">_xlfn.CONCAT("2022 ",INDIRECT(_xlfn.CONCAT($E71,H$32))," ",INDIRECT(_xlfn.CONCAT($F71,H32))," ",INDIRECT(_xlfn.CONCAT($H71,H32))," cm")</f>
        <v>#VALUE!</v>
      </c>
      <c r="I35" s="154"/>
      <c r="K35" s="155" t="e">
        <f ca="1">_xlfn.CONCAT("2022 ",INDIRECT(_xlfn.CONCAT($E71,K$32))," ",INDIRECT(_xlfn.CONCAT($F71,K32))," ",INDIRECT(_xlfn.CONCAT($H71,K32))," cm")</f>
        <v>#VALUE!</v>
      </c>
      <c r="N35" s="155" t="e">
        <f ca="1">_xlfn.CONCAT("2022",INDIRECT(_xlfn.CONCAT($E71,N$32))," ",INDIRECT(_xlfn.CONCAT($F71,N32))," ",INDIRECT(_xlfn.CONCAT($H71,N32))," cm")</f>
        <v>#VALUE!</v>
      </c>
      <c r="Q35" s="155" t="e">
        <f ca="1">_xlfn.CONCAT("2022",INDIRECT(_xlfn.CONCAT($E71,Q$32))," ",INDIRECT(_xlfn.CONCAT($F71,Q32))," ",INDIRECT(_xlfn.CONCAT($H71,Q32))," cm")</f>
        <v>#VALUE!</v>
      </c>
      <c r="S35" s="157"/>
      <c r="T35" s="158" t="e">
        <f ca="1">_xlfn.CONCAT("2022 ",INDIRECT(_xlfn.CONCAT("D",T32))," ",INDIRECT(_xlfn.CONCAT("E",T32))," ",INDIRECT(_xlfn.CONCAT("G",T32))," cm")</f>
        <v>#VALUE!</v>
      </c>
      <c r="U35" s="158"/>
      <c r="V35" s="158"/>
      <c r="W35" s="158" t="e">
        <f ca="1">_xlfn.CONCAT("2022 ",INDIRECT(_xlfn.CONCAT("D",W32))," ",INDIRECT(_xlfn.CONCAT("E",W32))," ",INDIRECT(_xlfn.CONCAT("G",W32))," cm")</f>
        <v>#VALUE!</v>
      </c>
      <c r="X35" s="158"/>
      <c r="Y35" s="158"/>
      <c r="Z35" s="158" t="e">
        <f ca="1">_xlfn.CONCAT("2022 ",INDIRECT(_xlfn.CONCAT("D",Z32))," ",INDIRECT(_xlfn.CONCAT("E",Z32))," ",INDIRECT(_xlfn.CONCAT("G",Z32))," cm")</f>
        <v>#VALUE!</v>
      </c>
      <c r="AA35" s="158"/>
      <c r="AB35" s="158"/>
      <c r="AC35" s="158" t="e">
        <f ca="1">_xlfn.CONCAT("2022 ",INDIRECT(_xlfn.CONCAT("D",AC32))," ",INDIRECT(_xlfn.CONCAT("E",AC32))," ",INDIRECT(_xlfn.CONCAT("G",AC32))," cm")</f>
        <v>#VALUE!</v>
      </c>
      <c r="AD35" s="158"/>
      <c r="AE35" s="158"/>
      <c r="AF35" s="157"/>
    </row>
    <row r="36" spans="2:32" s="162" customFormat="1" ht="19.5" customHeight="1">
      <c r="B36" s="160" t="e">
        <f t="array" aca="1" ref="B36" ca="1">RIGHT(INDIRECT(_xlfn.CONCAT($G71,B$32)),LEN(INDIRECT(_xlfn.CONCAT($G71,B$32)))-1)</f>
        <v>#VALUE!</v>
      </c>
      <c r="C36" s="202"/>
      <c r="E36" s="178" t="e">
        <f t="array" aca="1" ref="E36" ca="1">RIGHT(INDIRECT(_xlfn.CONCAT($G71,E$32)),LEN(INDIRECT(_xlfn.CONCAT($G71,E$32)))-1)</f>
        <v>#VALUE!</v>
      </c>
      <c r="H36" s="178" t="e">
        <f t="array" aca="1" ref="H36" ca="1">RIGHT(INDIRECT(_xlfn.CONCAT($G71,H$32)),LEN(INDIRECT(_xlfn.CONCAT($G71,H$32)))-1)</f>
        <v>#VALUE!</v>
      </c>
      <c r="I36" s="161"/>
      <c r="K36" s="178" t="e">
        <f t="array" aca="1" ref="K36" ca="1">RIGHT(INDIRECT(_xlfn.CONCAT($G71,K$32)),LEN(INDIRECT(_xlfn.CONCAT($G71,K$32)))-1)</f>
        <v>#VALUE!</v>
      </c>
      <c r="N36" s="178" t="e">
        <f t="array" aca="1" ref="N36" ca="1">RIGHT(INDIRECT(_xlfn.CONCAT($G71,N$32)),LEN(INDIRECT(_xlfn.CONCAT($G71,N$32)))-1)</f>
        <v>#VALUE!</v>
      </c>
      <c r="Q36" s="178" t="e">
        <f t="array" aca="1" ref="Q36" ca="1">RIGHT(INDIRECT(_xlfn.CONCAT($G71,Q$32)),LEN(INDIRECT(_xlfn.CONCAT($G71,Q$32)))-1)</f>
        <v>#VALUE!</v>
      </c>
      <c r="S36" s="163"/>
      <c r="T36" s="164" t="e">
        <f t="array" aca="1" ref="T36" ca="1">RIGHT(INDIRECT(_xlfn.CONCAT("F",T32)),LEN(INDIRECT(_xlfn.CONCAT("F",T32)))-1)</f>
        <v>#VALUE!</v>
      </c>
      <c r="U36" s="164"/>
      <c r="V36" s="164"/>
      <c r="W36" s="164" t="e">
        <f t="array" aca="1" ref="W36" ca="1">RIGHT(INDIRECT(_xlfn.CONCAT("F",W32)),LEN(INDIRECT(_xlfn.CONCAT("F",W32)))-1)</f>
        <v>#VALUE!</v>
      </c>
      <c r="X36" s="164"/>
      <c r="Y36" s="164"/>
      <c r="Z36" s="164" t="e">
        <f t="array" aca="1" ref="Z36" ca="1">RIGHT(INDIRECT(_xlfn.CONCAT("F",Z32)),LEN(INDIRECT(_xlfn.CONCAT("F",Z32)))-1)</f>
        <v>#VALUE!</v>
      </c>
      <c r="AA36" s="164"/>
      <c r="AB36" s="164"/>
      <c r="AC36" s="164" t="e">
        <f t="array" aca="1" ref="AC36" ca="1">RIGHT(INDIRECT(_xlfn.CONCAT("F",AC32)),LEN(INDIRECT(_xlfn.CONCAT("F",AC32)))-1)</f>
        <v>#VALUE!</v>
      </c>
      <c r="AD36" s="164"/>
      <c r="AE36" s="164"/>
      <c r="AF36" s="163"/>
    </row>
    <row r="37" spans="2:32" s="159" customFormat="1" ht="19.5" customHeight="1">
      <c r="B37" s="95" t="s">
        <v>9</v>
      </c>
      <c r="C37" s="230" t="str">
        <f ca="1">IF(C38="","SOLD OUT",C38)</f>
        <v>SOLD OUT</v>
      </c>
      <c r="E37" s="86" t="s">
        <v>9</v>
      </c>
      <c r="F37" s="231" t="str">
        <f ca="1">IF(F38="","SOLD OUT",F38)</f>
        <v>SOLD OUT</v>
      </c>
      <c r="H37" s="86" t="s">
        <v>9</v>
      </c>
      <c r="I37" s="230" t="str">
        <f ca="1">IF(I38="","SOLD OUT",I38)</f>
        <v>SOLD OUT</v>
      </c>
      <c r="K37" s="86" t="s">
        <v>9</v>
      </c>
      <c r="L37" s="231" t="str">
        <f ca="1">IF(L38="","SOLD OUT",L38)</f>
        <v>SOLD OUT</v>
      </c>
      <c r="N37" s="86" t="s">
        <v>9</v>
      </c>
      <c r="O37" s="231" t="str">
        <f ca="1">IF(O38="","SOLD OUT",O38)</f>
        <v>SOLD OUT</v>
      </c>
      <c r="Q37" s="86" t="s">
        <v>9</v>
      </c>
      <c r="R37" s="231" t="str">
        <f ca="1">IF(R38="","SOLD OUT",R38)</f>
        <v>SOLD OUT</v>
      </c>
      <c r="S37" s="190"/>
      <c r="T37" s="190" t="s">
        <v>9</v>
      </c>
      <c r="U37" s="190" t="e">
        <f t="array" aca="1" ref="U37" ca="1">INDIRECT(_xlfn.CONCAT("I",T32))</f>
        <v>#VALUE!</v>
      </c>
      <c r="V37" s="190"/>
      <c r="W37" s="190" t="s">
        <v>9</v>
      </c>
      <c r="X37" s="190" t="e">
        <f t="array" aca="1" ref="X37" ca="1">INDIRECT(_xlfn.CONCAT("I",W32))</f>
        <v>#VALUE!</v>
      </c>
      <c r="Y37" s="190"/>
      <c r="Z37" s="190" t="s">
        <v>9</v>
      </c>
      <c r="AA37" s="190" t="e">
        <f t="array" aca="1" ref="AA37" ca="1">INDIRECT(_xlfn.CONCAT("I",Z32))</f>
        <v>#VALUE!</v>
      </c>
      <c r="AB37" s="190"/>
      <c r="AC37" s="190" t="s">
        <v>9</v>
      </c>
      <c r="AD37" s="190" t="e">
        <f t="array" aca="1" ref="AD37" ca="1">INDIRECT(_xlfn.CONCAT("I",AC32))</f>
        <v>#VALUE!</v>
      </c>
      <c r="AE37" s="190"/>
      <c r="AF37" s="190"/>
    </row>
    <row r="38" spans="2:32" ht="19.5" customHeight="1">
      <c r="B38" s="131" t="str">
        <f t="array" aca="1" ref="B38" ca="1">IFERROR(HYPERLINK(INDIRECT(_xlfn.CONCAT($BM71,B$32)),INDIRECT(_xlfn.CONCAT($BB71,B$32))),"")</f>
        <v/>
      </c>
      <c r="C38" s="232" t="str">
        <f t="array" aca="1" ref="C38" ca="1">IFERROR(INDIRECT(_xlfn.CONCAT($BC71,B$32)),"")</f>
        <v/>
      </c>
      <c r="D38" s="190" t="s">
        <v>44</v>
      </c>
      <c r="E38" s="132" t="str">
        <f t="array" aca="1" ref="E38" ca="1">IFERROR(HYPERLINK(INDIRECT(_xlfn.CONCAT($BM71,E$32)),INDIRECT(_xlfn.CONCAT($BB71,E$32))),"")</f>
        <v/>
      </c>
      <c r="F38" s="233" t="str">
        <f t="array" aca="1" ref="F38" ca="1">IFERROR(INDIRECT(_xlfn.CONCAT($BC71,E$32)),"")</f>
        <v/>
      </c>
      <c r="G38" s="176"/>
      <c r="H38" s="132" t="str">
        <f t="array" aca="1" ref="H38" ca="1">IFERROR(HYPERLINK(INDIRECT(_xlfn.CONCAT($BM71,H$32)),INDIRECT(_xlfn.CONCAT($BB71,H$32))),"")</f>
        <v/>
      </c>
      <c r="I38" s="232" t="str">
        <f t="array" aca="1" ref="I38" ca="1">IFERROR(INDIRECT(_xlfn.CONCAT($BC71,H$32)),"")</f>
        <v/>
      </c>
      <c r="J38" s="176"/>
      <c r="K38" s="132" t="str">
        <f t="array" aca="1" ref="K38" ca="1">IFERROR(HYPERLINK(INDIRECT(_xlfn.CONCAT($BM71,K$32)),INDIRECT(_xlfn.CONCAT($BB71,K$32))),"")</f>
        <v/>
      </c>
      <c r="L38" s="233" t="str">
        <f t="array" aca="1" ref="L38" ca="1">IFERROR(INDIRECT(_xlfn.CONCAT($BC71,K$32)),"")</f>
        <v/>
      </c>
      <c r="M38" s="190" t="s">
        <v>45</v>
      </c>
      <c r="N38" s="132" t="str">
        <f t="array" aca="1" ref="N38" ca="1">IFERROR(HYPERLINK(INDIRECT(_xlfn.CONCAT($BM71,N$32)),INDIRECT(_xlfn.CONCAT($BB71,N$32))),"")</f>
        <v/>
      </c>
      <c r="O38" s="233" t="str">
        <f t="array" aca="1" ref="O38" ca="1">IFERROR(INDIRECT(_xlfn.CONCAT($BC71,N$32)),"")</f>
        <v/>
      </c>
      <c r="P38" s="224"/>
      <c r="Q38" s="132" t="str">
        <f t="array" aca="1" ref="Q38" ca="1">IFERROR(HYPERLINK(INDIRECT(_xlfn.CONCAT($BM71,Q$32)),INDIRECT(_xlfn.CONCAT($BB71,Q$32))),"")</f>
        <v/>
      </c>
      <c r="R38" s="233" t="str">
        <f t="array" aca="1" ref="R38" ca="1">IFERROR(INDIRECT(_xlfn.CONCAT($BC71,Q$32)),"")</f>
        <v/>
      </c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</row>
    <row r="39" spans="2:32" ht="19.5" customHeight="1">
      <c r="B39" s="131" t="str">
        <f t="array" aca="1" ref="B39" ca="1">IFERROR(HYPERLINK(INDIRECT(_xlfn.CONCAT($BN71,B$32)),INDIRECT(_xlfn.CONCAT($BF71,B$32))),"")</f>
        <v/>
      </c>
      <c r="C39" s="232" t="str">
        <f t="array" aca="1" ref="C39" ca="1">IFERROR(INDIRECT(_xlfn.CONCAT($BG71,B$32)),"")</f>
        <v/>
      </c>
      <c r="D39" s="176" t="s">
        <v>46</v>
      </c>
      <c r="E39" s="132" t="str">
        <f t="array" aca="1" ref="E39" ca="1">IFERROR(HYPERLINK(INDIRECT(_xlfn.CONCAT($BN71,E$32)),INDIRECT(_xlfn.CONCAT($BF71,E$32))),"")</f>
        <v/>
      </c>
      <c r="F39" s="233" t="str">
        <f t="array" aca="1" ref="F39" ca="1">IFERROR(INDIRECT(_xlfn.CONCAT($BG71,E$32)),"")</f>
        <v/>
      </c>
      <c r="G39" s="176"/>
      <c r="H39" s="132" t="str">
        <f t="array" aca="1" ref="H39" ca="1">IFERROR(HYPERLINK(INDIRECT(_xlfn.CONCAT($BN71,H$32)),INDIRECT(_xlfn.CONCAT($BF71,H$32))),"")</f>
        <v/>
      </c>
      <c r="I39" s="232" t="str">
        <f t="array" aca="1" ref="I39" ca="1">IFERROR(INDIRECT(_xlfn.CONCAT($BG71,H$32)),"")</f>
        <v/>
      </c>
      <c r="J39" s="192" t="s">
        <v>47</v>
      </c>
      <c r="K39" s="132" t="str">
        <f t="array" aca="1" ref="K39" ca="1">IFERROR(HYPERLINK(INDIRECT(_xlfn.CONCAT($BN71,K$32)),INDIRECT(_xlfn.CONCAT($BF71,K$32))),"")</f>
        <v/>
      </c>
      <c r="L39" s="233" t="str">
        <f t="array" aca="1" ref="L39" ca="1">IFERROR(INDIRECT(_xlfn.CONCAT($BG71,K$32)),"")</f>
        <v/>
      </c>
      <c r="M39" s="176"/>
      <c r="N39" s="132" t="str">
        <f t="array" aca="1" ref="N39" ca="1">IFERROR(HYPERLINK(INDIRECT(_xlfn.CONCAT($BN71,N$32)),INDIRECT(_xlfn.CONCAT($BF71,N$32))),"")</f>
        <v/>
      </c>
      <c r="O39" s="233" t="str">
        <f t="array" aca="1" ref="O39" ca="1">IFERROR(INDIRECT(_xlfn.CONCAT($BG71,N$32)),"")</f>
        <v/>
      </c>
      <c r="P39" s="176"/>
      <c r="Q39" s="132" t="str">
        <f t="array" aca="1" ref="Q39" ca="1">IFERROR(HYPERLINK(INDIRECT(_xlfn.CONCAT($BN71,Q$32)),INDIRECT(_xlfn.CONCAT($BF71,Q$32))),"")</f>
        <v/>
      </c>
      <c r="R39" s="233" t="str">
        <f t="array" aca="1" ref="R39" ca="1">IFERROR(INDIRECT(_xlfn.CONCAT($BG71,Q$32)),"")</f>
        <v/>
      </c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</row>
    <row r="40" spans="2:32" ht="19.5" customHeight="1">
      <c r="B40" s="131" t="str">
        <f t="array" aca="1" ref="B40" ca="1">IFERROR(HYPERLINK(INDIRECT(_xlfn.CONCAT($BO71,B$32)),INDIRECT(_xlfn.CONCAT($BJ71,B$32))),"")</f>
        <v/>
      </c>
      <c r="C40" s="232" t="str">
        <f t="array" aca="1" ref="C40" ca="1">IFERROR(INDIRECT(_xlfn.CONCAT($BK71,B$32)),"")</f>
        <v/>
      </c>
      <c r="D40" s="176" t="s">
        <v>48</v>
      </c>
      <c r="E40" s="132" t="str">
        <f t="array" aca="1" ref="E40" ca="1">IFERROR(HYPERLINK(INDIRECT(_xlfn.CONCAT($BO71,E$32)),INDIRECT(_xlfn.CONCAT($BJ71,E$32))),"")</f>
        <v/>
      </c>
      <c r="F40" s="233" t="str">
        <f t="array" aca="1" ref="F40" ca="1">IFERROR(INDIRECT(_xlfn.CONCAT($BK71,E$32)),"")</f>
        <v/>
      </c>
      <c r="G40" s="176" t="s">
        <v>49</v>
      </c>
      <c r="H40" s="132" t="str">
        <f t="array" aca="1" ref="H40" ca="1">IFERROR(HYPERLINK(INDIRECT(_xlfn.CONCAT($BO71,H$32)),INDIRECT(_xlfn.CONCAT($BJ71,H$32))),"")</f>
        <v/>
      </c>
      <c r="I40" s="232" t="str">
        <f t="array" aca="1" ref="I40" ca="1">IFERROR(INDIRECT(_xlfn.CONCAT($BK71,H$32)),"")</f>
        <v/>
      </c>
      <c r="J40" s="192" t="s">
        <v>50</v>
      </c>
      <c r="K40" s="132" t="str">
        <f t="array" aca="1" ref="K40" ca="1">IFERROR(HYPERLINK(INDIRECT(_xlfn.CONCAT($BO71,K$32)),INDIRECT(_xlfn.CONCAT($BJ71,K$32))),"")</f>
        <v/>
      </c>
      <c r="L40" s="233" t="str">
        <f t="array" aca="1" ref="L40" ca="1">IFERROR(INDIRECT(_xlfn.CONCAT($BK71,K$32)),"")</f>
        <v/>
      </c>
      <c r="M40" s="176"/>
      <c r="N40" s="132" t="str">
        <f t="array" aca="1" ref="N40" ca="1">IFERROR(HYPERLINK(INDIRECT(_xlfn.CONCAT($BO71,N$32)),INDIRECT(_xlfn.CONCAT($BJ71,N$32))),"")</f>
        <v/>
      </c>
      <c r="O40" s="233" t="str">
        <f t="array" aca="1" ref="O40" ca="1">IFERROR(INDIRECT(_xlfn.CONCAT($BK71,N$32)),"")</f>
        <v/>
      </c>
      <c r="P40" s="176" t="s">
        <v>51</v>
      </c>
      <c r="Q40" s="132" t="str">
        <f t="array" aca="1" ref="Q40" ca="1">IFERROR(HYPERLINK(INDIRECT(_xlfn.CONCAT($BO71,Q$32)),INDIRECT(_xlfn.CONCAT($BJ71,Q$32))),"")</f>
        <v/>
      </c>
      <c r="R40" s="233" t="str">
        <f t="array" aca="1" ref="R40" ca="1">IFERROR(INDIRECT(_xlfn.CONCAT($BK71,Q$32)),"")</f>
        <v/>
      </c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</row>
    <row r="41" spans="2:32" s="159" customFormat="1" ht="19.5" customHeight="1">
      <c r="B41" s="95" t="s">
        <v>52</v>
      </c>
      <c r="C41" s="234"/>
      <c r="E41" s="180" t="s">
        <v>53</v>
      </c>
      <c r="F41" s="235"/>
      <c r="H41" s="180" t="s">
        <v>53</v>
      </c>
      <c r="I41" s="234"/>
      <c r="K41" s="180" t="s">
        <v>53</v>
      </c>
      <c r="L41" s="236"/>
      <c r="N41" s="180" t="s">
        <v>53</v>
      </c>
      <c r="O41" s="236" t="s">
        <v>54</v>
      </c>
      <c r="Q41" s="180" t="s">
        <v>53</v>
      </c>
      <c r="R41" s="236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</row>
    <row r="42" spans="2:32" ht="19.5" customHeight="1">
      <c r="B42" s="97" t="s">
        <v>55</v>
      </c>
      <c r="C42" s="98" t="e">
        <f t="array" aca="1" ref="C42:C47" ca="1">TRANSPOSE(INDIRECT(_xlfn.CONCAT($M$71,B$32,":",$R$71,B$32)))</f>
        <v>#VALUE!</v>
      </c>
      <c r="D42" s="89"/>
      <c r="E42" s="80" t="s">
        <v>55</v>
      </c>
      <c r="F42" s="98" t="e">
        <f t="array" aca="1" ref="F42:F47" ca="1">TRANSPOSE(INDIRECT(_xlfn.CONCAT($M$71,E$32,":",$R$71,E$32)))</f>
        <v>#VALUE!</v>
      </c>
      <c r="G42" s="224"/>
      <c r="H42" s="80" t="s">
        <v>55</v>
      </c>
      <c r="I42" s="98" t="e">
        <f t="array" aca="1" ref="I42:I47" ca="1">TRANSPOSE(INDIRECT(_xlfn.CONCAT($M$71,H$32,":",$R$71,H$32)))</f>
        <v>#VALUE!</v>
      </c>
      <c r="J42" s="89"/>
      <c r="K42" s="80" t="s">
        <v>55</v>
      </c>
      <c r="L42" s="98" t="e">
        <f t="array" aca="1" ref="L42:L47" ca="1">TRANSPOSE(INDIRECT(_xlfn.CONCAT($M$71,K$32,":",$R$71,K$32)))</f>
        <v>#VALUE!</v>
      </c>
      <c r="N42" s="80" t="s">
        <v>55</v>
      </c>
      <c r="O42" s="98" t="e">
        <f t="array" aca="1" ref="O42:O47" ca="1">TRANSPOSE(INDIRECT(_xlfn.CONCAT($M$71,N$32,":",$R$71,N$32)))</f>
        <v>#VALUE!</v>
      </c>
      <c r="Q42" s="80" t="s">
        <v>55</v>
      </c>
      <c r="R42" s="98" t="e">
        <f t="array" aca="1" ref="R42:R47" ca="1">TRANSPOSE(INDIRECT(_xlfn.CONCAT($M$71,Q$32,":",$R$71,Q$32)))</f>
        <v>#VALUE!</v>
      </c>
      <c r="S42" s="176"/>
      <c r="T42" s="207" t="s">
        <v>56</v>
      </c>
      <c r="U42" s="207" t="e">
        <f t="array" ref="U42:U47">TRANSPOSE($M82:$R82)</f>
        <v>#VALUE!</v>
      </c>
      <c r="V42" s="207"/>
      <c r="W42" s="207" t="s">
        <v>56</v>
      </c>
      <c r="X42" s="207" t="e">
        <f t="array" ref="X42:X47">TRANSPOSE($M83:$R83)</f>
        <v>#VALUE!</v>
      </c>
      <c r="Y42" s="207"/>
      <c r="Z42" s="207" t="s">
        <v>56</v>
      </c>
      <c r="AA42" s="207" t="e">
        <f t="array" ref="AA42:AA47">TRANSPOSE($M84:$R84)</f>
        <v>#VALUE!</v>
      </c>
      <c r="AB42" s="207"/>
      <c r="AC42" s="207" t="s">
        <v>56</v>
      </c>
      <c r="AD42" s="207" t="e">
        <f t="array" ref="AD42:AD47">TRANSPOSE($M85:$R85)</f>
        <v>#VALUE!</v>
      </c>
      <c r="AE42" s="207"/>
      <c r="AF42" s="176"/>
    </row>
    <row r="43" spans="2:32" ht="19.5" customHeight="1">
      <c r="B43" s="96" t="s">
        <v>11</v>
      </c>
      <c r="C43" s="99" t="e">
        <f ca="1"/>
        <v>#VALUE!</v>
      </c>
      <c r="D43" s="89"/>
      <c r="E43" s="107" t="s">
        <v>11</v>
      </c>
      <c r="F43" s="119" t="e">
        <f ca="1"/>
        <v>#VALUE!</v>
      </c>
      <c r="G43" s="89"/>
      <c r="H43" s="107" t="s">
        <v>11</v>
      </c>
      <c r="I43" s="99" t="e">
        <f ca="1"/>
        <v>#VALUE!</v>
      </c>
      <c r="J43" s="89"/>
      <c r="K43" s="107" t="s">
        <v>11</v>
      </c>
      <c r="L43" s="119" t="e">
        <f ca="1"/>
        <v>#VALUE!</v>
      </c>
      <c r="N43" s="107" t="s">
        <v>11</v>
      </c>
      <c r="O43" s="119" t="e">
        <f ca="1"/>
        <v>#VALUE!</v>
      </c>
      <c r="Q43" s="107" t="s">
        <v>11</v>
      </c>
      <c r="R43" s="119" t="e">
        <f ca="1"/>
        <v>#VALUE!</v>
      </c>
      <c r="S43" s="176"/>
      <c r="T43" s="207" t="s">
        <v>11</v>
      </c>
      <c r="U43" s="207" t="e">
        <v>#VALUE!</v>
      </c>
      <c r="V43" s="207"/>
      <c r="W43" s="207" t="s">
        <v>11</v>
      </c>
      <c r="X43" s="207" t="e">
        <v>#VALUE!</v>
      </c>
      <c r="Y43" s="207"/>
      <c r="Z43" s="207" t="s">
        <v>11</v>
      </c>
      <c r="AA43" s="207" t="e">
        <v>#VALUE!</v>
      </c>
      <c r="AB43" s="207"/>
      <c r="AC43" s="207" t="s">
        <v>11</v>
      </c>
      <c r="AD43" s="207" t="e">
        <v>#VALUE!</v>
      </c>
      <c r="AE43" s="207"/>
      <c r="AF43" s="176"/>
    </row>
    <row r="44" spans="2:32" ht="19.5" customHeight="1">
      <c r="B44" s="96" t="s">
        <v>13</v>
      </c>
      <c r="C44" s="99" t="e">
        <f ca="1"/>
        <v>#VALUE!</v>
      </c>
      <c r="D44" s="89"/>
      <c r="E44" s="107" t="s">
        <v>13</v>
      </c>
      <c r="F44" s="119" t="e">
        <f ca="1"/>
        <v>#VALUE!</v>
      </c>
      <c r="G44" s="89"/>
      <c r="H44" s="107" t="s">
        <v>13</v>
      </c>
      <c r="I44" s="99" t="e">
        <f ca="1"/>
        <v>#VALUE!</v>
      </c>
      <c r="J44" s="89"/>
      <c r="K44" s="107" t="s">
        <v>13</v>
      </c>
      <c r="L44" s="119" t="e">
        <f ca="1"/>
        <v>#VALUE!</v>
      </c>
      <c r="N44" s="107" t="s">
        <v>13</v>
      </c>
      <c r="O44" s="119" t="e">
        <f ca="1"/>
        <v>#VALUE!</v>
      </c>
      <c r="Q44" s="107" t="s">
        <v>13</v>
      </c>
      <c r="R44" s="119" t="e">
        <f ca="1"/>
        <v>#VALUE!</v>
      </c>
      <c r="S44" s="176"/>
      <c r="T44" s="207" t="s">
        <v>13</v>
      </c>
      <c r="U44" s="207" t="e">
        <v>#VALUE!</v>
      </c>
      <c r="V44" s="207"/>
      <c r="W44" s="207" t="s">
        <v>13</v>
      </c>
      <c r="X44" s="207" t="e">
        <v>#VALUE!</v>
      </c>
      <c r="Y44" s="207"/>
      <c r="Z44" s="207" t="s">
        <v>13</v>
      </c>
      <c r="AA44" s="207" t="e">
        <v>#VALUE!</v>
      </c>
      <c r="AB44" s="207"/>
      <c r="AC44" s="207" t="s">
        <v>13</v>
      </c>
      <c r="AD44" s="207" t="e">
        <v>#VALUE!</v>
      </c>
      <c r="AE44" s="207"/>
      <c r="AF44" s="176"/>
    </row>
    <row r="45" spans="2:32" ht="19.5" customHeight="1">
      <c r="B45" s="100" t="s">
        <v>19</v>
      </c>
      <c r="C45" s="101" t="e">
        <f ca="1"/>
        <v>#VALUE!</v>
      </c>
      <c r="D45" s="89"/>
      <c r="E45" s="120" t="s">
        <v>19</v>
      </c>
      <c r="F45" s="57" t="e">
        <f ca="1"/>
        <v>#VALUE!</v>
      </c>
      <c r="G45" s="89"/>
      <c r="H45" s="120" t="s">
        <v>19</v>
      </c>
      <c r="I45" s="101" t="e">
        <f ca="1"/>
        <v>#VALUE!</v>
      </c>
      <c r="J45" s="89"/>
      <c r="K45" s="120" t="s">
        <v>19</v>
      </c>
      <c r="L45" s="57" t="e">
        <f ca="1"/>
        <v>#VALUE!</v>
      </c>
      <c r="N45" s="120" t="s">
        <v>19</v>
      </c>
      <c r="O45" s="57" t="e">
        <f ca="1"/>
        <v>#VALUE!</v>
      </c>
      <c r="Q45" s="120" t="s">
        <v>19</v>
      </c>
      <c r="R45" s="57" t="e">
        <f ca="1"/>
        <v>#VALUE!</v>
      </c>
      <c r="S45" s="176"/>
      <c r="T45" s="207" t="s">
        <v>19</v>
      </c>
      <c r="U45" s="207" t="e">
        <v>#VALUE!</v>
      </c>
      <c r="V45" s="207"/>
      <c r="W45" s="207" t="s">
        <v>19</v>
      </c>
      <c r="X45" s="207" t="e">
        <v>#VALUE!</v>
      </c>
      <c r="Y45" s="207"/>
      <c r="Z45" s="207" t="s">
        <v>19</v>
      </c>
      <c r="AA45" s="207" t="e">
        <v>#VALUE!</v>
      </c>
      <c r="AB45" s="207"/>
      <c r="AC45" s="207" t="s">
        <v>19</v>
      </c>
      <c r="AD45" s="207" t="e">
        <v>#VALUE!</v>
      </c>
      <c r="AE45" s="207"/>
      <c r="AF45" s="176"/>
    </row>
    <row r="46" spans="2:32" ht="19.5" customHeight="1">
      <c r="B46" s="100" t="s">
        <v>22</v>
      </c>
      <c r="C46" s="101" t="e">
        <f ca="1"/>
        <v>#VALUE!</v>
      </c>
      <c r="D46" s="89"/>
      <c r="E46" s="120" t="s">
        <v>22</v>
      </c>
      <c r="F46" s="57" t="e">
        <f ca="1"/>
        <v>#VALUE!</v>
      </c>
      <c r="G46" s="89"/>
      <c r="H46" s="120" t="s">
        <v>22</v>
      </c>
      <c r="I46" s="101" t="e">
        <f ca="1"/>
        <v>#VALUE!</v>
      </c>
      <c r="J46" s="89"/>
      <c r="K46" s="120" t="s">
        <v>22</v>
      </c>
      <c r="L46" s="57" t="e">
        <f ca="1"/>
        <v>#VALUE!</v>
      </c>
      <c r="N46" s="120" t="s">
        <v>22</v>
      </c>
      <c r="O46" s="57" t="e">
        <f ca="1"/>
        <v>#VALUE!</v>
      </c>
      <c r="Q46" s="120" t="s">
        <v>22</v>
      </c>
      <c r="R46" s="57" t="e">
        <f ca="1"/>
        <v>#VALUE!</v>
      </c>
      <c r="S46" s="176"/>
      <c r="T46" s="207" t="s">
        <v>22</v>
      </c>
      <c r="U46" s="207" t="e">
        <v>#VALUE!</v>
      </c>
      <c r="V46" s="207"/>
      <c r="W46" s="207" t="s">
        <v>22</v>
      </c>
      <c r="X46" s="207" t="e">
        <v>#VALUE!</v>
      </c>
      <c r="Y46" s="207"/>
      <c r="Z46" s="207" t="s">
        <v>22</v>
      </c>
      <c r="AA46" s="207" t="e">
        <v>#VALUE!</v>
      </c>
      <c r="AB46" s="207"/>
      <c r="AC46" s="207" t="s">
        <v>22</v>
      </c>
      <c r="AD46" s="207" t="e">
        <v>#VALUE!</v>
      </c>
      <c r="AE46" s="207"/>
      <c r="AF46" s="176"/>
    </row>
    <row r="47" spans="2:32" ht="19.5" customHeight="1">
      <c r="B47" s="100" t="s">
        <v>25</v>
      </c>
      <c r="C47" s="101" t="e">
        <f ca="1"/>
        <v>#VALUE!</v>
      </c>
      <c r="D47" s="224"/>
      <c r="E47" s="120" t="s">
        <v>25</v>
      </c>
      <c r="F47" s="57" t="e">
        <f ca="1"/>
        <v>#VALUE!</v>
      </c>
      <c r="G47" s="89"/>
      <c r="H47" s="120" t="s">
        <v>25</v>
      </c>
      <c r="I47" s="101" t="e">
        <f ca="1"/>
        <v>#VALUE!</v>
      </c>
      <c r="J47" s="89"/>
      <c r="K47" s="120" t="s">
        <v>25</v>
      </c>
      <c r="L47" s="57" t="e">
        <f ca="1"/>
        <v>#VALUE!</v>
      </c>
      <c r="N47" s="120" t="s">
        <v>25</v>
      </c>
      <c r="O47" s="57" t="e">
        <f ca="1"/>
        <v>#VALUE!</v>
      </c>
      <c r="Q47" s="120" t="s">
        <v>25</v>
      </c>
      <c r="R47" s="57" t="e">
        <f ca="1"/>
        <v>#VALUE!</v>
      </c>
      <c r="S47" s="176"/>
      <c r="T47" s="207" t="s">
        <v>25</v>
      </c>
      <c r="U47" s="207" t="e">
        <v>#VALUE!</v>
      </c>
      <c r="V47" s="207"/>
      <c r="W47" s="207" t="s">
        <v>25</v>
      </c>
      <c r="X47" s="207" t="e">
        <v>#VALUE!</v>
      </c>
      <c r="Y47" s="207"/>
      <c r="Z47" s="207" t="s">
        <v>25</v>
      </c>
      <c r="AA47" s="207" t="e">
        <v>#VALUE!</v>
      </c>
      <c r="AB47" s="207"/>
      <c r="AC47" s="207" t="s">
        <v>25</v>
      </c>
      <c r="AD47" s="207" t="e">
        <v>#VALUE!</v>
      </c>
      <c r="AE47" s="207"/>
      <c r="AF47" s="176"/>
    </row>
    <row r="48" spans="2:32" ht="19.5" customHeight="1">
      <c r="B48" s="93" t="e">
        <f t="array" aca="1" ref="B48" ca="1">INDIRECT(_xlfn.CONCAT($BS71,B$32))</f>
        <v>#VALUE!</v>
      </c>
      <c r="C48" s="94"/>
      <c r="D48" s="89"/>
      <c r="E48" s="224" t="e">
        <f t="array" aca="1" ref="E48" ca="1">INDIRECT(_xlfn.CONCAT($BS71,E$32))</f>
        <v>#VALUE!</v>
      </c>
      <c r="F48" s="89"/>
      <c r="G48" s="89"/>
      <c r="H48" s="224" t="e">
        <f t="array" aca="1" ref="H48" ca="1">INDIRECT(_xlfn.CONCAT($BS71,H$32))</f>
        <v>#VALUE!</v>
      </c>
      <c r="I48" s="94"/>
      <c r="K48" s="224" t="e">
        <f t="array" aca="1" ref="K48" ca="1">INDIRECT(_xlfn.CONCAT($BS71,K$32))</f>
        <v>#VALUE!</v>
      </c>
      <c r="N48" s="224" t="e">
        <f t="array" aca="1" ref="N48" ca="1">INDIRECT(_xlfn.CONCAT($BS71,N$32))</f>
        <v>#VALUE!</v>
      </c>
      <c r="Q48" s="224" t="e">
        <f t="array" aca="1" ref="Q48" ca="1">INDIRECT(_xlfn.CONCAT($BS71,Q$32))</f>
        <v>#VALUE!</v>
      </c>
      <c r="R48" s="207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</row>
    <row r="49" spans="2:29" ht="19.5" customHeight="1">
      <c r="B49" s="96"/>
      <c r="C49" s="103"/>
      <c r="D49" s="89"/>
      <c r="F49" s="121"/>
      <c r="G49" s="89"/>
      <c r="I49" s="103"/>
      <c r="J49" s="89"/>
      <c r="L49" s="121"/>
      <c r="N49" s="224"/>
      <c r="O49" s="121"/>
      <c r="Q49" s="207"/>
      <c r="R49" s="207"/>
      <c r="T49" s="224"/>
      <c r="W49" s="224"/>
      <c r="Z49" s="224"/>
      <c r="AC49" s="224"/>
    </row>
    <row r="50" spans="2:29" ht="19.5" customHeight="1">
      <c r="B50" s="191"/>
      <c r="C50" s="103"/>
      <c r="D50" s="89"/>
      <c r="E50" s="224"/>
      <c r="F50" s="224"/>
      <c r="G50" s="89"/>
      <c r="H50" s="121"/>
      <c r="I50" s="103"/>
      <c r="J50" s="89"/>
      <c r="L50" s="224"/>
      <c r="N50" s="224"/>
      <c r="O50" s="121"/>
      <c r="Q50" s="224"/>
      <c r="R50" s="207"/>
    </row>
    <row r="51" spans="2:29" ht="19.5" customHeight="1">
      <c r="B51" s="102"/>
      <c r="C51" s="104"/>
      <c r="D51" s="224"/>
      <c r="F51" s="224"/>
      <c r="G51" s="89"/>
      <c r="H51" s="224"/>
      <c r="I51" s="122"/>
      <c r="J51" s="89"/>
      <c r="K51" s="121"/>
      <c r="L51" s="171"/>
      <c r="N51" s="224"/>
      <c r="O51" s="171"/>
      <c r="Q51" s="207"/>
      <c r="R51" s="207"/>
    </row>
    <row r="52" spans="2:29" ht="13.5" customHeight="1">
      <c r="B52" s="93"/>
      <c r="C52" s="104"/>
      <c r="D52" s="224"/>
      <c r="E52" s="89"/>
      <c r="F52" s="89"/>
      <c r="G52" s="89"/>
      <c r="H52" s="89"/>
      <c r="I52" s="94"/>
      <c r="J52" s="89"/>
      <c r="K52" s="89"/>
      <c r="N52" s="224"/>
      <c r="Q52" s="207"/>
      <c r="R52" s="207"/>
    </row>
    <row r="53" spans="2:29" ht="19.5" customHeight="1">
      <c r="B53" s="93"/>
      <c r="C53" s="94"/>
      <c r="D53" s="89"/>
      <c r="E53" s="89"/>
      <c r="F53" s="89"/>
      <c r="G53" s="89"/>
      <c r="H53" s="89"/>
      <c r="I53" s="94"/>
      <c r="J53" s="89"/>
      <c r="K53" s="89"/>
      <c r="O53" s="224"/>
      <c r="Q53" s="207"/>
      <c r="R53" s="207"/>
      <c r="T53" s="224"/>
    </row>
    <row r="54" spans="2:29" ht="19.5" customHeight="1">
      <c r="B54" s="93"/>
      <c r="C54" s="94"/>
      <c r="D54" s="89"/>
      <c r="E54" s="224"/>
      <c r="F54" s="89"/>
      <c r="G54" s="89"/>
      <c r="H54" s="89"/>
      <c r="I54" s="94"/>
      <c r="J54" s="89"/>
      <c r="K54" s="89"/>
      <c r="Q54" s="207"/>
      <c r="R54" s="207"/>
    </row>
    <row r="55" spans="2:29" ht="19.5" customHeight="1">
      <c r="B55" s="93"/>
      <c r="C55" s="94"/>
      <c r="D55" s="89"/>
      <c r="E55" s="89"/>
      <c r="F55" s="89"/>
      <c r="G55" s="89"/>
      <c r="H55" s="89"/>
      <c r="I55" s="94"/>
      <c r="J55" s="89"/>
      <c r="K55" s="89"/>
      <c r="Q55" s="207"/>
      <c r="R55" s="207"/>
    </row>
    <row r="56" spans="2:29">
      <c r="B56" s="93"/>
      <c r="C56" s="94"/>
      <c r="D56" s="89"/>
      <c r="E56" s="89"/>
      <c r="F56" s="89"/>
      <c r="G56" s="89"/>
      <c r="H56" s="224"/>
      <c r="I56" s="94"/>
      <c r="J56" s="89"/>
      <c r="K56" s="89"/>
      <c r="Q56" s="207"/>
      <c r="R56" s="207"/>
    </row>
    <row r="57" spans="2:29">
      <c r="B57" s="93"/>
      <c r="C57" s="94"/>
      <c r="D57" s="89"/>
      <c r="E57" s="89"/>
      <c r="F57" s="89"/>
      <c r="G57" s="89"/>
      <c r="H57" s="89"/>
      <c r="I57" s="94"/>
      <c r="J57" s="89"/>
      <c r="K57" s="89"/>
      <c r="N57" s="224"/>
      <c r="Q57" s="207"/>
      <c r="R57" s="207"/>
    </row>
    <row r="58" spans="2:29">
      <c r="B58" s="93"/>
      <c r="C58" s="94"/>
      <c r="D58" s="89"/>
      <c r="E58" s="89"/>
      <c r="F58" s="89"/>
      <c r="G58" s="89"/>
      <c r="H58" s="89"/>
      <c r="I58" s="94"/>
      <c r="J58" s="89"/>
      <c r="Q58" s="207"/>
      <c r="R58" s="207"/>
    </row>
    <row r="59" spans="2:29">
      <c r="B59" s="93"/>
      <c r="C59" s="94"/>
      <c r="D59" s="89"/>
      <c r="E59" s="89"/>
      <c r="F59" s="89"/>
      <c r="G59" s="89"/>
      <c r="H59" s="89"/>
      <c r="I59" s="94"/>
      <c r="J59" s="89"/>
      <c r="Q59" s="207"/>
      <c r="R59" s="207"/>
    </row>
    <row r="60" spans="2:29">
      <c r="B60" s="93"/>
      <c r="C60" s="94"/>
      <c r="D60" s="89"/>
      <c r="E60" s="89"/>
      <c r="F60" s="89"/>
      <c r="G60" s="89"/>
      <c r="H60" s="89"/>
      <c r="I60" s="94"/>
      <c r="J60" s="89"/>
      <c r="K60" s="89"/>
      <c r="Q60" s="207"/>
      <c r="R60" s="207"/>
    </row>
    <row r="61" spans="2:29">
      <c r="B61" s="93"/>
      <c r="C61" s="94"/>
      <c r="D61" s="89"/>
      <c r="E61" s="89"/>
      <c r="F61" s="89"/>
      <c r="G61" s="89"/>
      <c r="H61" s="89"/>
      <c r="I61" s="94"/>
      <c r="J61" s="89"/>
      <c r="K61" s="89"/>
      <c r="Q61" s="207"/>
      <c r="R61" s="207"/>
    </row>
    <row r="62" spans="2:29">
      <c r="B62" s="93"/>
      <c r="C62" s="94"/>
      <c r="D62" s="89"/>
      <c r="E62" s="89"/>
      <c r="F62" s="89"/>
      <c r="G62" s="89"/>
      <c r="H62" s="89"/>
      <c r="I62" s="94"/>
      <c r="J62" s="89"/>
      <c r="K62" s="89"/>
      <c r="Q62" s="207"/>
      <c r="R62" s="207"/>
    </row>
    <row r="63" spans="2:29" ht="13.05" customHeight="1" thickBot="1">
      <c r="B63" s="105"/>
      <c r="C63" s="106"/>
      <c r="D63" s="89"/>
      <c r="E63" s="89"/>
      <c r="F63" s="89"/>
      <c r="G63" s="89"/>
      <c r="H63" s="89"/>
      <c r="I63" s="94"/>
      <c r="J63" s="89"/>
      <c r="K63" s="89"/>
      <c r="Q63" s="207"/>
      <c r="R63" s="207"/>
    </row>
    <row r="64" spans="2:29" ht="7.5" customHeight="1" thickBot="1">
      <c r="B64" s="105"/>
      <c r="C64" s="123"/>
      <c r="D64" s="123"/>
      <c r="E64" s="123"/>
      <c r="F64" s="123"/>
      <c r="G64" s="123"/>
      <c r="H64" s="123"/>
      <c r="I64" s="106"/>
      <c r="J64" s="89"/>
      <c r="K64" s="89"/>
      <c r="Q64" s="207"/>
      <c r="R64" s="207"/>
    </row>
    <row r="65" spans="2:74">
      <c r="D65" s="89"/>
      <c r="E65" s="89"/>
      <c r="F65" s="89"/>
      <c r="G65" s="89"/>
      <c r="H65" s="89"/>
      <c r="I65" s="89"/>
      <c r="J65" s="89"/>
      <c r="K65" s="89"/>
      <c r="Q65" s="207"/>
      <c r="R65" s="207"/>
    </row>
    <row r="66" spans="2:74" ht="13.05" customHeight="1">
      <c r="B66" s="107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ht="13.05" customHeight="1">
      <c r="B67" s="179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95" customHeight="1">
      <c r="B69" s="118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8"/>
      <c r="D70" s="89"/>
      <c r="E70" s="89"/>
      <c r="F70" s="89"/>
      <c r="G70" s="89"/>
      <c r="H70" s="89"/>
      <c r="I70" s="89"/>
      <c r="J70" s="89"/>
      <c r="K70" s="89"/>
    </row>
    <row r="71" spans="2:74" s="175" customFormat="1" ht="7.05" customHeight="1">
      <c r="B71" s="174" t="str">
        <f t="shared" ref="B71:AG71" si="0">SUBSTITUTE(ADDRESS(1,COLUMN(B74),4),"1","")</f>
        <v>B</v>
      </c>
      <c r="C71" s="174" t="str">
        <f t="shared" si="0"/>
        <v>C</v>
      </c>
      <c r="D71" s="174" t="str">
        <f t="shared" si="0"/>
        <v>D</v>
      </c>
      <c r="E71" s="174" t="str">
        <f t="shared" si="0"/>
        <v>E</v>
      </c>
      <c r="F71" s="174" t="str">
        <f t="shared" si="0"/>
        <v>F</v>
      </c>
      <c r="G71" s="174" t="str">
        <f t="shared" si="0"/>
        <v>G</v>
      </c>
      <c r="H71" s="174" t="str">
        <f t="shared" si="0"/>
        <v>H</v>
      </c>
      <c r="I71" s="174" t="str">
        <f t="shared" si="0"/>
        <v>I</v>
      </c>
      <c r="J71" s="174" t="str">
        <f t="shared" si="0"/>
        <v>J</v>
      </c>
      <c r="K71" s="174" t="str">
        <f t="shared" si="0"/>
        <v>K</v>
      </c>
      <c r="L71" s="174" t="str">
        <f t="shared" si="0"/>
        <v>L</v>
      </c>
      <c r="M71" s="174" t="str">
        <f t="shared" si="0"/>
        <v>M</v>
      </c>
      <c r="N71" s="174" t="str">
        <f t="shared" si="0"/>
        <v>N</v>
      </c>
      <c r="O71" s="174" t="str">
        <f t="shared" si="0"/>
        <v>O</v>
      </c>
      <c r="P71" s="174" t="str">
        <f t="shared" si="0"/>
        <v>P</v>
      </c>
      <c r="Q71" s="174" t="str">
        <f t="shared" si="0"/>
        <v>Q</v>
      </c>
      <c r="R71" s="174" t="str">
        <f t="shared" si="0"/>
        <v>R</v>
      </c>
      <c r="S71" s="174" t="str">
        <f t="shared" si="0"/>
        <v>S</v>
      </c>
      <c r="T71" s="174" t="str">
        <f t="shared" si="0"/>
        <v>T</v>
      </c>
      <c r="U71" s="174" t="str">
        <f t="shared" si="0"/>
        <v>U</v>
      </c>
      <c r="V71" s="174" t="str">
        <f t="shared" si="0"/>
        <v>V</v>
      </c>
      <c r="W71" s="174" t="str">
        <f t="shared" si="0"/>
        <v>W</v>
      </c>
      <c r="X71" s="174" t="str">
        <f t="shared" si="0"/>
        <v>X</v>
      </c>
      <c r="Y71" s="174" t="str">
        <f t="shared" si="0"/>
        <v>Y</v>
      </c>
      <c r="Z71" s="174" t="str">
        <f t="shared" si="0"/>
        <v>Z</v>
      </c>
      <c r="AA71" s="174" t="str">
        <f t="shared" si="0"/>
        <v>AA</v>
      </c>
      <c r="AB71" s="174" t="str">
        <f t="shared" si="0"/>
        <v>AB</v>
      </c>
      <c r="AC71" s="174" t="str">
        <f t="shared" si="0"/>
        <v>AC</v>
      </c>
      <c r="AD71" s="174" t="str">
        <f t="shared" si="0"/>
        <v>AD</v>
      </c>
      <c r="AE71" s="174" t="str">
        <f t="shared" si="0"/>
        <v>AE</v>
      </c>
      <c r="AF71" s="174" t="str">
        <f t="shared" si="0"/>
        <v>AF</v>
      </c>
      <c r="AG71" s="174" t="str">
        <f t="shared" si="0"/>
        <v>AG</v>
      </c>
      <c r="AH71" s="174" t="str">
        <f t="shared" ref="AH71:BM71" si="1">SUBSTITUTE(ADDRESS(1,COLUMN(AH74),4),"1","")</f>
        <v>AH</v>
      </c>
      <c r="AI71" s="174" t="str">
        <f t="shared" si="1"/>
        <v>AI</v>
      </c>
      <c r="AJ71" s="174" t="str">
        <f t="shared" si="1"/>
        <v>AJ</v>
      </c>
      <c r="AK71" s="174" t="str">
        <f t="shared" si="1"/>
        <v>AK</v>
      </c>
      <c r="AL71" s="174" t="str">
        <f t="shared" si="1"/>
        <v>AL</v>
      </c>
      <c r="AM71" s="174" t="str">
        <f t="shared" si="1"/>
        <v>AM</v>
      </c>
      <c r="AN71" s="174" t="str">
        <f t="shared" si="1"/>
        <v>AN</v>
      </c>
      <c r="AO71" s="174" t="str">
        <f t="shared" si="1"/>
        <v>AO</v>
      </c>
      <c r="AP71" s="174" t="str">
        <f t="shared" si="1"/>
        <v>AP</v>
      </c>
      <c r="AQ71" s="174" t="str">
        <f t="shared" si="1"/>
        <v>AQ</v>
      </c>
      <c r="AR71" s="174" t="str">
        <f t="shared" si="1"/>
        <v>AR</v>
      </c>
      <c r="AS71" s="174" t="str">
        <f t="shared" si="1"/>
        <v>AS</v>
      </c>
      <c r="AT71" s="174" t="str">
        <f t="shared" si="1"/>
        <v>AT</v>
      </c>
      <c r="AU71" s="174" t="str">
        <f t="shared" si="1"/>
        <v>AU</v>
      </c>
      <c r="AV71" s="174" t="str">
        <f t="shared" si="1"/>
        <v>AV</v>
      </c>
      <c r="AW71" s="174" t="str">
        <f t="shared" si="1"/>
        <v>AW</v>
      </c>
      <c r="AX71" s="174" t="str">
        <f t="shared" si="1"/>
        <v>AX</v>
      </c>
      <c r="AY71" s="174" t="str">
        <f t="shared" si="1"/>
        <v>AY</v>
      </c>
      <c r="AZ71" s="174" t="str">
        <f t="shared" si="1"/>
        <v>AZ</v>
      </c>
      <c r="BA71" s="174" t="str">
        <f t="shared" si="1"/>
        <v>BA</v>
      </c>
      <c r="BB71" s="174" t="str">
        <f t="shared" si="1"/>
        <v>BB</v>
      </c>
      <c r="BC71" s="174" t="str">
        <f t="shared" si="1"/>
        <v>BC</v>
      </c>
      <c r="BD71" s="174" t="str">
        <f t="shared" si="1"/>
        <v>BD</v>
      </c>
      <c r="BE71" s="174" t="str">
        <f t="shared" si="1"/>
        <v>BE</v>
      </c>
      <c r="BF71" s="174" t="str">
        <f t="shared" si="1"/>
        <v>BF</v>
      </c>
      <c r="BG71" s="174" t="str">
        <f t="shared" si="1"/>
        <v>BG</v>
      </c>
      <c r="BH71" s="174" t="str">
        <f t="shared" si="1"/>
        <v>BH</v>
      </c>
      <c r="BI71" s="174" t="str">
        <f t="shared" si="1"/>
        <v>BI</v>
      </c>
      <c r="BJ71" s="174" t="str">
        <f t="shared" si="1"/>
        <v>BJ</v>
      </c>
      <c r="BK71" s="174" t="str">
        <f t="shared" si="1"/>
        <v>BK</v>
      </c>
      <c r="BL71" s="174" t="str">
        <f t="shared" si="1"/>
        <v>BL</v>
      </c>
      <c r="BM71" s="174" t="str">
        <f t="shared" si="1"/>
        <v>BM</v>
      </c>
      <c r="BN71" s="174" t="str">
        <f t="shared" ref="BN71:BV71" si="2">SUBSTITUTE(ADDRESS(1,COLUMN(BN74),4),"1","")</f>
        <v>BN</v>
      </c>
      <c r="BO71" s="174" t="str">
        <f t="shared" si="2"/>
        <v>BO</v>
      </c>
      <c r="BP71" s="174" t="str">
        <f t="shared" si="2"/>
        <v>BP</v>
      </c>
      <c r="BQ71" s="174" t="str">
        <f t="shared" si="2"/>
        <v>BQ</v>
      </c>
      <c r="BR71" s="174" t="str">
        <f t="shared" si="2"/>
        <v>BR</v>
      </c>
      <c r="BS71" s="174" t="str">
        <f t="shared" si="2"/>
        <v>BS</v>
      </c>
      <c r="BT71" s="174" t="str">
        <f t="shared" si="2"/>
        <v>BT</v>
      </c>
      <c r="BU71" s="174" t="str">
        <f t="shared" si="2"/>
        <v>BU</v>
      </c>
      <c r="BV71" s="174" t="str">
        <f t="shared" si="2"/>
        <v>BV</v>
      </c>
    </row>
    <row r="72" spans="2:74" ht="20.55" customHeight="1">
      <c r="B72" s="133" t="s">
        <v>59</v>
      </c>
      <c r="C72" s="133"/>
      <c r="D72" s="173"/>
      <c r="E72" s="89"/>
      <c r="F72" s="89"/>
      <c r="G72" s="89"/>
      <c r="H72" s="89"/>
      <c r="I72" s="89"/>
      <c r="J72" s="89"/>
      <c r="K72" s="237"/>
      <c r="L72" s="237"/>
      <c r="M72" s="125" t="s">
        <v>60</v>
      </c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5" t="s">
        <v>61</v>
      </c>
      <c r="Y72" s="126"/>
      <c r="Z72" s="126"/>
      <c r="AA72" s="126"/>
      <c r="AB72" s="127"/>
    </row>
    <row r="73" spans="2:74" ht="19.95" customHeight="1">
      <c r="B73" s="118"/>
      <c r="C73" s="118"/>
      <c r="D73" s="172"/>
      <c r="E73" s="89"/>
      <c r="F73" s="238"/>
      <c r="G73" s="89"/>
      <c r="H73" s="89"/>
      <c r="I73" s="89"/>
      <c r="J73" s="89"/>
      <c r="K73" s="89"/>
      <c r="M73" s="85" t="s">
        <v>62</v>
      </c>
      <c r="N73" s="209"/>
      <c r="O73" s="209"/>
      <c r="P73" s="209"/>
      <c r="Q73" s="209"/>
      <c r="R73" s="209"/>
      <c r="S73" s="85" t="s">
        <v>63</v>
      </c>
      <c r="T73" s="209"/>
      <c r="U73" s="209"/>
      <c r="V73" s="209"/>
      <c r="W73" s="209"/>
      <c r="X73" s="208" t="s">
        <v>62</v>
      </c>
      <c r="Y73" s="209"/>
      <c r="Z73" s="209"/>
      <c r="AA73" s="209"/>
      <c r="AB73" s="210"/>
      <c r="BA73" s="211" t="s">
        <v>64</v>
      </c>
      <c r="BB73" s="212"/>
      <c r="BC73" s="212"/>
      <c r="BD73" s="213"/>
      <c r="BE73" s="211" t="s">
        <v>65</v>
      </c>
      <c r="BF73" s="212"/>
      <c r="BG73" s="212"/>
      <c r="BH73" s="213"/>
      <c r="BI73" s="211" t="s">
        <v>66</v>
      </c>
      <c r="BJ73" s="212"/>
      <c r="BK73" s="212"/>
      <c r="BL73" s="213"/>
      <c r="BM73" s="107" t="s">
        <v>67</v>
      </c>
    </row>
    <row r="74" spans="2:74" ht="13.05" customHeight="1">
      <c r="B74" s="214" t="s">
        <v>68</v>
      </c>
      <c r="C74" s="214" t="s">
        <v>69</v>
      </c>
      <c r="D74" s="214" t="s">
        <v>70</v>
      </c>
      <c r="E74" s="214" t="s">
        <v>71</v>
      </c>
      <c r="F74" s="214" t="s">
        <v>72</v>
      </c>
      <c r="G74" s="214" t="s">
        <v>73</v>
      </c>
      <c r="H74" s="214" t="s">
        <v>74</v>
      </c>
      <c r="I74" s="214" t="s">
        <v>75</v>
      </c>
      <c r="J74" s="214" t="s">
        <v>76</v>
      </c>
      <c r="K74" s="214" t="s">
        <v>77</v>
      </c>
      <c r="L74" s="214" t="s">
        <v>78</v>
      </c>
      <c r="M74" s="215" t="s">
        <v>79</v>
      </c>
      <c r="N74" s="129" t="s">
        <v>11</v>
      </c>
      <c r="O74" s="129" t="s">
        <v>13</v>
      </c>
      <c r="P74" s="129" t="s">
        <v>19</v>
      </c>
      <c r="Q74" s="129" t="s">
        <v>22</v>
      </c>
      <c r="R74" s="129" t="s">
        <v>25</v>
      </c>
      <c r="S74" s="130" t="s">
        <v>80</v>
      </c>
      <c r="T74" s="130" t="s">
        <v>81</v>
      </c>
      <c r="U74" s="130" t="s">
        <v>82</v>
      </c>
      <c r="V74" s="130" t="s">
        <v>83</v>
      </c>
      <c r="W74" s="130" t="s">
        <v>84</v>
      </c>
      <c r="X74" s="129" t="s">
        <v>11</v>
      </c>
      <c r="Y74" s="129" t="s">
        <v>13</v>
      </c>
      <c r="Z74" s="129" t="s">
        <v>19</v>
      </c>
      <c r="AA74" s="129" t="s">
        <v>22</v>
      </c>
      <c r="AB74" s="129" t="s">
        <v>25</v>
      </c>
      <c r="AC74" s="214" t="s">
        <v>85</v>
      </c>
      <c r="AD74" s="214" t="s">
        <v>86</v>
      </c>
      <c r="AE74" s="214" t="s">
        <v>87</v>
      </c>
      <c r="AF74" s="214" t="s">
        <v>76</v>
      </c>
      <c r="AG74" s="214" t="s">
        <v>88</v>
      </c>
      <c r="AH74" s="214" t="s">
        <v>89</v>
      </c>
      <c r="AI74" s="214" t="s">
        <v>90</v>
      </c>
      <c r="AJ74" s="214" t="s">
        <v>91</v>
      </c>
      <c r="AK74" s="214" t="s">
        <v>92</v>
      </c>
      <c r="AL74" s="214" t="s">
        <v>93</v>
      </c>
      <c r="AM74" s="214" t="s">
        <v>94</v>
      </c>
      <c r="AN74" s="214" t="s">
        <v>95</v>
      </c>
      <c r="AO74" s="214" t="s">
        <v>96</v>
      </c>
      <c r="AP74" s="214" t="s">
        <v>97</v>
      </c>
      <c r="AQ74" s="214" t="s">
        <v>98</v>
      </c>
      <c r="AR74" s="214" t="s">
        <v>99</v>
      </c>
      <c r="AS74" s="214" t="s">
        <v>100</v>
      </c>
      <c r="AT74" s="214" t="s">
        <v>101</v>
      </c>
      <c r="AU74" s="214" t="s">
        <v>102</v>
      </c>
      <c r="AV74" s="214" t="s">
        <v>103</v>
      </c>
      <c r="AW74" s="214" t="s">
        <v>104</v>
      </c>
      <c r="AX74" s="214" t="s">
        <v>105</v>
      </c>
      <c r="AY74" s="214" t="s">
        <v>106</v>
      </c>
      <c r="AZ74" s="214" t="s">
        <v>107</v>
      </c>
      <c r="BA74" s="214" t="s">
        <v>108</v>
      </c>
      <c r="BB74" s="214" t="s">
        <v>109</v>
      </c>
      <c r="BC74" s="214" t="s">
        <v>110</v>
      </c>
      <c r="BD74" s="214" t="s">
        <v>111</v>
      </c>
      <c r="BE74" s="214" t="s">
        <v>108</v>
      </c>
      <c r="BF74" s="214" t="s">
        <v>109</v>
      </c>
      <c r="BG74" s="214" t="s">
        <v>110</v>
      </c>
      <c r="BH74" s="214" t="s">
        <v>111</v>
      </c>
      <c r="BI74" s="214" t="s">
        <v>108</v>
      </c>
      <c r="BJ74" s="214" t="s">
        <v>109</v>
      </c>
      <c r="BK74" s="214" t="s">
        <v>110</v>
      </c>
      <c r="BL74" s="214" t="s">
        <v>111</v>
      </c>
      <c r="BM74" s="214" t="s">
        <v>112</v>
      </c>
      <c r="BN74" s="214" t="s">
        <v>113</v>
      </c>
      <c r="BO74" s="214" t="s">
        <v>114</v>
      </c>
      <c r="BP74" s="214" t="s">
        <v>115</v>
      </c>
      <c r="BQ74" s="214" t="s">
        <v>116</v>
      </c>
      <c r="BR74" s="214" t="s">
        <v>117</v>
      </c>
      <c r="BS74" s="214" t="s">
        <v>118</v>
      </c>
    </row>
    <row r="75" spans="2:74" ht="15.45" customHeight="1">
      <c r="B75" s="216">
        <v>1</v>
      </c>
      <c r="C75" s="217" t="e">
        <f t="array" ref="C75:C94">_xlfn._xlws.SORT(_xlfn._xlws.FILTER(Data!K$9:K$1273,(Data!$H$9:$H$1273=TRUE)*(Data!$J$9:$J$1273=TRUE),""),1,-1)</f>
        <v>#VALUE!</v>
      </c>
      <c r="D75" s="218" t="e">
        <f t="array" ref="D75:D94">_xlfn.SORTBY(_xlfn._xlws.FILTER(Data!BR$9:BR$1273,(Data!$H$9:$H$1273=TRUE)*(Data!$J$9:$J$1273=TRUE),""),$M$75,-1)</f>
        <v>#VALUE!</v>
      </c>
      <c r="E75" s="218" t="e">
        <f t="array" ref="E75:E94">_xlfn.SORTBY(_xlfn._xlws.FILTER(Data!BS$9:BS$1273,(Data!$H$9:$H$1273=TRUE)*(Data!$J$9:$J$1273=TRUE),""),$M$75,-1)</f>
        <v>#VALUE!</v>
      </c>
      <c r="F75" s="218" t="e">
        <f t="array" ref="F75:F94">_xlfn.SORTBY(_xlfn._xlws.FILTER(Data!DM$9:DM$1273,(Data!$H$9:$H$1273=TRUE)*(Data!$J$9:$J$1273=TRUE),""),$M$75,-1)</f>
        <v>#VALUE!</v>
      </c>
      <c r="G75" s="218" t="e">
        <f t="array" ref="G75:G94">_xlfn.SORTBY(_xlfn._xlws.FILTER(Data!BV$9:BV$1273,(Data!$H$9:$H$1273=TRUE)*(Data!$J$9:$J$1273=TRUE),""),$M$75,-1)</f>
        <v>#VALUE!</v>
      </c>
      <c r="H75" s="218" t="e">
        <f t="array" ref="H75:H94">_xlfn.SORTBY(_xlfn._xlws.FILTER(Data!BW$9:BW$1273,(Data!$H$9:$H$1273=TRUE)*(Data!$J$9:$J$1273=TRUE),""),$M$75,-1)</f>
        <v>#VALUE!</v>
      </c>
      <c r="I75" s="218" t="e">
        <f t="array" ref="I75:I94">_xlfn.SORTBY(_xlfn._xlws.FILTER(Data!BX$9:BX$1273,(Data!$H$9:$H$1273=TRUE)*(Data!$J$9:$J$1273=TRUE),""),$M$75,-1)</f>
        <v>#VALUE!</v>
      </c>
      <c r="J75" s="218" t="e">
        <f t="array" ref="J75:J94">_xlfn.SORTBY(_xlfn._xlws.FILTER(Data!CB$9:CB$1273,(Data!$H$9:$H$1273=TRUE)*(Data!$J$9:$J$1273=TRUE),""),$M$75,-1)</f>
        <v>#VALUE!</v>
      </c>
      <c r="K75" s="239" t="str">
        <f t="shared" ref="K75:K94" si="3">IFERROR(HYPERLINK(BM75,BC75),"-")</f>
        <v>-</v>
      </c>
      <c r="L75" s="240" t="str">
        <f t="shared" ref="L75:L94" si="4">IFERROR(IF(BB75=0,"-",BB75)," ")</f>
        <v xml:space="preserve"> </v>
      </c>
      <c r="M75" s="128" t="e">
        <f t="array" ref="M75:M94">_xlfn._xlws.SORT(_xlfn._xlws.FILTER(Data!K$9:K$1273,(Data!$H$9:$H$1273=TRUE)*(Data!$J$9:$J$1273=TRUE),""),1,-1)</f>
        <v>#VALUE!</v>
      </c>
      <c r="N75" s="128" t="e">
        <f t="array" ref="N75:N94">_xlfn.SORTBY(_xlfn._xlws.FILTER(Data!L$9:L$1273,(Data!$H$9:$H$1273=TRUE)*(Data!$J$9:$J$1273=TRUE),""),$M$75,-1)</f>
        <v>#VALUE!</v>
      </c>
      <c r="O75" s="128" t="e">
        <f t="array" ref="O75:O94">_xlfn.SORTBY(_xlfn._xlws.FILTER(Data!M$9:M$1273,(Data!$H$9:$H$1273=TRUE)*(Data!$J$9:$J$1273=TRUE),""),$M$75,-1)</f>
        <v>#VALUE!</v>
      </c>
      <c r="P75" s="128" t="e">
        <f t="array" ref="P75:P94">_xlfn.SORTBY(_xlfn._xlws.FILTER(Data!N$9:N$1273,(Data!$H$9:$H$1273=TRUE)*(Data!$J$9:$J$1273=TRUE),""),$M$75,-1)</f>
        <v>#VALUE!</v>
      </c>
      <c r="Q75" s="128" t="e">
        <f t="array" ref="Q75:Q94">_xlfn.SORTBY(_xlfn._xlws.FILTER(Data!O$9:O$1273,(Data!$H$9:$H$1273=TRUE)*(Data!$J$9:$J$1273=TRUE),""),$M$75,-1)</f>
        <v>#VALUE!</v>
      </c>
      <c r="R75" s="128" t="e">
        <f t="array" ref="R75:R94">_xlfn.SORTBY(_xlfn._xlws.FILTER(Data!P$9:P$1273,(Data!$H$9:$H$1273=TRUE)*(Data!$J$9:$J$1273=TRUE),""),$M$75,-1)</f>
        <v>#VALUE!</v>
      </c>
      <c r="S75" s="128" t="e">
        <f t="array" ref="S75:S94">_xlfn.SORTBY(_xlfn._xlws.FILTER(Data!S$9:S$1273,(Data!$H$9:$H$1273=TRUE)*(Data!$J$9:$J$1273=TRUE),""),$M$75,-1)</f>
        <v>#VALUE!</v>
      </c>
      <c r="T75" s="128" t="e">
        <f t="array" ref="T75:T94">_xlfn.SORTBY(_xlfn._xlws.FILTER(Data!T$9:T$1273,(Data!$H$9:$H$1273=TRUE)*(Data!$J$9:$J$1273=TRUE),""),$M$75,-1)</f>
        <v>#VALUE!</v>
      </c>
      <c r="U75" s="128" t="e">
        <f t="array" ref="U75:U94">_xlfn.SORTBY(_xlfn._xlws.FILTER(Data!U$9:U$1273,(Data!$H$9:$H$1273=TRUE)*(Data!$J$9:$J$1273=TRUE),""),$M$75,-1)</f>
        <v>#VALUE!</v>
      </c>
      <c r="V75" s="128" t="e">
        <f t="array" ref="V75:V94">_xlfn.SORTBY(_xlfn._xlws.FILTER(Data!V$9:V$1273,(Data!$H$9:$H$1273=TRUE)*(Data!$J$9:$J$1273=TRUE),""),$M$75,-1)</f>
        <v>#VALUE!</v>
      </c>
      <c r="W75" s="128" t="e">
        <f t="array" ref="W75:W94">_xlfn.SORTBY(_xlfn._xlws.FILTER(Data!W$9:W$1273,(Data!$H$9:$H$1273=TRUE)*(Data!$J$9:$J$1273=TRUE),""),$M$75,-1)</f>
        <v>#VALUE!</v>
      </c>
      <c r="X75" s="128" t="e">
        <f t="array" ref="X75:X94">_xlfn.SORTBY(_xlfn._xlws.FILTER(Data!AJ$9:AJ$1273,(Data!$H$9:$H$1273=TRUE)*(Data!$J$9:$J$1273=TRUE),""),$M$75,-1)</f>
        <v>#VALUE!</v>
      </c>
      <c r="Y75" s="128" t="e">
        <f t="array" ref="Y75:Y94">_xlfn.SORTBY(_xlfn._xlws.FILTER(Data!AK$9:AK$1273,(Data!$H$9:$H$1273=TRUE)*(Data!$J$9:$J$1273=TRUE),""),$M$75,-1)</f>
        <v>#VALUE!</v>
      </c>
      <c r="Z75" s="128" t="e">
        <f t="array" ref="Z75:Z94">_xlfn.SORTBY(_xlfn._xlws.FILTER(Data!AL$9:AL$1273,(Data!$H$9:$H$1273=TRUE)*(Data!$J$9:$J$1273=TRUE),""),$M$75,-1)</f>
        <v>#VALUE!</v>
      </c>
      <c r="AA75" s="128" t="e">
        <f t="array" ref="AA75:AA94">_xlfn.SORTBY(_xlfn._xlws.FILTER(Data!AM$9:AM$1273,(Data!$H$9:$H$1273=TRUE)*(Data!$J$9:$J$1273=TRUE),""),$M$75,-1)</f>
        <v>#VALUE!</v>
      </c>
      <c r="AB75" s="128" t="e">
        <f t="array" ref="AB75:AB94">_xlfn.SORTBY(_xlfn._xlws.FILTER(Data!AN$9:AN$1273,(Data!$H$9:$H$1273=TRUE)*(Data!$J$9:$J$1273=TRUE),""),$M$75,-1)</f>
        <v>#VALUE!</v>
      </c>
      <c r="AC75" s="218" t="e">
        <f t="array" ref="AC75:AC94">_xlfn.SORTBY(_xlfn._xlws.FILTER(Data!BY$9:BY$1273,(Data!$H$9:$H$1273=TRUE)*(Data!$J$9:$J$1273=TRUE),""),$M$75,-1)</f>
        <v>#VALUE!</v>
      </c>
      <c r="AD75" s="218" t="e">
        <f t="array" ref="AD75:AD94">_xlfn.SORTBY(_xlfn._xlws.FILTER(Data!BZ$9:BZ$1273,(Data!$H$9:$H$1273=TRUE)*(Data!$J$9:$J$1273=TRUE),""),$M$75,-1)</f>
        <v>#VALUE!</v>
      </c>
      <c r="AE75" s="218" t="e">
        <f t="array" ref="AE75:AE94">_xlfn.SORTBY(_xlfn._xlws.FILTER(Data!CA$9:CA$1273,(Data!$H$9:$H$1273=TRUE)*(Data!$J$9:$J$1273=TRUE),""),$M$75,-1)</f>
        <v>#VALUE!</v>
      </c>
      <c r="AF75" s="218" t="e">
        <f t="array" ref="AF75:AF94">_xlfn.SORTBY(_xlfn._xlws.FILTER(Data!CB$9:CB$1273,(Data!$H$9:$H$1273=TRUE)*(Data!$J$9:$J$1273=TRUE),""),$M$75,-1)</f>
        <v>#VALUE!</v>
      </c>
      <c r="AG75" s="218" t="e">
        <f t="array" ref="AG75:AG94">_xlfn.SORTBY(_xlfn._xlws.FILTER(Data!CC$9:CC$1273,(Data!$H$9:$H$1273=TRUE)*(Data!$J$9:$J$1273=TRUE),""),$M$75,-1)</f>
        <v>#VALUE!</v>
      </c>
      <c r="AH75" s="218" t="e">
        <f t="array" ref="AH75:AH94">_xlfn.SORTBY(_xlfn._xlws.FILTER(Data!CD$9:CD$1273,(Data!$H$9:$H$1273=TRUE)*(Data!$J$9:$J$1273=TRUE),""),$M$75,-1)</f>
        <v>#VALUE!</v>
      </c>
      <c r="AI75" s="218" t="e">
        <f t="array" ref="AI75:AI94">_xlfn.SORTBY(_xlfn._xlws.FILTER(Data!CE$9:CE$1273,(Data!$H$9:$H$1273=TRUE)*(Data!$J$9:$J$1273=TRUE),""),$M$75,-1)</f>
        <v>#VALUE!</v>
      </c>
      <c r="AJ75" s="218" t="e">
        <f t="array" ref="AJ75:AJ94">_xlfn.SORTBY(_xlfn._xlws.FILTER(Data!CF$9:CF$1273,(Data!$H$9:$H$1273=TRUE)*(Data!$J$9:$J$1273=TRUE),""),$M$75,-1)</f>
        <v>#VALUE!</v>
      </c>
      <c r="AK75" s="218" t="e">
        <f t="array" ref="AK75:AK94">_xlfn.SORTBY(_xlfn._xlws.FILTER(Data!CG$9:CG$1273,(Data!$H$9:$H$1273=TRUE)*(Data!$J$9:$J$1273=TRUE),""),$M$75,-1)</f>
        <v>#VALUE!</v>
      </c>
      <c r="AL75" s="218" t="e">
        <f t="array" ref="AL75:AL94">_xlfn.SORTBY(_xlfn._xlws.FILTER(Data!CH$9:CH$1273,(Data!$H$9:$H$1273=TRUE)*(Data!$J$9:$J$1273=TRUE),""),$M$75,-1)</f>
        <v>#VALUE!</v>
      </c>
      <c r="AM75" s="218" t="e">
        <f t="array" ref="AM75:AM94">_xlfn.SORTBY(_xlfn._xlws.FILTER(Data!CI$9:CI$1273,(Data!$H$9:$H$1273=TRUE)*(Data!$J$9:$J$1273=TRUE),""),$M$75,-1)</f>
        <v>#VALUE!</v>
      </c>
      <c r="AN75" s="218" t="e">
        <f t="array" ref="AN75:AN94">_xlfn.SORTBY(_xlfn._xlws.FILTER(Data!CJ$9:CJ$1273,(Data!$H$9:$H$1273=TRUE)*(Data!$J$9:$J$1273=TRUE),""),$M$75,-1)</f>
        <v>#VALUE!</v>
      </c>
      <c r="AO75" s="218" t="e">
        <f t="array" ref="AO75:AO94">_xlfn.SORTBY(_xlfn._xlws.FILTER(Data!CK$9:CK$1273,(Data!$H$9:$H$1273=TRUE)*(Data!$J$9:$J$1273=TRUE),""),$M$75,-1)</f>
        <v>#VALUE!</v>
      </c>
      <c r="AP75" s="218" t="e">
        <f t="array" ref="AP75:AP94">_xlfn.SORTBY(_xlfn._xlws.FILTER(Data!CL$9:CL$1273,(Data!$H$9:$H$1273=TRUE)*(Data!$J$9:$J$1273=TRUE),""),$M$75,-1)</f>
        <v>#VALUE!</v>
      </c>
      <c r="AQ75" s="218" t="e">
        <f t="array" ref="AQ75:AQ94">_xlfn.SORTBY(_xlfn._xlws.FILTER(Data!CM$9:CM$1273,(Data!$H$9:$H$1273=TRUE)*(Data!$J$9:$J$1273=TRUE),""),$M$75,-1)</f>
        <v>#VALUE!</v>
      </c>
      <c r="AR75" s="218" t="e">
        <f t="array" ref="AR75:AR94">_xlfn.SORTBY(_xlfn._xlws.FILTER(Data!CN$9:CN$1273,(Data!$H$9:$H$1273=TRUE)*(Data!$J$9:$J$1273=TRUE),""),$M$75,-1)</f>
        <v>#VALUE!</v>
      </c>
      <c r="AS75" s="218" t="e">
        <f t="array" ref="AS75:AS94">_xlfn.SORTBY(_xlfn._xlws.FILTER(Data!CO$9:CO$1273,(Data!$H$9:$H$1273=TRUE)*(Data!$J$9:$J$1273=TRUE),""),$M$75,-1)</f>
        <v>#VALUE!</v>
      </c>
      <c r="AT75" s="218" t="e">
        <f t="array" ref="AT75:AT94">_xlfn.SORTBY(_xlfn._xlws.FILTER(Data!CP$9:CP$1273,(Data!$H$9:$H$1273=TRUE)*(Data!$J$9:$J$1273=TRUE),""),$M$75,-1)</f>
        <v>#VALUE!</v>
      </c>
      <c r="AU75" s="218" t="e">
        <f t="array" ref="AU75:AU94">_xlfn.SORTBY(_xlfn._xlws.FILTER(Data!CQ$9:CQ$1273,(Data!$H$9:$H$1273=TRUE)*(Data!$J$9:$J$1273=TRUE),""),$M$75,-1)</f>
        <v>#VALUE!</v>
      </c>
      <c r="AV75" s="218" t="e">
        <f t="array" ref="AV75:AV94">_xlfn.SORTBY(_xlfn._xlws.FILTER(Data!CR$9:CR$1273,(Data!$H$9:$H$1273=TRUE)*(Data!$J$9:$J$1273=TRUE),""),$M$75,-1)</f>
        <v>#VALUE!</v>
      </c>
      <c r="AW75" s="218" t="e">
        <f t="array" ref="AW75:AW94">_xlfn.SORTBY(_xlfn._xlws.FILTER(Data!CS$9:CS$1273,(Data!$H$9:$H$1273=TRUE)*(Data!$J$9:$J$1273=TRUE),""),$M$75,-1)</f>
        <v>#VALUE!</v>
      </c>
      <c r="AX75" s="218" t="e">
        <f t="array" ref="AX75:AX94">_xlfn.SORTBY(_xlfn._xlws.FILTER(Data!CT$9:CT$1273,(Data!$H$9:$H$1273=TRUE)*(Data!$J$9:$J$1273=TRUE),""),$M$75,-1)</f>
        <v>#VALUE!</v>
      </c>
      <c r="AY75" s="218" t="e">
        <f t="array" ref="AY75:AY94">_xlfn.SORTBY(_xlfn._xlws.FILTER(Data!CU$9:CU$1273,(Data!$H$9:$H$1273=TRUE)*(Data!$J$9:$J$1273=TRUE),""),$M$75,-1)</f>
        <v>#VALUE!</v>
      </c>
      <c r="AZ75" s="218" t="e">
        <f t="array" ref="AZ75:AZ94">_xlfn.SORTBY(_xlfn._xlws.FILTER(Data!CV$9:CV$1273,(Data!$H$9:$H$1273=TRUE)*(Data!$J$9:$J$1273=TRUE),""),$M$75,-1)</f>
        <v>#VALUE!</v>
      </c>
      <c r="BA75" s="218" t="e">
        <f t="array" ref="BA75:BA94">_xlfn.SORTBY(_xlfn._xlws.FILTER(Data!CX$9:CX$1273,(Data!$H$9:$H$1273=TRUE)*(Data!$J$9:$J$1273=TRUE),""),$M$75,-1)</f>
        <v>#VALUE!</v>
      </c>
      <c r="BB75" s="218" t="e">
        <f t="array" ref="BB75:BB94">_xlfn.SORTBY(_xlfn._xlws.FILTER(Data!CY$9:CY$1273,(Data!$H$9:$H$1273=TRUE)*(Data!$J$9:$J$1273=TRUE),""),$M$75,-1)</f>
        <v>#VALUE!</v>
      </c>
      <c r="BC75" s="218" t="e">
        <f t="array" ref="BC75:BC94">_xlfn.SORTBY(_xlfn._xlws.FILTER(Data!CZ$9:CZ$1273,(Data!$H$9:$H$1273=TRUE)*(Data!$J$9:$J$1273=TRUE),""),$M$75,-1)</f>
        <v>#VALUE!</v>
      </c>
      <c r="BD75" s="218" t="e">
        <f t="array" ref="BD75:BD94">_xlfn.SORTBY(_xlfn._xlws.FILTER(Data!DA$9:DA$1273,(Data!$H$9:$H$1273=TRUE)*(Data!$J$9:$J$1273=TRUE),""),$M$75,-1)</f>
        <v>#VALUE!</v>
      </c>
      <c r="BE75" s="218" t="e">
        <f t="array" ref="BE75:BE94">_xlfn.SORTBY(_xlfn._xlws.FILTER(Data!DB$9:DB$1273,(Data!$H$9:$H$1273=TRUE)*(Data!$J$9:$J$1273=TRUE),""),$M$75,-1)</f>
        <v>#VALUE!</v>
      </c>
      <c r="BF75" s="218" t="e">
        <f t="array" ref="BF75:BF94">_xlfn.SORTBY(_xlfn._xlws.FILTER(Data!DC$9:DC$1273,(Data!$H$9:$H$1273=TRUE)*(Data!$J$9:$J$1273=TRUE),""),$M$75,-1)</f>
        <v>#VALUE!</v>
      </c>
      <c r="BG75" s="218" t="e">
        <f t="array" ref="BG75:BG94">_xlfn.SORTBY(_xlfn._xlws.FILTER(Data!DD$9:DD$1273,(Data!$H$9:$H$1273=TRUE)*(Data!$J$9:$J$1273=TRUE),""),$M$75,-1)</f>
        <v>#VALUE!</v>
      </c>
      <c r="BH75" s="218" t="e">
        <f t="array" ref="BH75:BH94">_xlfn.SORTBY(_xlfn._xlws.FILTER(Data!DE$9:DE$1273,(Data!$H$9:$H$1273=TRUE)*(Data!$J$9:$J$1273=TRUE),""),$M$75,-1)</f>
        <v>#VALUE!</v>
      </c>
      <c r="BI75" s="218" t="e">
        <f t="array" ref="BI75:BI94">_xlfn.SORTBY(_xlfn._xlws.FILTER(Data!DF$9:DF$1273,(Data!$H$9:$H$1273=TRUE)*(Data!$J$9:$J$1273=TRUE),""),$M$75,-1)</f>
        <v>#VALUE!</v>
      </c>
      <c r="BJ75" s="218" t="e">
        <f t="array" ref="BJ75:BJ94">_xlfn.SORTBY(_xlfn._xlws.FILTER(Data!DG$9:DG$1273,(Data!$H$9:$H$1273=TRUE)*(Data!$J$9:$J$1273=TRUE),""),$M$75,-1)</f>
        <v>#VALUE!</v>
      </c>
      <c r="BK75" s="218" t="e">
        <f t="array" ref="BK75:BK94">_xlfn.SORTBY(_xlfn._xlws.FILTER(Data!DH$9:DH$1273,(Data!$H$9:$H$1273=TRUE)*(Data!$J$9:$J$1273=TRUE),""),$M$75,-1)</f>
        <v>#VALUE!</v>
      </c>
      <c r="BL75" s="218" t="e">
        <f t="array" ref="BL75:BL94">_xlfn.SORTBY(_xlfn._xlws.FILTER(Data!DI$9:DI$1273,(Data!$H$9:$H$1273=TRUE)*(Data!$J$9:$J$1273=TRUE),""),$M$75,-1)</f>
        <v>#VALUE!</v>
      </c>
      <c r="BM75" s="218" t="e">
        <f t="array" ref="BM75:BM94">_xlfn.SORTBY(_xlfn._xlws.FILTER(Data!DJ$9:DJ$1273,(Data!$H$9:$H$1273=TRUE)*(Data!$J$9:$J$1273=TRUE),""),$M$75,-1)</f>
        <v>#VALUE!</v>
      </c>
      <c r="BN75" s="218" t="e">
        <f t="array" ref="BN75:BN94">_xlfn.SORTBY(_xlfn._xlws.FILTER(Data!DK$9:DK$1273,(Data!$H$9:$H$1273=TRUE)*(Data!$J$9:$J$1273=TRUE),""),$M$75,-1)</f>
        <v>#VALUE!</v>
      </c>
      <c r="BO75" s="218" t="e">
        <f t="array" ref="BO75:BO94">_xlfn.SORTBY(_xlfn._xlws.FILTER(Data!DL$9:DL$1273,(Data!$H$9:$H$1273=TRUE)*(Data!$J$9:$J$1273=TRUE),""),$M$75,-1)</f>
        <v>#VALUE!</v>
      </c>
      <c r="BP75" s="241" t="e">
        <f t="shared" ref="BP75:BP88" si="5">IF(BK75=0,"-",BK75)</f>
        <v>#VALUE!</v>
      </c>
      <c r="BQ75" s="218" t="str">
        <f t="shared" ref="BQ75:BQ87" si="6">IFERROR(IF(BP75-K75&gt;0,TRUE,FALSE)," ")</f>
        <v xml:space="preserve"> </v>
      </c>
      <c r="BR75" s="218" t="e">
        <f t="shared" ref="BR75:BR94" si="7">_xlfn.CONCAT(E75,F75,H75,G75)</f>
        <v>#VALUE!</v>
      </c>
      <c r="BS75" s="218" t="e">
        <f>INDEX(Data!$DO$9:$DO$1273,MATCH('Your recommendation'!BR75,Data!$DN$9:$DN$1273,0))</f>
        <v>#VALUE!</v>
      </c>
    </row>
    <row r="76" spans="2:74" ht="15.45" customHeight="1">
      <c r="B76" s="216">
        <v>2</v>
      </c>
      <c r="C76" s="217" t="e">
        <v>#VALUE!</v>
      </c>
      <c r="D76" s="218" t="e">
        <v>#VALUE!</v>
      </c>
      <c r="E76" s="218" t="e">
        <v>#VALUE!</v>
      </c>
      <c r="F76" s="218" t="e">
        <v>#VALUE!</v>
      </c>
      <c r="G76" s="218" t="e">
        <v>#VALUE!</v>
      </c>
      <c r="H76" s="218" t="e">
        <v>#VALUE!</v>
      </c>
      <c r="I76" s="219" t="e">
        <v>#VALUE!</v>
      </c>
      <c r="J76" s="218" t="e">
        <v>#VALUE!</v>
      </c>
      <c r="K76" s="239" t="str">
        <f t="shared" si="3"/>
        <v>-</v>
      </c>
      <c r="L76" s="240" t="str">
        <f t="shared" si="4"/>
        <v xml:space="preserve"> </v>
      </c>
      <c r="M76" s="128" t="e">
        <v>#VALUE!</v>
      </c>
      <c r="N76" s="128" t="e">
        <v>#VALUE!</v>
      </c>
      <c r="O76" s="128" t="e">
        <v>#VALUE!</v>
      </c>
      <c r="P76" s="128" t="e">
        <v>#VALUE!</v>
      </c>
      <c r="Q76" s="128" t="e">
        <v>#VALUE!</v>
      </c>
      <c r="R76" s="128" t="e">
        <v>#VALUE!</v>
      </c>
      <c r="S76" s="128" t="e">
        <v>#VALUE!</v>
      </c>
      <c r="T76" s="128" t="e">
        <v>#VALUE!</v>
      </c>
      <c r="U76" s="128" t="e">
        <v>#VALUE!</v>
      </c>
      <c r="V76" s="128" t="e">
        <v>#VALUE!</v>
      </c>
      <c r="W76" s="128" t="e">
        <v>#VALUE!</v>
      </c>
      <c r="X76" s="128" t="e">
        <v>#VALUE!</v>
      </c>
      <c r="Y76" s="128" t="e">
        <v>#VALUE!</v>
      </c>
      <c r="Z76" s="128" t="e">
        <v>#VALUE!</v>
      </c>
      <c r="AA76" s="128" t="e">
        <v>#VALUE!</v>
      </c>
      <c r="AB76" s="128" t="e">
        <v>#VALUE!</v>
      </c>
      <c r="AC76" s="218" t="e">
        <v>#VALUE!</v>
      </c>
      <c r="AD76" s="218" t="e">
        <v>#VALUE!</v>
      </c>
      <c r="AE76" s="218" t="e">
        <v>#VALUE!</v>
      </c>
      <c r="AF76" s="218" t="e">
        <v>#VALUE!</v>
      </c>
      <c r="AG76" s="218" t="e">
        <v>#VALUE!</v>
      </c>
      <c r="AH76" s="218" t="e">
        <v>#VALUE!</v>
      </c>
      <c r="AI76" s="218" t="e">
        <v>#VALUE!</v>
      </c>
      <c r="AJ76" s="218" t="e">
        <v>#VALUE!</v>
      </c>
      <c r="AK76" s="218" t="e">
        <v>#VALUE!</v>
      </c>
      <c r="AL76" s="218" t="e">
        <v>#VALUE!</v>
      </c>
      <c r="AM76" s="218" t="e">
        <v>#VALUE!</v>
      </c>
      <c r="AN76" s="218" t="e">
        <v>#VALUE!</v>
      </c>
      <c r="AO76" s="218" t="e">
        <v>#VALUE!</v>
      </c>
      <c r="AP76" s="218" t="e">
        <v>#VALUE!</v>
      </c>
      <c r="AQ76" s="218" t="e">
        <v>#VALUE!</v>
      </c>
      <c r="AR76" s="218" t="e">
        <v>#VALUE!</v>
      </c>
      <c r="AS76" s="218" t="e">
        <v>#VALUE!</v>
      </c>
      <c r="AT76" s="218" t="e">
        <v>#VALUE!</v>
      </c>
      <c r="AU76" s="218" t="e">
        <v>#VALUE!</v>
      </c>
      <c r="AV76" s="218" t="e">
        <v>#VALUE!</v>
      </c>
      <c r="AW76" s="218" t="e">
        <v>#VALUE!</v>
      </c>
      <c r="AX76" s="218" t="e">
        <v>#VALUE!</v>
      </c>
      <c r="AY76" s="218" t="e">
        <v>#VALUE!</v>
      </c>
      <c r="AZ76" s="218" t="e">
        <v>#VALUE!</v>
      </c>
      <c r="BA76" s="218" t="e">
        <v>#VALUE!</v>
      </c>
      <c r="BB76" s="218" t="e">
        <v>#VALUE!</v>
      </c>
      <c r="BC76" s="218" t="e">
        <v>#VALUE!</v>
      </c>
      <c r="BD76" s="218" t="e">
        <v>#VALUE!</v>
      </c>
      <c r="BE76" s="218" t="e">
        <v>#VALUE!</v>
      </c>
      <c r="BF76" s="218" t="e">
        <v>#VALUE!</v>
      </c>
      <c r="BG76" s="218" t="e">
        <v>#VALUE!</v>
      </c>
      <c r="BH76" s="218" t="e">
        <v>#VALUE!</v>
      </c>
      <c r="BI76" s="218" t="e">
        <v>#VALUE!</v>
      </c>
      <c r="BJ76" s="218" t="e">
        <v>#VALUE!</v>
      </c>
      <c r="BK76" s="218" t="e">
        <v>#VALUE!</v>
      </c>
      <c r="BL76" s="218" t="e">
        <v>#VALUE!</v>
      </c>
      <c r="BM76" s="218" t="e">
        <v>#VALUE!</v>
      </c>
      <c r="BN76" s="218" t="e">
        <v>#VALUE!</v>
      </c>
      <c r="BO76" s="218" t="e">
        <v>#VALUE!</v>
      </c>
      <c r="BP76" s="242" t="e">
        <f t="shared" si="5"/>
        <v>#VALUE!</v>
      </c>
      <c r="BQ76" s="218" t="str">
        <f t="shared" si="6"/>
        <v xml:space="preserve"> </v>
      </c>
      <c r="BR76" s="218" t="e">
        <f t="shared" si="7"/>
        <v>#VALUE!</v>
      </c>
      <c r="BS76" s="218" t="e">
        <f>INDEX(Data!$DO$9:$DO$1273,MATCH('Your recommendation'!BR76,Data!$DN$9:$DN$1273,0))</f>
        <v>#VALUE!</v>
      </c>
    </row>
    <row r="77" spans="2:74" ht="15.45" customHeight="1">
      <c r="B77" s="216">
        <f>B76+1</f>
        <v>3</v>
      </c>
      <c r="C77" s="217" t="e">
        <v>#VALUE!</v>
      </c>
      <c r="D77" s="218" t="e">
        <v>#VALUE!</v>
      </c>
      <c r="E77" s="218" t="e">
        <v>#VALUE!</v>
      </c>
      <c r="F77" s="218" t="e">
        <v>#VALUE!</v>
      </c>
      <c r="G77" s="218" t="e">
        <v>#VALUE!</v>
      </c>
      <c r="H77" s="218" t="e">
        <v>#VALUE!</v>
      </c>
      <c r="I77" s="218" t="e">
        <v>#VALUE!</v>
      </c>
      <c r="J77" s="218" t="e">
        <v>#VALUE!</v>
      </c>
      <c r="K77" s="239" t="str">
        <f t="shared" si="3"/>
        <v>-</v>
      </c>
      <c r="L77" s="240" t="str">
        <f t="shared" si="4"/>
        <v xml:space="preserve"> </v>
      </c>
      <c r="M77" s="128" t="e">
        <v>#VALUE!</v>
      </c>
      <c r="N77" s="128" t="e">
        <v>#VALUE!</v>
      </c>
      <c r="O77" s="128" t="e">
        <v>#VALUE!</v>
      </c>
      <c r="P77" s="128" t="e">
        <v>#VALUE!</v>
      </c>
      <c r="Q77" s="128" t="e">
        <v>#VALUE!</v>
      </c>
      <c r="R77" s="128" t="e">
        <v>#VALUE!</v>
      </c>
      <c r="S77" s="128" t="e">
        <v>#VALUE!</v>
      </c>
      <c r="T77" s="128" t="e">
        <v>#VALUE!</v>
      </c>
      <c r="U77" s="128" t="e">
        <v>#VALUE!</v>
      </c>
      <c r="V77" s="128" t="e">
        <v>#VALUE!</v>
      </c>
      <c r="W77" s="128" t="e">
        <v>#VALUE!</v>
      </c>
      <c r="X77" s="128" t="e">
        <v>#VALUE!</v>
      </c>
      <c r="Y77" s="128" t="e">
        <v>#VALUE!</v>
      </c>
      <c r="Z77" s="128" t="e">
        <v>#VALUE!</v>
      </c>
      <c r="AA77" s="128" t="e">
        <v>#VALUE!</v>
      </c>
      <c r="AB77" s="128" t="e">
        <v>#VALUE!</v>
      </c>
      <c r="AC77" s="218" t="e">
        <v>#VALUE!</v>
      </c>
      <c r="AD77" s="218" t="e">
        <v>#VALUE!</v>
      </c>
      <c r="AE77" s="218" t="e">
        <v>#VALUE!</v>
      </c>
      <c r="AF77" s="218" t="e">
        <v>#VALUE!</v>
      </c>
      <c r="AG77" s="218" t="e">
        <v>#VALUE!</v>
      </c>
      <c r="AH77" s="218" t="e">
        <v>#VALUE!</v>
      </c>
      <c r="AI77" s="218" t="e">
        <v>#VALUE!</v>
      </c>
      <c r="AJ77" s="218" t="e">
        <v>#VALUE!</v>
      </c>
      <c r="AK77" s="218" t="e">
        <v>#VALUE!</v>
      </c>
      <c r="AL77" s="218" t="e">
        <v>#VALUE!</v>
      </c>
      <c r="AM77" s="218" t="e">
        <v>#VALUE!</v>
      </c>
      <c r="AN77" s="218" t="e">
        <v>#VALUE!</v>
      </c>
      <c r="AO77" s="218" t="e">
        <v>#VALUE!</v>
      </c>
      <c r="AP77" s="218" t="e">
        <v>#VALUE!</v>
      </c>
      <c r="AQ77" s="218" t="e">
        <v>#VALUE!</v>
      </c>
      <c r="AR77" s="218" t="e">
        <v>#VALUE!</v>
      </c>
      <c r="AS77" s="218" t="e">
        <v>#VALUE!</v>
      </c>
      <c r="AT77" s="218" t="e">
        <v>#VALUE!</v>
      </c>
      <c r="AU77" s="218" t="e">
        <v>#VALUE!</v>
      </c>
      <c r="AV77" s="218" t="e">
        <v>#VALUE!</v>
      </c>
      <c r="AW77" s="218" t="e">
        <v>#VALUE!</v>
      </c>
      <c r="AX77" s="218" t="e">
        <v>#VALUE!</v>
      </c>
      <c r="AY77" s="218" t="e">
        <v>#VALUE!</v>
      </c>
      <c r="AZ77" s="218" t="e">
        <v>#VALUE!</v>
      </c>
      <c r="BA77" s="218" t="e">
        <v>#VALUE!</v>
      </c>
      <c r="BB77" s="218" t="e">
        <v>#VALUE!</v>
      </c>
      <c r="BC77" s="218" t="e">
        <v>#VALUE!</v>
      </c>
      <c r="BD77" s="218" t="e">
        <v>#VALUE!</v>
      </c>
      <c r="BE77" s="218" t="e">
        <v>#VALUE!</v>
      </c>
      <c r="BF77" s="218" t="e">
        <v>#VALUE!</v>
      </c>
      <c r="BG77" s="218" t="e">
        <v>#VALUE!</v>
      </c>
      <c r="BH77" s="218" t="e">
        <v>#VALUE!</v>
      </c>
      <c r="BI77" s="218" t="e">
        <v>#VALUE!</v>
      </c>
      <c r="BJ77" s="218" t="e">
        <v>#VALUE!</v>
      </c>
      <c r="BK77" s="218" t="e">
        <v>#VALUE!</v>
      </c>
      <c r="BL77" s="218" t="e">
        <v>#VALUE!</v>
      </c>
      <c r="BM77" s="218" t="e">
        <v>#VALUE!</v>
      </c>
      <c r="BN77" s="218" t="e">
        <v>#VALUE!</v>
      </c>
      <c r="BO77" s="218" t="e">
        <v>#VALUE!</v>
      </c>
      <c r="BP77" s="242" t="e">
        <f t="shared" si="5"/>
        <v>#VALUE!</v>
      </c>
      <c r="BQ77" s="218" t="str">
        <f t="shared" si="6"/>
        <v xml:space="preserve"> </v>
      </c>
      <c r="BR77" s="218" t="e">
        <f t="shared" si="7"/>
        <v>#VALUE!</v>
      </c>
      <c r="BS77" s="218" t="e">
        <f>INDEX(Data!$DO$9:$DO$1273,MATCH('Your recommendation'!BR77,Data!$DN$9:$DN$1273,0))</f>
        <v>#VALUE!</v>
      </c>
    </row>
    <row r="78" spans="2:74" ht="15.45" customHeight="1">
      <c r="B78" s="216">
        <f>B77+1</f>
        <v>4</v>
      </c>
      <c r="C78" s="217" t="e">
        <v>#VALUE!</v>
      </c>
      <c r="D78" s="218" t="e">
        <v>#VALUE!</v>
      </c>
      <c r="E78" s="218" t="e">
        <v>#VALUE!</v>
      </c>
      <c r="F78" s="218" t="e">
        <v>#VALUE!</v>
      </c>
      <c r="G78" s="218" t="e">
        <v>#VALUE!</v>
      </c>
      <c r="H78" s="218" t="e">
        <v>#VALUE!</v>
      </c>
      <c r="I78" s="218" t="e">
        <v>#VALUE!</v>
      </c>
      <c r="J78" s="218" t="e">
        <v>#VALUE!</v>
      </c>
      <c r="K78" s="239" t="str">
        <f t="shared" si="3"/>
        <v>-</v>
      </c>
      <c r="L78" s="240" t="str">
        <f t="shared" si="4"/>
        <v xml:space="preserve"> </v>
      </c>
      <c r="M78" s="128" t="e">
        <v>#VALUE!</v>
      </c>
      <c r="N78" s="128" t="e">
        <v>#VALUE!</v>
      </c>
      <c r="O78" s="128" t="e">
        <v>#VALUE!</v>
      </c>
      <c r="P78" s="128" t="e">
        <v>#VALUE!</v>
      </c>
      <c r="Q78" s="128" t="e">
        <v>#VALUE!</v>
      </c>
      <c r="R78" s="128" t="e">
        <v>#VALUE!</v>
      </c>
      <c r="S78" s="128" t="e">
        <v>#VALUE!</v>
      </c>
      <c r="T78" s="128" t="e">
        <v>#VALUE!</v>
      </c>
      <c r="U78" s="128" t="e">
        <v>#VALUE!</v>
      </c>
      <c r="V78" s="128" t="e">
        <v>#VALUE!</v>
      </c>
      <c r="W78" s="128" t="e">
        <v>#VALUE!</v>
      </c>
      <c r="X78" s="128" t="e">
        <v>#VALUE!</v>
      </c>
      <c r="Y78" s="128" t="e">
        <v>#VALUE!</v>
      </c>
      <c r="Z78" s="128" t="e">
        <v>#VALUE!</v>
      </c>
      <c r="AA78" s="128" t="e">
        <v>#VALUE!</v>
      </c>
      <c r="AB78" s="128" t="e">
        <v>#VALUE!</v>
      </c>
      <c r="AC78" s="218" t="e">
        <v>#VALUE!</v>
      </c>
      <c r="AD78" s="218" t="e">
        <v>#VALUE!</v>
      </c>
      <c r="AE78" s="218" t="e">
        <v>#VALUE!</v>
      </c>
      <c r="AF78" s="218" t="e">
        <v>#VALUE!</v>
      </c>
      <c r="AG78" s="218" t="e">
        <v>#VALUE!</v>
      </c>
      <c r="AH78" s="218" t="e">
        <v>#VALUE!</v>
      </c>
      <c r="AI78" s="218" t="e">
        <v>#VALUE!</v>
      </c>
      <c r="AJ78" s="218" t="e">
        <v>#VALUE!</v>
      </c>
      <c r="AK78" s="218" t="e">
        <v>#VALUE!</v>
      </c>
      <c r="AL78" s="218" t="e">
        <v>#VALUE!</v>
      </c>
      <c r="AM78" s="218" t="e">
        <v>#VALUE!</v>
      </c>
      <c r="AN78" s="218" t="e">
        <v>#VALUE!</v>
      </c>
      <c r="AO78" s="218" t="e">
        <v>#VALUE!</v>
      </c>
      <c r="AP78" s="218" t="e">
        <v>#VALUE!</v>
      </c>
      <c r="AQ78" s="218" t="e">
        <v>#VALUE!</v>
      </c>
      <c r="AR78" s="218" t="e">
        <v>#VALUE!</v>
      </c>
      <c r="AS78" s="218" t="e">
        <v>#VALUE!</v>
      </c>
      <c r="AT78" s="218" t="e">
        <v>#VALUE!</v>
      </c>
      <c r="AU78" s="218" t="e">
        <v>#VALUE!</v>
      </c>
      <c r="AV78" s="218" t="e">
        <v>#VALUE!</v>
      </c>
      <c r="AW78" s="218" t="e">
        <v>#VALUE!</v>
      </c>
      <c r="AX78" s="218" t="e">
        <v>#VALUE!</v>
      </c>
      <c r="AY78" s="218" t="e">
        <v>#VALUE!</v>
      </c>
      <c r="AZ78" s="218" t="e">
        <v>#VALUE!</v>
      </c>
      <c r="BA78" s="218" t="e">
        <v>#VALUE!</v>
      </c>
      <c r="BB78" s="218" t="e">
        <v>#VALUE!</v>
      </c>
      <c r="BC78" s="218" t="e">
        <v>#VALUE!</v>
      </c>
      <c r="BD78" s="218" t="e">
        <v>#VALUE!</v>
      </c>
      <c r="BE78" s="218" t="e">
        <v>#VALUE!</v>
      </c>
      <c r="BF78" s="218" t="e">
        <v>#VALUE!</v>
      </c>
      <c r="BG78" s="218" t="e">
        <v>#VALUE!</v>
      </c>
      <c r="BH78" s="218" t="e">
        <v>#VALUE!</v>
      </c>
      <c r="BI78" s="218" t="e">
        <v>#VALUE!</v>
      </c>
      <c r="BJ78" s="218" t="e">
        <v>#VALUE!</v>
      </c>
      <c r="BK78" s="218" t="e">
        <v>#VALUE!</v>
      </c>
      <c r="BL78" s="218" t="e">
        <v>#VALUE!</v>
      </c>
      <c r="BM78" s="218" t="e">
        <v>#VALUE!</v>
      </c>
      <c r="BN78" s="218" t="e">
        <v>#VALUE!</v>
      </c>
      <c r="BO78" s="218" t="e">
        <v>#VALUE!</v>
      </c>
      <c r="BP78" s="242" t="e">
        <f t="shared" si="5"/>
        <v>#VALUE!</v>
      </c>
      <c r="BQ78" s="218" t="str">
        <f t="shared" si="6"/>
        <v xml:space="preserve"> </v>
      </c>
      <c r="BR78" s="218" t="e">
        <f t="shared" si="7"/>
        <v>#VALUE!</v>
      </c>
      <c r="BS78" s="218" t="e">
        <f>INDEX(Data!$DO$9:$DO$1273,MATCH('Your recommendation'!BR78,Data!$DN$9:$DN$1273,0))</f>
        <v>#VALUE!</v>
      </c>
    </row>
    <row r="79" spans="2:74" ht="15.45" customHeight="1">
      <c r="B79" s="216">
        <v>3</v>
      </c>
      <c r="C79" s="217" t="e">
        <v>#VALUE!</v>
      </c>
      <c r="D79" s="218" t="e">
        <v>#VALUE!</v>
      </c>
      <c r="E79" s="218" t="e">
        <v>#VALUE!</v>
      </c>
      <c r="F79" s="218" t="e">
        <v>#VALUE!</v>
      </c>
      <c r="G79" s="218" t="e">
        <v>#VALUE!</v>
      </c>
      <c r="H79" s="218" t="e">
        <v>#VALUE!</v>
      </c>
      <c r="I79" s="218" t="e">
        <v>#VALUE!</v>
      </c>
      <c r="J79" s="218" t="e">
        <v>#VALUE!</v>
      </c>
      <c r="K79" s="239" t="str">
        <f t="shared" si="3"/>
        <v>-</v>
      </c>
      <c r="L79" s="240" t="str">
        <f t="shared" si="4"/>
        <v xml:space="preserve"> </v>
      </c>
      <c r="M79" s="128" t="e">
        <v>#VALUE!</v>
      </c>
      <c r="N79" s="128" t="e">
        <v>#VALUE!</v>
      </c>
      <c r="O79" s="128" t="e">
        <v>#VALUE!</v>
      </c>
      <c r="P79" s="128" t="e">
        <v>#VALUE!</v>
      </c>
      <c r="Q79" s="128" t="e">
        <v>#VALUE!</v>
      </c>
      <c r="R79" s="128" t="e">
        <v>#VALUE!</v>
      </c>
      <c r="S79" s="128" t="e">
        <v>#VALUE!</v>
      </c>
      <c r="T79" s="128" t="e">
        <v>#VALUE!</v>
      </c>
      <c r="U79" s="128" t="e">
        <v>#VALUE!</v>
      </c>
      <c r="V79" s="128" t="e">
        <v>#VALUE!</v>
      </c>
      <c r="W79" s="128" t="e">
        <v>#VALUE!</v>
      </c>
      <c r="X79" s="128" t="e">
        <v>#VALUE!</v>
      </c>
      <c r="Y79" s="128" t="e">
        <v>#VALUE!</v>
      </c>
      <c r="Z79" s="128" t="e">
        <v>#VALUE!</v>
      </c>
      <c r="AA79" s="128" t="e">
        <v>#VALUE!</v>
      </c>
      <c r="AB79" s="128" t="e">
        <v>#VALUE!</v>
      </c>
      <c r="AC79" s="218" t="e">
        <v>#VALUE!</v>
      </c>
      <c r="AD79" s="218" t="e">
        <v>#VALUE!</v>
      </c>
      <c r="AE79" s="218" t="e">
        <v>#VALUE!</v>
      </c>
      <c r="AF79" s="218" t="e">
        <v>#VALUE!</v>
      </c>
      <c r="AG79" s="218" t="e">
        <v>#VALUE!</v>
      </c>
      <c r="AH79" s="218" t="e">
        <v>#VALUE!</v>
      </c>
      <c r="AI79" s="218" t="e">
        <v>#VALUE!</v>
      </c>
      <c r="AJ79" s="218" t="e">
        <v>#VALUE!</v>
      </c>
      <c r="AK79" s="218" t="e">
        <v>#VALUE!</v>
      </c>
      <c r="AL79" s="218" t="e">
        <v>#VALUE!</v>
      </c>
      <c r="AM79" s="218" t="e">
        <v>#VALUE!</v>
      </c>
      <c r="AN79" s="218" t="e">
        <v>#VALUE!</v>
      </c>
      <c r="AO79" s="218" t="e">
        <v>#VALUE!</v>
      </c>
      <c r="AP79" s="218" t="e">
        <v>#VALUE!</v>
      </c>
      <c r="AQ79" s="218" t="e">
        <v>#VALUE!</v>
      </c>
      <c r="AR79" s="218" t="e">
        <v>#VALUE!</v>
      </c>
      <c r="AS79" s="218" t="e">
        <v>#VALUE!</v>
      </c>
      <c r="AT79" s="218" t="e">
        <v>#VALUE!</v>
      </c>
      <c r="AU79" s="218" t="e">
        <v>#VALUE!</v>
      </c>
      <c r="AV79" s="218" t="e">
        <v>#VALUE!</v>
      </c>
      <c r="AW79" s="218" t="e">
        <v>#VALUE!</v>
      </c>
      <c r="AX79" s="218" t="e">
        <v>#VALUE!</v>
      </c>
      <c r="AY79" s="218" t="e">
        <v>#VALUE!</v>
      </c>
      <c r="AZ79" s="218" t="e">
        <v>#VALUE!</v>
      </c>
      <c r="BA79" s="218" t="e">
        <v>#VALUE!</v>
      </c>
      <c r="BB79" s="218" t="e">
        <v>#VALUE!</v>
      </c>
      <c r="BC79" s="218" t="e">
        <v>#VALUE!</v>
      </c>
      <c r="BD79" s="218" t="e">
        <v>#VALUE!</v>
      </c>
      <c r="BE79" s="218" t="e">
        <v>#VALUE!</v>
      </c>
      <c r="BF79" s="218" t="e">
        <v>#VALUE!</v>
      </c>
      <c r="BG79" s="218" t="e">
        <v>#VALUE!</v>
      </c>
      <c r="BH79" s="218" t="e">
        <v>#VALUE!</v>
      </c>
      <c r="BI79" s="218" t="e">
        <v>#VALUE!</v>
      </c>
      <c r="BJ79" s="218" t="e">
        <v>#VALUE!</v>
      </c>
      <c r="BK79" s="218" t="e">
        <v>#VALUE!</v>
      </c>
      <c r="BL79" s="218" t="e">
        <v>#VALUE!</v>
      </c>
      <c r="BM79" s="218" t="e">
        <v>#VALUE!</v>
      </c>
      <c r="BN79" s="218" t="e">
        <v>#VALUE!</v>
      </c>
      <c r="BO79" s="218" t="e">
        <v>#VALUE!</v>
      </c>
      <c r="BP79" s="242" t="e">
        <f t="shared" si="5"/>
        <v>#VALUE!</v>
      </c>
      <c r="BQ79" s="218" t="str">
        <f t="shared" si="6"/>
        <v xml:space="preserve"> </v>
      </c>
      <c r="BR79" s="218" t="e">
        <f t="shared" si="7"/>
        <v>#VALUE!</v>
      </c>
      <c r="BS79" s="218" t="e">
        <f>INDEX(Data!$DO$9:$DO$1273,MATCH('Your recommendation'!BR79,Data!$DN$9:$DN$1273,0))</f>
        <v>#VALUE!</v>
      </c>
    </row>
    <row r="80" spans="2:74" ht="15.45" customHeight="1">
      <c r="B80" s="216">
        <f t="shared" ref="B80:B94" si="8">B79+1</f>
        <v>4</v>
      </c>
      <c r="C80" s="217" t="e">
        <v>#VALUE!</v>
      </c>
      <c r="D80" s="218" t="e">
        <v>#VALUE!</v>
      </c>
      <c r="E80" s="218" t="e">
        <v>#VALUE!</v>
      </c>
      <c r="F80" s="218" t="e">
        <v>#VALUE!</v>
      </c>
      <c r="G80" s="218" t="e">
        <v>#VALUE!</v>
      </c>
      <c r="H80" s="218" t="e">
        <v>#VALUE!</v>
      </c>
      <c r="I80" s="218" t="e">
        <v>#VALUE!</v>
      </c>
      <c r="J80" s="218" t="e">
        <v>#VALUE!</v>
      </c>
      <c r="K80" s="239" t="str">
        <f t="shared" si="3"/>
        <v>-</v>
      </c>
      <c r="L80" s="240" t="str">
        <f t="shared" si="4"/>
        <v xml:space="preserve"> </v>
      </c>
      <c r="M80" s="128" t="e">
        <v>#VALUE!</v>
      </c>
      <c r="N80" s="128" t="e">
        <v>#VALUE!</v>
      </c>
      <c r="O80" s="128" t="e">
        <v>#VALUE!</v>
      </c>
      <c r="P80" s="128" t="e">
        <v>#VALUE!</v>
      </c>
      <c r="Q80" s="128" t="e">
        <v>#VALUE!</v>
      </c>
      <c r="R80" s="128" t="e">
        <v>#VALUE!</v>
      </c>
      <c r="S80" s="128" t="e">
        <v>#VALUE!</v>
      </c>
      <c r="T80" s="128" t="e">
        <v>#VALUE!</v>
      </c>
      <c r="U80" s="128" t="e">
        <v>#VALUE!</v>
      </c>
      <c r="V80" s="128" t="e">
        <v>#VALUE!</v>
      </c>
      <c r="W80" s="128" t="e">
        <v>#VALUE!</v>
      </c>
      <c r="X80" s="128" t="e">
        <v>#VALUE!</v>
      </c>
      <c r="Y80" s="128" t="e">
        <v>#VALUE!</v>
      </c>
      <c r="Z80" s="128" t="e">
        <v>#VALUE!</v>
      </c>
      <c r="AA80" s="128" t="e">
        <v>#VALUE!</v>
      </c>
      <c r="AB80" s="128" t="e">
        <v>#VALUE!</v>
      </c>
      <c r="AC80" s="218" t="e">
        <v>#VALUE!</v>
      </c>
      <c r="AD80" s="218" t="e">
        <v>#VALUE!</v>
      </c>
      <c r="AE80" s="218" t="e">
        <v>#VALUE!</v>
      </c>
      <c r="AF80" s="218" t="e">
        <v>#VALUE!</v>
      </c>
      <c r="AG80" s="218" t="e">
        <v>#VALUE!</v>
      </c>
      <c r="AH80" s="218" t="e">
        <v>#VALUE!</v>
      </c>
      <c r="AI80" s="218" t="e">
        <v>#VALUE!</v>
      </c>
      <c r="AJ80" s="218" t="e">
        <v>#VALUE!</v>
      </c>
      <c r="AK80" s="218" t="e">
        <v>#VALUE!</v>
      </c>
      <c r="AL80" s="218" t="e">
        <v>#VALUE!</v>
      </c>
      <c r="AM80" s="218" t="e">
        <v>#VALUE!</v>
      </c>
      <c r="AN80" s="218" t="e">
        <v>#VALUE!</v>
      </c>
      <c r="AO80" s="218" t="e">
        <v>#VALUE!</v>
      </c>
      <c r="AP80" s="218" t="e">
        <v>#VALUE!</v>
      </c>
      <c r="AQ80" s="218" t="e">
        <v>#VALUE!</v>
      </c>
      <c r="AR80" s="218" t="e">
        <v>#VALUE!</v>
      </c>
      <c r="AS80" s="218" t="e">
        <v>#VALUE!</v>
      </c>
      <c r="AT80" s="218" t="e">
        <v>#VALUE!</v>
      </c>
      <c r="AU80" s="218" t="e">
        <v>#VALUE!</v>
      </c>
      <c r="AV80" s="218" t="e">
        <v>#VALUE!</v>
      </c>
      <c r="AW80" s="218" t="e">
        <v>#VALUE!</v>
      </c>
      <c r="AX80" s="218" t="e">
        <v>#VALUE!</v>
      </c>
      <c r="AY80" s="218" t="e">
        <v>#VALUE!</v>
      </c>
      <c r="AZ80" s="218" t="e">
        <v>#VALUE!</v>
      </c>
      <c r="BA80" s="218" t="e">
        <v>#VALUE!</v>
      </c>
      <c r="BB80" s="218" t="e">
        <v>#VALUE!</v>
      </c>
      <c r="BC80" s="218" t="e">
        <v>#VALUE!</v>
      </c>
      <c r="BD80" s="218" t="e">
        <v>#VALUE!</v>
      </c>
      <c r="BE80" s="218" t="e">
        <v>#VALUE!</v>
      </c>
      <c r="BF80" s="218" t="e">
        <v>#VALUE!</v>
      </c>
      <c r="BG80" s="218" t="e">
        <v>#VALUE!</v>
      </c>
      <c r="BH80" s="218" t="e">
        <v>#VALUE!</v>
      </c>
      <c r="BI80" s="218" t="e">
        <v>#VALUE!</v>
      </c>
      <c r="BJ80" s="218" t="e">
        <v>#VALUE!</v>
      </c>
      <c r="BK80" s="218" t="e">
        <v>#VALUE!</v>
      </c>
      <c r="BL80" s="218" t="e">
        <v>#VALUE!</v>
      </c>
      <c r="BM80" s="218" t="e">
        <v>#VALUE!</v>
      </c>
      <c r="BN80" s="218" t="e">
        <v>#VALUE!</v>
      </c>
      <c r="BO80" s="218" t="e">
        <v>#VALUE!</v>
      </c>
      <c r="BP80" s="242" t="e">
        <f t="shared" si="5"/>
        <v>#VALUE!</v>
      </c>
      <c r="BQ80" s="218" t="str">
        <f t="shared" si="6"/>
        <v xml:space="preserve"> </v>
      </c>
      <c r="BR80" s="218" t="e">
        <f t="shared" si="7"/>
        <v>#VALUE!</v>
      </c>
      <c r="BS80" s="218" t="e">
        <f>INDEX(Data!$DO$9:$DO$1273,MATCH('Your recommendation'!BR80,Data!$DN$9:$DN$1273,0))</f>
        <v>#VALUE!</v>
      </c>
    </row>
    <row r="81" spans="2:71" ht="15.45" customHeight="1">
      <c r="B81" s="222">
        <f t="shared" si="8"/>
        <v>5</v>
      </c>
      <c r="C81" s="220" t="e">
        <v>#VALUE!</v>
      </c>
      <c r="D81" s="218" t="e">
        <v>#VALUE!</v>
      </c>
      <c r="E81" s="218" t="e">
        <v>#VALUE!</v>
      </c>
      <c r="F81" s="218" t="e">
        <v>#VALUE!</v>
      </c>
      <c r="G81" s="218" t="e">
        <v>#VALUE!</v>
      </c>
      <c r="H81" s="218" t="e">
        <v>#VALUE!</v>
      </c>
      <c r="I81" s="218" t="e">
        <v>#VALUE!</v>
      </c>
      <c r="J81" s="218" t="e">
        <v>#VALUE!</v>
      </c>
      <c r="K81" s="239" t="str">
        <f t="shared" si="3"/>
        <v>-</v>
      </c>
      <c r="L81" s="240" t="str">
        <f t="shared" si="4"/>
        <v xml:space="preserve"> </v>
      </c>
      <c r="M81" s="128" t="e">
        <v>#VALUE!</v>
      </c>
      <c r="N81" s="128" t="e">
        <v>#VALUE!</v>
      </c>
      <c r="O81" s="128" t="e">
        <v>#VALUE!</v>
      </c>
      <c r="P81" s="128" t="e">
        <v>#VALUE!</v>
      </c>
      <c r="Q81" s="128" t="e">
        <v>#VALUE!</v>
      </c>
      <c r="R81" s="128" t="e">
        <v>#VALUE!</v>
      </c>
      <c r="S81" s="128" t="e">
        <v>#VALUE!</v>
      </c>
      <c r="T81" s="128" t="e">
        <v>#VALUE!</v>
      </c>
      <c r="U81" s="128" t="e">
        <v>#VALUE!</v>
      </c>
      <c r="V81" s="128" t="e">
        <v>#VALUE!</v>
      </c>
      <c r="W81" s="128" t="e">
        <v>#VALUE!</v>
      </c>
      <c r="X81" s="128" t="e">
        <v>#VALUE!</v>
      </c>
      <c r="Y81" s="128" t="e">
        <v>#VALUE!</v>
      </c>
      <c r="Z81" s="128" t="e">
        <v>#VALUE!</v>
      </c>
      <c r="AA81" s="128" t="e">
        <v>#VALUE!</v>
      </c>
      <c r="AB81" s="128" t="e">
        <v>#VALUE!</v>
      </c>
      <c r="AC81" s="218" t="e">
        <v>#VALUE!</v>
      </c>
      <c r="AD81" s="218" t="e">
        <v>#VALUE!</v>
      </c>
      <c r="AE81" s="218" t="e">
        <v>#VALUE!</v>
      </c>
      <c r="AF81" s="218" t="e">
        <v>#VALUE!</v>
      </c>
      <c r="AG81" s="218" t="e">
        <v>#VALUE!</v>
      </c>
      <c r="AH81" s="218" t="e">
        <v>#VALUE!</v>
      </c>
      <c r="AI81" s="218" t="e">
        <v>#VALUE!</v>
      </c>
      <c r="AJ81" s="218" t="e">
        <v>#VALUE!</v>
      </c>
      <c r="AK81" s="218" t="e">
        <v>#VALUE!</v>
      </c>
      <c r="AL81" s="218" t="e">
        <v>#VALUE!</v>
      </c>
      <c r="AM81" s="218" t="e">
        <v>#VALUE!</v>
      </c>
      <c r="AN81" s="218" t="e">
        <v>#VALUE!</v>
      </c>
      <c r="AO81" s="218" t="e">
        <v>#VALUE!</v>
      </c>
      <c r="AP81" s="218" t="e">
        <v>#VALUE!</v>
      </c>
      <c r="AQ81" s="218" t="e">
        <v>#VALUE!</v>
      </c>
      <c r="AR81" s="218" t="e">
        <v>#VALUE!</v>
      </c>
      <c r="AS81" s="218" t="e">
        <v>#VALUE!</v>
      </c>
      <c r="AT81" s="218" t="e">
        <v>#VALUE!</v>
      </c>
      <c r="AU81" s="218" t="e">
        <v>#VALUE!</v>
      </c>
      <c r="AV81" s="218" t="e">
        <v>#VALUE!</v>
      </c>
      <c r="AW81" s="218" t="e">
        <v>#VALUE!</v>
      </c>
      <c r="AX81" s="218" t="e">
        <v>#VALUE!</v>
      </c>
      <c r="AY81" s="218" t="e">
        <v>#VALUE!</v>
      </c>
      <c r="AZ81" s="218" t="e">
        <v>#VALUE!</v>
      </c>
      <c r="BA81" s="218" t="e">
        <v>#VALUE!</v>
      </c>
      <c r="BB81" s="218" t="e">
        <v>#VALUE!</v>
      </c>
      <c r="BC81" s="218" t="e">
        <v>#VALUE!</v>
      </c>
      <c r="BD81" s="218" t="e">
        <v>#VALUE!</v>
      </c>
      <c r="BE81" s="218" t="e">
        <v>#VALUE!</v>
      </c>
      <c r="BF81" s="218" t="e">
        <v>#VALUE!</v>
      </c>
      <c r="BG81" s="218" t="e">
        <v>#VALUE!</v>
      </c>
      <c r="BH81" s="218" t="e">
        <v>#VALUE!</v>
      </c>
      <c r="BI81" s="218" t="e">
        <v>#VALUE!</v>
      </c>
      <c r="BJ81" s="218" t="e">
        <v>#VALUE!</v>
      </c>
      <c r="BK81" s="218" t="e">
        <v>#VALUE!</v>
      </c>
      <c r="BL81" s="218" t="e">
        <v>#VALUE!</v>
      </c>
      <c r="BM81" s="218" t="e">
        <v>#VALUE!</v>
      </c>
      <c r="BN81" s="218" t="e">
        <v>#VALUE!</v>
      </c>
      <c r="BO81" s="218" t="e">
        <v>#VALUE!</v>
      </c>
      <c r="BP81" s="241" t="e">
        <f t="shared" si="5"/>
        <v>#VALUE!</v>
      </c>
      <c r="BQ81" s="218" t="str">
        <f t="shared" si="6"/>
        <v xml:space="preserve"> </v>
      </c>
      <c r="BR81" s="218" t="e">
        <f t="shared" si="7"/>
        <v>#VALUE!</v>
      </c>
      <c r="BS81" s="218" t="e">
        <f>INDEX(Data!$DO$9:$DO$1273,MATCH('Your recommendation'!BR81,Data!$DN$9:$DN$1273,0))</f>
        <v>#VALUE!</v>
      </c>
    </row>
    <row r="82" spans="2:71" ht="15.45" customHeight="1">
      <c r="B82" s="216">
        <f t="shared" si="8"/>
        <v>6</v>
      </c>
      <c r="C82" s="220" t="e">
        <v>#VALUE!</v>
      </c>
      <c r="D82" s="218" t="e">
        <v>#VALUE!</v>
      </c>
      <c r="E82" s="218" t="e">
        <v>#VALUE!</v>
      </c>
      <c r="F82" s="218" t="e">
        <v>#VALUE!</v>
      </c>
      <c r="G82" s="218" t="e">
        <v>#VALUE!</v>
      </c>
      <c r="H82" s="218" t="e">
        <v>#VALUE!</v>
      </c>
      <c r="I82" s="218" t="e">
        <v>#VALUE!</v>
      </c>
      <c r="J82" s="218" t="e">
        <v>#VALUE!</v>
      </c>
      <c r="K82" s="239" t="str">
        <f t="shared" si="3"/>
        <v>-</v>
      </c>
      <c r="L82" s="240" t="str">
        <f t="shared" si="4"/>
        <v xml:space="preserve"> </v>
      </c>
      <c r="M82" s="128" t="e">
        <v>#VALUE!</v>
      </c>
      <c r="N82" s="128" t="e">
        <v>#VALUE!</v>
      </c>
      <c r="O82" s="128" t="e">
        <v>#VALUE!</v>
      </c>
      <c r="P82" s="128" t="e">
        <v>#VALUE!</v>
      </c>
      <c r="Q82" s="128" t="e">
        <v>#VALUE!</v>
      </c>
      <c r="R82" s="128" t="e">
        <v>#VALUE!</v>
      </c>
      <c r="S82" s="128" t="e">
        <v>#VALUE!</v>
      </c>
      <c r="T82" s="128" t="e">
        <v>#VALUE!</v>
      </c>
      <c r="U82" s="128" t="e">
        <v>#VALUE!</v>
      </c>
      <c r="V82" s="128" t="e">
        <v>#VALUE!</v>
      </c>
      <c r="W82" s="128" t="e">
        <v>#VALUE!</v>
      </c>
      <c r="X82" s="128" t="e">
        <v>#VALUE!</v>
      </c>
      <c r="Y82" s="128" t="e">
        <v>#VALUE!</v>
      </c>
      <c r="Z82" s="128" t="e">
        <v>#VALUE!</v>
      </c>
      <c r="AA82" s="128" t="e">
        <v>#VALUE!</v>
      </c>
      <c r="AB82" s="128" t="e">
        <v>#VALUE!</v>
      </c>
      <c r="AC82" s="218" t="e">
        <v>#VALUE!</v>
      </c>
      <c r="AD82" s="218" t="e">
        <v>#VALUE!</v>
      </c>
      <c r="AE82" s="218" t="e">
        <v>#VALUE!</v>
      </c>
      <c r="AF82" s="218" t="e">
        <v>#VALUE!</v>
      </c>
      <c r="AG82" s="218" t="e">
        <v>#VALUE!</v>
      </c>
      <c r="AH82" s="218" t="e">
        <v>#VALUE!</v>
      </c>
      <c r="AI82" s="218" t="e">
        <v>#VALUE!</v>
      </c>
      <c r="AJ82" s="218" t="e">
        <v>#VALUE!</v>
      </c>
      <c r="AK82" s="218" t="e">
        <v>#VALUE!</v>
      </c>
      <c r="AL82" s="218" t="e">
        <v>#VALUE!</v>
      </c>
      <c r="AM82" s="218" t="e">
        <v>#VALUE!</v>
      </c>
      <c r="AN82" s="218" t="e">
        <v>#VALUE!</v>
      </c>
      <c r="AO82" s="218" t="e">
        <v>#VALUE!</v>
      </c>
      <c r="AP82" s="218" t="e">
        <v>#VALUE!</v>
      </c>
      <c r="AQ82" s="218" t="e">
        <v>#VALUE!</v>
      </c>
      <c r="AR82" s="218" t="e">
        <v>#VALUE!</v>
      </c>
      <c r="AS82" s="218" t="e">
        <v>#VALUE!</v>
      </c>
      <c r="AT82" s="218" t="e">
        <v>#VALUE!</v>
      </c>
      <c r="AU82" s="218" t="e">
        <v>#VALUE!</v>
      </c>
      <c r="AV82" s="218" t="e">
        <v>#VALUE!</v>
      </c>
      <c r="AW82" s="218" t="e">
        <v>#VALUE!</v>
      </c>
      <c r="AX82" s="218" t="e">
        <v>#VALUE!</v>
      </c>
      <c r="AY82" s="218" t="e">
        <v>#VALUE!</v>
      </c>
      <c r="AZ82" s="218" t="e">
        <v>#VALUE!</v>
      </c>
      <c r="BA82" s="218" t="e">
        <v>#VALUE!</v>
      </c>
      <c r="BB82" s="218" t="e">
        <v>#VALUE!</v>
      </c>
      <c r="BC82" s="218" t="e">
        <v>#VALUE!</v>
      </c>
      <c r="BD82" s="218" t="e">
        <v>#VALUE!</v>
      </c>
      <c r="BE82" s="218" t="e">
        <v>#VALUE!</v>
      </c>
      <c r="BF82" s="218" t="e">
        <v>#VALUE!</v>
      </c>
      <c r="BG82" s="218" t="e">
        <v>#VALUE!</v>
      </c>
      <c r="BH82" s="218" t="e">
        <v>#VALUE!</v>
      </c>
      <c r="BI82" s="218" t="e">
        <v>#VALUE!</v>
      </c>
      <c r="BJ82" s="218" t="e">
        <v>#VALUE!</v>
      </c>
      <c r="BK82" s="218" t="e">
        <v>#VALUE!</v>
      </c>
      <c r="BL82" s="218" t="e">
        <v>#VALUE!</v>
      </c>
      <c r="BM82" s="218" t="e">
        <v>#VALUE!</v>
      </c>
      <c r="BN82" s="218" t="e">
        <v>#VALUE!</v>
      </c>
      <c r="BO82" s="218" t="e">
        <v>#VALUE!</v>
      </c>
      <c r="BP82" s="241" t="e">
        <f t="shared" si="5"/>
        <v>#VALUE!</v>
      </c>
      <c r="BQ82" s="218" t="str">
        <f t="shared" si="6"/>
        <v xml:space="preserve"> </v>
      </c>
      <c r="BR82" s="218" t="e">
        <f t="shared" si="7"/>
        <v>#VALUE!</v>
      </c>
      <c r="BS82" s="218" t="e">
        <f>INDEX(Data!$DO$9:$DO$1273,MATCH('Your recommendation'!BR82,Data!$DN$9:$DN$1273,0))</f>
        <v>#VALUE!</v>
      </c>
    </row>
    <row r="83" spans="2:71" ht="15.45" customHeight="1">
      <c r="B83" s="216">
        <f t="shared" si="8"/>
        <v>7</v>
      </c>
      <c r="C83" s="220" t="e">
        <v>#VALUE!</v>
      </c>
      <c r="D83" s="225" t="e">
        <v>#VALUE!</v>
      </c>
      <c r="E83" s="225" t="e">
        <v>#VALUE!</v>
      </c>
      <c r="F83" s="225" t="e">
        <v>#VALUE!</v>
      </c>
      <c r="G83" s="225" t="e">
        <v>#VALUE!</v>
      </c>
      <c r="H83" s="225" t="e">
        <v>#VALUE!</v>
      </c>
      <c r="I83" s="225" t="e">
        <v>#VALUE!</v>
      </c>
      <c r="J83" s="225" t="e">
        <v>#VALUE!</v>
      </c>
      <c r="K83" s="243" t="str">
        <f t="shared" si="3"/>
        <v>-</v>
      </c>
      <c r="L83" s="244" t="str">
        <f t="shared" si="4"/>
        <v xml:space="preserve"> </v>
      </c>
      <c r="M83" s="91" t="e">
        <v>#VALUE!</v>
      </c>
      <c r="N83" s="91" t="e">
        <v>#VALUE!</v>
      </c>
      <c r="O83" s="91" t="e">
        <v>#VALUE!</v>
      </c>
      <c r="P83" s="91" t="e">
        <v>#VALUE!</v>
      </c>
      <c r="Q83" s="91" t="e">
        <v>#VALUE!</v>
      </c>
      <c r="R83" s="91" t="e">
        <v>#VALUE!</v>
      </c>
      <c r="S83" s="91" t="e">
        <v>#VALUE!</v>
      </c>
      <c r="T83" s="91" t="e">
        <v>#VALUE!</v>
      </c>
      <c r="U83" s="91" t="e">
        <v>#VALUE!</v>
      </c>
      <c r="V83" s="91" t="e">
        <v>#VALUE!</v>
      </c>
      <c r="W83" s="91" t="e">
        <v>#VALUE!</v>
      </c>
      <c r="X83" s="91" t="e">
        <v>#VALUE!</v>
      </c>
      <c r="Y83" s="91" t="e">
        <v>#VALUE!</v>
      </c>
      <c r="Z83" s="91" t="e">
        <v>#VALUE!</v>
      </c>
      <c r="AA83" s="91" t="e">
        <v>#VALUE!</v>
      </c>
      <c r="AB83" s="91" t="e">
        <v>#VALUE!</v>
      </c>
      <c r="AC83" s="225" t="e">
        <v>#VALUE!</v>
      </c>
      <c r="AD83" s="225" t="e">
        <v>#VALUE!</v>
      </c>
      <c r="AE83" s="225" t="e">
        <v>#VALUE!</v>
      </c>
      <c r="AF83" s="225" t="e">
        <v>#VALUE!</v>
      </c>
      <c r="AG83" s="225" t="e">
        <v>#VALUE!</v>
      </c>
      <c r="AH83" s="225" t="e">
        <v>#VALUE!</v>
      </c>
      <c r="AI83" s="225" t="e">
        <v>#VALUE!</v>
      </c>
      <c r="AJ83" s="225" t="e">
        <v>#VALUE!</v>
      </c>
      <c r="AK83" s="225" t="e">
        <v>#VALUE!</v>
      </c>
      <c r="AL83" s="225" t="e">
        <v>#VALUE!</v>
      </c>
      <c r="AM83" s="225" t="e">
        <v>#VALUE!</v>
      </c>
      <c r="AN83" s="225" t="e">
        <v>#VALUE!</v>
      </c>
      <c r="AO83" s="225" t="e">
        <v>#VALUE!</v>
      </c>
      <c r="AP83" s="225" t="e">
        <v>#VALUE!</v>
      </c>
      <c r="AQ83" s="225" t="e">
        <v>#VALUE!</v>
      </c>
      <c r="AR83" s="225" t="e">
        <v>#VALUE!</v>
      </c>
      <c r="AS83" s="225" t="e">
        <v>#VALUE!</v>
      </c>
      <c r="AT83" s="225" t="e">
        <v>#VALUE!</v>
      </c>
      <c r="AU83" s="225" t="e">
        <v>#VALUE!</v>
      </c>
      <c r="AV83" s="225" t="e">
        <v>#VALUE!</v>
      </c>
      <c r="AW83" s="225" t="e">
        <v>#VALUE!</v>
      </c>
      <c r="AX83" s="225" t="e">
        <v>#VALUE!</v>
      </c>
      <c r="AY83" s="225" t="e">
        <v>#VALUE!</v>
      </c>
      <c r="AZ83" s="225" t="e">
        <v>#VALUE!</v>
      </c>
      <c r="BA83" s="225" t="e">
        <v>#VALUE!</v>
      </c>
      <c r="BB83" s="225" t="e">
        <v>#VALUE!</v>
      </c>
      <c r="BC83" s="225" t="e">
        <v>#VALUE!</v>
      </c>
      <c r="BD83" s="225" t="e">
        <v>#VALUE!</v>
      </c>
      <c r="BE83" s="225" t="e">
        <v>#VALUE!</v>
      </c>
      <c r="BF83" s="225" t="e">
        <v>#VALUE!</v>
      </c>
      <c r="BG83" s="225" t="e">
        <v>#VALUE!</v>
      </c>
      <c r="BH83" s="225" t="e">
        <v>#VALUE!</v>
      </c>
      <c r="BI83" s="225" t="e">
        <v>#VALUE!</v>
      </c>
      <c r="BJ83" s="225" t="e">
        <v>#VALUE!</v>
      </c>
      <c r="BK83" s="225" t="e">
        <v>#VALUE!</v>
      </c>
      <c r="BL83" s="225" t="e">
        <v>#VALUE!</v>
      </c>
      <c r="BM83" s="225" t="e">
        <v>#VALUE!</v>
      </c>
      <c r="BN83" s="225" t="e">
        <v>#VALUE!</v>
      </c>
      <c r="BO83" s="225" t="e">
        <v>#VALUE!</v>
      </c>
      <c r="BP83" s="245" t="e">
        <f t="shared" si="5"/>
        <v>#VALUE!</v>
      </c>
      <c r="BQ83" s="225" t="str">
        <f t="shared" si="6"/>
        <v xml:space="preserve"> </v>
      </c>
      <c r="BR83" s="225" t="e">
        <f t="shared" si="7"/>
        <v>#VALUE!</v>
      </c>
      <c r="BS83" s="225" t="e">
        <f>INDEX(Data!$DO$9:$DO$1273,MATCH('Your recommendation'!BR83,Data!$DN$9:$DN$1273,0))</f>
        <v>#VALUE!</v>
      </c>
    </row>
    <row r="84" spans="2:71" ht="15.45" customHeight="1">
      <c r="B84" s="216">
        <f t="shared" si="8"/>
        <v>8</v>
      </c>
      <c r="C84" s="220" t="e">
        <v>#VALUE!</v>
      </c>
      <c r="D84" s="225" t="e">
        <v>#VALUE!</v>
      </c>
      <c r="E84" s="225" t="e">
        <v>#VALUE!</v>
      </c>
      <c r="F84" s="225" t="e">
        <v>#VALUE!</v>
      </c>
      <c r="G84" s="225" t="e">
        <v>#VALUE!</v>
      </c>
      <c r="H84" s="225" t="e">
        <v>#VALUE!</v>
      </c>
      <c r="I84" s="225" t="e">
        <v>#VALUE!</v>
      </c>
      <c r="J84" s="225" t="e">
        <v>#VALUE!</v>
      </c>
      <c r="K84" s="243" t="str">
        <f t="shared" si="3"/>
        <v>-</v>
      </c>
      <c r="L84" s="244" t="str">
        <f t="shared" si="4"/>
        <v xml:space="preserve"> </v>
      </c>
      <c r="M84" s="91" t="e">
        <v>#VALUE!</v>
      </c>
      <c r="N84" s="91" t="e">
        <v>#VALUE!</v>
      </c>
      <c r="O84" s="91" t="e">
        <v>#VALUE!</v>
      </c>
      <c r="P84" s="91" t="e">
        <v>#VALUE!</v>
      </c>
      <c r="Q84" s="91" t="e">
        <v>#VALUE!</v>
      </c>
      <c r="R84" s="91" t="e">
        <v>#VALUE!</v>
      </c>
      <c r="S84" s="91" t="e">
        <v>#VALUE!</v>
      </c>
      <c r="T84" s="91" t="e">
        <v>#VALUE!</v>
      </c>
      <c r="U84" s="91" t="e">
        <v>#VALUE!</v>
      </c>
      <c r="V84" s="91" t="e">
        <v>#VALUE!</v>
      </c>
      <c r="W84" s="91" t="e">
        <v>#VALUE!</v>
      </c>
      <c r="X84" s="91" t="e">
        <v>#VALUE!</v>
      </c>
      <c r="Y84" s="91" t="e">
        <v>#VALUE!</v>
      </c>
      <c r="Z84" s="91" t="e">
        <v>#VALUE!</v>
      </c>
      <c r="AA84" s="91" t="e">
        <v>#VALUE!</v>
      </c>
      <c r="AB84" s="91" t="e">
        <v>#VALUE!</v>
      </c>
      <c r="AC84" s="225" t="e">
        <v>#VALUE!</v>
      </c>
      <c r="AD84" s="225" t="e">
        <v>#VALUE!</v>
      </c>
      <c r="AE84" s="225" t="e">
        <v>#VALUE!</v>
      </c>
      <c r="AF84" s="225" t="e">
        <v>#VALUE!</v>
      </c>
      <c r="AG84" s="225" t="e">
        <v>#VALUE!</v>
      </c>
      <c r="AH84" s="225" t="e">
        <v>#VALUE!</v>
      </c>
      <c r="AI84" s="225" t="e">
        <v>#VALUE!</v>
      </c>
      <c r="AJ84" s="225" t="e">
        <v>#VALUE!</v>
      </c>
      <c r="AK84" s="225" t="e">
        <v>#VALUE!</v>
      </c>
      <c r="AL84" s="225" t="e">
        <v>#VALUE!</v>
      </c>
      <c r="AM84" s="225" t="e">
        <v>#VALUE!</v>
      </c>
      <c r="AN84" s="225" t="e">
        <v>#VALUE!</v>
      </c>
      <c r="AO84" s="225" t="e">
        <v>#VALUE!</v>
      </c>
      <c r="AP84" s="225" t="e">
        <v>#VALUE!</v>
      </c>
      <c r="AQ84" s="225" t="e">
        <v>#VALUE!</v>
      </c>
      <c r="AR84" s="225" t="e">
        <v>#VALUE!</v>
      </c>
      <c r="AS84" s="225" t="e">
        <v>#VALUE!</v>
      </c>
      <c r="AT84" s="225" t="e">
        <v>#VALUE!</v>
      </c>
      <c r="AU84" s="225" t="e">
        <v>#VALUE!</v>
      </c>
      <c r="AV84" s="225" t="e">
        <v>#VALUE!</v>
      </c>
      <c r="AW84" s="225" t="e">
        <v>#VALUE!</v>
      </c>
      <c r="AX84" s="225" t="e">
        <v>#VALUE!</v>
      </c>
      <c r="AY84" s="225" t="e">
        <v>#VALUE!</v>
      </c>
      <c r="AZ84" s="225" t="e">
        <v>#VALUE!</v>
      </c>
      <c r="BA84" s="225" t="e">
        <v>#VALUE!</v>
      </c>
      <c r="BB84" s="225" t="e">
        <v>#VALUE!</v>
      </c>
      <c r="BC84" s="225" t="e">
        <v>#VALUE!</v>
      </c>
      <c r="BD84" s="225" t="e">
        <v>#VALUE!</v>
      </c>
      <c r="BE84" s="225" t="e">
        <v>#VALUE!</v>
      </c>
      <c r="BF84" s="225" t="e">
        <v>#VALUE!</v>
      </c>
      <c r="BG84" s="225" t="e">
        <v>#VALUE!</v>
      </c>
      <c r="BH84" s="225" t="e">
        <v>#VALUE!</v>
      </c>
      <c r="BI84" s="225" t="e">
        <v>#VALUE!</v>
      </c>
      <c r="BJ84" s="225" t="e">
        <v>#VALUE!</v>
      </c>
      <c r="BK84" s="225" t="e">
        <v>#VALUE!</v>
      </c>
      <c r="BL84" s="225" t="e">
        <v>#VALUE!</v>
      </c>
      <c r="BM84" s="225" t="e">
        <v>#VALUE!</v>
      </c>
      <c r="BN84" s="225" t="e">
        <v>#VALUE!</v>
      </c>
      <c r="BO84" s="225" t="e">
        <v>#VALUE!</v>
      </c>
      <c r="BP84" s="245" t="e">
        <f t="shared" si="5"/>
        <v>#VALUE!</v>
      </c>
      <c r="BQ84" s="225" t="str">
        <f t="shared" si="6"/>
        <v xml:space="preserve"> </v>
      </c>
      <c r="BR84" s="225" t="e">
        <f t="shared" si="7"/>
        <v>#VALUE!</v>
      </c>
      <c r="BS84" s="225" t="e">
        <f>INDEX(Data!$DO$9:$DO$1273,MATCH('Your recommendation'!BR84,Data!$DN$9:$DN$1273,0))</f>
        <v>#VALUE!</v>
      </c>
    </row>
    <row r="85" spans="2:71" ht="15.45" customHeight="1">
      <c r="B85" s="216">
        <f t="shared" si="8"/>
        <v>9</v>
      </c>
      <c r="C85" s="220" t="e">
        <v>#VALUE!</v>
      </c>
      <c r="D85" s="225" t="e">
        <v>#VALUE!</v>
      </c>
      <c r="E85" s="225" t="e">
        <v>#VALUE!</v>
      </c>
      <c r="F85" s="225" t="e">
        <v>#VALUE!</v>
      </c>
      <c r="G85" s="225" t="e">
        <v>#VALUE!</v>
      </c>
      <c r="H85" s="225" t="e">
        <v>#VALUE!</v>
      </c>
      <c r="I85" s="225" t="e">
        <v>#VALUE!</v>
      </c>
      <c r="J85" s="225" t="e">
        <v>#VALUE!</v>
      </c>
      <c r="K85" s="243" t="str">
        <f t="shared" si="3"/>
        <v>-</v>
      </c>
      <c r="L85" s="244" t="str">
        <f t="shared" si="4"/>
        <v xml:space="preserve"> </v>
      </c>
      <c r="M85" s="91" t="e">
        <v>#VALUE!</v>
      </c>
      <c r="N85" s="91" t="e">
        <v>#VALUE!</v>
      </c>
      <c r="O85" s="91" t="e">
        <v>#VALUE!</v>
      </c>
      <c r="P85" s="91" t="e">
        <v>#VALUE!</v>
      </c>
      <c r="Q85" s="91" t="e">
        <v>#VALUE!</v>
      </c>
      <c r="R85" s="91" t="e">
        <v>#VALUE!</v>
      </c>
      <c r="S85" s="91" t="e">
        <v>#VALUE!</v>
      </c>
      <c r="T85" s="91" t="e">
        <v>#VALUE!</v>
      </c>
      <c r="U85" s="91" t="e">
        <v>#VALUE!</v>
      </c>
      <c r="V85" s="91" t="e">
        <v>#VALUE!</v>
      </c>
      <c r="W85" s="91" t="e">
        <v>#VALUE!</v>
      </c>
      <c r="X85" s="91" t="e">
        <v>#VALUE!</v>
      </c>
      <c r="Y85" s="91" t="e">
        <v>#VALUE!</v>
      </c>
      <c r="Z85" s="91" t="e">
        <v>#VALUE!</v>
      </c>
      <c r="AA85" s="91" t="e">
        <v>#VALUE!</v>
      </c>
      <c r="AB85" s="91" t="e">
        <v>#VALUE!</v>
      </c>
      <c r="AC85" s="225" t="e">
        <v>#VALUE!</v>
      </c>
      <c r="AD85" s="225" t="e">
        <v>#VALUE!</v>
      </c>
      <c r="AE85" s="225" t="e">
        <v>#VALUE!</v>
      </c>
      <c r="AF85" s="225" t="e">
        <v>#VALUE!</v>
      </c>
      <c r="AG85" s="225" t="e">
        <v>#VALUE!</v>
      </c>
      <c r="AH85" s="225" t="e">
        <v>#VALUE!</v>
      </c>
      <c r="AI85" s="225" t="e">
        <v>#VALUE!</v>
      </c>
      <c r="AJ85" s="225" t="e">
        <v>#VALUE!</v>
      </c>
      <c r="AK85" s="225" t="e">
        <v>#VALUE!</v>
      </c>
      <c r="AL85" s="225" t="e">
        <v>#VALUE!</v>
      </c>
      <c r="AM85" s="225" t="e">
        <v>#VALUE!</v>
      </c>
      <c r="AN85" s="225" t="e">
        <v>#VALUE!</v>
      </c>
      <c r="AO85" s="225" t="e">
        <v>#VALUE!</v>
      </c>
      <c r="AP85" s="225" t="e">
        <v>#VALUE!</v>
      </c>
      <c r="AQ85" s="225" t="e">
        <v>#VALUE!</v>
      </c>
      <c r="AR85" s="225" t="e">
        <v>#VALUE!</v>
      </c>
      <c r="AS85" s="225" t="e">
        <v>#VALUE!</v>
      </c>
      <c r="AT85" s="225" t="e">
        <v>#VALUE!</v>
      </c>
      <c r="AU85" s="225" t="e">
        <v>#VALUE!</v>
      </c>
      <c r="AV85" s="225" t="e">
        <v>#VALUE!</v>
      </c>
      <c r="AW85" s="225" t="e">
        <v>#VALUE!</v>
      </c>
      <c r="AX85" s="225" t="e">
        <v>#VALUE!</v>
      </c>
      <c r="AY85" s="225" t="e">
        <v>#VALUE!</v>
      </c>
      <c r="AZ85" s="225" t="e">
        <v>#VALUE!</v>
      </c>
      <c r="BA85" s="225" t="e">
        <v>#VALUE!</v>
      </c>
      <c r="BB85" s="225" t="e">
        <v>#VALUE!</v>
      </c>
      <c r="BC85" s="225" t="e">
        <v>#VALUE!</v>
      </c>
      <c r="BD85" s="225" t="e">
        <v>#VALUE!</v>
      </c>
      <c r="BE85" s="225" t="e">
        <v>#VALUE!</v>
      </c>
      <c r="BF85" s="225" t="e">
        <v>#VALUE!</v>
      </c>
      <c r="BG85" s="225" t="e">
        <v>#VALUE!</v>
      </c>
      <c r="BH85" s="225" t="e">
        <v>#VALUE!</v>
      </c>
      <c r="BI85" s="225" t="e">
        <v>#VALUE!</v>
      </c>
      <c r="BJ85" s="225" t="e">
        <v>#VALUE!</v>
      </c>
      <c r="BK85" s="225" t="e">
        <v>#VALUE!</v>
      </c>
      <c r="BL85" s="225" t="e">
        <v>#VALUE!</v>
      </c>
      <c r="BM85" s="225" t="e">
        <v>#VALUE!</v>
      </c>
      <c r="BN85" s="225" t="e">
        <v>#VALUE!</v>
      </c>
      <c r="BO85" s="225" t="e">
        <v>#VALUE!</v>
      </c>
      <c r="BP85" s="246" t="e">
        <f t="shared" si="5"/>
        <v>#VALUE!</v>
      </c>
      <c r="BQ85" s="225" t="str">
        <f t="shared" si="6"/>
        <v xml:space="preserve"> </v>
      </c>
      <c r="BR85" s="225" t="e">
        <f t="shared" si="7"/>
        <v>#VALUE!</v>
      </c>
      <c r="BS85" s="225" t="e">
        <f>INDEX(Data!$DO$9:$DO$1273,MATCH('Your recommendation'!BR85,Data!$DN$9:$DN$1273,0))</f>
        <v>#VALUE!</v>
      </c>
    </row>
    <row r="86" spans="2:71" ht="15.45" customHeight="1">
      <c r="B86" s="216">
        <f t="shared" si="8"/>
        <v>10</v>
      </c>
      <c r="C86" s="220" t="e">
        <v>#VALUE!</v>
      </c>
      <c r="D86" s="225" t="e">
        <v>#VALUE!</v>
      </c>
      <c r="E86" s="225" t="e">
        <v>#VALUE!</v>
      </c>
      <c r="F86" s="225" t="e">
        <v>#VALUE!</v>
      </c>
      <c r="G86" s="225" t="e">
        <v>#VALUE!</v>
      </c>
      <c r="H86" s="225" t="e">
        <v>#VALUE!</v>
      </c>
      <c r="I86" s="225" t="e">
        <v>#VALUE!</v>
      </c>
      <c r="J86" s="225" t="e">
        <v>#VALUE!</v>
      </c>
      <c r="K86" s="243" t="str">
        <f t="shared" si="3"/>
        <v>-</v>
      </c>
      <c r="L86" s="244" t="str">
        <f t="shared" si="4"/>
        <v xml:space="preserve"> </v>
      </c>
      <c r="M86" s="91" t="e">
        <v>#VALUE!</v>
      </c>
      <c r="N86" s="91" t="e">
        <v>#VALUE!</v>
      </c>
      <c r="O86" s="91" t="e">
        <v>#VALUE!</v>
      </c>
      <c r="P86" s="91" t="e">
        <v>#VALUE!</v>
      </c>
      <c r="Q86" s="91" t="e">
        <v>#VALUE!</v>
      </c>
      <c r="R86" s="91" t="e">
        <v>#VALUE!</v>
      </c>
      <c r="S86" s="91" t="e">
        <v>#VALUE!</v>
      </c>
      <c r="T86" s="91" t="e">
        <v>#VALUE!</v>
      </c>
      <c r="U86" s="91" t="e">
        <v>#VALUE!</v>
      </c>
      <c r="V86" s="91" t="e">
        <v>#VALUE!</v>
      </c>
      <c r="W86" s="91" t="e">
        <v>#VALUE!</v>
      </c>
      <c r="X86" s="91" t="e">
        <v>#VALUE!</v>
      </c>
      <c r="Y86" s="91" t="e">
        <v>#VALUE!</v>
      </c>
      <c r="Z86" s="91" t="e">
        <v>#VALUE!</v>
      </c>
      <c r="AA86" s="91" t="e">
        <v>#VALUE!</v>
      </c>
      <c r="AB86" s="91" t="e">
        <v>#VALUE!</v>
      </c>
      <c r="AC86" s="225" t="e">
        <v>#VALUE!</v>
      </c>
      <c r="AD86" s="225" t="e">
        <v>#VALUE!</v>
      </c>
      <c r="AE86" s="225" t="e">
        <v>#VALUE!</v>
      </c>
      <c r="AF86" s="225" t="e">
        <v>#VALUE!</v>
      </c>
      <c r="AG86" s="225" t="e">
        <v>#VALUE!</v>
      </c>
      <c r="AH86" s="225" t="e">
        <v>#VALUE!</v>
      </c>
      <c r="AI86" s="225" t="e">
        <v>#VALUE!</v>
      </c>
      <c r="AJ86" s="225" t="e">
        <v>#VALUE!</v>
      </c>
      <c r="AK86" s="225" t="e">
        <v>#VALUE!</v>
      </c>
      <c r="AL86" s="225" t="e">
        <v>#VALUE!</v>
      </c>
      <c r="AM86" s="225" t="e">
        <v>#VALUE!</v>
      </c>
      <c r="AN86" s="225" t="e">
        <v>#VALUE!</v>
      </c>
      <c r="AO86" s="225" t="e">
        <v>#VALUE!</v>
      </c>
      <c r="AP86" s="225" t="e">
        <v>#VALUE!</v>
      </c>
      <c r="AQ86" s="225" t="e">
        <v>#VALUE!</v>
      </c>
      <c r="AR86" s="225" t="e">
        <v>#VALUE!</v>
      </c>
      <c r="AS86" s="225" t="e">
        <v>#VALUE!</v>
      </c>
      <c r="AT86" s="225" t="e">
        <v>#VALUE!</v>
      </c>
      <c r="AU86" s="225" t="e">
        <v>#VALUE!</v>
      </c>
      <c r="AV86" s="225" t="e">
        <v>#VALUE!</v>
      </c>
      <c r="AW86" s="225" t="e">
        <v>#VALUE!</v>
      </c>
      <c r="AX86" s="225" t="e">
        <v>#VALUE!</v>
      </c>
      <c r="AY86" s="225" t="e">
        <v>#VALUE!</v>
      </c>
      <c r="AZ86" s="225" t="e">
        <v>#VALUE!</v>
      </c>
      <c r="BA86" s="225" t="e">
        <v>#VALUE!</v>
      </c>
      <c r="BB86" s="225" t="e">
        <v>#VALUE!</v>
      </c>
      <c r="BC86" s="225" t="e">
        <v>#VALUE!</v>
      </c>
      <c r="BD86" s="225" t="e">
        <v>#VALUE!</v>
      </c>
      <c r="BE86" s="225" t="e">
        <v>#VALUE!</v>
      </c>
      <c r="BF86" s="225" t="e">
        <v>#VALUE!</v>
      </c>
      <c r="BG86" s="225" t="e">
        <v>#VALUE!</v>
      </c>
      <c r="BH86" s="225" t="e">
        <v>#VALUE!</v>
      </c>
      <c r="BI86" s="225" t="e">
        <v>#VALUE!</v>
      </c>
      <c r="BJ86" s="225" t="e">
        <v>#VALUE!</v>
      </c>
      <c r="BK86" s="225" t="e">
        <v>#VALUE!</v>
      </c>
      <c r="BL86" s="225" t="e">
        <v>#VALUE!</v>
      </c>
      <c r="BM86" s="225" t="e">
        <v>#VALUE!</v>
      </c>
      <c r="BN86" s="225" t="e">
        <v>#VALUE!</v>
      </c>
      <c r="BO86" s="225" t="e">
        <v>#VALUE!</v>
      </c>
      <c r="BP86" s="246" t="e">
        <f t="shared" si="5"/>
        <v>#VALUE!</v>
      </c>
      <c r="BQ86" s="225" t="str">
        <f t="shared" si="6"/>
        <v xml:space="preserve"> </v>
      </c>
      <c r="BR86" s="225" t="e">
        <f t="shared" si="7"/>
        <v>#VALUE!</v>
      </c>
      <c r="BS86" s="225" t="e">
        <f>INDEX(Data!$DO$9:$DO$1273,MATCH('Your recommendation'!BR86,Data!$DN$9:$DN$1273,0))</f>
        <v>#VALUE!</v>
      </c>
    </row>
    <row r="87" spans="2:71" ht="15.45" customHeight="1">
      <c r="B87" s="216">
        <f t="shared" si="8"/>
        <v>11</v>
      </c>
      <c r="C87" s="220" t="e">
        <v>#VALUE!</v>
      </c>
      <c r="D87" s="225" t="e">
        <v>#VALUE!</v>
      </c>
      <c r="E87" s="225" t="e">
        <v>#VALUE!</v>
      </c>
      <c r="F87" s="225" t="e">
        <v>#VALUE!</v>
      </c>
      <c r="G87" s="225" t="e">
        <v>#VALUE!</v>
      </c>
      <c r="H87" s="225" t="e">
        <v>#VALUE!</v>
      </c>
      <c r="I87" s="225" t="e">
        <v>#VALUE!</v>
      </c>
      <c r="J87" s="225" t="e">
        <v>#VALUE!</v>
      </c>
      <c r="K87" s="243" t="str">
        <f t="shared" si="3"/>
        <v>-</v>
      </c>
      <c r="L87" s="244" t="str">
        <f t="shared" si="4"/>
        <v xml:space="preserve"> </v>
      </c>
      <c r="M87" s="91" t="e">
        <v>#VALUE!</v>
      </c>
      <c r="N87" s="91" t="e">
        <v>#VALUE!</v>
      </c>
      <c r="O87" s="91" t="e">
        <v>#VALUE!</v>
      </c>
      <c r="P87" s="91" t="e">
        <v>#VALUE!</v>
      </c>
      <c r="Q87" s="91" t="e">
        <v>#VALUE!</v>
      </c>
      <c r="R87" s="91" t="e">
        <v>#VALUE!</v>
      </c>
      <c r="S87" s="91" t="e">
        <v>#VALUE!</v>
      </c>
      <c r="T87" s="91" t="e">
        <v>#VALUE!</v>
      </c>
      <c r="U87" s="91" t="e">
        <v>#VALUE!</v>
      </c>
      <c r="V87" s="91" t="e">
        <v>#VALUE!</v>
      </c>
      <c r="W87" s="91" t="e">
        <v>#VALUE!</v>
      </c>
      <c r="X87" s="91" t="e">
        <v>#VALUE!</v>
      </c>
      <c r="Y87" s="91" t="e">
        <v>#VALUE!</v>
      </c>
      <c r="Z87" s="91" t="e">
        <v>#VALUE!</v>
      </c>
      <c r="AA87" s="91" t="e">
        <v>#VALUE!</v>
      </c>
      <c r="AB87" s="91" t="e">
        <v>#VALUE!</v>
      </c>
      <c r="AC87" s="225" t="e">
        <v>#VALUE!</v>
      </c>
      <c r="AD87" s="225" t="e">
        <v>#VALUE!</v>
      </c>
      <c r="AE87" s="225" t="e">
        <v>#VALUE!</v>
      </c>
      <c r="AF87" s="225" t="e">
        <v>#VALUE!</v>
      </c>
      <c r="AG87" s="225" t="e">
        <v>#VALUE!</v>
      </c>
      <c r="AH87" s="225" t="e">
        <v>#VALUE!</v>
      </c>
      <c r="AI87" s="225" t="e">
        <v>#VALUE!</v>
      </c>
      <c r="AJ87" s="225" t="e">
        <v>#VALUE!</v>
      </c>
      <c r="AK87" s="225" t="e">
        <v>#VALUE!</v>
      </c>
      <c r="AL87" s="225" t="e">
        <v>#VALUE!</v>
      </c>
      <c r="AM87" s="225" t="e">
        <v>#VALUE!</v>
      </c>
      <c r="AN87" s="225" t="e">
        <v>#VALUE!</v>
      </c>
      <c r="AO87" s="225" t="e">
        <v>#VALUE!</v>
      </c>
      <c r="AP87" s="225" t="e">
        <v>#VALUE!</v>
      </c>
      <c r="AQ87" s="225" t="e">
        <v>#VALUE!</v>
      </c>
      <c r="AR87" s="225" t="e">
        <v>#VALUE!</v>
      </c>
      <c r="AS87" s="225" t="e">
        <v>#VALUE!</v>
      </c>
      <c r="AT87" s="225" t="e">
        <v>#VALUE!</v>
      </c>
      <c r="AU87" s="225" t="e">
        <v>#VALUE!</v>
      </c>
      <c r="AV87" s="225" t="e">
        <v>#VALUE!</v>
      </c>
      <c r="AW87" s="225" t="e">
        <v>#VALUE!</v>
      </c>
      <c r="AX87" s="225" t="e">
        <v>#VALUE!</v>
      </c>
      <c r="AY87" s="225" t="e">
        <v>#VALUE!</v>
      </c>
      <c r="AZ87" s="225" t="e">
        <v>#VALUE!</v>
      </c>
      <c r="BA87" s="225" t="e">
        <v>#VALUE!</v>
      </c>
      <c r="BB87" s="225" t="e">
        <v>#VALUE!</v>
      </c>
      <c r="BC87" s="225" t="e">
        <v>#VALUE!</v>
      </c>
      <c r="BD87" s="225" t="e">
        <v>#VALUE!</v>
      </c>
      <c r="BE87" s="225" t="e">
        <v>#VALUE!</v>
      </c>
      <c r="BF87" s="225" t="e">
        <v>#VALUE!</v>
      </c>
      <c r="BG87" s="225" t="e">
        <v>#VALUE!</v>
      </c>
      <c r="BH87" s="225" t="e">
        <v>#VALUE!</v>
      </c>
      <c r="BI87" s="225" t="e">
        <v>#VALUE!</v>
      </c>
      <c r="BJ87" s="225" t="e">
        <v>#VALUE!</v>
      </c>
      <c r="BK87" s="225" t="e">
        <v>#VALUE!</v>
      </c>
      <c r="BL87" s="225" t="e">
        <v>#VALUE!</v>
      </c>
      <c r="BM87" s="225" t="e">
        <v>#VALUE!</v>
      </c>
      <c r="BN87" s="225" t="e">
        <v>#VALUE!</v>
      </c>
      <c r="BO87" s="225" t="e">
        <v>#VALUE!</v>
      </c>
      <c r="BP87" s="245" t="e">
        <f t="shared" si="5"/>
        <v>#VALUE!</v>
      </c>
      <c r="BQ87" s="225" t="str">
        <f t="shared" si="6"/>
        <v xml:space="preserve"> </v>
      </c>
      <c r="BR87" s="225" t="e">
        <f t="shared" si="7"/>
        <v>#VALUE!</v>
      </c>
      <c r="BS87" s="225" t="e">
        <f>INDEX(Data!$DO$9:$DO$1273,MATCH('Your recommendation'!BR87,Data!$DN$9:$DN$1273,0))</f>
        <v>#VALUE!</v>
      </c>
    </row>
    <row r="88" spans="2:71" ht="15.45" customHeight="1">
      <c r="B88" s="216">
        <f t="shared" si="8"/>
        <v>12</v>
      </c>
      <c r="C88" s="220" t="e">
        <v>#VALUE!</v>
      </c>
      <c r="D88" s="225" t="e">
        <v>#VALUE!</v>
      </c>
      <c r="E88" s="225" t="e">
        <v>#VALUE!</v>
      </c>
      <c r="F88" s="225" t="e">
        <v>#VALUE!</v>
      </c>
      <c r="G88" s="225" t="e">
        <v>#VALUE!</v>
      </c>
      <c r="H88" s="225" t="e">
        <v>#VALUE!</v>
      </c>
      <c r="I88" s="225" t="e">
        <v>#VALUE!</v>
      </c>
      <c r="J88" s="225" t="e">
        <v>#VALUE!</v>
      </c>
      <c r="K88" s="243" t="str">
        <f t="shared" si="3"/>
        <v>-</v>
      </c>
      <c r="L88" s="244" t="str">
        <f t="shared" si="4"/>
        <v xml:space="preserve"> </v>
      </c>
      <c r="M88" s="91" t="e">
        <v>#VALUE!</v>
      </c>
      <c r="N88" s="91" t="e">
        <v>#VALUE!</v>
      </c>
      <c r="O88" s="91" t="e">
        <v>#VALUE!</v>
      </c>
      <c r="P88" s="91" t="e">
        <v>#VALUE!</v>
      </c>
      <c r="Q88" s="91" t="e">
        <v>#VALUE!</v>
      </c>
      <c r="R88" s="91" t="e">
        <v>#VALUE!</v>
      </c>
      <c r="S88" s="91" t="e">
        <v>#VALUE!</v>
      </c>
      <c r="T88" s="91" t="e">
        <v>#VALUE!</v>
      </c>
      <c r="U88" s="91" t="e">
        <v>#VALUE!</v>
      </c>
      <c r="V88" s="91" t="e">
        <v>#VALUE!</v>
      </c>
      <c r="W88" s="91" t="e">
        <v>#VALUE!</v>
      </c>
      <c r="X88" s="91" t="e">
        <v>#VALUE!</v>
      </c>
      <c r="Y88" s="91" t="e">
        <v>#VALUE!</v>
      </c>
      <c r="Z88" s="91" t="e">
        <v>#VALUE!</v>
      </c>
      <c r="AA88" s="91" t="e">
        <v>#VALUE!</v>
      </c>
      <c r="AB88" s="91" t="e">
        <v>#VALUE!</v>
      </c>
      <c r="AC88" s="225" t="e">
        <v>#VALUE!</v>
      </c>
      <c r="AD88" s="225" t="e">
        <v>#VALUE!</v>
      </c>
      <c r="AE88" s="225" t="e">
        <v>#VALUE!</v>
      </c>
      <c r="AF88" s="225" t="e">
        <v>#VALUE!</v>
      </c>
      <c r="AG88" s="225" t="e">
        <v>#VALUE!</v>
      </c>
      <c r="AH88" s="225" t="e">
        <v>#VALUE!</v>
      </c>
      <c r="AI88" s="225" t="e">
        <v>#VALUE!</v>
      </c>
      <c r="AJ88" s="225" t="e">
        <v>#VALUE!</v>
      </c>
      <c r="AK88" s="225" t="e">
        <v>#VALUE!</v>
      </c>
      <c r="AL88" s="225" t="e">
        <v>#VALUE!</v>
      </c>
      <c r="AM88" s="225" t="e">
        <v>#VALUE!</v>
      </c>
      <c r="AN88" s="225" t="e">
        <v>#VALUE!</v>
      </c>
      <c r="AO88" s="225" t="e">
        <v>#VALUE!</v>
      </c>
      <c r="AP88" s="225" t="e">
        <v>#VALUE!</v>
      </c>
      <c r="AQ88" s="225" t="e">
        <v>#VALUE!</v>
      </c>
      <c r="AR88" s="225" t="e">
        <v>#VALUE!</v>
      </c>
      <c r="AS88" s="225" t="e">
        <v>#VALUE!</v>
      </c>
      <c r="AT88" s="225" t="e">
        <v>#VALUE!</v>
      </c>
      <c r="AU88" s="225" t="e">
        <v>#VALUE!</v>
      </c>
      <c r="AV88" s="225" t="e">
        <v>#VALUE!</v>
      </c>
      <c r="AW88" s="225" t="e">
        <v>#VALUE!</v>
      </c>
      <c r="AX88" s="225" t="e">
        <v>#VALUE!</v>
      </c>
      <c r="AY88" s="225" t="e">
        <v>#VALUE!</v>
      </c>
      <c r="AZ88" s="225" t="e">
        <v>#VALUE!</v>
      </c>
      <c r="BA88" s="225" t="e">
        <v>#VALUE!</v>
      </c>
      <c r="BB88" s="225" t="e">
        <v>#VALUE!</v>
      </c>
      <c r="BC88" s="225" t="e">
        <v>#VALUE!</v>
      </c>
      <c r="BD88" s="225" t="e">
        <v>#VALUE!</v>
      </c>
      <c r="BE88" s="225" t="e">
        <v>#VALUE!</v>
      </c>
      <c r="BF88" s="225" t="e">
        <v>#VALUE!</v>
      </c>
      <c r="BG88" s="225" t="e">
        <v>#VALUE!</v>
      </c>
      <c r="BH88" s="225" t="e">
        <v>#VALUE!</v>
      </c>
      <c r="BI88" s="225" t="e">
        <v>#VALUE!</v>
      </c>
      <c r="BJ88" s="225" t="e">
        <v>#VALUE!</v>
      </c>
      <c r="BK88" s="225" t="e">
        <v>#VALUE!</v>
      </c>
      <c r="BL88" s="225" t="e">
        <v>#VALUE!</v>
      </c>
      <c r="BM88" s="225" t="e">
        <v>#VALUE!</v>
      </c>
      <c r="BN88" s="225" t="e">
        <v>#VALUE!</v>
      </c>
      <c r="BO88" s="225" t="e">
        <v>#VALUE!</v>
      </c>
      <c r="BP88" s="245" t="e">
        <f t="shared" si="5"/>
        <v>#VALUE!</v>
      </c>
      <c r="BQ88" s="225"/>
      <c r="BR88" s="225" t="e">
        <f t="shared" si="7"/>
        <v>#VALUE!</v>
      </c>
      <c r="BS88" s="225" t="e">
        <f>INDEX(Data!$DO$9:$DO$1273,MATCH('Your recommendation'!BR88,Data!$DN$9:$DN$1273,0))</f>
        <v>#VALUE!</v>
      </c>
    </row>
    <row r="89" spans="2:71" ht="15.45" customHeight="1">
      <c r="B89" s="216">
        <f t="shared" si="8"/>
        <v>13</v>
      </c>
      <c r="C89" s="220" t="e">
        <v>#VALUE!</v>
      </c>
      <c r="D89" s="225" t="e">
        <v>#VALUE!</v>
      </c>
      <c r="E89" s="225" t="e">
        <v>#VALUE!</v>
      </c>
      <c r="F89" s="225" t="e">
        <v>#VALUE!</v>
      </c>
      <c r="G89" s="225" t="e">
        <v>#VALUE!</v>
      </c>
      <c r="H89" s="225" t="e">
        <v>#VALUE!</v>
      </c>
      <c r="I89" s="225" t="e">
        <v>#VALUE!</v>
      </c>
      <c r="J89" s="225" t="e">
        <v>#VALUE!</v>
      </c>
      <c r="K89" s="243" t="str">
        <f t="shared" si="3"/>
        <v>-</v>
      </c>
      <c r="L89" s="244" t="str">
        <f t="shared" si="4"/>
        <v xml:space="preserve"> </v>
      </c>
      <c r="M89" s="91" t="e">
        <v>#VALUE!</v>
      </c>
      <c r="N89" s="91" t="e">
        <v>#VALUE!</v>
      </c>
      <c r="O89" s="91" t="e">
        <v>#VALUE!</v>
      </c>
      <c r="P89" s="91" t="e">
        <v>#VALUE!</v>
      </c>
      <c r="Q89" s="91" t="e">
        <v>#VALUE!</v>
      </c>
      <c r="R89" s="91" t="e">
        <v>#VALUE!</v>
      </c>
      <c r="S89" s="91" t="e">
        <v>#VALUE!</v>
      </c>
      <c r="T89" s="91" t="e">
        <v>#VALUE!</v>
      </c>
      <c r="U89" s="91" t="e">
        <v>#VALUE!</v>
      </c>
      <c r="V89" s="91" t="e">
        <v>#VALUE!</v>
      </c>
      <c r="W89" s="91" t="e">
        <v>#VALUE!</v>
      </c>
      <c r="X89" s="91" t="e">
        <v>#VALUE!</v>
      </c>
      <c r="Y89" s="91" t="e">
        <v>#VALUE!</v>
      </c>
      <c r="Z89" s="91" t="e">
        <v>#VALUE!</v>
      </c>
      <c r="AA89" s="91" t="e">
        <v>#VALUE!</v>
      </c>
      <c r="AB89" s="91" t="e">
        <v>#VALUE!</v>
      </c>
      <c r="AC89" s="225" t="e">
        <v>#VALUE!</v>
      </c>
      <c r="AD89" s="225" t="e">
        <v>#VALUE!</v>
      </c>
      <c r="AE89" s="225" t="e">
        <v>#VALUE!</v>
      </c>
      <c r="AF89" s="225" t="e">
        <v>#VALUE!</v>
      </c>
      <c r="AG89" s="225" t="e">
        <v>#VALUE!</v>
      </c>
      <c r="AH89" s="225" t="e">
        <v>#VALUE!</v>
      </c>
      <c r="AI89" s="225" t="e">
        <v>#VALUE!</v>
      </c>
      <c r="AJ89" s="225" t="e">
        <v>#VALUE!</v>
      </c>
      <c r="AK89" s="225" t="e">
        <v>#VALUE!</v>
      </c>
      <c r="AL89" s="225" t="e">
        <v>#VALUE!</v>
      </c>
      <c r="AM89" s="225" t="e">
        <v>#VALUE!</v>
      </c>
      <c r="AN89" s="225" t="e">
        <v>#VALUE!</v>
      </c>
      <c r="AO89" s="225" t="e">
        <v>#VALUE!</v>
      </c>
      <c r="AP89" s="225" t="e">
        <v>#VALUE!</v>
      </c>
      <c r="AQ89" s="225" t="e">
        <v>#VALUE!</v>
      </c>
      <c r="AR89" s="225" t="e">
        <v>#VALUE!</v>
      </c>
      <c r="AS89" s="225" t="e">
        <v>#VALUE!</v>
      </c>
      <c r="AT89" s="225" t="e">
        <v>#VALUE!</v>
      </c>
      <c r="AU89" s="225" t="e">
        <v>#VALUE!</v>
      </c>
      <c r="AV89" s="225" t="e">
        <v>#VALUE!</v>
      </c>
      <c r="AW89" s="225" t="e">
        <v>#VALUE!</v>
      </c>
      <c r="AX89" s="225" t="e">
        <v>#VALUE!</v>
      </c>
      <c r="AY89" s="225" t="e">
        <v>#VALUE!</v>
      </c>
      <c r="AZ89" s="225" t="e">
        <v>#VALUE!</v>
      </c>
      <c r="BA89" s="225" t="e">
        <v>#VALUE!</v>
      </c>
      <c r="BB89" s="225" t="e">
        <v>#VALUE!</v>
      </c>
      <c r="BC89" s="225" t="e">
        <v>#VALUE!</v>
      </c>
      <c r="BD89" s="225" t="e">
        <v>#VALUE!</v>
      </c>
      <c r="BE89" s="225" t="e">
        <v>#VALUE!</v>
      </c>
      <c r="BF89" s="225" t="e">
        <v>#VALUE!</v>
      </c>
      <c r="BG89" s="225" t="e">
        <v>#VALUE!</v>
      </c>
      <c r="BH89" s="225" t="e">
        <v>#VALUE!</v>
      </c>
      <c r="BI89" s="225" t="e">
        <v>#VALUE!</v>
      </c>
      <c r="BJ89" s="225" t="e">
        <v>#VALUE!</v>
      </c>
      <c r="BK89" s="225" t="e">
        <v>#VALUE!</v>
      </c>
      <c r="BL89" s="225" t="e">
        <v>#VALUE!</v>
      </c>
      <c r="BM89" s="225" t="e">
        <v>#VALUE!</v>
      </c>
      <c r="BN89" s="225" t="e">
        <v>#VALUE!</v>
      </c>
      <c r="BO89" s="225" t="e">
        <v>#VALUE!</v>
      </c>
      <c r="BP89" s="245"/>
      <c r="BQ89" s="225"/>
      <c r="BR89" s="225" t="e">
        <f t="shared" si="7"/>
        <v>#VALUE!</v>
      </c>
      <c r="BS89" s="225" t="e">
        <f>INDEX(Data!$DO$9:$DO$1273,MATCH('Your recommendation'!BR89,Data!$DN$9:$DN$1273,0))</f>
        <v>#VALUE!</v>
      </c>
    </row>
    <row r="90" spans="2:71" ht="15.45" customHeight="1">
      <c r="B90" s="216">
        <f t="shared" si="8"/>
        <v>14</v>
      </c>
      <c r="C90" s="220" t="e">
        <v>#VALUE!</v>
      </c>
      <c r="D90" s="225" t="e">
        <v>#VALUE!</v>
      </c>
      <c r="E90" s="225" t="e">
        <v>#VALUE!</v>
      </c>
      <c r="F90" s="225" t="e">
        <v>#VALUE!</v>
      </c>
      <c r="G90" s="225" t="e">
        <v>#VALUE!</v>
      </c>
      <c r="H90" s="225" t="e">
        <v>#VALUE!</v>
      </c>
      <c r="I90" s="225" t="e">
        <v>#VALUE!</v>
      </c>
      <c r="J90" s="225" t="e">
        <v>#VALUE!</v>
      </c>
      <c r="K90" s="243" t="str">
        <f t="shared" si="3"/>
        <v>-</v>
      </c>
      <c r="L90" s="244" t="str">
        <f t="shared" si="4"/>
        <v xml:space="preserve"> </v>
      </c>
      <c r="M90" s="91" t="e">
        <v>#VALUE!</v>
      </c>
      <c r="N90" s="91" t="e">
        <v>#VALUE!</v>
      </c>
      <c r="O90" s="91" t="e">
        <v>#VALUE!</v>
      </c>
      <c r="P90" s="91" t="e">
        <v>#VALUE!</v>
      </c>
      <c r="Q90" s="91" t="e">
        <v>#VALUE!</v>
      </c>
      <c r="R90" s="91" t="e">
        <v>#VALUE!</v>
      </c>
      <c r="S90" s="91" t="e">
        <v>#VALUE!</v>
      </c>
      <c r="T90" s="91" t="e">
        <v>#VALUE!</v>
      </c>
      <c r="U90" s="91" t="e">
        <v>#VALUE!</v>
      </c>
      <c r="V90" s="91" t="e">
        <v>#VALUE!</v>
      </c>
      <c r="W90" s="91" t="e">
        <v>#VALUE!</v>
      </c>
      <c r="X90" s="91" t="e">
        <v>#VALUE!</v>
      </c>
      <c r="Y90" s="91" t="e">
        <v>#VALUE!</v>
      </c>
      <c r="Z90" s="91" t="e">
        <v>#VALUE!</v>
      </c>
      <c r="AA90" s="91" t="e">
        <v>#VALUE!</v>
      </c>
      <c r="AB90" s="91" t="e">
        <v>#VALUE!</v>
      </c>
      <c r="AC90" s="225" t="e">
        <v>#VALUE!</v>
      </c>
      <c r="AD90" s="225" t="e">
        <v>#VALUE!</v>
      </c>
      <c r="AE90" s="225" t="e">
        <v>#VALUE!</v>
      </c>
      <c r="AF90" s="225" t="e">
        <v>#VALUE!</v>
      </c>
      <c r="AG90" s="225" t="e">
        <v>#VALUE!</v>
      </c>
      <c r="AH90" s="225" t="e">
        <v>#VALUE!</v>
      </c>
      <c r="AI90" s="225" t="e">
        <v>#VALUE!</v>
      </c>
      <c r="AJ90" s="225" t="e">
        <v>#VALUE!</v>
      </c>
      <c r="AK90" s="225" t="e">
        <v>#VALUE!</v>
      </c>
      <c r="AL90" s="225" t="e">
        <v>#VALUE!</v>
      </c>
      <c r="AM90" s="225" t="e">
        <v>#VALUE!</v>
      </c>
      <c r="AN90" s="225" t="e">
        <v>#VALUE!</v>
      </c>
      <c r="AO90" s="225" t="e">
        <v>#VALUE!</v>
      </c>
      <c r="AP90" s="225" t="e">
        <v>#VALUE!</v>
      </c>
      <c r="AQ90" s="225" t="e">
        <v>#VALUE!</v>
      </c>
      <c r="AR90" s="225" t="e">
        <v>#VALUE!</v>
      </c>
      <c r="AS90" s="225" t="e">
        <v>#VALUE!</v>
      </c>
      <c r="AT90" s="225" t="e">
        <v>#VALUE!</v>
      </c>
      <c r="AU90" s="225" t="e">
        <v>#VALUE!</v>
      </c>
      <c r="AV90" s="225" t="e">
        <v>#VALUE!</v>
      </c>
      <c r="AW90" s="225" t="e">
        <v>#VALUE!</v>
      </c>
      <c r="AX90" s="225" t="e">
        <v>#VALUE!</v>
      </c>
      <c r="AY90" s="225" t="e">
        <v>#VALUE!</v>
      </c>
      <c r="AZ90" s="225" t="e">
        <v>#VALUE!</v>
      </c>
      <c r="BA90" s="225" t="e">
        <v>#VALUE!</v>
      </c>
      <c r="BB90" s="225" t="e">
        <v>#VALUE!</v>
      </c>
      <c r="BC90" s="225" t="e">
        <v>#VALUE!</v>
      </c>
      <c r="BD90" s="225" t="e">
        <v>#VALUE!</v>
      </c>
      <c r="BE90" s="225" t="e">
        <v>#VALUE!</v>
      </c>
      <c r="BF90" s="225" t="e">
        <v>#VALUE!</v>
      </c>
      <c r="BG90" s="225" t="e">
        <v>#VALUE!</v>
      </c>
      <c r="BH90" s="225" t="e">
        <v>#VALUE!</v>
      </c>
      <c r="BI90" s="225" t="e">
        <v>#VALUE!</v>
      </c>
      <c r="BJ90" s="225" t="e">
        <v>#VALUE!</v>
      </c>
      <c r="BK90" s="225" t="e">
        <v>#VALUE!</v>
      </c>
      <c r="BL90" s="225" t="e">
        <v>#VALUE!</v>
      </c>
      <c r="BM90" s="225" t="e">
        <v>#VALUE!</v>
      </c>
      <c r="BN90" s="225" t="e">
        <v>#VALUE!</v>
      </c>
      <c r="BO90" s="225" t="e">
        <v>#VALUE!</v>
      </c>
      <c r="BP90" s="245"/>
      <c r="BQ90" s="225"/>
      <c r="BR90" s="225" t="e">
        <f t="shared" si="7"/>
        <v>#VALUE!</v>
      </c>
      <c r="BS90" s="225" t="e">
        <f>INDEX(Data!$DO$9:$DO$1273,MATCH('Your recommendation'!BR90,Data!$DN$9:$DN$1273,0))</f>
        <v>#VALUE!</v>
      </c>
    </row>
    <row r="91" spans="2:71" ht="15.45" customHeight="1">
      <c r="B91" s="216">
        <f t="shared" si="8"/>
        <v>15</v>
      </c>
      <c r="C91" s="220" t="e">
        <v>#VALUE!</v>
      </c>
      <c r="D91" s="225" t="e">
        <v>#VALUE!</v>
      </c>
      <c r="E91" s="225" t="e">
        <v>#VALUE!</v>
      </c>
      <c r="F91" s="225" t="e">
        <v>#VALUE!</v>
      </c>
      <c r="G91" s="225" t="e">
        <v>#VALUE!</v>
      </c>
      <c r="H91" s="225" t="e">
        <v>#VALUE!</v>
      </c>
      <c r="I91" s="225" t="e">
        <v>#VALUE!</v>
      </c>
      <c r="J91" s="225" t="e">
        <v>#VALUE!</v>
      </c>
      <c r="K91" s="243" t="str">
        <f t="shared" si="3"/>
        <v>-</v>
      </c>
      <c r="L91" s="244" t="str">
        <f t="shared" si="4"/>
        <v xml:space="preserve"> </v>
      </c>
      <c r="M91" s="91" t="e">
        <v>#VALUE!</v>
      </c>
      <c r="N91" s="91" t="e">
        <v>#VALUE!</v>
      </c>
      <c r="O91" s="91" t="e">
        <v>#VALUE!</v>
      </c>
      <c r="P91" s="91" t="e">
        <v>#VALUE!</v>
      </c>
      <c r="Q91" s="91" t="e">
        <v>#VALUE!</v>
      </c>
      <c r="R91" s="91" t="e">
        <v>#VALUE!</v>
      </c>
      <c r="S91" s="91" t="e">
        <v>#VALUE!</v>
      </c>
      <c r="T91" s="91" t="e">
        <v>#VALUE!</v>
      </c>
      <c r="U91" s="91" t="e">
        <v>#VALUE!</v>
      </c>
      <c r="V91" s="91" t="e">
        <v>#VALUE!</v>
      </c>
      <c r="W91" s="91" t="e">
        <v>#VALUE!</v>
      </c>
      <c r="X91" s="91" t="e">
        <v>#VALUE!</v>
      </c>
      <c r="Y91" s="91" t="e">
        <v>#VALUE!</v>
      </c>
      <c r="Z91" s="91" t="e">
        <v>#VALUE!</v>
      </c>
      <c r="AA91" s="91" t="e">
        <v>#VALUE!</v>
      </c>
      <c r="AB91" s="91" t="e">
        <v>#VALUE!</v>
      </c>
      <c r="AC91" s="225" t="e">
        <v>#VALUE!</v>
      </c>
      <c r="AD91" s="225" t="e">
        <v>#VALUE!</v>
      </c>
      <c r="AE91" s="225" t="e">
        <v>#VALUE!</v>
      </c>
      <c r="AF91" s="225" t="e">
        <v>#VALUE!</v>
      </c>
      <c r="AG91" s="225" t="e">
        <v>#VALUE!</v>
      </c>
      <c r="AH91" s="225" t="e">
        <v>#VALUE!</v>
      </c>
      <c r="AI91" s="225" t="e">
        <v>#VALUE!</v>
      </c>
      <c r="AJ91" s="225" t="e">
        <v>#VALUE!</v>
      </c>
      <c r="AK91" s="225" t="e">
        <v>#VALUE!</v>
      </c>
      <c r="AL91" s="225" t="e">
        <v>#VALUE!</v>
      </c>
      <c r="AM91" s="225" t="e">
        <v>#VALUE!</v>
      </c>
      <c r="AN91" s="225" t="e">
        <v>#VALUE!</v>
      </c>
      <c r="AO91" s="225" t="e">
        <v>#VALUE!</v>
      </c>
      <c r="AP91" s="225" t="e">
        <v>#VALUE!</v>
      </c>
      <c r="AQ91" s="225" t="e">
        <v>#VALUE!</v>
      </c>
      <c r="AR91" s="225" t="e">
        <v>#VALUE!</v>
      </c>
      <c r="AS91" s="225" t="e">
        <v>#VALUE!</v>
      </c>
      <c r="AT91" s="225" t="e">
        <v>#VALUE!</v>
      </c>
      <c r="AU91" s="225" t="e">
        <v>#VALUE!</v>
      </c>
      <c r="AV91" s="225" t="e">
        <v>#VALUE!</v>
      </c>
      <c r="AW91" s="225" t="e">
        <v>#VALUE!</v>
      </c>
      <c r="AX91" s="225" t="e">
        <v>#VALUE!</v>
      </c>
      <c r="AY91" s="225" t="e">
        <v>#VALUE!</v>
      </c>
      <c r="AZ91" s="225" t="e">
        <v>#VALUE!</v>
      </c>
      <c r="BA91" s="225" t="e">
        <v>#VALUE!</v>
      </c>
      <c r="BB91" s="225" t="e">
        <v>#VALUE!</v>
      </c>
      <c r="BC91" s="225" t="e">
        <v>#VALUE!</v>
      </c>
      <c r="BD91" s="225" t="e">
        <v>#VALUE!</v>
      </c>
      <c r="BE91" s="225" t="e">
        <v>#VALUE!</v>
      </c>
      <c r="BF91" s="225" t="e">
        <v>#VALUE!</v>
      </c>
      <c r="BG91" s="225" t="e">
        <v>#VALUE!</v>
      </c>
      <c r="BH91" s="225" t="e">
        <v>#VALUE!</v>
      </c>
      <c r="BI91" s="225" t="e">
        <v>#VALUE!</v>
      </c>
      <c r="BJ91" s="225" t="e">
        <v>#VALUE!</v>
      </c>
      <c r="BK91" s="225" t="e">
        <v>#VALUE!</v>
      </c>
      <c r="BL91" s="225" t="e">
        <v>#VALUE!</v>
      </c>
      <c r="BM91" s="225" t="e">
        <v>#VALUE!</v>
      </c>
      <c r="BN91" s="225" t="e">
        <v>#VALUE!</v>
      </c>
      <c r="BO91" s="225" t="e">
        <v>#VALUE!</v>
      </c>
      <c r="BP91" s="245"/>
      <c r="BQ91" s="225"/>
      <c r="BR91" s="225" t="e">
        <f t="shared" si="7"/>
        <v>#VALUE!</v>
      </c>
      <c r="BS91" s="225" t="e">
        <f>INDEX(Data!$DO$9:$DO$1273,MATCH('Your recommendation'!BR91,Data!$DN$9:$DN$1273,0))</f>
        <v>#VALUE!</v>
      </c>
    </row>
    <row r="92" spans="2:71" ht="15.45" customHeight="1">
      <c r="B92" s="216">
        <f t="shared" si="8"/>
        <v>16</v>
      </c>
      <c r="C92" s="220" t="e">
        <v>#VALUE!</v>
      </c>
      <c r="D92" s="225" t="e">
        <v>#VALUE!</v>
      </c>
      <c r="E92" s="225" t="e">
        <v>#VALUE!</v>
      </c>
      <c r="F92" s="225" t="e">
        <v>#VALUE!</v>
      </c>
      <c r="G92" s="225" t="e">
        <v>#VALUE!</v>
      </c>
      <c r="H92" s="225" t="e">
        <v>#VALUE!</v>
      </c>
      <c r="I92" s="225" t="e">
        <v>#VALUE!</v>
      </c>
      <c r="J92" s="225" t="e">
        <v>#VALUE!</v>
      </c>
      <c r="K92" s="243" t="str">
        <f t="shared" si="3"/>
        <v>-</v>
      </c>
      <c r="L92" s="244" t="str">
        <f t="shared" si="4"/>
        <v xml:space="preserve"> </v>
      </c>
      <c r="M92" s="91" t="e">
        <v>#VALUE!</v>
      </c>
      <c r="N92" s="91" t="e">
        <v>#VALUE!</v>
      </c>
      <c r="O92" s="91" t="e">
        <v>#VALUE!</v>
      </c>
      <c r="P92" s="91" t="e">
        <v>#VALUE!</v>
      </c>
      <c r="Q92" s="91" t="e">
        <v>#VALUE!</v>
      </c>
      <c r="R92" s="91" t="e">
        <v>#VALUE!</v>
      </c>
      <c r="S92" s="91" t="e">
        <v>#VALUE!</v>
      </c>
      <c r="T92" s="91" t="e">
        <v>#VALUE!</v>
      </c>
      <c r="U92" s="91" t="e">
        <v>#VALUE!</v>
      </c>
      <c r="V92" s="91" t="e">
        <v>#VALUE!</v>
      </c>
      <c r="W92" s="91" t="e">
        <v>#VALUE!</v>
      </c>
      <c r="X92" s="91" t="e">
        <v>#VALUE!</v>
      </c>
      <c r="Y92" s="91" t="e">
        <v>#VALUE!</v>
      </c>
      <c r="Z92" s="91" t="e">
        <v>#VALUE!</v>
      </c>
      <c r="AA92" s="91" t="e">
        <v>#VALUE!</v>
      </c>
      <c r="AB92" s="91" t="e">
        <v>#VALUE!</v>
      </c>
      <c r="AC92" s="225" t="e">
        <v>#VALUE!</v>
      </c>
      <c r="AD92" s="225" t="e">
        <v>#VALUE!</v>
      </c>
      <c r="AE92" s="225" t="e">
        <v>#VALUE!</v>
      </c>
      <c r="AF92" s="225" t="e">
        <v>#VALUE!</v>
      </c>
      <c r="AG92" s="225" t="e">
        <v>#VALUE!</v>
      </c>
      <c r="AH92" s="225" t="e">
        <v>#VALUE!</v>
      </c>
      <c r="AI92" s="225" t="e">
        <v>#VALUE!</v>
      </c>
      <c r="AJ92" s="225" t="e">
        <v>#VALUE!</v>
      </c>
      <c r="AK92" s="225" t="e">
        <v>#VALUE!</v>
      </c>
      <c r="AL92" s="225" t="e">
        <v>#VALUE!</v>
      </c>
      <c r="AM92" s="225" t="e">
        <v>#VALUE!</v>
      </c>
      <c r="AN92" s="225" t="e">
        <v>#VALUE!</v>
      </c>
      <c r="AO92" s="225" t="e">
        <v>#VALUE!</v>
      </c>
      <c r="AP92" s="225" t="e">
        <v>#VALUE!</v>
      </c>
      <c r="AQ92" s="225" t="e">
        <v>#VALUE!</v>
      </c>
      <c r="AR92" s="225" t="e">
        <v>#VALUE!</v>
      </c>
      <c r="AS92" s="225" t="e">
        <v>#VALUE!</v>
      </c>
      <c r="AT92" s="225" t="e">
        <v>#VALUE!</v>
      </c>
      <c r="AU92" s="225" t="e">
        <v>#VALUE!</v>
      </c>
      <c r="AV92" s="225" t="e">
        <v>#VALUE!</v>
      </c>
      <c r="AW92" s="225" t="e">
        <v>#VALUE!</v>
      </c>
      <c r="AX92" s="225" t="e">
        <v>#VALUE!</v>
      </c>
      <c r="AY92" s="225" t="e">
        <v>#VALUE!</v>
      </c>
      <c r="AZ92" s="225" t="e">
        <v>#VALUE!</v>
      </c>
      <c r="BA92" s="225" t="e">
        <v>#VALUE!</v>
      </c>
      <c r="BB92" s="225" t="e">
        <v>#VALUE!</v>
      </c>
      <c r="BC92" s="225" t="e">
        <v>#VALUE!</v>
      </c>
      <c r="BD92" s="225" t="e">
        <v>#VALUE!</v>
      </c>
      <c r="BE92" s="225" t="e">
        <v>#VALUE!</v>
      </c>
      <c r="BF92" s="225" t="e">
        <v>#VALUE!</v>
      </c>
      <c r="BG92" s="225" t="e">
        <v>#VALUE!</v>
      </c>
      <c r="BH92" s="225" t="e">
        <v>#VALUE!</v>
      </c>
      <c r="BI92" s="225" t="e">
        <v>#VALUE!</v>
      </c>
      <c r="BJ92" s="225" t="e">
        <v>#VALUE!</v>
      </c>
      <c r="BK92" s="225" t="e">
        <v>#VALUE!</v>
      </c>
      <c r="BL92" s="225" t="e">
        <v>#VALUE!</v>
      </c>
      <c r="BM92" s="225" t="e">
        <v>#VALUE!</v>
      </c>
      <c r="BN92" s="225" t="e">
        <v>#VALUE!</v>
      </c>
      <c r="BO92" s="225" t="e">
        <v>#VALUE!</v>
      </c>
      <c r="BP92" s="245"/>
      <c r="BQ92" s="225"/>
      <c r="BR92" s="225" t="e">
        <f t="shared" si="7"/>
        <v>#VALUE!</v>
      </c>
      <c r="BS92" s="225" t="e">
        <f>INDEX(Data!$DO$9:$DO$1273,MATCH('Your recommendation'!BR92,Data!$DN$9:$DN$1273,0))</f>
        <v>#VALUE!</v>
      </c>
    </row>
    <row r="93" spans="2:71" ht="15.45" customHeight="1">
      <c r="B93" s="216">
        <f t="shared" si="8"/>
        <v>17</v>
      </c>
      <c r="C93" s="220" t="e">
        <v>#VALUE!</v>
      </c>
      <c r="D93" s="225" t="e">
        <v>#VALUE!</v>
      </c>
      <c r="E93" s="225" t="e">
        <v>#VALUE!</v>
      </c>
      <c r="F93" s="225" t="e">
        <v>#VALUE!</v>
      </c>
      <c r="G93" s="225" t="e">
        <v>#VALUE!</v>
      </c>
      <c r="H93" s="225" t="e">
        <v>#VALUE!</v>
      </c>
      <c r="I93" s="225" t="e">
        <v>#VALUE!</v>
      </c>
      <c r="J93" s="225" t="e">
        <v>#VALUE!</v>
      </c>
      <c r="K93" s="243" t="str">
        <f t="shared" si="3"/>
        <v>-</v>
      </c>
      <c r="L93" s="244" t="str">
        <f t="shared" si="4"/>
        <v xml:space="preserve"> </v>
      </c>
      <c r="M93" s="91" t="e">
        <v>#VALUE!</v>
      </c>
      <c r="N93" s="91" t="e">
        <v>#VALUE!</v>
      </c>
      <c r="O93" s="91" t="e">
        <v>#VALUE!</v>
      </c>
      <c r="P93" s="91" t="e">
        <v>#VALUE!</v>
      </c>
      <c r="Q93" s="91" t="e">
        <v>#VALUE!</v>
      </c>
      <c r="R93" s="91" t="e">
        <v>#VALUE!</v>
      </c>
      <c r="S93" s="91" t="e">
        <v>#VALUE!</v>
      </c>
      <c r="T93" s="91" t="e">
        <v>#VALUE!</v>
      </c>
      <c r="U93" s="91" t="e">
        <v>#VALUE!</v>
      </c>
      <c r="V93" s="91" t="e">
        <v>#VALUE!</v>
      </c>
      <c r="W93" s="91" t="e">
        <v>#VALUE!</v>
      </c>
      <c r="X93" s="91" t="e">
        <v>#VALUE!</v>
      </c>
      <c r="Y93" s="91" t="e">
        <v>#VALUE!</v>
      </c>
      <c r="Z93" s="91" t="e">
        <v>#VALUE!</v>
      </c>
      <c r="AA93" s="91" t="e">
        <v>#VALUE!</v>
      </c>
      <c r="AB93" s="91" t="e">
        <v>#VALUE!</v>
      </c>
      <c r="AC93" s="225" t="e">
        <v>#VALUE!</v>
      </c>
      <c r="AD93" s="225" t="e">
        <v>#VALUE!</v>
      </c>
      <c r="AE93" s="225" t="e">
        <v>#VALUE!</v>
      </c>
      <c r="AF93" s="225" t="e">
        <v>#VALUE!</v>
      </c>
      <c r="AG93" s="225" t="e">
        <v>#VALUE!</v>
      </c>
      <c r="AH93" s="225" t="e">
        <v>#VALUE!</v>
      </c>
      <c r="AI93" s="225" t="e">
        <v>#VALUE!</v>
      </c>
      <c r="AJ93" s="225" t="e">
        <v>#VALUE!</v>
      </c>
      <c r="AK93" s="225" t="e">
        <v>#VALUE!</v>
      </c>
      <c r="AL93" s="225" t="e">
        <v>#VALUE!</v>
      </c>
      <c r="AM93" s="225" t="e">
        <v>#VALUE!</v>
      </c>
      <c r="AN93" s="225" t="e">
        <v>#VALUE!</v>
      </c>
      <c r="AO93" s="225" t="e">
        <v>#VALUE!</v>
      </c>
      <c r="AP93" s="225" t="e">
        <v>#VALUE!</v>
      </c>
      <c r="AQ93" s="225" t="e">
        <v>#VALUE!</v>
      </c>
      <c r="AR93" s="225" t="e">
        <v>#VALUE!</v>
      </c>
      <c r="AS93" s="225" t="e">
        <v>#VALUE!</v>
      </c>
      <c r="AT93" s="225" t="e">
        <v>#VALUE!</v>
      </c>
      <c r="AU93" s="225" t="e">
        <v>#VALUE!</v>
      </c>
      <c r="AV93" s="225" t="e">
        <v>#VALUE!</v>
      </c>
      <c r="AW93" s="225" t="e">
        <v>#VALUE!</v>
      </c>
      <c r="AX93" s="225" t="e">
        <v>#VALUE!</v>
      </c>
      <c r="AY93" s="225" t="e">
        <v>#VALUE!</v>
      </c>
      <c r="AZ93" s="225" t="e">
        <v>#VALUE!</v>
      </c>
      <c r="BA93" s="225" t="e">
        <v>#VALUE!</v>
      </c>
      <c r="BB93" s="225" t="e">
        <v>#VALUE!</v>
      </c>
      <c r="BC93" s="225" t="e">
        <v>#VALUE!</v>
      </c>
      <c r="BD93" s="225" t="e">
        <v>#VALUE!</v>
      </c>
      <c r="BE93" s="225" t="e">
        <v>#VALUE!</v>
      </c>
      <c r="BF93" s="225" t="e">
        <v>#VALUE!</v>
      </c>
      <c r="BG93" s="225" t="e">
        <v>#VALUE!</v>
      </c>
      <c r="BH93" s="225" t="e">
        <v>#VALUE!</v>
      </c>
      <c r="BI93" s="225" t="e">
        <v>#VALUE!</v>
      </c>
      <c r="BJ93" s="225" t="e">
        <v>#VALUE!</v>
      </c>
      <c r="BK93" s="225" t="e">
        <v>#VALUE!</v>
      </c>
      <c r="BL93" s="225" t="e">
        <v>#VALUE!</v>
      </c>
      <c r="BM93" s="225" t="e">
        <v>#VALUE!</v>
      </c>
      <c r="BN93" s="225" t="e">
        <v>#VALUE!</v>
      </c>
      <c r="BO93" s="225" t="e">
        <v>#VALUE!</v>
      </c>
      <c r="BP93" s="245"/>
      <c r="BQ93" s="225"/>
      <c r="BR93" s="225" t="e">
        <f t="shared" si="7"/>
        <v>#VALUE!</v>
      </c>
      <c r="BS93" s="225" t="e">
        <f>INDEX(Data!$DO$9:$DO$1273,MATCH('Your recommendation'!BR93,Data!$DN$9:$DN$1273,0))</f>
        <v>#VALUE!</v>
      </c>
    </row>
    <row r="94" spans="2:71" ht="15.45" customHeight="1">
      <c r="B94" s="216">
        <f t="shared" si="8"/>
        <v>18</v>
      </c>
      <c r="C94" s="220" t="e">
        <v>#VALUE!</v>
      </c>
      <c r="D94" s="225" t="e">
        <v>#VALUE!</v>
      </c>
      <c r="E94" s="225" t="e">
        <v>#VALUE!</v>
      </c>
      <c r="F94" s="225" t="e">
        <v>#VALUE!</v>
      </c>
      <c r="G94" s="225" t="e">
        <v>#VALUE!</v>
      </c>
      <c r="H94" s="225" t="e">
        <v>#VALUE!</v>
      </c>
      <c r="I94" s="225" t="e">
        <v>#VALUE!</v>
      </c>
      <c r="J94" s="225" t="e">
        <v>#VALUE!</v>
      </c>
      <c r="K94" s="243" t="str">
        <f t="shared" si="3"/>
        <v>-</v>
      </c>
      <c r="L94" s="244" t="str">
        <f t="shared" si="4"/>
        <v xml:space="preserve"> </v>
      </c>
      <c r="M94" s="91" t="e">
        <v>#VALUE!</v>
      </c>
      <c r="N94" s="91" t="e">
        <v>#VALUE!</v>
      </c>
      <c r="O94" s="91" t="e">
        <v>#VALUE!</v>
      </c>
      <c r="P94" s="91" t="e">
        <v>#VALUE!</v>
      </c>
      <c r="Q94" s="91" t="e">
        <v>#VALUE!</v>
      </c>
      <c r="R94" s="91" t="e">
        <v>#VALUE!</v>
      </c>
      <c r="S94" s="91" t="e">
        <v>#VALUE!</v>
      </c>
      <c r="T94" s="91" t="e">
        <v>#VALUE!</v>
      </c>
      <c r="U94" s="91" t="e">
        <v>#VALUE!</v>
      </c>
      <c r="V94" s="91" t="e">
        <v>#VALUE!</v>
      </c>
      <c r="W94" s="91" t="e">
        <v>#VALUE!</v>
      </c>
      <c r="X94" s="91" t="e">
        <v>#VALUE!</v>
      </c>
      <c r="Y94" s="91" t="e">
        <v>#VALUE!</v>
      </c>
      <c r="Z94" s="91" t="e">
        <v>#VALUE!</v>
      </c>
      <c r="AA94" s="91" t="e">
        <v>#VALUE!</v>
      </c>
      <c r="AB94" s="91" t="e">
        <v>#VALUE!</v>
      </c>
      <c r="AC94" s="225" t="e">
        <v>#VALUE!</v>
      </c>
      <c r="AD94" s="225" t="e">
        <v>#VALUE!</v>
      </c>
      <c r="AE94" s="225" t="e">
        <v>#VALUE!</v>
      </c>
      <c r="AF94" s="225" t="e">
        <v>#VALUE!</v>
      </c>
      <c r="AG94" s="225" t="e">
        <v>#VALUE!</v>
      </c>
      <c r="AH94" s="225" t="e">
        <v>#VALUE!</v>
      </c>
      <c r="AI94" s="225" t="e">
        <v>#VALUE!</v>
      </c>
      <c r="AJ94" s="225" t="e">
        <v>#VALUE!</v>
      </c>
      <c r="AK94" s="225" t="e">
        <v>#VALUE!</v>
      </c>
      <c r="AL94" s="225" t="e">
        <v>#VALUE!</v>
      </c>
      <c r="AM94" s="225" t="e">
        <v>#VALUE!</v>
      </c>
      <c r="AN94" s="225" t="e">
        <v>#VALUE!</v>
      </c>
      <c r="AO94" s="225" t="e">
        <v>#VALUE!</v>
      </c>
      <c r="AP94" s="225" t="e">
        <v>#VALUE!</v>
      </c>
      <c r="AQ94" s="225" t="e">
        <v>#VALUE!</v>
      </c>
      <c r="AR94" s="225" t="e">
        <v>#VALUE!</v>
      </c>
      <c r="AS94" s="225" t="e">
        <v>#VALUE!</v>
      </c>
      <c r="AT94" s="225" t="e">
        <v>#VALUE!</v>
      </c>
      <c r="AU94" s="225" t="e">
        <v>#VALUE!</v>
      </c>
      <c r="AV94" s="225" t="e">
        <v>#VALUE!</v>
      </c>
      <c r="AW94" s="225" t="e">
        <v>#VALUE!</v>
      </c>
      <c r="AX94" s="225" t="e">
        <v>#VALUE!</v>
      </c>
      <c r="AY94" s="225" t="e">
        <v>#VALUE!</v>
      </c>
      <c r="AZ94" s="225" t="e">
        <v>#VALUE!</v>
      </c>
      <c r="BA94" s="225" t="e">
        <v>#VALUE!</v>
      </c>
      <c r="BB94" s="225" t="e">
        <v>#VALUE!</v>
      </c>
      <c r="BC94" s="225" t="e">
        <v>#VALUE!</v>
      </c>
      <c r="BD94" s="225" t="e">
        <v>#VALUE!</v>
      </c>
      <c r="BE94" s="225" t="e">
        <v>#VALUE!</v>
      </c>
      <c r="BF94" s="225" t="e">
        <v>#VALUE!</v>
      </c>
      <c r="BG94" s="225" t="e">
        <v>#VALUE!</v>
      </c>
      <c r="BH94" s="225" t="e">
        <v>#VALUE!</v>
      </c>
      <c r="BI94" s="225" t="e">
        <v>#VALUE!</v>
      </c>
      <c r="BJ94" s="225" t="e">
        <v>#VALUE!</v>
      </c>
      <c r="BK94" s="225" t="e">
        <v>#VALUE!</v>
      </c>
      <c r="BL94" s="225" t="e">
        <v>#VALUE!</v>
      </c>
      <c r="BM94" s="225" t="e">
        <v>#VALUE!</v>
      </c>
      <c r="BN94" s="225" t="e">
        <v>#VALUE!</v>
      </c>
      <c r="BO94" s="225" t="e">
        <v>#VALUE!</v>
      </c>
      <c r="BP94" s="245"/>
      <c r="BQ94" s="225"/>
      <c r="BR94" s="225" t="e">
        <f t="shared" si="7"/>
        <v>#VALUE!</v>
      </c>
      <c r="BS94" s="225" t="e">
        <f>INDEX(Data!$DO$9:$DO$1273,MATCH('Your recommendation'!BR94,Data!$DN$9:$DN$1273,0))</f>
        <v>#VALUE!</v>
      </c>
    </row>
  </sheetData>
  <conditionalFormatting sqref="C43:C47">
    <cfRule type="dataBar" priority="163">
      <dataBar>
        <cfvo type="min"/>
        <cfvo type="max"/>
        <color rgb="FF008AEF"/>
      </dataBar>
    </cfRule>
  </conditionalFormatting>
  <conditionalFormatting sqref="C42:C47">
    <cfRule type="dataBar" priority="127">
      <dataBar>
        <cfvo type="min"/>
        <cfvo type="max"/>
        <color rgb="FF008AEF"/>
      </dataBar>
    </cfRule>
  </conditionalFormatting>
  <conditionalFormatting sqref="F43:F47">
    <cfRule type="dataBar" priority="126">
      <dataBar>
        <cfvo type="min"/>
        <cfvo type="max"/>
        <color rgb="FF008AEF"/>
      </dataBar>
    </cfRule>
  </conditionalFormatting>
  <conditionalFormatting sqref="G18:G23">
    <cfRule type="dataBar" priority="31">
      <dataBar>
        <cfvo type="min"/>
        <cfvo type="max"/>
        <color rgb="FF008AEF"/>
      </dataBar>
    </cfRule>
  </conditionalFormatting>
  <conditionalFormatting sqref="I43:I47">
    <cfRule type="dataBar" priority="26">
      <dataBar>
        <cfvo type="min"/>
        <cfvo type="max"/>
        <color rgb="FF008AEF"/>
      </dataBar>
    </cfRule>
  </conditionalFormatting>
  <conditionalFormatting sqref="L43:L47">
    <cfRule type="dataBar" priority="25">
      <dataBar>
        <cfvo type="min"/>
        <cfvo type="max"/>
        <color rgb="FF008AEF"/>
      </dataBar>
    </cfRule>
  </conditionalFormatting>
  <conditionalFormatting sqref="O43:O47">
    <cfRule type="dataBar" priority="24">
      <dataBar>
        <cfvo type="min"/>
        <cfvo type="max"/>
        <color rgb="FF008AEF"/>
      </dataBar>
    </cfRule>
  </conditionalFormatting>
  <conditionalFormatting sqref="L42">
    <cfRule type="dataBar" priority="20">
      <dataBar>
        <cfvo type="min"/>
        <cfvo type="max"/>
        <color rgb="FF008AEF"/>
      </dataBar>
    </cfRule>
  </conditionalFormatting>
  <conditionalFormatting sqref="O42">
    <cfRule type="dataBar" priority="19">
      <dataBar>
        <cfvo type="min"/>
        <cfvo type="max"/>
        <color rgb="FF008AEF"/>
      </dataBar>
    </cfRule>
  </conditionalFormatting>
  <conditionalFormatting sqref="R43:R47">
    <cfRule type="dataBar" priority="16">
      <dataBar>
        <cfvo type="min"/>
        <cfvo type="max"/>
        <color rgb="FF008AEF"/>
      </dataBar>
    </cfRule>
  </conditionalFormatting>
  <conditionalFormatting sqref="R42">
    <cfRule type="dataBar" priority="15">
      <dataBar>
        <cfvo type="min"/>
        <cfvo type="max"/>
        <color rgb="FF008AEF"/>
      </dataBar>
    </cfRule>
  </conditionalFormatting>
  <conditionalFormatting sqref="F42">
    <cfRule type="dataBar" priority="12">
      <dataBar>
        <cfvo type="min"/>
        <cfvo type="max"/>
        <color rgb="FF008AEF"/>
      </dataBar>
    </cfRule>
  </conditionalFormatting>
  <conditionalFormatting sqref="I42">
    <cfRule type="dataBar" priority="1">
      <dataBar>
        <cfvo type="min"/>
        <cfvo type="max"/>
        <color rgb="FF008AEF"/>
      </dataBar>
    </cfRule>
  </conditionalFormatting>
  <conditionalFormatting sqref="M75:M94">
    <cfRule type="dataBar" priority="426">
      <dataBar>
        <cfvo type="min"/>
        <cfvo type="max"/>
        <color rgb="FF0070C0"/>
      </dataBar>
    </cfRule>
  </conditionalFormatting>
  <conditionalFormatting sqref="N75:R94">
    <cfRule type="dataBar" priority="427">
      <dataBar>
        <cfvo type="min"/>
        <cfvo type="max"/>
        <color theme="4" tint="-0.499984740745262"/>
      </dataBar>
    </cfRule>
  </conditionalFormatting>
  <conditionalFormatting sqref="S75:W94">
    <cfRule type="dataBar" priority="428">
      <dataBar>
        <cfvo type="min"/>
        <cfvo type="max"/>
        <color rgb="FF002060"/>
      </dataBar>
    </cfRule>
  </conditionalFormatting>
  <conditionalFormatting sqref="X75:AB94">
    <cfRule type="dataBar" priority="429">
      <dataBar>
        <cfvo type="min"/>
        <cfvo type="max"/>
        <color theme="4" tint="-0.499984740745262"/>
      </dataBar>
    </cfRule>
  </conditionalFormatting>
  <conditionalFormatting sqref="C75:C94">
    <cfRule type="dataBar" priority="430">
      <dataBar>
        <cfvo type="min"/>
        <cfvo type="max"/>
        <color rgb="FF0070C0"/>
      </dataBar>
    </cfRule>
  </conditionalFormatting>
  <conditionalFormatting sqref="B76:C94 B75">
    <cfRule type="colorScale" priority="431">
      <colorScale>
        <cfvo type="min"/>
        <cfvo type="max"/>
        <color theme="0"/>
        <color theme="4" tint="-0.499984740745262"/>
      </colorScale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AT1480"/>
  <sheetViews>
    <sheetView showGridLines="0" topLeftCell="AB1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ht="13.05" customHeight="1">
      <c r="B1" s="23" t="s">
        <v>119</v>
      </c>
    </row>
    <row r="2" spans="1:46" s="24" customFormat="1" ht="13.05" customHeight="1">
      <c r="C2" s="25" t="s">
        <v>120</v>
      </c>
      <c r="D2" s="25"/>
    </row>
    <row r="3" spans="1:46" ht="13.05" customHeight="1">
      <c r="B3" s="170"/>
    </row>
    <row r="4" spans="1:46">
      <c r="A4" s="197" t="s">
        <v>121</v>
      </c>
      <c r="B4" s="197" t="s">
        <v>122</v>
      </c>
      <c r="C4" s="197" t="s">
        <v>123</v>
      </c>
      <c r="D4" s="197" t="s">
        <v>124</v>
      </c>
      <c r="E4" s="197" t="s">
        <v>125</v>
      </c>
      <c r="F4" s="197" t="s">
        <v>126</v>
      </c>
      <c r="G4" s="197" t="s">
        <v>127</v>
      </c>
      <c r="H4" s="197" t="s">
        <v>128</v>
      </c>
      <c r="I4" s="197" t="s">
        <v>129</v>
      </c>
      <c r="J4" s="197" t="s">
        <v>130</v>
      </c>
      <c r="K4" s="197" t="s">
        <v>131</v>
      </c>
      <c r="L4" s="197" t="s">
        <v>132</v>
      </c>
      <c r="M4" s="197" t="s">
        <v>133</v>
      </c>
      <c r="N4" s="197" t="s">
        <v>134</v>
      </c>
      <c r="O4" s="197" t="s">
        <v>135</v>
      </c>
      <c r="P4" s="197" t="s">
        <v>136</v>
      </c>
      <c r="Q4" s="197" t="s">
        <v>137</v>
      </c>
      <c r="R4" s="197" t="s">
        <v>138</v>
      </c>
      <c r="S4" s="197" t="s">
        <v>139</v>
      </c>
      <c r="T4" s="197" t="s">
        <v>140</v>
      </c>
      <c r="U4" s="197" t="s">
        <v>73</v>
      </c>
      <c r="V4" s="197" t="s">
        <v>141</v>
      </c>
      <c r="W4" s="197" t="s">
        <v>142</v>
      </c>
      <c r="X4" s="197" t="s">
        <v>143</v>
      </c>
      <c r="Y4" s="197" t="s">
        <v>144</v>
      </c>
      <c r="Z4" s="197" t="s">
        <v>145</v>
      </c>
      <c r="AA4" s="197" t="s">
        <v>146</v>
      </c>
      <c r="AB4" s="197" t="s">
        <v>147</v>
      </c>
      <c r="AC4" s="197" t="s">
        <v>148</v>
      </c>
      <c r="AD4" s="197" t="s">
        <v>149</v>
      </c>
      <c r="AE4" s="197" t="s">
        <v>150</v>
      </c>
      <c r="AF4" s="197" t="s">
        <v>151</v>
      </c>
      <c r="AG4" s="197" t="s">
        <v>152</v>
      </c>
      <c r="AH4" s="197" t="s">
        <v>153</v>
      </c>
      <c r="AI4" s="197" t="s">
        <v>154</v>
      </c>
      <c r="AJ4" s="197" t="s">
        <v>155</v>
      </c>
      <c r="AK4" s="197" t="s">
        <v>156</v>
      </c>
      <c r="AL4" s="197" t="s">
        <v>157</v>
      </c>
      <c r="AM4" s="197" t="s">
        <v>158</v>
      </c>
      <c r="AN4" s="197" t="s">
        <v>159</v>
      </c>
      <c r="AO4" s="197" t="s">
        <v>160</v>
      </c>
      <c r="AP4" s="197" t="s">
        <v>161</v>
      </c>
      <c r="AQ4" s="197" t="s">
        <v>162</v>
      </c>
      <c r="AR4" s="197" t="s">
        <v>163</v>
      </c>
    </row>
    <row r="5" spans="1:46">
      <c r="A5" s="198" t="s">
        <v>164</v>
      </c>
      <c r="B5" s="198" t="s">
        <v>165</v>
      </c>
      <c r="C5" s="199" t="s">
        <v>124</v>
      </c>
      <c r="D5" s="199" t="s">
        <v>166</v>
      </c>
      <c r="E5">
        <v>100</v>
      </c>
      <c r="F5">
        <v>162</v>
      </c>
      <c r="G5" s="199" t="b">
        <v>1</v>
      </c>
      <c r="H5" s="198" t="s">
        <v>165</v>
      </c>
      <c r="I5" s="199" t="s">
        <v>167</v>
      </c>
      <c r="J5" s="199" t="s">
        <v>168</v>
      </c>
      <c r="K5" s="199" t="s">
        <v>169</v>
      </c>
      <c r="L5" s="199" t="s">
        <v>170</v>
      </c>
      <c r="M5" s="199"/>
      <c r="N5">
        <v>37.423004149999997</v>
      </c>
      <c r="O5">
        <v>-122.1638947</v>
      </c>
      <c r="P5" s="199" t="s">
        <v>171</v>
      </c>
      <c r="Q5" s="199" t="s">
        <v>172</v>
      </c>
      <c r="R5" s="199"/>
      <c r="S5" s="199"/>
      <c r="T5" s="199" t="s">
        <v>173</v>
      </c>
      <c r="U5" s="199" t="s">
        <v>174</v>
      </c>
      <c r="V5">
        <v>35</v>
      </c>
      <c r="W5">
        <v>10</v>
      </c>
      <c r="X5">
        <v>10</v>
      </c>
      <c r="Y5">
        <v>40</v>
      </c>
      <c r="Z5">
        <v>5</v>
      </c>
      <c r="AA5" s="199" t="s">
        <v>175</v>
      </c>
      <c r="AB5" s="199">
        <v>6</v>
      </c>
      <c r="AC5" s="199"/>
      <c r="AD5" s="199">
        <v>10</v>
      </c>
      <c r="AE5">
        <v>40</v>
      </c>
      <c r="AF5">
        <v>40</v>
      </c>
      <c r="AG5">
        <v>10</v>
      </c>
      <c r="AH5"/>
      <c r="AI5" s="199" t="s">
        <v>176</v>
      </c>
      <c r="AJ5" s="199"/>
      <c r="AK5" s="199" t="s">
        <v>177</v>
      </c>
      <c r="AL5" s="199"/>
      <c r="AM5" s="199" t="s">
        <v>176</v>
      </c>
      <c r="AN5" s="199"/>
      <c r="AO5" s="199" t="s">
        <v>178</v>
      </c>
      <c r="AP5" s="199" t="s">
        <v>179</v>
      </c>
      <c r="AQ5" s="199"/>
      <c r="AR5" s="199"/>
      <c r="AS5" s="199"/>
      <c r="AT5" s="199"/>
    </row>
    <row r="6" spans="1:46" s="166" customFormat="1" ht="13.95" customHeight="1">
      <c r="A6" s="167"/>
      <c r="B6" s="167"/>
      <c r="C6" s="168"/>
      <c r="D6" s="168"/>
      <c r="G6" s="168"/>
      <c r="H6" s="167"/>
      <c r="I6" s="168"/>
      <c r="J6" s="168"/>
      <c r="K6" s="168"/>
      <c r="L6" s="168"/>
      <c r="M6" s="168"/>
      <c r="P6" s="168"/>
      <c r="Q6" s="168"/>
      <c r="R6" s="168"/>
      <c r="S6" s="168"/>
      <c r="T6" s="168"/>
      <c r="U6" s="168"/>
      <c r="V6" s="168"/>
      <c r="W6" s="168"/>
      <c r="AC6" s="168"/>
      <c r="AE6" s="168"/>
      <c r="AK6" s="168"/>
      <c r="AL6" s="168"/>
      <c r="AM6" s="168"/>
      <c r="AN6" s="168"/>
    </row>
    <row r="7" spans="1:46" s="24" customFormat="1" ht="13.05" customHeight="1">
      <c r="C7" s="25" t="s">
        <v>180</v>
      </c>
      <c r="D7" s="25"/>
    </row>
    <row r="9" spans="1:46">
      <c r="E9" s="108" t="s">
        <v>181</v>
      </c>
    </row>
    <row r="10" spans="1:46">
      <c r="E10" s="12" t="s">
        <v>182</v>
      </c>
    </row>
    <row r="11" spans="1:46">
      <c r="E11" s="12"/>
    </row>
    <row r="12" spans="1:46">
      <c r="E12" s="64" t="s">
        <v>183</v>
      </c>
    </row>
    <row r="13" spans="1:46">
      <c r="E13" s="120" t="s">
        <v>184</v>
      </c>
      <c r="F13" s="221">
        <f>R5</f>
        <v>0</v>
      </c>
    </row>
    <row r="14" spans="1:46">
      <c r="E14" s="137" t="s">
        <v>185</v>
      </c>
      <c r="F14" s="88" t="e">
        <f>LEFT(F13,FIND("'",F13,1)-1)</f>
        <v>#VALUE!</v>
      </c>
    </row>
    <row r="15" spans="1:46">
      <c r="E15" s="137" t="s">
        <v>186</v>
      </c>
      <c r="F15" s="88" t="e">
        <f>LEFT(RIGHT(F13,LEN(F13)-FIND(" ",F13,1)),LEN(F13)-5)</f>
        <v>#VALUE!</v>
      </c>
    </row>
    <row r="16" spans="1:46">
      <c r="E16" s="137" t="s">
        <v>187</v>
      </c>
      <c r="F16" s="89" t="e">
        <f>(F14*12+F15)*2.54</f>
        <v>#VALUE!</v>
      </c>
    </row>
    <row r="18" spans="5:11">
      <c r="G18" s="89" t="s">
        <v>188</v>
      </c>
      <c r="H18" s="89" t="s">
        <v>189</v>
      </c>
      <c r="I18" s="89" t="s">
        <v>190</v>
      </c>
      <c r="J18" s="89" t="s">
        <v>191</v>
      </c>
      <c r="K18" s="89" t="s">
        <v>192</v>
      </c>
    </row>
    <row r="19" spans="5:11">
      <c r="E19" s="89" t="s">
        <v>19</v>
      </c>
      <c r="F19" s="200">
        <f>S5</f>
        <v>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-1</v>
      </c>
    </row>
    <row r="21" spans="5:11">
      <c r="E21" s="64" t="s">
        <v>193</v>
      </c>
      <c r="J21" s="11"/>
    </row>
    <row r="22" spans="5:11">
      <c r="E22" s="89" t="s">
        <v>80</v>
      </c>
      <c r="F22" s="108">
        <f t="array" ref="F22:F26">TRANSPOSE(V5:Z5)</f>
        <v>35</v>
      </c>
      <c r="G22" s="57">
        <f t="shared" ref="G22:G27" si="0">IFERROR(F22/100,0%)</f>
        <v>0.35</v>
      </c>
    </row>
    <row r="23" spans="5:11">
      <c r="E23" s="56" t="s">
        <v>81</v>
      </c>
      <c r="F23" s="108">
        <v>10</v>
      </c>
      <c r="G23" s="57">
        <f t="shared" si="0"/>
        <v>0.1</v>
      </c>
      <c r="H23" s="42" t="s">
        <v>194</v>
      </c>
    </row>
    <row r="24" spans="5:11">
      <c r="E24" s="89" t="s">
        <v>82</v>
      </c>
      <c r="F24" s="108">
        <v>10</v>
      </c>
      <c r="G24" s="57">
        <f t="shared" si="0"/>
        <v>0.1</v>
      </c>
    </row>
    <row r="25" spans="5:11">
      <c r="E25" s="89" t="s">
        <v>83</v>
      </c>
      <c r="F25" s="108">
        <v>40</v>
      </c>
      <c r="G25" s="57">
        <f t="shared" si="0"/>
        <v>0.4</v>
      </c>
    </row>
    <row r="26" spans="5:11">
      <c r="E26" s="56" t="s">
        <v>84</v>
      </c>
      <c r="F26" s="108">
        <v>5</v>
      </c>
      <c r="G26" s="57">
        <f t="shared" si="0"/>
        <v>0.05</v>
      </c>
      <c r="H26" s="56" t="s">
        <v>195</v>
      </c>
    </row>
    <row r="27" spans="5:11" ht="13.05" customHeight="1">
      <c r="E27" s="58" t="s">
        <v>196</v>
      </c>
      <c r="F27" s="89">
        <f>SUM(F23:F25)</f>
        <v>60</v>
      </c>
      <c r="G27" s="57">
        <f t="shared" si="0"/>
        <v>0.6</v>
      </c>
    </row>
    <row r="29" spans="5:11">
      <c r="E29" s="64" t="s">
        <v>197</v>
      </c>
    </row>
    <row r="30" spans="5:11">
      <c r="F30" s="89" t="s">
        <v>198</v>
      </c>
      <c r="G30" s="89" t="s">
        <v>199</v>
      </c>
      <c r="H30" s="89" t="s">
        <v>200</v>
      </c>
    </row>
    <row r="31" spans="5:11">
      <c r="E31" s="89" t="s">
        <v>201</v>
      </c>
      <c r="F31" s="13">
        <f t="array" ref="F31:F35">TRANSPOSE(AD5:AH5)</f>
        <v>10</v>
      </c>
      <c r="G31" s="57">
        <f>IFERROR(F31/SUM($F$31:$F$34),0%)</f>
        <v>0.1</v>
      </c>
      <c r="H31" s="12">
        <v>1</v>
      </c>
    </row>
    <row r="32" spans="5:11">
      <c r="E32" s="89" t="s">
        <v>202</v>
      </c>
      <c r="F32" s="13">
        <v>40</v>
      </c>
      <c r="G32" s="57">
        <f>IFERROR(F32/SUM($F$31:$F$34),0%)</f>
        <v>0.4</v>
      </c>
      <c r="H32" s="12">
        <v>2</v>
      </c>
    </row>
    <row r="33" spans="2:11">
      <c r="E33" s="89" t="s">
        <v>203</v>
      </c>
      <c r="F33" s="13">
        <v>40</v>
      </c>
      <c r="G33" s="57">
        <f>IFERROR(F33/SUM($F$31:$F$34),0%)</f>
        <v>0.4</v>
      </c>
      <c r="H33" s="12">
        <v>3</v>
      </c>
    </row>
    <row r="34" spans="2:11" ht="13.05" customHeight="1">
      <c r="E34" s="89" t="s">
        <v>204</v>
      </c>
      <c r="F34" s="13">
        <v>10</v>
      </c>
      <c r="G34" s="57">
        <f>IFERROR(F34/SUM($F$31:$F$34),0%)</f>
        <v>0.1</v>
      </c>
      <c r="H34" s="12">
        <v>5</v>
      </c>
      <c r="I34" s="58" t="s">
        <v>205</v>
      </c>
    </row>
    <row r="35" spans="2:11">
      <c r="E35" s="171" t="s">
        <v>206</v>
      </c>
      <c r="F35" s="171">
        <v>0</v>
      </c>
      <c r="H35" s="171"/>
    </row>
    <row r="37" spans="2:11">
      <c r="F37" s="89" t="s">
        <v>207</v>
      </c>
      <c r="G37" s="89" t="s">
        <v>208</v>
      </c>
      <c r="H37" s="89" t="s">
        <v>189</v>
      </c>
      <c r="I37" s="89" t="s">
        <v>190</v>
      </c>
      <c r="J37" s="89" t="s">
        <v>191</v>
      </c>
      <c r="K37" s="89" t="s">
        <v>192</v>
      </c>
    </row>
    <row r="38" spans="2:11">
      <c r="E38" s="89" t="s">
        <v>197</v>
      </c>
      <c r="F38" s="11">
        <f>SUMPRODUCT(G31:G34,H31:H34)</f>
        <v>2.6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</v>
      </c>
    </row>
    <row r="39" spans="2:11">
      <c r="E39" s="89" t="s">
        <v>11</v>
      </c>
      <c r="F39" s="108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209</v>
      </c>
      <c r="F40" s="108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210</v>
      </c>
    </row>
    <row r="43" spans="2:11">
      <c r="E43" s="89" t="s">
        <v>211</v>
      </c>
      <c r="F43" s="201" t="str">
        <f>AI5</f>
        <v>Yes</v>
      </c>
      <c r="G43" s="89" t="b">
        <f>IF(F43="Yes",TRUE,FALSE)</f>
        <v>1</v>
      </c>
    </row>
    <row r="45" spans="2:11" s="24" customFormat="1" ht="13.05" customHeight="1">
      <c r="B45" s="25" t="s">
        <v>212</v>
      </c>
      <c r="C45" s="25"/>
    </row>
    <row r="46" spans="2:11" s="48" customFormat="1" ht="14.55" customHeight="1">
      <c r="C46" s="51" t="s">
        <v>119</v>
      </c>
      <c r="D46" s="90"/>
      <c r="E46" s="49"/>
    </row>
    <row r="48" spans="2:11" ht="14.55" customHeight="1">
      <c r="E48" s="22" t="s">
        <v>213</v>
      </c>
    </row>
    <row r="49" spans="2:13" ht="14.55" customHeight="1">
      <c r="E49" s="149" t="s">
        <v>214</v>
      </c>
      <c r="F49" s="89" t="s">
        <v>215</v>
      </c>
      <c r="G49" s="89" t="s">
        <v>216</v>
      </c>
      <c r="H49" s="89" t="s">
        <v>217</v>
      </c>
    </row>
    <row r="50" spans="2:13" ht="14.55" customHeight="1">
      <c r="E50" s="81" t="s">
        <v>70</v>
      </c>
      <c r="F50" s="89" t="s">
        <v>218</v>
      </c>
      <c r="G50" s="89" t="s">
        <v>219</v>
      </c>
      <c r="H50" s="89" t="s">
        <v>220</v>
      </c>
    </row>
    <row r="51" spans="2:13" ht="14.55" customHeight="1">
      <c r="E51" s="81" t="s">
        <v>73</v>
      </c>
      <c r="F51" s="89" t="s">
        <v>218</v>
      </c>
      <c r="G51" s="89" t="s">
        <v>221</v>
      </c>
      <c r="H51" s="89" t="s">
        <v>222</v>
      </c>
    </row>
    <row r="52" spans="2:13" ht="14.55" customHeight="1">
      <c r="E52" s="81"/>
    </row>
    <row r="53" spans="2:13" ht="14.55" customHeight="1">
      <c r="E53" s="149" t="s">
        <v>223</v>
      </c>
      <c r="F53" s="89" t="s">
        <v>224</v>
      </c>
      <c r="G53" s="89" t="s">
        <v>225</v>
      </c>
      <c r="H53" s="89" t="s">
        <v>226</v>
      </c>
      <c r="I53" s="89" t="s">
        <v>227</v>
      </c>
    </row>
    <row r="54" spans="2:13" ht="14.55" customHeight="1">
      <c r="E54" s="81" t="s">
        <v>228</v>
      </c>
      <c r="F54" s="65" t="e">
        <f>$F$16*(1+H54)</f>
        <v>#VALUE!</v>
      </c>
      <c r="G54" s="65" t="e">
        <f>$F$16*(1+I54)</f>
        <v>#VALUE!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5" customHeight="1">
      <c r="E55" s="81" t="s">
        <v>229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5" customHeight="1">
      <c r="E56" s="81" t="s">
        <v>230</v>
      </c>
      <c r="F56" s="89">
        <f>IF(G43,$F$128,0)</f>
        <v>30</v>
      </c>
      <c r="G56" s="89" t="s">
        <v>231</v>
      </c>
    </row>
    <row r="57" spans="2:13" ht="14.55" customHeight="1">
      <c r="E57" s="81"/>
    </row>
    <row r="58" spans="2:13" s="48" customFormat="1" ht="14.55" customHeight="1">
      <c r="C58" s="51" t="s">
        <v>228</v>
      </c>
      <c r="D58" s="90"/>
      <c r="E58" s="49"/>
    </row>
    <row r="59" spans="2:13" ht="14.55" customHeight="1">
      <c r="B59" s="81"/>
    </row>
    <row r="60" spans="2:13" ht="37.5" customHeight="1">
      <c r="B60" s="81"/>
      <c r="E60" s="224" t="s">
        <v>232</v>
      </c>
      <c r="F60" s="224" t="s">
        <v>233</v>
      </c>
      <c r="G60" s="224" t="s">
        <v>234</v>
      </c>
      <c r="H60" s="224" t="s">
        <v>208</v>
      </c>
      <c r="I60" s="224" t="s">
        <v>189</v>
      </c>
      <c r="J60" s="224" t="s">
        <v>235</v>
      </c>
      <c r="K60" s="224" t="s">
        <v>236</v>
      </c>
      <c r="L60" s="224" t="s">
        <v>237</v>
      </c>
      <c r="M60" s="224" t="s">
        <v>238</v>
      </c>
    </row>
    <row r="61" spans="2:13" ht="14.55" customHeight="1">
      <c r="B61" s="81"/>
      <c r="E61" s="89" t="s">
        <v>239</v>
      </c>
      <c r="F61" s="89" t="s">
        <v>240</v>
      </c>
      <c r="G61" s="89" t="s">
        <v>241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5" customHeight="1">
      <c r="B62" s="81"/>
      <c r="E62" s="89" t="s">
        <v>242</v>
      </c>
      <c r="F62" s="89">
        <v>137</v>
      </c>
      <c r="G62" s="89" t="s">
        <v>243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5" customHeight="1">
      <c r="B63" s="81"/>
      <c r="E63" s="89" t="s">
        <v>244</v>
      </c>
      <c r="F63" s="89">
        <v>142</v>
      </c>
      <c r="G63" s="89" t="s">
        <v>245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5" customHeight="1">
      <c r="B64" s="81"/>
      <c r="E64" s="89" t="s">
        <v>246</v>
      </c>
      <c r="F64" s="89">
        <v>147</v>
      </c>
      <c r="G64" s="89" t="s">
        <v>247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5" customHeight="1">
      <c r="B65" s="81"/>
      <c r="E65" s="89" t="s">
        <v>248</v>
      </c>
      <c r="F65" s="89">
        <v>152</v>
      </c>
      <c r="G65" s="89" t="s">
        <v>249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5" customHeight="1">
      <c r="B66" s="81"/>
      <c r="E66" s="89" t="s">
        <v>250</v>
      </c>
      <c r="F66" s="89">
        <v>158</v>
      </c>
      <c r="G66" s="89" t="s">
        <v>251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5" customHeight="1">
      <c r="B67" s="81"/>
      <c r="E67" s="89" t="s">
        <v>252</v>
      </c>
      <c r="F67" s="89">
        <v>163</v>
      </c>
      <c r="G67" s="89" t="s">
        <v>253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5" customHeight="1">
      <c r="B68" s="81"/>
      <c r="E68" s="89" t="s">
        <v>254</v>
      </c>
      <c r="F68" s="89">
        <v>168</v>
      </c>
      <c r="G68" s="89" t="s">
        <v>255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5" customHeight="1">
      <c r="B69" s="81"/>
      <c r="E69" s="89" t="s">
        <v>256</v>
      </c>
      <c r="F69" s="89">
        <v>173</v>
      </c>
      <c r="G69" s="89" t="s">
        <v>257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5" customHeight="1">
      <c r="B70" s="81"/>
      <c r="E70" s="89" t="s">
        <v>258</v>
      </c>
      <c r="F70" s="89">
        <v>178</v>
      </c>
      <c r="G70" s="89" t="s">
        <v>259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5" customHeight="1">
      <c r="B71" s="81"/>
      <c r="E71" s="89" t="s">
        <v>260</v>
      </c>
      <c r="F71" s="89">
        <v>183</v>
      </c>
      <c r="G71" s="89" t="s">
        <v>261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5" customHeight="1">
      <c r="B72" s="81"/>
      <c r="E72" s="89" t="s">
        <v>262</v>
      </c>
      <c r="F72" s="89">
        <v>188</v>
      </c>
      <c r="G72" s="89" t="s">
        <v>263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5" customHeight="1">
      <c r="B73" s="81"/>
      <c r="E73" s="89" t="s">
        <v>264</v>
      </c>
      <c r="F73" s="89">
        <v>193</v>
      </c>
      <c r="G73" s="89" t="s">
        <v>265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5" customHeight="1">
      <c r="B74" s="81"/>
    </row>
    <row r="75" spans="2:13" ht="14.55" customHeight="1">
      <c r="B75" s="81"/>
      <c r="K75" s="89" t="s">
        <v>266</v>
      </c>
      <c r="L75" s="57">
        <f>MIN(L62:L73)</f>
        <v>-8.7591240875912413E-2</v>
      </c>
      <c r="M75" s="57">
        <f>MAX(M62:M73)</f>
        <v>4.4303797468354444E-2</v>
      </c>
    </row>
    <row r="76" spans="2:13" ht="14.55" customHeight="1">
      <c r="B76" s="81"/>
      <c r="G76" s="53" t="s">
        <v>267</v>
      </c>
      <c r="H76" s="53"/>
      <c r="L76" s="57"/>
      <c r="M76" s="57"/>
    </row>
    <row r="77" spans="2:13" ht="14.55" customHeight="1">
      <c r="B77" s="81"/>
      <c r="E77" s="53" t="s">
        <v>268</v>
      </c>
      <c r="F77" s="53" t="s">
        <v>269</v>
      </c>
      <c r="G77" s="84" t="s">
        <v>208</v>
      </c>
      <c r="H77" s="84" t="s">
        <v>189</v>
      </c>
      <c r="L77" s="57"/>
      <c r="M77" s="57"/>
    </row>
    <row r="78" spans="2:13" ht="14.55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270</v>
      </c>
      <c r="L78" s="57"/>
      <c r="M78" s="57"/>
    </row>
    <row r="79" spans="2:13" ht="14.55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5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5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5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5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5" customHeight="1">
      <c r="B84" s="81"/>
      <c r="E84" s="57"/>
      <c r="L84" s="57"/>
      <c r="M84" s="57"/>
    </row>
    <row r="85" spans="2:13" s="48" customFormat="1" ht="14.55" customHeight="1">
      <c r="C85" s="51" t="s">
        <v>229</v>
      </c>
      <c r="D85" s="90"/>
      <c r="E85" s="49"/>
    </row>
    <row r="86" spans="2:13" ht="14.55" customHeight="1">
      <c r="B86" s="81"/>
      <c r="L86" s="57"/>
      <c r="M86" s="57"/>
    </row>
    <row r="87" spans="2:13" ht="14.55" customHeight="1">
      <c r="B87" s="81"/>
      <c r="E87" s="165" t="s">
        <v>215</v>
      </c>
      <c r="F87" s="165" t="s">
        <v>271</v>
      </c>
      <c r="G87" s="89" t="s">
        <v>208</v>
      </c>
      <c r="H87" s="89" t="s">
        <v>189</v>
      </c>
      <c r="L87" s="57"/>
      <c r="M87" s="57"/>
    </row>
    <row r="88" spans="2:13" ht="14.55" customHeight="1">
      <c r="B88" s="81"/>
      <c r="E88" s="169" t="s">
        <v>80</v>
      </c>
      <c r="F88" s="169" t="s">
        <v>272</v>
      </c>
      <c r="G88" s="89">
        <v>70</v>
      </c>
      <c r="H88" s="89">
        <v>85</v>
      </c>
      <c r="L88" s="57"/>
      <c r="M88" s="57"/>
    </row>
    <row r="89" spans="2:13" ht="14.55" customHeight="1">
      <c r="B89" s="81"/>
      <c r="E89" s="169" t="s">
        <v>273</v>
      </c>
      <c r="F89" s="169" t="s">
        <v>274</v>
      </c>
      <c r="G89" s="89">
        <v>85</v>
      </c>
      <c r="H89" s="89">
        <v>96</v>
      </c>
      <c r="L89" s="57"/>
      <c r="M89" s="57"/>
    </row>
    <row r="90" spans="2:13" ht="28.95" customHeight="1">
      <c r="B90" s="81"/>
      <c r="E90" s="169" t="s">
        <v>275</v>
      </c>
      <c r="F90" s="169" t="s">
        <v>276</v>
      </c>
      <c r="G90" s="89">
        <v>96</v>
      </c>
      <c r="H90" s="89">
        <v>109</v>
      </c>
      <c r="L90" s="57"/>
      <c r="M90" s="57"/>
    </row>
    <row r="91" spans="2:13" ht="14.55" customHeight="1">
      <c r="B91" s="81"/>
      <c r="E91" s="169" t="s">
        <v>83</v>
      </c>
      <c r="F91" s="169" t="s">
        <v>277</v>
      </c>
      <c r="G91" s="89">
        <v>109</v>
      </c>
      <c r="H91" s="89">
        <v>115</v>
      </c>
      <c r="L91" s="57"/>
      <c r="M91" s="57"/>
    </row>
    <row r="92" spans="2:13" ht="14.55" customHeight="1">
      <c r="B92" s="81"/>
      <c r="E92" s="169" t="s">
        <v>278</v>
      </c>
      <c r="F92" s="169" t="s">
        <v>279</v>
      </c>
      <c r="G92" s="89">
        <v>115</v>
      </c>
      <c r="H92" s="89">
        <v>130</v>
      </c>
      <c r="L92" s="57"/>
      <c r="M92" s="57"/>
    </row>
    <row r="93" spans="2:13" ht="14.55" customHeight="1">
      <c r="B93" s="81"/>
      <c r="L93" s="57"/>
      <c r="M93" s="57"/>
    </row>
    <row r="94" spans="2:13" ht="14.55" customHeight="1">
      <c r="B94" s="81"/>
      <c r="E94" s="89" t="s">
        <v>280</v>
      </c>
      <c r="F94" s="89" t="s">
        <v>281</v>
      </c>
      <c r="G94" s="89" t="s">
        <v>282</v>
      </c>
      <c r="H94" s="89" t="s">
        <v>208</v>
      </c>
      <c r="I94" s="89" t="s">
        <v>189</v>
      </c>
      <c r="J94" s="89" t="s">
        <v>283</v>
      </c>
      <c r="K94" s="89" t="s">
        <v>284</v>
      </c>
      <c r="L94" s="89" t="s">
        <v>285</v>
      </c>
      <c r="M94" s="57" t="s">
        <v>286</v>
      </c>
    </row>
    <row r="95" spans="2:13" ht="14.55" customHeight="1">
      <c r="B95" s="81"/>
      <c r="E95" s="89" t="s">
        <v>287</v>
      </c>
      <c r="F95" s="89" t="s">
        <v>288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5" customHeight="1">
      <c r="B96" s="81"/>
      <c r="E96" s="89" t="s">
        <v>196</v>
      </c>
      <c r="F96" s="89" t="s">
        <v>288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5" customHeight="1">
      <c r="B97" s="81"/>
      <c r="E97" s="89" t="s">
        <v>196</v>
      </c>
      <c r="F97" s="89" t="s">
        <v>288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5" customHeight="1">
      <c r="B98" s="81"/>
      <c r="E98" s="89" t="s">
        <v>83</v>
      </c>
      <c r="F98" s="89" t="s">
        <v>288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5" customHeight="1">
      <c r="B99" s="81"/>
      <c r="E99" s="89" t="s">
        <v>83</v>
      </c>
      <c r="F99" s="89" t="s">
        <v>288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5" customHeight="1">
      <c r="B100" s="81"/>
      <c r="E100" s="89" t="s">
        <v>83</v>
      </c>
      <c r="F100" s="89" t="s">
        <v>288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5" customHeight="1">
      <c r="B101" s="81"/>
      <c r="L101" s="57"/>
      <c r="M101" s="57"/>
    </row>
    <row r="102" spans="2:13" ht="14.55" customHeight="1">
      <c r="B102" s="81"/>
      <c r="E102" s="107" t="s">
        <v>289</v>
      </c>
      <c r="L102" s="57"/>
      <c r="M102" s="57"/>
    </row>
    <row r="103" spans="2:13" ht="14.55" customHeight="1">
      <c r="B103" s="81"/>
      <c r="E103" s="89" t="s">
        <v>290</v>
      </c>
      <c r="L103" s="57"/>
      <c r="M103" s="57"/>
    </row>
    <row r="104" spans="2:13" ht="14.55" customHeight="1">
      <c r="B104" s="81"/>
      <c r="E104" s="89" t="s">
        <v>291</v>
      </c>
      <c r="L104" s="57"/>
      <c r="M104" s="57"/>
    </row>
    <row r="105" spans="2:13" ht="14.55" customHeight="1">
      <c r="B105" s="81"/>
      <c r="E105" s="89" t="s">
        <v>292</v>
      </c>
      <c r="L105" s="57"/>
      <c r="M105" s="57"/>
    </row>
    <row r="106" spans="2:13" ht="14.55" customHeight="1">
      <c r="B106" s="81"/>
      <c r="E106" s="89" t="s">
        <v>293</v>
      </c>
      <c r="L106" s="57"/>
      <c r="M106" s="57"/>
    </row>
    <row r="107" spans="2:13" ht="14.55" customHeight="1">
      <c r="B107" s="81"/>
      <c r="E107" s="89" t="s">
        <v>294</v>
      </c>
      <c r="L107" s="57"/>
      <c r="M107" s="57"/>
    </row>
    <row r="108" spans="2:13" ht="14.55" customHeight="1">
      <c r="B108" s="81"/>
      <c r="E108" s="89" t="s">
        <v>295</v>
      </c>
      <c r="L108" s="57"/>
      <c r="M108" s="57"/>
    </row>
    <row r="109" spans="2:13" ht="14.55" customHeight="1">
      <c r="B109" s="81"/>
      <c r="E109" s="89" t="s">
        <v>296</v>
      </c>
    </row>
    <row r="110" spans="2:13" ht="14.55" customHeight="1">
      <c r="B110" s="81"/>
    </row>
    <row r="111" spans="2:13" ht="14.55" customHeight="1">
      <c r="B111" s="81"/>
    </row>
    <row r="112" spans="2:13" ht="14.55" customHeight="1">
      <c r="B112" s="81"/>
    </row>
    <row r="113" spans="2:16" ht="14.55" customHeight="1">
      <c r="B113" s="81"/>
    </row>
    <row r="114" spans="2:16" s="48" customFormat="1" ht="14.55" customHeight="1">
      <c r="C114" s="51" t="s">
        <v>230</v>
      </c>
      <c r="D114" s="90"/>
      <c r="E114" s="49"/>
    </row>
    <row r="115" spans="2:16" ht="14.55" customHeight="1">
      <c r="B115" s="81"/>
    </row>
    <row r="116" spans="2:16" ht="14.55" customHeight="1">
      <c r="B116" s="81"/>
      <c r="F116" s="89" t="s">
        <v>297</v>
      </c>
      <c r="L116" s="89" t="s">
        <v>298</v>
      </c>
    </row>
    <row r="117" spans="2:16" ht="14.55" customHeight="1">
      <c r="B117" s="81"/>
      <c r="F117" s="89" t="s">
        <v>299</v>
      </c>
      <c r="J117" s="89" t="s">
        <v>189</v>
      </c>
      <c r="L117" s="89" t="s">
        <v>299</v>
      </c>
      <c r="P117" s="89" t="s">
        <v>189</v>
      </c>
    </row>
    <row r="118" spans="2:16" ht="14.55" customHeight="1">
      <c r="B118" s="81"/>
      <c r="E118" s="107" t="s">
        <v>300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5" customHeight="1">
      <c r="B119" s="81"/>
      <c r="E119" s="89" t="s">
        <v>301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5" customHeight="1">
      <c r="B120" s="81"/>
      <c r="E120" s="89" t="s">
        <v>302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5" customHeight="1">
      <c r="B121" s="81"/>
      <c r="E121" s="89" t="s">
        <v>303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5" customHeight="1">
      <c r="B122" s="81"/>
      <c r="E122" s="89" t="s">
        <v>304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5" customHeight="1">
      <c r="B123" s="81"/>
      <c r="E123" s="89" t="s">
        <v>305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5" customHeight="1">
      <c r="B124" s="81"/>
      <c r="E124" s="89" t="s">
        <v>306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5" customHeight="1">
      <c r="B125" s="81"/>
      <c r="E125" s="89" t="s">
        <v>307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5" customHeight="1">
      <c r="B126" s="81"/>
      <c r="E126" s="89" t="s">
        <v>308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5" customHeight="1">
      <c r="B127" s="81"/>
    </row>
    <row r="128" spans="2:16" ht="25.05" customHeight="1">
      <c r="B128" s="81"/>
      <c r="E128" s="224" t="s">
        <v>309</v>
      </c>
      <c r="F128" s="41">
        <v>30</v>
      </c>
      <c r="G128" s="58" t="s">
        <v>310</v>
      </c>
    </row>
    <row r="129" spans="2:5" ht="14.55" customHeight="1">
      <c r="B129" s="81"/>
    </row>
    <row r="130" spans="2:5" ht="14.55" customHeight="1">
      <c r="E130" s="81"/>
    </row>
    <row r="131" spans="2:5" s="24" customFormat="1" ht="13.05" customHeight="1">
      <c r="C131" s="25" t="s">
        <v>311</v>
      </c>
    </row>
    <row r="132" spans="2:5" s="48" customFormat="1" ht="14.55" customHeight="1">
      <c r="D132" s="49" t="s">
        <v>312</v>
      </c>
      <c r="E132" s="49"/>
    </row>
    <row r="133" spans="2:5" ht="14.55" customHeight="1">
      <c r="E133" s="81"/>
    </row>
    <row r="134" spans="2:5">
      <c r="E134" s="64" t="s">
        <v>313</v>
      </c>
    </row>
    <row r="135" spans="2:5">
      <c r="E135" s="89" t="s">
        <v>314</v>
      </c>
    </row>
    <row r="136" spans="2:5">
      <c r="E136" s="89" t="s">
        <v>315</v>
      </c>
    </row>
    <row r="137" spans="2:5">
      <c r="E137" s="89" t="s">
        <v>316</v>
      </c>
    </row>
    <row r="138" spans="2:5">
      <c r="E138" s="89" t="s">
        <v>317</v>
      </c>
    </row>
    <row r="139" spans="2:5">
      <c r="E139" s="89" t="s">
        <v>318</v>
      </c>
    </row>
    <row r="140" spans="2:5">
      <c r="E140" s="89" t="s">
        <v>319</v>
      </c>
    </row>
    <row r="141" spans="2:5">
      <c r="E141" s="89" t="s">
        <v>320</v>
      </c>
    </row>
    <row r="142" spans="2:5">
      <c r="E142" s="89" t="s">
        <v>321</v>
      </c>
    </row>
    <row r="143" spans="2:5">
      <c r="E143" s="89" t="s">
        <v>322</v>
      </c>
    </row>
    <row r="144" spans="2:5">
      <c r="E144" s="89" t="s">
        <v>323</v>
      </c>
    </row>
    <row r="145" spans="5:10" ht="14.55" customHeight="1">
      <c r="E145" s="81"/>
    </row>
    <row r="146" spans="5:10" ht="13.05" customHeight="1">
      <c r="E146" s="47" t="s">
        <v>312</v>
      </c>
    </row>
    <row r="147" spans="5:10">
      <c r="E147" s="89" t="s">
        <v>324</v>
      </c>
    </row>
    <row r="148" spans="5:10">
      <c r="E148" s="89" t="s">
        <v>325</v>
      </c>
    </row>
    <row r="149" spans="5:10">
      <c r="E149" s="89" t="s">
        <v>326</v>
      </c>
    </row>
    <row r="150" spans="5:10" ht="14.55" customHeight="1">
      <c r="E150" s="81"/>
    </row>
    <row r="151" spans="5:10" ht="14.55" customHeight="1">
      <c r="E151" s="68" t="s">
        <v>327</v>
      </c>
    </row>
    <row r="152" spans="5:10" ht="14.55" customHeight="1">
      <c r="E152" s="69" t="s">
        <v>328</v>
      </c>
    </row>
    <row r="153" spans="5:10" ht="14.55" customHeight="1">
      <c r="E153" s="69" t="s">
        <v>329</v>
      </c>
    </row>
    <row r="154" spans="5:10" ht="14.55" customHeight="1">
      <c r="E154" s="81" t="s">
        <v>330</v>
      </c>
    </row>
    <row r="155" spans="5:10" ht="14.55" customHeight="1">
      <c r="E155" s="81" t="s">
        <v>331</v>
      </c>
    </row>
    <row r="156" spans="5:10" ht="14.55" customHeight="1">
      <c r="E156" s="81"/>
    </row>
    <row r="157" spans="5:10" ht="14.55" customHeight="1">
      <c r="E157" s="81"/>
      <c r="F157" s="58" t="s">
        <v>332</v>
      </c>
      <c r="J157" s="58" t="s">
        <v>333</v>
      </c>
    </row>
    <row r="158" spans="5:10" ht="14.55" customHeight="1">
      <c r="E158" s="55" t="s">
        <v>8</v>
      </c>
    </row>
    <row r="159" spans="5:10">
      <c r="E159" s="89" t="s">
        <v>11</v>
      </c>
      <c r="F159" s="89" t="s">
        <v>334</v>
      </c>
      <c r="J159" s="89" t="s">
        <v>335</v>
      </c>
    </row>
    <row r="160" spans="5:10">
      <c r="E160" s="89" t="s">
        <v>13</v>
      </c>
      <c r="F160" s="89" t="s">
        <v>336</v>
      </c>
      <c r="J160" s="89" t="s">
        <v>336</v>
      </c>
    </row>
    <row r="161" spans="4:14">
      <c r="E161" s="137" t="s">
        <v>19</v>
      </c>
      <c r="F161" s="89" t="s">
        <v>337</v>
      </c>
      <c r="J161" s="89" t="s">
        <v>338</v>
      </c>
    </row>
    <row r="162" spans="4:14">
      <c r="E162" s="137" t="s">
        <v>22</v>
      </c>
      <c r="F162" s="89" t="s">
        <v>339</v>
      </c>
      <c r="J162" s="89" t="s">
        <v>340</v>
      </c>
    </row>
    <row r="163" spans="4:14">
      <c r="E163" s="137" t="s">
        <v>25</v>
      </c>
      <c r="F163" s="89" t="s">
        <v>341</v>
      </c>
      <c r="J163" s="89" t="s">
        <v>342</v>
      </c>
    </row>
    <row r="164" spans="4:14" ht="14.55" customHeight="1">
      <c r="E164" s="55" t="s">
        <v>343</v>
      </c>
    </row>
    <row r="165" spans="4:14">
      <c r="E165" s="89" t="s">
        <v>344</v>
      </c>
      <c r="F165" s="89" t="s">
        <v>345</v>
      </c>
      <c r="J165" s="89" t="s">
        <v>346</v>
      </c>
    </row>
    <row r="166" spans="4:14">
      <c r="E166" s="89" t="s">
        <v>347</v>
      </c>
      <c r="F166" s="89" t="s">
        <v>348</v>
      </c>
      <c r="J166" s="89" t="s">
        <v>349</v>
      </c>
    </row>
    <row r="167" spans="4:14">
      <c r="E167" s="64" t="s">
        <v>63</v>
      </c>
    </row>
    <row r="168" spans="4:14">
      <c r="E168" s="45" t="s">
        <v>80</v>
      </c>
      <c r="F168" s="89" t="s">
        <v>350</v>
      </c>
      <c r="J168" s="89" t="s">
        <v>351</v>
      </c>
    </row>
    <row r="169" spans="4:14">
      <c r="E169" s="45" t="s">
        <v>81</v>
      </c>
      <c r="F169" s="89" t="s">
        <v>352</v>
      </c>
      <c r="J169" s="89" t="s">
        <v>353</v>
      </c>
    </row>
    <row r="170" spans="4:14">
      <c r="E170" s="45" t="s">
        <v>82</v>
      </c>
      <c r="F170" s="89" t="s">
        <v>354</v>
      </c>
      <c r="J170" s="89" t="s">
        <v>355</v>
      </c>
    </row>
    <row r="171" spans="4:14">
      <c r="E171" s="45" t="s">
        <v>83</v>
      </c>
      <c r="F171" s="89" t="s">
        <v>356</v>
      </c>
      <c r="J171" s="89" t="s">
        <v>357</v>
      </c>
    </row>
    <row r="172" spans="4:14">
      <c r="E172" s="45" t="s">
        <v>84</v>
      </c>
      <c r="F172" s="89" t="s">
        <v>358</v>
      </c>
      <c r="J172" s="89" t="s">
        <v>359</v>
      </c>
    </row>
    <row r="173" spans="4:14" ht="14.55" customHeight="1">
      <c r="J173" s="54"/>
    </row>
    <row r="174" spans="4:14" s="48" customFormat="1" ht="14.55" customHeight="1">
      <c r="D174" s="51" t="s">
        <v>360</v>
      </c>
      <c r="J174" s="50"/>
    </row>
    <row r="175" spans="4:14" ht="14.55" customHeight="1">
      <c r="D175" s="107"/>
      <c r="J175" s="54"/>
    </row>
    <row r="176" spans="4:14" ht="14.55" customHeight="1">
      <c r="F176" s="53" t="s">
        <v>361</v>
      </c>
      <c r="G176" s="53"/>
      <c r="H176" s="53"/>
      <c r="I176" s="54"/>
      <c r="J176" s="75"/>
      <c r="K176" s="53" t="s">
        <v>362</v>
      </c>
      <c r="L176" s="53"/>
      <c r="M176" s="53"/>
      <c r="N176" s="53"/>
    </row>
    <row r="177" spans="5:20" ht="14.55" customHeight="1">
      <c r="E177" s="52" t="s">
        <v>280</v>
      </c>
      <c r="F177" s="53" t="s">
        <v>211</v>
      </c>
      <c r="G177" s="53" t="s">
        <v>208</v>
      </c>
      <c r="H177" s="53" t="s">
        <v>189</v>
      </c>
      <c r="I177" s="84" t="s">
        <v>363</v>
      </c>
      <c r="J177" s="75" t="s">
        <v>364</v>
      </c>
      <c r="K177" s="53" t="s">
        <v>208</v>
      </c>
      <c r="L177" s="53" t="s">
        <v>189</v>
      </c>
      <c r="M177" s="53" t="s">
        <v>365</v>
      </c>
      <c r="N177" s="53" t="s">
        <v>366</v>
      </c>
    </row>
    <row r="178" spans="5:20" ht="14.55" customHeight="1">
      <c r="E178" s="55" t="s">
        <v>8</v>
      </c>
      <c r="J178" s="73"/>
    </row>
    <row r="179" spans="5:20">
      <c r="E179" s="89" t="s">
        <v>11</v>
      </c>
      <c r="F179" s="57">
        <f>K38*K39</f>
        <v>0.24</v>
      </c>
      <c r="G179" s="57">
        <f>I39*I38</f>
        <v>0</v>
      </c>
      <c r="H179" s="57">
        <f>J38*J39</f>
        <v>1</v>
      </c>
      <c r="I179" s="57">
        <f>F179/H179</f>
        <v>0.24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0.95357047267491091</v>
      </c>
      <c r="R179" s="11">
        <f>MIN(Data!AX9:AX1273)</f>
        <v>1</v>
      </c>
      <c r="S179" s="11">
        <f>MIN(Data!AY9:AY1273)</f>
        <v>-6.1214918560118319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0.95357047267491091</v>
      </c>
      <c r="L180" s="65">
        <v>98.74172095581379</v>
      </c>
      <c r="P180" s="11">
        <f>MAX(Data!AV9:AV1273)</f>
        <v>21.047008547008549</v>
      </c>
      <c r="Q180" s="11">
        <f>MAX(Data!AW9:AW1273)</f>
        <v>98.74172095581379</v>
      </c>
      <c r="R180" s="11">
        <f>MAX(Data!AX9:AX1273)</f>
        <v>10</v>
      </c>
      <c r="S180" s="11">
        <f>MAX(Data!AY9:AY1273)</f>
        <v>0</v>
      </c>
      <c r="T180" s="11">
        <f>MAX(Data!AZ9:AZ1273)</f>
        <v>91.139240506329116</v>
      </c>
    </row>
    <row r="181" spans="5:20">
      <c r="E181" s="137" t="s">
        <v>19</v>
      </c>
      <c r="F181" s="57">
        <f>K19*K38</f>
        <v>-0.4</v>
      </c>
      <c r="G181" s="57">
        <f>I38*I19</f>
        <v>0</v>
      </c>
      <c r="H181" s="57">
        <f>J38*J19</f>
        <v>1</v>
      </c>
      <c r="I181" s="57">
        <f>F181/H181</f>
        <v>-0.4</v>
      </c>
      <c r="J181" s="76">
        <f>K19</f>
        <v>-1</v>
      </c>
      <c r="K181" s="65">
        <v>1</v>
      </c>
      <c r="L181" s="65">
        <v>10</v>
      </c>
    </row>
    <row r="182" spans="5:20">
      <c r="E182" s="137" t="s">
        <v>22</v>
      </c>
      <c r="F182" s="57">
        <f>G24*G23*K38+(1-K38)*G22</f>
        <v>0.214</v>
      </c>
      <c r="G182" s="57">
        <v>0</v>
      </c>
      <c r="H182" s="57">
        <v>1</v>
      </c>
      <c r="I182" s="57">
        <f>F182/H182</f>
        <v>0.214</v>
      </c>
      <c r="J182" s="76">
        <f>I182</f>
        <v>0.214</v>
      </c>
      <c r="K182" s="65">
        <v>-6.1214918560118319</v>
      </c>
      <c r="L182" s="65">
        <v>0</v>
      </c>
      <c r="P182" s="11">
        <f>_xlfn.PERCENTILE.EXC(Data!AV12:AV1276,0.05)</f>
        <v>0.72751322751322756</v>
      </c>
      <c r="Q182" s="11">
        <f>_xlfn.PERCENTILE.EXC(Data!AW12:AW1276,0.05)</f>
        <v>10.549895797445593</v>
      </c>
      <c r="R182" s="11">
        <f>_xlfn.PERCENTILE.EXC(Data!AX12:AX1276,0.05)</f>
        <v>2.056346044393853</v>
      </c>
      <c r="S182" s="11">
        <f>_xlfn.PERCENTILE.EXC(Data!AY12:AY1276,0.05)</f>
        <v>-1.5024356994461734</v>
      </c>
      <c r="T182" s="11">
        <f>_xlfn.PERCENTILE.EXC(Data!AZ12:AZ1276,0.05)</f>
        <v>8.4504839910647807</v>
      </c>
    </row>
    <row r="183" spans="5:20">
      <c r="E183" s="137" t="s">
        <v>25</v>
      </c>
      <c r="F183" s="57">
        <f>K40*K38</f>
        <v>0.16000000000000003</v>
      </c>
      <c r="G183" s="57">
        <f>I40*I38</f>
        <v>0</v>
      </c>
      <c r="H183" s="57">
        <f>J40*J38</f>
        <v>1</v>
      </c>
      <c r="I183" s="57">
        <f>F183/H183</f>
        <v>0.16000000000000003</v>
      </c>
      <c r="J183" s="76">
        <f>I183</f>
        <v>0.16000000000000003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61.361464881219206</v>
      </c>
      <c r="R183" s="11">
        <f>_xlfn.PERCENTILE.EXC(Data!AX12:AX1276,0.95)</f>
        <v>7.4294251565167899</v>
      </c>
      <c r="S183" s="11">
        <f>_xlfn.PERCENTILE.EXC(Data!AY12:AY1276,0.95)</f>
        <v>-0.20484317825363718</v>
      </c>
      <c r="T183" s="11">
        <f>_xlfn.PERCENTILE.EXC(Data!AZ12:AZ1276,0.95)</f>
        <v>54.450670141474291</v>
      </c>
    </row>
    <row r="184" spans="5:20" ht="14.55" customHeight="1">
      <c r="E184" s="55" t="s">
        <v>343</v>
      </c>
      <c r="J184" s="73"/>
    </row>
    <row r="185" spans="5:20">
      <c r="E185" s="89" t="s">
        <v>344</v>
      </c>
      <c r="F185" s="88" t="s">
        <v>367</v>
      </c>
      <c r="J185" s="73"/>
    </row>
    <row r="186" spans="5:20">
      <c r="E186" s="89" t="s">
        <v>347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0.35</v>
      </c>
      <c r="G188" s="57">
        <v>0</v>
      </c>
      <c r="H188" s="57">
        <v>1</v>
      </c>
      <c r="I188" s="46">
        <f>F188/H188</f>
        <v>0.35</v>
      </c>
      <c r="J188" s="74">
        <f>I188</f>
        <v>0.35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0.05</v>
      </c>
      <c r="G192" s="57">
        <v>0</v>
      </c>
      <c r="H192" s="57">
        <v>1</v>
      </c>
      <c r="I192" s="46">
        <f>F192/H192</f>
        <v>0.05</v>
      </c>
      <c r="J192" s="74">
        <f>I192</f>
        <v>0.05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55" customHeight="1">
      <c r="D194" s="51" t="s">
        <v>368</v>
      </c>
      <c r="J194" s="50"/>
    </row>
    <row r="195" spans="4:11" ht="14.55" customHeight="1">
      <c r="D195" s="107"/>
      <c r="J195" s="54"/>
    </row>
    <row r="196" spans="4:11" ht="14.55" customHeight="1">
      <c r="D196" s="107"/>
      <c r="E196" s="89" t="s">
        <v>369</v>
      </c>
      <c r="F196" s="57">
        <v>0.05</v>
      </c>
      <c r="J196" s="54"/>
    </row>
    <row r="197" spans="4:11" ht="14.55" customHeight="1">
      <c r="D197" s="107"/>
      <c r="H197" s="54"/>
    </row>
    <row r="198" spans="4:11" ht="13.05" customHeight="1">
      <c r="D198" s="107"/>
      <c r="E198" s="89" t="s">
        <v>370</v>
      </c>
      <c r="F198" s="89" t="s">
        <v>208</v>
      </c>
      <c r="G198" s="89" t="s">
        <v>189</v>
      </c>
      <c r="H198" s="89" t="s">
        <v>371</v>
      </c>
      <c r="I198" s="89" t="s">
        <v>189</v>
      </c>
      <c r="K198" s="89" t="s">
        <v>372</v>
      </c>
    </row>
    <row r="199" spans="4:11" ht="13.05" customHeight="1">
      <c r="D199" s="107"/>
      <c r="E199" s="64" t="s">
        <v>362</v>
      </c>
      <c r="K199" s="89" t="s">
        <v>373</v>
      </c>
    </row>
    <row r="200" spans="4:11" ht="13.05" customHeight="1">
      <c r="D200" s="107"/>
      <c r="E200" s="89" t="s">
        <v>374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ht="13.05" customHeight="1">
      <c r="D201" s="107"/>
      <c r="E201" s="89" t="s">
        <v>375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ht="13.05" customHeight="1">
      <c r="D202" s="107"/>
      <c r="E202" s="89" t="s">
        <v>319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ht="13.05" customHeight="1">
      <c r="D203" s="107"/>
      <c r="E203" s="89" t="s">
        <v>376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ht="13.05" customHeight="1">
      <c r="D204" s="107"/>
      <c r="E204" s="89" t="s">
        <v>377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ht="13.05" customHeight="1">
      <c r="D205" s="107"/>
      <c r="E205" s="89" t="s">
        <v>378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5" customHeight="1">
      <c r="D206" s="107"/>
      <c r="E206" s="89" t="s">
        <v>379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5" customHeight="1">
      <c r="D207" s="107"/>
      <c r="E207" s="89" t="s">
        <v>320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5" customHeight="1">
      <c r="D208" s="107"/>
      <c r="E208" s="89" t="s">
        <v>321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5" customHeight="1">
      <c r="D209" s="107"/>
      <c r="E209" s="89" t="s">
        <v>230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5" customHeight="1">
      <c r="D210" s="107"/>
      <c r="J210" s="54"/>
    </row>
    <row r="211" spans="2:37" ht="14.55" customHeight="1">
      <c r="B211" s="20"/>
      <c r="E211" s="45"/>
    </row>
    <row r="212" spans="2:37" s="26" customFormat="1" ht="14.55" customHeight="1">
      <c r="B212" s="21" t="s">
        <v>223</v>
      </c>
    </row>
    <row r="213" spans="2:37" s="26" customFormat="1" ht="14.55" customHeight="1">
      <c r="B213" s="21" t="s">
        <v>380</v>
      </c>
    </row>
    <row r="214" spans="2:37" ht="14.55" customHeight="1">
      <c r="B214" s="81"/>
    </row>
    <row r="215" spans="2:37" ht="13.05" customHeight="1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381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301</v>
      </c>
      <c r="AH215" s="33" t="s">
        <v>382</v>
      </c>
      <c r="AI215" s="34" t="s">
        <v>383</v>
      </c>
      <c r="AJ215" s="34" t="s">
        <v>384</v>
      </c>
      <c r="AK215" s="35" t="s">
        <v>385</v>
      </c>
    </row>
    <row r="216" spans="2:37" ht="13.05" customHeight="1">
      <c r="E216" s="27" t="s">
        <v>220</v>
      </c>
      <c r="F216" s="4" t="s">
        <v>386</v>
      </c>
      <c r="G216" s="5" t="s">
        <v>387</v>
      </c>
      <c r="H216" s="6">
        <v>171</v>
      </c>
      <c r="I216" s="5" t="s">
        <v>222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302</v>
      </c>
      <c r="AH216" s="5" t="s">
        <v>388</v>
      </c>
      <c r="AI216" s="6"/>
      <c r="AJ216" s="6"/>
      <c r="AK216" s="29"/>
    </row>
    <row r="217" spans="2:37" ht="13.05" customHeight="1">
      <c r="E217" s="28" t="s">
        <v>220</v>
      </c>
      <c r="F217" s="8" t="s">
        <v>386</v>
      </c>
      <c r="G217" s="9" t="s">
        <v>389</v>
      </c>
      <c r="H217" s="10">
        <v>163</v>
      </c>
      <c r="I217" s="9" t="s">
        <v>390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301</v>
      </c>
      <c r="AH217" s="9" t="s">
        <v>302</v>
      </c>
      <c r="AI217" s="9" t="s">
        <v>388</v>
      </c>
      <c r="AJ217" s="10"/>
      <c r="AK217" s="30"/>
    </row>
    <row r="218" spans="2:37" ht="13.05" customHeight="1">
      <c r="E218" s="28" t="s">
        <v>220</v>
      </c>
      <c r="F218" s="8" t="s">
        <v>386</v>
      </c>
      <c r="G218" s="9" t="s">
        <v>391</v>
      </c>
      <c r="H218" s="10">
        <v>168</v>
      </c>
      <c r="I218" s="9" t="s">
        <v>390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301</v>
      </c>
      <c r="AH218" s="9" t="s">
        <v>302</v>
      </c>
      <c r="AI218" s="9" t="s">
        <v>388</v>
      </c>
      <c r="AJ218" s="10"/>
      <c r="AK218" s="30"/>
    </row>
    <row r="219" spans="2:37" ht="13.05" customHeight="1">
      <c r="E219" s="28" t="s">
        <v>220</v>
      </c>
      <c r="F219" s="8" t="s">
        <v>386</v>
      </c>
      <c r="G219" s="9" t="s">
        <v>392</v>
      </c>
      <c r="H219" s="10">
        <v>178</v>
      </c>
      <c r="I219" s="9" t="s">
        <v>222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302</v>
      </c>
      <c r="AH219" s="9" t="s">
        <v>388</v>
      </c>
      <c r="AI219" s="10"/>
      <c r="AJ219" s="10"/>
      <c r="AK219" s="30"/>
    </row>
    <row r="220" spans="2:37" ht="13.05" customHeight="1">
      <c r="E220" s="28" t="s">
        <v>220</v>
      </c>
      <c r="F220" s="8" t="s">
        <v>386</v>
      </c>
      <c r="G220" s="9" t="s">
        <v>393</v>
      </c>
      <c r="H220" s="10">
        <v>178</v>
      </c>
      <c r="I220" s="9" t="s">
        <v>222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302</v>
      </c>
      <c r="AH220" s="9" t="s">
        <v>388</v>
      </c>
      <c r="AI220" s="10"/>
      <c r="AJ220" s="10"/>
      <c r="AK220" s="30"/>
    </row>
    <row r="221" spans="2:37" ht="13.05" customHeight="1">
      <c r="E221" s="28" t="s">
        <v>219</v>
      </c>
      <c r="F221" s="8" t="s">
        <v>394</v>
      </c>
      <c r="G221" s="9" t="s">
        <v>395</v>
      </c>
      <c r="H221" s="10">
        <v>186</v>
      </c>
      <c r="I221" s="9" t="s">
        <v>222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303</v>
      </c>
      <c r="AH221" s="9" t="s">
        <v>301</v>
      </c>
      <c r="AI221" s="9" t="s">
        <v>302</v>
      </c>
      <c r="AJ221" s="10"/>
      <c r="AK221" s="30"/>
    </row>
    <row r="222" spans="2:37" ht="13.05" customHeight="1">
      <c r="E222" s="28" t="s">
        <v>219</v>
      </c>
      <c r="F222" s="8" t="s">
        <v>394</v>
      </c>
      <c r="G222" s="9" t="s">
        <v>396</v>
      </c>
      <c r="H222" s="10">
        <v>184</v>
      </c>
      <c r="I222" s="9" t="s">
        <v>222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301</v>
      </c>
      <c r="AH222" s="9" t="s">
        <v>304</v>
      </c>
      <c r="AI222" s="9" t="s">
        <v>302</v>
      </c>
      <c r="AJ222" s="10"/>
      <c r="AK222" s="30"/>
    </row>
    <row r="223" spans="2:37" ht="13.05" customHeight="1">
      <c r="E223" s="28" t="s">
        <v>219</v>
      </c>
      <c r="F223" s="8" t="s">
        <v>394</v>
      </c>
      <c r="G223" s="9" t="s">
        <v>397</v>
      </c>
      <c r="H223" s="10">
        <v>170</v>
      </c>
      <c r="I223" s="9" t="s">
        <v>390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301</v>
      </c>
      <c r="AH223" s="9" t="s">
        <v>302</v>
      </c>
      <c r="AI223" s="10"/>
      <c r="AJ223" s="10"/>
      <c r="AK223" s="30"/>
    </row>
    <row r="224" spans="2:37" ht="13.05" customHeight="1">
      <c r="E224" s="28" t="s">
        <v>219</v>
      </c>
      <c r="F224" s="8" t="s">
        <v>394</v>
      </c>
      <c r="G224" s="9" t="s">
        <v>397</v>
      </c>
      <c r="H224" s="10">
        <v>177</v>
      </c>
      <c r="I224" s="9" t="s">
        <v>390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301</v>
      </c>
      <c r="AH224" s="9" t="s">
        <v>302</v>
      </c>
      <c r="AI224" s="10"/>
      <c r="AJ224" s="10"/>
      <c r="AK224" s="30"/>
    </row>
    <row r="225" spans="5:37" ht="13.05" customHeight="1">
      <c r="E225" s="28" t="s">
        <v>219</v>
      </c>
      <c r="F225" s="8" t="s">
        <v>394</v>
      </c>
      <c r="G225" s="9" t="s">
        <v>398</v>
      </c>
      <c r="H225" s="10">
        <v>188</v>
      </c>
      <c r="I225" s="9" t="s">
        <v>222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303</v>
      </c>
      <c r="AH225" s="9" t="s">
        <v>301</v>
      </c>
      <c r="AI225" s="9" t="s">
        <v>302</v>
      </c>
      <c r="AJ225" s="10"/>
      <c r="AK225" s="30"/>
    </row>
    <row r="226" spans="5:37" ht="13.05" customHeight="1">
      <c r="E226" s="28" t="s">
        <v>219</v>
      </c>
      <c r="F226" s="8" t="s">
        <v>394</v>
      </c>
      <c r="G226" s="9" t="s">
        <v>399</v>
      </c>
      <c r="H226" s="10">
        <v>181</v>
      </c>
      <c r="I226" s="9" t="s">
        <v>222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304</v>
      </c>
      <c r="AH226" s="10"/>
      <c r="AI226" s="10"/>
      <c r="AJ226" s="10"/>
      <c r="AK226" s="30"/>
    </row>
    <row r="227" spans="5:37" ht="13.05" customHeight="1">
      <c r="E227" s="28" t="s">
        <v>219</v>
      </c>
      <c r="F227" s="8" t="s">
        <v>394</v>
      </c>
      <c r="G227" s="9" t="s">
        <v>400</v>
      </c>
      <c r="H227" s="10">
        <v>181</v>
      </c>
      <c r="I227" s="9" t="s">
        <v>222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305</v>
      </c>
      <c r="AH227" s="10"/>
      <c r="AI227" s="10"/>
      <c r="AJ227" s="10"/>
      <c r="AK227" s="30"/>
    </row>
    <row r="228" spans="5:37" ht="13.05" customHeight="1">
      <c r="E228" s="28" t="s">
        <v>219</v>
      </c>
      <c r="F228" s="8" t="s">
        <v>394</v>
      </c>
      <c r="G228" s="9" t="s">
        <v>401</v>
      </c>
      <c r="H228" s="10">
        <v>171</v>
      </c>
      <c r="I228" s="9" t="s">
        <v>390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305</v>
      </c>
      <c r="AH228" s="10"/>
      <c r="AI228" s="10"/>
      <c r="AJ228" s="10"/>
      <c r="AK228" s="30"/>
    </row>
    <row r="229" spans="5:37" ht="13.05" customHeight="1">
      <c r="E229" s="28" t="s">
        <v>219</v>
      </c>
      <c r="F229" s="8" t="s">
        <v>394</v>
      </c>
      <c r="G229" s="9" t="s">
        <v>402</v>
      </c>
      <c r="H229" s="10">
        <v>184</v>
      </c>
      <c r="I229" s="9" t="s">
        <v>222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305</v>
      </c>
      <c r="AH229" s="9" t="s">
        <v>301</v>
      </c>
      <c r="AI229" s="9" t="s">
        <v>304</v>
      </c>
      <c r="AJ229" s="9" t="s">
        <v>302</v>
      </c>
      <c r="AK229" s="30"/>
    </row>
    <row r="230" spans="5:37" ht="13.05" customHeight="1">
      <c r="E230" s="28" t="s">
        <v>219</v>
      </c>
      <c r="F230" s="8" t="s">
        <v>394</v>
      </c>
      <c r="G230" s="9" t="s">
        <v>403</v>
      </c>
      <c r="H230" s="10">
        <v>184</v>
      </c>
      <c r="I230" s="9" t="s">
        <v>222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301</v>
      </c>
      <c r="AH230" s="9" t="s">
        <v>302</v>
      </c>
      <c r="AI230" s="10"/>
      <c r="AJ230" s="10"/>
      <c r="AK230" s="30"/>
    </row>
    <row r="231" spans="5:37" ht="13.05" customHeight="1">
      <c r="E231" s="28" t="s">
        <v>219</v>
      </c>
      <c r="F231" s="8" t="s">
        <v>394</v>
      </c>
      <c r="G231" s="9" t="s">
        <v>404</v>
      </c>
      <c r="H231" s="10">
        <v>184</v>
      </c>
      <c r="I231" s="9" t="s">
        <v>222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305</v>
      </c>
      <c r="AH231" s="9" t="s">
        <v>302</v>
      </c>
      <c r="AI231" s="10"/>
      <c r="AJ231" s="10"/>
      <c r="AK231" s="30"/>
    </row>
    <row r="232" spans="5:37" ht="13.05" customHeight="1">
      <c r="E232" s="28" t="s">
        <v>219</v>
      </c>
      <c r="F232" s="8" t="s">
        <v>405</v>
      </c>
      <c r="G232" s="9" t="s">
        <v>406</v>
      </c>
      <c r="H232" s="10">
        <v>172</v>
      </c>
      <c r="I232" s="9" t="s">
        <v>222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305</v>
      </c>
      <c r="AH232" s="9" t="s">
        <v>301</v>
      </c>
      <c r="AI232" s="10"/>
      <c r="AJ232" s="10"/>
      <c r="AK232" s="30"/>
    </row>
    <row r="233" spans="5:37" ht="13.05" customHeight="1">
      <c r="E233" s="28" t="s">
        <v>219</v>
      </c>
      <c r="F233" s="8" t="s">
        <v>405</v>
      </c>
      <c r="G233" s="9" t="s">
        <v>406</v>
      </c>
      <c r="H233" s="10">
        <v>180</v>
      </c>
      <c r="I233" s="9" t="s">
        <v>222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305</v>
      </c>
      <c r="AH233" s="9" t="s">
        <v>303</v>
      </c>
      <c r="AI233" s="9" t="s">
        <v>301</v>
      </c>
      <c r="AJ233" s="10"/>
      <c r="AK233" s="30"/>
    </row>
    <row r="234" spans="5:37" ht="13.05" customHeight="1">
      <c r="E234" s="28" t="s">
        <v>219</v>
      </c>
      <c r="F234" s="8" t="s">
        <v>405</v>
      </c>
      <c r="G234" s="9" t="s">
        <v>406</v>
      </c>
      <c r="H234" s="10">
        <v>188</v>
      </c>
      <c r="I234" s="9" t="s">
        <v>222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305</v>
      </c>
      <c r="AH234" s="9" t="s">
        <v>303</v>
      </c>
      <c r="AI234" s="9" t="s">
        <v>301</v>
      </c>
      <c r="AJ234" s="10"/>
      <c r="AK234" s="30"/>
    </row>
    <row r="235" spans="5:37" ht="13.05" customHeight="1">
      <c r="E235" s="28" t="s">
        <v>219</v>
      </c>
      <c r="F235" s="8" t="s">
        <v>405</v>
      </c>
      <c r="G235" s="9" t="s">
        <v>407</v>
      </c>
      <c r="H235" s="10">
        <v>165</v>
      </c>
      <c r="I235" s="9" t="s">
        <v>222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303</v>
      </c>
      <c r="AH235" s="9" t="s">
        <v>301</v>
      </c>
      <c r="AI235" s="9" t="s">
        <v>302</v>
      </c>
      <c r="AJ235" s="10"/>
      <c r="AK235" s="30"/>
    </row>
    <row r="236" spans="5:37" ht="13.05" customHeight="1">
      <c r="E236" s="28" t="s">
        <v>219</v>
      </c>
      <c r="F236" s="8" t="s">
        <v>405</v>
      </c>
      <c r="G236" s="9" t="s">
        <v>407</v>
      </c>
      <c r="H236" s="10">
        <v>175</v>
      </c>
      <c r="I236" s="9" t="s">
        <v>222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303</v>
      </c>
      <c r="AH236" s="9" t="s">
        <v>301</v>
      </c>
      <c r="AI236" s="9" t="s">
        <v>302</v>
      </c>
      <c r="AJ236" s="10"/>
      <c r="AK236" s="30"/>
    </row>
    <row r="237" spans="5:37" ht="13.05" customHeight="1">
      <c r="E237" s="28" t="s">
        <v>219</v>
      </c>
      <c r="F237" s="8" t="s">
        <v>405</v>
      </c>
      <c r="G237" s="9" t="s">
        <v>407</v>
      </c>
      <c r="H237" s="10">
        <v>185</v>
      </c>
      <c r="I237" s="9" t="s">
        <v>222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303</v>
      </c>
      <c r="AH237" s="9" t="s">
        <v>301</v>
      </c>
      <c r="AI237" s="9" t="s">
        <v>302</v>
      </c>
      <c r="AJ237" s="10"/>
      <c r="AK237" s="30"/>
    </row>
    <row r="238" spans="5:37" ht="13.05" customHeight="1">
      <c r="E238" s="28" t="s">
        <v>219</v>
      </c>
      <c r="F238" s="8" t="s">
        <v>405</v>
      </c>
      <c r="G238" s="9" t="s">
        <v>407</v>
      </c>
      <c r="H238" s="10">
        <v>192</v>
      </c>
      <c r="I238" s="9" t="s">
        <v>222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303</v>
      </c>
      <c r="AH238" s="9" t="s">
        <v>301</v>
      </c>
      <c r="AI238" s="9" t="s">
        <v>302</v>
      </c>
      <c r="AJ238" s="10"/>
      <c r="AK238" s="30"/>
    </row>
    <row r="239" spans="5:37" ht="13.05" customHeight="1">
      <c r="E239" s="28" t="s">
        <v>219</v>
      </c>
      <c r="F239" s="8" t="s">
        <v>405</v>
      </c>
      <c r="G239" s="9" t="s">
        <v>408</v>
      </c>
      <c r="H239" s="10">
        <v>143</v>
      </c>
      <c r="I239" s="9" t="s">
        <v>222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305</v>
      </c>
      <c r="AH239" s="10"/>
      <c r="AI239" s="10"/>
      <c r="AJ239" s="10"/>
      <c r="AK239" s="30"/>
    </row>
    <row r="240" spans="5:37" ht="13.05" customHeight="1">
      <c r="E240" s="28" t="s">
        <v>219</v>
      </c>
      <c r="F240" s="8" t="s">
        <v>405</v>
      </c>
      <c r="G240" s="9" t="s">
        <v>408</v>
      </c>
      <c r="H240" s="10">
        <v>150</v>
      </c>
      <c r="I240" s="9" t="s">
        <v>222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305</v>
      </c>
      <c r="AH240" s="10"/>
      <c r="AI240" s="10"/>
      <c r="AJ240" s="10"/>
      <c r="AK240" s="30"/>
    </row>
    <row r="241" spans="5:37" ht="13.05" customHeight="1">
      <c r="E241" s="28" t="s">
        <v>219</v>
      </c>
      <c r="F241" s="8" t="s">
        <v>405</v>
      </c>
      <c r="G241" s="9" t="s">
        <v>408</v>
      </c>
      <c r="H241" s="10">
        <v>157</v>
      </c>
      <c r="I241" s="9" t="s">
        <v>222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305</v>
      </c>
      <c r="AH241" s="10"/>
      <c r="AI241" s="10"/>
      <c r="AJ241" s="10"/>
      <c r="AK241" s="30"/>
    </row>
    <row r="242" spans="5:37" ht="13.05" customHeight="1">
      <c r="E242" s="28" t="s">
        <v>219</v>
      </c>
      <c r="F242" s="8" t="s">
        <v>405</v>
      </c>
      <c r="G242" s="9" t="s">
        <v>408</v>
      </c>
      <c r="H242" s="10">
        <v>164</v>
      </c>
      <c r="I242" s="9" t="s">
        <v>222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305</v>
      </c>
      <c r="AH242" s="10"/>
      <c r="AI242" s="10"/>
      <c r="AJ242" s="10"/>
      <c r="AK242" s="30"/>
    </row>
    <row r="243" spans="5:37" ht="13.05" customHeight="1">
      <c r="E243" s="28" t="s">
        <v>219</v>
      </c>
      <c r="F243" s="8" t="s">
        <v>405</v>
      </c>
      <c r="G243" s="9" t="s">
        <v>408</v>
      </c>
      <c r="H243" s="10">
        <v>171</v>
      </c>
      <c r="I243" s="9" t="s">
        <v>222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305</v>
      </c>
      <c r="AH243" s="10"/>
      <c r="AI243" s="10"/>
      <c r="AJ243" s="10"/>
      <c r="AK243" s="30"/>
    </row>
    <row r="244" spans="5:37" ht="13.05" customHeight="1">
      <c r="E244" s="28" t="s">
        <v>219</v>
      </c>
      <c r="F244" s="8" t="s">
        <v>405</v>
      </c>
      <c r="G244" s="9" t="s">
        <v>409</v>
      </c>
      <c r="H244" s="10">
        <v>163</v>
      </c>
      <c r="I244" s="9" t="s">
        <v>222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303</v>
      </c>
      <c r="AH244" s="10"/>
      <c r="AI244" s="10"/>
      <c r="AJ244" s="10"/>
      <c r="AK244" s="30"/>
    </row>
    <row r="245" spans="5:37" ht="13.05" customHeight="1">
      <c r="E245" s="28" t="s">
        <v>219</v>
      </c>
      <c r="F245" s="8" t="s">
        <v>405</v>
      </c>
      <c r="G245" s="9" t="s">
        <v>409</v>
      </c>
      <c r="H245" s="10">
        <v>170</v>
      </c>
      <c r="I245" s="9" t="s">
        <v>222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303</v>
      </c>
      <c r="AH245" s="10"/>
      <c r="AI245" s="10"/>
      <c r="AJ245" s="10"/>
      <c r="AK245" s="30"/>
    </row>
    <row r="246" spans="5:37" ht="13.05" customHeight="1">
      <c r="E246" s="28" t="s">
        <v>219</v>
      </c>
      <c r="F246" s="8" t="s">
        <v>405</v>
      </c>
      <c r="G246" s="9" t="s">
        <v>409</v>
      </c>
      <c r="H246" s="10">
        <v>177</v>
      </c>
      <c r="I246" s="9" t="s">
        <v>222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305</v>
      </c>
      <c r="AH246" s="9" t="s">
        <v>303</v>
      </c>
      <c r="AI246" s="10"/>
      <c r="AJ246" s="10"/>
      <c r="AK246" s="30"/>
    </row>
    <row r="247" spans="5:37" ht="13.05" customHeight="1">
      <c r="E247" s="28" t="s">
        <v>219</v>
      </c>
      <c r="F247" s="8" t="s">
        <v>405</v>
      </c>
      <c r="G247" s="9" t="s">
        <v>409</v>
      </c>
      <c r="H247" s="10">
        <v>184</v>
      </c>
      <c r="I247" s="9" t="s">
        <v>222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305</v>
      </c>
      <c r="AH247" s="9" t="s">
        <v>303</v>
      </c>
      <c r="AI247" s="10"/>
      <c r="AJ247" s="10"/>
      <c r="AK247" s="30"/>
    </row>
    <row r="248" spans="5:37" ht="13.05" customHeight="1">
      <c r="E248" s="28" t="s">
        <v>219</v>
      </c>
      <c r="F248" s="8" t="s">
        <v>405</v>
      </c>
      <c r="G248" s="9" t="s">
        <v>410</v>
      </c>
      <c r="H248" s="10">
        <v>163</v>
      </c>
      <c r="I248" s="9" t="s">
        <v>222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305</v>
      </c>
      <c r="AH248" s="9" t="s">
        <v>303</v>
      </c>
      <c r="AI248" s="10"/>
      <c r="AJ248" s="10"/>
      <c r="AK248" s="30"/>
    </row>
    <row r="249" spans="5:37" ht="13.05" customHeight="1">
      <c r="E249" s="28" t="s">
        <v>219</v>
      </c>
      <c r="F249" s="8" t="s">
        <v>405</v>
      </c>
      <c r="G249" s="9" t="s">
        <v>410</v>
      </c>
      <c r="H249" s="10">
        <v>170</v>
      </c>
      <c r="I249" s="9" t="s">
        <v>222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305</v>
      </c>
      <c r="AH249" s="9" t="s">
        <v>303</v>
      </c>
      <c r="AI249" s="10"/>
      <c r="AJ249" s="10"/>
      <c r="AK249" s="30"/>
    </row>
    <row r="250" spans="5:37" ht="13.05" customHeight="1">
      <c r="E250" s="28" t="s">
        <v>219</v>
      </c>
      <c r="F250" s="8" t="s">
        <v>405</v>
      </c>
      <c r="G250" s="9" t="s">
        <v>410</v>
      </c>
      <c r="H250" s="10">
        <v>177</v>
      </c>
      <c r="I250" s="9" t="s">
        <v>222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305</v>
      </c>
      <c r="AH250" s="9" t="s">
        <v>303</v>
      </c>
      <c r="AI250" s="10"/>
      <c r="AJ250" s="10"/>
      <c r="AK250" s="30"/>
    </row>
    <row r="251" spans="5:37" ht="13.05" customHeight="1">
      <c r="E251" s="28" t="s">
        <v>219</v>
      </c>
      <c r="F251" s="8" t="s">
        <v>405</v>
      </c>
      <c r="G251" s="9" t="s">
        <v>410</v>
      </c>
      <c r="H251" s="10">
        <v>184</v>
      </c>
      <c r="I251" s="9" t="s">
        <v>222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305</v>
      </c>
      <c r="AH251" s="9" t="s">
        <v>303</v>
      </c>
      <c r="AI251" s="10"/>
      <c r="AJ251" s="10"/>
      <c r="AK251" s="30"/>
    </row>
    <row r="252" spans="5:37" ht="13.05" customHeight="1">
      <c r="E252" s="28" t="s">
        <v>219</v>
      </c>
      <c r="F252" s="8" t="s">
        <v>405</v>
      </c>
      <c r="G252" s="9" t="s">
        <v>411</v>
      </c>
      <c r="H252" s="10">
        <v>164</v>
      </c>
      <c r="I252" s="9" t="s">
        <v>390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305</v>
      </c>
      <c r="AH252" s="9" t="s">
        <v>303</v>
      </c>
      <c r="AI252" s="9" t="s">
        <v>301</v>
      </c>
      <c r="AJ252" s="9" t="s">
        <v>302</v>
      </c>
      <c r="AK252" s="30"/>
    </row>
    <row r="253" spans="5:37" ht="13.05" customHeight="1">
      <c r="E253" s="28" t="s">
        <v>219</v>
      </c>
      <c r="F253" s="8" t="s">
        <v>405</v>
      </c>
      <c r="G253" s="9" t="s">
        <v>411</v>
      </c>
      <c r="H253" s="10">
        <v>172</v>
      </c>
      <c r="I253" s="9" t="s">
        <v>390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305</v>
      </c>
      <c r="AH253" s="9" t="s">
        <v>303</v>
      </c>
      <c r="AI253" s="9" t="s">
        <v>301</v>
      </c>
      <c r="AJ253" s="9" t="s">
        <v>302</v>
      </c>
      <c r="AK253" s="30"/>
    </row>
    <row r="254" spans="5:37" ht="13.05" customHeight="1">
      <c r="E254" s="28" t="s">
        <v>219</v>
      </c>
      <c r="F254" s="8" t="s">
        <v>405</v>
      </c>
      <c r="G254" s="9" t="s">
        <v>411</v>
      </c>
      <c r="H254" s="10">
        <v>180</v>
      </c>
      <c r="I254" s="9" t="s">
        <v>390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305</v>
      </c>
      <c r="AH254" s="9" t="s">
        <v>303</v>
      </c>
      <c r="AI254" s="9" t="s">
        <v>301</v>
      </c>
      <c r="AJ254" s="9" t="s">
        <v>302</v>
      </c>
      <c r="AK254" s="30"/>
    </row>
    <row r="255" spans="5:37" ht="13.05" customHeight="1">
      <c r="E255" s="28" t="s">
        <v>219</v>
      </c>
      <c r="F255" s="8" t="s">
        <v>405</v>
      </c>
      <c r="G255" s="9" t="s">
        <v>411</v>
      </c>
      <c r="H255" s="10">
        <v>188</v>
      </c>
      <c r="I255" s="9" t="s">
        <v>390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305</v>
      </c>
      <c r="AH255" s="9" t="s">
        <v>301</v>
      </c>
      <c r="AI255" s="9" t="s">
        <v>302</v>
      </c>
      <c r="AJ255" s="10"/>
      <c r="AK255" s="30"/>
    </row>
    <row r="256" spans="5:37" ht="13.05" customHeight="1">
      <c r="E256" s="28" t="s">
        <v>219</v>
      </c>
      <c r="F256" s="8" t="s">
        <v>405</v>
      </c>
      <c r="G256" s="9" t="s">
        <v>412</v>
      </c>
      <c r="H256" s="10">
        <v>143</v>
      </c>
      <c r="I256" s="9" t="s">
        <v>390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305</v>
      </c>
      <c r="AH256" s="10"/>
      <c r="AI256" s="10"/>
      <c r="AJ256" s="10"/>
      <c r="AK256" s="30"/>
    </row>
    <row r="257" spans="5:37" ht="13.05" customHeight="1">
      <c r="E257" s="28" t="s">
        <v>219</v>
      </c>
      <c r="F257" s="8" t="s">
        <v>405</v>
      </c>
      <c r="G257" s="9" t="s">
        <v>412</v>
      </c>
      <c r="H257" s="10">
        <v>150</v>
      </c>
      <c r="I257" s="9" t="s">
        <v>390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305</v>
      </c>
      <c r="AH257" s="9" t="s">
        <v>303</v>
      </c>
      <c r="AI257" s="10"/>
      <c r="AJ257" s="10"/>
      <c r="AK257" s="30"/>
    </row>
    <row r="258" spans="5:37" ht="13.05" customHeight="1">
      <c r="E258" s="28" t="s">
        <v>219</v>
      </c>
      <c r="F258" s="8" t="s">
        <v>405</v>
      </c>
      <c r="G258" s="9" t="s">
        <v>412</v>
      </c>
      <c r="H258" s="10">
        <v>157</v>
      </c>
      <c r="I258" s="9" t="s">
        <v>390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305</v>
      </c>
      <c r="AH258" s="9" t="s">
        <v>303</v>
      </c>
      <c r="AI258" s="10"/>
      <c r="AJ258" s="10"/>
      <c r="AK258" s="30"/>
    </row>
    <row r="259" spans="5:37" ht="13.05" customHeight="1">
      <c r="E259" s="28" t="s">
        <v>219</v>
      </c>
      <c r="F259" s="8" t="s">
        <v>405</v>
      </c>
      <c r="G259" s="9" t="s">
        <v>412</v>
      </c>
      <c r="H259" s="10">
        <v>164</v>
      </c>
      <c r="I259" s="9" t="s">
        <v>390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305</v>
      </c>
      <c r="AH259" s="9" t="s">
        <v>303</v>
      </c>
      <c r="AI259" s="10"/>
      <c r="AJ259" s="10"/>
      <c r="AK259" s="30"/>
    </row>
    <row r="260" spans="5:37" ht="13.05" customHeight="1">
      <c r="E260" s="28" t="s">
        <v>219</v>
      </c>
      <c r="F260" s="8" t="s">
        <v>405</v>
      </c>
      <c r="G260" s="9" t="s">
        <v>413</v>
      </c>
      <c r="H260" s="10">
        <v>156</v>
      </c>
      <c r="I260" s="9" t="s">
        <v>390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303</v>
      </c>
      <c r="AH260" s="10"/>
      <c r="AI260" s="10"/>
      <c r="AJ260" s="10"/>
      <c r="AK260" s="30"/>
    </row>
    <row r="261" spans="5:37" ht="13.05" customHeight="1">
      <c r="E261" s="28" t="s">
        <v>219</v>
      </c>
      <c r="F261" s="8" t="s">
        <v>405</v>
      </c>
      <c r="G261" s="9" t="s">
        <v>413</v>
      </c>
      <c r="H261" s="10">
        <v>163</v>
      </c>
      <c r="I261" s="9" t="s">
        <v>390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303</v>
      </c>
      <c r="AH261" s="10"/>
      <c r="AI261" s="10"/>
      <c r="AJ261" s="10"/>
      <c r="AK261" s="30"/>
    </row>
    <row r="262" spans="5:37" ht="13.05" customHeight="1">
      <c r="E262" s="28" t="s">
        <v>219</v>
      </c>
      <c r="F262" s="8" t="s">
        <v>405</v>
      </c>
      <c r="G262" s="9" t="s">
        <v>413</v>
      </c>
      <c r="H262" s="10">
        <v>170</v>
      </c>
      <c r="I262" s="9" t="s">
        <v>390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303</v>
      </c>
      <c r="AH262" s="10"/>
      <c r="AI262" s="10"/>
      <c r="AJ262" s="10"/>
      <c r="AK262" s="30"/>
    </row>
    <row r="263" spans="5:37" ht="13.05" customHeight="1">
      <c r="E263" s="28" t="s">
        <v>219</v>
      </c>
      <c r="F263" s="8" t="s">
        <v>405</v>
      </c>
      <c r="G263" s="9" t="s">
        <v>414</v>
      </c>
      <c r="H263" s="10">
        <v>156</v>
      </c>
      <c r="I263" s="9" t="s">
        <v>390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303</v>
      </c>
      <c r="AH263" s="10"/>
      <c r="AI263" s="10"/>
      <c r="AJ263" s="10"/>
      <c r="AK263" s="30"/>
    </row>
    <row r="264" spans="5:37" ht="13.05" customHeight="1">
      <c r="E264" s="28" t="s">
        <v>219</v>
      </c>
      <c r="F264" s="8" t="s">
        <v>405</v>
      </c>
      <c r="G264" s="9" t="s">
        <v>414</v>
      </c>
      <c r="H264" s="10">
        <v>163</v>
      </c>
      <c r="I264" s="9" t="s">
        <v>390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305</v>
      </c>
      <c r="AH264" s="9" t="s">
        <v>303</v>
      </c>
      <c r="AI264" s="10"/>
      <c r="AJ264" s="10"/>
      <c r="AK264" s="30"/>
    </row>
    <row r="265" spans="5:37" ht="13.05" customHeight="1">
      <c r="E265" s="28" t="s">
        <v>219</v>
      </c>
      <c r="F265" s="8" t="s">
        <v>405</v>
      </c>
      <c r="G265" s="9" t="s">
        <v>414</v>
      </c>
      <c r="H265" s="10">
        <v>170</v>
      </c>
      <c r="I265" s="9" t="s">
        <v>390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305</v>
      </c>
      <c r="AH265" s="9" t="s">
        <v>303</v>
      </c>
      <c r="AI265" s="10"/>
      <c r="AJ265" s="10"/>
      <c r="AK265" s="30"/>
    </row>
    <row r="266" spans="5:37" ht="13.05" customHeight="1">
      <c r="E266" s="28" t="s">
        <v>219</v>
      </c>
      <c r="F266" s="8" t="s">
        <v>405</v>
      </c>
      <c r="G266" s="9" t="s">
        <v>415</v>
      </c>
      <c r="H266" s="10">
        <v>164</v>
      </c>
      <c r="I266" s="9" t="s">
        <v>222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303</v>
      </c>
      <c r="AH266" s="10"/>
      <c r="AI266" s="10"/>
      <c r="AJ266" s="10"/>
      <c r="AK266" s="30"/>
    </row>
    <row r="267" spans="5:37" ht="13.05" customHeight="1">
      <c r="E267" s="28" t="s">
        <v>219</v>
      </c>
      <c r="F267" s="8" t="s">
        <v>405</v>
      </c>
      <c r="G267" s="9" t="s">
        <v>415</v>
      </c>
      <c r="H267" s="10">
        <v>172</v>
      </c>
      <c r="I267" s="9" t="s">
        <v>222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303</v>
      </c>
      <c r="AH267" s="10"/>
      <c r="AI267" s="10"/>
      <c r="AJ267" s="10"/>
      <c r="AK267" s="30"/>
    </row>
    <row r="268" spans="5:37" ht="13.05" customHeight="1">
      <c r="E268" s="28" t="s">
        <v>219</v>
      </c>
      <c r="F268" s="8" t="s">
        <v>405</v>
      </c>
      <c r="G268" s="9" t="s">
        <v>415</v>
      </c>
      <c r="H268" s="10">
        <v>180</v>
      </c>
      <c r="I268" s="9" t="s">
        <v>222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305</v>
      </c>
      <c r="AH268" s="9" t="s">
        <v>303</v>
      </c>
      <c r="AI268" s="10"/>
      <c r="AJ268" s="10"/>
      <c r="AK268" s="30"/>
    </row>
    <row r="269" spans="5:37" ht="13.05" customHeight="1">
      <c r="E269" s="28" t="s">
        <v>219</v>
      </c>
      <c r="F269" s="8" t="s">
        <v>405</v>
      </c>
      <c r="G269" s="9" t="s">
        <v>416</v>
      </c>
      <c r="H269" s="10">
        <v>172</v>
      </c>
      <c r="I269" s="9" t="s">
        <v>222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303</v>
      </c>
      <c r="AH269" s="10"/>
      <c r="AI269" s="10"/>
      <c r="AJ269" s="10"/>
      <c r="AK269" s="30"/>
    </row>
    <row r="270" spans="5:37" ht="13.05" customHeight="1">
      <c r="E270" s="28" t="s">
        <v>219</v>
      </c>
      <c r="F270" s="8" t="s">
        <v>405</v>
      </c>
      <c r="G270" s="9" t="s">
        <v>417</v>
      </c>
      <c r="H270" s="10">
        <v>172</v>
      </c>
      <c r="I270" s="9" t="s">
        <v>222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305</v>
      </c>
      <c r="AH270" s="9" t="s">
        <v>304</v>
      </c>
      <c r="AI270" s="10"/>
      <c r="AJ270" s="10"/>
      <c r="AK270" s="30"/>
    </row>
    <row r="271" spans="5:37" ht="13.05" customHeight="1">
      <c r="E271" s="28" t="s">
        <v>219</v>
      </c>
      <c r="F271" s="8" t="s">
        <v>405</v>
      </c>
      <c r="G271" s="9" t="s">
        <v>417</v>
      </c>
      <c r="H271" s="10">
        <v>180</v>
      </c>
      <c r="I271" s="9" t="s">
        <v>222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305</v>
      </c>
      <c r="AH271" s="9" t="s">
        <v>304</v>
      </c>
      <c r="AI271" s="10"/>
      <c r="AJ271" s="10"/>
      <c r="AK271" s="30"/>
    </row>
    <row r="272" spans="5:37" ht="13.05" customHeight="1">
      <c r="E272" s="28" t="s">
        <v>219</v>
      </c>
      <c r="F272" s="8" t="s">
        <v>405</v>
      </c>
      <c r="G272" s="9" t="s">
        <v>418</v>
      </c>
      <c r="H272" s="10">
        <v>182</v>
      </c>
      <c r="I272" s="9" t="s">
        <v>222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301</v>
      </c>
      <c r="AH272" s="9" t="s">
        <v>302</v>
      </c>
      <c r="AI272" s="10"/>
      <c r="AJ272" s="10"/>
      <c r="AK272" s="30"/>
    </row>
    <row r="273" spans="5:37" ht="13.05" customHeight="1">
      <c r="E273" s="28" t="s">
        <v>219</v>
      </c>
      <c r="F273" s="8" t="s">
        <v>405</v>
      </c>
      <c r="G273" s="9" t="s">
        <v>418</v>
      </c>
      <c r="H273" s="10">
        <v>190</v>
      </c>
      <c r="I273" s="9" t="s">
        <v>222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301</v>
      </c>
      <c r="AH273" s="9" t="s">
        <v>302</v>
      </c>
      <c r="AI273" s="10"/>
      <c r="AJ273" s="10"/>
      <c r="AK273" s="30"/>
    </row>
    <row r="274" spans="5:37" ht="13.05" customHeight="1">
      <c r="E274" s="28" t="s">
        <v>219</v>
      </c>
      <c r="F274" s="8" t="s">
        <v>405</v>
      </c>
      <c r="G274" s="9" t="s">
        <v>419</v>
      </c>
      <c r="H274" s="10">
        <v>166</v>
      </c>
      <c r="I274" s="9" t="s">
        <v>222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306</v>
      </c>
      <c r="AH274" s="9" t="s">
        <v>305</v>
      </c>
      <c r="AI274" s="10"/>
      <c r="AJ274" s="10"/>
      <c r="AK274" s="30"/>
    </row>
    <row r="275" spans="5:37" ht="13.05" customHeight="1">
      <c r="E275" s="28" t="s">
        <v>219</v>
      </c>
      <c r="F275" s="8" t="s">
        <v>405</v>
      </c>
      <c r="G275" s="9" t="s">
        <v>419</v>
      </c>
      <c r="H275" s="10">
        <v>174</v>
      </c>
      <c r="I275" s="9" t="s">
        <v>222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306</v>
      </c>
      <c r="AH275" s="9" t="s">
        <v>305</v>
      </c>
      <c r="AI275" s="10"/>
      <c r="AJ275" s="10"/>
      <c r="AK275" s="30"/>
    </row>
    <row r="276" spans="5:37" ht="13.05" customHeight="1">
      <c r="E276" s="28" t="s">
        <v>219</v>
      </c>
      <c r="F276" s="8" t="s">
        <v>405</v>
      </c>
      <c r="G276" s="9" t="s">
        <v>419</v>
      </c>
      <c r="H276" s="10">
        <v>182</v>
      </c>
      <c r="I276" s="9" t="s">
        <v>222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306</v>
      </c>
      <c r="AH276" s="9" t="s">
        <v>305</v>
      </c>
      <c r="AI276" s="10"/>
      <c r="AJ276" s="10"/>
      <c r="AK276" s="30"/>
    </row>
    <row r="277" spans="5:37" ht="13.05" customHeight="1">
      <c r="E277" s="28" t="s">
        <v>219</v>
      </c>
      <c r="F277" s="8" t="s">
        <v>405</v>
      </c>
      <c r="G277" s="9" t="s">
        <v>420</v>
      </c>
      <c r="H277" s="10">
        <v>160</v>
      </c>
      <c r="I277" s="9" t="s">
        <v>222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305</v>
      </c>
      <c r="AH277" s="9" t="s">
        <v>302</v>
      </c>
      <c r="AI277" s="10"/>
      <c r="AJ277" s="10"/>
      <c r="AK277" s="30"/>
    </row>
    <row r="278" spans="5:37" ht="13.05" customHeight="1">
      <c r="E278" s="28" t="s">
        <v>219</v>
      </c>
      <c r="F278" s="8" t="s">
        <v>405</v>
      </c>
      <c r="G278" s="9" t="s">
        <v>420</v>
      </c>
      <c r="H278" s="10">
        <v>168</v>
      </c>
      <c r="I278" s="9" t="s">
        <v>222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305</v>
      </c>
      <c r="AH278" s="9" t="s">
        <v>302</v>
      </c>
      <c r="AI278" s="10"/>
      <c r="AJ278" s="10"/>
      <c r="AK278" s="30"/>
    </row>
    <row r="279" spans="5:37" ht="13.05" customHeight="1">
      <c r="E279" s="28" t="s">
        <v>219</v>
      </c>
      <c r="F279" s="8" t="s">
        <v>405</v>
      </c>
      <c r="G279" s="9" t="s">
        <v>420</v>
      </c>
      <c r="H279" s="10">
        <v>176</v>
      </c>
      <c r="I279" s="9" t="s">
        <v>222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305</v>
      </c>
      <c r="AH279" s="9" t="s">
        <v>302</v>
      </c>
      <c r="AI279" s="10"/>
      <c r="AJ279" s="10"/>
      <c r="AK279" s="30"/>
    </row>
    <row r="280" spans="5:37" ht="13.05" customHeight="1">
      <c r="E280" s="28" t="s">
        <v>219</v>
      </c>
      <c r="F280" s="8" t="s">
        <v>405</v>
      </c>
      <c r="G280" s="9" t="s">
        <v>421</v>
      </c>
      <c r="H280" s="10">
        <v>164</v>
      </c>
      <c r="I280" s="9" t="s">
        <v>222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305</v>
      </c>
      <c r="AH280" s="10"/>
      <c r="AI280" s="10"/>
      <c r="AJ280" s="10"/>
      <c r="AK280" s="30"/>
    </row>
    <row r="281" spans="5:37" ht="13.05" customHeight="1">
      <c r="E281" s="28" t="s">
        <v>219</v>
      </c>
      <c r="F281" s="8" t="s">
        <v>405</v>
      </c>
      <c r="G281" s="9" t="s">
        <v>421</v>
      </c>
      <c r="H281" s="10">
        <v>180</v>
      </c>
      <c r="I281" s="9" t="s">
        <v>222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305</v>
      </c>
      <c r="AH281" s="10"/>
      <c r="AI281" s="10"/>
      <c r="AJ281" s="10"/>
      <c r="AK281" s="30"/>
    </row>
    <row r="282" spans="5:37" ht="13.05" customHeight="1">
      <c r="E282" s="28" t="s">
        <v>219</v>
      </c>
      <c r="F282" s="8" t="s">
        <v>405</v>
      </c>
      <c r="G282" s="9" t="s">
        <v>421</v>
      </c>
      <c r="H282" s="10">
        <v>188</v>
      </c>
      <c r="I282" s="9" t="s">
        <v>222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305</v>
      </c>
      <c r="AH282" s="10"/>
      <c r="AI282" s="10"/>
      <c r="AJ282" s="10"/>
      <c r="AK282" s="30"/>
    </row>
    <row r="283" spans="5:37" ht="13.05" customHeight="1">
      <c r="E283" s="28" t="s">
        <v>219</v>
      </c>
      <c r="F283" s="8" t="s">
        <v>405</v>
      </c>
      <c r="G283" s="9" t="s">
        <v>422</v>
      </c>
      <c r="H283" s="10">
        <v>164</v>
      </c>
      <c r="I283" s="9" t="s">
        <v>222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303</v>
      </c>
      <c r="AH283" s="10"/>
      <c r="AI283" s="10"/>
      <c r="AJ283" s="10"/>
      <c r="AK283" s="30"/>
    </row>
    <row r="284" spans="5:37" ht="13.05" customHeight="1">
      <c r="E284" s="28" t="s">
        <v>219</v>
      </c>
      <c r="F284" s="8" t="s">
        <v>405</v>
      </c>
      <c r="G284" s="9" t="s">
        <v>422</v>
      </c>
      <c r="H284" s="10">
        <v>172</v>
      </c>
      <c r="I284" s="9" t="s">
        <v>222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305</v>
      </c>
      <c r="AH284" s="9" t="s">
        <v>303</v>
      </c>
      <c r="AI284" s="10"/>
      <c r="AJ284" s="10"/>
      <c r="AK284" s="30"/>
    </row>
    <row r="285" spans="5:37" ht="13.05" customHeight="1">
      <c r="E285" s="28" t="s">
        <v>219</v>
      </c>
      <c r="F285" s="8" t="s">
        <v>405</v>
      </c>
      <c r="G285" s="9" t="s">
        <v>422</v>
      </c>
      <c r="H285" s="10">
        <v>180</v>
      </c>
      <c r="I285" s="9" t="s">
        <v>222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303</v>
      </c>
      <c r="AH285" s="10"/>
      <c r="AI285" s="10"/>
      <c r="AJ285" s="10"/>
      <c r="AK285" s="30"/>
    </row>
    <row r="286" spans="5:37" ht="13.05" customHeight="1">
      <c r="E286" s="28" t="s">
        <v>219</v>
      </c>
      <c r="F286" s="8" t="s">
        <v>405</v>
      </c>
      <c r="G286" s="9" t="s">
        <v>423</v>
      </c>
      <c r="H286" s="10">
        <v>180</v>
      </c>
      <c r="I286" s="9" t="s">
        <v>222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303</v>
      </c>
      <c r="AH286" s="9" t="s">
        <v>301</v>
      </c>
      <c r="AI286" s="10"/>
      <c r="AJ286" s="10"/>
      <c r="AK286" s="30"/>
    </row>
    <row r="287" spans="5:37" ht="13.05" customHeight="1">
      <c r="E287" s="28" t="s">
        <v>219</v>
      </c>
      <c r="F287" s="8" t="s">
        <v>405</v>
      </c>
      <c r="G287" s="9" t="s">
        <v>423</v>
      </c>
      <c r="H287" s="10">
        <v>190</v>
      </c>
      <c r="I287" s="9" t="s">
        <v>222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303</v>
      </c>
      <c r="AH287" s="9" t="s">
        <v>301</v>
      </c>
      <c r="AI287" s="10"/>
      <c r="AJ287" s="10"/>
      <c r="AK287" s="30"/>
    </row>
    <row r="288" spans="5:37" ht="13.05" customHeight="1">
      <c r="E288" s="28" t="s">
        <v>219</v>
      </c>
      <c r="F288" s="8" t="s">
        <v>405</v>
      </c>
      <c r="G288" s="9" t="s">
        <v>424</v>
      </c>
      <c r="H288" s="10">
        <v>164</v>
      </c>
      <c r="I288" s="9" t="s">
        <v>390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305</v>
      </c>
      <c r="AH288" s="9" t="s">
        <v>304</v>
      </c>
      <c r="AI288" s="9" t="s">
        <v>302</v>
      </c>
      <c r="AJ288" s="10"/>
      <c r="AK288" s="30"/>
    </row>
    <row r="289" spans="5:37" ht="13.05" customHeight="1">
      <c r="E289" s="28" t="s">
        <v>219</v>
      </c>
      <c r="F289" s="8" t="s">
        <v>405</v>
      </c>
      <c r="G289" s="9" t="s">
        <v>424</v>
      </c>
      <c r="H289" s="10">
        <v>172</v>
      </c>
      <c r="I289" s="9" t="s">
        <v>390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305</v>
      </c>
      <c r="AH289" s="9" t="s">
        <v>304</v>
      </c>
      <c r="AI289" s="10"/>
      <c r="AJ289" s="10"/>
      <c r="AK289" s="30"/>
    </row>
    <row r="290" spans="5:37" ht="13.05" customHeight="1">
      <c r="E290" s="28" t="s">
        <v>219</v>
      </c>
      <c r="F290" s="8" t="s">
        <v>405</v>
      </c>
      <c r="G290" s="9" t="s">
        <v>425</v>
      </c>
      <c r="H290" s="10">
        <v>150</v>
      </c>
      <c r="I290" s="9" t="s">
        <v>390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305</v>
      </c>
      <c r="AH290" s="10"/>
      <c r="AI290" s="10"/>
      <c r="AJ290" s="10"/>
      <c r="AK290" s="30"/>
    </row>
    <row r="291" spans="5:37" ht="13.05" customHeight="1">
      <c r="E291" s="28" t="s">
        <v>219</v>
      </c>
      <c r="F291" s="8" t="s">
        <v>405</v>
      </c>
      <c r="G291" s="9" t="s">
        <v>425</v>
      </c>
      <c r="H291" s="10">
        <v>166</v>
      </c>
      <c r="I291" s="9" t="s">
        <v>390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306</v>
      </c>
      <c r="AH291" s="9" t="s">
        <v>305</v>
      </c>
      <c r="AI291" s="10"/>
      <c r="AJ291" s="10"/>
      <c r="AK291" s="30"/>
    </row>
    <row r="292" spans="5:37" ht="13.05" customHeight="1">
      <c r="E292" s="28" t="s">
        <v>219</v>
      </c>
      <c r="F292" s="8" t="s">
        <v>405</v>
      </c>
      <c r="G292" s="9" t="s">
        <v>425</v>
      </c>
      <c r="H292" s="10">
        <v>174</v>
      </c>
      <c r="I292" s="9" t="s">
        <v>390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306</v>
      </c>
      <c r="AH292" s="9" t="s">
        <v>305</v>
      </c>
      <c r="AI292" s="10"/>
      <c r="AJ292" s="10"/>
      <c r="AK292" s="30"/>
    </row>
    <row r="293" spans="5:37" ht="13.05" customHeight="1">
      <c r="E293" s="28" t="s">
        <v>219</v>
      </c>
      <c r="F293" s="8" t="s">
        <v>405</v>
      </c>
      <c r="G293" s="9" t="s">
        <v>426</v>
      </c>
      <c r="H293" s="10">
        <v>152</v>
      </c>
      <c r="I293" s="9" t="s">
        <v>390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305</v>
      </c>
      <c r="AH293" s="9" t="s">
        <v>302</v>
      </c>
      <c r="AI293" s="10"/>
      <c r="AJ293" s="10"/>
      <c r="AK293" s="30"/>
    </row>
    <row r="294" spans="5:37" ht="13.05" customHeight="1">
      <c r="E294" s="28" t="s">
        <v>219</v>
      </c>
      <c r="F294" s="8" t="s">
        <v>405</v>
      </c>
      <c r="G294" s="9" t="s">
        <v>426</v>
      </c>
      <c r="H294" s="10">
        <v>160</v>
      </c>
      <c r="I294" s="9" t="s">
        <v>390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305</v>
      </c>
      <c r="AH294" s="9" t="s">
        <v>302</v>
      </c>
      <c r="AI294" s="10"/>
      <c r="AJ294" s="10"/>
      <c r="AK294" s="30"/>
    </row>
    <row r="295" spans="5:37" ht="13.05" customHeight="1">
      <c r="E295" s="28" t="s">
        <v>219</v>
      </c>
      <c r="F295" s="8" t="s">
        <v>405</v>
      </c>
      <c r="G295" s="9" t="s">
        <v>426</v>
      </c>
      <c r="H295" s="10">
        <v>168</v>
      </c>
      <c r="I295" s="9" t="s">
        <v>390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305</v>
      </c>
      <c r="AH295" s="9" t="s">
        <v>302</v>
      </c>
      <c r="AI295" s="10"/>
      <c r="AJ295" s="10"/>
      <c r="AK295" s="30"/>
    </row>
    <row r="296" spans="5:37" ht="13.05" customHeight="1">
      <c r="E296" s="28" t="s">
        <v>219</v>
      </c>
      <c r="F296" s="8" t="s">
        <v>405</v>
      </c>
      <c r="G296" s="9" t="s">
        <v>427</v>
      </c>
      <c r="H296" s="10">
        <v>156</v>
      </c>
      <c r="I296" s="9" t="s">
        <v>390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305</v>
      </c>
      <c r="AH296" s="9" t="s">
        <v>302</v>
      </c>
      <c r="AI296" s="10"/>
      <c r="AJ296" s="10"/>
      <c r="AK296" s="30"/>
    </row>
    <row r="297" spans="5:37" ht="13.05" customHeight="1">
      <c r="E297" s="28" t="s">
        <v>219</v>
      </c>
      <c r="F297" s="8" t="s">
        <v>405</v>
      </c>
      <c r="G297" s="9" t="s">
        <v>427</v>
      </c>
      <c r="H297" s="10">
        <v>164</v>
      </c>
      <c r="I297" s="9" t="s">
        <v>390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305</v>
      </c>
      <c r="AH297" s="10"/>
      <c r="AI297" s="10"/>
      <c r="AJ297" s="10"/>
      <c r="AK297" s="30"/>
    </row>
    <row r="298" spans="5:37" ht="13.05" customHeight="1">
      <c r="E298" s="28" t="s">
        <v>219</v>
      </c>
      <c r="F298" s="8" t="s">
        <v>405</v>
      </c>
      <c r="G298" s="9" t="s">
        <v>427</v>
      </c>
      <c r="H298" s="10">
        <v>172</v>
      </c>
      <c r="I298" s="9" t="s">
        <v>390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305</v>
      </c>
      <c r="AH298" s="9" t="s">
        <v>302</v>
      </c>
      <c r="AI298" s="10"/>
      <c r="AJ298" s="10"/>
      <c r="AK298" s="30"/>
    </row>
    <row r="299" spans="5:37" ht="13.05" customHeight="1">
      <c r="E299" s="28" t="s">
        <v>219</v>
      </c>
      <c r="F299" s="8" t="s">
        <v>405</v>
      </c>
      <c r="G299" s="9" t="s">
        <v>428</v>
      </c>
      <c r="H299" s="10">
        <v>172</v>
      </c>
      <c r="I299" s="9" t="s">
        <v>222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305</v>
      </c>
      <c r="AH299" s="10"/>
      <c r="AI299" s="10"/>
      <c r="AJ299" s="10"/>
      <c r="AK299" s="30"/>
    </row>
    <row r="300" spans="5:37" ht="13.05" customHeight="1">
      <c r="E300" s="28" t="s">
        <v>219</v>
      </c>
      <c r="F300" s="8" t="s">
        <v>405</v>
      </c>
      <c r="G300" s="9" t="s">
        <v>428</v>
      </c>
      <c r="H300" s="10">
        <v>180</v>
      </c>
      <c r="I300" s="9" t="s">
        <v>222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305</v>
      </c>
      <c r="AH300" s="10"/>
      <c r="AI300" s="10"/>
      <c r="AJ300" s="10"/>
      <c r="AK300" s="30"/>
    </row>
    <row r="301" spans="5:37" ht="13.05" customHeight="1">
      <c r="E301" s="28" t="s">
        <v>219</v>
      </c>
      <c r="F301" s="8" t="s">
        <v>405</v>
      </c>
      <c r="G301" s="9" t="s">
        <v>429</v>
      </c>
      <c r="H301" s="10">
        <v>138</v>
      </c>
      <c r="I301" s="9" t="s">
        <v>430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305</v>
      </c>
      <c r="AH301" s="9" t="s">
        <v>302</v>
      </c>
      <c r="AI301" s="10"/>
      <c r="AJ301" s="10"/>
      <c r="AK301" s="30"/>
    </row>
    <row r="302" spans="5:37" ht="13.05" customHeight="1">
      <c r="E302" s="28" t="s">
        <v>219</v>
      </c>
      <c r="F302" s="8" t="s">
        <v>405</v>
      </c>
      <c r="G302" s="9" t="s">
        <v>429</v>
      </c>
      <c r="H302" s="10">
        <v>147</v>
      </c>
      <c r="I302" s="9" t="s">
        <v>430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305</v>
      </c>
      <c r="AH302" s="9" t="s">
        <v>302</v>
      </c>
      <c r="AI302" s="10"/>
      <c r="AJ302" s="10"/>
      <c r="AK302" s="30"/>
    </row>
    <row r="303" spans="5:37" ht="13.05" customHeight="1">
      <c r="E303" s="28" t="s">
        <v>219</v>
      </c>
      <c r="F303" s="8" t="s">
        <v>405</v>
      </c>
      <c r="G303" s="9" t="s">
        <v>431</v>
      </c>
      <c r="H303" s="10">
        <v>164</v>
      </c>
      <c r="I303" s="9" t="s">
        <v>390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301</v>
      </c>
      <c r="AH303" s="9" t="s">
        <v>302</v>
      </c>
      <c r="AI303" s="9" t="s">
        <v>388</v>
      </c>
      <c r="AJ303" s="10"/>
      <c r="AK303" s="30"/>
    </row>
    <row r="304" spans="5:37" ht="13.05" customHeight="1">
      <c r="E304" s="28" t="s">
        <v>219</v>
      </c>
      <c r="F304" s="8" t="s">
        <v>405</v>
      </c>
      <c r="G304" s="9" t="s">
        <v>431</v>
      </c>
      <c r="H304" s="10">
        <v>172</v>
      </c>
      <c r="I304" s="9" t="s">
        <v>390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301</v>
      </c>
      <c r="AH304" s="9" t="s">
        <v>302</v>
      </c>
      <c r="AI304" s="10"/>
      <c r="AJ304" s="10"/>
      <c r="AK304" s="30"/>
    </row>
    <row r="305" spans="5:37" ht="13.05" customHeight="1">
      <c r="E305" s="28" t="s">
        <v>219</v>
      </c>
      <c r="F305" s="8" t="s">
        <v>405</v>
      </c>
      <c r="G305" s="9" t="s">
        <v>432</v>
      </c>
      <c r="H305" s="10">
        <v>152</v>
      </c>
      <c r="I305" s="9" t="s">
        <v>390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302</v>
      </c>
      <c r="AH305" s="9" t="s">
        <v>388</v>
      </c>
      <c r="AI305" s="10"/>
      <c r="AJ305" s="10"/>
      <c r="AK305" s="30"/>
    </row>
    <row r="306" spans="5:37" ht="13.05" customHeight="1">
      <c r="E306" s="28" t="s">
        <v>219</v>
      </c>
      <c r="F306" s="8" t="s">
        <v>405</v>
      </c>
      <c r="G306" s="9" t="s">
        <v>432</v>
      </c>
      <c r="H306" s="10">
        <v>162</v>
      </c>
      <c r="I306" s="9" t="s">
        <v>390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302</v>
      </c>
      <c r="AH306" s="9" t="s">
        <v>388</v>
      </c>
      <c r="AI306" s="10"/>
      <c r="AJ306" s="10"/>
      <c r="AK306" s="30"/>
    </row>
    <row r="307" spans="5:37" ht="13.05" customHeight="1">
      <c r="E307" s="28" t="s">
        <v>219</v>
      </c>
      <c r="F307" s="8" t="s">
        <v>405</v>
      </c>
      <c r="G307" s="9" t="s">
        <v>432</v>
      </c>
      <c r="H307" s="10">
        <v>172</v>
      </c>
      <c r="I307" s="9" t="s">
        <v>390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302</v>
      </c>
      <c r="AH307" s="9" t="s">
        <v>388</v>
      </c>
      <c r="AI307" s="10"/>
      <c r="AJ307" s="10"/>
      <c r="AK307" s="30"/>
    </row>
    <row r="308" spans="5:37" ht="13.05" customHeight="1">
      <c r="E308" s="28" t="s">
        <v>219</v>
      </c>
      <c r="F308" s="8" t="s">
        <v>405</v>
      </c>
      <c r="G308" s="9" t="s">
        <v>433</v>
      </c>
      <c r="H308" s="10">
        <v>156</v>
      </c>
      <c r="I308" s="9" t="s">
        <v>390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305</v>
      </c>
      <c r="AH308" s="9" t="s">
        <v>302</v>
      </c>
      <c r="AI308" s="10"/>
      <c r="AJ308" s="10"/>
      <c r="AK308" s="30"/>
    </row>
    <row r="309" spans="5:37" ht="13.05" customHeight="1">
      <c r="E309" s="28" t="s">
        <v>219</v>
      </c>
      <c r="F309" s="8" t="s">
        <v>405</v>
      </c>
      <c r="G309" s="9" t="s">
        <v>433</v>
      </c>
      <c r="H309" s="10">
        <v>164</v>
      </c>
      <c r="I309" s="9" t="s">
        <v>390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305</v>
      </c>
      <c r="AH309" s="9" t="s">
        <v>302</v>
      </c>
      <c r="AI309" s="10"/>
      <c r="AJ309" s="10"/>
      <c r="AK309" s="30"/>
    </row>
    <row r="310" spans="5:37" ht="13.05" customHeight="1">
      <c r="E310" s="28" t="s">
        <v>219</v>
      </c>
      <c r="F310" s="8" t="s">
        <v>405</v>
      </c>
      <c r="G310" s="9" t="s">
        <v>433</v>
      </c>
      <c r="H310" s="10">
        <v>172</v>
      </c>
      <c r="I310" s="9" t="s">
        <v>390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305</v>
      </c>
      <c r="AH310" s="9" t="s">
        <v>302</v>
      </c>
      <c r="AI310" s="10"/>
      <c r="AJ310" s="10"/>
      <c r="AK310" s="30"/>
    </row>
    <row r="311" spans="5:37" ht="13.05" customHeight="1">
      <c r="E311" s="28" t="s">
        <v>219</v>
      </c>
      <c r="F311" s="8" t="s">
        <v>405</v>
      </c>
      <c r="G311" s="9" t="s">
        <v>434</v>
      </c>
      <c r="H311" s="10">
        <v>164</v>
      </c>
      <c r="I311" s="9" t="s">
        <v>222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301</v>
      </c>
      <c r="AH311" s="9" t="s">
        <v>302</v>
      </c>
      <c r="AI311" s="9" t="s">
        <v>388</v>
      </c>
      <c r="AJ311" s="10"/>
      <c r="AK311" s="30"/>
    </row>
    <row r="312" spans="5:37" ht="13.05" customHeight="1">
      <c r="E312" s="28" t="s">
        <v>219</v>
      </c>
      <c r="F312" s="8" t="s">
        <v>405</v>
      </c>
      <c r="G312" s="9" t="s">
        <v>434</v>
      </c>
      <c r="H312" s="10">
        <v>172</v>
      </c>
      <c r="I312" s="9" t="s">
        <v>222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301</v>
      </c>
      <c r="AH312" s="9" t="s">
        <v>302</v>
      </c>
      <c r="AI312" s="10"/>
      <c r="AJ312" s="10"/>
      <c r="AK312" s="30"/>
    </row>
    <row r="313" spans="5:37" ht="13.05" customHeight="1">
      <c r="E313" s="28" t="s">
        <v>219</v>
      </c>
      <c r="F313" s="8" t="s">
        <v>405</v>
      </c>
      <c r="G313" s="9" t="s">
        <v>434</v>
      </c>
      <c r="H313" s="10">
        <v>180</v>
      </c>
      <c r="I313" s="9" t="s">
        <v>222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301</v>
      </c>
      <c r="AH313" s="9" t="s">
        <v>302</v>
      </c>
      <c r="AI313" s="10"/>
      <c r="AJ313" s="10"/>
      <c r="AK313" s="30"/>
    </row>
    <row r="314" spans="5:37" ht="13.05" customHeight="1">
      <c r="E314" s="28" t="s">
        <v>219</v>
      </c>
      <c r="F314" s="8" t="s">
        <v>405</v>
      </c>
      <c r="G314" s="9" t="s">
        <v>434</v>
      </c>
      <c r="H314" s="10">
        <v>188</v>
      </c>
      <c r="I314" s="9" t="s">
        <v>222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301</v>
      </c>
      <c r="AH314" s="9" t="s">
        <v>302</v>
      </c>
      <c r="AI314" s="10"/>
      <c r="AJ314" s="10"/>
      <c r="AK314" s="30"/>
    </row>
    <row r="315" spans="5:37" ht="13.05" customHeight="1">
      <c r="E315" s="28" t="s">
        <v>219</v>
      </c>
      <c r="F315" s="8" t="s">
        <v>405</v>
      </c>
      <c r="G315" s="9" t="s">
        <v>435</v>
      </c>
      <c r="H315" s="10">
        <v>172</v>
      </c>
      <c r="I315" s="9" t="s">
        <v>222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302</v>
      </c>
      <c r="AH315" s="9" t="s">
        <v>388</v>
      </c>
      <c r="AI315" s="10"/>
      <c r="AJ315" s="10"/>
      <c r="AK315" s="30"/>
    </row>
    <row r="316" spans="5:37" ht="13.05" customHeight="1">
      <c r="E316" s="28" t="s">
        <v>219</v>
      </c>
      <c r="F316" s="8" t="s">
        <v>405</v>
      </c>
      <c r="G316" s="9" t="s">
        <v>435</v>
      </c>
      <c r="H316" s="10">
        <v>182</v>
      </c>
      <c r="I316" s="9" t="s">
        <v>222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302</v>
      </c>
      <c r="AH316" s="9" t="s">
        <v>388</v>
      </c>
      <c r="AI316" s="10"/>
      <c r="AJ316" s="10"/>
      <c r="AK316" s="30"/>
    </row>
    <row r="317" spans="5:37" ht="13.05" customHeight="1">
      <c r="E317" s="28" t="s">
        <v>219</v>
      </c>
      <c r="F317" s="8" t="s">
        <v>405</v>
      </c>
      <c r="G317" s="9" t="s">
        <v>436</v>
      </c>
      <c r="H317" s="10">
        <v>164</v>
      </c>
      <c r="I317" s="9" t="s">
        <v>222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305</v>
      </c>
      <c r="AH317" s="9" t="s">
        <v>302</v>
      </c>
      <c r="AI317" s="10"/>
      <c r="AJ317" s="10"/>
      <c r="AK317" s="30"/>
    </row>
    <row r="318" spans="5:37" ht="13.05" customHeight="1">
      <c r="E318" s="28" t="s">
        <v>219</v>
      </c>
      <c r="F318" s="8" t="s">
        <v>405</v>
      </c>
      <c r="G318" s="9" t="s">
        <v>436</v>
      </c>
      <c r="H318" s="10">
        <v>172</v>
      </c>
      <c r="I318" s="9" t="s">
        <v>222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305</v>
      </c>
      <c r="AH318" s="9" t="s">
        <v>302</v>
      </c>
      <c r="AI318" s="10"/>
      <c r="AJ318" s="10"/>
      <c r="AK318" s="30"/>
    </row>
    <row r="319" spans="5:37" ht="13.05" customHeight="1">
      <c r="E319" s="28" t="s">
        <v>219</v>
      </c>
      <c r="F319" s="8" t="s">
        <v>405</v>
      </c>
      <c r="G319" s="9" t="s">
        <v>436</v>
      </c>
      <c r="H319" s="10">
        <v>180</v>
      </c>
      <c r="I319" s="9" t="s">
        <v>222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305</v>
      </c>
      <c r="AH319" s="9" t="s">
        <v>302</v>
      </c>
      <c r="AI319" s="10"/>
      <c r="AJ319" s="10"/>
      <c r="AK319" s="30"/>
    </row>
    <row r="320" spans="5:37" ht="13.05" customHeight="1">
      <c r="E320" s="28" t="s">
        <v>219</v>
      </c>
      <c r="F320" s="8" t="s">
        <v>405</v>
      </c>
      <c r="G320" s="9" t="s">
        <v>436</v>
      </c>
      <c r="H320" s="10">
        <v>188</v>
      </c>
      <c r="I320" s="9" t="s">
        <v>222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305</v>
      </c>
      <c r="AH320" s="9" t="s">
        <v>302</v>
      </c>
      <c r="AI320" s="10"/>
      <c r="AJ320" s="10"/>
      <c r="AK320" s="30"/>
    </row>
    <row r="321" spans="5:37" ht="13.05" customHeight="1">
      <c r="E321" s="28" t="s">
        <v>219</v>
      </c>
      <c r="F321" s="8" t="s">
        <v>405</v>
      </c>
      <c r="G321" s="9" t="s">
        <v>437</v>
      </c>
      <c r="H321" s="10">
        <v>185</v>
      </c>
      <c r="I321" s="9" t="s">
        <v>222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303</v>
      </c>
      <c r="AH321" s="9" t="s">
        <v>301</v>
      </c>
      <c r="AI321" s="9" t="s">
        <v>302</v>
      </c>
      <c r="AJ321" s="10"/>
      <c r="AK321" s="30"/>
    </row>
    <row r="322" spans="5:37" ht="13.05" customHeight="1">
      <c r="E322" s="28" t="s">
        <v>219</v>
      </c>
      <c r="F322" s="8" t="s">
        <v>405</v>
      </c>
      <c r="G322" s="9" t="s">
        <v>437</v>
      </c>
      <c r="H322" s="10">
        <v>192</v>
      </c>
      <c r="I322" s="9" t="s">
        <v>222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303</v>
      </c>
      <c r="AH322" s="9" t="s">
        <v>301</v>
      </c>
      <c r="AI322" s="9" t="s">
        <v>302</v>
      </c>
      <c r="AJ322" s="10"/>
      <c r="AK322" s="30"/>
    </row>
    <row r="323" spans="5:37" ht="13.05" customHeight="1">
      <c r="E323" s="28" t="s">
        <v>219</v>
      </c>
      <c r="F323" s="8" t="s">
        <v>438</v>
      </c>
      <c r="G323" s="9" t="s">
        <v>439</v>
      </c>
      <c r="H323" s="10">
        <v>164</v>
      </c>
      <c r="I323" s="9" t="s">
        <v>222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302</v>
      </c>
      <c r="AH323" s="9" t="s">
        <v>388</v>
      </c>
      <c r="AI323" s="10"/>
      <c r="AJ323" s="10"/>
      <c r="AK323" s="30"/>
    </row>
    <row r="324" spans="5:37" ht="13.05" customHeight="1">
      <c r="E324" s="28" t="s">
        <v>219</v>
      </c>
      <c r="F324" s="8" t="s">
        <v>438</v>
      </c>
      <c r="G324" s="9" t="s">
        <v>439</v>
      </c>
      <c r="H324" s="10">
        <v>172</v>
      </c>
      <c r="I324" s="9" t="s">
        <v>222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302</v>
      </c>
      <c r="AH324" s="9" t="s">
        <v>388</v>
      </c>
      <c r="AI324" s="10"/>
      <c r="AJ324" s="10"/>
      <c r="AK324" s="30"/>
    </row>
    <row r="325" spans="5:37" ht="13.05" customHeight="1">
      <c r="E325" s="28" t="s">
        <v>219</v>
      </c>
      <c r="F325" s="8" t="s">
        <v>438</v>
      </c>
      <c r="G325" s="9" t="s">
        <v>439</v>
      </c>
      <c r="H325" s="10">
        <v>180</v>
      </c>
      <c r="I325" s="9" t="s">
        <v>222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302</v>
      </c>
      <c r="AH325" s="9" t="s">
        <v>388</v>
      </c>
      <c r="AI325" s="10"/>
      <c r="AJ325" s="10"/>
      <c r="AK325" s="30"/>
    </row>
    <row r="326" spans="5:37" ht="13.05" customHeight="1">
      <c r="E326" s="28" t="s">
        <v>219</v>
      </c>
      <c r="F326" s="8" t="s">
        <v>438</v>
      </c>
      <c r="G326" s="9" t="s">
        <v>439</v>
      </c>
      <c r="H326" s="10">
        <v>188</v>
      </c>
      <c r="I326" s="9" t="s">
        <v>222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302</v>
      </c>
      <c r="AH326" s="9" t="s">
        <v>388</v>
      </c>
      <c r="AI326" s="10"/>
      <c r="AJ326" s="10"/>
      <c r="AK326" s="30"/>
    </row>
    <row r="327" spans="5:37" ht="13.05" customHeight="1">
      <c r="E327" s="28" t="s">
        <v>219</v>
      </c>
      <c r="F327" s="8" t="s">
        <v>438</v>
      </c>
      <c r="G327" s="9" t="s">
        <v>440</v>
      </c>
      <c r="H327" s="10">
        <v>175</v>
      </c>
      <c r="I327" s="9" t="s">
        <v>222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304</v>
      </c>
      <c r="AH327" s="9" t="s">
        <v>302</v>
      </c>
      <c r="AI327" s="9" t="s">
        <v>388</v>
      </c>
      <c r="AJ327" s="10"/>
      <c r="AK327" s="30"/>
    </row>
    <row r="328" spans="5:37" ht="13.05" customHeight="1">
      <c r="E328" s="28" t="s">
        <v>219</v>
      </c>
      <c r="F328" s="8" t="s">
        <v>438</v>
      </c>
      <c r="G328" s="9" t="s">
        <v>440</v>
      </c>
      <c r="H328" s="10">
        <v>182</v>
      </c>
      <c r="I328" s="9" t="s">
        <v>222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304</v>
      </c>
      <c r="AH328" s="9" t="s">
        <v>302</v>
      </c>
      <c r="AI328" s="9" t="s">
        <v>388</v>
      </c>
      <c r="AJ328" s="10"/>
      <c r="AK328" s="30"/>
    </row>
    <row r="329" spans="5:37" ht="13.05" customHeight="1">
      <c r="E329" s="28" t="s">
        <v>219</v>
      </c>
      <c r="F329" s="8" t="s">
        <v>438</v>
      </c>
      <c r="G329" s="9" t="s">
        <v>441</v>
      </c>
      <c r="H329" s="10">
        <v>159</v>
      </c>
      <c r="I329" s="9" t="s">
        <v>222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304</v>
      </c>
      <c r="AH329" s="9" t="s">
        <v>302</v>
      </c>
      <c r="AI329" s="9" t="s">
        <v>388</v>
      </c>
      <c r="AJ329" s="10"/>
      <c r="AK329" s="30"/>
    </row>
    <row r="330" spans="5:37" ht="13.05" customHeight="1">
      <c r="E330" s="28" t="s">
        <v>219</v>
      </c>
      <c r="F330" s="8" t="s">
        <v>438</v>
      </c>
      <c r="G330" s="9" t="s">
        <v>441</v>
      </c>
      <c r="H330" s="10">
        <v>167</v>
      </c>
      <c r="I330" s="9" t="s">
        <v>222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304</v>
      </c>
      <c r="AH330" s="9" t="s">
        <v>302</v>
      </c>
      <c r="AI330" s="9" t="s">
        <v>388</v>
      </c>
      <c r="AJ330" s="10"/>
      <c r="AK330" s="30"/>
    </row>
    <row r="331" spans="5:37" ht="13.05" customHeight="1">
      <c r="E331" s="28" t="s">
        <v>219</v>
      </c>
      <c r="F331" s="8" t="s">
        <v>438</v>
      </c>
      <c r="G331" s="9" t="s">
        <v>442</v>
      </c>
      <c r="H331" s="10">
        <v>158</v>
      </c>
      <c r="I331" s="9" t="s">
        <v>222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302</v>
      </c>
      <c r="AH331" s="9" t="s">
        <v>388</v>
      </c>
      <c r="AI331" s="10"/>
      <c r="AJ331" s="10"/>
      <c r="AK331" s="30"/>
    </row>
    <row r="332" spans="5:37" ht="13.05" customHeight="1">
      <c r="E332" s="28" t="s">
        <v>219</v>
      </c>
      <c r="F332" s="8" t="s">
        <v>438</v>
      </c>
      <c r="G332" s="9" t="s">
        <v>442</v>
      </c>
      <c r="H332" s="10">
        <v>165</v>
      </c>
      <c r="I332" s="9" t="s">
        <v>222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302</v>
      </c>
      <c r="AH332" s="9" t="s">
        <v>388</v>
      </c>
      <c r="AI332" s="10"/>
      <c r="AJ332" s="10"/>
      <c r="AK332" s="30"/>
    </row>
    <row r="333" spans="5:37" ht="13.05" customHeight="1">
      <c r="E333" s="28" t="s">
        <v>219</v>
      </c>
      <c r="F333" s="8" t="s">
        <v>438</v>
      </c>
      <c r="G333" s="9" t="s">
        <v>442</v>
      </c>
      <c r="H333" s="10">
        <v>179</v>
      </c>
      <c r="I333" s="9" t="s">
        <v>222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302</v>
      </c>
      <c r="AH333" s="9" t="s">
        <v>388</v>
      </c>
      <c r="AI333" s="10"/>
      <c r="AJ333" s="10"/>
      <c r="AK333" s="30"/>
    </row>
    <row r="334" spans="5:37" ht="13.05" customHeight="1">
      <c r="E334" s="28" t="s">
        <v>219</v>
      </c>
      <c r="F334" s="8" t="s">
        <v>438</v>
      </c>
      <c r="G334" s="9" t="s">
        <v>443</v>
      </c>
      <c r="H334" s="10">
        <v>169</v>
      </c>
      <c r="I334" s="9" t="s">
        <v>222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302</v>
      </c>
      <c r="AH334" s="9" t="s">
        <v>388</v>
      </c>
      <c r="AI334" s="10"/>
      <c r="AJ334" s="10"/>
      <c r="AK334" s="30"/>
    </row>
    <row r="335" spans="5:37" ht="13.05" customHeight="1">
      <c r="E335" s="28" t="s">
        <v>219</v>
      </c>
      <c r="F335" s="8" t="s">
        <v>438</v>
      </c>
      <c r="G335" s="9" t="s">
        <v>443</v>
      </c>
      <c r="H335" s="10">
        <v>177</v>
      </c>
      <c r="I335" s="9" t="s">
        <v>222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302</v>
      </c>
      <c r="AH335" s="9" t="s">
        <v>388</v>
      </c>
      <c r="AI335" s="10"/>
      <c r="AJ335" s="10"/>
      <c r="AK335" s="30"/>
    </row>
    <row r="336" spans="5:37" ht="13.05" customHeight="1">
      <c r="E336" s="28" t="s">
        <v>219</v>
      </c>
      <c r="F336" s="8" t="s">
        <v>438</v>
      </c>
      <c r="G336" s="9" t="s">
        <v>444</v>
      </c>
      <c r="H336" s="10">
        <v>156</v>
      </c>
      <c r="I336" s="9" t="s">
        <v>222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302</v>
      </c>
      <c r="AH336" s="9" t="s">
        <v>388</v>
      </c>
      <c r="AI336" s="10"/>
      <c r="AJ336" s="10"/>
      <c r="AK336" s="30"/>
    </row>
    <row r="337" spans="5:37" ht="13.05" customHeight="1">
      <c r="E337" s="28" t="s">
        <v>219</v>
      </c>
      <c r="F337" s="8" t="s">
        <v>438</v>
      </c>
      <c r="G337" s="9" t="s">
        <v>444</v>
      </c>
      <c r="H337" s="10">
        <v>164</v>
      </c>
      <c r="I337" s="9" t="s">
        <v>222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302</v>
      </c>
      <c r="AH337" s="9" t="s">
        <v>388</v>
      </c>
      <c r="AI337" s="10"/>
      <c r="AJ337" s="10"/>
      <c r="AK337" s="30"/>
    </row>
    <row r="338" spans="5:37" ht="13.05" customHeight="1">
      <c r="E338" s="28" t="s">
        <v>219</v>
      </c>
      <c r="F338" s="8" t="s">
        <v>438</v>
      </c>
      <c r="G338" s="9" t="s">
        <v>445</v>
      </c>
      <c r="H338" s="10">
        <v>164</v>
      </c>
      <c r="I338" s="9" t="s">
        <v>222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305</v>
      </c>
      <c r="AH338" s="9" t="s">
        <v>302</v>
      </c>
      <c r="AI338" s="10"/>
      <c r="AJ338" s="10"/>
      <c r="AK338" s="30"/>
    </row>
    <row r="339" spans="5:37" ht="13.05" customHeight="1">
      <c r="E339" s="28" t="s">
        <v>219</v>
      </c>
      <c r="F339" s="8" t="s">
        <v>438</v>
      </c>
      <c r="G339" s="9" t="s">
        <v>445</v>
      </c>
      <c r="H339" s="10">
        <v>172</v>
      </c>
      <c r="I339" s="9" t="s">
        <v>222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305</v>
      </c>
      <c r="AH339" s="9" t="s">
        <v>302</v>
      </c>
      <c r="AI339" s="10"/>
      <c r="AJ339" s="10"/>
      <c r="AK339" s="30"/>
    </row>
    <row r="340" spans="5:37" ht="13.05" customHeight="1">
      <c r="E340" s="28" t="s">
        <v>219</v>
      </c>
      <c r="F340" s="8" t="s">
        <v>438</v>
      </c>
      <c r="G340" s="9" t="s">
        <v>445</v>
      </c>
      <c r="H340" s="10">
        <v>180</v>
      </c>
      <c r="I340" s="9" t="s">
        <v>222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305</v>
      </c>
      <c r="AH340" s="9" t="s">
        <v>302</v>
      </c>
      <c r="AI340" s="10"/>
      <c r="AJ340" s="10"/>
      <c r="AK340" s="30"/>
    </row>
    <row r="341" spans="5:37" ht="13.05" customHeight="1">
      <c r="E341" s="28" t="s">
        <v>219</v>
      </c>
      <c r="F341" s="8" t="s">
        <v>438</v>
      </c>
      <c r="G341" s="9" t="s">
        <v>445</v>
      </c>
      <c r="H341" s="10">
        <v>188</v>
      </c>
      <c r="I341" s="9" t="s">
        <v>222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305</v>
      </c>
      <c r="AH341" s="9" t="s">
        <v>302</v>
      </c>
      <c r="AI341" s="10"/>
      <c r="AJ341" s="10"/>
      <c r="AK341" s="30"/>
    </row>
    <row r="342" spans="5:37" ht="13.05" customHeight="1">
      <c r="E342" s="28" t="s">
        <v>219</v>
      </c>
      <c r="F342" s="8" t="s">
        <v>438</v>
      </c>
      <c r="G342" s="9" t="s">
        <v>446</v>
      </c>
      <c r="H342" s="10">
        <v>176</v>
      </c>
      <c r="I342" s="9" t="s">
        <v>222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303</v>
      </c>
      <c r="AH342" s="9" t="s">
        <v>301</v>
      </c>
      <c r="AI342" s="9" t="s">
        <v>302</v>
      </c>
      <c r="AJ342" s="10"/>
      <c r="AK342" s="30"/>
    </row>
    <row r="343" spans="5:37" ht="13.05" customHeight="1">
      <c r="E343" s="28" t="s">
        <v>219</v>
      </c>
      <c r="F343" s="8" t="s">
        <v>438</v>
      </c>
      <c r="G343" s="9" t="s">
        <v>446</v>
      </c>
      <c r="H343" s="10">
        <v>184</v>
      </c>
      <c r="I343" s="9" t="s">
        <v>222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303</v>
      </c>
      <c r="AH343" s="9" t="s">
        <v>301</v>
      </c>
      <c r="AI343" s="9" t="s">
        <v>302</v>
      </c>
      <c r="AJ343" s="10"/>
      <c r="AK343" s="30"/>
    </row>
    <row r="344" spans="5:37" ht="13.05" customHeight="1">
      <c r="E344" s="28" t="s">
        <v>219</v>
      </c>
      <c r="F344" s="8" t="s">
        <v>438</v>
      </c>
      <c r="G344" s="9" t="s">
        <v>446</v>
      </c>
      <c r="H344" s="10">
        <v>192</v>
      </c>
      <c r="I344" s="9" t="s">
        <v>222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301</v>
      </c>
      <c r="AH344" s="9" t="s">
        <v>302</v>
      </c>
      <c r="AI344" s="10"/>
      <c r="AJ344" s="10"/>
      <c r="AK344" s="30"/>
    </row>
    <row r="345" spans="5:37" ht="13.05" customHeight="1">
      <c r="E345" s="28" t="s">
        <v>219</v>
      </c>
      <c r="F345" s="8" t="s">
        <v>438</v>
      </c>
      <c r="G345" s="9" t="s">
        <v>447</v>
      </c>
      <c r="H345" s="10">
        <v>140</v>
      </c>
      <c r="I345" s="9" t="s">
        <v>430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305</v>
      </c>
      <c r="AH345" s="10"/>
      <c r="AI345" s="10"/>
      <c r="AJ345" s="10"/>
      <c r="AK345" s="30"/>
    </row>
    <row r="346" spans="5:37" ht="13.05" customHeight="1">
      <c r="E346" s="28" t="s">
        <v>219</v>
      </c>
      <c r="F346" s="8" t="s">
        <v>438</v>
      </c>
      <c r="G346" s="9" t="s">
        <v>447</v>
      </c>
      <c r="H346" s="10">
        <v>150</v>
      </c>
      <c r="I346" s="9" t="s">
        <v>430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305</v>
      </c>
      <c r="AH346" s="10"/>
      <c r="AI346" s="10"/>
      <c r="AJ346" s="10"/>
      <c r="AK346" s="30"/>
    </row>
    <row r="347" spans="5:37" ht="13.05" customHeight="1">
      <c r="E347" s="28" t="s">
        <v>219</v>
      </c>
      <c r="F347" s="8" t="s">
        <v>438</v>
      </c>
      <c r="G347" s="9" t="s">
        <v>448</v>
      </c>
      <c r="H347" s="10">
        <v>160</v>
      </c>
      <c r="I347" s="9" t="s">
        <v>390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307</v>
      </c>
      <c r="AH347" s="10"/>
      <c r="AI347" s="10"/>
      <c r="AJ347" s="10"/>
      <c r="AK347" s="30"/>
    </row>
    <row r="348" spans="5:37" ht="13.05" customHeight="1">
      <c r="E348" s="28" t="s">
        <v>219</v>
      </c>
      <c r="F348" s="8" t="s">
        <v>438</v>
      </c>
      <c r="G348" s="9" t="s">
        <v>449</v>
      </c>
      <c r="H348" s="10">
        <v>147</v>
      </c>
      <c r="I348" s="9" t="s">
        <v>390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307</v>
      </c>
      <c r="AH348" s="10"/>
      <c r="AI348" s="10"/>
      <c r="AJ348" s="10"/>
      <c r="AK348" s="30"/>
    </row>
    <row r="349" spans="5:37" ht="13.05" customHeight="1">
      <c r="E349" s="28" t="s">
        <v>219</v>
      </c>
      <c r="F349" s="8" t="s">
        <v>438</v>
      </c>
      <c r="G349" s="9" t="s">
        <v>449</v>
      </c>
      <c r="H349" s="10">
        <v>154</v>
      </c>
      <c r="I349" s="9" t="s">
        <v>390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307</v>
      </c>
      <c r="AH349" s="10"/>
      <c r="AI349" s="10"/>
      <c r="AJ349" s="10"/>
      <c r="AK349" s="30"/>
    </row>
    <row r="350" spans="5:37" ht="13.05" customHeight="1">
      <c r="E350" s="28" t="s">
        <v>219</v>
      </c>
      <c r="F350" s="8" t="s">
        <v>438</v>
      </c>
      <c r="G350" s="9" t="s">
        <v>449</v>
      </c>
      <c r="H350" s="10">
        <v>161</v>
      </c>
      <c r="I350" s="9" t="s">
        <v>390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307</v>
      </c>
      <c r="AH350" s="10"/>
      <c r="AI350" s="10"/>
      <c r="AJ350" s="10"/>
      <c r="AK350" s="30"/>
    </row>
    <row r="351" spans="5:37" ht="13.05" customHeight="1">
      <c r="E351" s="28" t="s">
        <v>219</v>
      </c>
      <c r="F351" s="8" t="s">
        <v>438</v>
      </c>
      <c r="G351" s="9" t="s">
        <v>450</v>
      </c>
      <c r="H351" s="10">
        <v>143</v>
      </c>
      <c r="I351" s="9" t="s">
        <v>390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307</v>
      </c>
      <c r="AH351" s="10"/>
      <c r="AI351" s="10"/>
      <c r="AJ351" s="10"/>
      <c r="AK351" s="30"/>
    </row>
    <row r="352" spans="5:37" ht="13.05" customHeight="1">
      <c r="E352" s="28" t="s">
        <v>219</v>
      </c>
      <c r="F352" s="8" t="s">
        <v>438</v>
      </c>
      <c r="G352" s="9" t="s">
        <v>450</v>
      </c>
      <c r="H352" s="10">
        <v>150</v>
      </c>
      <c r="I352" s="9" t="s">
        <v>390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307</v>
      </c>
      <c r="AH352" s="9" t="s">
        <v>306</v>
      </c>
      <c r="AI352" s="10"/>
      <c r="AJ352" s="10"/>
      <c r="AK352" s="30"/>
    </row>
    <row r="353" spans="5:37" ht="13.05" customHeight="1">
      <c r="E353" s="28" t="s">
        <v>219</v>
      </c>
      <c r="F353" s="8" t="s">
        <v>438</v>
      </c>
      <c r="G353" s="9" t="s">
        <v>450</v>
      </c>
      <c r="H353" s="10">
        <v>157</v>
      </c>
      <c r="I353" s="9" t="s">
        <v>390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307</v>
      </c>
      <c r="AH353" s="10"/>
      <c r="AI353" s="10"/>
      <c r="AJ353" s="10"/>
      <c r="AK353" s="30"/>
    </row>
    <row r="354" spans="5:37" ht="13.05" customHeight="1">
      <c r="E354" s="28" t="s">
        <v>219</v>
      </c>
      <c r="F354" s="8" t="s">
        <v>438</v>
      </c>
      <c r="G354" s="9" t="s">
        <v>450</v>
      </c>
      <c r="H354" s="10">
        <v>164</v>
      </c>
      <c r="I354" s="9" t="s">
        <v>390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307</v>
      </c>
      <c r="AH354" s="10"/>
      <c r="AI354" s="10"/>
      <c r="AJ354" s="10"/>
      <c r="AK354" s="30"/>
    </row>
    <row r="355" spans="5:37" ht="13.05" customHeight="1">
      <c r="E355" s="28" t="s">
        <v>219</v>
      </c>
      <c r="F355" s="8" t="s">
        <v>438</v>
      </c>
      <c r="G355" s="9" t="s">
        <v>451</v>
      </c>
      <c r="H355" s="10">
        <v>147</v>
      </c>
      <c r="I355" s="9" t="s">
        <v>390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306</v>
      </c>
      <c r="AH355" s="9" t="s">
        <v>305</v>
      </c>
      <c r="AI355" s="9" t="s">
        <v>302</v>
      </c>
      <c r="AJ355" s="10"/>
      <c r="AK355" s="30"/>
    </row>
    <row r="356" spans="5:37" ht="13.05" customHeight="1">
      <c r="E356" s="28" t="s">
        <v>219</v>
      </c>
      <c r="F356" s="8" t="s">
        <v>438</v>
      </c>
      <c r="G356" s="9" t="s">
        <v>451</v>
      </c>
      <c r="H356" s="10">
        <v>153</v>
      </c>
      <c r="I356" s="9" t="s">
        <v>390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305</v>
      </c>
      <c r="AH356" s="9" t="s">
        <v>302</v>
      </c>
      <c r="AI356" s="10"/>
      <c r="AJ356" s="10"/>
      <c r="AK356" s="30"/>
    </row>
    <row r="357" spans="5:37" ht="13.05" customHeight="1">
      <c r="E357" s="28" t="s">
        <v>219</v>
      </c>
      <c r="F357" s="8" t="s">
        <v>438</v>
      </c>
      <c r="G357" s="9" t="s">
        <v>451</v>
      </c>
      <c r="H357" s="10">
        <v>161</v>
      </c>
      <c r="I357" s="9" t="s">
        <v>390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305</v>
      </c>
      <c r="AH357" s="9" t="s">
        <v>302</v>
      </c>
      <c r="AI357" s="10"/>
      <c r="AJ357" s="10"/>
      <c r="AK357" s="30"/>
    </row>
    <row r="358" spans="5:37" ht="13.05" customHeight="1">
      <c r="E358" s="28" t="s">
        <v>219</v>
      </c>
      <c r="F358" s="8" t="s">
        <v>438</v>
      </c>
      <c r="G358" s="9" t="s">
        <v>452</v>
      </c>
      <c r="H358" s="10">
        <v>153</v>
      </c>
      <c r="I358" s="9" t="s">
        <v>390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305</v>
      </c>
      <c r="AH358" s="9" t="s">
        <v>302</v>
      </c>
      <c r="AI358" s="10"/>
      <c r="AJ358" s="10"/>
      <c r="AK358" s="30"/>
    </row>
    <row r="359" spans="5:37" ht="13.05" customHeight="1">
      <c r="E359" s="28" t="s">
        <v>219</v>
      </c>
      <c r="F359" s="8" t="s">
        <v>438</v>
      </c>
      <c r="G359" s="9" t="s">
        <v>452</v>
      </c>
      <c r="H359" s="10">
        <v>161</v>
      </c>
      <c r="I359" s="9" t="s">
        <v>390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305</v>
      </c>
      <c r="AH359" s="9" t="s">
        <v>302</v>
      </c>
      <c r="AI359" s="10"/>
      <c r="AJ359" s="10"/>
      <c r="AK359" s="30"/>
    </row>
    <row r="360" spans="5:37" ht="13.05" customHeight="1">
      <c r="E360" s="28" t="s">
        <v>219</v>
      </c>
      <c r="F360" s="8" t="s">
        <v>438</v>
      </c>
      <c r="G360" s="9" t="s">
        <v>453</v>
      </c>
      <c r="H360" s="10">
        <v>156</v>
      </c>
      <c r="I360" s="9" t="s">
        <v>390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305</v>
      </c>
      <c r="AH360" s="9" t="s">
        <v>302</v>
      </c>
      <c r="AI360" s="10"/>
      <c r="AJ360" s="10"/>
      <c r="AK360" s="30"/>
    </row>
    <row r="361" spans="5:37" ht="13.05" customHeight="1">
      <c r="E361" s="28" t="s">
        <v>219</v>
      </c>
      <c r="F361" s="8" t="s">
        <v>438</v>
      </c>
      <c r="G361" s="9" t="s">
        <v>453</v>
      </c>
      <c r="H361" s="10">
        <v>164</v>
      </c>
      <c r="I361" s="9" t="s">
        <v>390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305</v>
      </c>
      <c r="AH361" s="9" t="s">
        <v>302</v>
      </c>
      <c r="AI361" s="10"/>
      <c r="AJ361" s="10"/>
      <c r="AK361" s="30"/>
    </row>
    <row r="362" spans="5:37" ht="13.05" customHeight="1">
      <c r="E362" s="28" t="s">
        <v>219</v>
      </c>
      <c r="F362" s="8" t="s">
        <v>438</v>
      </c>
      <c r="G362" s="9" t="s">
        <v>453</v>
      </c>
      <c r="H362" s="10">
        <v>172</v>
      </c>
      <c r="I362" s="9" t="s">
        <v>390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305</v>
      </c>
      <c r="AH362" s="9" t="s">
        <v>302</v>
      </c>
      <c r="AI362" s="10"/>
      <c r="AJ362" s="10"/>
      <c r="AK362" s="30"/>
    </row>
    <row r="363" spans="5:37" ht="13.05" customHeight="1">
      <c r="E363" s="28" t="s">
        <v>219</v>
      </c>
      <c r="F363" s="8" t="s">
        <v>438</v>
      </c>
      <c r="G363" s="9" t="s">
        <v>454</v>
      </c>
      <c r="H363" s="10">
        <v>172</v>
      </c>
      <c r="I363" s="9" t="s">
        <v>222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305</v>
      </c>
      <c r="AH363" s="9" t="s">
        <v>302</v>
      </c>
      <c r="AI363" s="10"/>
      <c r="AJ363" s="10"/>
      <c r="AK363" s="30"/>
    </row>
    <row r="364" spans="5:37" ht="13.05" customHeight="1">
      <c r="E364" s="28" t="s">
        <v>219</v>
      </c>
      <c r="F364" s="8" t="s">
        <v>438</v>
      </c>
      <c r="G364" s="9" t="s">
        <v>454</v>
      </c>
      <c r="H364" s="10">
        <v>180</v>
      </c>
      <c r="I364" s="9" t="s">
        <v>222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305</v>
      </c>
      <c r="AH364" s="9" t="s">
        <v>302</v>
      </c>
      <c r="AI364" s="10"/>
      <c r="AJ364" s="10"/>
      <c r="AK364" s="30"/>
    </row>
    <row r="365" spans="5:37" ht="13.05" customHeight="1">
      <c r="E365" s="28" t="s">
        <v>219</v>
      </c>
      <c r="F365" s="8" t="s">
        <v>438</v>
      </c>
      <c r="G365" s="9" t="s">
        <v>454</v>
      </c>
      <c r="H365" s="10">
        <v>188</v>
      </c>
      <c r="I365" s="9" t="s">
        <v>222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305</v>
      </c>
      <c r="AH365" s="9" t="s">
        <v>302</v>
      </c>
      <c r="AI365" s="10"/>
      <c r="AJ365" s="10"/>
      <c r="AK365" s="30"/>
    </row>
    <row r="366" spans="5:37" ht="13.05" customHeight="1">
      <c r="E366" s="28" t="s">
        <v>219</v>
      </c>
      <c r="F366" s="8" t="s">
        <v>438</v>
      </c>
      <c r="G366" s="9" t="s">
        <v>455</v>
      </c>
      <c r="H366" s="10">
        <v>157</v>
      </c>
      <c r="I366" s="9" t="s">
        <v>222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305</v>
      </c>
      <c r="AH366" s="10"/>
      <c r="AI366" s="10"/>
      <c r="AJ366" s="10"/>
      <c r="AK366" s="30"/>
    </row>
    <row r="367" spans="5:37" ht="13.05" customHeight="1">
      <c r="E367" s="28" t="s">
        <v>219</v>
      </c>
      <c r="F367" s="8" t="s">
        <v>438</v>
      </c>
      <c r="G367" s="9" t="s">
        <v>455</v>
      </c>
      <c r="H367" s="10">
        <v>165</v>
      </c>
      <c r="I367" s="9" t="s">
        <v>222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305</v>
      </c>
      <c r="AH367" s="10"/>
      <c r="AI367" s="10"/>
      <c r="AJ367" s="10"/>
      <c r="AK367" s="30"/>
    </row>
    <row r="368" spans="5:37" ht="13.05" customHeight="1">
      <c r="E368" s="28" t="s">
        <v>219</v>
      </c>
      <c r="F368" s="8" t="s">
        <v>438</v>
      </c>
      <c r="G368" s="9" t="s">
        <v>455</v>
      </c>
      <c r="H368" s="10">
        <v>173</v>
      </c>
      <c r="I368" s="9" t="s">
        <v>222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305</v>
      </c>
      <c r="AH368" s="10"/>
      <c r="AI368" s="10"/>
      <c r="AJ368" s="10"/>
      <c r="AK368" s="30"/>
    </row>
    <row r="369" spans="5:37" ht="13.05" customHeight="1">
      <c r="E369" s="28" t="s">
        <v>219</v>
      </c>
      <c r="F369" s="8" t="s">
        <v>438</v>
      </c>
      <c r="G369" s="9" t="s">
        <v>455</v>
      </c>
      <c r="H369" s="10">
        <v>181</v>
      </c>
      <c r="I369" s="9" t="s">
        <v>222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305</v>
      </c>
      <c r="AH369" s="10"/>
      <c r="AI369" s="10"/>
      <c r="AJ369" s="10"/>
      <c r="AK369" s="30"/>
    </row>
    <row r="370" spans="5:37" ht="13.05" customHeight="1">
      <c r="E370" s="28" t="s">
        <v>219</v>
      </c>
      <c r="F370" s="8" t="s">
        <v>438</v>
      </c>
      <c r="G370" s="9" t="s">
        <v>456</v>
      </c>
      <c r="H370" s="10">
        <v>161</v>
      </c>
      <c r="I370" s="9" t="s">
        <v>222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305</v>
      </c>
      <c r="AH370" s="9" t="s">
        <v>302</v>
      </c>
      <c r="AI370" s="10"/>
      <c r="AJ370" s="10"/>
      <c r="AK370" s="30"/>
    </row>
    <row r="371" spans="5:37" ht="13.05" customHeight="1">
      <c r="E371" s="28" t="s">
        <v>219</v>
      </c>
      <c r="F371" s="8" t="s">
        <v>438</v>
      </c>
      <c r="G371" s="9" t="s">
        <v>456</v>
      </c>
      <c r="H371" s="10">
        <v>169</v>
      </c>
      <c r="I371" s="9" t="s">
        <v>222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305</v>
      </c>
      <c r="AH371" s="9" t="s">
        <v>302</v>
      </c>
      <c r="AI371" s="10"/>
      <c r="AJ371" s="10"/>
      <c r="AK371" s="30"/>
    </row>
    <row r="372" spans="5:37" ht="13.05" customHeight="1">
      <c r="E372" s="28" t="s">
        <v>219</v>
      </c>
      <c r="F372" s="8" t="s">
        <v>438</v>
      </c>
      <c r="G372" s="9" t="s">
        <v>456</v>
      </c>
      <c r="H372" s="10">
        <v>176</v>
      </c>
      <c r="I372" s="9" t="s">
        <v>222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305</v>
      </c>
      <c r="AH372" s="9" t="s">
        <v>302</v>
      </c>
      <c r="AI372" s="10"/>
      <c r="AJ372" s="10"/>
      <c r="AK372" s="30"/>
    </row>
    <row r="373" spans="5:37" ht="13.05" customHeight="1">
      <c r="E373" s="28" t="s">
        <v>219</v>
      </c>
      <c r="F373" s="8" t="s">
        <v>438</v>
      </c>
      <c r="G373" s="9" t="s">
        <v>457</v>
      </c>
      <c r="H373" s="10">
        <v>169</v>
      </c>
      <c r="I373" s="9" t="s">
        <v>222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305</v>
      </c>
      <c r="AH373" s="10"/>
      <c r="AI373" s="10"/>
      <c r="AJ373" s="10"/>
      <c r="AK373" s="30"/>
    </row>
    <row r="374" spans="5:37" ht="13.05" customHeight="1">
      <c r="E374" s="28" t="s">
        <v>219</v>
      </c>
      <c r="F374" s="8" t="s">
        <v>438</v>
      </c>
      <c r="G374" s="9" t="s">
        <v>457</v>
      </c>
      <c r="H374" s="10">
        <v>176</v>
      </c>
      <c r="I374" s="9" t="s">
        <v>222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305</v>
      </c>
      <c r="AH374" s="10"/>
      <c r="AI374" s="10"/>
      <c r="AJ374" s="10"/>
      <c r="AK374" s="30"/>
    </row>
    <row r="375" spans="5:37" ht="13.05" customHeight="1">
      <c r="E375" s="28" t="s">
        <v>219</v>
      </c>
      <c r="F375" s="8" t="s">
        <v>438</v>
      </c>
      <c r="G375" s="9" t="s">
        <v>457</v>
      </c>
      <c r="H375" s="10">
        <v>184</v>
      </c>
      <c r="I375" s="9" t="s">
        <v>222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305</v>
      </c>
      <c r="AH375" s="10"/>
      <c r="AI375" s="10"/>
      <c r="AJ375" s="10"/>
      <c r="AK375" s="30"/>
    </row>
    <row r="376" spans="5:37" ht="13.05" customHeight="1">
      <c r="E376" s="28" t="s">
        <v>219</v>
      </c>
      <c r="F376" s="8" t="s">
        <v>438</v>
      </c>
      <c r="G376" s="9" t="s">
        <v>458</v>
      </c>
      <c r="H376" s="10">
        <v>164</v>
      </c>
      <c r="I376" s="9" t="s">
        <v>222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305</v>
      </c>
      <c r="AH376" s="9" t="s">
        <v>302</v>
      </c>
      <c r="AI376" s="10"/>
      <c r="AJ376" s="10"/>
      <c r="AK376" s="30"/>
    </row>
    <row r="377" spans="5:37" ht="13.05" customHeight="1">
      <c r="E377" s="28" t="s">
        <v>219</v>
      </c>
      <c r="F377" s="8" t="s">
        <v>438</v>
      </c>
      <c r="G377" s="9" t="s">
        <v>458</v>
      </c>
      <c r="H377" s="10">
        <v>172</v>
      </c>
      <c r="I377" s="9" t="s">
        <v>222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305</v>
      </c>
      <c r="AH377" s="10"/>
      <c r="AI377" s="10"/>
      <c r="AJ377" s="10"/>
      <c r="AK377" s="30"/>
    </row>
    <row r="378" spans="5:37" ht="13.05" customHeight="1">
      <c r="E378" s="28" t="s">
        <v>219</v>
      </c>
      <c r="F378" s="8" t="s">
        <v>438</v>
      </c>
      <c r="G378" s="9" t="s">
        <v>458</v>
      </c>
      <c r="H378" s="10">
        <v>180</v>
      </c>
      <c r="I378" s="9" t="s">
        <v>222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305</v>
      </c>
      <c r="AH378" s="10"/>
      <c r="AI378" s="10"/>
      <c r="AJ378" s="10"/>
      <c r="AK378" s="30"/>
    </row>
    <row r="379" spans="5:37" ht="13.05" customHeight="1">
      <c r="E379" s="28" t="s">
        <v>219</v>
      </c>
      <c r="F379" s="8" t="s">
        <v>438</v>
      </c>
      <c r="G379" s="9" t="s">
        <v>458</v>
      </c>
      <c r="H379" s="10">
        <v>188</v>
      </c>
      <c r="I379" s="9" t="s">
        <v>222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305</v>
      </c>
      <c r="AH379" s="10"/>
      <c r="AI379" s="10"/>
      <c r="AJ379" s="10"/>
      <c r="AK379" s="30"/>
    </row>
    <row r="380" spans="5:37" ht="13.05" customHeight="1">
      <c r="E380" s="28" t="s">
        <v>219</v>
      </c>
      <c r="F380" s="8" t="s">
        <v>438</v>
      </c>
      <c r="G380" s="9" t="s">
        <v>459</v>
      </c>
      <c r="H380" s="10">
        <v>149</v>
      </c>
      <c r="I380" s="9" t="s">
        <v>222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307</v>
      </c>
      <c r="AH380" s="10"/>
      <c r="AI380" s="10"/>
      <c r="AJ380" s="10"/>
      <c r="AK380" s="30"/>
    </row>
    <row r="381" spans="5:37" ht="13.05" customHeight="1">
      <c r="E381" s="28" t="s">
        <v>219</v>
      </c>
      <c r="F381" s="8" t="s">
        <v>438</v>
      </c>
      <c r="G381" s="9" t="s">
        <v>459</v>
      </c>
      <c r="H381" s="10">
        <v>156</v>
      </c>
      <c r="I381" s="9" t="s">
        <v>222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307</v>
      </c>
      <c r="AH381" s="10"/>
      <c r="AI381" s="10"/>
      <c r="AJ381" s="10"/>
      <c r="AK381" s="30"/>
    </row>
    <row r="382" spans="5:37" ht="13.05" customHeight="1">
      <c r="E382" s="28" t="s">
        <v>219</v>
      </c>
      <c r="F382" s="8" t="s">
        <v>438</v>
      </c>
      <c r="G382" s="9" t="s">
        <v>459</v>
      </c>
      <c r="H382" s="10">
        <v>163</v>
      </c>
      <c r="I382" s="9" t="s">
        <v>222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307</v>
      </c>
      <c r="AH382" s="10"/>
      <c r="AI382" s="10"/>
      <c r="AJ382" s="10"/>
      <c r="AK382" s="30"/>
    </row>
    <row r="383" spans="5:37" ht="13.05" customHeight="1">
      <c r="E383" s="28" t="s">
        <v>219</v>
      </c>
      <c r="F383" s="8" t="s">
        <v>438</v>
      </c>
      <c r="G383" s="9" t="s">
        <v>460</v>
      </c>
      <c r="H383" s="10">
        <v>160</v>
      </c>
      <c r="I383" s="9" t="s">
        <v>222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307</v>
      </c>
      <c r="AH383" s="10"/>
      <c r="AI383" s="10"/>
      <c r="AJ383" s="10"/>
      <c r="AK383" s="30"/>
    </row>
    <row r="384" spans="5:37" ht="13.05" customHeight="1">
      <c r="E384" s="28" t="s">
        <v>219</v>
      </c>
      <c r="F384" s="8" t="s">
        <v>438</v>
      </c>
      <c r="G384" s="9" t="s">
        <v>460</v>
      </c>
      <c r="H384" s="10">
        <v>165</v>
      </c>
      <c r="I384" s="9" t="s">
        <v>222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307</v>
      </c>
      <c r="AH384" s="10"/>
      <c r="AI384" s="10"/>
      <c r="AJ384" s="10"/>
      <c r="AK384" s="30"/>
    </row>
    <row r="385" spans="5:37" ht="13.05" customHeight="1">
      <c r="E385" s="28" t="s">
        <v>219</v>
      </c>
      <c r="F385" s="8" t="s">
        <v>438</v>
      </c>
      <c r="G385" s="9" t="s">
        <v>460</v>
      </c>
      <c r="H385" s="10">
        <v>170</v>
      </c>
      <c r="I385" s="9" t="s">
        <v>222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307</v>
      </c>
      <c r="AH385" s="10"/>
      <c r="AI385" s="10"/>
      <c r="AJ385" s="10"/>
      <c r="AK385" s="30"/>
    </row>
    <row r="386" spans="5:37" ht="13.05" customHeight="1">
      <c r="E386" s="28" t="s">
        <v>219</v>
      </c>
      <c r="F386" s="8" t="s">
        <v>438</v>
      </c>
      <c r="G386" s="9" t="s">
        <v>461</v>
      </c>
      <c r="H386" s="10">
        <v>159</v>
      </c>
      <c r="I386" s="9" t="s">
        <v>222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307</v>
      </c>
      <c r="AH386" s="10"/>
      <c r="AI386" s="10"/>
      <c r="AJ386" s="10"/>
      <c r="AK386" s="30"/>
    </row>
    <row r="387" spans="5:37" ht="13.05" customHeight="1">
      <c r="E387" s="28" t="s">
        <v>219</v>
      </c>
      <c r="F387" s="8" t="s">
        <v>438</v>
      </c>
      <c r="G387" s="9" t="s">
        <v>461</v>
      </c>
      <c r="H387" s="10">
        <v>165</v>
      </c>
      <c r="I387" s="9" t="s">
        <v>222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307</v>
      </c>
      <c r="AH387" s="10"/>
      <c r="AI387" s="10"/>
      <c r="AJ387" s="10"/>
      <c r="AK387" s="30"/>
    </row>
    <row r="388" spans="5:37" ht="13.05" customHeight="1">
      <c r="E388" s="28" t="s">
        <v>219</v>
      </c>
      <c r="F388" s="8" t="s">
        <v>438</v>
      </c>
      <c r="G388" s="9" t="s">
        <v>462</v>
      </c>
      <c r="H388" s="10">
        <v>154</v>
      </c>
      <c r="I388" s="9" t="s">
        <v>222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307</v>
      </c>
      <c r="AH388" s="10"/>
      <c r="AI388" s="10"/>
      <c r="AJ388" s="10"/>
      <c r="AK388" s="30"/>
    </row>
    <row r="389" spans="5:37" ht="13.05" customHeight="1">
      <c r="E389" s="28" t="s">
        <v>219</v>
      </c>
      <c r="F389" s="8" t="s">
        <v>438</v>
      </c>
      <c r="G389" s="9" t="s">
        <v>462</v>
      </c>
      <c r="H389" s="10">
        <v>168</v>
      </c>
      <c r="I389" s="9" t="s">
        <v>222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307</v>
      </c>
      <c r="AH389" s="10"/>
      <c r="AI389" s="10"/>
      <c r="AJ389" s="10"/>
      <c r="AK389" s="30"/>
    </row>
    <row r="390" spans="5:37" ht="13.05" customHeight="1">
      <c r="E390" s="28" t="s">
        <v>219</v>
      </c>
      <c r="F390" s="8" t="s">
        <v>438</v>
      </c>
      <c r="G390" s="9" t="s">
        <v>462</v>
      </c>
      <c r="H390" s="10">
        <v>175</v>
      </c>
      <c r="I390" s="9" t="s">
        <v>222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307</v>
      </c>
      <c r="AH390" s="10"/>
      <c r="AI390" s="10"/>
      <c r="AJ390" s="10"/>
      <c r="AK390" s="30"/>
    </row>
    <row r="391" spans="5:37" ht="13.05" customHeight="1">
      <c r="E391" s="28" t="s">
        <v>219</v>
      </c>
      <c r="F391" s="8" t="s">
        <v>438</v>
      </c>
      <c r="G391" s="9" t="s">
        <v>463</v>
      </c>
      <c r="H391" s="10">
        <v>160</v>
      </c>
      <c r="I391" s="9" t="s">
        <v>222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307</v>
      </c>
      <c r="AH391" s="10"/>
      <c r="AI391" s="10"/>
      <c r="AJ391" s="10"/>
      <c r="AK391" s="30"/>
    </row>
    <row r="392" spans="5:37" ht="13.05" customHeight="1">
      <c r="E392" s="28" t="s">
        <v>219</v>
      </c>
      <c r="F392" s="8" t="s">
        <v>438</v>
      </c>
      <c r="G392" s="9" t="s">
        <v>463</v>
      </c>
      <c r="H392" s="10">
        <v>168</v>
      </c>
      <c r="I392" s="9" t="s">
        <v>222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307</v>
      </c>
      <c r="AH392" s="10"/>
      <c r="AI392" s="10"/>
      <c r="AJ392" s="10"/>
      <c r="AK392" s="30"/>
    </row>
    <row r="393" spans="5:37" ht="13.05" customHeight="1">
      <c r="E393" s="28" t="s">
        <v>219</v>
      </c>
      <c r="F393" s="8" t="s">
        <v>438</v>
      </c>
      <c r="G393" s="9" t="s">
        <v>464</v>
      </c>
      <c r="H393" s="10">
        <v>168</v>
      </c>
      <c r="I393" s="9" t="s">
        <v>222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307</v>
      </c>
      <c r="AH393" s="10"/>
      <c r="AI393" s="10"/>
      <c r="AJ393" s="10"/>
      <c r="AK393" s="30"/>
    </row>
    <row r="394" spans="5:37" ht="13.05" customHeight="1">
      <c r="E394" s="28" t="s">
        <v>219</v>
      </c>
      <c r="F394" s="8" t="s">
        <v>438</v>
      </c>
      <c r="G394" s="9" t="s">
        <v>464</v>
      </c>
      <c r="H394" s="10">
        <v>176</v>
      </c>
      <c r="I394" s="9" t="s">
        <v>222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307</v>
      </c>
      <c r="AH394" s="10"/>
      <c r="AI394" s="10"/>
      <c r="AJ394" s="10"/>
      <c r="AK394" s="30"/>
    </row>
    <row r="395" spans="5:37" ht="13.05" customHeight="1">
      <c r="E395" s="28" t="s">
        <v>219</v>
      </c>
      <c r="F395" s="8" t="s">
        <v>438</v>
      </c>
      <c r="G395" s="9" t="s">
        <v>465</v>
      </c>
      <c r="H395" s="10">
        <v>161</v>
      </c>
      <c r="I395" s="9" t="s">
        <v>222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307</v>
      </c>
      <c r="AH395" s="9" t="s">
        <v>306</v>
      </c>
      <c r="AI395" s="10"/>
      <c r="AJ395" s="10"/>
      <c r="AK395" s="30"/>
    </row>
    <row r="396" spans="5:37" ht="13.05" customHeight="1">
      <c r="E396" s="28" t="s">
        <v>219</v>
      </c>
      <c r="F396" s="8" t="s">
        <v>438</v>
      </c>
      <c r="G396" s="9" t="s">
        <v>465</v>
      </c>
      <c r="H396" s="10">
        <v>169</v>
      </c>
      <c r="I396" s="9" t="s">
        <v>222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307</v>
      </c>
      <c r="AH396" s="9" t="s">
        <v>306</v>
      </c>
      <c r="AI396" s="10"/>
      <c r="AJ396" s="10"/>
      <c r="AK396" s="30"/>
    </row>
    <row r="397" spans="5:37" ht="13.05" customHeight="1">
      <c r="E397" s="28" t="s">
        <v>219</v>
      </c>
      <c r="F397" s="8" t="s">
        <v>438</v>
      </c>
      <c r="G397" s="9" t="s">
        <v>466</v>
      </c>
      <c r="H397" s="10">
        <v>154</v>
      </c>
      <c r="I397" s="9" t="s">
        <v>222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467</v>
      </c>
      <c r="S397" s="9" t="s">
        <v>467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308</v>
      </c>
      <c r="AH397" s="10"/>
      <c r="AI397" s="10"/>
      <c r="AJ397" s="10"/>
      <c r="AK397" s="30"/>
    </row>
    <row r="398" spans="5:37" ht="13.05" customHeight="1">
      <c r="E398" s="28" t="s">
        <v>219</v>
      </c>
      <c r="F398" s="8" t="s">
        <v>438</v>
      </c>
      <c r="G398" s="9" t="s">
        <v>466</v>
      </c>
      <c r="H398" s="10">
        <v>161</v>
      </c>
      <c r="I398" s="9" t="s">
        <v>222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307</v>
      </c>
      <c r="AH398" s="9" t="s">
        <v>306</v>
      </c>
      <c r="AI398" s="10"/>
      <c r="AJ398" s="10"/>
      <c r="AK398" s="30"/>
    </row>
    <row r="399" spans="5:37" ht="13.05" customHeight="1">
      <c r="E399" s="28" t="s">
        <v>219</v>
      </c>
      <c r="F399" s="8" t="s">
        <v>438</v>
      </c>
      <c r="G399" s="9" t="s">
        <v>468</v>
      </c>
      <c r="H399" s="10">
        <v>161</v>
      </c>
      <c r="I399" s="9" t="s">
        <v>390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467</v>
      </c>
      <c r="S399" s="9" t="s">
        <v>467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308</v>
      </c>
      <c r="AH399" s="10"/>
      <c r="AI399" s="10"/>
      <c r="AJ399" s="10"/>
      <c r="AK399" s="30"/>
    </row>
    <row r="400" spans="5:37" ht="13.05" customHeight="1">
      <c r="E400" s="28" t="s">
        <v>219</v>
      </c>
      <c r="F400" s="8" t="s">
        <v>438</v>
      </c>
      <c r="G400" s="9" t="s">
        <v>469</v>
      </c>
      <c r="H400" s="10">
        <v>163</v>
      </c>
      <c r="I400" s="9" t="s">
        <v>222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307</v>
      </c>
      <c r="AH400" s="10"/>
      <c r="AI400" s="10"/>
      <c r="AJ400" s="10"/>
      <c r="AK400" s="30"/>
    </row>
    <row r="401" spans="5:37" ht="13.05" customHeight="1">
      <c r="E401" s="28" t="s">
        <v>219</v>
      </c>
      <c r="F401" s="8" t="s">
        <v>438</v>
      </c>
      <c r="G401" s="9" t="s">
        <v>470</v>
      </c>
      <c r="H401" s="10">
        <v>159</v>
      </c>
      <c r="I401" s="9" t="s">
        <v>222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307</v>
      </c>
      <c r="AH401" s="10"/>
      <c r="AI401" s="10"/>
      <c r="AJ401" s="10"/>
      <c r="AK401" s="30"/>
    </row>
    <row r="402" spans="5:37" ht="13.05" customHeight="1">
      <c r="E402" s="28" t="s">
        <v>219</v>
      </c>
      <c r="F402" s="8" t="s">
        <v>438</v>
      </c>
      <c r="G402" s="9" t="s">
        <v>470</v>
      </c>
      <c r="H402" s="10">
        <v>174</v>
      </c>
      <c r="I402" s="9" t="s">
        <v>222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307</v>
      </c>
      <c r="AH402" s="9" t="s">
        <v>305</v>
      </c>
      <c r="AI402" s="10"/>
      <c r="AJ402" s="10"/>
      <c r="AK402" s="30"/>
    </row>
    <row r="403" spans="5:37" ht="13.05" customHeight="1">
      <c r="E403" s="28" t="s">
        <v>219</v>
      </c>
      <c r="F403" s="8" t="s">
        <v>471</v>
      </c>
      <c r="G403" s="9" t="s">
        <v>472</v>
      </c>
      <c r="H403" s="10">
        <v>182.1</v>
      </c>
      <c r="I403" s="9" t="s">
        <v>222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303</v>
      </c>
      <c r="AH403" s="9" t="s">
        <v>301</v>
      </c>
      <c r="AI403" s="10"/>
      <c r="AJ403" s="10"/>
      <c r="AK403" s="30"/>
    </row>
    <row r="404" spans="5:37" ht="13.05" customHeight="1">
      <c r="E404" s="28" t="s">
        <v>219</v>
      </c>
      <c r="F404" s="8" t="s">
        <v>471</v>
      </c>
      <c r="G404" s="9" t="s">
        <v>473</v>
      </c>
      <c r="H404" s="10">
        <v>178.3</v>
      </c>
      <c r="I404" s="9" t="s">
        <v>222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301</v>
      </c>
      <c r="AH404" s="9" t="s">
        <v>302</v>
      </c>
      <c r="AI404" s="10"/>
      <c r="AJ404" s="10"/>
      <c r="AK404" s="30"/>
    </row>
    <row r="405" spans="5:37" ht="13.05" customHeight="1">
      <c r="E405" s="28" t="s">
        <v>219</v>
      </c>
      <c r="F405" s="8" t="s">
        <v>471</v>
      </c>
      <c r="G405" s="9" t="s">
        <v>473</v>
      </c>
      <c r="H405" s="10">
        <v>184.2</v>
      </c>
      <c r="I405" s="9" t="s">
        <v>222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301</v>
      </c>
      <c r="AH405" s="10"/>
      <c r="AI405" s="10"/>
      <c r="AJ405" s="10"/>
      <c r="AK405" s="30"/>
    </row>
    <row r="406" spans="5:37" ht="13.05" customHeight="1">
      <c r="E406" s="28" t="s">
        <v>219</v>
      </c>
      <c r="F406" s="8" t="s">
        <v>471</v>
      </c>
      <c r="G406" s="9" t="s">
        <v>473</v>
      </c>
      <c r="H406" s="10">
        <v>189.7</v>
      </c>
      <c r="I406" s="9" t="s">
        <v>222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301</v>
      </c>
      <c r="AH406" s="10"/>
      <c r="AI406" s="10"/>
      <c r="AJ406" s="10"/>
      <c r="AK406" s="30"/>
    </row>
    <row r="407" spans="5:37" ht="13.05" customHeight="1">
      <c r="E407" s="28" t="s">
        <v>219</v>
      </c>
      <c r="F407" s="8" t="s">
        <v>471</v>
      </c>
      <c r="G407" s="9" t="s">
        <v>474</v>
      </c>
      <c r="H407" s="10">
        <v>160.1</v>
      </c>
      <c r="I407" s="9" t="s">
        <v>390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301</v>
      </c>
      <c r="AH407" s="9" t="s">
        <v>302</v>
      </c>
      <c r="AI407" s="10"/>
      <c r="AJ407" s="10"/>
      <c r="AK407" s="30"/>
    </row>
    <row r="408" spans="5:37" ht="13.05" customHeight="1">
      <c r="E408" s="28" t="s">
        <v>219</v>
      </c>
      <c r="F408" s="8" t="s">
        <v>471</v>
      </c>
      <c r="G408" s="9" t="s">
        <v>474</v>
      </c>
      <c r="H408" s="10">
        <v>169.1</v>
      </c>
      <c r="I408" s="9" t="s">
        <v>390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301</v>
      </c>
      <c r="AH408" s="9" t="s">
        <v>302</v>
      </c>
      <c r="AI408" s="10"/>
      <c r="AJ408" s="10"/>
      <c r="AK408" s="30"/>
    </row>
    <row r="409" spans="5:37" ht="13.05" customHeight="1">
      <c r="E409" s="28" t="s">
        <v>219</v>
      </c>
      <c r="F409" s="8" t="s">
        <v>471</v>
      </c>
      <c r="G409" s="9" t="s">
        <v>475</v>
      </c>
      <c r="H409" s="10">
        <v>168.1</v>
      </c>
      <c r="I409" s="9" t="s">
        <v>222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305</v>
      </c>
      <c r="AH409" s="10"/>
      <c r="AI409" s="10"/>
      <c r="AJ409" s="10"/>
      <c r="AK409" s="30"/>
    </row>
    <row r="410" spans="5:37" ht="13.05" customHeight="1">
      <c r="E410" s="28" t="s">
        <v>219</v>
      </c>
      <c r="F410" s="8" t="s">
        <v>471</v>
      </c>
      <c r="G410" s="9" t="s">
        <v>475</v>
      </c>
      <c r="H410" s="10">
        <v>174.2</v>
      </c>
      <c r="I410" s="9" t="s">
        <v>222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305</v>
      </c>
      <c r="AH410" s="10"/>
      <c r="AI410" s="10"/>
      <c r="AJ410" s="10"/>
      <c r="AK410" s="30"/>
    </row>
    <row r="411" spans="5:37" ht="13.05" customHeight="1">
      <c r="E411" s="28" t="s">
        <v>219</v>
      </c>
      <c r="F411" s="8" t="s">
        <v>471</v>
      </c>
      <c r="G411" s="9" t="s">
        <v>475</v>
      </c>
      <c r="H411" s="10">
        <v>180.4</v>
      </c>
      <c r="I411" s="9" t="s">
        <v>222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305</v>
      </c>
      <c r="AH411" s="9" t="s">
        <v>302</v>
      </c>
      <c r="AI411" s="10"/>
      <c r="AJ411" s="10"/>
      <c r="AK411" s="30"/>
    </row>
    <row r="412" spans="5:37" ht="13.05" customHeight="1">
      <c r="E412" s="28" t="s">
        <v>219</v>
      </c>
      <c r="F412" s="8" t="s">
        <v>471</v>
      </c>
      <c r="G412" s="9" t="s">
        <v>475</v>
      </c>
      <c r="H412" s="10">
        <v>186.5</v>
      </c>
      <c r="I412" s="9" t="s">
        <v>222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305</v>
      </c>
      <c r="AH412" s="10"/>
      <c r="AI412" s="10"/>
      <c r="AJ412" s="10"/>
      <c r="AK412" s="30"/>
    </row>
    <row r="413" spans="5:37" ht="13.05" customHeight="1">
      <c r="E413" s="28" t="s">
        <v>219</v>
      </c>
      <c r="F413" s="8" t="s">
        <v>471</v>
      </c>
      <c r="G413" s="9" t="s">
        <v>476</v>
      </c>
      <c r="H413" s="10">
        <v>156.1</v>
      </c>
      <c r="I413" s="9" t="s">
        <v>390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305</v>
      </c>
      <c r="AH413" s="10"/>
      <c r="AI413" s="10"/>
      <c r="AJ413" s="10"/>
      <c r="AK413" s="30"/>
    </row>
    <row r="414" spans="5:37" ht="13.05" customHeight="1">
      <c r="E414" s="28" t="s">
        <v>219</v>
      </c>
      <c r="F414" s="8" t="s">
        <v>471</v>
      </c>
      <c r="G414" s="9" t="s">
        <v>476</v>
      </c>
      <c r="H414" s="10">
        <v>162.30000000000001</v>
      </c>
      <c r="I414" s="9" t="s">
        <v>390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305</v>
      </c>
      <c r="AH414" s="9" t="s">
        <v>302</v>
      </c>
      <c r="AI414" s="10"/>
      <c r="AJ414" s="10"/>
      <c r="AK414" s="30"/>
    </row>
    <row r="415" spans="5:37" ht="13.05" customHeight="1">
      <c r="E415" s="28" t="s">
        <v>219</v>
      </c>
      <c r="F415" s="8" t="s">
        <v>471</v>
      </c>
      <c r="G415" s="9" t="s">
        <v>476</v>
      </c>
      <c r="H415" s="10">
        <v>168.1</v>
      </c>
      <c r="I415" s="9" t="s">
        <v>390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305</v>
      </c>
      <c r="AH415" s="10"/>
      <c r="AI415" s="10"/>
      <c r="AJ415" s="10"/>
      <c r="AK415" s="30"/>
    </row>
    <row r="416" spans="5:37" ht="13.05" customHeight="1">
      <c r="E416" s="28" t="s">
        <v>219</v>
      </c>
      <c r="F416" s="8" t="s">
        <v>471</v>
      </c>
      <c r="G416" s="9" t="s">
        <v>477</v>
      </c>
      <c r="H416" s="10">
        <v>160.19999999999999</v>
      </c>
      <c r="I416" s="9" t="s">
        <v>222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305</v>
      </c>
      <c r="AH416" s="9" t="s">
        <v>302</v>
      </c>
      <c r="AI416" s="9" t="s">
        <v>388</v>
      </c>
      <c r="AJ416" s="10"/>
      <c r="AK416" s="30"/>
    </row>
    <row r="417" spans="5:37" ht="13.05" customHeight="1">
      <c r="E417" s="28" t="s">
        <v>219</v>
      </c>
      <c r="F417" s="8" t="s">
        <v>471</v>
      </c>
      <c r="G417" s="9" t="s">
        <v>477</v>
      </c>
      <c r="H417" s="10">
        <v>166.2</v>
      </c>
      <c r="I417" s="9" t="s">
        <v>222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305</v>
      </c>
      <c r="AH417" s="9" t="s">
        <v>302</v>
      </c>
      <c r="AI417" s="9" t="s">
        <v>388</v>
      </c>
      <c r="AJ417" s="10"/>
      <c r="AK417" s="30"/>
    </row>
    <row r="418" spans="5:37" ht="13.05" customHeight="1">
      <c r="E418" s="28" t="s">
        <v>219</v>
      </c>
      <c r="F418" s="8" t="s">
        <v>471</v>
      </c>
      <c r="G418" s="9" t="s">
        <v>477</v>
      </c>
      <c r="H418" s="10">
        <v>172.2</v>
      </c>
      <c r="I418" s="9" t="s">
        <v>222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305</v>
      </c>
      <c r="AH418" s="9" t="s">
        <v>302</v>
      </c>
      <c r="AI418" s="10"/>
      <c r="AJ418" s="10"/>
      <c r="AK418" s="30"/>
    </row>
    <row r="419" spans="5:37" ht="13.05" customHeight="1">
      <c r="E419" s="28" t="s">
        <v>219</v>
      </c>
      <c r="F419" s="8" t="s">
        <v>471</v>
      </c>
      <c r="G419" s="9" t="s">
        <v>477</v>
      </c>
      <c r="H419" s="10">
        <v>178.2</v>
      </c>
      <c r="I419" s="9" t="s">
        <v>222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305</v>
      </c>
      <c r="AH419" s="9" t="s">
        <v>302</v>
      </c>
      <c r="AI419" s="9" t="s">
        <v>388</v>
      </c>
      <c r="AJ419" s="10"/>
      <c r="AK419" s="30"/>
    </row>
    <row r="420" spans="5:37" ht="13.05" customHeight="1">
      <c r="E420" s="28" t="s">
        <v>219</v>
      </c>
      <c r="F420" s="8" t="s">
        <v>471</v>
      </c>
      <c r="G420" s="9" t="s">
        <v>477</v>
      </c>
      <c r="H420" s="10">
        <v>183.3</v>
      </c>
      <c r="I420" s="9" t="s">
        <v>222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305</v>
      </c>
      <c r="AH420" s="9" t="s">
        <v>302</v>
      </c>
      <c r="AI420" s="10"/>
      <c r="AJ420" s="10"/>
      <c r="AK420" s="30"/>
    </row>
    <row r="421" spans="5:37" ht="13.05" customHeight="1">
      <c r="E421" s="28" t="s">
        <v>219</v>
      </c>
      <c r="F421" s="8" t="s">
        <v>471</v>
      </c>
      <c r="G421" s="9" t="s">
        <v>477</v>
      </c>
      <c r="H421" s="10">
        <v>188.3</v>
      </c>
      <c r="I421" s="9" t="s">
        <v>222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305</v>
      </c>
      <c r="AH421" s="9" t="s">
        <v>302</v>
      </c>
      <c r="AI421" s="10"/>
      <c r="AJ421" s="10"/>
      <c r="AK421" s="30"/>
    </row>
    <row r="422" spans="5:37" ht="13.05" customHeight="1">
      <c r="E422" s="28" t="s">
        <v>219</v>
      </c>
      <c r="F422" s="8" t="s">
        <v>471</v>
      </c>
      <c r="G422" s="9" t="s">
        <v>478</v>
      </c>
      <c r="H422" s="10">
        <v>171.1</v>
      </c>
      <c r="I422" s="9" t="s">
        <v>222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305</v>
      </c>
      <c r="AH422" s="9" t="s">
        <v>303</v>
      </c>
      <c r="AI422" s="10"/>
      <c r="AJ422" s="10"/>
      <c r="AK422" s="30"/>
    </row>
    <row r="423" spans="5:37" ht="13.05" customHeight="1">
      <c r="E423" s="28" t="s">
        <v>219</v>
      </c>
      <c r="F423" s="8" t="s">
        <v>471</v>
      </c>
      <c r="G423" s="9" t="s">
        <v>478</v>
      </c>
      <c r="H423" s="10">
        <v>178.3</v>
      </c>
      <c r="I423" s="9" t="s">
        <v>222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303</v>
      </c>
      <c r="AH423" s="10"/>
      <c r="AI423" s="10"/>
      <c r="AJ423" s="10"/>
      <c r="AK423" s="30"/>
    </row>
    <row r="424" spans="5:37" ht="13.05" customHeight="1">
      <c r="E424" s="28" t="s">
        <v>219</v>
      </c>
      <c r="F424" s="8" t="s">
        <v>471</v>
      </c>
      <c r="G424" s="9" t="s">
        <v>479</v>
      </c>
      <c r="H424" s="10">
        <v>188.2</v>
      </c>
      <c r="I424" s="9" t="s">
        <v>222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304</v>
      </c>
      <c r="AH424" s="9" t="s">
        <v>302</v>
      </c>
      <c r="AI424" s="10"/>
      <c r="AJ424" s="10"/>
      <c r="AK424" s="30"/>
    </row>
    <row r="425" spans="5:37" ht="13.05" customHeight="1">
      <c r="E425" s="28" t="s">
        <v>219</v>
      </c>
      <c r="F425" s="8" t="s">
        <v>471</v>
      </c>
      <c r="G425" s="9" t="s">
        <v>480</v>
      </c>
      <c r="H425" s="10">
        <v>176</v>
      </c>
      <c r="I425" s="9" t="s">
        <v>222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304</v>
      </c>
      <c r="AH425" s="9" t="s">
        <v>302</v>
      </c>
      <c r="AI425" s="10"/>
      <c r="AJ425" s="10"/>
      <c r="AK425" s="30"/>
    </row>
    <row r="426" spans="5:37" ht="13.05" customHeight="1">
      <c r="E426" s="28" t="s">
        <v>219</v>
      </c>
      <c r="F426" s="8" t="s">
        <v>471</v>
      </c>
      <c r="G426" s="9" t="s">
        <v>480</v>
      </c>
      <c r="H426" s="10">
        <v>183.4</v>
      </c>
      <c r="I426" s="9" t="s">
        <v>222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304</v>
      </c>
      <c r="AH426" s="9" t="s">
        <v>302</v>
      </c>
      <c r="AI426" s="10"/>
      <c r="AJ426" s="10"/>
      <c r="AK426" s="30"/>
    </row>
    <row r="427" spans="5:37" ht="13.05" customHeight="1">
      <c r="E427" s="28" t="s">
        <v>219</v>
      </c>
      <c r="F427" s="8" t="s">
        <v>471</v>
      </c>
      <c r="G427" s="9" t="s">
        <v>480</v>
      </c>
      <c r="H427" s="10">
        <v>188.2</v>
      </c>
      <c r="I427" s="9" t="s">
        <v>222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304</v>
      </c>
      <c r="AH427" s="9" t="s">
        <v>302</v>
      </c>
      <c r="AI427" s="10"/>
      <c r="AJ427" s="10"/>
      <c r="AK427" s="30"/>
    </row>
    <row r="428" spans="5:37" ht="13.05" customHeight="1">
      <c r="E428" s="28" t="s">
        <v>219</v>
      </c>
      <c r="F428" s="8" t="s">
        <v>471</v>
      </c>
      <c r="G428" s="9" t="s">
        <v>481</v>
      </c>
      <c r="H428" s="10">
        <v>167.2</v>
      </c>
      <c r="I428" s="9" t="s">
        <v>222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305</v>
      </c>
      <c r="AH428" s="10"/>
      <c r="AI428" s="10"/>
      <c r="AJ428" s="10"/>
      <c r="AK428" s="30"/>
    </row>
    <row r="429" spans="5:37" ht="13.05" customHeight="1">
      <c r="E429" s="28" t="s">
        <v>219</v>
      </c>
      <c r="F429" s="8" t="s">
        <v>471</v>
      </c>
      <c r="G429" s="9" t="s">
        <v>481</v>
      </c>
      <c r="H429" s="10">
        <v>172.1</v>
      </c>
      <c r="I429" s="9" t="s">
        <v>222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305</v>
      </c>
      <c r="AH429" s="10"/>
      <c r="AI429" s="10"/>
      <c r="AJ429" s="10"/>
      <c r="AK429" s="30"/>
    </row>
    <row r="430" spans="5:37" ht="13.05" customHeight="1">
      <c r="E430" s="28" t="s">
        <v>219</v>
      </c>
      <c r="F430" s="8" t="s">
        <v>471</v>
      </c>
      <c r="G430" s="9" t="s">
        <v>481</v>
      </c>
      <c r="H430" s="10">
        <v>177.3</v>
      </c>
      <c r="I430" s="9" t="s">
        <v>222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306</v>
      </c>
      <c r="AH430" s="9" t="s">
        <v>305</v>
      </c>
      <c r="AI430" s="10"/>
      <c r="AJ430" s="10"/>
      <c r="AK430" s="30"/>
    </row>
    <row r="431" spans="5:37" ht="13.05" customHeight="1">
      <c r="E431" s="28" t="s">
        <v>219</v>
      </c>
      <c r="F431" s="8" t="s">
        <v>471</v>
      </c>
      <c r="G431" s="9" t="s">
        <v>482</v>
      </c>
      <c r="H431" s="10">
        <v>170.1</v>
      </c>
      <c r="I431" s="9" t="s">
        <v>222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303</v>
      </c>
      <c r="AH431" s="9" t="s">
        <v>301</v>
      </c>
      <c r="AI431" s="9" t="s">
        <v>302</v>
      </c>
      <c r="AJ431" s="10"/>
      <c r="AK431" s="30"/>
    </row>
    <row r="432" spans="5:37" ht="13.05" customHeight="1">
      <c r="E432" s="28" t="s">
        <v>219</v>
      </c>
      <c r="F432" s="8" t="s">
        <v>471</v>
      </c>
      <c r="G432" s="9" t="s">
        <v>482</v>
      </c>
      <c r="H432" s="10">
        <v>176.7</v>
      </c>
      <c r="I432" s="9" t="s">
        <v>222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301</v>
      </c>
      <c r="AH432" s="9" t="s">
        <v>302</v>
      </c>
      <c r="AI432" s="10"/>
      <c r="AJ432" s="10"/>
      <c r="AK432" s="30"/>
    </row>
    <row r="433" spans="5:37" ht="13.05" customHeight="1">
      <c r="E433" s="28" t="s">
        <v>219</v>
      </c>
      <c r="F433" s="8" t="s">
        <v>471</v>
      </c>
      <c r="G433" s="9" t="s">
        <v>482</v>
      </c>
      <c r="H433" s="10">
        <v>181.4</v>
      </c>
      <c r="I433" s="9" t="s">
        <v>222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301</v>
      </c>
      <c r="AH433" s="9" t="s">
        <v>302</v>
      </c>
      <c r="AI433" s="10"/>
      <c r="AJ433" s="10"/>
      <c r="AK433" s="30"/>
    </row>
    <row r="434" spans="5:37" ht="13.05" customHeight="1">
      <c r="E434" s="28" t="s">
        <v>219</v>
      </c>
      <c r="F434" s="8" t="s">
        <v>471</v>
      </c>
      <c r="G434" s="9" t="s">
        <v>482</v>
      </c>
      <c r="H434" s="10">
        <v>186.2</v>
      </c>
      <c r="I434" s="9" t="s">
        <v>222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303</v>
      </c>
      <c r="AH434" s="9" t="s">
        <v>301</v>
      </c>
      <c r="AI434" s="9" t="s">
        <v>302</v>
      </c>
      <c r="AJ434" s="10"/>
      <c r="AK434" s="30"/>
    </row>
    <row r="435" spans="5:37" ht="13.05" customHeight="1">
      <c r="E435" s="28" t="s">
        <v>219</v>
      </c>
      <c r="F435" s="8" t="s">
        <v>471</v>
      </c>
      <c r="G435" s="9" t="s">
        <v>483</v>
      </c>
      <c r="H435" s="10">
        <v>177.4</v>
      </c>
      <c r="I435" s="9" t="s">
        <v>222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305</v>
      </c>
      <c r="AH435" s="10"/>
      <c r="AI435" s="10"/>
      <c r="AJ435" s="10"/>
      <c r="AK435" s="30"/>
    </row>
    <row r="436" spans="5:37" ht="13.05" customHeight="1">
      <c r="E436" s="28" t="s">
        <v>219</v>
      </c>
      <c r="F436" s="8" t="s">
        <v>471</v>
      </c>
      <c r="G436" s="9" t="s">
        <v>483</v>
      </c>
      <c r="H436" s="10">
        <v>183.1</v>
      </c>
      <c r="I436" s="9" t="s">
        <v>222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305</v>
      </c>
      <c r="AH436" s="10"/>
      <c r="AI436" s="10"/>
      <c r="AJ436" s="10"/>
      <c r="AK436" s="30"/>
    </row>
    <row r="437" spans="5:37" ht="13.05" customHeight="1">
      <c r="E437" s="28" t="s">
        <v>219</v>
      </c>
      <c r="F437" s="8" t="s">
        <v>471</v>
      </c>
      <c r="G437" s="9" t="s">
        <v>484</v>
      </c>
      <c r="H437" s="10">
        <v>173.2</v>
      </c>
      <c r="I437" s="9" t="s">
        <v>222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305</v>
      </c>
      <c r="AH437" s="9" t="s">
        <v>303</v>
      </c>
      <c r="AI437" s="10"/>
      <c r="AJ437" s="10"/>
      <c r="AK437" s="30"/>
    </row>
    <row r="438" spans="5:37" ht="13.05" customHeight="1">
      <c r="E438" s="28" t="s">
        <v>219</v>
      </c>
      <c r="F438" s="8" t="s">
        <v>471</v>
      </c>
      <c r="G438" s="9" t="s">
        <v>484</v>
      </c>
      <c r="H438" s="10">
        <v>178</v>
      </c>
      <c r="I438" s="9" t="s">
        <v>222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303</v>
      </c>
      <c r="AH438" s="10"/>
      <c r="AI438" s="10"/>
      <c r="AJ438" s="10"/>
      <c r="AK438" s="30"/>
    </row>
    <row r="439" spans="5:37" ht="13.05" customHeight="1">
      <c r="E439" s="28" t="s">
        <v>219</v>
      </c>
      <c r="F439" s="8" t="s">
        <v>471</v>
      </c>
      <c r="G439" s="9" t="s">
        <v>485</v>
      </c>
      <c r="H439" s="10">
        <v>167.1</v>
      </c>
      <c r="I439" s="9" t="s">
        <v>222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305</v>
      </c>
      <c r="AH439" s="9" t="s">
        <v>301</v>
      </c>
      <c r="AI439" s="9" t="s">
        <v>304</v>
      </c>
      <c r="AJ439" s="9" t="s">
        <v>302</v>
      </c>
      <c r="AK439" s="30"/>
    </row>
    <row r="440" spans="5:37" ht="13.05" customHeight="1">
      <c r="E440" s="28" t="s">
        <v>219</v>
      </c>
      <c r="F440" s="8" t="s">
        <v>471</v>
      </c>
      <c r="G440" s="9" t="s">
        <v>485</v>
      </c>
      <c r="H440" s="10">
        <v>173.4</v>
      </c>
      <c r="I440" s="9" t="s">
        <v>222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305</v>
      </c>
      <c r="AH440" s="9" t="s">
        <v>301</v>
      </c>
      <c r="AI440" s="9" t="s">
        <v>304</v>
      </c>
      <c r="AJ440" s="9" t="s">
        <v>302</v>
      </c>
      <c r="AK440" s="30"/>
    </row>
    <row r="441" spans="5:37" ht="13.05" customHeight="1">
      <c r="E441" s="28" t="s">
        <v>219</v>
      </c>
      <c r="F441" s="8" t="s">
        <v>471</v>
      </c>
      <c r="G441" s="9" t="s">
        <v>485</v>
      </c>
      <c r="H441" s="10">
        <v>179.1</v>
      </c>
      <c r="I441" s="9" t="s">
        <v>222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305</v>
      </c>
      <c r="AH441" s="9" t="s">
        <v>304</v>
      </c>
      <c r="AI441" s="9" t="s">
        <v>302</v>
      </c>
      <c r="AJ441" s="10"/>
      <c r="AK441" s="30"/>
    </row>
    <row r="442" spans="5:37" ht="13.05" customHeight="1">
      <c r="E442" s="28" t="s">
        <v>219</v>
      </c>
      <c r="F442" s="8" t="s">
        <v>471</v>
      </c>
      <c r="G442" s="9" t="s">
        <v>485</v>
      </c>
      <c r="H442" s="10">
        <v>185.8</v>
      </c>
      <c r="I442" s="9" t="s">
        <v>222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305</v>
      </c>
      <c r="AH442" s="9" t="s">
        <v>301</v>
      </c>
      <c r="AI442" s="9" t="s">
        <v>304</v>
      </c>
      <c r="AJ442" s="9" t="s">
        <v>302</v>
      </c>
      <c r="AK442" s="30"/>
    </row>
    <row r="443" spans="5:37" ht="13.05" customHeight="1">
      <c r="E443" s="28" t="s">
        <v>219</v>
      </c>
      <c r="F443" s="8" t="s">
        <v>471</v>
      </c>
      <c r="G443" s="9" t="s">
        <v>486</v>
      </c>
      <c r="H443" s="10">
        <v>190.6</v>
      </c>
      <c r="I443" s="9" t="s">
        <v>222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303</v>
      </c>
      <c r="AH443" s="9" t="s">
        <v>301</v>
      </c>
      <c r="AI443" s="9" t="s">
        <v>302</v>
      </c>
      <c r="AJ443" s="10"/>
      <c r="AK443" s="30"/>
    </row>
    <row r="444" spans="5:37" ht="13.05" customHeight="1">
      <c r="E444" s="28" t="s">
        <v>219</v>
      </c>
      <c r="F444" s="8" t="s">
        <v>471</v>
      </c>
      <c r="G444" s="9" t="s">
        <v>487</v>
      </c>
      <c r="H444" s="10">
        <v>169.2</v>
      </c>
      <c r="I444" s="9" t="s">
        <v>222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305</v>
      </c>
      <c r="AH444" s="10"/>
      <c r="AI444" s="10"/>
      <c r="AJ444" s="10"/>
      <c r="AK444" s="30"/>
    </row>
    <row r="445" spans="5:37" ht="13.05" customHeight="1">
      <c r="E445" s="28" t="s">
        <v>219</v>
      </c>
      <c r="F445" s="8" t="s">
        <v>471</v>
      </c>
      <c r="G445" s="9" t="s">
        <v>487</v>
      </c>
      <c r="H445" s="10">
        <v>179.1</v>
      </c>
      <c r="I445" s="9" t="s">
        <v>222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305</v>
      </c>
      <c r="AH445" s="10"/>
      <c r="AI445" s="10"/>
      <c r="AJ445" s="10"/>
      <c r="AK445" s="30"/>
    </row>
    <row r="446" spans="5:37" ht="13.05" customHeight="1">
      <c r="E446" s="28" t="s">
        <v>219</v>
      </c>
      <c r="F446" s="8" t="s">
        <v>471</v>
      </c>
      <c r="G446" s="9" t="s">
        <v>488</v>
      </c>
      <c r="H446" s="10">
        <v>167.2</v>
      </c>
      <c r="I446" s="9" t="s">
        <v>222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305</v>
      </c>
      <c r="AH446" s="9" t="s">
        <v>302</v>
      </c>
      <c r="AI446" s="9" t="s">
        <v>388</v>
      </c>
      <c r="AJ446" s="10"/>
      <c r="AK446" s="30"/>
    </row>
    <row r="447" spans="5:37" ht="13.05" customHeight="1">
      <c r="E447" s="28" t="s">
        <v>219</v>
      </c>
      <c r="F447" s="8" t="s">
        <v>471</v>
      </c>
      <c r="G447" s="9" t="s">
        <v>488</v>
      </c>
      <c r="H447" s="10">
        <v>173.1</v>
      </c>
      <c r="I447" s="9" t="s">
        <v>222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305</v>
      </c>
      <c r="AH447" s="9" t="s">
        <v>302</v>
      </c>
      <c r="AI447" s="10"/>
      <c r="AJ447" s="10"/>
      <c r="AK447" s="30"/>
    </row>
    <row r="448" spans="5:37" ht="13.05" customHeight="1">
      <c r="E448" s="28" t="s">
        <v>219</v>
      </c>
      <c r="F448" s="8" t="s">
        <v>471</v>
      </c>
      <c r="G448" s="9" t="s">
        <v>488</v>
      </c>
      <c r="H448" s="10">
        <v>179.3</v>
      </c>
      <c r="I448" s="9" t="s">
        <v>222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305</v>
      </c>
      <c r="AH448" s="9" t="s">
        <v>302</v>
      </c>
      <c r="AI448" s="10"/>
      <c r="AJ448" s="10"/>
      <c r="AK448" s="30"/>
    </row>
    <row r="449" spans="5:37" ht="13.05" customHeight="1">
      <c r="E449" s="28" t="s">
        <v>219</v>
      </c>
      <c r="F449" s="8" t="s">
        <v>471</v>
      </c>
      <c r="G449" s="9" t="s">
        <v>489</v>
      </c>
      <c r="H449" s="10">
        <v>168.2</v>
      </c>
      <c r="I449" s="9" t="s">
        <v>222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305</v>
      </c>
      <c r="AH449" s="10"/>
      <c r="AI449" s="10"/>
      <c r="AJ449" s="10"/>
      <c r="AK449" s="30"/>
    </row>
    <row r="450" spans="5:37" ht="13.05" customHeight="1">
      <c r="E450" s="28" t="s">
        <v>219</v>
      </c>
      <c r="F450" s="8" t="s">
        <v>471</v>
      </c>
      <c r="G450" s="9" t="s">
        <v>489</v>
      </c>
      <c r="H450" s="10">
        <v>174.1</v>
      </c>
      <c r="I450" s="9" t="s">
        <v>222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305</v>
      </c>
      <c r="AH450" s="10"/>
      <c r="AI450" s="10"/>
      <c r="AJ450" s="10"/>
      <c r="AK450" s="30"/>
    </row>
    <row r="451" spans="5:37" ht="13.05" customHeight="1">
      <c r="E451" s="28" t="s">
        <v>219</v>
      </c>
      <c r="F451" s="8" t="s">
        <v>471</v>
      </c>
      <c r="G451" s="9" t="s">
        <v>489</v>
      </c>
      <c r="H451" s="10">
        <v>180.1</v>
      </c>
      <c r="I451" s="9" t="s">
        <v>222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305</v>
      </c>
      <c r="AH451" s="10"/>
      <c r="AI451" s="10"/>
      <c r="AJ451" s="10"/>
      <c r="AK451" s="30"/>
    </row>
    <row r="452" spans="5:37" ht="13.05" customHeight="1">
      <c r="E452" s="28" t="s">
        <v>219</v>
      </c>
      <c r="F452" s="8" t="s">
        <v>471</v>
      </c>
      <c r="G452" s="9" t="s">
        <v>489</v>
      </c>
      <c r="H452" s="10">
        <v>186.3</v>
      </c>
      <c r="I452" s="9" t="s">
        <v>222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305</v>
      </c>
      <c r="AH452" s="10"/>
      <c r="AI452" s="10"/>
      <c r="AJ452" s="10"/>
      <c r="AK452" s="30"/>
    </row>
    <row r="453" spans="5:37" ht="13.05" customHeight="1">
      <c r="E453" s="28" t="s">
        <v>219</v>
      </c>
      <c r="F453" s="8" t="s">
        <v>490</v>
      </c>
      <c r="G453" s="9" t="s">
        <v>491</v>
      </c>
      <c r="H453" s="10">
        <v>165</v>
      </c>
      <c r="I453" s="9" t="s">
        <v>222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305</v>
      </c>
      <c r="AH453" s="9" t="s">
        <v>301</v>
      </c>
      <c r="AI453" s="10"/>
      <c r="AJ453" s="10"/>
      <c r="AK453" s="30"/>
    </row>
    <row r="454" spans="5:37" ht="13.05" customHeight="1">
      <c r="E454" s="28" t="s">
        <v>219</v>
      </c>
      <c r="F454" s="8" t="s">
        <v>490</v>
      </c>
      <c r="G454" s="9" t="s">
        <v>491</v>
      </c>
      <c r="H454" s="10">
        <v>172</v>
      </c>
      <c r="I454" s="9" t="s">
        <v>222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305</v>
      </c>
      <c r="AH454" s="9" t="s">
        <v>301</v>
      </c>
      <c r="AI454" s="9" t="s">
        <v>302</v>
      </c>
      <c r="AJ454" s="10"/>
      <c r="AK454" s="30"/>
    </row>
    <row r="455" spans="5:37" ht="13.05" customHeight="1">
      <c r="E455" s="28" t="s">
        <v>219</v>
      </c>
      <c r="F455" s="8" t="s">
        <v>490</v>
      </c>
      <c r="G455" s="9" t="s">
        <v>491</v>
      </c>
      <c r="H455" s="10">
        <v>179</v>
      </c>
      <c r="I455" s="9" t="s">
        <v>222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305</v>
      </c>
      <c r="AH455" s="9" t="s">
        <v>301</v>
      </c>
      <c r="AI455" s="9" t="s">
        <v>302</v>
      </c>
      <c r="AJ455" s="10"/>
      <c r="AK455" s="30"/>
    </row>
    <row r="456" spans="5:37" ht="13.05" customHeight="1">
      <c r="E456" s="28" t="s">
        <v>219</v>
      </c>
      <c r="F456" s="8" t="s">
        <v>490</v>
      </c>
      <c r="G456" s="9" t="s">
        <v>491</v>
      </c>
      <c r="H456" s="10">
        <v>186</v>
      </c>
      <c r="I456" s="9" t="s">
        <v>222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305</v>
      </c>
      <c r="AH456" s="9" t="s">
        <v>301</v>
      </c>
      <c r="AI456" s="10"/>
      <c r="AJ456" s="10"/>
      <c r="AK456" s="30"/>
    </row>
    <row r="457" spans="5:37" ht="13.05" customHeight="1">
      <c r="E457" s="28" t="s">
        <v>219</v>
      </c>
      <c r="F457" s="8" t="s">
        <v>490</v>
      </c>
      <c r="G457" s="9" t="s">
        <v>492</v>
      </c>
      <c r="H457" s="10">
        <v>161</v>
      </c>
      <c r="I457" s="9" t="s">
        <v>222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305</v>
      </c>
      <c r="AH457" s="10"/>
      <c r="AI457" s="10"/>
      <c r="AJ457" s="10"/>
      <c r="AK457" s="30"/>
    </row>
    <row r="458" spans="5:37" ht="13.05" customHeight="1">
      <c r="E458" s="28" t="s">
        <v>219</v>
      </c>
      <c r="F458" s="8" t="s">
        <v>490</v>
      </c>
      <c r="G458" s="9" t="s">
        <v>492</v>
      </c>
      <c r="H458" s="10">
        <v>175</v>
      </c>
      <c r="I458" s="9" t="s">
        <v>222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305</v>
      </c>
      <c r="AH458" s="10"/>
      <c r="AI458" s="10"/>
      <c r="AJ458" s="10"/>
      <c r="AK458" s="30"/>
    </row>
    <row r="459" spans="5:37" ht="13.05" customHeight="1">
      <c r="E459" s="28" t="s">
        <v>219</v>
      </c>
      <c r="F459" s="8" t="s">
        <v>490</v>
      </c>
      <c r="G459" s="9" t="s">
        <v>492</v>
      </c>
      <c r="H459" s="10">
        <v>182</v>
      </c>
      <c r="I459" s="9" t="s">
        <v>222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305</v>
      </c>
      <c r="AH459" s="10"/>
      <c r="AI459" s="10"/>
      <c r="AJ459" s="10"/>
      <c r="AK459" s="30"/>
    </row>
    <row r="460" spans="5:37" ht="13.05" customHeight="1">
      <c r="E460" s="28" t="s">
        <v>219</v>
      </c>
      <c r="F460" s="8" t="s">
        <v>493</v>
      </c>
      <c r="G460" s="9" t="s">
        <v>494</v>
      </c>
      <c r="H460" s="10">
        <v>145</v>
      </c>
      <c r="I460" s="9" t="s">
        <v>390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306</v>
      </c>
      <c r="AH460" s="9" t="s">
        <v>305</v>
      </c>
      <c r="AI460" s="10"/>
      <c r="AJ460" s="10"/>
      <c r="AK460" s="30"/>
    </row>
    <row r="461" spans="5:37" ht="13.05" customHeight="1">
      <c r="E461" s="28" t="s">
        <v>219</v>
      </c>
      <c r="F461" s="8" t="s">
        <v>493</v>
      </c>
      <c r="G461" s="9" t="s">
        <v>494</v>
      </c>
      <c r="H461" s="10">
        <v>152</v>
      </c>
      <c r="I461" s="9" t="s">
        <v>390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306</v>
      </c>
      <c r="AH461" s="9" t="s">
        <v>305</v>
      </c>
      <c r="AI461" s="10"/>
      <c r="AJ461" s="10"/>
      <c r="AK461" s="30"/>
    </row>
    <row r="462" spans="5:37" ht="13.05" customHeight="1">
      <c r="E462" s="28" t="s">
        <v>219</v>
      </c>
      <c r="F462" s="8" t="s">
        <v>493</v>
      </c>
      <c r="G462" s="9" t="s">
        <v>494</v>
      </c>
      <c r="H462" s="10">
        <v>159</v>
      </c>
      <c r="I462" s="9" t="s">
        <v>390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306</v>
      </c>
      <c r="AH462" s="9" t="s">
        <v>305</v>
      </c>
      <c r="AI462" s="10"/>
      <c r="AJ462" s="10"/>
      <c r="AK462" s="30"/>
    </row>
    <row r="463" spans="5:37" ht="13.05" customHeight="1">
      <c r="E463" s="28" t="s">
        <v>219</v>
      </c>
      <c r="F463" s="8" t="s">
        <v>493</v>
      </c>
      <c r="G463" s="9" t="s">
        <v>494</v>
      </c>
      <c r="H463" s="10">
        <v>166</v>
      </c>
      <c r="I463" s="9" t="s">
        <v>390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306</v>
      </c>
      <c r="AH463" s="9" t="s">
        <v>305</v>
      </c>
      <c r="AI463" s="10"/>
      <c r="AJ463" s="10"/>
      <c r="AK463" s="30"/>
    </row>
    <row r="464" spans="5:37" ht="13.05" customHeight="1">
      <c r="E464" s="28" t="s">
        <v>219</v>
      </c>
      <c r="F464" s="8" t="s">
        <v>493</v>
      </c>
      <c r="G464" s="9" t="s">
        <v>494</v>
      </c>
      <c r="H464" s="10">
        <v>173</v>
      </c>
      <c r="I464" s="9" t="s">
        <v>390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306</v>
      </c>
      <c r="AH464" s="9" t="s">
        <v>305</v>
      </c>
      <c r="AI464" s="10"/>
      <c r="AJ464" s="10"/>
      <c r="AK464" s="30"/>
    </row>
    <row r="465" spans="5:37" ht="13.05" customHeight="1">
      <c r="E465" s="28" t="s">
        <v>219</v>
      </c>
      <c r="F465" s="8" t="s">
        <v>493</v>
      </c>
      <c r="G465" s="9" t="s">
        <v>495</v>
      </c>
      <c r="H465" s="10">
        <v>147</v>
      </c>
      <c r="I465" s="9" t="s">
        <v>390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305</v>
      </c>
      <c r="AH465" s="10"/>
      <c r="AI465" s="10"/>
      <c r="AJ465" s="10"/>
      <c r="AK465" s="30"/>
    </row>
    <row r="466" spans="5:37" ht="13.05" customHeight="1">
      <c r="E466" s="28" t="s">
        <v>219</v>
      </c>
      <c r="F466" s="8" t="s">
        <v>493</v>
      </c>
      <c r="G466" s="9" t="s">
        <v>495</v>
      </c>
      <c r="H466" s="10">
        <v>153</v>
      </c>
      <c r="I466" s="9" t="s">
        <v>390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305</v>
      </c>
      <c r="AH466" s="10"/>
      <c r="AI466" s="10"/>
      <c r="AJ466" s="10"/>
      <c r="AK466" s="30"/>
    </row>
    <row r="467" spans="5:37" ht="13.05" customHeight="1">
      <c r="E467" s="28" t="s">
        <v>219</v>
      </c>
      <c r="F467" s="8" t="s">
        <v>493</v>
      </c>
      <c r="G467" s="9" t="s">
        <v>495</v>
      </c>
      <c r="H467" s="10">
        <v>159</v>
      </c>
      <c r="I467" s="9" t="s">
        <v>390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305</v>
      </c>
      <c r="AH467" s="10"/>
      <c r="AI467" s="10"/>
      <c r="AJ467" s="10"/>
      <c r="AK467" s="30"/>
    </row>
    <row r="468" spans="5:37" ht="13.05" customHeight="1">
      <c r="E468" s="28" t="s">
        <v>219</v>
      </c>
      <c r="F468" s="8" t="s">
        <v>493</v>
      </c>
      <c r="G468" s="9" t="s">
        <v>495</v>
      </c>
      <c r="H468" s="10">
        <v>165</v>
      </c>
      <c r="I468" s="9" t="s">
        <v>390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305</v>
      </c>
      <c r="AH468" s="10"/>
      <c r="AI468" s="10"/>
      <c r="AJ468" s="10"/>
      <c r="AK468" s="30"/>
    </row>
    <row r="469" spans="5:37" ht="13.05" customHeight="1">
      <c r="E469" s="28" t="s">
        <v>219</v>
      </c>
      <c r="F469" s="8" t="s">
        <v>493</v>
      </c>
      <c r="G469" s="9" t="s">
        <v>495</v>
      </c>
      <c r="H469" s="10">
        <v>171</v>
      </c>
      <c r="I469" s="9" t="s">
        <v>390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305</v>
      </c>
      <c r="AH469" s="10"/>
      <c r="AI469" s="10"/>
      <c r="AJ469" s="10"/>
      <c r="AK469" s="30"/>
    </row>
    <row r="470" spans="5:37" ht="13.05" customHeight="1">
      <c r="E470" s="28" t="s">
        <v>219</v>
      </c>
      <c r="F470" s="8" t="s">
        <v>493</v>
      </c>
      <c r="G470" s="9" t="s">
        <v>495</v>
      </c>
      <c r="H470" s="10">
        <v>177</v>
      </c>
      <c r="I470" s="9" t="s">
        <v>390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305</v>
      </c>
      <c r="AH470" s="10"/>
      <c r="AI470" s="10"/>
      <c r="AJ470" s="10"/>
      <c r="AK470" s="30"/>
    </row>
    <row r="471" spans="5:37" ht="13.05" customHeight="1">
      <c r="E471" s="28" t="s">
        <v>219</v>
      </c>
      <c r="F471" s="8" t="s">
        <v>493</v>
      </c>
      <c r="G471" s="9" t="s">
        <v>496</v>
      </c>
      <c r="H471" s="10">
        <v>153</v>
      </c>
      <c r="I471" s="9" t="s">
        <v>390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305</v>
      </c>
      <c r="AH471" s="10"/>
      <c r="AI471" s="10"/>
      <c r="AJ471" s="10"/>
      <c r="AK471" s="30"/>
    </row>
    <row r="472" spans="5:37" ht="13.05" customHeight="1">
      <c r="E472" s="28" t="s">
        <v>219</v>
      </c>
      <c r="F472" s="8" t="s">
        <v>493</v>
      </c>
      <c r="G472" s="9" t="s">
        <v>496</v>
      </c>
      <c r="H472" s="10">
        <v>159</v>
      </c>
      <c r="I472" s="9" t="s">
        <v>390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305</v>
      </c>
      <c r="AH472" s="10"/>
      <c r="AI472" s="10"/>
      <c r="AJ472" s="10"/>
      <c r="AK472" s="30"/>
    </row>
    <row r="473" spans="5:37" ht="13.05" customHeight="1">
      <c r="E473" s="28" t="s">
        <v>219</v>
      </c>
      <c r="F473" s="8" t="s">
        <v>493</v>
      </c>
      <c r="G473" s="9" t="s">
        <v>496</v>
      </c>
      <c r="H473" s="10">
        <v>165</v>
      </c>
      <c r="I473" s="9" t="s">
        <v>390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305</v>
      </c>
      <c r="AH473" s="10"/>
      <c r="AI473" s="10"/>
      <c r="AJ473" s="10"/>
      <c r="AK473" s="30"/>
    </row>
    <row r="474" spans="5:37" ht="13.05" customHeight="1">
      <c r="E474" s="28" t="s">
        <v>219</v>
      </c>
      <c r="F474" s="8" t="s">
        <v>493</v>
      </c>
      <c r="G474" s="9" t="s">
        <v>496</v>
      </c>
      <c r="H474" s="10">
        <v>171</v>
      </c>
      <c r="I474" s="9" t="s">
        <v>390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305</v>
      </c>
      <c r="AH474" s="10"/>
      <c r="AI474" s="10"/>
      <c r="AJ474" s="10"/>
      <c r="AK474" s="30"/>
    </row>
    <row r="475" spans="5:37" ht="13.05" customHeight="1">
      <c r="E475" s="28" t="s">
        <v>219</v>
      </c>
      <c r="F475" s="8" t="s">
        <v>493</v>
      </c>
      <c r="G475" s="9" t="s">
        <v>497</v>
      </c>
      <c r="H475" s="10">
        <v>171</v>
      </c>
      <c r="I475" s="9" t="s">
        <v>222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305</v>
      </c>
      <c r="AH475" s="10"/>
      <c r="AI475" s="10"/>
      <c r="AJ475" s="10"/>
      <c r="AK475" s="30"/>
    </row>
    <row r="476" spans="5:37" ht="13.05" customHeight="1">
      <c r="E476" s="28" t="s">
        <v>219</v>
      </c>
      <c r="F476" s="8" t="s">
        <v>493</v>
      </c>
      <c r="G476" s="9" t="s">
        <v>497</v>
      </c>
      <c r="H476" s="10">
        <v>177</v>
      </c>
      <c r="I476" s="9" t="s">
        <v>222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305</v>
      </c>
      <c r="AH476" s="10"/>
      <c r="AI476" s="10"/>
      <c r="AJ476" s="10"/>
      <c r="AK476" s="30"/>
    </row>
    <row r="477" spans="5:37" ht="13.05" customHeight="1">
      <c r="E477" s="28" t="s">
        <v>219</v>
      </c>
      <c r="F477" s="8" t="s">
        <v>493</v>
      </c>
      <c r="G477" s="9" t="s">
        <v>497</v>
      </c>
      <c r="H477" s="10">
        <v>183</v>
      </c>
      <c r="I477" s="9" t="s">
        <v>222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305</v>
      </c>
      <c r="AH477" s="10"/>
      <c r="AI477" s="10"/>
      <c r="AJ477" s="10"/>
      <c r="AK477" s="30"/>
    </row>
    <row r="478" spans="5:37" ht="13.05" customHeight="1">
      <c r="E478" s="28" t="s">
        <v>219</v>
      </c>
      <c r="F478" s="8" t="s">
        <v>493</v>
      </c>
      <c r="G478" s="9" t="s">
        <v>498</v>
      </c>
      <c r="H478" s="10">
        <v>173</v>
      </c>
      <c r="I478" s="9" t="s">
        <v>222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307</v>
      </c>
      <c r="AH478" s="9" t="s">
        <v>306</v>
      </c>
      <c r="AI478" s="9" t="s">
        <v>305</v>
      </c>
      <c r="AJ478" s="10"/>
      <c r="AK478" s="30"/>
    </row>
    <row r="479" spans="5:37" ht="13.05" customHeight="1">
      <c r="E479" s="28" t="s">
        <v>219</v>
      </c>
      <c r="F479" s="8" t="s">
        <v>493</v>
      </c>
      <c r="G479" s="9" t="s">
        <v>498</v>
      </c>
      <c r="H479" s="10">
        <v>180</v>
      </c>
      <c r="I479" s="9" t="s">
        <v>222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307</v>
      </c>
      <c r="AH479" s="9" t="s">
        <v>306</v>
      </c>
      <c r="AI479" s="9" t="s">
        <v>305</v>
      </c>
      <c r="AJ479" s="10"/>
      <c r="AK479" s="30"/>
    </row>
    <row r="480" spans="5:37" ht="13.05" customHeight="1">
      <c r="E480" s="28" t="s">
        <v>219</v>
      </c>
      <c r="F480" s="8" t="s">
        <v>493</v>
      </c>
      <c r="G480" s="9" t="s">
        <v>498</v>
      </c>
      <c r="H480" s="10">
        <v>187</v>
      </c>
      <c r="I480" s="9" t="s">
        <v>222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307</v>
      </c>
      <c r="AH480" s="9" t="s">
        <v>306</v>
      </c>
      <c r="AI480" s="9" t="s">
        <v>305</v>
      </c>
      <c r="AJ480" s="10"/>
      <c r="AK480" s="30"/>
    </row>
    <row r="481" spans="5:37" ht="13.05" customHeight="1">
      <c r="E481" s="28" t="s">
        <v>219</v>
      </c>
      <c r="F481" s="8" t="s">
        <v>493</v>
      </c>
      <c r="G481" s="9" t="s">
        <v>499</v>
      </c>
      <c r="H481" s="10">
        <v>165</v>
      </c>
      <c r="I481" s="9" t="s">
        <v>222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305</v>
      </c>
      <c r="AH481" s="10"/>
      <c r="AI481" s="10"/>
      <c r="AJ481" s="10"/>
      <c r="AK481" s="30"/>
    </row>
    <row r="482" spans="5:37" ht="13.05" customHeight="1">
      <c r="E482" s="28" t="s">
        <v>219</v>
      </c>
      <c r="F482" s="8" t="s">
        <v>493</v>
      </c>
      <c r="G482" s="9" t="s">
        <v>499</v>
      </c>
      <c r="H482" s="10">
        <v>177</v>
      </c>
      <c r="I482" s="9" t="s">
        <v>222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305</v>
      </c>
      <c r="AH482" s="10"/>
      <c r="AI482" s="10"/>
      <c r="AJ482" s="10"/>
      <c r="AK482" s="30"/>
    </row>
    <row r="483" spans="5:37" ht="13.05" customHeight="1">
      <c r="E483" s="28" t="s">
        <v>219</v>
      </c>
      <c r="F483" s="8" t="s">
        <v>493</v>
      </c>
      <c r="G483" s="9" t="s">
        <v>499</v>
      </c>
      <c r="H483" s="10">
        <v>183</v>
      </c>
      <c r="I483" s="9" t="s">
        <v>222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305</v>
      </c>
      <c r="AH483" s="10"/>
      <c r="AI483" s="10"/>
      <c r="AJ483" s="10"/>
      <c r="AK483" s="30"/>
    </row>
    <row r="484" spans="5:37" ht="13.05" customHeight="1">
      <c r="E484" s="28" t="s">
        <v>219</v>
      </c>
      <c r="F484" s="8" t="s">
        <v>493</v>
      </c>
      <c r="G484" s="9" t="s">
        <v>499</v>
      </c>
      <c r="H484" s="10">
        <v>189</v>
      </c>
      <c r="I484" s="9" t="s">
        <v>222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305</v>
      </c>
      <c r="AH484" s="10"/>
      <c r="AI484" s="10"/>
      <c r="AJ484" s="10"/>
      <c r="AK484" s="30"/>
    </row>
    <row r="485" spans="5:37" ht="13.05" customHeight="1">
      <c r="E485" s="28" t="s">
        <v>219</v>
      </c>
      <c r="F485" s="8" t="s">
        <v>493</v>
      </c>
      <c r="G485" s="9" t="s">
        <v>500</v>
      </c>
      <c r="H485" s="10">
        <v>177</v>
      </c>
      <c r="I485" s="9" t="s">
        <v>222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304</v>
      </c>
      <c r="AH485" s="10"/>
      <c r="AI485" s="10"/>
      <c r="AJ485" s="10"/>
      <c r="AK485" s="30"/>
    </row>
    <row r="486" spans="5:37" ht="13.05" customHeight="1">
      <c r="E486" s="28" t="s">
        <v>219</v>
      </c>
      <c r="F486" s="8" t="s">
        <v>493</v>
      </c>
      <c r="G486" s="9" t="s">
        <v>500</v>
      </c>
      <c r="H486" s="10">
        <v>185</v>
      </c>
      <c r="I486" s="9" t="s">
        <v>222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304</v>
      </c>
      <c r="AH486" s="10"/>
      <c r="AI486" s="10"/>
      <c r="AJ486" s="10"/>
      <c r="AK486" s="30"/>
    </row>
    <row r="487" spans="5:37" ht="13.05" customHeight="1">
      <c r="E487" s="28" t="s">
        <v>219</v>
      </c>
      <c r="F487" s="8" t="s">
        <v>493</v>
      </c>
      <c r="G487" s="9" t="s">
        <v>500</v>
      </c>
      <c r="H487" s="10">
        <v>192</v>
      </c>
      <c r="I487" s="9" t="s">
        <v>222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304</v>
      </c>
      <c r="AH487" s="10"/>
      <c r="AI487" s="10"/>
      <c r="AJ487" s="10"/>
      <c r="AK487" s="30"/>
    </row>
    <row r="488" spans="5:37" ht="13.05" customHeight="1">
      <c r="E488" s="28" t="s">
        <v>219</v>
      </c>
      <c r="F488" s="8" t="s">
        <v>493</v>
      </c>
      <c r="G488" s="9" t="s">
        <v>501</v>
      </c>
      <c r="H488" s="10">
        <v>166</v>
      </c>
      <c r="I488" s="9" t="s">
        <v>222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307</v>
      </c>
      <c r="AH488" s="10"/>
      <c r="AI488" s="10"/>
      <c r="AJ488" s="10"/>
      <c r="AK488" s="30"/>
    </row>
    <row r="489" spans="5:37" ht="13.05" customHeight="1">
      <c r="E489" s="28" t="s">
        <v>219</v>
      </c>
      <c r="F489" s="8" t="s">
        <v>493</v>
      </c>
      <c r="G489" s="9" t="s">
        <v>501</v>
      </c>
      <c r="H489" s="10">
        <v>174</v>
      </c>
      <c r="I489" s="9" t="s">
        <v>222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307</v>
      </c>
      <c r="AH489" s="10"/>
      <c r="AI489" s="10"/>
      <c r="AJ489" s="10"/>
      <c r="AK489" s="30"/>
    </row>
    <row r="490" spans="5:37" ht="13.05" customHeight="1">
      <c r="E490" s="28" t="s">
        <v>219</v>
      </c>
      <c r="F490" s="8" t="s">
        <v>493</v>
      </c>
      <c r="G490" s="9" t="s">
        <v>502</v>
      </c>
      <c r="H490" s="10">
        <v>153</v>
      </c>
      <c r="I490" s="9" t="s">
        <v>390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307</v>
      </c>
      <c r="AH490" s="10"/>
      <c r="AI490" s="10"/>
      <c r="AJ490" s="10"/>
      <c r="AK490" s="30"/>
    </row>
    <row r="491" spans="5:37" ht="13.05" customHeight="1">
      <c r="E491" s="28" t="s">
        <v>219</v>
      </c>
      <c r="F491" s="8" t="s">
        <v>493</v>
      </c>
      <c r="G491" s="9" t="s">
        <v>502</v>
      </c>
      <c r="H491" s="10">
        <v>160</v>
      </c>
      <c r="I491" s="9" t="s">
        <v>390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307</v>
      </c>
      <c r="AH491" s="10"/>
      <c r="AI491" s="10"/>
      <c r="AJ491" s="10"/>
      <c r="AK491" s="30"/>
    </row>
    <row r="492" spans="5:37" ht="13.05" customHeight="1">
      <c r="E492" s="28" t="s">
        <v>219</v>
      </c>
      <c r="F492" s="8" t="s">
        <v>493</v>
      </c>
      <c r="G492" s="9" t="s">
        <v>503</v>
      </c>
      <c r="H492" s="10">
        <v>156</v>
      </c>
      <c r="I492" s="9" t="s">
        <v>390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307</v>
      </c>
      <c r="AH492" s="10"/>
      <c r="AI492" s="10"/>
      <c r="AJ492" s="10"/>
      <c r="AK492" s="30"/>
    </row>
    <row r="493" spans="5:37" ht="13.05" customHeight="1">
      <c r="E493" s="28" t="s">
        <v>219</v>
      </c>
      <c r="F493" s="8" t="s">
        <v>493</v>
      </c>
      <c r="G493" s="9" t="s">
        <v>504</v>
      </c>
      <c r="H493" s="10">
        <v>164</v>
      </c>
      <c r="I493" s="9" t="s">
        <v>222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305</v>
      </c>
      <c r="AH493" s="9" t="s">
        <v>301</v>
      </c>
      <c r="AI493" s="10"/>
      <c r="AJ493" s="10"/>
      <c r="AK493" s="30"/>
    </row>
    <row r="494" spans="5:37" ht="13.05" customHeight="1">
      <c r="E494" s="28" t="s">
        <v>219</v>
      </c>
      <c r="F494" s="8" t="s">
        <v>493</v>
      </c>
      <c r="G494" s="9" t="s">
        <v>504</v>
      </c>
      <c r="H494" s="10">
        <v>172</v>
      </c>
      <c r="I494" s="9" t="s">
        <v>222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305</v>
      </c>
      <c r="AH494" s="9" t="s">
        <v>301</v>
      </c>
      <c r="AI494" s="10"/>
      <c r="AJ494" s="10"/>
      <c r="AK494" s="30"/>
    </row>
    <row r="495" spans="5:37" ht="13.05" customHeight="1">
      <c r="E495" s="28" t="s">
        <v>219</v>
      </c>
      <c r="F495" s="8" t="s">
        <v>493</v>
      </c>
      <c r="G495" s="9" t="s">
        <v>504</v>
      </c>
      <c r="H495" s="10">
        <v>180</v>
      </c>
      <c r="I495" s="9" t="s">
        <v>222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305</v>
      </c>
      <c r="AH495" s="9" t="s">
        <v>301</v>
      </c>
      <c r="AI495" s="10"/>
      <c r="AJ495" s="10"/>
      <c r="AK495" s="30"/>
    </row>
    <row r="496" spans="5:37" ht="13.05" customHeight="1">
      <c r="E496" s="28" t="s">
        <v>219</v>
      </c>
      <c r="F496" s="8" t="s">
        <v>493</v>
      </c>
      <c r="G496" s="9" t="s">
        <v>504</v>
      </c>
      <c r="H496" s="10">
        <v>188</v>
      </c>
      <c r="I496" s="9" t="s">
        <v>222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305</v>
      </c>
      <c r="AH496" s="9" t="s">
        <v>301</v>
      </c>
      <c r="AI496" s="10"/>
      <c r="AJ496" s="10"/>
      <c r="AK496" s="30"/>
    </row>
    <row r="497" spans="5:37" ht="13.05" customHeight="1">
      <c r="E497" s="28" t="s">
        <v>219</v>
      </c>
      <c r="F497" s="8" t="s">
        <v>493</v>
      </c>
      <c r="G497" s="9" t="s">
        <v>505</v>
      </c>
      <c r="H497" s="10">
        <v>172</v>
      </c>
      <c r="I497" s="9" t="s">
        <v>222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301</v>
      </c>
      <c r="AH497" s="9" t="s">
        <v>304</v>
      </c>
      <c r="AI497" s="10"/>
      <c r="AJ497" s="10"/>
      <c r="AK497" s="30"/>
    </row>
    <row r="498" spans="5:37" ht="13.05" customHeight="1">
      <c r="E498" s="28" t="s">
        <v>219</v>
      </c>
      <c r="F498" s="8" t="s">
        <v>493</v>
      </c>
      <c r="G498" s="9" t="s">
        <v>505</v>
      </c>
      <c r="H498" s="10">
        <v>180</v>
      </c>
      <c r="I498" s="9" t="s">
        <v>222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301</v>
      </c>
      <c r="AH498" s="10"/>
      <c r="AI498" s="10"/>
      <c r="AJ498" s="10"/>
      <c r="AK498" s="30"/>
    </row>
    <row r="499" spans="5:37" ht="13.05" customHeight="1">
      <c r="E499" s="28" t="s">
        <v>219</v>
      </c>
      <c r="F499" s="8" t="s">
        <v>493</v>
      </c>
      <c r="G499" s="9" t="s">
        <v>505</v>
      </c>
      <c r="H499" s="10">
        <v>188</v>
      </c>
      <c r="I499" s="9" t="s">
        <v>222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301</v>
      </c>
      <c r="AH499" s="10"/>
      <c r="AI499" s="10"/>
      <c r="AJ499" s="10"/>
      <c r="AK499" s="30"/>
    </row>
    <row r="500" spans="5:37" ht="13.05" customHeight="1">
      <c r="E500" s="28" t="s">
        <v>219</v>
      </c>
      <c r="F500" s="8" t="s">
        <v>493</v>
      </c>
      <c r="G500" s="9" t="s">
        <v>506</v>
      </c>
      <c r="H500" s="10">
        <v>164</v>
      </c>
      <c r="I500" s="9" t="s">
        <v>222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305</v>
      </c>
      <c r="AH500" s="10"/>
      <c r="AI500" s="10"/>
      <c r="AJ500" s="10"/>
      <c r="AK500" s="30"/>
    </row>
    <row r="501" spans="5:37" ht="13.05" customHeight="1">
      <c r="E501" s="28" t="s">
        <v>219</v>
      </c>
      <c r="F501" s="8" t="s">
        <v>493</v>
      </c>
      <c r="G501" s="9" t="s">
        <v>506</v>
      </c>
      <c r="H501" s="10">
        <v>172</v>
      </c>
      <c r="I501" s="9" t="s">
        <v>222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305</v>
      </c>
      <c r="AH501" s="10"/>
      <c r="AI501" s="10"/>
      <c r="AJ501" s="10"/>
      <c r="AK501" s="30"/>
    </row>
    <row r="502" spans="5:37" ht="13.05" customHeight="1">
      <c r="E502" s="28" t="s">
        <v>219</v>
      </c>
      <c r="F502" s="8" t="s">
        <v>493</v>
      </c>
      <c r="G502" s="9" t="s">
        <v>506</v>
      </c>
      <c r="H502" s="10">
        <v>180</v>
      </c>
      <c r="I502" s="9" t="s">
        <v>222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305</v>
      </c>
      <c r="AH502" s="10"/>
      <c r="AI502" s="10"/>
      <c r="AJ502" s="10"/>
      <c r="AK502" s="30"/>
    </row>
    <row r="503" spans="5:37" ht="13.05" customHeight="1">
      <c r="E503" s="28" t="s">
        <v>219</v>
      </c>
      <c r="F503" s="8" t="s">
        <v>493</v>
      </c>
      <c r="G503" s="9" t="s">
        <v>506</v>
      </c>
      <c r="H503" s="10">
        <v>188</v>
      </c>
      <c r="I503" s="9" t="s">
        <v>222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305</v>
      </c>
      <c r="AH503" s="10"/>
      <c r="AI503" s="10"/>
      <c r="AJ503" s="10"/>
      <c r="AK503" s="30"/>
    </row>
    <row r="504" spans="5:37" ht="13.05" customHeight="1">
      <c r="E504" s="28" t="s">
        <v>219</v>
      </c>
      <c r="F504" s="8" t="s">
        <v>493</v>
      </c>
      <c r="G504" s="9" t="s">
        <v>507</v>
      </c>
      <c r="H504" s="10">
        <v>156</v>
      </c>
      <c r="I504" s="9" t="s">
        <v>390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305</v>
      </c>
      <c r="AH504" s="9" t="s">
        <v>301</v>
      </c>
      <c r="AI504" s="10"/>
      <c r="AJ504" s="10"/>
      <c r="AK504" s="30"/>
    </row>
    <row r="505" spans="5:37" ht="13.05" customHeight="1">
      <c r="E505" s="28" t="s">
        <v>219</v>
      </c>
      <c r="F505" s="8" t="s">
        <v>493</v>
      </c>
      <c r="G505" s="9" t="s">
        <v>507</v>
      </c>
      <c r="H505" s="10">
        <v>164</v>
      </c>
      <c r="I505" s="9" t="s">
        <v>390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305</v>
      </c>
      <c r="AH505" s="9" t="s">
        <v>301</v>
      </c>
      <c r="AI505" s="10"/>
      <c r="AJ505" s="10"/>
      <c r="AK505" s="30"/>
    </row>
    <row r="506" spans="5:37" ht="13.05" customHeight="1">
      <c r="E506" s="28" t="s">
        <v>219</v>
      </c>
      <c r="F506" s="8" t="s">
        <v>493</v>
      </c>
      <c r="G506" s="9" t="s">
        <v>507</v>
      </c>
      <c r="H506" s="10">
        <v>172</v>
      </c>
      <c r="I506" s="9" t="s">
        <v>390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305</v>
      </c>
      <c r="AH506" s="9" t="s">
        <v>301</v>
      </c>
      <c r="AI506" s="10"/>
      <c r="AJ506" s="10"/>
      <c r="AK506" s="30"/>
    </row>
    <row r="507" spans="5:37" ht="13.05" customHeight="1">
      <c r="E507" s="28" t="s">
        <v>219</v>
      </c>
      <c r="F507" s="8" t="s">
        <v>493</v>
      </c>
      <c r="G507" s="9" t="s">
        <v>508</v>
      </c>
      <c r="H507" s="10">
        <v>164</v>
      </c>
      <c r="I507" s="9" t="s">
        <v>390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301</v>
      </c>
      <c r="AH507" s="9" t="s">
        <v>302</v>
      </c>
      <c r="AI507" s="10"/>
      <c r="AJ507" s="10"/>
      <c r="AK507" s="30"/>
    </row>
    <row r="508" spans="5:37" ht="13.05" customHeight="1">
      <c r="E508" s="28" t="s">
        <v>219</v>
      </c>
      <c r="F508" s="8" t="s">
        <v>493</v>
      </c>
      <c r="G508" s="9" t="s">
        <v>509</v>
      </c>
      <c r="H508" s="10">
        <v>148</v>
      </c>
      <c r="I508" s="9" t="s">
        <v>390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305</v>
      </c>
      <c r="AH508" s="9" t="s">
        <v>302</v>
      </c>
      <c r="AI508" s="10"/>
      <c r="AJ508" s="10"/>
      <c r="AK508" s="30"/>
    </row>
    <row r="509" spans="5:37" ht="13.05" customHeight="1">
      <c r="E509" s="28" t="s">
        <v>219</v>
      </c>
      <c r="F509" s="8" t="s">
        <v>493</v>
      </c>
      <c r="G509" s="9" t="s">
        <v>509</v>
      </c>
      <c r="H509" s="10">
        <v>157</v>
      </c>
      <c r="I509" s="9" t="s">
        <v>390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305</v>
      </c>
      <c r="AH509" s="10"/>
      <c r="AI509" s="10"/>
      <c r="AJ509" s="10"/>
      <c r="AK509" s="30"/>
    </row>
    <row r="510" spans="5:37" ht="13.05" customHeight="1">
      <c r="E510" s="28" t="s">
        <v>219</v>
      </c>
      <c r="F510" s="8" t="s">
        <v>493</v>
      </c>
      <c r="G510" s="9" t="s">
        <v>509</v>
      </c>
      <c r="H510" s="10">
        <v>164</v>
      </c>
      <c r="I510" s="9" t="s">
        <v>390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305</v>
      </c>
      <c r="AH510" s="10"/>
      <c r="AI510" s="10"/>
      <c r="AJ510" s="10"/>
      <c r="AK510" s="30"/>
    </row>
    <row r="511" spans="5:37" ht="13.05" customHeight="1">
      <c r="E511" s="28" t="s">
        <v>219</v>
      </c>
      <c r="F511" s="8" t="s">
        <v>493</v>
      </c>
      <c r="G511" s="9" t="s">
        <v>509</v>
      </c>
      <c r="H511" s="10">
        <v>172</v>
      </c>
      <c r="I511" s="9" t="s">
        <v>390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305</v>
      </c>
      <c r="AH511" s="10"/>
      <c r="AI511" s="10"/>
      <c r="AJ511" s="10"/>
      <c r="AK511" s="30"/>
    </row>
    <row r="512" spans="5:37" ht="13.05" customHeight="1">
      <c r="E512" s="28" t="s">
        <v>219</v>
      </c>
      <c r="F512" s="8" t="s">
        <v>493</v>
      </c>
      <c r="G512" s="9" t="s">
        <v>510</v>
      </c>
      <c r="H512" s="10">
        <v>159</v>
      </c>
      <c r="I512" s="9" t="s">
        <v>222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304</v>
      </c>
      <c r="AH512" s="9" t="s">
        <v>302</v>
      </c>
      <c r="AI512" s="10"/>
      <c r="AJ512" s="10"/>
      <c r="AK512" s="30"/>
    </row>
    <row r="513" spans="5:37" ht="13.05" customHeight="1">
      <c r="E513" s="28" t="s">
        <v>219</v>
      </c>
      <c r="F513" s="8" t="s">
        <v>493</v>
      </c>
      <c r="G513" s="9" t="s">
        <v>510</v>
      </c>
      <c r="H513" s="10">
        <v>179</v>
      </c>
      <c r="I513" s="9" t="s">
        <v>222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304</v>
      </c>
      <c r="AH513" s="9" t="s">
        <v>302</v>
      </c>
      <c r="AI513" s="10"/>
      <c r="AJ513" s="10"/>
      <c r="AK513" s="30"/>
    </row>
    <row r="514" spans="5:37" ht="13.05" customHeight="1">
      <c r="E514" s="28" t="s">
        <v>219</v>
      </c>
      <c r="F514" s="8" t="s">
        <v>493</v>
      </c>
      <c r="G514" s="9" t="s">
        <v>510</v>
      </c>
      <c r="H514" s="10">
        <v>189</v>
      </c>
      <c r="I514" s="9" t="s">
        <v>222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304</v>
      </c>
      <c r="AH514" s="9" t="s">
        <v>302</v>
      </c>
      <c r="AI514" s="10"/>
      <c r="AJ514" s="10"/>
      <c r="AK514" s="30"/>
    </row>
    <row r="515" spans="5:37" ht="13.05" customHeight="1">
      <c r="E515" s="28" t="s">
        <v>219</v>
      </c>
      <c r="F515" s="8" t="s">
        <v>493</v>
      </c>
      <c r="G515" s="9" t="s">
        <v>511</v>
      </c>
      <c r="H515" s="10">
        <v>155</v>
      </c>
      <c r="I515" s="9" t="s">
        <v>222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307</v>
      </c>
      <c r="AH515" s="10"/>
      <c r="AI515" s="10"/>
      <c r="AJ515" s="10"/>
      <c r="AK515" s="30"/>
    </row>
    <row r="516" spans="5:37" ht="13.05" customHeight="1">
      <c r="E516" s="28" t="s">
        <v>219</v>
      </c>
      <c r="F516" s="8" t="s">
        <v>493</v>
      </c>
      <c r="G516" s="9" t="s">
        <v>511</v>
      </c>
      <c r="H516" s="10">
        <v>160</v>
      </c>
      <c r="I516" s="9" t="s">
        <v>222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307</v>
      </c>
      <c r="AH516" s="10"/>
      <c r="AI516" s="10"/>
      <c r="AJ516" s="10"/>
      <c r="AK516" s="30"/>
    </row>
    <row r="517" spans="5:37" ht="13.05" customHeight="1">
      <c r="E517" s="28" t="s">
        <v>219</v>
      </c>
      <c r="F517" s="8" t="s">
        <v>493</v>
      </c>
      <c r="G517" s="9" t="s">
        <v>511</v>
      </c>
      <c r="H517" s="10">
        <v>165</v>
      </c>
      <c r="I517" s="9" t="s">
        <v>222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307</v>
      </c>
      <c r="AH517" s="10"/>
      <c r="AI517" s="10"/>
      <c r="AJ517" s="10"/>
      <c r="AK517" s="30"/>
    </row>
    <row r="518" spans="5:37" ht="13.05" customHeight="1">
      <c r="E518" s="28" t="s">
        <v>219</v>
      </c>
      <c r="F518" s="8" t="s">
        <v>493</v>
      </c>
      <c r="G518" s="9" t="s">
        <v>512</v>
      </c>
      <c r="H518" s="10">
        <v>160</v>
      </c>
      <c r="I518" s="9" t="s">
        <v>222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307</v>
      </c>
      <c r="AH518" s="10"/>
      <c r="AI518" s="10"/>
      <c r="AJ518" s="10"/>
      <c r="AK518" s="30"/>
    </row>
    <row r="519" spans="5:37" ht="13.05" customHeight="1">
      <c r="E519" s="28" t="s">
        <v>219</v>
      </c>
      <c r="F519" s="8" t="s">
        <v>493</v>
      </c>
      <c r="G519" s="9" t="s">
        <v>512</v>
      </c>
      <c r="H519" s="10">
        <v>165</v>
      </c>
      <c r="I519" s="9" t="s">
        <v>222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307</v>
      </c>
      <c r="AH519" s="10"/>
      <c r="AI519" s="10"/>
      <c r="AJ519" s="10"/>
      <c r="AK519" s="30"/>
    </row>
    <row r="520" spans="5:37" ht="13.05" customHeight="1">
      <c r="E520" s="28" t="s">
        <v>219</v>
      </c>
      <c r="F520" s="8" t="s">
        <v>493</v>
      </c>
      <c r="G520" s="9" t="s">
        <v>513</v>
      </c>
      <c r="H520" s="10">
        <v>166</v>
      </c>
      <c r="I520" s="9" t="s">
        <v>222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307</v>
      </c>
      <c r="AH520" s="10"/>
      <c r="AI520" s="10"/>
      <c r="AJ520" s="10"/>
      <c r="AK520" s="30"/>
    </row>
    <row r="521" spans="5:37" ht="13.05" customHeight="1">
      <c r="E521" s="28" t="s">
        <v>219</v>
      </c>
      <c r="F521" s="8" t="s">
        <v>493</v>
      </c>
      <c r="G521" s="9" t="s">
        <v>513</v>
      </c>
      <c r="H521" s="10">
        <v>174</v>
      </c>
      <c r="I521" s="9" t="s">
        <v>222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307</v>
      </c>
      <c r="AH521" s="10"/>
      <c r="AI521" s="10"/>
      <c r="AJ521" s="10"/>
      <c r="AK521" s="30"/>
    </row>
    <row r="522" spans="5:37" ht="13.05" customHeight="1">
      <c r="E522" s="28" t="s">
        <v>219</v>
      </c>
      <c r="F522" s="8" t="s">
        <v>493</v>
      </c>
      <c r="G522" s="9" t="s">
        <v>514</v>
      </c>
      <c r="H522" s="10">
        <v>160</v>
      </c>
      <c r="I522" s="9" t="s">
        <v>222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307</v>
      </c>
      <c r="AH522" s="10"/>
      <c r="AI522" s="10"/>
      <c r="AJ522" s="10"/>
      <c r="AK522" s="30"/>
    </row>
    <row r="523" spans="5:37" ht="13.05" customHeight="1">
      <c r="E523" s="28" t="s">
        <v>219</v>
      </c>
      <c r="F523" s="8" t="s">
        <v>493</v>
      </c>
      <c r="G523" s="9" t="s">
        <v>514</v>
      </c>
      <c r="H523" s="10">
        <v>165</v>
      </c>
      <c r="I523" s="9" t="s">
        <v>222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307</v>
      </c>
      <c r="AH523" s="10"/>
      <c r="AI523" s="10"/>
      <c r="AJ523" s="10"/>
      <c r="AK523" s="30"/>
    </row>
    <row r="524" spans="5:37" ht="13.05" customHeight="1">
      <c r="E524" s="28" t="s">
        <v>219</v>
      </c>
      <c r="F524" s="8" t="s">
        <v>493</v>
      </c>
      <c r="G524" s="9" t="s">
        <v>514</v>
      </c>
      <c r="H524" s="10">
        <v>170</v>
      </c>
      <c r="I524" s="9" t="s">
        <v>222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307</v>
      </c>
      <c r="AH524" s="10"/>
      <c r="AI524" s="10"/>
      <c r="AJ524" s="10"/>
      <c r="AK524" s="30"/>
    </row>
    <row r="525" spans="5:37" ht="13.05" customHeight="1">
      <c r="E525" s="28" t="s">
        <v>219</v>
      </c>
      <c r="F525" s="8" t="s">
        <v>493</v>
      </c>
      <c r="G525" s="9" t="s">
        <v>515</v>
      </c>
      <c r="H525" s="10">
        <v>164</v>
      </c>
      <c r="I525" s="9" t="s">
        <v>222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304</v>
      </c>
      <c r="AH525" s="9" t="s">
        <v>302</v>
      </c>
      <c r="AI525" s="9" t="s">
        <v>388</v>
      </c>
      <c r="AJ525" s="10"/>
      <c r="AK525" s="30"/>
    </row>
    <row r="526" spans="5:37" ht="13.05" customHeight="1">
      <c r="E526" s="28" t="s">
        <v>219</v>
      </c>
      <c r="F526" s="8" t="s">
        <v>493</v>
      </c>
      <c r="G526" s="9" t="s">
        <v>515</v>
      </c>
      <c r="H526" s="10">
        <v>172</v>
      </c>
      <c r="I526" s="9" t="s">
        <v>222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304</v>
      </c>
      <c r="AH526" s="9" t="s">
        <v>302</v>
      </c>
      <c r="AI526" s="9" t="s">
        <v>388</v>
      </c>
      <c r="AJ526" s="10"/>
      <c r="AK526" s="30"/>
    </row>
    <row r="527" spans="5:37" ht="13.05" customHeight="1">
      <c r="E527" s="28" t="s">
        <v>219</v>
      </c>
      <c r="F527" s="8" t="s">
        <v>493</v>
      </c>
      <c r="G527" s="9" t="s">
        <v>515</v>
      </c>
      <c r="H527" s="10">
        <v>180</v>
      </c>
      <c r="I527" s="9" t="s">
        <v>222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301</v>
      </c>
      <c r="AH527" s="9" t="s">
        <v>302</v>
      </c>
      <c r="AI527" s="9" t="s">
        <v>388</v>
      </c>
      <c r="AJ527" s="10"/>
      <c r="AK527" s="30"/>
    </row>
    <row r="528" spans="5:37" ht="13.05" customHeight="1">
      <c r="E528" s="28" t="s">
        <v>219</v>
      </c>
      <c r="F528" s="8" t="s">
        <v>493</v>
      </c>
      <c r="G528" s="9" t="s">
        <v>515</v>
      </c>
      <c r="H528" s="10">
        <v>188</v>
      </c>
      <c r="I528" s="9" t="s">
        <v>222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305</v>
      </c>
      <c r="AH528" s="9" t="s">
        <v>301</v>
      </c>
      <c r="AI528" s="9" t="s">
        <v>302</v>
      </c>
      <c r="AJ528" s="9" t="s">
        <v>388</v>
      </c>
      <c r="AK528" s="30"/>
    </row>
    <row r="529" spans="5:37" ht="13.05" customHeight="1">
      <c r="E529" s="28" t="s">
        <v>219</v>
      </c>
      <c r="F529" s="8" t="s">
        <v>493</v>
      </c>
      <c r="G529" s="9" t="s">
        <v>516</v>
      </c>
      <c r="H529" s="10">
        <v>150</v>
      </c>
      <c r="I529" s="9" t="s">
        <v>222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302</v>
      </c>
      <c r="AH529" s="9" t="s">
        <v>388</v>
      </c>
      <c r="AI529" s="10"/>
      <c r="AJ529" s="10"/>
      <c r="AK529" s="30"/>
    </row>
    <row r="530" spans="5:37" ht="13.05" customHeight="1">
      <c r="E530" s="28" t="s">
        <v>219</v>
      </c>
      <c r="F530" s="8" t="s">
        <v>493</v>
      </c>
      <c r="G530" s="9" t="s">
        <v>516</v>
      </c>
      <c r="H530" s="10">
        <v>157</v>
      </c>
      <c r="I530" s="9" t="s">
        <v>222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302</v>
      </c>
      <c r="AH530" s="9" t="s">
        <v>388</v>
      </c>
      <c r="AI530" s="10"/>
      <c r="AJ530" s="10"/>
      <c r="AK530" s="30"/>
    </row>
    <row r="531" spans="5:37" ht="13.05" customHeight="1">
      <c r="E531" s="28" t="s">
        <v>219</v>
      </c>
      <c r="F531" s="8" t="s">
        <v>493</v>
      </c>
      <c r="G531" s="9" t="s">
        <v>516</v>
      </c>
      <c r="H531" s="10">
        <v>164</v>
      </c>
      <c r="I531" s="9" t="s">
        <v>222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302</v>
      </c>
      <c r="AH531" s="9" t="s">
        <v>388</v>
      </c>
      <c r="AI531" s="10"/>
      <c r="AJ531" s="10"/>
      <c r="AK531" s="30"/>
    </row>
    <row r="532" spans="5:37" ht="13.05" customHeight="1">
      <c r="E532" s="28" t="s">
        <v>219</v>
      </c>
      <c r="F532" s="8" t="s">
        <v>493</v>
      </c>
      <c r="G532" s="9" t="s">
        <v>516</v>
      </c>
      <c r="H532" s="10">
        <v>171</v>
      </c>
      <c r="I532" s="9" t="s">
        <v>222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302</v>
      </c>
      <c r="AH532" s="9" t="s">
        <v>388</v>
      </c>
      <c r="AI532" s="10"/>
      <c r="AJ532" s="10"/>
      <c r="AK532" s="30"/>
    </row>
    <row r="533" spans="5:37" ht="13.05" customHeight="1">
      <c r="E533" s="28" t="s">
        <v>219</v>
      </c>
      <c r="F533" s="8" t="s">
        <v>493</v>
      </c>
      <c r="G533" s="9" t="s">
        <v>516</v>
      </c>
      <c r="H533" s="10">
        <v>178</v>
      </c>
      <c r="I533" s="9" t="s">
        <v>222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302</v>
      </c>
      <c r="AH533" s="9" t="s">
        <v>388</v>
      </c>
      <c r="AI533" s="10"/>
      <c r="AJ533" s="10"/>
      <c r="AK533" s="30"/>
    </row>
    <row r="534" spans="5:37" ht="13.05" customHeight="1">
      <c r="E534" s="28" t="s">
        <v>219</v>
      </c>
      <c r="F534" s="8" t="s">
        <v>493</v>
      </c>
      <c r="G534" s="9" t="s">
        <v>517</v>
      </c>
      <c r="H534" s="10">
        <v>157</v>
      </c>
      <c r="I534" s="9" t="s">
        <v>222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302</v>
      </c>
      <c r="AH534" s="9" t="s">
        <v>388</v>
      </c>
      <c r="AI534" s="10"/>
      <c r="AJ534" s="10"/>
      <c r="AK534" s="30"/>
    </row>
    <row r="535" spans="5:37" ht="13.05" customHeight="1">
      <c r="E535" s="28" t="s">
        <v>219</v>
      </c>
      <c r="F535" s="8" t="s">
        <v>493</v>
      </c>
      <c r="G535" s="9" t="s">
        <v>517</v>
      </c>
      <c r="H535" s="10">
        <v>164</v>
      </c>
      <c r="I535" s="9" t="s">
        <v>222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302</v>
      </c>
      <c r="AH535" s="9" t="s">
        <v>388</v>
      </c>
      <c r="AI535" s="10"/>
      <c r="AJ535" s="10"/>
      <c r="AK535" s="30"/>
    </row>
    <row r="536" spans="5:37" ht="13.05" customHeight="1">
      <c r="E536" s="28" t="s">
        <v>219</v>
      </c>
      <c r="F536" s="8" t="s">
        <v>493</v>
      </c>
      <c r="G536" s="9" t="s">
        <v>517</v>
      </c>
      <c r="H536" s="10">
        <v>171</v>
      </c>
      <c r="I536" s="9" t="s">
        <v>222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302</v>
      </c>
      <c r="AH536" s="9" t="s">
        <v>388</v>
      </c>
      <c r="AI536" s="10"/>
      <c r="AJ536" s="10"/>
      <c r="AK536" s="30"/>
    </row>
    <row r="537" spans="5:37" ht="13.05" customHeight="1">
      <c r="E537" s="28" t="s">
        <v>219</v>
      </c>
      <c r="F537" s="8" t="s">
        <v>493</v>
      </c>
      <c r="G537" s="9" t="s">
        <v>517</v>
      </c>
      <c r="H537" s="10">
        <v>178</v>
      </c>
      <c r="I537" s="9" t="s">
        <v>222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302</v>
      </c>
      <c r="AH537" s="9" t="s">
        <v>388</v>
      </c>
      <c r="AI537" s="10"/>
      <c r="AJ537" s="10"/>
      <c r="AK537" s="30"/>
    </row>
    <row r="538" spans="5:37" ht="13.05" customHeight="1">
      <c r="E538" s="28" t="s">
        <v>219</v>
      </c>
      <c r="F538" s="8" t="s">
        <v>493</v>
      </c>
      <c r="G538" s="9" t="s">
        <v>517</v>
      </c>
      <c r="H538" s="10">
        <v>185</v>
      </c>
      <c r="I538" s="9" t="s">
        <v>222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302</v>
      </c>
      <c r="AH538" s="9" t="s">
        <v>388</v>
      </c>
      <c r="AI538" s="10"/>
      <c r="AJ538" s="10"/>
      <c r="AK538" s="30"/>
    </row>
    <row r="539" spans="5:37" ht="13.05" customHeight="1">
      <c r="E539" s="28" t="s">
        <v>219</v>
      </c>
      <c r="F539" s="8" t="s">
        <v>386</v>
      </c>
      <c r="G539" s="9" t="s">
        <v>518</v>
      </c>
      <c r="H539" s="10">
        <v>168</v>
      </c>
      <c r="I539" s="9" t="s">
        <v>222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305</v>
      </c>
      <c r="AH539" s="9" t="s">
        <v>301</v>
      </c>
      <c r="AI539" s="9" t="s">
        <v>302</v>
      </c>
      <c r="AJ539" s="10"/>
      <c r="AK539" s="30"/>
    </row>
    <row r="540" spans="5:37" ht="13.05" customHeight="1">
      <c r="E540" s="28" t="s">
        <v>219</v>
      </c>
      <c r="F540" s="8" t="s">
        <v>386</v>
      </c>
      <c r="G540" s="9" t="s">
        <v>518</v>
      </c>
      <c r="H540" s="10">
        <v>176</v>
      </c>
      <c r="I540" s="9" t="s">
        <v>222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305</v>
      </c>
      <c r="AH540" s="9" t="s">
        <v>301</v>
      </c>
      <c r="AI540" s="9" t="s">
        <v>302</v>
      </c>
      <c r="AJ540" s="10"/>
      <c r="AK540" s="30"/>
    </row>
    <row r="541" spans="5:37" ht="13.05" customHeight="1">
      <c r="E541" s="28" t="s">
        <v>219</v>
      </c>
      <c r="F541" s="8" t="s">
        <v>386</v>
      </c>
      <c r="G541" s="9" t="s">
        <v>518</v>
      </c>
      <c r="H541" s="10">
        <v>184</v>
      </c>
      <c r="I541" s="9" t="s">
        <v>222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305</v>
      </c>
      <c r="AH541" s="9" t="s">
        <v>301</v>
      </c>
      <c r="AI541" s="10"/>
      <c r="AJ541" s="10"/>
      <c r="AK541" s="30"/>
    </row>
    <row r="542" spans="5:37" ht="13.05" customHeight="1">
      <c r="E542" s="28" t="s">
        <v>219</v>
      </c>
      <c r="F542" s="8" t="s">
        <v>386</v>
      </c>
      <c r="G542" s="9" t="s">
        <v>518</v>
      </c>
      <c r="H542" s="10">
        <v>189</v>
      </c>
      <c r="I542" s="9" t="s">
        <v>222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305</v>
      </c>
      <c r="AH542" s="9" t="s">
        <v>301</v>
      </c>
      <c r="AI542" s="10"/>
      <c r="AJ542" s="10"/>
      <c r="AK542" s="30"/>
    </row>
    <row r="543" spans="5:37" ht="13.05" customHeight="1">
      <c r="E543" s="28" t="s">
        <v>219</v>
      </c>
      <c r="F543" s="8" t="s">
        <v>386</v>
      </c>
      <c r="G543" s="9" t="s">
        <v>519</v>
      </c>
      <c r="H543" s="10">
        <v>171</v>
      </c>
      <c r="I543" s="9" t="s">
        <v>222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305</v>
      </c>
      <c r="AH543" s="9" t="s">
        <v>302</v>
      </c>
      <c r="AI543" s="10"/>
      <c r="AJ543" s="10"/>
      <c r="AK543" s="30"/>
    </row>
    <row r="544" spans="5:37" ht="13.05" customHeight="1">
      <c r="E544" s="28" t="s">
        <v>219</v>
      </c>
      <c r="F544" s="8" t="s">
        <v>386</v>
      </c>
      <c r="G544" s="9" t="s">
        <v>520</v>
      </c>
      <c r="H544" s="10">
        <v>155</v>
      </c>
      <c r="I544" s="9" t="s">
        <v>222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301</v>
      </c>
      <c r="AH544" s="9" t="s">
        <v>302</v>
      </c>
      <c r="AI544" s="10"/>
      <c r="AJ544" s="10"/>
      <c r="AK544" s="30"/>
    </row>
    <row r="545" spans="5:37" ht="13.05" customHeight="1">
      <c r="E545" s="28" t="s">
        <v>219</v>
      </c>
      <c r="F545" s="8" t="s">
        <v>386</v>
      </c>
      <c r="G545" s="9" t="s">
        <v>520</v>
      </c>
      <c r="H545" s="10">
        <v>163</v>
      </c>
      <c r="I545" s="9" t="s">
        <v>222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301</v>
      </c>
      <c r="AH545" s="9" t="s">
        <v>302</v>
      </c>
      <c r="AI545" s="10"/>
      <c r="AJ545" s="10"/>
      <c r="AK545" s="30"/>
    </row>
    <row r="546" spans="5:37" ht="13.05" customHeight="1">
      <c r="E546" s="28" t="s">
        <v>219</v>
      </c>
      <c r="F546" s="8" t="s">
        <v>386</v>
      </c>
      <c r="G546" s="9" t="s">
        <v>520</v>
      </c>
      <c r="H546" s="10">
        <v>171</v>
      </c>
      <c r="I546" s="9" t="s">
        <v>222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301</v>
      </c>
      <c r="AH546" s="9" t="s">
        <v>302</v>
      </c>
      <c r="AI546" s="10"/>
      <c r="AJ546" s="10"/>
      <c r="AK546" s="30"/>
    </row>
    <row r="547" spans="5:37" ht="13.05" customHeight="1">
      <c r="E547" s="28" t="s">
        <v>219</v>
      </c>
      <c r="F547" s="8" t="s">
        <v>386</v>
      </c>
      <c r="G547" s="9" t="s">
        <v>520</v>
      </c>
      <c r="H547" s="10">
        <v>179</v>
      </c>
      <c r="I547" s="9" t="s">
        <v>222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301</v>
      </c>
      <c r="AH547" s="10"/>
      <c r="AI547" s="10"/>
      <c r="AJ547" s="10"/>
      <c r="AK547" s="30"/>
    </row>
    <row r="548" spans="5:37" ht="13.05" customHeight="1">
      <c r="E548" s="28" t="s">
        <v>219</v>
      </c>
      <c r="F548" s="8" t="s">
        <v>386</v>
      </c>
      <c r="G548" s="9" t="s">
        <v>520</v>
      </c>
      <c r="H548" s="10">
        <v>184</v>
      </c>
      <c r="I548" s="9" t="s">
        <v>222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301</v>
      </c>
      <c r="AH548" s="10"/>
      <c r="AI548" s="10"/>
      <c r="AJ548" s="10"/>
      <c r="AK548" s="30"/>
    </row>
    <row r="549" spans="5:37" ht="13.05" customHeight="1">
      <c r="E549" s="28" t="s">
        <v>219</v>
      </c>
      <c r="F549" s="8" t="s">
        <v>386</v>
      </c>
      <c r="G549" s="9" t="s">
        <v>521</v>
      </c>
      <c r="H549" s="10">
        <v>168</v>
      </c>
      <c r="I549" s="9" t="s">
        <v>222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301</v>
      </c>
      <c r="AH549" s="9" t="s">
        <v>302</v>
      </c>
      <c r="AI549" s="10"/>
      <c r="AJ549" s="10"/>
      <c r="AK549" s="30"/>
    </row>
    <row r="550" spans="5:37" ht="13.05" customHeight="1">
      <c r="E550" s="28" t="s">
        <v>219</v>
      </c>
      <c r="F550" s="8" t="s">
        <v>386</v>
      </c>
      <c r="G550" s="9" t="s">
        <v>521</v>
      </c>
      <c r="H550" s="10">
        <v>178</v>
      </c>
      <c r="I550" s="9" t="s">
        <v>222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301</v>
      </c>
      <c r="AH550" s="9" t="s">
        <v>302</v>
      </c>
      <c r="AI550" s="10"/>
      <c r="AJ550" s="10"/>
      <c r="AK550" s="30"/>
    </row>
    <row r="551" spans="5:37" ht="13.05" customHeight="1">
      <c r="E551" s="28" t="s">
        <v>219</v>
      </c>
      <c r="F551" s="8" t="s">
        <v>386</v>
      </c>
      <c r="G551" s="9" t="s">
        <v>521</v>
      </c>
      <c r="H551" s="10">
        <v>184</v>
      </c>
      <c r="I551" s="9" t="s">
        <v>222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301</v>
      </c>
      <c r="AH551" s="9" t="s">
        <v>302</v>
      </c>
      <c r="AI551" s="10"/>
      <c r="AJ551" s="10"/>
      <c r="AK551" s="30"/>
    </row>
    <row r="552" spans="5:37" ht="13.05" customHeight="1">
      <c r="E552" s="28" t="s">
        <v>219</v>
      </c>
      <c r="F552" s="8" t="s">
        <v>386</v>
      </c>
      <c r="G552" s="9" t="s">
        <v>521</v>
      </c>
      <c r="H552" s="10">
        <v>189</v>
      </c>
      <c r="I552" s="9" t="s">
        <v>222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301</v>
      </c>
      <c r="AH552" s="9" t="s">
        <v>302</v>
      </c>
      <c r="AI552" s="10"/>
      <c r="AJ552" s="10"/>
      <c r="AK552" s="30"/>
    </row>
    <row r="553" spans="5:37" ht="13.05" customHeight="1">
      <c r="E553" s="28" t="s">
        <v>219</v>
      </c>
      <c r="F553" s="8" t="s">
        <v>386</v>
      </c>
      <c r="G553" s="9" t="s">
        <v>522</v>
      </c>
      <c r="H553" s="10">
        <v>157</v>
      </c>
      <c r="I553" s="9" t="s">
        <v>222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305</v>
      </c>
      <c r="AH553" s="9" t="s">
        <v>302</v>
      </c>
      <c r="AI553" s="10"/>
      <c r="AJ553" s="10"/>
      <c r="AK553" s="30"/>
    </row>
    <row r="554" spans="5:37" ht="13.05" customHeight="1">
      <c r="E554" s="28" t="s">
        <v>219</v>
      </c>
      <c r="F554" s="8" t="s">
        <v>386</v>
      </c>
      <c r="G554" s="9" t="s">
        <v>522</v>
      </c>
      <c r="H554" s="10">
        <v>165</v>
      </c>
      <c r="I554" s="9" t="s">
        <v>222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305</v>
      </c>
      <c r="AH554" s="10"/>
      <c r="AI554" s="10"/>
      <c r="AJ554" s="10"/>
      <c r="AK554" s="30"/>
    </row>
    <row r="555" spans="5:37" ht="13.05" customHeight="1">
      <c r="E555" s="28" t="s">
        <v>219</v>
      </c>
      <c r="F555" s="8" t="s">
        <v>386</v>
      </c>
      <c r="G555" s="9" t="s">
        <v>522</v>
      </c>
      <c r="H555" s="10">
        <v>171</v>
      </c>
      <c r="I555" s="9" t="s">
        <v>222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305</v>
      </c>
      <c r="AH555" s="10"/>
      <c r="AI555" s="10"/>
      <c r="AJ555" s="10"/>
      <c r="AK555" s="30"/>
    </row>
    <row r="556" spans="5:37" ht="13.05" customHeight="1">
      <c r="E556" s="28" t="s">
        <v>219</v>
      </c>
      <c r="F556" s="8" t="s">
        <v>386</v>
      </c>
      <c r="G556" s="9" t="s">
        <v>522</v>
      </c>
      <c r="H556" s="10">
        <v>179</v>
      </c>
      <c r="I556" s="9" t="s">
        <v>222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305</v>
      </c>
      <c r="AH556" s="10"/>
      <c r="AI556" s="10"/>
      <c r="AJ556" s="10"/>
      <c r="AK556" s="30"/>
    </row>
    <row r="557" spans="5:37" ht="13.05" customHeight="1">
      <c r="E557" s="28" t="s">
        <v>219</v>
      </c>
      <c r="F557" s="8" t="s">
        <v>386</v>
      </c>
      <c r="G557" s="9" t="s">
        <v>522</v>
      </c>
      <c r="H557" s="10">
        <v>184</v>
      </c>
      <c r="I557" s="9" t="s">
        <v>222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305</v>
      </c>
      <c r="AH557" s="10"/>
      <c r="AI557" s="10"/>
      <c r="AJ557" s="10"/>
      <c r="AK557" s="30"/>
    </row>
    <row r="558" spans="5:37" ht="13.05" customHeight="1">
      <c r="E558" s="28" t="s">
        <v>219</v>
      </c>
      <c r="F558" s="8" t="s">
        <v>386</v>
      </c>
      <c r="G558" s="9" t="s">
        <v>523</v>
      </c>
      <c r="H558" s="10">
        <v>171</v>
      </c>
      <c r="I558" s="9" t="s">
        <v>222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305</v>
      </c>
      <c r="AH558" s="10"/>
      <c r="AI558" s="10"/>
      <c r="AJ558" s="10"/>
      <c r="AK558" s="30"/>
    </row>
    <row r="559" spans="5:37" ht="13.05" customHeight="1">
      <c r="E559" s="28" t="s">
        <v>219</v>
      </c>
      <c r="F559" s="8" t="s">
        <v>386</v>
      </c>
      <c r="G559" s="9" t="s">
        <v>523</v>
      </c>
      <c r="H559" s="10">
        <v>179</v>
      </c>
      <c r="I559" s="9" t="s">
        <v>222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305</v>
      </c>
      <c r="AH559" s="10"/>
      <c r="AI559" s="10"/>
      <c r="AJ559" s="10"/>
      <c r="AK559" s="30"/>
    </row>
    <row r="560" spans="5:37" ht="13.05" customHeight="1">
      <c r="E560" s="28" t="s">
        <v>219</v>
      </c>
      <c r="F560" s="8" t="s">
        <v>386</v>
      </c>
      <c r="G560" s="9" t="s">
        <v>523</v>
      </c>
      <c r="H560" s="10">
        <v>184</v>
      </c>
      <c r="I560" s="9" t="s">
        <v>222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305</v>
      </c>
      <c r="AH560" s="10"/>
      <c r="AI560" s="10"/>
      <c r="AJ560" s="10"/>
      <c r="AK560" s="30"/>
    </row>
    <row r="561" spans="5:37" ht="13.05" customHeight="1">
      <c r="E561" s="28" t="s">
        <v>219</v>
      </c>
      <c r="F561" s="8" t="s">
        <v>386</v>
      </c>
      <c r="G561" s="9" t="s">
        <v>387</v>
      </c>
      <c r="H561" s="10">
        <v>153</v>
      </c>
      <c r="I561" s="9" t="s">
        <v>222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302</v>
      </c>
      <c r="AH561" s="9" t="s">
        <v>388</v>
      </c>
      <c r="AI561" s="10"/>
      <c r="AJ561" s="10"/>
      <c r="AK561" s="30"/>
    </row>
    <row r="562" spans="5:37" ht="13.05" customHeight="1">
      <c r="E562" s="28" t="s">
        <v>219</v>
      </c>
      <c r="F562" s="8" t="s">
        <v>386</v>
      </c>
      <c r="G562" s="9" t="s">
        <v>387</v>
      </c>
      <c r="H562" s="10">
        <v>163</v>
      </c>
      <c r="I562" s="9" t="s">
        <v>222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302</v>
      </c>
      <c r="AH562" s="9" t="s">
        <v>388</v>
      </c>
      <c r="AI562" s="10"/>
      <c r="AJ562" s="10"/>
      <c r="AK562" s="30"/>
    </row>
    <row r="563" spans="5:37" ht="13.05" customHeight="1">
      <c r="E563" s="28" t="s">
        <v>219</v>
      </c>
      <c r="F563" s="8" t="s">
        <v>386</v>
      </c>
      <c r="G563" s="9" t="s">
        <v>387</v>
      </c>
      <c r="H563" s="10">
        <v>171</v>
      </c>
      <c r="I563" s="9" t="s">
        <v>222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302</v>
      </c>
      <c r="AH563" s="9" t="s">
        <v>388</v>
      </c>
      <c r="AI563" s="10"/>
      <c r="AJ563" s="10"/>
      <c r="AK563" s="30"/>
    </row>
    <row r="564" spans="5:37" ht="13.05" customHeight="1">
      <c r="E564" s="28" t="s">
        <v>219</v>
      </c>
      <c r="F564" s="8" t="s">
        <v>386</v>
      </c>
      <c r="G564" s="9" t="s">
        <v>387</v>
      </c>
      <c r="H564" s="10">
        <v>179</v>
      </c>
      <c r="I564" s="9" t="s">
        <v>222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305</v>
      </c>
      <c r="AH564" s="9" t="s">
        <v>302</v>
      </c>
      <c r="AI564" s="9" t="s">
        <v>388</v>
      </c>
      <c r="AJ564" s="10"/>
      <c r="AK564" s="30"/>
    </row>
    <row r="565" spans="5:37" ht="13.05" customHeight="1">
      <c r="E565" s="28" t="s">
        <v>219</v>
      </c>
      <c r="F565" s="8" t="s">
        <v>386</v>
      </c>
      <c r="G565" s="9" t="s">
        <v>387</v>
      </c>
      <c r="H565" s="10">
        <v>184</v>
      </c>
      <c r="I565" s="9" t="s">
        <v>222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302</v>
      </c>
      <c r="AH565" s="9" t="s">
        <v>388</v>
      </c>
      <c r="AI565" s="10"/>
      <c r="AJ565" s="10"/>
      <c r="AK565" s="30"/>
    </row>
    <row r="566" spans="5:37" ht="13.05" customHeight="1">
      <c r="E566" s="28" t="s">
        <v>219</v>
      </c>
      <c r="F566" s="8" t="s">
        <v>386</v>
      </c>
      <c r="G566" s="9" t="s">
        <v>524</v>
      </c>
      <c r="H566" s="10">
        <v>158</v>
      </c>
      <c r="I566" s="9" t="s">
        <v>222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301</v>
      </c>
      <c r="AH566" s="9" t="s">
        <v>302</v>
      </c>
      <c r="AI566" s="9" t="s">
        <v>388</v>
      </c>
      <c r="AJ566" s="10"/>
      <c r="AK566" s="30"/>
    </row>
    <row r="567" spans="5:37" ht="13.05" customHeight="1">
      <c r="E567" s="28" t="s">
        <v>219</v>
      </c>
      <c r="F567" s="8" t="s">
        <v>386</v>
      </c>
      <c r="G567" s="9" t="s">
        <v>524</v>
      </c>
      <c r="H567" s="10">
        <v>168</v>
      </c>
      <c r="I567" s="9" t="s">
        <v>222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301</v>
      </c>
      <c r="AH567" s="9" t="s">
        <v>302</v>
      </c>
      <c r="AI567" s="9" t="s">
        <v>388</v>
      </c>
      <c r="AJ567" s="10"/>
      <c r="AK567" s="30"/>
    </row>
    <row r="568" spans="5:37" ht="13.05" customHeight="1">
      <c r="E568" s="28" t="s">
        <v>219</v>
      </c>
      <c r="F568" s="8" t="s">
        <v>386</v>
      </c>
      <c r="G568" s="9" t="s">
        <v>524</v>
      </c>
      <c r="H568" s="10">
        <v>178</v>
      </c>
      <c r="I568" s="9" t="s">
        <v>222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301</v>
      </c>
      <c r="AH568" s="9" t="s">
        <v>302</v>
      </c>
      <c r="AI568" s="9" t="s">
        <v>388</v>
      </c>
      <c r="AJ568" s="10"/>
      <c r="AK568" s="30"/>
    </row>
    <row r="569" spans="5:37" ht="13.05" customHeight="1">
      <c r="E569" s="28" t="s">
        <v>219</v>
      </c>
      <c r="F569" s="8" t="s">
        <v>386</v>
      </c>
      <c r="G569" s="9" t="s">
        <v>524</v>
      </c>
      <c r="H569" s="10">
        <v>184</v>
      </c>
      <c r="I569" s="9" t="s">
        <v>222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301</v>
      </c>
      <c r="AH569" s="9" t="s">
        <v>302</v>
      </c>
      <c r="AI569" s="9" t="s">
        <v>388</v>
      </c>
      <c r="AJ569" s="10"/>
      <c r="AK569" s="30"/>
    </row>
    <row r="570" spans="5:37" ht="13.05" customHeight="1">
      <c r="E570" s="28" t="s">
        <v>219</v>
      </c>
      <c r="F570" s="8" t="s">
        <v>525</v>
      </c>
      <c r="G570" s="9" t="s">
        <v>526</v>
      </c>
      <c r="H570" s="10">
        <v>173</v>
      </c>
      <c r="I570" s="9" t="s">
        <v>222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305</v>
      </c>
      <c r="AH570" s="9" t="s">
        <v>304</v>
      </c>
      <c r="AI570" s="9" t="s">
        <v>302</v>
      </c>
      <c r="AJ570" s="9" t="s">
        <v>388</v>
      </c>
      <c r="AK570" s="30"/>
    </row>
    <row r="571" spans="5:37" ht="13.05" customHeight="1">
      <c r="E571" s="28" t="s">
        <v>219</v>
      </c>
      <c r="F571" s="8" t="s">
        <v>525</v>
      </c>
      <c r="G571" s="9" t="s">
        <v>527</v>
      </c>
      <c r="H571" s="10">
        <v>170</v>
      </c>
      <c r="I571" s="9" t="s">
        <v>222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302</v>
      </c>
      <c r="AH571" s="9" t="s">
        <v>388</v>
      </c>
      <c r="AI571" s="10"/>
      <c r="AJ571" s="10"/>
      <c r="AK571" s="30"/>
    </row>
    <row r="572" spans="5:37" ht="13.05" customHeight="1">
      <c r="E572" s="28" t="s">
        <v>219</v>
      </c>
      <c r="F572" s="8" t="s">
        <v>525</v>
      </c>
      <c r="G572" s="9" t="s">
        <v>527</v>
      </c>
      <c r="H572" s="10">
        <v>177</v>
      </c>
      <c r="I572" s="9" t="s">
        <v>222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305</v>
      </c>
      <c r="AH572" s="9" t="s">
        <v>302</v>
      </c>
      <c r="AI572" s="10"/>
      <c r="AJ572" s="10"/>
      <c r="AK572" s="30"/>
    </row>
    <row r="573" spans="5:37" ht="13.05" customHeight="1">
      <c r="E573" s="28" t="s">
        <v>219</v>
      </c>
      <c r="F573" s="8" t="s">
        <v>525</v>
      </c>
      <c r="G573" s="9" t="s">
        <v>528</v>
      </c>
      <c r="H573" s="10">
        <v>165</v>
      </c>
      <c r="I573" s="9" t="s">
        <v>222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302</v>
      </c>
      <c r="AH573" s="9" t="s">
        <v>388</v>
      </c>
      <c r="AI573" s="10"/>
      <c r="AJ573" s="10"/>
      <c r="AK573" s="30"/>
    </row>
    <row r="574" spans="5:37" ht="13.05" customHeight="1">
      <c r="E574" s="28" t="s">
        <v>219</v>
      </c>
      <c r="F574" s="8" t="s">
        <v>525</v>
      </c>
      <c r="G574" s="9" t="s">
        <v>528</v>
      </c>
      <c r="H574" s="10">
        <v>172</v>
      </c>
      <c r="I574" s="9" t="s">
        <v>222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302</v>
      </c>
      <c r="AH574" s="9" t="s">
        <v>388</v>
      </c>
      <c r="AI574" s="10"/>
      <c r="AJ574" s="10"/>
      <c r="AK574" s="30"/>
    </row>
    <row r="575" spans="5:37" ht="13.05" customHeight="1">
      <c r="E575" s="28" t="s">
        <v>219</v>
      </c>
      <c r="F575" s="8" t="s">
        <v>525</v>
      </c>
      <c r="G575" s="9" t="s">
        <v>528</v>
      </c>
      <c r="H575" s="10">
        <v>178</v>
      </c>
      <c r="I575" s="9" t="s">
        <v>222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302</v>
      </c>
      <c r="AH575" s="9" t="s">
        <v>388</v>
      </c>
      <c r="AI575" s="10"/>
      <c r="AJ575" s="10"/>
      <c r="AK575" s="30"/>
    </row>
    <row r="576" spans="5:37" ht="13.05" customHeight="1">
      <c r="E576" s="28" t="s">
        <v>219</v>
      </c>
      <c r="F576" s="8" t="s">
        <v>525</v>
      </c>
      <c r="G576" s="9" t="s">
        <v>529</v>
      </c>
      <c r="H576" s="10">
        <v>158</v>
      </c>
      <c r="I576" s="9" t="s">
        <v>222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302</v>
      </c>
      <c r="AH576" s="9" t="s">
        <v>388</v>
      </c>
      <c r="AI576" s="10"/>
      <c r="AJ576" s="10"/>
      <c r="AK576" s="30"/>
    </row>
    <row r="577" spans="5:37" ht="13.05" customHeight="1">
      <c r="E577" s="28" t="s">
        <v>219</v>
      </c>
      <c r="F577" s="8" t="s">
        <v>525</v>
      </c>
      <c r="G577" s="9" t="s">
        <v>529</v>
      </c>
      <c r="H577" s="10">
        <v>165</v>
      </c>
      <c r="I577" s="9" t="s">
        <v>222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302</v>
      </c>
      <c r="AH577" s="9" t="s">
        <v>388</v>
      </c>
      <c r="AI577" s="10"/>
      <c r="AJ577" s="10"/>
      <c r="AK577" s="30"/>
    </row>
    <row r="578" spans="5:37" ht="13.05" customHeight="1">
      <c r="E578" s="28" t="s">
        <v>219</v>
      </c>
      <c r="F578" s="8" t="s">
        <v>525</v>
      </c>
      <c r="G578" s="9" t="s">
        <v>529</v>
      </c>
      <c r="H578" s="10">
        <v>172</v>
      </c>
      <c r="I578" s="9" t="s">
        <v>222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302</v>
      </c>
      <c r="AH578" s="9" t="s">
        <v>388</v>
      </c>
      <c r="AI578" s="10"/>
      <c r="AJ578" s="10"/>
      <c r="AK578" s="30"/>
    </row>
    <row r="579" spans="5:37" ht="13.05" customHeight="1">
      <c r="E579" s="28" t="s">
        <v>219</v>
      </c>
      <c r="F579" s="8" t="s">
        <v>525</v>
      </c>
      <c r="G579" s="9" t="s">
        <v>529</v>
      </c>
      <c r="H579" s="10">
        <v>178</v>
      </c>
      <c r="I579" s="9" t="s">
        <v>222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302</v>
      </c>
      <c r="AH579" s="9" t="s">
        <v>388</v>
      </c>
      <c r="AI579" s="10"/>
      <c r="AJ579" s="10"/>
      <c r="AK579" s="30"/>
    </row>
    <row r="580" spans="5:37" ht="13.05" customHeight="1">
      <c r="E580" s="28" t="s">
        <v>219</v>
      </c>
      <c r="F580" s="8" t="s">
        <v>525</v>
      </c>
      <c r="G580" s="9" t="s">
        <v>530</v>
      </c>
      <c r="H580" s="10">
        <v>151</v>
      </c>
      <c r="I580" s="9" t="s">
        <v>390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302</v>
      </c>
      <c r="AH580" s="9" t="s">
        <v>388</v>
      </c>
      <c r="AI580" s="10"/>
      <c r="AJ580" s="10"/>
      <c r="AK580" s="30"/>
    </row>
    <row r="581" spans="5:37" ht="13.05" customHeight="1">
      <c r="E581" s="28" t="s">
        <v>219</v>
      </c>
      <c r="F581" s="8" t="s">
        <v>525</v>
      </c>
      <c r="G581" s="9" t="s">
        <v>530</v>
      </c>
      <c r="H581" s="10">
        <v>158</v>
      </c>
      <c r="I581" s="9" t="s">
        <v>390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302</v>
      </c>
      <c r="AH581" s="9" t="s">
        <v>388</v>
      </c>
      <c r="AI581" s="10"/>
      <c r="AJ581" s="10"/>
      <c r="AK581" s="30"/>
    </row>
    <row r="582" spans="5:37" ht="13.05" customHeight="1">
      <c r="E582" s="28" t="s">
        <v>219</v>
      </c>
      <c r="F582" s="8" t="s">
        <v>525</v>
      </c>
      <c r="G582" s="9" t="s">
        <v>531</v>
      </c>
      <c r="H582" s="10">
        <v>172</v>
      </c>
      <c r="I582" s="9" t="s">
        <v>222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302</v>
      </c>
      <c r="AH582" s="9" t="s">
        <v>388</v>
      </c>
      <c r="AI582" s="10"/>
      <c r="AJ582" s="10"/>
      <c r="AK582" s="30"/>
    </row>
    <row r="583" spans="5:37" ht="13.05" customHeight="1">
      <c r="E583" s="28" t="s">
        <v>219</v>
      </c>
      <c r="F583" s="8" t="s">
        <v>525</v>
      </c>
      <c r="G583" s="9" t="s">
        <v>531</v>
      </c>
      <c r="H583" s="10">
        <v>178</v>
      </c>
      <c r="I583" s="9" t="s">
        <v>222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302</v>
      </c>
      <c r="AH583" s="9" t="s">
        <v>388</v>
      </c>
      <c r="AI583" s="10"/>
      <c r="AJ583" s="10"/>
      <c r="AK583" s="30"/>
    </row>
    <row r="584" spans="5:37" ht="13.05" customHeight="1">
      <c r="E584" s="28" t="s">
        <v>219</v>
      </c>
      <c r="F584" s="8" t="s">
        <v>525</v>
      </c>
      <c r="G584" s="9" t="s">
        <v>531</v>
      </c>
      <c r="H584" s="10">
        <v>184</v>
      </c>
      <c r="I584" s="9" t="s">
        <v>222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302</v>
      </c>
      <c r="AH584" s="9" t="s">
        <v>388</v>
      </c>
      <c r="AI584" s="10"/>
      <c r="AJ584" s="10"/>
      <c r="AK584" s="30"/>
    </row>
    <row r="585" spans="5:37" ht="13.05" customHeight="1">
      <c r="E585" s="28" t="s">
        <v>219</v>
      </c>
      <c r="F585" s="8" t="s">
        <v>525</v>
      </c>
      <c r="G585" s="9" t="s">
        <v>532</v>
      </c>
      <c r="H585" s="10">
        <v>166</v>
      </c>
      <c r="I585" s="9" t="s">
        <v>222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307</v>
      </c>
      <c r="AH585" s="9" t="s">
        <v>306</v>
      </c>
      <c r="AI585" s="9" t="s">
        <v>305</v>
      </c>
      <c r="AJ585" s="10"/>
      <c r="AK585" s="30"/>
    </row>
    <row r="586" spans="5:37" ht="13.05" customHeight="1">
      <c r="E586" s="28" t="s">
        <v>219</v>
      </c>
      <c r="F586" s="8" t="s">
        <v>525</v>
      </c>
      <c r="G586" s="9" t="s">
        <v>532</v>
      </c>
      <c r="H586" s="10">
        <v>174</v>
      </c>
      <c r="I586" s="9" t="s">
        <v>222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307</v>
      </c>
      <c r="AH586" s="9" t="s">
        <v>306</v>
      </c>
      <c r="AI586" s="9" t="s">
        <v>305</v>
      </c>
      <c r="AJ586" s="10"/>
      <c r="AK586" s="30"/>
    </row>
    <row r="587" spans="5:37" ht="13.05" customHeight="1">
      <c r="E587" s="28" t="s">
        <v>219</v>
      </c>
      <c r="F587" s="8" t="s">
        <v>533</v>
      </c>
      <c r="G587" s="9" t="s">
        <v>534</v>
      </c>
      <c r="H587" s="10">
        <v>162</v>
      </c>
      <c r="I587" s="9" t="s">
        <v>390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307</v>
      </c>
      <c r="AH587" s="10"/>
      <c r="AI587" s="10"/>
      <c r="AJ587" s="10"/>
      <c r="AK587" s="30"/>
    </row>
    <row r="588" spans="5:37" ht="13.05" customHeight="1">
      <c r="E588" s="28" t="s">
        <v>219</v>
      </c>
      <c r="F588" s="8" t="s">
        <v>533</v>
      </c>
      <c r="G588" s="9" t="s">
        <v>535</v>
      </c>
      <c r="H588" s="10">
        <v>172</v>
      </c>
      <c r="I588" s="9" t="s">
        <v>222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301</v>
      </c>
      <c r="AH588" s="10"/>
      <c r="AI588" s="10"/>
      <c r="AJ588" s="10"/>
      <c r="AK588" s="30"/>
    </row>
    <row r="589" spans="5:37" ht="13.05" customHeight="1">
      <c r="E589" s="28" t="s">
        <v>219</v>
      </c>
      <c r="F589" s="8" t="s">
        <v>533</v>
      </c>
      <c r="G589" s="9" t="s">
        <v>535</v>
      </c>
      <c r="H589" s="10">
        <v>182</v>
      </c>
      <c r="I589" s="9" t="s">
        <v>222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301</v>
      </c>
      <c r="AH589" s="10"/>
      <c r="AI589" s="10"/>
      <c r="AJ589" s="10"/>
      <c r="AK589" s="30"/>
    </row>
    <row r="590" spans="5:37" ht="13.05" customHeight="1">
      <c r="E590" s="28" t="s">
        <v>219</v>
      </c>
      <c r="F590" s="8" t="s">
        <v>533</v>
      </c>
      <c r="G590" s="9" t="s">
        <v>535</v>
      </c>
      <c r="H590" s="10">
        <v>192</v>
      </c>
      <c r="I590" s="9" t="s">
        <v>222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301</v>
      </c>
      <c r="AH590" s="10"/>
      <c r="AI590" s="10"/>
      <c r="AJ590" s="10"/>
      <c r="AK590" s="30"/>
    </row>
    <row r="591" spans="5:37" ht="13.05" customHeight="1">
      <c r="E591" s="28" t="s">
        <v>219</v>
      </c>
      <c r="F591" s="8" t="s">
        <v>533</v>
      </c>
      <c r="G591" s="9" t="s">
        <v>536</v>
      </c>
      <c r="H591" s="10">
        <v>180</v>
      </c>
      <c r="I591" s="9" t="s">
        <v>222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301</v>
      </c>
      <c r="AH591" s="10"/>
      <c r="AI591" s="10"/>
      <c r="AJ591" s="10"/>
      <c r="AK591" s="30"/>
    </row>
    <row r="592" spans="5:37" ht="13.05" customHeight="1">
      <c r="E592" s="28" t="s">
        <v>219</v>
      </c>
      <c r="F592" s="8" t="s">
        <v>533</v>
      </c>
      <c r="G592" s="9" t="s">
        <v>536</v>
      </c>
      <c r="H592" s="10">
        <v>189</v>
      </c>
      <c r="I592" s="9" t="s">
        <v>222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301</v>
      </c>
      <c r="AH592" s="10"/>
      <c r="AI592" s="10"/>
      <c r="AJ592" s="10"/>
      <c r="AK592" s="30"/>
    </row>
    <row r="593" spans="5:37" ht="13.05" customHeight="1">
      <c r="E593" s="28" t="s">
        <v>219</v>
      </c>
      <c r="F593" s="8" t="s">
        <v>533</v>
      </c>
      <c r="G593" s="9" t="s">
        <v>537</v>
      </c>
      <c r="H593" s="10">
        <v>171</v>
      </c>
      <c r="I593" s="9" t="s">
        <v>222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305</v>
      </c>
      <c r="AH593" s="10"/>
      <c r="AI593" s="10"/>
      <c r="AJ593" s="10"/>
      <c r="AK593" s="30"/>
    </row>
    <row r="594" spans="5:37" ht="13.05" customHeight="1">
      <c r="E594" s="28" t="s">
        <v>219</v>
      </c>
      <c r="F594" s="8" t="s">
        <v>533</v>
      </c>
      <c r="G594" s="9" t="s">
        <v>537</v>
      </c>
      <c r="H594" s="10">
        <v>179</v>
      </c>
      <c r="I594" s="9" t="s">
        <v>222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305</v>
      </c>
      <c r="AH594" s="9" t="s">
        <v>303</v>
      </c>
      <c r="AI594" s="10"/>
      <c r="AJ594" s="10"/>
      <c r="AK594" s="30"/>
    </row>
    <row r="595" spans="5:37" ht="13.05" customHeight="1">
      <c r="E595" s="28" t="s">
        <v>219</v>
      </c>
      <c r="F595" s="8" t="s">
        <v>533</v>
      </c>
      <c r="G595" s="9" t="s">
        <v>537</v>
      </c>
      <c r="H595" s="10">
        <v>185</v>
      </c>
      <c r="I595" s="9" t="s">
        <v>222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303</v>
      </c>
      <c r="AH595" s="10"/>
      <c r="AI595" s="10"/>
      <c r="AJ595" s="10"/>
      <c r="AK595" s="30"/>
    </row>
    <row r="596" spans="5:37" ht="13.05" customHeight="1">
      <c r="E596" s="28" t="s">
        <v>219</v>
      </c>
      <c r="F596" s="8" t="s">
        <v>533</v>
      </c>
      <c r="G596" s="9" t="s">
        <v>538</v>
      </c>
      <c r="H596" s="10">
        <v>140</v>
      </c>
      <c r="I596" s="9" t="s">
        <v>222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305</v>
      </c>
      <c r="AH596" s="10"/>
      <c r="AI596" s="10"/>
      <c r="AJ596" s="10"/>
      <c r="AK596" s="30"/>
    </row>
    <row r="597" spans="5:37" ht="13.05" customHeight="1">
      <c r="E597" s="28" t="s">
        <v>219</v>
      </c>
      <c r="F597" s="8" t="s">
        <v>533</v>
      </c>
      <c r="G597" s="9" t="s">
        <v>538</v>
      </c>
      <c r="H597" s="10">
        <v>150</v>
      </c>
      <c r="I597" s="9" t="s">
        <v>222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305</v>
      </c>
      <c r="AH597" s="10"/>
      <c r="AI597" s="10"/>
      <c r="AJ597" s="10"/>
      <c r="AK597" s="30"/>
    </row>
    <row r="598" spans="5:37" ht="13.05" customHeight="1">
      <c r="E598" s="28" t="s">
        <v>219</v>
      </c>
      <c r="F598" s="8" t="s">
        <v>533</v>
      </c>
      <c r="G598" s="9" t="s">
        <v>538</v>
      </c>
      <c r="H598" s="10">
        <v>160</v>
      </c>
      <c r="I598" s="9" t="s">
        <v>222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305</v>
      </c>
      <c r="AH598" s="10"/>
      <c r="AI598" s="10"/>
      <c r="AJ598" s="10"/>
      <c r="AK598" s="30"/>
    </row>
    <row r="599" spans="5:37" ht="13.05" customHeight="1">
      <c r="E599" s="28" t="s">
        <v>219</v>
      </c>
      <c r="F599" s="8" t="s">
        <v>533</v>
      </c>
      <c r="G599" s="9" t="s">
        <v>538</v>
      </c>
      <c r="H599" s="10">
        <v>170</v>
      </c>
      <c r="I599" s="9" t="s">
        <v>222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305</v>
      </c>
      <c r="AH599" s="10"/>
      <c r="AI599" s="10"/>
      <c r="AJ599" s="10"/>
      <c r="AK599" s="30"/>
    </row>
    <row r="600" spans="5:37" ht="13.05" customHeight="1">
      <c r="E600" s="28" t="s">
        <v>219</v>
      </c>
      <c r="F600" s="8" t="s">
        <v>533</v>
      </c>
      <c r="G600" s="9" t="s">
        <v>539</v>
      </c>
      <c r="H600" s="10">
        <v>170</v>
      </c>
      <c r="I600" s="9" t="s">
        <v>222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306</v>
      </c>
      <c r="AH600" s="9" t="s">
        <v>305</v>
      </c>
      <c r="AI600" s="10"/>
      <c r="AJ600" s="10"/>
      <c r="AK600" s="30"/>
    </row>
    <row r="601" spans="5:37" ht="13.05" customHeight="1">
      <c r="E601" s="28" t="s">
        <v>219</v>
      </c>
      <c r="F601" s="8" t="s">
        <v>533</v>
      </c>
      <c r="G601" s="9" t="s">
        <v>539</v>
      </c>
      <c r="H601" s="10">
        <v>177</v>
      </c>
      <c r="I601" s="9" t="s">
        <v>222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307</v>
      </c>
      <c r="AH601" s="9" t="s">
        <v>306</v>
      </c>
      <c r="AI601" s="9" t="s">
        <v>305</v>
      </c>
      <c r="AJ601" s="10"/>
      <c r="AK601" s="30"/>
    </row>
    <row r="602" spans="5:37" ht="13.05" customHeight="1">
      <c r="E602" s="28" t="s">
        <v>219</v>
      </c>
      <c r="F602" s="8" t="s">
        <v>533</v>
      </c>
      <c r="G602" s="9" t="s">
        <v>539</v>
      </c>
      <c r="H602" s="10">
        <v>184</v>
      </c>
      <c r="I602" s="9" t="s">
        <v>222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307</v>
      </c>
      <c r="AH602" s="9" t="s">
        <v>306</v>
      </c>
      <c r="AI602" s="9" t="s">
        <v>305</v>
      </c>
      <c r="AJ602" s="10"/>
      <c r="AK602" s="30"/>
    </row>
    <row r="603" spans="5:37" ht="13.05" customHeight="1">
      <c r="E603" s="28" t="s">
        <v>219</v>
      </c>
      <c r="F603" s="8" t="s">
        <v>533</v>
      </c>
      <c r="G603" s="9" t="s">
        <v>540</v>
      </c>
      <c r="H603" s="10">
        <v>149</v>
      </c>
      <c r="I603" s="9" t="s">
        <v>390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306</v>
      </c>
      <c r="AH603" s="9" t="s">
        <v>305</v>
      </c>
      <c r="AI603" s="10"/>
      <c r="AJ603" s="10"/>
      <c r="AK603" s="30"/>
    </row>
    <row r="604" spans="5:37" ht="13.05" customHeight="1">
      <c r="E604" s="28" t="s">
        <v>219</v>
      </c>
      <c r="F604" s="8" t="s">
        <v>533</v>
      </c>
      <c r="G604" s="9" t="s">
        <v>540</v>
      </c>
      <c r="H604" s="10">
        <v>156</v>
      </c>
      <c r="I604" s="9" t="s">
        <v>390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306</v>
      </c>
      <c r="AH604" s="9" t="s">
        <v>305</v>
      </c>
      <c r="AI604" s="10"/>
      <c r="AJ604" s="10"/>
      <c r="AK604" s="30"/>
    </row>
    <row r="605" spans="5:37" ht="13.05" customHeight="1">
      <c r="E605" s="28" t="s">
        <v>219</v>
      </c>
      <c r="F605" s="8" t="s">
        <v>533</v>
      </c>
      <c r="G605" s="9" t="s">
        <v>540</v>
      </c>
      <c r="H605" s="10">
        <v>163</v>
      </c>
      <c r="I605" s="9" t="s">
        <v>390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306</v>
      </c>
      <c r="AH605" s="9" t="s">
        <v>305</v>
      </c>
      <c r="AI605" s="10"/>
      <c r="AJ605" s="10"/>
      <c r="AK605" s="30"/>
    </row>
    <row r="606" spans="5:37" ht="13.05" customHeight="1">
      <c r="E606" s="28" t="s">
        <v>219</v>
      </c>
      <c r="F606" s="8" t="s">
        <v>533</v>
      </c>
      <c r="G606" s="9" t="s">
        <v>541</v>
      </c>
      <c r="H606" s="10">
        <v>170</v>
      </c>
      <c r="I606" s="9" t="s">
        <v>222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305</v>
      </c>
      <c r="AH606" s="10"/>
      <c r="AI606" s="10"/>
      <c r="AJ606" s="10"/>
      <c r="AK606" s="30"/>
    </row>
    <row r="607" spans="5:37" ht="13.05" customHeight="1">
      <c r="E607" s="28" t="s">
        <v>219</v>
      </c>
      <c r="F607" s="8" t="s">
        <v>533</v>
      </c>
      <c r="G607" s="9" t="s">
        <v>541</v>
      </c>
      <c r="H607" s="10">
        <v>178</v>
      </c>
      <c r="I607" s="9" t="s">
        <v>222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305</v>
      </c>
      <c r="AH607" s="10"/>
      <c r="AI607" s="10"/>
      <c r="AJ607" s="10"/>
      <c r="AK607" s="30"/>
    </row>
    <row r="608" spans="5:37" ht="13.05" customHeight="1">
      <c r="E608" s="28" t="s">
        <v>219</v>
      </c>
      <c r="F608" s="8" t="s">
        <v>533</v>
      </c>
      <c r="G608" s="9" t="s">
        <v>541</v>
      </c>
      <c r="H608" s="10">
        <v>186</v>
      </c>
      <c r="I608" s="9" t="s">
        <v>222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305</v>
      </c>
      <c r="AH608" s="10"/>
      <c r="AI608" s="10"/>
      <c r="AJ608" s="10"/>
      <c r="AK608" s="30"/>
    </row>
    <row r="609" spans="5:37" ht="13.05" customHeight="1">
      <c r="E609" s="28" t="s">
        <v>219</v>
      </c>
      <c r="F609" s="8" t="s">
        <v>533</v>
      </c>
      <c r="G609" s="9" t="s">
        <v>542</v>
      </c>
      <c r="H609" s="10">
        <v>154</v>
      </c>
      <c r="I609" s="9" t="s">
        <v>390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305</v>
      </c>
      <c r="AH609" s="10"/>
      <c r="AI609" s="10"/>
      <c r="AJ609" s="10"/>
      <c r="AK609" s="30"/>
    </row>
    <row r="610" spans="5:37" ht="13.05" customHeight="1">
      <c r="E610" s="28" t="s">
        <v>219</v>
      </c>
      <c r="F610" s="8" t="s">
        <v>533</v>
      </c>
      <c r="G610" s="9" t="s">
        <v>543</v>
      </c>
      <c r="H610" s="10">
        <v>170</v>
      </c>
      <c r="I610" s="9" t="s">
        <v>222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305</v>
      </c>
      <c r="AH610" s="10"/>
      <c r="AI610" s="10"/>
      <c r="AJ610" s="10"/>
      <c r="AK610" s="30"/>
    </row>
    <row r="611" spans="5:37" ht="13.05" customHeight="1">
      <c r="E611" s="28" t="s">
        <v>219</v>
      </c>
      <c r="F611" s="8" t="s">
        <v>533</v>
      </c>
      <c r="G611" s="9" t="s">
        <v>543</v>
      </c>
      <c r="H611" s="10">
        <v>178</v>
      </c>
      <c r="I611" s="9" t="s">
        <v>222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305</v>
      </c>
      <c r="AH611" s="10"/>
      <c r="AI611" s="10"/>
      <c r="AJ611" s="10"/>
      <c r="AK611" s="30"/>
    </row>
    <row r="612" spans="5:37" ht="13.05" customHeight="1">
      <c r="E612" s="28" t="s">
        <v>219</v>
      </c>
      <c r="F612" s="8" t="s">
        <v>533</v>
      </c>
      <c r="G612" s="9" t="s">
        <v>543</v>
      </c>
      <c r="H612" s="10">
        <v>186</v>
      </c>
      <c r="I612" s="9" t="s">
        <v>222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305</v>
      </c>
      <c r="AH612" s="10"/>
      <c r="AI612" s="10"/>
      <c r="AJ612" s="10"/>
      <c r="AK612" s="30"/>
    </row>
    <row r="613" spans="5:37" ht="13.05" customHeight="1">
      <c r="E613" s="28" t="s">
        <v>219</v>
      </c>
      <c r="F613" s="8" t="s">
        <v>533</v>
      </c>
      <c r="G613" s="9" t="s">
        <v>544</v>
      </c>
      <c r="H613" s="10">
        <v>154</v>
      </c>
      <c r="I613" s="9" t="s">
        <v>390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305</v>
      </c>
      <c r="AH613" s="10"/>
      <c r="AI613" s="10"/>
      <c r="AJ613" s="10"/>
      <c r="AK613" s="30"/>
    </row>
    <row r="614" spans="5:37" ht="13.05" customHeight="1">
      <c r="E614" s="28" t="s">
        <v>219</v>
      </c>
      <c r="F614" s="8" t="s">
        <v>533</v>
      </c>
      <c r="G614" s="9" t="s">
        <v>544</v>
      </c>
      <c r="H614" s="10">
        <v>162</v>
      </c>
      <c r="I614" s="9" t="s">
        <v>390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305</v>
      </c>
      <c r="AH614" s="10"/>
      <c r="AI614" s="10"/>
      <c r="AJ614" s="10"/>
      <c r="AK614" s="30"/>
    </row>
    <row r="615" spans="5:37" ht="13.05" customHeight="1">
      <c r="E615" s="28" t="s">
        <v>219</v>
      </c>
      <c r="F615" s="8" t="s">
        <v>533</v>
      </c>
      <c r="G615" s="9" t="s">
        <v>544</v>
      </c>
      <c r="H615" s="10">
        <v>170</v>
      </c>
      <c r="I615" s="9" t="s">
        <v>390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305</v>
      </c>
      <c r="AH615" s="10"/>
      <c r="AI615" s="10"/>
      <c r="AJ615" s="10"/>
      <c r="AK615" s="30"/>
    </row>
    <row r="616" spans="5:37" ht="13.05" customHeight="1">
      <c r="E616" s="28" t="s">
        <v>219</v>
      </c>
      <c r="F616" s="8" t="s">
        <v>533</v>
      </c>
      <c r="G616" s="9" t="s">
        <v>545</v>
      </c>
      <c r="H616" s="10">
        <v>192</v>
      </c>
      <c r="I616" s="9" t="s">
        <v>222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305</v>
      </c>
      <c r="AH616" s="9" t="s">
        <v>304</v>
      </c>
      <c r="AI616" s="10"/>
      <c r="AJ616" s="10"/>
      <c r="AK616" s="30"/>
    </row>
    <row r="617" spans="5:37" ht="13.05" customHeight="1">
      <c r="E617" s="28" t="s">
        <v>219</v>
      </c>
      <c r="F617" s="8" t="s">
        <v>533</v>
      </c>
      <c r="G617" s="9" t="s">
        <v>546</v>
      </c>
      <c r="H617" s="10">
        <v>171</v>
      </c>
      <c r="I617" s="9" t="s">
        <v>222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302</v>
      </c>
      <c r="AH617" s="9" t="s">
        <v>388</v>
      </c>
      <c r="AI617" s="10"/>
      <c r="AJ617" s="10"/>
      <c r="AK617" s="30"/>
    </row>
    <row r="618" spans="5:37" ht="13.05" customHeight="1">
      <c r="E618" s="28" t="s">
        <v>219</v>
      </c>
      <c r="F618" s="8" t="s">
        <v>533</v>
      </c>
      <c r="G618" s="9" t="s">
        <v>546</v>
      </c>
      <c r="H618" s="10">
        <v>179</v>
      </c>
      <c r="I618" s="9" t="s">
        <v>222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302</v>
      </c>
      <c r="AH618" s="9" t="s">
        <v>388</v>
      </c>
      <c r="AI618" s="10"/>
      <c r="AJ618" s="10"/>
      <c r="AK618" s="30"/>
    </row>
    <row r="619" spans="5:37" ht="13.05" customHeight="1">
      <c r="E619" s="28" t="s">
        <v>219</v>
      </c>
      <c r="F619" s="8" t="s">
        <v>533</v>
      </c>
      <c r="G619" s="9" t="s">
        <v>547</v>
      </c>
      <c r="H619" s="10">
        <v>170</v>
      </c>
      <c r="I619" s="9" t="s">
        <v>222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302</v>
      </c>
      <c r="AH619" s="9" t="s">
        <v>388</v>
      </c>
      <c r="AI619" s="10"/>
      <c r="AJ619" s="10"/>
      <c r="AK619" s="30"/>
    </row>
    <row r="620" spans="5:37" ht="13.05" customHeight="1">
      <c r="E620" s="28" t="s">
        <v>219</v>
      </c>
      <c r="F620" s="8" t="s">
        <v>533</v>
      </c>
      <c r="G620" s="9" t="s">
        <v>547</v>
      </c>
      <c r="H620" s="10">
        <v>178</v>
      </c>
      <c r="I620" s="9" t="s">
        <v>222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302</v>
      </c>
      <c r="AH620" s="9" t="s">
        <v>388</v>
      </c>
      <c r="AI620" s="10"/>
      <c r="AJ620" s="10"/>
      <c r="AK620" s="30"/>
    </row>
    <row r="621" spans="5:37" ht="13.05" customHeight="1">
      <c r="E621" s="28" t="s">
        <v>219</v>
      </c>
      <c r="F621" s="8" t="s">
        <v>533</v>
      </c>
      <c r="G621" s="9" t="s">
        <v>547</v>
      </c>
      <c r="H621" s="10">
        <v>186</v>
      </c>
      <c r="I621" s="9" t="s">
        <v>222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302</v>
      </c>
      <c r="AH621" s="9" t="s">
        <v>388</v>
      </c>
      <c r="AI621" s="10"/>
      <c r="AJ621" s="10"/>
      <c r="AK621" s="30"/>
    </row>
    <row r="622" spans="5:37" ht="13.05" customHeight="1">
      <c r="E622" s="28" t="s">
        <v>219</v>
      </c>
      <c r="F622" s="8" t="s">
        <v>533</v>
      </c>
      <c r="G622" s="9" t="s">
        <v>548</v>
      </c>
      <c r="H622" s="10">
        <v>155</v>
      </c>
      <c r="I622" s="9" t="s">
        <v>222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307</v>
      </c>
      <c r="AH622" s="10"/>
      <c r="AI622" s="10"/>
      <c r="AJ622" s="10"/>
      <c r="AK622" s="30"/>
    </row>
    <row r="623" spans="5:37" ht="13.05" customHeight="1">
      <c r="E623" s="28" t="s">
        <v>219</v>
      </c>
      <c r="F623" s="8" t="s">
        <v>533</v>
      </c>
      <c r="G623" s="9" t="s">
        <v>548</v>
      </c>
      <c r="H623" s="10">
        <v>170</v>
      </c>
      <c r="I623" s="9" t="s">
        <v>222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307</v>
      </c>
      <c r="AH623" s="10"/>
      <c r="AI623" s="10"/>
      <c r="AJ623" s="10"/>
      <c r="AK623" s="30"/>
    </row>
    <row r="624" spans="5:37" ht="13.05" customHeight="1">
      <c r="E624" s="28" t="s">
        <v>219</v>
      </c>
      <c r="F624" s="8" t="s">
        <v>533</v>
      </c>
      <c r="G624" s="9" t="s">
        <v>549</v>
      </c>
      <c r="H624" s="10">
        <v>158</v>
      </c>
      <c r="I624" s="9" t="s">
        <v>222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307</v>
      </c>
      <c r="AH624" s="10"/>
      <c r="AI624" s="10"/>
      <c r="AJ624" s="10"/>
      <c r="AK624" s="30"/>
    </row>
    <row r="625" spans="5:37" ht="13.05" customHeight="1">
      <c r="E625" s="28" t="s">
        <v>219</v>
      </c>
      <c r="F625" s="8" t="s">
        <v>533</v>
      </c>
      <c r="G625" s="9" t="s">
        <v>549</v>
      </c>
      <c r="H625" s="10">
        <v>166</v>
      </c>
      <c r="I625" s="9" t="s">
        <v>222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307</v>
      </c>
      <c r="AH625" s="10"/>
      <c r="AI625" s="10"/>
      <c r="AJ625" s="10"/>
      <c r="AK625" s="30"/>
    </row>
    <row r="626" spans="5:37" ht="13.05" customHeight="1">
      <c r="E626" s="28" t="s">
        <v>219</v>
      </c>
      <c r="F626" s="8" t="s">
        <v>533</v>
      </c>
      <c r="G626" s="9" t="s">
        <v>549</v>
      </c>
      <c r="H626" s="10">
        <v>174</v>
      </c>
      <c r="I626" s="9" t="s">
        <v>222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307</v>
      </c>
      <c r="AH626" s="10"/>
      <c r="AI626" s="10"/>
      <c r="AJ626" s="10"/>
      <c r="AK626" s="30"/>
    </row>
    <row r="627" spans="5:37" ht="13.05" customHeight="1">
      <c r="E627" s="28" t="s">
        <v>219</v>
      </c>
      <c r="F627" s="8" t="s">
        <v>550</v>
      </c>
      <c r="G627" s="9" t="s">
        <v>551</v>
      </c>
      <c r="H627" s="10">
        <v>159</v>
      </c>
      <c r="I627" s="9" t="s">
        <v>222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307</v>
      </c>
      <c r="AH627" s="10"/>
      <c r="AI627" s="10"/>
      <c r="AJ627" s="10"/>
      <c r="AK627" s="30"/>
    </row>
    <row r="628" spans="5:37" ht="13.05" customHeight="1">
      <c r="E628" s="28" t="s">
        <v>219</v>
      </c>
      <c r="F628" s="8" t="s">
        <v>550</v>
      </c>
      <c r="G628" s="9" t="s">
        <v>551</v>
      </c>
      <c r="H628" s="10">
        <v>164</v>
      </c>
      <c r="I628" s="9" t="s">
        <v>222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467</v>
      </c>
      <c r="S628" s="9" t="s">
        <v>467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308</v>
      </c>
      <c r="AH628" s="10"/>
      <c r="AI628" s="10"/>
      <c r="AJ628" s="10"/>
      <c r="AK628" s="30"/>
    </row>
    <row r="629" spans="5:37" ht="13.05" customHeight="1">
      <c r="E629" s="28" t="s">
        <v>219</v>
      </c>
      <c r="F629" s="8" t="s">
        <v>550</v>
      </c>
      <c r="G629" s="9" t="s">
        <v>551</v>
      </c>
      <c r="H629" s="10">
        <v>169</v>
      </c>
      <c r="I629" s="9" t="s">
        <v>222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307</v>
      </c>
      <c r="AH629" s="10"/>
      <c r="AI629" s="10"/>
      <c r="AJ629" s="10"/>
      <c r="AK629" s="30"/>
    </row>
    <row r="630" spans="5:37" ht="13.05" customHeight="1">
      <c r="E630" s="28" t="s">
        <v>219</v>
      </c>
      <c r="F630" s="8" t="s">
        <v>550</v>
      </c>
      <c r="G630" s="9" t="s">
        <v>552</v>
      </c>
      <c r="H630" s="10">
        <v>149</v>
      </c>
      <c r="I630" s="9" t="s">
        <v>390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307</v>
      </c>
      <c r="AH630" s="10"/>
      <c r="AI630" s="10"/>
      <c r="AJ630" s="10"/>
      <c r="AK630" s="30"/>
    </row>
    <row r="631" spans="5:37" ht="13.05" customHeight="1">
      <c r="E631" s="28" t="s">
        <v>219</v>
      </c>
      <c r="F631" s="8" t="s">
        <v>550</v>
      </c>
      <c r="G631" s="9" t="s">
        <v>552</v>
      </c>
      <c r="H631" s="10">
        <v>155</v>
      </c>
      <c r="I631" s="9" t="s">
        <v>390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307</v>
      </c>
      <c r="AH631" s="10"/>
      <c r="AI631" s="10"/>
      <c r="AJ631" s="10"/>
      <c r="AK631" s="30"/>
    </row>
    <row r="632" spans="5:37" ht="13.05" customHeight="1">
      <c r="E632" s="28" t="s">
        <v>219</v>
      </c>
      <c r="F632" s="8" t="s">
        <v>550</v>
      </c>
      <c r="G632" s="9" t="s">
        <v>553</v>
      </c>
      <c r="H632" s="10">
        <v>160</v>
      </c>
      <c r="I632" s="9" t="s">
        <v>222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307</v>
      </c>
      <c r="AH632" s="9" t="s">
        <v>306</v>
      </c>
      <c r="AI632" s="10"/>
      <c r="AJ632" s="10"/>
      <c r="AK632" s="30"/>
    </row>
    <row r="633" spans="5:37" ht="13.05" customHeight="1">
      <c r="E633" s="28" t="s">
        <v>219</v>
      </c>
      <c r="F633" s="8" t="s">
        <v>550</v>
      </c>
      <c r="G633" s="9" t="s">
        <v>553</v>
      </c>
      <c r="H633" s="10">
        <v>168</v>
      </c>
      <c r="I633" s="9" t="s">
        <v>222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307</v>
      </c>
      <c r="AH633" s="10"/>
      <c r="AI633" s="10"/>
      <c r="AJ633" s="10"/>
      <c r="AK633" s="30"/>
    </row>
    <row r="634" spans="5:37" ht="13.05" customHeight="1">
      <c r="E634" s="28" t="s">
        <v>219</v>
      </c>
      <c r="F634" s="8" t="s">
        <v>550</v>
      </c>
      <c r="G634" s="9" t="s">
        <v>554</v>
      </c>
      <c r="H634" s="10">
        <v>160</v>
      </c>
      <c r="I634" s="9" t="s">
        <v>222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307</v>
      </c>
      <c r="AH634" s="10"/>
      <c r="AI634" s="10"/>
      <c r="AJ634" s="10"/>
      <c r="AK634" s="30"/>
    </row>
    <row r="635" spans="5:37" ht="13.05" customHeight="1">
      <c r="E635" s="28" t="s">
        <v>219</v>
      </c>
      <c r="F635" s="8" t="s">
        <v>550</v>
      </c>
      <c r="G635" s="9" t="s">
        <v>554</v>
      </c>
      <c r="H635" s="10">
        <v>176</v>
      </c>
      <c r="I635" s="9" t="s">
        <v>222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307</v>
      </c>
      <c r="AH635" s="10"/>
      <c r="AI635" s="10"/>
      <c r="AJ635" s="10"/>
      <c r="AK635" s="30"/>
    </row>
    <row r="636" spans="5:37" ht="13.05" customHeight="1">
      <c r="E636" s="28" t="s">
        <v>219</v>
      </c>
      <c r="F636" s="8" t="s">
        <v>550</v>
      </c>
      <c r="G636" s="9" t="s">
        <v>555</v>
      </c>
      <c r="H636" s="10">
        <v>144</v>
      </c>
      <c r="I636" s="9" t="s">
        <v>222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308</v>
      </c>
      <c r="AH636" s="10"/>
      <c r="AI636" s="10"/>
      <c r="AJ636" s="10"/>
      <c r="AK636" s="30"/>
    </row>
    <row r="637" spans="5:37" ht="13.05" customHeight="1">
      <c r="E637" s="28" t="s">
        <v>219</v>
      </c>
      <c r="F637" s="8" t="s">
        <v>550</v>
      </c>
      <c r="G637" s="9" t="s">
        <v>555</v>
      </c>
      <c r="H637" s="10">
        <v>152</v>
      </c>
      <c r="I637" s="9" t="s">
        <v>222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307</v>
      </c>
      <c r="AH637" s="10"/>
      <c r="AI637" s="10"/>
      <c r="AJ637" s="10"/>
      <c r="AK637" s="30"/>
    </row>
    <row r="638" spans="5:37" ht="13.05" customHeight="1">
      <c r="E638" s="28" t="s">
        <v>219</v>
      </c>
      <c r="F638" s="8" t="s">
        <v>550</v>
      </c>
      <c r="G638" s="9" t="s">
        <v>555</v>
      </c>
      <c r="H638" s="10">
        <v>160</v>
      </c>
      <c r="I638" s="9" t="s">
        <v>222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307</v>
      </c>
      <c r="AH638" s="10"/>
      <c r="AI638" s="10"/>
      <c r="AJ638" s="10"/>
      <c r="AK638" s="30"/>
    </row>
    <row r="639" spans="5:37" ht="13.05" customHeight="1">
      <c r="E639" s="28" t="s">
        <v>219</v>
      </c>
      <c r="F639" s="8" t="s">
        <v>550</v>
      </c>
      <c r="G639" s="9" t="s">
        <v>555</v>
      </c>
      <c r="H639" s="10">
        <v>168</v>
      </c>
      <c r="I639" s="9" t="s">
        <v>222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307</v>
      </c>
      <c r="AH639" s="10"/>
      <c r="AI639" s="10"/>
      <c r="AJ639" s="10"/>
      <c r="AK639" s="30"/>
    </row>
    <row r="640" spans="5:37" ht="13.05" customHeight="1">
      <c r="E640" s="28" t="s">
        <v>219</v>
      </c>
      <c r="F640" s="8" t="s">
        <v>550</v>
      </c>
      <c r="G640" s="9" t="s">
        <v>555</v>
      </c>
      <c r="H640" s="10">
        <v>176</v>
      </c>
      <c r="I640" s="9" t="s">
        <v>222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307</v>
      </c>
      <c r="AH640" s="10"/>
      <c r="AI640" s="10"/>
      <c r="AJ640" s="10"/>
      <c r="AK640" s="30"/>
    </row>
    <row r="641" spans="5:37" ht="13.05" customHeight="1">
      <c r="E641" s="28" t="s">
        <v>219</v>
      </c>
      <c r="F641" s="8" t="s">
        <v>550</v>
      </c>
      <c r="G641" s="9" t="s">
        <v>556</v>
      </c>
      <c r="H641" s="10">
        <v>152</v>
      </c>
      <c r="I641" s="9" t="s">
        <v>390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308</v>
      </c>
      <c r="AH641" s="10"/>
      <c r="AI641" s="10"/>
      <c r="AJ641" s="10"/>
      <c r="AK641" s="30"/>
    </row>
    <row r="642" spans="5:37" ht="13.05" customHeight="1">
      <c r="E642" s="28" t="s">
        <v>219</v>
      </c>
      <c r="F642" s="8" t="s">
        <v>550</v>
      </c>
      <c r="G642" s="9" t="s">
        <v>556</v>
      </c>
      <c r="H642" s="10">
        <v>160</v>
      </c>
      <c r="I642" s="9" t="s">
        <v>390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307</v>
      </c>
      <c r="AH642" s="10"/>
      <c r="AI642" s="10"/>
      <c r="AJ642" s="10"/>
      <c r="AK642" s="30"/>
    </row>
    <row r="643" spans="5:37" ht="13.05" customHeight="1">
      <c r="E643" s="28" t="s">
        <v>219</v>
      </c>
      <c r="F643" s="8" t="s">
        <v>550</v>
      </c>
      <c r="G643" s="9" t="s">
        <v>556</v>
      </c>
      <c r="H643" s="10">
        <v>168</v>
      </c>
      <c r="I643" s="9" t="s">
        <v>390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307</v>
      </c>
      <c r="AH643" s="10"/>
      <c r="AI643" s="10"/>
      <c r="AJ643" s="10"/>
      <c r="AK643" s="30"/>
    </row>
    <row r="644" spans="5:37" ht="13.05" customHeight="1">
      <c r="E644" s="28" t="s">
        <v>219</v>
      </c>
      <c r="F644" s="8" t="s">
        <v>550</v>
      </c>
      <c r="G644" s="9" t="s">
        <v>557</v>
      </c>
      <c r="H644" s="10">
        <v>158</v>
      </c>
      <c r="I644" s="9" t="s">
        <v>390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307</v>
      </c>
      <c r="AH644" s="10"/>
      <c r="AI644" s="10"/>
      <c r="AJ644" s="10"/>
      <c r="AK644" s="30"/>
    </row>
    <row r="645" spans="5:37" ht="13.05" customHeight="1">
      <c r="E645" s="28" t="s">
        <v>219</v>
      </c>
      <c r="F645" s="8" t="s">
        <v>550</v>
      </c>
      <c r="G645" s="9" t="s">
        <v>558</v>
      </c>
      <c r="H645" s="10">
        <v>158</v>
      </c>
      <c r="I645" s="9" t="s">
        <v>390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307</v>
      </c>
      <c r="AH645" s="10"/>
      <c r="AI645" s="10"/>
      <c r="AJ645" s="10"/>
      <c r="AK645" s="30"/>
    </row>
    <row r="646" spans="5:37" ht="13.05" customHeight="1">
      <c r="E646" s="28" t="s">
        <v>219</v>
      </c>
      <c r="F646" s="8" t="s">
        <v>550</v>
      </c>
      <c r="G646" s="9" t="s">
        <v>559</v>
      </c>
      <c r="H646" s="10">
        <v>152</v>
      </c>
      <c r="I646" s="9" t="s">
        <v>390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307</v>
      </c>
      <c r="AH646" s="10"/>
      <c r="AI646" s="10"/>
      <c r="AJ646" s="10"/>
      <c r="AK646" s="30"/>
    </row>
    <row r="647" spans="5:37" ht="13.05" customHeight="1">
      <c r="E647" s="28" t="s">
        <v>219</v>
      </c>
      <c r="F647" s="8" t="s">
        <v>550</v>
      </c>
      <c r="G647" s="9" t="s">
        <v>559</v>
      </c>
      <c r="H647" s="10">
        <v>158</v>
      </c>
      <c r="I647" s="9" t="s">
        <v>390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307</v>
      </c>
      <c r="AH647" s="10"/>
      <c r="AI647" s="10"/>
      <c r="AJ647" s="10"/>
      <c r="AK647" s="30"/>
    </row>
    <row r="648" spans="5:37" ht="13.05" customHeight="1">
      <c r="E648" s="28" t="s">
        <v>219</v>
      </c>
      <c r="F648" s="8" t="s">
        <v>550</v>
      </c>
      <c r="G648" s="9" t="s">
        <v>559</v>
      </c>
      <c r="H648" s="10">
        <v>164</v>
      </c>
      <c r="I648" s="9" t="s">
        <v>390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307</v>
      </c>
      <c r="AH648" s="10"/>
      <c r="AI648" s="10"/>
      <c r="AJ648" s="10"/>
      <c r="AK648" s="30"/>
    </row>
    <row r="649" spans="5:37" ht="13.05" customHeight="1">
      <c r="E649" s="28" t="s">
        <v>219</v>
      </c>
      <c r="F649" s="8" t="s">
        <v>550</v>
      </c>
      <c r="G649" s="9" t="s">
        <v>560</v>
      </c>
      <c r="H649" s="10">
        <v>154</v>
      </c>
      <c r="I649" s="9" t="s">
        <v>390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305</v>
      </c>
      <c r="AH649" s="9" t="s">
        <v>304</v>
      </c>
      <c r="AI649" s="9" t="s">
        <v>302</v>
      </c>
      <c r="AJ649" s="10"/>
      <c r="AK649" s="30"/>
    </row>
    <row r="650" spans="5:37" ht="13.05" customHeight="1">
      <c r="E650" s="28" t="s">
        <v>219</v>
      </c>
      <c r="F650" s="8" t="s">
        <v>550</v>
      </c>
      <c r="G650" s="9" t="s">
        <v>560</v>
      </c>
      <c r="H650" s="10">
        <v>162</v>
      </c>
      <c r="I650" s="9" t="s">
        <v>390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305</v>
      </c>
      <c r="AH650" s="9" t="s">
        <v>301</v>
      </c>
      <c r="AI650" s="9" t="s">
        <v>302</v>
      </c>
      <c r="AJ650" s="10"/>
      <c r="AK650" s="30"/>
    </row>
    <row r="651" spans="5:37" ht="13.05" customHeight="1">
      <c r="E651" s="28" t="s">
        <v>219</v>
      </c>
      <c r="F651" s="8" t="s">
        <v>550</v>
      </c>
      <c r="G651" s="9" t="s">
        <v>560</v>
      </c>
      <c r="H651" s="10">
        <v>170</v>
      </c>
      <c r="I651" s="9" t="s">
        <v>390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305</v>
      </c>
      <c r="AH651" s="9" t="s">
        <v>301</v>
      </c>
      <c r="AI651" s="9" t="s">
        <v>304</v>
      </c>
      <c r="AJ651" s="9" t="s">
        <v>302</v>
      </c>
      <c r="AK651" s="30"/>
    </row>
    <row r="652" spans="5:37" ht="13.05" customHeight="1">
      <c r="E652" s="28" t="s">
        <v>219</v>
      </c>
      <c r="F652" s="8" t="s">
        <v>550</v>
      </c>
      <c r="G652" s="9" t="s">
        <v>561</v>
      </c>
      <c r="H652" s="10">
        <v>172</v>
      </c>
      <c r="I652" s="9" t="s">
        <v>222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305</v>
      </c>
      <c r="AH652" s="9" t="s">
        <v>301</v>
      </c>
      <c r="AI652" s="9" t="s">
        <v>304</v>
      </c>
      <c r="AJ652" s="9" t="s">
        <v>302</v>
      </c>
      <c r="AK652" s="31" t="s">
        <v>388</v>
      </c>
    </row>
    <row r="653" spans="5:37" ht="13.05" customHeight="1">
      <c r="E653" s="28" t="s">
        <v>219</v>
      </c>
      <c r="F653" s="8" t="s">
        <v>550</v>
      </c>
      <c r="G653" s="9" t="s">
        <v>561</v>
      </c>
      <c r="H653" s="10">
        <v>180</v>
      </c>
      <c r="I653" s="9" t="s">
        <v>222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305</v>
      </c>
      <c r="AH653" s="9" t="s">
        <v>304</v>
      </c>
      <c r="AI653" s="9" t="s">
        <v>302</v>
      </c>
      <c r="AJ653" s="10"/>
      <c r="AK653" s="30"/>
    </row>
    <row r="654" spans="5:37" ht="13.05" customHeight="1">
      <c r="E654" s="28" t="s">
        <v>219</v>
      </c>
      <c r="F654" s="8" t="s">
        <v>550</v>
      </c>
      <c r="G654" s="9" t="s">
        <v>561</v>
      </c>
      <c r="H654" s="10">
        <v>188</v>
      </c>
      <c r="I654" s="9" t="s">
        <v>222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305</v>
      </c>
      <c r="AH654" s="9" t="s">
        <v>301</v>
      </c>
      <c r="AI654" s="9" t="s">
        <v>304</v>
      </c>
      <c r="AJ654" s="9" t="s">
        <v>302</v>
      </c>
      <c r="AK654" s="30"/>
    </row>
    <row r="655" spans="5:37" ht="13.05" customHeight="1">
      <c r="E655" s="28" t="s">
        <v>219</v>
      </c>
      <c r="F655" s="8" t="s">
        <v>550</v>
      </c>
      <c r="G655" s="9" t="s">
        <v>562</v>
      </c>
      <c r="H655" s="10">
        <v>180</v>
      </c>
      <c r="I655" s="9" t="s">
        <v>222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305</v>
      </c>
      <c r="AH655" s="9" t="s">
        <v>304</v>
      </c>
      <c r="AI655" s="9" t="s">
        <v>302</v>
      </c>
      <c r="AJ655" s="10"/>
      <c r="AK655" s="30"/>
    </row>
    <row r="656" spans="5:37" ht="13.05" customHeight="1">
      <c r="E656" s="28" t="s">
        <v>219</v>
      </c>
      <c r="F656" s="8" t="s">
        <v>550</v>
      </c>
      <c r="G656" s="9" t="s">
        <v>562</v>
      </c>
      <c r="H656" s="10">
        <v>188</v>
      </c>
      <c r="I656" s="9" t="s">
        <v>222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305</v>
      </c>
      <c r="AH656" s="9" t="s">
        <v>304</v>
      </c>
      <c r="AI656" s="10"/>
      <c r="AJ656" s="10"/>
      <c r="AK656" s="30"/>
    </row>
    <row r="657" spans="5:37" ht="13.05" customHeight="1">
      <c r="E657" s="28" t="s">
        <v>219</v>
      </c>
      <c r="F657" s="8" t="s">
        <v>550</v>
      </c>
      <c r="G657" s="9" t="s">
        <v>563</v>
      </c>
      <c r="H657" s="10">
        <v>185</v>
      </c>
      <c r="I657" s="9" t="s">
        <v>222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301</v>
      </c>
      <c r="AH657" s="9" t="s">
        <v>302</v>
      </c>
      <c r="AI657" s="10"/>
      <c r="AJ657" s="10"/>
      <c r="AK657" s="30"/>
    </row>
    <row r="658" spans="5:37" ht="13.05" customHeight="1">
      <c r="E658" s="28" t="s">
        <v>219</v>
      </c>
      <c r="F658" s="8" t="s">
        <v>550</v>
      </c>
      <c r="G658" s="9" t="s">
        <v>564</v>
      </c>
      <c r="H658" s="10">
        <v>164</v>
      </c>
      <c r="I658" s="9" t="s">
        <v>222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305</v>
      </c>
      <c r="AH658" s="9" t="s">
        <v>302</v>
      </c>
      <c r="AI658" s="10"/>
      <c r="AJ658" s="10"/>
      <c r="AK658" s="30"/>
    </row>
    <row r="659" spans="5:37" ht="13.05" customHeight="1">
      <c r="E659" s="28" t="s">
        <v>219</v>
      </c>
      <c r="F659" s="8" t="s">
        <v>550</v>
      </c>
      <c r="G659" s="9" t="s">
        <v>564</v>
      </c>
      <c r="H659" s="10">
        <v>172</v>
      </c>
      <c r="I659" s="9" t="s">
        <v>222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305</v>
      </c>
      <c r="AH659" s="9" t="s">
        <v>302</v>
      </c>
      <c r="AI659" s="10"/>
      <c r="AJ659" s="10"/>
      <c r="AK659" s="30"/>
    </row>
    <row r="660" spans="5:37" ht="13.05" customHeight="1">
      <c r="E660" s="28" t="s">
        <v>219</v>
      </c>
      <c r="F660" s="8" t="s">
        <v>550</v>
      </c>
      <c r="G660" s="9" t="s">
        <v>564</v>
      </c>
      <c r="H660" s="10">
        <v>180</v>
      </c>
      <c r="I660" s="9" t="s">
        <v>222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305</v>
      </c>
      <c r="AH660" s="9" t="s">
        <v>302</v>
      </c>
      <c r="AI660" s="10"/>
      <c r="AJ660" s="10"/>
      <c r="AK660" s="30"/>
    </row>
    <row r="661" spans="5:37" ht="13.05" customHeight="1">
      <c r="E661" s="28" t="s">
        <v>219</v>
      </c>
      <c r="F661" s="8" t="s">
        <v>550</v>
      </c>
      <c r="G661" s="9" t="s">
        <v>564</v>
      </c>
      <c r="H661" s="10">
        <v>188</v>
      </c>
      <c r="I661" s="9" t="s">
        <v>222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305</v>
      </c>
      <c r="AH661" s="9" t="s">
        <v>302</v>
      </c>
      <c r="AI661" s="10"/>
      <c r="AJ661" s="10"/>
      <c r="AK661" s="30"/>
    </row>
    <row r="662" spans="5:37" ht="13.05" customHeight="1">
      <c r="E662" s="28" t="s">
        <v>219</v>
      </c>
      <c r="F662" s="8" t="s">
        <v>550</v>
      </c>
      <c r="G662" s="9" t="s">
        <v>565</v>
      </c>
      <c r="H662" s="10">
        <v>146</v>
      </c>
      <c r="I662" s="9" t="s">
        <v>390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305</v>
      </c>
      <c r="AH662" s="9" t="s">
        <v>302</v>
      </c>
      <c r="AI662" s="10"/>
      <c r="AJ662" s="10"/>
      <c r="AK662" s="30"/>
    </row>
    <row r="663" spans="5:37" ht="13.05" customHeight="1">
      <c r="E663" s="28" t="s">
        <v>219</v>
      </c>
      <c r="F663" s="8" t="s">
        <v>550</v>
      </c>
      <c r="G663" s="9" t="s">
        <v>565</v>
      </c>
      <c r="H663" s="10">
        <v>154</v>
      </c>
      <c r="I663" s="9" t="s">
        <v>390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305</v>
      </c>
      <c r="AH663" s="9" t="s">
        <v>302</v>
      </c>
      <c r="AI663" s="10"/>
      <c r="AJ663" s="10"/>
      <c r="AK663" s="30"/>
    </row>
    <row r="664" spans="5:37" ht="13.05" customHeight="1">
      <c r="E664" s="28" t="s">
        <v>219</v>
      </c>
      <c r="F664" s="8" t="s">
        <v>550</v>
      </c>
      <c r="G664" s="9" t="s">
        <v>565</v>
      </c>
      <c r="H664" s="10">
        <v>162</v>
      </c>
      <c r="I664" s="9" t="s">
        <v>390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305</v>
      </c>
      <c r="AH664" s="9" t="s">
        <v>302</v>
      </c>
      <c r="AI664" s="10"/>
      <c r="AJ664" s="10"/>
      <c r="AK664" s="30"/>
    </row>
    <row r="665" spans="5:37" ht="13.05" customHeight="1">
      <c r="E665" s="28" t="s">
        <v>219</v>
      </c>
      <c r="F665" s="8" t="s">
        <v>550</v>
      </c>
      <c r="G665" s="9" t="s">
        <v>565</v>
      </c>
      <c r="H665" s="10">
        <v>170</v>
      </c>
      <c r="I665" s="9" t="s">
        <v>390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305</v>
      </c>
      <c r="AH665" s="9" t="s">
        <v>302</v>
      </c>
      <c r="AI665" s="10"/>
      <c r="AJ665" s="10"/>
      <c r="AK665" s="30"/>
    </row>
    <row r="666" spans="5:37" ht="13.05" customHeight="1">
      <c r="E666" s="28" t="s">
        <v>219</v>
      </c>
      <c r="F666" s="8" t="s">
        <v>550</v>
      </c>
      <c r="G666" s="9" t="s">
        <v>566</v>
      </c>
      <c r="H666" s="10">
        <v>154</v>
      </c>
      <c r="I666" s="9" t="s">
        <v>390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305</v>
      </c>
      <c r="AH666" s="9" t="s">
        <v>302</v>
      </c>
      <c r="AI666" s="10"/>
      <c r="AJ666" s="10"/>
      <c r="AK666" s="30"/>
    </row>
    <row r="667" spans="5:37" ht="13.05" customHeight="1">
      <c r="E667" s="28" t="s">
        <v>219</v>
      </c>
      <c r="F667" s="8" t="s">
        <v>550</v>
      </c>
      <c r="G667" s="9" t="s">
        <v>566</v>
      </c>
      <c r="H667" s="10">
        <v>162</v>
      </c>
      <c r="I667" s="9" t="s">
        <v>390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305</v>
      </c>
      <c r="AH667" s="9" t="s">
        <v>302</v>
      </c>
      <c r="AI667" s="10"/>
      <c r="AJ667" s="10"/>
      <c r="AK667" s="30"/>
    </row>
    <row r="668" spans="5:37" ht="13.05" customHeight="1">
      <c r="E668" s="28" t="s">
        <v>219</v>
      </c>
      <c r="F668" s="8" t="s">
        <v>550</v>
      </c>
      <c r="G668" s="9" t="s">
        <v>566</v>
      </c>
      <c r="H668" s="10">
        <v>170</v>
      </c>
      <c r="I668" s="9" t="s">
        <v>390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305</v>
      </c>
      <c r="AH668" s="9" t="s">
        <v>302</v>
      </c>
      <c r="AI668" s="10"/>
      <c r="AJ668" s="10"/>
      <c r="AK668" s="30"/>
    </row>
    <row r="669" spans="5:37" ht="13.05" customHeight="1">
      <c r="E669" s="28" t="s">
        <v>219</v>
      </c>
      <c r="F669" s="8" t="s">
        <v>550</v>
      </c>
      <c r="G669" s="9" t="s">
        <v>567</v>
      </c>
      <c r="H669" s="10">
        <v>172</v>
      </c>
      <c r="I669" s="9" t="s">
        <v>222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305</v>
      </c>
      <c r="AH669" s="9" t="s">
        <v>302</v>
      </c>
      <c r="AI669" s="10"/>
      <c r="AJ669" s="10"/>
      <c r="AK669" s="30"/>
    </row>
    <row r="670" spans="5:37" ht="13.05" customHeight="1">
      <c r="E670" s="28" t="s">
        <v>219</v>
      </c>
      <c r="F670" s="8" t="s">
        <v>550</v>
      </c>
      <c r="G670" s="9" t="s">
        <v>567</v>
      </c>
      <c r="H670" s="10">
        <v>180</v>
      </c>
      <c r="I670" s="9" t="s">
        <v>222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305</v>
      </c>
      <c r="AH670" s="9" t="s">
        <v>302</v>
      </c>
      <c r="AI670" s="10"/>
      <c r="AJ670" s="10"/>
      <c r="AK670" s="30"/>
    </row>
    <row r="671" spans="5:37" ht="13.05" customHeight="1">
      <c r="E671" s="28" t="s">
        <v>219</v>
      </c>
      <c r="F671" s="8" t="s">
        <v>550</v>
      </c>
      <c r="G671" s="9" t="s">
        <v>567</v>
      </c>
      <c r="H671" s="10">
        <v>188</v>
      </c>
      <c r="I671" s="9" t="s">
        <v>222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305</v>
      </c>
      <c r="AH671" s="9" t="s">
        <v>302</v>
      </c>
      <c r="AI671" s="10"/>
      <c r="AJ671" s="10"/>
      <c r="AK671" s="30"/>
    </row>
    <row r="672" spans="5:37" ht="13.05" customHeight="1">
      <c r="E672" s="28" t="s">
        <v>219</v>
      </c>
      <c r="F672" s="8" t="s">
        <v>550</v>
      </c>
      <c r="G672" s="9" t="s">
        <v>568</v>
      </c>
      <c r="H672" s="10">
        <v>188</v>
      </c>
      <c r="I672" s="9" t="s">
        <v>222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305</v>
      </c>
      <c r="AH672" s="9" t="s">
        <v>302</v>
      </c>
      <c r="AI672" s="10"/>
      <c r="AJ672" s="10"/>
      <c r="AK672" s="30"/>
    </row>
    <row r="673" spans="5:37" ht="13.05" customHeight="1">
      <c r="E673" s="28" t="s">
        <v>219</v>
      </c>
      <c r="F673" s="8" t="s">
        <v>550</v>
      </c>
      <c r="G673" s="9" t="s">
        <v>569</v>
      </c>
      <c r="H673" s="10">
        <v>146</v>
      </c>
      <c r="I673" s="9" t="s">
        <v>390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307</v>
      </c>
      <c r="AH673" s="10"/>
      <c r="AI673" s="10"/>
      <c r="AJ673" s="10"/>
      <c r="AK673" s="30"/>
    </row>
    <row r="674" spans="5:37" ht="13.05" customHeight="1">
      <c r="E674" s="28" t="s">
        <v>219</v>
      </c>
      <c r="F674" s="8" t="s">
        <v>550</v>
      </c>
      <c r="G674" s="9" t="s">
        <v>569</v>
      </c>
      <c r="H674" s="10">
        <v>158</v>
      </c>
      <c r="I674" s="9" t="s">
        <v>390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307</v>
      </c>
      <c r="AH674" s="10"/>
      <c r="AI674" s="10"/>
      <c r="AJ674" s="10"/>
      <c r="AK674" s="30"/>
    </row>
    <row r="675" spans="5:37" ht="13.05" customHeight="1">
      <c r="E675" s="28" t="s">
        <v>219</v>
      </c>
      <c r="F675" s="8" t="s">
        <v>550</v>
      </c>
      <c r="G675" s="9" t="s">
        <v>570</v>
      </c>
      <c r="H675" s="10">
        <v>166</v>
      </c>
      <c r="I675" s="9" t="s">
        <v>222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467</v>
      </c>
      <c r="S675" s="9" t="s">
        <v>467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308</v>
      </c>
      <c r="AH675" s="10"/>
      <c r="AI675" s="10"/>
      <c r="AJ675" s="10"/>
      <c r="AK675" s="30"/>
    </row>
    <row r="676" spans="5:37" ht="13.05" customHeight="1">
      <c r="E676" s="28" t="s">
        <v>219</v>
      </c>
      <c r="F676" s="8" t="s">
        <v>550</v>
      </c>
      <c r="G676" s="9" t="s">
        <v>571</v>
      </c>
      <c r="H676" s="10">
        <v>150</v>
      </c>
      <c r="I676" s="9" t="s">
        <v>390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307</v>
      </c>
      <c r="AH676" s="10"/>
      <c r="AI676" s="10"/>
      <c r="AJ676" s="10"/>
      <c r="AK676" s="30"/>
    </row>
    <row r="677" spans="5:37" ht="13.05" customHeight="1">
      <c r="E677" s="28" t="s">
        <v>219</v>
      </c>
      <c r="F677" s="8" t="s">
        <v>550</v>
      </c>
      <c r="G677" s="9" t="s">
        <v>571</v>
      </c>
      <c r="H677" s="10">
        <v>158</v>
      </c>
      <c r="I677" s="9" t="s">
        <v>390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307</v>
      </c>
      <c r="AH677" s="10"/>
      <c r="AI677" s="10"/>
      <c r="AJ677" s="10"/>
      <c r="AK677" s="30"/>
    </row>
    <row r="678" spans="5:37" ht="13.05" customHeight="1">
      <c r="E678" s="28" t="s">
        <v>219</v>
      </c>
      <c r="F678" s="8" t="s">
        <v>550</v>
      </c>
      <c r="G678" s="9" t="s">
        <v>572</v>
      </c>
      <c r="H678" s="10">
        <v>152</v>
      </c>
      <c r="I678" s="9" t="s">
        <v>390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306</v>
      </c>
      <c r="AH678" s="9" t="s">
        <v>305</v>
      </c>
      <c r="AI678" s="10"/>
      <c r="AJ678" s="10"/>
      <c r="AK678" s="30"/>
    </row>
    <row r="679" spans="5:37" ht="13.05" customHeight="1">
      <c r="E679" s="28" t="s">
        <v>219</v>
      </c>
      <c r="F679" s="8" t="s">
        <v>550</v>
      </c>
      <c r="G679" s="9" t="s">
        <v>572</v>
      </c>
      <c r="H679" s="10">
        <v>158</v>
      </c>
      <c r="I679" s="9" t="s">
        <v>390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306</v>
      </c>
      <c r="AH679" s="9" t="s">
        <v>305</v>
      </c>
      <c r="AI679" s="10"/>
      <c r="AJ679" s="10"/>
      <c r="AK679" s="30"/>
    </row>
    <row r="680" spans="5:37" ht="13.05" customHeight="1">
      <c r="E680" s="28" t="s">
        <v>219</v>
      </c>
      <c r="F680" s="8" t="s">
        <v>550</v>
      </c>
      <c r="G680" s="9" t="s">
        <v>572</v>
      </c>
      <c r="H680" s="10">
        <v>164</v>
      </c>
      <c r="I680" s="9" t="s">
        <v>390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306</v>
      </c>
      <c r="AH680" s="9" t="s">
        <v>305</v>
      </c>
      <c r="AI680" s="10"/>
      <c r="AJ680" s="10"/>
      <c r="AK680" s="30"/>
    </row>
    <row r="681" spans="5:37" ht="13.05" customHeight="1">
      <c r="E681" s="28" t="s">
        <v>219</v>
      </c>
      <c r="F681" s="8" t="s">
        <v>550</v>
      </c>
      <c r="G681" s="9" t="s">
        <v>573</v>
      </c>
      <c r="H681" s="10">
        <v>158</v>
      </c>
      <c r="I681" s="9" t="s">
        <v>390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306</v>
      </c>
      <c r="AH681" s="9" t="s">
        <v>305</v>
      </c>
      <c r="AI681" s="10"/>
      <c r="AJ681" s="10"/>
      <c r="AK681" s="30"/>
    </row>
    <row r="682" spans="5:37" ht="13.05" customHeight="1">
      <c r="E682" s="28" t="s">
        <v>219</v>
      </c>
      <c r="F682" s="8" t="s">
        <v>550</v>
      </c>
      <c r="G682" s="9" t="s">
        <v>573</v>
      </c>
      <c r="H682" s="10">
        <v>164</v>
      </c>
      <c r="I682" s="9" t="s">
        <v>390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306</v>
      </c>
      <c r="AH682" s="9" t="s">
        <v>305</v>
      </c>
      <c r="AI682" s="10"/>
      <c r="AJ682" s="10"/>
      <c r="AK682" s="30"/>
    </row>
    <row r="683" spans="5:37" ht="13.05" customHeight="1">
      <c r="E683" s="28" t="s">
        <v>219</v>
      </c>
      <c r="F683" s="8" t="s">
        <v>550</v>
      </c>
      <c r="G683" s="9" t="s">
        <v>574</v>
      </c>
      <c r="H683" s="10">
        <v>160</v>
      </c>
      <c r="I683" s="9" t="s">
        <v>222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307</v>
      </c>
      <c r="AH683" s="10"/>
      <c r="AI683" s="10"/>
      <c r="AJ683" s="10"/>
      <c r="AK683" s="30"/>
    </row>
    <row r="684" spans="5:37" ht="13.05" customHeight="1">
      <c r="E684" s="28" t="s">
        <v>219</v>
      </c>
      <c r="F684" s="8" t="s">
        <v>550</v>
      </c>
      <c r="G684" s="9" t="s">
        <v>574</v>
      </c>
      <c r="H684" s="10">
        <v>168</v>
      </c>
      <c r="I684" s="9" t="s">
        <v>222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307</v>
      </c>
      <c r="AH684" s="10"/>
      <c r="AI684" s="10"/>
      <c r="AJ684" s="10"/>
      <c r="AK684" s="30"/>
    </row>
    <row r="685" spans="5:37" ht="13.05" customHeight="1">
      <c r="E685" s="28" t="s">
        <v>219</v>
      </c>
      <c r="F685" s="8" t="s">
        <v>550</v>
      </c>
      <c r="G685" s="9" t="s">
        <v>574</v>
      </c>
      <c r="H685" s="10">
        <v>176</v>
      </c>
      <c r="I685" s="9" t="s">
        <v>222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307</v>
      </c>
      <c r="AH685" s="10"/>
      <c r="AI685" s="10"/>
      <c r="AJ685" s="10"/>
      <c r="AK685" s="30"/>
    </row>
    <row r="686" spans="5:37" ht="13.05" customHeight="1">
      <c r="E686" s="28" t="s">
        <v>219</v>
      </c>
      <c r="F686" s="8" t="s">
        <v>550</v>
      </c>
      <c r="G686" s="9" t="s">
        <v>575</v>
      </c>
      <c r="H686" s="10">
        <v>172</v>
      </c>
      <c r="I686" s="9" t="s">
        <v>222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306</v>
      </c>
      <c r="AH686" s="9" t="s">
        <v>305</v>
      </c>
      <c r="AI686" s="10"/>
      <c r="AJ686" s="10"/>
      <c r="AK686" s="30"/>
    </row>
    <row r="687" spans="5:37" ht="13.05" customHeight="1">
      <c r="E687" s="28" t="s">
        <v>219</v>
      </c>
      <c r="F687" s="8" t="s">
        <v>550</v>
      </c>
      <c r="G687" s="9" t="s">
        <v>576</v>
      </c>
      <c r="H687" s="10">
        <v>172</v>
      </c>
      <c r="I687" s="9" t="s">
        <v>222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306</v>
      </c>
      <c r="AH687" s="9" t="s">
        <v>305</v>
      </c>
      <c r="AI687" s="10"/>
      <c r="AJ687" s="10"/>
      <c r="AK687" s="30"/>
    </row>
    <row r="688" spans="5:37" ht="13.05" customHeight="1">
      <c r="E688" s="28" t="s">
        <v>219</v>
      </c>
      <c r="F688" s="8" t="s">
        <v>550</v>
      </c>
      <c r="G688" s="9" t="s">
        <v>577</v>
      </c>
      <c r="H688" s="10">
        <v>172</v>
      </c>
      <c r="I688" s="9" t="s">
        <v>222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305</v>
      </c>
      <c r="AH688" s="10"/>
      <c r="AI688" s="10"/>
      <c r="AJ688" s="10"/>
      <c r="AK688" s="30"/>
    </row>
    <row r="689" spans="5:37" ht="13.05" customHeight="1">
      <c r="E689" s="28" t="s">
        <v>219</v>
      </c>
      <c r="F689" s="8" t="s">
        <v>550</v>
      </c>
      <c r="G689" s="9" t="s">
        <v>577</v>
      </c>
      <c r="H689" s="10">
        <v>178</v>
      </c>
      <c r="I689" s="9" t="s">
        <v>222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305</v>
      </c>
      <c r="AH689" s="10"/>
      <c r="AI689" s="10"/>
      <c r="AJ689" s="10"/>
      <c r="AK689" s="30"/>
    </row>
    <row r="690" spans="5:37" ht="13.05" customHeight="1">
      <c r="E690" s="28" t="s">
        <v>219</v>
      </c>
      <c r="F690" s="8" t="s">
        <v>550</v>
      </c>
      <c r="G690" s="9" t="s">
        <v>578</v>
      </c>
      <c r="H690" s="10">
        <v>166</v>
      </c>
      <c r="I690" s="9" t="s">
        <v>222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305</v>
      </c>
      <c r="AH690" s="10"/>
      <c r="AI690" s="10"/>
      <c r="AJ690" s="10"/>
      <c r="AK690" s="30"/>
    </row>
    <row r="691" spans="5:37" ht="13.05" customHeight="1">
      <c r="E691" s="28" t="s">
        <v>219</v>
      </c>
      <c r="F691" s="8" t="s">
        <v>550</v>
      </c>
      <c r="G691" s="9" t="s">
        <v>578</v>
      </c>
      <c r="H691" s="10">
        <v>172</v>
      </c>
      <c r="I691" s="9" t="s">
        <v>222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305</v>
      </c>
      <c r="AH691" s="10"/>
      <c r="AI691" s="10"/>
      <c r="AJ691" s="10"/>
      <c r="AK691" s="30"/>
    </row>
    <row r="692" spans="5:37" ht="13.05" customHeight="1">
      <c r="E692" s="28" t="s">
        <v>219</v>
      </c>
      <c r="F692" s="8" t="s">
        <v>550</v>
      </c>
      <c r="G692" s="9" t="s">
        <v>578</v>
      </c>
      <c r="H692" s="10">
        <v>178</v>
      </c>
      <c r="I692" s="9" t="s">
        <v>222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305</v>
      </c>
      <c r="AH692" s="10"/>
      <c r="AI692" s="10"/>
      <c r="AJ692" s="10"/>
      <c r="AK692" s="30"/>
    </row>
    <row r="693" spans="5:37" ht="13.05" customHeight="1">
      <c r="E693" s="28" t="s">
        <v>219</v>
      </c>
      <c r="F693" s="8" t="s">
        <v>579</v>
      </c>
      <c r="G693" s="9" t="s">
        <v>580</v>
      </c>
      <c r="H693" s="10">
        <v>154</v>
      </c>
      <c r="I693" s="9" t="s">
        <v>390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305</v>
      </c>
      <c r="AH693" s="9" t="s">
        <v>302</v>
      </c>
      <c r="AI693" s="10"/>
      <c r="AJ693" s="10"/>
      <c r="AK693" s="30"/>
    </row>
    <row r="694" spans="5:37" ht="13.05" customHeight="1">
      <c r="E694" s="28" t="s">
        <v>219</v>
      </c>
      <c r="F694" s="8" t="s">
        <v>579</v>
      </c>
      <c r="G694" s="9" t="s">
        <v>580</v>
      </c>
      <c r="H694" s="10">
        <v>162</v>
      </c>
      <c r="I694" s="9" t="s">
        <v>390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305</v>
      </c>
      <c r="AH694" s="9" t="s">
        <v>302</v>
      </c>
      <c r="AI694" s="10"/>
      <c r="AJ694" s="10"/>
      <c r="AK694" s="30"/>
    </row>
    <row r="695" spans="5:37" ht="13.05" customHeight="1">
      <c r="E695" s="28" t="s">
        <v>219</v>
      </c>
      <c r="F695" s="8" t="s">
        <v>579</v>
      </c>
      <c r="G695" s="9" t="s">
        <v>580</v>
      </c>
      <c r="H695" s="10">
        <v>170</v>
      </c>
      <c r="I695" s="9" t="s">
        <v>390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305</v>
      </c>
      <c r="AH695" s="9" t="s">
        <v>302</v>
      </c>
      <c r="AI695" s="10"/>
      <c r="AJ695" s="10"/>
      <c r="AK695" s="30"/>
    </row>
    <row r="696" spans="5:37" ht="13.05" customHeight="1">
      <c r="E696" s="28" t="s">
        <v>219</v>
      </c>
      <c r="F696" s="8" t="s">
        <v>579</v>
      </c>
      <c r="G696" s="9" t="s">
        <v>581</v>
      </c>
      <c r="H696" s="10">
        <v>171</v>
      </c>
      <c r="I696" s="9" t="s">
        <v>222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305</v>
      </c>
      <c r="AH696" s="9" t="s">
        <v>302</v>
      </c>
      <c r="AI696" s="10"/>
      <c r="AJ696" s="10"/>
      <c r="AK696" s="30"/>
    </row>
    <row r="697" spans="5:37" ht="13.05" customHeight="1">
      <c r="E697" s="28" t="s">
        <v>219</v>
      </c>
      <c r="F697" s="8" t="s">
        <v>579</v>
      </c>
      <c r="G697" s="9" t="s">
        <v>581</v>
      </c>
      <c r="H697" s="10">
        <v>179</v>
      </c>
      <c r="I697" s="9" t="s">
        <v>222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305</v>
      </c>
      <c r="AH697" s="9" t="s">
        <v>302</v>
      </c>
      <c r="AI697" s="10"/>
      <c r="AJ697" s="10"/>
      <c r="AK697" s="30"/>
    </row>
    <row r="698" spans="5:37" ht="13.05" customHeight="1">
      <c r="E698" s="28" t="s">
        <v>219</v>
      </c>
      <c r="F698" s="8" t="s">
        <v>579</v>
      </c>
      <c r="G698" s="9" t="s">
        <v>582</v>
      </c>
      <c r="H698" s="10">
        <v>155</v>
      </c>
      <c r="I698" s="9" t="s">
        <v>390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305</v>
      </c>
      <c r="AH698" s="9" t="s">
        <v>302</v>
      </c>
      <c r="AI698" s="10"/>
      <c r="AJ698" s="10"/>
      <c r="AK698" s="30"/>
    </row>
    <row r="699" spans="5:37" ht="13.05" customHeight="1">
      <c r="E699" s="28" t="s">
        <v>219</v>
      </c>
      <c r="F699" s="8" t="s">
        <v>579</v>
      </c>
      <c r="G699" s="9" t="s">
        <v>582</v>
      </c>
      <c r="H699" s="10">
        <v>163</v>
      </c>
      <c r="I699" s="9" t="s">
        <v>390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305</v>
      </c>
      <c r="AH699" s="9" t="s">
        <v>302</v>
      </c>
      <c r="AI699" s="10"/>
      <c r="AJ699" s="10"/>
      <c r="AK699" s="30"/>
    </row>
    <row r="700" spans="5:37" ht="13.05" customHeight="1">
      <c r="E700" s="28" t="s">
        <v>219</v>
      </c>
      <c r="F700" s="8" t="s">
        <v>579</v>
      </c>
      <c r="G700" s="9" t="s">
        <v>582</v>
      </c>
      <c r="H700" s="10">
        <v>171</v>
      </c>
      <c r="I700" s="9" t="s">
        <v>390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305</v>
      </c>
      <c r="AH700" s="10"/>
      <c r="AI700" s="10"/>
      <c r="AJ700" s="10"/>
      <c r="AK700" s="30"/>
    </row>
    <row r="701" spans="5:37" ht="13.05" customHeight="1">
      <c r="E701" s="28" t="s">
        <v>219</v>
      </c>
      <c r="F701" s="8" t="s">
        <v>579</v>
      </c>
      <c r="G701" s="9" t="s">
        <v>583</v>
      </c>
      <c r="H701" s="10">
        <v>172</v>
      </c>
      <c r="I701" s="9" t="s">
        <v>222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301</v>
      </c>
      <c r="AH701" s="9" t="s">
        <v>304</v>
      </c>
      <c r="AI701" s="9" t="s">
        <v>302</v>
      </c>
      <c r="AJ701" s="10"/>
      <c r="AK701" s="30"/>
    </row>
    <row r="702" spans="5:37" ht="13.05" customHeight="1">
      <c r="E702" s="28" t="s">
        <v>219</v>
      </c>
      <c r="F702" s="8" t="s">
        <v>579</v>
      </c>
      <c r="G702" s="9" t="s">
        <v>583</v>
      </c>
      <c r="H702" s="10">
        <v>180</v>
      </c>
      <c r="I702" s="9" t="s">
        <v>222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301</v>
      </c>
      <c r="AH702" s="9" t="s">
        <v>304</v>
      </c>
      <c r="AI702" s="9" t="s">
        <v>302</v>
      </c>
      <c r="AJ702" s="10"/>
      <c r="AK702" s="30"/>
    </row>
    <row r="703" spans="5:37" ht="13.05" customHeight="1">
      <c r="E703" s="28" t="s">
        <v>219</v>
      </c>
      <c r="F703" s="8" t="s">
        <v>579</v>
      </c>
      <c r="G703" s="9" t="s">
        <v>583</v>
      </c>
      <c r="H703" s="10">
        <v>188</v>
      </c>
      <c r="I703" s="9" t="s">
        <v>222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301</v>
      </c>
      <c r="AH703" s="9" t="s">
        <v>302</v>
      </c>
      <c r="AI703" s="10"/>
      <c r="AJ703" s="10"/>
      <c r="AK703" s="30"/>
    </row>
    <row r="704" spans="5:37" ht="13.05" customHeight="1">
      <c r="E704" s="28" t="s">
        <v>219</v>
      </c>
      <c r="F704" s="8" t="s">
        <v>579</v>
      </c>
      <c r="G704" s="9" t="s">
        <v>584</v>
      </c>
      <c r="H704" s="10">
        <v>164</v>
      </c>
      <c r="I704" s="9" t="s">
        <v>390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301</v>
      </c>
      <c r="AH704" s="9" t="s">
        <v>304</v>
      </c>
      <c r="AI704" s="9" t="s">
        <v>302</v>
      </c>
      <c r="AJ704" s="10"/>
      <c r="AK704" s="30"/>
    </row>
    <row r="705" spans="5:37" ht="13.05" customHeight="1">
      <c r="E705" s="28" t="s">
        <v>219</v>
      </c>
      <c r="F705" s="8" t="s">
        <v>579</v>
      </c>
      <c r="G705" s="9" t="s">
        <v>584</v>
      </c>
      <c r="H705" s="10">
        <v>172</v>
      </c>
      <c r="I705" s="9" t="s">
        <v>390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301</v>
      </c>
      <c r="AH705" s="9" t="s">
        <v>302</v>
      </c>
      <c r="AI705" s="10"/>
      <c r="AJ705" s="10"/>
      <c r="AK705" s="30"/>
    </row>
    <row r="706" spans="5:37" ht="13.05" customHeight="1">
      <c r="E706" s="28" t="s">
        <v>219</v>
      </c>
      <c r="F706" s="8" t="s">
        <v>579</v>
      </c>
      <c r="G706" s="9" t="s">
        <v>585</v>
      </c>
      <c r="H706" s="10">
        <v>179</v>
      </c>
      <c r="I706" s="9" t="s">
        <v>222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304</v>
      </c>
      <c r="AH706" s="9" t="s">
        <v>302</v>
      </c>
      <c r="AI706" s="9" t="s">
        <v>388</v>
      </c>
      <c r="AJ706" s="10"/>
      <c r="AK706" s="30"/>
    </row>
    <row r="707" spans="5:37" ht="13.05" customHeight="1">
      <c r="E707" s="28" t="s">
        <v>219</v>
      </c>
      <c r="F707" s="8" t="s">
        <v>579</v>
      </c>
      <c r="G707" s="9" t="s">
        <v>586</v>
      </c>
      <c r="H707" s="10">
        <v>145</v>
      </c>
      <c r="I707" s="9" t="s">
        <v>430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305</v>
      </c>
      <c r="AH707" s="9" t="s">
        <v>303</v>
      </c>
      <c r="AI707" s="9" t="s">
        <v>302</v>
      </c>
      <c r="AJ707" s="10"/>
      <c r="AK707" s="30"/>
    </row>
    <row r="708" spans="5:37" ht="13.05" customHeight="1">
      <c r="E708" s="28" t="s">
        <v>219</v>
      </c>
      <c r="F708" s="8" t="s">
        <v>579</v>
      </c>
      <c r="G708" s="9" t="s">
        <v>587</v>
      </c>
      <c r="H708" s="10">
        <v>166</v>
      </c>
      <c r="I708" s="9" t="s">
        <v>222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303</v>
      </c>
      <c r="AH708" s="9" t="s">
        <v>301</v>
      </c>
      <c r="AI708" s="9" t="s">
        <v>302</v>
      </c>
      <c r="AJ708" s="10"/>
      <c r="AK708" s="30"/>
    </row>
    <row r="709" spans="5:37" ht="13.05" customHeight="1">
      <c r="E709" s="28" t="s">
        <v>219</v>
      </c>
      <c r="F709" s="8" t="s">
        <v>579</v>
      </c>
      <c r="G709" s="9" t="s">
        <v>587</v>
      </c>
      <c r="H709" s="10">
        <v>173</v>
      </c>
      <c r="I709" s="9" t="s">
        <v>222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303</v>
      </c>
      <c r="AH709" s="9" t="s">
        <v>301</v>
      </c>
      <c r="AI709" s="9" t="s">
        <v>302</v>
      </c>
      <c r="AJ709" s="10"/>
      <c r="AK709" s="30"/>
    </row>
    <row r="710" spans="5:37" ht="13.05" customHeight="1">
      <c r="E710" s="28" t="s">
        <v>219</v>
      </c>
      <c r="F710" s="8" t="s">
        <v>579</v>
      </c>
      <c r="G710" s="9" t="s">
        <v>587</v>
      </c>
      <c r="H710" s="10">
        <v>178</v>
      </c>
      <c r="I710" s="9" t="s">
        <v>222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303</v>
      </c>
      <c r="AH710" s="9" t="s">
        <v>301</v>
      </c>
      <c r="AI710" s="10"/>
      <c r="AJ710" s="10"/>
      <c r="AK710" s="30"/>
    </row>
    <row r="711" spans="5:37" ht="13.05" customHeight="1">
      <c r="E711" s="28" t="s">
        <v>219</v>
      </c>
      <c r="F711" s="8" t="s">
        <v>579</v>
      </c>
      <c r="G711" s="9" t="s">
        <v>587</v>
      </c>
      <c r="H711" s="10">
        <v>183</v>
      </c>
      <c r="I711" s="9" t="s">
        <v>222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303</v>
      </c>
      <c r="AH711" s="9" t="s">
        <v>301</v>
      </c>
      <c r="AI711" s="9" t="s">
        <v>302</v>
      </c>
      <c r="AJ711" s="10"/>
      <c r="AK711" s="30"/>
    </row>
    <row r="712" spans="5:37" ht="13.05" customHeight="1">
      <c r="E712" s="28" t="s">
        <v>219</v>
      </c>
      <c r="F712" s="8" t="s">
        <v>579</v>
      </c>
      <c r="G712" s="9" t="s">
        <v>588</v>
      </c>
      <c r="H712" s="10">
        <v>159</v>
      </c>
      <c r="I712" s="9" t="s">
        <v>430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305</v>
      </c>
      <c r="AH712" s="9" t="s">
        <v>303</v>
      </c>
      <c r="AI712" s="9" t="s">
        <v>302</v>
      </c>
      <c r="AJ712" s="10"/>
      <c r="AK712" s="30"/>
    </row>
    <row r="713" spans="5:37" ht="13.05" customHeight="1">
      <c r="E713" s="28" t="s">
        <v>219</v>
      </c>
      <c r="F713" s="8" t="s">
        <v>579</v>
      </c>
      <c r="G713" s="9" t="s">
        <v>589</v>
      </c>
      <c r="H713" s="10">
        <v>178</v>
      </c>
      <c r="I713" s="9" t="s">
        <v>222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303</v>
      </c>
      <c r="AH713" s="9" t="s">
        <v>301</v>
      </c>
      <c r="AI713" s="9" t="s">
        <v>302</v>
      </c>
      <c r="AJ713" s="10"/>
      <c r="AK713" s="30"/>
    </row>
    <row r="714" spans="5:37" ht="13.05" customHeight="1">
      <c r="E714" s="28" t="s">
        <v>219</v>
      </c>
      <c r="F714" s="8" t="s">
        <v>579</v>
      </c>
      <c r="G714" s="9" t="s">
        <v>589</v>
      </c>
      <c r="H714" s="10">
        <v>184</v>
      </c>
      <c r="I714" s="9" t="s">
        <v>222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303</v>
      </c>
      <c r="AH714" s="9" t="s">
        <v>301</v>
      </c>
      <c r="AI714" s="9" t="s">
        <v>302</v>
      </c>
      <c r="AJ714" s="10"/>
      <c r="AK714" s="30"/>
    </row>
    <row r="715" spans="5:37" ht="13.05" customHeight="1">
      <c r="E715" s="28" t="s">
        <v>219</v>
      </c>
      <c r="F715" s="8" t="s">
        <v>579</v>
      </c>
      <c r="G715" s="9" t="s">
        <v>590</v>
      </c>
      <c r="H715" s="10">
        <v>170</v>
      </c>
      <c r="I715" s="9" t="s">
        <v>222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306</v>
      </c>
      <c r="AH715" s="9" t="s">
        <v>305</v>
      </c>
      <c r="AI715" s="10"/>
      <c r="AJ715" s="10"/>
      <c r="AK715" s="30"/>
    </row>
    <row r="716" spans="5:37" ht="13.05" customHeight="1">
      <c r="E716" s="28" t="s">
        <v>219</v>
      </c>
      <c r="F716" s="8" t="s">
        <v>579</v>
      </c>
      <c r="G716" s="9" t="s">
        <v>590</v>
      </c>
      <c r="H716" s="10">
        <v>178</v>
      </c>
      <c r="I716" s="9" t="s">
        <v>222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306</v>
      </c>
      <c r="AH716" s="9" t="s">
        <v>305</v>
      </c>
      <c r="AI716" s="10"/>
      <c r="AJ716" s="10"/>
      <c r="AK716" s="30"/>
    </row>
    <row r="717" spans="5:37" ht="13.05" customHeight="1">
      <c r="E717" s="28" t="s">
        <v>219</v>
      </c>
      <c r="F717" s="8" t="s">
        <v>579</v>
      </c>
      <c r="G717" s="9" t="s">
        <v>591</v>
      </c>
      <c r="H717" s="10">
        <v>162</v>
      </c>
      <c r="I717" s="9" t="s">
        <v>390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305</v>
      </c>
      <c r="AH717" s="10"/>
      <c r="AI717" s="10"/>
      <c r="AJ717" s="10"/>
      <c r="AK717" s="30"/>
    </row>
    <row r="718" spans="5:37" ht="13.05" customHeight="1">
      <c r="E718" s="28" t="s">
        <v>219</v>
      </c>
      <c r="F718" s="8" t="s">
        <v>579</v>
      </c>
      <c r="G718" s="9" t="s">
        <v>592</v>
      </c>
      <c r="H718" s="10">
        <v>163</v>
      </c>
      <c r="I718" s="9" t="s">
        <v>222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305</v>
      </c>
      <c r="AH718" s="10"/>
      <c r="AI718" s="10"/>
      <c r="AJ718" s="10"/>
      <c r="AK718" s="30"/>
    </row>
    <row r="719" spans="5:37" ht="13.05" customHeight="1">
      <c r="E719" s="28" t="s">
        <v>219</v>
      </c>
      <c r="F719" s="8" t="s">
        <v>579</v>
      </c>
      <c r="G719" s="9" t="s">
        <v>592</v>
      </c>
      <c r="H719" s="10">
        <v>171</v>
      </c>
      <c r="I719" s="9" t="s">
        <v>222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305</v>
      </c>
      <c r="AH719" s="10"/>
      <c r="AI719" s="10"/>
      <c r="AJ719" s="10"/>
      <c r="AK719" s="30"/>
    </row>
    <row r="720" spans="5:37" ht="13.05" customHeight="1">
      <c r="E720" s="28" t="s">
        <v>219</v>
      </c>
      <c r="F720" s="8" t="s">
        <v>579</v>
      </c>
      <c r="G720" s="9" t="s">
        <v>592</v>
      </c>
      <c r="H720" s="10">
        <v>179</v>
      </c>
      <c r="I720" s="9" t="s">
        <v>222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305</v>
      </c>
      <c r="AH720" s="10"/>
      <c r="AI720" s="10"/>
      <c r="AJ720" s="10"/>
      <c r="AK720" s="30"/>
    </row>
    <row r="721" spans="5:37" ht="13.05" customHeight="1">
      <c r="E721" s="28" t="s">
        <v>219</v>
      </c>
      <c r="F721" s="8" t="s">
        <v>579</v>
      </c>
      <c r="G721" s="9" t="s">
        <v>593</v>
      </c>
      <c r="H721" s="10">
        <v>163</v>
      </c>
      <c r="I721" s="9" t="s">
        <v>390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305</v>
      </c>
      <c r="AH721" s="10"/>
      <c r="AI721" s="10"/>
      <c r="AJ721" s="10"/>
      <c r="AK721" s="30"/>
    </row>
    <row r="722" spans="5:37" ht="13.05" customHeight="1">
      <c r="E722" s="28" t="s">
        <v>219</v>
      </c>
      <c r="F722" s="8" t="s">
        <v>579</v>
      </c>
      <c r="G722" s="9" t="s">
        <v>594</v>
      </c>
      <c r="H722" s="10">
        <v>172</v>
      </c>
      <c r="I722" s="9" t="s">
        <v>222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301</v>
      </c>
      <c r="AH722" s="9" t="s">
        <v>304</v>
      </c>
      <c r="AI722" s="10"/>
      <c r="AJ722" s="10"/>
      <c r="AK722" s="30"/>
    </row>
    <row r="723" spans="5:37" ht="13.05" customHeight="1">
      <c r="E723" s="28" t="s">
        <v>219</v>
      </c>
      <c r="F723" s="8" t="s">
        <v>579</v>
      </c>
      <c r="G723" s="9" t="s">
        <v>594</v>
      </c>
      <c r="H723" s="10">
        <v>180</v>
      </c>
      <c r="I723" s="9" t="s">
        <v>222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301</v>
      </c>
      <c r="AH723" s="9" t="s">
        <v>304</v>
      </c>
      <c r="AI723" s="10"/>
      <c r="AJ723" s="10"/>
      <c r="AK723" s="30"/>
    </row>
    <row r="724" spans="5:37" ht="13.05" customHeight="1">
      <c r="E724" s="28" t="s">
        <v>219</v>
      </c>
      <c r="F724" s="8" t="s">
        <v>579</v>
      </c>
      <c r="G724" s="9" t="s">
        <v>595</v>
      </c>
      <c r="H724" s="10">
        <v>154</v>
      </c>
      <c r="I724" s="9" t="s">
        <v>222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306</v>
      </c>
      <c r="AH724" s="9" t="s">
        <v>305</v>
      </c>
      <c r="AI724" s="9" t="s">
        <v>302</v>
      </c>
      <c r="AJ724" s="10"/>
      <c r="AK724" s="30"/>
    </row>
    <row r="725" spans="5:37" ht="13.05" customHeight="1">
      <c r="E725" s="28" t="s">
        <v>219</v>
      </c>
      <c r="F725" s="8" t="s">
        <v>579</v>
      </c>
      <c r="G725" s="9" t="s">
        <v>595</v>
      </c>
      <c r="H725" s="10">
        <v>162</v>
      </c>
      <c r="I725" s="9" t="s">
        <v>222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306</v>
      </c>
      <c r="AH725" s="9" t="s">
        <v>305</v>
      </c>
      <c r="AI725" s="9" t="s">
        <v>302</v>
      </c>
      <c r="AJ725" s="10"/>
      <c r="AK725" s="30"/>
    </row>
    <row r="726" spans="5:37" ht="13.05" customHeight="1">
      <c r="E726" s="28" t="s">
        <v>219</v>
      </c>
      <c r="F726" s="8" t="s">
        <v>579</v>
      </c>
      <c r="G726" s="9" t="s">
        <v>595</v>
      </c>
      <c r="H726" s="10">
        <v>178</v>
      </c>
      <c r="I726" s="9" t="s">
        <v>222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306</v>
      </c>
      <c r="AH726" s="9" t="s">
        <v>305</v>
      </c>
      <c r="AI726" s="10"/>
      <c r="AJ726" s="10"/>
      <c r="AK726" s="30"/>
    </row>
    <row r="727" spans="5:37" ht="13.05" customHeight="1">
      <c r="E727" s="28" t="s">
        <v>219</v>
      </c>
      <c r="F727" s="8" t="s">
        <v>579</v>
      </c>
      <c r="G727" s="9" t="s">
        <v>596</v>
      </c>
      <c r="H727" s="10">
        <v>171</v>
      </c>
      <c r="I727" s="9" t="s">
        <v>222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305</v>
      </c>
      <c r="AH727" s="10"/>
      <c r="AI727" s="10"/>
      <c r="AJ727" s="10"/>
      <c r="AK727" s="30"/>
    </row>
    <row r="728" spans="5:37" ht="13.05" customHeight="1">
      <c r="E728" s="28" t="s">
        <v>219</v>
      </c>
      <c r="F728" s="8" t="s">
        <v>579</v>
      </c>
      <c r="G728" s="9" t="s">
        <v>596</v>
      </c>
      <c r="H728" s="10">
        <v>179</v>
      </c>
      <c r="I728" s="9" t="s">
        <v>222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305</v>
      </c>
      <c r="AH728" s="10"/>
      <c r="AI728" s="10"/>
      <c r="AJ728" s="10"/>
      <c r="AK728" s="30"/>
    </row>
    <row r="729" spans="5:37" ht="13.05" customHeight="1">
      <c r="E729" s="28" t="s">
        <v>219</v>
      </c>
      <c r="F729" s="8" t="s">
        <v>579</v>
      </c>
      <c r="G729" s="9" t="s">
        <v>597</v>
      </c>
      <c r="H729" s="10">
        <v>178</v>
      </c>
      <c r="I729" s="9" t="s">
        <v>222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301</v>
      </c>
      <c r="AH729" s="9" t="s">
        <v>302</v>
      </c>
      <c r="AI729" s="9" t="s">
        <v>388</v>
      </c>
      <c r="AJ729" s="10"/>
      <c r="AK729" s="30"/>
    </row>
    <row r="730" spans="5:37" ht="13.05" customHeight="1">
      <c r="E730" s="28" t="s">
        <v>219</v>
      </c>
      <c r="F730" s="8" t="s">
        <v>579</v>
      </c>
      <c r="G730" s="9" t="s">
        <v>598</v>
      </c>
      <c r="H730" s="10">
        <v>150</v>
      </c>
      <c r="I730" s="9" t="s">
        <v>222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305</v>
      </c>
      <c r="AH730" s="10"/>
      <c r="AI730" s="10"/>
      <c r="AJ730" s="10"/>
      <c r="AK730" s="30"/>
    </row>
    <row r="731" spans="5:37" ht="13.05" customHeight="1">
      <c r="E731" s="28" t="s">
        <v>219</v>
      </c>
      <c r="F731" s="8" t="s">
        <v>579</v>
      </c>
      <c r="G731" s="9" t="s">
        <v>598</v>
      </c>
      <c r="H731" s="10">
        <v>157</v>
      </c>
      <c r="I731" s="9" t="s">
        <v>222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305</v>
      </c>
      <c r="AH731" s="10"/>
      <c r="AI731" s="10"/>
      <c r="AJ731" s="10"/>
      <c r="AK731" s="30"/>
    </row>
    <row r="732" spans="5:37" ht="13.05" customHeight="1">
      <c r="E732" s="28" t="s">
        <v>219</v>
      </c>
      <c r="F732" s="8" t="s">
        <v>579</v>
      </c>
      <c r="G732" s="9" t="s">
        <v>598</v>
      </c>
      <c r="H732" s="10">
        <v>164</v>
      </c>
      <c r="I732" s="9" t="s">
        <v>222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305</v>
      </c>
      <c r="AH732" s="10"/>
      <c r="AI732" s="10"/>
      <c r="AJ732" s="10"/>
      <c r="AK732" s="30"/>
    </row>
    <row r="733" spans="5:37" ht="13.05" customHeight="1">
      <c r="E733" s="28" t="s">
        <v>219</v>
      </c>
      <c r="F733" s="8" t="s">
        <v>579</v>
      </c>
      <c r="G733" s="9" t="s">
        <v>598</v>
      </c>
      <c r="H733" s="10">
        <v>171</v>
      </c>
      <c r="I733" s="9" t="s">
        <v>222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305</v>
      </c>
      <c r="AH733" s="10"/>
      <c r="AI733" s="10"/>
      <c r="AJ733" s="10"/>
      <c r="AK733" s="30"/>
    </row>
    <row r="734" spans="5:37" ht="13.05" customHeight="1">
      <c r="E734" s="28" t="s">
        <v>219</v>
      </c>
      <c r="F734" s="8" t="s">
        <v>579</v>
      </c>
      <c r="G734" s="9" t="s">
        <v>599</v>
      </c>
      <c r="H734" s="10">
        <v>150</v>
      </c>
      <c r="I734" s="9" t="s">
        <v>390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305</v>
      </c>
      <c r="AH734" s="9" t="s">
        <v>303</v>
      </c>
      <c r="AI734" s="10"/>
      <c r="AJ734" s="10"/>
      <c r="AK734" s="30"/>
    </row>
    <row r="735" spans="5:37" ht="13.05" customHeight="1">
      <c r="E735" s="28" t="s">
        <v>219</v>
      </c>
      <c r="F735" s="8" t="s">
        <v>579</v>
      </c>
      <c r="G735" s="9" t="s">
        <v>600</v>
      </c>
      <c r="H735" s="10">
        <v>164</v>
      </c>
      <c r="I735" s="9" t="s">
        <v>222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305</v>
      </c>
      <c r="AH735" s="10"/>
      <c r="AI735" s="10"/>
      <c r="AJ735" s="10"/>
      <c r="AK735" s="30"/>
    </row>
    <row r="736" spans="5:37" ht="13.05" customHeight="1">
      <c r="E736" s="28" t="s">
        <v>219</v>
      </c>
      <c r="F736" s="8" t="s">
        <v>579</v>
      </c>
      <c r="G736" s="9" t="s">
        <v>600</v>
      </c>
      <c r="H736" s="10">
        <v>171</v>
      </c>
      <c r="I736" s="9" t="s">
        <v>222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305</v>
      </c>
      <c r="AH736" s="10"/>
      <c r="AI736" s="10"/>
      <c r="AJ736" s="10"/>
      <c r="AK736" s="30"/>
    </row>
    <row r="737" spans="5:37" ht="13.05" customHeight="1">
      <c r="E737" s="28" t="s">
        <v>219</v>
      </c>
      <c r="F737" s="8" t="s">
        <v>579</v>
      </c>
      <c r="G737" s="9" t="s">
        <v>600</v>
      </c>
      <c r="H737" s="10">
        <v>178</v>
      </c>
      <c r="I737" s="9" t="s">
        <v>222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305</v>
      </c>
      <c r="AH737" s="9" t="s">
        <v>303</v>
      </c>
      <c r="AI737" s="10"/>
      <c r="AJ737" s="10"/>
      <c r="AK737" s="30"/>
    </row>
    <row r="738" spans="5:37" ht="13.05" customHeight="1">
      <c r="E738" s="28" t="s">
        <v>219</v>
      </c>
      <c r="F738" s="8" t="s">
        <v>579</v>
      </c>
      <c r="G738" s="9" t="s">
        <v>601</v>
      </c>
      <c r="H738" s="10">
        <v>145</v>
      </c>
      <c r="I738" s="9" t="s">
        <v>430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303</v>
      </c>
      <c r="AH738" s="9" t="s">
        <v>302</v>
      </c>
      <c r="AI738" s="10"/>
      <c r="AJ738" s="10"/>
      <c r="AK738" s="30"/>
    </row>
    <row r="739" spans="5:37" ht="13.05" customHeight="1">
      <c r="E739" s="28" t="s">
        <v>219</v>
      </c>
      <c r="F739" s="8" t="s">
        <v>579</v>
      </c>
      <c r="G739" s="9" t="s">
        <v>601</v>
      </c>
      <c r="H739" s="10">
        <v>155</v>
      </c>
      <c r="I739" s="9" t="s">
        <v>430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303</v>
      </c>
      <c r="AH739" s="9" t="s">
        <v>302</v>
      </c>
      <c r="AI739" s="10"/>
      <c r="AJ739" s="10"/>
      <c r="AK739" s="30"/>
    </row>
    <row r="740" spans="5:37" ht="13.05" customHeight="1">
      <c r="E740" s="28" t="s">
        <v>219</v>
      </c>
      <c r="F740" s="8" t="s">
        <v>579</v>
      </c>
      <c r="G740" s="9" t="s">
        <v>602</v>
      </c>
      <c r="H740" s="10">
        <v>158</v>
      </c>
      <c r="I740" s="9" t="s">
        <v>390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305</v>
      </c>
      <c r="AH740" s="10"/>
      <c r="AI740" s="10"/>
      <c r="AJ740" s="10"/>
      <c r="AK740" s="30"/>
    </row>
    <row r="741" spans="5:37" ht="13.05" customHeight="1">
      <c r="E741" s="28" t="s">
        <v>219</v>
      </c>
      <c r="F741" s="8" t="s">
        <v>579</v>
      </c>
      <c r="G741" s="9" t="s">
        <v>602</v>
      </c>
      <c r="H741" s="10">
        <v>164</v>
      </c>
      <c r="I741" s="9" t="s">
        <v>390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305</v>
      </c>
      <c r="AH741" s="10"/>
      <c r="AI741" s="10"/>
      <c r="AJ741" s="10"/>
      <c r="AK741" s="30"/>
    </row>
    <row r="742" spans="5:37" ht="13.05" customHeight="1">
      <c r="E742" s="28" t="s">
        <v>219</v>
      </c>
      <c r="F742" s="8" t="s">
        <v>579</v>
      </c>
      <c r="G742" s="9" t="s">
        <v>603</v>
      </c>
      <c r="H742" s="10">
        <v>171</v>
      </c>
      <c r="I742" s="9" t="s">
        <v>222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305</v>
      </c>
      <c r="AH742" s="9" t="s">
        <v>303</v>
      </c>
      <c r="AI742" s="10"/>
      <c r="AJ742" s="10"/>
      <c r="AK742" s="30"/>
    </row>
    <row r="743" spans="5:37" ht="13.05" customHeight="1">
      <c r="E743" s="28" t="s">
        <v>219</v>
      </c>
      <c r="F743" s="8" t="s">
        <v>579</v>
      </c>
      <c r="G743" s="9" t="s">
        <v>603</v>
      </c>
      <c r="H743" s="10">
        <v>177</v>
      </c>
      <c r="I743" s="9" t="s">
        <v>222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305</v>
      </c>
      <c r="AH743" s="9" t="s">
        <v>303</v>
      </c>
      <c r="AI743" s="10"/>
      <c r="AJ743" s="10"/>
      <c r="AK743" s="30"/>
    </row>
    <row r="744" spans="5:37" ht="13.05" customHeight="1">
      <c r="E744" s="28" t="s">
        <v>219</v>
      </c>
      <c r="F744" s="8" t="s">
        <v>579</v>
      </c>
      <c r="G744" s="9" t="s">
        <v>603</v>
      </c>
      <c r="H744" s="10">
        <v>183</v>
      </c>
      <c r="I744" s="9" t="s">
        <v>222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303</v>
      </c>
      <c r="AH744" s="10"/>
      <c r="AI744" s="10"/>
      <c r="AJ744" s="10"/>
      <c r="AK744" s="30"/>
    </row>
    <row r="745" spans="5:37" ht="13.05" customHeight="1">
      <c r="E745" s="28" t="s">
        <v>219</v>
      </c>
      <c r="F745" s="8" t="s">
        <v>579</v>
      </c>
      <c r="G745" s="9" t="s">
        <v>604</v>
      </c>
      <c r="H745" s="10">
        <v>149</v>
      </c>
      <c r="I745" s="9" t="s">
        <v>430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303</v>
      </c>
      <c r="AH745" s="9" t="s">
        <v>302</v>
      </c>
      <c r="AI745" s="10"/>
      <c r="AJ745" s="10"/>
      <c r="AK745" s="30"/>
    </row>
    <row r="746" spans="5:37" ht="13.05" customHeight="1">
      <c r="E746" s="28" t="s">
        <v>219</v>
      </c>
      <c r="F746" s="8" t="s">
        <v>579</v>
      </c>
      <c r="G746" s="9" t="s">
        <v>604</v>
      </c>
      <c r="H746" s="10">
        <v>159</v>
      </c>
      <c r="I746" s="9" t="s">
        <v>430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303</v>
      </c>
      <c r="AH746" s="9" t="s">
        <v>302</v>
      </c>
      <c r="AI746" s="10"/>
      <c r="AJ746" s="10"/>
      <c r="AK746" s="30"/>
    </row>
    <row r="747" spans="5:37" ht="13.05" customHeight="1">
      <c r="E747" s="28" t="s">
        <v>219</v>
      </c>
      <c r="F747" s="8" t="s">
        <v>579</v>
      </c>
      <c r="G747" s="9" t="s">
        <v>605</v>
      </c>
      <c r="H747" s="10">
        <v>172</v>
      </c>
      <c r="I747" s="9" t="s">
        <v>222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303</v>
      </c>
      <c r="AH747" s="9" t="s">
        <v>301</v>
      </c>
      <c r="AI747" s="10"/>
      <c r="AJ747" s="10"/>
      <c r="AK747" s="30"/>
    </row>
    <row r="748" spans="5:37" ht="13.05" customHeight="1">
      <c r="E748" s="28" t="s">
        <v>219</v>
      </c>
      <c r="F748" s="8" t="s">
        <v>579</v>
      </c>
      <c r="G748" s="9" t="s">
        <v>605</v>
      </c>
      <c r="H748" s="10">
        <v>178</v>
      </c>
      <c r="I748" s="9" t="s">
        <v>222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303</v>
      </c>
      <c r="AH748" s="9" t="s">
        <v>301</v>
      </c>
      <c r="AI748" s="10"/>
      <c r="AJ748" s="10"/>
      <c r="AK748" s="30"/>
    </row>
    <row r="749" spans="5:37" ht="13.05" customHeight="1">
      <c r="E749" s="28" t="s">
        <v>219</v>
      </c>
      <c r="F749" s="8" t="s">
        <v>579</v>
      </c>
      <c r="G749" s="9" t="s">
        <v>605</v>
      </c>
      <c r="H749" s="10">
        <v>184</v>
      </c>
      <c r="I749" s="9" t="s">
        <v>222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303</v>
      </c>
      <c r="AH749" s="9" t="s">
        <v>301</v>
      </c>
      <c r="AI749" s="10"/>
      <c r="AJ749" s="10"/>
      <c r="AK749" s="30"/>
    </row>
    <row r="750" spans="5:37" ht="13.05" customHeight="1">
      <c r="E750" s="28" t="s">
        <v>219</v>
      </c>
      <c r="F750" s="8" t="s">
        <v>606</v>
      </c>
      <c r="G750" s="9" t="s">
        <v>607</v>
      </c>
      <c r="H750" s="10">
        <v>162</v>
      </c>
      <c r="I750" s="9" t="s">
        <v>222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305</v>
      </c>
      <c r="AH750" s="9" t="s">
        <v>302</v>
      </c>
      <c r="AI750" s="10"/>
      <c r="AJ750" s="10"/>
      <c r="AK750" s="30"/>
    </row>
    <row r="751" spans="5:37" ht="13.05" customHeight="1">
      <c r="E751" s="28" t="s">
        <v>219</v>
      </c>
      <c r="F751" s="8" t="s">
        <v>606</v>
      </c>
      <c r="G751" s="9" t="s">
        <v>607</v>
      </c>
      <c r="H751" s="10">
        <v>172</v>
      </c>
      <c r="I751" s="9" t="s">
        <v>222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305</v>
      </c>
      <c r="AH751" s="9" t="s">
        <v>302</v>
      </c>
      <c r="AI751" s="10"/>
      <c r="AJ751" s="10"/>
      <c r="AK751" s="30"/>
    </row>
    <row r="752" spans="5:37" ht="13.05" customHeight="1">
      <c r="E752" s="28" t="s">
        <v>219</v>
      </c>
      <c r="F752" s="8" t="s">
        <v>606</v>
      </c>
      <c r="G752" s="9" t="s">
        <v>607</v>
      </c>
      <c r="H752" s="10">
        <v>182</v>
      </c>
      <c r="I752" s="9" t="s">
        <v>222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305</v>
      </c>
      <c r="AH752" s="9" t="s">
        <v>302</v>
      </c>
      <c r="AI752" s="10"/>
      <c r="AJ752" s="10"/>
      <c r="AK752" s="30"/>
    </row>
    <row r="753" spans="5:37" ht="13.05" customHeight="1">
      <c r="E753" s="28" t="s">
        <v>219</v>
      </c>
      <c r="F753" s="8" t="s">
        <v>606</v>
      </c>
      <c r="G753" s="9" t="s">
        <v>608</v>
      </c>
      <c r="H753" s="10">
        <v>164</v>
      </c>
      <c r="I753" s="9" t="s">
        <v>222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305</v>
      </c>
      <c r="AH753" s="9" t="s">
        <v>301</v>
      </c>
      <c r="AI753" s="9" t="s">
        <v>302</v>
      </c>
      <c r="AJ753" s="10"/>
      <c r="AK753" s="30"/>
    </row>
    <row r="754" spans="5:37" ht="13.05" customHeight="1">
      <c r="E754" s="28" t="s">
        <v>219</v>
      </c>
      <c r="F754" s="8" t="s">
        <v>606</v>
      </c>
      <c r="G754" s="9" t="s">
        <v>608</v>
      </c>
      <c r="H754" s="10">
        <v>172</v>
      </c>
      <c r="I754" s="9" t="s">
        <v>222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305</v>
      </c>
      <c r="AH754" s="9" t="s">
        <v>301</v>
      </c>
      <c r="AI754" s="9" t="s">
        <v>302</v>
      </c>
      <c r="AJ754" s="10"/>
      <c r="AK754" s="30"/>
    </row>
    <row r="755" spans="5:37" ht="13.05" customHeight="1">
      <c r="E755" s="28" t="s">
        <v>219</v>
      </c>
      <c r="F755" s="8" t="s">
        <v>606</v>
      </c>
      <c r="G755" s="9" t="s">
        <v>608</v>
      </c>
      <c r="H755" s="10">
        <v>180</v>
      </c>
      <c r="I755" s="9" t="s">
        <v>222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305</v>
      </c>
      <c r="AH755" s="9" t="s">
        <v>301</v>
      </c>
      <c r="AI755" s="9" t="s">
        <v>302</v>
      </c>
      <c r="AJ755" s="10"/>
      <c r="AK755" s="30"/>
    </row>
    <row r="756" spans="5:37" ht="13.05" customHeight="1">
      <c r="E756" s="28" t="s">
        <v>219</v>
      </c>
      <c r="F756" s="8" t="s">
        <v>606</v>
      </c>
      <c r="G756" s="9" t="s">
        <v>608</v>
      </c>
      <c r="H756" s="10">
        <v>188</v>
      </c>
      <c r="I756" s="9" t="s">
        <v>222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305</v>
      </c>
      <c r="AH756" s="9" t="s">
        <v>301</v>
      </c>
      <c r="AI756" s="9" t="s">
        <v>302</v>
      </c>
      <c r="AJ756" s="10"/>
      <c r="AK756" s="30"/>
    </row>
    <row r="757" spans="5:37" ht="13.05" customHeight="1">
      <c r="E757" s="28" t="s">
        <v>219</v>
      </c>
      <c r="F757" s="8" t="s">
        <v>606</v>
      </c>
      <c r="G757" s="9" t="s">
        <v>609</v>
      </c>
      <c r="H757" s="10">
        <v>177</v>
      </c>
      <c r="I757" s="9" t="s">
        <v>222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303</v>
      </c>
      <c r="AH757" s="10"/>
      <c r="AI757" s="10"/>
      <c r="AJ757" s="10"/>
      <c r="AK757" s="30"/>
    </row>
    <row r="758" spans="5:37" ht="13.05" customHeight="1">
      <c r="E758" s="28" t="s">
        <v>219</v>
      </c>
      <c r="F758" s="8" t="s">
        <v>610</v>
      </c>
      <c r="G758" s="9" t="s">
        <v>611</v>
      </c>
      <c r="H758" s="10">
        <v>171</v>
      </c>
      <c r="I758" s="9" t="s">
        <v>222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304</v>
      </c>
      <c r="AH758" s="9" t="s">
        <v>302</v>
      </c>
      <c r="AI758" s="9" t="s">
        <v>388</v>
      </c>
      <c r="AJ758" s="10"/>
      <c r="AK758" s="30"/>
    </row>
    <row r="759" spans="5:37" ht="13.05" customHeight="1">
      <c r="E759" s="28" t="s">
        <v>219</v>
      </c>
      <c r="F759" s="8" t="s">
        <v>610</v>
      </c>
      <c r="G759" s="9" t="s">
        <v>611</v>
      </c>
      <c r="H759" s="10">
        <v>178</v>
      </c>
      <c r="I759" s="9" t="s">
        <v>222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305</v>
      </c>
      <c r="AH759" s="9" t="s">
        <v>304</v>
      </c>
      <c r="AI759" s="9" t="s">
        <v>302</v>
      </c>
      <c r="AJ759" s="9" t="s">
        <v>388</v>
      </c>
      <c r="AK759" s="30"/>
    </row>
    <row r="760" spans="5:37" ht="13.05" customHeight="1">
      <c r="E760" s="28" t="s">
        <v>219</v>
      </c>
      <c r="F760" s="8" t="s">
        <v>610</v>
      </c>
      <c r="G760" s="9" t="s">
        <v>611</v>
      </c>
      <c r="H760" s="10">
        <v>185</v>
      </c>
      <c r="I760" s="9" t="s">
        <v>222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304</v>
      </c>
      <c r="AH760" s="9" t="s">
        <v>302</v>
      </c>
      <c r="AI760" s="9" t="s">
        <v>388</v>
      </c>
      <c r="AJ760" s="10"/>
      <c r="AK760" s="30"/>
    </row>
    <row r="761" spans="5:37" ht="13.05" customHeight="1">
      <c r="E761" s="28" t="s">
        <v>219</v>
      </c>
      <c r="F761" s="8" t="s">
        <v>610</v>
      </c>
      <c r="G761" s="9" t="s">
        <v>612</v>
      </c>
      <c r="H761" s="10">
        <v>162</v>
      </c>
      <c r="I761" s="9" t="s">
        <v>222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302</v>
      </c>
      <c r="AH761" s="9" t="s">
        <v>388</v>
      </c>
      <c r="AI761" s="10"/>
      <c r="AJ761" s="10"/>
      <c r="AK761" s="30"/>
    </row>
    <row r="762" spans="5:37" ht="13.05" customHeight="1">
      <c r="E762" s="28" t="s">
        <v>219</v>
      </c>
      <c r="F762" s="8" t="s">
        <v>610</v>
      </c>
      <c r="G762" s="9" t="s">
        <v>612</v>
      </c>
      <c r="H762" s="10">
        <v>169</v>
      </c>
      <c r="I762" s="9" t="s">
        <v>222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302</v>
      </c>
      <c r="AH762" s="9" t="s">
        <v>388</v>
      </c>
      <c r="AI762" s="10"/>
      <c r="AJ762" s="10"/>
      <c r="AK762" s="30"/>
    </row>
    <row r="763" spans="5:37" ht="13.05" customHeight="1">
      <c r="E763" s="28" t="s">
        <v>219</v>
      </c>
      <c r="F763" s="8" t="s">
        <v>610</v>
      </c>
      <c r="G763" s="9" t="s">
        <v>612</v>
      </c>
      <c r="H763" s="10">
        <v>176</v>
      </c>
      <c r="I763" s="9" t="s">
        <v>222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302</v>
      </c>
      <c r="AH763" s="9" t="s">
        <v>388</v>
      </c>
      <c r="AI763" s="10"/>
      <c r="AJ763" s="10"/>
      <c r="AK763" s="30"/>
    </row>
    <row r="764" spans="5:37" ht="13.05" customHeight="1">
      <c r="E764" s="28" t="s">
        <v>219</v>
      </c>
      <c r="F764" s="8" t="s">
        <v>610</v>
      </c>
      <c r="G764" s="9" t="s">
        <v>612</v>
      </c>
      <c r="H764" s="10">
        <v>183</v>
      </c>
      <c r="I764" s="9" t="s">
        <v>222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302</v>
      </c>
      <c r="AH764" s="9" t="s">
        <v>388</v>
      </c>
      <c r="AI764" s="10"/>
      <c r="AJ764" s="10"/>
      <c r="AK764" s="30"/>
    </row>
    <row r="765" spans="5:37" ht="13.05" customHeight="1">
      <c r="E765" s="28" t="s">
        <v>219</v>
      </c>
      <c r="F765" s="8" t="s">
        <v>610</v>
      </c>
      <c r="G765" s="9" t="s">
        <v>613</v>
      </c>
      <c r="H765" s="10">
        <v>151</v>
      </c>
      <c r="I765" s="9" t="s">
        <v>430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305</v>
      </c>
      <c r="AH765" s="10"/>
      <c r="AI765" s="10"/>
      <c r="AJ765" s="10"/>
      <c r="AK765" s="30"/>
    </row>
    <row r="766" spans="5:37" ht="13.05" customHeight="1">
      <c r="E766" s="28" t="s">
        <v>219</v>
      </c>
      <c r="F766" s="8" t="s">
        <v>610</v>
      </c>
      <c r="G766" s="9" t="s">
        <v>613</v>
      </c>
      <c r="H766" s="10">
        <v>161</v>
      </c>
      <c r="I766" s="9" t="s">
        <v>430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305</v>
      </c>
      <c r="AH766" s="10"/>
      <c r="AI766" s="10"/>
      <c r="AJ766" s="10"/>
      <c r="AK766" s="30"/>
    </row>
    <row r="767" spans="5:37" ht="13.05" customHeight="1">
      <c r="E767" s="28" t="s">
        <v>219</v>
      </c>
      <c r="F767" s="8" t="s">
        <v>610</v>
      </c>
      <c r="G767" s="9" t="s">
        <v>614</v>
      </c>
      <c r="H767" s="10">
        <v>170</v>
      </c>
      <c r="I767" s="9" t="s">
        <v>222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305</v>
      </c>
      <c r="AH767" s="9" t="s">
        <v>302</v>
      </c>
      <c r="AI767" s="10"/>
      <c r="AJ767" s="10"/>
      <c r="AK767" s="30"/>
    </row>
    <row r="768" spans="5:37" ht="13.05" customHeight="1">
      <c r="E768" s="28" t="s">
        <v>219</v>
      </c>
      <c r="F768" s="8" t="s">
        <v>610</v>
      </c>
      <c r="G768" s="9" t="s">
        <v>614</v>
      </c>
      <c r="H768" s="10">
        <v>177</v>
      </c>
      <c r="I768" s="9" t="s">
        <v>222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305</v>
      </c>
      <c r="AH768" s="9" t="s">
        <v>301</v>
      </c>
      <c r="AI768" s="9" t="s">
        <v>302</v>
      </c>
      <c r="AJ768" s="10"/>
      <c r="AK768" s="30"/>
    </row>
    <row r="769" spans="5:37" ht="13.05" customHeight="1">
      <c r="E769" s="28" t="s">
        <v>219</v>
      </c>
      <c r="F769" s="8" t="s">
        <v>610</v>
      </c>
      <c r="G769" s="9" t="s">
        <v>614</v>
      </c>
      <c r="H769" s="10">
        <v>191</v>
      </c>
      <c r="I769" s="9" t="s">
        <v>222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305</v>
      </c>
      <c r="AH769" s="9" t="s">
        <v>301</v>
      </c>
      <c r="AI769" s="9" t="s">
        <v>302</v>
      </c>
      <c r="AJ769" s="10"/>
      <c r="AK769" s="30"/>
    </row>
    <row r="770" spans="5:37" ht="13.05" customHeight="1">
      <c r="E770" s="28" t="s">
        <v>219</v>
      </c>
      <c r="F770" s="8" t="s">
        <v>610</v>
      </c>
      <c r="G770" s="9" t="s">
        <v>615</v>
      </c>
      <c r="H770" s="10">
        <v>156</v>
      </c>
      <c r="I770" s="9" t="s">
        <v>390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305</v>
      </c>
      <c r="AH770" s="9" t="s">
        <v>302</v>
      </c>
      <c r="AI770" s="10"/>
      <c r="AJ770" s="10"/>
      <c r="AK770" s="30"/>
    </row>
    <row r="771" spans="5:37" ht="13.05" customHeight="1">
      <c r="E771" s="28" t="s">
        <v>219</v>
      </c>
      <c r="F771" s="8" t="s">
        <v>610</v>
      </c>
      <c r="G771" s="9" t="s">
        <v>615</v>
      </c>
      <c r="H771" s="10">
        <v>163</v>
      </c>
      <c r="I771" s="9" t="s">
        <v>390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305</v>
      </c>
      <c r="AH771" s="9" t="s">
        <v>302</v>
      </c>
      <c r="AI771" s="10"/>
      <c r="AJ771" s="10"/>
      <c r="AK771" s="30"/>
    </row>
    <row r="772" spans="5:37" ht="13.05" customHeight="1">
      <c r="E772" s="28" t="s">
        <v>219</v>
      </c>
      <c r="F772" s="8" t="s">
        <v>610</v>
      </c>
      <c r="G772" s="9" t="s">
        <v>615</v>
      </c>
      <c r="H772" s="10">
        <v>170</v>
      </c>
      <c r="I772" s="9" t="s">
        <v>390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305</v>
      </c>
      <c r="AH772" s="9" t="s">
        <v>302</v>
      </c>
      <c r="AI772" s="10"/>
      <c r="AJ772" s="10"/>
      <c r="AK772" s="30"/>
    </row>
    <row r="773" spans="5:37" ht="13.05" customHeight="1">
      <c r="E773" s="28" t="s">
        <v>219</v>
      </c>
      <c r="F773" s="8" t="s">
        <v>610</v>
      </c>
      <c r="G773" s="9" t="s">
        <v>615</v>
      </c>
      <c r="H773" s="10">
        <v>177</v>
      </c>
      <c r="I773" s="9" t="s">
        <v>390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305</v>
      </c>
      <c r="AH773" s="9" t="s">
        <v>301</v>
      </c>
      <c r="AI773" s="9" t="s">
        <v>302</v>
      </c>
      <c r="AJ773" s="10"/>
      <c r="AK773" s="30"/>
    </row>
    <row r="774" spans="5:37" ht="13.05" customHeight="1">
      <c r="E774" s="28" t="s">
        <v>219</v>
      </c>
      <c r="F774" s="8" t="s">
        <v>610</v>
      </c>
      <c r="G774" s="9" t="s">
        <v>615</v>
      </c>
      <c r="H774" s="10">
        <v>184</v>
      </c>
      <c r="I774" s="9" t="s">
        <v>390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305</v>
      </c>
      <c r="AH774" s="9" t="s">
        <v>301</v>
      </c>
      <c r="AI774" s="9" t="s">
        <v>302</v>
      </c>
      <c r="AJ774" s="10"/>
      <c r="AK774" s="30"/>
    </row>
    <row r="775" spans="5:37" ht="13.05" customHeight="1">
      <c r="E775" s="28" t="s">
        <v>219</v>
      </c>
      <c r="F775" s="8" t="s">
        <v>610</v>
      </c>
      <c r="G775" s="9" t="s">
        <v>615</v>
      </c>
      <c r="H775" s="10">
        <v>191</v>
      </c>
      <c r="I775" s="9" t="s">
        <v>390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305</v>
      </c>
      <c r="AH775" s="9" t="s">
        <v>301</v>
      </c>
      <c r="AI775" s="9" t="s">
        <v>302</v>
      </c>
      <c r="AJ775" s="10"/>
      <c r="AK775" s="30"/>
    </row>
    <row r="776" spans="5:37" ht="13.05" customHeight="1">
      <c r="E776" s="28" t="s">
        <v>219</v>
      </c>
      <c r="F776" s="8" t="s">
        <v>610</v>
      </c>
      <c r="G776" s="9" t="s">
        <v>616</v>
      </c>
      <c r="H776" s="10">
        <v>172</v>
      </c>
      <c r="I776" s="9" t="s">
        <v>222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301</v>
      </c>
      <c r="AH776" s="9" t="s">
        <v>302</v>
      </c>
      <c r="AI776" s="10"/>
      <c r="AJ776" s="10"/>
      <c r="AK776" s="30"/>
    </row>
    <row r="777" spans="5:37" ht="13.05" customHeight="1">
      <c r="E777" s="28" t="s">
        <v>219</v>
      </c>
      <c r="F777" s="8" t="s">
        <v>610</v>
      </c>
      <c r="G777" s="9" t="s">
        <v>616</v>
      </c>
      <c r="H777" s="10">
        <v>178</v>
      </c>
      <c r="I777" s="9" t="s">
        <v>222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301</v>
      </c>
      <c r="AH777" s="9" t="s">
        <v>302</v>
      </c>
      <c r="AI777" s="10"/>
      <c r="AJ777" s="10"/>
      <c r="AK777" s="30"/>
    </row>
    <row r="778" spans="5:37" ht="13.05" customHeight="1">
      <c r="E778" s="28" t="s">
        <v>219</v>
      </c>
      <c r="F778" s="8" t="s">
        <v>610</v>
      </c>
      <c r="G778" s="9" t="s">
        <v>616</v>
      </c>
      <c r="H778" s="10">
        <v>188</v>
      </c>
      <c r="I778" s="9" t="s">
        <v>222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301</v>
      </c>
      <c r="AH778" s="9" t="s">
        <v>302</v>
      </c>
      <c r="AI778" s="10"/>
      <c r="AJ778" s="10"/>
      <c r="AK778" s="30"/>
    </row>
    <row r="779" spans="5:37" ht="13.05" customHeight="1">
      <c r="E779" s="28" t="s">
        <v>219</v>
      </c>
      <c r="F779" s="8" t="s">
        <v>610</v>
      </c>
      <c r="G779" s="9" t="s">
        <v>616</v>
      </c>
      <c r="H779" s="10">
        <v>196</v>
      </c>
      <c r="I779" s="9" t="s">
        <v>222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301</v>
      </c>
      <c r="AH779" s="9" t="s">
        <v>302</v>
      </c>
      <c r="AI779" s="10"/>
      <c r="AJ779" s="10"/>
      <c r="AK779" s="30"/>
    </row>
    <row r="780" spans="5:37" ht="13.05" customHeight="1">
      <c r="E780" s="28" t="s">
        <v>219</v>
      </c>
      <c r="F780" s="8" t="s">
        <v>610</v>
      </c>
      <c r="G780" s="9" t="s">
        <v>617</v>
      </c>
      <c r="H780" s="10">
        <v>172</v>
      </c>
      <c r="I780" s="9" t="s">
        <v>222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305</v>
      </c>
      <c r="AH780" s="9" t="s">
        <v>302</v>
      </c>
      <c r="AI780" s="10"/>
      <c r="AJ780" s="10"/>
      <c r="AK780" s="30"/>
    </row>
    <row r="781" spans="5:37" ht="13.05" customHeight="1">
      <c r="E781" s="28" t="s">
        <v>219</v>
      </c>
      <c r="F781" s="8" t="s">
        <v>610</v>
      </c>
      <c r="G781" s="9" t="s">
        <v>618</v>
      </c>
      <c r="H781" s="10">
        <v>171</v>
      </c>
      <c r="I781" s="9" t="s">
        <v>222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305</v>
      </c>
      <c r="AH781" s="9" t="s">
        <v>302</v>
      </c>
      <c r="AI781" s="10"/>
      <c r="AJ781" s="10"/>
      <c r="AK781" s="30"/>
    </row>
    <row r="782" spans="5:37" ht="13.05" customHeight="1">
      <c r="E782" s="28" t="s">
        <v>219</v>
      </c>
      <c r="F782" s="8" t="s">
        <v>610</v>
      </c>
      <c r="G782" s="9" t="s">
        <v>618</v>
      </c>
      <c r="H782" s="10">
        <v>178</v>
      </c>
      <c r="I782" s="9" t="s">
        <v>222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305</v>
      </c>
      <c r="AH782" s="10"/>
      <c r="AI782" s="10"/>
      <c r="AJ782" s="10"/>
      <c r="AK782" s="30"/>
    </row>
    <row r="783" spans="5:37" ht="13.05" customHeight="1">
      <c r="E783" s="28" t="s">
        <v>219</v>
      </c>
      <c r="F783" s="8" t="s">
        <v>610</v>
      </c>
      <c r="G783" s="9" t="s">
        <v>618</v>
      </c>
      <c r="H783" s="10">
        <v>185</v>
      </c>
      <c r="I783" s="9" t="s">
        <v>222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305</v>
      </c>
      <c r="AH783" s="10"/>
      <c r="AI783" s="10"/>
      <c r="AJ783" s="10"/>
      <c r="AK783" s="30"/>
    </row>
    <row r="784" spans="5:37" ht="13.05" customHeight="1">
      <c r="E784" s="28" t="s">
        <v>219</v>
      </c>
      <c r="F784" s="8" t="s">
        <v>610</v>
      </c>
      <c r="G784" s="9" t="s">
        <v>619</v>
      </c>
      <c r="H784" s="10">
        <v>155</v>
      </c>
      <c r="I784" s="9" t="s">
        <v>390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305</v>
      </c>
      <c r="AH784" s="10"/>
      <c r="AI784" s="10"/>
      <c r="AJ784" s="10"/>
      <c r="AK784" s="30"/>
    </row>
    <row r="785" spans="5:37" ht="13.05" customHeight="1">
      <c r="E785" s="28" t="s">
        <v>219</v>
      </c>
      <c r="F785" s="8" t="s">
        <v>610</v>
      </c>
      <c r="G785" s="9" t="s">
        <v>619</v>
      </c>
      <c r="H785" s="10">
        <v>163</v>
      </c>
      <c r="I785" s="9" t="s">
        <v>390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305</v>
      </c>
      <c r="AH785" s="10"/>
      <c r="AI785" s="10"/>
      <c r="AJ785" s="10"/>
      <c r="AK785" s="30"/>
    </row>
    <row r="786" spans="5:37" ht="13.05" customHeight="1">
      <c r="E786" s="28" t="s">
        <v>219</v>
      </c>
      <c r="F786" s="8" t="s">
        <v>610</v>
      </c>
      <c r="G786" s="9" t="s">
        <v>619</v>
      </c>
      <c r="H786" s="10">
        <v>171</v>
      </c>
      <c r="I786" s="9" t="s">
        <v>390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305</v>
      </c>
      <c r="AH786" s="10"/>
      <c r="AI786" s="10"/>
      <c r="AJ786" s="10"/>
      <c r="AK786" s="30"/>
    </row>
    <row r="787" spans="5:37" ht="13.05" customHeight="1">
      <c r="E787" s="28" t="s">
        <v>219</v>
      </c>
      <c r="F787" s="8" t="s">
        <v>610</v>
      </c>
      <c r="G787" s="9" t="s">
        <v>620</v>
      </c>
      <c r="H787" s="10">
        <v>153</v>
      </c>
      <c r="I787" s="9" t="s">
        <v>222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305</v>
      </c>
      <c r="AH787" s="9" t="s">
        <v>302</v>
      </c>
      <c r="AI787" s="10"/>
      <c r="AJ787" s="10"/>
      <c r="AK787" s="30"/>
    </row>
    <row r="788" spans="5:37" ht="13.05" customHeight="1">
      <c r="E788" s="28" t="s">
        <v>219</v>
      </c>
      <c r="F788" s="8" t="s">
        <v>610</v>
      </c>
      <c r="G788" s="9" t="s">
        <v>620</v>
      </c>
      <c r="H788" s="10">
        <v>169</v>
      </c>
      <c r="I788" s="9" t="s">
        <v>222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305</v>
      </c>
      <c r="AH788" s="10"/>
      <c r="AI788" s="10"/>
      <c r="AJ788" s="10"/>
      <c r="AK788" s="30"/>
    </row>
    <row r="789" spans="5:37" ht="13.05" customHeight="1">
      <c r="E789" s="28" t="s">
        <v>219</v>
      </c>
      <c r="F789" s="8" t="s">
        <v>610</v>
      </c>
      <c r="G789" s="9" t="s">
        <v>620</v>
      </c>
      <c r="H789" s="10">
        <v>177</v>
      </c>
      <c r="I789" s="9" t="s">
        <v>222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305</v>
      </c>
      <c r="AH789" s="10"/>
      <c r="AI789" s="10"/>
      <c r="AJ789" s="10"/>
      <c r="AK789" s="30"/>
    </row>
    <row r="790" spans="5:37" ht="13.05" customHeight="1">
      <c r="E790" s="28" t="s">
        <v>219</v>
      </c>
      <c r="F790" s="8" t="s">
        <v>610</v>
      </c>
      <c r="G790" s="9" t="s">
        <v>621</v>
      </c>
      <c r="H790" s="10">
        <v>161</v>
      </c>
      <c r="I790" s="9" t="s">
        <v>390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305</v>
      </c>
      <c r="AH790" s="9" t="s">
        <v>302</v>
      </c>
      <c r="AI790" s="10"/>
      <c r="AJ790" s="10"/>
      <c r="AK790" s="30"/>
    </row>
    <row r="791" spans="5:37" ht="13.05" customHeight="1">
      <c r="E791" s="28" t="s">
        <v>219</v>
      </c>
      <c r="F791" s="8" t="s">
        <v>610</v>
      </c>
      <c r="G791" s="9" t="s">
        <v>621</v>
      </c>
      <c r="H791" s="10">
        <v>169</v>
      </c>
      <c r="I791" s="9" t="s">
        <v>390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305</v>
      </c>
      <c r="AH791" s="9" t="s">
        <v>302</v>
      </c>
      <c r="AI791" s="10"/>
      <c r="AJ791" s="10"/>
      <c r="AK791" s="30"/>
    </row>
    <row r="792" spans="5:37" ht="13.05" customHeight="1">
      <c r="E792" s="28" t="s">
        <v>219</v>
      </c>
      <c r="F792" s="8" t="s">
        <v>610</v>
      </c>
      <c r="G792" s="9" t="s">
        <v>622</v>
      </c>
      <c r="H792" s="10">
        <v>174</v>
      </c>
      <c r="I792" s="9" t="s">
        <v>222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305</v>
      </c>
      <c r="AH792" s="10"/>
      <c r="AI792" s="10"/>
      <c r="AJ792" s="10"/>
      <c r="AK792" s="30"/>
    </row>
    <row r="793" spans="5:37" ht="13.05" customHeight="1">
      <c r="E793" s="28" t="s">
        <v>219</v>
      </c>
      <c r="F793" s="8" t="s">
        <v>610</v>
      </c>
      <c r="G793" s="9" t="s">
        <v>622</v>
      </c>
      <c r="H793" s="10">
        <v>181</v>
      </c>
      <c r="I793" s="9" t="s">
        <v>222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305</v>
      </c>
      <c r="AH793" s="10"/>
      <c r="AI793" s="10"/>
      <c r="AJ793" s="10"/>
      <c r="AK793" s="30"/>
    </row>
    <row r="794" spans="5:37" ht="13.05" customHeight="1">
      <c r="E794" s="28" t="s">
        <v>219</v>
      </c>
      <c r="F794" s="8" t="s">
        <v>610</v>
      </c>
      <c r="G794" s="9" t="s">
        <v>622</v>
      </c>
      <c r="H794" s="10">
        <v>188</v>
      </c>
      <c r="I794" s="9" t="s">
        <v>222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305</v>
      </c>
      <c r="AH794" s="10"/>
      <c r="AI794" s="10"/>
      <c r="AJ794" s="10"/>
      <c r="AK794" s="30"/>
    </row>
    <row r="795" spans="5:37" ht="13.05" customHeight="1">
      <c r="E795" s="28" t="s">
        <v>219</v>
      </c>
      <c r="F795" s="8" t="s">
        <v>610</v>
      </c>
      <c r="G795" s="9" t="s">
        <v>623</v>
      </c>
      <c r="H795" s="10">
        <v>158</v>
      </c>
      <c r="I795" s="9" t="s">
        <v>390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305</v>
      </c>
      <c r="AH795" s="10"/>
      <c r="AI795" s="10"/>
      <c r="AJ795" s="10"/>
      <c r="AK795" s="30"/>
    </row>
    <row r="796" spans="5:37" ht="13.05" customHeight="1">
      <c r="E796" s="28" t="s">
        <v>219</v>
      </c>
      <c r="F796" s="8" t="s">
        <v>610</v>
      </c>
      <c r="G796" s="9" t="s">
        <v>623</v>
      </c>
      <c r="H796" s="10">
        <v>166</v>
      </c>
      <c r="I796" s="9" t="s">
        <v>390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305</v>
      </c>
      <c r="AH796" s="10"/>
      <c r="AI796" s="10"/>
      <c r="AJ796" s="10"/>
      <c r="AK796" s="30"/>
    </row>
    <row r="797" spans="5:37" ht="13.05" customHeight="1">
      <c r="E797" s="28" t="s">
        <v>219</v>
      </c>
      <c r="F797" s="8" t="s">
        <v>610</v>
      </c>
      <c r="G797" s="9" t="s">
        <v>624</v>
      </c>
      <c r="H797" s="10">
        <v>159</v>
      </c>
      <c r="I797" s="9" t="s">
        <v>222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307</v>
      </c>
      <c r="AH797" s="10"/>
      <c r="AI797" s="10"/>
      <c r="AJ797" s="10"/>
      <c r="AK797" s="30"/>
    </row>
    <row r="798" spans="5:37" ht="13.05" customHeight="1">
      <c r="E798" s="28" t="s">
        <v>219</v>
      </c>
      <c r="F798" s="8" t="s">
        <v>610</v>
      </c>
      <c r="G798" s="9" t="s">
        <v>624</v>
      </c>
      <c r="H798" s="10">
        <v>166</v>
      </c>
      <c r="I798" s="9" t="s">
        <v>222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308</v>
      </c>
      <c r="AH798" s="10"/>
      <c r="AI798" s="10"/>
      <c r="AJ798" s="10"/>
      <c r="AK798" s="30"/>
    </row>
    <row r="799" spans="5:37" ht="13.05" customHeight="1">
      <c r="E799" s="28" t="s">
        <v>219</v>
      </c>
      <c r="F799" s="8" t="s">
        <v>610</v>
      </c>
      <c r="G799" s="9" t="s">
        <v>624</v>
      </c>
      <c r="H799" s="10">
        <v>173</v>
      </c>
      <c r="I799" s="9" t="s">
        <v>222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307</v>
      </c>
      <c r="AH799" s="10"/>
      <c r="AI799" s="10"/>
      <c r="AJ799" s="10"/>
      <c r="AK799" s="30"/>
    </row>
    <row r="800" spans="5:37" ht="13.05" customHeight="1">
      <c r="E800" s="28" t="s">
        <v>219</v>
      </c>
      <c r="F800" s="8" t="s">
        <v>610</v>
      </c>
      <c r="G800" s="9" t="s">
        <v>625</v>
      </c>
      <c r="H800" s="10">
        <v>166</v>
      </c>
      <c r="I800" s="9" t="s">
        <v>222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306</v>
      </c>
      <c r="AH800" s="9" t="s">
        <v>305</v>
      </c>
      <c r="AI800" s="10"/>
      <c r="AJ800" s="10"/>
      <c r="AK800" s="30"/>
    </row>
    <row r="801" spans="5:37" ht="13.05" customHeight="1">
      <c r="E801" s="28" t="s">
        <v>219</v>
      </c>
      <c r="F801" s="8" t="s">
        <v>610</v>
      </c>
      <c r="G801" s="9" t="s">
        <v>625</v>
      </c>
      <c r="H801" s="10">
        <v>173</v>
      </c>
      <c r="I801" s="9" t="s">
        <v>222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306</v>
      </c>
      <c r="AH801" s="9" t="s">
        <v>305</v>
      </c>
      <c r="AI801" s="10"/>
      <c r="AJ801" s="10"/>
      <c r="AK801" s="30"/>
    </row>
    <row r="802" spans="5:37" ht="13.05" customHeight="1">
      <c r="E802" s="28" t="s">
        <v>219</v>
      </c>
      <c r="F802" s="8" t="s">
        <v>610</v>
      </c>
      <c r="G802" s="9" t="s">
        <v>626</v>
      </c>
      <c r="H802" s="10">
        <v>165</v>
      </c>
      <c r="I802" s="9" t="s">
        <v>222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307</v>
      </c>
      <c r="AH802" s="10"/>
      <c r="AI802" s="10"/>
      <c r="AJ802" s="10"/>
      <c r="AK802" s="30"/>
    </row>
    <row r="803" spans="5:37" ht="13.05" customHeight="1">
      <c r="E803" s="28" t="s">
        <v>219</v>
      </c>
      <c r="F803" s="8" t="s">
        <v>610</v>
      </c>
      <c r="G803" s="9" t="s">
        <v>626</v>
      </c>
      <c r="H803" s="10">
        <v>170</v>
      </c>
      <c r="I803" s="9" t="s">
        <v>222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307</v>
      </c>
      <c r="AH803" s="10"/>
      <c r="AI803" s="10"/>
      <c r="AJ803" s="10"/>
      <c r="AK803" s="30"/>
    </row>
    <row r="804" spans="5:37" ht="13.05" customHeight="1">
      <c r="E804" s="28" t="s">
        <v>219</v>
      </c>
      <c r="F804" s="8" t="s">
        <v>610</v>
      </c>
      <c r="G804" s="9" t="s">
        <v>627</v>
      </c>
      <c r="H804" s="10">
        <v>155</v>
      </c>
      <c r="I804" s="9" t="s">
        <v>390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302</v>
      </c>
      <c r="AH804" s="9" t="s">
        <v>388</v>
      </c>
      <c r="AI804" s="10"/>
      <c r="AJ804" s="10"/>
      <c r="AK804" s="30"/>
    </row>
    <row r="805" spans="5:37" ht="13.05" customHeight="1">
      <c r="E805" s="28" t="s">
        <v>219</v>
      </c>
      <c r="F805" s="8" t="s">
        <v>610</v>
      </c>
      <c r="G805" s="9" t="s">
        <v>627</v>
      </c>
      <c r="H805" s="10">
        <v>162</v>
      </c>
      <c r="I805" s="9" t="s">
        <v>390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302</v>
      </c>
      <c r="AH805" s="9" t="s">
        <v>388</v>
      </c>
      <c r="AI805" s="10"/>
      <c r="AJ805" s="10"/>
      <c r="AK805" s="30"/>
    </row>
    <row r="806" spans="5:37" ht="13.05" customHeight="1">
      <c r="E806" s="28" t="s">
        <v>219</v>
      </c>
      <c r="F806" s="8" t="s">
        <v>628</v>
      </c>
      <c r="G806" s="9" t="s">
        <v>629</v>
      </c>
      <c r="H806" s="10">
        <v>153</v>
      </c>
      <c r="I806" s="9" t="s">
        <v>390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307</v>
      </c>
      <c r="AH806" s="9" t="s">
        <v>306</v>
      </c>
      <c r="AI806" s="10"/>
      <c r="AJ806" s="10"/>
      <c r="AK806" s="30"/>
    </row>
    <row r="807" spans="5:37" ht="13.05" customHeight="1">
      <c r="E807" s="28" t="s">
        <v>219</v>
      </c>
      <c r="F807" s="8" t="s">
        <v>628</v>
      </c>
      <c r="G807" s="9" t="s">
        <v>630</v>
      </c>
      <c r="H807" s="10">
        <v>170</v>
      </c>
      <c r="I807" s="9" t="s">
        <v>222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305</v>
      </c>
      <c r="AH807" s="9" t="s">
        <v>302</v>
      </c>
      <c r="AI807" s="10"/>
      <c r="AJ807" s="10"/>
      <c r="AK807" s="30"/>
    </row>
    <row r="808" spans="5:37" ht="13.05" customHeight="1">
      <c r="E808" s="28" t="s">
        <v>219</v>
      </c>
      <c r="F808" s="8" t="s">
        <v>628</v>
      </c>
      <c r="G808" s="9" t="s">
        <v>630</v>
      </c>
      <c r="H808" s="10">
        <v>177</v>
      </c>
      <c r="I808" s="9" t="s">
        <v>222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305</v>
      </c>
      <c r="AH808" s="9" t="s">
        <v>301</v>
      </c>
      <c r="AI808" s="9" t="s">
        <v>304</v>
      </c>
      <c r="AJ808" s="9" t="s">
        <v>302</v>
      </c>
      <c r="AK808" s="30"/>
    </row>
    <row r="809" spans="5:37" ht="13.05" customHeight="1">
      <c r="E809" s="28" t="s">
        <v>219</v>
      </c>
      <c r="F809" s="8" t="s">
        <v>628</v>
      </c>
      <c r="G809" s="9" t="s">
        <v>630</v>
      </c>
      <c r="H809" s="10">
        <v>184</v>
      </c>
      <c r="I809" s="9" t="s">
        <v>222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305</v>
      </c>
      <c r="AH809" s="9" t="s">
        <v>301</v>
      </c>
      <c r="AI809" s="9" t="s">
        <v>302</v>
      </c>
      <c r="AJ809" s="10"/>
      <c r="AK809" s="30"/>
    </row>
    <row r="810" spans="5:37" ht="13.05" customHeight="1">
      <c r="E810" s="28" t="s">
        <v>219</v>
      </c>
      <c r="F810" s="8" t="s">
        <v>628</v>
      </c>
      <c r="G810" s="9" t="s">
        <v>630</v>
      </c>
      <c r="H810" s="10">
        <v>191</v>
      </c>
      <c r="I810" s="9" t="s">
        <v>222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467</v>
      </c>
      <c r="S810" s="9" t="s">
        <v>467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301</v>
      </c>
      <c r="AH810" s="10"/>
      <c r="AI810" s="10"/>
      <c r="AJ810" s="10"/>
      <c r="AK810" s="30"/>
    </row>
    <row r="811" spans="5:37" ht="13.05" customHeight="1">
      <c r="E811" s="28" t="s">
        <v>219</v>
      </c>
      <c r="F811" s="8" t="s">
        <v>628</v>
      </c>
      <c r="G811" s="9" t="s">
        <v>631</v>
      </c>
      <c r="H811" s="10">
        <v>177</v>
      </c>
      <c r="I811" s="9" t="s">
        <v>222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301</v>
      </c>
      <c r="AH811" s="9" t="s">
        <v>304</v>
      </c>
      <c r="AI811" s="9" t="s">
        <v>302</v>
      </c>
      <c r="AJ811" s="10"/>
      <c r="AK811" s="30"/>
    </row>
    <row r="812" spans="5:37" ht="13.05" customHeight="1">
      <c r="E812" s="28" t="s">
        <v>219</v>
      </c>
      <c r="F812" s="8" t="s">
        <v>628</v>
      </c>
      <c r="G812" s="9" t="s">
        <v>631</v>
      </c>
      <c r="H812" s="10">
        <v>184</v>
      </c>
      <c r="I812" s="9" t="s">
        <v>222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304</v>
      </c>
      <c r="AH812" s="9" t="s">
        <v>302</v>
      </c>
      <c r="AI812" s="10"/>
      <c r="AJ812" s="10"/>
      <c r="AK812" s="30"/>
    </row>
    <row r="813" spans="5:37" ht="13.05" customHeight="1">
      <c r="E813" s="28" t="s">
        <v>219</v>
      </c>
      <c r="F813" s="8" t="s">
        <v>628</v>
      </c>
      <c r="G813" s="9" t="s">
        <v>631</v>
      </c>
      <c r="H813" s="10">
        <v>191</v>
      </c>
      <c r="I813" s="9" t="s">
        <v>222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301</v>
      </c>
      <c r="AH813" s="9" t="s">
        <v>304</v>
      </c>
      <c r="AI813" s="9" t="s">
        <v>302</v>
      </c>
      <c r="AJ813" s="10"/>
      <c r="AK813" s="30"/>
    </row>
    <row r="814" spans="5:37" ht="13.05" customHeight="1">
      <c r="E814" s="28" t="s">
        <v>219</v>
      </c>
      <c r="F814" s="8" t="s">
        <v>628</v>
      </c>
      <c r="G814" s="9" t="s">
        <v>632</v>
      </c>
      <c r="H814" s="10">
        <v>177</v>
      </c>
      <c r="I814" s="9" t="s">
        <v>222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304</v>
      </c>
      <c r="AH814" s="9" t="s">
        <v>302</v>
      </c>
      <c r="AI814" s="10"/>
      <c r="AJ814" s="10"/>
      <c r="AK814" s="30"/>
    </row>
    <row r="815" spans="5:37" ht="13.05" customHeight="1">
      <c r="E815" s="28" t="s">
        <v>219</v>
      </c>
      <c r="F815" s="8" t="s">
        <v>628</v>
      </c>
      <c r="G815" s="9" t="s">
        <v>632</v>
      </c>
      <c r="H815" s="10">
        <v>184</v>
      </c>
      <c r="I815" s="9" t="s">
        <v>222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301</v>
      </c>
      <c r="AH815" s="9" t="s">
        <v>304</v>
      </c>
      <c r="AI815" s="9" t="s">
        <v>302</v>
      </c>
      <c r="AJ815" s="10"/>
      <c r="AK815" s="30"/>
    </row>
    <row r="816" spans="5:37" ht="13.05" customHeight="1">
      <c r="E816" s="28" t="s">
        <v>219</v>
      </c>
      <c r="F816" s="8" t="s">
        <v>628</v>
      </c>
      <c r="G816" s="9" t="s">
        <v>633</v>
      </c>
      <c r="H816" s="10">
        <v>156</v>
      </c>
      <c r="I816" s="9" t="s">
        <v>222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307</v>
      </c>
      <c r="AH816" s="9" t="s">
        <v>306</v>
      </c>
      <c r="AI816" s="10"/>
      <c r="AJ816" s="10"/>
      <c r="AK816" s="30"/>
    </row>
    <row r="817" spans="5:37" ht="13.05" customHeight="1">
      <c r="E817" s="28" t="s">
        <v>219</v>
      </c>
      <c r="F817" s="8" t="s">
        <v>628</v>
      </c>
      <c r="G817" s="9" t="s">
        <v>633</v>
      </c>
      <c r="H817" s="10">
        <v>163</v>
      </c>
      <c r="I817" s="9" t="s">
        <v>222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306</v>
      </c>
      <c r="AH817" s="10"/>
      <c r="AI817" s="10"/>
      <c r="AJ817" s="10"/>
      <c r="AK817" s="30"/>
    </row>
    <row r="818" spans="5:37" ht="13.05" customHeight="1">
      <c r="E818" s="28" t="s">
        <v>219</v>
      </c>
      <c r="F818" s="8" t="s">
        <v>628</v>
      </c>
      <c r="G818" s="9" t="s">
        <v>633</v>
      </c>
      <c r="H818" s="10">
        <v>170</v>
      </c>
      <c r="I818" s="9" t="s">
        <v>222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307</v>
      </c>
      <c r="AH818" s="9" t="s">
        <v>306</v>
      </c>
      <c r="AI818" s="10"/>
      <c r="AJ818" s="10"/>
      <c r="AK818" s="30"/>
    </row>
    <row r="819" spans="5:37" ht="13.05" customHeight="1">
      <c r="E819" s="28" t="s">
        <v>219</v>
      </c>
      <c r="F819" s="8" t="s">
        <v>628</v>
      </c>
      <c r="G819" s="9" t="s">
        <v>633</v>
      </c>
      <c r="H819" s="10">
        <v>177</v>
      </c>
      <c r="I819" s="9" t="s">
        <v>222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307</v>
      </c>
      <c r="AH819" s="9" t="s">
        <v>306</v>
      </c>
      <c r="AI819" s="10"/>
      <c r="AJ819" s="10"/>
      <c r="AK819" s="30"/>
    </row>
    <row r="820" spans="5:37" ht="13.05" customHeight="1">
      <c r="E820" s="28" t="s">
        <v>219</v>
      </c>
      <c r="F820" s="8" t="s">
        <v>628</v>
      </c>
      <c r="G820" s="9" t="s">
        <v>634</v>
      </c>
      <c r="H820" s="10">
        <v>163</v>
      </c>
      <c r="I820" s="9" t="s">
        <v>390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306</v>
      </c>
      <c r="AH820" s="9" t="s">
        <v>305</v>
      </c>
      <c r="AI820" s="9" t="s">
        <v>302</v>
      </c>
      <c r="AJ820" s="10"/>
      <c r="AK820" s="30"/>
    </row>
    <row r="821" spans="5:37" ht="13.05" customHeight="1">
      <c r="E821" s="28" t="s">
        <v>219</v>
      </c>
      <c r="F821" s="8" t="s">
        <v>628</v>
      </c>
      <c r="G821" s="9" t="s">
        <v>635</v>
      </c>
      <c r="H821" s="10">
        <v>156</v>
      </c>
      <c r="I821" s="9" t="s">
        <v>222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305</v>
      </c>
      <c r="AH821" s="9" t="s">
        <v>302</v>
      </c>
      <c r="AI821" s="10"/>
      <c r="AJ821" s="10"/>
      <c r="AK821" s="30"/>
    </row>
    <row r="822" spans="5:37" ht="13.05" customHeight="1">
      <c r="E822" s="28" t="s">
        <v>219</v>
      </c>
      <c r="F822" s="8" t="s">
        <v>628</v>
      </c>
      <c r="G822" s="9" t="s">
        <v>635</v>
      </c>
      <c r="H822" s="10">
        <v>163</v>
      </c>
      <c r="I822" s="9" t="s">
        <v>222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305</v>
      </c>
      <c r="AH822" s="10"/>
      <c r="AI822" s="10"/>
      <c r="AJ822" s="10"/>
      <c r="AK822" s="30"/>
    </row>
    <row r="823" spans="5:37" ht="13.05" customHeight="1">
      <c r="E823" s="28" t="s">
        <v>219</v>
      </c>
      <c r="F823" s="8" t="s">
        <v>628</v>
      </c>
      <c r="G823" s="9" t="s">
        <v>635</v>
      </c>
      <c r="H823" s="10">
        <v>170</v>
      </c>
      <c r="I823" s="9" t="s">
        <v>222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305</v>
      </c>
      <c r="AH823" s="10"/>
      <c r="AI823" s="10"/>
      <c r="AJ823" s="10"/>
      <c r="AK823" s="30"/>
    </row>
    <row r="824" spans="5:37" ht="13.05" customHeight="1">
      <c r="E824" s="28" t="s">
        <v>219</v>
      </c>
      <c r="F824" s="8" t="s">
        <v>628</v>
      </c>
      <c r="G824" s="9" t="s">
        <v>635</v>
      </c>
      <c r="H824" s="10">
        <v>177</v>
      </c>
      <c r="I824" s="9" t="s">
        <v>222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305</v>
      </c>
      <c r="AH824" s="10"/>
      <c r="AI824" s="10"/>
      <c r="AJ824" s="10"/>
      <c r="AK824" s="30"/>
    </row>
    <row r="825" spans="5:37" ht="13.05" customHeight="1">
      <c r="E825" s="28" t="s">
        <v>219</v>
      </c>
      <c r="F825" s="8" t="s">
        <v>628</v>
      </c>
      <c r="G825" s="9" t="s">
        <v>636</v>
      </c>
      <c r="H825" s="10">
        <v>163</v>
      </c>
      <c r="I825" s="9" t="s">
        <v>390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305</v>
      </c>
      <c r="AH825" s="9" t="s">
        <v>302</v>
      </c>
      <c r="AI825" s="10"/>
      <c r="AJ825" s="10"/>
      <c r="AK825" s="30"/>
    </row>
    <row r="826" spans="5:37" ht="13.05" customHeight="1">
      <c r="E826" s="28" t="s">
        <v>219</v>
      </c>
      <c r="F826" s="8" t="s">
        <v>628</v>
      </c>
      <c r="G826" s="9" t="s">
        <v>636</v>
      </c>
      <c r="H826" s="10">
        <v>170</v>
      </c>
      <c r="I826" s="9" t="s">
        <v>390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305</v>
      </c>
      <c r="AH826" s="9" t="s">
        <v>302</v>
      </c>
      <c r="AI826" s="10"/>
      <c r="AJ826" s="10"/>
      <c r="AK826" s="30"/>
    </row>
    <row r="827" spans="5:37" ht="13.05" customHeight="1">
      <c r="E827" s="28" t="s">
        <v>219</v>
      </c>
      <c r="F827" s="8" t="s">
        <v>628</v>
      </c>
      <c r="G827" s="9" t="s">
        <v>637</v>
      </c>
      <c r="H827" s="10">
        <v>156</v>
      </c>
      <c r="I827" s="9" t="s">
        <v>222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305</v>
      </c>
      <c r="AH827" s="9" t="s">
        <v>302</v>
      </c>
      <c r="AI827" s="10"/>
      <c r="AJ827" s="10"/>
      <c r="AK827" s="30"/>
    </row>
    <row r="828" spans="5:37" ht="13.05" customHeight="1">
      <c r="E828" s="28" t="s">
        <v>219</v>
      </c>
      <c r="F828" s="8" t="s">
        <v>628</v>
      </c>
      <c r="G828" s="9" t="s">
        <v>637</v>
      </c>
      <c r="H828" s="10">
        <v>163</v>
      </c>
      <c r="I828" s="9" t="s">
        <v>222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305</v>
      </c>
      <c r="AH828" s="9" t="s">
        <v>302</v>
      </c>
      <c r="AI828" s="10"/>
      <c r="AJ828" s="10"/>
      <c r="AK828" s="30"/>
    </row>
    <row r="829" spans="5:37" ht="13.05" customHeight="1">
      <c r="E829" s="28" t="s">
        <v>219</v>
      </c>
      <c r="F829" s="8" t="s">
        <v>628</v>
      </c>
      <c r="G829" s="9" t="s">
        <v>637</v>
      </c>
      <c r="H829" s="10">
        <v>170</v>
      </c>
      <c r="I829" s="9" t="s">
        <v>222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305</v>
      </c>
      <c r="AH829" s="9" t="s">
        <v>302</v>
      </c>
      <c r="AI829" s="10"/>
      <c r="AJ829" s="10"/>
      <c r="AK829" s="30"/>
    </row>
    <row r="830" spans="5:37" ht="13.05" customHeight="1">
      <c r="E830" s="28" t="s">
        <v>219</v>
      </c>
      <c r="F830" s="8" t="s">
        <v>628</v>
      </c>
      <c r="G830" s="9" t="s">
        <v>637</v>
      </c>
      <c r="H830" s="10">
        <v>177</v>
      </c>
      <c r="I830" s="9" t="s">
        <v>222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305</v>
      </c>
      <c r="AH830" s="9" t="s">
        <v>302</v>
      </c>
      <c r="AI830" s="10"/>
      <c r="AJ830" s="10"/>
      <c r="AK830" s="30"/>
    </row>
    <row r="831" spans="5:37" ht="13.05" customHeight="1">
      <c r="E831" s="28" t="s">
        <v>219</v>
      </c>
      <c r="F831" s="8" t="s">
        <v>628</v>
      </c>
      <c r="G831" s="9" t="s">
        <v>637</v>
      </c>
      <c r="H831" s="10">
        <v>184</v>
      </c>
      <c r="I831" s="9" t="s">
        <v>222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305</v>
      </c>
      <c r="AH831" s="9" t="s">
        <v>302</v>
      </c>
      <c r="AI831" s="10"/>
      <c r="AJ831" s="10"/>
      <c r="AK831" s="30"/>
    </row>
    <row r="832" spans="5:37" ht="13.05" customHeight="1">
      <c r="E832" s="28" t="s">
        <v>219</v>
      </c>
      <c r="F832" s="8" t="s">
        <v>628</v>
      </c>
      <c r="G832" s="9" t="s">
        <v>638</v>
      </c>
      <c r="H832" s="10">
        <v>156</v>
      </c>
      <c r="I832" s="9" t="s">
        <v>390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305</v>
      </c>
      <c r="AH832" s="9" t="s">
        <v>302</v>
      </c>
      <c r="AI832" s="10"/>
      <c r="AJ832" s="10"/>
      <c r="AK832" s="30"/>
    </row>
    <row r="833" spans="5:37" ht="13.05" customHeight="1">
      <c r="E833" s="28" t="s">
        <v>219</v>
      </c>
      <c r="F833" s="8" t="s">
        <v>628</v>
      </c>
      <c r="G833" s="9" t="s">
        <v>638</v>
      </c>
      <c r="H833" s="10">
        <v>170</v>
      </c>
      <c r="I833" s="9" t="s">
        <v>390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305</v>
      </c>
      <c r="AH833" s="9" t="s">
        <v>302</v>
      </c>
      <c r="AI833" s="10"/>
      <c r="AJ833" s="10"/>
      <c r="AK833" s="30"/>
    </row>
    <row r="834" spans="5:37" ht="13.05" customHeight="1">
      <c r="E834" s="28" t="s">
        <v>219</v>
      </c>
      <c r="F834" s="8" t="s">
        <v>628</v>
      </c>
      <c r="G834" s="9" t="s">
        <v>638</v>
      </c>
      <c r="H834" s="10">
        <v>177</v>
      </c>
      <c r="I834" s="9" t="s">
        <v>390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305</v>
      </c>
      <c r="AH834" s="9" t="s">
        <v>302</v>
      </c>
      <c r="AI834" s="10"/>
      <c r="AJ834" s="10"/>
      <c r="AK834" s="30"/>
    </row>
    <row r="835" spans="5:37" ht="13.05" customHeight="1">
      <c r="E835" s="28" t="s">
        <v>219</v>
      </c>
      <c r="F835" s="8" t="s">
        <v>628</v>
      </c>
      <c r="G835" s="9" t="s">
        <v>639</v>
      </c>
      <c r="H835" s="10">
        <v>163</v>
      </c>
      <c r="I835" s="9" t="s">
        <v>222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305</v>
      </c>
      <c r="AH835" s="9" t="s">
        <v>302</v>
      </c>
      <c r="AI835" s="10"/>
      <c r="AJ835" s="10"/>
      <c r="AK835" s="30"/>
    </row>
    <row r="836" spans="5:37" ht="13.05" customHeight="1">
      <c r="E836" s="28" t="s">
        <v>219</v>
      </c>
      <c r="F836" s="8" t="s">
        <v>628</v>
      </c>
      <c r="G836" s="9" t="s">
        <v>639</v>
      </c>
      <c r="H836" s="10">
        <v>170</v>
      </c>
      <c r="I836" s="9" t="s">
        <v>222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305</v>
      </c>
      <c r="AH836" s="9" t="s">
        <v>302</v>
      </c>
      <c r="AI836" s="10"/>
      <c r="AJ836" s="10"/>
      <c r="AK836" s="30"/>
    </row>
    <row r="837" spans="5:37" ht="13.05" customHeight="1">
      <c r="E837" s="28" t="s">
        <v>219</v>
      </c>
      <c r="F837" s="8" t="s">
        <v>628</v>
      </c>
      <c r="G837" s="9" t="s">
        <v>639</v>
      </c>
      <c r="H837" s="10">
        <v>177</v>
      </c>
      <c r="I837" s="9" t="s">
        <v>222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305</v>
      </c>
      <c r="AH837" s="9" t="s">
        <v>302</v>
      </c>
      <c r="AI837" s="10"/>
      <c r="AJ837" s="10"/>
      <c r="AK837" s="30"/>
    </row>
    <row r="838" spans="5:37" ht="13.05" customHeight="1">
      <c r="E838" s="28" t="s">
        <v>219</v>
      </c>
      <c r="F838" s="8" t="s">
        <v>628</v>
      </c>
      <c r="G838" s="9" t="s">
        <v>639</v>
      </c>
      <c r="H838" s="10">
        <v>184</v>
      </c>
      <c r="I838" s="9" t="s">
        <v>222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305</v>
      </c>
      <c r="AH838" s="9" t="s">
        <v>304</v>
      </c>
      <c r="AI838" s="9" t="s">
        <v>302</v>
      </c>
      <c r="AJ838" s="10"/>
      <c r="AK838" s="30"/>
    </row>
    <row r="839" spans="5:37" ht="13.05" customHeight="1">
      <c r="E839" s="28" t="s">
        <v>219</v>
      </c>
      <c r="F839" s="8" t="s">
        <v>628</v>
      </c>
      <c r="G839" s="9" t="s">
        <v>640</v>
      </c>
      <c r="H839" s="10">
        <v>171</v>
      </c>
      <c r="I839" s="9" t="s">
        <v>222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305</v>
      </c>
      <c r="AH839" s="10"/>
      <c r="AI839" s="10"/>
      <c r="AJ839" s="10"/>
      <c r="AK839" s="30"/>
    </row>
    <row r="840" spans="5:37" ht="13.05" customHeight="1">
      <c r="E840" s="28" t="s">
        <v>219</v>
      </c>
      <c r="F840" s="8" t="s">
        <v>628</v>
      </c>
      <c r="G840" s="9" t="s">
        <v>640</v>
      </c>
      <c r="H840" s="10">
        <v>176</v>
      </c>
      <c r="I840" s="9" t="s">
        <v>222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305</v>
      </c>
      <c r="AH840" s="9" t="s">
        <v>303</v>
      </c>
      <c r="AI840" s="10"/>
      <c r="AJ840" s="10"/>
      <c r="AK840" s="30"/>
    </row>
    <row r="841" spans="5:37" ht="13.05" customHeight="1">
      <c r="E841" s="28" t="s">
        <v>219</v>
      </c>
      <c r="F841" s="8" t="s">
        <v>628</v>
      </c>
      <c r="G841" s="9" t="s">
        <v>641</v>
      </c>
      <c r="H841" s="10">
        <v>163</v>
      </c>
      <c r="I841" s="9" t="s">
        <v>222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305</v>
      </c>
      <c r="AH841" s="10"/>
      <c r="AI841" s="10"/>
      <c r="AJ841" s="10"/>
      <c r="AK841" s="30"/>
    </row>
    <row r="842" spans="5:37" ht="13.05" customHeight="1">
      <c r="E842" s="28" t="s">
        <v>219</v>
      </c>
      <c r="F842" s="8" t="s">
        <v>628</v>
      </c>
      <c r="G842" s="9" t="s">
        <v>641</v>
      </c>
      <c r="H842" s="10">
        <v>170</v>
      </c>
      <c r="I842" s="9" t="s">
        <v>222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305</v>
      </c>
      <c r="AH842" s="10"/>
      <c r="AI842" s="10"/>
      <c r="AJ842" s="10"/>
      <c r="AK842" s="30"/>
    </row>
    <row r="843" spans="5:37" ht="13.05" customHeight="1">
      <c r="E843" s="28" t="s">
        <v>219</v>
      </c>
      <c r="F843" s="8" t="s">
        <v>628</v>
      </c>
      <c r="G843" s="9" t="s">
        <v>641</v>
      </c>
      <c r="H843" s="10">
        <v>177</v>
      </c>
      <c r="I843" s="9" t="s">
        <v>222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305</v>
      </c>
      <c r="AH843" s="10"/>
      <c r="AI843" s="10"/>
      <c r="AJ843" s="10"/>
      <c r="AK843" s="30"/>
    </row>
    <row r="844" spans="5:37" ht="13.05" customHeight="1">
      <c r="E844" s="28" t="s">
        <v>219</v>
      </c>
      <c r="F844" s="8" t="s">
        <v>628</v>
      </c>
      <c r="G844" s="9" t="s">
        <v>641</v>
      </c>
      <c r="H844" s="10">
        <v>184</v>
      </c>
      <c r="I844" s="9" t="s">
        <v>222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305</v>
      </c>
      <c r="AH844" s="10"/>
      <c r="AI844" s="10"/>
      <c r="AJ844" s="10"/>
      <c r="AK844" s="30"/>
    </row>
    <row r="845" spans="5:37" ht="13.05" customHeight="1">
      <c r="E845" s="28" t="s">
        <v>219</v>
      </c>
      <c r="F845" s="8" t="s">
        <v>628</v>
      </c>
      <c r="G845" s="9" t="s">
        <v>642</v>
      </c>
      <c r="H845" s="10">
        <v>153</v>
      </c>
      <c r="I845" s="9" t="s">
        <v>390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307</v>
      </c>
      <c r="AH845" s="10"/>
      <c r="AI845" s="10"/>
      <c r="AJ845" s="10"/>
      <c r="AK845" s="30"/>
    </row>
    <row r="846" spans="5:37" ht="13.05" customHeight="1">
      <c r="E846" s="28" t="s">
        <v>219</v>
      </c>
      <c r="F846" s="8" t="s">
        <v>628</v>
      </c>
      <c r="G846" s="9" t="s">
        <v>642</v>
      </c>
      <c r="H846" s="10">
        <v>158</v>
      </c>
      <c r="I846" s="9" t="s">
        <v>390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307</v>
      </c>
      <c r="AH846" s="10"/>
      <c r="AI846" s="10"/>
      <c r="AJ846" s="10"/>
      <c r="AK846" s="30"/>
    </row>
    <row r="847" spans="5:37" ht="13.05" customHeight="1">
      <c r="E847" s="28" t="s">
        <v>219</v>
      </c>
      <c r="F847" s="8" t="s">
        <v>628</v>
      </c>
      <c r="G847" s="9" t="s">
        <v>643</v>
      </c>
      <c r="H847" s="10">
        <v>153</v>
      </c>
      <c r="I847" s="9" t="s">
        <v>390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307</v>
      </c>
      <c r="AH847" s="9" t="s">
        <v>306</v>
      </c>
      <c r="AI847" s="10"/>
      <c r="AJ847" s="10"/>
      <c r="AK847" s="30"/>
    </row>
    <row r="848" spans="5:37" ht="13.05" customHeight="1">
      <c r="E848" s="28" t="s">
        <v>219</v>
      </c>
      <c r="F848" s="8" t="s">
        <v>628</v>
      </c>
      <c r="G848" s="9" t="s">
        <v>643</v>
      </c>
      <c r="H848" s="10">
        <v>158</v>
      </c>
      <c r="I848" s="9" t="s">
        <v>390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307</v>
      </c>
      <c r="AH848" s="9" t="s">
        <v>306</v>
      </c>
      <c r="AI848" s="10"/>
      <c r="AJ848" s="10"/>
      <c r="AK848" s="30"/>
    </row>
    <row r="849" spans="5:37" ht="13.05" customHeight="1">
      <c r="E849" s="28" t="s">
        <v>219</v>
      </c>
      <c r="F849" s="8" t="s">
        <v>628</v>
      </c>
      <c r="G849" s="9" t="s">
        <v>644</v>
      </c>
      <c r="H849" s="10">
        <v>158</v>
      </c>
      <c r="I849" s="9" t="s">
        <v>390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307</v>
      </c>
      <c r="AH849" s="9" t="s">
        <v>306</v>
      </c>
      <c r="AI849" s="10"/>
      <c r="AJ849" s="10"/>
      <c r="AK849" s="30"/>
    </row>
    <row r="850" spans="5:37" ht="13.05" customHeight="1">
      <c r="E850" s="28" t="s">
        <v>219</v>
      </c>
      <c r="F850" s="8" t="s">
        <v>628</v>
      </c>
      <c r="G850" s="9" t="s">
        <v>645</v>
      </c>
      <c r="H850" s="10">
        <v>153</v>
      </c>
      <c r="I850" s="9" t="s">
        <v>390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307</v>
      </c>
      <c r="AH850" s="9" t="s">
        <v>306</v>
      </c>
      <c r="AI850" s="10"/>
      <c r="AJ850" s="10"/>
      <c r="AK850" s="30"/>
    </row>
    <row r="851" spans="5:37" ht="13.05" customHeight="1">
      <c r="E851" s="28" t="s">
        <v>219</v>
      </c>
      <c r="F851" s="8" t="s">
        <v>628</v>
      </c>
      <c r="G851" s="9" t="s">
        <v>645</v>
      </c>
      <c r="H851" s="10">
        <v>158</v>
      </c>
      <c r="I851" s="9" t="s">
        <v>390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307</v>
      </c>
      <c r="AH851" s="9" t="s">
        <v>306</v>
      </c>
      <c r="AI851" s="10"/>
      <c r="AJ851" s="10"/>
      <c r="AK851" s="30"/>
    </row>
    <row r="852" spans="5:37" ht="13.05" customHeight="1">
      <c r="E852" s="28" t="s">
        <v>219</v>
      </c>
      <c r="F852" s="8" t="s">
        <v>628</v>
      </c>
      <c r="G852" s="9" t="s">
        <v>646</v>
      </c>
      <c r="H852" s="10">
        <v>170</v>
      </c>
      <c r="I852" s="9" t="s">
        <v>222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307</v>
      </c>
      <c r="AH852" s="10"/>
      <c r="AI852" s="10"/>
      <c r="AJ852" s="10"/>
      <c r="AK852" s="30"/>
    </row>
    <row r="853" spans="5:37" ht="13.05" customHeight="1">
      <c r="E853" s="28" t="s">
        <v>219</v>
      </c>
      <c r="F853" s="8" t="s">
        <v>628</v>
      </c>
      <c r="G853" s="9" t="s">
        <v>646</v>
      </c>
      <c r="H853" s="10">
        <v>177</v>
      </c>
      <c r="I853" s="9" t="s">
        <v>222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307</v>
      </c>
      <c r="AH853" s="10"/>
      <c r="AI853" s="10"/>
      <c r="AJ853" s="10"/>
      <c r="AK853" s="30"/>
    </row>
    <row r="854" spans="5:37" ht="13.05" customHeight="1">
      <c r="E854" s="28" t="s">
        <v>219</v>
      </c>
      <c r="F854" s="8" t="s">
        <v>628</v>
      </c>
      <c r="G854" s="9" t="s">
        <v>647</v>
      </c>
      <c r="H854" s="10">
        <v>163</v>
      </c>
      <c r="I854" s="9" t="s">
        <v>222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307</v>
      </c>
      <c r="AH854" s="10"/>
      <c r="AI854" s="10"/>
      <c r="AJ854" s="10"/>
      <c r="AK854" s="30"/>
    </row>
    <row r="855" spans="5:37" ht="13.05" customHeight="1">
      <c r="E855" s="28" t="s">
        <v>219</v>
      </c>
      <c r="F855" s="8" t="s">
        <v>628</v>
      </c>
      <c r="G855" s="9" t="s">
        <v>647</v>
      </c>
      <c r="H855" s="10">
        <v>177</v>
      </c>
      <c r="I855" s="9" t="s">
        <v>222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307</v>
      </c>
      <c r="AH855" s="10"/>
      <c r="AI855" s="10"/>
      <c r="AJ855" s="10"/>
      <c r="AK855" s="30"/>
    </row>
    <row r="856" spans="5:37" ht="13.05" customHeight="1">
      <c r="E856" s="28" t="s">
        <v>219</v>
      </c>
      <c r="F856" s="8" t="s">
        <v>628</v>
      </c>
      <c r="G856" s="9" t="s">
        <v>648</v>
      </c>
      <c r="H856" s="10">
        <v>177</v>
      </c>
      <c r="I856" s="9" t="s">
        <v>222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307</v>
      </c>
      <c r="AH856" s="9" t="s">
        <v>305</v>
      </c>
      <c r="AI856" s="10"/>
      <c r="AJ856" s="10"/>
      <c r="AK856" s="30"/>
    </row>
    <row r="857" spans="5:37" ht="13.05" customHeight="1">
      <c r="E857" s="28" t="s">
        <v>219</v>
      </c>
      <c r="F857" s="8" t="s">
        <v>628</v>
      </c>
      <c r="G857" s="9" t="s">
        <v>649</v>
      </c>
      <c r="H857" s="10">
        <v>153</v>
      </c>
      <c r="I857" s="9" t="s">
        <v>390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306</v>
      </c>
      <c r="AH857" s="9" t="s">
        <v>305</v>
      </c>
      <c r="AI857" s="9" t="s">
        <v>302</v>
      </c>
      <c r="AJ857" s="10"/>
      <c r="AK857" s="30"/>
    </row>
    <row r="858" spans="5:37" ht="13.05" customHeight="1">
      <c r="E858" s="28" t="s">
        <v>219</v>
      </c>
      <c r="F858" s="8" t="s">
        <v>628</v>
      </c>
      <c r="G858" s="9" t="s">
        <v>649</v>
      </c>
      <c r="H858" s="10">
        <v>158</v>
      </c>
      <c r="I858" s="9" t="s">
        <v>390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306</v>
      </c>
      <c r="AH858" s="9" t="s">
        <v>305</v>
      </c>
      <c r="AI858" s="9" t="s">
        <v>302</v>
      </c>
      <c r="AJ858" s="10"/>
      <c r="AK858" s="30"/>
    </row>
    <row r="859" spans="5:37" ht="13.05" customHeight="1">
      <c r="E859" s="28" t="s">
        <v>219</v>
      </c>
      <c r="F859" s="8" t="s">
        <v>628</v>
      </c>
      <c r="G859" s="9" t="s">
        <v>650</v>
      </c>
      <c r="H859" s="10">
        <v>163</v>
      </c>
      <c r="I859" s="9" t="s">
        <v>222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307</v>
      </c>
      <c r="AH859" s="9" t="s">
        <v>305</v>
      </c>
      <c r="AI859" s="10"/>
      <c r="AJ859" s="10"/>
      <c r="AK859" s="30"/>
    </row>
    <row r="860" spans="5:37" ht="13.05" customHeight="1">
      <c r="E860" s="28" t="s">
        <v>219</v>
      </c>
      <c r="F860" s="8" t="s">
        <v>628</v>
      </c>
      <c r="G860" s="9" t="s">
        <v>650</v>
      </c>
      <c r="H860" s="10">
        <v>170</v>
      </c>
      <c r="I860" s="9" t="s">
        <v>222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307</v>
      </c>
      <c r="AH860" s="9" t="s">
        <v>305</v>
      </c>
      <c r="AI860" s="10"/>
      <c r="AJ860" s="10"/>
      <c r="AK860" s="30"/>
    </row>
    <row r="861" spans="5:37" ht="13.05" customHeight="1">
      <c r="E861" s="28" t="s">
        <v>219</v>
      </c>
      <c r="F861" s="8" t="s">
        <v>628</v>
      </c>
      <c r="G861" s="9" t="s">
        <v>650</v>
      </c>
      <c r="H861" s="10">
        <v>177</v>
      </c>
      <c r="I861" s="9" t="s">
        <v>222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307</v>
      </c>
      <c r="AH861" s="9" t="s">
        <v>305</v>
      </c>
      <c r="AI861" s="10"/>
      <c r="AJ861" s="10"/>
      <c r="AK861" s="30"/>
    </row>
    <row r="862" spans="5:37" ht="13.05" customHeight="1">
      <c r="E862" s="28" t="s">
        <v>219</v>
      </c>
      <c r="F862" s="8" t="s">
        <v>628</v>
      </c>
      <c r="G862" s="9" t="s">
        <v>651</v>
      </c>
      <c r="H862" s="10">
        <v>156</v>
      </c>
      <c r="I862" s="9" t="s">
        <v>222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307</v>
      </c>
      <c r="AH862" s="10"/>
      <c r="AI862" s="10"/>
      <c r="AJ862" s="10"/>
      <c r="AK862" s="30"/>
    </row>
    <row r="863" spans="5:37" ht="13.05" customHeight="1">
      <c r="E863" s="28" t="s">
        <v>219</v>
      </c>
      <c r="F863" s="8" t="s">
        <v>628</v>
      </c>
      <c r="G863" s="9" t="s">
        <v>651</v>
      </c>
      <c r="H863" s="10">
        <v>163</v>
      </c>
      <c r="I863" s="9" t="s">
        <v>222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307</v>
      </c>
      <c r="AH863" s="10"/>
      <c r="AI863" s="10"/>
      <c r="AJ863" s="10"/>
      <c r="AK863" s="30"/>
    </row>
    <row r="864" spans="5:37" ht="13.05" customHeight="1">
      <c r="E864" s="28" t="s">
        <v>219</v>
      </c>
      <c r="F864" s="8" t="s">
        <v>628</v>
      </c>
      <c r="G864" s="9" t="s">
        <v>651</v>
      </c>
      <c r="H864" s="10">
        <v>170</v>
      </c>
      <c r="I864" s="9" t="s">
        <v>222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307</v>
      </c>
      <c r="AH864" s="10"/>
      <c r="AI864" s="10"/>
      <c r="AJ864" s="10"/>
      <c r="AK864" s="30"/>
    </row>
    <row r="865" spans="5:37" ht="13.05" customHeight="1">
      <c r="E865" s="28" t="s">
        <v>219</v>
      </c>
      <c r="F865" s="8" t="s">
        <v>628</v>
      </c>
      <c r="G865" s="9" t="s">
        <v>652</v>
      </c>
      <c r="H865" s="10">
        <v>170</v>
      </c>
      <c r="I865" s="9" t="s">
        <v>222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307</v>
      </c>
      <c r="AH865" s="9" t="s">
        <v>305</v>
      </c>
      <c r="AI865" s="10"/>
      <c r="AJ865" s="10"/>
      <c r="AK865" s="30"/>
    </row>
    <row r="866" spans="5:37" ht="13.05" customHeight="1">
      <c r="E866" s="28" t="s">
        <v>219</v>
      </c>
      <c r="F866" s="8" t="s">
        <v>628</v>
      </c>
      <c r="G866" s="9" t="s">
        <v>653</v>
      </c>
      <c r="H866" s="10">
        <v>163</v>
      </c>
      <c r="I866" s="9" t="s">
        <v>222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307</v>
      </c>
      <c r="AH866" s="10"/>
      <c r="AI866" s="10"/>
      <c r="AJ866" s="10"/>
      <c r="AK866" s="30"/>
    </row>
    <row r="867" spans="5:37" ht="13.05" customHeight="1">
      <c r="E867" s="28" t="s">
        <v>219</v>
      </c>
      <c r="F867" s="8" t="s">
        <v>628</v>
      </c>
      <c r="G867" s="9" t="s">
        <v>653</v>
      </c>
      <c r="H867" s="10">
        <v>177</v>
      </c>
      <c r="I867" s="9" t="s">
        <v>222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307</v>
      </c>
      <c r="AH867" s="10"/>
      <c r="AI867" s="10"/>
      <c r="AJ867" s="10"/>
      <c r="AK867" s="30"/>
    </row>
    <row r="868" spans="5:37" ht="13.05" customHeight="1">
      <c r="E868" s="28" t="s">
        <v>219</v>
      </c>
      <c r="F868" s="8" t="s">
        <v>628</v>
      </c>
      <c r="G868" s="9" t="s">
        <v>654</v>
      </c>
      <c r="H868" s="10">
        <v>156</v>
      </c>
      <c r="I868" s="9" t="s">
        <v>222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307</v>
      </c>
      <c r="AH868" s="10"/>
      <c r="AI868" s="10"/>
      <c r="AJ868" s="10"/>
      <c r="AK868" s="30"/>
    </row>
    <row r="869" spans="5:37" ht="13.05" customHeight="1">
      <c r="E869" s="28" t="s">
        <v>219</v>
      </c>
      <c r="F869" s="8" t="s">
        <v>628</v>
      </c>
      <c r="G869" s="9" t="s">
        <v>654</v>
      </c>
      <c r="H869" s="10">
        <v>163</v>
      </c>
      <c r="I869" s="9" t="s">
        <v>222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307</v>
      </c>
      <c r="AH869" s="10"/>
      <c r="AI869" s="10"/>
      <c r="AJ869" s="10"/>
      <c r="AK869" s="30"/>
    </row>
    <row r="870" spans="5:37" ht="13.05" customHeight="1">
      <c r="E870" s="28" t="s">
        <v>219</v>
      </c>
      <c r="F870" s="8" t="s">
        <v>628</v>
      </c>
      <c r="G870" s="9" t="s">
        <v>654</v>
      </c>
      <c r="H870" s="10">
        <v>170</v>
      </c>
      <c r="I870" s="9" t="s">
        <v>222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307</v>
      </c>
      <c r="AH870" s="10"/>
      <c r="AI870" s="10"/>
      <c r="AJ870" s="10"/>
      <c r="AK870" s="30"/>
    </row>
    <row r="871" spans="5:37" ht="13.05" customHeight="1">
      <c r="E871" s="28" t="s">
        <v>219</v>
      </c>
      <c r="F871" s="8" t="s">
        <v>628</v>
      </c>
      <c r="G871" s="9" t="s">
        <v>655</v>
      </c>
      <c r="H871" s="10">
        <v>165</v>
      </c>
      <c r="I871" s="9" t="s">
        <v>222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307</v>
      </c>
      <c r="AH871" s="10"/>
      <c r="AI871" s="10"/>
      <c r="AJ871" s="10"/>
      <c r="AK871" s="30"/>
    </row>
    <row r="872" spans="5:37" ht="13.05" customHeight="1">
      <c r="E872" s="28" t="s">
        <v>219</v>
      </c>
      <c r="F872" s="8" t="s">
        <v>628</v>
      </c>
      <c r="G872" s="9" t="s">
        <v>655</v>
      </c>
      <c r="H872" s="10">
        <v>170</v>
      </c>
      <c r="I872" s="9" t="s">
        <v>222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307</v>
      </c>
      <c r="AH872" s="10"/>
      <c r="AI872" s="10"/>
      <c r="AJ872" s="10"/>
      <c r="AK872" s="30"/>
    </row>
    <row r="873" spans="5:37" ht="13.05" customHeight="1">
      <c r="E873" s="28" t="s">
        <v>219</v>
      </c>
      <c r="F873" s="8" t="s">
        <v>628</v>
      </c>
      <c r="G873" s="9" t="s">
        <v>656</v>
      </c>
      <c r="H873" s="10">
        <v>160</v>
      </c>
      <c r="I873" s="9" t="s">
        <v>222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307</v>
      </c>
      <c r="AH873" s="10"/>
      <c r="AI873" s="10"/>
      <c r="AJ873" s="10"/>
      <c r="AK873" s="30"/>
    </row>
    <row r="874" spans="5:37" ht="13.05" customHeight="1">
      <c r="E874" s="28" t="s">
        <v>219</v>
      </c>
      <c r="F874" s="8" t="s">
        <v>628</v>
      </c>
      <c r="G874" s="9" t="s">
        <v>656</v>
      </c>
      <c r="H874" s="10">
        <v>170</v>
      </c>
      <c r="I874" s="9" t="s">
        <v>222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307</v>
      </c>
      <c r="AH874" s="10"/>
      <c r="AI874" s="10"/>
      <c r="AJ874" s="10"/>
      <c r="AK874" s="30"/>
    </row>
    <row r="875" spans="5:37" ht="13.05" customHeight="1">
      <c r="E875" s="28" t="s">
        <v>219</v>
      </c>
      <c r="F875" s="8" t="s">
        <v>628</v>
      </c>
      <c r="G875" s="9" t="s">
        <v>657</v>
      </c>
      <c r="H875" s="10">
        <v>180</v>
      </c>
      <c r="I875" s="9" t="s">
        <v>222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467</v>
      </c>
      <c r="S875" s="9" t="s">
        <v>467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308</v>
      </c>
      <c r="AH875" s="10"/>
      <c r="AI875" s="10"/>
      <c r="AJ875" s="10"/>
      <c r="AK875" s="30"/>
    </row>
    <row r="876" spans="5:37" ht="13.05" customHeight="1">
      <c r="E876" s="28" t="s">
        <v>219</v>
      </c>
      <c r="F876" s="8" t="s">
        <v>628</v>
      </c>
      <c r="G876" s="9" t="s">
        <v>658</v>
      </c>
      <c r="H876" s="10">
        <v>150</v>
      </c>
      <c r="I876" s="9" t="s">
        <v>222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307</v>
      </c>
      <c r="AH876" s="10"/>
      <c r="AI876" s="10"/>
      <c r="AJ876" s="10"/>
      <c r="AK876" s="30"/>
    </row>
    <row r="877" spans="5:37" ht="13.05" customHeight="1">
      <c r="E877" s="28" t="s">
        <v>219</v>
      </c>
      <c r="F877" s="8" t="s">
        <v>628</v>
      </c>
      <c r="G877" s="9" t="s">
        <v>658</v>
      </c>
      <c r="H877" s="10">
        <v>155</v>
      </c>
      <c r="I877" s="9" t="s">
        <v>222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307</v>
      </c>
      <c r="AH877" s="10"/>
      <c r="AI877" s="10"/>
      <c r="AJ877" s="10"/>
      <c r="AK877" s="30"/>
    </row>
    <row r="878" spans="5:37" ht="13.05" customHeight="1">
      <c r="E878" s="28" t="s">
        <v>219</v>
      </c>
      <c r="F878" s="8" t="s">
        <v>628</v>
      </c>
      <c r="G878" s="9" t="s">
        <v>658</v>
      </c>
      <c r="H878" s="10">
        <v>160</v>
      </c>
      <c r="I878" s="9" t="s">
        <v>222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307</v>
      </c>
      <c r="AH878" s="10"/>
      <c r="AI878" s="10"/>
      <c r="AJ878" s="10"/>
      <c r="AK878" s="30"/>
    </row>
    <row r="879" spans="5:37" ht="13.05" customHeight="1">
      <c r="E879" s="28" t="s">
        <v>219</v>
      </c>
      <c r="F879" s="8" t="s">
        <v>628</v>
      </c>
      <c r="G879" s="9" t="s">
        <v>658</v>
      </c>
      <c r="H879" s="10">
        <v>165</v>
      </c>
      <c r="I879" s="9" t="s">
        <v>222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307</v>
      </c>
      <c r="AH879" s="10"/>
      <c r="AI879" s="10"/>
      <c r="AJ879" s="10"/>
      <c r="AK879" s="30"/>
    </row>
    <row r="880" spans="5:37" ht="13.05" customHeight="1">
      <c r="E880" s="28" t="s">
        <v>219</v>
      </c>
      <c r="F880" s="8" t="s">
        <v>659</v>
      </c>
      <c r="G880" s="9" t="s">
        <v>660</v>
      </c>
      <c r="H880" s="10">
        <v>155</v>
      </c>
      <c r="I880" s="9" t="s">
        <v>390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303</v>
      </c>
      <c r="AH880" s="9" t="s">
        <v>302</v>
      </c>
      <c r="AI880" s="10"/>
      <c r="AJ880" s="10"/>
      <c r="AK880" s="30"/>
    </row>
    <row r="881" spans="5:37" ht="13.05" customHeight="1">
      <c r="E881" s="28" t="s">
        <v>219</v>
      </c>
      <c r="F881" s="8" t="s">
        <v>659</v>
      </c>
      <c r="G881" s="9" t="s">
        <v>660</v>
      </c>
      <c r="H881" s="10">
        <v>162</v>
      </c>
      <c r="I881" s="9" t="s">
        <v>390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303</v>
      </c>
      <c r="AH881" s="9" t="s">
        <v>302</v>
      </c>
      <c r="AI881" s="10"/>
      <c r="AJ881" s="10"/>
      <c r="AK881" s="30"/>
    </row>
    <row r="882" spans="5:37" ht="13.05" customHeight="1">
      <c r="E882" s="28" t="s">
        <v>219</v>
      </c>
      <c r="F882" s="8" t="s">
        <v>659</v>
      </c>
      <c r="G882" s="9" t="s">
        <v>661</v>
      </c>
      <c r="H882" s="10">
        <v>171</v>
      </c>
      <c r="I882" s="9" t="s">
        <v>222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305</v>
      </c>
      <c r="AH882" s="9" t="s">
        <v>301</v>
      </c>
      <c r="AI882" s="9" t="s">
        <v>304</v>
      </c>
      <c r="AJ882" s="9" t="s">
        <v>302</v>
      </c>
      <c r="AK882" s="30"/>
    </row>
    <row r="883" spans="5:37" ht="13.05" customHeight="1">
      <c r="E883" s="28" t="s">
        <v>219</v>
      </c>
      <c r="F883" s="8" t="s">
        <v>659</v>
      </c>
      <c r="G883" s="9" t="s">
        <v>661</v>
      </c>
      <c r="H883" s="10">
        <v>178</v>
      </c>
      <c r="I883" s="9" t="s">
        <v>222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305</v>
      </c>
      <c r="AH883" s="9" t="s">
        <v>301</v>
      </c>
      <c r="AI883" s="10"/>
      <c r="AJ883" s="10"/>
      <c r="AK883" s="30"/>
    </row>
    <row r="884" spans="5:37" ht="13.05" customHeight="1">
      <c r="E884" s="28" t="s">
        <v>219</v>
      </c>
      <c r="F884" s="8" t="s">
        <v>659</v>
      </c>
      <c r="G884" s="9" t="s">
        <v>662</v>
      </c>
      <c r="H884" s="10">
        <v>171</v>
      </c>
      <c r="I884" s="9" t="s">
        <v>222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303</v>
      </c>
      <c r="AH884" s="9" t="s">
        <v>301</v>
      </c>
      <c r="AI884" s="9" t="s">
        <v>302</v>
      </c>
      <c r="AJ884" s="10"/>
      <c r="AK884" s="30"/>
    </row>
    <row r="885" spans="5:37" ht="13.05" customHeight="1">
      <c r="E885" s="28" t="s">
        <v>219</v>
      </c>
      <c r="F885" s="8" t="s">
        <v>659</v>
      </c>
      <c r="G885" s="9" t="s">
        <v>662</v>
      </c>
      <c r="H885" s="10">
        <v>176</v>
      </c>
      <c r="I885" s="9" t="s">
        <v>222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303</v>
      </c>
      <c r="AH885" s="9" t="s">
        <v>301</v>
      </c>
      <c r="AI885" s="9" t="s">
        <v>302</v>
      </c>
      <c r="AJ885" s="10"/>
      <c r="AK885" s="30"/>
    </row>
    <row r="886" spans="5:37" ht="13.05" customHeight="1">
      <c r="E886" s="28" t="s">
        <v>219</v>
      </c>
      <c r="F886" s="8" t="s">
        <v>659</v>
      </c>
      <c r="G886" s="9" t="s">
        <v>662</v>
      </c>
      <c r="H886" s="10">
        <v>181</v>
      </c>
      <c r="I886" s="9" t="s">
        <v>222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303</v>
      </c>
      <c r="AH886" s="9" t="s">
        <v>301</v>
      </c>
      <c r="AI886" s="9" t="s">
        <v>302</v>
      </c>
      <c r="AJ886" s="10"/>
      <c r="AK886" s="30"/>
    </row>
    <row r="887" spans="5:37" ht="13.05" customHeight="1">
      <c r="E887" s="28" t="s">
        <v>219</v>
      </c>
      <c r="F887" s="8" t="s">
        <v>659</v>
      </c>
      <c r="G887" s="9" t="s">
        <v>663</v>
      </c>
      <c r="H887" s="10">
        <v>171</v>
      </c>
      <c r="I887" s="9" t="s">
        <v>222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303</v>
      </c>
      <c r="AH887" s="9" t="s">
        <v>302</v>
      </c>
      <c r="AI887" s="10"/>
      <c r="AJ887" s="10"/>
      <c r="AK887" s="30"/>
    </row>
    <row r="888" spans="5:37" ht="13.05" customHeight="1">
      <c r="E888" s="28" t="s">
        <v>219</v>
      </c>
      <c r="F888" s="8" t="s">
        <v>659</v>
      </c>
      <c r="G888" s="9" t="s">
        <v>663</v>
      </c>
      <c r="H888" s="10">
        <v>176</v>
      </c>
      <c r="I888" s="9" t="s">
        <v>222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303</v>
      </c>
      <c r="AH888" s="9" t="s">
        <v>302</v>
      </c>
      <c r="AI888" s="10"/>
      <c r="AJ888" s="10"/>
      <c r="AK888" s="30"/>
    </row>
    <row r="889" spans="5:37" ht="13.05" customHeight="1">
      <c r="E889" s="28" t="s">
        <v>219</v>
      </c>
      <c r="F889" s="8" t="s">
        <v>659</v>
      </c>
      <c r="G889" s="9" t="s">
        <v>663</v>
      </c>
      <c r="H889" s="10">
        <v>181</v>
      </c>
      <c r="I889" s="9" t="s">
        <v>222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303</v>
      </c>
      <c r="AH889" s="9" t="s">
        <v>302</v>
      </c>
      <c r="AI889" s="10"/>
      <c r="AJ889" s="10"/>
      <c r="AK889" s="30"/>
    </row>
    <row r="890" spans="5:37" ht="13.05" customHeight="1">
      <c r="E890" s="28" t="s">
        <v>219</v>
      </c>
      <c r="F890" s="8" t="s">
        <v>659</v>
      </c>
      <c r="G890" s="9" t="s">
        <v>664</v>
      </c>
      <c r="H890" s="10">
        <v>171</v>
      </c>
      <c r="I890" s="9" t="s">
        <v>222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303</v>
      </c>
      <c r="AH890" s="9" t="s">
        <v>301</v>
      </c>
      <c r="AI890" s="9" t="s">
        <v>302</v>
      </c>
      <c r="AJ890" s="10"/>
      <c r="AK890" s="30"/>
    </row>
    <row r="891" spans="5:37" ht="13.05" customHeight="1">
      <c r="E891" s="28" t="s">
        <v>219</v>
      </c>
      <c r="F891" s="8" t="s">
        <v>659</v>
      </c>
      <c r="G891" s="9" t="s">
        <v>664</v>
      </c>
      <c r="H891" s="10">
        <v>176</v>
      </c>
      <c r="I891" s="9" t="s">
        <v>222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303</v>
      </c>
      <c r="AH891" s="9" t="s">
        <v>301</v>
      </c>
      <c r="AI891" s="9" t="s">
        <v>302</v>
      </c>
      <c r="AJ891" s="10"/>
      <c r="AK891" s="30"/>
    </row>
    <row r="892" spans="5:37" ht="13.05" customHeight="1">
      <c r="E892" s="28" t="s">
        <v>219</v>
      </c>
      <c r="F892" s="8" t="s">
        <v>659</v>
      </c>
      <c r="G892" s="9" t="s">
        <v>664</v>
      </c>
      <c r="H892" s="10">
        <v>181</v>
      </c>
      <c r="I892" s="9" t="s">
        <v>222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303</v>
      </c>
      <c r="AH892" s="9" t="s">
        <v>301</v>
      </c>
      <c r="AI892" s="9" t="s">
        <v>302</v>
      </c>
      <c r="AJ892" s="10"/>
      <c r="AK892" s="30"/>
    </row>
    <row r="893" spans="5:37" ht="13.05" customHeight="1">
      <c r="E893" s="28" t="s">
        <v>219</v>
      </c>
      <c r="F893" s="8" t="s">
        <v>659</v>
      </c>
      <c r="G893" s="9" t="s">
        <v>665</v>
      </c>
      <c r="H893" s="10">
        <v>166</v>
      </c>
      <c r="I893" s="9" t="s">
        <v>222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305</v>
      </c>
      <c r="AH893" s="10"/>
      <c r="AI893" s="10"/>
      <c r="AJ893" s="10"/>
      <c r="AK893" s="30"/>
    </row>
    <row r="894" spans="5:37" ht="13.05" customHeight="1">
      <c r="E894" s="28" t="s">
        <v>219</v>
      </c>
      <c r="F894" s="8" t="s">
        <v>659</v>
      </c>
      <c r="G894" s="9" t="s">
        <v>665</v>
      </c>
      <c r="H894" s="10">
        <v>182</v>
      </c>
      <c r="I894" s="9" t="s">
        <v>222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305</v>
      </c>
      <c r="AH894" s="10"/>
      <c r="AI894" s="10"/>
      <c r="AJ894" s="10"/>
      <c r="AK894" s="30"/>
    </row>
    <row r="895" spans="5:37" ht="13.05" customHeight="1">
      <c r="E895" s="28" t="s">
        <v>219</v>
      </c>
      <c r="F895" s="8" t="s">
        <v>659</v>
      </c>
      <c r="G895" s="9" t="s">
        <v>666</v>
      </c>
      <c r="H895" s="10">
        <v>150</v>
      </c>
      <c r="I895" s="9" t="s">
        <v>390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306</v>
      </c>
      <c r="AH895" s="9" t="s">
        <v>305</v>
      </c>
      <c r="AI895" s="9" t="s">
        <v>302</v>
      </c>
      <c r="AJ895" s="10"/>
      <c r="AK895" s="30"/>
    </row>
    <row r="896" spans="5:37" ht="13.05" customHeight="1">
      <c r="E896" s="28" t="s">
        <v>219</v>
      </c>
      <c r="F896" s="8" t="s">
        <v>659</v>
      </c>
      <c r="G896" s="9" t="s">
        <v>666</v>
      </c>
      <c r="H896" s="10">
        <v>155</v>
      </c>
      <c r="I896" s="9" t="s">
        <v>390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305</v>
      </c>
      <c r="AH896" s="9" t="s">
        <v>302</v>
      </c>
      <c r="AI896" s="10"/>
      <c r="AJ896" s="10"/>
      <c r="AK896" s="30"/>
    </row>
    <row r="897" spans="5:37" ht="13.05" customHeight="1">
      <c r="E897" s="28" t="s">
        <v>219</v>
      </c>
      <c r="F897" s="8" t="s">
        <v>659</v>
      </c>
      <c r="G897" s="9" t="s">
        <v>666</v>
      </c>
      <c r="H897" s="10">
        <v>162</v>
      </c>
      <c r="I897" s="9" t="s">
        <v>390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306</v>
      </c>
      <c r="AH897" s="9" t="s">
        <v>305</v>
      </c>
      <c r="AI897" s="9" t="s">
        <v>302</v>
      </c>
      <c r="AJ897" s="10"/>
      <c r="AK897" s="30"/>
    </row>
    <row r="898" spans="5:37" ht="13.05" customHeight="1">
      <c r="E898" s="28" t="s">
        <v>219</v>
      </c>
      <c r="F898" s="8" t="s">
        <v>659</v>
      </c>
      <c r="G898" s="9" t="s">
        <v>667</v>
      </c>
      <c r="H898" s="10">
        <v>155</v>
      </c>
      <c r="I898" s="9" t="s">
        <v>390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305</v>
      </c>
      <c r="AH898" s="9" t="s">
        <v>302</v>
      </c>
      <c r="AI898" s="10"/>
      <c r="AJ898" s="10"/>
      <c r="AK898" s="30"/>
    </row>
    <row r="899" spans="5:37" ht="13.05" customHeight="1">
      <c r="E899" s="28" t="s">
        <v>219</v>
      </c>
      <c r="F899" s="8" t="s">
        <v>659</v>
      </c>
      <c r="G899" s="9" t="s">
        <v>667</v>
      </c>
      <c r="H899" s="10">
        <v>162</v>
      </c>
      <c r="I899" s="9" t="s">
        <v>390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305</v>
      </c>
      <c r="AH899" s="10"/>
      <c r="AI899" s="10"/>
      <c r="AJ899" s="10"/>
      <c r="AK899" s="30"/>
    </row>
    <row r="900" spans="5:37" ht="13.05" customHeight="1">
      <c r="E900" s="28" t="s">
        <v>219</v>
      </c>
      <c r="F900" s="8" t="s">
        <v>668</v>
      </c>
      <c r="G900" s="9" t="s">
        <v>669</v>
      </c>
      <c r="H900" s="10">
        <v>178</v>
      </c>
      <c r="I900" s="9" t="s">
        <v>222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303</v>
      </c>
      <c r="AH900" s="10"/>
      <c r="AI900" s="10"/>
      <c r="AJ900" s="10"/>
      <c r="AK900" s="30"/>
    </row>
    <row r="901" spans="5:37" ht="13.05" customHeight="1">
      <c r="E901" s="28" t="s">
        <v>219</v>
      </c>
      <c r="F901" s="8" t="s">
        <v>668</v>
      </c>
      <c r="G901" s="9" t="s">
        <v>669</v>
      </c>
      <c r="H901" s="10">
        <v>184</v>
      </c>
      <c r="I901" s="9" t="s">
        <v>222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303</v>
      </c>
      <c r="AH901" s="10"/>
      <c r="AI901" s="10"/>
      <c r="AJ901" s="10"/>
      <c r="AK901" s="30"/>
    </row>
    <row r="902" spans="5:37" ht="13.05" customHeight="1">
      <c r="E902" s="28" t="s">
        <v>219</v>
      </c>
      <c r="F902" s="8" t="s">
        <v>668</v>
      </c>
      <c r="G902" s="9" t="s">
        <v>670</v>
      </c>
      <c r="H902" s="10">
        <v>183</v>
      </c>
      <c r="I902" s="9" t="s">
        <v>222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301</v>
      </c>
      <c r="AH902" s="10"/>
      <c r="AI902" s="10"/>
      <c r="AJ902" s="10"/>
      <c r="AK902" s="30"/>
    </row>
    <row r="903" spans="5:37" ht="13.05" customHeight="1">
      <c r="E903" s="28" t="s">
        <v>219</v>
      </c>
      <c r="F903" s="8" t="s">
        <v>668</v>
      </c>
      <c r="G903" s="9" t="s">
        <v>671</v>
      </c>
      <c r="H903" s="10">
        <v>183</v>
      </c>
      <c r="I903" s="9" t="s">
        <v>222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301</v>
      </c>
      <c r="AH903" s="10"/>
      <c r="AI903" s="10"/>
      <c r="AJ903" s="10"/>
      <c r="AK903" s="30"/>
    </row>
    <row r="904" spans="5:37" ht="13.05" customHeight="1">
      <c r="E904" s="28" t="s">
        <v>219</v>
      </c>
      <c r="F904" s="8" t="s">
        <v>668</v>
      </c>
      <c r="G904" s="9" t="s">
        <v>672</v>
      </c>
      <c r="H904" s="10">
        <v>181</v>
      </c>
      <c r="I904" s="9" t="s">
        <v>222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305</v>
      </c>
      <c r="AH904" s="10"/>
      <c r="AI904" s="10"/>
      <c r="AJ904" s="10"/>
      <c r="AK904" s="30"/>
    </row>
    <row r="905" spans="5:37" ht="13.05" customHeight="1">
      <c r="E905" s="28" t="s">
        <v>219</v>
      </c>
      <c r="F905" s="8" t="s">
        <v>668</v>
      </c>
      <c r="G905" s="9" t="s">
        <v>673</v>
      </c>
      <c r="H905" s="10">
        <v>180</v>
      </c>
      <c r="I905" s="9" t="s">
        <v>222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303</v>
      </c>
      <c r="AH905" s="9" t="s">
        <v>301</v>
      </c>
      <c r="AI905" s="10"/>
      <c r="AJ905" s="10"/>
      <c r="AK905" s="30"/>
    </row>
    <row r="906" spans="5:37" ht="13.05" customHeight="1">
      <c r="E906" s="28" t="s">
        <v>219</v>
      </c>
      <c r="F906" s="8" t="s">
        <v>668</v>
      </c>
      <c r="G906" s="9" t="s">
        <v>674</v>
      </c>
      <c r="H906" s="10">
        <v>182</v>
      </c>
      <c r="I906" s="9" t="s">
        <v>222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301</v>
      </c>
      <c r="AH906" s="9" t="s">
        <v>302</v>
      </c>
      <c r="AI906" s="10"/>
      <c r="AJ906" s="10"/>
      <c r="AK906" s="30"/>
    </row>
    <row r="907" spans="5:37" ht="13.05" customHeight="1">
      <c r="E907" s="28" t="s">
        <v>219</v>
      </c>
      <c r="F907" s="8" t="s">
        <v>668</v>
      </c>
      <c r="G907" s="9" t="s">
        <v>674</v>
      </c>
      <c r="H907" s="10">
        <v>188</v>
      </c>
      <c r="I907" s="9" t="s">
        <v>222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301</v>
      </c>
      <c r="AH907" s="9" t="s">
        <v>302</v>
      </c>
      <c r="AI907" s="10"/>
      <c r="AJ907" s="10"/>
      <c r="AK907" s="30"/>
    </row>
    <row r="908" spans="5:37" ht="13.05" customHeight="1">
      <c r="E908" s="28" t="s">
        <v>219</v>
      </c>
      <c r="F908" s="8" t="s">
        <v>668</v>
      </c>
      <c r="G908" s="9" t="s">
        <v>675</v>
      </c>
      <c r="H908" s="10">
        <v>186</v>
      </c>
      <c r="I908" s="9" t="s">
        <v>222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305</v>
      </c>
      <c r="AH908" s="9" t="s">
        <v>301</v>
      </c>
      <c r="AI908" s="10"/>
      <c r="AJ908" s="10"/>
      <c r="AK908" s="30"/>
    </row>
    <row r="909" spans="5:37" ht="13.05" customHeight="1">
      <c r="E909" s="28" t="s">
        <v>219</v>
      </c>
      <c r="F909" s="8" t="s">
        <v>668</v>
      </c>
      <c r="G909" s="9" t="s">
        <v>676</v>
      </c>
      <c r="H909" s="10">
        <v>178</v>
      </c>
      <c r="I909" s="9" t="s">
        <v>222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303</v>
      </c>
      <c r="AH909" s="10"/>
      <c r="AI909" s="10"/>
      <c r="AJ909" s="10"/>
      <c r="AK909" s="30"/>
    </row>
    <row r="910" spans="5:37" ht="13.05" customHeight="1">
      <c r="E910" s="28" t="s">
        <v>219</v>
      </c>
      <c r="F910" s="8" t="s">
        <v>677</v>
      </c>
      <c r="G910" s="9" t="s">
        <v>678</v>
      </c>
      <c r="H910" s="10">
        <v>177</v>
      </c>
      <c r="I910" s="9" t="s">
        <v>222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307</v>
      </c>
      <c r="AH910" s="10"/>
      <c r="AI910" s="10"/>
      <c r="AJ910" s="10"/>
      <c r="AK910" s="30"/>
    </row>
    <row r="911" spans="5:37" ht="13.05" customHeight="1">
      <c r="E911" s="28" t="s">
        <v>219</v>
      </c>
      <c r="F911" s="8" t="s">
        <v>677</v>
      </c>
      <c r="G911" s="9" t="s">
        <v>679</v>
      </c>
      <c r="H911" s="10">
        <v>156</v>
      </c>
      <c r="I911" s="9" t="s">
        <v>222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307</v>
      </c>
      <c r="AH911" s="10"/>
      <c r="AI911" s="10"/>
      <c r="AJ911" s="10"/>
      <c r="AK911" s="30"/>
    </row>
    <row r="912" spans="5:37" ht="13.05" customHeight="1">
      <c r="E912" s="28" t="s">
        <v>219</v>
      </c>
      <c r="F912" s="8" t="s">
        <v>677</v>
      </c>
      <c r="G912" s="9" t="s">
        <v>679</v>
      </c>
      <c r="H912" s="10">
        <v>163</v>
      </c>
      <c r="I912" s="9" t="s">
        <v>222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307</v>
      </c>
      <c r="AH912" s="10"/>
      <c r="AI912" s="10"/>
      <c r="AJ912" s="10"/>
      <c r="AK912" s="30"/>
    </row>
    <row r="913" spans="5:37" ht="13.05" customHeight="1">
      <c r="E913" s="28" t="s">
        <v>219</v>
      </c>
      <c r="F913" s="8" t="s">
        <v>677</v>
      </c>
      <c r="G913" s="9" t="s">
        <v>679</v>
      </c>
      <c r="H913" s="10">
        <v>170</v>
      </c>
      <c r="I913" s="9" t="s">
        <v>222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307</v>
      </c>
      <c r="AH913" s="10"/>
      <c r="AI913" s="10"/>
      <c r="AJ913" s="10"/>
      <c r="AK913" s="30"/>
    </row>
    <row r="914" spans="5:37" ht="13.05" customHeight="1">
      <c r="E914" s="28" t="s">
        <v>219</v>
      </c>
      <c r="F914" s="8" t="s">
        <v>677</v>
      </c>
      <c r="G914" s="9" t="s">
        <v>679</v>
      </c>
      <c r="H914" s="10">
        <v>177</v>
      </c>
      <c r="I914" s="9" t="s">
        <v>222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307</v>
      </c>
      <c r="AH914" s="10"/>
      <c r="AI914" s="10"/>
      <c r="AJ914" s="10"/>
      <c r="AK914" s="30"/>
    </row>
    <row r="915" spans="5:37" ht="13.05" customHeight="1">
      <c r="E915" s="28" t="s">
        <v>219</v>
      </c>
      <c r="F915" s="8" t="s">
        <v>677</v>
      </c>
      <c r="G915" s="9" t="s">
        <v>680</v>
      </c>
      <c r="H915" s="10">
        <v>170</v>
      </c>
      <c r="I915" s="9" t="s">
        <v>222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307</v>
      </c>
      <c r="AH915" s="9" t="s">
        <v>305</v>
      </c>
      <c r="AI915" s="10"/>
      <c r="AJ915" s="10"/>
      <c r="AK915" s="30"/>
    </row>
    <row r="916" spans="5:37" ht="13.05" customHeight="1">
      <c r="E916" s="28" t="s">
        <v>219</v>
      </c>
      <c r="F916" s="8" t="s">
        <v>677</v>
      </c>
      <c r="G916" s="9" t="s">
        <v>680</v>
      </c>
      <c r="H916" s="10">
        <v>177</v>
      </c>
      <c r="I916" s="9" t="s">
        <v>222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305</v>
      </c>
      <c r="AH916" s="10"/>
      <c r="AI916" s="10"/>
      <c r="AJ916" s="10"/>
      <c r="AK916" s="30"/>
    </row>
    <row r="917" spans="5:37" ht="13.05" customHeight="1">
      <c r="E917" s="28" t="s">
        <v>219</v>
      </c>
      <c r="F917" s="8" t="s">
        <v>677</v>
      </c>
      <c r="G917" s="9" t="s">
        <v>680</v>
      </c>
      <c r="H917" s="10">
        <v>184</v>
      </c>
      <c r="I917" s="9" t="s">
        <v>222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305</v>
      </c>
      <c r="AH917" s="10"/>
      <c r="AI917" s="10"/>
      <c r="AJ917" s="10"/>
      <c r="AK917" s="30"/>
    </row>
    <row r="918" spans="5:37" ht="13.05" customHeight="1">
      <c r="E918" s="28" t="s">
        <v>219</v>
      </c>
      <c r="F918" s="8" t="s">
        <v>677</v>
      </c>
      <c r="G918" s="9" t="s">
        <v>681</v>
      </c>
      <c r="H918" s="10">
        <v>175</v>
      </c>
      <c r="I918" s="9" t="s">
        <v>222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307</v>
      </c>
      <c r="AH918" s="10"/>
      <c r="AI918" s="10"/>
      <c r="AJ918" s="10"/>
      <c r="AK918" s="30"/>
    </row>
    <row r="919" spans="5:37" ht="13.05" customHeight="1">
      <c r="E919" s="28" t="s">
        <v>219</v>
      </c>
      <c r="F919" s="8" t="s">
        <v>677</v>
      </c>
      <c r="G919" s="9" t="s">
        <v>682</v>
      </c>
      <c r="H919" s="10">
        <v>160</v>
      </c>
      <c r="I919" s="9" t="s">
        <v>390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307</v>
      </c>
      <c r="AH919" s="10"/>
      <c r="AI919" s="10"/>
      <c r="AJ919" s="10"/>
      <c r="AK919" s="30"/>
    </row>
    <row r="920" spans="5:37" ht="13.05" customHeight="1">
      <c r="E920" s="28" t="s">
        <v>219</v>
      </c>
      <c r="F920" s="8" t="s">
        <v>677</v>
      </c>
      <c r="G920" s="9" t="s">
        <v>683</v>
      </c>
      <c r="H920" s="10">
        <v>159</v>
      </c>
      <c r="I920" s="9" t="s">
        <v>390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303</v>
      </c>
      <c r="AH920" s="10"/>
      <c r="AI920" s="10"/>
      <c r="AJ920" s="10"/>
      <c r="AK920" s="30"/>
    </row>
    <row r="921" spans="5:37" ht="13.05" customHeight="1">
      <c r="E921" s="28" t="s">
        <v>219</v>
      </c>
      <c r="F921" s="8" t="s">
        <v>677</v>
      </c>
      <c r="G921" s="9" t="s">
        <v>683</v>
      </c>
      <c r="H921" s="10">
        <v>169</v>
      </c>
      <c r="I921" s="9" t="s">
        <v>390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303</v>
      </c>
      <c r="AH921" s="10"/>
      <c r="AI921" s="10"/>
      <c r="AJ921" s="10"/>
      <c r="AK921" s="30"/>
    </row>
    <row r="922" spans="5:37" ht="13.05" customHeight="1">
      <c r="E922" s="28" t="s">
        <v>219</v>
      </c>
      <c r="F922" s="8" t="s">
        <v>677</v>
      </c>
      <c r="G922" s="9" t="s">
        <v>684</v>
      </c>
      <c r="H922" s="10">
        <v>159</v>
      </c>
      <c r="I922" s="9" t="s">
        <v>390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301</v>
      </c>
      <c r="AH922" s="9" t="s">
        <v>302</v>
      </c>
      <c r="AI922" s="10"/>
      <c r="AJ922" s="10"/>
      <c r="AK922" s="30"/>
    </row>
    <row r="923" spans="5:37" ht="13.05" customHeight="1">
      <c r="E923" s="28" t="s">
        <v>219</v>
      </c>
      <c r="F923" s="8" t="s">
        <v>677</v>
      </c>
      <c r="G923" s="9" t="s">
        <v>684</v>
      </c>
      <c r="H923" s="10">
        <v>167</v>
      </c>
      <c r="I923" s="9" t="s">
        <v>390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301</v>
      </c>
      <c r="AH923" s="9" t="s">
        <v>302</v>
      </c>
      <c r="AI923" s="10"/>
      <c r="AJ923" s="10"/>
      <c r="AK923" s="30"/>
    </row>
    <row r="924" spans="5:37" ht="13.05" customHeight="1">
      <c r="E924" s="28" t="s">
        <v>219</v>
      </c>
      <c r="F924" s="8" t="s">
        <v>677</v>
      </c>
      <c r="G924" s="9" t="s">
        <v>685</v>
      </c>
      <c r="H924" s="10">
        <v>172</v>
      </c>
      <c r="I924" s="9" t="s">
        <v>222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301</v>
      </c>
      <c r="AH924" s="10"/>
      <c r="AI924" s="10"/>
      <c r="AJ924" s="10"/>
      <c r="AK924" s="30"/>
    </row>
    <row r="925" spans="5:37" ht="13.05" customHeight="1">
      <c r="E925" s="28" t="s">
        <v>219</v>
      </c>
      <c r="F925" s="8" t="s">
        <v>677</v>
      </c>
      <c r="G925" s="9" t="s">
        <v>685</v>
      </c>
      <c r="H925" s="10">
        <v>179</v>
      </c>
      <c r="I925" s="9" t="s">
        <v>222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301</v>
      </c>
      <c r="AH925" s="9" t="s">
        <v>302</v>
      </c>
      <c r="AI925" s="10"/>
      <c r="AJ925" s="10"/>
      <c r="AK925" s="30"/>
    </row>
    <row r="926" spans="5:37" ht="13.05" customHeight="1">
      <c r="E926" s="28" t="s">
        <v>219</v>
      </c>
      <c r="F926" s="8" t="s">
        <v>677</v>
      </c>
      <c r="G926" s="9" t="s">
        <v>685</v>
      </c>
      <c r="H926" s="10">
        <v>186</v>
      </c>
      <c r="I926" s="9" t="s">
        <v>222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301</v>
      </c>
      <c r="AH926" s="10"/>
      <c r="AI926" s="10"/>
      <c r="AJ926" s="10"/>
      <c r="AK926" s="30"/>
    </row>
    <row r="927" spans="5:37" ht="13.05" customHeight="1">
      <c r="E927" s="28" t="s">
        <v>219</v>
      </c>
      <c r="F927" s="8" t="s">
        <v>677</v>
      </c>
      <c r="G927" s="9" t="s">
        <v>685</v>
      </c>
      <c r="H927" s="10">
        <v>193</v>
      </c>
      <c r="I927" s="9" t="s">
        <v>222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301</v>
      </c>
      <c r="AH927" s="10"/>
      <c r="AI927" s="10"/>
      <c r="AJ927" s="10"/>
      <c r="AK927" s="30"/>
    </row>
    <row r="928" spans="5:37" ht="13.05" customHeight="1">
      <c r="E928" s="28" t="s">
        <v>219</v>
      </c>
      <c r="F928" s="8" t="s">
        <v>677</v>
      </c>
      <c r="G928" s="9" t="s">
        <v>686</v>
      </c>
      <c r="H928" s="10">
        <v>165</v>
      </c>
      <c r="I928" s="9" t="s">
        <v>390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301</v>
      </c>
      <c r="AH928" s="9" t="s">
        <v>302</v>
      </c>
      <c r="AI928" s="10"/>
      <c r="AJ928" s="10"/>
      <c r="AK928" s="30"/>
    </row>
    <row r="929" spans="5:37" ht="13.05" customHeight="1">
      <c r="E929" s="28" t="s">
        <v>219</v>
      </c>
      <c r="F929" s="8" t="s">
        <v>677</v>
      </c>
      <c r="G929" s="9" t="s">
        <v>686</v>
      </c>
      <c r="H929" s="10">
        <v>172</v>
      </c>
      <c r="I929" s="9" t="s">
        <v>390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301</v>
      </c>
      <c r="AH929" s="9" t="s">
        <v>304</v>
      </c>
      <c r="AI929" s="9" t="s">
        <v>302</v>
      </c>
      <c r="AJ929" s="10"/>
      <c r="AK929" s="30"/>
    </row>
    <row r="930" spans="5:37" ht="13.05" customHeight="1">
      <c r="E930" s="28" t="s">
        <v>219</v>
      </c>
      <c r="F930" s="8" t="s">
        <v>677</v>
      </c>
      <c r="G930" s="9" t="s">
        <v>687</v>
      </c>
      <c r="H930" s="10">
        <v>179</v>
      </c>
      <c r="I930" s="9" t="s">
        <v>222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301</v>
      </c>
      <c r="AH930" s="9" t="s">
        <v>302</v>
      </c>
      <c r="AI930" s="10"/>
      <c r="AJ930" s="10"/>
      <c r="AK930" s="30"/>
    </row>
    <row r="931" spans="5:37" ht="13.05" customHeight="1">
      <c r="E931" s="28" t="s">
        <v>219</v>
      </c>
      <c r="F931" s="8" t="s">
        <v>677</v>
      </c>
      <c r="G931" s="9" t="s">
        <v>687</v>
      </c>
      <c r="H931" s="10">
        <v>186</v>
      </c>
      <c r="I931" s="9" t="s">
        <v>222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301</v>
      </c>
      <c r="AH931" s="9" t="s">
        <v>302</v>
      </c>
      <c r="AI931" s="10"/>
      <c r="AJ931" s="10"/>
      <c r="AK931" s="30"/>
    </row>
    <row r="932" spans="5:37" ht="13.05" customHeight="1">
      <c r="E932" s="28" t="s">
        <v>219</v>
      </c>
      <c r="F932" s="8" t="s">
        <v>677</v>
      </c>
      <c r="G932" s="9" t="s">
        <v>688</v>
      </c>
      <c r="H932" s="10">
        <v>156</v>
      </c>
      <c r="I932" s="9" t="s">
        <v>222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306</v>
      </c>
      <c r="AH932" s="9" t="s">
        <v>305</v>
      </c>
      <c r="AI932" s="10"/>
      <c r="AJ932" s="10"/>
      <c r="AK932" s="30"/>
    </row>
    <row r="933" spans="5:37" ht="13.05" customHeight="1">
      <c r="E933" s="28" t="s">
        <v>219</v>
      </c>
      <c r="F933" s="8" t="s">
        <v>677</v>
      </c>
      <c r="G933" s="9" t="s">
        <v>688</v>
      </c>
      <c r="H933" s="10">
        <v>163</v>
      </c>
      <c r="I933" s="9" t="s">
        <v>222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306</v>
      </c>
      <c r="AH933" s="9" t="s">
        <v>305</v>
      </c>
      <c r="AI933" s="10"/>
      <c r="AJ933" s="10"/>
      <c r="AK933" s="30"/>
    </row>
    <row r="934" spans="5:37" ht="13.05" customHeight="1">
      <c r="E934" s="28" t="s">
        <v>219</v>
      </c>
      <c r="F934" s="8" t="s">
        <v>677</v>
      </c>
      <c r="G934" s="9" t="s">
        <v>688</v>
      </c>
      <c r="H934" s="10">
        <v>170</v>
      </c>
      <c r="I934" s="9" t="s">
        <v>222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306</v>
      </c>
      <c r="AH934" s="9" t="s">
        <v>305</v>
      </c>
      <c r="AI934" s="10"/>
      <c r="AJ934" s="10"/>
      <c r="AK934" s="30"/>
    </row>
    <row r="935" spans="5:37" ht="13.05" customHeight="1">
      <c r="E935" s="28" t="s">
        <v>219</v>
      </c>
      <c r="F935" s="8" t="s">
        <v>677</v>
      </c>
      <c r="G935" s="9" t="s">
        <v>688</v>
      </c>
      <c r="H935" s="10">
        <v>177</v>
      </c>
      <c r="I935" s="9" t="s">
        <v>222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306</v>
      </c>
      <c r="AH935" s="9" t="s">
        <v>305</v>
      </c>
      <c r="AI935" s="10"/>
      <c r="AJ935" s="10"/>
      <c r="AK935" s="30"/>
    </row>
    <row r="936" spans="5:37" ht="13.05" customHeight="1">
      <c r="E936" s="28" t="s">
        <v>219</v>
      </c>
      <c r="F936" s="8" t="s">
        <v>677</v>
      </c>
      <c r="G936" s="9" t="s">
        <v>689</v>
      </c>
      <c r="H936" s="10">
        <v>149</v>
      </c>
      <c r="I936" s="9" t="s">
        <v>390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306</v>
      </c>
      <c r="AH936" s="9" t="s">
        <v>305</v>
      </c>
      <c r="AI936" s="10"/>
      <c r="AJ936" s="10"/>
      <c r="AK936" s="30"/>
    </row>
    <row r="937" spans="5:37" ht="13.05" customHeight="1">
      <c r="E937" s="28" t="s">
        <v>219</v>
      </c>
      <c r="F937" s="8" t="s">
        <v>677</v>
      </c>
      <c r="G937" s="9" t="s">
        <v>689</v>
      </c>
      <c r="H937" s="10">
        <v>159</v>
      </c>
      <c r="I937" s="9" t="s">
        <v>390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306</v>
      </c>
      <c r="AH937" s="9" t="s">
        <v>305</v>
      </c>
      <c r="AI937" s="10"/>
      <c r="AJ937" s="10"/>
      <c r="AK937" s="30"/>
    </row>
    <row r="938" spans="5:37" ht="13.05" customHeight="1">
      <c r="E938" s="28" t="s">
        <v>219</v>
      </c>
      <c r="F938" s="8" t="s">
        <v>677</v>
      </c>
      <c r="G938" s="9" t="s">
        <v>689</v>
      </c>
      <c r="H938" s="10">
        <v>163</v>
      </c>
      <c r="I938" s="9" t="s">
        <v>390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306</v>
      </c>
      <c r="AH938" s="9" t="s">
        <v>305</v>
      </c>
      <c r="AI938" s="10"/>
      <c r="AJ938" s="10"/>
      <c r="AK938" s="30"/>
    </row>
    <row r="939" spans="5:37" ht="13.05" customHeight="1">
      <c r="E939" s="28" t="s">
        <v>219</v>
      </c>
      <c r="F939" s="8" t="s">
        <v>677</v>
      </c>
      <c r="G939" s="9" t="s">
        <v>690</v>
      </c>
      <c r="H939" s="10">
        <v>149</v>
      </c>
      <c r="I939" s="9" t="s">
        <v>390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305</v>
      </c>
      <c r="AH939" s="9" t="s">
        <v>302</v>
      </c>
      <c r="AI939" s="10"/>
      <c r="AJ939" s="10"/>
      <c r="AK939" s="30"/>
    </row>
    <row r="940" spans="5:37" ht="13.05" customHeight="1">
      <c r="E940" s="28" t="s">
        <v>219</v>
      </c>
      <c r="F940" s="8" t="s">
        <v>677</v>
      </c>
      <c r="G940" s="9" t="s">
        <v>690</v>
      </c>
      <c r="H940" s="10">
        <v>156</v>
      </c>
      <c r="I940" s="9" t="s">
        <v>390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305</v>
      </c>
      <c r="AH940" s="10"/>
      <c r="AI940" s="10"/>
      <c r="AJ940" s="10"/>
      <c r="AK940" s="30"/>
    </row>
    <row r="941" spans="5:37" ht="13.05" customHeight="1">
      <c r="E941" s="28" t="s">
        <v>219</v>
      </c>
      <c r="F941" s="8" t="s">
        <v>677</v>
      </c>
      <c r="G941" s="9" t="s">
        <v>690</v>
      </c>
      <c r="H941" s="10">
        <v>163</v>
      </c>
      <c r="I941" s="9" t="s">
        <v>390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305</v>
      </c>
      <c r="AH941" s="10"/>
      <c r="AI941" s="10"/>
      <c r="AJ941" s="10"/>
      <c r="AK941" s="30"/>
    </row>
    <row r="942" spans="5:37" ht="13.05" customHeight="1">
      <c r="E942" s="28" t="s">
        <v>219</v>
      </c>
      <c r="F942" s="8" t="s">
        <v>677</v>
      </c>
      <c r="G942" s="9" t="s">
        <v>690</v>
      </c>
      <c r="H942" s="10">
        <v>170</v>
      </c>
      <c r="I942" s="9" t="s">
        <v>390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305</v>
      </c>
      <c r="AH942" s="10"/>
      <c r="AI942" s="10"/>
      <c r="AJ942" s="10"/>
      <c r="AK942" s="30"/>
    </row>
    <row r="943" spans="5:37" ht="13.05" customHeight="1">
      <c r="E943" s="28" t="s">
        <v>219</v>
      </c>
      <c r="F943" s="8" t="s">
        <v>677</v>
      </c>
      <c r="G943" s="9" t="s">
        <v>691</v>
      </c>
      <c r="H943" s="10">
        <v>149</v>
      </c>
      <c r="I943" s="9" t="s">
        <v>390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305</v>
      </c>
      <c r="AH943" s="9" t="s">
        <v>302</v>
      </c>
      <c r="AI943" s="10"/>
      <c r="AJ943" s="10"/>
      <c r="AK943" s="30"/>
    </row>
    <row r="944" spans="5:37" ht="13.05" customHeight="1">
      <c r="E944" s="28" t="s">
        <v>219</v>
      </c>
      <c r="F944" s="8" t="s">
        <v>677</v>
      </c>
      <c r="G944" s="9" t="s">
        <v>691</v>
      </c>
      <c r="H944" s="10">
        <v>156</v>
      </c>
      <c r="I944" s="9" t="s">
        <v>390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305</v>
      </c>
      <c r="AH944" s="9" t="s">
        <v>302</v>
      </c>
      <c r="AI944" s="10"/>
      <c r="AJ944" s="10"/>
      <c r="AK944" s="30"/>
    </row>
    <row r="945" spans="5:37" ht="13.05" customHeight="1">
      <c r="E945" s="28" t="s">
        <v>219</v>
      </c>
      <c r="F945" s="8" t="s">
        <v>677</v>
      </c>
      <c r="G945" s="9" t="s">
        <v>691</v>
      </c>
      <c r="H945" s="10">
        <v>163</v>
      </c>
      <c r="I945" s="9" t="s">
        <v>390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305</v>
      </c>
      <c r="AH945" s="9" t="s">
        <v>302</v>
      </c>
      <c r="AI945" s="10"/>
      <c r="AJ945" s="10"/>
      <c r="AK945" s="30"/>
    </row>
    <row r="946" spans="5:37" ht="13.05" customHeight="1">
      <c r="E946" s="28" t="s">
        <v>219</v>
      </c>
      <c r="F946" s="8" t="s">
        <v>677</v>
      </c>
      <c r="G946" s="9" t="s">
        <v>692</v>
      </c>
      <c r="H946" s="10">
        <v>163</v>
      </c>
      <c r="I946" s="9" t="s">
        <v>222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305</v>
      </c>
      <c r="AH946" s="10"/>
      <c r="AI946" s="10"/>
      <c r="AJ946" s="10"/>
      <c r="AK946" s="30"/>
    </row>
    <row r="947" spans="5:37" ht="13.05" customHeight="1">
      <c r="E947" s="28" t="s">
        <v>219</v>
      </c>
      <c r="F947" s="8" t="s">
        <v>677</v>
      </c>
      <c r="G947" s="9" t="s">
        <v>692</v>
      </c>
      <c r="H947" s="10">
        <v>170</v>
      </c>
      <c r="I947" s="9" t="s">
        <v>222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305</v>
      </c>
      <c r="AH947" s="10"/>
      <c r="AI947" s="10"/>
      <c r="AJ947" s="10"/>
      <c r="AK947" s="30"/>
    </row>
    <row r="948" spans="5:37" ht="13.05" customHeight="1">
      <c r="E948" s="28" t="s">
        <v>219</v>
      </c>
      <c r="F948" s="8" t="s">
        <v>677</v>
      </c>
      <c r="G948" s="9" t="s">
        <v>692</v>
      </c>
      <c r="H948" s="10">
        <v>177</v>
      </c>
      <c r="I948" s="9" t="s">
        <v>222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305</v>
      </c>
      <c r="AH948" s="10"/>
      <c r="AI948" s="10"/>
      <c r="AJ948" s="10"/>
      <c r="AK948" s="30"/>
    </row>
    <row r="949" spans="5:37" ht="13.05" customHeight="1">
      <c r="E949" s="28" t="s">
        <v>219</v>
      </c>
      <c r="F949" s="8" t="s">
        <v>677</v>
      </c>
      <c r="G949" s="9" t="s">
        <v>692</v>
      </c>
      <c r="H949" s="10">
        <v>184</v>
      </c>
      <c r="I949" s="9" t="s">
        <v>222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305</v>
      </c>
      <c r="AH949" s="10"/>
      <c r="AI949" s="10"/>
      <c r="AJ949" s="10"/>
      <c r="AK949" s="30"/>
    </row>
    <row r="950" spans="5:37" ht="13.05" customHeight="1">
      <c r="E950" s="28" t="s">
        <v>219</v>
      </c>
      <c r="F950" s="8" t="s">
        <v>677</v>
      </c>
      <c r="G950" s="9" t="s">
        <v>693</v>
      </c>
      <c r="H950" s="10">
        <v>156</v>
      </c>
      <c r="I950" s="9" t="s">
        <v>222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305</v>
      </c>
      <c r="AH950" s="9" t="s">
        <v>302</v>
      </c>
      <c r="AI950" s="10"/>
      <c r="AJ950" s="10"/>
      <c r="AK950" s="30"/>
    </row>
    <row r="951" spans="5:37" ht="13.05" customHeight="1">
      <c r="E951" s="28" t="s">
        <v>219</v>
      </c>
      <c r="F951" s="8" t="s">
        <v>677</v>
      </c>
      <c r="G951" s="9" t="s">
        <v>693</v>
      </c>
      <c r="H951" s="10">
        <v>163</v>
      </c>
      <c r="I951" s="9" t="s">
        <v>222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305</v>
      </c>
      <c r="AH951" s="9" t="s">
        <v>302</v>
      </c>
      <c r="AI951" s="10"/>
      <c r="AJ951" s="10"/>
      <c r="AK951" s="30"/>
    </row>
    <row r="952" spans="5:37" ht="13.05" customHeight="1">
      <c r="E952" s="28" t="s">
        <v>219</v>
      </c>
      <c r="F952" s="8" t="s">
        <v>677</v>
      </c>
      <c r="G952" s="9" t="s">
        <v>693</v>
      </c>
      <c r="H952" s="10">
        <v>170</v>
      </c>
      <c r="I952" s="9" t="s">
        <v>222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305</v>
      </c>
      <c r="AH952" s="9" t="s">
        <v>302</v>
      </c>
      <c r="AI952" s="10"/>
      <c r="AJ952" s="10"/>
      <c r="AK952" s="30"/>
    </row>
    <row r="953" spans="5:37" ht="13.05" customHeight="1">
      <c r="E953" s="28" t="s">
        <v>219</v>
      </c>
      <c r="F953" s="8" t="s">
        <v>677</v>
      </c>
      <c r="G953" s="9" t="s">
        <v>693</v>
      </c>
      <c r="H953" s="10">
        <v>177</v>
      </c>
      <c r="I953" s="9" t="s">
        <v>222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305</v>
      </c>
      <c r="AH953" s="10"/>
      <c r="AI953" s="10"/>
      <c r="AJ953" s="10"/>
      <c r="AK953" s="30"/>
    </row>
    <row r="954" spans="5:37" ht="13.05" customHeight="1">
      <c r="E954" s="28" t="s">
        <v>219</v>
      </c>
      <c r="F954" s="8" t="s">
        <v>677</v>
      </c>
      <c r="G954" s="9" t="s">
        <v>694</v>
      </c>
      <c r="H954" s="10">
        <v>154</v>
      </c>
      <c r="I954" s="9" t="s">
        <v>390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305</v>
      </c>
      <c r="AH954" s="9" t="s">
        <v>302</v>
      </c>
      <c r="AI954" s="10"/>
      <c r="AJ954" s="10"/>
      <c r="AK954" s="30"/>
    </row>
    <row r="955" spans="5:37" ht="13.05" customHeight="1">
      <c r="E955" s="28" t="s">
        <v>219</v>
      </c>
      <c r="F955" s="8" t="s">
        <v>677</v>
      </c>
      <c r="G955" s="9" t="s">
        <v>694</v>
      </c>
      <c r="H955" s="10">
        <v>161</v>
      </c>
      <c r="I955" s="9" t="s">
        <v>390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305</v>
      </c>
      <c r="AH955" s="10"/>
      <c r="AI955" s="10"/>
      <c r="AJ955" s="10"/>
      <c r="AK955" s="30"/>
    </row>
    <row r="956" spans="5:37" ht="13.05" customHeight="1">
      <c r="E956" s="28" t="s">
        <v>219</v>
      </c>
      <c r="F956" s="8" t="s">
        <v>677</v>
      </c>
      <c r="G956" s="9" t="s">
        <v>694</v>
      </c>
      <c r="H956" s="10">
        <v>168</v>
      </c>
      <c r="I956" s="9" t="s">
        <v>390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305</v>
      </c>
      <c r="AH956" s="10"/>
      <c r="AI956" s="10"/>
      <c r="AJ956" s="10"/>
      <c r="AK956" s="30"/>
    </row>
    <row r="957" spans="5:37" ht="13.05" customHeight="1">
      <c r="E957" s="28" t="s">
        <v>219</v>
      </c>
      <c r="F957" s="8" t="s">
        <v>677</v>
      </c>
      <c r="G957" s="9" t="s">
        <v>695</v>
      </c>
      <c r="H957" s="10">
        <v>170</v>
      </c>
      <c r="I957" s="9" t="s">
        <v>222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305</v>
      </c>
      <c r="AH957" s="10"/>
      <c r="AI957" s="10"/>
      <c r="AJ957" s="10"/>
      <c r="AK957" s="30"/>
    </row>
    <row r="958" spans="5:37" ht="13.05" customHeight="1">
      <c r="E958" s="28" t="s">
        <v>219</v>
      </c>
      <c r="F958" s="8" t="s">
        <v>677</v>
      </c>
      <c r="G958" s="9" t="s">
        <v>695</v>
      </c>
      <c r="H958" s="10">
        <v>177</v>
      </c>
      <c r="I958" s="9" t="s">
        <v>222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305</v>
      </c>
      <c r="AH958" s="10"/>
      <c r="AI958" s="10"/>
      <c r="AJ958" s="10"/>
      <c r="AK958" s="30"/>
    </row>
    <row r="959" spans="5:37" ht="13.05" customHeight="1">
      <c r="E959" s="28" t="s">
        <v>219</v>
      </c>
      <c r="F959" s="8" t="s">
        <v>677</v>
      </c>
      <c r="G959" s="9" t="s">
        <v>695</v>
      </c>
      <c r="H959" s="10">
        <v>184</v>
      </c>
      <c r="I959" s="9" t="s">
        <v>222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305</v>
      </c>
      <c r="AH959" s="10"/>
      <c r="AI959" s="10"/>
      <c r="AJ959" s="10"/>
      <c r="AK959" s="30"/>
    </row>
    <row r="960" spans="5:37" ht="13.05" customHeight="1">
      <c r="E960" s="28" t="s">
        <v>219</v>
      </c>
      <c r="F960" s="8" t="s">
        <v>677</v>
      </c>
      <c r="G960" s="9" t="s">
        <v>695</v>
      </c>
      <c r="H960" s="10">
        <v>191</v>
      </c>
      <c r="I960" s="9" t="s">
        <v>222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305</v>
      </c>
      <c r="AH960" s="10"/>
      <c r="AI960" s="10"/>
      <c r="AJ960" s="10"/>
      <c r="AK960" s="30"/>
    </row>
    <row r="961" spans="5:37" ht="13.05" customHeight="1">
      <c r="E961" s="28" t="s">
        <v>219</v>
      </c>
      <c r="F961" s="8" t="s">
        <v>677</v>
      </c>
      <c r="G961" s="9" t="s">
        <v>696</v>
      </c>
      <c r="H961" s="10">
        <v>145</v>
      </c>
      <c r="I961" s="9" t="s">
        <v>430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305</v>
      </c>
      <c r="AH961" s="9" t="s">
        <v>302</v>
      </c>
      <c r="AI961" s="10"/>
      <c r="AJ961" s="10"/>
      <c r="AK961" s="30"/>
    </row>
    <row r="962" spans="5:37" ht="13.05" customHeight="1">
      <c r="E962" s="28" t="s">
        <v>219</v>
      </c>
      <c r="F962" s="8" t="s">
        <v>677</v>
      </c>
      <c r="G962" s="9" t="s">
        <v>696</v>
      </c>
      <c r="H962" s="10">
        <v>165</v>
      </c>
      <c r="I962" s="9" t="s">
        <v>430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305</v>
      </c>
      <c r="AH962" s="9" t="s">
        <v>302</v>
      </c>
      <c r="AI962" s="10"/>
      <c r="AJ962" s="10"/>
      <c r="AK962" s="30"/>
    </row>
    <row r="963" spans="5:37" ht="13.05" customHeight="1">
      <c r="E963" s="28" t="s">
        <v>219</v>
      </c>
      <c r="F963" s="8" t="s">
        <v>677</v>
      </c>
      <c r="G963" s="9" t="s">
        <v>697</v>
      </c>
      <c r="H963" s="10">
        <v>163</v>
      </c>
      <c r="I963" s="9" t="s">
        <v>222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303</v>
      </c>
      <c r="AH963" s="10"/>
      <c r="AI963" s="10"/>
      <c r="AJ963" s="10"/>
      <c r="AK963" s="30"/>
    </row>
    <row r="964" spans="5:37" ht="13.05" customHeight="1">
      <c r="E964" s="28" t="s">
        <v>219</v>
      </c>
      <c r="F964" s="8" t="s">
        <v>677</v>
      </c>
      <c r="G964" s="9" t="s">
        <v>697</v>
      </c>
      <c r="H964" s="10">
        <v>170</v>
      </c>
      <c r="I964" s="9" t="s">
        <v>222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303</v>
      </c>
      <c r="AH964" s="10"/>
      <c r="AI964" s="10"/>
      <c r="AJ964" s="10"/>
      <c r="AK964" s="30"/>
    </row>
    <row r="965" spans="5:37" ht="13.05" customHeight="1">
      <c r="E965" s="28" t="s">
        <v>219</v>
      </c>
      <c r="F965" s="8" t="s">
        <v>677</v>
      </c>
      <c r="G965" s="9" t="s">
        <v>697</v>
      </c>
      <c r="H965" s="10">
        <v>177</v>
      </c>
      <c r="I965" s="9" t="s">
        <v>222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303</v>
      </c>
      <c r="AH965" s="10"/>
      <c r="AI965" s="10"/>
      <c r="AJ965" s="10"/>
      <c r="AK965" s="30"/>
    </row>
    <row r="966" spans="5:37" ht="13.05" customHeight="1">
      <c r="E966" s="28" t="s">
        <v>219</v>
      </c>
      <c r="F966" s="8" t="s">
        <v>677</v>
      </c>
      <c r="G966" s="9" t="s">
        <v>697</v>
      </c>
      <c r="H966" s="10">
        <v>184</v>
      </c>
      <c r="I966" s="9" t="s">
        <v>222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303</v>
      </c>
      <c r="AH966" s="10"/>
      <c r="AI966" s="10"/>
      <c r="AJ966" s="10"/>
      <c r="AK966" s="30"/>
    </row>
    <row r="967" spans="5:37" ht="13.05" customHeight="1">
      <c r="E967" s="28" t="s">
        <v>219</v>
      </c>
      <c r="F967" s="8" t="s">
        <v>677</v>
      </c>
      <c r="G967" s="9" t="s">
        <v>698</v>
      </c>
      <c r="H967" s="10">
        <v>169</v>
      </c>
      <c r="I967" s="9" t="s">
        <v>222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303</v>
      </c>
      <c r="AH967" s="10"/>
      <c r="AI967" s="10"/>
      <c r="AJ967" s="10"/>
      <c r="AK967" s="30"/>
    </row>
    <row r="968" spans="5:37" ht="13.05" customHeight="1">
      <c r="E968" s="28" t="s">
        <v>219</v>
      </c>
      <c r="F968" s="8" t="s">
        <v>677</v>
      </c>
      <c r="G968" s="9" t="s">
        <v>699</v>
      </c>
      <c r="H968" s="10">
        <v>163</v>
      </c>
      <c r="I968" s="9" t="s">
        <v>222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303</v>
      </c>
      <c r="AH968" s="9" t="s">
        <v>301</v>
      </c>
      <c r="AI968" s="9" t="s">
        <v>302</v>
      </c>
      <c r="AJ968" s="10"/>
      <c r="AK968" s="30"/>
    </row>
    <row r="969" spans="5:37" ht="13.05" customHeight="1">
      <c r="E969" s="28" t="s">
        <v>219</v>
      </c>
      <c r="F969" s="8" t="s">
        <v>677</v>
      </c>
      <c r="G969" s="9" t="s">
        <v>699</v>
      </c>
      <c r="H969" s="10">
        <v>170</v>
      </c>
      <c r="I969" s="9" t="s">
        <v>222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303</v>
      </c>
      <c r="AH969" s="9" t="s">
        <v>301</v>
      </c>
      <c r="AI969" s="9" t="s">
        <v>302</v>
      </c>
      <c r="AJ969" s="10"/>
      <c r="AK969" s="30"/>
    </row>
    <row r="970" spans="5:37" ht="13.05" customHeight="1">
      <c r="E970" s="28" t="s">
        <v>219</v>
      </c>
      <c r="F970" s="8" t="s">
        <v>677</v>
      </c>
      <c r="G970" s="9" t="s">
        <v>699</v>
      </c>
      <c r="H970" s="10">
        <v>177</v>
      </c>
      <c r="I970" s="9" t="s">
        <v>222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303</v>
      </c>
      <c r="AH970" s="9" t="s">
        <v>301</v>
      </c>
      <c r="AI970" s="9" t="s">
        <v>302</v>
      </c>
      <c r="AJ970" s="10"/>
      <c r="AK970" s="30"/>
    </row>
    <row r="971" spans="5:37" ht="13.05" customHeight="1">
      <c r="E971" s="28" t="s">
        <v>219</v>
      </c>
      <c r="F971" s="8" t="s">
        <v>677</v>
      </c>
      <c r="G971" s="9" t="s">
        <v>699</v>
      </c>
      <c r="H971" s="10">
        <v>184</v>
      </c>
      <c r="I971" s="9" t="s">
        <v>222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303</v>
      </c>
      <c r="AH971" s="9" t="s">
        <v>301</v>
      </c>
      <c r="AI971" s="9" t="s">
        <v>302</v>
      </c>
      <c r="AJ971" s="10"/>
      <c r="AK971" s="30"/>
    </row>
    <row r="972" spans="5:37" ht="13.05" customHeight="1">
      <c r="E972" s="28" t="s">
        <v>219</v>
      </c>
      <c r="F972" s="8" t="s">
        <v>677</v>
      </c>
      <c r="G972" s="9" t="s">
        <v>700</v>
      </c>
      <c r="H972" s="10">
        <v>177</v>
      </c>
      <c r="I972" s="9" t="s">
        <v>222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301</v>
      </c>
      <c r="AH972" s="9" t="s">
        <v>302</v>
      </c>
      <c r="AI972" s="10"/>
      <c r="AJ972" s="10"/>
      <c r="AK972" s="30"/>
    </row>
    <row r="973" spans="5:37" ht="13.05" customHeight="1">
      <c r="E973" s="28" t="s">
        <v>219</v>
      </c>
      <c r="F973" s="8" t="s">
        <v>677</v>
      </c>
      <c r="G973" s="9" t="s">
        <v>700</v>
      </c>
      <c r="H973" s="10">
        <v>184</v>
      </c>
      <c r="I973" s="9" t="s">
        <v>222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301</v>
      </c>
      <c r="AH973" s="9" t="s">
        <v>302</v>
      </c>
      <c r="AI973" s="10"/>
      <c r="AJ973" s="10"/>
      <c r="AK973" s="30"/>
    </row>
    <row r="974" spans="5:37" ht="13.05" customHeight="1">
      <c r="E974" s="28" t="s">
        <v>219</v>
      </c>
      <c r="F974" s="8" t="s">
        <v>677</v>
      </c>
      <c r="G974" s="9" t="s">
        <v>700</v>
      </c>
      <c r="H974" s="10">
        <v>191</v>
      </c>
      <c r="I974" s="9" t="s">
        <v>222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303</v>
      </c>
      <c r="AH974" s="9" t="s">
        <v>301</v>
      </c>
      <c r="AI974" s="9" t="s">
        <v>302</v>
      </c>
      <c r="AJ974" s="10"/>
      <c r="AK974" s="30"/>
    </row>
    <row r="975" spans="5:37" ht="13.05" customHeight="1">
      <c r="E975" s="28" t="s">
        <v>219</v>
      </c>
      <c r="F975" s="8" t="s">
        <v>677</v>
      </c>
      <c r="G975" s="9" t="s">
        <v>701</v>
      </c>
      <c r="H975" s="10">
        <v>177</v>
      </c>
      <c r="I975" s="9" t="s">
        <v>222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301</v>
      </c>
      <c r="AH975" s="9" t="s">
        <v>302</v>
      </c>
      <c r="AI975" s="10"/>
      <c r="AJ975" s="10"/>
      <c r="AK975" s="30"/>
    </row>
    <row r="976" spans="5:37" ht="13.05" customHeight="1">
      <c r="E976" s="28" t="s">
        <v>219</v>
      </c>
      <c r="F976" s="8" t="s">
        <v>677</v>
      </c>
      <c r="G976" s="9" t="s">
        <v>701</v>
      </c>
      <c r="H976" s="10">
        <v>184</v>
      </c>
      <c r="I976" s="9" t="s">
        <v>222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301</v>
      </c>
      <c r="AH976" s="9" t="s">
        <v>302</v>
      </c>
      <c r="AI976" s="10"/>
      <c r="AJ976" s="10"/>
      <c r="AK976" s="30"/>
    </row>
    <row r="977" spans="5:37" ht="13.05" customHeight="1">
      <c r="E977" s="28" t="s">
        <v>219</v>
      </c>
      <c r="F977" s="8" t="s">
        <v>677</v>
      </c>
      <c r="G977" s="9" t="s">
        <v>701</v>
      </c>
      <c r="H977" s="10">
        <v>191</v>
      </c>
      <c r="I977" s="9" t="s">
        <v>222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303</v>
      </c>
      <c r="AH977" s="9" t="s">
        <v>301</v>
      </c>
      <c r="AI977" s="9" t="s">
        <v>302</v>
      </c>
      <c r="AJ977" s="10"/>
      <c r="AK977" s="30"/>
    </row>
    <row r="978" spans="5:37" ht="13.05" customHeight="1">
      <c r="E978" s="28" t="s">
        <v>219</v>
      </c>
      <c r="F978" s="8" t="s">
        <v>677</v>
      </c>
      <c r="G978" s="9" t="s">
        <v>702</v>
      </c>
      <c r="H978" s="10">
        <v>149</v>
      </c>
      <c r="I978" s="9" t="s">
        <v>222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303</v>
      </c>
      <c r="AH978" s="10"/>
      <c r="AI978" s="10"/>
      <c r="AJ978" s="10"/>
      <c r="AK978" s="30"/>
    </row>
    <row r="979" spans="5:37" ht="13.05" customHeight="1">
      <c r="E979" s="28" t="s">
        <v>219</v>
      </c>
      <c r="F979" s="8" t="s">
        <v>677</v>
      </c>
      <c r="G979" s="9" t="s">
        <v>702</v>
      </c>
      <c r="H979" s="10">
        <v>159</v>
      </c>
      <c r="I979" s="9" t="s">
        <v>222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303</v>
      </c>
      <c r="AH979" s="9" t="s">
        <v>302</v>
      </c>
      <c r="AI979" s="10"/>
      <c r="AJ979" s="10"/>
      <c r="AK979" s="30"/>
    </row>
    <row r="980" spans="5:37" ht="13.05" customHeight="1">
      <c r="E980" s="28" t="s">
        <v>219</v>
      </c>
      <c r="F980" s="8" t="s">
        <v>677</v>
      </c>
      <c r="G980" s="9" t="s">
        <v>702</v>
      </c>
      <c r="H980" s="10">
        <v>169</v>
      </c>
      <c r="I980" s="9" t="s">
        <v>222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303</v>
      </c>
      <c r="AH980" s="10"/>
      <c r="AI980" s="10"/>
      <c r="AJ980" s="10"/>
      <c r="AK980" s="30"/>
    </row>
    <row r="981" spans="5:37" ht="13.05" customHeight="1">
      <c r="E981" s="28" t="s">
        <v>219</v>
      </c>
      <c r="F981" s="8" t="s">
        <v>677</v>
      </c>
      <c r="G981" s="9" t="s">
        <v>702</v>
      </c>
      <c r="H981" s="10">
        <v>179</v>
      </c>
      <c r="I981" s="9" t="s">
        <v>222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303</v>
      </c>
      <c r="AH981" s="10"/>
      <c r="AI981" s="10"/>
      <c r="AJ981" s="10"/>
      <c r="AK981" s="30"/>
    </row>
    <row r="982" spans="5:37" ht="13.05" customHeight="1">
      <c r="E982" s="28" t="s">
        <v>219</v>
      </c>
      <c r="F982" s="8" t="s">
        <v>677</v>
      </c>
      <c r="G982" s="9" t="s">
        <v>703</v>
      </c>
      <c r="H982" s="10">
        <v>149</v>
      </c>
      <c r="I982" s="9" t="s">
        <v>390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303</v>
      </c>
      <c r="AH982" s="10"/>
      <c r="AI982" s="10"/>
      <c r="AJ982" s="10"/>
      <c r="AK982" s="30"/>
    </row>
    <row r="983" spans="5:37" ht="13.05" customHeight="1">
      <c r="E983" s="28" t="s">
        <v>219</v>
      </c>
      <c r="F983" s="8" t="s">
        <v>677</v>
      </c>
      <c r="G983" s="9" t="s">
        <v>703</v>
      </c>
      <c r="H983" s="10">
        <v>159</v>
      </c>
      <c r="I983" s="9" t="s">
        <v>390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303</v>
      </c>
      <c r="AH983" s="10"/>
      <c r="AI983" s="10"/>
      <c r="AJ983" s="10"/>
      <c r="AK983" s="30"/>
    </row>
    <row r="984" spans="5:37" ht="13.05" customHeight="1">
      <c r="E984" s="28" t="s">
        <v>219</v>
      </c>
      <c r="F984" s="8" t="s">
        <v>677</v>
      </c>
      <c r="G984" s="9" t="s">
        <v>703</v>
      </c>
      <c r="H984" s="10">
        <v>169</v>
      </c>
      <c r="I984" s="9" t="s">
        <v>390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305</v>
      </c>
      <c r="AH984" s="9" t="s">
        <v>303</v>
      </c>
      <c r="AI984" s="10"/>
      <c r="AJ984" s="10"/>
      <c r="AK984" s="30"/>
    </row>
    <row r="985" spans="5:37" ht="13.05" customHeight="1">
      <c r="E985" s="28" t="s">
        <v>219</v>
      </c>
      <c r="F985" s="8" t="s">
        <v>677</v>
      </c>
      <c r="G985" s="9" t="s">
        <v>704</v>
      </c>
      <c r="H985" s="10">
        <v>159</v>
      </c>
      <c r="I985" s="9" t="s">
        <v>222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303</v>
      </c>
      <c r="AH985" s="10"/>
      <c r="AI985" s="10"/>
      <c r="AJ985" s="10"/>
      <c r="AK985" s="30"/>
    </row>
    <row r="986" spans="5:37" ht="13.05" customHeight="1">
      <c r="E986" s="28" t="s">
        <v>219</v>
      </c>
      <c r="F986" s="8" t="s">
        <v>677</v>
      </c>
      <c r="G986" s="9" t="s">
        <v>704</v>
      </c>
      <c r="H986" s="10">
        <v>169</v>
      </c>
      <c r="I986" s="9" t="s">
        <v>222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303</v>
      </c>
      <c r="AH986" s="10"/>
      <c r="AI986" s="10"/>
      <c r="AJ986" s="10"/>
      <c r="AK986" s="30"/>
    </row>
    <row r="987" spans="5:37" ht="13.05" customHeight="1">
      <c r="E987" s="28" t="s">
        <v>219</v>
      </c>
      <c r="F987" s="8" t="s">
        <v>677</v>
      </c>
      <c r="G987" s="9" t="s">
        <v>704</v>
      </c>
      <c r="H987" s="10">
        <v>179</v>
      </c>
      <c r="I987" s="9" t="s">
        <v>222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303</v>
      </c>
      <c r="AH987" s="10"/>
      <c r="AI987" s="10"/>
      <c r="AJ987" s="10"/>
      <c r="AK987" s="30"/>
    </row>
    <row r="988" spans="5:37" ht="13.05" customHeight="1">
      <c r="E988" s="28" t="s">
        <v>219</v>
      </c>
      <c r="F988" s="8" t="s">
        <v>677</v>
      </c>
      <c r="G988" s="9" t="s">
        <v>705</v>
      </c>
      <c r="H988" s="10">
        <v>153</v>
      </c>
      <c r="I988" s="9" t="s">
        <v>390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302</v>
      </c>
      <c r="AH988" s="9" t="s">
        <v>388</v>
      </c>
      <c r="AI988" s="10"/>
      <c r="AJ988" s="10"/>
      <c r="AK988" s="30"/>
    </row>
    <row r="989" spans="5:37" ht="13.05" customHeight="1">
      <c r="E989" s="28" t="s">
        <v>219</v>
      </c>
      <c r="F989" s="8" t="s">
        <v>677</v>
      </c>
      <c r="G989" s="9" t="s">
        <v>705</v>
      </c>
      <c r="H989" s="10">
        <v>160</v>
      </c>
      <c r="I989" s="9" t="s">
        <v>390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302</v>
      </c>
      <c r="AH989" s="9" t="s">
        <v>388</v>
      </c>
      <c r="AI989" s="10"/>
      <c r="AJ989" s="10"/>
      <c r="AK989" s="30"/>
    </row>
    <row r="990" spans="5:37" ht="13.05" customHeight="1">
      <c r="E990" s="28" t="s">
        <v>219</v>
      </c>
      <c r="F990" s="8" t="s">
        <v>677</v>
      </c>
      <c r="G990" s="9" t="s">
        <v>705</v>
      </c>
      <c r="H990" s="10">
        <v>167</v>
      </c>
      <c r="I990" s="9" t="s">
        <v>390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302</v>
      </c>
      <c r="AH990" s="9" t="s">
        <v>388</v>
      </c>
      <c r="AI990" s="10"/>
      <c r="AJ990" s="10"/>
      <c r="AK990" s="30"/>
    </row>
    <row r="991" spans="5:37" ht="13.05" customHeight="1">
      <c r="E991" s="28" t="s">
        <v>219</v>
      </c>
      <c r="F991" s="8" t="s">
        <v>677</v>
      </c>
      <c r="G991" s="9" t="s">
        <v>706</v>
      </c>
      <c r="H991" s="10">
        <v>156</v>
      </c>
      <c r="I991" s="9" t="s">
        <v>390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302</v>
      </c>
      <c r="AH991" s="9" t="s">
        <v>388</v>
      </c>
      <c r="AI991" s="10"/>
      <c r="AJ991" s="10"/>
      <c r="AK991" s="30"/>
    </row>
    <row r="992" spans="5:37" ht="13.05" customHeight="1">
      <c r="E992" s="28" t="s">
        <v>219</v>
      </c>
      <c r="F992" s="8" t="s">
        <v>677</v>
      </c>
      <c r="G992" s="9" t="s">
        <v>706</v>
      </c>
      <c r="H992" s="10">
        <v>163</v>
      </c>
      <c r="I992" s="9" t="s">
        <v>390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302</v>
      </c>
      <c r="AH992" s="9" t="s">
        <v>388</v>
      </c>
      <c r="AI992" s="10"/>
      <c r="AJ992" s="10"/>
      <c r="AK992" s="30"/>
    </row>
    <row r="993" spans="5:37" ht="13.05" customHeight="1">
      <c r="E993" s="28" t="s">
        <v>219</v>
      </c>
      <c r="F993" s="8" t="s">
        <v>677</v>
      </c>
      <c r="G993" s="9" t="s">
        <v>706</v>
      </c>
      <c r="H993" s="10">
        <v>170</v>
      </c>
      <c r="I993" s="9" t="s">
        <v>390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302</v>
      </c>
      <c r="AH993" s="9" t="s">
        <v>388</v>
      </c>
      <c r="AI993" s="10"/>
      <c r="AJ993" s="10"/>
      <c r="AK993" s="30"/>
    </row>
    <row r="994" spans="5:37" ht="13.05" customHeight="1">
      <c r="E994" s="28" t="s">
        <v>219</v>
      </c>
      <c r="F994" s="8" t="s">
        <v>677</v>
      </c>
      <c r="G994" s="9" t="s">
        <v>707</v>
      </c>
      <c r="H994" s="10">
        <v>172</v>
      </c>
      <c r="I994" s="9" t="s">
        <v>222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304</v>
      </c>
      <c r="AH994" s="9" t="s">
        <v>302</v>
      </c>
      <c r="AI994" s="9" t="s">
        <v>388</v>
      </c>
      <c r="AJ994" s="10"/>
      <c r="AK994" s="30"/>
    </row>
    <row r="995" spans="5:37" ht="13.05" customHeight="1">
      <c r="E995" s="28" t="s">
        <v>219</v>
      </c>
      <c r="F995" s="8" t="s">
        <v>677</v>
      </c>
      <c r="G995" s="9" t="s">
        <v>707</v>
      </c>
      <c r="H995" s="10">
        <v>179</v>
      </c>
      <c r="I995" s="9" t="s">
        <v>222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304</v>
      </c>
      <c r="AH995" s="9" t="s">
        <v>302</v>
      </c>
      <c r="AI995" s="9" t="s">
        <v>388</v>
      </c>
      <c r="AJ995" s="10"/>
      <c r="AK995" s="30"/>
    </row>
    <row r="996" spans="5:37" ht="13.05" customHeight="1">
      <c r="E996" s="28" t="s">
        <v>219</v>
      </c>
      <c r="F996" s="8" t="s">
        <v>677</v>
      </c>
      <c r="G996" s="9" t="s">
        <v>707</v>
      </c>
      <c r="H996" s="10">
        <v>186</v>
      </c>
      <c r="I996" s="9" t="s">
        <v>222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304</v>
      </c>
      <c r="AH996" s="9" t="s">
        <v>302</v>
      </c>
      <c r="AI996" s="9" t="s">
        <v>388</v>
      </c>
      <c r="AJ996" s="10"/>
      <c r="AK996" s="30"/>
    </row>
    <row r="997" spans="5:37" ht="13.05" customHeight="1">
      <c r="E997" s="28" t="s">
        <v>219</v>
      </c>
      <c r="F997" s="8" t="s">
        <v>677</v>
      </c>
      <c r="G997" s="9" t="s">
        <v>708</v>
      </c>
      <c r="H997" s="10">
        <v>160</v>
      </c>
      <c r="I997" s="9" t="s">
        <v>222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302</v>
      </c>
      <c r="AH997" s="9" t="s">
        <v>388</v>
      </c>
      <c r="AI997" s="10"/>
      <c r="AJ997" s="10"/>
      <c r="AK997" s="30"/>
    </row>
    <row r="998" spans="5:37" ht="13.05" customHeight="1">
      <c r="E998" s="28" t="s">
        <v>219</v>
      </c>
      <c r="F998" s="8" t="s">
        <v>677</v>
      </c>
      <c r="G998" s="9" t="s">
        <v>708</v>
      </c>
      <c r="H998" s="10">
        <v>167</v>
      </c>
      <c r="I998" s="9" t="s">
        <v>222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302</v>
      </c>
      <c r="AH998" s="9" t="s">
        <v>388</v>
      </c>
      <c r="AI998" s="10"/>
      <c r="AJ998" s="10"/>
      <c r="AK998" s="30"/>
    </row>
    <row r="999" spans="5:37" ht="13.05" customHeight="1">
      <c r="E999" s="28" t="s">
        <v>219</v>
      </c>
      <c r="F999" s="8" t="s">
        <v>677</v>
      </c>
      <c r="G999" s="9" t="s">
        <v>708</v>
      </c>
      <c r="H999" s="10">
        <v>174</v>
      </c>
      <c r="I999" s="9" t="s">
        <v>222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302</v>
      </c>
      <c r="AH999" s="9" t="s">
        <v>388</v>
      </c>
      <c r="AI999" s="10"/>
      <c r="AJ999" s="10"/>
      <c r="AK999" s="30"/>
    </row>
    <row r="1000" spans="5:37" ht="13.05" customHeight="1">
      <c r="E1000" s="28" t="s">
        <v>219</v>
      </c>
      <c r="F1000" s="8" t="s">
        <v>677</v>
      </c>
      <c r="G1000" s="9" t="s">
        <v>709</v>
      </c>
      <c r="H1000" s="10">
        <v>170</v>
      </c>
      <c r="I1000" s="9" t="s">
        <v>222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302</v>
      </c>
      <c r="AH1000" s="9" t="s">
        <v>388</v>
      </c>
      <c r="AI1000" s="10"/>
      <c r="AJ1000" s="10"/>
      <c r="AK1000" s="30"/>
    </row>
    <row r="1001" spans="5:37" ht="13.05" customHeight="1">
      <c r="E1001" s="28" t="s">
        <v>219</v>
      </c>
      <c r="F1001" s="8" t="s">
        <v>677</v>
      </c>
      <c r="G1001" s="9" t="s">
        <v>709</v>
      </c>
      <c r="H1001" s="10">
        <v>177</v>
      </c>
      <c r="I1001" s="9" t="s">
        <v>222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302</v>
      </c>
      <c r="AH1001" s="9" t="s">
        <v>388</v>
      </c>
      <c r="AI1001" s="10"/>
      <c r="AJ1001" s="10"/>
      <c r="AK1001" s="30"/>
    </row>
    <row r="1002" spans="5:37" ht="13.05" customHeight="1">
      <c r="E1002" s="28" t="s">
        <v>219</v>
      </c>
      <c r="F1002" s="8" t="s">
        <v>677</v>
      </c>
      <c r="G1002" s="9" t="s">
        <v>709</v>
      </c>
      <c r="H1002" s="10">
        <v>184</v>
      </c>
      <c r="I1002" s="9" t="s">
        <v>222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302</v>
      </c>
      <c r="AH1002" s="9" t="s">
        <v>388</v>
      </c>
      <c r="AI1002" s="10"/>
      <c r="AJ1002" s="10"/>
      <c r="AK1002" s="30"/>
    </row>
    <row r="1003" spans="5:37" ht="13.05" customHeight="1">
      <c r="E1003" s="28" t="s">
        <v>219</v>
      </c>
      <c r="F1003" s="8" t="s">
        <v>710</v>
      </c>
      <c r="G1003" s="9" t="s">
        <v>711</v>
      </c>
      <c r="H1003" s="10">
        <v>172</v>
      </c>
      <c r="I1003" s="9" t="s">
        <v>222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305</v>
      </c>
      <c r="AH1003" s="10"/>
      <c r="AI1003" s="10"/>
      <c r="AJ1003" s="10"/>
      <c r="AK1003" s="30"/>
    </row>
    <row r="1004" spans="5:37" ht="13.05" customHeight="1">
      <c r="E1004" s="28" t="s">
        <v>219</v>
      </c>
      <c r="F1004" s="8" t="s">
        <v>710</v>
      </c>
      <c r="G1004" s="9" t="s">
        <v>711</v>
      </c>
      <c r="H1004" s="10">
        <v>179</v>
      </c>
      <c r="I1004" s="9" t="s">
        <v>222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305</v>
      </c>
      <c r="AH1004" s="10"/>
      <c r="AI1004" s="10"/>
      <c r="AJ1004" s="10"/>
      <c r="AK1004" s="30"/>
    </row>
    <row r="1005" spans="5:37" ht="13.05" customHeight="1">
      <c r="E1005" s="28" t="s">
        <v>219</v>
      </c>
      <c r="F1005" s="8" t="s">
        <v>710</v>
      </c>
      <c r="G1005" s="9" t="s">
        <v>711</v>
      </c>
      <c r="H1005" s="10">
        <v>186</v>
      </c>
      <c r="I1005" s="9" t="s">
        <v>222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305</v>
      </c>
      <c r="AH1005" s="10"/>
      <c r="AI1005" s="10"/>
      <c r="AJ1005" s="10"/>
      <c r="AK1005" s="30"/>
    </row>
    <row r="1006" spans="5:37" ht="13.05" customHeight="1">
      <c r="E1006" s="28" t="s">
        <v>219</v>
      </c>
      <c r="F1006" s="8" t="s">
        <v>710</v>
      </c>
      <c r="G1006" s="9" t="s">
        <v>712</v>
      </c>
      <c r="H1006" s="10">
        <v>165</v>
      </c>
      <c r="I1006" s="9" t="s">
        <v>222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305</v>
      </c>
      <c r="AH1006" s="10"/>
      <c r="AI1006" s="10"/>
      <c r="AJ1006" s="10"/>
      <c r="AK1006" s="30"/>
    </row>
    <row r="1007" spans="5:37" ht="13.05" customHeight="1">
      <c r="E1007" s="28" t="s">
        <v>219</v>
      </c>
      <c r="F1007" s="8" t="s">
        <v>710</v>
      </c>
      <c r="G1007" s="9" t="s">
        <v>712</v>
      </c>
      <c r="H1007" s="10">
        <v>172</v>
      </c>
      <c r="I1007" s="9" t="s">
        <v>222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305</v>
      </c>
      <c r="AH1007" s="9" t="s">
        <v>302</v>
      </c>
      <c r="AI1007" s="10"/>
      <c r="AJ1007" s="10"/>
      <c r="AK1007" s="30"/>
    </row>
    <row r="1008" spans="5:37" ht="13.05" customHeight="1">
      <c r="E1008" s="28" t="s">
        <v>219</v>
      </c>
      <c r="F1008" s="8" t="s">
        <v>710</v>
      </c>
      <c r="G1008" s="9" t="s">
        <v>712</v>
      </c>
      <c r="H1008" s="10">
        <v>179</v>
      </c>
      <c r="I1008" s="9" t="s">
        <v>222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305</v>
      </c>
      <c r="AH1008" s="10"/>
      <c r="AI1008" s="10"/>
      <c r="AJ1008" s="10"/>
      <c r="AK1008" s="30"/>
    </row>
    <row r="1009" spans="5:37" ht="13.05" customHeight="1">
      <c r="E1009" s="28" t="s">
        <v>219</v>
      </c>
      <c r="F1009" s="8" t="s">
        <v>710</v>
      </c>
      <c r="G1009" s="9" t="s">
        <v>712</v>
      </c>
      <c r="H1009" s="10">
        <v>186</v>
      </c>
      <c r="I1009" s="9" t="s">
        <v>222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305</v>
      </c>
      <c r="AH1009" s="10"/>
      <c r="AI1009" s="10"/>
      <c r="AJ1009" s="10"/>
      <c r="AK1009" s="30"/>
    </row>
    <row r="1010" spans="5:37" ht="13.05" customHeight="1">
      <c r="E1010" s="28" t="s">
        <v>219</v>
      </c>
      <c r="F1010" s="8" t="s">
        <v>710</v>
      </c>
      <c r="G1010" s="9" t="s">
        <v>713</v>
      </c>
      <c r="H1010" s="10">
        <v>151</v>
      </c>
      <c r="I1010" s="9" t="s">
        <v>390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305</v>
      </c>
      <c r="AH1010" s="9" t="s">
        <v>302</v>
      </c>
      <c r="AI1010" s="10"/>
      <c r="AJ1010" s="10"/>
      <c r="AK1010" s="30"/>
    </row>
    <row r="1011" spans="5:37" ht="13.05" customHeight="1">
      <c r="E1011" s="28" t="s">
        <v>219</v>
      </c>
      <c r="F1011" s="8" t="s">
        <v>710</v>
      </c>
      <c r="G1011" s="9" t="s">
        <v>713</v>
      </c>
      <c r="H1011" s="10">
        <v>158</v>
      </c>
      <c r="I1011" s="9" t="s">
        <v>390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305</v>
      </c>
      <c r="AH1011" s="10"/>
      <c r="AI1011" s="10"/>
      <c r="AJ1011" s="10"/>
      <c r="AK1011" s="30"/>
    </row>
    <row r="1012" spans="5:37" ht="13.05" customHeight="1">
      <c r="E1012" s="28" t="s">
        <v>219</v>
      </c>
      <c r="F1012" s="8" t="s">
        <v>710</v>
      </c>
      <c r="G1012" s="9" t="s">
        <v>713</v>
      </c>
      <c r="H1012" s="10">
        <v>165</v>
      </c>
      <c r="I1012" s="9" t="s">
        <v>390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305</v>
      </c>
      <c r="AH1012" s="9" t="s">
        <v>302</v>
      </c>
      <c r="AI1012" s="10"/>
      <c r="AJ1012" s="10"/>
      <c r="AK1012" s="30"/>
    </row>
    <row r="1013" spans="5:37" ht="13.05" customHeight="1">
      <c r="E1013" s="28" t="s">
        <v>219</v>
      </c>
      <c r="F1013" s="8" t="s">
        <v>710</v>
      </c>
      <c r="G1013" s="9" t="s">
        <v>714</v>
      </c>
      <c r="H1013" s="10">
        <v>151</v>
      </c>
      <c r="I1013" s="9" t="s">
        <v>390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305</v>
      </c>
      <c r="AH1013" s="9" t="s">
        <v>301</v>
      </c>
      <c r="AI1013" s="9" t="s">
        <v>302</v>
      </c>
      <c r="AJ1013" s="10"/>
      <c r="AK1013" s="30"/>
    </row>
    <row r="1014" spans="5:37" ht="13.05" customHeight="1">
      <c r="E1014" s="28" t="s">
        <v>219</v>
      </c>
      <c r="F1014" s="8" t="s">
        <v>710</v>
      </c>
      <c r="G1014" s="9" t="s">
        <v>714</v>
      </c>
      <c r="H1014" s="10">
        <v>165</v>
      </c>
      <c r="I1014" s="9" t="s">
        <v>390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305</v>
      </c>
      <c r="AH1014" s="9" t="s">
        <v>301</v>
      </c>
      <c r="AI1014" s="10"/>
      <c r="AJ1014" s="10"/>
      <c r="AK1014" s="30"/>
    </row>
    <row r="1015" spans="5:37" ht="13.05" customHeight="1">
      <c r="E1015" s="28" t="s">
        <v>219</v>
      </c>
      <c r="F1015" s="8" t="s">
        <v>710</v>
      </c>
      <c r="G1015" s="9" t="s">
        <v>714</v>
      </c>
      <c r="H1015" s="10">
        <v>171</v>
      </c>
      <c r="I1015" s="9" t="s">
        <v>390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305</v>
      </c>
      <c r="AH1015" s="9" t="s">
        <v>301</v>
      </c>
      <c r="AI1015" s="9" t="s">
        <v>302</v>
      </c>
      <c r="AJ1015" s="10"/>
      <c r="AK1015" s="30"/>
    </row>
    <row r="1016" spans="5:37" ht="13.05" customHeight="1">
      <c r="E1016" s="28" t="s">
        <v>219</v>
      </c>
      <c r="F1016" s="8" t="s">
        <v>710</v>
      </c>
      <c r="G1016" s="9" t="s">
        <v>715</v>
      </c>
      <c r="H1016" s="10">
        <v>151</v>
      </c>
      <c r="I1016" s="9" t="s">
        <v>390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305</v>
      </c>
      <c r="AH1016" s="9" t="s">
        <v>302</v>
      </c>
      <c r="AI1016" s="10"/>
      <c r="AJ1016" s="10"/>
      <c r="AK1016" s="30"/>
    </row>
    <row r="1017" spans="5:37" ht="13.05" customHeight="1">
      <c r="E1017" s="28" t="s">
        <v>219</v>
      </c>
      <c r="F1017" s="8" t="s">
        <v>710</v>
      </c>
      <c r="G1017" s="9" t="s">
        <v>715</v>
      </c>
      <c r="H1017" s="10">
        <v>158</v>
      </c>
      <c r="I1017" s="9" t="s">
        <v>390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305</v>
      </c>
      <c r="AH1017" s="9" t="s">
        <v>302</v>
      </c>
      <c r="AI1017" s="10"/>
      <c r="AJ1017" s="10"/>
      <c r="AK1017" s="30"/>
    </row>
    <row r="1018" spans="5:37" ht="13.05" customHeight="1">
      <c r="E1018" s="28" t="s">
        <v>219</v>
      </c>
      <c r="F1018" s="8" t="s">
        <v>710</v>
      </c>
      <c r="G1018" s="9" t="s">
        <v>715</v>
      </c>
      <c r="H1018" s="10">
        <v>165</v>
      </c>
      <c r="I1018" s="9" t="s">
        <v>390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305</v>
      </c>
      <c r="AH1018" s="9" t="s">
        <v>302</v>
      </c>
      <c r="AI1018" s="10"/>
      <c r="AJ1018" s="10"/>
      <c r="AK1018" s="30"/>
    </row>
    <row r="1019" spans="5:37" ht="13.05" customHeight="1">
      <c r="E1019" s="28" t="s">
        <v>219</v>
      </c>
      <c r="F1019" s="8" t="s">
        <v>710</v>
      </c>
      <c r="G1019" s="9" t="s">
        <v>716</v>
      </c>
      <c r="H1019" s="10">
        <v>171</v>
      </c>
      <c r="I1019" s="9" t="s">
        <v>222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305</v>
      </c>
      <c r="AH1019" s="9" t="s">
        <v>301</v>
      </c>
      <c r="AI1019" s="9" t="s">
        <v>302</v>
      </c>
      <c r="AJ1019" s="10"/>
      <c r="AK1019" s="30"/>
    </row>
    <row r="1020" spans="5:37" ht="13.05" customHeight="1">
      <c r="E1020" s="28" t="s">
        <v>219</v>
      </c>
      <c r="F1020" s="8" t="s">
        <v>710</v>
      </c>
      <c r="G1020" s="9" t="s">
        <v>716</v>
      </c>
      <c r="H1020" s="10">
        <v>176</v>
      </c>
      <c r="I1020" s="9" t="s">
        <v>222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305</v>
      </c>
      <c r="AH1020" s="9" t="s">
        <v>301</v>
      </c>
      <c r="AI1020" s="9" t="s">
        <v>302</v>
      </c>
      <c r="AJ1020" s="10"/>
      <c r="AK1020" s="30"/>
    </row>
    <row r="1021" spans="5:37" ht="13.05" customHeight="1">
      <c r="E1021" s="28" t="s">
        <v>219</v>
      </c>
      <c r="F1021" s="8" t="s">
        <v>710</v>
      </c>
      <c r="G1021" s="9" t="s">
        <v>717</v>
      </c>
      <c r="H1021" s="10">
        <v>176</v>
      </c>
      <c r="I1021" s="9" t="s">
        <v>222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301</v>
      </c>
      <c r="AH1021" s="10"/>
      <c r="AI1021" s="10"/>
      <c r="AJ1021" s="10"/>
      <c r="AK1021" s="30"/>
    </row>
    <row r="1022" spans="5:37" ht="13.05" customHeight="1">
      <c r="E1022" s="28" t="s">
        <v>219</v>
      </c>
      <c r="F1022" s="8" t="s">
        <v>710</v>
      </c>
      <c r="G1022" s="9" t="s">
        <v>717</v>
      </c>
      <c r="H1022" s="10">
        <v>182</v>
      </c>
      <c r="I1022" s="9" t="s">
        <v>222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301</v>
      </c>
      <c r="AH1022" s="10"/>
      <c r="AI1022" s="10"/>
      <c r="AJ1022" s="10"/>
      <c r="AK1022" s="30"/>
    </row>
    <row r="1023" spans="5:37" ht="13.05" customHeight="1">
      <c r="E1023" s="28" t="s">
        <v>219</v>
      </c>
      <c r="F1023" s="8" t="s">
        <v>710</v>
      </c>
      <c r="G1023" s="9" t="s">
        <v>717</v>
      </c>
      <c r="H1023" s="10">
        <v>187</v>
      </c>
      <c r="I1023" s="9" t="s">
        <v>222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301</v>
      </c>
      <c r="AH1023" s="10"/>
      <c r="AI1023" s="10"/>
      <c r="AJ1023" s="10"/>
      <c r="AK1023" s="30"/>
    </row>
    <row r="1024" spans="5:37" ht="13.05" customHeight="1">
      <c r="E1024" s="28" t="s">
        <v>219</v>
      </c>
      <c r="F1024" s="8" t="s">
        <v>710</v>
      </c>
      <c r="G1024" s="9" t="s">
        <v>718</v>
      </c>
      <c r="H1024" s="10">
        <v>171</v>
      </c>
      <c r="I1024" s="9" t="s">
        <v>222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305</v>
      </c>
      <c r="AH1024" s="10"/>
      <c r="AI1024" s="10"/>
      <c r="AJ1024" s="10"/>
      <c r="AK1024" s="30"/>
    </row>
    <row r="1025" spans="5:37" ht="13.05" customHeight="1">
      <c r="E1025" s="28" t="s">
        <v>219</v>
      </c>
      <c r="F1025" s="8" t="s">
        <v>710</v>
      </c>
      <c r="G1025" s="9" t="s">
        <v>718</v>
      </c>
      <c r="H1025" s="10">
        <v>176</v>
      </c>
      <c r="I1025" s="9" t="s">
        <v>222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305</v>
      </c>
      <c r="AH1025" s="9" t="s">
        <v>302</v>
      </c>
      <c r="AI1025" s="10"/>
      <c r="AJ1025" s="10"/>
      <c r="AK1025" s="30"/>
    </row>
    <row r="1026" spans="5:37" ht="13.05" customHeight="1">
      <c r="E1026" s="28" t="s">
        <v>219</v>
      </c>
      <c r="F1026" s="8" t="s">
        <v>710</v>
      </c>
      <c r="G1026" s="9" t="s">
        <v>718</v>
      </c>
      <c r="H1026" s="10">
        <v>182</v>
      </c>
      <c r="I1026" s="9" t="s">
        <v>222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305</v>
      </c>
      <c r="AH1026" s="10"/>
      <c r="AI1026" s="10"/>
      <c r="AJ1026" s="10"/>
      <c r="AK1026" s="30"/>
    </row>
    <row r="1027" spans="5:37" ht="13.05" customHeight="1">
      <c r="E1027" s="28" t="s">
        <v>219</v>
      </c>
      <c r="F1027" s="8" t="s">
        <v>710</v>
      </c>
      <c r="G1027" s="9" t="s">
        <v>718</v>
      </c>
      <c r="H1027" s="10">
        <v>187</v>
      </c>
      <c r="I1027" s="9" t="s">
        <v>222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305</v>
      </c>
      <c r="AH1027" s="10"/>
      <c r="AI1027" s="10"/>
      <c r="AJ1027" s="10"/>
      <c r="AK1027" s="30"/>
    </row>
    <row r="1028" spans="5:37" ht="13.05" customHeight="1">
      <c r="E1028" s="28" t="s">
        <v>219</v>
      </c>
      <c r="F1028" s="8" t="s">
        <v>719</v>
      </c>
      <c r="G1028" s="9" t="s">
        <v>720</v>
      </c>
      <c r="H1028" s="10">
        <v>169</v>
      </c>
      <c r="I1028" s="9" t="s">
        <v>222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305</v>
      </c>
      <c r="AH1028" s="10"/>
      <c r="AI1028" s="10"/>
      <c r="AJ1028" s="10"/>
      <c r="AK1028" s="30"/>
    </row>
    <row r="1029" spans="5:37" ht="13.05" customHeight="1">
      <c r="E1029" s="28" t="s">
        <v>219</v>
      </c>
      <c r="F1029" s="8" t="s">
        <v>719</v>
      </c>
      <c r="G1029" s="9" t="s">
        <v>720</v>
      </c>
      <c r="H1029" s="10">
        <v>176</v>
      </c>
      <c r="I1029" s="9" t="s">
        <v>222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305</v>
      </c>
      <c r="AH1029" s="10"/>
      <c r="AI1029" s="10"/>
      <c r="AJ1029" s="10"/>
      <c r="AK1029" s="30"/>
    </row>
    <row r="1030" spans="5:37" ht="13.05" customHeight="1">
      <c r="E1030" s="28" t="s">
        <v>219</v>
      </c>
      <c r="F1030" s="8" t="s">
        <v>719</v>
      </c>
      <c r="G1030" s="9" t="s">
        <v>720</v>
      </c>
      <c r="H1030" s="10">
        <v>181</v>
      </c>
      <c r="I1030" s="9" t="s">
        <v>222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305</v>
      </c>
      <c r="AH1030" s="10"/>
      <c r="AI1030" s="10"/>
      <c r="AJ1030" s="10"/>
      <c r="AK1030" s="30"/>
    </row>
    <row r="1031" spans="5:37" ht="13.05" customHeight="1">
      <c r="E1031" s="28" t="s">
        <v>219</v>
      </c>
      <c r="F1031" s="8" t="s">
        <v>719</v>
      </c>
      <c r="G1031" s="9" t="s">
        <v>721</v>
      </c>
      <c r="H1031" s="10">
        <v>153</v>
      </c>
      <c r="I1031" s="9" t="s">
        <v>390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305</v>
      </c>
      <c r="AH1031" s="10"/>
      <c r="AI1031" s="10"/>
      <c r="AJ1031" s="10"/>
      <c r="AK1031" s="30"/>
    </row>
    <row r="1032" spans="5:37" ht="13.05" customHeight="1">
      <c r="E1032" s="28" t="s">
        <v>219</v>
      </c>
      <c r="F1032" s="8" t="s">
        <v>719</v>
      </c>
      <c r="G1032" s="9" t="s">
        <v>721</v>
      </c>
      <c r="H1032" s="10">
        <v>160</v>
      </c>
      <c r="I1032" s="9" t="s">
        <v>390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305</v>
      </c>
      <c r="AH1032" s="10"/>
      <c r="AI1032" s="10"/>
      <c r="AJ1032" s="10"/>
      <c r="AK1032" s="30"/>
    </row>
    <row r="1033" spans="5:37" ht="13.05" customHeight="1">
      <c r="E1033" s="28" t="s">
        <v>219</v>
      </c>
      <c r="F1033" s="8" t="s">
        <v>719</v>
      </c>
      <c r="G1033" s="9" t="s">
        <v>721</v>
      </c>
      <c r="H1033" s="10">
        <v>167</v>
      </c>
      <c r="I1033" s="9" t="s">
        <v>390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305</v>
      </c>
      <c r="AH1033" s="10"/>
      <c r="AI1033" s="10"/>
      <c r="AJ1033" s="10"/>
      <c r="AK1033" s="30"/>
    </row>
    <row r="1034" spans="5:37" ht="13.05" customHeight="1">
      <c r="E1034" s="28" t="s">
        <v>219</v>
      </c>
      <c r="F1034" s="8" t="s">
        <v>719</v>
      </c>
      <c r="G1034" s="9" t="s">
        <v>722</v>
      </c>
      <c r="H1034" s="10">
        <v>171</v>
      </c>
      <c r="I1034" s="9" t="s">
        <v>222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303</v>
      </c>
      <c r="AH1034" s="9" t="s">
        <v>302</v>
      </c>
      <c r="AI1034" s="10"/>
      <c r="AJ1034" s="10"/>
      <c r="AK1034" s="30"/>
    </row>
    <row r="1035" spans="5:37" ht="13.05" customHeight="1">
      <c r="E1035" s="28" t="s">
        <v>219</v>
      </c>
      <c r="F1035" s="8" t="s">
        <v>719</v>
      </c>
      <c r="G1035" s="9" t="s">
        <v>722</v>
      </c>
      <c r="H1035" s="10">
        <v>178</v>
      </c>
      <c r="I1035" s="9" t="s">
        <v>222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303</v>
      </c>
      <c r="AH1035" s="9" t="s">
        <v>302</v>
      </c>
      <c r="AI1035" s="10"/>
      <c r="AJ1035" s="10"/>
      <c r="AK1035" s="30"/>
    </row>
    <row r="1036" spans="5:37" ht="13.05" customHeight="1">
      <c r="E1036" s="28" t="s">
        <v>219</v>
      </c>
      <c r="F1036" s="8" t="s">
        <v>719</v>
      </c>
      <c r="G1036" s="9" t="s">
        <v>722</v>
      </c>
      <c r="H1036" s="10">
        <v>185</v>
      </c>
      <c r="I1036" s="9" t="s">
        <v>222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305</v>
      </c>
      <c r="AH1036" s="9" t="s">
        <v>303</v>
      </c>
      <c r="AI1036" s="9" t="s">
        <v>302</v>
      </c>
      <c r="AJ1036" s="10"/>
      <c r="AK1036" s="30"/>
    </row>
    <row r="1037" spans="5:37" ht="13.05" customHeight="1">
      <c r="E1037" s="28" t="s">
        <v>219</v>
      </c>
      <c r="F1037" s="8" t="s">
        <v>719</v>
      </c>
      <c r="G1037" s="9" t="s">
        <v>723</v>
      </c>
      <c r="H1037" s="10">
        <v>164</v>
      </c>
      <c r="I1037" s="9" t="s">
        <v>222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303</v>
      </c>
      <c r="AH1037" s="9" t="s">
        <v>302</v>
      </c>
      <c r="AI1037" s="10"/>
      <c r="AJ1037" s="10"/>
      <c r="AK1037" s="30"/>
    </row>
    <row r="1038" spans="5:37" ht="13.05" customHeight="1">
      <c r="E1038" s="28" t="s">
        <v>219</v>
      </c>
      <c r="F1038" s="8" t="s">
        <v>719</v>
      </c>
      <c r="G1038" s="9" t="s">
        <v>723</v>
      </c>
      <c r="H1038" s="10">
        <v>171</v>
      </c>
      <c r="I1038" s="9" t="s">
        <v>222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303</v>
      </c>
      <c r="AH1038" s="9" t="s">
        <v>302</v>
      </c>
      <c r="AI1038" s="10"/>
      <c r="AJ1038" s="10"/>
      <c r="AK1038" s="30"/>
    </row>
    <row r="1039" spans="5:37" ht="13.05" customHeight="1">
      <c r="E1039" s="28" t="s">
        <v>219</v>
      </c>
      <c r="F1039" s="8" t="s">
        <v>719</v>
      </c>
      <c r="G1039" s="9" t="s">
        <v>723</v>
      </c>
      <c r="H1039" s="10">
        <v>178</v>
      </c>
      <c r="I1039" s="9" t="s">
        <v>222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303</v>
      </c>
      <c r="AH1039" s="10"/>
      <c r="AI1039" s="10"/>
      <c r="AJ1039" s="10"/>
      <c r="AK1039" s="30"/>
    </row>
    <row r="1040" spans="5:37" ht="13.05" customHeight="1">
      <c r="E1040" s="28" t="s">
        <v>219</v>
      </c>
      <c r="F1040" s="8" t="s">
        <v>719</v>
      </c>
      <c r="G1040" s="9" t="s">
        <v>723</v>
      </c>
      <c r="H1040" s="10">
        <v>185</v>
      </c>
      <c r="I1040" s="9" t="s">
        <v>222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303</v>
      </c>
      <c r="AH1040" s="10"/>
      <c r="AI1040" s="10"/>
      <c r="AJ1040" s="10"/>
      <c r="AK1040" s="30"/>
    </row>
    <row r="1041" spans="5:37" ht="13.05" customHeight="1">
      <c r="E1041" s="28" t="s">
        <v>219</v>
      </c>
      <c r="F1041" s="8" t="s">
        <v>719</v>
      </c>
      <c r="G1041" s="9" t="s">
        <v>724</v>
      </c>
      <c r="H1041" s="10">
        <v>155</v>
      </c>
      <c r="I1041" s="9" t="s">
        <v>222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303</v>
      </c>
      <c r="AH1041" s="10"/>
      <c r="AI1041" s="10"/>
      <c r="AJ1041" s="10"/>
      <c r="AK1041" s="30"/>
    </row>
    <row r="1042" spans="5:37" ht="13.05" customHeight="1">
      <c r="E1042" s="28" t="s">
        <v>219</v>
      </c>
      <c r="F1042" s="8" t="s">
        <v>719</v>
      </c>
      <c r="G1042" s="9" t="s">
        <v>724</v>
      </c>
      <c r="H1042" s="10">
        <v>166</v>
      </c>
      <c r="I1042" s="9" t="s">
        <v>222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303</v>
      </c>
      <c r="AH1042" s="9" t="s">
        <v>302</v>
      </c>
      <c r="AI1042" s="10"/>
      <c r="AJ1042" s="10"/>
      <c r="AK1042" s="30"/>
    </row>
    <row r="1043" spans="5:37" ht="13.05" customHeight="1">
      <c r="E1043" s="28" t="s">
        <v>219</v>
      </c>
      <c r="F1043" s="8" t="s">
        <v>719</v>
      </c>
      <c r="G1043" s="9" t="s">
        <v>724</v>
      </c>
      <c r="H1043" s="10">
        <v>172</v>
      </c>
      <c r="I1043" s="9" t="s">
        <v>222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303</v>
      </c>
      <c r="AH1043" s="10"/>
      <c r="AI1043" s="10"/>
      <c r="AJ1043" s="10"/>
      <c r="AK1043" s="30"/>
    </row>
    <row r="1044" spans="5:37" ht="13.05" customHeight="1">
      <c r="E1044" s="28" t="s">
        <v>219</v>
      </c>
      <c r="F1044" s="8" t="s">
        <v>719</v>
      </c>
      <c r="G1044" s="9" t="s">
        <v>724</v>
      </c>
      <c r="H1044" s="10">
        <v>177</v>
      </c>
      <c r="I1044" s="9" t="s">
        <v>222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303</v>
      </c>
      <c r="AH1044" s="10"/>
      <c r="AI1044" s="10"/>
      <c r="AJ1044" s="10"/>
      <c r="AK1044" s="30"/>
    </row>
    <row r="1045" spans="5:37" ht="13.05" customHeight="1">
      <c r="E1045" s="28" t="s">
        <v>219</v>
      </c>
      <c r="F1045" s="8" t="s">
        <v>719</v>
      </c>
      <c r="G1045" s="9" t="s">
        <v>725</v>
      </c>
      <c r="H1045" s="10">
        <v>144</v>
      </c>
      <c r="I1045" s="9" t="s">
        <v>390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303</v>
      </c>
      <c r="AH1045" s="9" t="s">
        <v>302</v>
      </c>
      <c r="AI1045" s="10"/>
      <c r="AJ1045" s="10"/>
      <c r="AK1045" s="30"/>
    </row>
    <row r="1046" spans="5:37" ht="13.05" customHeight="1">
      <c r="E1046" s="28" t="s">
        <v>219</v>
      </c>
      <c r="F1046" s="8" t="s">
        <v>719</v>
      </c>
      <c r="G1046" s="9" t="s">
        <v>725</v>
      </c>
      <c r="H1046" s="10">
        <v>155</v>
      </c>
      <c r="I1046" s="9" t="s">
        <v>390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303</v>
      </c>
      <c r="AH1046" s="9" t="s">
        <v>302</v>
      </c>
      <c r="AI1046" s="10"/>
      <c r="AJ1046" s="10"/>
      <c r="AK1046" s="30"/>
    </row>
    <row r="1047" spans="5:37" ht="13.05" customHeight="1">
      <c r="E1047" s="28" t="s">
        <v>219</v>
      </c>
      <c r="F1047" s="8" t="s">
        <v>719</v>
      </c>
      <c r="G1047" s="9" t="s">
        <v>725</v>
      </c>
      <c r="H1047" s="10">
        <v>166</v>
      </c>
      <c r="I1047" s="9" t="s">
        <v>390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303</v>
      </c>
      <c r="AH1047" s="9" t="s">
        <v>302</v>
      </c>
      <c r="AI1047" s="10"/>
      <c r="AJ1047" s="10"/>
      <c r="AK1047" s="30"/>
    </row>
    <row r="1048" spans="5:37" ht="13.05" customHeight="1">
      <c r="E1048" s="28" t="s">
        <v>219</v>
      </c>
      <c r="F1048" s="8" t="s">
        <v>719</v>
      </c>
      <c r="G1048" s="9" t="s">
        <v>726</v>
      </c>
      <c r="H1048" s="10">
        <v>178</v>
      </c>
      <c r="I1048" s="9" t="s">
        <v>222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303</v>
      </c>
      <c r="AH1048" s="9" t="s">
        <v>301</v>
      </c>
      <c r="AI1048" s="9" t="s">
        <v>302</v>
      </c>
      <c r="AJ1048" s="10"/>
      <c r="AK1048" s="30"/>
    </row>
    <row r="1049" spans="5:37" ht="13.05" customHeight="1">
      <c r="E1049" s="28" t="s">
        <v>219</v>
      </c>
      <c r="F1049" s="8" t="s">
        <v>719</v>
      </c>
      <c r="G1049" s="9" t="s">
        <v>726</v>
      </c>
      <c r="H1049" s="10">
        <v>186</v>
      </c>
      <c r="I1049" s="9" t="s">
        <v>222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303</v>
      </c>
      <c r="AH1049" s="9" t="s">
        <v>301</v>
      </c>
      <c r="AI1049" s="9" t="s">
        <v>302</v>
      </c>
      <c r="AJ1049" s="10"/>
      <c r="AK1049" s="30"/>
    </row>
    <row r="1050" spans="5:37" ht="13.05" customHeight="1">
      <c r="E1050" s="28" t="s">
        <v>219</v>
      </c>
      <c r="F1050" s="8" t="s">
        <v>719</v>
      </c>
      <c r="G1050" s="9" t="s">
        <v>727</v>
      </c>
      <c r="H1050" s="10">
        <v>158</v>
      </c>
      <c r="I1050" s="9" t="s">
        <v>390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305</v>
      </c>
      <c r="AH1050" s="9" t="s">
        <v>304</v>
      </c>
      <c r="AI1050" s="9" t="s">
        <v>302</v>
      </c>
      <c r="AJ1050" s="10"/>
      <c r="AK1050" s="30"/>
    </row>
    <row r="1051" spans="5:37" ht="13.05" customHeight="1">
      <c r="E1051" s="28" t="s">
        <v>219</v>
      </c>
      <c r="F1051" s="8" t="s">
        <v>719</v>
      </c>
      <c r="G1051" s="9" t="s">
        <v>727</v>
      </c>
      <c r="H1051" s="10">
        <v>165</v>
      </c>
      <c r="I1051" s="9" t="s">
        <v>390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301</v>
      </c>
      <c r="AH1051" s="9" t="s">
        <v>302</v>
      </c>
      <c r="AI1051" s="10"/>
      <c r="AJ1051" s="10"/>
      <c r="AK1051" s="30"/>
    </row>
    <row r="1052" spans="5:37" ht="13.05" customHeight="1">
      <c r="E1052" s="28" t="s">
        <v>219</v>
      </c>
      <c r="F1052" s="8" t="s">
        <v>719</v>
      </c>
      <c r="G1052" s="9" t="s">
        <v>727</v>
      </c>
      <c r="H1052" s="10">
        <v>172</v>
      </c>
      <c r="I1052" s="9" t="s">
        <v>390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305</v>
      </c>
      <c r="AH1052" s="9" t="s">
        <v>301</v>
      </c>
      <c r="AI1052" s="9" t="s">
        <v>304</v>
      </c>
      <c r="AJ1052" s="9" t="s">
        <v>302</v>
      </c>
      <c r="AK1052" s="30"/>
    </row>
    <row r="1053" spans="5:37" ht="13.05" customHeight="1">
      <c r="E1053" s="28" t="s">
        <v>219</v>
      </c>
      <c r="F1053" s="8" t="s">
        <v>719</v>
      </c>
      <c r="G1053" s="9" t="s">
        <v>728</v>
      </c>
      <c r="H1053" s="10">
        <v>165</v>
      </c>
      <c r="I1053" s="9" t="s">
        <v>390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301</v>
      </c>
      <c r="AH1053" s="9" t="s">
        <v>302</v>
      </c>
      <c r="AI1053" s="9" t="s">
        <v>388</v>
      </c>
      <c r="AJ1053" s="10"/>
      <c r="AK1053" s="30"/>
    </row>
    <row r="1054" spans="5:37" ht="13.05" customHeight="1">
      <c r="E1054" s="28" t="s">
        <v>219</v>
      </c>
      <c r="F1054" s="8" t="s">
        <v>719</v>
      </c>
      <c r="G1054" s="9" t="s">
        <v>728</v>
      </c>
      <c r="H1054" s="10">
        <v>170</v>
      </c>
      <c r="I1054" s="9" t="s">
        <v>390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301</v>
      </c>
      <c r="AH1054" s="9" t="s">
        <v>302</v>
      </c>
      <c r="AI1054" s="9" t="s">
        <v>388</v>
      </c>
      <c r="AJ1054" s="10"/>
      <c r="AK1054" s="30"/>
    </row>
    <row r="1055" spans="5:37" ht="13.05" customHeight="1">
      <c r="E1055" s="28" t="s">
        <v>219</v>
      </c>
      <c r="F1055" s="8" t="s">
        <v>719</v>
      </c>
      <c r="G1055" s="9" t="s">
        <v>728</v>
      </c>
      <c r="H1055" s="10">
        <v>178</v>
      </c>
      <c r="I1055" s="9" t="s">
        <v>390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301</v>
      </c>
      <c r="AH1055" s="9" t="s">
        <v>302</v>
      </c>
      <c r="AI1055" s="9" t="s">
        <v>388</v>
      </c>
      <c r="AJ1055" s="10"/>
      <c r="AK1055" s="30"/>
    </row>
    <row r="1056" spans="5:37" ht="13.05" customHeight="1">
      <c r="E1056" s="28" t="s">
        <v>219</v>
      </c>
      <c r="F1056" s="8" t="s">
        <v>719</v>
      </c>
      <c r="G1056" s="9" t="s">
        <v>729</v>
      </c>
      <c r="H1056" s="10">
        <v>151</v>
      </c>
      <c r="I1056" s="9" t="s">
        <v>390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306</v>
      </c>
      <c r="AH1056" s="9" t="s">
        <v>305</v>
      </c>
      <c r="AI1056" s="9" t="s">
        <v>302</v>
      </c>
      <c r="AJ1056" s="10"/>
      <c r="AK1056" s="30"/>
    </row>
    <row r="1057" spans="5:37" ht="13.05" customHeight="1">
      <c r="E1057" s="28" t="s">
        <v>219</v>
      </c>
      <c r="F1057" s="8" t="s">
        <v>719</v>
      </c>
      <c r="G1057" s="9" t="s">
        <v>729</v>
      </c>
      <c r="H1057" s="10">
        <v>158</v>
      </c>
      <c r="I1057" s="9" t="s">
        <v>390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306</v>
      </c>
      <c r="AH1057" s="9" t="s">
        <v>305</v>
      </c>
      <c r="AI1057" s="9" t="s">
        <v>302</v>
      </c>
      <c r="AJ1057" s="10"/>
      <c r="AK1057" s="30"/>
    </row>
    <row r="1058" spans="5:37" ht="13.05" customHeight="1">
      <c r="E1058" s="28" t="s">
        <v>219</v>
      </c>
      <c r="F1058" s="8" t="s">
        <v>719</v>
      </c>
      <c r="G1058" s="9" t="s">
        <v>729</v>
      </c>
      <c r="H1058" s="10">
        <v>165</v>
      </c>
      <c r="I1058" s="9" t="s">
        <v>390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306</v>
      </c>
      <c r="AH1058" s="9" t="s">
        <v>305</v>
      </c>
      <c r="AI1058" s="9" t="s">
        <v>302</v>
      </c>
      <c r="AJ1058" s="10"/>
      <c r="AK1058" s="30"/>
    </row>
    <row r="1059" spans="5:37" ht="13.05" customHeight="1">
      <c r="E1059" s="28" t="s">
        <v>219</v>
      </c>
      <c r="F1059" s="8" t="s">
        <v>719</v>
      </c>
      <c r="G1059" s="9" t="s">
        <v>730</v>
      </c>
      <c r="H1059" s="10">
        <v>151</v>
      </c>
      <c r="I1059" s="9" t="s">
        <v>390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305</v>
      </c>
      <c r="AH1059" s="9" t="s">
        <v>302</v>
      </c>
      <c r="AI1059" s="10"/>
      <c r="AJ1059" s="10"/>
      <c r="AK1059" s="30"/>
    </row>
    <row r="1060" spans="5:37" ht="13.05" customHeight="1">
      <c r="E1060" s="28" t="s">
        <v>219</v>
      </c>
      <c r="F1060" s="8" t="s">
        <v>719</v>
      </c>
      <c r="G1060" s="9" t="s">
        <v>730</v>
      </c>
      <c r="H1060" s="10">
        <v>158</v>
      </c>
      <c r="I1060" s="9" t="s">
        <v>390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305</v>
      </c>
      <c r="AH1060" s="9" t="s">
        <v>302</v>
      </c>
      <c r="AI1060" s="9" t="s">
        <v>388</v>
      </c>
      <c r="AJ1060" s="10"/>
      <c r="AK1060" s="30"/>
    </row>
    <row r="1061" spans="5:37" ht="13.05" customHeight="1">
      <c r="E1061" s="28" t="s">
        <v>219</v>
      </c>
      <c r="F1061" s="8" t="s">
        <v>719</v>
      </c>
      <c r="G1061" s="9" t="s">
        <v>730</v>
      </c>
      <c r="H1061" s="10">
        <v>165</v>
      </c>
      <c r="I1061" s="9" t="s">
        <v>390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305</v>
      </c>
      <c r="AH1061" s="9" t="s">
        <v>302</v>
      </c>
      <c r="AI1061" s="10"/>
      <c r="AJ1061" s="10"/>
      <c r="AK1061" s="30"/>
    </row>
    <row r="1062" spans="5:37" ht="13.05" customHeight="1">
      <c r="E1062" s="28" t="s">
        <v>219</v>
      </c>
      <c r="F1062" s="8" t="s">
        <v>719</v>
      </c>
      <c r="G1062" s="9" t="s">
        <v>730</v>
      </c>
      <c r="H1062" s="10">
        <v>172</v>
      </c>
      <c r="I1062" s="9" t="s">
        <v>390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305</v>
      </c>
      <c r="AH1062" s="9" t="s">
        <v>302</v>
      </c>
      <c r="AI1062" s="10"/>
      <c r="AJ1062" s="10"/>
      <c r="AK1062" s="30"/>
    </row>
    <row r="1063" spans="5:37" ht="13.05" customHeight="1">
      <c r="E1063" s="28" t="s">
        <v>219</v>
      </c>
      <c r="F1063" s="8" t="s">
        <v>719</v>
      </c>
      <c r="G1063" s="9" t="s">
        <v>731</v>
      </c>
      <c r="H1063" s="10">
        <v>180</v>
      </c>
      <c r="I1063" s="9" t="s">
        <v>222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304</v>
      </c>
      <c r="AH1063" s="9" t="s">
        <v>302</v>
      </c>
      <c r="AI1063" s="9" t="s">
        <v>388</v>
      </c>
      <c r="AJ1063" s="10"/>
      <c r="AK1063" s="30"/>
    </row>
    <row r="1064" spans="5:37" ht="13.05" customHeight="1">
      <c r="E1064" s="28" t="s">
        <v>219</v>
      </c>
      <c r="F1064" s="8" t="s">
        <v>719</v>
      </c>
      <c r="G1064" s="9" t="s">
        <v>732</v>
      </c>
      <c r="H1064" s="10">
        <v>166</v>
      </c>
      <c r="I1064" s="9" t="s">
        <v>222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305</v>
      </c>
      <c r="AH1064" s="9" t="s">
        <v>304</v>
      </c>
      <c r="AI1064" s="9" t="s">
        <v>302</v>
      </c>
      <c r="AJ1064" s="10"/>
      <c r="AK1064" s="30"/>
    </row>
    <row r="1065" spans="5:37" ht="13.05" customHeight="1">
      <c r="E1065" s="28" t="s">
        <v>219</v>
      </c>
      <c r="F1065" s="8" t="s">
        <v>719</v>
      </c>
      <c r="G1065" s="9" t="s">
        <v>732</v>
      </c>
      <c r="H1065" s="10">
        <v>174</v>
      </c>
      <c r="I1065" s="9" t="s">
        <v>222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305</v>
      </c>
      <c r="AH1065" s="9" t="s">
        <v>304</v>
      </c>
      <c r="AI1065" s="9" t="s">
        <v>302</v>
      </c>
      <c r="AJ1065" s="10"/>
      <c r="AK1065" s="30"/>
    </row>
    <row r="1066" spans="5:37" ht="13.05" customHeight="1">
      <c r="E1066" s="28" t="s">
        <v>219</v>
      </c>
      <c r="F1066" s="8" t="s">
        <v>719</v>
      </c>
      <c r="G1066" s="9" t="s">
        <v>732</v>
      </c>
      <c r="H1066" s="10">
        <v>181</v>
      </c>
      <c r="I1066" s="9" t="s">
        <v>222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305</v>
      </c>
      <c r="AH1066" s="9" t="s">
        <v>304</v>
      </c>
      <c r="AI1066" s="9" t="s">
        <v>302</v>
      </c>
      <c r="AJ1066" s="10"/>
      <c r="AK1066" s="30"/>
    </row>
    <row r="1067" spans="5:37" ht="13.05" customHeight="1">
      <c r="E1067" s="28" t="s">
        <v>219</v>
      </c>
      <c r="F1067" s="8" t="s">
        <v>719</v>
      </c>
      <c r="G1067" s="9" t="s">
        <v>733</v>
      </c>
      <c r="H1067" s="10">
        <v>172</v>
      </c>
      <c r="I1067" s="9" t="s">
        <v>222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305</v>
      </c>
      <c r="AH1067" s="9" t="s">
        <v>301</v>
      </c>
      <c r="AI1067" s="9" t="s">
        <v>302</v>
      </c>
      <c r="AJ1067" s="10"/>
      <c r="AK1067" s="30"/>
    </row>
    <row r="1068" spans="5:37" ht="13.05" customHeight="1">
      <c r="E1068" s="28" t="s">
        <v>219</v>
      </c>
      <c r="F1068" s="8" t="s">
        <v>719</v>
      </c>
      <c r="G1068" s="9" t="s">
        <v>733</v>
      </c>
      <c r="H1068" s="10">
        <v>179</v>
      </c>
      <c r="I1068" s="9" t="s">
        <v>222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305</v>
      </c>
      <c r="AH1068" s="9" t="s">
        <v>301</v>
      </c>
      <c r="AI1068" s="9" t="s">
        <v>302</v>
      </c>
      <c r="AJ1068" s="10"/>
      <c r="AK1068" s="30"/>
    </row>
    <row r="1069" spans="5:37" ht="13.05" customHeight="1">
      <c r="E1069" s="28" t="s">
        <v>219</v>
      </c>
      <c r="F1069" s="8" t="s">
        <v>719</v>
      </c>
      <c r="G1069" s="9" t="s">
        <v>734</v>
      </c>
      <c r="H1069" s="10">
        <v>165</v>
      </c>
      <c r="I1069" s="9" t="s">
        <v>222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305</v>
      </c>
      <c r="AH1069" s="9" t="s">
        <v>302</v>
      </c>
      <c r="AI1069" s="10"/>
      <c r="AJ1069" s="10"/>
      <c r="AK1069" s="30"/>
    </row>
    <row r="1070" spans="5:37" ht="13.05" customHeight="1">
      <c r="E1070" s="28" t="s">
        <v>219</v>
      </c>
      <c r="F1070" s="8" t="s">
        <v>719</v>
      </c>
      <c r="G1070" s="9" t="s">
        <v>734</v>
      </c>
      <c r="H1070" s="10">
        <v>172</v>
      </c>
      <c r="I1070" s="9" t="s">
        <v>222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305</v>
      </c>
      <c r="AH1070" s="9" t="s">
        <v>302</v>
      </c>
      <c r="AI1070" s="10"/>
      <c r="AJ1070" s="10"/>
      <c r="AK1070" s="30"/>
    </row>
    <row r="1071" spans="5:37" ht="13.05" customHeight="1">
      <c r="E1071" s="28" t="s">
        <v>219</v>
      </c>
      <c r="F1071" s="8" t="s">
        <v>719</v>
      </c>
      <c r="G1071" s="9" t="s">
        <v>734</v>
      </c>
      <c r="H1071" s="10">
        <v>179</v>
      </c>
      <c r="I1071" s="9" t="s">
        <v>222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305</v>
      </c>
      <c r="AH1071" s="9" t="s">
        <v>302</v>
      </c>
      <c r="AI1071" s="10"/>
      <c r="AJ1071" s="10"/>
      <c r="AK1071" s="30"/>
    </row>
    <row r="1072" spans="5:37" ht="13.05" customHeight="1">
      <c r="E1072" s="28" t="s">
        <v>219</v>
      </c>
      <c r="F1072" s="8" t="s">
        <v>719</v>
      </c>
      <c r="G1072" s="9" t="s">
        <v>735</v>
      </c>
      <c r="H1072" s="10">
        <v>172</v>
      </c>
      <c r="I1072" s="9" t="s">
        <v>222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305</v>
      </c>
      <c r="AH1072" s="9" t="s">
        <v>302</v>
      </c>
      <c r="AI1072" s="10"/>
      <c r="AJ1072" s="10"/>
      <c r="AK1072" s="30"/>
    </row>
    <row r="1073" spans="5:37" ht="13.05" customHeight="1">
      <c r="E1073" s="28" t="s">
        <v>219</v>
      </c>
      <c r="F1073" s="8" t="s">
        <v>719</v>
      </c>
      <c r="G1073" s="9" t="s">
        <v>735</v>
      </c>
      <c r="H1073" s="10">
        <v>179</v>
      </c>
      <c r="I1073" s="9" t="s">
        <v>222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305</v>
      </c>
      <c r="AH1073" s="9" t="s">
        <v>302</v>
      </c>
      <c r="AI1073" s="10"/>
      <c r="AJ1073" s="10"/>
      <c r="AK1073" s="30"/>
    </row>
    <row r="1074" spans="5:37" ht="13.05" customHeight="1">
      <c r="E1074" s="28" t="s">
        <v>219</v>
      </c>
      <c r="F1074" s="8" t="s">
        <v>719</v>
      </c>
      <c r="G1074" s="9" t="s">
        <v>735</v>
      </c>
      <c r="H1074" s="10">
        <v>186</v>
      </c>
      <c r="I1074" s="9" t="s">
        <v>222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305</v>
      </c>
      <c r="AH1074" s="9" t="s">
        <v>302</v>
      </c>
      <c r="AI1074" s="10"/>
      <c r="AJ1074" s="10"/>
      <c r="AK1074" s="30"/>
    </row>
    <row r="1075" spans="5:37" ht="13.05" customHeight="1">
      <c r="E1075" s="28" t="s">
        <v>219</v>
      </c>
      <c r="F1075" s="8" t="s">
        <v>719</v>
      </c>
      <c r="G1075" s="9" t="s">
        <v>736</v>
      </c>
      <c r="H1075" s="10">
        <v>176</v>
      </c>
      <c r="I1075" s="9" t="s">
        <v>222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303</v>
      </c>
      <c r="AH1075" s="9" t="s">
        <v>301</v>
      </c>
      <c r="AI1075" s="9" t="s">
        <v>302</v>
      </c>
      <c r="AJ1075" s="10"/>
      <c r="AK1075" s="30"/>
    </row>
    <row r="1076" spans="5:37" ht="13.05" customHeight="1">
      <c r="E1076" s="28" t="s">
        <v>219</v>
      </c>
      <c r="F1076" s="8" t="s">
        <v>719</v>
      </c>
      <c r="G1076" s="9" t="s">
        <v>736</v>
      </c>
      <c r="H1076" s="10">
        <v>184</v>
      </c>
      <c r="I1076" s="9" t="s">
        <v>222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303</v>
      </c>
      <c r="AH1076" s="9" t="s">
        <v>301</v>
      </c>
      <c r="AI1076" s="9" t="s">
        <v>302</v>
      </c>
      <c r="AJ1076" s="10"/>
      <c r="AK1076" s="30"/>
    </row>
    <row r="1077" spans="5:37" ht="13.05" customHeight="1">
      <c r="E1077" s="28" t="s">
        <v>219</v>
      </c>
      <c r="F1077" s="8" t="s">
        <v>719</v>
      </c>
      <c r="G1077" s="9" t="s">
        <v>736</v>
      </c>
      <c r="H1077" s="10">
        <v>190</v>
      </c>
      <c r="I1077" s="9" t="s">
        <v>222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303</v>
      </c>
      <c r="AH1077" s="9" t="s">
        <v>301</v>
      </c>
      <c r="AI1077" s="9" t="s">
        <v>302</v>
      </c>
      <c r="AJ1077" s="10"/>
      <c r="AK1077" s="30"/>
    </row>
    <row r="1078" spans="5:37" ht="13.05" customHeight="1">
      <c r="E1078" s="28" t="s">
        <v>219</v>
      </c>
      <c r="F1078" s="8" t="s">
        <v>719</v>
      </c>
      <c r="G1078" s="9" t="s">
        <v>737</v>
      </c>
      <c r="H1078" s="10">
        <v>155</v>
      </c>
      <c r="I1078" s="9" t="s">
        <v>430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303</v>
      </c>
      <c r="AH1078" s="9" t="s">
        <v>301</v>
      </c>
      <c r="AI1078" s="10"/>
      <c r="AJ1078" s="10"/>
      <c r="AK1078" s="30"/>
    </row>
    <row r="1079" spans="5:37" ht="13.05" customHeight="1">
      <c r="E1079" s="28" t="s">
        <v>219</v>
      </c>
      <c r="F1079" s="8" t="s">
        <v>719</v>
      </c>
      <c r="G1079" s="9" t="s">
        <v>738</v>
      </c>
      <c r="H1079" s="10">
        <v>157</v>
      </c>
      <c r="I1079" s="9" t="s">
        <v>222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303</v>
      </c>
      <c r="AH1079" s="9" t="s">
        <v>302</v>
      </c>
      <c r="AI1079" s="10"/>
      <c r="AJ1079" s="10"/>
      <c r="AK1079" s="30"/>
    </row>
    <row r="1080" spans="5:37" ht="13.05" customHeight="1">
      <c r="E1080" s="28" t="s">
        <v>219</v>
      </c>
      <c r="F1080" s="8" t="s">
        <v>719</v>
      </c>
      <c r="G1080" s="9" t="s">
        <v>738</v>
      </c>
      <c r="H1080" s="10">
        <v>164</v>
      </c>
      <c r="I1080" s="9" t="s">
        <v>222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303</v>
      </c>
      <c r="AH1080" s="9" t="s">
        <v>302</v>
      </c>
      <c r="AI1080" s="10"/>
      <c r="AJ1080" s="10"/>
      <c r="AK1080" s="30"/>
    </row>
    <row r="1081" spans="5:37" ht="13.05" customHeight="1">
      <c r="E1081" s="28" t="s">
        <v>219</v>
      </c>
      <c r="F1081" s="8" t="s">
        <v>719</v>
      </c>
      <c r="G1081" s="9" t="s">
        <v>738</v>
      </c>
      <c r="H1081" s="10">
        <v>171</v>
      </c>
      <c r="I1081" s="9" t="s">
        <v>222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303</v>
      </c>
      <c r="AH1081" s="10"/>
      <c r="AI1081" s="10"/>
      <c r="AJ1081" s="10"/>
      <c r="AK1081" s="30"/>
    </row>
    <row r="1082" spans="5:37" ht="13.05" customHeight="1">
      <c r="E1082" s="28" t="s">
        <v>219</v>
      </c>
      <c r="F1082" s="8" t="s">
        <v>719</v>
      </c>
      <c r="G1082" s="9" t="s">
        <v>738</v>
      </c>
      <c r="H1082" s="10">
        <v>178</v>
      </c>
      <c r="I1082" s="9" t="s">
        <v>222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303</v>
      </c>
      <c r="AH1082" s="10"/>
      <c r="AI1082" s="10"/>
      <c r="AJ1082" s="10"/>
      <c r="AK1082" s="30"/>
    </row>
    <row r="1083" spans="5:37" ht="13.05" customHeight="1">
      <c r="E1083" s="28" t="s">
        <v>219</v>
      </c>
      <c r="F1083" s="8" t="s">
        <v>719</v>
      </c>
      <c r="G1083" s="9" t="s">
        <v>739</v>
      </c>
      <c r="H1083" s="10">
        <v>175</v>
      </c>
      <c r="I1083" s="9" t="s">
        <v>222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301</v>
      </c>
      <c r="AH1083" s="9" t="s">
        <v>302</v>
      </c>
      <c r="AI1083" s="9" t="s">
        <v>388</v>
      </c>
      <c r="AJ1083" s="10"/>
      <c r="AK1083" s="30"/>
    </row>
    <row r="1084" spans="5:37" ht="13.05" customHeight="1">
      <c r="E1084" s="28" t="s">
        <v>219</v>
      </c>
      <c r="F1084" s="8" t="s">
        <v>719</v>
      </c>
      <c r="G1084" s="9" t="s">
        <v>739</v>
      </c>
      <c r="H1084" s="10">
        <v>183</v>
      </c>
      <c r="I1084" s="9" t="s">
        <v>222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301</v>
      </c>
      <c r="AH1084" s="9" t="s">
        <v>302</v>
      </c>
      <c r="AI1084" s="9" t="s">
        <v>388</v>
      </c>
      <c r="AJ1084" s="10"/>
      <c r="AK1084" s="30"/>
    </row>
    <row r="1085" spans="5:37" ht="13.05" customHeight="1">
      <c r="E1085" s="28" t="s">
        <v>219</v>
      </c>
      <c r="F1085" s="8" t="s">
        <v>719</v>
      </c>
      <c r="G1085" s="9" t="s">
        <v>740</v>
      </c>
      <c r="H1085" s="10">
        <v>175</v>
      </c>
      <c r="I1085" s="9" t="s">
        <v>222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301</v>
      </c>
      <c r="AH1085" s="9" t="s">
        <v>302</v>
      </c>
      <c r="AI1085" s="9" t="s">
        <v>388</v>
      </c>
      <c r="AJ1085" s="10"/>
      <c r="AK1085" s="30"/>
    </row>
    <row r="1086" spans="5:37" ht="13.05" customHeight="1">
      <c r="E1086" s="28" t="s">
        <v>219</v>
      </c>
      <c r="F1086" s="8" t="s">
        <v>719</v>
      </c>
      <c r="G1086" s="9" t="s">
        <v>740</v>
      </c>
      <c r="H1086" s="10">
        <v>183</v>
      </c>
      <c r="I1086" s="9" t="s">
        <v>222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301</v>
      </c>
      <c r="AH1086" s="9" t="s">
        <v>302</v>
      </c>
      <c r="AI1086" s="9" t="s">
        <v>388</v>
      </c>
      <c r="AJ1086" s="10"/>
      <c r="AK1086" s="30"/>
    </row>
    <row r="1087" spans="5:37" ht="13.05" customHeight="1">
      <c r="E1087" s="28" t="s">
        <v>219</v>
      </c>
      <c r="F1087" s="8" t="s">
        <v>719</v>
      </c>
      <c r="G1087" s="9" t="s">
        <v>740</v>
      </c>
      <c r="H1087" s="10">
        <v>189</v>
      </c>
      <c r="I1087" s="9" t="s">
        <v>222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301</v>
      </c>
      <c r="AH1087" s="9" t="s">
        <v>302</v>
      </c>
      <c r="AI1087" s="10"/>
      <c r="AJ1087" s="10"/>
      <c r="AK1087" s="30"/>
    </row>
    <row r="1088" spans="5:37" ht="13.05" customHeight="1">
      <c r="E1088" s="28" t="s">
        <v>219</v>
      </c>
      <c r="F1088" s="8" t="s">
        <v>719</v>
      </c>
      <c r="G1088" s="9" t="s">
        <v>741</v>
      </c>
      <c r="H1088" s="10">
        <v>172</v>
      </c>
      <c r="I1088" s="9" t="s">
        <v>222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302</v>
      </c>
      <c r="AH1088" s="9" t="s">
        <v>388</v>
      </c>
      <c r="AI1088" s="10"/>
      <c r="AJ1088" s="10"/>
      <c r="AK1088" s="30"/>
    </row>
    <row r="1089" spans="5:37" ht="13.05" customHeight="1">
      <c r="E1089" s="28" t="s">
        <v>219</v>
      </c>
      <c r="F1089" s="8" t="s">
        <v>719</v>
      </c>
      <c r="G1089" s="9" t="s">
        <v>741</v>
      </c>
      <c r="H1089" s="10">
        <v>179</v>
      </c>
      <c r="I1089" s="9" t="s">
        <v>222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302</v>
      </c>
      <c r="AH1089" s="9" t="s">
        <v>388</v>
      </c>
      <c r="AI1089" s="10"/>
      <c r="AJ1089" s="10"/>
      <c r="AK1089" s="30"/>
    </row>
    <row r="1090" spans="5:37" ht="13.05" customHeight="1">
      <c r="E1090" s="28" t="s">
        <v>219</v>
      </c>
      <c r="F1090" s="8" t="s">
        <v>719</v>
      </c>
      <c r="G1090" s="9" t="s">
        <v>741</v>
      </c>
      <c r="H1090" s="10">
        <v>186</v>
      </c>
      <c r="I1090" s="9" t="s">
        <v>222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302</v>
      </c>
      <c r="AH1090" s="9" t="s">
        <v>388</v>
      </c>
      <c r="AI1090" s="10"/>
      <c r="AJ1090" s="10"/>
      <c r="AK1090" s="30"/>
    </row>
    <row r="1091" spans="5:37" ht="13.05" customHeight="1">
      <c r="E1091" s="28" t="s">
        <v>219</v>
      </c>
      <c r="F1091" s="8" t="s">
        <v>742</v>
      </c>
      <c r="G1091" s="9" t="s">
        <v>743</v>
      </c>
      <c r="H1091" s="10">
        <v>156</v>
      </c>
      <c r="I1091" s="9" t="s">
        <v>390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307</v>
      </c>
      <c r="AH1091" s="10"/>
      <c r="AI1091" s="10"/>
      <c r="AJ1091" s="10"/>
      <c r="AK1091" s="30"/>
    </row>
    <row r="1092" spans="5:37" ht="13.05" customHeight="1">
      <c r="E1092" s="28" t="s">
        <v>219</v>
      </c>
      <c r="F1092" s="8" t="s">
        <v>742</v>
      </c>
      <c r="G1092" s="9" t="s">
        <v>743</v>
      </c>
      <c r="H1092" s="10">
        <v>162</v>
      </c>
      <c r="I1092" s="9" t="s">
        <v>390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307</v>
      </c>
      <c r="AH1092" s="10"/>
      <c r="AI1092" s="10"/>
      <c r="AJ1092" s="10"/>
      <c r="AK1092" s="30"/>
    </row>
    <row r="1093" spans="5:37" ht="13.05" customHeight="1">
      <c r="E1093" s="28" t="s">
        <v>219</v>
      </c>
      <c r="F1093" s="8" t="s">
        <v>742</v>
      </c>
      <c r="G1093" s="9" t="s">
        <v>744</v>
      </c>
      <c r="H1093" s="10">
        <v>144</v>
      </c>
      <c r="I1093" s="9" t="s">
        <v>390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306</v>
      </c>
      <c r="AH1093" s="10"/>
      <c r="AI1093" s="10"/>
      <c r="AJ1093" s="10"/>
      <c r="AK1093" s="30"/>
    </row>
    <row r="1094" spans="5:37" ht="13.05" customHeight="1">
      <c r="E1094" s="28" t="s">
        <v>219</v>
      </c>
      <c r="F1094" s="8" t="s">
        <v>742</v>
      </c>
      <c r="G1094" s="9" t="s">
        <v>744</v>
      </c>
      <c r="H1094" s="10">
        <v>150</v>
      </c>
      <c r="I1094" s="9" t="s">
        <v>390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307</v>
      </c>
      <c r="AH1094" s="10"/>
      <c r="AI1094" s="10"/>
      <c r="AJ1094" s="10"/>
      <c r="AK1094" s="30"/>
    </row>
    <row r="1095" spans="5:37" ht="13.05" customHeight="1">
      <c r="E1095" s="28" t="s">
        <v>219</v>
      </c>
      <c r="F1095" s="8" t="s">
        <v>742</v>
      </c>
      <c r="G1095" s="9" t="s">
        <v>744</v>
      </c>
      <c r="H1095" s="10">
        <v>156</v>
      </c>
      <c r="I1095" s="9" t="s">
        <v>390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308</v>
      </c>
      <c r="AH1095" s="10"/>
      <c r="AI1095" s="10"/>
      <c r="AJ1095" s="10"/>
      <c r="AK1095" s="30"/>
    </row>
    <row r="1096" spans="5:37" ht="13.05" customHeight="1">
      <c r="E1096" s="28" t="s">
        <v>219</v>
      </c>
      <c r="F1096" s="8" t="s">
        <v>742</v>
      </c>
      <c r="G1096" s="9" t="s">
        <v>744</v>
      </c>
      <c r="H1096" s="10">
        <v>162</v>
      </c>
      <c r="I1096" s="9" t="s">
        <v>390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307</v>
      </c>
      <c r="AH1096" s="10"/>
      <c r="AI1096" s="10"/>
      <c r="AJ1096" s="10"/>
      <c r="AK1096" s="30"/>
    </row>
    <row r="1097" spans="5:37" ht="13.05" customHeight="1">
      <c r="E1097" s="28" t="s">
        <v>219</v>
      </c>
      <c r="F1097" s="8" t="s">
        <v>742</v>
      </c>
      <c r="G1097" s="9" t="s">
        <v>745</v>
      </c>
      <c r="H1097" s="10">
        <v>165</v>
      </c>
      <c r="I1097" s="9" t="s">
        <v>222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307</v>
      </c>
      <c r="AH1097" s="10"/>
      <c r="AI1097" s="10"/>
      <c r="AJ1097" s="10"/>
      <c r="AK1097" s="30"/>
    </row>
    <row r="1098" spans="5:37" ht="13.05" customHeight="1">
      <c r="E1098" s="28" t="s">
        <v>219</v>
      </c>
      <c r="F1098" s="8" t="s">
        <v>742</v>
      </c>
      <c r="G1098" s="9" t="s">
        <v>745</v>
      </c>
      <c r="H1098" s="10">
        <v>170</v>
      </c>
      <c r="I1098" s="9" t="s">
        <v>222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307</v>
      </c>
      <c r="AH1098" s="10"/>
      <c r="AI1098" s="10"/>
      <c r="AJ1098" s="10"/>
      <c r="AK1098" s="30"/>
    </row>
    <row r="1099" spans="5:37" ht="13.05" customHeight="1">
      <c r="E1099" s="28" t="s">
        <v>219</v>
      </c>
      <c r="F1099" s="8" t="s">
        <v>742</v>
      </c>
      <c r="G1099" s="9" t="s">
        <v>746</v>
      </c>
      <c r="H1099" s="10">
        <v>172</v>
      </c>
      <c r="I1099" s="9" t="s">
        <v>222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305</v>
      </c>
      <c r="AH1099" s="10"/>
      <c r="AI1099" s="10"/>
      <c r="AJ1099" s="10"/>
      <c r="AK1099" s="30"/>
    </row>
    <row r="1100" spans="5:37" ht="13.05" customHeight="1">
      <c r="E1100" s="28" t="s">
        <v>219</v>
      </c>
      <c r="F1100" s="8" t="s">
        <v>742</v>
      </c>
      <c r="G1100" s="9" t="s">
        <v>746</v>
      </c>
      <c r="H1100" s="10">
        <v>179</v>
      </c>
      <c r="I1100" s="9" t="s">
        <v>222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305</v>
      </c>
      <c r="AH1100" s="10"/>
      <c r="AI1100" s="10"/>
      <c r="AJ1100" s="10"/>
      <c r="AK1100" s="30"/>
    </row>
    <row r="1101" spans="5:37" ht="13.05" customHeight="1">
      <c r="E1101" s="28" t="s">
        <v>219</v>
      </c>
      <c r="F1101" s="8" t="s">
        <v>742</v>
      </c>
      <c r="G1101" s="9" t="s">
        <v>746</v>
      </c>
      <c r="H1101" s="10">
        <v>186</v>
      </c>
      <c r="I1101" s="9" t="s">
        <v>222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305</v>
      </c>
      <c r="AH1101" s="10"/>
      <c r="AI1101" s="10"/>
      <c r="AJ1101" s="10"/>
      <c r="AK1101" s="30"/>
    </row>
    <row r="1102" spans="5:37" ht="13.05" customHeight="1">
      <c r="E1102" s="28" t="s">
        <v>219</v>
      </c>
      <c r="F1102" s="8" t="s">
        <v>742</v>
      </c>
      <c r="G1102" s="9" t="s">
        <v>747</v>
      </c>
      <c r="H1102" s="10">
        <v>165</v>
      </c>
      <c r="I1102" s="9" t="s">
        <v>222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305</v>
      </c>
      <c r="AH1102" s="9" t="s">
        <v>301</v>
      </c>
      <c r="AI1102" s="10"/>
      <c r="AJ1102" s="10"/>
      <c r="AK1102" s="30"/>
    </row>
    <row r="1103" spans="5:37" ht="13.05" customHeight="1">
      <c r="E1103" s="28" t="s">
        <v>219</v>
      </c>
      <c r="F1103" s="8" t="s">
        <v>742</v>
      </c>
      <c r="G1103" s="9" t="s">
        <v>747</v>
      </c>
      <c r="H1103" s="10">
        <v>172</v>
      </c>
      <c r="I1103" s="9" t="s">
        <v>222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305</v>
      </c>
      <c r="AH1103" s="9" t="s">
        <v>301</v>
      </c>
      <c r="AI1103" s="10"/>
      <c r="AJ1103" s="10"/>
      <c r="AK1103" s="30"/>
    </row>
    <row r="1104" spans="5:37" ht="13.05" customHeight="1">
      <c r="E1104" s="28" t="s">
        <v>219</v>
      </c>
      <c r="F1104" s="8" t="s">
        <v>742</v>
      </c>
      <c r="G1104" s="9" t="s">
        <v>747</v>
      </c>
      <c r="H1104" s="10">
        <v>179</v>
      </c>
      <c r="I1104" s="9" t="s">
        <v>222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305</v>
      </c>
      <c r="AH1104" s="9" t="s">
        <v>301</v>
      </c>
      <c r="AI1104" s="10"/>
      <c r="AJ1104" s="10"/>
      <c r="AK1104" s="30"/>
    </row>
    <row r="1105" spans="5:37" ht="13.05" customHeight="1">
      <c r="E1105" s="28" t="s">
        <v>219</v>
      </c>
      <c r="F1105" s="8" t="s">
        <v>742</v>
      </c>
      <c r="G1105" s="9" t="s">
        <v>747</v>
      </c>
      <c r="H1105" s="10">
        <v>186</v>
      </c>
      <c r="I1105" s="9" t="s">
        <v>222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305</v>
      </c>
      <c r="AH1105" s="9" t="s">
        <v>301</v>
      </c>
      <c r="AI1105" s="10"/>
      <c r="AJ1105" s="10"/>
      <c r="AK1105" s="30"/>
    </row>
    <row r="1106" spans="5:37" ht="13.05" customHeight="1">
      <c r="E1106" s="28" t="s">
        <v>219</v>
      </c>
      <c r="F1106" s="8" t="s">
        <v>742</v>
      </c>
      <c r="G1106" s="9" t="s">
        <v>747</v>
      </c>
      <c r="H1106" s="10">
        <v>191</v>
      </c>
      <c r="I1106" s="9" t="s">
        <v>222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305</v>
      </c>
      <c r="AH1106" s="9" t="s">
        <v>301</v>
      </c>
      <c r="AI1106" s="10"/>
      <c r="AJ1106" s="10"/>
      <c r="AK1106" s="30"/>
    </row>
    <row r="1107" spans="5:37" ht="13.05" customHeight="1">
      <c r="E1107" s="28" t="s">
        <v>219</v>
      </c>
      <c r="F1107" s="8" t="s">
        <v>742</v>
      </c>
      <c r="G1107" s="9" t="s">
        <v>748</v>
      </c>
      <c r="H1107" s="10">
        <v>169</v>
      </c>
      <c r="I1107" s="9" t="s">
        <v>222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301</v>
      </c>
      <c r="AH1107" s="10"/>
      <c r="AI1107" s="10"/>
      <c r="AJ1107" s="10"/>
      <c r="AK1107" s="30"/>
    </row>
    <row r="1108" spans="5:37" ht="13.05" customHeight="1">
      <c r="E1108" s="28" t="s">
        <v>219</v>
      </c>
      <c r="F1108" s="8" t="s">
        <v>742</v>
      </c>
      <c r="G1108" s="9" t="s">
        <v>748</v>
      </c>
      <c r="H1108" s="10">
        <v>177</v>
      </c>
      <c r="I1108" s="9" t="s">
        <v>222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301</v>
      </c>
      <c r="AH1108" s="10"/>
      <c r="AI1108" s="10"/>
      <c r="AJ1108" s="10"/>
      <c r="AK1108" s="30"/>
    </row>
    <row r="1109" spans="5:37" ht="13.05" customHeight="1">
      <c r="E1109" s="28" t="s">
        <v>219</v>
      </c>
      <c r="F1109" s="8" t="s">
        <v>742</v>
      </c>
      <c r="G1109" s="9" t="s">
        <v>748</v>
      </c>
      <c r="H1109" s="10">
        <v>185</v>
      </c>
      <c r="I1109" s="9" t="s">
        <v>222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301</v>
      </c>
      <c r="AH1109" s="10"/>
      <c r="AI1109" s="10"/>
      <c r="AJ1109" s="10"/>
      <c r="AK1109" s="30"/>
    </row>
    <row r="1110" spans="5:37" ht="13.05" customHeight="1">
      <c r="E1110" s="28" t="s">
        <v>219</v>
      </c>
      <c r="F1110" s="8" t="s">
        <v>742</v>
      </c>
      <c r="G1110" s="9" t="s">
        <v>749</v>
      </c>
      <c r="H1110" s="10">
        <v>191</v>
      </c>
      <c r="I1110" s="9" t="s">
        <v>222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301</v>
      </c>
      <c r="AH1110" s="10"/>
      <c r="AI1110" s="10"/>
      <c r="AJ1110" s="10"/>
      <c r="AK1110" s="30"/>
    </row>
    <row r="1111" spans="5:37" ht="13.05" customHeight="1">
      <c r="E1111" s="28" t="s">
        <v>219</v>
      </c>
      <c r="F1111" s="8" t="s">
        <v>742</v>
      </c>
      <c r="G1111" s="9" t="s">
        <v>750</v>
      </c>
      <c r="H1111" s="10">
        <v>165</v>
      </c>
      <c r="I1111" s="9" t="s">
        <v>222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305</v>
      </c>
      <c r="AH1111" s="10"/>
      <c r="AI1111" s="10"/>
      <c r="AJ1111" s="10"/>
      <c r="AK1111" s="30"/>
    </row>
    <row r="1112" spans="5:37" ht="13.05" customHeight="1">
      <c r="E1112" s="28" t="s">
        <v>219</v>
      </c>
      <c r="F1112" s="8" t="s">
        <v>742</v>
      </c>
      <c r="G1112" s="9" t="s">
        <v>750</v>
      </c>
      <c r="H1112" s="10">
        <v>172</v>
      </c>
      <c r="I1112" s="9" t="s">
        <v>222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305</v>
      </c>
      <c r="AH1112" s="10"/>
      <c r="AI1112" s="10"/>
      <c r="AJ1112" s="10"/>
      <c r="AK1112" s="30"/>
    </row>
    <row r="1113" spans="5:37" ht="13.05" customHeight="1">
      <c r="E1113" s="28" t="s">
        <v>219</v>
      </c>
      <c r="F1113" s="8" t="s">
        <v>742</v>
      </c>
      <c r="G1113" s="9" t="s">
        <v>750</v>
      </c>
      <c r="H1113" s="10">
        <v>179</v>
      </c>
      <c r="I1113" s="9" t="s">
        <v>222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305</v>
      </c>
      <c r="AH1113" s="10"/>
      <c r="AI1113" s="10"/>
      <c r="AJ1113" s="10"/>
      <c r="AK1113" s="30"/>
    </row>
    <row r="1114" spans="5:37" ht="13.05" customHeight="1">
      <c r="E1114" s="28" t="s">
        <v>219</v>
      </c>
      <c r="F1114" s="8" t="s">
        <v>742</v>
      </c>
      <c r="G1114" s="9" t="s">
        <v>750</v>
      </c>
      <c r="H1114" s="10">
        <v>186</v>
      </c>
      <c r="I1114" s="9" t="s">
        <v>222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305</v>
      </c>
      <c r="AH1114" s="10"/>
      <c r="AI1114" s="10"/>
      <c r="AJ1114" s="10"/>
      <c r="AK1114" s="30"/>
    </row>
    <row r="1115" spans="5:37" ht="13.05" customHeight="1">
      <c r="E1115" s="28" t="s">
        <v>219</v>
      </c>
      <c r="F1115" s="8" t="s">
        <v>742</v>
      </c>
      <c r="G1115" s="9" t="s">
        <v>751</v>
      </c>
      <c r="H1115" s="10">
        <v>165</v>
      </c>
      <c r="I1115" s="9" t="s">
        <v>222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305</v>
      </c>
      <c r="AH1115" s="10"/>
      <c r="AI1115" s="10"/>
      <c r="AJ1115" s="10"/>
      <c r="AK1115" s="30"/>
    </row>
    <row r="1116" spans="5:37" ht="13.05" customHeight="1">
      <c r="E1116" s="28" t="s">
        <v>219</v>
      </c>
      <c r="F1116" s="8" t="s">
        <v>742</v>
      </c>
      <c r="G1116" s="9" t="s">
        <v>751</v>
      </c>
      <c r="H1116" s="10">
        <v>172</v>
      </c>
      <c r="I1116" s="9" t="s">
        <v>222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305</v>
      </c>
      <c r="AH1116" s="10"/>
      <c r="AI1116" s="10"/>
      <c r="AJ1116" s="10"/>
      <c r="AK1116" s="30"/>
    </row>
    <row r="1117" spans="5:37" ht="13.05" customHeight="1">
      <c r="E1117" s="28" t="s">
        <v>219</v>
      </c>
      <c r="F1117" s="8" t="s">
        <v>742</v>
      </c>
      <c r="G1117" s="9" t="s">
        <v>751</v>
      </c>
      <c r="H1117" s="10">
        <v>179</v>
      </c>
      <c r="I1117" s="9" t="s">
        <v>222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305</v>
      </c>
      <c r="AH1117" s="10"/>
      <c r="AI1117" s="10"/>
      <c r="AJ1117" s="10"/>
      <c r="AK1117" s="30"/>
    </row>
    <row r="1118" spans="5:37" ht="13.05" customHeight="1">
      <c r="E1118" s="28" t="s">
        <v>219</v>
      </c>
      <c r="F1118" s="8" t="s">
        <v>742</v>
      </c>
      <c r="G1118" s="9" t="s">
        <v>751</v>
      </c>
      <c r="H1118" s="10">
        <v>186</v>
      </c>
      <c r="I1118" s="9" t="s">
        <v>222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305</v>
      </c>
      <c r="AH1118" s="10"/>
      <c r="AI1118" s="10"/>
      <c r="AJ1118" s="10"/>
      <c r="AK1118" s="30"/>
    </row>
    <row r="1119" spans="5:37" ht="13.05" customHeight="1">
      <c r="E1119" s="28" t="s">
        <v>219</v>
      </c>
      <c r="F1119" s="8" t="s">
        <v>742</v>
      </c>
      <c r="G1119" s="9" t="s">
        <v>752</v>
      </c>
      <c r="H1119" s="10">
        <v>158</v>
      </c>
      <c r="I1119" s="9" t="s">
        <v>390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305</v>
      </c>
      <c r="AH1119" s="9" t="s">
        <v>301</v>
      </c>
      <c r="AI1119" s="10"/>
      <c r="AJ1119" s="10"/>
      <c r="AK1119" s="30"/>
    </row>
    <row r="1120" spans="5:37" ht="13.05" customHeight="1">
      <c r="E1120" s="28" t="s">
        <v>219</v>
      </c>
      <c r="F1120" s="8" t="s">
        <v>742</v>
      </c>
      <c r="G1120" s="9" t="s">
        <v>752</v>
      </c>
      <c r="H1120" s="10">
        <v>165</v>
      </c>
      <c r="I1120" s="9" t="s">
        <v>390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305</v>
      </c>
      <c r="AH1120" s="9" t="s">
        <v>301</v>
      </c>
      <c r="AI1120" s="9" t="s">
        <v>302</v>
      </c>
      <c r="AJ1120" s="10"/>
      <c r="AK1120" s="30"/>
    </row>
    <row r="1121" spans="5:37" ht="13.05" customHeight="1">
      <c r="E1121" s="28" t="s">
        <v>219</v>
      </c>
      <c r="F1121" s="8" t="s">
        <v>742</v>
      </c>
      <c r="G1121" s="9" t="s">
        <v>752</v>
      </c>
      <c r="H1121" s="10">
        <v>172</v>
      </c>
      <c r="I1121" s="9" t="s">
        <v>390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305</v>
      </c>
      <c r="AH1121" s="9" t="s">
        <v>301</v>
      </c>
      <c r="AI1121" s="9" t="s">
        <v>302</v>
      </c>
      <c r="AJ1121" s="10"/>
      <c r="AK1121" s="30"/>
    </row>
    <row r="1122" spans="5:37" ht="13.05" customHeight="1">
      <c r="E1122" s="28" t="s">
        <v>219</v>
      </c>
      <c r="F1122" s="8" t="s">
        <v>742</v>
      </c>
      <c r="G1122" s="9" t="s">
        <v>752</v>
      </c>
      <c r="H1122" s="10">
        <v>179</v>
      </c>
      <c r="I1122" s="9" t="s">
        <v>390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305</v>
      </c>
      <c r="AH1122" s="9" t="s">
        <v>301</v>
      </c>
      <c r="AI1122" s="9" t="s">
        <v>302</v>
      </c>
      <c r="AJ1122" s="10"/>
      <c r="AK1122" s="30"/>
    </row>
    <row r="1123" spans="5:37" ht="13.05" customHeight="1">
      <c r="E1123" s="28" t="s">
        <v>219</v>
      </c>
      <c r="F1123" s="8" t="s">
        <v>742</v>
      </c>
      <c r="G1123" s="9" t="s">
        <v>753</v>
      </c>
      <c r="H1123" s="10">
        <v>169</v>
      </c>
      <c r="I1123" s="9" t="s">
        <v>390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301</v>
      </c>
      <c r="AH1123" s="9" t="s">
        <v>302</v>
      </c>
      <c r="AI1123" s="10"/>
      <c r="AJ1123" s="10"/>
      <c r="AK1123" s="30"/>
    </row>
    <row r="1124" spans="5:37" ht="13.05" customHeight="1">
      <c r="E1124" s="28" t="s">
        <v>219</v>
      </c>
      <c r="F1124" s="8" t="s">
        <v>742</v>
      </c>
      <c r="G1124" s="9" t="s">
        <v>753</v>
      </c>
      <c r="H1124" s="10">
        <v>177</v>
      </c>
      <c r="I1124" s="9" t="s">
        <v>390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301</v>
      </c>
      <c r="AH1124" s="9" t="s">
        <v>302</v>
      </c>
      <c r="AI1124" s="10"/>
      <c r="AJ1124" s="10"/>
      <c r="AK1124" s="30"/>
    </row>
    <row r="1125" spans="5:37" ht="13.05" customHeight="1">
      <c r="E1125" s="28" t="s">
        <v>219</v>
      </c>
      <c r="F1125" s="8" t="s">
        <v>742</v>
      </c>
      <c r="G1125" s="9" t="s">
        <v>754</v>
      </c>
      <c r="H1125" s="10">
        <v>151</v>
      </c>
      <c r="I1125" s="9" t="s">
        <v>390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306</v>
      </c>
      <c r="AH1125" s="9" t="s">
        <v>305</v>
      </c>
      <c r="AI1125" s="10"/>
      <c r="AJ1125" s="10"/>
      <c r="AK1125" s="30"/>
    </row>
    <row r="1126" spans="5:37" ht="13.05" customHeight="1">
      <c r="E1126" s="28" t="s">
        <v>219</v>
      </c>
      <c r="F1126" s="8" t="s">
        <v>742</v>
      </c>
      <c r="G1126" s="9" t="s">
        <v>754</v>
      </c>
      <c r="H1126" s="10">
        <v>158</v>
      </c>
      <c r="I1126" s="9" t="s">
        <v>390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306</v>
      </c>
      <c r="AH1126" s="9" t="s">
        <v>305</v>
      </c>
      <c r="AI1126" s="10"/>
      <c r="AJ1126" s="10"/>
      <c r="AK1126" s="30"/>
    </row>
    <row r="1127" spans="5:37" ht="13.05" customHeight="1">
      <c r="E1127" s="28" t="s">
        <v>219</v>
      </c>
      <c r="F1127" s="8" t="s">
        <v>742</v>
      </c>
      <c r="G1127" s="9" t="s">
        <v>754</v>
      </c>
      <c r="H1127" s="10">
        <v>165</v>
      </c>
      <c r="I1127" s="9" t="s">
        <v>390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306</v>
      </c>
      <c r="AH1127" s="9" t="s">
        <v>305</v>
      </c>
      <c r="AI1127" s="10"/>
      <c r="AJ1127" s="10"/>
      <c r="AK1127" s="30"/>
    </row>
    <row r="1128" spans="5:37" ht="13.05" customHeight="1">
      <c r="E1128" s="28" t="s">
        <v>219</v>
      </c>
      <c r="F1128" s="8" t="s">
        <v>742</v>
      </c>
      <c r="G1128" s="9" t="s">
        <v>755</v>
      </c>
      <c r="H1128" s="10">
        <v>151</v>
      </c>
      <c r="I1128" s="9" t="s">
        <v>390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305</v>
      </c>
      <c r="AH1128" s="10"/>
      <c r="AI1128" s="10"/>
      <c r="AJ1128" s="10"/>
      <c r="AK1128" s="30"/>
    </row>
    <row r="1129" spans="5:37" ht="13.05" customHeight="1">
      <c r="E1129" s="28" t="s">
        <v>219</v>
      </c>
      <c r="F1129" s="8" t="s">
        <v>742</v>
      </c>
      <c r="G1129" s="9" t="s">
        <v>755</v>
      </c>
      <c r="H1129" s="10">
        <v>158</v>
      </c>
      <c r="I1129" s="9" t="s">
        <v>390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305</v>
      </c>
      <c r="AH1129" s="10"/>
      <c r="AI1129" s="10"/>
      <c r="AJ1129" s="10"/>
      <c r="AK1129" s="30"/>
    </row>
    <row r="1130" spans="5:37" ht="13.05" customHeight="1">
      <c r="E1130" s="28" t="s">
        <v>219</v>
      </c>
      <c r="F1130" s="8" t="s">
        <v>742</v>
      </c>
      <c r="G1130" s="9" t="s">
        <v>755</v>
      </c>
      <c r="H1130" s="10">
        <v>165</v>
      </c>
      <c r="I1130" s="9" t="s">
        <v>390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305</v>
      </c>
      <c r="AH1130" s="10"/>
      <c r="AI1130" s="10"/>
      <c r="AJ1130" s="10"/>
      <c r="AK1130" s="30"/>
    </row>
    <row r="1131" spans="5:37" ht="13.05" customHeight="1">
      <c r="E1131" s="28" t="s">
        <v>219</v>
      </c>
      <c r="F1131" s="8" t="s">
        <v>742</v>
      </c>
      <c r="G1131" s="9" t="s">
        <v>755</v>
      </c>
      <c r="H1131" s="10">
        <v>172</v>
      </c>
      <c r="I1131" s="9" t="s">
        <v>390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305</v>
      </c>
      <c r="AH1131" s="10"/>
      <c r="AI1131" s="10"/>
      <c r="AJ1131" s="10"/>
      <c r="AK1131" s="30"/>
    </row>
    <row r="1132" spans="5:37" ht="13.05" customHeight="1">
      <c r="E1132" s="28" t="s">
        <v>219</v>
      </c>
      <c r="F1132" s="8" t="s">
        <v>742</v>
      </c>
      <c r="G1132" s="9" t="s">
        <v>756</v>
      </c>
      <c r="H1132" s="10">
        <v>151</v>
      </c>
      <c r="I1132" s="9" t="s">
        <v>390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305</v>
      </c>
      <c r="AH1132" s="10"/>
      <c r="AI1132" s="10"/>
      <c r="AJ1132" s="10"/>
      <c r="AK1132" s="30"/>
    </row>
    <row r="1133" spans="5:37" ht="13.05" customHeight="1">
      <c r="E1133" s="28" t="s">
        <v>219</v>
      </c>
      <c r="F1133" s="8" t="s">
        <v>742</v>
      </c>
      <c r="G1133" s="9" t="s">
        <v>756</v>
      </c>
      <c r="H1133" s="10">
        <v>158</v>
      </c>
      <c r="I1133" s="9" t="s">
        <v>390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305</v>
      </c>
      <c r="AH1133" s="10"/>
      <c r="AI1133" s="10"/>
      <c r="AJ1133" s="10"/>
      <c r="AK1133" s="30"/>
    </row>
    <row r="1134" spans="5:37" ht="13.05" customHeight="1">
      <c r="E1134" s="28" t="s">
        <v>219</v>
      </c>
      <c r="F1134" s="8" t="s">
        <v>742</v>
      </c>
      <c r="G1134" s="9" t="s">
        <v>756</v>
      </c>
      <c r="H1134" s="10">
        <v>165</v>
      </c>
      <c r="I1134" s="9" t="s">
        <v>390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305</v>
      </c>
      <c r="AH1134" s="10"/>
      <c r="AI1134" s="10"/>
      <c r="AJ1134" s="10"/>
      <c r="AK1134" s="30"/>
    </row>
    <row r="1135" spans="5:37" ht="13.05" customHeight="1">
      <c r="E1135" s="28" t="s">
        <v>219</v>
      </c>
      <c r="F1135" s="8" t="s">
        <v>742</v>
      </c>
      <c r="G1135" s="9" t="s">
        <v>756</v>
      </c>
      <c r="H1135" s="10">
        <v>172</v>
      </c>
      <c r="I1135" s="9" t="s">
        <v>390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305</v>
      </c>
      <c r="AH1135" s="10"/>
      <c r="AI1135" s="10"/>
      <c r="AJ1135" s="10"/>
      <c r="AK1135" s="30"/>
    </row>
    <row r="1136" spans="5:37" ht="13.05" customHeight="1">
      <c r="E1136" s="28" t="s">
        <v>219</v>
      </c>
      <c r="F1136" s="8" t="s">
        <v>742</v>
      </c>
      <c r="G1136" s="9" t="s">
        <v>757</v>
      </c>
      <c r="H1136" s="10">
        <v>165</v>
      </c>
      <c r="I1136" s="9" t="s">
        <v>390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305</v>
      </c>
      <c r="AH1136" s="10"/>
      <c r="AI1136" s="10"/>
      <c r="AJ1136" s="10"/>
      <c r="AK1136" s="30"/>
    </row>
    <row r="1137" spans="5:37" ht="13.05" customHeight="1">
      <c r="E1137" s="28" t="s">
        <v>219</v>
      </c>
      <c r="F1137" s="8" t="s">
        <v>742</v>
      </c>
      <c r="G1137" s="9" t="s">
        <v>757</v>
      </c>
      <c r="H1137" s="10">
        <v>172</v>
      </c>
      <c r="I1137" s="9" t="s">
        <v>390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305</v>
      </c>
      <c r="AH1137" s="10"/>
      <c r="AI1137" s="10"/>
      <c r="AJ1137" s="10"/>
      <c r="AK1137" s="30"/>
    </row>
    <row r="1138" spans="5:37" ht="13.05" customHeight="1">
      <c r="E1138" s="28" t="s">
        <v>219</v>
      </c>
      <c r="F1138" s="8" t="s">
        <v>742</v>
      </c>
      <c r="G1138" s="9" t="s">
        <v>758</v>
      </c>
      <c r="H1138" s="10">
        <v>149</v>
      </c>
      <c r="I1138" s="9" t="s">
        <v>222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303</v>
      </c>
      <c r="AH1138" s="10"/>
      <c r="AI1138" s="10"/>
      <c r="AJ1138" s="10"/>
      <c r="AK1138" s="30"/>
    </row>
    <row r="1139" spans="5:37" ht="13.05" customHeight="1">
      <c r="E1139" s="28" t="s">
        <v>219</v>
      </c>
      <c r="F1139" s="8" t="s">
        <v>742</v>
      </c>
      <c r="G1139" s="9" t="s">
        <v>758</v>
      </c>
      <c r="H1139" s="10">
        <v>156</v>
      </c>
      <c r="I1139" s="9" t="s">
        <v>222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305</v>
      </c>
      <c r="AH1139" s="9" t="s">
        <v>303</v>
      </c>
      <c r="AI1139" s="10"/>
      <c r="AJ1139" s="10"/>
      <c r="AK1139" s="30"/>
    </row>
    <row r="1140" spans="5:37" ht="13.05" customHeight="1">
      <c r="E1140" s="28" t="s">
        <v>219</v>
      </c>
      <c r="F1140" s="8" t="s">
        <v>742</v>
      </c>
      <c r="G1140" s="9" t="s">
        <v>758</v>
      </c>
      <c r="H1140" s="10">
        <v>163</v>
      </c>
      <c r="I1140" s="9" t="s">
        <v>222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303</v>
      </c>
      <c r="AH1140" s="10"/>
      <c r="AI1140" s="10"/>
      <c r="AJ1140" s="10"/>
      <c r="AK1140" s="30"/>
    </row>
    <row r="1141" spans="5:37" ht="13.05" customHeight="1">
      <c r="E1141" s="28" t="s">
        <v>219</v>
      </c>
      <c r="F1141" s="8" t="s">
        <v>742</v>
      </c>
      <c r="G1141" s="9" t="s">
        <v>758</v>
      </c>
      <c r="H1141" s="10">
        <v>170</v>
      </c>
      <c r="I1141" s="9" t="s">
        <v>222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305</v>
      </c>
      <c r="AH1141" s="9" t="s">
        <v>303</v>
      </c>
      <c r="AI1141" s="10"/>
      <c r="AJ1141" s="10"/>
      <c r="AK1141" s="30"/>
    </row>
    <row r="1142" spans="5:37" ht="13.05" customHeight="1">
      <c r="E1142" s="28" t="s">
        <v>219</v>
      </c>
      <c r="F1142" s="8" t="s">
        <v>742</v>
      </c>
      <c r="G1142" s="9" t="s">
        <v>759</v>
      </c>
      <c r="H1142" s="10">
        <v>169</v>
      </c>
      <c r="I1142" s="9" t="s">
        <v>222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303</v>
      </c>
      <c r="AH1142" s="10"/>
      <c r="AI1142" s="10"/>
      <c r="AJ1142" s="10"/>
      <c r="AK1142" s="30"/>
    </row>
    <row r="1143" spans="5:37" ht="13.05" customHeight="1">
      <c r="E1143" s="28" t="s">
        <v>219</v>
      </c>
      <c r="F1143" s="8" t="s">
        <v>742</v>
      </c>
      <c r="G1143" s="9" t="s">
        <v>759</v>
      </c>
      <c r="H1143" s="10">
        <v>177</v>
      </c>
      <c r="I1143" s="9" t="s">
        <v>222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303</v>
      </c>
      <c r="AH1143" s="10"/>
      <c r="AI1143" s="10"/>
      <c r="AJ1143" s="10"/>
      <c r="AK1143" s="30"/>
    </row>
    <row r="1144" spans="5:37" ht="13.05" customHeight="1">
      <c r="E1144" s="28" t="s">
        <v>219</v>
      </c>
      <c r="F1144" s="8" t="s">
        <v>742</v>
      </c>
      <c r="G1144" s="9" t="s">
        <v>759</v>
      </c>
      <c r="H1144" s="10">
        <v>185</v>
      </c>
      <c r="I1144" s="9" t="s">
        <v>222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303</v>
      </c>
      <c r="AH1144" s="10"/>
      <c r="AI1144" s="10"/>
      <c r="AJ1144" s="10"/>
      <c r="AK1144" s="30"/>
    </row>
    <row r="1145" spans="5:37" ht="13.05" customHeight="1">
      <c r="E1145" s="28" t="s">
        <v>219</v>
      </c>
      <c r="F1145" s="8" t="s">
        <v>742</v>
      </c>
      <c r="G1145" s="9" t="s">
        <v>760</v>
      </c>
      <c r="H1145" s="10">
        <v>169</v>
      </c>
      <c r="I1145" s="9" t="s">
        <v>222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303</v>
      </c>
      <c r="AH1145" s="10"/>
      <c r="AI1145" s="10"/>
      <c r="AJ1145" s="10"/>
      <c r="AK1145" s="30"/>
    </row>
    <row r="1146" spans="5:37" ht="13.05" customHeight="1">
      <c r="E1146" s="28" t="s">
        <v>219</v>
      </c>
      <c r="F1146" s="8" t="s">
        <v>742</v>
      </c>
      <c r="G1146" s="9" t="s">
        <v>760</v>
      </c>
      <c r="H1146" s="10">
        <v>177</v>
      </c>
      <c r="I1146" s="9" t="s">
        <v>222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303</v>
      </c>
      <c r="AH1146" s="10"/>
      <c r="AI1146" s="10"/>
      <c r="AJ1146" s="10"/>
      <c r="AK1146" s="30"/>
    </row>
    <row r="1147" spans="5:37" ht="13.05" customHeight="1">
      <c r="E1147" s="28" t="s">
        <v>219</v>
      </c>
      <c r="F1147" s="8" t="s">
        <v>742</v>
      </c>
      <c r="G1147" s="9" t="s">
        <v>760</v>
      </c>
      <c r="H1147" s="10">
        <v>185</v>
      </c>
      <c r="I1147" s="9" t="s">
        <v>222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303</v>
      </c>
      <c r="AH1147" s="10"/>
      <c r="AI1147" s="10"/>
      <c r="AJ1147" s="10"/>
      <c r="AK1147" s="30"/>
    </row>
    <row r="1148" spans="5:37" ht="13.05" customHeight="1">
      <c r="E1148" s="28" t="s">
        <v>219</v>
      </c>
      <c r="F1148" s="8" t="s">
        <v>742</v>
      </c>
      <c r="G1148" s="9" t="s">
        <v>761</v>
      </c>
      <c r="H1148" s="10">
        <v>160</v>
      </c>
      <c r="I1148" s="9" t="s">
        <v>222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307</v>
      </c>
      <c r="AH1148" s="10"/>
      <c r="AI1148" s="10"/>
      <c r="AJ1148" s="10"/>
      <c r="AK1148" s="30"/>
    </row>
    <row r="1149" spans="5:37" ht="13.05" customHeight="1">
      <c r="E1149" s="28" t="s">
        <v>219</v>
      </c>
      <c r="F1149" s="8" t="s">
        <v>742</v>
      </c>
      <c r="G1149" s="9" t="s">
        <v>761</v>
      </c>
      <c r="H1149" s="10">
        <v>165</v>
      </c>
      <c r="I1149" s="9" t="s">
        <v>222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307</v>
      </c>
      <c r="AH1149" s="10"/>
      <c r="AI1149" s="10"/>
      <c r="AJ1149" s="10"/>
      <c r="AK1149" s="30"/>
    </row>
    <row r="1150" spans="5:37" ht="13.05" customHeight="1">
      <c r="E1150" s="28" t="s">
        <v>219</v>
      </c>
      <c r="F1150" s="8" t="s">
        <v>742</v>
      </c>
      <c r="G1150" s="9" t="s">
        <v>761</v>
      </c>
      <c r="H1150" s="10">
        <v>170</v>
      </c>
      <c r="I1150" s="9" t="s">
        <v>222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307</v>
      </c>
      <c r="AH1150" s="10"/>
      <c r="AI1150" s="10"/>
      <c r="AJ1150" s="10"/>
      <c r="AK1150" s="30"/>
    </row>
    <row r="1151" spans="5:37" ht="13.05" customHeight="1">
      <c r="E1151" s="28" t="s">
        <v>219</v>
      </c>
      <c r="F1151" s="8" t="s">
        <v>742</v>
      </c>
      <c r="G1151" s="9" t="s">
        <v>762</v>
      </c>
      <c r="H1151" s="10">
        <v>165</v>
      </c>
      <c r="I1151" s="9" t="s">
        <v>222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307</v>
      </c>
      <c r="AH1151" s="10"/>
      <c r="AI1151" s="10"/>
      <c r="AJ1151" s="10"/>
      <c r="AK1151" s="30"/>
    </row>
    <row r="1152" spans="5:37" ht="13.05" customHeight="1">
      <c r="E1152" s="28" t="s">
        <v>219</v>
      </c>
      <c r="F1152" s="8" t="s">
        <v>742</v>
      </c>
      <c r="G1152" s="9" t="s">
        <v>762</v>
      </c>
      <c r="H1152" s="10">
        <v>170</v>
      </c>
      <c r="I1152" s="9" t="s">
        <v>222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307</v>
      </c>
      <c r="AH1152" s="10"/>
      <c r="AI1152" s="10"/>
      <c r="AJ1152" s="10"/>
      <c r="AK1152" s="30"/>
    </row>
    <row r="1153" spans="5:37" ht="13.05" customHeight="1">
      <c r="E1153" s="28" t="s">
        <v>219</v>
      </c>
      <c r="F1153" s="8" t="s">
        <v>742</v>
      </c>
      <c r="G1153" s="9" t="s">
        <v>763</v>
      </c>
      <c r="H1153" s="10">
        <v>150</v>
      </c>
      <c r="I1153" s="9" t="s">
        <v>390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307</v>
      </c>
      <c r="AH1153" s="10"/>
      <c r="AI1153" s="10"/>
      <c r="AJ1153" s="10"/>
      <c r="AK1153" s="30"/>
    </row>
    <row r="1154" spans="5:37" ht="13.05" customHeight="1">
      <c r="E1154" s="28" t="s">
        <v>219</v>
      </c>
      <c r="F1154" s="8" t="s">
        <v>742</v>
      </c>
      <c r="G1154" s="9" t="s">
        <v>763</v>
      </c>
      <c r="H1154" s="10">
        <v>156</v>
      </c>
      <c r="I1154" s="9" t="s">
        <v>390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307</v>
      </c>
      <c r="AH1154" s="10"/>
      <c r="AI1154" s="10"/>
      <c r="AJ1154" s="10"/>
      <c r="AK1154" s="30"/>
    </row>
    <row r="1155" spans="5:37" ht="13.05" customHeight="1">
      <c r="E1155" s="28" t="s">
        <v>219</v>
      </c>
      <c r="F1155" s="8" t="s">
        <v>742</v>
      </c>
      <c r="G1155" s="9" t="s">
        <v>763</v>
      </c>
      <c r="H1155" s="10">
        <v>162</v>
      </c>
      <c r="I1155" s="9" t="s">
        <v>390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307</v>
      </c>
      <c r="AH1155" s="10"/>
      <c r="AI1155" s="10"/>
      <c r="AJ1155" s="10"/>
      <c r="AK1155" s="30"/>
    </row>
    <row r="1156" spans="5:37" ht="13.05" customHeight="1">
      <c r="E1156" s="28" t="s">
        <v>219</v>
      </c>
      <c r="F1156" s="8" t="s">
        <v>764</v>
      </c>
      <c r="G1156" s="9" t="s">
        <v>765</v>
      </c>
      <c r="H1156" s="10">
        <v>180</v>
      </c>
      <c r="I1156" s="9" t="s">
        <v>222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301</v>
      </c>
      <c r="AH1156" s="9" t="s">
        <v>302</v>
      </c>
      <c r="AI1156" s="9" t="s">
        <v>388</v>
      </c>
      <c r="AJ1156" s="10"/>
      <c r="AK1156" s="30"/>
    </row>
    <row r="1157" spans="5:37" ht="13.05" customHeight="1">
      <c r="E1157" s="28" t="s">
        <v>219</v>
      </c>
      <c r="F1157" s="8" t="s">
        <v>764</v>
      </c>
      <c r="G1157" s="9" t="s">
        <v>765</v>
      </c>
      <c r="H1157" s="10">
        <v>188</v>
      </c>
      <c r="I1157" s="9" t="s">
        <v>222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301</v>
      </c>
      <c r="AH1157" s="9" t="s">
        <v>302</v>
      </c>
      <c r="AI1157" s="9" t="s">
        <v>388</v>
      </c>
      <c r="AJ1157" s="10"/>
      <c r="AK1157" s="30"/>
    </row>
    <row r="1158" spans="5:37" ht="13.05" customHeight="1">
      <c r="E1158" s="28" t="s">
        <v>219</v>
      </c>
      <c r="F1158" s="8" t="s">
        <v>764</v>
      </c>
      <c r="G1158" s="9" t="s">
        <v>766</v>
      </c>
      <c r="H1158" s="10">
        <v>164</v>
      </c>
      <c r="I1158" s="9" t="s">
        <v>222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302</v>
      </c>
      <c r="AH1158" s="9" t="s">
        <v>388</v>
      </c>
      <c r="AI1158" s="10"/>
      <c r="AJ1158" s="10"/>
      <c r="AK1158" s="30"/>
    </row>
    <row r="1159" spans="5:37" ht="13.05" customHeight="1">
      <c r="E1159" s="28" t="s">
        <v>219</v>
      </c>
      <c r="F1159" s="8" t="s">
        <v>764</v>
      </c>
      <c r="G1159" s="9" t="s">
        <v>766</v>
      </c>
      <c r="H1159" s="10">
        <v>172</v>
      </c>
      <c r="I1159" s="9" t="s">
        <v>222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305</v>
      </c>
      <c r="AH1159" s="9" t="s">
        <v>302</v>
      </c>
      <c r="AI1159" s="9" t="s">
        <v>388</v>
      </c>
      <c r="AJ1159" s="10"/>
      <c r="AK1159" s="30"/>
    </row>
    <row r="1160" spans="5:37" ht="13.05" customHeight="1">
      <c r="E1160" s="28" t="s">
        <v>219</v>
      </c>
      <c r="F1160" s="8" t="s">
        <v>764</v>
      </c>
      <c r="G1160" s="9" t="s">
        <v>766</v>
      </c>
      <c r="H1160" s="10">
        <v>180</v>
      </c>
      <c r="I1160" s="9" t="s">
        <v>222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302</v>
      </c>
      <c r="AH1160" s="9" t="s">
        <v>388</v>
      </c>
      <c r="AI1160" s="10"/>
      <c r="AJ1160" s="10"/>
      <c r="AK1160" s="30"/>
    </row>
    <row r="1161" spans="5:37" ht="13.05" customHeight="1">
      <c r="E1161" s="28" t="s">
        <v>219</v>
      </c>
      <c r="F1161" s="8" t="s">
        <v>764</v>
      </c>
      <c r="G1161" s="9" t="s">
        <v>766</v>
      </c>
      <c r="H1161" s="10">
        <v>188</v>
      </c>
      <c r="I1161" s="9" t="s">
        <v>222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305</v>
      </c>
      <c r="AH1161" s="9" t="s">
        <v>302</v>
      </c>
      <c r="AI1161" s="9" t="s">
        <v>388</v>
      </c>
      <c r="AJ1161" s="10"/>
      <c r="AK1161" s="30"/>
    </row>
    <row r="1162" spans="5:37" ht="13.05" customHeight="1">
      <c r="E1162" s="28" t="s">
        <v>219</v>
      </c>
      <c r="F1162" s="8" t="s">
        <v>764</v>
      </c>
      <c r="G1162" s="9" t="s">
        <v>767</v>
      </c>
      <c r="H1162" s="10">
        <v>171</v>
      </c>
      <c r="I1162" s="9" t="s">
        <v>222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307</v>
      </c>
      <c r="AH1162" s="10"/>
      <c r="AI1162" s="10"/>
      <c r="AJ1162" s="10"/>
      <c r="AK1162" s="30"/>
    </row>
    <row r="1163" spans="5:37" ht="13.05" customHeight="1">
      <c r="E1163" s="28" t="s">
        <v>219</v>
      </c>
      <c r="F1163" s="8" t="s">
        <v>764</v>
      </c>
      <c r="G1163" s="9" t="s">
        <v>767</v>
      </c>
      <c r="H1163" s="10">
        <v>178</v>
      </c>
      <c r="I1163" s="9" t="s">
        <v>222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307</v>
      </c>
      <c r="AH1163" s="10"/>
      <c r="AI1163" s="10"/>
      <c r="AJ1163" s="10"/>
      <c r="AK1163" s="30"/>
    </row>
    <row r="1164" spans="5:37" ht="13.05" customHeight="1">
      <c r="E1164" s="28" t="s">
        <v>219</v>
      </c>
      <c r="F1164" s="8" t="s">
        <v>764</v>
      </c>
      <c r="G1164" s="9" t="s">
        <v>768</v>
      </c>
      <c r="H1164" s="10">
        <v>172</v>
      </c>
      <c r="I1164" s="9" t="s">
        <v>222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305</v>
      </c>
      <c r="AH1164" s="9" t="s">
        <v>302</v>
      </c>
      <c r="AI1164" s="10"/>
      <c r="AJ1164" s="10"/>
      <c r="AK1164" s="30"/>
    </row>
    <row r="1165" spans="5:37" ht="13.05" customHeight="1">
      <c r="E1165" s="28" t="s">
        <v>219</v>
      </c>
      <c r="F1165" s="8" t="s">
        <v>764</v>
      </c>
      <c r="G1165" s="9" t="s">
        <v>768</v>
      </c>
      <c r="H1165" s="10">
        <v>180</v>
      </c>
      <c r="I1165" s="9" t="s">
        <v>222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305</v>
      </c>
      <c r="AH1165" s="9" t="s">
        <v>302</v>
      </c>
      <c r="AI1165" s="10"/>
      <c r="AJ1165" s="10"/>
      <c r="AK1165" s="30"/>
    </row>
    <row r="1166" spans="5:37" ht="13.05" customHeight="1">
      <c r="E1166" s="28" t="s">
        <v>219</v>
      </c>
      <c r="F1166" s="8" t="s">
        <v>764</v>
      </c>
      <c r="G1166" s="9" t="s">
        <v>768</v>
      </c>
      <c r="H1166" s="10">
        <v>188</v>
      </c>
      <c r="I1166" s="9" t="s">
        <v>222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305</v>
      </c>
      <c r="AH1166" s="9" t="s">
        <v>302</v>
      </c>
      <c r="AI1166" s="10"/>
      <c r="AJ1166" s="10"/>
      <c r="AK1166" s="30"/>
    </row>
    <row r="1167" spans="5:37" ht="13.05" customHeight="1">
      <c r="E1167" s="28" t="s">
        <v>219</v>
      </c>
      <c r="F1167" s="8" t="s">
        <v>764</v>
      </c>
      <c r="G1167" s="9" t="s">
        <v>769</v>
      </c>
      <c r="H1167" s="10">
        <v>164</v>
      </c>
      <c r="I1167" s="9" t="s">
        <v>390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305</v>
      </c>
      <c r="AH1167" s="9" t="s">
        <v>302</v>
      </c>
      <c r="AI1167" s="10"/>
      <c r="AJ1167" s="10"/>
      <c r="AK1167" s="30"/>
    </row>
    <row r="1168" spans="5:37" ht="13.05" customHeight="1">
      <c r="E1168" s="28" t="s">
        <v>219</v>
      </c>
      <c r="F1168" s="8" t="s">
        <v>764</v>
      </c>
      <c r="G1168" s="9" t="s">
        <v>770</v>
      </c>
      <c r="H1168" s="10">
        <v>171</v>
      </c>
      <c r="I1168" s="9" t="s">
        <v>222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305</v>
      </c>
      <c r="AH1168" s="10"/>
      <c r="AI1168" s="10"/>
      <c r="AJ1168" s="10"/>
      <c r="AK1168" s="30"/>
    </row>
    <row r="1169" spans="5:37" ht="13.05" customHeight="1">
      <c r="E1169" s="28" t="s">
        <v>219</v>
      </c>
      <c r="F1169" s="8" t="s">
        <v>764</v>
      </c>
      <c r="G1169" s="9" t="s">
        <v>770</v>
      </c>
      <c r="H1169" s="10">
        <v>178</v>
      </c>
      <c r="I1169" s="9" t="s">
        <v>222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305</v>
      </c>
      <c r="AH1169" s="10"/>
      <c r="AI1169" s="10"/>
      <c r="AJ1169" s="10"/>
      <c r="AK1169" s="30"/>
    </row>
    <row r="1170" spans="5:37" ht="13.05" customHeight="1">
      <c r="E1170" s="28" t="s">
        <v>219</v>
      </c>
      <c r="F1170" s="8" t="s">
        <v>771</v>
      </c>
      <c r="G1170" s="9" t="s">
        <v>772</v>
      </c>
      <c r="H1170" s="10">
        <v>169</v>
      </c>
      <c r="I1170" s="9" t="s">
        <v>222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302</v>
      </c>
      <c r="AH1170" s="9" t="s">
        <v>388</v>
      </c>
      <c r="AI1170" s="10"/>
      <c r="AJ1170" s="10"/>
      <c r="AK1170" s="30"/>
    </row>
    <row r="1171" spans="5:37" ht="13.05" customHeight="1">
      <c r="E1171" s="28" t="s">
        <v>219</v>
      </c>
      <c r="F1171" s="8" t="s">
        <v>771</v>
      </c>
      <c r="G1171" s="9" t="s">
        <v>772</v>
      </c>
      <c r="H1171" s="10">
        <v>177</v>
      </c>
      <c r="I1171" s="9" t="s">
        <v>222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302</v>
      </c>
      <c r="AH1171" s="9" t="s">
        <v>388</v>
      </c>
      <c r="AI1171" s="10"/>
      <c r="AJ1171" s="10"/>
      <c r="AK1171" s="30"/>
    </row>
    <row r="1172" spans="5:37" ht="13.05" customHeight="1">
      <c r="E1172" s="28" t="s">
        <v>219</v>
      </c>
      <c r="F1172" s="8" t="s">
        <v>771</v>
      </c>
      <c r="G1172" s="9" t="s">
        <v>773</v>
      </c>
      <c r="H1172" s="10">
        <v>160</v>
      </c>
      <c r="I1172" s="9" t="s">
        <v>390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305</v>
      </c>
      <c r="AH1172" s="10"/>
      <c r="AI1172" s="10"/>
      <c r="AJ1172" s="10"/>
      <c r="AK1172" s="30"/>
    </row>
    <row r="1173" spans="5:37" ht="13.05" customHeight="1">
      <c r="E1173" s="28" t="s">
        <v>219</v>
      </c>
      <c r="F1173" s="8" t="s">
        <v>771</v>
      </c>
      <c r="G1173" s="9" t="s">
        <v>773</v>
      </c>
      <c r="H1173" s="10">
        <v>170</v>
      </c>
      <c r="I1173" s="9" t="s">
        <v>390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305</v>
      </c>
      <c r="AH1173" s="10"/>
      <c r="AI1173" s="10"/>
      <c r="AJ1173" s="10"/>
      <c r="AK1173" s="30"/>
    </row>
    <row r="1174" spans="5:37" ht="13.05" customHeight="1">
      <c r="E1174" s="28" t="s">
        <v>219</v>
      </c>
      <c r="F1174" s="8" t="s">
        <v>771</v>
      </c>
      <c r="G1174" s="9" t="s">
        <v>774</v>
      </c>
      <c r="H1174" s="10">
        <v>140</v>
      </c>
      <c r="I1174" s="9" t="s">
        <v>390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305</v>
      </c>
      <c r="AH1174" s="10"/>
      <c r="AI1174" s="10"/>
      <c r="AJ1174" s="10"/>
      <c r="AK1174" s="30"/>
    </row>
    <row r="1175" spans="5:37" ht="13.05" customHeight="1">
      <c r="E1175" s="28" t="s">
        <v>219</v>
      </c>
      <c r="F1175" s="8" t="s">
        <v>771</v>
      </c>
      <c r="G1175" s="9" t="s">
        <v>774</v>
      </c>
      <c r="H1175" s="10">
        <v>150</v>
      </c>
      <c r="I1175" s="9" t="s">
        <v>390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305</v>
      </c>
      <c r="AH1175" s="10"/>
      <c r="AI1175" s="10"/>
      <c r="AJ1175" s="10"/>
      <c r="AK1175" s="30"/>
    </row>
    <row r="1176" spans="5:37" ht="13.05" customHeight="1">
      <c r="E1176" s="28" t="s">
        <v>219</v>
      </c>
      <c r="F1176" s="8" t="s">
        <v>771</v>
      </c>
      <c r="G1176" s="9" t="s">
        <v>774</v>
      </c>
      <c r="H1176" s="10">
        <v>160</v>
      </c>
      <c r="I1176" s="9" t="s">
        <v>390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305</v>
      </c>
      <c r="AH1176" s="10"/>
      <c r="AI1176" s="10"/>
      <c r="AJ1176" s="10"/>
      <c r="AK1176" s="30"/>
    </row>
    <row r="1177" spans="5:37" ht="13.05" customHeight="1">
      <c r="E1177" s="28" t="s">
        <v>219</v>
      </c>
      <c r="F1177" s="8" t="s">
        <v>771</v>
      </c>
      <c r="G1177" s="9" t="s">
        <v>775</v>
      </c>
      <c r="H1177" s="10">
        <v>156</v>
      </c>
      <c r="I1177" s="9" t="s">
        <v>222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305</v>
      </c>
      <c r="AH1177" s="9" t="s">
        <v>302</v>
      </c>
      <c r="AI1177" s="10"/>
      <c r="AJ1177" s="10"/>
      <c r="AK1177" s="30"/>
    </row>
    <row r="1178" spans="5:37" ht="13.05" customHeight="1">
      <c r="E1178" s="28" t="s">
        <v>219</v>
      </c>
      <c r="F1178" s="8" t="s">
        <v>771</v>
      </c>
      <c r="G1178" s="9" t="s">
        <v>775</v>
      </c>
      <c r="H1178" s="10">
        <v>164</v>
      </c>
      <c r="I1178" s="9" t="s">
        <v>222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305</v>
      </c>
      <c r="AH1178" s="9" t="s">
        <v>302</v>
      </c>
      <c r="AI1178" s="10"/>
      <c r="AJ1178" s="10"/>
      <c r="AK1178" s="30"/>
    </row>
    <row r="1179" spans="5:37" ht="13.05" customHeight="1">
      <c r="E1179" s="28" t="s">
        <v>219</v>
      </c>
      <c r="F1179" s="8" t="s">
        <v>771</v>
      </c>
      <c r="G1179" s="9" t="s">
        <v>775</v>
      </c>
      <c r="H1179" s="10">
        <v>172</v>
      </c>
      <c r="I1179" s="9" t="s">
        <v>222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305</v>
      </c>
      <c r="AH1179" s="9" t="s">
        <v>302</v>
      </c>
      <c r="AI1179" s="10"/>
      <c r="AJ1179" s="10"/>
      <c r="AK1179" s="30"/>
    </row>
    <row r="1180" spans="5:37" ht="13.05" customHeight="1">
      <c r="E1180" s="28" t="s">
        <v>219</v>
      </c>
      <c r="F1180" s="8" t="s">
        <v>771</v>
      </c>
      <c r="G1180" s="9" t="s">
        <v>775</v>
      </c>
      <c r="H1180" s="10">
        <v>178</v>
      </c>
      <c r="I1180" s="9" t="s">
        <v>222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305</v>
      </c>
      <c r="AH1180" s="10"/>
      <c r="AI1180" s="10"/>
      <c r="AJ1180" s="10"/>
      <c r="AK1180" s="30"/>
    </row>
    <row r="1181" spans="5:37" ht="13.05" customHeight="1">
      <c r="E1181" s="28" t="s">
        <v>219</v>
      </c>
      <c r="F1181" s="8" t="s">
        <v>771</v>
      </c>
      <c r="G1181" s="9" t="s">
        <v>775</v>
      </c>
      <c r="H1181" s="10">
        <v>186</v>
      </c>
      <c r="I1181" s="9" t="s">
        <v>222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305</v>
      </c>
      <c r="AH1181" s="10"/>
      <c r="AI1181" s="10"/>
      <c r="AJ1181" s="10"/>
      <c r="AK1181" s="30"/>
    </row>
    <row r="1182" spans="5:37" ht="13.05" customHeight="1">
      <c r="E1182" s="28" t="s">
        <v>219</v>
      </c>
      <c r="F1182" s="8" t="s">
        <v>771</v>
      </c>
      <c r="G1182" s="9" t="s">
        <v>776</v>
      </c>
      <c r="H1182" s="10">
        <v>176</v>
      </c>
      <c r="I1182" s="9" t="s">
        <v>222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301</v>
      </c>
      <c r="AH1182" s="10"/>
      <c r="AI1182" s="10"/>
      <c r="AJ1182" s="10"/>
      <c r="AK1182" s="30"/>
    </row>
    <row r="1183" spans="5:37" ht="13.05" customHeight="1">
      <c r="E1183" s="28" t="s">
        <v>219</v>
      </c>
      <c r="F1183" s="8" t="s">
        <v>771</v>
      </c>
      <c r="G1183" s="9" t="s">
        <v>776</v>
      </c>
      <c r="H1183" s="10">
        <v>186</v>
      </c>
      <c r="I1183" s="9" t="s">
        <v>222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303</v>
      </c>
      <c r="AH1183" s="9" t="s">
        <v>301</v>
      </c>
      <c r="AI1183" s="10"/>
      <c r="AJ1183" s="10"/>
      <c r="AK1183" s="30"/>
    </row>
    <row r="1184" spans="5:37" ht="13.05" customHeight="1">
      <c r="E1184" s="28" t="s">
        <v>219</v>
      </c>
      <c r="F1184" s="8" t="s">
        <v>771</v>
      </c>
      <c r="G1184" s="9" t="s">
        <v>777</v>
      </c>
      <c r="H1184" s="10">
        <v>162</v>
      </c>
      <c r="I1184" s="9" t="s">
        <v>222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305</v>
      </c>
      <c r="AH1184" s="10"/>
      <c r="AI1184" s="10"/>
      <c r="AJ1184" s="10"/>
      <c r="AK1184" s="30"/>
    </row>
    <row r="1185" spans="5:37" ht="13.05" customHeight="1">
      <c r="E1185" s="28" t="s">
        <v>219</v>
      </c>
      <c r="F1185" s="8" t="s">
        <v>771</v>
      </c>
      <c r="G1185" s="9" t="s">
        <v>777</v>
      </c>
      <c r="H1185" s="10">
        <v>172</v>
      </c>
      <c r="I1185" s="9" t="s">
        <v>222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305</v>
      </c>
      <c r="AH1185" s="10"/>
      <c r="AI1185" s="10"/>
      <c r="AJ1185" s="10"/>
      <c r="AK1185" s="30"/>
    </row>
    <row r="1186" spans="5:37" ht="13.05" customHeight="1">
      <c r="E1186" s="28" t="s">
        <v>219</v>
      </c>
      <c r="F1186" s="8" t="s">
        <v>771</v>
      </c>
      <c r="G1186" s="9" t="s">
        <v>777</v>
      </c>
      <c r="H1186" s="10">
        <v>182</v>
      </c>
      <c r="I1186" s="9" t="s">
        <v>222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305</v>
      </c>
      <c r="AH1186" s="10"/>
      <c r="AI1186" s="10"/>
      <c r="AJ1186" s="10"/>
      <c r="AK1186" s="30"/>
    </row>
    <row r="1187" spans="5:37" ht="13.05" customHeight="1">
      <c r="E1187" s="28" t="s">
        <v>219</v>
      </c>
      <c r="F1187" s="8" t="s">
        <v>771</v>
      </c>
      <c r="G1187" s="9" t="s">
        <v>778</v>
      </c>
      <c r="H1187" s="10">
        <v>163</v>
      </c>
      <c r="I1187" s="9" t="s">
        <v>390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305</v>
      </c>
      <c r="AH1187" s="9" t="s">
        <v>304</v>
      </c>
      <c r="AI1187" s="9" t="s">
        <v>302</v>
      </c>
      <c r="AJ1187" s="10"/>
      <c r="AK1187" s="30"/>
    </row>
    <row r="1188" spans="5:37" ht="13.05" customHeight="1">
      <c r="E1188" s="28" t="s">
        <v>219</v>
      </c>
      <c r="F1188" s="8" t="s">
        <v>771</v>
      </c>
      <c r="G1188" s="9" t="s">
        <v>778</v>
      </c>
      <c r="H1188" s="10">
        <v>171</v>
      </c>
      <c r="I1188" s="9" t="s">
        <v>390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305</v>
      </c>
      <c r="AH1188" s="9" t="s">
        <v>304</v>
      </c>
      <c r="AI1188" s="9" t="s">
        <v>302</v>
      </c>
      <c r="AJ1188" s="10"/>
      <c r="AK1188" s="30"/>
    </row>
    <row r="1189" spans="5:37" ht="13.05" customHeight="1">
      <c r="E1189" s="28" t="s">
        <v>219</v>
      </c>
      <c r="F1189" s="8" t="s">
        <v>771</v>
      </c>
      <c r="G1189" s="9" t="s">
        <v>779</v>
      </c>
      <c r="H1189" s="10">
        <v>154</v>
      </c>
      <c r="I1189" s="9" t="s">
        <v>390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305</v>
      </c>
      <c r="AH1189" s="9" t="s">
        <v>302</v>
      </c>
      <c r="AI1189" s="10"/>
      <c r="AJ1189" s="10"/>
      <c r="AK1189" s="30"/>
    </row>
    <row r="1190" spans="5:37" ht="13.05" customHeight="1">
      <c r="E1190" s="28" t="s">
        <v>219</v>
      </c>
      <c r="F1190" s="8" t="s">
        <v>771</v>
      </c>
      <c r="G1190" s="9" t="s">
        <v>779</v>
      </c>
      <c r="H1190" s="10">
        <v>162</v>
      </c>
      <c r="I1190" s="9" t="s">
        <v>390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305</v>
      </c>
      <c r="AH1190" s="9" t="s">
        <v>304</v>
      </c>
      <c r="AI1190" s="9" t="s">
        <v>302</v>
      </c>
      <c r="AJ1190" s="10"/>
      <c r="AK1190" s="30"/>
    </row>
    <row r="1191" spans="5:37" ht="13.05" customHeight="1">
      <c r="E1191" s="28" t="s">
        <v>219</v>
      </c>
      <c r="F1191" s="8" t="s">
        <v>771</v>
      </c>
      <c r="G1191" s="9" t="s">
        <v>780</v>
      </c>
      <c r="H1191" s="10">
        <v>164</v>
      </c>
      <c r="I1191" s="9" t="s">
        <v>222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305</v>
      </c>
      <c r="AH1191" s="9" t="s">
        <v>304</v>
      </c>
      <c r="AI1191" s="9" t="s">
        <v>302</v>
      </c>
      <c r="AJ1191" s="10"/>
      <c r="AK1191" s="30"/>
    </row>
    <row r="1192" spans="5:37" ht="13.05" customHeight="1">
      <c r="E1192" s="28" t="s">
        <v>219</v>
      </c>
      <c r="F1192" s="8" t="s">
        <v>771</v>
      </c>
      <c r="G1192" s="9" t="s">
        <v>780</v>
      </c>
      <c r="H1192" s="10">
        <v>172</v>
      </c>
      <c r="I1192" s="9" t="s">
        <v>222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305</v>
      </c>
      <c r="AH1192" s="9" t="s">
        <v>304</v>
      </c>
      <c r="AI1192" s="9" t="s">
        <v>302</v>
      </c>
      <c r="AJ1192" s="10"/>
      <c r="AK1192" s="30"/>
    </row>
    <row r="1193" spans="5:37" ht="13.05" customHeight="1">
      <c r="E1193" s="28" t="s">
        <v>219</v>
      </c>
      <c r="F1193" s="8" t="s">
        <v>771</v>
      </c>
      <c r="G1193" s="9" t="s">
        <v>780</v>
      </c>
      <c r="H1193" s="10">
        <v>178</v>
      </c>
      <c r="I1193" s="9" t="s">
        <v>222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305</v>
      </c>
      <c r="AH1193" s="9" t="s">
        <v>304</v>
      </c>
      <c r="AI1193" s="10"/>
      <c r="AJ1193" s="10"/>
      <c r="AK1193" s="30"/>
    </row>
    <row r="1194" spans="5:37" ht="13.05" customHeight="1">
      <c r="E1194" s="28" t="s">
        <v>219</v>
      </c>
      <c r="F1194" s="8" t="s">
        <v>771</v>
      </c>
      <c r="G1194" s="9" t="s">
        <v>780</v>
      </c>
      <c r="H1194" s="10">
        <v>186</v>
      </c>
      <c r="I1194" s="9" t="s">
        <v>222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305</v>
      </c>
      <c r="AH1194" s="9" t="s">
        <v>304</v>
      </c>
      <c r="AI1194" s="10"/>
      <c r="AJ1194" s="10"/>
      <c r="AK1194" s="30"/>
    </row>
    <row r="1195" spans="5:37" ht="13.05" customHeight="1">
      <c r="E1195" s="28" t="s">
        <v>219</v>
      </c>
      <c r="F1195" s="8" t="s">
        <v>771</v>
      </c>
      <c r="G1195" s="9" t="s">
        <v>781</v>
      </c>
      <c r="H1195" s="10">
        <v>180</v>
      </c>
      <c r="I1195" s="9" t="s">
        <v>222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305</v>
      </c>
      <c r="AH1195" s="9" t="s">
        <v>304</v>
      </c>
      <c r="AI1195" s="10"/>
      <c r="AJ1195" s="10"/>
      <c r="AK1195" s="30"/>
    </row>
    <row r="1196" spans="5:37" ht="13.05" customHeight="1">
      <c r="E1196" s="28" t="s">
        <v>219</v>
      </c>
      <c r="F1196" s="8" t="s">
        <v>771</v>
      </c>
      <c r="G1196" s="9" t="s">
        <v>781</v>
      </c>
      <c r="H1196" s="10">
        <v>187</v>
      </c>
      <c r="I1196" s="9" t="s">
        <v>222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305</v>
      </c>
      <c r="AH1196" s="9" t="s">
        <v>304</v>
      </c>
      <c r="AI1196" s="10"/>
      <c r="AJ1196" s="10"/>
      <c r="AK1196" s="30"/>
    </row>
    <row r="1197" spans="5:37" ht="13.05" customHeight="1">
      <c r="E1197" s="28" t="s">
        <v>219</v>
      </c>
      <c r="F1197" s="8" t="s">
        <v>771</v>
      </c>
      <c r="G1197" s="9" t="s">
        <v>781</v>
      </c>
      <c r="H1197" s="10">
        <v>194</v>
      </c>
      <c r="I1197" s="9" t="s">
        <v>222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305</v>
      </c>
      <c r="AH1197" s="9" t="s">
        <v>304</v>
      </c>
      <c r="AI1197" s="10"/>
      <c r="AJ1197" s="10"/>
      <c r="AK1197" s="30"/>
    </row>
    <row r="1198" spans="5:37" ht="13.05" customHeight="1">
      <c r="E1198" s="28" t="s">
        <v>219</v>
      </c>
      <c r="F1198" s="8" t="s">
        <v>771</v>
      </c>
      <c r="G1198" s="9" t="s">
        <v>782</v>
      </c>
      <c r="H1198" s="10">
        <v>140</v>
      </c>
      <c r="I1198" s="9" t="s">
        <v>222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305</v>
      </c>
      <c r="AH1198" s="10"/>
      <c r="AI1198" s="10"/>
      <c r="AJ1198" s="10"/>
      <c r="AK1198" s="30"/>
    </row>
    <row r="1199" spans="5:37" ht="13.05" customHeight="1">
      <c r="E1199" s="28" t="s">
        <v>219</v>
      </c>
      <c r="F1199" s="8" t="s">
        <v>771</v>
      </c>
      <c r="G1199" s="9" t="s">
        <v>782</v>
      </c>
      <c r="H1199" s="10">
        <v>150</v>
      </c>
      <c r="I1199" s="9" t="s">
        <v>222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305</v>
      </c>
      <c r="AH1199" s="10"/>
      <c r="AI1199" s="10"/>
      <c r="AJ1199" s="10"/>
      <c r="AK1199" s="30"/>
    </row>
    <row r="1200" spans="5:37" ht="13.05" customHeight="1">
      <c r="E1200" s="28" t="s">
        <v>219</v>
      </c>
      <c r="F1200" s="8" t="s">
        <v>771</v>
      </c>
      <c r="G1200" s="9" t="s">
        <v>782</v>
      </c>
      <c r="H1200" s="10">
        <v>160</v>
      </c>
      <c r="I1200" s="9" t="s">
        <v>222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305</v>
      </c>
      <c r="AH1200" s="10"/>
      <c r="AI1200" s="10"/>
      <c r="AJ1200" s="10"/>
      <c r="AK1200" s="30"/>
    </row>
    <row r="1201" spans="5:37" ht="13.05" customHeight="1">
      <c r="E1201" s="28" t="s">
        <v>219</v>
      </c>
      <c r="F1201" s="8" t="s">
        <v>771</v>
      </c>
      <c r="G1201" s="9" t="s">
        <v>783</v>
      </c>
      <c r="H1201" s="10">
        <v>162</v>
      </c>
      <c r="I1201" s="9" t="s">
        <v>390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305</v>
      </c>
      <c r="AH1201" s="9" t="s">
        <v>302</v>
      </c>
      <c r="AI1201" s="10"/>
      <c r="AJ1201" s="10"/>
      <c r="AK1201" s="30"/>
    </row>
    <row r="1202" spans="5:37" ht="13.05" customHeight="1">
      <c r="E1202" s="28" t="s">
        <v>219</v>
      </c>
      <c r="F1202" s="8" t="s">
        <v>771</v>
      </c>
      <c r="G1202" s="9" t="s">
        <v>783</v>
      </c>
      <c r="H1202" s="10">
        <v>170</v>
      </c>
      <c r="I1202" s="9" t="s">
        <v>390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305</v>
      </c>
      <c r="AH1202" s="9" t="s">
        <v>302</v>
      </c>
      <c r="AI1202" s="10"/>
      <c r="AJ1202" s="10"/>
      <c r="AK1202" s="30"/>
    </row>
    <row r="1203" spans="5:37" ht="13.05" customHeight="1">
      <c r="E1203" s="28" t="s">
        <v>219</v>
      </c>
      <c r="F1203" s="8" t="s">
        <v>771</v>
      </c>
      <c r="G1203" s="9" t="s">
        <v>784</v>
      </c>
      <c r="H1203" s="10">
        <v>148</v>
      </c>
      <c r="I1203" s="9" t="s">
        <v>222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303</v>
      </c>
      <c r="AH1203" s="9" t="s">
        <v>302</v>
      </c>
      <c r="AI1203" s="10"/>
      <c r="AJ1203" s="10"/>
      <c r="AK1203" s="30"/>
    </row>
    <row r="1204" spans="5:37" ht="13.05" customHeight="1">
      <c r="E1204" s="28" t="s">
        <v>219</v>
      </c>
      <c r="F1204" s="8" t="s">
        <v>771</v>
      </c>
      <c r="G1204" s="9" t="s">
        <v>785</v>
      </c>
      <c r="H1204" s="10">
        <v>152</v>
      </c>
      <c r="I1204" s="9" t="s">
        <v>222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307</v>
      </c>
      <c r="AH1204" s="9" t="s">
        <v>306</v>
      </c>
      <c r="AI1204" s="10"/>
      <c r="AJ1204" s="10"/>
      <c r="AK1204" s="30"/>
    </row>
    <row r="1205" spans="5:37" ht="13.05" customHeight="1">
      <c r="E1205" s="28" t="s">
        <v>219</v>
      </c>
      <c r="F1205" s="8" t="s">
        <v>771</v>
      </c>
      <c r="G1205" s="9" t="s">
        <v>785</v>
      </c>
      <c r="H1205" s="10">
        <v>160</v>
      </c>
      <c r="I1205" s="9" t="s">
        <v>222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307</v>
      </c>
      <c r="AH1205" s="10"/>
      <c r="AI1205" s="10"/>
      <c r="AJ1205" s="10"/>
      <c r="AK1205" s="30"/>
    </row>
    <row r="1206" spans="5:37" ht="13.05" customHeight="1">
      <c r="E1206" s="28" t="s">
        <v>219</v>
      </c>
      <c r="F1206" s="8" t="s">
        <v>771</v>
      </c>
      <c r="G1206" s="9" t="s">
        <v>785</v>
      </c>
      <c r="H1206" s="10">
        <v>168</v>
      </c>
      <c r="I1206" s="9" t="s">
        <v>222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307</v>
      </c>
      <c r="AH1206" s="10"/>
      <c r="AI1206" s="10"/>
      <c r="AJ1206" s="10"/>
      <c r="AK1206" s="30"/>
    </row>
    <row r="1207" spans="5:37" ht="13.05" customHeight="1">
      <c r="E1207" s="28" t="s">
        <v>219</v>
      </c>
      <c r="F1207" s="8" t="s">
        <v>771</v>
      </c>
      <c r="G1207" s="9" t="s">
        <v>785</v>
      </c>
      <c r="H1207" s="10">
        <v>176</v>
      </c>
      <c r="I1207" s="9" t="s">
        <v>222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307</v>
      </c>
      <c r="AH1207" s="10"/>
      <c r="AI1207" s="10"/>
      <c r="AJ1207" s="10"/>
      <c r="AK1207" s="30"/>
    </row>
    <row r="1208" spans="5:37" ht="13.05" customHeight="1">
      <c r="E1208" s="28" t="s">
        <v>219</v>
      </c>
      <c r="F1208" s="8" t="s">
        <v>771</v>
      </c>
      <c r="G1208" s="9" t="s">
        <v>786</v>
      </c>
      <c r="H1208" s="10">
        <v>144</v>
      </c>
      <c r="I1208" s="9" t="s">
        <v>390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307</v>
      </c>
      <c r="AH1208" s="9" t="s">
        <v>306</v>
      </c>
      <c r="AI1208" s="10"/>
      <c r="AJ1208" s="10"/>
      <c r="AK1208" s="30"/>
    </row>
    <row r="1209" spans="5:37" ht="13.05" customHeight="1">
      <c r="E1209" s="28" t="s">
        <v>219</v>
      </c>
      <c r="F1209" s="8" t="s">
        <v>771</v>
      </c>
      <c r="G1209" s="9" t="s">
        <v>786</v>
      </c>
      <c r="H1209" s="10">
        <v>152</v>
      </c>
      <c r="I1209" s="9" t="s">
        <v>390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307</v>
      </c>
      <c r="AH1209" s="9" t="s">
        <v>306</v>
      </c>
      <c r="AI1209" s="10"/>
      <c r="AJ1209" s="10"/>
      <c r="AK1209" s="30"/>
    </row>
    <row r="1210" spans="5:37" ht="13.05" customHeight="1">
      <c r="E1210" s="28" t="s">
        <v>219</v>
      </c>
      <c r="F1210" s="8" t="s">
        <v>771</v>
      </c>
      <c r="G1210" s="9" t="s">
        <v>786</v>
      </c>
      <c r="H1210" s="10">
        <v>160</v>
      </c>
      <c r="I1210" s="9" t="s">
        <v>390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307</v>
      </c>
      <c r="AH1210" s="10"/>
      <c r="AI1210" s="10"/>
      <c r="AJ1210" s="10"/>
      <c r="AK1210" s="30"/>
    </row>
    <row r="1211" spans="5:37" ht="13.05" customHeight="1">
      <c r="E1211" s="28" t="s">
        <v>219</v>
      </c>
      <c r="F1211" s="8" t="s">
        <v>771</v>
      </c>
      <c r="G1211" s="9" t="s">
        <v>787</v>
      </c>
      <c r="H1211" s="10">
        <v>166</v>
      </c>
      <c r="I1211" s="9" t="s">
        <v>222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305</v>
      </c>
      <c r="AH1211" s="10"/>
      <c r="AI1211" s="10"/>
      <c r="AJ1211" s="10"/>
      <c r="AK1211" s="30"/>
    </row>
    <row r="1212" spans="5:37" ht="13.05" customHeight="1">
      <c r="E1212" s="28" t="s">
        <v>219</v>
      </c>
      <c r="F1212" s="8" t="s">
        <v>771</v>
      </c>
      <c r="G1212" s="9" t="s">
        <v>787</v>
      </c>
      <c r="H1212" s="10">
        <v>174</v>
      </c>
      <c r="I1212" s="9" t="s">
        <v>222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308</v>
      </c>
      <c r="AH1212" s="10"/>
      <c r="AI1212" s="10"/>
      <c r="AJ1212" s="10"/>
      <c r="AK1212" s="30"/>
    </row>
    <row r="1213" spans="5:37" ht="13.05" customHeight="1">
      <c r="E1213" s="28" t="s">
        <v>219</v>
      </c>
      <c r="F1213" s="8" t="s">
        <v>771</v>
      </c>
      <c r="G1213" s="9" t="s">
        <v>788</v>
      </c>
      <c r="H1213" s="10">
        <v>150</v>
      </c>
      <c r="I1213" s="9" t="s">
        <v>390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305</v>
      </c>
      <c r="AH1213" s="10"/>
      <c r="AI1213" s="10"/>
      <c r="AJ1213" s="10"/>
      <c r="AK1213" s="30"/>
    </row>
    <row r="1214" spans="5:37" ht="13.05" customHeight="1">
      <c r="E1214" s="28" t="s">
        <v>219</v>
      </c>
      <c r="F1214" s="8" t="s">
        <v>771</v>
      </c>
      <c r="G1214" s="9" t="s">
        <v>788</v>
      </c>
      <c r="H1214" s="10">
        <v>158</v>
      </c>
      <c r="I1214" s="9" t="s">
        <v>390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305</v>
      </c>
      <c r="AH1214" s="10"/>
      <c r="AI1214" s="10"/>
      <c r="AJ1214" s="10"/>
      <c r="AK1214" s="30"/>
    </row>
    <row r="1215" spans="5:37" ht="13.05" customHeight="1">
      <c r="E1215" s="28" t="s">
        <v>219</v>
      </c>
      <c r="F1215" s="8" t="s">
        <v>771</v>
      </c>
      <c r="G1215" s="9" t="s">
        <v>788</v>
      </c>
      <c r="H1215" s="10">
        <v>166</v>
      </c>
      <c r="I1215" s="9" t="s">
        <v>390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305</v>
      </c>
      <c r="AH1215" s="10"/>
      <c r="AI1215" s="10"/>
      <c r="AJ1215" s="10"/>
      <c r="AK1215" s="30"/>
    </row>
    <row r="1216" spans="5:37" ht="13.05" customHeight="1">
      <c r="E1216" s="28" t="s">
        <v>219</v>
      </c>
      <c r="F1216" s="8" t="s">
        <v>771</v>
      </c>
      <c r="G1216" s="9" t="s">
        <v>789</v>
      </c>
      <c r="H1216" s="10">
        <v>160</v>
      </c>
      <c r="I1216" s="9" t="s">
        <v>222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308</v>
      </c>
      <c r="AH1216" s="10"/>
      <c r="AI1216" s="10"/>
      <c r="AJ1216" s="10"/>
      <c r="AK1216" s="30"/>
    </row>
    <row r="1217" spans="5:37" ht="13.05" customHeight="1">
      <c r="E1217" s="28" t="s">
        <v>219</v>
      </c>
      <c r="F1217" s="8" t="s">
        <v>771</v>
      </c>
      <c r="G1217" s="9" t="s">
        <v>789</v>
      </c>
      <c r="H1217" s="10">
        <v>168</v>
      </c>
      <c r="I1217" s="9" t="s">
        <v>222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308</v>
      </c>
      <c r="AH1217" s="10"/>
      <c r="AI1217" s="10"/>
      <c r="AJ1217" s="10"/>
      <c r="AK1217" s="30"/>
    </row>
    <row r="1218" spans="5:37" ht="13.05" customHeight="1">
      <c r="E1218" s="28" t="s">
        <v>219</v>
      </c>
      <c r="F1218" s="8" t="s">
        <v>771</v>
      </c>
      <c r="G1218" s="9" t="s">
        <v>789</v>
      </c>
      <c r="H1218" s="10">
        <v>176</v>
      </c>
      <c r="I1218" s="9" t="s">
        <v>222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308</v>
      </c>
      <c r="AH1218" s="10"/>
      <c r="AI1218" s="10"/>
      <c r="AJ1218" s="10"/>
      <c r="AK1218" s="30"/>
    </row>
    <row r="1219" spans="5:37" ht="13.05" customHeight="1">
      <c r="E1219" s="28" t="s">
        <v>219</v>
      </c>
      <c r="F1219" s="8" t="s">
        <v>771</v>
      </c>
      <c r="G1219" s="9" t="s">
        <v>790</v>
      </c>
      <c r="H1219" s="10">
        <v>151</v>
      </c>
      <c r="I1219" s="9" t="s">
        <v>390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308</v>
      </c>
      <c r="AH1219" s="10"/>
      <c r="AI1219" s="10"/>
      <c r="AJ1219" s="10"/>
      <c r="AK1219" s="30"/>
    </row>
    <row r="1220" spans="5:37" ht="13.05" customHeight="1">
      <c r="E1220" s="28" t="s">
        <v>219</v>
      </c>
      <c r="F1220" s="8" t="s">
        <v>771</v>
      </c>
      <c r="G1220" s="9" t="s">
        <v>790</v>
      </c>
      <c r="H1220" s="10">
        <v>159</v>
      </c>
      <c r="I1220" s="9" t="s">
        <v>390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305</v>
      </c>
      <c r="AH1220" s="10"/>
      <c r="AI1220" s="10"/>
      <c r="AJ1220" s="10"/>
      <c r="AK1220" s="30"/>
    </row>
    <row r="1221" spans="5:37" ht="13.05" customHeight="1">
      <c r="E1221" s="28" t="s">
        <v>219</v>
      </c>
      <c r="F1221" s="8" t="s">
        <v>771</v>
      </c>
      <c r="G1221" s="9" t="s">
        <v>791</v>
      </c>
      <c r="H1221" s="10">
        <v>160</v>
      </c>
      <c r="I1221" s="9" t="s">
        <v>222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308</v>
      </c>
      <c r="AH1221" s="10"/>
      <c r="AI1221" s="10"/>
      <c r="AJ1221" s="10"/>
      <c r="AK1221" s="30"/>
    </row>
    <row r="1222" spans="5:37" ht="13.05" customHeight="1">
      <c r="E1222" s="28" t="s">
        <v>219</v>
      </c>
      <c r="F1222" s="8" t="s">
        <v>771</v>
      </c>
      <c r="G1222" s="9" t="s">
        <v>792</v>
      </c>
      <c r="H1222" s="10">
        <v>151</v>
      </c>
      <c r="I1222" s="9" t="s">
        <v>390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308</v>
      </c>
      <c r="AH1222" s="10"/>
      <c r="AI1222" s="10"/>
      <c r="AJ1222" s="10"/>
      <c r="AK1222" s="30"/>
    </row>
    <row r="1223" spans="5:37" ht="13.05" customHeight="1">
      <c r="E1223" s="28" t="s">
        <v>219</v>
      </c>
      <c r="F1223" s="8" t="s">
        <v>771</v>
      </c>
      <c r="G1223" s="9" t="s">
        <v>792</v>
      </c>
      <c r="H1223" s="10">
        <v>159</v>
      </c>
      <c r="I1223" s="9" t="s">
        <v>390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308</v>
      </c>
      <c r="AH1223" s="10"/>
      <c r="AI1223" s="10"/>
      <c r="AJ1223" s="10"/>
      <c r="AK1223" s="30"/>
    </row>
    <row r="1224" spans="5:37" ht="13.05" customHeight="1">
      <c r="E1224" s="28" t="s">
        <v>219</v>
      </c>
      <c r="F1224" s="8" t="s">
        <v>771</v>
      </c>
      <c r="G1224" s="9" t="s">
        <v>793</v>
      </c>
      <c r="H1224" s="10">
        <v>158</v>
      </c>
      <c r="I1224" s="9" t="s">
        <v>222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305</v>
      </c>
      <c r="AH1224" s="10"/>
      <c r="AI1224" s="10"/>
      <c r="AJ1224" s="10"/>
      <c r="AK1224" s="30"/>
    </row>
    <row r="1225" spans="5:37" ht="13.05" customHeight="1">
      <c r="E1225" s="28" t="s">
        <v>219</v>
      </c>
      <c r="F1225" s="8" t="s">
        <v>771</v>
      </c>
      <c r="G1225" s="9" t="s">
        <v>793</v>
      </c>
      <c r="H1225" s="10">
        <v>167</v>
      </c>
      <c r="I1225" s="9" t="s">
        <v>222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305</v>
      </c>
      <c r="AH1225" s="10"/>
      <c r="AI1225" s="10"/>
      <c r="AJ1225" s="10"/>
      <c r="AK1225" s="30"/>
    </row>
    <row r="1226" spans="5:37" ht="13.05" customHeight="1">
      <c r="E1226" s="28" t="s">
        <v>219</v>
      </c>
      <c r="F1226" s="8" t="s">
        <v>771</v>
      </c>
      <c r="G1226" s="9" t="s">
        <v>793</v>
      </c>
      <c r="H1226" s="10">
        <v>176</v>
      </c>
      <c r="I1226" s="9" t="s">
        <v>222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305</v>
      </c>
      <c r="AH1226" s="10"/>
      <c r="AI1226" s="10"/>
      <c r="AJ1226" s="10"/>
      <c r="AK1226" s="30"/>
    </row>
    <row r="1227" spans="5:37" ht="13.05" customHeight="1">
      <c r="E1227" s="28" t="s">
        <v>219</v>
      </c>
      <c r="F1227" s="8" t="s">
        <v>771</v>
      </c>
      <c r="G1227" s="9" t="s">
        <v>794</v>
      </c>
      <c r="H1227" s="10">
        <v>148</v>
      </c>
      <c r="I1227" s="9" t="s">
        <v>390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305</v>
      </c>
      <c r="AH1227" s="10"/>
      <c r="AI1227" s="10"/>
      <c r="AJ1227" s="10"/>
      <c r="AK1227" s="30"/>
    </row>
    <row r="1228" spans="5:37" ht="13.05" customHeight="1">
      <c r="E1228" s="28" t="s">
        <v>219</v>
      </c>
      <c r="F1228" s="8" t="s">
        <v>771</v>
      </c>
      <c r="G1228" s="9" t="s">
        <v>794</v>
      </c>
      <c r="H1228" s="10">
        <v>166</v>
      </c>
      <c r="I1228" s="9" t="s">
        <v>390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305</v>
      </c>
      <c r="AH1228" s="10"/>
      <c r="AI1228" s="10"/>
      <c r="AJ1228" s="10"/>
      <c r="AK1228" s="30"/>
    </row>
    <row r="1229" spans="5:37" ht="13.05" customHeight="1">
      <c r="E1229" s="28" t="s">
        <v>219</v>
      </c>
      <c r="F1229" s="8" t="s">
        <v>771</v>
      </c>
      <c r="G1229" s="9" t="s">
        <v>795</v>
      </c>
      <c r="H1229" s="10">
        <v>167</v>
      </c>
      <c r="I1229" s="9" t="s">
        <v>222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467</v>
      </c>
      <c r="S1229" s="9" t="s">
        <v>467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308</v>
      </c>
      <c r="AH1229" s="10"/>
      <c r="AI1229" s="10"/>
      <c r="AJ1229" s="10"/>
      <c r="AK1229" s="30"/>
    </row>
    <row r="1230" spans="5:37" ht="13.05" customHeight="1">
      <c r="E1230" s="28" t="s">
        <v>219</v>
      </c>
      <c r="F1230" s="8" t="s">
        <v>771</v>
      </c>
      <c r="G1230" s="9" t="s">
        <v>795</v>
      </c>
      <c r="H1230" s="10">
        <v>176</v>
      </c>
      <c r="I1230" s="9" t="s">
        <v>222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305</v>
      </c>
      <c r="AH1230" s="10"/>
      <c r="AI1230" s="10"/>
      <c r="AJ1230" s="10"/>
      <c r="AK1230" s="30"/>
    </row>
    <row r="1231" spans="5:37" ht="13.05" customHeight="1">
      <c r="E1231" s="28" t="s">
        <v>219</v>
      </c>
      <c r="F1231" s="8" t="s">
        <v>771</v>
      </c>
      <c r="G1231" s="9" t="s">
        <v>796</v>
      </c>
      <c r="H1231" s="10">
        <v>167</v>
      </c>
      <c r="I1231" s="9" t="s">
        <v>222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307</v>
      </c>
      <c r="AH1231" s="10"/>
      <c r="AI1231" s="10"/>
      <c r="AJ1231" s="10"/>
      <c r="AK1231" s="30"/>
    </row>
    <row r="1232" spans="5:37" ht="13.05" customHeight="1">
      <c r="E1232" s="28" t="s">
        <v>219</v>
      </c>
      <c r="F1232" s="8" t="s">
        <v>771</v>
      </c>
      <c r="G1232" s="9" t="s">
        <v>796</v>
      </c>
      <c r="H1232" s="10">
        <v>172</v>
      </c>
      <c r="I1232" s="9" t="s">
        <v>222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307</v>
      </c>
      <c r="AH1232" s="10"/>
      <c r="AI1232" s="10"/>
      <c r="AJ1232" s="10"/>
      <c r="AK1232" s="30"/>
    </row>
    <row r="1233" spans="5:37" ht="13.05" customHeight="1">
      <c r="E1233" s="28" t="s">
        <v>219</v>
      </c>
      <c r="F1233" s="8" t="s">
        <v>771</v>
      </c>
      <c r="G1233" s="9" t="s">
        <v>797</v>
      </c>
      <c r="H1233" s="10">
        <v>167</v>
      </c>
      <c r="I1233" s="9" t="s">
        <v>222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307</v>
      </c>
      <c r="AH1233" s="10"/>
      <c r="AI1233" s="10"/>
      <c r="AJ1233" s="10"/>
      <c r="AK1233" s="30"/>
    </row>
    <row r="1234" spans="5:37" ht="13.05" customHeight="1">
      <c r="E1234" s="28" t="s">
        <v>219</v>
      </c>
      <c r="F1234" s="8" t="s">
        <v>771</v>
      </c>
      <c r="G1234" s="9" t="s">
        <v>797</v>
      </c>
      <c r="H1234" s="10">
        <v>175</v>
      </c>
      <c r="I1234" s="9" t="s">
        <v>222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307</v>
      </c>
      <c r="AH1234" s="10"/>
      <c r="AI1234" s="10"/>
      <c r="AJ1234" s="10"/>
      <c r="AK1234" s="30"/>
    </row>
    <row r="1235" spans="5:37" ht="13.05" customHeight="1">
      <c r="E1235" s="28" t="s">
        <v>219</v>
      </c>
      <c r="F1235" s="8" t="s">
        <v>771</v>
      </c>
      <c r="G1235" s="9" t="s">
        <v>798</v>
      </c>
      <c r="H1235" s="10">
        <v>159</v>
      </c>
      <c r="I1235" s="9" t="s">
        <v>222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307</v>
      </c>
      <c r="AH1235" s="10"/>
      <c r="AI1235" s="10"/>
      <c r="AJ1235" s="10"/>
      <c r="AK1235" s="30"/>
    </row>
    <row r="1236" spans="5:37" ht="13.05" customHeight="1">
      <c r="E1236" s="28" t="s">
        <v>219</v>
      </c>
      <c r="F1236" s="8" t="s">
        <v>771</v>
      </c>
      <c r="G1236" s="9" t="s">
        <v>798</v>
      </c>
      <c r="H1236" s="10">
        <v>167</v>
      </c>
      <c r="I1236" s="9" t="s">
        <v>222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307</v>
      </c>
      <c r="AH1236" s="10"/>
      <c r="AI1236" s="10"/>
      <c r="AJ1236" s="10"/>
      <c r="AK1236" s="30"/>
    </row>
    <row r="1237" spans="5:37" ht="13.05" customHeight="1">
      <c r="E1237" s="28" t="s">
        <v>219</v>
      </c>
      <c r="F1237" s="8" t="s">
        <v>771</v>
      </c>
      <c r="G1237" s="9" t="s">
        <v>798</v>
      </c>
      <c r="H1237" s="10">
        <v>175</v>
      </c>
      <c r="I1237" s="9" t="s">
        <v>222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307</v>
      </c>
      <c r="AH1237" s="10"/>
      <c r="AI1237" s="10"/>
      <c r="AJ1237" s="10"/>
      <c r="AK1237" s="30"/>
    </row>
    <row r="1238" spans="5:37" ht="13.05" customHeight="1">
      <c r="E1238" s="28" t="s">
        <v>219</v>
      </c>
      <c r="F1238" s="8" t="s">
        <v>771</v>
      </c>
      <c r="G1238" s="9" t="s">
        <v>799</v>
      </c>
      <c r="H1238" s="10">
        <v>160</v>
      </c>
      <c r="I1238" s="9" t="s">
        <v>222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307</v>
      </c>
      <c r="AH1238" s="10"/>
      <c r="AI1238" s="10"/>
      <c r="AJ1238" s="10"/>
      <c r="AK1238" s="30"/>
    </row>
    <row r="1239" spans="5:37" ht="13.05" customHeight="1">
      <c r="E1239" s="28" t="s">
        <v>219</v>
      </c>
      <c r="F1239" s="8" t="s">
        <v>771</v>
      </c>
      <c r="G1239" s="9" t="s">
        <v>799</v>
      </c>
      <c r="H1239" s="10">
        <v>167</v>
      </c>
      <c r="I1239" s="9" t="s">
        <v>222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307</v>
      </c>
      <c r="AH1239" s="10"/>
      <c r="AI1239" s="10"/>
      <c r="AJ1239" s="10"/>
      <c r="AK1239" s="30"/>
    </row>
    <row r="1240" spans="5:37" ht="13.05" customHeight="1">
      <c r="E1240" s="28" t="s">
        <v>219</v>
      </c>
      <c r="F1240" s="8" t="s">
        <v>771</v>
      </c>
      <c r="G1240" s="9" t="s">
        <v>799</v>
      </c>
      <c r="H1240" s="10">
        <v>174</v>
      </c>
      <c r="I1240" s="9" t="s">
        <v>222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307</v>
      </c>
      <c r="AH1240" s="10"/>
      <c r="AI1240" s="10"/>
      <c r="AJ1240" s="10"/>
      <c r="AK1240" s="30"/>
    </row>
    <row r="1241" spans="5:37" ht="13.05" customHeight="1">
      <c r="E1241" s="28" t="s">
        <v>219</v>
      </c>
      <c r="F1241" s="8" t="s">
        <v>771</v>
      </c>
      <c r="G1241" s="9" t="s">
        <v>800</v>
      </c>
      <c r="H1241" s="10">
        <v>162</v>
      </c>
      <c r="I1241" s="9" t="s">
        <v>222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307</v>
      </c>
      <c r="AH1241" s="10"/>
      <c r="AI1241" s="10"/>
      <c r="AJ1241" s="10"/>
      <c r="AK1241" s="30"/>
    </row>
    <row r="1242" spans="5:37" ht="13.05" customHeight="1">
      <c r="E1242" s="28" t="s">
        <v>219</v>
      </c>
      <c r="F1242" s="8" t="s">
        <v>771</v>
      </c>
      <c r="G1242" s="9" t="s">
        <v>800</v>
      </c>
      <c r="H1242" s="10">
        <v>167</v>
      </c>
      <c r="I1242" s="9" t="s">
        <v>222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307</v>
      </c>
      <c r="AH1242" s="10"/>
      <c r="AI1242" s="10"/>
      <c r="AJ1242" s="10"/>
      <c r="AK1242" s="30"/>
    </row>
    <row r="1243" spans="5:37" ht="13.05" customHeight="1">
      <c r="E1243" s="28" t="s">
        <v>219</v>
      </c>
      <c r="F1243" s="8" t="s">
        <v>771</v>
      </c>
      <c r="G1243" s="9" t="s">
        <v>800</v>
      </c>
      <c r="H1243" s="10">
        <v>172</v>
      </c>
      <c r="I1243" s="9" t="s">
        <v>222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307</v>
      </c>
      <c r="AH1243" s="10"/>
      <c r="AI1243" s="10"/>
      <c r="AJ1243" s="10"/>
      <c r="AK1243" s="30"/>
    </row>
    <row r="1244" spans="5:37" ht="13.05" customHeight="1">
      <c r="E1244" s="28" t="s">
        <v>219</v>
      </c>
      <c r="F1244" s="8" t="s">
        <v>771</v>
      </c>
      <c r="G1244" s="9" t="s">
        <v>801</v>
      </c>
      <c r="H1244" s="10">
        <v>157</v>
      </c>
      <c r="I1244" s="9" t="s">
        <v>222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307</v>
      </c>
      <c r="AH1244" s="10"/>
      <c r="AI1244" s="10"/>
      <c r="AJ1244" s="10"/>
      <c r="AK1244" s="30"/>
    </row>
    <row r="1245" spans="5:37" ht="13.05" customHeight="1">
      <c r="E1245" s="28" t="s">
        <v>219</v>
      </c>
      <c r="F1245" s="8" t="s">
        <v>771</v>
      </c>
      <c r="G1245" s="9" t="s">
        <v>801</v>
      </c>
      <c r="H1245" s="10">
        <v>162</v>
      </c>
      <c r="I1245" s="9" t="s">
        <v>222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307</v>
      </c>
      <c r="AH1245" s="10"/>
      <c r="AI1245" s="10"/>
      <c r="AJ1245" s="10"/>
      <c r="AK1245" s="30"/>
    </row>
    <row r="1246" spans="5:37" ht="13.05" customHeight="1">
      <c r="E1246" s="28" t="s">
        <v>219</v>
      </c>
      <c r="F1246" s="8" t="s">
        <v>771</v>
      </c>
      <c r="G1246" s="9" t="s">
        <v>802</v>
      </c>
      <c r="H1246" s="10">
        <v>169</v>
      </c>
      <c r="I1246" s="9" t="s">
        <v>222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307</v>
      </c>
      <c r="AH1246" s="10"/>
      <c r="AI1246" s="10"/>
      <c r="AJ1246" s="10"/>
      <c r="AK1246" s="30"/>
    </row>
    <row r="1247" spans="5:37" ht="13.05" customHeight="1">
      <c r="E1247" s="28" t="s">
        <v>219</v>
      </c>
      <c r="F1247" s="8" t="s">
        <v>771</v>
      </c>
      <c r="G1247" s="9" t="s">
        <v>803</v>
      </c>
      <c r="H1247" s="10">
        <v>173</v>
      </c>
      <c r="I1247" s="9" t="s">
        <v>222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307</v>
      </c>
      <c r="AH1247" s="10"/>
      <c r="AI1247" s="10"/>
      <c r="AJ1247" s="10"/>
      <c r="AK1247" s="30"/>
    </row>
    <row r="1248" spans="5:37" ht="13.05" customHeight="1">
      <c r="E1248" s="28" t="s">
        <v>219</v>
      </c>
      <c r="F1248" s="8" t="s">
        <v>771</v>
      </c>
      <c r="G1248" s="9" t="s">
        <v>804</v>
      </c>
      <c r="H1248" s="10">
        <v>179</v>
      </c>
      <c r="I1248" s="9" t="s">
        <v>222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307</v>
      </c>
      <c r="AH1248" s="10"/>
      <c r="AI1248" s="10"/>
      <c r="AJ1248" s="10"/>
      <c r="AK1248" s="30"/>
    </row>
    <row r="1249" spans="5:37" ht="13.05" customHeight="1">
      <c r="E1249" s="28" t="s">
        <v>219</v>
      </c>
      <c r="F1249" s="8" t="s">
        <v>771</v>
      </c>
      <c r="G1249" s="9" t="s">
        <v>805</v>
      </c>
      <c r="H1249" s="10">
        <v>183</v>
      </c>
      <c r="I1249" s="9" t="s">
        <v>222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307</v>
      </c>
      <c r="AH1249" s="10"/>
      <c r="AI1249" s="10"/>
      <c r="AJ1249" s="10"/>
      <c r="AK1249" s="30"/>
    </row>
    <row r="1250" spans="5:37" ht="13.05" customHeight="1">
      <c r="E1250" s="28" t="s">
        <v>219</v>
      </c>
      <c r="F1250" s="8" t="s">
        <v>771</v>
      </c>
      <c r="G1250" s="9" t="s">
        <v>806</v>
      </c>
      <c r="H1250" s="10">
        <v>153</v>
      </c>
      <c r="I1250" s="9" t="s">
        <v>390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307</v>
      </c>
      <c r="AH1250" s="10"/>
      <c r="AI1250" s="10"/>
      <c r="AJ1250" s="10"/>
      <c r="AK1250" s="30"/>
    </row>
    <row r="1251" spans="5:37" ht="13.05" customHeight="1">
      <c r="E1251" s="28" t="s">
        <v>219</v>
      </c>
      <c r="F1251" s="8" t="s">
        <v>771</v>
      </c>
      <c r="G1251" s="9" t="s">
        <v>806</v>
      </c>
      <c r="H1251" s="10">
        <v>160</v>
      </c>
      <c r="I1251" s="9" t="s">
        <v>390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307</v>
      </c>
      <c r="AH1251" s="10"/>
      <c r="AI1251" s="10"/>
      <c r="AJ1251" s="10"/>
      <c r="AK1251" s="30"/>
    </row>
    <row r="1252" spans="5:37" ht="13.05" customHeight="1">
      <c r="E1252" s="28" t="s">
        <v>219</v>
      </c>
      <c r="F1252" s="8" t="s">
        <v>771</v>
      </c>
      <c r="G1252" s="9" t="s">
        <v>807</v>
      </c>
      <c r="H1252" s="10">
        <v>160</v>
      </c>
      <c r="I1252" s="9" t="s">
        <v>390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307</v>
      </c>
      <c r="AH1252" s="10"/>
      <c r="AI1252" s="10"/>
      <c r="AJ1252" s="10"/>
      <c r="AK1252" s="30"/>
    </row>
    <row r="1253" spans="5:37" ht="13.05" customHeight="1">
      <c r="E1253" s="28" t="s">
        <v>219</v>
      </c>
      <c r="F1253" s="8" t="s">
        <v>771</v>
      </c>
      <c r="G1253" s="9" t="s">
        <v>808</v>
      </c>
      <c r="H1253" s="10">
        <v>144</v>
      </c>
      <c r="I1253" s="9" t="s">
        <v>390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307</v>
      </c>
      <c r="AH1253" s="9" t="s">
        <v>306</v>
      </c>
      <c r="AI1253" s="10"/>
      <c r="AJ1253" s="10"/>
      <c r="AK1253" s="30"/>
    </row>
    <row r="1254" spans="5:37" ht="13.05" customHeight="1">
      <c r="E1254" s="28" t="s">
        <v>219</v>
      </c>
      <c r="F1254" s="8" t="s">
        <v>771</v>
      </c>
      <c r="G1254" s="9" t="s">
        <v>808</v>
      </c>
      <c r="H1254" s="10">
        <v>152</v>
      </c>
      <c r="I1254" s="9" t="s">
        <v>390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307</v>
      </c>
      <c r="AH1254" s="9" t="s">
        <v>306</v>
      </c>
      <c r="AI1254" s="10"/>
      <c r="AJ1254" s="10"/>
      <c r="AK1254" s="30"/>
    </row>
    <row r="1255" spans="5:37" ht="13.05" customHeight="1">
      <c r="E1255" s="28" t="s">
        <v>219</v>
      </c>
      <c r="F1255" s="8" t="s">
        <v>771</v>
      </c>
      <c r="G1255" s="9" t="s">
        <v>808</v>
      </c>
      <c r="H1255" s="10">
        <v>160</v>
      </c>
      <c r="I1255" s="9" t="s">
        <v>390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307</v>
      </c>
      <c r="AH1255" s="10"/>
      <c r="AI1255" s="10"/>
      <c r="AJ1255" s="10"/>
      <c r="AK1255" s="30"/>
    </row>
    <row r="1256" spans="5:37" ht="13.05" customHeight="1">
      <c r="E1256" s="28" t="s">
        <v>219</v>
      </c>
      <c r="F1256" s="8" t="s">
        <v>771</v>
      </c>
      <c r="G1256" s="9" t="s">
        <v>809</v>
      </c>
      <c r="H1256" s="10">
        <v>149</v>
      </c>
      <c r="I1256" s="9" t="s">
        <v>390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307</v>
      </c>
      <c r="AH1256" s="10"/>
      <c r="AI1256" s="10"/>
      <c r="AJ1256" s="10"/>
      <c r="AK1256" s="30"/>
    </row>
    <row r="1257" spans="5:37" ht="13.05" customHeight="1">
      <c r="E1257" s="28" t="s">
        <v>219</v>
      </c>
      <c r="F1257" s="8" t="s">
        <v>771</v>
      </c>
      <c r="G1257" s="9" t="s">
        <v>809</v>
      </c>
      <c r="H1257" s="10">
        <v>156</v>
      </c>
      <c r="I1257" s="9" t="s">
        <v>390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307</v>
      </c>
      <c r="AH1257" s="10"/>
      <c r="AI1257" s="10"/>
      <c r="AJ1257" s="10"/>
      <c r="AK1257" s="30"/>
    </row>
    <row r="1258" spans="5:37" ht="13.05" customHeight="1">
      <c r="E1258" s="28" t="s">
        <v>219</v>
      </c>
      <c r="F1258" s="8" t="s">
        <v>771</v>
      </c>
      <c r="G1258" s="9" t="s">
        <v>809</v>
      </c>
      <c r="H1258" s="10">
        <v>163</v>
      </c>
      <c r="I1258" s="9" t="s">
        <v>390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307</v>
      </c>
      <c r="AH1258" s="10"/>
      <c r="AI1258" s="10"/>
      <c r="AJ1258" s="10"/>
      <c r="AK1258" s="30"/>
    </row>
    <row r="1259" spans="5:37" ht="13.05" customHeight="1">
      <c r="E1259" s="28" t="s">
        <v>219</v>
      </c>
      <c r="F1259" s="8" t="s">
        <v>771</v>
      </c>
      <c r="G1259" s="9" t="s">
        <v>810</v>
      </c>
      <c r="H1259" s="10">
        <v>154</v>
      </c>
      <c r="I1259" s="9" t="s">
        <v>222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307</v>
      </c>
      <c r="AH1259" s="9" t="s">
        <v>306</v>
      </c>
      <c r="AI1259" s="10"/>
      <c r="AJ1259" s="10"/>
      <c r="AK1259" s="30"/>
    </row>
    <row r="1260" spans="5:37" ht="13.05" customHeight="1">
      <c r="E1260" s="28" t="s">
        <v>219</v>
      </c>
      <c r="F1260" s="8" t="s">
        <v>771</v>
      </c>
      <c r="G1260" s="9" t="s">
        <v>810</v>
      </c>
      <c r="H1260" s="10">
        <v>162</v>
      </c>
      <c r="I1260" s="9" t="s">
        <v>222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307</v>
      </c>
      <c r="AH1260" s="10"/>
      <c r="AI1260" s="10"/>
      <c r="AJ1260" s="10"/>
      <c r="AK1260" s="30"/>
    </row>
    <row r="1261" spans="5:37" ht="13.05" customHeight="1">
      <c r="E1261" s="28" t="s">
        <v>219</v>
      </c>
      <c r="F1261" s="8" t="s">
        <v>771</v>
      </c>
      <c r="G1261" s="9" t="s">
        <v>810</v>
      </c>
      <c r="H1261" s="10">
        <v>170</v>
      </c>
      <c r="I1261" s="9" t="s">
        <v>222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307</v>
      </c>
      <c r="AH1261" s="10"/>
      <c r="AI1261" s="10"/>
      <c r="AJ1261" s="10"/>
      <c r="AK1261" s="30"/>
    </row>
    <row r="1262" spans="5:37" ht="13.05" customHeight="1">
      <c r="E1262" s="28" t="s">
        <v>219</v>
      </c>
      <c r="F1262" s="8" t="s">
        <v>771</v>
      </c>
      <c r="G1262" s="9" t="s">
        <v>810</v>
      </c>
      <c r="H1262" s="10">
        <v>176</v>
      </c>
      <c r="I1262" s="9" t="s">
        <v>222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307</v>
      </c>
      <c r="AH1262" s="10"/>
      <c r="AI1262" s="10"/>
      <c r="AJ1262" s="10"/>
      <c r="AK1262" s="30"/>
    </row>
    <row r="1263" spans="5:37" ht="13.05" customHeight="1">
      <c r="E1263" s="28" t="s">
        <v>219</v>
      </c>
      <c r="F1263" s="8" t="s">
        <v>771</v>
      </c>
      <c r="G1263" s="9" t="s">
        <v>811</v>
      </c>
      <c r="H1263" s="10">
        <v>163</v>
      </c>
      <c r="I1263" s="9" t="s">
        <v>222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307</v>
      </c>
      <c r="AH1263" s="10"/>
      <c r="AI1263" s="10"/>
      <c r="AJ1263" s="10"/>
      <c r="AK1263" s="30"/>
    </row>
    <row r="1264" spans="5:37" ht="13.05" customHeight="1">
      <c r="E1264" s="28" t="s">
        <v>219</v>
      </c>
      <c r="F1264" s="8" t="s">
        <v>771</v>
      </c>
      <c r="G1264" s="9" t="s">
        <v>811</v>
      </c>
      <c r="H1264" s="10">
        <v>170</v>
      </c>
      <c r="I1264" s="9" t="s">
        <v>222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307</v>
      </c>
      <c r="AH1264" s="10"/>
      <c r="AI1264" s="10"/>
      <c r="AJ1264" s="10"/>
      <c r="AK1264" s="30"/>
    </row>
    <row r="1265" spans="5:37" ht="13.05" customHeight="1">
      <c r="E1265" s="28" t="s">
        <v>219</v>
      </c>
      <c r="F1265" s="8" t="s">
        <v>771</v>
      </c>
      <c r="G1265" s="9" t="s">
        <v>811</v>
      </c>
      <c r="H1265" s="10">
        <v>177</v>
      </c>
      <c r="I1265" s="9" t="s">
        <v>222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307</v>
      </c>
      <c r="AH1265" s="10"/>
      <c r="AI1265" s="10"/>
      <c r="AJ1265" s="10"/>
      <c r="AK1265" s="30"/>
    </row>
    <row r="1266" spans="5:37" ht="13.05" customHeight="1">
      <c r="E1266" s="28" t="s">
        <v>219</v>
      </c>
      <c r="F1266" s="8" t="s">
        <v>812</v>
      </c>
      <c r="G1266" s="9" t="s">
        <v>813</v>
      </c>
      <c r="H1266" s="10">
        <v>169</v>
      </c>
      <c r="I1266" s="9" t="s">
        <v>222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305</v>
      </c>
      <c r="AH1266" s="9" t="s">
        <v>302</v>
      </c>
      <c r="AI1266" s="9" t="s">
        <v>388</v>
      </c>
      <c r="AJ1266" s="10"/>
      <c r="AK1266" s="30"/>
    </row>
    <row r="1267" spans="5:37" ht="13.05" customHeight="1">
      <c r="E1267" s="28" t="s">
        <v>219</v>
      </c>
      <c r="F1267" s="8" t="s">
        <v>812</v>
      </c>
      <c r="G1267" s="9" t="s">
        <v>813</v>
      </c>
      <c r="H1267" s="10">
        <v>177</v>
      </c>
      <c r="I1267" s="9" t="s">
        <v>222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305</v>
      </c>
      <c r="AH1267" s="9" t="s">
        <v>302</v>
      </c>
      <c r="AI1267" s="9" t="s">
        <v>388</v>
      </c>
      <c r="AJ1267" s="10"/>
      <c r="AK1267" s="30"/>
    </row>
    <row r="1268" spans="5:37" ht="13.05" customHeight="1">
      <c r="E1268" s="28" t="s">
        <v>219</v>
      </c>
      <c r="F1268" s="8" t="s">
        <v>812</v>
      </c>
      <c r="G1268" s="9" t="s">
        <v>814</v>
      </c>
      <c r="H1268" s="10">
        <v>153</v>
      </c>
      <c r="I1268" s="9" t="s">
        <v>390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302</v>
      </c>
      <c r="AH1268" s="9" t="s">
        <v>388</v>
      </c>
      <c r="AI1268" s="10"/>
      <c r="AJ1268" s="10"/>
      <c r="AK1268" s="30"/>
    </row>
    <row r="1269" spans="5:37" ht="13.05" customHeight="1">
      <c r="E1269" s="28" t="s">
        <v>219</v>
      </c>
      <c r="F1269" s="8" t="s">
        <v>812</v>
      </c>
      <c r="G1269" s="9" t="s">
        <v>815</v>
      </c>
      <c r="H1269" s="10">
        <v>169</v>
      </c>
      <c r="I1269" s="9" t="s">
        <v>222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305</v>
      </c>
      <c r="AH1269" s="9" t="s">
        <v>302</v>
      </c>
      <c r="AI1269" s="10"/>
      <c r="AJ1269" s="10"/>
      <c r="AK1269" s="30"/>
    </row>
    <row r="1270" spans="5:37" ht="13.05" customHeight="1">
      <c r="E1270" s="28" t="s">
        <v>219</v>
      </c>
      <c r="F1270" s="8" t="s">
        <v>812</v>
      </c>
      <c r="G1270" s="9" t="s">
        <v>815</v>
      </c>
      <c r="H1270" s="10">
        <v>177</v>
      </c>
      <c r="I1270" s="9" t="s">
        <v>222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305</v>
      </c>
      <c r="AH1270" s="9" t="s">
        <v>302</v>
      </c>
      <c r="AI1270" s="10"/>
      <c r="AJ1270" s="10"/>
      <c r="AK1270" s="30"/>
    </row>
    <row r="1271" spans="5:37" ht="13.05" customHeight="1">
      <c r="E1271" s="28" t="s">
        <v>219</v>
      </c>
      <c r="F1271" s="8" t="s">
        <v>812</v>
      </c>
      <c r="G1271" s="9" t="s">
        <v>815</v>
      </c>
      <c r="H1271" s="10">
        <v>184</v>
      </c>
      <c r="I1271" s="9" t="s">
        <v>222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305</v>
      </c>
      <c r="AH1271" s="9" t="s">
        <v>302</v>
      </c>
      <c r="AI1271" s="10"/>
      <c r="AJ1271" s="10"/>
      <c r="AK1271" s="30"/>
    </row>
    <row r="1272" spans="5:37" ht="13.05" customHeight="1">
      <c r="E1272" s="28" t="s">
        <v>219</v>
      </c>
      <c r="F1272" s="8" t="s">
        <v>812</v>
      </c>
      <c r="G1272" s="9" t="s">
        <v>816</v>
      </c>
      <c r="H1272" s="10">
        <v>167</v>
      </c>
      <c r="I1272" s="9" t="s">
        <v>222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305</v>
      </c>
      <c r="AH1272" s="9" t="s">
        <v>301</v>
      </c>
      <c r="AI1272" s="9" t="s">
        <v>304</v>
      </c>
      <c r="AJ1272" s="10"/>
      <c r="AK1272" s="30"/>
    </row>
    <row r="1273" spans="5:37" ht="13.05" customHeight="1">
      <c r="E1273" s="28" t="s">
        <v>219</v>
      </c>
      <c r="F1273" s="8" t="s">
        <v>812</v>
      </c>
      <c r="G1273" s="9" t="s">
        <v>816</v>
      </c>
      <c r="H1273" s="10">
        <v>174</v>
      </c>
      <c r="I1273" s="9" t="s">
        <v>222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305</v>
      </c>
      <c r="AH1273" s="9" t="s">
        <v>301</v>
      </c>
      <c r="AI1273" s="9" t="s">
        <v>304</v>
      </c>
      <c r="AJ1273" s="10"/>
      <c r="AK1273" s="30"/>
    </row>
    <row r="1274" spans="5:37" ht="13.05" customHeight="1">
      <c r="E1274" s="28" t="s">
        <v>219</v>
      </c>
      <c r="F1274" s="8" t="s">
        <v>812</v>
      </c>
      <c r="G1274" s="9" t="s">
        <v>816</v>
      </c>
      <c r="H1274" s="10">
        <v>181</v>
      </c>
      <c r="I1274" s="9" t="s">
        <v>222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305</v>
      </c>
      <c r="AH1274" s="9" t="s">
        <v>304</v>
      </c>
      <c r="AI1274" s="10"/>
      <c r="AJ1274" s="10"/>
      <c r="AK1274" s="30"/>
    </row>
    <row r="1275" spans="5:37" ht="13.05" customHeight="1">
      <c r="E1275" s="28" t="s">
        <v>219</v>
      </c>
      <c r="F1275" s="8" t="s">
        <v>812</v>
      </c>
      <c r="G1275" s="9" t="s">
        <v>816</v>
      </c>
      <c r="H1275" s="10">
        <v>188</v>
      </c>
      <c r="I1275" s="9" t="s">
        <v>222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305</v>
      </c>
      <c r="AH1275" s="9" t="s">
        <v>301</v>
      </c>
      <c r="AI1275" s="9" t="s">
        <v>304</v>
      </c>
      <c r="AJ1275" s="10"/>
      <c r="AK1275" s="30"/>
    </row>
    <row r="1276" spans="5:37" ht="13.05" customHeight="1">
      <c r="E1276" s="28" t="s">
        <v>219</v>
      </c>
      <c r="F1276" s="8" t="s">
        <v>812</v>
      </c>
      <c r="G1276" s="9" t="s">
        <v>817</v>
      </c>
      <c r="H1276" s="10">
        <v>185</v>
      </c>
      <c r="I1276" s="9" t="s">
        <v>222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306</v>
      </c>
      <c r="AH1276" s="9" t="s">
        <v>305</v>
      </c>
      <c r="AI1276" s="10"/>
      <c r="AJ1276" s="10"/>
      <c r="AK1276" s="30"/>
    </row>
    <row r="1277" spans="5:37" ht="13.05" customHeight="1">
      <c r="E1277" s="28" t="s">
        <v>219</v>
      </c>
      <c r="F1277" s="8" t="s">
        <v>812</v>
      </c>
      <c r="G1277" s="9" t="s">
        <v>818</v>
      </c>
      <c r="H1277" s="10">
        <v>153</v>
      </c>
      <c r="I1277" s="9" t="s">
        <v>222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305</v>
      </c>
      <c r="AH1277" s="10"/>
      <c r="AI1277" s="10"/>
      <c r="AJ1277" s="10"/>
      <c r="AK1277" s="30"/>
    </row>
    <row r="1278" spans="5:37" ht="13.05" customHeight="1">
      <c r="E1278" s="28" t="s">
        <v>219</v>
      </c>
      <c r="F1278" s="8" t="s">
        <v>812</v>
      </c>
      <c r="G1278" s="9" t="s">
        <v>818</v>
      </c>
      <c r="H1278" s="10">
        <v>169</v>
      </c>
      <c r="I1278" s="9" t="s">
        <v>222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305</v>
      </c>
      <c r="AH1278" s="10"/>
      <c r="AI1278" s="10"/>
      <c r="AJ1278" s="10"/>
      <c r="AK1278" s="30"/>
    </row>
    <row r="1279" spans="5:37" ht="13.05" customHeight="1">
      <c r="E1279" s="28" t="s">
        <v>219</v>
      </c>
      <c r="F1279" s="8" t="s">
        <v>812</v>
      </c>
      <c r="G1279" s="9" t="s">
        <v>818</v>
      </c>
      <c r="H1279" s="10">
        <v>177</v>
      </c>
      <c r="I1279" s="9" t="s">
        <v>222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305</v>
      </c>
      <c r="AH1279" s="10"/>
      <c r="AI1279" s="10"/>
      <c r="AJ1279" s="10"/>
      <c r="AK1279" s="30"/>
    </row>
    <row r="1280" spans="5:37" ht="13.05" customHeight="1">
      <c r="E1280" s="28" t="s">
        <v>219</v>
      </c>
      <c r="F1280" s="8" t="s">
        <v>812</v>
      </c>
      <c r="G1280" s="9" t="s">
        <v>818</v>
      </c>
      <c r="H1280" s="10">
        <v>185</v>
      </c>
      <c r="I1280" s="9" t="s">
        <v>222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305</v>
      </c>
      <c r="AH1280" s="10"/>
      <c r="AI1280" s="10"/>
      <c r="AJ1280" s="10"/>
      <c r="AK1280" s="30"/>
    </row>
    <row r="1281" spans="5:37" ht="13.05" customHeight="1">
      <c r="E1281" s="28" t="s">
        <v>219</v>
      </c>
      <c r="F1281" s="8" t="s">
        <v>812</v>
      </c>
      <c r="G1281" s="9" t="s">
        <v>819</v>
      </c>
      <c r="H1281" s="10">
        <v>169</v>
      </c>
      <c r="I1281" s="9" t="s">
        <v>222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305</v>
      </c>
      <c r="AH1281" s="10"/>
      <c r="AI1281" s="10"/>
      <c r="AJ1281" s="10"/>
      <c r="AK1281" s="30"/>
    </row>
    <row r="1282" spans="5:37" ht="13.05" customHeight="1">
      <c r="E1282" s="28" t="s">
        <v>219</v>
      </c>
      <c r="F1282" s="8" t="s">
        <v>812</v>
      </c>
      <c r="G1282" s="9" t="s">
        <v>819</v>
      </c>
      <c r="H1282" s="10">
        <v>176</v>
      </c>
      <c r="I1282" s="9" t="s">
        <v>222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305</v>
      </c>
      <c r="AH1282" s="10"/>
      <c r="AI1282" s="10"/>
      <c r="AJ1282" s="10"/>
      <c r="AK1282" s="30"/>
    </row>
    <row r="1283" spans="5:37" ht="13.05" customHeight="1">
      <c r="E1283" s="28" t="s">
        <v>219</v>
      </c>
      <c r="F1283" s="8" t="s">
        <v>812</v>
      </c>
      <c r="G1283" s="9" t="s">
        <v>819</v>
      </c>
      <c r="H1283" s="10">
        <v>183</v>
      </c>
      <c r="I1283" s="9" t="s">
        <v>222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305</v>
      </c>
      <c r="AH1283" s="10"/>
      <c r="AI1283" s="10"/>
      <c r="AJ1283" s="10"/>
      <c r="AK1283" s="30"/>
    </row>
    <row r="1284" spans="5:37" ht="13.05" customHeight="1">
      <c r="E1284" s="28" t="s">
        <v>219</v>
      </c>
      <c r="F1284" s="8" t="s">
        <v>812</v>
      </c>
      <c r="G1284" s="9" t="s">
        <v>820</v>
      </c>
      <c r="H1284" s="10">
        <v>167</v>
      </c>
      <c r="I1284" s="9" t="s">
        <v>222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305</v>
      </c>
      <c r="AH1284" s="10"/>
      <c r="AI1284" s="10"/>
      <c r="AJ1284" s="10"/>
      <c r="AK1284" s="30"/>
    </row>
    <row r="1285" spans="5:37" ht="13.05" customHeight="1">
      <c r="E1285" s="28" t="s">
        <v>219</v>
      </c>
      <c r="F1285" s="8" t="s">
        <v>812</v>
      </c>
      <c r="G1285" s="9" t="s">
        <v>820</v>
      </c>
      <c r="H1285" s="10">
        <v>181</v>
      </c>
      <c r="I1285" s="9" t="s">
        <v>222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305</v>
      </c>
      <c r="AH1285" s="10"/>
      <c r="AI1285" s="10"/>
      <c r="AJ1285" s="10"/>
      <c r="AK1285" s="30"/>
    </row>
    <row r="1286" spans="5:37" ht="13.05" customHeight="1">
      <c r="E1286" s="28" t="s">
        <v>219</v>
      </c>
      <c r="F1286" s="8" t="s">
        <v>812</v>
      </c>
      <c r="G1286" s="9" t="s">
        <v>820</v>
      </c>
      <c r="H1286" s="10">
        <v>188</v>
      </c>
      <c r="I1286" s="9" t="s">
        <v>222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305</v>
      </c>
      <c r="AH1286" s="10"/>
      <c r="AI1286" s="10"/>
      <c r="AJ1286" s="10"/>
      <c r="AK1286" s="30"/>
    </row>
    <row r="1287" spans="5:37" ht="13.05" customHeight="1">
      <c r="E1287" s="28" t="s">
        <v>219</v>
      </c>
      <c r="F1287" s="8" t="s">
        <v>812</v>
      </c>
      <c r="G1287" s="9" t="s">
        <v>821</v>
      </c>
      <c r="H1287" s="10">
        <v>186</v>
      </c>
      <c r="I1287" s="9" t="s">
        <v>222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301</v>
      </c>
      <c r="AH1287" s="10"/>
      <c r="AI1287" s="10"/>
      <c r="AJ1287" s="10"/>
      <c r="AK1287" s="30"/>
    </row>
    <row r="1288" spans="5:37" ht="13.05" customHeight="1">
      <c r="E1288" s="28" t="s">
        <v>219</v>
      </c>
      <c r="F1288" s="8" t="s">
        <v>812</v>
      </c>
      <c r="G1288" s="9" t="s">
        <v>821</v>
      </c>
      <c r="H1288" s="10">
        <v>194</v>
      </c>
      <c r="I1288" s="9" t="s">
        <v>222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301</v>
      </c>
      <c r="AH1288" s="10"/>
      <c r="AI1288" s="10"/>
      <c r="AJ1288" s="10"/>
      <c r="AK1288" s="30"/>
    </row>
    <row r="1289" spans="5:37" ht="13.05" customHeight="1">
      <c r="E1289" s="28" t="s">
        <v>219</v>
      </c>
      <c r="F1289" s="8" t="s">
        <v>812</v>
      </c>
      <c r="G1289" s="9" t="s">
        <v>822</v>
      </c>
      <c r="H1289" s="10">
        <v>167</v>
      </c>
      <c r="I1289" s="9" t="s">
        <v>390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467</v>
      </c>
      <c r="S1289" s="9" t="s">
        <v>467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308</v>
      </c>
      <c r="AH1289" s="10"/>
      <c r="AI1289" s="10"/>
      <c r="AJ1289" s="10"/>
      <c r="AK1289" s="30"/>
    </row>
    <row r="1290" spans="5:37" ht="13.05" customHeight="1">
      <c r="E1290" s="28" t="s">
        <v>219</v>
      </c>
      <c r="F1290" s="8" t="s">
        <v>812</v>
      </c>
      <c r="G1290" s="9" t="s">
        <v>822</v>
      </c>
      <c r="H1290" s="10">
        <v>174</v>
      </c>
      <c r="I1290" s="9" t="s">
        <v>390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305</v>
      </c>
      <c r="AH1290" s="10"/>
      <c r="AI1290" s="10"/>
      <c r="AJ1290" s="10"/>
      <c r="AK1290" s="30"/>
    </row>
    <row r="1291" spans="5:37" ht="13.05" customHeight="1">
      <c r="E1291" s="28" t="s">
        <v>219</v>
      </c>
      <c r="F1291" s="8" t="s">
        <v>812</v>
      </c>
      <c r="G1291" s="9" t="s">
        <v>823</v>
      </c>
      <c r="H1291" s="10">
        <v>153</v>
      </c>
      <c r="I1291" s="9" t="s">
        <v>390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305</v>
      </c>
      <c r="AH1291" s="10"/>
      <c r="AI1291" s="10"/>
      <c r="AJ1291" s="10"/>
      <c r="AK1291" s="30"/>
    </row>
    <row r="1292" spans="5:37" ht="13.05" customHeight="1">
      <c r="E1292" s="28" t="s">
        <v>219</v>
      </c>
      <c r="F1292" s="8" t="s">
        <v>812</v>
      </c>
      <c r="G1292" s="9" t="s">
        <v>823</v>
      </c>
      <c r="H1292" s="10">
        <v>161</v>
      </c>
      <c r="I1292" s="9" t="s">
        <v>390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305</v>
      </c>
      <c r="AH1292" s="10"/>
      <c r="AI1292" s="10"/>
      <c r="AJ1292" s="10"/>
      <c r="AK1292" s="30"/>
    </row>
    <row r="1293" spans="5:37" ht="13.05" customHeight="1">
      <c r="E1293" s="28" t="s">
        <v>219</v>
      </c>
      <c r="F1293" s="8" t="s">
        <v>812</v>
      </c>
      <c r="G1293" s="9" t="s">
        <v>823</v>
      </c>
      <c r="H1293" s="10">
        <v>169</v>
      </c>
      <c r="I1293" s="9" t="s">
        <v>390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305</v>
      </c>
      <c r="AH1293" s="10"/>
      <c r="AI1293" s="10"/>
      <c r="AJ1293" s="10"/>
      <c r="AK1293" s="30"/>
    </row>
    <row r="1294" spans="5:37" ht="13.05" customHeight="1">
      <c r="E1294" s="28" t="s">
        <v>219</v>
      </c>
      <c r="F1294" s="8" t="s">
        <v>812</v>
      </c>
      <c r="G1294" s="9" t="s">
        <v>824</v>
      </c>
      <c r="H1294" s="10">
        <v>159</v>
      </c>
      <c r="I1294" s="9" t="s">
        <v>390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305</v>
      </c>
      <c r="AH1294" s="9" t="s">
        <v>301</v>
      </c>
      <c r="AI1294" s="10"/>
      <c r="AJ1294" s="10"/>
      <c r="AK1294" s="30"/>
    </row>
    <row r="1295" spans="5:37" ht="13.05" customHeight="1">
      <c r="E1295" s="28" t="s">
        <v>219</v>
      </c>
      <c r="F1295" s="8" t="s">
        <v>812</v>
      </c>
      <c r="G1295" s="9" t="s">
        <v>824</v>
      </c>
      <c r="H1295" s="10">
        <v>167</v>
      </c>
      <c r="I1295" s="9" t="s">
        <v>390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305</v>
      </c>
      <c r="AH1295" s="9" t="s">
        <v>301</v>
      </c>
      <c r="AI1295" s="10"/>
      <c r="AJ1295" s="10"/>
      <c r="AK1295" s="30"/>
    </row>
    <row r="1296" spans="5:37" ht="13.05" customHeight="1">
      <c r="E1296" s="28" t="s">
        <v>219</v>
      </c>
      <c r="F1296" s="8" t="s">
        <v>812</v>
      </c>
      <c r="G1296" s="9" t="s">
        <v>825</v>
      </c>
      <c r="H1296" s="10">
        <v>156</v>
      </c>
      <c r="I1296" s="9" t="s">
        <v>222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307</v>
      </c>
      <c r="AH1296" s="10"/>
      <c r="AI1296" s="10"/>
      <c r="AJ1296" s="10"/>
      <c r="AK1296" s="30"/>
    </row>
    <row r="1297" spans="5:37" ht="13.05" customHeight="1">
      <c r="E1297" s="28" t="s">
        <v>219</v>
      </c>
      <c r="F1297" s="8" t="s">
        <v>812</v>
      </c>
      <c r="G1297" s="9" t="s">
        <v>825</v>
      </c>
      <c r="H1297" s="10">
        <v>170</v>
      </c>
      <c r="I1297" s="9" t="s">
        <v>222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307</v>
      </c>
      <c r="AH1297" s="9" t="s">
        <v>305</v>
      </c>
      <c r="AI1297" s="10"/>
      <c r="AJ1297" s="10"/>
      <c r="AK1297" s="30"/>
    </row>
    <row r="1298" spans="5:37" ht="13.05" customHeight="1">
      <c r="E1298" s="28" t="s">
        <v>219</v>
      </c>
      <c r="F1298" s="8" t="s">
        <v>812</v>
      </c>
      <c r="G1298" s="9" t="s">
        <v>826</v>
      </c>
      <c r="H1298" s="10">
        <v>163</v>
      </c>
      <c r="I1298" s="9" t="s">
        <v>222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307</v>
      </c>
      <c r="AH1298" s="9" t="s">
        <v>305</v>
      </c>
      <c r="AI1298" s="10"/>
      <c r="AJ1298" s="10"/>
      <c r="AK1298" s="30"/>
    </row>
    <row r="1299" spans="5:37" ht="13.05" customHeight="1">
      <c r="E1299" s="28" t="s">
        <v>219</v>
      </c>
      <c r="F1299" s="8" t="s">
        <v>812</v>
      </c>
      <c r="G1299" s="9" t="s">
        <v>827</v>
      </c>
      <c r="H1299" s="10">
        <v>165</v>
      </c>
      <c r="I1299" s="9" t="s">
        <v>222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307</v>
      </c>
      <c r="AH1299" s="10"/>
      <c r="AI1299" s="10"/>
      <c r="AJ1299" s="10"/>
      <c r="AK1299" s="30"/>
    </row>
    <row r="1300" spans="5:37" ht="13.05" customHeight="1">
      <c r="E1300" s="28" t="s">
        <v>219</v>
      </c>
      <c r="F1300" s="8" t="s">
        <v>812</v>
      </c>
      <c r="G1300" s="9" t="s">
        <v>827</v>
      </c>
      <c r="H1300" s="10">
        <v>170</v>
      </c>
      <c r="I1300" s="9" t="s">
        <v>222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307</v>
      </c>
      <c r="AH1300" s="10"/>
      <c r="AI1300" s="10"/>
      <c r="AJ1300" s="10"/>
      <c r="AK1300" s="30"/>
    </row>
    <row r="1301" spans="5:37" ht="13.05" customHeight="1">
      <c r="E1301" s="28" t="s">
        <v>219</v>
      </c>
      <c r="F1301" s="8" t="s">
        <v>812</v>
      </c>
      <c r="G1301" s="9" t="s">
        <v>827</v>
      </c>
      <c r="H1301" s="10">
        <v>175</v>
      </c>
      <c r="I1301" s="9" t="s">
        <v>222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307</v>
      </c>
      <c r="AH1301" s="10"/>
      <c r="AI1301" s="10"/>
      <c r="AJ1301" s="10"/>
      <c r="AK1301" s="30"/>
    </row>
    <row r="1302" spans="5:37" ht="13.05" customHeight="1">
      <c r="E1302" s="28" t="s">
        <v>219</v>
      </c>
      <c r="F1302" s="8" t="s">
        <v>812</v>
      </c>
      <c r="G1302" s="9" t="s">
        <v>828</v>
      </c>
      <c r="H1302" s="10">
        <v>160</v>
      </c>
      <c r="I1302" s="9" t="s">
        <v>222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307</v>
      </c>
      <c r="AH1302" s="10"/>
      <c r="AI1302" s="10"/>
      <c r="AJ1302" s="10"/>
      <c r="AK1302" s="30"/>
    </row>
    <row r="1303" spans="5:37" ht="13.05" customHeight="1">
      <c r="E1303" s="28" t="s">
        <v>219</v>
      </c>
      <c r="F1303" s="8" t="s">
        <v>812</v>
      </c>
      <c r="G1303" s="9" t="s">
        <v>828</v>
      </c>
      <c r="H1303" s="10">
        <v>165</v>
      </c>
      <c r="I1303" s="9" t="s">
        <v>222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307</v>
      </c>
      <c r="AH1303" s="10"/>
      <c r="AI1303" s="10"/>
      <c r="AJ1303" s="10"/>
      <c r="AK1303" s="30"/>
    </row>
    <row r="1304" spans="5:37" ht="13.05" customHeight="1">
      <c r="E1304" s="28" t="s">
        <v>219</v>
      </c>
      <c r="F1304" s="8" t="s">
        <v>812</v>
      </c>
      <c r="G1304" s="9" t="s">
        <v>828</v>
      </c>
      <c r="H1304" s="10">
        <v>170</v>
      </c>
      <c r="I1304" s="9" t="s">
        <v>222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307</v>
      </c>
      <c r="AH1304" s="10"/>
      <c r="AI1304" s="10"/>
      <c r="AJ1304" s="10"/>
      <c r="AK1304" s="30"/>
    </row>
    <row r="1305" spans="5:37" ht="13.05" customHeight="1">
      <c r="E1305" s="28" t="s">
        <v>219</v>
      </c>
      <c r="F1305" s="8" t="s">
        <v>812</v>
      </c>
      <c r="G1305" s="9" t="s">
        <v>829</v>
      </c>
      <c r="H1305" s="10">
        <v>176</v>
      </c>
      <c r="I1305" s="9" t="s">
        <v>222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467</v>
      </c>
      <c r="S1305" s="9" t="s">
        <v>467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304</v>
      </c>
      <c r="AH1305" s="10"/>
      <c r="AI1305" s="10"/>
      <c r="AJ1305" s="10"/>
      <c r="AK1305" s="30"/>
    </row>
    <row r="1306" spans="5:37" ht="13.05" customHeight="1">
      <c r="E1306" s="28" t="s">
        <v>219</v>
      </c>
      <c r="F1306" s="8" t="s">
        <v>812</v>
      </c>
      <c r="G1306" s="9" t="s">
        <v>829</v>
      </c>
      <c r="H1306" s="10">
        <v>183</v>
      </c>
      <c r="I1306" s="9" t="s">
        <v>222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467</v>
      </c>
      <c r="S1306" s="9" t="s">
        <v>467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304</v>
      </c>
      <c r="AH1306" s="10"/>
      <c r="AI1306" s="10"/>
      <c r="AJ1306" s="10"/>
      <c r="AK1306" s="30"/>
    </row>
    <row r="1307" spans="5:37" ht="13.05" customHeight="1">
      <c r="E1307" s="28" t="s">
        <v>219</v>
      </c>
      <c r="F1307" s="8" t="s">
        <v>812</v>
      </c>
      <c r="G1307" s="9" t="s">
        <v>829</v>
      </c>
      <c r="H1307" s="10">
        <v>190</v>
      </c>
      <c r="I1307" s="9" t="s">
        <v>222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467</v>
      </c>
      <c r="S1307" s="9" t="s">
        <v>467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304</v>
      </c>
      <c r="AH1307" s="10"/>
      <c r="AI1307" s="10"/>
      <c r="AJ1307" s="10"/>
      <c r="AK1307" s="30"/>
    </row>
    <row r="1308" spans="5:37" ht="13.05" customHeight="1">
      <c r="E1308" s="28" t="s">
        <v>219</v>
      </c>
      <c r="F1308" s="8" t="s">
        <v>812</v>
      </c>
      <c r="G1308" s="9" t="s">
        <v>830</v>
      </c>
      <c r="H1308" s="10">
        <v>161</v>
      </c>
      <c r="I1308" s="9" t="s">
        <v>222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306</v>
      </c>
      <c r="AH1308" s="9" t="s">
        <v>305</v>
      </c>
      <c r="AI1308" s="9" t="s">
        <v>302</v>
      </c>
      <c r="AJ1308" s="10"/>
      <c r="AK1308" s="30"/>
    </row>
    <row r="1309" spans="5:37" ht="13.05" customHeight="1">
      <c r="E1309" s="28" t="s">
        <v>219</v>
      </c>
      <c r="F1309" s="8" t="s">
        <v>812</v>
      </c>
      <c r="G1309" s="9" t="s">
        <v>830</v>
      </c>
      <c r="H1309" s="10">
        <v>169</v>
      </c>
      <c r="I1309" s="9" t="s">
        <v>222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306</v>
      </c>
      <c r="AH1309" s="9" t="s">
        <v>305</v>
      </c>
      <c r="AI1309" s="9" t="s">
        <v>302</v>
      </c>
      <c r="AJ1309" s="10"/>
      <c r="AK1309" s="30"/>
    </row>
    <row r="1310" spans="5:37" ht="13.05" customHeight="1">
      <c r="E1310" s="28" t="s">
        <v>219</v>
      </c>
      <c r="F1310" s="8" t="s">
        <v>812</v>
      </c>
      <c r="G1310" s="9" t="s">
        <v>830</v>
      </c>
      <c r="H1310" s="10">
        <v>177</v>
      </c>
      <c r="I1310" s="9" t="s">
        <v>222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306</v>
      </c>
      <c r="AH1310" s="9" t="s">
        <v>305</v>
      </c>
      <c r="AI1310" s="9" t="s">
        <v>302</v>
      </c>
      <c r="AJ1310" s="10"/>
      <c r="AK1310" s="30"/>
    </row>
    <row r="1311" spans="5:37" ht="13.05" customHeight="1">
      <c r="E1311" s="28" t="s">
        <v>219</v>
      </c>
      <c r="F1311" s="8" t="s">
        <v>812</v>
      </c>
      <c r="G1311" s="9" t="s">
        <v>830</v>
      </c>
      <c r="H1311" s="10">
        <v>185</v>
      </c>
      <c r="I1311" s="9" t="s">
        <v>222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306</v>
      </c>
      <c r="AH1311" s="9" t="s">
        <v>305</v>
      </c>
      <c r="AI1311" s="9" t="s">
        <v>302</v>
      </c>
      <c r="AJ1311" s="10"/>
      <c r="AK1311" s="30"/>
    </row>
    <row r="1312" spans="5:37" ht="13.05" customHeight="1">
      <c r="E1312" s="28" t="s">
        <v>219</v>
      </c>
      <c r="F1312" s="8" t="s">
        <v>812</v>
      </c>
      <c r="G1312" s="9" t="s">
        <v>831</v>
      </c>
      <c r="H1312" s="10">
        <v>154</v>
      </c>
      <c r="I1312" s="9" t="s">
        <v>390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305</v>
      </c>
      <c r="AH1312" s="10"/>
      <c r="AI1312" s="10"/>
      <c r="AJ1312" s="10"/>
      <c r="AK1312" s="30"/>
    </row>
    <row r="1313" spans="5:37" ht="13.05" customHeight="1">
      <c r="E1313" s="28" t="s">
        <v>219</v>
      </c>
      <c r="F1313" s="8" t="s">
        <v>812</v>
      </c>
      <c r="G1313" s="9" t="s">
        <v>831</v>
      </c>
      <c r="H1313" s="10">
        <v>161</v>
      </c>
      <c r="I1313" s="9" t="s">
        <v>390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305</v>
      </c>
      <c r="AH1313" s="10"/>
      <c r="AI1313" s="10"/>
      <c r="AJ1313" s="10"/>
      <c r="AK1313" s="30"/>
    </row>
    <row r="1314" spans="5:37" ht="13.05" customHeight="1">
      <c r="E1314" s="28" t="s">
        <v>219</v>
      </c>
      <c r="F1314" s="8" t="s">
        <v>812</v>
      </c>
      <c r="G1314" s="9" t="s">
        <v>831</v>
      </c>
      <c r="H1314" s="10">
        <v>168</v>
      </c>
      <c r="I1314" s="9" t="s">
        <v>390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305</v>
      </c>
      <c r="AH1314" s="10"/>
      <c r="AI1314" s="10"/>
      <c r="AJ1314" s="10"/>
      <c r="AK1314" s="30"/>
    </row>
    <row r="1315" spans="5:37" ht="13.05" customHeight="1">
      <c r="E1315" s="28" t="s">
        <v>219</v>
      </c>
      <c r="F1315" s="8" t="s">
        <v>812</v>
      </c>
      <c r="G1315" s="9" t="s">
        <v>832</v>
      </c>
      <c r="H1315" s="10">
        <v>168</v>
      </c>
      <c r="I1315" s="9" t="s">
        <v>222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305</v>
      </c>
      <c r="AH1315" s="10"/>
      <c r="AI1315" s="10"/>
      <c r="AJ1315" s="10"/>
      <c r="AK1315" s="30"/>
    </row>
    <row r="1316" spans="5:37" ht="13.05" customHeight="1">
      <c r="E1316" s="28" t="s">
        <v>219</v>
      </c>
      <c r="F1316" s="8" t="s">
        <v>812</v>
      </c>
      <c r="G1316" s="9" t="s">
        <v>833</v>
      </c>
      <c r="H1316" s="10">
        <v>168</v>
      </c>
      <c r="I1316" s="9" t="s">
        <v>390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305</v>
      </c>
      <c r="AH1316" s="10"/>
      <c r="AI1316" s="10"/>
      <c r="AJ1316" s="10"/>
      <c r="AK1316" s="30"/>
    </row>
    <row r="1317" spans="5:37" ht="13.05" customHeight="1">
      <c r="E1317" s="28" t="s">
        <v>219</v>
      </c>
      <c r="F1317" s="8" t="s">
        <v>812</v>
      </c>
      <c r="G1317" s="9" t="s">
        <v>834</v>
      </c>
      <c r="H1317" s="10">
        <v>168</v>
      </c>
      <c r="I1317" s="9" t="s">
        <v>222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305</v>
      </c>
      <c r="AH1317" s="10"/>
      <c r="AI1317" s="10"/>
      <c r="AJ1317" s="10"/>
      <c r="AK1317" s="30"/>
    </row>
    <row r="1318" spans="5:37" ht="13.05" customHeight="1">
      <c r="E1318" s="28" t="s">
        <v>219</v>
      </c>
      <c r="F1318" s="8" t="s">
        <v>812</v>
      </c>
      <c r="G1318" s="9" t="s">
        <v>834</v>
      </c>
      <c r="H1318" s="10">
        <v>176</v>
      </c>
      <c r="I1318" s="9" t="s">
        <v>222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305</v>
      </c>
      <c r="AH1318" s="10"/>
      <c r="AI1318" s="10"/>
      <c r="AJ1318" s="10"/>
      <c r="AK1318" s="30"/>
    </row>
    <row r="1319" spans="5:37" ht="13.05" customHeight="1">
      <c r="E1319" s="28" t="s">
        <v>219</v>
      </c>
      <c r="F1319" s="8" t="s">
        <v>812</v>
      </c>
      <c r="G1319" s="9" t="s">
        <v>834</v>
      </c>
      <c r="H1319" s="10">
        <v>182</v>
      </c>
      <c r="I1319" s="9" t="s">
        <v>222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305</v>
      </c>
      <c r="AH1319" s="10"/>
      <c r="AI1319" s="10"/>
      <c r="AJ1319" s="10"/>
      <c r="AK1319" s="30"/>
    </row>
    <row r="1320" spans="5:37" ht="13.05" customHeight="1">
      <c r="E1320" s="28" t="s">
        <v>219</v>
      </c>
      <c r="F1320" s="8" t="s">
        <v>812</v>
      </c>
      <c r="G1320" s="9" t="s">
        <v>834</v>
      </c>
      <c r="H1320" s="10">
        <v>188</v>
      </c>
      <c r="I1320" s="9" t="s">
        <v>222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305</v>
      </c>
      <c r="AH1320" s="10"/>
      <c r="AI1320" s="10"/>
      <c r="AJ1320" s="10"/>
      <c r="AK1320" s="30"/>
    </row>
    <row r="1321" spans="5:37" ht="13.05" customHeight="1">
      <c r="E1321" s="28" t="s">
        <v>219</v>
      </c>
      <c r="F1321" s="8" t="s">
        <v>835</v>
      </c>
      <c r="G1321" s="9" t="s">
        <v>836</v>
      </c>
      <c r="H1321" s="10">
        <v>175</v>
      </c>
      <c r="I1321" s="9" t="s">
        <v>222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305</v>
      </c>
      <c r="AH1321" s="9" t="s">
        <v>301</v>
      </c>
      <c r="AI1321" s="9" t="s">
        <v>302</v>
      </c>
      <c r="AJ1321" s="10"/>
      <c r="AK1321" s="30"/>
    </row>
    <row r="1322" spans="5:37" ht="13.05" customHeight="1">
      <c r="E1322" s="28" t="s">
        <v>219</v>
      </c>
      <c r="F1322" s="8" t="s">
        <v>835</v>
      </c>
      <c r="G1322" s="9" t="s">
        <v>836</v>
      </c>
      <c r="H1322" s="10">
        <v>183</v>
      </c>
      <c r="I1322" s="9" t="s">
        <v>222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305</v>
      </c>
      <c r="AH1322" s="9" t="s">
        <v>301</v>
      </c>
      <c r="AI1322" s="9" t="s">
        <v>302</v>
      </c>
      <c r="AJ1322" s="10"/>
      <c r="AK1322" s="30"/>
    </row>
    <row r="1323" spans="5:37" ht="13.05" customHeight="1">
      <c r="E1323" s="28" t="s">
        <v>219</v>
      </c>
      <c r="F1323" s="8" t="s">
        <v>835</v>
      </c>
      <c r="G1323" s="9" t="s">
        <v>837</v>
      </c>
      <c r="H1323" s="10">
        <v>168</v>
      </c>
      <c r="I1323" s="9" t="s">
        <v>222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305</v>
      </c>
      <c r="AH1323" s="9" t="s">
        <v>302</v>
      </c>
      <c r="AI1323" s="10"/>
      <c r="AJ1323" s="10"/>
      <c r="AK1323" s="30"/>
    </row>
    <row r="1324" spans="5:37" ht="13.05" customHeight="1">
      <c r="E1324" s="28" t="s">
        <v>219</v>
      </c>
      <c r="F1324" s="8" t="s">
        <v>835</v>
      </c>
      <c r="G1324" s="9" t="s">
        <v>837</v>
      </c>
      <c r="H1324" s="10">
        <v>184</v>
      </c>
      <c r="I1324" s="9" t="s">
        <v>222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305</v>
      </c>
      <c r="AH1324" s="9" t="s">
        <v>302</v>
      </c>
      <c r="AI1324" s="10"/>
      <c r="AJ1324" s="10"/>
      <c r="AK1324" s="30"/>
    </row>
    <row r="1325" spans="5:37" ht="13.05" customHeight="1">
      <c r="E1325" s="28" t="s">
        <v>219</v>
      </c>
      <c r="F1325" s="8" t="s">
        <v>835</v>
      </c>
      <c r="G1325" s="9" t="s">
        <v>838</v>
      </c>
      <c r="H1325" s="10">
        <v>160</v>
      </c>
      <c r="I1325" s="9" t="s">
        <v>390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467</v>
      </c>
      <c r="S1325" s="9" t="s">
        <v>467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308</v>
      </c>
      <c r="AH1325" s="10"/>
      <c r="AI1325" s="10"/>
      <c r="AJ1325" s="10"/>
      <c r="AK1325" s="30"/>
    </row>
    <row r="1326" spans="5:37" ht="13.05" customHeight="1">
      <c r="E1326" s="28" t="s">
        <v>219</v>
      </c>
      <c r="F1326" s="8" t="s">
        <v>835</v>
      </c>
      <c r="G1326" s="9" t="s">
        <v>838</v>
      </c>
      <c r="H1326" s="10">
        <v>168</v>
      </c>
      <c r="I1326" s="9" t="s">
        <v>390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467</v>
      </c>
      <c r="S1326" s="9" t="s">
        <v>467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308</v>
      </c>
      <c r="AH1326" s="10"/>
      <c r="AI1326" s="10"/>
      <c r="AJ1326" s="10"/>
      <c r="AK1326" s="30"/>
    </row>
    <row r="1327" spans="5:37" ht="13.05" customHeight="1">
      <c r="E1327" s="28" t="s">
        <v>219</v>
      </c>
      <c r="F1327" s="8" t="s">
        <v>835</v>
      </c>
      <c r="G1327" s="9" t="s">
        <v>839</v>
      </c>
      <c r="H1327" s="10">
        <v>170</v>
      </c>
      <c r="I1327" s="9" t="s">
        <v>222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305</v>
      </c>
      <c r="AH1327" s="9" t="s">
        <v>302</v>
      </c>
      <c r="AI1327" s="10"/>
      <c r="AJ1327" s="10"/>
      <c r="AK1327" s="30"/>
    </row>
    <row r="1328" spans="5:37" ht="13.05" customHeight="1">
      <c r="E1328" s="28" t="s">
        <v>219</v>
      </c>
      <c r="F1328" s="8" t="s">
        <v>835</v>
      </c>
      <c r="G1328" s="9" t="s">
        <v>839</v>
      </c>
      <c r="H1328" s="10">
        <v>180</v>
      </c>
      <c r="I1328" s="9" t="s">
        <v>222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305</v>
      </c>
      <c r="AH1328" s="9" t="s">
        <v>302</v>
      </c>
      <c r="AI1328" s="10"/>
      <c r="AJ1328" s="10"/>
      <c r="AK1328" s="30"/>
    </row>
    <row r="1329" spans="5:37" ht="13.05" customHeight="1">
      <c r="E1329" s="28" t="s">
        <v>219</v>
      </c>
      <c r="F1329" s="8" t="s">
        <v>835</v>
      </c>
      <c r="G1329" s="9" t="s">
        <v>840</v>
      </c>
      <c r="H1329" s="10">
        <v>162</v>
      </c>
      <c r="I1329" s="9" t="s">
        <v>222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305</v>
      </c>
      <c r="AH1329" s="9" t="s">
        <v>302</v>
      </c>
      <c r="AI1329" s="10"/>
      <c r="AJ1329" s="10"/>
      <c r="AK1329" s="30"/>
    </row>
    <row r="1330" spans="5:37" ht="13.05" customHeight="1">
      <c r="E1330" s="28" t="s">
        <v>219</v>
      </c>
      <c r="F1330" s="8" t="s">
        <v>835</v>
      </c>
      <c r="G1330" s="9" t="s">
        <v>840</v>
      </c>
      <c r="H1330" s="10">
        <v>170</v>
      </c>
      <c r="I1330" s="9" t="s">
        <v>222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305</v>
      </c>
      <c r="AH1330" s="9" t="s">
        <v>302</v>
      </c>
      <c r="AI1330" s="10"/>
      <c r="AJ1330" s="10"/>
      <c r="AK1330" s="30"/>
    </row>
    <row r="1331" spans="5:37" ht="13.05" customHeight="1">
      <c r="E1331" s="28" t="s">
        <v>219</v>
      </c>
      <c r="F1331" s="8" t="s">
        <v>835</v>
      </c>
      <c r="G1331" s="9" t="s">
        <v>840</v>
      </c>
      <c r="H1331" s="10">
        <v>178</v>
      </c>
      <c r="I1331" s="9" t="s">
        <v>222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305</v>
      </c>
      <c r="AH1331" s="9" t="s">
        <v>302</v>
      </c>
      <c r="AI1331" s="10"/>
      <c r="AJ1331" s="10"/>
      <c r="AK1331" s="30"/>
    </row>
    <row r="1332" spans="5:37" ht="13.05" customHeight="1">
      <c r="E1332" s="28" t="s">
        <v>219</v>
      </c>
      <c r="F1332" s="8" t="s">
        <v>835</v>
      </c>
      <c r="G1332" s="9" t="s">
        <v>841</v>
      </c>
      <c r="H1332" s="10">
        <v>152</v>
      </c>
      <c r="I1332" s="9" t="s">
        <v>390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302</v>
      </c>
      <c r="AH1332" s="9" t="s">
        <v>388</v>
      </c>
      <c r="AI1332" s="10"/>
      <c r="AJ1332" s="10"/>
      <c r="AK1332" s="30"/>
    </row>
    <row r="1333" spans="5:37" ht="13.05" customHeight="1">
      <c r="E1333" s="28" t="s">
        <v>219</v>
      </c>
      <c r="F1333" s="8" t="s">
        <v>835</v>
      </c>
      <c r="G1333" s="9" t="s">
        <v>842</v>
      </c>
      <c r="H1333" s="10">
        <v>160</v>
      </c>
      <c r="I1333" s="9" t="s">
        <v>390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305</v>
      </c>
      <c r="AH1333" s="9" t="s">
        <v>302</v>
      </c>
      <c r="AI1333" s="9" t="s">
        <v>388</v>
      </c>
      <c r="AJ1333" s="10"/>
      <c r="AK1333" s="30"/>
    </row>
    <row r="1334" spans="5:37" ht="13.05" customHeight="1">
      <c r="E1334" s="28" t="s">
        <v>219</v>
      </c>
      <c r="F1334" s="8" t="s">
        <v>843</v>
      </c>
      <c r="G1334" s="9" t="s">
        <v>844</v>
      </c>
      <c r="H1334" s="10">
        <v>165</v>
      </c>
      <c r="I1334" s="9" t="s">
        <v>222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305</v>
      </c>
      <c r="AH1334" s="9" t="s">
        <v>302</v>
      </c>
      <c r="AI1334" s="10"/>
      <c r="AJ1334" s="10"/>
      <c r="AK1334" s="30"/>
    </row>
    <row r="1335" spans="5:37" ht="13.05" customHeight="1">
      <c r="E1335" s="28" t="s">
        <v>219</v>
      </c>
      <c r="F1335" s="8" t="s">
        <v>843</v>
      </c>
      <c r="G1335" s="9" t="s">
        <v>844</v>
      </c>
      <c r="H1335" s="10">
        <v>174</v>
      </c>
      <c r="I1335" s="9" t="s">
        <v>222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305</v>
      </c>
      <c r="AH1335" s="9" t="s">
        <v>302</v>
      </c>
      <c r="AI1335" s="10"/>
      <c r="AJ1335" s="10"/>
      <c r="AK1335" s="30"/>
    </row>
    <row r="1336" spans="5:37" ht="13.05" customHeight="1">
      <c r="E1336" s="28" t="s">
        <v>219</v>
      </c>
      <c r="F1336" s="8" t="s">
        <v>843</v>
      </c>
      <c r="G1336" s="9" t="s">
        <v>845</v>
      </c>
      <c r="H1336" s="10">
        <v>167</v>
      </c>
      <c r="I1336" s="9" t="s">
        <v>222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305</v>
      </c>
      <c r="AH1336" s="9" t="s">
        <v>302</v>
      </c>
      <c r="AI1336" s="10"/>
      <c r="AJ1336" s="10"/>
      <c r="AK1336" s="30"/>
    </row>
    <row r="1337" spans="5:37" ht="13.05" customHeight="1">
      <c r="E1337" s="28" t="s">
        <v>219</v>
      </c>
      <c r="F1337" s="8" t="s">
        <v>843</v>
      </c>
      <c r="G1337" s="9" t="s">
        <v>846</v>
      </c>
      <c r="H1337" s="10">
        <v>175</v>
      </c>
      <c r="I1337" s="9" t="s">
        <v>222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307</v>
      </c>
      <c r="AH1337" s="9" t="s">
        <v>305</v>
      </c>
      <c r="AI1337" s="10"/>
      <c r="AJ1337" s="10"/>
      <c r="AK1337" s="30"/>
    </row>
    <row r="1338" spans="5:37" ht="13.05" customHeight="1">
      <c r="E1338" s="28" t="s">
        <v>219</v>
      </c>
      <c r="F1338" s="8" t="s">
        <v>843</v>
      </c>
      <c r="G1338" s="9" t="s">
        <v>847</v>
      </c>
      <c r="H1338" s="10">
        <v>156</v>
      </c>
      <c r="I1338" s="9" t="s">
        <v>222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307</v>
      </c>
      <c r="AH1338" s="10"/>
      <c r="AI1338" s="10"/>
      <c r="AJ1338" s="10"/>
      <c r="AK1338" s="30"/>
    </row>
    <row r="1339" spans="5:37" ht="13.05" customHeight="1">
      <c r="E1339" s="28" t="s">
        <v>219</v>
      </c>
      <c r="F1339" s="8" t="s">
        <v>843</v>
      </c>
      <c r="G1339" s="9" t="s">
        <v>847</v>
      </c>
      <c r="H1339" s="10">
        <v>170</v>
      </c>
      <c r="I1339" s="9" t="s">
        <v>222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307</v>
      </c>
      <c r="AH1339" s="10"/>
      <c r="AI1339" s="10"/>
      <c r="AJ1339" s="10"/>
      <c r="AK1339" s="30"/>
    </row>
    <row r="1340" spans="5:37" ht="13.05" customHeight="1">
      <c r="E1340" s="28" t="s">
        <v>219</v>
      </c>
      <c r="F1340" s="8" t="s">
        <v>843</v>
      </c>
      <c r="G1340" s="9" t="s">
        <v>848</v>
      </c>
      <c r="H1340" s="10">
        <v>163</v>
      </c>
      <c r="I1340" s="9" t="s">
        <v>222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307</v>
      </c>
      <c r="AH1340" s="10"/>
      <c r="AI1340" s="10"/>
      <c r="AJ1340" s="10"/>
      <c r="AK1340" s="30"/>
    </row>
    <row r="1341" spans="5:37" ht="13.05" customHeight="1">
      <c r="E1341" s="28" t="s">
        <v>219</v>
      </c>
      <c r="F1341" s="8" t="s">
        <v>843</v>
      </c>
      <c r="G1341" s="9" t="s">
        <v>848</v>
      </c>
      <c r="H1341" s="10">
        <v>170</v>
      </c>
      <c r="I1341" s="9" t="s">
        <v>222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307</v>
      </c>
      <c r="AH1341" s="10"/>
      <c r="AI1341" s="10"/>
      <c r="AJ1341" s="10"/>
      <c r="AK1341" s="30"/>
    </row>
    <row r="1342" spans="5:37" ht="13.05" customHeight="1">
      <c r="E1342" s="28" t="s">
        <v>219</v>
      </c>
      <c r="F1342" s="8" t="s">
        <v>843</v>
      </c>
      <c r="G1342" s="9" t="s">
        <v>849</v>
      </c>
      <c r="H1342" s="10">
        <v>160</v>
      </c>
      <c r="I1342" s="9" t="s">
        <v>222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307</v>
      </c>
      <c r="AH1342" s="10"/>
      <c r="AI1342" s="10"/>
      <c r="AJ1342" s="10"/>
      <c r="AK1342" s="30"/>
    </row>
    <row r="1343" spans="5:37" ht="13.05" customHeight="1">
      <c r="E1343" s="28" t="s">
        <v>219</v>
      </c>
      <c r="F1343" s="8" t="s">
        <v>843</v>
      </c>
      <c r="G1343" s="9" t="s">
        <v>850</v>
      </c>
      <c r="H1343" s="10">
        <v>152</v>
      </c>
      <c r="I1343" s="9" t="s">
        <v>390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305</v>
      </c>
      <c r="AH1343" s="9" t="s">
        <v>302</v>
      </c>
      <c r="AI1343" s="10"/>
      <c r="AJ1343" s="10"/>
      <c r="AK1343" s="30"/>
    </row>
    <row r="1344" spans="5:37" ht="13.05" customHeight="1">
      <c r="E1344" s="28" t="s">
        <v>219</v>
      </c>
      <c r="F1344" s="8" t="s">
        <v>843</v>
      </c>
      <c r="G1344" s="9" t="s">
        <v>850</v>
      </c>
      <c r="H1344" s="10">
        <v>160</v>
      </c>
      <c r="I1344" s="9" t="s">
        <v>390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305</v>
      </c>
      <c r="AH1344" s="10"/>
      <c r="AI1344" s="10"/>
      <c r="AJ1344" s="10"/>
      <c r="AK1344" s="30"/>
    </row>
    <row r="1345" spans="5:37" ht="13.05" customHeight="1">
      <c r="E1345" s="28" t="s">
        <v>219</v>
      </c>
      <c r="F1345" s="8" t="s">
        <v>843</v>
      </c>
      <c r="G1345" s="9" t="s">
        <v>851</v>
      </c>
      <c r="H1345" s="10">
        <v>156</v>
      </c>
      <c r="I1345" s="9" t="s">
        <v>390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305</v>
      </c>
      <c r="AH1345" s="9" t="s">
        <v>302</v>
      </c>
      <c r="AI1345" s="10"/>
      <c r="AJ1345" s="10"/>
      <c r="AK1345" s="30"/>
    </row>
    <row r="1346" spans="5:37" ht="13.05" customHeight="1">
      <c r="E1346" s="28" t="s">
        <v>219</v>
      </c>
      <c r="F1346" s="8" t="s">
        <v>843</v>
      </c>
      <c r="G1346" s="9" t="s">
        <v>851</v>
      </c>
      <c r="H1346" s="10">
        <v>164</v>
      </c>
      <c r="I1346" s="9" t="s">
        <v>390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305</v>
      </c>
      <c r="AH1346" s="9" t="s">
        <v>302</v>
      </c>
      <c r="AI1346" s="10"/>
      <c r="AJ1346" s="10"/>
      <c r="AK1346" s="30"/>
    </row>
    <row r="1347" spans="5:37" ht="13.05" customHeight="1">
      <c r="E1347" s="28" t="s">
        <v>219</v>
      </c>
      <c r="F1347" s="8" t="s">
        <v>843</v>
      </c>
      <c r="G1347" s="9" t="s">
        <v>852</v>
      </c>
      <c r="H1347" s="10">
        <v>173</v>
      </c>
      <c r="I1347" s="9" t="s">
        <v>222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305</v>
      </c>
      <c r="AH1347" s="9" t="s">
        <v>304</v>
      </c>
      <c r="AI1347" s="9" t="s">
        <v>302</v>
      </c>
      <c r="AJ1347" s="10"/>
      <c r="AK1347" s="30"/>
    </row>
    <row r="1348" spans="5:37" ht="13.05" customHeight="1">
      <c r="E1348" s="28" t="s">
        <v>219</v>
      </c>
      <c r="F1348" s="8" t="s">
        <v>843</v>
      </c>
      <c r="G1348" s="9" t="s">
        <v>853</v>
      </c>
      <c r="H1348" s="10">
        <v>175</v>
      </c>
      <c r="I1348" s="9" t="s">
        <v>222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305</v>
      </c>
      <c r="AH1348" s="10"/>
      <c r="AI1348" s="10"/>
      <c r="AJ1348" s="10"/>
      <c r="AK1348" s="30"/>
    </row>
    <row r="1349" spans="5:37" ht="13.05" customHeight="1">
      <c r="E1349" s="28" t="s">
        <v>219</v>
      </c>
      <c r="F1349" s="8" t="s">
        <v>843</v>
      </c>
      <c r="G1349" s="9" t="s">
        <v>854</v>
      </c>
      <c r="H1349" s="10">
        <v>166</v>
      </c>
      <c r="I1349" s="9" t="s">
        <v>222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305</v>
      </c>
      <c r="AH1349" s="10"/>
      <c r="AI1349" s="10"/>
      <c r="AJ1349" s="10"/>
      <c r="AK1349" s="30"/>
    </row>
    <row r="1350" spans="5:37" ht="13.05" customHeight="1">
      <c r="E1350" s="28" t="s">
        <v>219</v>
      </c>
      <c r="F1350" s="8" t="s">
        <v>843</v>
      </c>
      <c r="G1350" s="9" t="s">
        <v>854</v>
      </c>
      <c r="H1350" s="10">
        <v>175</v>
      </c>
      <c r="I1350" s="9" t="s">
        <v>222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305</v>
      </c>
      <c r="AH1350" s="10"/>
      <c r="AI1350" s="10"/>
      <c r="AJ1350" s="10"/>
      <c r="AK1350" s="30"/>
    </row>
    <row r="1351" spans="5:37" ht="13.05" customHeight="1">
      <c r="E1351" s="28" t="s">
        <v>219</v>
      </c>
      <c r="F1351" s="8" t="s">
        <v>855</v>
      </c>
      <c r="G1351" s="9" t="s">
        <v>856</v>
      </c>
      <c r="H1351" s="10">
        <v>148</v>
      </c>
      <c r="I1351" s="9" t="s">
        <v>222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305</v>
      </c>
      <c r="AH1351" s="9" t="s">
        <v>303</v>
      </c>
      <c r="AI1351" s="10"/>
      <c r="AJ1351" s="10"/>
      <c r="AK1351" s="30"/>
    </row>
    <row r="1352" spans="5:37" ht="13.05" customHeight="1">
      <c r="E1352" s="28" t="s">
        <v>219</v>
      </c>
      <c r="F1352" s="8" t="s">
        <v>855</v>
      </c>
      <c r="G1352" s="9" t="s">
        <v>856</v>
      </c>
      <c r="H1352" s="10">
        <v>158</v>
      </c>
      <c r="I1352" s="9" t="s">
        <v>222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305</v>
      </c>
      <c r="AH1352" s="9" t="s">
        <v>303</v>
      </c>
      <c r="AI1352" s="10"/>
      <c r="AJ1352" s="10"/>
      <c r="AK1352" s="30"/>
    </row>
    <row r="1353" spans="5:37" ht="13.05" customHeight="1">
      <c r="E1353" s="28" t="s">
        <v>219</v>
      </c>
      <c r="F1353" s="8" t="s">
        <v>855</v>
      </c>
      <c r="G1353" s="9" t="s">
        <v>856</v>
      </c>
      <c r="H1353" s="10">
        <v>168</v>
      </c>
      <c r="I1353" s="9" t="s">
        <v>222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305</v>
      </c>
      <c r="AH1353" s="10"/>
      <c r="AI1353" s="10"/>
      <c r="AJ1353" s="10"/>
      <c r="AK1353" s="30"/>
    </row>
    <row r="1354" spans="5:37" ht="13.05" customHeight="1">
      <c r="E1354" s="28" t="s">
        <v>219</v>
      </c>
      <c r="F1354" s="8" t="s">
        <v>855</v>
      </c>
      <c r="G1354" s="9" t="s">
        <v>857</v>
      </c>
      <c r="H1354" s="10">
        <v>148</v>
      </c>
      <c r="I1354" s="9" t="s">
        <v>222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303</v>
      </c>
      <c r="AH1354" s="10"/>
      <c r="AI1354" s="10"/>
      <c r="AJ1354" s="10"/>
      <c r="AK1354" s="30"/>
    </row>
    <row r="1355" spans="5:37" ht="13.05" customHeight="1">
      <c r="E1355" s="28" t="s">
        <v>219</v>
      </c>
      <c r="F1355" s="8" t="s">
        <v>855</v>
      </c>
      <c r="G1355" s="9" t="s">
        <v>857</v>
      </c>
      <c r="H1355" s="10">
        <v>156</v>
      </c>
      <c r="I1355" s="9" t="s">
        <v>222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303</v>
      </c>
      <c r="AH1355" s="10"/>
      <c r="AI1355" s="10"/>
      <c r="AJ1355" s="10"/>
      <c r="AK1355" s="30"/>
    </row>
    <row r="1356" spans="5:37" ht="13.05" customHeight="1">
      <c r="E1356" s="28" t="s">
        <v>219</v>
      </c>
      <c r="F1356" s="8" t="s">
        <v>855</v>
      </c>
      <c r="G1356" s="9" t="s">
        <v>857</v>
      </c>
      <c r="H1356" s="10">
        <v>164</v>
      </c>
      <c r="I1356" s="9" t="s">
        <v>222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303</v>
      </c>
      <c r="AH1356" s="10"/>
      <c r="AI1356" s="10"/>
      <c r="AJ1356" s="10"/>
      <c r="AK1356" s="30"/>
    </row>
    <row r="1357" spans="5:37" ht="13.05" customHeight="1">
      <c r="E1357" s="28" t="s">
        <v>219</v>
      </c>
      <c r="F1357" s="8" t="s">
        <v>855</v>
      </c>
      <c r="G1357" s="9" t="s">
        <v>857</v>
      </c>
      <c r="H1357" s="10">
        <v>172</v>
      </c>
      <c r="I1357" s="9" t="s">
        <v>222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303</v>
      </c>
      <c r="AH1357" s="10"/>
      <c r="AI1357" s="10"/>
      <c r="AJ1357" s="10"/>
      <c r="AK1357" s="30"/>
    </row>
    <row r="1358" spans="5:37" ht="13.05" customHeight="1">
      <c r="E1358" s="28" t="s">
        <v>219</v>
      </c>
      <c r="F1358" s="8" t="s">
        <v>855</v>
      </c>
      <c r="G1358" s="9" t="s">
        <v>857</v>
      </c>
      <c r="H1358" s="10">
        <v>180</v>
      </c>
      <c r="I1358" s="9" t="s">
        <v>222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303</v>
      </c>
      <c r="AH1358" s="10"/>
      <c r="AI1358" s="10"/>
      <c r="AJ1358" s="10"/>
      <c r="AK1358" s="30"/>
    </row>
    <row r="1359" spans="5:37" ht="13.05" customHeight="1">
      <c r="E1359" s="28" t="s">
        <v>219</v>
      </c>
      <c r="F1359" s="8" t="s">
        <v>855</v>
      </c>
      <c r="G1359" s="9" t="s">
        <v>858</v>
      </c>
      <c r="H1359" s="10">
        <v>148</v>
      </c>
      <c r="I1359" s="9" t="s">
        <v>390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303</v>
      </c>
      <c r="AH1359" s="10"/>
      <c r="AI1359" s="10"/>
      <c r="AJ1359" s="10"/>
      <c r="AK1359" s="30"/>
    </row>
    <row r="1360" spans="5:37" ht="13.05" customHeight="1">
      <c r="E1360" s="28" t="s">
        <v>219</v>
      </c>
      <c r="F1360" s="8" t="s">
        <v>855</v>
      </c>
      <c r="G1360" s="9" t="s">
        <v>858</v>
      </c>
      <c r="H1360" s="10">
        <v>156</v>
      </c>
      <c r="I1360" s="9" t="s">
        <v>390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303</v>
      </c>
      <c r="AH1360" s="10"/>
      <c r="AI1360" s="10"/>
      <c r="AJ1360" s="10"/>
      <c r="AK1360" s="30"/>
    </row>
    <row r="1361" spans="5:37" ht="13.05" customHeight="1">
      <c r="E1361" s="28" t="s">
        <v>219</v>
      </c>
      <c r="F1361" s="8" t="s">
        <v>855</v>
      </c>
      <c r="G1361" s="9" t="s">
        <v>858</v>
      </c>
      <c r="H1361" s="10">
        <v>164</v>
      </c>
      <c r="I1361" s="9" t="s">
        <v>390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303</v>
      </c>
      <c r="AH1361" s="10"/>
      <c r="AI1361" s="10"/>
      <c r="AJ1361" s="10"/>
      <c r="AK1361" s="30"/>
    </row>
    <row r="1362" spans="5:37" ht="13.05" customHeight="1">
      <c r="E1362" s="28" t="s">
        <v>219</v>
      </c>
      <c r="F1362" s="8" t="s">
        <v>855</v>
      </c>
      <c r="G1362" s="9" t="s">
        <v>858</v>
      </c>
      <c r="H1362" s="10">
        <v>172</v>
      </c>
      <c r="I1362" s="9" t="s">
        <v>390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303</v>
      </c>
      <c r="AH1362" s="10"/>
      <c r="AI1362" s="10"/>
      <c r="AJ1362" s="10"/>
      <c r="AK1362" s="30"/>
    </row>
    <row r="1363" spans="5:37" ht="13.05" customHeight="1">
      <c r="E1363" s="28" t="s">
        <v>219</v>
      </c>
      <c r="F1363" s="8" t="s">
        <v>855</v>
      </c>
      <c r="G1363" s="9" t="s">
        <v>859</v>
      </c>
      <c r="H1363" s="10">
        <v>165</v>
      </c>
      <c r="I1363" s="9" t="s">
        <v>222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301</v>
      </c>
      <c r="AH1363" s="9" t="s">
        <v>302</v>
      </c>
      <c r="AI1363" s="10"/>
      <c r="AJ1363" s="10"/>
      <c r="AK1363" s="30"/>
    </row>
    <row r="1364" spans="5:37" ht="13.05" customHeight="1">
      <c r="E1364" s="28" t="s">
        <v>219</v>
      </c>
      <c r="F1364" s="8" t="s">
        <v>855</v>
      </c>
      <c r="G1364" s="9" t="s">
        <v>859</v>
      </c>
      <c r="H1364" s="10">
        <v>172</v>
      </c>
      <c r="I1364" s="9" t="s">
        <v>222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301</v>
      </c>
      <c r="AH1364" s="9" t="s">
        <v>302</v>
      </c>
      <c r="AI1364" s="10"/>
      <c r="AJ1364" s="10"/>
      <c r="AK1364" s="30"/>
    </row>
    <row r="1365" spans="5:37" ht="13.05" customHeight="1">
      <c r="E1365" s="28" t="s">
        <v>219</v>
      </c>
      <c r="F1365" s="8" t="s">
        <v>855</v>
      </c>
      <c r="G1365" s="9" t="s">
        <v>859</v>
      </c>
      <c r="H1365" s="10">
        <v>179</v>
      </c>
      <c r="I1365" s="9" t="s">
        <v>222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301</v>
      </c>
      <c r="AH1365" s="9" t="s">
        <v>302</v>
      </c>
      <c r="AI1365" s="10"/>
      <c r="AJ1365" s="10"/>
      <c r="AK1365" s="30"/>
    </row>
    <row r="1366" spans="5:37" ht="13.05" customHeight="1">
      <c r="E1366" s="28" t="s">
        <v>219</v>
      </c>
      <c r="F1366" s="8" t="s">
        <v>855</v>
      </c>
      <c r="G1366" s="9" t="s">
        <v>859</v>
      </c>
      <c r="H1366" s="10">
        <v>186</v>
      </c>
      <c r="I1366" s="9" t="s">
        <v>222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301</v>
      </c>
      <c r="AH1366" s="9" t="s">
        <v>302</v>
      </c>
      <c r="AI1366" s="10"/>
      <c r="AJ1366" s="10"/>
      <c r="AK1366" s="30"/>
    </row>
    <row r="1367" spans="5:37" ht="13.05" customHeight="1">
      <c r="E1367" s="28" t="s">
        <v>219</v>
      </c>
      <c r="F1367" s="8" t="s">
        <v>855</v>
      </c>
      <c r="G1367" s="9" t="s">
        <v>860</v>
      </c>
      <c r="H1367" s="10">
        <v>158</v>
      </c>
      <c r="I1367" s="9" t="s">
        <v>390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301</v>
      </c>
      <c r="AH1367" s="9" t="s">
        <v>302</v>
      </c>
      <c r="AI1367" s="10"/>
      <c r="AJ1367" s="10"/>
      <c r="AK1367" s="30"/>
    </row>
    <row r="1368" spans="5:37" ht="13.05" customHeight="1">
      <c r="E1368" s="28" t="s">
        <v>219</v>
      </c>
      <c r="F1368" s="8" t="s">
        <v>855</v>
      </c>
      <c r="G1368" s="9" t="s">
        <v>860</v>
      </c>
      <c r="H1368" s="10">
        <v>165</v>
      </c>
      <c r="I1368" s="9" t="s">
        <v>390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301</v>
      </c>
      <c r="AH1368" s="9" t="s">
        <v>302</v>
      </c>
      <c r="AI1368" s="10"/>
      <c r="AJ1368" s="10"/>
      <c r="AK1368" s="30"/>
    </row>
    <row r="1369" spans="5:37" ht="13.05" customHeight="1">
      <c r="E1369" s="28" t="s">
        <v>219</v>
      </c>
      <c r="F1369" s="8" t="s">
        <v>855</v>
      </c>
      <c r="G1369" s="9" t="s">
        <v>860</v>
      </c>
      <c r="H1369" s="10">
        <v>172</v>
      </c>
      <c r="I1369" s="9" t="s">
        <v>390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301</v>
      </c>
      <c r="AH1369" s="9" t="s">
        <v>302</v>
      </c>
      <c r="AI1369" s="10"/>
      <c r="AJ1369" s="10"/>
      <c r="AK1369" s="30"/>
    </row>
    <row r="1370" spans="5:37" ht="13.05" customHeight="1">
      <c r="E1370" s="28" t="s">
        <v>219</v>
      </c>
      <c r="F1370" s="8" t="s">
        <v>855</v>
      </c>
      <c r="G1370" s="9" t="s">
        <v>861</v>
      </c>
      <c r="H1370" s="10">
        <v>159</v>
      </c>
      <c r="I1370" s="9" t="s">
        <v>222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305</v>
      </c>
      <c r="AH1370" s="9" t="s">
        <v>302</v>
      </c>
      <c r="AI1370" s="9" t="s">
        <v>388</v>
      </c>
      <c r="AJ1370" s="10"/>
      <c r="AK1370" s="30"/>
    </row>
    <row r="1371" spans="5:37" ht="13.05" customHeight="1">
      <c r="E1371" s="28" t="s">
        <v>219</v>
      </c>
      <c r="F1371" s="8" t="s">
        <v>855</v>
      </c>
      <c r="G1371" s="9" t="s">
        <v>861</v>
      </c>
      <c r="H1371" s="10">
        <v>166</v>
      </c>
      <c r="I1371" s="9" t="s">
        <v>222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305</v>
      </c>
      <c r="AH1371" s="9" t="s">
        <v>302</v>
      </c>
      <c r="AI1371" s="10"/>
      <c r="AJ1371" s="10"/>
      <c r="AK1371" s="30"/>
    </row>
    <row r="1372" spans="5:37" ht="13.05" customHeight="1">
      <c r="E1372" s="28" t="s">
        <v>219</v>
      </c>
      <c r="F1372" s="8" t="s">
        <v>855</v>
      </c>
      <c r="G1372" s="9" t="s">
        <v>861</v>
      </c>
      <c r="H1372" s="10">
        <v>173</v>
      </c>
      <c r="I1372" s="9" t="s">
        <v>222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305</v>
      </c>
      <c r="AH1372" s="9" t="s">
        <v>302</v>
      </c>
      <c r="AI1372" s="10"/>
      <c r="AJ1372" s="10"/>
      <c r="AK1372" s="30"/>
    </row>
    <row r="1373" spans="5:37" ht="13.05" customHeight="1">
      <c r="E1373" s="28" t="s">
        <v>219</v>
      </c>
      <c r="F1373" s="8" t="s">
        <v>855</v>
      </c>
      <c r="G1373" s="9" t="s">
        <v>861</v>
      </c>
      <c r="H1373" s="10">
        <v>180</v>
      </c>
      <c r="I1373" s="9" t="s">
        <v>222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305</v>
      </c>
      <c r="AH1373" s="9" t="s">
        <v>302</v>
      </c>
      <c r="AI1373" s="10"/>
      <c r="AJ1373" s="10"/>
      <c r="AK1373" s="30"/>
    </row>
    <row r="1374" spans="5:37" ht="13.05" customHeight="1">
      <c r="E1374" s="28" t="s">
        <v>219</v>
      </c>
      <c r="F1374" s="8" t="s">
        <v>855</v>
      </c>
      <c r="G1374" s="9" t="s">
        <v>862</v>
      </c>
      <c r="H1374" s="10">
        <v>146</v>
      </c>
      <c r="I1374" s="9" t="s">
        <v>390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305</v>
      </c>
      <c r="AH1374" s="9" t="s">
        <v>302</v>
      </c>
      <c r="AI1374" s="10"/>
      <c r="AJ1374" s="10"/>
      <c r="AK1374" s="30"/>
    </row>
    <row r="1375" spans="5:37" ht="13.05" customHeight="1">
      <c r="E1375" s="28" t="s">
        <v>219</v>
      </c>
      <c r="F1375" s="8" t="s">
        <v>855</v>
      </c>
      <c r="G1375" s="9" t="s">
        <v>862</v>
      </c>
      <c r="H1375" s="10">
        <v>152</v>
      </c>
      <c r="I1375" s="9" t="s">
        <v>390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305</v>
      </c>
      <c r="AH1375" s="9" t="s">
        <v>302</v>
      </c>
      <c r="AI1375" s="10"/>
      <c r="AJ1375" s="10"/>
      <c r="AK1375" s="30"/>
    </row>
    <row r="1376" spans="5:37" ht="13.05" customHeight="1">
      <c r="E1376" s="28" t="s">
        <v>219</v>
      </c>
      <c r="F1376" s="8" t="s">
        <v>855</v>
      </c>
      <c r="G1376" s="9" t="s">
        <v>862</v>
      </c>
      <c r="H1376" s="10">
        <v>159</v>
      </c>
      <c r="I1376" s="9" t="s">
        <v>390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305</v>
      </c>
      <c r="AH1376" s="9" t="s">
        <v>302</v>
      </c>
      <c r="AI1376" s="9" t="s">
        <v>388</v>
      </c>
      <c r="AJ1376" s="10"/>
      <c r="AK1376" s="30"/>
    </row>
    <row r="1377" spans="5:37" ht="13.05" customHeight="1">
      <c r="E1377" s="28" t="s">
        <v>219</v>
      </c>
      <c r="F1377" s="8" t="s">
        <v>855</v>
      </c>
      <c r="G1377" s="9" t="s">
        <v>862</v>
      </c>
      <c r="H1377" s="10">
        <v>166</v>
      </c>
      <c r="I1377" s="9" t="s">
        <v>390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305</v>
      </c>
      <c r="AH1377" s="9" t="s">
        <v>302</v>
      </c>
      <c r="AI1377" s="10"/>
      <c r="AJ1377" s="10"/>
      <c r="AK1377" s="30"/>
    </row>
    <row r="1378" spans="5:37" ht="13.05" customHeight="1">
      <c r="E1378" s="28" t="s">
        <v>219</v>
      </c>
      <c r="F1378" s="8" t="s">
        <v>855</v>
      </c>
      <c r="G1378" s="9" t="s">
        <v>863</v>
      </c>
      <c r="H1378" s="10">
        <v>158</v>
      </c>
      <c r="I1378" s="9" t="s">
        <v>222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305</v>
      </c>
      <c r="AH1378" s="9" t="s">
        <v>302</v>
      </c>
      <c r="AI1378" s="10"/>
      <c r="AJ1378" s="10"/>
      <c r="AK1378" s="30"/>
    </row>
    <row r="1379" spans="5:37" ht="13.05" customHeight="1">
      <c r="E1379" s="28" t="s">
        <v>219</v>
      </c>
      <c r="F1379" s="8" t="s">
        <v>855</v>
      </c>
      <c r="G1379" s="9" t="s">
        <v>863</v>
      </c>
      <c r="H1379" s="10">
        <v>165</v>
      </c>
      <c r="I1379" s="9" t="s">
        <v>222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305</v>
      </c>
      <c r="AH1379" s="9" t="s">
        <v>302</v>
      </c>
      <c r="AI1379" s="10"/>
      <c r="AJ1379" s="10"/>
      <c r="AK1379" s="30"/>
    </row>
    <row r="1380" spans="5:37" ht="13.05" customHeight="1">
      <c r="E1380" s="28" t="s">
        <v>219</v>
      </c>
      <c r="F1380" s="8" t="s">
        <v>855</v>
      </c>
      <c r="G1380" s="9" t="s">
        <v>863</v>
      </c>
      <c r="H1380" s="10">
        <v>172</v>
      </c>
      <c r="I1380" s="9" t="s">
        <v>222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305</v>
      </c>
      <c r="AH1380" s="9" t="s">
        <v>302</v>
      </c>
      <c r="AI1380" s="10"/>
      <c r="AJ1380" s="10"/>
      <c r="AK1380" s="30"/>
    </row>
    <row r="1381" spans="5:37" ht="13.05" customHeight="1">
      <c r="E1381" s="28" t="s">
        <v>219</v>
      </c>
      <c r="F1381" s="8" t="s">
        <v>855</v>
      </c>
      <c r="G1381" s="9" t="s">
        <v>863</v>
      </c>
      <c r="H1381" s="10">
        <v>179</v>
      </c>
      <c r="I1381" s="9" t="s">
        <v>222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305</v>
      </c>
      <c r="AH1381" s="9" t="s">
        <v>302</v>
      </c>
      <c r="AI1381" s="10"/>
      <c r="AJ1381" s="10"/>
      <c r="AK1381" s="30"/>
    </row>
    <row r="1382" spans="5:37" ht="13.05" customHeight="1">
      <c r="E1382" s="28" t="s">
        <v>219</v>
      </c>
      <c r="F1382" s="8" t="s">
        <v>855</v>
      </c>
      <c r="G1382" s="9" t="s">
        <v>863</v>
      </c>
      <c r="H1382" s="10">
        <v>186</v>
      </c>
      <c r="I1382" s="9" t="s">
        <v>222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305</v>
      </c>
      <c r="AH1382" s="9" t="s">
        <v>302</v>
      </c>
      <c r="AI1382" s="10"/>
      <c r="AJ1382" s="10"/>
      <c r="AK1382" s="30"/>
    </row>
    <row r="1383" spans="5:37" ht="13.05" customHeight="1">
      <c r="E1383" s="28" t="s">
        <v>219</v>
      </c>
      <c r="F1383" s="8" t="s">
        <v>855</v>
      </c>
      <c r="G1383" s="9" t="s">
        <v>864</v>
      </c>
      <c r="H1383" s="10">
        <v>151</v>
      </c>
      <c r="I1383" s="9" t="s">
        <v>390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305</v>
      </c>
      <c r="AH1383" s="9" t="s">
        <v>302</v>
      </c>
      <c r="AI1383" s="10"/>
      <c r="AJ1383" s="10"/>
      <c r="AK1383" s="30"/>
    </row>
    <row r="1384" spans="5:37" ht="13.05" customHeight="1">
      <c r="E1384" s="28" t="s">
        <v>219</v>
      </c>
      <c r="F1384" s="8" t="s">
        <v>855</v>
      </c>
      <c r="G1384" s="9" t="s">
        <v>864</v>
      </c>
      <c r="H1384" s="10">
        <v>158</v>
      </c>
      <c r="I1384" s="9" t="s">
        <v>390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305</v>
      </c>
      <c r="AH1384" s="9" t="s">
        <v>302</v>
      </c>
      <c r="AI1384" s="10"/>
      <c r="AJ1384" s="10"/>
      <c r="AK1384" s="30"/>
    </row>
    <row r="1385" spans="5:37" ht="13.05" customHeight="1">
      <c r="E1385" s="28" t="s">
        <v>219</v>
      </c>
      <c r="F1385" s="8" t="s">
        <v>855</v>
      </c>
      <c r="G1385" s="9" t="s">
        <v>864</v>
      </c>
      <c r="H1385" s="10">
        <v>165</v>
      </c>
      <c r="I1385" s="9" t="s">
        <v>390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305</v>
      </c>
      <c r="AH1385" s="9" t="s">
        <v>302</v>
      </c>
      <c r="AI1385" s="10"/>
      <c r="AJ1385" s="10"/>
      <c r="AK1385" s="30"/>
    </row>
    <row r="1386" spans="5:37" ht="13.05" customHeight="1">
      <c r="E1386" s="28" t="s">
        <v>219</v>
      </c>
      <c r="F1386" s="8" t="s">
        <v>855</v>
      </c>
      <c r="G1386" s="9" t="s">
        <v>864</v>
      </c>
      <c r="H1386" s="10">
        <v>172</v>
      </c>
      <c r="I1386" s="9" t="s">
        <v>390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305</v>
      </c>
      <c r="AH1386" s="9" t="s">
        <v>302</v>
      </c>
      <c r="AI1386" s="10"/>
      <c r="AJ1386" s="10"/>
      <c r="AK1386" s="30"/>
    </row>
    <row r="1387" spans="5:37" ht="13.05" customHeight="1">
      <c r="E1387" s="28" t="s">
        <v>219</v>
      </c>
      <c r="F1387" s="8" t="s">
        <v>855</v>
      </c>
      <c r="G1387" s="9" t="s">
        <v>865</v>
      </c>
      <c r="H1387" s="10">
        <v>186</v>
      </c>
      <c r="I1387" s="9" t="s">
        <v>222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301</v>
      </c>
      <c r="AH1387" s="9" t="s">
        <v>302</v>
      </c>
      <c r="AI1387" s="10"/>
      <c r="AJ1387" s="10"/>
      <c r="AK1387" s="30"/>
    </row>
    <row r="1388" spans="5:37" ht="13.05" customHeight="1">
      <c r="E1388" s="28" t="s">
        <v>219</v>
      </c>
      <c r="F1388" s="8" t="s">
        <v>855</v>
      </c>
      <c r="G1388" s="9" t="s">
        <v>866</v>
      </c>
      <c r="H1388" s="10">
        <v>170</v>
      </c>
      <c r="I1388" s="9" t="s">
        <v>222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307</v>
      </c>
      <c r="AH1388" s="10"/>
      <c r="AI1388" s="10"/>
      <c r="AJ1388" s="10"/>
      <c r="AK1388" s="30"/>
    </row>
    <row r="1389" spans="5:37" ht="13.05" customHeight="1">
      <c r="E1389" s="28" t="s">
        <v>219</v>
      </c>
      <c r="F1389" s="8" t="s">
        <v>855</v>
      </c>
      <c r="G1389" s="9" t="s">
        <v>866</v>
      </c>
      <c r="H1389" s="10">
        <v>177</v>
      </c>
      <c r="I1389" s="9" t="s">
        <v>222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307</v>
      </c>
      <c r="AH1389" s="10"/>
      <c r="AI1389" s="10"/>
      <c r="AJ1389" s="10"/>
      <c r="AK1389" s="30"/>
    </row>
    <row r="1390" spans="5:37" ht="13.05" customHeight="1">
      <c r="E1390" s="28" t="s">
        <v>219</v>
      </c>
      <c r="F1390" s="8" t="s">
        <v>855</v>
      </c>
      <c r="G1390" s="9" t="s">
        <v>867</v>
      </c>
      <c r="H1390" s="10">
        <v>167</v>
      </c>
      <c r="I1390" s="9" t="s">
        <v>222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307</v>
      </c>
      <c r="AH1390" s="10"/>
      <c r="AI1390" s="10"/>
      <c r="AJ1390" s="10"/>
      <c r="AK1390" s="30"/>
    </row>
    <row r="1391" spans="5:37" ht="13.05" customHeight="1">
      <c r="E1391" s="28" t="s">
        <v>219</v>
      </c>
      <c r="F1391" s="8" t="s">
        <v>855</v>
      </c>
      <c r="G1391" s="9" t="s">
        <v>867</v>
      </c>
      <c r="H1391" s="10">
        <v>172</v>
      </c>
      <c r="I1391" s="9" t="s">
        <v>222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307</v>
      </c>
      <c r="AH1391" s="10"/>
      <c r="AI1391" s="10"/>
      <c r="AJ1391" s="10"/>
      <c r="AK1391" s="30"/>
    </row>
    <row r="1392" spans="5:37" ht="13.05" customHeight="1">
      <c r="E1392" s="28" t="s">
        <v>219</v>
      </c>
      <c r="F1392" s="8" t="s">
        <v>855</v>
      </c>
      <c r="G1392" s="9" t="s">
        <v>867</v>
      </c>
      <c r="H1392" s="10">
        <v>177</v>
      </c>
      <c r="I1392" s="9" t="s">
        <v>222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307</v>
      </c>
      <c r="AH1392" s="10"/>
      <c r="AI1392" s="10"/>
      <c r="AJ1392" s="10"/>
      <c r="AK1392" s="30"/>
    </row>
    <row r="1393" spans="5:37" ht="13.05" customHeight="1">
      <c r="E1393" s="28" t="s">
        <v>219</v>
      </c>
      <c r="F1393" s="8" t="s">
        <v>855</v>
      </c>
      <c r="G1393" s="9" t="s">
        <v>868</v>
      </c>
      <c r="H1393" s="10">
        <v>172</v>
      </c>
      <c r="I1393" s="9" t="s">
        <v>222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305</v>
      </c>
      <c r="AH1393" s="10"/>
      <c r="AI1393" s="10"/>
      <c r="AJ1393" s="10"/>
      <c r="AK1393" s="30"/>
    </row>
    <row r="1394" spans="5:37" ht="13.05" customHeight="1">
      <c r="E1394" s="28" t="s">
        <v>219</v>
      </c>
      <c r="F1394" s="8" t="s">
        <v>855</v>
      </c>
      <c r="G1394" s="9" t="s">
        <v>869</v>
      </c>
      <c r="H1394" s="10">
        <v>161</v>
      </c>
      <c r="I1394" s="9" t="s">
        <v>222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307</v>
      </c>
      <c r="AH1394" s="10"/>
      <c r="AI1394" s="10"/>
      <c r="AJ1394" s="10"/>
      <c r="AK1394" s="30"/>
    </row>
    <row r="1395" spans="5:37" ht="13.05" customHeight="1">
      <c r="E1395" s="28" t="s">
        <v>219</v>
      </c>
      <c r="F1395" s="8" t="s">
        <v>855</v>
      </c>
      <c r="G1395" s="9" t="s">
        <v>869</v>
      </c>
      <c r="H1395" s="10">
        <v>168</v>
      </c>
      <c r="I1395" s="9" t="s">
        <v>222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307</v>
      </c>
      <c r="AH1395" s="10"/>
      <c r="AI1395" s="10"/>
      <c r="AJ1395" s="10"/>
      <c r="AK1395" s="30"/>
    </row>
    <row r="1396" spans="5:37" ht="13.05" customHeight="1">
      <c r="E1396" s="28" t="s">
        <v>219</v>
      </c>
      <c r="F1396" s="8" t="s">
        <v>855</v>
      </c>
      <c r="G1396" s="9" t="s">
        <v>869</v>
      </c>
      <c r="H1396" s="10">
        <v>175</v>
      </c>
      <c r="I1396" s="9" t="s">
        <v>222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307</v>
      </c>
      <c r="AH1396" s="10"/>
      <c r="AI1396" s="10"/>
      <c r="AJ1396" s="10"/>
      <c r="AK1396" s="30"/>
    </row>
    <row r="1397" spans="5:37" ht="13.05" customHeight="1">
      <c r="E1397" s="28" t="s">
        <v>219</v>
      </c>
      <c r="F1397" s="8" t="s">
        <v>855</v>
      </c>
      <c r="G1397" s="9" t="s">
        <v>870</v>
      </c>
      <c r="H1397" s="10">
        <v>147</v>
      </c>
      <c r="I1397" s="9" t="s">
        <v>390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307</v>
      </c>
      <c r="AH1397" s="10"/>
      <c r="AI1397" s="10"/>
      <c r="AJ1397" s="10"/>
      <c r="AK1397" s="30"/>
    </row>
    <row r="1398" spans="5:37" ht="13.05" customHeight="1">
      <c r="E1398" s="28" t="s">
        <v>219</v>
      </c>
      <c r="F1398" s="8" t="s">
        <v>855</v>
      </c>
      <c r="G1398" s="9" t="s">
        <v>870</v>
      </c>
      <c r="H1398" s="10">
        <v>154</v>
      </c>
      <c r="I1398" s="9" t="s">
        <v>390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307</v>
      </c>
      <c r="AH1398" s="10"/>
      <c r="AI1398" s="10"/>
      <c r="AJ1398" s="10"/>
      <c r="AK1398" s="30"/>
    </row>
    <row r="1399" spans="5:37" ht="13.05" customHeight="1">
      <c r="E1399" s="28" t="s">
        <v>219</v>
      </c>
      <c r="F1399" s="8" t="s">
        <v>855</v>
      </c>
      <c r="G1399" s="9" t="s">
        <v>870</v>
      </c>
      <c r="H1399" s="10">
        <v>161</v>
      </c>
      <c r="I1399" s="9" t="s">
        <v>390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307</v>
      </c>
      <c r="AH1399" s="10"/>
      <c r="AI1399" s="10"/>
      <c r="AJ1399" s="10"/>
      <c r="AK1399" s="30"/>
    </row>
    <row r="1400" spans="5:37" ht="13.05" customHeight="1">
      <c r="E1400" s="28" t="s">
        <v>219</v>
      </c>
      <c r="F1400" s="8" t="s">
        <v>855</v>
      </c>
      <c r="G1400" s="9" t="s">
        <v>871</v>
      </c>
      <c r="H1400" s="10">
        <v>149</v>
      </c>
      <c r="I1400" s="9" t="s">
        <v>390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308</v>
      </c>
      <c r="AH1400" s="10"/>
      <c r="AI1400" s="10"/>
      <c r="AJ1400" s="10"/>
      <c r="AK1400" s="30"/>
    </row>
    <row r="1401" spans="5:37" ht="13.05" customHeight="1">
      <c r="E1401" s="28" t="s">
        <v>219</v>
      </c>
      <c r="F1401" s="8" t="s">
        <v>855</v>
      </c>
      <c r="G1401" s="9" t="s">
        <v>871</v>
      </c>
      <c r="H1401" s="10">
        <v>156</v>
      </c>
      <c r="I1401" s="9" t="s">
        <v>390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307</v>
      </c>
      <c r="AH1401" s="10"/>
      <c r="AI1401" s="10"/>
      <c r="AJ1401" s="10"/>
      <c r="AK1401" s="30"/>
    </row>
    <row r="1402" spans="5:37" ht="13.05" customHeight="1">
      <c r="E1402" s="28" t="s">
        <v>219</v>
      </c>
      <c r="F1402" s="8" t="s">
        <v>855</v>
      </c>
      <c r="G1402" s="9" t="s">
        <v>871</v>
      </c>
      <c r="H1402" s="10">
        <v>163</v>
      </c>
      <c r="I1402" s="9" t="s">
        <v>390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308</v>
      </c>
      <c r="AH1402" s="10"/>
      <c r="AI1402" s="10"/>
      <c r="AJ1402" s="10"/>
      <c r="AK1402" s="30"/>
    </row>
    <row r="1403" spans="5:37" ht="13.05" customHeight="1">
      <c r="E1403" s="28" t="s">
        <v>219</v>
      </c>
      <c r="F1403" s="8" t="s">
        <v>855</v>
      </c>
      <c r="G1403" s="9" t="s">
        <v>872</v>
      </c>
      <c r="H1403" s="10">
        <v>150</v>
      </c>
      <c r="I1403" s="9" t="s">
        <v>390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307</v>
      </c>
      <c r="AH1403" s="10"/>
      <c r="AI1403" s="10"/>
      <c r="AJ1403" s="10"/>
      <c r="AK1403" s="30"/>
    </row>
    <row r="1404" spans="5:37" ht="13.05" customHeight="1">
      <c r="E1404" s="28" t="s">
        <v>219</v>
      </c>
      <c r="F1404" s="8" t="s">
        <v>855</v>
      </c>
      <c r="G1404" s="9" t="s">
        <v>872</v>
      </c>
      <c r="H1404" s="10">
        <v>155</v>
      </c>
      <c r="I1404" s="9" t="s">
        <v>390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307</v>
      </c>
      <c r="AH1404" s="10"/>
      <c r="AI1404" s="10"/>
      <c r="AJ1404" s="10"/>
      <c r="AK1404" s="30"/>
    </row>
    <row r="1405" spans="5:37" ht="13.05" customHeight="1">
      <c r="E1405" s="28" t="s">
        <v>219</v>
      </c>
      <c r="F1405" s="8" t="s">
        <v>855</v>
      </c>
      <c r="G1405" s="9" t="s">
        <v>872</v>
      </c>
      <c r="H1405" s="10">
        <v>160</v>
      </c>
      <c r="I1405" s="9" t="s">
        <v>390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307</v>
      </c>
      <c r="AH1405" s="10"/>
      <c r="AI1405" s="10"/>
      <c r="AJ1405" s="10"/>
      <c r="AK1405" s="30"/>
    </row>
    <row r="1406" spans="5:37" ht="13.05" customHeight="1">
      <c r="E1406" s="28" t="s">
        <v>219</v>
      </c>
      <c r="F1406" s="8" t="s">
        <v>855</v>
      </c>
      <c r="G1406" s="9" t="s">
        <v>873</v>
      </c>
      <c r="H1406" s="10">
        <v>161</v>
      </c>
      <c r="I1406" s="9" t="s">
        <v>222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306</v>
      </c>
      <c r="AH1406" s="9" t="s">
        <v>305</v>
      </c>
      <c r="AI1406" s="9" t="s">
        <v>302</v>
      </c>
      <c r="AJ1406" s="10"/>
      <c r="AK1406" s="30"/>
    </row>
    <row r="1407" spans="5:37" ht="13.05" customHeight="1">
      <c r="E1407" s="28" t="s">
        <v>219</v>
      </c>
      <c r="F1407" s="8" t="s">
        <v>855</v>
      </c>
      <c r="G1407" s="9" t="s">
        <v>873</v>
      </c>
      <c r="H1407" s="10">
        <v>168</v>
      </c>
      <c r="I1407" s="9" t="s">
        <v>222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306</v>
      </c>
      <c r="AH1407" s="9" t="s">
        <v>305</v>
      </c>
      <c r="AI1407" s="9" t="s">
        <v>302</v>
      </c>
      <c r="AJ1407" s="10"/>
      <c r="AK1407" s="30"/>
    </row>
    <row r="1408" spans="5:37" ht="13.05" customHeight="1">
      <c r="E1408" s="28" t="s">
        <v>219</v>
      </c>
      <c r="F1408" s="8" t="s">
        <v>855</v>
      </c>
      <c r="G1408" s="9" t="s">
        <v>873</v>
      </c>
      <c r="H1408" s="10">
        <v>175</v>
      </c>
      <c r="I1408" s="9" t="s">
        <v>222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306</v>
      </c>
      <c r="AH1408" s="9" t="s">
        <v>305</v>
      </c>
      <c r="AI1408" s="9" t="s">
        <v>302</v>
      </c>
      <c r="AJ1408" s="10"/>
      <c r="AK1408" s="30"/>
    </row>
    <row r="1409" spans="5:37" ht="13.05" customHeight="1">
      <c r="E1409" s="28" t="s">
        <v>219</v>
      </c>
      <c r="F1409" s="8" t="s">
        <v>855</v>
      </c>
      <c r="G1409" s="9" t="s">
        <v>873</v>
      </c>
      <c r="H1409" s="10">
        <v>182</v>
      </c>
      <c r="I1409" s="9" t="s">
        <v>222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306</v>
      </c>
      <c r="AH1409" s="9" t="s">
        <v>305</v>
      </c>
      <c r="AI1409" s="9" t="s">
        <v>302</v>
      </c>
      <c r="AJ1409" s="10"/>
      <c r="AK1409" s="30"/>
    </row>
    <row r="1410" spans="5:37" ht="13.05" customHeight="1">
      <c r="E1410" s="28" t="s">
        <v>219</v>
      </c>
      <c r="F1410" s="8" t="s">
        <v>855</v>
      </c>
      <c r="G1410" s="9" t="s">
        <v>874</v>
      </c>
      <c r="H1410" s="10">
        <v>170</v>
      </c>
      <c r="I1410" s="9" t="s">
        <v>222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304</v>
      </c>
      <c r="AH1410" s="10"/>
      <c r="AI1410" s="10"/>
      <c r="AJ1410" s="10"/>
      <c r="AK1410" s="30"/>
    </row>
    <row r="1411" spans="5:37" ht="13.05" customHeight="1">
      <c r="E1411" s="28" t="s">
        <v>219</v>
      </c>
      <c r="F1411" s="8" t="s">
        <v>855</v>
      </c>
      <c r="G1411" s="9" t="s">
        <v>874</v>
      </c>
      <c r="H1411" s="10">
        <v>177</v>
      </c>
      <c r="I1411" s="9" t="s">
        <v>222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301</v>
      </c>
      <c r="AH1411" s="9" t="s">
        <v>304</v>
      </c>
      <c r="AI1411" s="10"/>
      <c r="AJ1411" s="10"/>
      <c r="AK1411" s="30"/>
    </row>
    <row r="1412" spans="5:37" ht="13.05" customHeight="1">
      <c r="E1412" s="28" t="s">
        <v>219</v>
      </c>
      <c r="F1412" s="8" t="s">
        <v>855</v>
      </c>
      <c r="G1412" s="9" t="s">
        <v>874</v>
      </c>
      <c r="H1412" s="10">
        <v>184</v>
      </c>
      <c r="I1412" s="9" t="s">
        <v>222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301</v>
      </c>
      <c r="AH1412" s="9" t="s">
        <v>304</v>
      </c>
      <c r="AI1412" s="10"/>
      <c r="AJ1412" s="10"/>
      <c r="AK1412" s="30"/>
    </row>
    <row r="1413" spans="5:37" ht="13.05" customHeight="1">
      <c r="E1413" s="28" t="s">
        <v>219</v>
      </c>
      <c r="F1413" s="8" t="s">
        <v>855</v>
      </c>
      <c r="G1413" s="9" t="s">
        <v>874</v>
      </c>
      <c r="H1413" s="10">
        <v>191</v>
      </c>
      <c r="I1413" s="9" t="s">
        <v>222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301</v>
      </c>
      <c r="AH1413" s="10"/>
      <c r="AI1413" s="10"/>
      <c r="AJ1413" s="10"/>
      <c r="AK1413" s="30"/>
    </row>
    <row r="1414" spans="5:37" ht="13.05" customHeight="1">
      <c r="E1414" s="28" t="s">
        <v>219</v>
      </c>
      <c r="F1414" s="8" t="s">
        <v>855</v>
      </c>
      <c r="G1414" s="9" t="s">
        <v>875</v>
      </c>
      <c r="H1414" s="10">
        <v>191</v>
      </c>
      <c r="I1414" s="9" t="s">
        <v>222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304</v>
      </c>
      <c r="AH1414" s="9" t="s">
        <v>302</v>
      </c>
      <c r="AI1414" s="10"/>
      <c r="AJ1414" s="10"/>
      <c r="AK1414" s="30"/>
    </row>
    <row r="1415" spans="5:37" ht="13.05" customHeight="1">
      <c r="E1415" s="28" t="s">
        <v>219</v>
      </c>
      <c r="F1415" s="8" t="s">
        <v>855</v>
      </c>
      <c r="G1415" s="9" t="s">
        <v>876</v>
      </c>
      <c r="H1415" s="10">
        <v>163</v>
      </c>
      <c r="I1415" s="9" t="s">
        <v>222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305</v>
      </c>
      <c r="AH1415" s="10"/>
      <c r="AI1415" s="10"/>
      <c r="AJ1415" s="10"/>
      <c r="AK1415" s="30"/>
    </row>
    <row r="1416" spans="5:37" ht="13.05" customHeight="1">
      <c r="E1416" s="28" t="s">
        <v>219</v>
      </c>
      <c r="F1416" s="8" t="s">
        <v>855</v>
      </c>
      <c r="G1416" s="9" t="s">
        <v>876</v>
      </c>
      <c r="H1416" s="10">
        <v>170</v>
      </c>
      <c r="I1416" s="9" t="s">
        <v>222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305</v>
      </c>
      <c r="AH1416" s="10"/>
      <c r="AI1416" s="10"/>
      <c r="AJ1416" s="10"/>
      <c r="AK1416" s="30"/>
    </row>
    <row r="1417" spans="5:37" ht="13.05" customHeight="1">
      <c r="E1417" s="28" t="s">
        <v>219</v>
      </c>
      <c r="F1417" s="8" t="s">
        <v>855</v>
      </c>
      <c r="G1417" s="9" t="s">
        <v>876</v>
      </c>
      <c r="H1417" s="10">
        <v>177</v>
      </c>
      <c r="I1417" s="9" t="s">
        <v>222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305</v>
      </c>
      <c r="AH1417" s="10"/>
      <c r="AI1417" s="10"/>
      <c r="AJ1417" s="10"/>
      <c r="AK1417" s="30"/>
    </row>
    <row r="1418" spans="5:37" ht="13.05" customHeight="1">
      <c r="E1418" s="28" t="s">
        <v>219</v>
      </c>
      <c r="F1418" s="8" t="s">
        <v>855</v>
      </c>
      <c r="G1418" s="9" t="s">
        <v>876</v>
      </c>
      <c r="H1418" s="10">
        <v>184</v>
      </c>
      <c r="I1418" s="9" t="s">
        <v>222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305</v>
      </c>
      <c r="AH1418" s="10"/>
      <c r="AI1418" s="10"/>
      <c r="AJ1418" s="10"/>
      <c r="AK1418" s="30"/>
    </row>
    <row r="1419" spans="5:37" ht="13.05" customHeight="1">
      <c r="E1419" s="28" t="s">
        <v>219</v>
      </c>
      <c r="F1419" s="8" t="s">
        <v>855</v>
      </c>
      <c r="G1419" s="9" t="s">
        <v>877</v>
      </c>
      <c r="H1419" s="10">
        <v>149</v>
      </c>
      <c r="I1419" s="9" t="s">
        <v>390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305</v>
      </c>
      <c r="AH1419" s="10"/>
      <c r="AI1419" s="10"/>
      <c r="AJ1419" s="10"/>
      <c r="AK1419" s="30"/>
    </row>
    <row r="1420" spans="5:37" ht="13.05" customHeight="1">
      <c r="E1420" s="28" t="s">
        <v>219</v>
      </c>
      <c r="F1420" s="8" t="s">
        <v>855</v>
      </c>
      <c r="G1420" s="9" t="s">
        <v>877</v>
      </c>
      <c r="H1420" s="10">
        <v>156</v>
      </c>
      <c r="I1420" s="9" t="s">
        <v>390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305</v>
      </c>
      <c r="AH1420" s="10"/>
      <c r="AI1420" s="10"/>
      <c r="AJ1420" s="10"/>
      <c r="AK1420" s="30"/>
    </row>
    <row r="1421" spans="5:37" ht="13.05" customHeight="1">
      <c r="E1421" s="28" t="s">
        <v>219</v>
      </c>
      <c r="F1421" s="8" t="s">
        <v>855</v>
      </c>
      <c r="G1421" s="9" t="s">
        <v>877</v>
      </c>
      <c r="H1421" s="10">
        <v>163</v>
      </c>
      <c r="I1421" s="9" t="s">
        <v>390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305</v>
      </c>
      <c r="AH1421" s="10"/>
      <c r="AI1421" s="10"/>
      <c r="AJ1421" s="10"/>
      <c r="AK1421" s="30"/>
    </row>
    <row r="1422" spans="5:37" ht="13.05" customHeight="1">
      <c r="E1422" s="28" t="s">
        <v>219</v>
      </c>
      <c r="F1422" s="8" t="s">
        <v>855</v>
      </c>
      <c r="G1422" s="9" t="s">
        <v>877</v>
      </c>
      <c r="H1422" s="10">
        <v>170</v>
      </c>
      <c r="I1422" s="9" t="s">
        <v>390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305</v>
      </c>
      <c r="AH1422" s="10"/>
      <c r="AI1422" s="10"/>
      <c r="AJ1422" s="10"/>
      <c r="AK1422" s="30"/>
    </row>
    <row r="1423" spans="5:37" ht="13.05" customHeight="1">
      <c r="E1423" s="28" t="s">
        <v>219</v>
      </c>
      <c r="F1423" s="8" t="s">
        <v>855</v>
      </c>
      <c r="G1423" s="9" t="s">
        <v>878</v>
      </c>
      <c r="H1423" s="10">
        <v>163</v>
      </c>
      <c r="I1423" s="9" t="s">
        <v>222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305</v>
      </c>
      <c r="AH1423" s="10"/>
      <c r="AI1423" s="10"/>
      <c r="AJ1423" s="10"/>
      <c r="AK1423" s="30"/>
    </row>
    <row r="1424" spans="5:37" ht="13.05" customHeight="1">
      <c r="E1424" s="28" t="s">
        <v>219</v>
      </c>
      <c r="F1424" s="8" t="s">
        <v>855</v>
      </c>
      <c r="G1424" s="9" t="s">
        <v>878</v>
      </c>
      <c r="H1424" s="10">
        <v>170</v>
      </c>
      <c r="I1424" s="9" t="s">
        <v>222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305</v>
      </c>
      <c r="AH1424" s="10"/>
      <c r="AI1424" s="10"/>
      <c r="AJ1424" s="10"/>
      <c r="AK1424" s="30"/>
    </row>
    <row r="1425" spans="5:37" ht="13.05" customHeight="1">
      <c r="E1425" s="28" t="s">
        <v>219</v>
      </c>
      <c r="F1425" s="8" t="s">
        <v>855</v>
      </c>
      <c r="G1425" s="9" t="s">
        <v>878</v>
      </c>
      <c r="H1425" s="10">
        <v>177</v>
      </c>
      <c r="I1425" s="9" t="s">
        <v>222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305</v>
      </c>
      <c r="AH1425" s="10"/>
      <c r="AI1425" s="10"/>
      <c r="AJ1425" s="10"/>
      <c r="AK1425" s="30"/>
    </row>
    <row r="1426" spans="5:37" ht="13.05" customHeight="1">
      <c r="E1426" s="28" t="s">
        <v>219</v>
      </c>
      <c r="F1426" s="8" t="s">
        <v>855</v>
      </c>
      <c r="G1426" s="9" t="s">
        <v>878</v>
      </c>
      <c r="H1426" s="10">
        <v>184</v>
      </c>
      <c r="I1426" s="9" t="s">
        <v>222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305</v>
      </c>
      <c r="AH1426" s="10"/>
      <c r="AI1426" s="10"/>
      <c r="AJ1426" s="10"/>
      <c r="AK1426" s="30"/>
    </row>
    <row r="1427" spans="5:37" ht="13.05" customHeight="1">
      <c r="E1427" s="28" t="s">
        <v>219</v>
      </c>
      <c r="F1427" s="8" t="s">
        <v>855</v>
      </c>
      <c r="G1427" s="9" t="s">
        <v>878</v>
      </c>
      <c r="H1427" s="10">
        <v>191</v>
      </c>
      <c r="I1427" s="9" t="s">
        <v>222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305</v>
      </c>
      <c r="AH1427" s="10"/>
      <c r="AI1427" s="10"/>
      <c r="AJ1427" s="10"/>
      <c r="AK1427" s="30"/>
    </row>
    <row r="1428" spans="5:37" ht="13.05" customHeight="1">
      <c r="E1428" s="28" t="s">
        <v>219</v>
      </c>
      <c r="F1428" s="8" t="s">
        <v>855</v>
      </c>
      <c r="G1428" s="9" t="s">
        <v>879</v>
      </c>
      <c r="H1428" s="10">
        <v>170</v>
      </c>
      <c r="I1428" s="9" t="s">
        <v>222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305</v>
      </c>
      <c r="AH1428" s="9" t="s">
        <v>301</v>
      </c>
      <c r="AI1428" s="10"/>
      <c r="AJ1428" s="10"/>
      <c r="AK1428" s="30"/>
    </row>
    <row r="1429" spans="5:37" ht="13.05" customHeight="1">
      <c r="E1429" s="28" t="s">
        <v>219</v>
      </c>
      <c r="F1429" s="8" t="s">
        <v>855</v>
      </c>
      <c r="G1429" s="9" t="s">
        <v>879</v>
      </c>
      <c r="H1429" s="10">
        <v>177</v>
      </c>
      <c r="I1429" s="9" t="s">
        <v>222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305</v>
      </c>
      <c r="AH1429" s="9" t="s">
        <v>304</v>
      </c>
      <c r="AI1429" s="10"/>
      <c r="AJ1429" s="10"/>
      <c r="AK1429" s="30"/>
    </row>
    <row r="1430" spans="5:37" ht="13.05" customHeight="1">
      <c r="E1430" s="28" t="s">
        <v>219</v>
      </c>
      <c r="F1430" s="8" t="s">
        <v>855</v>
      </c>
      <c r="G1430" s="9" t="s">
        <v>879</v>
      </c>
      <c r="H1430" s="10">
        <v>184</v>
      </c>
      <c r="I1430" s="9" t="s">
        <v>222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305</v>
      </c>
      <c r="AH1430" s="9" t="s">
        <v>301</v>
      </c>
      <c r="AI1430" s="9" t="s">
        <v>304</v>
      </c>
      <c r="AJ1430" s="10"/>
      <c r="AK1430" s="30"/>
    </row>
    <row r="1431" spans="5:37" ht="13.05" customHeight="1">
      <c r="E1431" s="28" t="s">
        <v>219</v>
      </c>
      <c r="F1431" s="8" t="s">
        <v>855</v>
      </c>
      <c r="G1431" s="9" t="s">
        <v>879</v>
      </c>
      <c r="H1431" s="10">
        <v>191</v>
      </c>
      <c r="I1431" s="9" t="s">
        <v>222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305</v>
      </c>
      <c r="AH1431" s="9" t="s">
        <v>304</v>
      </c>
      <c r="AI1431" s="10"/>
      <c r="AJ1431" s="10"/>
      <c r="AK1431" s="30"/>
    </row>
    <row r="1432" spans="5:37" ht="13.05" customHeight="1">
      <c r="E1432" s="28" t="s">
        <v>219</v>
      </c>
      <c r="F1432" s="8" t="s">
        <v>855</v>
      </c>
      <c r="G1432" s="9" t="s">
        <v>880</v>
      </c>
      <c r="H1432" s="10">
        <v>170</v>
      </c>
      <c r="I1432" s="9" t="s">
        <v>222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305</v>
      </c>
      <c r="AH1432" s="10"/>
      <c r="AI1432" s="10"/>
      <c r="AJ1432" s="10"/>
      <c r="AK1432" s="30"/>
    </row>
    <row r="1433" spans="5:37" ht="13.05" customHeight="1">
      <c r="E1433" s="28" t="s">
        <v>219</v>
      </c>
      <c r="F1433" s="8" t="s">
        <v>855</v>
      </c>
      <c r="G1433" s="9" t="s">
        <v>880</v>
      </c>
      <c r="H1433" s="10">
        <v>177</v>
      </c>
      <c r="I1433" s="9" t="s">
        <v>222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305</v>
      </c>
      <c r="AH1433" s="10"/>
      <c r="AI1433" s="10"/>
      <c r="AJ1433" s="10"/>
      <c r="AK1433" s="30"/>
    </row>
    <row r="1434" spans="5:37" ht="13.05" customHeight="1">
      <c r="E1434" s="28" t="s">
        <v>219</v>
      </c>
      <c r="F1434" s="8" t="s">
        <v>855</v>
      </c>
      <c r="G1434" s="9" t="s">
        <v>880</v>
      </c>
      <c r="H1434" s="10">
        <v>184</v>
      </c>
      <c r="I1434" s="9" t="s">
        <v>222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305</v>
      </c>
      <c r="AH1434" s="10"/>
      <c r="AI1434" s="10"/>
      <c r="AJ1434" s="10"/>
      <c r="AK1434" s="30"/>
    </row>
    <row r="1435" spans="5:37" ht="13.05" customHeight="1">
      <c r="E1435" s="28" t="s">
        <v>219</v>
      </c>
      <c r="F1435" s="8" t="s">
        <v>855</v>
      </c>
      <c r="G1435" s="9" t="s">
        <v>880</v>
      </c>
      <c r="H1435" s="10">
        <v>191</v>
      </c>
      <c r="I1435" s="9" t="s">
        <v>222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305</v>
      </c>
      <c r="AH1435" s="10"/>
      <c r="AI1435" s="10"/>
      <c r="AJ1435" s="10"/>
      <c r="AK1435" s="30"/>
    </row>
    <row r="1436" spans="5:37" ht="13.05" customHeight="1">
      <c r="E1436" s="28" t="s">
        <v>219</v>
      </c>
      <c r="F1436" s="8" t="s">
        <v>855</v>
      </c>
      <c r="G1436" s="9" t="s">
        <v>881</v>
      </c>
      <c r="H1436" s="10">
        <v>170</v>
      </c>
      <c r="I1436" s="9" t="s">
        <v>222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305</v>
      </c>
      <c r="AH1436" s="9" t="s">
        <v>302</v>
      </c>
      <c r="AI1436" s="10"/>
      <c r="AJ1436" s="10"/>
      <c r="AK1436" s="30"/>
    </row>
    <row r="1437" spans="5:37" ht="13.05" customHeight="1">
      <c r="E1437" s="28" t="s">
        <v>219</v>
      </c>
      <c r="F1437" s="8" t="s">
        <v>855</v>
      </c>
      <c r="G1437" s="9" t="s">
        <v>881</v>
      </c>
      <c r="H1437" s="10">
        <v>178</v>
      </c>
      <c r="I1437" s="9" t="s">
        <v>222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305</v>
      </c>
      <c r="AH1437" s="9" t="s">
        <v>302</v>
      </c>
      <c r="AI1437" s="10"/>
      <c r="AJ1437" s="10"/>
      <c r="AK1437" s="30"/>
    </row>
    <row r="1438" spans="5:37" ht="13.05" customHeight="1">
      <c r="E1438" s="28" t="s">
        <v>219</v>
      </c>
      <c r="F1438" s="8" t="s">
        <v>855</v>
      </c>
      <c r="G1438" s="9" t="s">
        <v>881</v>
      </c>
      <c r="H1438" s="10">
        <v>186</v>
      </c>
      <c r="I1438" s="9" t="s">
        <v>222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305</v>
      </c>
      <c r="AH1438" s="9" t="s">
        <v>302</v>
      </c>
      <c r="AI1438" s="10"/>
      <c r="AJ1438" s="10"/>
      <c r="AK1438" s="30"/>
    </row>
    <row r="1439" spans="5:37" ht="13.05" customHeight="1">
      <c r="E1439" s="28" t="s">
        <v>219</v>
      </c>
      <c r="F1439" s="8" t="s">
        <v>855</v>
      </c>
      <c r="G1439" s="9" t="s">
        <v>882</v>
      </c>
      <c r="H1439" s="10">
        <v>170</v>
      </c>
      <c r="I1439" s="9" t="s">
        <v>222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307</v>
      </c>
      <c r="AH1439" s="10"/>
      <c r="AI1439" s="10"/>
      <c r="AJ1439" s="10"/>
      <c r="AK1439" s="30"/>
    </row>
    <row r="1440" spans="5:37" ht="13.05" customHeight="1">
      <c r="E1440" s="28" t="s">
        <v>219</v>
      </c>
      <c r="F1440" s="8" t="s">
        <v>855</v>
      </c>
      <c r="G1440" s="9" t="s">
        <v>883</v>
      </c>
      <c r="H1440" s="10">
        <v>155</v>
      </c>
      <c r="I1440" s="9" t="s">
        <v>222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307</v>
      </c>
      <c r="AH1440" s="10"/>
      <c r="AI1440" s="10"/>
      <c r="AJ1440" s="10"/>
      <c r="AK1440" s="30"/>
    </row>
    <row r="1441" spans="5:37" ht="13.05" customHeight="1">
      <c r="E1441" s="28" t="s">
        <v>219</v>
      </c>
      <c r="F1441" s="8" t="s">
        <v>855</v>
      </c>
      <c r="G1441" s="9" t="s">
        <v>883</v>
      </c>
      <c r="H1441" s="10">
        <v>160</v>
      </c>
      <c r="I1441" s="9" t="s">
        <v>222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307</v>
      </c>
      <c r="AH1441" s="10"/>
      <c r="AI1441" s="10"/>
      <c r="AJ1441" s="10"/>
      <c r="AK1441" s="30"/>
    </row>
    <row r="1442" spans="5:37" ht="13.05" customHeight="1">
      <c r="E1442" s="28" t="s">
        <v>219</v>
      </c>
      <c r="F1442" s="8" t="s">
        <v>855</v>
      </c>
      <c r="G1442" s="9" t="s">
        <v>883</v>
      </c>
      <c r="H1442" s="10">
        <v>170</v>
      </c>
      <c r="I1442" s="9" t="s">
        <v>222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307</v>
      </c>
      <c r="AH1442" s="10"/>
      <c r="AI1442" s="10"/>
      <c r="AJ1442" s="10"/>
      <c r="AK1442" s="30"/>
    </row>
    <row r="1443" spans="5:37" ht="13.05" customHeight="1">
      <c r="E1443" s="28" t="s">
        <v>219</v>
      </c>
      <c r="F1443" s="8" t="s">
        <v>855</v>
      </c>
      <c r="G1443" s="9" t="s">
        <v>884</v>
      </c>
      <c r="H1443" s="10">
        <v>180</v>
      </c>
      <c r="I1443" s="9" t="s">
        <v>222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305</v>
      </c>
      <c r="AH1443" s="9" t="s">
        <v>301</v>
      </c>
      <c r="AI1443" s="10"/>
      <c r="AJ1443" s="10"/>
      <c r="AK1443" s="30"/>
    </row>
    <row r="1444" spans="5:37" ht="13.05" customHeight="1">
      <c r="E1444" s="28" t="s">
        <v>219</v>
      </c>
      <c r="F1444" s="8" t="s">
        <v>855</v>
      </c>
      <c r="G1444" s="9" t="s">
        <v>884</v>
      </c>
      <c r="H1444" s="10">
        <v>188</v>
      </c>
      <c r="I1444" s="9" t="s">
        <v>222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305</v>
      </c>
      <c r="AH1444" s="9" t="s">
        <v>301</v>
      </c>
      <c r="AI1444" s="10"/>
      <c r="AJ1444" s="10"/>
      <c r="AK1444" s="30"/>
    </row>
    <row r="1445" spans="5:37" ht="13.05" customHeight="1">
      <c r="E1445" s="28" t="s">
        <v>219</v>
      </c>
      <c r="F1445" s="8" t="s">
        <v>855</v>
      </c>
      <c r="G1445" s="9" t="s">
        <v>885</v>
      </c>
      <c r="H1445" s="10">
        <v>177</v>
      </c>
      <c r="I1445" s="9" t="s">
        <v>222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301</v>
      </c>
      <c r="AH1445" s="10"/>
      <c r="AI1445" s="10"/>
      <c r="AJ1445" s="10"/>
      <c r="AK1445" s="30"/>
    </row>
    <row r="1446" spans="5:37" ht="13.05" customHeight="1">
      <c r="E1446" s="28" t="s">
        <v>219</v>
      </c>
      <c r="F1446" s="8" t="s">
        <v>855</v>
      </c>
      <c r="G1446" s="9" t="s">
        <v>886</v>
      </c>
      <c r="H1446" s="10">
        <v>169</v>
      </c>
      <c r="I1446" s="9" t="s">
        <v>222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303</v>
      </c>
      <c r="AH1446" s="10"/>
      <c r="AI1446" s="10"/>
      <c r="AJ1446" s="10"/>
      <c r="AK1446" s="30"/>
    </row>
    <row r="1447" spans="5:37" ht="13.05" customHeight="1">
      <c r="E1447" s="28" t="s">
        <v>219</v>
      </c>
      <c r="F1447" s="8" t="s">
        <v>855</v>
      </c>
      <c r="G1447" s="9" t="s">
        <v>886</v>
      </c>
      <c r="H1447" s="10">
        <v>177</v>
      </c>
      <c r="I1447" s="9" t="s">
        <v>222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303</v>
      </c>
      <c r="AH1447" s="10"/>
      <c r="AI1447" s="10"/>
      <c r="AJ1447" s="10"/>
      <c r="AK1447" s="30"/>
    </row>
    <row r="1448" spans="5:37" ht="13.05" customHeight="1">
      <c r="E1448" s="28" t="s">
        <v>219</v>
      </c>
      <c r="F1448" s="8" t="s">
        <v>855</v>
      </c>
      <c r="G1448" s="9" t="s">
        <v>887</v>
      </c>
      <c r="H1448" s="10">
        <v>157</v>
      </c>
      <c r="I1448" s="9" t="s">
        <v>222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303</v>
      </c>
      <c r="AH1448" s="10"/>
      <c r="AI1448" s="10"/>
      <c r="AJ1448" s="10"/>
      <c r="AK1448" s="30"/>
    </row>
    <row r="1449" spans="5:37" ht="13.05" customHeight="1">
      <c r="E1449" s="28" t="s">
        <v>219</v>
      </c>
      <c r="F1449" s="8" t="s">
        <v>855</v>
      </c>
      <c r="G1449" s="9" t="s">
        <v>887</v>
      </c>
      <c r="H1449" s="10">
        <v>165</v>
      </c>
      <c r="I1449" s="9" t="s">
        <v>222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303</v>
      </c>
      <c r="AH1449" s="10"/>
      <c r="AI1449" s="10"/>
      <c r="AJ1449" s="10"/>
      <c r="AK1449" s="30"/>
    </row>
    <row r="1450" spans="5:37" ht="13.05" customHeight="1">
      <c r="E1450" s="28" t="s">
        <v>219</v>
      </c>
      <c r="F1450" s="8" t="s">
        <v>855</v>
      </c>
      <c r="G1450" s="9" t="s">
        <v>887</v>
      </c>
      <c r="H1450" s="10">
        <v>173</v>
      </c>
      <c r="I1450" s="9" t="s">
        <v>222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303</v>
      </c>
      <c r="AH1450" s="10"/>
      <c r="AI1450" s="10"/>
      <c r="AJ1450" s="10"/>
      <c r="AK1450" s="30"/>
    </row>
    <row r="1451" spans="5:37" ht="13.05" customHeight="1">
      <c r="E1451" s="28" t="s">
        <v>219</v>
      </c>
      <c r="F1451" s="8" t="s">
        <v>855</v>
      </c>
      <c r="G1451" s="9" t="s">
        <v>887</v>
      </c>
      <c r="H1451" s="10">
        <v>181</v>
      </c>
      <c r="I1451" s="9" t="s">
        <v>222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303</v>
      </c>
      <c r="AH1451" s="10"/>
      <c r="AI1451" s="10"/>
      <c r="AJ1451" s="10"/>
      <c r="AK1451" s="30"/>
    </row>
    <row r="1452" spans="5:37" ht="13.05" customHeight="1">
      <c r="E1452" s="28" t="s">
        <v>219</v>
      </c>
      <c r="F1452" s="8" t="s">
        <v>855</v>
      </c>
      <c r="G1452" s="9" t="s">
        <v>888</v>
      </c>
      <c r="H1452" s="10">
        <v>170</v>
      </c>
      <c r="I1452" s="9" t="s">
        <v>222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302</v>
      </c>
      <c r="AH1452" s="9" t="s">
        <v>388</v>
      </c>
      <c r="AI1452" s="10"/>
      <c r="AJ1452" s="10"/>
      <c r="AK1452" s="30"/>
    </row>
    <row r="1453" spans="5:37" ht="13.05" customHeight="1">
      <c r="E1453" s="28" t="s">
        <v>219</v>
      </c>
      <c r="F1453" s="8" t="s">
        <v>855</v>
      </c>
      <c r="G1453" s="9" t="s">
        <v>888</v>
      </c>
      <c r="H1453" s="10">
        <v>177</v>
      </c>
      <c r="I1453" s="9" t="s">
        <v>222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302</v>
      </c>
      <c r="AH1453" s="9" t="s">
        <v>388</v>
      </c>
      <c r="AI1453" s="10"/>
      <c r="AJ1453" s="10"/>
      <c r="AK1453" s="30"/>
    </row>
    <row r="1454" spans="5:37" ht="13.05" customHeight="1">
      <c r="E1454" s="28" t="s">
        <v>219</v>
      </c>
      <c r="F1454" s="8" t="s">
        <v>855</v>
      </c>
      <c r="G1454" s="9" t="s">
        <v>888</v>
      </c>
      <c r="H1454" s="10">
        <v>184</v>
      </c>
      <c r="I1454" s="9" t="s">
        <v>222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302</v>
      </c>
      <c r="AH1454" s="9" t="s">
        <v>388</v>
      </c>
      <c r="AI1454" s="10"/>
      <c r="AJ1454" s="10"/>
      <c r="AK1454" s="30"/>
    </row>
    <row r="1455" spans="5:37" ht="13.05" customHeight="1">
      <c r="E1455" s="28" t="s">
        <v>219</v>
      </c>
      <c r="F1455" s="8" t="s">
        <v>855</v>
      </c>
      <c r="G1455" s="9" t="s">
        <v>889</v>
      </c>
      <c r="H1455" s="10">
        <v>156</v>
      </c>
      <c r="I1455" s="9" t="s">
        <v>390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302</v>
      </c>
      <c r="AH1455" s="9" t="s">
        <v>388</v>
      </c>
      <c r="AI1455" s="10"/>
      <c r="AJ1455" s="10"/>
      <c r="AK1455" s="30"/>
    </row>
    <row r="1456" spans="5:37" ht="13.05" customHeight="1">
      <c r="E1456" s="28" t="s">
        <v>219</v>
      </c>
      <c r="F1456" s="8" t="s">
        <v>855</v>
      </c>
      <c r="G1456" s="9" t="s">
        <v>889</v>
      </c>
      <c r="H1456" s="10">
        <v>163</v>
      </c>
      <c r="I1456" s="9" t="s">
        <v>390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302</v>
      </c>
      <c r="AH1456" s="9" t="s">
        <v>388</v>
      </c>
      <c r="AI1456" s="10"/>
      <c r="AJ1456" s="10"/>
      <c r="AK1456" s="30"/>
    </row>
    <row r="1457" spans="5:37" ht="13.05" customHeight="1">
      <c r="E1457" s="28" t="s">
        <v>219</v>
      </c>
      <c r="F1457" s="8" t="s">
        <v>855</v>
      </c>
      <c r="G1457" s="9" t="s">
        <v>890</v>
      </c>
      <c r="H1457" s="10">
        <v>156</v>
      </c>
      <c r="I1457" s="9" t="s">
        <v>222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302</v>
      </c>
      <c r="AH1457" s="9" t="s">
        <v>388</v>
      </c>
      <c r="AI1457" s="10"/>
      <c r="AJ1457" s="10"/>
      <c r="AK1457" s="30"/>
    </row>
    <row r="1458" spans="5:37" ht="13.05" customHeight="1">
      <c r="E1458" s="28" t="s">
        <v>219</v>
      </c>
      <c r="F1458" s="8" t="s">
        <v>855</v>
      </c>
      <c r="G1458" s="9" t="s">
        <v>890</v>
      </c>
      <c r="H1458" s="10">
        <v>163</v>
      </c>
      <c r="I1458" s="9" t="s">
        <v>222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302</v>
      </c>
      <c r="AH1458" s="9" t="s">
        <v>388</v>
      </c>
      <c r="AI1458" s="10"/>
      <c r="AJ1458" s="10"/>
      <c r="AK1458" s="30"/>
    </row>
    <row r="1459" spans="5:37" ht="13.05" customHeight="1">
      <c r="E1459" s="28" t="s">
        <v>219</v>
      </c>
      <c r="F1459" s="8" t="s">
        <v>855</v>
      </c>
      <c r="G1459" s="9" t="s">
        <v>890</v>
      </c>
      <c r="H1459" s="10">
        <v>170</v>
      </c>
      <c r="I1459" s="9" t="s">
        <v>222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302</v>
      </c>
      <c r="AH1459" s="9" t="s">
        <v>388</v>
      </c>
      <c r="AI1459" s="10"/>
      <c r="AJ1459" s="10"/>
      <c r="AK1459" s="30"/>
    </row>
    <row r="1460" spans="5:37" ht="13.05" customHeight="1">
      <c r="E1460" s="28" t="s">
        <v>219</v>
      </c>
      <c r="F1460" s="8" t="s">
        <v>855</v>
      </c>
      <c r="G1460" s="9" t="s">
        <v>890</v>
      </c>
      <c r="H1460" s="10">
        <v>177</v>
      </c>
      <c r="I1460" s="9" t="s">
        <v>222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302</v>
      </c>
      <c r="AH1460" s="9" t="s">
        <v>388</v>
      </c>
      <c r="AI1460" s="10"/>
      <c r="AJ1460" s="10"/>
      <c r="AK1460" s="30"/>
    </row>
    <row r="1461" spans="5:37" ht="13.05" customHeight="1">
      <c r="E1461" s="28" t="s">
        <v>219</v>
      </c>
      <c r="F1461" s="8" t="s">
        <v>855</v>
      </c>
      <c r="G1461" s="9" t="s">
        <v>890</v>
      </c>
      <c r="H1461" s="10">
        <v>184</v>
      </c>
      <c r="I1461" s="9" t="s">
        <v>222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302</v>
      </c>
      <c r="AH1461" s="9" t="s">
        <v>388</v>
      </c>
      <c r="AI1461" s="10"/>
      <c r="AJ1461" s="10"/>
      <c r="AK1461" s="30"/>
    </row>
    <row r="1462" spans="5:37" ht="13.05" customHeight="1">
      <c r="E1462" s="28" t="s">
        <v>219</v>
      </c>
      <c r="F1462" s="8" t="s">
        <v>855</v>
      </c>
      <c r="G1462" s="9" t="s">
        <v>891</v>
      </c>
      <c r="H1462" s="10">
        <v>156</v>
      </c>
      <c r="I1462" s="9" t="s">
        <v>390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302</v>
      </c>
      <c r="AH1462" s="9" t="s">
        <v>388</v>
      </c>
      <c r="AI1462" s="10"/>
      <c r="AJ1462" s="10"/>
      <c r="AK1462" s="30"/>
    </row>
    <row r="1463" spans="5:37" ht="13.05" customHeight="1">
      <c r="E1463" s="28" t="s">
        <v>219</v>
      </c>
      <c r="F1463" s="8" t="s">
        <v>855</v>
      </c>
      <c r="G1463" s="9" t="s">
        <v>891</v>
      </c>
      <c r="H1463" s="10">
        <v>163</v>
      </c>
      <c r="I1463" s="9" t="s">
        <v>390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302</v>
      </c>
      <c r="AH1463" s="9" t="s">
        <v>388</v>
      </c>
      <c r="AI1463" s="10"/>
      <c r="AJ1463" s="10"/>
      <c r="AK1463" s="30"/>
    </row>
    <row r="1464" spans="5:37" ht="13.05" customHeight="1">
      <c r="E1464" s="28" t="s">
        <v>219</v>
      </c>
      <c r="F1464" s="8" t="s">
        <v>855</v>
      </c>
      <c r="G1464" s="9" t="s">
        <v>891</v>
      </c>
      <c r="H1464" s="10">
        <v>170</v>
      </c>
      <c r="I1464" s="9" t="s">
        <v>390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302</v>
      </c>
      <c r="AH1464" s="9" t="s">
        <v>388</v>
      </c>
      <c r="AI1464" s="10"/>
      <c r="AJ1464" s="10"/>
      <c r="AK1464" s="30"/>
    </row>
    <row r="1465" spans="5:37" ht="13.05" customHeight="1">
      <c r="E1465" s="28" t="s">
        <v>219</v>
      </c>
      <c r="F1465" s="8" t="s">
        <v>855</v>
      </c>
      <c r="G1465" s="9" t="s">
        <v>892</v>
      </c>
      <c r="H1465" s="10">
        <v>156</v>
      </c>
      <c r="I1465" s="9" t="s">
        <v>390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305</v>
      </c>
      <c r="AH1465" s="9" t="s">
        <v>304</v>
      </c>
      <c r="AI1465" s="10"/>
      <c r="AJ1465" s="10"/>
      <c r="AK1465" s="30"/>
    </row>
    <row r="1466" spans="5:37" ht="13.05" customHeight="1">
      <c r="E1466" s="28" t="s">
        <v>219</v>
      </c>
      <c r="F1466" s="8" t="s">
        <v>855</v>
      </c>
      <c r="G1466" s="9" t="s">
        <v>892</v>
      </c>
      <c r="H1466" s="10">
        <v>163</v>
      </c>
      <c r="I1466" s="9" t="s">
        <v>390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305</v>
      </c>
      <c r="AH1466" s="9" t="s">
        <v>301</v>
      </c>
      <c r="AI1466" s="10"/>
      <c r="AJ1466" s="10"/>
      <c r="AK1466" s="30"/>
    </row>
    <row r="1467" spans="5:37" ht="13.05" customHeight="1">
      <c r="E1467" s="28" t="s">
        <v>219</v>
      </c>
      <c r="F1467" s="8" t="s">
        <v>855</v>
      </c>
      <c r="G1467" s="9" t="s">
        <v>892</v>
      </c>
      <c r="H1467" s="10">
        <v>170</v>
      </c>
      <c r="I1467" s="9" t="s">
        <v>390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305</v>
      </c>
      <c r="AH1467" s="9" t="s">
        <v>301</v>
      </c>
      <c r="AI1467" s="9" t="s">
        <v>304</v>
      </c>
      <c r="AJ1467" s="10"/>
      <c r="AK1467" s="30"/>
    </row>
    <row r="1468" spans="5:37" ht="13.05" customHeight="1">
      <c r="E1468" s="28" t="s">
        <v>219</v>
      </c>
      <c r="F1468" s="8" t="s">
        <v>855</v>
      </c>
      <c r="G1468" s="9" t="s">
        <v>893</v>
      </c>
      <c r="H1468" s="10">
        <v>163</v>
      </c>
      <c r="I1468" s="9" t="s">
        <v>390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305</v>
      </c>
      <c r="AH1468" s="10"/>
      <c r="AI1468" s="10"/>
      <c r="AJ1468" s="10"/>
      <c r="AK1468" s="30"/>
    </row>
    <row r="1469" spans="5:37" ht="13.05" customHeight="1">
      <c r="E1469" s="28" t="s">
        <v>219</v>
      </c>
      <c r="F1469" s="8" t="s">
        <v>855</v>
      </c>
      <c r="G1469" s="9" t="s">
        <v>894</v>
      </c>
      <c r="H1469" s="10">
        <v>149</v>
      </c>
      <c r="I1469" s="9" t="s">
        <v>390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305</v>
      </c>
      <c r="AH1469" s="10"/>
      <c r="AI1469" s="10"/>
      <c r="AJ1469" s="10"/>
      <c r="AK1469" s="30"/>
    </row>
    <row r="1470" spans="5:37" ht="13.05" customHeight="1">
      <c r="E1470" s="28" t="s">
        <v>219</v>
      </c>
      <c r="F1470" s="8" t="s">
        <v>855</v>
      </c>
      <c r="G1470" s="9" t="s">
        <v>894</v>
      </c>
      <c r="H1470" s="10">
        <v>156</v>
      </c>
      <c r="I1470" s="9" t="s">
        <v>390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305</v>
      </c>
      <c r="AH1470" s="10"/>
      <c r="AI1470" s="10"/>
      <c r="AJ1470" s="10"/>
      <c r="AK1470" s="30"/>
    </row>
    <row r="1471" spans="5:37" ht="13.05" customHeight="1">
      <c r="E1471" s="28" t="s">
        <v>219</v>
      </c>
      <c r="F1471" s="8" t="s">
        <v>855</v>
      </c>
      <c r="G1471" s="9" t="s">
        <v>894</v>
      </c>
      <c r="H1471" s="10">
        <v>163</v>
      </c>
      <c r="I1471" s="9" t="s">
        <v>390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305</v>
      </c>
      <c r="AH1471" s="10"/>
      <c r="AI1471" s="10"/>
      <c r="AJ1471" s="10"/>
      <c r="AK1471" s="30"/>
    </row>
    <row r="1472" spans="5:37" ht="13.05" customHeight="1">
      <c r="E1472" s="28" t="s">
        <v>219</v>
      </c>
      <c r="F1472" s="8" t="s">
        <v>855</v>
      </c>
      <c r="G1472" s="9" t="s">
        <v>894</v>
      </c>
      <c r="H1472" s="10">
        <v>170</v>
      </c>
      <c r="I1472" s="9" t="s">
        <v>390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305</v>
      </c>
      <c r="AH1472" s="10"/>
      <c r="AI1472" s="10"/>
      <c r="AJ1472" s="10"/>
      <c r="AK1472" s="30"/>
    </row>
    <row r="1473" spans="5:37" ht="13.05" customHeight="1">
      <c r="E1473" s="28" t="s">
        <v>219</v>
      </c>
      <c r="F1473" s="8" t="s">
        <v>855</v>
      </c>
      <c r="G1473" s="9" t="s">
        <v>895</v>
      </c>
      <c r="H1473" s="10">
        <v>147</v>
      </c>
      <c r="I1473" s="9" t="s">
        <v>390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306</v>
      </c>
      <c r="AH1473" s="9" t="s">
        <v>302</v>
      </c>
      <c r="AI1473" s="10"/>
      <c r="AJ1473" s="10"/>
      <c r="AK1473" s="30"/>
    </row>
    <row r="1474" spans="5:37" ht="13.05" customHeight="1">
      <c r="E1474" s="28" t="s">
        <v>219</v>
      </c>
      <c r="F1474" s="8" t="s">
        <v>855</v>
      </c>
      <c r="G1474" s="9" t="s">
        <v>895</v>
      </c>
      <c r="H1474" s="10">
        <v>154</v>
      </c>
      <c r="I1474" s="9" t="s">
        <v>390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306</v>
      </c>
      <c r="AH1474" s="9" t="s">
        <v>302</v>
      </c>
      <c r="AI1474" s="10"/>
      <c r="AJ1474" s="10"/>
      <c r="AK1474" s="30"/>
    </row>
    <row r="1475" spans="5:37" ht="13.05" customHeight="1">
      <c r="E1475" s="28" t="s">
        <v>219</v>
      </c>
      <c r="F1475" s="8" t="s">
        <v>855</v>
      </c>
      <c r="G1475" s="9" t="s">
        <v>895</v>
      </c>
      <c r="H1475" s="10">
        <v>161</v>
      </c>
      <c r="I1475" s="9" t="s">
        <v>390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306</v>
      </c>
      <c r="AH1475" s="9" t="s">
        <v>302</v>
      </c>
      <c r="AI1475" s="10"/>
      <c r="AJ1475" s="10"/>
      <c r="AK1475" s="30"/>
    </row>
    <row r="1476" spans="5:37" ht="13.05" customHeight="1">
      <c r="E1476" s="28" t="s">
        <v>219</v>
      </c>
      <c r="F1476" s="8" t="s">
        <v>855</v>
      </c>
      <c r="G1476" s="9" t="s">
        <v>895</v>
      </c>
      <c r="H1476" s="10">
        <v>168</v>
      </c>
      <c r="I1476" s="9" t="s">
        <v>390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306</v>
      </c>
      <c r="AH1476" s="9" t="s">
        <v>302</v>
      </c>
      <c r="AI1476" s="10"/>
      <c r="AJ1476" s="10"/>
      <c r="AK1476" s="30"/>
    </row>
    <row r="1477" spans="5:37" ht="13.05" customHeight="1">
      <c r="E1477" s="28" t="s">
        <v>219</v>
      </c>
      <c r="F1477" s="8" t="s">
        <v>855</v>
      </c>
      <c r="G1477" s="9" t="s">
        <v>896</v>
      </c>
      <c r="H1477" s="10">
        <v>147</v>
      </c>
      <c r="I1477" s="9" t="s">
        <v>390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306</v>
      </c>
      <c r="AH1477" s="9" t="s">
        <v>305</v>
      </c>
      <c r="AI1477" s="9" t="s">
        <v>302</v>
      </c>
      <c r="AJ1477" s="10"/>
      <c r="AK1477" s="30"/>
    </row>
    <row r="1478" spans="5:37" ht="13.05" customHeight="1">
      <c r="E1478" s="28" t="s">
        <v>219</v>
      </c>
      <c r="F1478" s="8" t="s">
        <v>855</v>
      </c>
      <c r="G1478" s="9" t="s">
        <v>896</v>
      </c>
      <c r="H1478" s="10">
        <v>154</v>
      </c>
      <c r="I1478" s="9" t="s">
        <v>390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306</v>
      </c>
      <c r="AH1478" s="9" t="s">
        <v>305</v>
      </c>
      <c r="AI1478" s="9" t="s">
        <v>302</v>
      </c>
      <c r="AJ1478" s="10"/>
      <c r="AK1478" s="30"/>
    </row>
    <row r="1479" spans="5:37" ht="13.05" customHeight="1">
      <c r="E1479" s="28" t="s">
        <v>219</v>
      </c>
      <c r="F1479" s="8" t="s">
        <v>855</v>
      </c>
      <c r="G1479" s="9" t="s">
        <v>896</v>
      </c>
      <c r="H1479" s="10">
        <v>161</v>
      </c>
      <c r="I1479" s="9" t="s">
        <v>390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306</v>
      </c>
      <c r="AH1479" s="9" t="s">
        <v>305</v>
      </c>
      <c r="AI1479" s="9" t="s">
        <v>302</v>
      </c>
      <c r="AJ1479" s="10"/>
      <c r="AK1479" s="30"/>
    </row>
    <row r="1480" spans="5:37" ht="13.05" customHeight="1">
      <c r="E1480" s="36" t="s">
        <v>219</v>
      </c>
      <c r="F1480" s="37" t="s">
        <v>855</v>
      </c>
      <c r="G1480" s="38" t="s">
        <v>896</v>
      </c>
      <c r="H1480" s="39">
        <v>168</v>
      </c>
      <c r="I1480" s="38" t="s">
        <v>390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306</v>
      </c>
      <c r="AH1480" s="38" t="s">
        <v>305</v>
      </c>
      <c r="AI1480" s="38" t="s">
        <v>302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DO1273"/>
  <sheetViews>
    <sheetView showGridLines="0" topLeftCell="DL1250" zoomScaleNormal="100" workbookViewId="0">
      <selection activeCell="DN9" sqref="DN9"/>
    </sheetView>
  </sheetViews>
  <sheetFormatPr defaultColWidth="8.77734375" defaultRowHeight="13.2"/>
  <cols>
    <col min="1" max="1" width="3.77734375" style="124" customWidth="1"/>
    <col min="2" max="2" width="7.77734375" style="124" bestFit="1" customWidth="1"/>
    <col min="3" max="8" width="9.44140625" style="124" customWidth="1"/>
    <col min="9" max="10" width="12.33203125" style="124" customWidth="1"/>
    <col min="11" max="69" width="9.44140625" style="124" customWidth="1"/>
    <col min="72" max="72" width="26.21875" style="124" bestFit="1" customWidth="1"/>
    <col min="117" max="117" width="26.21875" style="124" customWidth="1"/>
    <col min="118" max="118" width="40.6640625" style="124" bestFit="1" customWidth="1"/>
  </cols>
  <sheetData>
    <row r="1" spans="2:119" s="171" customFormat="1">
      <c r="K1" s="78">
        <f>MAX(K9:K1273)</f>
        <v>0.85178328090294375</v>
      </c>
      <c r="AJ1" s="171">
        <f t="array" ref="AJ1:AN1">TRANSPOSE(Driver!I179:I183)</f>
        <v>0.24</v>
      </c>
      <c r="AK1" s="171">
        <v>0</v>
      </c>
      <c r="AL1" s="171">
        <v>-0.4</v>
      </c>
      <c r="AM1" s="171">
        <v>0.214</v>
      </c>
      <c r="AN1" s="171">
        <v>0.16000000000000003</v>
      </c>
      <c r="AQ1" s="79">
        <f t="array" ref="AQ1:AU1">TRANSPOSE(Driver!I188:I192)</f>
        <v>0.35</v>
      </c>
      <c r="AR1" s="171">
        <v>0.1</v>
      </c>
      <c r="AS1" s="171">
        <v>0.1</v>
      </c>
      <c r="AT1" s="171">
        <v>0.4</v>
      </c>
      <c r="AU1" s="171">
        <v>0.05</v>
      </c>
      <c r="BD1" s="171" t="s">
        <v>897</v>
      </c>
      <c r="BE1" s="171">
        <v>1</v>
      </c>
      <c r="BH1" s="171" t="s">
        <v>898</v>
      </c>
      <c r="BI1" s="171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24" t="s">
        <v>899</v>
      </c>
      <c r="BH3" s="89" t="s">
        <v>368</v>
      </c>
    </row>
    <row r="4" spans="2:119">
      <c r="B4" s="89" t="s">
        <v>900</v>
      </c>
      <c r="AJ4" s="89" t="s">
        <v>901</v>
      </c>
      <c r="AV4" s="89" t="s">
        <v>902</v>
      </c>
      <c r="BH4" s="89" t="s">
        <v>903</v>
      </c>
      <c r="DJ4" s="89"/>
    </row>
    <row r="5" spans="2:119">
      <c r="B5" s="89" t="s">
        <v>904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343</v>
      </c>
      <c r="AP5" s="61"/>
      <c r="AQ5" s="59" t="s">
        <v>905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343</v>
      </c>
      <c r="BB5" s="61"/>
      <c r="BC5" s="59" t="s">
        <v>905</v>
      </c>
      <c r="BD5" s="60"/>
      <c r="BE5" s="60"/>
      <c r="BF5" s="60"/>
      <c r="BG5" s="61"/>
      <c r="BH5" s="59" t="s">
        <v>906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907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908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24"/>
      <c r="BJ6" s="224"/>
      <c r="BK6" s="224"/>
      <c r="BL6" s="224"/>
      <c r="BM6" s="224"/>
      <c r="BN6" s="224"/>
      <c r="BO6" s="224"/>
      <c r="BP6" s="224"/>
      <c r="BQ6" s="224"/>
      <c r="CW6" s="89"/>
      <c r="DG6" s="89"/>
      <c r="DJ6" s="89"/>
    </row>
    <row r="7" spans="2:119" ht="25.05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24"/>
      <c r="BJ7" s="224"/>
      <c r="BK7" s="224"/>
      <c r="BL7" s="224"/>
      <c r="BM7" s="224"/>
      <c r="BN7" s="224"/>
      <c r="BO7" s="224"/>
      <c r="BP7" s="224"/>
      <c r="BQ7" s="224"/>
      <c r="CW7" s="89"/>
      <c r="CX7" s="89" t="s">
        <v>64</v>
      </c>
      <c r="DB7" s="89" t="s">
        <v>65</v>
      </c>
      <c r="DF7" s="89" t="s">
        <v>66</v>
      </c>
      <c r="DJ7" s="224" t="s">
        <v>67</v>
      </c>
    </row>
    <row r="8" spans="2:119" ht="49.95" customHeight="1">
      <c r="B8" s="109" t="s">
        <v>909</v>
      </c>
      <c r="C8" s="109" t="s">
        <v>70</v>
      </c>
      <c r="D8" s="44" t="s">
        <v>73</v>
      </c>
      <c r="E8" s="44" t="s">
        <v>20</v>
      </c>
      <c r="F8" s="44" t="s">
        <v>230</v>
      </c>
      <c r="G8" s="44" t="s">
        <v>229</v>
      </c>
      <c r="H8" s="44" t="s">
        <v>910</v>
      </c>
      <c r="I8" s="44" t="s">
        <v>911</v>
      </c>
      <c r="J8" s="44"/>
      <c r="K8" s="71" t="s">
        <v>912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347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347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347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347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374</v>
      </c>
      <c r="BI8" s="63" t="s">
        <v>375</v>
      </c>
      <c r="BJ8" s="63" t="s">
        <v>298</v>
      </c>
      <c r="BK8" s="63" t="s">
        <v>376</v>
      </c>
      <c r="BL8" s="63" t="s">
        <v>319</v>
      </c>
      <c r="BM8" s="63" t="s">
        <v>377</v>
      </c>
      <c r="BN8" s="63" t="s">
        <v>378</v>
      </c>
      <c r="BO8" s="63" t="s">
        <v>320</v>
      </c>
      <c r="BP8" s="63" t="s">
        <v>321</v>
      </c>
      <c r="BQ8" s="63" t="s">
        <v>230</v>
      </c>
      <c r="BR8" s="134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913</v>
      </c>
      <c r="DK8" s="2" t="s">
        <v>914</v>
      </c>
      <c r="DL8" s="2" t="s">
        <v>915</v>
      </c>
      <c r="DM8" s="1" t="s">
        <v>916</v>
      </c>
      <c r="DN8" s="1" t="s">
        <v>117</v>
      </c>
      <c r="DO8" s="224" t="s">
        <v>917</v>
      </c>
    </row>
    <row r="9" spans="2:119" ht="15.45" customHeight="1">
      <c r="B9" s="224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#VALUE!</v>
      </c>
      <c r="F9" s="43" t="b">
        <f>CL9&gt;Driver!$F$56</f>
        <v>0</v>
      </c>
      <c r="G9" s="43" t="b">
        <f>AND(CB9&gt;Driver!$F$55,CB9&lt;Driver!$G$55)</f>
        <v>0</v>
      </c>
      <c r="H9" s="43" t="e">
        <f t="shared" ref="H9:H72" si="0">AND(B9:G9)</f>
        <v>#VALUE!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#VALUE!</v>
      </c>
      <c r="K9" s="72" t="str">
        <f t="shared" ref="K9:K72" si="2">IFERROR(1-AVERAGE(X9:Y9),"")</f>
        <v/>
      </c>
      <c r="L9" s="72">
        <f t="shared" ref="L9:L72" si="3">1-X9</f>
        <v>0.80270405285633717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0.99194444444444452</v>
      </c>
      <c r="Q9" s="72"/>
      <c r="R9" s="72"/>
      <c r="S9" s="72">
        <f t="shared" ref="S9:S72" si="8">1-AE9</f>
        <v>0.70160493423539649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0.19729594714366289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8.0555555555555103E-3</v>
      </c>
      <c r="AC9" s="72"/>
      <c r="AD9" s="72"/>
      <c r="AE9" s="72">
        <f t="shared" ref="AE9:AE72" si="18">ABS(AQ$1-AQ9)</f>
        <v>0.29839506576460345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0.14687756290067211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219</v>
      </c>
      <c r="BS9" s="4" t="s">
        <v>438</v>
      </c>
      <c r="BT9" s="5" t="s">
        <v>466</v>
      </c>
      <c r="BU9" s="6">
        <v>154</v>
      </c>
      <c r="BV9" s="5" t="s">
        <v>222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918</v>
      </c>
      <c r="CF9" s="5" t="s">
        <v>918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308</v>
      </c>
      <c r="CU9" s="6"/>
      <c r="CV9" s="6"/>
      <c r="CW9" s="6"/>
      <c r="CX9" t="str">
        <f>INDEX('Data_Price '!AS$2:AS$1266,MATCH(Data!$DN9,'Data_Price '!$BE$2:$BE$1266,0))</f>
        <v>Atomic Vantage 75 C Skis w/ M 10 GW Bindings</v>
      </c>
      <c r="CY9" t="str">
        <f>INDEX('Data_Price '!AT$2:AT$1266,MATCH(Data!$DN9,'Data_Price '!$BE$2:$BE$1266,0))</f>
        <v>Spoke-N-Sport</v>
      </c>
      <c r="CZ9">
        <f>INDEX('Data_Price '!AU$2:AU$1266,MATCH(Data!$DN9,'Data_Price '!$BE$2:$BE$1266,0))</f>
        <v>383.99</v>
      </c>
      <c r="DA9" t="str">
        <f>INDEX('Data_Price '!AV$2:AV$1266,MATCH(Data!$DN9,'Data_Price '!$BE$2:$BE$1266,0))</f>
        <v>https://www.google.com/url?url=https://www.spoke-n-sport.com/product/atomic-vantage-75-c-m-10-gw-384854-1.htm%3Fvariations%3D501072,503033%3Futm_source%3Dgoogle%2520shopping%26utm_medium%3Dorganic&amp;rct=j&amp;q=&amp;esrc=s&amp;sa=U&amp;ved=0ahUKEwjA8Ijgw6P2AhVoUt8KHXznC8kQsDwISQ&amp;usg=AOvVaw3fcNNUEQ-bO8ArRGI1984a</v>
      </c>
      <c r="DB9" t="str">
        <f>INDEX('Data_Price '!AW$2:AW$1266,MATCH(Data!$DN9,'Data_Price '!$BE$2:$BE$1266,0))</f>
        <v>Atomic Vantage 75 C Skis w/ M 10 GW Bindings</v>
      </c>
      <c r="DC9" t="str">
        <f>INDEX('Data_Price '!AX$2:AX$1266,MATCH(Data!$DN9,'Data_Price '!$BE$2:$BE$1266,0))</f>
        <v>Spoke-N-Sport</v>
      </c>
      <c r="DD9">
        <f>INDEX('Data_Price '!AY$2:AY$1266,MATCH(Data!$DN9,'Data_Price '!$BE$2:$BE$1266,0))</f>
        <v>383.99</v>
      </c>
      <c r="DE9" t="str">
        <f>INDEX('Data_Price '!AZ$2:AZ$1266,MATCH(Data!$DN9,'Data_Price '!$BE$2:$BE$1266,0))</f>
        <v>https://www.google.com/url?q=https://www.spoke-n-sport.com/product/atomic-vantage-75-c-m-10-gw-384854-1.htm%3Fvariations%3D501072,503033%3Futm_source%3Dgoogle%2520shopping%26utm_medium%3Dorganic&amp;sa=U&amp;ved=0ahUKEwiSibfgw6P2AhWNdd8KHcRrDgoQ2ykIGg&amp;usg=AOvVaw3VMsw8cJYRONE1KWMh8i2P</v>
      </c>
      <c r="DF9" t="str">
        <f>INDEX('Data_Price '!BA$2:BA$1266,MATCH(Data!$DN9,'Data_Price '!$BE$2:$BE$1266,0))</f>
        <v>Atomic Vantage 75 C Skis w/ M 10 GW Bindings</v>
      </c>
      <c r="DG9" t="str">
        <f>INDEX('Data_Price '!BB$2:BB$1266,MATCH(Data!$DN9,'Data_Price '!$BE$2:$BE$1266,0))</f>
        <v>evo.com</v>
      </c>
      <c r="DH9">
        <f>INDEX('Data_Price '!BC$2:BC$1266,MATCH(Data!$DN9,'Data_Price '!$BE$2:$BE$1266,0))</f>
        <v>399.99</v>
      </c>
      <c r="DI9" t="str">
        <f>INDEX('Data_Price '!BD$2:BD$1266,MATCH(Data!$DN9,'Data_Price '!$BE$2:$BE$1266,0))</f>
        <v>https://www.google.com/url?q=https://www.evo.com/ski-packages/atomic-vantage-75-c-skis-m-10-gw-bindings-2021%3Fimage%3D183371/737590/clone.jpg&amp;sa=U&amp;ved=0ahUKEwiSibfgw6P2AhWNdd8KHcRrDgoQ2ykIGA&amp;usg=AOvVaw2yf66j3tL3u9OaTUu1mbnz</v>
      </c>
      <c r="DJ9" s="89" t="e">
        <f ca="1">_xll.Connector("TinyUrl.TinyUrl",DA9,0)</f>
        <v>#NAME?</v>
      </c>
      <c r="DK9" s="89" t="e">
        <f ca="1">_xll.Connector("TinyUrl.TinyUrl",DE9,0)</f>
        <v>#NAME?</v>
      </c>
      <c r="DL9" s="89" t="e">
        <f ca="1">_xll.Connector("TinyUrl.TinyUrl",DI9,0)</f>
        <v>#NAME?</v>
      </c>
      <c r="DM9" s="224" t="str">
        <f t="shared" ref="DM9:DM72" si="32">IF(LEFT(BT9,1)=" ",RIGHT(BT9,LEN(BT9)-1),BT9)</f>
        <v>Vantage 75 C</v>
      </c>
      <c r="DN9" s="89" t="str">
        <f t="shared" ref="DN9:DN72" si="33">_xlfn.CONCAT(BS9,DM9,BU9,BV9)</f>
        <v xml:space="preserve"> AtomicVantage 75 C154 Unisex</v>
      </c>
      <c r="DO9" s="227" t="s">
        <v>919</v>
      </c>
    </row>
    <row r="10" spans="2:119" ht="15.45" customHeight="1">
      <c r="B10" s="224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#VALUE!</v>
      </c>
      <c r="F10" s="43" t="b">
        <f>CL10&gt;Driver!$F$56</f>
        <v>0</v>
      </c>
      <c r="G10" s="43" t="b">
        <f>AND(CB10&gt;Driver!$F$55,CB10&lt;Driver!$G$55)</f>
        <v>0</v>
      </c>
      <c r="H10" s="43" t="e">
        <f t="shared" si="0"/>
        <v>#VALUE!</v>
      </c>
      <c r="I10" s="43">
        <f t="shared" si="1"/>
        <v>0</v>
      </c>
      <c r="J10" s="43" t="e">
        <f t="array" ref="J10">NOT(OR(($H$9:$H$1273=TRUE)*($I$9:$I$1273&gt;0)*($BT$9:$BT$1273=BT10)*($K$9:$K$1273&gt;K10)))</f>
        <v>#VALUE!</v>
      </c>
      <c r="K10" s="72" t="str">
        <f t="shared" si="2"/>
        <v/>
      </c>
      <c r="L10" s="72">
        <f t="shared" si="3"/>
        <v>0.80834421078075902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0.97323529411764709</v>
      </c>
      <c r="Q10" s="72"/>
      <c r="R10" s="72"/>
      <c r="S10" s="72">
        <f t="shared" si="8"/>
        <v>0.71929787534843181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0.19165578921924101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2.6764705882352885E-2</v>
      </c>
      <c r="AC10" s="72"/>
      <c r="AD10" s="72"/>
      <c r="AE10" s="72">
        <f t="shared" si="18"/>
        <v>0.28070212465156824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0.16431462191936233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219</v>
      </c>
      <c r="BS10" s="8" t="s">
        <v>438</v>
      </c>
      <c r="BT10" s="9" t="s">
        <v>468</v>
      </c>
      <c r="BU10" s="10">
        <v>161</v>
      </c>
      <c r="BV10" s="9" t="s">
        <v>390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918</v>
      </c>
      <c r="CF10" s="9" t="s">
        <v>918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308</v>
      </c>
      <c r="CU10" s="10"/>
      <c r="CV10" s="10"/>
      <c r="CW10" s="10"/>
      <c r="CX10" t="str">
        <f>INDEX('Data_Price '!AS$2:AS$1266,MATCH(Data!$DN10,'Data_Price '!$BE$2:$BE$1266,0))</f>
        <v>Atomic Vantage 75 C W + M 10 GW</v>
      </c>
      <c r="CY10" t="str">
        <f>INDEX('Data_Price '!AT$2:AT$1266,MATCH(Data!$DN10,'Data_Price '!$BE$2:$BE$1266,0))</f>
        <v>Gorham Bike and Ski</v>
      </c>
      <c r="CZ10">
        <f>INDEX('Data_Price '!AU$2:AU$1266,MATCH(Data!$DN10,'Data_Price '!$BE$2:$BE$1266,0))</f>
        <v>399.99</v>
      </c>
      <c r="DA10" t="str">
        <f>INDEX('Data_Price '!AV$2:AV$1266,MATCH(Data!$DN10,'Data_Price '!$BE$2:$BE$1266,0))</f>
        <v>https://www.google.com/url?url=https://www.gorhambike.com/product/atomic-vantage-75-c-w-m-10-gw-384694-1.htm%3Fvariations%3D807701,807768&amp;rct=j&amp;q=&amp;esrc=s&amp;sa=U&amp;ved=0ahUKEwiH5ZHhw6P2AhWig-AKHekjDhMQsDwIZg&amp;usg=AOvVaw0aE1AnWZgBw9cZ2r2aqzSI</v>
      </c>
      <c r="DB10" t="str">
        <f>INDEX('Data_Price '!AW$2:AW$1266,MATCH(Data!$DN10,'Data_Price '!$BE$2:$BE$1266,0))</f>
        <v>Atomic Vantage 75 C W + M 10 GW</v>
      </c>
      <c r="DC10" t="str">
        <f>INDEX('Data_Price '!AX$2:AX$1266,MATCH(Data!$DN10,'Data_Price '!$BE$2:$BE$1266,0))</f>
        <v>Gorham Bike and Ski</v>
      </c>
      <c r="DD10">
        <f>INDEX('Data_Price '!AY$2:AY$1266,MATCH(Data!$DN10,'Data_Price '!$BE$2:$BE$1266,0))</f>
        <v>399.99</v>
      </c>
      <c r="DE10" t="str">
        <f>INDEX('Data_Price '!AZ$2:AZ$1266,MATCH(Data!$DN10,'Data_Price '!$BE$2:$BE$1266,0))</f>
        <v>https://www.google.com/url?q=https://www.gorhambike.com/product/atomic-vantage-75-c-w-m-10-gw-384694-1.htm%3Fvariations%3D807701,807768&amp;sa=U&amp;ved=0ahUKEwiNm73hw6P2AhXkRt8KHbFaCAMQ2ykIFg&amp;usg=AOvVaw2rJutKHhXHVPAatn44K_L2</v>
      </c>
      <c r="DF10" t="str">
        <f>INDEX('Data_Price '!BA$2:BA$1266,MATCH(Data!$DN10,'Data_Price '!$BE$2:$BE$1266,0))</f>
        <v>Atomic Vantage 75 C W + M 10 GW</v>
      </c>
      <c r="DG10" t="str">
        <f>INDEX('Data_Price '!BB$2:BB$1266,MATCH(Data!$DN10,'Data_Price '!$BE$2:$BE$1266,0))</f>
        <v>Peter Glenn Ski &amp; Sports</v>
      </c>
      <c r="DH10">
        <f>INDEX('Data_Price '!BC$2:BC$1266,MATCH(Data!$DN10,'Data_Price '!$BE$2:$BE$1266,0))</f>
        <v>499.99</v>
      </c>
      <c r="DI10" t="str">
        <f>INDEX('Data_Price '!BD$2:BD$1266,MATCH(Data!$DN10,'Data_Price '!$BE$2:$BE$1266,0))</f>
        <v>https://www.google.com/url?q=https://www.peterglenn.com/product/atomic-vantage-75c-ski-system-m10-gw-bindings-womens%3Futm_source%3DGooglePLA%26utm_medium%3DPPC%26utm_term%3DAtomic%2BVantage%2B75c%2BSki%2BSystem%2BWith%2BM10%2BGw%2BBindings%2BWomen%27s%26utm_campaign%3DAtomic%26utm_content%3D829093&amp;sa=U&amp;ved=0ahUKEwiNm73hw6P2AhXkRt8KHbFaCAMQ2ykIGA&amp;usg=AOvVaw2aU83ePOjTyKR9cK2akCnR</v>
      </c>
      <c r="DJ10" s="89" t="e">
        <f ca="1">_xll.Connector("TinyUrl.TinyUrl",DA10,0)</f>
        <v>#NAME?</v>
      </c>
      <c r="DK10" s="89" t="e">
        <f ca="1">_xll.Connector("TinyUrl.TinyUrl",DE10,0)</f>
        <v>#NAME?</v>
      </c>
      <c r="DL10" s="89" t="e">
        <f ca="1">_xll.Connector("TinyUrl.TinyUrl",DI10,0)</f>
        <v>#NAME?</v>
      </c>
      <c r="DM10" s="224" t="str">
        <f t="shared" si="32"/>
        <v>Vantage 75 C W</v>
      </c>
      <c r="DN10" s="89" t="str">
        <f t="shared" si="33"/>
        <v xml:space="preserve"> AtomicVantage 75 C W161 Women's</v>
      </c>
      <c r="DO10" s="227"/>
    </row>
    <row r="11" spans="2:119" ht="15.45" customHeight="1">
      <c r="B11" s="224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#VALUE!</v>
      </c>
      <c r="F11" s="43" t="b">
        <f>CL11&gt;Driver!$F$56</f>
        <v>0</v>
      </c>
      <c r="G11" s="43" t="b">
        <f>AND(CB11&gt;Driver!$F$55,CB11&lt;Driver!$G$55)</f>
        <v>0</v>
      </c>
      <c r="H11" s="43" t="e">
        <f t="shared" si="0"/>
        <v>#VALUE!</v>
      </c>
      <c r="I11" s="43">
        <f t="shared" si="1"/>
        <v>0</v>
      </c>
      <c r="J11" s="43" t="e">
        <f t="array" ref="J11">NOT(OR(($H$9:$H$1273=TRUE)*($I$9:$I$1273&gt;0)*($BT$9:$BT$1273=BT11)*($K$9:$K$1273&gt;K11)))</f>
        <v>#VALUE!</v>
      </c>
      <c r="K11" s="72" t="str">
        <f t="shared" si="2"/>
        <v/>
      </c>
      <c r="L11" s="72">
        <f t="shared" si="3"/>
        <v>0.78779792119893643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0.69210784313725493</v>
      </c>
      <c r="Q11" s="72"/>
      <c r="R11" s="72"/>
      <c r="S11" s="72">
        <f t="shared" si="8"/>
        <v>0.83580661550171687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0.21220207880106357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0.30789215686274507</v>
      </c>
      <c r="AC11" s="72"/>
      <c r="AD11" s="72"/>
      <c r="AE11" s="72">
        <f t="shared" si="18"/>
        <v>0.16419338449828316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0.42632737337487775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219</v>
      </c>
      <c r="BS11" s="8" t="s">
        <v>550</v>
      </c>
      <c r="BT11" s="9" t="s">
        <v>920</v>
      </c>
      <c r="BU11" s="10">
        <v>164</v>
      </c>
      <c r="BV11" s="9" t="s">
        <v>222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918</v>
      </c>
      <c r="CF11" s="9" t="s">
        <v>918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308</v>
      </c>
      <c r="CU11" s="10"/>
      <c r="CV11" s="10"/>
      <c r="CW11" s="10"/>
      <c r="CX11" t="str">
        <f>INDEX('Data_Price '!AS$2:AS$1266,MATCH(Data!$DN11,'Data_Price '!$BE$2:$BE$1266,0))</f>
        <v>Elan Ace SLX Blue-Green 164 Ski Lady's Men</v>
      </c>
      <c r="CY11" t="str">
        <f>INDEX('Data_Price '!AT$2:AT$1266,MATCH(Data!$DN11,'Data_Price '!$BE$2:$BE$1266,0))</f>
        <v>! OutdoorXL.com</v>
      </c>
      <c r="CZ11">
        <f>INDEX('Data_Price '!AU$2:AU$1266,MATCH(Data!$DN11,'Data_Price '!$BE$2:$BE$1266,0))</f>
        <v>679.95</v>
      </c>
      <c r="DA11" t="str">
        <f>INDEX('Data_Price '!AV$2:AV$1266,MATCH(Data!$DN11,'Data_Price '!$BE$2:$BE$1266,0))</f>
        <v>https://www.google.com/url?url=https://www.outdoorxl.com/elan-ace-slx.html%3Fprl%3D92-9512x144-2682&amp;rct=j&amp;q=&amp;esrc=s&amp;sa=U&amp;ved=0ahUKEwiwwePhw6P2AhXKZd8KHUeqA_QQsDwIUw&amp;usg=AOvVaw34zjGsYBWvbhmMtDyX8KCc</v>
      </c>
      <c r="DB11">
        <f>INDEX('Data_Price '!AW$2:AW$1266,MATCH(Data!$DN11,'Data_Price '!$BE$2:$BE$1266,0))</f>
        <v>0</v>
      </c>
      <c r="DC11">
        <f>INDEX('Data_Price '!AX$2:AX$1266,MATCH(Data!$DN11,'Data_Price '!$BE$2:$BE$1266,0))</f>
        <v>0</v>
      </c>
      <c r="DD11">
        <f>INDEX('Data_Price '!AY$2:AY$1266,MATCH(Data!$DN11,'Data_Price '!$BE$2:$BE$1266,0))</f>
        <v>0</v>
      </c>
      <c r="DE11">
        <f>INDEX('Data_Price '!AZ$2:AZ$1266,MATCH(Data!$DN11,'Data_Price '!$BE$2:$BE$1266,0))</f>
        <v>0</v>
      </c>
      <c r="DF11">
        <f>INDEX('Data_Price '!BA$2:BA$1266,MATCH(Data!$DN11,'Data_Price '!$BE$2:$BE$1266,0))</f>
        <v>0</v>
      </c>
      <c r="DG11">
        <f>INDEX('Data_Price '!BB$2:BB$1266,MATCH(Data!$DN11,'Data_Price '!$BE$2:$BE$1266,0))</f>
        <v>0</v>
      </c>
      <c r="DH11">
        <f>INDEX('Data_Price '!BC$2:BC$1266,MATCH(Data!$DN11,'Data_Price '!$BE$2:$BE$1266,0))</f>
        <v>0</v>
      </c>
      <c r="DI11">
        <f>INDEX('Data_Price '!BD$2:BD$1266,MATCH(Data!$DN11,'Data_Price '!$BE$2:$BE$1266,0))</f>
        <v>0</v>
      </c>
      <c r="DJ11" s="89" t="e">
        <f ca="1">_xll.Connector("TinyUrl.TinyUrl",DA11,0)</f>
        <v>#NAME?</v>
      </c>
      <c r="DK11" s="89" t="e">
        <f ca="1">_xll.Connector("TinyUrl.TinyUrl",DE11,0)</f>
        <v>#NAME?</v>
      </c>
      <c r="DL11" s="89" t="e">
        <f ca="1">_xll.Connector("TinyUrl.TinyUrl",DI11,0)</f>
        <v>#NAME?</v>
      </c>
      <c r="DM11" s="224" t="str">
        <f t="shared" si="32"/>
        <v>Ace SLX</v>
      </c>
      <c r="DN11" s="89" t="str">
        <f t="shared" si="33"/>
        <v xml:space="preserve"> ElanAce SLX164 Unisex</v>
      </c>
      <c r="DO11" s="227"/>
    </row>
    <row r="12" spans="2:119" ht="15.45" customHeight="1">
      <c r="B12" s="224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#VALUE!</v>
      </c>
      <c r="F12" s="43" t="b">
        <f>CL12&gt;Driver!$F$56</f>
        <v>0</v>
      </c>
      <c r="G12" s="43" t="b">
        <f>AND(CB12&gt;Driver!$F$55,CB12&lt;Driver!$G$55)</f>
        <v>0</v>
      </c>
      <c r="H12" s="43" t="e">
        <f t="shared" si="0"/>
        <v>#VALUE!</v>
      </c>
      <c r="I12" s="43">
        <f t="shared" si="1"/>
        <v>0</v>
      </c>
      <c r="J12" s="43" t="e">
        <f t="array" ref="J12">NOT(OR(($H$9:$H$1273=TRUE)*($I$9:$I$1273&gt;0)*($BT$9:$BT$1273=BT12)*($K$9:$K$1273&gt;K12)))</f>
        <v>#VALUE!</v>
      </c>
      <c r="K12" s="72" t="str">
        <f t="shared" si="2"/>
        <v/>
      </c>
      <c r="L12" s="72">
        <f t="shared" si="3"/>
        <v>0.86788816372572719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0.91935457516339869</v>
      </c>
      <c r="Q12" s="72"/>
      <c r="R12" s="72"/>
      <c r="S12" s="72">
        <f t="shared" si="8"/>
        <v>0.70670904597894602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0.13211183627427281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8.0645424836601254E-2</v>
      </c>
      <c r="AC12" s="72"/>
      <c r="AD12" s="72"/>
      <c r="AE12" s="72">
        <f t="shared" si="18"/>
        <v>0.29329095402105393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0.21453182900593959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219</v>
      </c>
      <c r="BS12" s="8" t="s">
        <v>550</v>
      </c>
      <c r="BT12" s="9" t="s">
        <v>921</v>
      </c>
      <c r="BU12" s="10">
        <v>166</v>
      </c>
      <c r="BV12" s="9" t="s">
        <v>222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918</v>
      </c>
      <c r="CF12" s="9" t="s">
        <v>918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308</v>
      </c>
      <c r="CU12" s="10"/>
      <c r="CV12" s="10"/>
      <c r="CW12" s="10"/>
      <c r="CX12" t="str">
        <f>INDEX('Data_Price '!AS$2:AS$1266,MATCH(Data!$DN12,'Data_Price '!$BE$2:$BE$1266,0))</f>
        <v>Elan Voyager Black 166 Ski Men</v>
      </c>
      <c r="CY12" t="str">
        <f>INDEX('Data_Price '!AT$2:AT$1266,MATCH(Data!$DN12,'Data_Price '!$BE$2:$BE$1266,0))</f>
        <v>! OutdoorXL.com</v>
      </c>
      <c r="CZ12">
        <f>INDEX('Data_Price '!AU$2:AU$1266,MATCH(Data!$DN12,'Data_Price '!$BE$2:$BE$1266,0))</f>
        <v>1259.95</v>
      </c>
      <c r="DA12" t="str">
        <f>INDEX('Data_Price '!AV$2:AV$1266,MATCH(Data!$DN12,'Data_Price '!$BE$2:$BE$1266,0))</f>
        <v>https://www.google.com/url?url=https://www.outdoorxl.com/elan-voyager-black.html%3Fprl%3D92-79x144-1063&amp;rct=j&amp;q=&amp;esrc=s&amp;sa=U&amp;ved=0ahUKEwiFs5jiw6P2AhUCmeAKHS0lCakQsDwIPA&amp;usg=AOvVaw3ojLRUB5Ee__J767CpL9tt</v>
      </c>
      <c r="DB12" t="str">
        <f>INDEX('Data_Price '!AW$2:AW$1266,MATCH(Data!$DN12,'Data_Price '!$BE$2:$BE$1266,0))</f>
        <v>Elan Voyager Women Ski Bag Package Black-Pink 166 Ski Lady's Ladies / Women</v>
      </c>
      <c r="DC12" t="str">
        <f>INDEX('Data_Price '!AX$2:AX$1266,MATCH(Data!$DN12,'Data_Price '!$BE$2:$BE$1266,0))</f>
        <v>! OutdoorXL.com</v>
      </c>
      <c r="DD12">
        <f>INDEX('Data_Price '!AY$2:AY$1266,MATCH(Data!$DN12,'Data_Price '!$BE$2:$BE$1266,0))</f>
        <v>1454.95</v>
      </c>
      <c r="DE12" t="str">
        <f>INDEX('Data_Price '!AZ$2:AZ$1266,MATCH(Data!$DN12,'Data_Price '!$BE$2:$BE$1266,0))</f>
        <v>https://www.google.com/url?url=https://www.outdoorxl.com/elan-voyager-women-ski-bag-package.html%3Fprl%3D92-3487x144-1063&amp;rct=j&amp;q=&amp;esrc=s&amp;sa=U&amp;ved=0ahUKEwiFs5jiw6P2AhUCmeAKHS0lCakQsDwIQA&amp;usg=AOvVaw2OTTQyn108-QRCUhXhZChP</v>
      </c>
      <c r="DF12" t="str">
        <f>INDEX('Data_Price '!BA$2:BA$1266,MATCH(Data!$DN12,'Data_Price '!$BE$2:$BE$1266,0))</f>
        <v>Elan Voyager Ski Bag Package Black 166 Ski Men</v>
      </c>
      <c r="DG12" t="str">
        <f>INDEX('Data_Price '!BB$2:BB$1266,MATCH(Data!$DN12,'Data_Price '!$BE$2:$BE$1266,0))</f>
        <v>! OutdoorXL.com</v>
      </c>
      <c r="DH12">
        <f>INDEX('Data_Price '!BC$2:BC$1266,MATCH(Data!$DN12,'Data_Price '!$BE$2:$BE$1266,0))</f>
        <v>1454.95</v>
      </c>
      <c r="DI12" t="str">
        <f>INDEX('Data_Price '!BD$2:BD$1266,MATCH(Data!$DN12,'Data_Price '!$BE$2:$BE$1266,0))</f>
        <v>https://www.google.com/url?url=https://www.outdoorxl.com/elan-voyager-ski-bag-package.html%3Fprl%3D92-79x144-1063&amp;rct=j&amp;q=&amp;esrc=s&amp;sa=U&amp;ved=0ahUKEwiFs5jiw6P2AhUCmeAKHS0lCakQsDwIQw&amp;usg=AOvVaw2oz_N6U0kkJbaajvSgQSyy</v>
      </c>
      <c r="DJ12" s="89" t="e">
        <f ca="1">_xll.Connector("TinyUrl.TinyUrl",DA12,0)</f>
        <v>#NAME?</v>
      </c>
      <c r="DK12" s="89" t="e">
        <f ca="1">_xll.Connector("TinyUrl.TinyUrl",DE12,0)</f>
        <v>#NAME?</v>
      </c>
      <c r="DL12" s="89" t="e">
        <f ca="1">_xll.Connector("TinyUrl.TinyUrl",DI12,0)</f>
        <v>#NAME?</v>
      </c>
      <c r="DM12" s="224" t="str">
        <f t="shared" si="32"/>
        <v>Voyager</v>
      </c>
      <c r="DN12" s="89" t="str">
        <f t="shared" si="33"/>
        <v xml:space="preserve"> ElanVoyager166 Unisex</v>
      </c>
      <c r="DO12" s="227"/>
    </row>
    <row r="13" spans="2:119" ht="15.45" customHeight="1">
      <c r="B13" s="224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#VALUE!</v>
      </c>
      <c r="F13" s="43" t="b">
        <f>CL13&gt;Driver!$F$56</f>
        <v>0</v>
      </c>
      <c r="G13" s="43" t="b">
        <f>AND(CB13&gt;Driver!$F$55,CB13&lt;Driver!$G$55)</f>
        <v>1</v>
      </c>
      <c r="H13" s="43" t="e">
        <f t="shared" si="0"/>
        <v>#VALUE!</v>
      </c>
      <c r="I13" s="43">
        <f t="shared" si="1"/>
        <v>0</v>
      </c>
      <c r="J13" s="43" t="e">
        <f t="array" ref="J13">NOT(OR(($H$9:$H$1273=TRUE)*($I$9:$I$1273&gt;0)*($BT$9:$BT$1273=BT13)*($K$9:$K$1273&gt;K13)))</f>
        <v>#VALUE!</v>
      </c>
      <c r="K13" s="72" t="str">
        <f t="shared" si="2"/>
        <v/>
      </c>
      <c r="L13" s="72">
        <f t="shared" si="3"/>
        <v>0.46504230118443335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0.47944444444444456</v>
      </c>
      <c r="Q13" s="72"/>
      <c r="R13" s="72"/>
      <c r="S13" s="72">
        <f t="shared" si="8"/>
        <v>0.86881308075165786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0.53495769881556665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0.52055555555555544</v>
      </c>
      <c r="AC13" s="72"/>
      <c r="AD13" s="72"/>
      <c r="AE13" s="72">
        <f t="shared" si="18"/>
        <v>0.13118691924834219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0.62453114903274076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219</v>
      </c>
      <c r="BS13" s="8" t="s">
        <v>628</v>
      </c>
      <c r="BT13" s="9" t="s">
        <v>630</v>
      </c>
      <c r="BU13" s="10">
        <v>191</v>
      </c>
      <c r="BV13" s="9" t="s">
        <v>222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918</v>
      </c>
      <c r="CF13" s="9" t="s">
        <v>918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301</v>
      </c>
      <c r="CU13" s="10"/>
      <c r="CV13" s="10"/>
      <c r="CW13" s="10"/>
      <c r="CX13" t="str">
        <f>INDEX('Data_Price '!AS$2:AS$1266,MATCH(Data!$DN13,'Data_Price '!$BE$2:$BE$1266,0))</f>
        <v>Head Kore 105 Skis Â· 2022</v>
      </c>
      <c r="CY13" t="str">
        <f>INDEX('Data_Price '!AT$2:AT$1266,MATCH(Data!$DN13,'Data_Price '!$BE$2:$BE$1266,0))</f>
        <v>Snowcountry.eu</v>
      </c>
      <c r="CZ13">
        <f>INDEX('Data_Price '!AU$2:AU$1266,MATCH(Data!$DN13,'Data_Price '!$BE$2:$BE$1266,0))</f>
        <v>453.45</v>
      </c>
      <c r="DA13" t="str">
        <f>INDEX('Data_Price '!AV$2:AV$1266,MATCH(Data!$DN13,'Data_Price '!$BE$2:$BE$1266,0))</f>
        <v>https://www.google.com/url?q=https://www.snowcountry.eu/head-kore-105-9064.html%3Fartikel_maat%3D65381%26country%3DUS&amp;sa=U&amp;ved=0ahUKEwjtio7jw6P2AhVJSN8KHXu_ArQQ2ykIHA&amp;usg=AOvVaw0vsSglzZNuumj4dJBP_x11</v>
      </c>
      <c r="DB13" t="str">
        <f>INDEX('Data_Price '!AW$2:AW$1266,MATCH(Data!$DN13,'Data_Price '!$BE$2:$BE$1266,0))</f>
        <v>Head Kore 105 Skis Â· 2022</v>
      </c>
      <c r="DC13" t="str">
        <f>INDEX('Data_Price '!AX$2:AX$1266,MATCH(Data!$DN13,'Data_Price '!$BE$2:$BE$1266,0))</f>
        <v>! OutdoorXL.com</v>
      </c>
      <c r="DD13">
        <f>INDEX('Data_Price '!AY$2:AY$1266,MATCH(Data!$DN13,'Data_Price '!$BE$2:$BE$1266,0))</f>
        <v>514.95000000000005</v>
      </c>
      <c r="DE13" t="str">
        <f>INDEX('Data_Price '!AZ$2:AZ$1266,MATCH(Data!$DN13,'Data_Price '!$BE$2:$BE$1266,0))</f>
        <v>https://www.google.com/url?q=https://www.outdoorxl.com/head-kore-105-357083.html%3Fprl%3D92-5352x144-5250&amp;sa=U&amp;ved=0ahUKEwjtio7jw6P2AhVJSN8KHXu_ArQQ2ykIGg&amp;usg=AOvVaw2sNx165qpobCLXqZUE8F0G</v>
      </c>
      <c r="DF13" t="str">
        <f>INDEX('Data_Price '!BA$2:BA$1266,MATCH(Data!$DN13,'Data_Price '!$BE$2:$BE$1266,0))</f>
        <v>Head Kore 105 Skis Â· 2022</v>
      </c>
      <c r="DG13" t="str">
        <f>INDEX('Data_Price '!BB$2:BB$1266,MATCH(Data!$DN13,'Data_Price '!$BE$2:$BE$1266,0))</f>
        <v>evo.com</v>
      </c>
      <c r="DH13">
        <f>INDEX('Data_Price '!BC$2:BC$1266,MATCH(Data!$DN13,'Data_Price '!$BE$2:$BE$1266,0))</f>
        <v>559</v>
      </c>
      <c r="DI13" t="str">
        <f>INDEX('Data_Price '!BD$2:BD$1266,MATCH(Data!$DN13,'Data_Price '!$BE$2:$BE$1266,0))</f>
        <v>https://www.google.com/url?url=https://www.evo.com/skis/head-kore-105%3Fimage%3D208271/832640/clone.jpg&amp;rct=j&amp;q=&amp;esrc=s&amp;sa=U&amp;ved=0ahUKEwiOt9Piw6P2AhUwiOAKHY2MCSkQsDwISw&amp;usg=AOvVaw3MqBo9Q92Yq6Z03dJwUyZn</v>
      </c>
      <c r="DJ13" s="89" t="e">
        <f ca="1">_xll.Connector("TinyUrl.TinyUrl",DA13,0)</f>
        <v>#NAME?</v>
      </c>
      <c r="DK13" s="89" t="e">
        <f ca="1">_xll.Connector("TinyUrl.TinyUrl",DE13,0)</f>
        <v>#NAME?</v>
      </c>
      <c r="DL13" s="89" t="e">
        <f ca="1">_xll.Connector("TinyUrl.TinyUrl",DI13,0)</f>
        <v>#NAME?</v>
      </c>
      <c r="DM13" s="224" t="str">
        <f t="shared" si="32"/>
        <v>Kore 105</v>
      </c>
      <c r="DN13" s="89" t="str">
        <f t="shared" si="33"/>
        <v xml:space="preserve"> HeadKore 105191 Unisex</v>
      </c>
      <c r="DO13" s="227" t="s">
        <v>922</v>
      </c>
    </row>
    <row r="14" spans="2:119" ht="15.45" customHeight="1">
      <c r="B14" s="224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#VALUE!</v>
      </c>
      <c r="F14" s="43" t="b">
        <f>CL14&gt;Driver!$F$56</f>
        <v>0</v>
      </c>
      <c r="G14" s="43" t="b">
        <f>AND(CB14&gt;Driver!$F$55,CB14&lt;Driver!$G$55)</f>
        <v>0</v>
      </c>
      <c r="H14" s="43" t="e">
        <f t="shared" si="0"/>
        <v>#VALUE!</v>
      </c>
      <c r="I14" s="43">
        <f t="shared" si="1"/>
        <v>0</v>
      </c>
      <c r="J14" s="43" t="e">
        <f t="array" ref="J14">NOT(OR(($H$9:$H$1273=TRUE)*($I$9:$I$1273&gt;0)*($BT$9:$BT$1273=BT14)*($K$9:$K$1273&gt;K14)))</f>
        <v>#VALUE!</v>
      </c>
      <c r="K14" s="72" t="str">
        <f t="shared" si="2"/>
        <v/>
      </c>
      <c r="L14" s="72">
        <f t="shared" si="3"/>
        <v>0.7981919265167996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0.46800653594771247</v>
      </c>
      <c r="Q14" s="72"/>
      <c r="R14" s="72"/>
      <c r="S14" s="72">
        <f t="shared" si="8"/>
        <v>0.65491657235714951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0.20180807348320037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0.53199346405228753</v>
      </c>
      <c r="AC14" s="72"/>
      <c r="AD14" s="72"/>
      <c r="AE14" s="72">
        <f t="shared" si="18"/>
        <v>0.34508342764285049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0.63519135978652519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219</v>
      </c>
      <c r="BS14" s="8" t="s">
        <v>628</v>
      </c>
      <c r="BT14" s="9" t="s">
        <v>923</v>
      </c>
      <c r="BU14" s="10">
        <v>180</v>
      </c>
      <c r="BV14" s="9" t="s">
        <v>222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918</v>
      </c>
      <c r="CF14" s="9" t="s">
        <v>918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308</v>
      </c>
      <c r="CU14" s="10"/>
      <c r="CV14" s="10"/>
      <c r="CW14" s="10"/>
      <c r="CX14">
        <f>INDEX('Data_Price '!AS$2:AS$1266,MATCH(Data!$DN14,'Data_Price '!$BE$2:$BE$1266,0))</f>
        <v>0</v>
      </c>
      <c r="CY14">
        <f>INDEX('Data_Price '!AT$2:AT$1266,MATCH(Data!$DN14,'Data_Price '!$BE$2:$BE$1266,0))</f>
        <v>0</v>
      </c>
      <c r="CZ14">
        <f>INDEX('Data_Price '!AU$2:AU$1266,MATCH(Data!$DN14,'Data_Price '!$BE$2:$BE$1266,0))</f>
        <v>0</v>
      </c>
      <c r="DA14">
        <f>INDEX('Data_Price '!AV$2:AV$1266,MATCH(Data!$DN14,'Data_Price '!$BE$2:$BE$1266,0))</f>
        <v>0</v>
      </c>
      <c r="DB14">
        <f>INDEX('Data_Price '!AW$2:AW$1266,MATCH(Data!$DN14,'Data_Price '!$BE$2:$BE$1266,0))</f>
        <v>0</v>
      </c>
      <c r="DC14">
        <f>INDEX('Data_Price '!AX$2:AX$1266,MATCH(Data!$DN14,'Data_Price '!$BE$2:$BE$1266,0))</f>
        <v>0</v>
      </c>
      <c r="DD14">
        <f>INDEX('Data_Price '!AY$2:AY$1266,MATCH(Data!$DN14,'Data_Price '!$BE$2:$BE$1266,0))</f>
        <v>0</v>
      </c>
      <c r="DE14">
        <f>INDEX('Data_Price '!AZ$2:AZ$1266,MATCH(Data!$DN14,'Data_Price '!$BE$2:$BE$1266,0))</f>
        <v>0</v>
      </c>
      <c r="DF14">
        <f>INDEX('Data_Price '!BA$2:BA$1266,MATCH(Data!$DN14,'Data_Price '!$BE$2:$BE$1266,0))</f>
        <v>0</v>
      </c>
      <c r="DG14">
        <f>INDEX('Data_Price '!BB$2:BB$1266,MATCH(Data!$DN14,'Data_Price '!$BE$2:$BE$1266,0))</f>
        <v>0</v>
      </c>
      <c r="DH14">
        <f>INDEX('Data_Price '!BC$2:BC$1266,MATCH(Data!$DN14,'Data_Price '!$BE$2:$BE$1266,0))</f>
        <v>0</v>
      </c>
      <c r="DI14">
        <f>INDEX('Data_Price '!BD$2:BD$1266,MATCH(Data!$DN14,'Data_Price '!$BE$2:$BE$1266,0))</f>
        <v>0</v>
      </c>
      <c r="DJ14" s="89" t="e">
        <f ca="1">_xll.Connector("TinyUrl.TinyUrl",DA14,0)</f>
        <v>#NAME?</v>
      </c>
      <c r="DK14" s="89" t="e">
        <f ca="1">_xll.Connector("TinyUrl.TinyUrl",DE14,0)</f>
        <v>#NAME?</v>
      </c>
      <c r="DL14" s="89" t="e">
        <f ca="1">_xll.Connector("TinyUrl.TinyUrl",DI14,0)</f>
        <v>#NAME?</v>
      </c>
      <c r="DM14" s="224" t="str">
        <f t="shared" si="32"/>
        <v>Worldcup Rebels e-Speed Pro</v>
      </c>
      <c r="DN14" s="89" t="str">
        <f t="shared" si="33"/>
        <v xml:space="preserve"> HeadWorldcup Rebels e-Speed Pro180 Unisex</v>
      </c>
      <c r="DO14" s="227"/>
    </row>
    <row r="15" spans="2:119" ht="15.45" customHeight="1">
      <c r="B15" s="224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#VALUE!</v>
      </c>
      <c r="F15" s="43" t="b">
        <f>CL15&gt;Driver!$F$56</f>
        <v>0</v>
      </c>
      <c r="G15" s="43" t="b">
        <f>AND(CB15&gt;Driver!$F$55,CB15&lt;Driver!$G$55)</f>
        <v>0</v>
      </c>
      <c r="H15" s="43" t="e">
        <f t="shared" si="0"/>
        <v>#VALUE!</v>
      </c>
      <c r="I15" s="43">
        <f t="shared" si="1"/>
        <v>0</v>
      </c>
      <c r="J15" s="43" t="e">
        <f t="array" ref="J15">NOT(OR(($H$9:$H$1273=TRUE)*($I$9:$I$1273&gt;0)*($BT$9:$BT$1273=BT15)*($K$9:$K$1273&gt;K15)))</f>
        <v>#VALUE!</v>
      </c>
      <c r="K15" s="72" t="str">
        <f t="shared" si="2"/>
        <v/>
      </c>
      <c r="L15" s="72">
        <f t="shared" si="3"/>
        <v>0.88706470066876153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0.76784313725490194</v>
      </c>
      <c r="Q15" s="72"/>
      <c r="R15" s="72"/>
      <c r="S15" s="72">
        <f t="shared" si="8"/>
        <v>0.72644153988348603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0.11293529933123841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0.232156862745098</v>
      </c>
      <c r="AC15" s="72"/>
      <c r="AD15" s="72"/>
      <c r="AE15" s="72">
        <f t="shared" si="18"/>
        <v>0.27355846011651391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0.35574154931231955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219</v>
      </c>
      <c r="BS15" s="8" t="s">
        <v>771</v>
      </c>
      <c r="BT15" s="9" t="s">
        <v>795</v>
      </c>
      <c r="BU15" s="10">
        <v>167</v>
      </c>
      <c r="BV15" s="9" t="s">
        <v>222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918</v>
      </c>
      <c r="CF15" s="9" t="s">
        <v>918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308</v>
      </c>
      <c r="CU15" s="10"/>
      <c r="CV15" s="10"/>
      <c r="CW15" s="10"/>
      <c r="CX15" t="str">
        <f>INDEX('Data_Price '!AS$2:AS$1266,MATCH(Data!$DN15,'Data_Price '!$BE$2:$BE$1266,0))</f>
        <v>Rossignol Experience 86 Ti Black 167 Ski Men</v>
      </c>
      <c r="CY15" t="str">
        <f>INDEX('Data_Price '!AT$2:AT$1266,MATCH(Data!$DN15,'Data_Price '!$BE$2:$BE$1266,0))</f>
        <v>! OutdoorXL.com</v>
      </c>
      <c r="CZ15">
        <f>INDEX('Data_Price '!AU$2:AU$1266,MATCH(Data!$DN15,'Data_Price '!$BE$2:$BE$1266,0))</f>
        <v>584.95000000000005</v>
      </c>
      <c r="DA15" t="str">
        <f>INDEX('Data_Price '!AV$2:AV$1266,MATCH(Data!$DN15,'Data_Price '!$BE$2:$BE$1266,0))</f>
        <v>https://www.google.com/url?url=https://www.outdoorxl.com/rossignol-experience-86-ti.html%3Fprl%3D92-79x144-3888&amp;rct=j&amp;q=&amp;esrc=s&amp;sa=U&amp;ved=0ahUKEwjS3-Djw6P2AhWvTN8KHRDMAVkQsDwIbw&amp;usg=AOvVaw0n7HQ6PYpkHBCb0ZKqkZku</v>
      </c>
      <c r="DB15" t="str">
        <f>INDEX('Data_Price '!AW$2:AW$1266,MATCH(Data!$DN15,'Data_Price '!$BE$2:$BE$1266,0))</f>
        <v>Rossignol Experience 86 Ti Skis 167Cm 2022</v>
      </c>
      <c r="DC15" t="str">
        <f>INDEX('Data_Price '!AX$2:AX$1266,MATCH(Data!$DN15,'Data_Price '!$BE$2:$BE$1266,0))</f>
        <v>Aspen Ski and Board</v>
      </c>
      <c r="DD15">
        <f>INDEX('Data_Price '!AY$2:AY$1266,MATCH(Data!$DN15,'Data_Price '!$BE$2:$BE$1266,0))</f>
        <v>639.95000000000005</v>
      </c>
      <c r="DE15" t="str">
        <f>INDEX('Data_Price '!AZ$2:AZ$1266,MATCH(Data!$DN15,'Data_Price '!$BE$2:$BE$1266,0))</f>
        <v>https://www.google.com/url?q=https://www.aspenskiandboard.com/products/rossignolexperience86tiskismens2022%3Fvariant%3D39453104668777%26currency%3DUSD%26utm_medium%3Dproduct_sync%26utm_source%3Dgoogle%26utm_content%3Dsag_organic%26utm_campaign%3Dsag_organic%26srsltid%3DAWLEVJylBlJybr0xcM3dCsk2QCqmLK5CExGNG_ELaZQWMUr2kBpdue1KWpg&amp;sa=U&amp;ved=0ahUKEwi-3Zfkw6P2AhVoleAKHXa0CRgQ2ykIFg&amp;usg=AOvVaw3RMbWTpt5xexhrePbbkrhA</v>
      </c>
      <c r="DF15" t="str">
        <f>INDEX('Data_Price '!BA$2:BA$1266,MATCH(Data!$DN15,'Data_Price '!$BE$2:$BE$1266,0))</f>
        <v>Rossignol Experience 86 Ti + SPX 14 Konect 21/22</v>
      </c>
      <c r="DG15" t="str">
        <f>INDEX('Data_Price '!BB$2:BB$1266,MATCH(Data!$DN15,'Data_Price '!$BE$2:$BE$1266,0))</f>
        <v>eBay - extremepiestores</v>
      </c>
      <c r="DH15">
        <f>INDEX('Data_Price '!BC$2:BC$1266,MATCH(Data!$DN15,'Data_Price '!$BE$2:$BE$1266,0))</f>
        <v>706.61</v>
      </c>
      <c r="DI15" t="str">
        <f>INDEX('Data_Price '!BD$2:BD$1266,MATCH(Data!$DN15,'Data_Price '!$BE$2:$BE$1266,0))</f>
        <v>https://www.google.com/url?url=https://www.ebay.com/itm/325021506321%3Fchn%3Dps%26mkevt%3D1%26mkcid%3D28%26var%3D513969803562&amp;rct=j&amp;q=&amp;esrc=s&amp;sa=U&amp;ved=0ahUKEwjS3-Djw6P2AhWvTN8KHRDMAVkQsDwIeg&amp;usg=AOvVaw1mz-H-uD8wtnbIuRlAizFy</v>
      </c>
      <c r="DJ15" s="89" t="e">
        <f ca="1">_xll.Connector("TinyUrl.TinyUrl",DA15,0)</f>
        <v>#NAME?</v>
      </c>
      <c r="DK15" s="89" t="e">
        <f ca="1">_xll.Connector("TinyUrl.TinyUrl",DE15,0)</f>
        <v>#NAME?</v>
      </c>
      <c r="DL15" s="89" t="e">
        <f ca="1">_xll.Connector("TinyUrl.TinyUrl",DI15,0)</f>
        <v>#NAME?</v>
      </c>
      <c r="DM15" s="224" t="str">
        <f t="shared" si="32"/>
        <v>Experience 86 Ti</v>
      </c>
      <c r="DN15" s="89" t="str">
        <f t="shared" si="33"/>
        <v xml:space="preserve"> RossignolExperience 86 Ti167 Unisex</v>
      </c>
      <c r="DO15" s="227"/>
    </row>
    <row r="16" spans="2:119" ht="15.45" customHeight="1">
      <c r="B16" s="224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#VALUE!</v>
      </c>
      <c r="F16" s="43" t="b">
        <f>CL16&gt;Driver!$F$56</f>
        <v>0</v>
      </c>
      <c r="G16" s="43" t="b">
        <f>AND(CB16&gt;Driver!$F$55,CB16&lt;Driver!$G$55)</f>
        <v>0</v>
      </c>
      <c r="H16" s="43" t="e">
        <f t="shared" si="0"/>
        <v>#VALUE!</v>
      </c>
      <c r="I16" s="43">
        <f t="shared" si="1"/>
        <v>0</v>
      </c>
      <c r="J16" s="43" t="e">
        <f t="array" ref="J16">NOT(OR(($H$9:$H$1273=TRUE)*($I$9:$I$1273&gt;0)*($BT$9:$BT$1273=BT16)*($K$9:$K$1273&gt;K16)))</f>
        <v>#VALUE!</v>
      </c>
      <c r="K16" s="72" t="str">
        <f t="shared" si="2"/>
        <v/>
      </c>
      <c r="L16" s="72">
        <f t="shared" si="3"/>
        <v>0.99344452501812919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0.88516339869281047</v>
      </c>
      <c r="Q16" s="72"/>
      <c r="R16" s="72"/>
      <c r="S16" s="72">
        <f t="shared" si="8"/>
        <v>0.69004806331384094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6.555474981870868E-3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0.11483660130718953</v>
      </c>
      <c r="AC16" s="72"/>
      <c r="AD16" s="72"/>
      <c r="AE16" s="72">
        <f t="shared" si="18"/>
        <v>0.30995193668615906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0.24639824472350233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219</v>
      </c>
      <c r="BS16" s="8" t="s">
        <v>812</v>
      </c>
      <c r="BT16" s="9" t="s">
        <v>822</v>
      </c>
      <c r="BU16" s="10">
        <v>167</v>
      </c>
      <c r="BV16" s="9" t="s">
        <v>390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918</v>
      </c>
      <c r="CF16" s="9" t="s">
        <v>918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308</v>
      </c>
      <c r="CU16" s="10"/>
      <c r="CV16" s="10"/>
      <c r="CW16" s="10"/>
      <c r="CX16" t="str">
        <f>INDEX('Data_Price '!AS$2:AS$1266,MATCH(Data!$DN16,'Data_Price '!$BE$2:$BE$1266,0))</f>
        <v>19-20 Salomon Qst Lumen 99 Womens Skis Size 167cm 347588</v>
      </c>
      <c r="CY16" t="str">
        <f>INDEX('Data_Price '!AT$2:AT$1266,MATCH(Data!$DN16,'Data_Price '!$BE$2:$BE$1266,0))</f>
        <v>eBay - demo-skis</v>
      </c>
      <c r="CZ16" t="str">
        <f>INDEX('Data_Price '!AU$2:AU$1266,MATCH(Data!$DN16,'Data_Price '!$BE$2:$BE$1266,0))</f>
        <v>$479.00 used</v>
      </c>
      <c r="DA16" t="str">
        <f>INDEX('Data_Price '!AV$2:AV$1266,MATCH(Data!$DN16,'Data_Price '!$BE$2:$BE$1266,0))</f>
        <v>https://www.google.com/url?url=https://www.ebay.com/itm/294777376107%3Fchn%3Dps%26mkevt%3D1%26mkcid%3D28&amp;rct=j&amp;q=&amp;esrc=s&amp;sa=U&amp;ved=0ahUKEwj1pKblw6P2AhWvnOAKHYieBfkQ2SkIWg&amp;usg=AOvVaw0klsYpMEBGwSwjvz2FcdQM</v>
      </c>
      <c r="DB16" t="str">
        <f>INDEX('Data_Price '!AW$2:AW$1266,MATCH(Data!$DN16,'Data_Price '!$BE$2:$BE$1266,0))</f>
        <v>Salomon QST Lumen 99 Skis - Women's</v>
      </c>
      <c r="DC16" t="str">
        <f>INDEX('Data_Price '!AX$2:AX$1266,MATCH(Data!$DN16,'Data_Price '!$BE$2:$BE$1266,0))</f>
        <v>Level Nine Sports</v>
      </c>
      <c r="DD16">
        <f>INDEX('Data_Price '!AY$2:AY$1266,MATCH(Data!$DN16,'Data_Price '!$BE$2:$BE$1266,0))</f>
        <v>479.99</v>
      </c>
      <c r="DE16" t="str">
        <f>INDEX('Data_Price '!AZ$2:AZ$1266,MATCH(Data!$DN16,'Data_Price '!$BE$2:$BE$1266,0))</f>
        <v>https://www.google.com/url?url=https://www.levelninesports.com/salomon-qst-lumen-99-skis-womens-2022/%3Fsku%3DL9857488&amp;rct=j&amp;q=&amp;esrc=s&amp;sa=U&amp;ved=0ahUKEwj1pKblw6P2AhWvnOAKHYieBfkQsDwITw&amp;usg=AOvVaw1w8eNctPp0feE-dYG0eArF</v>
      </c>
      <c r="DF16" t="str">
        <f>INDEX('Data_Price '!BA$2:BA$1266,MATCH(Data!$DN16,'Data_Price '!$BE$2:$BE$1266,0))</f>
        <v>Salomon Qst Lumen 99 Skis - Length 167 -</v>
      </c>
      <c r="DG16" t="str">
        <f>INDEX('Data_Price '!BB$2:BB$1266,MATCH(Data!$DN16,'Data_Price '!$BE$2:$BE$1266,0))</f>
        <v>eBay</v>
      </c>
      <c r="DH16">
        <f>INDEX('Data_Price '!BC$2:BC$1266,MATCH(Data!$DN16,'Data_Price '!$BE$2:$BE$1266,0))</f>
        <v>600</v>
      </c>
      <c r="DI16" t="str">
        <f>INDEX('Data_Price '!BD$2:BD$1266,MATCH(Data!$DN16,'Data_Price '!$BE$2:$BE$1266,0))</f>
        <v>https://www.google.com/url?url=https://www.ebay.com/itm/203641101496%3Fchn%3Dps%26mkevt%3D1%26mkcid%3D28&amp;rct=j&amp;q=&amp;esrc=s&amp;sa=U&amp;ved=0ahUKEwj1pKblw6P2AhWvnOAKHYieBfkQ2SkIVw&amp;usg=AOvVaw2QN4IMauKvJfPTid8DbjP7</v>
      </c>
      <c r="DJ16" s="89" t="e">
        <f ca="1">_xll.Connector("TinyUrl.TinyUrl",DA16,0)</f>
        <v>#NAME?</v>
      </c>
      <c r="DK16" s="89" t="e">
        <f ca="1">_xll.Connector("TinyUrl.TinyUrl",DE16,0)</f>
        <v>#NAME?</v>
      </c>
      <c r="DL16" s="89" t="e">
        <f ca="1">_xll.Connector("TinyUrl.TinyUrl",DI16,0)</f>
        <v>#NAME?</v>
      </c>
      <c r="DM16" s="224" t="str">
        <f t="shared" si="32"/>
        <v>QST Lumen 99</v>
      </c>
      <c r="DN16" s="89" t="str">
        <f t="shared" si="33"/>
        <v xml:space="preserve"> SalomonQST Lumen 99167 Women's</v>
      </c>
      <c r="DO16" s="227" t="s">
        <v>924</v>
      </c>
    </row>
    <row r="17" spans="2:119" ht="15.45" customHeight="1">
      <c r="B17" s="224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#VALUE!</v>
      </c>
      <c r="F17" s="43" t="b">
        <f>CL17&gt;Driver!$F$56</f>
        <v>0</v>
      </c>
      <c r="G17" s="43" t="b">
        <f>AND(CB17&gt;Driver!$F$55,CB17&lt;Driver!$G$55)</f>
        <v>1</v>
      </c>
      <c r="H17" s="43" t="e">
        <f t="shared" si="0"/>
        <v>#VALUE!</v>
      </c>
      <c r="I17" s="43">
        <f t="shared" si="1"/>
        <v>0</v>
      </c>
      <c r="J17" s="43" t="e">
        <f t="array" ref="J17">NOT(OR(($H$9:$H$1273=TRUE)*($I$9:$I$1273&gt;0)*($BT$9:$BT$1273=BT17)*($K$9:$K$1273&gt;K17)))</f>
        <v>#VALUE!</v>
      </c>
      <c r="K17" s="72" t="str">
        <f t="shared" si="2"/>
        <v/>
      </c>
      <c r="L17" s="72">
        <f t="shared" si="3"/>
        <v>0.94606719845298537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0.75926470588235295</v>
      </c>
      <c r="Q17" s="72"/>
      <c r="R17" s="72"/>
      <c r="S17" s="72">
        <f t="shared" si="8"/>
        <v>0.83543086572723468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5.3932801547014686E-2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0.24073529411764705</v>
      </c>
      <c r="AC17" s="72"/>
      <c r="AD17" s="72"/>
      <c r="AE17" s="72">
        <f t="shared" si="18"/>
        <v>0.16456913427276526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0.3637367073776579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219</v>
      </c>
      <c r="BS17" s="8" t="s">
        <v>812</v>
      </c>
      <c r="BT17" s="9" t="s">
        <v>829</v>
      </c>
      <c r="BU17" s="10">
        <v>176</v>
      </c>
      <c r="BV17" s="9" t="s">
        <v>222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918</v>
      </c>
      <c r="CF17" s="9" t="s">
        <v>918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304</v>
      </c>
      <c r="CU17" s="10"/>
      <c r="CV17" s="10"/>
      <c r="CW17" s="10"/>
      <c r="CX17" t="str">
        <f>INDEX('Data_Price '!AS$2:AS$1266,MATCH(Data!$DN17,'Data_Price '!$BE$2:$BE$1266,0))</f>
        <v>'21 Salomon Stance 102 Skis 176cm</v>
      </c>
      <c r="CY17" t="str">
        <f>INDEX('Data_Price '!AT$2:AT$1266,MATCH(Data!$DN17,'Data_Price '!$BE$2:$BE$1266,0))</f>
        <v>Al's Ski Equipment Barn</v>
      </c>
      <c r="CZ17">
        <f>INDEX('Data_Price '!AU$2:AU$1266,MATCH(Data!$DN17,'Data_Price '!$BE$2:$BE$1266,0))</f>
        <v>599.95000000000005</v>
      </c>
      <c r="DA17" t="str">
        <f>INDEX('Data_Price '!AV$2:AV$1266,MATCH(Data!$DN17,'Data_Price '!$BE$2:$BE$1266,0))</f>
        <v>https://www.google.com/url?url=https://www.untracked.com/p7154c44b39lr-Froogle-21_salomon_stance_102_freeride_skis.html%23chsku727669&amp;rct=j&amp;q=&amp;esrc=s&amp;sa=U&amp;ved=0ahUKEwjdstXlw6P2AhXyRd8KHXocDPsQ2SkIYg&amp;usg=AOvVaw1xwqhoTw0wUILyE_eRUNXj</v>
      </c>
      <c r="DB17" t="str">
        <f>INDEX('Data_Price '!AW$2:AW$1266,MATCH(Data!$DN17,'Data_Price '!$BE$2:$BE$1266,0))</f>
        <v>Salomon Stance 102 Skis</v>
      </c>
      <c r="DC17" t="str">
        <f>INDEX('Data_Price '!AX$2:AX$1266,MATCH(Data!$DN17,'Data_Price '!$BE$2:$BE$1266,0))</f>
        <v>SkiEssentials.com</v>
      </c>
      <c r="DD17">
        <f>INDEX('Data_Price '!AY$2:AY$1266,MATCH(Data!$DN17,'Data_Price '!$BE$2:$BE$1266,0))</f>
        <v>599.99</v>
      </c>
      <c r="DE17" t="str">
        <f>INDEX('Data_Price '!AZ$2:AZ$1266,MATCH(Data!$DN17,'Data_Price '!$BE$2:$BE$1266,0))</f>
        <v>https://www.google.com/url?q=https://www.skiessentials.com/2022-salomon-stance-102-skis.html&amp;sa=U&amp;ved=0ahUKEwiJqovmw6P2AhVtnuAKHejFCNgQ2ykIHA&amp;usg=AOvVaw3970ZTaApyrQO9mBJ_jIX0</v>
      </c>
      <c r="DF17" t="str">
        <f>INDEX('Data_Price '!BA$2:BA$1266,MATCH(Data!$DN17,'Data_Price '!$BE$2:$BE$1266,0))</f>
        <v>Salomon Stance 102 Skis</v>
      </c>
      <c r="DG17" t="str">
        <f>INDEX('Data_Price '!BB$2:BB$1266,MATCH(Data!$DN17,'Data_Price '!$BE$2:$BE$1266,0))</f>
        <v>Backcountry.com</v>
      </c>
      <c r="DH17">
        <f>INDEX('Data_Price '!BC$2:BC$1266,MATCH(Data!$DN17,'Data_Price '!$BE$2:$BE$1266,0))</f>
        <v>749.95</v>
      </c>
      <c r="DI17" t="str">
        <f>INDEX('Data_Price '!BD$2:BD$1266,MATCH(Data!$DN17,'Data_Price '!$BE$2:$BE$1266,0))</f>
        <v>https://www.google.com/url?q=https://www.backcountry.com/salomon-stance-102-ski%3FCMP_SKU%3DSALZ9J2%26MER%3D0406%26skid%3DSALZ9J2-BLA-S176&amp;sa=U&amp;ved=0ahUKEwiJqovmw6P2AhVtnuAKHejFCNgQ2ykIGg&amp;usg=AOvVaw3IJmpX7AZAXEQoCgekX5_p</v>
      </c>
      <c r="DJ17" s="89" t="e">
        <f ca="1">_xll.Connector("TinyUrl.TinyUrl",DA17,0)</f>
        <v>#NAME?</v>
      </c>
      <c r="DK17" s="89" t="e">
        <f ca="1">_xll.Connector("TinyUrl.TinyUrl",DE17,0)</f>
        <v>#NAME?</v>
      </c>
      <c r="DL17" s="89" t="e">
        <f ca="1">_xll.Connector("TinyUrl.TinyUrl",DI17,0)</f>
        <v>#NAME?</v>
      </c>
      <c r="DM17" s="224" t="str">
        <f t="shared" si="32"/>
        <v>Stance 102</v>
      </c>
      <c r="DN17" s="89" t="str">
        <f t="shared" si="33"/>
        <v xml:space="preserve"> SalomonStance 102176 Unisex</v>
      </c>
      <c r="DO17" s="227" t="s">
        <v>925</v>
      </c>
    </row>
    <row r="18" spans="2:119" ht="15.45" customHeight="1">
      <c r="B18" s="224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#VALUE!</v>
      </c>
      <c r="F18" s="43" t="b">
        <f>CL18&gt;Driver!$F$56</f>
        <v>0</v>
      </c>
      <c r="G18" s="43" t="b">
        <f>AND(CB18&gt;Driver!$F$55,CB18&lt;Driver!$G$55)</f>
        <v>1</v>
      </c>
      <c r="H18" s="43" t="e">
        <f t="shared" si="0"/>
        <v>#VALUE!</v>
      </c>
      <c r="I18" s="43">
        <f t="shared" si="1"/>
        <v>0</v>
      </c>
      <c r="J18" s="43" t="e">
        <f t="array" ref="J18">NOT(OR(($H$9:$H$1273=TRUE)*($I$9:$I$1273&gt;0)*($BT$9:$BT$1273=BT18)*($K$9:$K$1273&gt;K18)))</f>
        <v>#VALUE!</v>
      </c>
      <c r="K18" s="72" t="str">
        <f t="shared" si="2"/>
        <v/>
      </c>
      <c r="L18" s="72">
        <f t="shared" si="3"/>
        <v>0.89119651921682386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0.67936274509803929</v>
      </c>
      <c r="Q18" s="72"/>
      <c r="R18" s="72"/>
      <c r="S18" s="72">
        <f t="shared" si="8"/>
        <v>0.88178305803871493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0.1088034807831762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0.32063725490196077</v>
      </c>
      <c r="AC18" s="72"/>
      <c r="AD18" s="72"/>
      <c r="AE18" s="72">
        <f t="shared" si="18"/>
        <v>0.11821694196128504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0.4382058939290947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219</v>
      </c>
      <c r="BS18" s="8" t="s">
        <v>812</v>
      </c>
      <c r="BT18" s="9" t="s">
        <v>829</v>
      </c>
      <c r="BU18" s="10">
        <v>183</v>
      </c>
      <c r="BV18" s="9" t="s">
        <v>222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918</v>
      </c>
      <c r="CF18" s="9" t="s">
        <v>918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304</v>
      </c>
      <c r="CU18" s="10"/>
      <c r="CV18" s="10"/>
      <c r="CW18" s="10"/>
      <c r="CX18" t="str">
        <f>INDEX('Data_Price '!AS$2:AS$1266,MATCH(Data!$DN18,'Data_Price '!$BE$2:$BE$1266,0))</f>
        <v>Salomon STANCE 102 Black Grey / 183cm</v>
      </c>
      <c r="CY18" t="str">
        <f>INDEX('Data_Price '!AT$2:AT$1266,MATCH(Data!$DN18,'Data_Price '!$BE$2:$BE$1266,0))</f>
        <v>Sundance Ski and Board Shop</v>
      </c>
      <c r="CZ18">
        <f>INDEX('Data_Price '!AU$2:AU$1266,MATCH(Data!$DN18,'Data_Price '!$BE$2:$BE$1266,0))</f>
        <v>511.9</v>
      </c>
      <c r="DA18" t="str">
        <f>INDEX('Data_Price '!AV$2:AV$1266,MATCH(Data!$DN18,'Data_Price '!$BE$2:$BE$1266,0))</f>
        <v>https://www.google.com/url?url=https://sundanceskishop.com/products/salomon-stance-102%3Fvariant%3D31741505896546%26currency%3DCAD%26utm_medium%3Dproduct_sync%26utm_source%3Dgoogle%26utm_content%3Dsag_organic%26utm_campaign%3Dsag_organic&amp;rct=j&amp;q=&amp;esrc=s&amp;sa=U&amp;ved=0ahUKEwjCps7mw6P2AhWkiOAKHaGEDS0Q2SkIbA&amp;usg=AOvVaw17td4JAfibdiAKoLSx3mdy</v>
      </c>
      <c r="DB18" t="str">
        <f>INDEX('Data_Price '!AW$2:AW$1266,MATCH(Data!$DN18,'Data_Price '!$BE$2:$BE$1266,0))</f>
        <v>'21 Salomon Stance 102 Skis 183cm</v>
      </c>
      <c r="DC18" t="str">
        <f>INDEX('Data_Price '!AX$2:AX$1266,MATCH(Data!$DN18,'Data_Price '!$BE$2:$BE$1266,0))</f>
        <v>Al's Ski Equipment Barn</v>
      </c>
      <c r="DD18">
        <f>INDEX('Data_Price '!AY$2:AY$1266,MATCH(Data!$DN18,'Data_Price '!$BE$2:$BE$1266,0))</f>
        <v>599.95000000000005</v>
      </c>
      <c r="DE18" t="str">
        <f>INDEX('Data_Price '!AZ$2:AZ$1266,MATCH(Data!$DN18,'Data_Price '!$BE$2:$BE$1266,0))</f>
        <v>https://www.google.com/url?url=https://www.untracked.com/p7154c44b39lr-Froogle-21_salomon_stance_102_freeride_skis.html%23chsku727670&amp;rct=j&amp;q=&amp;esrc=s&amp;sa=U&amp;ved=0ahUKEwjCps7mw6P2AhWkiOAKHaGEDS0Q2SkIaQ&amp;usg=AOvVaw1YoZkXrO_bJnvDkchuNhQx</v>
      </c>
      <c r="DF18" t="str">
        <f>INDEX('Data_Price '!BA$2:BA$1266,MATCH(Data!$DN18,'Data_Price '!$BE$2:$BE$1266,0))</f>
        <v>Salomon Stance 102 Skis</v>
      </c>
      <c r="DG18" t="str">
        <f>INDEX('Data_Price '!BB$2:BB$1266,MATCH(Data!$DN18,'Data_Price '!$BE$2:$BE$1266,0))</f>
        <v>Level Nine Sports</v>
      </c>
      <c r="DH18">
        <f>INDEX('Data_Price '!BC$2:BC$1266,MATCH(Data!$DN18,'Data_Price '!$BE$2:$BE$1266,0))</f>
        <v>599.99</v>
      </c>
      <c r="DI18" t="str">
        <f>INDEX('Data_Price '!BD$2:BD$1266,MATCH(Data!$DN18,'Data_Price '!$BE$2:$BE$1266,0))</f>
        <v>https://www.google.com/url?q=https://www.levelninesports.com/salomon-stance-102-black-grey-176-2021/&amp;sa=U&amp;ved=0ahUKEwjp64nnw6P2AhXylOAKHXvQBFgQ2ykIGg&amp;usg=AOvVaw3qZ6oK50xI9kQhaIqOYTgr</v>
      </c>
      <c r="DJ18" s="89" t="e">
        <f ca="1">_xll.Connector("TinyUrl.TinyUrl",DA18,0)</f>
        <v>#NAME?</v>
      </c>
      <c r="DK18" s="89" t="e">
        <f ca="1">_xll.Connector("TinyUrl.TinyUrl",DE18,0)</f>
        <v>#NAME?</v>
      </c>
      <c r="DL18" s="89" t="e">
        <f ca="1">_xll.Connector("TinyUrl.TinyUrl",DI18,0)</f>
        <v>#NAME?</v>
      </c>
      <c r="DM18" s="224" t="str">
        <f t="shared" si="32"/>
        <v>Stance 102</v>
      </c>
      <c r="DN18" s="89" t="str">
        <f t="shared" si="33"/>
        <v xml:space="preserve"> SalomonStance 102183 Unisex</v>
      </c>
      <c r="DO18" s="227" t="s">
        <v>925</v>
      </c>
    </row>
    <row r="19" spans="2:119" ht="15.45" customHeight="1">
      <c r="B19" s="224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#VALUE!</v>
      </c>
      <c r="F19" s="43" t="b">
        <f>CL19&gt;Driver!$F$56</f>
        <v>0</v>
      </c>
      <c r="G19" s="43" t="b">
        <f>AND(CB19&gt;Driver!$F$55,CB19&lt;Driver!$G$55)</f>
        <v>1</v>
      </c>
      <c r="H19" s="43" t="e">
        <f t="shared" si="0"/>
        <v>#VALUE!</v>
      </c>
      <c r="I19" s="43">
        <f t="shared" si="1"/>
        <v>0</v>
      </c>
      <c r="J19" s="43" t="e">
        <f t="array" ref="J19">NOT(OR(($H$9:$H$1273=TRUE)*($I$9:$I$1273&gt;0)*($BT$9:$BT$1273=BT19)*($K$9:$K$1273&gt;K19)))</f>
        <v>#VALUE!</v>
      </c>
      <c r="K19" s="72" t="str">
        <f t="shared" si="2"/>
        <v/>
      </c>
      <c r="L19" s="72">
        <f t="shared" si="3"/>
        <v>0.77154459753444526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0.48087418300653595</v>
      </c>
      <c r="Q19" s="72"/>
      <c r="R19" s="72"/>
      <c r="S19" s="72">
        <f t="shared" si="8"/>
        <v>0.98448987832266577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0.22845540246555468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0.51912581699346405</v>
      </c>
      <c r="AC19" s="72"/>
      <c r="AD19" s="72"/>
      <c r="AE19" s="72">
        <f t="shared" si="18"/>
        <v>1.5510121677334232E-2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0.62319862268851778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219</v>
      </c>
      <c r="BS19" s="8" t="s">
        <v>812</v>
      </c>
      <c r="BT19" s="9" t="s">
        <v>829</v>
      </c>
      <c r="BU19" s="10">
        <v>190</v>
      </c>
      <c r="BV19" s="9" t="s">
        <v>222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918</v>
      </c>
      <c r="CF19" s="9" t="s">
        <v>918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304</v>
      </c>
      <c r="CU19" s="10"/>
      <c r="CV19" s="10"/>
      <c r="CW19" s="10"/>
      <c r="CX19" t="str">
        <f>INDEX('Data_Price '!AS$2:AS$1266,MATCH(Data!$DN19,'Data_Price '!$BE$2:$BE$1266,0))</f>
        <v>Salomon Stance 102 Skis</v>
      </c>
      <c r="CY19" t="str">
        <f>INDEX('Data_Price '!AT$2:AT$1266,MATCH(Data!$DN19,'Data_Price '!$BE$2:$BE$1266,0))</f>
        <v>Level Nine Sports</v>
      </c>
      <c r="CZ19">
        <f>INDEX('Data_Price '!AU$2:AU$1266,MATCH(Data!$DN19,'Data_Price '!$BE$2:$BE$1266,0))</f>
        <v>599.99</v>
      </c>
      <c r="DA19" t="str">
        <f>INDEX('Data_Price '!AV$2:AV$1266,MATCH(Data!$DN19,'Data_Price '!$BE$2:$BE$1266,0))</f>
        <v>https://www.google.com/url?q=https://www.levelninesports.com/salomon-stance-102-black-grey-176-2021/&amp;sa=U&amp;ved=0ahUKEwjao9_nw6P2AhWtmOAKHVi-BpcQ2ykIGg&amp;usg=AOvVaw3GA0Q1z9vXMD-Xl_fiu8lm</v>
      </c>
      <c r="DB19" t="str">
        <f>INDEX('Data_Price '!AW$2:AW$1266,MATCH(Data!$DN19,'Data_Price '!$BE$2:$BE$1266,0))</f>
        <v>Salomon Stance 102 Skis</v>
      </c>
      <c r="DC19" t="str">
        <f>INDEX('Data_Price '!AX$2:AX$1266,MATCH(Data!$DN19,'Data_Price '!$BE$2:$BE$1266,0))</f>
        <v>SkiEssentials.com</v>
      </c>
      <c r="DD19">
        <f>INDEX('Data_Price '!AY$2:AY$1266,MATCH(Data!$DN19,'Data_Price '!$BE$2:$BE$1266,0))</f>
        <v>599.99</v>
      </c>
      <c r="DE19" t="str">
        <f>INDEX('Data_Price '!AZ$2:AZ$1266,MATCH(Data!$DN19,'Data_Price '!$BE$2:$BE$1266,0))</f>
        <v>https://www.google.com/url?q=https://www.skiessentials.com/2022-salomon-stance-102-skis.html&amp;sa=U&amp;ved=0ahUKEwjao9_nw6P2AhWtmOAKHVi-BpcQ2ykIHg&amp;usg=AOvVaw1lucHzZ93iaQMgYmTdQzUu</v>
      </c>
      <c r="DF19" t="str">
        <f>INDEX('Data_Price '!BA$2:BA$1266,MATCH(Data!$DN19,'Data_Price '!$BE$2:$BE$1266,0))</f>
        <v>Salomon Stance 102 Skis</v>
      </c>
      <c r="DG19" t="str">
        <f>INDEX('Data_Price '!BB$2:BB$1266,MATCH(Data!$DN19,'Data_Price '!$BE$2:$BE$1266,0))</f>
        <v>Backcountry.com</v>
      </c>
      <c r="DH19">
        <f>INDEX('Data_Price '!BC$2:BC$1266,MATCH(Data!$DN19,'Data_Price '!$BE$2:$BE$1266,0))</f>
        <v>749.95</v>
      </c>
      <c r="DI19" t="str">
        <f>INDEX('Data_Price '!BD$2:BD$1266,MATCH(Data!$DN19,'Data_Price '!$BE$2:$BE$1266,0))</f>
        <v>https://www.google.com/url?q=https://www.backcountry.com/salomon-stance-102-ski%3FCMP_SKU%3DSALZ9J2%26MER%3D0406%26skid%3DSALZ9J2-BLA-S190&amp;sa=U&amp;ved=0ahUKEwjao9_nw6P2AhWtmOAKHVi-BpcQ2ykIHA&amp;usg=AOvVaw1XoJ-mA4QV4NyDICCjhhuG</v>
      </c>
      <c r="DJ19" s="89" t="e">
        <f ca="1">_xll.Connector("TinyUrl.TinyUrl",DA19,0)</f>
        <v>#NAME?</v>
      </c>
      <c r="DK19" s="89" t="e">
        <f ca="1">_xll.Connector("TinyUrl.TinyUrl",DE19,0)</f>
        <v>#NAME?</v>
      </c>
      <c r="DL19" s="89" t="e">
        <f ca="1">_xll.Connector("TinyUrl.TinyUrl",DI19,0)</f>
        <v>#NAME?</v>
      </c>
      <c r="DM19" s="224" t="str">
        <f t="shared" si="32"/>
        <v>Stance 102</v>
      </c>
      <c r="DN19" s="89" t="str">
        <f t="shared" si="33"/>
        <v xml:space="preserve"> SalomonStance 102190 Unisex</v>
      </c>
      <c r="DO19" s="227" t="s">
        <v>925</v>
      </c>
    </row>
    <row r="20" spans="2:119" ht="15.45" customHeight="1">
      <c r="B20" s="224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#VALUE!</v>
      </c>
      <c r="F20" s="43" t="b">
        <f>CL20&gt;Driver!$F$56</f>
        <v>1</v>
      </c>
      <c r="G20" s="43" t="b">
        <f>AND(CB20&gt;Driver!$F$55,CB20&lt;Driver!$G$55)</f>
        <v>0</v>
      </c>
      <c r="H20" s="43" t="e">
        <f t="shared" si="0"/>
        <v>#VALUE!</v>
      </c>
      <c r="I20" s="43">
        <f t="shared" si="1"/>
        <v>0</v>
      </c>
      <c r="J20" s="43" t="e">
        <f t="array" ref="J20">NOT(OR(($H$9:$H$1273=TRUE)*($I$9:$I$1273&gt;0)*($BT$9:$BT$1273=BT20)*($K$9:$K$1273&gt;K20)))</f>
        <v>#VALUE!</v>
      </c>
      <c r="K20" s="72" t="str">
        <f t="shared" si="2"/>
        <v/>
      </c>
      <c r="L20" s="72">
        <f t="shared" si="3"/>
        <v>0.86603496897913135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0.96557189542483657</v>
      </c>
      <c r="Q20" s="72"/>
      <c r="R20" s="72"/>
      <c r="S20" s="72">
        <f t="shared" si="8"/>
        <v>0.69128658890048023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0.1339650310208686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3.4428104575163404E-2</v>
      </c>
      <c r="AC20" s="72"/>
      <c r="AD20" s="72"/>
      <c r="AE20" s="72">
        <f t="shared" si="18"/>
        <v>0.30871341109951977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0.10728249438661573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219</v>
      </c>
      <c r="BS20" s="8" t="s">
        <v>835</v>
      </c>
      <c r="BT20" s="9" t="s">
        <v>838</v>
      </c>
      <c r="BU20" s="10">
        <v>160</v>
      </c>
      <c r="BV20" s="9" t="s">
        <v>390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918</v>
      </c>
      <c r="CF20" s="9" t="s">
        <v>918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308</v>
      </c>
      <c r="CU20" s="10"/>
      <c r="CV20" s="10"/>
      <c r="CW20" s="10"/>
      <c r="CX20">
        <f>INDEX('Data_Price '!AS$2:AS$1266,MATCH(Data!$DN20,'Data_Price '!$BE$2:$BE$1266,0))</f>
        <v>0</v>
      </c>
      <c r="CY20">
        <f>INDEX('Data_Price '!AT$2:AT$1266,MATCH(Data!$DN20,'Data_Price '!$BE$2:$BE$1266,0))</f>
        <v>0</v>
      </c>
      <c r="CZ20">
        <f>INDEX('Data_Price '!AU$2:AU$1266,MATCH(Data!$DN20,'Data_Price '!$BE$2:$BE$1266,0))</f>
        <v>0</v>
      </c>
      <c r="DA20">
        <f>INDEX('Data_Price '!AV$2:AV$1266,MATCH(Data!$DN20,'Data_Price '!$BE$2:$BE$1266,0))</f>
        <v>0</v>
      </c>
      <c r="DB20">
        <f>INDEX('Data_Price '!AW$2:AW$1266,MATCH(Data!$DN20,'Data_Price '!$BE$2:$BE$1266,0))</f>
        <v>0</v>
      </c>
      <c r="DC20">
        <f>INDEX('Data_Price '!AX$2:AX$1266,MATCH(Data!$DN20,'Data_Price '!$BE$2:$BE$1266,0))</f>
        <v>0</v>
      </c>
      <c r="DD20">
        <f>INDEX('Data_Price '!AY$2:AY$1266,MATCH(Data!$DN20,'Data_Price '!$BE$2:$BE$1266,0))</f>
        <v>0</v>
      </c>
      <c r="DE20">
        <f>INDEX('Data_Price '!AZ$2:AZ$1266,MATCH(Data!$DN20,'Data_Price '!$BE$2:$BE$1266,0))</f>
        <v>0</v>
      </c>
      <c r="DF20">
        <f>INDEX('Data_Price '!BA$2:BA$1266,MATCH(Data!$DN20,'Data_Price '!$BE$2:$BE$1266,0))</f>
        <v>0</v>
      </c>
      <c r="DG20">
        <f>INDEX('Data_Price '!BB$2:BB$1266,MATCH(Data!$DN20,'Data_Price '!$BE$2:$BE$1266,0))</f>
        <v>0</v>
      </c>
      <c r="DH20">
        <f>INDEX('Data_Price '!BC$2:BC$1266,MATCH(Data!$DN20,'Data_Price '!$BE$2:$BE$1266,0))</f>
        <v>0</v>
      </c>
      <c r="DI20">
        <f>INDEX('Data_Price '!BD$2:BD$1266,MATCH(Data!$DN20,'Data_Price '!$BE$2:$BE$1266,0))</f>
        <v>0</v>
      </c>
      <c r="DJ20" s="89" t="e">
        <f ca="1">_xll.Connector("TinyUrl.TinyUrl",DA20,0)</f>
        <v>#NAME?</v>
      </c>
      <c r="DK20" s="89" t="e">
        <f ca="1">_xll.Connector("TinyUrl.TinyUrl",DE20,0)</f>
        <v>#NAME?</v>
      </c>
      <c r="DL20" s="89" t="e">
        <f ca="1">_xll.Connector("TinyUrl.TinyUrl",DI20,0)</f>
        <v>#NAME?</v>
      </c>
      <c r="DM20" s="224" t="str">
        <f t="shared" si="32"/>
        <v>Scrapper 95 W</v>
      </c>
      <c r="DN20" s="89" t="str">
        <f t="shared" si="33"/>
        <v xml:space="preserve"> ScottScrapper 95 W160 Women's</v>
      </c>
      <c r="DO20" s="227"/>
    </row>
    <row r="21" spans="2:119" ht="15.45" customHeight="1">
      <c r="B21" s="224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#VALUE!</v>
      </c>
      <c r="F21" s="43" t="b">
        <f>CL21&gt;Driver!$F$56</f>
        <v>1</v>
      </c>
      <c r="G21" s="43" t="b">
        <f>AND(CB21&gt;Driver!$F$55,CB21&lt;Driver!$G$55)</f>
        <v>0</v>
      </c>
      <c r="H21" s="43" t="e">
        <f t="shared" si="0"/>
        <v>#VALUE!</v>
      </c>
      <c r="I21" s="43">
        <f t="shared" si="1"/>
        <v>0</v>
      </c>
      <c r="J21" s="43" t="e">
        <f t="array" ref="J21">NOT(OR(($H$9:$H$1273=TRUE)*($I$9:$I$1273&gt;0)*($BT$9:$BT$1273=BT21)*($K$9:$K$1273&gt;K21)))</f>
        <v>#VALUE!</v>
      </c>
      <c r="K21" s="72" t="str">
        <f t="shared" si="2"/>
        <v/>
      </c>
      <c r="L21" s="72">
        <f t="shared" si="3"/>
        <v>0.86281202159374748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0.98183006535947714</v>
      </c>
      <c r="Q21" s="72"/>
      <c r="R21" s="72"/>
      <c r="S21" s="72">
        <f t="shared" si="8"/>
        <v>0.7043458759976533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0.13718797840625252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1.8169934640522911E-2</v>
      </c>
      <c r="AC21" s="72"/>
      <c r="AD21" s="72"/>
      <c r="AE21" s="72">
        <f t="shared" si="18"/>
        <v>0.29565412400234664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0.12243522252949499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219</v>
      </c>
      <c r="BS21" s="8" t="s">
        <v>835</v>
      </c>
      <c r="BT21" s="9" t="s">
        <v>838</v>
      </c>
      <c r="BU21" s="10">
        <v>168</v>
      </c>
      <c r="BV21" s="9" t="s">
        <v>390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918</v>
      </c>
      <c r="CF21" s="9" t="s">
        <v>918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308</v>
      </c>
      <c r="CU21" s="10"/>
      <c r="CV21" s="10"/>
      <c r="CW21" s="10"/>
      <c r="CX21">
        <f>INDEX('Data_Price '!AS$2:AS$1266,MATCH(Data!$DN21,'Data_Price '!$BE$2:$BE$1266,0))</f>
        <v>0</v>
      </c>
      <c r="CY21">
        <f>INDEX('Data_Price '!AT$2:AT$1266,MATCH(Data!$DN21,'Data_Price '!$BE$2:$BE$1266,0))</f>
        <v>0</v>
      </c>
      <c r="CZ21">
        <f>INDEX('Data_Price '!AU$2:AU$1266,MATCH(Data!$DN21,'Data_Price '!$BE$2:$BE$1266,0))</f>
        <v>0</v>
      </c>
      <c r="DA21">
        <f>INDEX('Data_Price '!AV$2:AV$1266,MATCH(Data!$DN21,'Data_Price '!$BE$2:$BE$1266,0))</f>
        <v>0</v>
      </c>
      <c r="DB21">
        <f>INDEX('Data_Price '!AW$2:AW$1266,MATCH(Data!$DN21,'Data_Price '!$BE$2:$BE$1266,0))</f>
        <v>0</v>
      </c>
      <c r="DC21">
        <f>INDEX('Data_Price '!AX$2:AX$1266,MATCH(Data!$DN21,'Data_Price '!$BE$2:$BE$1266,0))</f>
        <v>0</v>
      </c>
      <c r="DD21">
        <f>INDEX('Data_Price '!AY$2:AY$1266,MATCH(Data!$DN21,'Data_Price '!$BE$2:$BE$1266,0))</f>
        <v>0</v>
      </c>
      <c r="DE21">
        <f>INDEX('Data_Price '!AZ$2:AZ$1266,MATCH(Data!$DN21,'Data_Price '!$BE$2:$BE$1266,0))</f>
        <v>0</v>
      </c>
      <c r="DF21">
        <f>INDEX('Data_Price '!BA$2:BA$1266,MATCH(Data!$DN21,'Data_Price '!$BE$2:$BE$1266,0))</f>
        <v>0</v>
      </c>
      <c r="DG21">
        <f>INDEX('Data_Price '!BB$2:BB$1266,MATCH(Data!$DN21,'Data_Price '!$BE$2:$BE$1266,0))</f>
        <v>0</v>
      </c>
      <c r="DH21">
        <f>INDEX('Data_Price '!BC$2:BC$1266,MATCH(Data!$DN21,'Data_Price '!$BE$2:$BE$1266,0))</f>
        <v>0</v>
      </c>
      <c r="DI21">
        <f>INDEX('Data_Price '!BD$2:BD$1266,MATCH(Data!$DN21,'Data_Price '!$BE$2:$BE$1266,0))</f>
        <v>0</v>
      </c>
      <c r="DJ21" s="89" t="e">
        <f ca="1">_xll.Connector("TinyUrl.TinyUrl",DA21,0)</f>
        <v>#NAME?</v>
      </c>
      <c r="DK21" s="89" t="e">
        <f ca="1">_xll.Connector("TinyUrl.TinyUrl",DE21,0)</f>
        <v>#NAME?</v>
      </c>
      <c r="DL21" s="89" t="e">
        <f ca="1">_xll.Connector("TinyUrl.TinyUrl",DI21,0)</f>
        <v>#NAME?</v>
      </c>
      <c r="DM21" s="224" t="str">
        <f t="shared" si="32"/>
        <v>Scrapper 95 W</v>
      </c>
      <c r="DN21" s="89" t="str">
        <f t="shared" si="33"/>
        <v xml:space="preserve"> ScottScrapper 95 W168 Women's</v>
      </c>
      <c r="DO21" s="227"/>
    </row>
    <row r="22" spans="2:119" ht="15.45" customHeight="1">
      <c r="B22" s="224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#VALUE!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#VALUE!</v>
      </c>
      <c r="I22" s="43">
        <f t="shared" si="1"/>
        <v>0</v>
      </c>
      <c r="J22" s="43" t="e">
        <f t="array" ref="J22">NOT(OR(($H$9:$H$1273=TRUE)*($I$9:$I$1273&gt;0)*($BT$9:$BT$1273=BT22)*($K$9:$K$1273&gt;K22)))</f>
        <v>#VALUE!</v>
      </c>
      <c r="K22" s="72">
        <f t="shared" si="2"/>
        <v>0.73928063329999527</v>
      </c>
      <c r="L22" s="72">
        <f t="shared" si="3"/>
        <v>0.97289823543630649</v>
      </c>
      <c r="M22" s="72">
        <f t="shared" si="4"/>
        <v>0.50566303116368405</v>
      </c>
      <c r="N22" s="72">
        <f t="shared" si="5"/>
        <v>0.25768671346360583</v>
      </c>
      <c r="O22" s="72">
        <f t="shared" si="6"/>
        <v>0.3310425761058774</v>
      </c>
      <c r="P22" s="72">
        <f t="shared" si="7"/>
        <v>0.92825980392156859</v>
      </c>
      <c r="Q22" s="72"/>
      <c r="R22" s="72"/>
      <c r="S22" s="72">
        <f t="shared" si="8"/>
        <v>0.69463980742686759</v>
      </c>
      <c r="T22" s="72">
        <f t="shared" si="9"/>
        <v>0.90854189181196976</v>
      </c>
      <c r="U22" s="72">
        <f t="shared" si="10"/>
        <v>0.92187772000435664</v>
      </c>
      <c r="V22" s="72">
        <f t="shared" si="11"/>
        <v>0.7717656666617132</v>
      </c>
      <c r="W22" s="72">
        <f t="shared" si="12"/>
        <v>0.84615062761506277</v>
      </c>
      <c r="X22" s="72">
        <f t="shared" si="13"/>
        <v>2.7101764563693453E-2</v>
      </c>
      <c r="Y22" s="72">
        <f t="shared" si="14"/>
        <v>0.494336968836316</v>
      </c>
      <c r="Z22" s="72">
        <f t="shared" si="15"/>
        <v>0.74231328653639417</v>
      </c>
      <c r="AA22" s="72">
        <f t="shared" si="16"/>
        <v>0.6689574238941226</v>
      </c>
      <c r="AB22" s="72">
        <f t="shared" si="17"/>
        <v>7.1740196078431351E-2</v>
      </c>
      <c r="AC22" s="72"/>
      <c r="AD22" s="72"/>
      <c r="AE22" s="72">
        <f t="shared" si="18"/>
        <v>0.30536019257313241</v>
      </c>
      <c r="AF22" s="72">
        <f t="shared" si="19"/>
        <v>9.1458108188030227E-2</v>
      </c>
      <c r="AG22" s="72">
        <f t="shared" si="20"/>
        <v>7.8122279995643376E-2</v>
      </c>
      <c r="AH22" s="72">
        <f t="shared" si="21"/>
        <v>0.22823433333828685</v>
      </c>
      <c r="AI22" s="72">
        <f t="shared" si="22"/>
        <v>0.15384937238493723</v>
      </c>
      <c r="AJ22" s="72">
        <f>(AV22-Driver!$K$179)/(Driver!$L$179-Driver!$K$179)</f>
        <v>0.26710176456369344</v>
      </c>
      <c r="AK22" s="72">
        <f>(AW22-Driver!$K$180)/(Driver!$L$180-Driver!$K$180)</f>
        <v>0.2406365114671771</v>
      </c>
      <c r="AL22" s="72">
        <f>(AX22-Driver!$K$181)/(Driver!$L$181-Driver!$K$181)</f>
        <v>0.34231328653639409</v>
      </c>
      <c r="AM22" s="72">
        <f>(AY22-Driver!$K$182)/(Driver!$L$182-Driver!$K$182)</f>
        <v>0.88295742389412257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24.4849698677648</v>
      </c>
      <c r="AX22" s="70">
        <f t="shared" si="25"/>
        <v>4.0808195788275468</v>
      </c>
      <c r="AY22" s="70">
        <f>IFERROR(Driver!$K$19/Data!BH22/Data!BI22*Data!BK22*Data!BL22,"")</f>
        <v>-0.71647517643877412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219</v>
      </c>
      <c r="BS22" s="8" t="s">
        <v>405</v>
      </c>
      <c r="BT22" s="9" t="s">
        <v>407</v>
      </c>
      <c r="BU22" s="10">
        <v>165</v>
      </c>
      <c r="BV22" s="9" t="s">
        <v>222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303</v>
      </c>
      <c r="CU22" s="9" t="s">
        <v>301</v>
      </c>
      <c r="CV22" s="9" t="s">
        <v>302</v>
      </c>
      <c r="CW22" s="10"/>
      <c r="CX22">
        <f>INDEX('Data_Price '!AS$2:AS$1266,MATCH(Data!$DN22,'Data_Price '!$BE$2:$BE$1266,0))</f>
        <v>0</v>
      </c>
      <c r="CY22">
        <f>INDEX('Data_Price '!AT$2:AT$1266,MATCH(Data!$DN22,'Data_Price '!$BE$2:$BE$1266,0))</f>
        <v>0</v>
      </c>
      <c r="CZ22">
        <f>INDEX('Data_Price '!AU$2:AU$1266,MATCH(Data!$DN22,'Data_Price '!$BE$2:$BE$1266,0))</f>
        <v>0</v>
      </c>
      <c r="DA22">
        <f>INDEX('Data_Price '!AV$2:AV$1266,MATCH(Data!$DN22,'Data_Price '!$BE$2:$BE$1266,0))</f>
        <v>0</v>
      </c>
      <c r="DB22">
        <f>INDEX('Data_Price '!AW$2:AW$1266,MATCH(Data!$DN22,'Data_Price '!$BE$2:$BE$1266,0))</f>
        <v>0</v>
      </c>
      <c r="DC22">
        <f>INDEX('Data_Price '!AX$2:AX$1266,MATCH(Data!$DN22,'Data_Price '!$BE$2:$BE$1266,0))</f>
        <v>0</v>
      </c>
      <c r="DD22">
        <f>INDEX('Data_Price '!AY$2:AY$1266,MATCH(Data!$DN22,'Data_Price '!$BE$2:$BE$1266,0))</f>
        <v>0</v>
      </c>
      <c r="DE22">
        <f>INDEX('Data_Price '!AZ$2:AZ$1266,MATCH(Data!$DN22,'Data_Price '!$BE$2:$BE$1266,0))</f>
        <v>0</v>
      </c>
      <c r="DF22">
        <f>INDEX('Data_Price '!BA$2:BA$1266,MATCH(Data!$DN22,'Data_Price '!$BE$2:$BE$1266,0))</f>
        <v>0</v>
      </c>
      <c r="DG22">
        <f>INDEX('Data_Price '!BB$2:BB$1266,MATCH(Data!$DN22,'Data_Price '!$BE$2:$BE$1266,0))</f>
        <v>0</v>
      </c>
      <c r="DH22">
        <f>INDEX('Data_Price '!BC$2:BC$1266,MATCH(Data!$DN22,'Data_Price '!$BE$2:$BE$1266,0))</f>
        <v>0</v>
      </c>
      <c r="DI22">
        <f>INDEX('Data_Price '!BD$2:BD$1266,MATCH(Data!$DN22,'Data_Price '!$BE$2:$BE$1266,0))</f>
        <v>0</v>
      </c>
      <c r="DJ22" s="89" t="e">
        <f ca="1">_xll.Connector("TinyUrl.TinyUrl",DA22,0)</f>
        <v>#NAME?</v>
      </c>
      <c r="DK22" s="89" t="e">
        <f ca="1">_xll.Connector("TinyUrl.TinyUrl",DE22,0)</f>
        <v>#NAME?</v>
      </c>
      <c r="DL22" s="89" t="e">
        <f ca="1">_xll.Connector("TinyUrl.TinyUrl",DI22,0)</f>
        <v>#NAME?</v>
      </c>
      <c r="DM22" s="224" t="str">
        <f t="shared" si="32"/>
        <v>ARV 116 JJ UL</v>
      </c>
      <c r="DN22" s="89" t="str">
        <f t="shared" si="33"/>
        <v xml:space="preserve"> ArmadaARV 116 JJ UL165 Unisex</v>
      </c>
      <c r="DO22" s="227" t="s">
        <v>926</v>
      </c>
    </row>
    <row r="23" spans="2:119" ht="15.45" customHeight="1">
      <c r="B23" s="224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#VALUE!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#VALUE!</v>
      </c>
      <c r="I23" s="43">
        <f t="shared" si="1"/>
        <v>0</v>
      </c>
      <c r="J23" s="43" t="e">
        <f t="array" ref="J23">NOT(OR(($H$9:$H$1273=TRUE)*($I$9:$I$1273&gt;0)*($BT$9:$BT$1273=BT23)*($K$9:$K$1273&gt;K23)))</f>
        <v>#VALUE!</v>
      </c>
      <c r="K23" s="72">
        <f t="shared" si="2"/>
        <v>0.68770211347835741</v>
      </c>
      <c r="L23" s="72">
        <f t="shared" si="3"/>
        <v>0.89482233502538078</v>
      </c>
      <c r="M23" s="72">
        <f t="shared" si="4"/>
        <v>0.48058189193133416</v>
      </c>
      <c r="N23" s="72">
        <f t="shared" si="5"/>
        <v>0.205198254600645</v>
      </c>
      <c r="O23" s="72">
        <f t="shared" si="6"/>
        <v>0.32103271531100475</v>
      </c>
      <c r="P23" s="72">
        <f t="shared" si="7"/>
        <v>0.91551470588235295</v>
      </c>
      <c r="Q23" s="72"/>
      <c r="R23" s="72"/>
      <c r="S23" s="72">
        <f t="shared" si="8"/>
        <v>0.70609831151541869</v>
      </c>
      <c r="T23" s="72">
        <f t="shared" si="9"/>
        <v>0.91019806662013991</v>
      </c>
      <c r="U23" s="72">
        <f t="shared" si="10"/>
        <v>0.91345410720813935</v>
      </c>
      <c r="V23" s="72">
        <f t="shared" si="11"/>
        <v>0.78985878000703436</v>
      </c>
      <c r="W23" s="72">
        <f t="shared" si="12"/>
        <v>0.89095312500000001</v>
      </c>
      <c r="X23" s="72">
        <f t="shared" si="13"/>
        <v>0.10517766497461928</v>
      </c>
      <c r="Y23" s="72">
        <f t="shared" si="14"/>
        <v>0.51941810806866584</v>
      </c>
      <c r="Z23" s="72">
        <f t="shared" si="15"/>
        <v>0.794801745399355</v>
      </c>
      <c r="AA23" s="72">
        <f t="shared" si="16"/>
        <v>0.67896728468899525</v>
      </c>
      <c r="AB23" s="72">
        <f t="shared" si="17"/>
        <v>8.4485294117647047E-2</v>
      </c>
      <c r="AC23" s="72"/>
      <c r="AD23" s="72"/>
      <c r="AE23" s="72">
        <f t="shared" si="18"/>
        <v>0.29390168848458126</v>
      </c>
      <c r="AF23" s="72">
        <f t="shared" si="19"/>
        <v>8.9801933379860033E-2</v>
      </c>
      <c r="AG23" s="72">
        <f t="shared" si="20"/>
        <v>8.6545892791860604E-2</v>
      </c>
      <c r="AH23" s="72">
        <f t="shared" si="21"/>
        <v>0.21014121999296567</v>
      </c>
      <c r="AI23" s="72">
        <f t="shared" si="22"/>
        <v>0.10904687499999997</v>
      </c>
      <c r="AJ23" s="72">
        <f>(AV23-Driver!$K$179)/(Driver!$L$179-Driver!$K$179)</f>
        <v>0.34517766497461927</v>
      </c>
      <c r="AK23" s="72">
        <f>(AW23-Driver!$K$180)/(Driver!$L$180-Driver!$K$180)</f>
        <v>0.25797245614144926</v>
      </c>
      <c r="AL23" s="72">
        <f>(AX23-Driver!$K$181)/(Driver!$L$181-Driver!$K$181)</f>
        <v>0.39480174539935498</v>
      </c>
      <c r="AM23" s="72">
        <f>(AY23-Driver!$K$182)/(Driver!$L$182-Driver!$K$182)</f>
        <v>0.89296728468899522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26.180219834339894</v>
      </c>
      <c r="AX23" s="70">
        <f t="shared" si="25"/>
        <v>4.5532157085941947</v>
      </c>
      <c r="AY23" s="70">
        <f>IFERROR(Driver!$K$19/Data!BH23/Data!BI23*Data!BK23*Data!BL23,"")</f>
        <v>-0.65519989510314858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219</v>
      </c>
      <c r="BS23" s="8" t="s">
        <v>405</v>
      </c>
      <c r="BT23" s="9" t="s">
        <v>407</v>
      </c>
      <c r="BU23" s="10">
        <v>175</v>
      </c>
      <c r="BV23" s="9" t="s">
        <v>222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303</v>
      </c>
      <c r="CU23" s="9" t="s">
        <v>301</v>
      </c>
      <c r="CV23" s="9" t="s">
        <v>302</v>
      </c>
      <c r="CW23" s="10"/>
      <c r="CX23" t="str">
        <f>INDEX('Data_Price '!AS$2:AS$1266,MATCH(Data!$DN23,'Data_Price '!$BE$2:$BE$1266,0))</f>
        <v>Armada ARV 116 Jj UL Skis 2022</v>
      </c>
      <c r="CY23" t="str">
        <f>INDEX('Data_Price '!AT$2:AT$1266,MATCH(Data!$DN23,'Data_Price '!$BE$2:$BE$1266,0))</f>
        <v>Snowcountry.eu</v>
      </c>
      <c r="CZ23">
        <f>INDEX('Data_Price '!AU$2:AU$1266,MATCH(Data!$DN23,'Data_Price '!$BE$2:$BE$1266,0))</f>
        <v>509.1</v>
      </c>
      <c r="DA23" t="str">
        <f>INDEX('Data_Price '!AV$2:AV$1266,MATCH(Data!$DN23,'Data_Price '!$BE$2:$BE$1266,0))</f>
        <v>https://www.google.com/url?url=https://www.snowcountry.eu/armada-arv-116-jj-ul-91691.html%3Fartikel_maat%3D65338%26country%3DUS&amp;rct=j&amp;q=&amp;esrc=s&amp;sa=U&amp;ved=0ahUKEwjmvonpw6P2AhWSg-AKHUZmAN4QsDwIQQ&amp;usg=AOvVaw0lM76xwLezkSkLysjEwItf</v>
      </c>
      <c r="DB23" t="str">
        <f>INDEX('Data_Price '!AW$2:AW$1266,MATCH(Data!$DN23,'Data_Price '!$BE$2:$BE$1266,0))</f>
        <v>Armada ARV 116 Jj UL Skis 2022</v>
      </c>
      <c r="DC23" t="str">
        <f>INDEX('Data_Price '!AX$2:AX$1266,MATCH(Data!$DN23,'Data_Price '!$BE$2:$BE$1266,0))</f>
        <v>Snowcountry.eu</v>
      </c>
      <c r="DD23">
        <f>INDEX('Data_Price '!AY$2:AY$1266,MATCH(Data!$DN23,'Data_Price '!$BE$2:$BE$1266,0))</f>
        <v>509.1</v>
      </c>
      <c r="DE23" t="str">
        <f>INDEX('Data_Price '!AZ$2:AZ$1266,MATCH(Data!$DN23,'Data_Price '!$BE$2:$BE$1266,0))</f>
        <v>https://www.google.com/url?q=https://www.snowcountry.eu/armada-arv-116-jj-ul-91691.html%3Fartikel_maat%3D65338%26country%3DUS&amp;sa=U&amp;ved=0ahUKEwi-l7bpw6P2AhVPheAKHQZ9DAQQ2ykIGA&amp;usg=AOvVaw3GIO4aHqDBn735xwrNDYn8</v>
      </c>
      <c r="DF23" t="str">
        <f>INDEX('Data_Price '!BA$2:BA$1266,MATCH(Data!$DN23,'Data_Price '!$BE$2:$BE$1266,0))</f>
        <v>Armada ARV 116 Jj UL Skis 2022</v>
      </c>
      <c r="DG23" t="str">
        <f>INDEX('Data_Price '!BB$2:BB$1266,MATCH(Data!$DN23,'Data_Price '!$BE$2:$BE$1266,0))</f>
        <v>! OutdoorXL.com</v>
      </c>
      <c r="DH23">
        <f>INDEX('Data_Price '!BC$2:BC$1266,MATCH(Data!$DN23,'Data_Price '!$BE$2:$BE$1266,0))</f>
        <v>629.95000000000005</v>
      </c>
      <c r="DI23" t="str">
        <f>INDEX('Data_Price '!BD$2:BD$1266,MATCH(Data!$DN23,'Data_Price '!$BE$2:$BE$1266,0))</f>
        <v>https://www.google.com/url?q=https://www.outdoorxl.com/armada-arv-116-jj-ul.html%3Fprl%3D92-1158x144-385&amp;sa=U&amp;ved=0ahUKEwi-l7bpw6P2AhVPheAKHQZ9DAQQ2ykIGg&amp;usg=AOvVaw3YmlMXYYCfi-7BFopNX66k</v>
      </c>
      <c r="DJ23" s="89" t="e">
        <f ca="1">_xll.Connector("TinyUrl.TinyUrl",DA23,0)</f>
        <v>#NAME?</v>
      </c>
      <c r="DK23" s="89" t="e">
        <f ca="1">_xll.Connector("TinyUrl.TinyUrl",DE23,0)</f>
        <v>#NAME?</v>
      </c>
      <c r="DL23" s="89" t="e">
        <f ca="1">_xll.Connector("TinyUrl.TinyUrl",DI23,0)</f>
        <v>#NAME?</v>
      </c>
      <c r="DM23" s="224" t="str">
        <f t="shared" si="32"/>
        <v>ARV 116 JJ UL</v>
      </c>
      <c r="DN23" s="89" t="str">
        <f t="shared" si="33"/>
        <v xml:space="preserve"> ArmadaARV 116 JJ UL175 Unisex</v>
      </c>
      <c r="DO23" s="227" t="s">
        <v>926</v>
      </c>
    </row>
    <row r="24" spans="2:119" ht="15.45" customHeight="1">
      <c r="B24" s="224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#VALUE!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#VALUE!</v>
      </c>
      <c r="I24" s="43">
        <f t="shared" si="1"/>
        <v>0</v>
      </c>
      <c r="J24" s="43" t="e">
        <f t="array" ref="J24">NOT(OR(($H$9:$H$1273=TRUE)*($I$9:$I$1273&gt;0)*($BT$9:$BT$1273=BT24)*($K$9:$K$1273&gt;K24)))</f>
        <v>#VALUE!</v>
      </c>
      <c r="K24" s="72">
        <f t="shared" si="2"/>
        <v>0.63244008055103385</v>
      </c>
      <c r="L24" s="72">
        <f t="shared" si="3"/>
        <v>0.82085569253081947</v>
      </c>
      <c r="M24" s="72">
        <f t="shared" si="4"/>
        <v>0.44402446857124833</v>
      </c>
      <c r="N24" s="72">
        <f t="shared" si="5"/>
        <v>0.15270979573768417</v>
      </c>
      <c r="O24" s="72">
        <f t="shared" si="6"/>
        <v>0.31960870801527641</v>
      </c>
      <c r="P24" s="72">
        <f t="shared" si="7"/>
        <v>0.85975490196078441</v>
      </c>
      <c r="Q24" s="72"/>
      <c r="R24" s="72"/>
      <c r="S24" s="72">
        <f t="shared" si="8"/>
        <v>0.72739793033424682</v>
      </c>
      <c r="T24" s="72">
        <f t="shared" si="9"/>
        <v>0.91844465716313428</v>
      </c>
      <c r="U24" s="72">
        <f t="shared" si="10"/>
        <v>0.91352334458787521</v>
      </c>
      <c r="V24" s="72">
        <f t="shared" si="11"/>
        <v>0.76837172497167627</v>
      </c>
      <c r="W24" s="72">
        <f t="shared" si="12"/>
        <v>0.93133202318299912</v>
      </c>
      <c r="X24" s="72">
        <f t="shared" si="13"/>
        <v>0.17914430746918059</v>
      </c>
      <c r="Y24" s="72">
        <f t="shared" si="14"/>
        <v>0.55597553142875167</v>
      </c>
      <c r="Z24" s="72">
        <f t="shared" si="15"/>
        <v>0.84729020426231583</v>
      </c>
      <c r="AA24" s="72">
        <f t="shared" si="16"/>
        <v>0.68039129198472359</v>
      </c>
      <c r="AB24" s="72">
        <f t="shared" si="17"/>
        <v>0.14024509803921564</v>
      </c>
      <c r="AC24" s="72"/>
      <c r="AD24" s="72"/>
      <c r="AE24" s="72">
        <f t="shared" si="18"/>
        <v>0.27260206966575323</v>
      </c>
      <c r="AF24" s="72">
        <f t="shared" si="19"/>
        <v>8.1555342836865719E-2</v>
      </c>
      <c r="AG24" s="72">
        <f t="shared" si="20"/>
        <v>8.6476655412124848E-2</v>
      </c>
      <c r="AH24" s="72">
        <f t="shared" si="21"/>
        <v>0.2316282750283237</v>
      </c>
      <c r="AI24" s="72">
        <f t="shared" si="22"/>
        <v>6.8667976817000834E-2</v>
      </c>
      <c r="AJ24" s="72">
        <f>(AV24-Driver!$K$179)/(Driver!$L$179-Driver!$K$179)</f>
        <v>0.41914430746918058</v>
      </c>
      <c r="AK24" s="72">
        <f>(AW24-Driver!$K$180)/(Driver!$L$180-Driver!$K$180)</f>
        <v>0.31486093732796216</v>
      </c>
      <c r="AL24" s="72">
        <f>(AX24-Driver!$K$181)/(Driver!$L$181-Driver!$K$181)</f>
        <v>0.44729020426231586</v>
      </c>
      <c r="AM24" s="72">
        <f>(AY24-Driver!$K$182)/(Driver!$L$182-Driver!$K$182)</f>
        <v>0.89439129198472356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31.743239193363834</v>
      </c>
      <c r="AX24" s="70">
        <f t="shared" si="25"/>
        <v>5.0256118383608426</v>
      </c>
      <c r="AY24" s="70">
        <f>IFERROR(Driver!$K$19/Data!BH24/Data!BI24*Data!BK24*Data!BL24,"")</f>
        <v>-0.64648284603944661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219</v>
      </c>
      <c r="BS24" s="8" t="s">
        <v>405</v>
      </c>
      <c r="BT24" s="9" t="s">
        <v>407</v>
      </c>
      <c r="BU24" s="10">
        <v>185</v>
      </c>
      <c r="BV24" s="9" t="s">
        <v>222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303</v>
      </c>
      <c r="CU24" s="9" t="s">
        <v>301</v>
      </c>
      <c r="CV24" s="9" t="s">
        <v>302</v>
      </c>
      <c r="CW24" s="10"/>
      <c r="CX24" t="str">
        <f>INDEX('Data_Price '!AS$2:AS$1266,MATCH(Data!$DN24,'Data_Price '!$BE$2:$BE$1266,0))</f>
        <v>Armada ARV 116 Jj UL Skis 2022</v>
      </c>
      <c r="CY24" t="str">
        <f>INDEX('Data_Price '!AT$2:AT$1266,MATCH(Data!$DN24,'Data_Price '!$BE$2:$BE$1266,0))</f>
        <v>Snowcountry.eu</v>
      </c>
      <c r="CZ24">
        <f>INDEX('Data_Price '!AU$2:AU$1266,MATCH(Data!$DN24,'Data_Price '!$BE$2:$BE$1266,0))</f>
        <v>509.1</v>
      </c>
      <c r="DA24" t="str">
        <f>INDEX('Data_Price '!AV$2:AV$1266,MATCH(Data!$DN24,'Data_Price '!$BE$2:$BE$1266,0))</f>
        <v>https://www.google.com/url?url=https://www.snowcountry.eu/armada-arv-116-jj-ul-91691.html%3Fartikel_maat%3D65367%26country%3DUS&amp;rct=j&amp;q=&amp;esrc=s&amp;sa=U&amp;ved=0ahUKEwjd9d3pw6P2AhVRheAKHR4TAyMQsDwISg&amp;usg=AOvVaw1JkVpE-VAdaDIUJpDhykNd</v>
      </c>
      <c r="DB24" t="str">
        <f>INDEX('Data_Price '!AW$2:AW$1266,MATCH(Data!$DN24,'Data_Price '!$BE$2:$BE$1266,0))</f>
        <v>Armada ARV 116 Jj UL Skis 2022</v>
      </c>
      <c r="DC24" t="str">
        <f>INDEX('Data_Price '!AX$2:AX$1266,MATCH(Data!$DN24,'Data_Price '!$BE$2:$BE$1266,0))</f>
        <v>Snowcountry.eu</v>
      </c>
      <c r="DD24">
        <f>INDEX('Data_Price '!AY$2:AY$1266,MATCH(Data!$DN24,'Data_Price '!$BE$2:$BE$1266,0))</f>
        <v>509.1</v>
      </c>
      <c r="DE24" t="str">
        <f>INDEX('Data_Price '!AZ$2:AZ$1266,MATCH(Data!$DN24,'Data_Price '!$BE$2:$BE$1266,0))</f>
        <v>https://www.google.com/url?q=https://www.snowcountry.eu/armada-arv-116-jj-ul-91691.html%3Fartikel_maat%3D65367%26country%3DUS&amp;sa=U&amp;ved=0ahUKEwjf8onqw6P2AhUOc98KHY4ECfcQ2ykIGA&amp;usg=AOvVaw0HQm0ET9Sx0mllscWtuL1z</v>
      </c>
      <c r="DF24" t="str">
        <f>INDEX('Data_Price '!BA$2:BA$1266,MATCH(Data!$DN24,'Data_Price '!$BE$2:$BE$1266,0))</f>
        <v>Armada ARV 116 Jj UL Skis 2022</v>
      </c>
      <c r="DG24" t="str">
        <f>INDEX('Data_Price '!BB$2:BB$1266,MATCH(Data!$DN24,'Data_Price '!$BE$2:$BE$1266,0))</f>
        <v>UtahSkis</v>
      </c>
      <c r="DH24">
        <f>INDEX('Data_Price '!BC$2:BC$1266,MATCH(Data!$DN24,'Data_Price '!$BE$2:$BE$1266,0))</f>
        <v>699.95</v>
      </c>
      <c r="DI24" t="str">
        <f>INDEX('Data_Price '!BD$2:BD$1266,MATCH(Data!$DN24,'Data_Price '!$BE$2:$BE$1266,0))</f>
        <v>https://www.google.com/url?q=https://utahskis.com/armada-arv-116-jj-ul-21-22.html%3Futm_source%3Dgooglepepla%26utm_medium%3Dcpc%26utm_content%3Dpla&amp;sa=U&amp;ved=0ahUKEwjf8onqw6P2AhUOc98KHY4ECfcQ2ykIHg&amp;usg=AOvVaw3Od0XVTxo9TjlUnoNSlLx_</v>
      </c>
      <c r="DJ24" s="89" t="e">
        <f ca="1">_xll.Connector("TinyUrl.TinyUrl",DA24,0)</f>
        <v>#NAME?</v>
      </c>
      <c r="DK24" s="89" t="e">
        <f ca="1">_xll.Connector("TinyUrl.TinyUrl",DE24,0)</f>
        <v>#NAME?</v>
      </c>
      <c r="DL24" s="89" t="e">
        <f ca="1">_xll.Connector("TinyUrl.TinyUrl",DI24,0)</f>
        <v>#NAME?</v>
      </c>
      <c r="DM24" s="224" t="str">
        <f t="shared" si="32"/>
        <v>ARV 116 JJ UL</v>
      </c>
      <c r="DN24" s="89" t="str">
        <f t="shared" si="33"/>
        <v xml:space="preserve"> ArmadaARV 116 JJ UL185 Unisex</v>
      </c>
      <c r="DO24" s="227" t="s">
        <v>926</v>
      </c>
    </row>
    <row r="25" spans="2:119" ht="15.45" customHeight="1">
      <c r="B25" s="224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#VALUE!</v>
      </c>
      <c r="F25" s="43" t="b">
        <f>CL25&gt;Driver!$F$56</f>
        <v>1</v>
      </c>
      <c r="G25" s="43" t="b">
        <f>AND(CB25&gt;Driver!$F$55,CB25&lt;Driver!$G$55)</f>
        <v>1</v>
      </c>
      <c r="H25" s="43" t="e">
        <f t="shared" si="0"/>
        <v>#VALUE!</v>
      </c>
      <c r="I25" s="43">
        <f t="shared" si="1"/>
        <v>0</v>
      </c>
      <c r="J25" s="43" t="e">
        <f t="array" ref="J25">NOT(OR(($H$9:$H$1273=TRUE)*($I$9:$I$1273&gt;0)*($BT$9:$BT$1273=BT25)*($K$9:$K$1273&gt;K25)))</f>
        <v>#VALUE!</v>
      </c>
      <c r="K25" s="72">
        <f t="shared" si="2"/>
        <v>0.68171834823523725</v>
      </c>
      <c r="L25" s="72">
        <f t="shared" si="3"/>
        <v>0.95589718797840617</v>
      </c>
      <c r="M25" s="72">
        <f t="shared" si="4"/>
        <v>0.40753950849206833</v>
      </c>
      <c r="N25" s="72">
        <f t="shared" si="5"/>
        <v>4.8365269082400464E-2</v>
      </c>
      <c r="O25" s="72">
        <f t="shared" si="6"/>
        <v>0.33165521717811797</v>
      </c>
      <c r="P25" s="72">
        <f t="shared" si="7"/>
        <v>0.84259803921568632</v>
      </c>
      <c r="Q25" s="72"/>
      <c r="R25" s="72"/>
      <c r="S25" s="72">
        <f t="shared" si="8"/>
        <v>0.75629691487676998</v>
      </c>
      <c r="T25" s="72">
        <f t="shared" si="9"/>
        <v>0.92914220414817295</v>
      </c>
      <c r="U25" s="72">
        <f t="shared" si="10"/>
        <v>0.93769522279473183</v>
      </c>
      <c r="V25" s="72">
        <f t="shared" si="11"/>
        <v>0.65486090882162418</v>
      </c>
      <c r="W25" s="72">
        <f t="shared" si="12"/>
        <v>0.96906011450381679</v>
      </c>
      <c r="X25" s="72">
        <f t="shared" si="13"/>
        <v>4.4102812021593774E-2</v>
      </c>
      <c r="Y25" s="72">
        <f t="shared" si="14"/>
        <v>0.59246049150793167</v>
      </c>
      <c r="Z25" s="72">
        <f t="shared" si="15"/>
        <v>0.95163473091759954</v>
      </c>
      <c r="AA25" s="72">
        <f t="shared" si="16"/>
        <v>0.66834478282188203</v>
      </c>
      <c r="AB25" s="72">
        <f t="shared" si="17"/>
        <v>0.15740196078431368</v>
      </c>
      <c r="AC25" s="72"/>
      <c r="AD25" s="72"/>
      <c r="AE25" s="72">
        <f t="shared" si="18"/>
        <v>0.24370308512323008</v>
      </c>
      <c r="AF25" s="72">
        <f t="shared" si="19"/>
        <v>7.0857795851827027E-2</v>
      </c>
      <c r="AG25" s="72">
        <f t="shared" si="20"/>
        <v>6.2304777205268183E-2</v>
      </c>
      <c r="AH25" s="72">
        <f t="shared" si="21"/>
        <v>0.34513909117837577</v>
      </c>
      <c r="AI25" s="72">
        <f t="shared" si="22"/>
        <v>3.0939885496183178E-2</v>
      </c>
      <c r="AJ25" s="72">
        <f>(AV25-Driver!$K$179)/(Driver!$L$179-Driver!$K$179)</f>
        <v>0.28410281202159376</v>
      </c>
      <c r="AK25" s="72">
        <f>(AW25-Driver!$K$180)/(Driver!$L$180-Driver!$K$180)</f>
        <v>0.33970056830801881</v>
      </c>
      <c r="AL25" s="72">
        <f>(AX25-Driver!$K$181)/(Driver!$L$181-Driver!$K$181)</f>
        <v>0.55163473091759951</v>
      </c>
      <c r="AM25" s="72">
        <f>(AY25-Driver!$K$182)/(Driver!$L$182-Driver!$K$182)</f>
        <v>0.882344782821882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34.172260765587254</v>
      </c>
      <c r="AX25" s="70">
        <f t="shared" si="25"/>
        <v>5.9647125782583954</v>
      </c>
      <c r="AY25" s="70">
        <f>IFERROR(Driver!$K$19/Data!BH25/Data!BI25*Data!BK25*Data!BL25,"")</f>
        <v>-0.72022545377315228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219</v>
      </c>
      <c r="BS25" s="8" t="s">
        <v>405</v>
      </c>
      <c r="BT25" s="9" t="s">
        <v>406</v>
      </c>
      <c r="BU25" s="10">
        <v>172</v>
      </c>
      <c r="BV25" s="9" t="s">
        <v>222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305</v>
      </c>
      <c r="CU25" s="9" t="s">
        <v>301</v>
      </c>
      <c r="CV25" s="10"/>
      <c r="CW25" s="10"/>
      <c r="CX25" t="str">
        <f>INDEX('Data_Price '!AS$2:AS$1266,MATCH(Data!$DN25,'Data_Price '!$BE$2:$BE$1266,0))</f>
        <v>Armada ARV 106 Skis 2022</v>
      </c>
      <c r="CY25" t="str">
        <f>INDEX('Data_Price '!AT$2:AT$1266,MATCH(Data!$DN25,'Data_Price '!$BE$2:$BE$1266,0))</f>
        <v>Snowcountry.eu</v>
      </c>
      <c r="CZ25">
        <f>INDEX('Data_Price '!AU$2:AU$1266,MATCH(Data!$DN25,'Data_Price '!$BE$2:$BE$1266,0))</f>
        <v>388.54</v>
      </c>
      <c r="DA25" t="str">
        <f>INDEX('Data_Price '!AV$2:AV$1266,MATCH(Data!$DN25,'Data_Price '!$BE$2:$BE$1266,0))</f>
        <v>https://www.google.com/url?q=https://www.snowcountry.eu/armada-arv-106-8731.html%3Fartikel_maat%3D65330%26country%3DUS&amp;sa=U&amp;ved=0ahUKEwijtvjqw6P2AhVCSN8KHaxBD-kQ2ykIHg&amp;usg=AOvVaw0JI1WC-nDGqM1eQFupKwjb</v>
      </c>
      <c r="DB25" t="str">
        <f>INDEX('Data_Price '!AW$2:AW$1266,MATCH(Data!$DN25,'Data_Price '!$BE$2:$BE$1266,0))</f>
        <v>Armada ARV 106 Skis 2022</v>
      </c>
      <c r="DC25" t="str">
        <f>INDEX('Data_Price '!AX$2:AX$1266,MATCH(Data!$DN25,'Data_Price '!$BE$2:$BE$1266,0))</f>
        <v>! OutdoorXL.com</v>
      </c>
      <c r="DD25">
        <f>INDEX('Data_Price '!AY$2:AY$1266,MATCH(Data!$DN25,'Data_Price '!$BE$2:$BE$1266,0))</f>
        <v>484.95</v>
      </c>
      <c r="DE25" t="str">
        <f>INDEX('Data_Price '!AZ$2:AZ$1266,MATCH(Data!$DN25,'Data_Price '!$BE$2:$BE$1266,0))</f>
        <v>https://www.google.com/url?q=https://www.outdoorxl.com/armada-arv-106.html%3Fprl%3D92-20628x144-3967&amp;sa=U&amp;ved=0ahUKEwijtvjqw6P2AhVCSN8KHaxBD-kQ2ykIHA&amp;usg=AOvVaw2A8GZntTqCoJxQDz12l3D_</v>
      </c>
      <c r="DF25" t="str">
        <f>INDEX('Data_Price '!BA$2:BA$1266,MATCH(Data!$DN25,'Data_Price '!$BE$2:$BE$1266,0))</f>
        <v>Armada ARV 106 Skis 2022</v>
      </c>
      <c r="DG25" t="str">
        <f>INDEX('Data_Price '!BB$2:BB$1266,MATCH(Data!$DN25,'Data_Price '!$BE$2:$BE$1266,0))</f>
        <v>SkiEssentials.com</v>
      </c>
      <c r="DH25">
        <f>INDEX('Data_Price '!BC$2:BC$1266,MATCH(Data!$DN25,'Data_Price '!$BE$2:$BE$1266,0))</f>
        <v>519.96</v>
      </c>
      <c r="DI25" t="str">
        <f>INDEX('Data_Price '!BD$2:BD$1266,MATCH(Data!$DN25,'Data_Price '!$BE$2:$BE$1266,0))</f>
        <v>https://www.google.com/url?q=https://www.skiessentials.com/2022-armada-arv-106-skis.html&amp;sa=U&amp;ved=0ahUKEwijtvjqw6P2AhVCSN8KHaxBD-kQ2ykIGg&amp;usg=AOvVaw35njmqXeK6ORt3vqkK7LNl</v>
      </c>
      <c r="DJ25" s="89" t="e">
        <f ca="1">_xll.Connector("TinyUrl.TinyUrl",DA25,0)</f>
        <v>#NAME?</v>
      </c>
      <c r="DK25" s="89" t="e">
        <f ca="1">_xll.Connector("TinyUrl.TinyUrl",DE25,0)</f>
        <v>#NAME?</v>
      </c>
      <c r="DL25" s="89" t="e">
        <f ca="1">_xll.Connector("TinyUrl.TinyUrl",DI25,0)</f>
        <v>#NAME?</v>
      </c>
      <c r="DM25" s="224" t="str">
        <f t="shared" si="32"/>
        <v>ARV 106</v>
      </c>
      <c r="DN25" s="89" t="str">
        <f t="shared" si="33"/>
        <v xml:space="preserve"> ArmadaARV 106172 Unisex</v>
      </c>
      <c r="DO25" s="227" t="s">
        <v>927</v>
      </c>
    </row>
    <row r="26" spans="2:119" ht="15.45" customHeight="1">
      <c r="B26" s="224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#VALUE!</v>
      </c>
      <c r="F26" s="43" t="b">
        <f>CL26&gt;Driver!$F$56</f>
        <v>0</v>
      </c>
      <c r="G26" s="43" t="b">
        <f>AND(CB26&gt;Driver!$F$55,CB26&lt;Driver!$G$55)</f>
        <v>0</v>
      </c>
      <c r="H26" s="43" t="e">
        <f t="shared" si="0"/>
        <v>#VALUE!</v>
      </c>
      <c r="I26" s="43">
        <f t="shared" si="1"/>
        <v>0</v>
      </c>
      <c r="J26" s="43" t="e">
        <f t="array" ref="J26">NOT(OR(($H$9:$H$1273=TRUE)*($I$9:$I$1273&gt;0)*($BT$9:$BT$1273=BT26)*($K$9:$K$1273&gt;K26)))</f>
        <v>#VALUE!</v>
      </c>
      <c r="K26" s="72">
        <f t="shared" si="2"/>
        <v>0.71371231373789557</v>
      </c>
      <c r="L26" s="72">
        <f t="shared" si="3"/>
        <v>0.97916042220610744</v>
      </c>
      <c r="M26" s="72">
        <f t="shared" si="4"/>
        <v>0.44826420526968358</v>
      </c>
      <c r="N26" s="72">
        <f t="shared" si="5"/>
        <v>0.16725479036236002</v>
      </c>
      <c r="O26" s="72">
        <f t="shared" si="6"/>
        <v>0.32194959015257285</v>
      </c>
      <c r="P26" s="72">
        <f t="shared" si="7"/>
        <v>0.85558823529411776</v>
      </c>
      <c r="Q26" s="72"/>
      <c r="R26" s="72"/>
      <c r="S26" s="72">
        <f t="shared" si="8"/>
        <v>0.74927661151189706</v>
      </c>
      <c r="T26" s="72">
        <f t="shared" si="9"/>
        <v>0.93379210597691353</v>
      </c>
      <c r="U26" s="72">
        <f t="shared" si="10"/>
        <v>0.86780793413613</v>
      </c>
      <c r="V26" s="72">
        <f t="shared" si="11"/>
        <v>0.61815759512029023</v>
      </c>
      <c r="W26" s="72">
        <f t="shared" si="12"/>
        <v>0.97602470930232554</v>
      </c>
      <c r="X26" s="72">
        <f t="shared" si="13"/>
        <v>2.0839577793892505E-2</v>
      </c>
      <c r="Y26" s="72">
        <f t="shared" si="14"/>
        <v>0.55173579473031642</v>
      </c>
      <c r="Z26" s="72">
        <f t="shared" si="15"/>
        <v>0.83274520963763998</v>
      </c>
      <c r="AA26" s="72">
        <f t="shared" si="16"/>
        <v>0.67805040984742715</v>
      </c>
      <c r="AB26" s="72">
        <f t="shared" si="17"/>
        <v>0.1444117647058823</v>
      </c>
      <c r="AC26" s="72"/>
      <c r="AD26" s="72"/>
      <c r="AE26" s="72">
        <f t="shared" si="18"/>
        <v>0.25072338848810294</v>
      </c>
      <c r="AF26" s="72">
        <f t="shared" si="19"/>
        <v>6.6207894023086439E-2</v>
      </c>
      <c r="AG26" s="72">
        <f t="shared" si="20"/>
        <v>0.13219206586387003</v>
      </c>
      <c r="AH26" s="72">
        <f t="shared" si="21"/>
        <v>0.38184240487970977</v>
      </c>
      <c r="AI26" s="72">
        <f t="shared" si="22"/>
        <v>2.3975290697674401E-2</v>
      </c>
      <c r="AJ26" s="72">
        <f>(AV26-Driver!$K$179)/(Driver!$L$179-Driver!$K$179)</f>
        <v>0.21916042220610749</v>
      </c>
      <c r="AK26" s="72">
        <f>(AW26-Driver!$K$180)/(Driver!$L$180-Driver!$K$180)</f>
        <v>0.31725910307425109</v>
      </c>
      <c r="AL26" s="72">
        <f>(AX26-Driver!$K$181)/(Driver!$L$181-Driver!$K$181)</f>
        <v>0.4327452096376399</v>
      </c>
      <c r="AM26" s="72">
        <f>(AY26-Driver!$K$182)/(Driver!$L$182-Driver!$K$182)</f>
        <v>0.89205040984742712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31.977751386245448</v>
      </c>
      <c r="AX26" s="70">
        <f t="shared" si="25"/>
        <v>4.8947068867387591</v>
      </c>
      <c r="AY26" s="70">
        <f>IFERROR(Driver!$K$19/Data!BH26/Data!BI26*Data!BK26*Data!BL26,"")</f>
        <v>-0.6608125369787905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219</v>
      </c>
      <c r="BS26" s="8" t="s">
        <v>928</v>
      </c>
      <c r="BT26" s="9" t="s">
        <v>404</v>
      </c>
      <c r="BU26" s="10">
        <v>184</v>
      </c>
      <c r="BV26" s="9" t="s">
        <v>222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305</v>
      </c>
      <c r="CU26" s="9" t="s">
        <v>302</v>
      </c>
      <c r="CV26" s="10"/>
      <c r="CW26" s="10"/>
      <c r="CX26" t="e">
        <f>INDEX('Data_Price '!AS$2:AS$1266,MATCH(Data!$DN26,'Data_Price '!$BE$2:$BE$1266,0))</f>
        <v>#N/A</v>
      </c>
      <c r="CY26" t="e">
        <f>INDEX('Data_Price '!AT$2:AT$1266,MATCH(Data!$DN26,'Data_Price '!$BE$2:$BE$1266,0))</f>
        <v>#N/A</v>
      </c>
      <c r="CZ26" t="e">
        <f>INDEX('Data_Price '!AU$2:AU$1266,MATCH(Data!$DN26,'Data_Price '!$BE$2:$BE$1266,0))</f>
        <v>#N/A</v>
      </c>
      <c r="DA26" t="e">
        <f>INDEX('Data_Price '!AV$2:AV$1266,MATCH(Data!$DN26,'Data_Price '!$BE$2:$BE$1266,0))</f>
        <v>#N/A</v>
      </c>
      <c r="DB26" t="e">
        <f>INDEX('Data_Price '!AW$2:AW$1266,MATCH(Data!$DN26,'Data_Price '!$BE$2:$BE$1266,0))</f>
        <v>#N/A</v>
      </c>
      <c r="DC26" t="e">
        <f>INDEX('Data_Price '!AX$2:AX$1266,MATCH(Data!$DN26,'Data_Price '!$BE$2:$BE$1266,0))</f>
        <v>#N/A</v>
      </c>
      <c r="DD26" t="e">
        <f>INDEX('Data_Price '!AY$2:AY$1266,MATCH(Data!$DN26,'Data_Price '!$BE$2:$BE$1266,0))</f>
        <v>#N/A</v>
      </c>
      <c r="DE26" t="e">
        <f>INDEX('Data_Price '!AZ$2:AZ$1266,MATCH(Data!$DN26,'Data_Price '!$BE$2:$BE$1266,0))</f>
        <v>#N/A</v>
      </c>
      <c r="DF26" t="e">
        <f>INDEX('Data_Price '!BA$2:BA$1266,MATCH(Data!$DN26,'Data_Price '!$BE$2:$BE$1266,0))</f>
        <v>#N/A</v>
      </c>
      <c r="DG26" t="e">
        <f>INDEX('Data_Price '!BB$2:BB$1266,MATCH(Data!$DN26,'Data_Price '!$BE$2:$BE$1266,0))</f>
        <v>#N/A</v>
      </c>
      <c r="DH26" t="e">
        <f>INDEX('Data_Price '!BC$2:BC$1266,MATCH(Data!$DN26,'Data_Price '!$BE$2:$BE$1266,0))</f>
        <v>#N/A</v>
      </c>
      <c r="DI26" t="e">
        <f>INDEX('Data_Price '!BD$2:BD$1266,MATCH(Data!$DN26,'Data_Price '!$BE$2:$BE$1266,0))</f>
        <v>#N/A</v>
      </c>
      <c r="DJ26" s="89" t="e">
        <f ca="1">_xll.Connector("TinyUrl.TinyUrl",DA26,0)</f>
        <v>#NAME?</v>
      </c>
      <c r="DK26" s="89" t="e">
        <f ca="1">_xll.Connector("TinyUrl.TinyUrl",DE26,0)</f>
        <v>#NAME?</v>
      </c>
      <c r="DL26" s="89" t="e">
        <f ca="1">_xll.Connector("TinyUrl.TinyUrl",DI26,0)</f>
        <v>#NAME?</v>
      </c>
      <c r="DM26" s="224" t="str">
        <f t="shared" si="32"/>
        <v>Switch</v>
      </c>
      <c r="DN26" s="89" t="str">
        <f t="shared" si="33"/>
        <v xml:space="preserve"> 4FRNTSwitch184 Unisex</v>
      </c>
      <c r="DO26" s="227"/>
    </row>
    <row r="27" spans="2:119" ht="15.45" customHeight="1">
      <c r="B27" s="224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#VALUE!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#VALUE!</v>
      </c>
      <c r="I27" s="43">
        <f t="shared" si="1"/>
        <v>0</v>
      </c>
      <c r="J27" s="43" t="e">
        <f t="array" ref="J27">NOT(OR(($H$9:$H$1273=TRUE)*($I$9:$I$1273&gt;0)*($BT$9:$BT$1273=BT27)*($K$9:$K$1273&gt;K27)))</f>
        <v>#VALUE!</v>
      </c>
      <c r="K27" s="72">
        <f t="shared" si="2"/>
        <v>0.53313419945013107</v>
      </c>
      <c r="L27" s="72">
        <f t="shared" si="3"/>
        <v>0.67292240754169685</v>
      </c>
      <c r="M27" s="72">
        <f t="shared" si="4"/>
        <v>0.39334599135856541</v>
      </c>
      <c r="N27" s="72">
        <f t="shared" si="5"/>
        <v>9.5162208309618634E-2</v>
      </c>
      <c r="O27" s="72">
        <f t="shared" si="6"/>
        <v>0.31723687687718871</v>
      </c>
      <c r="P27" s="72">
        <f t="shared" si="7"/>
        <v>0.76763888888888898</v>
      </c>
      <c r="Q27" s="72"/>
      <c r="R27" s="72"/>
      <c r="S27" s="72">
        <f t="shared" si="8"/>
        <v>0.76003559088761841</v>
      </c>
      <c r="T27" s="72">
        <f t="shared" si="9"/>
        <v>0.93599608656702915</v>
      </c>
      <c r="U27" s="72">
        <f t="shared" si="10"/>
        <v>0.91727701892597935</v>
      </c>
      <c r="V27" s="72">
        <f t="shared" si="11"/>
        <v>0.74359826331398837</v>
      </c>
      <c r="W27" s="72">
        <f t="shared" si="12"/>
        <v>0.98436746719042945</v>
      </c>
      <c r="X27" s="72">
        <f t="shared" si="13"/>
        <v>0.32707759245830315</v>
      </c>
      <c r="Y27" s="72">
        <f t="shared" si="14"/>
        <v>0.60665400864143459</v>
      </c>
      <c r="Z27" s="72">
        <f t="shared" si="15"/>
        <v>0.90483779169038137</v>
      </c>
      <c r="AA27" s="72">
        <f t="shared" si="16"/>
        <v>0.68276312312281129</v>
      </c>
      <c r="AB27" s="72">
        <f t="shared" si="17"/>
        <v>0.23236111111111102</v>
      </c>
      <c r="AC27" s="72"/>
      <c r="AD27" s="72"/>
      <c r="AE27" s="72">
        <f t="shared" si="18"/>
        <v>0.23996440911238159</v>
      </c>
      <c r="AF27" s="72">
        <f t="shared" si="19"/>
        <v>6.4003913432970877E-2</v>
      </c>
      <c r="AG27" s="72">
        <f t="shared" si="20"/>
        <v>8.2722981074020666E-2</v>
      </c>
      <c r="AH27" s="72">
        <f t="shared" si="21"/>
        <v>0.25640173668601157</v>
      </c>
      <c r="AI27" s="72">
        <f t="shared" si="22"/>
        <v>1.5632532809570568E-2</v>
      </c>
      <c r="AJ27" s="72">
        <f>(AV27-Driver!$K$179)/(Driver!$L$179-Driver!$K$179)</f>
        <v>0.56707759245830314</v>
      </c>
      <c r="AK27" s="72">
        <f>(AW27-Driver!$K$180)/(Driver!$L$180-Driver!$K$180)</f>
        <v>0.40615861355542332</v>
      </c>
      <c r="AL27" s="72">
        <f>(AX27-Driver!$K$181)/(Driver!$L$181-Driver!$K$181)</f>
        <v>0.50483779169038134</v>
      </c>
      <c r="AM27" s="72">
        <f>(AY27-Driver!$K$182)/(Driver!$L$182-Driver!$K$182)</f>
        <v>0.89676312312281126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40.671070095055697</v>
      </c>
      <c r="AX27" s="70">
        <f t="shared" si="25"/>
        <v>5.5435401252134318</v>
      </c>
      <c r="AY27" s="70">
        <f>IFERROR(Driver!$K$19/Data!BH27/Data!BI27*Data!BK27*Data!BL27,"")</f>
        <v>-0.63196370104380684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219</v>
      </c>
      <c r="BS27" s="8" t="s">
        <v>405</v>
      </c>
      <c r="BT27" s="9" t="s">
        <v>407</v>
      </c>
      <c r="BU27" s="10">
        <v>192</v>
      </c>
      <c r="BV27" s="9" t="s">
        <v>222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303</v>
      </c>
      <c r="CU27" s="9" t="s">
        <v>301</v>
      </c>
      <c r="CV27" s="9" t="s">
        <v>302</v>
      </c>
      <c r="CW27" s="10"/>
      <c r="CX27" t="str">
        <f>INDEX('Data_Price '!AS$2:AS$1266,MATCH(Data!$DN27,'Data_Price '!$BE$2:$BE$1266,0))</f>
        <v>Armada ARV 116 Jj UL Skis 2022</v>
      </c>
      <c r="CY27" t="str">
        <f>INDEX('Data_Price '!AT$2:AT$1266,MATCH(Data!$DN27,'Data_Price '!$BE$2:$BE$1266,0))</f>
        <v>! OutdoorXL.com</v>
      </c>
      <c r="CZ27">
        <f>INDEX('Data_Price '!AU$2:AU$1266,MATCH(Data!$DN27,'Data_Price '!$BE$2:$BE$1266,0))</f>
        <v>629.95000000000005</v>
      </c>
      <c r="DA27" t="str">
        <f>INDEX('Data_Price '!AV$2:AV$1266,MATCH(Data!$DN27,'Data_Price '!$BE$2:$BE$1266,0))</f>
        <v>https://www.google.com/url?url=https://www.outdoorxl.com/armada-arv-116-jj-ul.html%3Fprl%3D92-1158x144-4155&amp;rct=j&amp;q=&amp;esrc=s&amp;sa=U&amp;ved=0ahUKEwi0qMLrw6P2AhWKMd8KHRLkCJkQsDwISA&amp;usg=AOvVaw2f-dADbIqgJ962hETnRqiS</v>
      </c>
      <c r="DB27" t="str">
        <f>INDEX('Data_Price '!AW$2:AW$1266,MATCH(Data!$DN27,'Data_Price '!$BE$2:$BE$1266,0))</f>
        <v>Armada ARV 116 Jj UL Skis 2022</v>
      </c>
      <c r="DC27" t="str">
        <f>INDEX('Data_Price '!AX$2:AX$1266,MATCH(Data!$DN27,'Data_Price '!$BE$2:$BE$1266,0))</f>
        <v>! OutdoorXL.com</v>
      </c>
      <c r="DD27">
        <f>INDEX('Data_Price '!AY$2:AY$1266,MATCH(Data!$DN27,'Data_Price '!$BE$2:$BE$1266,0))</f>
        <v>629.95000000000005</v>
      </c>
      <c r="DE27" t="str">
        <f>INDEX('Data_Price '!AZ$2:AZ$1266,MATCH(Data!$DN27,'Data_Price '!$BE$2:$BE$1266,0))</f>
        <v>https://www.google.com/url?q=https://www.outdoorxl.com/armada-arv-116-jj-ul.html%3Fprl%3D92-1158x144-4155&amp;sa=U&amp;ved=0ahUKEwjM2PDrw6P2AhUHmuAKHRl3BdIQ2ykIFw&amp;usg=AOvVaw02EbxbvxGABLhmv45X4n3u</v>
      </c>
      <c r="DF27" t="str">
        <f>INDEX('Data_Price '!BA$2:BA$1266,MATCH(Data!$DN27,'Data_Price '!$BE$2:$BE$1266,0))</f>
        <v>Armada ARV 116 Jj UL Skis 2022</v>
      </c>
      <c r="DG27" t="str">
        <f>INDEX('Data_Price '!BB$2:BB$1266,MATCH(Data!$DN27,'Data_Price '!$BE$2:$BE$1266,0))</f>
        <v>Blue Tomato</v>
      </c>
      <c r="DH27">
        <f>INDEX('Data_Price '!BC$2:BC$1266,MATCH(Data!$DN27,'Data_Price '!$BE$2:$BE$1266,0))</f>
        <v>700.95</v>
      </c>
      <c r="DI27" t="str">
        <f>INDEX('Data_Price '!BD$2:BD$1266,MATCH(Data!$DN27,'Data_Price '!$BE$2:$BE$1266,0))</f>
        <v>https://www.google.com/url?q=https://www.blue-tomato.com/en-US/product/--304559276-/%3Fcr%3DUSD%26_%24ja%3Dtsid:46445%26adword%3DGoogle%252FUS%252FPRODUKTERWEITERUNG%252FArmada%252F304559276&amp;sa=U&amp;ved=0ahUKEwjM2PDrw6P2AhUHmuAKHRl3BdIQ2ykIGQ&amp;usg=AOvVaw217-yVLa4a_SuKkDna233O</v>
      </c>
      <c r="DJ27" s="89" t="e">
        <f ca="1">_xll.Connector("TinyUrl.TinyUrl",DA27,0)</f>
        <v>#NAME?</v>
      </c>
      <c r="DK27" s="89" t="e">
        <f ca="1">_xll.Connector("TinyUrl.TinyUrl",DE27,0)</f>
        <v>#NAME?</v>
      </c>
      <c r="DL27" s="89" t="e">
        <f ca="1">_xll.Connector("TinyUrl.TinyUrl",DI27,0)</f>
        <v>#NAME?</v>
      </c>
      <c r="DM27" s="224" t="str">
        <f t="shared" si="32"/>
        <v>ARV 116 JJ UL</v>
      </c>
      <c r="DN27" s="89" t="str">
        <f t="shared" si="33"/>
        <v xml:space="preserve"> ArmadaARV 116 JJ UL192 Unisex</v>
      </c>
      <c r="DO27" s="227" t="s">
        <v>926</v>
      </c>
    </row>
    <row r="28" spans="2:119" ht="15.45" customHeight="1">
      <c r="B28" s="224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#VALUE!</v>
      </c>
      <c r="F28" s="43" t="b">
        <f>CL28&gt;Driver!$F$56</f>
        <v>1</v>
      </c>
      <c r="G28" s="43" t="b">
        <f>AND(CB28&gt;Driver!$F$55,CB28&lt;Driver!$G$55)</f>
        <v>1</v>
      </c>
      <c r="H28" s="43" t="e">
        <f t="shared" si="0"/>
        <v>#VALUE!</v>
      </c>
      <c r="I28" s="43">
        <f t="shared" si="1"/>
        <v>0</v>
      </c>
      <c r="J28" s="43" t="e">
        <f t="array" ref="J28">NOT(OR(($H$9:$H$1273=TRUE)*($I$9:$I$1273&gt;0)*($BT$9:$BT$1273=BT28)*($K$9:$K$1273&gt;K28)))</f>
        <v>#VALUE!</v>
      </c>
      <c r="K28" s="72">
        <f t="shared" si="2"/>
        <v>0.55287448486804303</v>
      </c>
      <c r="L28" s="72">
        <f t="shared" si="3"/>
        <v>0.77420352912738699</v>
      </c>
      <c r="M28" s="72">
        <f t="shared" si="4"/>
        <v>0.33154544060869906</v>
      </c>
      <c r="N28" s="72">
        <f t="shared" si="5"/>
        <v>-7.4318598621387455E-2</v>
      </c>
      <c r="O28" s="72">
        <f t="shared" si="6"/>
        <v>0.31998433221219036</v>
      </c>
      <c r="P28" s="72">
        <f t="shared" si="7"/>
        <v>0.74897058823529417</v>
      </c>
      <c r="Q28" s="72"/>
      <c r="R28" s="72"/>
      <c r="S28" s="72">
        <f t="shared" si="8"/>
        <v>0.79674270901189459</v>
      </c>
      <c r="T28" s="72">
        <f t="shared" si="9"/>
        <v>0.97403316553818176</v>
      </c>
      <c r="U28" s="72">
        <f t="shared" si="10"/>
        <v>0.9297782905702594</v>
      </c>
      <c r="V28" s="72">
        <f t="shared" si="11"/>
        <v>0.65409368489757957</v>
      </c>
      <c r="W28" s="72">
        <f t="shared" si="12"/>
        <v>0.99456264775413705</v>
      </c>
      <c r="X28" s="72">
        <f t="shared" si="13"/>
        <v>0.22579647087261295</v>
      </c>
      <c r="Y28" s="72">
        <f t="shared" si="14"/>
        <v>0.66845455939130094</v>
      </c>
      <c r="Z28" s="72">
        <f t="shared" si="15"/>
        <v>1.0743185986213875</v>
      </c>
      <c r="AA28" s="72">
        <f t="shared" si="16"/>
        <v>0.68001566778780964</v>
      </c>
      <c r="AB28" s="72">
        <f t="shared" si="17"/>
        <v>0.25102941176470583</v>
      </c>
      <c r="AC28" s="72"/>
      <c r="AD28" s="72"/>
      <c r="AE28" s="72">
        <f t="shared" si="18"/>
        <v>0.20325729098810544</v>
      </c>
      <c r="AF28" s="72">
        <f t="shared" si="19"/>
        <v>2.5966834461818189E-2</v>
      </c>
      <c r="AG28" s="72">
        <f t="shared" si="20"/>
        <v>7.0221709429740625E-2</v>
      </c>
      <c r="AH28" s="72">
        <f t="shared" si="21"/>
        <v>0.34590631510242037</v>
      </c>
      <c r="AI28" s="72">
        <f t="shared" si="22"/>
        <v>5.4373522458628989E-3</v>
      </c>
      <c r="AJ28" s="72">
        <f>(AV28-Driver!$K$179)/(Driver!$L$179-Driver!$K$179)</f>
        <v>0.46579647087261294</v>
      </c>
      <c r="AK28" s="72">
        <f>(AW28-Driver!$K$180)/(Driver!$L$180-Driver!$K$180)</f>
        <v>0.43898389416635986</v>
      </c>
      <c r="AL28" s="72">
        <f>(AX28-Driver!$K$181)/(Driver!$L$181-Driver!$K$181)</f>
        <v>0.67431859862138743</v>
      </c>
      <c r="AM28" s="72">
        <f>(AY28-Driver!$K$182)/(Driver!$L$182-Driver!$K$182)</f>
        <v>0.89401566778780961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43.880993575089221</v>
      </c>
      <c r="AX28" s="70">
        <f t="shared" si="25"/>
        <v>7.068867387592487</v>
      </c>
      <c r="AY28" s="70">
        <f>IFERROR(Driver!$K$19/Data!BH28/Data!BI28*Data!BK28*Data!BL28,"")</f>
        <v>-0.6487822265017763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219</v>
      </c>
      <c r="BS28" s="8" t="s">
        <v>405</v>
      </c>
      <c r="BT28" s="9" t="s">
        <v>406</v>
      </c>
      <c r="BU28" s="10">
        <v>180</v>
      </c>
      <c r="BV28" s="9" t="s">
        <v>222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305</v>
      </c>
      <c r="CU28" s="9" t="s">
        <v>303</v>
      </c>
      <c r="CV28" s="9" t="s">
        <v>301</v>
      </c>
      <c r="CW28" s="10"/>
      <c r="CX28" t="str">
        <f>INDEX('Data_Price '!AS$2:AS$1266,MATCH(Data!$DN28,'Data_Price '!$BE$2:$BE$1266,0))</f>
        <v>Armada ARV 106 Skis 2022</v>
      </c>
      <c r="CY28" t="str">
        <f>INDEX('Data_Price '!AT$2:AT$1266,MATCH(Data!$DN28,'Data_Price '!$BE$2:$BE$1266,0))</f>
        <v>Snowcountry.eu</v>
      </c>
      <c r="CZ28">
        <f>INDEX('Data_Price '!AU$2:AU$1266,MATCH(Data!$DN28,'Data_Price '!$BE$2:$BE$1266,0))</f>
        <v>388.54</v>
      </c>
      <c r="DA28" t="str">
        <f>INDEX('Data_Price '!AV$2:AV$1266,MATCH(Data!$DN28,'Data_Price '!$BE$2:$BE$1266,0))</f>
        <v>https://www.google.com/url?q=https://www.snowcountry.eu/armada-arv-106-8731.html%3Fartikel_maat%3D65356%26country%3DUS&amp;sa=U&amp;ved=0ahUKEwiCo9Tsw6P2AhXEm-AKHee0A58Q2ykIHA&amp;usg=AOvVaw37uV9Jv_La0ebTxF6xMPmG</v>
      </c>
      <c r="DB28" t="str">
        <f>INDEX('Data_Price '!AW$2:AW$1266,MATCH(Data!$DN28,'Data_Price '!$BE$2:$BE$1266,0))</f>
        <v>Armada ARV 106 Skis 2022</v>
      </c>
      <c r="DC28" t="str">
        <f>INDEX('Data_Price '!AX$2:AX$1266,MATCH(Data!$DN28,'Data_Price '!$BE$2:$BE$1266,0))</f>
        <v>! OutdoorXL.com</v>
      </c>
      <c r="DD28">
        <f>INDEX('Data_Price '!AY$2:AY$1266,MATCH(Data!$DN28,'Data_Price '!$BE$2:$BE$1266,0))</f>
        <v>484.95</v>
      </c>
      <c r="DE28" t="str">
        <f>INDEX('Data_Price '!AZ$2:AZ$1266,MATCH(Data!$DN28,'Data_Price '!$BE$2:$BE$1266,0))</f>
        <v>https://www.google.com/url?q=https://www.outdoorxl.com/armada-arv-106.html%3Fprl%3D92-20628x144-3966&amp;sa=U&amp;ved=0ahUKEwiCo9Tsw6P2AhXEm-AKHee0A58Q2ykIGg&amp;usg=AOvVaw1NBqVgBT4rY2BAC9nAezFZ</v>
      </c>
      <c r="DF28" t="str">
        <f>INDEX('Data_Price '!BA$2:BA$1266,MATCH(Data!$DN28,'Data_Price '!$BE$2:$BE$1266,0))</f>
        <v>Armada ARV 106 Skis - 2022 180cm</v>
      </c>
      <c r="DG28" t="str">
        <f>INDEX('Data_Price '!BB$2:BB$1266,MATCH(Data!$DN28,'Data_Price '!$BE$2:$BE$1266,0))</f>
        <v>Glacier Ski Shop</v>
      </c>
      <c r="DH28">
        <f>INDEX('Data_Price '!BC$2:BC$1266,MATCH(Data!$DN28,'Data_Price '!$BE$2:$BE$1266,0))</f>
        <v>579</v>
      </c>
      <c r="DI28" t="str">
        <f>INDEX('Data_Price '!BD$2:BD$1266,MATCH(Data!$DN28,'Data_Price '!$BE$2:$BE$1266,0))</f>
        <v>https://www.google.com/url?url=https://glacierskishop.com/products/armada-arv-106-skis-2022%3Fvariant%3D39361211170919%26currency%3DUSD%26utm_medium%3Dproduct_sync%26utm_source%3Dgoogle%26utm_content%3Dsag_organic%26utm_campaign%3Dsag_organic&amp;rct=j&amp;q=&amp;esrc=s&amp;sa=U&amp;ved=0ahUKEwiw0JTsw6P2AhWsVN8KHQlhAI0Q2SkIaA&amp;usg=AOvVaw2QSrQtOLbn9DYGKD1zLDD_</v>
      </c>
      <c r="DJ28" s="89" t="e">
        <f ca="1">_xll.Connector("TinyUrl.TinyUrl",DA28,0)</f>
        <v>#NAME?</v>
      </c>
      <c r="DK28" s="89" t="e">
        <f ca="1">_xll.Connector("TinyUrl.TinyUrl",DE28,0)</f>
        <v>#NAME?</v>
      </c>
      <c r="DL28" s="89" t="e">
        <f ca="1">_xll.Connector("TinyUrl.TinyUrl",DI28,0)</f>
        <v>#NAME?</v>
      </c>
      <c r="DM28" s="224" t="str">
        <f t="shared" si="32"/>
        <v>ARV 106</v>
      </c>
      <c r="DN28" s="89" t="str">
        <f t="shared" si="33"/>
        <v xml:space="preserve"> ArmadaARV 106180 Unisex</v>
      </c>
      <c r="DO28" s="227" t="s">
        <v>927</v>
      </c>
    </row>
    <row r="29" spans="2:119" ht="15.45" customHeight="1">
      <c r="B29" s="224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#VALUE!</v>
      </c>
      <c r="F29" s="43" t="b">
        <f>CL29&gt;Driver!$F$56</f>
        <v>0</v>
      </c>
      <c r="G29" s="43" t="b">
        <f>AND(CB29&gt;Driver!$F$55,CB29&lt;Driver!$G$55)</f>
        <v>1</v>
      </c>
      <c r="H29" s="43" t="e">
        <f t="shared" si="0"/>
        <v>#VALUE!</v>
      </c>
      <c r="I29" s="43">
        <f t="shared" si="1"/>
        <v>0</v>
      </c>
      <c r="J29" s="43" t="e">
        <f t="array" ref="J29">NOT(OR(($H$9:$H$1273=TRUE)*($I$9:$I$1273&gt;0)*($BT$9:$BT$1273=BT29)*($K$9:$K$1273&gt;K29)))</f>
        <v>#VALUE!</v>
      </c>
      <c r="K29" s="72">
        <f t="shared" si="2"/>
        <v>0.69970181997726666</v>
      </c>
      <c r="L29" s="72">
        <f t="shared" si="3"/>
        <v>0.86291515591007983</v>
      </c>
      <c r="M29" s="72">
        <f t="shared" si="4"/>
        <v>0.53648848404445348</v>
      </c>
      <c r="N29" s="72">
        <f t="shared" si="5"/>
        <v>0.13563523683045597</v>
      </c>
      <c r="O29" s="72">
        <f t="shared" si="6"/>
        <v>0.59316845059702206</v>
      </c>
      <c r="P29" s="72">
        <f t="shared" si="7"/>
        <v>0.88066176470588231</v>
      </c>
      <c r="Q29" s="72"/>
      <c r="R29" s="72"/>
      <c r="S29" s="72">
        <f t="shared" si="8"/>
        <v>0.67502676052882804</v>
      </c>
      <c r="T29" s="72">
        <f t="shared" si="9"/>
        <v>0.88822786161488632</v>
      </c>
      <c r="U29" s="72">
        <f t="shared" si="10"/>
        <v>0.90038355614356935</v>
      </c>
      <c r="V29" s="72">
        <f t="shared" si="11"/>
        <v>0.86805849025230775</v>
      </c>
      <c r="W29" s="72">
        <f t="shared" si="12"/>
        <v>0.99039285714285719</v>
      </c>
      <c r="X29" s="72">
        <f t="shared" si="13"/>
        <v>0.13708484408992017</v>
      </c>
      <c r="Y29" s="72">
        <f t="shared" si="14"/>
        <v>0.46351151595554652</v>
      </c>
      <c r="Z29" s="72">
        <f t="shared" si="15"/>
        <v>0.86436476316954403</v>
      </c>
      <c r="AA29" s="72">
        <f t="shared" si="16"/>
        <v>0.40683154940297794</v>
      </c>
      <c r="AB29" s="72">
        <f t="shared" si="17"/>
        <v>0.11933823529411768</v>
      </c>
      <c r="AC29" s="72"/>
      <c r="AD29" s="72"/>
      <c r="AE29" s="72">
        <f t="shared" si="18"/>
        <v>0.32497323947117202</v>
      </c>
      <c r="AF29" s="72">
        <f t="shared" si="19"/>
        <v>0.11177213838511366</v>
      </c>
      <c r="AG29" s="72">
        <f t="shared" si="20"/>
        <v>9.9616443856430606E-2</v>
      </c>
      <c r="AH29" s="72">
        <f t="shared" si="21"/>
        <v>0.13194150974769225</v>
      </c>
      <c r="AI29" s="72">
        <f t="shared" si="22"/>
        <v>9.6071428571428558E-3</v>
      </c>
      <c r="AJ29" s="72">
        <f>(AV29-Driver!$K$179)/(Driver!$L$179-Driver!$K$179)</f>
        <v>0.37708484408992016</v>
      </c>
      <c r="AK29" s="72">
        <f>(AW29-Driver!$K$180)/(Driver!$L$180-Driver!$K$180)</f>
        <v>5.7374212915226985E-2</v>
      </c>
      <c r="AL29" s="72">
        <f>(AX29-Driver!$K$181)/(Driver!$L$181-Driver!$K$181)</f>
        <v>0.464364763169544</v>
      </c>
      <c r="AM29" s="72">
        <f>(AY29-Driver!$K$182)/(Driver!$L$182-Driver!$K$182)</f>
        <v>0.62083154940297791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6.5640886390807776</v>
      </c>
      <c r="AX29" s="70">
        <f t="shared" si="25"/>
        <v>5.1792828685258963</v>
      </c>
      <c r="AY29" s="70">
        <f>IFERROR(Driver!$K$19/Data!BH29/Data!BI29*Data!BK29*Data!BL29,"")</f>
        <v>-2.3210765823862953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219</v>
      </c>
      <c r="BS29" s="8" t="s">
        <v>928</v>
      </c>
      <c r="BT29" s="9" t="s">
        <v>402</v>
      </c>
      <c r="BU29" s="10">
        <v>184</v>
      </c>
      <c r="BV29" s="9" t="s">
        <v>222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305</v>
      </c>
      <c r="CU29" s="9" t="s">
        <v>301</v>
      </c>
      <c r="CV29" s="9" t="s">
        <v>304</v>
      </c>
      <c r="CW29" s="9" t="s">
        <v>302</v>
      </c>
      <c r="CX29" t="e">
        <f>INDEX('Data_Price '!AS$2:AS$1266,MATCH(Data!$DN29,'Data_Price '!$BE$2:$BE$1266,0))</f>
        <v>#N/A</v>
      </c>
      <c r="CY29" t="e">
        <f>INDEX('Data_Price '!AT$2:AT$1266,MATCH(Data!$DN29,'Data_Price '!$BE$2:$BE$1266,0))</f>
        <v>#N/A</v>
      </c>
      <c r="CZ29" t="e">
        <f>INDEX('Data_Price '!AU$2:AU$1266,MATCH(Data!$DN29,'Data_Price '!$BE$2:$BE$1266,0))</f>
        <v>#N/A</v>
      </c>
      <c r="DA29" t="e">
        <f>INDEX('Data_Price '!AV$2:AV$1266,MATCH(Data!$DN29,'Data_Price '!$BE$2:$BE$1266,0))</f>
        <v>#N/A</v>
      </c>
      <c r="DB29" t="e">
        <f>INDEX('Data_Price '!AW$2:AW$1266,MATCH(Data!$DN29,'Data_Price '!$BE$2:$BE$1266,0))</f>
        <v>#N/A</v>
      </c>
      <c r="DC29" t="e">
        <f>INDEX('Data_Price '!AX$2:AX$1266,MATCH(Data!$DN29,'Data_Price '!$BE$2:$BE$1266,0))</f>
        <v>#N/A</v>
      </c>
      <c r="DD29" t="e">
        <f>INDEX('Data_Price '!AY$2:AY$1266,MATCH(Data!$DN29,'Data_Price '!$BE$2:$BE$1266,0))</f>
        <v>#N/A</v>
      </c>
      <c r="DE29" t="e">
        <f>INDEX('Data_Price '!AZ$2:AZ$1266,MATCH(Data!$DN29,'Data_Price '!$BE$2:$BE$1266,0))</f>
        <v>#N/A</v>
      </c>
      <c r="DF29" t="e">
        <f>INDEX('Data_Price '!BA$2:BA$1266,MATCH(Data!$DN29,'Data_Price '!$BE$2:$BE$1266,0))</f>
        <v>#N/A</v>
      </c>
      <c r="DG29" t="e">
        <f>INDEX('Data_Price '!BB$2:BB$1266,MATCH(Data!$DN29,'Data_Price '!$BE$2:$BE$1266,0))</f>
        <v>#N/A</v>
      </c>
      <c r="DH29" t="e">
        <f>INDEX('Data_Price '!BC$2:BC$1266,MATCH(Data!$DN29,'Data_Price '!$BE$2:$BE$1266,0))</f>
        <v>#N/A</v>
      </c>
      <c r="DI29" t="e">
        <f>INDEX('Data_Price '!BD$2:BD$1266,MATCH(Data!$DN29,'Data_Price '!$BE$2:$BE$1266,0))</f>
        <v>#N/A</v>
      </c>
      <c r="DJ29" s="89" t="e">
        <f ca="1">_xll.Connector("TinyUrl.TinyUrl",DA29,0)</f>
        <v>#NAME?</v>
      </c>
      <c r="DK29" s="89" t="e">
        <f ca="1">_xll.Connector("TinyUrl.TinyUrl",DE29,0)</f>
        <v>#NAME?</v>
      </c>
      <c r="DL29" s="89" t="e">
        <f ca="1">_xll.Connector("TinyUrl.TinyUrl",DI29,0)</f>
        <v>#NAME?</v>
      </c>
      <c r="DM29" s="224" t="str">
        <f t="shared" si="32"/>
        <v>Raven</v>
      </c>
      <c r="DN29" s="89" t="str">
        <f t="shared" si="33"/>
        <v xml:space="preserve"> 4FRNTRaven184 Unisex</v>
      </c>
      <c r="DO29" s="227"/>
    </row>
    <row r="30" spans="2:119" ht="15.45" customHeight="1">
      <c r="B30" s="224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#VALUE!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#VALUE!</v>
      </c>
      <c r="I30" s="43">
        <f t="shared" si="1"/>
        <v>0</v>
      </c>
      <c r="J30" s="43" t="e">
        <f t="array" ref="J30">NOT(OR(($H$9:$H$1273=TRUE)*($I$9:$I$1273&gt;0)*($BT$9:$BT$1273=BT30)*($K$9:$K$1273&gt;K30)))</f>
        <v>#VALUE!</v>
      </c>
      <c r="K30" s="72">
        <f t="shared" si="2"/>
        <v>0.6542394448664085</v>
      </c>
      <c r="L30" s="72">
        <f t="shared" si="3"/>
        <v>0.80673273708806703</v>
      </c>
      <c r="M30" s="72">
        <f t="shared" si="4"/>
        <v>0.50174615264474998</v>
      </c>
      <c r="N30" s="72">
        <f t="shared" si="5"/>
        <v>0.31080756339720483</v>
      </c>
      <c r="O30" s="72">
        <f t="shared" si="6"/>
        <v>0.29552566577887518</v>
      </c>
      <c r="P30" s="72">
        <f t="shared" si="7"/>
        <v>0.89890522875816992</v>
      </c>
      <c r="Q30" s="72"/>
      <c r="R30" s="72"/>
      <c r="S30" s="72">
        <f t="shared" si="8"/>
        <v>0.66039203435432769</v>
      </c>
      <c r="T30" s="72">
        <f t="shared" si="9"/>
        <v>0.93875723719682491</v>
      </c>
      <c r="U30" s="72">
        <f t="shared" si="10"/>
        <v>0.99735487203044482</v>
      </c>
      <c r="V30" s="72">
        <f t="shared" si="11"/>
        <v>0.64783364132695931</v>
      </c>
      <c r="W30" s="72">
        <f t="shared" si="12"/>
        <v>0.70805687203791479</v>
      </c>
      <c r="X30" s="72">
        <f t="shared" si="13"/>
        <v>0.19326726291193297</v>
      </c>
      <c r="Y30" s="72">
        <f t="shared" si="14"/>
        <v>0.49825384735525002</v>
      </c>
      <c r="Z30" s="72">
        <f t="shared" si="15"/>
        <v>0.68919243660279517</v>
      </c>
      <c r="AA30" s="72">
        <f t="shared" si="16"/>
        <v>0.70447433422112482</v>
      </c>
      <c r="AB30" s="72">
        <f t="shared" si="17"/>
        <v>0.1010947712418301</v>
      </c>
      <c r="AC30" s="72"/>
      <c r="AD30" s="72"/>
      <c r="AE30" s="72">
        <f t="shared" si="18"/>
        <v>0.33960796564567231</v>
      </c>
      <c r="AF30" s="72">
        <f t="shared" si="19"/>
        <v>6.124276280317504E-2</v>
      </c>
      <c r="AG30" s="72">
        <f t="shared" si="20"/>
        <v>2.6451279695551416E-3</v>
      </c>
      <c r="AH30" s="72">
        <f t="shared" si="21"/>
        <v>0.35216635867304069</v>
      </c>
      <c r="AI30" s="72">
        <f t="shared" si="22"/>
        <v>0.29194312796208527</v>
      </c>
      <c r="AJ30" s="72">
        <f>(AV30-Driver!$K$179)/(Driver!$L$179-Driver!$K$179)</f>
        <v>4.6732737088067036E-2</v>
      </c>
      <c r="AK30" s="72">
        <f>(AW30-Driver!$K$180)/(Driver!$L$180-Driver!$K$180)</f>
        <v>7.6887440158677628E-2</v>
      </c>
      <c r="AL30" s="72">
        <f>(AX30-Driver!$K$181)/(Driver!$L$181-Driver!$K$181)</f>
        <v>0.28919243660279514</v>
      </c>
      <c r="AM30" s="72">
        <f>(AY30-Driver!$K$182)/(Driver!$L$182-Driver!$K$182)</f>
        <v>0.91847433422112479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8.4722510411750136</v>
      </c>
      <c r="AX30" s="70">
        <f t="shared" si="25"/>
        <v>3.6027319294251563</v>
      </c>
      <c r="AY30" s="70">
        <f>IFERROR(Driver!$K$19/Data!BH30/Data!BI30*Data!BK30*Data!BL30,"")</f>
        <v>-0.49905869912132689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219</v>
      </c>
      <c r="BS30" s="8" t="s">
        <v>405</v>
      </c>
      <c r="BT30" s="9" t="s">
        <v>408</v>
      </c>
      <c r="BU30" s="10">
        <v>157</v>
      </c>
      <c r="BV30" s="9" t="s">
        <v>222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305</v>
      </c>
      <c r="CU30" s="10"/>
      <c r="CV30" s="10"/>
      <c r="CW30" s="10"/>
      <c r="CX30" t="str">
        <f>INDEX('Data_Price '!AS$2:AS$1266,MATCH(Data!$DN30,'Data_Price '!$BE$2:$BE$1266,0))</f>
        <v>Armada ARV 84 Ski 2022 - 157</v>
      </c>
      <c r="CY30" t="str">
        <f>INDEX('Data_Price '!AT$2:AT$1266,MATCH(Data!$DN30,'Data_Price '!$BE$2:$BE$1266,0))</f>
        <v>BlueZone Sports</v>
      </c>
      <c r="CZ30">
        <f>INDEX('Data_Price '!AU$2:AU$1266,MATCH(Data!$DN30,'Data_Price '!$BE$2:$BE$1266,0))</f>
        <v>209.97</v>
      </c>
      <c r="DA30" t="str">
        <f>INDEX('Data_Price '!AV$2:AV$1266,MATCH(Data!$DN30,'Data_Price '!$BE$2:$BE$1266,0))</f>
        <v>https://www.google.com/url?url=https://www.bluezonesports.com/armada/armada-arv-84-long-skis-mens-2022-38898&amp;rct=j&amp;q=&amp;esrc=s&amp;sa=U&amp;ved=0ahUKEwi-wJztw6P2AhXSct8KHS6kBL0QsDwISQ&amp;usg=AOvVaw18Ao3VMdwHR4sYbFMZd9yr</v>
      </c>
      <c r="DB30" t="str">
        <f>INDEX('Data_Price '!AW$2:AW$1266,MATCH(Data!$DN30,'Data_Price '!$BE$2:$BE$1266,0))</f>
        <v>Armada ARV 84 Ski 2022 - 157</v>
      </c>
      <c r="DC30" t="str">
        <f>INDEX('Data_Price '!AX$2:AX$1266,MATCH(Data!$DN30,'Data_Price '!$BE$2:$BE$1266,0))</f>
        <v>BlueZone Sports</v>
      </c>
      <c r="DD30">
        <f>INDEX('Data_Price '!AY$2:AY$1266,MATCH(Data!$DN30,'Data_Price '!$BE$2:$BE$1266,0))</f>
        <v>209.97</v>
      </c>
      <c r="DE30" t="str">
        <f>INDEX('Data_Price '!AZ$2:AZ$1266,MATCH(Data!$DN30,'Data_Price '!$BE$2:$BE$1266,0))</f>
        <v>https://www.google.com/url?q=https://www.bluezonesports.com/armada/armada-arv-84-long-skis-mens-2022-38898&amp;sa=U&amp;ved=0ahUKEwj12tDtw6P2AhXsQ98KHcPdC7IQ2ykIFg&amp;usg=AOvVaw0u3LLz6ZGIv3HlRDW7y8wr</v>
      </c>
      <c r="DF30" t="str">
        <f>INDEX('Data_Price '!BA$2:BA$1266,MATCH(Data!$DN30,'Data_Price '!$BE$2:$BE$1266,0))</f>
        <v>Armada ARV 84 Ski 2022 - 157</v>
      </c>
      <c r="DG30" t="str">
        <f>INDEX('Data_Price '!BB$2:BB$1266,MATCH(Data!$DN30,'Data_Price '!$BE$2:$BE$1266,0))</f>
        <v>Fox Chapel Ski and Board</v>
      </c>
      <c r="DH30">
        <f>INDEX('Data_Price '!BC$2:BC$1266,MATCH(Data!$DN30,'Data_Price '!$BE$2:$BE$1266,0))</f>
        <v>269.97000000000003</v>
      </c>
      <c r="DI30" t="str">
        <f>INDEX('Data_Price '!BD$2:BD$1266,MATCH(Data!$DN30,'Data_Price '!$BE$2:$BE$1266,0))</f>
        <v>https://www.google.com/url?q=https://www.foxchapelskiandboard.com/arv-84-ski-2021-2022.html%3Fsource%3Dgooglebase&amp;sa=U&amp;ved=0ahUKEwj12tDtw6P2AhXsQ98KHcPdC7IQ2ykIGA&amp;usg=AOvVaw0yIUm4L0I8J1j3wFIRtXrU</v>
      </c>
      <c r="DJ30" s="89" t="e">
        <f ca="1">_xll.Connector("TinyUrl.TinyUrl",DA30,0)</f>
        <v>#NAME?</v>
      </c>
      <c r="DK30" s="89" t="e">
        <f ca="1">_xll.Connector("TinyUrl.TinyUrl",DE30,0)</f>
        <v>#NAME?</v>
      </c>
      <c r="DL30" s="89" t="e">
        <f ca="1">_xll.Connector("TinyUrl.TinyUrl",DI30,0)</f>
        <v>#NAME?</v>
      </c>
      <c r="DM30" s="224" t="str">
        <f t="shared" si="32"/>
        <v>ARV 84</v>
      </c>
      <c r="DN30" s="89" t="str">
        <f t="shared" si="33"/>
        <v xml:space="preserve"> ArmadaARV 84157 Unisex</v>
      </c>
      <c r="DO30" s="227" t="s">
        <v>929</v>
      </c>
    </row>
    <row r="31" spans="2:119" ht="15.45" customHeight="1">
      <c r="B31" s="224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#VALUE!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#VALUE!</v>
      </c>
      <c r="I31" s="43">
        <f t="shared" si="1"/>
        <v>0</v>
      </c>
      <c r="J31" s="43" t="e">
        <f t="array" ref="J31">NOT(OR(($H$9:$H$1273=TRUE)*($I$9:$I$1273&gt;0)*($BT$9:$BT$1273=BT31)*($K$9:$K$1273&gt;K31)))</f>
        <v>#VALUE!</v>
      </c>
      <c r="K31" s="72">
        <f t="shared" si="2"/>
        <v>0.65155101593044784</v>
      </c>
      <c r="L31" s="72">
        <f t="shared" si="3"/>
        <v>0.797708484408992</v>
      </c>
      <c r="M31" s="72">
        <f t="shared" si="4"/>
        <v>0.50539354745190357</v>
      </c>
      <c r="N31" s="72">
        <f t="shared" si="5"/>
        <v>0.35317776512995636</v>
      </c>
      <c r="O31" s="72">
        <f t="shared" si="6"/>
        <v>0.27643424977477427</v>
      </c>
      <c r="P31" s="72">
        <f t="shared" si="7"/>
        <v>0.88656862745098031</v>
      </c>
      <c r="Q31" s="72"/>
      <c r="R31" s="72"/>
      <c r="S31" s="72">
        <f t="shared" si="8"/>
        <v>0.65547707774569286</v>
      </c>
      <c r="T31" s="72">
        <f t="shared" si="9"/>
        <v>0.94022834323184634</v>
      </c>
      <c r="U31" s="72">
        <f t="shared" si="10"/>
        <v>0.99447725155220645</v>
      </c>
      <c r="V31" s="72">
        <f t="shared" si="11"/>
        <v>0.67828209372054693</v>
      </c>
      <c r="W31" s="72">
        <f t="shared" si="12"/>
        <v>0.56325088339222618</v>
      </c>
      <c r="X31" s="72">
        <f t="shared" si="13"/>
        <v>0.20229151559100797</v>
      </c>
      <c r="Y31" s="72">
        <f t="shared" si="14"/>
        <v>0.49460645254809638</v>
      </c>
      <c r="Z31" s="72">
        <f t="shared" si="15"/>
        <v>0.64682223487004364</v>
      </c>
      <c r="AA31" s="72">
        <f t="shared" si="16"/>
        <v>0.72356575022522573</v>
      </c>
      <c r="AB31" s="72">
        <f t="shared" si="17"/>
        <v>0.11343137254901964</v>
      </c>
      <c r="AC31" s="72"/>
      <c r="AD31" s="72"/>
      <c r="AE31" s="72">
        <f t="shared" si="18"/>
        <v>0.3445229222543072</v>
      </c>
      <c r="AF31" s="72">
        <f t="shared" si="19"/>
        <v>5.9771656768153617E-2</v>
      </c>
      <c r="AG31" s="72">
        <f t="shared" si="20"/>
        <v>5.5227484477935324E-3</v>
      </c>
      <c r="AH31" s="72">
        <f t="shared" si="21"/>
        <v>0.32171790627945307</v>
      </c>
      <c r="AI31" s="72">
        <f t="shared" si="22"/>
        <v>0.43674911660777382</v>
      </c>
      <c r="AJ31" s="72">
        <f>(AV31-Driver!$K$179)/(Driver!$L$179-Driver!$K$179)</f>
        <v>3.7708484408992021E-2</v>
      </c>
      <c r="AK31" s="72">
        <f>(AW31-Driver!$K$180)/(Driver!$L$180-Driver!$K$180)</f>
        <v>6.2685184213443906E-2</v>
      </c>
      <c r="AL31" s="72">
        <f>(AX31-Driver!$K$181)/(Driver!$L$181-Driver!$K$181)</f>
        <v>0.24682223487004362</v>
      </c>
      <c r="AM31" s="72">
        <f>(AY31-Driver!$K$182)/(Driver!$L$182-Driver!$K$182)</f>
        <v>0.9375657502252257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7.0834386996024454</v>
      </c>
      <c r="AX31" s="70">
        <f t="shared" si="25"/>
        <v>3.2214001138303927</v>
      </c>
      <c r="AY31" s="70">
        <f>IFERROR(Driver!$K$19/Data!BH31/Data!BI31*Data!BK31*Data!BL31,"")</f>
        <v>-0.38219075153248894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219</v>
      </c>
      <c r="BS31" s="8" t="s">
        <v>405</v>
      </c>
      <c r="BT31" s="9" t="s">
        <v>408</v>
      </c>
      <c r="BU31" s="10">
        <v>150</v>
      </c>
      <c r="BV31" s="9" t="s">
        <v>222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305</v>
      </c>
      <c r="CU31" s="10"/>
      <c r="CV31" s="10"/>
      <c r="CW31" s="10"/>
      <c r="CX31" t="str">
        <f>INDEX('Data_Price '!AS$2:AS$1266,MATCH(Data!$DN31,'Data_Price '!$BE$2:$BE$1266,0))</f>
        <v>Armada ARV 84 Ski 2022 - 150</v>
      </c>
      <c r="CY31" t="str">
        <f>INDEX('Data_Price '!AT$2:AT$1266,MATCH(Data!$DN31,'Data_Price '!$BE$2:$BE$1266,0))</f>
        <v>BlueZone Sports</v>
      </c>
      <c r="CZ31">
        <f>INDEX('Data_Price '!AU$2:AU$1266,MATCH(Data!$DN31,'Data_Price '!$BE$2:$BE$1266,0))</f>
        <v>209.97</v>
      </c>
      <c r="DA31" t="str">
        <f>INDEX('Data_Price '!AV$2:AV$1266,MATCH(Data!$DN31,'Data_Price '!$BE$2:$BE$1266,0))</f>
        <v>https://www.google.com/url?q=https://www.bluezonesports.com/armada/armada-arv-84-short-skis-boys-2022-38897&amp;sa=U&amp;ved=0ahUKEwj2uaHuw6P2AhUJn-AKHZJzBgoQ2ykIGw&amp;usg=AOvVaw21qHAR_IUDgQTrUB-xzXY5</v>
      </c>
      <c r="DB31" t="str">
        <f>INDEX('Data_Price '!AW$2:AW$1266,MATCH(Data!$DN31,'Data_Price '!$BE$2:$BE$1266,0))</f>
        <v>Armada ARV 84 Ski 2022 - 150</v>
      </c>
      <c r="DC31" t="str">
        <f>INDEX('Data_Price '!AX$2:AX$1266,MATCH(Data!$DN31,'Data_Price '!$BE$2:$BE$1266,0))</f>
        <v xml:space="preserve">Aspen East </v>
      </c>
      <c r="DD31">
        <f>INDEX('Data_Price '!AY$2:AY$1266,MATCH(Data!$DN31,'Data_Price '!$BE$2:$BE$1266,0))</f>
        <v>349</v>
      </c>
      <c r="DE31" t="str">
        <f>INDEX('Data_Price '!AZ$2:AZ$1266,MATCH(Data!$DN31,'Data_Price '!$BE$2:$BE$1266,0))</f>
        <v>https://www.google.com/url?q=https://www.aspeneast.com/armada-arv-84-ski-short.html&amp;sa=U&amp;ved=0ahUKEwj2uaHuw6P2AhUJn-AKHZJzBgoQ2ykIHQ&amp;usg=AOvVaw2LU386lGXcIckjFTIYwVBg</v>
      </c>
      <c r="DF31" t="str">
        <f>INDEX('Data_Price '!BA$2:BA$1266,MATCH(Data!$DN31,'Data_Price '!$BE$2:$BE$1266,0))</f>
        <v>Armada ARV 84 Ski 2022 - 150</v>
      </c>
      <c r="DG31" t="str">
        <f>INDEX('Data_Price '!BB$2:BB$1266,MATCH(Data!$DN31,'Data_Price '!$BE$2:$BE$1266,0))</f>
        <v>REI</v>
      </c>
      <c r="DH31">
        <f>INDEX('Data_Price '!BC$2:BC$1266,MATCH(Data!$DN31,'Data_Price '!$BE$2:$BE$1266,0))</f>
        <v>349.95</v>
      </c>
      <c r="DI31" t="str">
        <f>INDEX('Data_Price '!BD$2:BD$1266,MATCH(Data!$DN31,'Data_Price '!$BE$2:$BE$1266,0))</f>
        <v>https://www.google.com/url?url=https://www.rei.com/product/195473/armada-arv-84-skis-kids-20212022%3FCAWELAID%3D120217890012999944&amp;rct=j&amp;q=&amp;esrc=s&amp;sa=U&amp;ved=0ahUKEwiClPvtw6P2AhUNc98KHfXpCM0QsDwIMA&amp;usg=AOvVaw1Qvs8KcpCCvZ4aa0uL9InH</v>
      </c>
      <c r="DJ31" s="89" t="e">
        <f ca="1">_xll.Connector("TinyUrl.TinyUrl",DA31,0)</f>
        <v>#NAME?</v>
      </c>
      <c r="DK31" s="89" t="e">
        <f ca="1">_xll.Connector("TinyUrl.TinyUrl",DE31,0)</f>
        <v>#NAME?</v>
      </c>
      <c r="DL31" s="89" t="e">
        <f ca="1">_xll.Connector("TinyUrl.TinyUrl",DI31,0)</f>
        <v>#NAME?</v>
      </c>
      <c r="DM31" s="224" t="str">
        <f t="shared" si="32"/>
        <v>ARV 84</v>
      </c>
      <c r="DN31" s="89" t="str">
        <f t="shared" si="33"/>
        <v xml:space="preserve"> ArmadaARV 84150 Unisex</v>
      </c>
      <c r="DO31" s="227" t="s">
        <v>929</v>
      </c>
    </row>
    <row r="32" spans="2:119" ht="15.45" customHeight="1">
      <c r="B32" s="224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#VALUE!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#VALUE!</v>
      </c>
      <c r="I32" s="43">
        <f t="shared" si="1"/>
        <v>0</v>
      </c>
      <c r="J32" s="43" t="e">
        <f t="array" ref="J32">NOT(OR(($H$9:$H$1273=TRUE)*($I$9:$I$1273&gt;0)*($BT$9:$BT$1273=BT32)*($K$9:$K$1273&gt;K32)))</f>
        <v>#VALUE!</v>
      </c>
      <c r="K32" s="72">
        <f t="shared" si="2"/>
        <v>0.6542562029031731</v>
      </c>
      <c r="L32" s="72">
        <f t="shared" si="3"/>
        <v>0.797708484408992</v>
      </c>
      <c r="M32" s="72">
        <f t="shared" si="4"/>
        <v>0.51080392139735431</v>
      </c>
      <c r="N32" s="72">
        <f t="shared" si="5"/>
        <v>0.41199013469929802</v>
      </c>
      <c r="O32" s="72">
        <f t="shared" si="6"/>
        <v>0.24365692361041191</v>
      </c>
      <c r="P32" s="72">
        <f t="shared" si="7"/>
        <v>0.87676470588235289</v>
      </c>
      <c r="Q32" s="72"/>
      <c r="R32" s="72"/>
      <c r="S32" s="72">
        <f t="shared" si="8"/>
        <v>0.65182938831586901</v>
      </c>
      <c r="T32" s="72">
        <f t="shared" si="9"/>
        <v>0.98532871167092562</v>
      </c>
      <c r="U32" s="72">
        <f t="shared" si="10"/>
        <v>0.9753178876669365</v>
      </c>
      <c r="V32" s="72">
        <f t="shared" si="11"/>
        <v>0.76331294939832206</v>
      </c>
      <c r="W32" s="72">
        <f t="shared" si="12"/>
        <v>0.48287526427061311</v>
      </c>
      <c r="X32" s="72">
        <f t="shared" si="13"/>
        <v>0.20229151559100797</v>
      </c>
      <c r="Y32" s="72">
        <f t="shared" si="14"/>
        <v>0.48919607860264569</v>
      </c>
      <c r="Z32" s="72">
        <f t="shared" si="15"/>
        <v>0.58800986530070198</v>
      </c>
      <c r="AA32" s="72">
        <f t="shared" si="16"/>
        <v>0.75634307638958809</v>
      </c>
      <c r="AB32" s="72">
        <f t="shared" si="17"/>
        <v>0.12323529411764708</v>
      </c>
      <c r="AC32" s="72"/>
      <c r="AD32" s="72"/>
      <c r="AE32" s="72">
        <f t="shared" si="18"/>
        <v>0.34817061168413094</v>
      </c>
      <c r="AF32" s="72">
        <f t="shared" si="19"/>
        <v>1.467128832907437E-2</v>
      </c>
      <c r="AG32" s="72">
        <f t="shared" si="20"/>
        <v>2.4682112333063527E-2</v>
      </c>
      <c r="AH32" s="72">
        <f t="shared" si="21"/>
        <v>0.23668705060167791</v>
      </c>
      <c r="AI32" s="72">
        <f t="shared" si="22"/>
        <v>0.51712473572938689</v>
      </c>
      <c r="AJ32" s="72">
        <f>(AV32-Driver!$K$179)/(Driver!$L$179-Driver!$K$179)</f>
        <v>3.7708484408992021E-2</v>
      </c>
      <c r="AK32" s="72">
        <f>(AW32-Driver!$K$180)/(Driver!$L$180-Driver!$K$180)</f>
        <v>5.0186868715533475E-2</v>
      </c>
      <c r="AL32" s="72">
        <f>(AX32-Driver!$K$181)/(Driver!$L$181-Driver!$K$181)</f>
        <v>0.18800986530070196</v>
      </c>
      <c r="AM32" s="72">
        <f>(AY32-Driver!$K$182)/(Driver!$L$182-Driver!$K$182)</f>
        <v>0.97034307638958806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5.8612515429070333</v>
      </c>
      <c r="AX32" s="70">
        <f t="shared" si="25"/>
        <v>2.6920887877063175</v>
      </c>
      <c r="AY32" s="70">
        <f>IFERROR(Driver!$K$19/Data!BH32/Data!BI32*Data!BK32*Data!BL32,"")</f>
        <v>-0.1815446163555019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219</v>
      </c>
      <c r="BS32" s="8" t="s">
        <v>405</v>
      </c>
      <c r="BT32" s="9" t="s">
        <v>408</v>
      </c>
      <c r="BU32" s="10">
        <v>143</v>
      </c>
      <c r="BV32" s="9" t="s">
        <v>222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305</v>
      </c>
      <c r="CU32" s="10"/>
      <c r="CV32" s="10"/>
      <c r="CW32" s="10"/>
      <c r="CX32" t="str">
        <f>INDEX('Data_Price '!AS$2:AS$1266,MATCH(Data!$DN32,'Data_Price '!$BE$2:$BE$1266,0))</f>
        <v>Armada - ARV 84 - 143 Short Blue</v>
      </c>
      <c r="CY32" t="str">
        <f>INDEX('Data_Price '!AT$2:AT$1266,MATCH(Data!$DN32,'Data_Price '!$BE$2:$BE$1266,0))</f>
        <v>BlueZone Sports</v>
      </c>
      <c r="CZ32">
        <f>INDEX('Data_Price '!AU$2:AU$1266,MATCH(Data!$DN32,'Data_Price '!$BE$2:$BE$1266,0))</f>
        <v>209.97</v>
      </c>
      <c r="DA32" t="str">
        <f>INDEX('Data_Price '!AV$2:AV$1266,MATCH(Data!$DN32,'Data_Price '!$BE$2:$BE$1266,0))</f>
        <v>https://www.google.com/url?q=https://www.bluezonesports.com/armada/armada-arv-84-short-skis-boys-2022-38897&amp;sa=U&amp;ved=0ahUKEwi3zcDvw6P2AhWvV98KHVPwCiUQ2ykIGw&amp;usg=AOvVaw1rLJ8BjwTgpi9q5BF1ejvT</v>
      </c>
      <c r="DB32" t="str">
        <f>INDEX('Data_Price '!AW$2:AW$1266,MATCH(Data!$DN32,'Data_Price '!$BE$2:$BE$1266,0))</f>
        <v>Armada 2022 ARV 84 Ski 143</v>
      </c>
      <c r="DC32" t="str">
        <f>INDEX('Data_Price '!AX$2:AX$1266,MATCH(Data!$DN32,'Data_Price '!$BE$2:$BE$1266,0))</f>
        <v>PRFO Sports</v>
      </c>
      <c r="DD32">
        <f>INDEX('Data_Price '!AY$2:AY$1266,MATCH(Data!$DN32,'Data_Price '!$BE$2:$BE$1266,0))</f>
        <v>337.86</v>
      </c>
      <c r="DE32" t="str">
        <f>INDEX('Data_Price '!AZ$2:AZ$1266,MATCH(Data!$DN32,'Data_Price '!$BE$2:$BE$1266,0))</f>
        <v>https://www.google.com/url?url=http://www.prfo.com/products/armada-junior-arv-84-short-ski%3Fvariant%3D39520212746284%26dfw_tracker%3D35966-39520212746284&amp;rct=j&amp;q=&amp;esrc=s&amp;sa=U&amp;ved=0ahUKEwi68uXuw6P2AhWKhOAKHQswAxUQsDwIXA&amp;usg=AOvVaw343lBaHt3cDWNfdpXiXQX1</v>
      </c>
      <c r="DF32" t="str">
        <f>INDEX('Data_Price '!BA$2:BA$1266,MATCH(Data!$DN32,'Data_Price '!$BE$2:$BE$1266,0))</f>
        <v>Armada - ARV 84 - 143 Short Blue</v>
      </c>
      <c r="DG32" t="str">
        <f>INDEX('Data_Price '!BB$2:BB$1266,MATCH(Data!$DN32,'Data_Price '!$BE$2:$BE$1266,0))</f>
        <v>PRFO Sports</v>
      </c>
      <c r="DH32">
        <f>INDEX('Data_Price '!BC$2:BC$1266,MATCH(Data!$DN32,'Data_Price '!$BE$2:$BE$1266,0))</f>
        <v>338.46</v>
      </c>
      <c r="DI32" t="str">
        <f>INDEX('Data_Price '!BD$2:BD$1266,MATCH(Data!$DN32,'Data_Price '!$BE$2:$BE$1266,0))</f>
        <v>https://www.google.com/url?q=http://www.prfo.com/products/armada-junior-arv-84-short-ski%3Fvariant%3D39520212746284%26dfw_tracker%3D35966-39520212746284&amp;sa=U&amp;ved=0ahUKEwi3zcDvw6P2AhWvV98KHVPwCiUQ2ykIHw&amp;usg=AOvVaw0TxlOw9xpMj3Rdm52S0SVH</v>
      </c>
      <c r="DJ32" s="89" t="e">
        <f ca="1">_xll.Connector("TinyUrl.TinyUrl",DA32,0)</f>
        <v>#NAME?</v>
      </c>
      <c r="DK32" s="89" t="e">
        <f ca="1">_xll.Connector("TinyUrl.TinyUrl",DE32,0)</f>
        <v>#NAME?</v>
      </c>
      <c r="DL32" s="89" t="e">
        <f ca="1">_xll.Connector("TinyUrl.TinyUrl",DI32,0)</f>
        <v>#NAME?</v>
      </c>
      <c r="DM32" s="224" t="str">
        <f t="shared" si="32"/>
        <v>ARV 84</v>
      </c>
      <c r="DN32" s="89" t="str">
        <f t="shared" si="33"/>
        <v xml:space="preserve"> ArmadaARV 84143 Unisex</v>
      </c>
      <c r="DO32" s="227" t="s">
        <v>929</v>
      </c>
    </row>
    <row r="33" spans="2:119" ht="15.45" customHeight="1">
      <c r="B33" s="224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#VALUE!</v>
      </c>
      <c r="F33" s="43" t="b">
        <f>CL33&gt;Driver!$F$56</f>
        <v>1</v>
      </c>
      <c r="G33" s="43" t="b">
        <f>AND(CB33&gt;Driver!$F$55,CB33&lt;Driver!$G$55)</f>
        <v>1</v>
      </c>
      <c r="H33" s="43" t="e">
        <f t="shared" si="0"/>
        <v>#VALUE!</v>
      </c>
      <c r="I33" s="43">
        <f t="shared" si="1"/>
        <v>0</v>
      </c>
      <c r="J33" s="43" t="e">
        <f t="array" ref="J33">NOT(OR(($H$9:$H$1273=TRUE)*($I$9:$I$1273&gt;0)*($BT$9:$BT$1273=BT33)*($K$9:$K$1273&gt;K33)))</f>
        <v>#VALUE!</v>
      </c>
      <c r="K33" s="72">
        <f t="shared" si="2"/>
        <v>0.48006789380242654</v>
      </c>
      <c r="L33" s="72">
        <f t="shared" si="3"/>
        <v>0.7048295866569978</v>
      </c>
      <c r="M33" s="72">
        <f t="shared" si="4"/>
        <v>0.25530620094785517</v>
      </c>
      <c r="N33" s="72">
        <f t="shared" si="5"/>
        <v>-0.19637007525453742</v>
      </c>
      <c r="O33" s="72">
        <f t="shared" si="6"/>
        <v>0.31478867809810274</v>
      </c>
      <c r="P33" s="72">
        <f t="shared" si="7"/>
        <v>0.64750000000000008</v>
      </c>
      <c r="Q33" s="72"/>
      <c r="R33" s="72"/>
      <c r="S33" s="72">
        <f t="shared" si="8"/>
        <v>0.85078013605965186</v>
      </c>
      <c r="T33" s="72">
        <f t="shared" si="9"/>
        <v>0.99958851479968214</v>
      </c>
      <c r="U33" s="72">
        <f t="shared" si="10"/>
        <v>0.92409092806193172</v>
      </c>
      <c r="V33" s="72">
        <f t="shared" si="11"/>
        <v>0.6553641046610309</v>
      </c>
      <c r="W33" s="72">
        <f t="shared" si="12"/>
        <v>0.9835694928377855</v>
      </c>
      <c r="X33" s="72">
        <f t="shared" si="13"/>
        <v>0.2951704133430022</v>
      </c>
      <c r="Y33" s="72">
        <f t="shared" si="14"/>
        <v>0.74469379905214483</v>
      </c>
      <c r="Z33" s="72">
        <f t="shared" si="15"/>
        <v>1.1963700752545374</v>
      </c>
      <c r="AA33" s="72">
        <f t="shared" si="16"/>
        <v>0.68521132190189726</v>
      </c>
      <c r="AB33" s="72">
        <f t="shared" si="17"/>
        <v>0.35249999999999992</v>
      </c>
      <c r="AC33" s="72"/>
      <c r="AD33" s="72"/>
      <c r="AE33" s="72">
        <f t="shared" si="18"/>
        <v>0.1492198639403482</v>
      </c>
      <c r="AF33" s="72">
        <f t="shared" si="19"/>
        <v>4.1148520031786262E-4</v>
      </c>
      <c r="AG33" s="72">
        <f t="shared" si="20"/>
        <v>7.5909071938068326E-2</v>
      </c>
      <c r="AH33" s="72">
        <f t="shared" si="21"/>
        <v>0.3446358953389691</v>
      </c>
      <c r="AI33" s="72">
        <f t="shared" si="22"/>
        <v>1.6430507162214482E-2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0.54511352989690798</v>
      </c>
      <c r="AL33" s="72">
        <f>(AX33-Driver!$K$181)/(Driver!$L$181-Driver!$K$181)</f>
        <v>0.7963700752545374</v>
      </c>
      <c r="AM33" s="72">
        <f>(AY33-Driver!$K$182)/(Driver!$L$182-Driver!$K$182)</f>
        <v>0.89921132190189723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54.259214364628768</v>
      </c>
      <c r="AX33" s="70">
        <f t="shared" si="25"/>
        <v>8.1673306772908365</v>
      </c>
      <c r="AY33" s="70">
        <f>IFERROR(Driver!$K$19/Data!BH33/Data!BI33*Data!BK33*Data!BL33,"")</f>
        <v>-0.61697707215573427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219</v>
      </c>
      <c r="BS33" s="8" t="s">
        <v>405</v>
      </c>
      <c r="BT33" s="9" t="s">
        <v>406</v>
      </c>
      <c r="BU33" s="10">
        <v>188</v>
      </c>
      <c r="BV33" s="9" t="s">
        <v>222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305</v>
      </c>
      <c r="CU33" s="9" t="s">
        <v>303</v>
      </c>
      <c r="CV33" s="9" t="s">
        <v>301</v>
      </c>
      <c r="CW33" s="10"/>
      <c r="CX33" t="str">
        <f>INDEX('Data_Price '!AS$2:AS$1266,MATCH(Data!$DN33,'Data_Price '!$BE$2:$BE$1266,0))</f>
        <v>Armada ARV 106 Skis 2022</v>
      </c>
      <c r="CY33" t="str">
        <f>INDEX('Data_Price '!AT$2:AT$1266,MATCH(Data!$DN33,'Data_Price '!$BE$2:$BE$1266,0))</f>
        <v>Snowcountry.eu</v>
      </c>
      <c r="CZ33">
        <f>INDEX('Data_Price '!AU$2:AU$1266,MATCH(Data!$DN33,'Data_Price '!$BE$2:$BE$1266,0))</f>
        <v>388.54</v>
      </c>
      <c r="DA33" t="str">
        <f>INDEX('Data_Price '!AV$2:AV$1266,MATCH(Data!$DN33,'Data_Price '!$BE$2:$BE$1266,0))</f>
        <v>https://www.google.com/url?q=https://www.snowcountry.eu/armada-arv-106-8731.html%3Fartikel_maat%3D65375%26country%3DUS&amp;sa=U&amp;ved=0ahUKEwi6xITww6P2AhXQUt8KHSkECYwQ2ykIHg&amp;usg=AOvVaw3KQQTCGTFr9f7O6CajRi0a</v>
      </c>
      <c r="DB33" t="str">
        <f>INDEX('Data_Price '!AW$2:AW$1266,MATCH(Data!$DN33,'Data_Price '!$BE$2:$BE$1266,0))</f>
        <v>Armada ARV 106 Skis 2022</v>
      </c>
      <c r="DC33" t="str">
        <f>INDEX('Data_Price '!AX$2:AX$1266,MATCH(Data!$DN33,'Data_Price '!$BE$2:$BE$1266,0))</f>
        <v>! OutdoorXL.com</v>
      </c>
      <c r="DD33">
        <f>INDEX('Data_Price '!AY$2:AY$1266,MATCH(Data!$DN33,'Data_Price '!$BE$2:$BE$1266,0))</f>
        <v>484.95</v>
      </c>
      <c r="DE33" t="str">
        <f>INDEX('Data_Price '!AZ$2:AZ$1266,MATCH(Data!$DN33,'Data_Price '!$BE$2:$BE$1266,0))</f>
        <v>https://www.google.com/url?q=https://www.outdoorxl.com/armada-arv-106.html%3Fprl%3D92-20628x144-3071&amp;sa=U&amp;ved=0ahUKEwi6xITww6P2AhXQUt8KHSkECYwQ2ykIHA&amp;usg=AOvVaw0y6pyHpXFfGhQFBO4L_ioD</v>
      </c>
      <c r="DF33" t="str">
        <f>INDEX('Data_Price '!BA$2:BA$1266,MATCH(Data!$DN33,'Data_Price '!$BE$2:$BE$1266,0))</f>
        <v>Armada ARV 106 Skis 2022</v>
      </c>
      <c r="DG33" t="str">
        <f>INDEX('Data_Price '!BB$2:BB$1266,MATCH(Data!$DN33,'Data_Price '!$BE$2:$BE$1266,0))</f>
        <v>SkiEssentials.com</v>
      </c>
      <c r="DH33">
        <f>INDEX('Data_Price '!BC$2:BC$1266,MATCH(Data!$DN33,'Data_Price '!$BE$2:$BE$1266,0))</f>
        <v>519.96</v>
      </c>
      <c r="DI33" t="str">
        <f>INDEX('Data_Price '!BD$2:BD$1266,MATCH(Data!$DN33,'Data_Price '!$BE$2:$BE$1266,0))</f>
        <v>https://www.google.com/url?q=https://www.skiessentials.com/2022-armada-arv-106-skis.html&amp;sa=U&amp;ved=0ahUKEwi6xITww6P2AhXQUt8KHSkECYwQ2ykIGg&amp;usg=AOvVaw3W6CzEYRbwT3HulJYCDZsZ</v>
      </c>
      <c r="DJ33" s="89" t="e">
        <f ca="1">_xll.Connector("TinyUrl.TinyUrl",DA33,0)</f>
        <v>#NAME?</v>
      </c>
      <c r="DK33" s="89" t="e">
        <f ca="1">_xll.Connector("TinyUrl.TinyUrl",DE33,0)</f>
        <v>#NAME?</v>
      </c>
      <c r="DL33" s="89" t="e">
        <f ca="1">_xll.Connector("TinyUrl.TinyUrl",DI33,0)</f>
        <v>#NAME?</v>
      </c>
      <c r="DM33" s="224" t="str">
        <f t="shared" si="32"/>
        <v>ARV 106</v>
      </c>
      <c r="DN33" s="89" t="str">
        <f t="shared" si="33"/>
        <v xml:space="preserve"> ArmadaARV 106188 Unisex</v>
      </c>
      <c r="DO33" s="227" t="s">
        <v>927</v>
      </c>
    </row>
    <row r="34" spans="2:119" ht="15.45" customHeight="1">
      <c r="B34" s="224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#VALUE!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#VALUE!</v>
      </c>
      <c r="I34" s="43">
        <f t="shared" si="1"/>
        <v>0</v>
      </c>
      <c r="J34" s="43" t="e">
        <f t="array" ref="J34">NOT(OR(($H$9:$H$1273=TRUE)*($I$9:$I$1273&gt;0)*($BT$9:$BT$1273=BT34)*($K$9:$K$1273&gt;K34)))</f>
        <v>#VALUE!</v>
      </c>
      <c r="K34" s="72">
        <f t="shared" si="2"/>
        <v>0.41245008660213289</v>
      </c>
      <c r="L34" s="72">
        <f t="shared" si="3"/>
        <v>0.37077109016195331</v>
      </c>
      <c r="M34" s="72">
        <f t="shared" si="4"/>
        <v>0.45412908304231248</v>
      </c>
      <c r="N34" s="72">
        <f t="shared" si="5"/>
        <v>-4.1231897805602546E-3</v>
      </c>
      <c r="O34" s="72">
        <f t="shared" si="6"/>
        <v>0.4677767787767787</v>
      </c>
      <c r="P34" s="72">
        <f t="shared" si="7"/>
        <v>0.89873366013071898</v>
      </c>
      <c r="Q34" s="72"/>
      <c r="R34" s="72"/>
      <c r="S34" s="72">
        <f t="shared" si="8"/>
        <v>0.68401157004175728</v>
      </c>
      <c r="T34" s="72">
        <f t="shared" si="9"/>
        <v>0.88683537493782183</v>
      </c>
      <c r="U34" s="72">
        <f t="shared" si="10"/>
        <v>0.90016896479269959</v>
      </c>
      <c r="V34" s="72">
        <f t="shared" si="11"/>
        <v>0.713715172613133</v>
      </c>
      <c r="W34" s="72">
        <f t="shared" si="12"/>
        <v>0.97741935483870968</v>
      </c>
      <c r="X34" s="72">
        <f t="shared" si="13"/>
        <v>0.62922890983804669</v>
      </c>
      <c r="Y34" s="72">
        <f t="shared" si="14"/>
        <v>0.54587091695768752</v>
      </c>
      <c r="Z34" s="72">
        <f t="shared" si="15"/>
        <v>1.0041231897805603</v>
      </c>
      <c r="AA34" s="72">
        <f t="shared" si="16"/>
        <v>0.5322232212232213</v>
      </c>
      <c r="AB34" s="72">
        <f t="shared" si="17"/>
        <v>0.10126633986928107</v>
      </c>
      <c r="AC34" s="72"/>
      <c r="AD34" s="72"/>
      <c r="AE34" s="72">
        <f t="shared" si="18"/>
        <v>0.31598842995824278</v>
      </c>
      <c r="AF34" s="72">
        <f t="shared" si="19"/>
        <v>0.11316462506217816</v>
      </c>
      <c r="AG34" s="72">
        <f t="shared" si="20"/>
        <v>9.9831035207300467E-2</v>
      </c>
      <c r="AH34" s="72">
        <f t="shared" si="21"/>
        <v>0.286284827386867</v>
      </c>
      <c r="AI34" s="72">
        <f t="shared" si="22"/>
        <v>2.2580645161290325E-2</v>
      </c>
      <c r="AJ34" s="72">
        <f>(AV34-Driver!$K$179)/(Driver!$L$179-Driver!$K$179)</f>
        <v>0.86922890983804668</v>
      </c>
      <c r="AK34" s="72">
        <f>(AW34-Driver!$K$180)/(Driver!$L$180-Driver!$K$180)</f>
        <v>9.4929568474601336E-2</v>
      </c>
      <c r="AL34" s="72">
        <f>(AX34-Driver!$K$181)/(Driver!$L$181-Driver!$K$181)</f>
        <v>0.60412318978056023</v>
      </c>
      <c r="AM34" s="72">
        <f>(AY34-Driver!$K$182)/(Driver!$L$182-Driver!$K$182)</f>
        <v>0.74622322122322127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10.236557399968664</v>
      </c>
      <c r="AX34" s="70">
        <f t="shared" si="25"/>
        <v>6.4371087080250424</v>
      </c>
      <c r="AY34" s="70">
        <f>IFERROR(Driver!$K$19/Data!BH34/Data!BI34*Data!BK34*Data!BL34,"")</f>
        <v>-1.5534924845269673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219</v>
      </c>
      <c r="BS34" s="8" t="s">
        <v>928</v>
      </c>
      <c r="BT34" s="9" t="s">
        <v>403</v>
      </c>
      <c r="BU34" s="10">
        <v>184</v>
      </c>
      <c r="BV34" s="9" t="s">
        <v>222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301</v>
      </c>
      <c r="CU34" s="9" t="s">
        <v>302</v>
      </c>
      <c r="CV34" s="10"/>
      <c r="CW34" s="10"/>
      <c r="CX34" t="e">
        <f>INDEX('Data_Price '!AS$2:AS$1266,MATCH(Data!$DN34,'Data_Price '!$BE$2:$BE$1266,0))</f>
        <v>#N/A</v>
      </c>
      <c r="CY34" t="e">
        <f>INDEX('Data_Price '!AT$2:AT$1266,MATCH(Data!$DN34,'Data_Price '!$BE$2:$BE$1266,0))</f>
        <v>#N/A</v>
      </c>
      <c r="CZ34" t="e">
        <f>INDEX('Data_Price '!AU$2:AU$1266,MATCH(Data!$DN34,'Data_Price '!$BE$2:$BE$1266,0))</f>
        <v>#N/A</v>
      </c>
      <c r="DA34" t="e">
        <f>INDEX('Data_Price '!AV$2:AV$1266,MATCH(Data!$DN34,'Data_Price '!$BE$2:$BE$1266,0))</f>
        <v>#N/A</v>
      </c>
      <c r="DB34" t="e">
        <f>INDEX('Data_Price '!AW$2:AW$1266,MATCH(Data!$DN34,'Data_Price '!$BE$2:$BE$1266,0))</f>
        <v>#N/A</v>
      </c>
      <c r="DC34" t="e">
        <f>INDEX('Data_Price '!AX$2:AX$1266,MATCH(Data!$DN34,'Data_Price '!$BE$2:$BE$1266,0))</f>
        <v>#N/A</v>
      </c>
      <c r="DD34" t="e">
        <f>INDEX('Data_Price '!AY$2:AY$1266,MATCH(Data!$DN34,'Data_Price '!$BE$2:$BE$1266,0))</f>
        <v>#N/A</v>
      </c>
      <c r="DE34" t="e">
        <f>INDEX('Data_Price '!AZ$2:AZ$1266,MATCH(Data!$DN34,'Data_Price '!$BE$2:$BE$1266,0))</f>
        <v>#N/A</v>
      </c>
      <c r="DF34" t="e">
        <f>INDEX('Data_Price '!BA$2:BA$1266,MATCH(Data!$DN34,'Data_Price '!$BE$2:$BE$1266,0))</f>
        <v>#N/A</v>
      </c>
      <c r="DG34" t="e">
        <f>INDEX('Data_Price '!BB$2:BB$1266,MATCH(Data!$DN34,'Data_Price '!$BE$2:$BE$1266,0))</f>
        <v>#N/A</v>
      </c>
      <c r="DH34" t="e">
        <f>INDEX('Data_Price '!BC$2:BC$1266,MATCH(Data!$DN34,'Data_Price '!$BE$2:$BE$1266,0))</f>
        <v>#N/A</v>
      </c>
      <c r="DI34" t="e">
        <f>INDEX('Data_Price '!BD$2:BD$1266,MATCH(Data!$DN34,'Data_Price '!$BE$2:$BE$1266,0))</f>
        <v>#N/A</v>
      </c>
      <c r="DJ34" s="89" t="e">
        <f ca="1">_xll.Connector("TinyUrl.TinyUrl",DA34,0)</f>
        <v>#NAME?</v>
      </c>
      <c r="DK34" s="89" t="e">
        <f ca="1">_xll.Connector("TinyUrl.TinyUrl",DE34,0)</f>
        <v>#NAME?</v>
      </c>
      <c r="DL34" s="89" t="e">
        <f ca="1">_xll.Connector("TinyUrl.TinyUrl",DI34,0)</f>
        <v>#NAME?</v>
      </c>
      <c r="DM34" s="224" t="str">
        <f t="shared" si="32"/>
        <v>Renegade</v>
      </c>
      <c r="DN34" s="89" t="str">
        <f t="shared" si="33"/>
        <v xml:space="preserve"> 4FRNTRenegade184 Unisex</v>
      </c>
      <c r="DO34" s="227"/>
    </row>
    <row r="35" spans="2:119" ht="15.45" customHeight="1">
      <c r="B35" s="224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#VALUE!</v>
      </c>
      <c r="F35" s="43" t="b">
        <f>CL35&gt;Driver!$F$56</f>
        <v>0</v>
      </c>
      <c r="G35" s="43" t="b">
        <f>AND(CB35&gt;Driver!$F$55,CB35&lt;Driver!$G$55)</f>
        <v>0</v>
      </c>
      <c r="H35" s="43" t="e">
        <f t="shared" si="0"/>
        <v>#VALUE!</v>
      </c>
      <c r="I35" s="43">
        <f t="shared" si="1"/>
        <v>0</v>
      </c>
      <c r="J35" s="43" t="e">
        <f t="array" ref="J35">NOT(OR(($H$9:$H$1273=TRUE)*($I$9:$I$1273&gt;0)*($BT$9:$BT$1273=BT35)*($K$9:$K$1273&gt;K35)))</f>
        <v>#VALUE!</v>
      </c>
      <c r="K35" s="72">
        <f t="shared" si="2"/>
        <v>0.67657642433009058</v>
      </c>
      <c r="L35" s="72">
        <f t="shared" si="3"/>
        <v>0.89917331399564904</v>
      </c>
      <c r="M35" s="72">
        <f t="shared" si="4"/>
        <v>0.45397953466453211</v>
      </c>
      <c r="N35" s="72">
        <f t="shared" si="5"/>
        <v>0.26274584202871054</v>
      </c>
      <c r="O35" s="72">
        <f t="shared" si="6"/>
        <v>0.31378426523285952</v>
      </c>
      <c r="P35" s="72">
        <f t="shared" si="7"/>
        <v>0.78540849673202628</v>
      </c>
      <c r="Q35" s="72"/>
      <c r="R35" s="72"/>
      <c r="S35" s="72">
        <f t="shared" si="8"/>
        <v>0.75514969197046999</v>
      </c>
      <c r="T35" s="72">
        <f t="shared" si="9"/>
        <v>0.97757416795403607</v>
      </c>
      <c r="U35" s="72">
        <f t="shared" si="10"/>
        <v>0.80120159854538153</v>
      </c>
      <c r="V35" s="72">
        <f t="shared" si="11"/>
        <v>0.62800080079375764</v>
      </c>
      <c r="W35" s="72">
        <f t="shared" si="12"/>
        <v>0.9822434954835999</v>
      </c>
      <c r="X35" s="72">
        <f t="shared" si="13"/>
        <v>0.10082668600435091</v>
      </c>
      <c r="Y35" s="72">
        <f t="shared" si="14"/>
        <v>0.54602046533546789</v>
      </c>
      <c r="Z35" s="72">
        <f t="shared" si="15"/>
        <v>0.73725415797128946</v>
      </c>
      <c r="AA35" s="72">
        <f t="shared" si="16"/>
        <v>0.68621573476714048</v>
      </c>
      <c r="AB35" s="72">
        <f t="shared" si="17"/>
        <v>0.21459150326797377</v>
      </c>
      <c r="AC35" s="72"/>
      <c r="AD35" s="72"/>
      <c r="AE35" s="72">
        <f t="shared" si="18"/>
        <v>0.24485030802952998</v>
      </c>
      <c r="AF35" s="72">
        <f t="shared" si="19"/>
        <v>2.2425832045963948E-2</v>
      </c>
      <c r="AG35" s="72">
        <f t="shared" si="20"/>
        <v>0.19879840145461844</v>
      </c>
      <c r="AH35" s="72">
        <f t="shared" si="21"/>
        <v>0.37199919920624241</v>
      </c>
      <c r="AI35" s="72">
        <f t="shared" si="22"/>
        <v>1.7756504516400096E-2</v>
      </c>
      <c r="AJ35" s="72">
        <f>(AV35-Driver!$K$179)/(Driver!$L$179-Driver!$K$179)</f>
        <v>0.3408266860043509</v>
      </c>
      <c r="AK35" s="72">
        <f>(AW35-Driver!$K$180)/(Driver!$L$180-Driver!$K$180)</f>
        <v>0.37438967103039222</v>
      </c>
      <c r="AL35" s="72">
        <f>(AX35-Driver!$K$181)/(Driver!$L$181-Driver!$K$181)</f>
        <v>0.33725415797128949</v>
      </c>
      <c r="AM35" s="72">
        <f>(AY35-Driver!$K$182)/(Driver!$L$182-Driver!$K$182)</f>
        <v>0.90021573476714045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37.564443962727765</v>
      </c>
      <c r="AX35" s="70">
        <f t="shared" si="25"/>
        <v>4.0352874217416055</v>
      </c>
      <c r="AY35" s="70">
        <f>IFERROR(Driver!$K$19/Data!BH35/Data!BI35*Data!BK35*Data!BL35,"")</f>
        <v>-0.61082856698107468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219</v>
      </c>
      <c r="BS35" s="8" t="s">
        <v>835</v>
      </c>
      <c r="BT35" s="9" t="s">
        <v>839</v>
      </c>
      <c r="BU35" s="10">
        <v>180</v>
      </c>
      <c r="BV35" s="9" t="s">
        <v>222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305</v>
      </c>
      <c r="CU35" s="9" t="s">
        <v>302</v>
      </c>
      <c r="CV35" s="10"/>
      <c r="CW35" s="10"/>
      <c r="CX35" t="str">
        <f>INDEX('Data_Price '!AS$2:AS$1266,MATCH(Data!$DN35,'Data_Price '!$BE$2:$BE$1266,0))</f>
        <v>Scott Slight 93 Skis w Tyrolia Attack 13 Demo Bindings Used Demo Skis</v>
      </c>
      <c r="CY35" t="str">
        <f>INDEX('Data_Price '!AT$2:AT$1266,MATCH(Data!$DN35,'Data_Price '!$BE$2:$BE$1266,0))</f>
        <v>Powder7 Ski Shop</v>
      </c>
      <c r="CZ35" t="str">
        <f>INDEX('Data_Price '!AU$2:AU$1266,MATCH(Data!$DN35,'Data_Price '!$BE$2:$BE$1266,0))</f>
        <v>$479.99 used</v>
      </c>
      <c r="DA35" t="str">
        <f>INDEX('Data_Price '!AV$2:AV$1266,MATCH(Data!$DN35,'Data_Price '!$BE$2:$BE$1266,0))</f>
        <v>https://www.google.com/url?url=https://www.powder7.com/Scott-Slight-93-Skis-180cm-Used-2021/for-sale%3Futm_source%3Dfeed%26utm_medium%3Dfree&amp;rct=j&amp;q=&amp;esrc=s&amp;sa=U&amp;ved=0ahUKEwj84vnww6P2AhXuYt8KHVx8DMAQ2SkIJQ&amp;usg=AOvVaw13MxmZUdRU1_QrHqyKQlVr</v>
      </c>
      <c r="DB35" t="str">
        <f>INDEX('Data_Price '!AW$2:AW$1266,MATCH(Data!$DN35,'Data_Price '!$BE$2:$BE$1266,0))</f>
        <v>Scott Sports Ski Slight 93 Set M11 Mens Skis - Multicolour</v>
      </c>
      <c r="DC35" t="str">
        <f>INDEX('Data_Price '!AX$2:AX$1266,MATCH(Data!$DN35,'Data_Price '!$BE$2:$BE$1266,0))</f>
        <v>Bobleisure</v>
      </c>
      <c r="DD35">
        <f>INDEX('Data_Price '!AY$2:AY$1266,MATCH(Data!$DN35,'Data_Price '!$BE$2:$BE$1266,0))</f>
        <v>537.30999999999995</v>
      </c>
      <c r="DE35" t="str">
        <f>INDEX('Data_Price '!AZ$2:AZ$1266,MATCH(Data!$DN35,'Data_Price '!$BE$2:$BE$1266,0))</f>
        <v>https://www.google.com/url?q=https://www.bobleisure.com/scott-ski-slight-93-set-m11%3Fnumber%3D45-7615523172740&amp;sa=U&amp;ved=0ahUKEwiigZzxw6P2AhULh-AKHZt5Cw0Q2ykIGA&amp;usg=AOvVaw2iRiqOQ6CPSnxml_NZNjnc</v>
      </c>
      <c r="DF35" t="str">
        <f>INDEX('Data_Price '!BA$2:BA$1266,MATCH(Data!$DN35,'Data_Price '!$BE$2:$BE$1266,0))</f>
        <v>Scott Sports Ski Slight 93 Set M11 Mens Skis - Multicolour</v>
      </c>
      <c r="DG35" t="str">
        <f>INDEX('Data_Price '!BB$2:BB$1266,MATCH(Data!$DN35,'Data_Price '!$BE$2:$BE$1266,0))</f>
        <v>Surfdome US</v>
      </c>
      <c r="DH35">
        <f>INDEX('Data_Price '!BC$2:BC$1266,MATCH(Data!$DN35,'Data_Price '!$BE$2:$BE$1266,0))</f>
        <v>555.45000000000005</v>
      </c>
      <c r="DI35" t="str">
        <f>INDEX('Data_Price '!BD$2:BD$1266,MATCH(Data!$DN35,'Data_Price '!$BE$2:$BE$1266,0))</f>
        <v>https://www.google.com/url?url=https://www.surfdome.us/Scott-Sports-Ski-Slight-93-Set-M11-Skis/sd50234692.htm%3Fcolour%3DMulticolour%26sku%3D1360949%26productid%3D366259%26utm_source%3Dgoogle%26utm_medium%3Dorganic%2520shopping&amp;rct=j&amp;q=&amp;esrc=s&amp;sa=U&amp;ved=0ahUKEwj84vnww6P2AhXuYt8KHVx8DMAQsDwIKQ&amp;usg=AOvVaw1nNZsB_euYj_gCZy7K8jjk</v>
      </c>
      <c r="DJ35" s="89" t="e">
        <f ca="1">_xll.Connector("TinyUrl.TinyUrl",DA35,0)</f>
        <v>#NAME?</v>
      </c>
      <c r="DK35" s="89" t="e">
        <f ca="1">_xll.Connector("TinyUrl.TinyUrl",DE35,0)</f>
        <v>#NAME?</v>
      </c>
      <c r="DL35" s="89" t="e">
        <f ca="1">_xll.Connector("TinyUrl.TinyUrl",DI35,0)</f>
        <v>#NAME?</v>
      </c>
      <c r="DM35" s="224" t="str">
        <f t="shared" si="32"/>
        <v>Slight 93</v>
      </c>
      <c r="DN35" s="89" t="str">
        <f t="shared" si="33"/>
        <v xml:space="preserve"> ScottSlight 93180 Unisex</v>
      </c>
      <c r="DO35" s="227"/>
    </row>
    <row r="36" spans="2:119" ht="15.45" customHeight="1">
      <c r="B36" s="224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#VALUE!</v>
      </c>
      <c r="F36" s="43" t="b">
        <f>CL36&gt;Driver!$F$56</f>
        <v>0</v>
      </c>
      <c r="G36" s="43" t="b">
        <f>AND(CB36&gt;Driver!$F$55,CB36&lt;Driver!$G$55)</f>
        <v>1</v>
      </c>
      <c r="H36" s="43" t="e">
        <f t="shared" si="0"/>
        <v>#VALUE!</v>
      </c>
      <c r="I36" s="43">
        <f t="shared" si="1"/>
        <v>0</v>
      </c>
      <c r="J36" s="43" t="e">
        <f t="array" ref="J36">NOT(OR(($H$9:$H$1273=TRUE)*($I$9:$I$1273&gt;0)*($BT$9:$BT$1273=BT36)*($K$9:$K$1273&gt;K36)))</f>
        <v>#VALUE!</v>
      </c>
      <c r="K36" s="72">
        <f t="shared" si="2"/>
        <v>0.70623061914887486</v>
      </c>
      <c r="L36" s="72">
        <f t="shared" si="3"/>
        <v>0.93164450890339223</v>
      </c>
      <c r="M36" s="72">
        <f t="shared" si="4"/>
        <v>0.48081672939435749</v>
      </c>
      <c r="N36" s="72">
        <f t="shared" si="5"/>
        <v>0.23745019920318722</v>
      </c>
      <c r="O36" s="72">
        <f t="shared" si="6"/>
        <v>0.36350489094066962</v>
      </c>
      <c r="P36" s="72">
        <f t="shared" si="7"/>
        <v>0.84149509803921574</v>
      </c>
      <c r="Q36" s="72"/>
      <c r="R36" s="72"/>
      <c r="S36" s="72">
        <f t="shared" si="8"/>
        <v>0.74629529907022041</v>
      </c>
      <c r="T36" s="72">
        <f t="shared" si="9"/>
        <v>0.91761709633975985</v>
      </c>
      <c r="U36" s="72">
        <f t="shared" si="10"/>
        <v>0.99638978708833603</v>
      </c>
      <c r="V36" s="72">
        <f t="shared" si="11"/>
        <v>0.69343588497775277</v>
      </c>
      <c r="W36" s="72">
        <f t="shared" si="12"/>
        <v>0.99071946115419807</v>
      </c>
      <c r="X36" s="72">
        <f t="shared" si="13"/>
        <v>6.8355491096607823E-2</v>
      </c>
      <c r="Y36" s="72">
        <f t="shared" si="14"/>
        <v>0.51918327060564251</v>
      </c>
      <c r="Z36" s="72">
        <f t="shared" si="15"/>
        <v>0.76254980079681278</v>
      </c>
      <c r="AA36" s="72">
        <f t="shared" si="16"/>
        <v>0.63649510905933038</v>
      </c>
      <c r="AB36" s="72">
        <f t="shared" si="17"/>
        <v>0.15850490196078426</v>
      </c>
      <c r="AC36" s="72"/>
      <c r="AD36" s="72"/>
      <c r="AE36" s="72">
        <f t="shared" si="18"/>
        <v>0.25370470092977959</v>
      </c>
      <c r="AF36" s="72">
        <f t="shared" si="19"/>
        <v>8.2382903660240092E-2</v>
      </c>
      <c r="AG36" s="72">
        <f t="shared" si="20"/>
        <v>3.6102129116639264E-3</v>
      </c>
      <c r="AH36" s="72">
        <f t="shared" si="21"/>
        <v>0.30656411502224723</v>
      </c>
      <c r="AI36" s="72">
        <f t="shared" si="22"/>
        <v>9.2805388458019056E-3</v>
      </c>
      <c r="AJ36" s="72">
        <f>(AV36-Driver!$K$179)/(Driver!$L$179-Driver!$K$179)</f>
        <v>0.30835549109660781</v>
      </c>
      <c r="AK36" s="72">
        <f>(AW36-Driver!$K$180)/(Driver!$L$180-Driver!$K$180)</f>
        <v>0.32133218052667717</v>
      </c>
      <c r="AL36" s="72">
        <f>(AX36-Driver!$K$181)/(Driver!$L$181-Driver!$K$181)</f>
        <v>0.3625498007968127</v>
      </c>
      <c r="AM36" s="72">
        <f>(AY36-Driver!$K$182)/(Driver!$L$182-Driver!$K$182)</f>
        <v>0.85049510905933035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32.376050097092765</v>
      </c>
      <c r="AX36" s="70">
        <f t="shared" si="25"/>
        <v>4.2629482071713145</v>
      </c>
      <c r="AY36" s="70">
        <f>IFERROR(Driver!$K$19/Data!BH36/Data!BI36*Data!BK36*Data!BL36,"")</f>
        <v>-0.91519297232724617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219</v>
      </c>
      <c r="BS36" s="8" t="s">
        <v>438</v>
      </c>
      <c r="BT36" s="9" t="s">
        <v>440</v>
      </c>
      <c r="BU36" s="10">
        <v>182</v>
      </c>
      <c r="BV36" s="9" t="s">
        <v>222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304</v>
      </c>
      <c r="CU36" s="9" t="s">
        <v>302</v>
      </c>
      <c r="CV36" s="9" t="s">
        <v>388</v>
      </c>
      <c r="CW36" s="10"/>
      <c r="CX36" t="str">
        <f>INDEX('Data_Price '!AS$2:AS$1266,MATCH(Data!$DN36,'Data_Price '!$BE$2:$BE$1266,0))</f>
        <v>Atomic BACKLAND 107 Skis 2022</v>
      </c>
      <c r="CY36" t="str">
        <f>INDEX('Data_Price '!AT$2:AT$1266,MATCH(Data!$DN36,'Data_Price '!$BE$2:$BE$1266,0))</f>
        <v>Level Nine Sports</v>
      </c>
      <c r="CZ36">
        <f>INDEX('Data_Price '!AU$2:AU$1266,MATCH(Data!$DN36,'Data_Price '!$BE$2:$BE$1266,0))</f>
        <v>559.99</v>
      </c>
      <c r="DA36" t="str">
        <f>INDEX('Data_Price '!AV$2:AV$1266,MATCH(Data!$DN36,'Data_Price '!$BE$2:$BE$1266,0))</f>
        <v>https://www.google.com/url?url=https://www.levelninesports.com/atomic-backland-107-skis-2022/%3Fsku%3DL9846143&amp;rct=j&amp;q=&amp;esrc=s&amp;sa=U&amp;ved=0ahUKEwik_rzxw6P2AhXKJt8KHR2DAxsQsDwIRA&amp;usg=AOvVaw1jQVaEfpWMyaJ1_2QuuzOQ</v>
      </c>
      <c r="DB36" t="str">
        <f>INDEX('Data_Price '!AW$2:AW$1266,MATCH(Data!$DN36,'Data_Price '!$BE$2:$BE$1266,0))</f>
        <v>Atomic Backland 107</v>
      </c>
      <c r="DC36" t="str">
        <f>INDEX('Data_Price '!AX$2:AX$1266,MATCH(Data!$DN36,'Data_Price '!$BE$2:$BE$1266,0))</f>
        <v>Level Nine Sports</v>
      </c>
      <c r="DD36">
        <f>INDEX('Data_Price '!AY$2:AY$1266,MATCH(Data!$DN36,'Data_Price '!$BE$2:$BE$1266,0))</f>
        <v>559.99</v>
      </c>
      <c r="DE36" t="str">
        <f>INDEX('Data_Price '!AZ$2:AZ$1266,MATCH(Data!$DN36,'Data_Price '!$BE$2:$BE$1266,0))</f>
        <v>https://www.google.com/url?q=https://www.levelninesports.com/atomic-backland-107-skis-2022/&amp;sa=U&amp;ved=0ahUKEwjrx-vxw6P2AhXmmOAKHRB3CTEQ2ykIHg&amp;usg=AOvVaw0tTeiMzEG21Zg8bHjM_W2i</v>
      </c>
      <c r="DF36" t="str">
        <f>INDEX('Data_Price '!BA$2:BA$1266,MATCH(Data!$DN36,'Data_Price '!$BE$2:$BE$1266,0))</f>
        <v>2021 Atomic Backland 107 Skis Backcountry Touring 182cm</v>
      </c>
      <c r="DG36" t="str">
        <f>INDEX('Data_Price '!BB$2:BB$1266,MATCH(Data!$DN36,'Data_Price '!$BE$2:$BE$1266,0))</f>
        <v>eBay - ubargain</v>
      </c>
      <c r="DH36">
        <f>INDEX('Data_Price '!BC$2:BC$1266,MATCH(Data!$DN36,'Data_Price '!$BE$2:$BE$1266,0))</f>
        <v>599.99</v>
      </c>
      <c r="DI36" t="str">
        <f>INDEX('Data_Price '!BD$2:BD$1266,MATCH(Data!$DN36,'Data_Price '!$BE$2:$BE$1266,0))</f>
        <v>https://www.google.com/url?url=https://www.ebay.com/itm/275088872019%3Fchn%3Dps%26mkevt%3D1%26mkcid%3D28&amp;rct=j&amp;q=&amp;esrc=s&amp;sa=U&amp;ved=0ahUKEwik_rzxw6P2AhXKJt8KHR2DAxsQ2SkITA&amp;usg=AOvVaw1sVNhR0aJpTFcoyZXfWZB6</v>
      </c>
      <c r="DJ36" s="89" t="e">
        <f ca="1">_xll.Connector("TinyUrl.TinyUrl",DA36,0)</f>
        <v>#NAME?</v>
      </c>
      <c r="DK36" s="89" t="e">
        <f ca="1">_xll.Connector("TinyUrl.TinyUrl",DE36,0)</f>
        <v>#NAME?</v>
      </c>
      <c r="DL36" s="89" t="e">
        <f ca="1">_xll.Connector("TinyUrl.TinyUrl",DI36,0)</f>
        <v>#NAME?</v>
      </c>
      <c r="DM36" s="224" t="str">
        <f t="shared" si="32"/>
        <v>Backland 107</v>
      </c>
      <c r="DN36" s="89" t="str">
        <f t="shared" si="33"/>
        <v xml:space="preserve"> AtomicBackland 107182 Unisex</v>
      </c>
      <c r="DO36" s="227" t="s">
        <v>930</v>
      </c>
    </row>
    <row r="37" spans="2:119" ht="15.45" customHeight="1">
      <c r="B37" s="224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#VALUE!</v>
      </c>
      <c r="F37" s="43" t="b">
        <f>CL37&gt;Driver!$F$56</f>
        <v>0</v>
      </c>
      <c r="G37" s="43" t="b">
        <f>AND(CB37&gt;Driver!$F$55,CB37&lt;Driver!$G$55)</f>
        <v>0</v>
      </c>
      <c r="H37" s="43" t="e">
        <f t="shared" si="0"/>
        <v>#VALUE!</v>
      </c>
      <c r="I37" s="43">
        <f t="shared" si="1"/>
        <v>0</v>
      </c>
      <c r="J37" s="43" t="e">
        <f t="array" ref="J37">NOT(OR(($H$9:$H$1273=TRUE)*($I$9:$I$1273&gt;0)*($BT$9:$BT$1273=BT37)*($K$9:$K$1273&gt;K37)))</f>
        <v>#VALUE!</v>
      </c>
      <c r="K37" s="72">
        <f t="shared" si="2"/>
        <v>0.71657505918766629</v>
      </c>
      <c r="L37" s="72">
        <f t="shared" si="3"/>
        <v>0.97394569333655634</v>
      </c>
      <c r="M37" s="72">
        <f t="shared" si="4"/>
        <v>0.45920442503877623</v>
      </c>
      <c r="N37" s="72">
        <f t="shared" si="5"/>
        <v>0.27982040093593874</v>
      </c>
      <c r="O37" s="72">
        <f t="shared" si="6"/>
        <v>0.28779287418038979</v>
      </c>
      <c r="P37" s="72">
        <f t="shared" si="7"/>
        <v>0.81</v>
      </c>
      <c r="Q37" s="72"/>
      <c r="R37" s="72"/>
      <c r="S37" s="72">
        <f t="shared" si="8"/>
        <v>0.72220742065028942</v>
      </c>
      <c r="T37" s="72">
        <f t="shared" si="9"/>
        <v>0.97769011066641687</v>
      </c>
      <c r="U37" s="72">
        <f t="shared" si="10"/>
        <v>0.52073396949959772</v>
      </c>
      <c r="V37" s="72">
        <f t="shared" si="11"/>
        <v>0.6267442156425036</v>
      </c>
      <c r="W37" s="72">
        <f t="shared" si="12"/>
        <v>0.97546297365321999</v>
      </c>
      <c r="X37" s="72">
        <f t="shared" si="13"/>
        <v>2.605430666344366E-2</v>
      </c>
      <c r="Y37" s="72">
        <f t="shared" si="14"/>
        <v>0.54079557496122377</v>
      </c>
      <c r="Z37" s="72">
        <f t="shared" si="15"/>
        <v>0.72017959906406126</v>
      </c>
      <c r="AA37" s="72">
        <f t="shared" si="16"/>
        <v>0.71220712581961021</v>
      </c>
      <c r="AB37" s="72">
        <f t="shared" si="17"/>
        <v>0.18999999999999995</v>
      </c>
      <c r="AC37" s="72"/>
      <c r="AD37" s="72"/>
      <c r="AE37" s="72">
        <f t="shared" si="18"/>
        <v>0.27779257934971058</v>
      </c>
      <c r="AF37" s="72">
        <f t="shared" si="19"/>
        <v>2.2309889333583161E-2</v>
      </c>
      <c r="AG37" s="72">
        <f t="shared" si="20"/>
        <v>0.47926603050040228</v>
      </c>
      <c r="AH37" s="72">
        <f t="shared" si="21"/>
        <v>0.37325578435749646</v>
      </c>
      <c r="AI37" s="72">
        <f t="shared" si="22"/>
        <v>2.4537026346779969E-2</v>
      </c>
      <c r="AJ37" s="72">
        <f>(AV37-Driver!$K$179)/(Driver!$L$179-Driver!$K$179)</f>
        <v>0.26605430666344365</v>
      </c>
      <c r="AK37" s="72">
        <f>(AW37-Driver!$K$180)/(Driver!$L$180-Driver!$K$180)</f>
        <v>0.35152579783904375</v>
      </c>
      <c r="AL37" s="72">
        <f>(AX37-Driver!$K$181)/(Driver!$L$181-Driver!$K$181)</f>
        <v>0.32017959906406124</v>
      </c>
      <c r="AM37" s="72">
        <f>(AY37-Driver!$K$182)/(Driver!$L$182-Driver!$K$182)</f>
        <v>0.92620712581961018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35.328628090464775</v>
      </c>
      <c r="AX37" s="70">
        <f t="shared" si="25"/>
        <v>3.8816163915765509</v>
      </c>
      <c r="AY37" s="70">
        <f>IFERROR(Driver!$K$19/Data!BH37/Data!BI37*Data!BK37*Data!BL37,"")</f>
        <v>-0.45172247832696238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219</v>
      </c>
      <c r="BS37" s="8" t="s">
        <v>628</v>
      </c>
      <c r="BT37" s="9" t="s">
        <v>637</v>
      </c>
      <c r="BU37" s="10">
        <v>170</v>
      </c>
      <c r="BV37" s="9" t="s">
        <v>222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305</v>
      </c>
      <c r="CU37" s="9" t="s">
        <v>302</v>
      </c>
      <c r="CV37" s="10"/>
      <c r="CW37" s="10"/>
      <c r="CX37" t="str">
        <f>INDEX('Data_Price '!AS$2:AS$1266,MATCH(Data!$DN37,'Data_Price '!$BE$2:$BE$1266,0))</f>
        <v>Head Kore 93</v>
      </c>
      <c r="CY37" t="str">
        <f>INDEX('Data_Price '!AT$2:AT$1266,MATCH(Data!$DN37,'Data_Price '!$BE$2:$BE$1266,0))</f>
        <v>evo.com</v>
      </c>
      <c r="CZ37">
        <f>INDEX('Data_Price '!AU$2:AU$1266,MATCH(Data!$DN37,'Data_Price '!$BE$2:$BE$1266,0))</f>
        <v>489</v>
      </c>
      <c r="DA37" t="str">
        <f>INDEX('Data_Price '!AV$2:AV$1266,MATCH(Data!$DN37,'Data_Price '!$BE$2:$BE$1266,0))</f>
        <v>https://www.google.com/url?url=https://www.evo.com/skis/head-kore-93%3Fimage%3D208274/832642/clone.jpg&amp;rct=j&amp;q=&amp;esrc=s&amp;sa=U&amp;ved=0ahUKEwj18JDyw6P2AhWnSt8KHV9RBuYQsDwIew&amp;usg=AOvVaw0bl8s6ffd7aJ8sxd6z7vMD</v>
      </c>
      <c r="DB37" t="str">
        <f>INDEX('Data_Price '!AW$2:AW$1266,MATCH(Data!$DN37,'Data_Price '!$BE$2:$BE$1266,0))</f>
        <v>Head Kore 93</v>
      </c>
      <c r="DC37" t="str">
        <f>INDEX('Data_Price '!AX$2:AX$1266,MATCH(Data!$DN37,'Data_Price '!$BE$2:$BE$1266,0))</f>
        <v>evo.com</v>
      </c>
      <c r="DD37">
        <f>INDEX('Data_Price '!AY$2:AY$1266,MATCH(Data!$DN37,'Data_Price '!$BE$2:$BE$1266,0))</f>
        <v>489</v>
      </c>
      <c r="DE37" t="str">
        <f>INDEX('Data_Price '!AZ$2:AZ$1266,MATCH(Data!$DN37,'Data_Price '!$BE$2:$BE$1266,0))</f>
        <v>https://www.google.com/url?q=https://www.evo.com/skis/head-kore-93%3Fimage%3D208274/832642/clone.jpg&amp;sa=U&amp;ved=0ahUKEwjwwsbyw6P2AhWldd8KHWEAA0QQ2ykIFw&amp;usg=AOvVaw0p78giuzcatC2AsEWQSiZu</v>
      </c>
      <c r="DF37" t="str">
        <f>INDEX('Data_Price '!BA$2:BA$1266,MATCH(Data!$DN37,'Data_Price '!$BE$2:$BE$1266,0))</f>
        <v>Head Kore 93</v>
      </c>
      <c r="DG37" t="str">
        <f>INDEX('Data_Price '!BB$2:BB$1266,MATCH(Data!$DN37,'Data_Price '!$BE$2:$BE$1266,0))</f>
        <v>SkiEssentials.com</v>
      </c>
      <c r="DH37">
        <f>INDEX('Data_Price '!BC$2:BC$1266,MATCH(Data!$DN37,'Data_Price '!$BE$2:$BE$1266,0))</f>
        <v>489</v>
      </c>
      <c r="DI37" t="str">
        <f>INDEX('Data_Price '!BD$2:BD$1266,MATCH(Data!$DN37,'Data_Price '!$BE$2:$BE$1266,0))</f>
        <v>https://www.google.com/url?q=https://www.skiessentials.com/2022-head-kore-93-skis.html&amp;sa=U&amp;ved=0ahUKEwjwwsbyw6P2AhWldd8KHWEAA0QQ2ykIGQ&amp;usg=AOvVaw2zEDfd00Bu626uW1yGD7Wb</v>
      </c>
      <c r="DJ37" s="89" t="e">
        <f ca="1">_xll.Connector("TinyUrl.TinyUrl",DA37,0)</f>
        <v>#NAME?</v>
      </c>
      <c r="DK37" s="89" t="e">
        <f ca="1">_xll.Connector("TinyUrl.TinyUrl",DE37,0)</f>
        <v>#NAME?</v>
      </c>
      <c r="DL37" s="89" t="e">
        <f ca="1">_xll.Connector("TinyUrl.TinyUrl",DI37,0)</f>
        <v>#NAME?</v>
      </c>
      <c r="DM37" s="224" t="str">
        <f t="shared" si="32"/>
        <v>Kore 93</v>
      </c>
      <c r="DN37" s="89" t="str">
        <f t="shared" si="33"/>
        <v xml:space="preserve"> HeadKore 93170 Unisex</v>
      </c>
      <c r="DO37" s="227" t="s">
        <v>931</v>
      </c>
    </row>
    <row r="38" spans="2:119" ht="15.45" customHeight="1">
      <c r="B38" s="224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#VALUE!</v>
      </c>
      <c r="F38" s="43" t="b">
        <f>CL38&gt;Driver!$F$56</f>
        <v>0</v>
      </c>
      <c r="G38" s="43" t="b">
        <f>AND(CB38&gt;Driver!$F$55,CB38&lt;Driver!$G$55)</f>
        <v>0</v>
      </c>
      <c r="H38" s="43" t="e">
        <f t="shared" si="0"/>
        <v>#VALUE!</v>
      </c>
      <c r="I38" s="43">
        <f t="shared" si="1"/>
        <v>0</v>
      </c>
      <c r="J38" s="43" t="e">
        <f t="array" ref="J38">NOT(OR(($H$9:$H$1273=TRUE)*($I$9:$I$1273&gt;0)*($BT$9:$BT$1273=BT38)*($K$9:$K$1273&gt;K38)))</f>
        <v>#VALUE!</v>
      </c>
      <c r="K38" s="72">
        <f t="shared" si="2"/>
        <v>0.70210742500056011</v>
      </c>
      <c r="L38" s="72">
        <f t="shared" si="3"/>
        <v>0.96153734590282824</v>
      </c>
      <c r="M38" s="72">
        <f t="shared" si="4"/>
        <v>0.4426775040982921</v>
      </c>
      <c r="N38" s="72">
        <f t="shared" si="5"/>
        <v>0.1640928350091696</v>
      </c>
      <c r="O38" s="72">
        <f t="shared" si="6"/>
        <v>0.32289392565171959</v>
      </c>
      <c r="P38" s="72">
        <f t="shared" si="7"/>
        <v>0.84104575163398698</v>
      </c>
      <c r="Q38" s="72"/>
      <c r="R38" s="72"/>
      <c r="S38" s="72">
        <f t="shared" si="8"/>
        <v>0.76722220722787515</v>
      </c>
      <c r="T38" s="72">
        <f t="shared" si="9"/>
        <v>0.98282080662365445</v>
      </c>
      <c r="U38" s="72">
        <f t="shared" si="10"/>
        <v>0.88751847986965904</v>
      </c>
      <c r="V38" s="72">
        <f t="shared" si="11"/>
        <v>0.63000300599017023</v>
      </c>
      <c r="W38" s="72">
        <f t="shared" si="12"/>
        <v>0.96770592485549134</v>
      </c>
      <c r="X38" s="72">
        <f t="shared" si="13"/>
        <v>3.8462654097171811E-2</v>
      </c>
      <c r="Y38" s="72">
        <f t="shared" si="14"/>
        <v>0.5573224959017079</v>
      </c>
      <c r="Z38" s="72">
        <f t="shared" si="15"/>
        <v>0.8359071649908304</v>
      </c>
      <c r="AA38" s="72">
        <f t="shared" si="16"/>
        <v>0.67710607434828041</v>
      </c>
      <c r="AB38" s="72">
        <f t="shared" si="17"/>
        <v>0.15895424836601302</v>
      </c>
      <c r="AC38" s="72"/>
      <c r="AD38" s="72"/>
      <c r="AE38" s="72">
        <f t="shared" si="18"/>
        <v>0.2327777927721249</v>
      </c>
      <c r="AF38" s="72">
        <f t="shared" si="19"/>
        <v>1.7179193376345575E-2</v>
      </c>
      <c r="AG38" s="72">
        <f t="shared" si="20"/>
        <v>0.11248152013034093</v>
      </c>
      <c r="AH38" s="72">
        <f t="shared" si="21"/>
        <v>0.36999699400982972</v>
      </c>
      <c r="AI38" s="72">
        <f t="shared" si="22"/>
        <v>3.2294075144508674E-2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0.33104469739535247</v>
      </c>
      <c r="AL38" s="72">
        <f>(AX38-Driver!$K$181)/(Driver!$L$181-Driver!$K$181)</f>
        <v>0.43590716499083038</v>
      </c>
      <c r="AM38" s="72">
        <f>(AY38-Driver!$K$182)/(Driver!$L$182-Driver!$K$182)</f>
        <v>0.89110607434828037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33.32581915821681</v>
      </c>
      <c r="AX38" s="70">
        <f t="shared" si="25"/>
        <v>4.9231644849174732</v>
      </c>
      <c r="AY38" s="70">
        <f>IFERROR(Driver!$K$19/Data!BH38/Data!BI38*Data!BK38*Data!BL38,"")</f>
        <v>-0.6665932790461595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219</v>
      </c>
      <c r="BS38" s="8" t="s">
        <v>533</v>
      </c>
      <c r="BT38" s="9" t="s">
        <v>541</v>
      </c>
      <c r="BU38" s="10">
        <v>178</v>
      </c>
      <c r="BV38" s="9" t="s">
        <v>222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305</v>
      </c>
      <c r="CU38" s="10"/>
      <c r="CV38" s="10"/>
      <c r="CW38" s="10"/>
      <c r="CX38" t="str">
        <f>INDEX('Data_Price '!AS$2:AS$1266,MATCH(Data!$DN38,'Data_Price '!$BE$2:$BE$1266,0))</f>
        <v>Dynastar M-Pro 90 Patrol - 178</v>
      </c>
      <c r="CY38" t="str">
        <f>INDEX('Data_Price '!AT$2:AT$1266,MATCH(Data!$DN38,'Data_Price '!$BE$2:$BE$1266,0))</f>
        <v>eBay - grassisport</v>
      </c>
      <c r="CZ38">
        <f>INDEX('Data_Price '!AU$2:AU$1266,MATCH(Data!$DN38,'Data_Price '!$BE$2:$BE$1266,0))</f>
        <v>466.58</v>
      </c>
      <c r="DA38" t="str">
        <f>INDEX('Data_Price '!AV$2:AV$1266,MATCH(Data!$DN38,'Data_Price '!$BE$2:$BE$1266,0))</f>
        <v>https://www.google.com/url?url=https://www.ebay.com/itm/402345420024%3Fchn%3Dps%26mkevt%3D1%26mkcid%3D28%26var%3D673376696166&amp;rct=j&amp;q=&amp;esrc=s&amp;sa=U&amp;ved=0ahUKEwi_9-fyw6P2AhWImOAKHdL4BisQsDwIbg&amp;usg=AOvVaw3kH-9-Ff_Iz1vJY1tHtHGU</v>
      </c>
      <c r="DB38" t="str">
        <f>INDEX('Data_Price '!AW$2:AW$1266,MATCH(Data!$DN38,'Data_Price '!$BE$2:$BE$1266,0))</f>
        <v>Dynastar 2021 M-Pro 90 Ski w/Tyrolia Attack2 13 GW Bindings (178)</v>
      </c>
      <c r="DC38" t="str">
        <f>INDEX('Data_Price '!AX$2:AX$1266,MATCH(Data!$DN38,'Data_Price '!$BE$2:$BE$1266,0))</f>
        <v>SkiEssentials.com</v>
      </c>
      <c r="DD38">
        <f>INDEX('Data_Price '!AY$2:AY$1266,MATCH(Data!$DN38,'Data_Price '!$BE$2:$BE$1266,0))</f>
        <v>654.96</v>
      </c>
      <c r="DE38" t="str">
        <f>INDEX('Data_Price '!AZ$2:AZ$1266,MATCH(Data!$DN38,'Data_Price '!$BE$2:$BE$1266,0))</f>
        <v>https://www.google.com/url?url=https://www.skiessentials.com/2022-dynastar-m-pro-90-ski-w-tyrolia-attack2-14-gw-bindings.html&amp;rct=j&amp;q=&amp;esrc=s&amp;sa=U&amp;ved=0ahUKEwi_9-fyw6P2AhWImOAKHdL4BisQsDwIaw&amp;usg=AOvVaw1YDe5EkRGeqGmrdwAgXL89</v>
      </c>
      <c r="DF38">
        <f>INDEX('Data_Price '!BA$2:BA$1266,MATCH(Data!$DN38,'Data_Price '!$BE$2:$BE$1266,0))</f>
        <v>0</v>
      </c>
      <c r="DG38">
        <f>INDEX('Data_Price '!BB$2:BB$1266,MATCH(Data!$DN38,'Data_Price '!$BE$2:$BE$1266,0))</f>
        <v>0</v>
      </c>
      <c r="DH38">
        <f>INDEX('Data_Price '!BC$2:BC$1266,MATCH(Data!$DN38,'Data_Price '!$BE$2:$BE$1266,0))</f>
        <v>0</v>
      </c>
      <c r="DI38">
        <f>INDEX('Data_Price '!BD$2:BD$1266,MATCH(Data!$DN38,'Data_Price '!$BE$2:$BE$1266,0))</f>
        <v>0</v>
      </c>
      <c r="DJ38" s="89" t="e">
        <f ca="1">_xll.Connector("TinyUrl.TinyUrl",DA38,0)</f>
        <v>#NAME?</v>
      </c>
      <c r="DK38" s="89" t="e">
        <f ca="1">_xll.Connector("TinyUrl.TinyUrl",DE38,0)</f>
        <v>#NAME?</v>
      </c>
      <c r="DL38" s="89" t="e">
        <f ca="1">_xll.Connector("TinyUrl.TinyUrl",DI38,0)</f>
        <v>#NAME?</v>
      </c>
      <c r="DM38" s="224" t="str">
        <f t="shared" si="32"/>
        <v>M-Pro 90</v>
      </c>
      <c r="DN38" s="89" t="str">
        <f t="shared" si="33"/>
        <v xml:space="preserve"> DynastarM-Pro 90178 Unisex</v>
      </c>
      <c r="DO38" s="227" t="s">
        <v>932</v>
      </c>
    </row>
    <row r="39" spans="2:119" ht="15.45" customHeight="1">
      <c r="B39" s="224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#VALUE!</v>
      </c>
      <c r="F39" s="43" t="b">
        <f>CL39&gt;Driver!$F$56</f>
        <v>0</v>
      </c>
      <c r="G39" s="43" t="b">
        <f>AND(CB39&gt;Driver!$F$55,CB39&lt;Driver!$G$55)</f>
        <v>0</v>
      </c>
      <c r="H39" s="43" t="e">
        <f t="shared" si="0"/>
        <v>#VALUE!</v>
      </c>
      <c r="I39" s="43">
        <f t="shared" si="1"/>
        <v>0</v>
      </c>
      <c r="J39" s="43" t="e">
        <f t="array" ref="J39">NOT(OR(($H$9:$H$1273=TRUE)*($I$9:$I$1273&gt;0)*($BT$9:$BT$1273=BT39)*($K$9:$K$1273&gt;K39)))</f>
        <v>#VALUE!</v>
      </c>
      <c r="K39" s="72">
        <f t="shared" si="2"/>
        <v>0.73678335744040058</v>
      </c>
      <c r="L39" s="72">
        <f t="shared" si="3"/>
        <v>0.97773265651438246</v>
      </c>
      <c r="M39" s="72">
        <f t="shared" si="4"/>
        <v>0.49583405836641881</v>
      </c>
      <c r="N39" s="72">
        <f t="shared" si="5"/>
        <v>0.28993865806614805</v>
      </c>
      <c r="O39" s="72">
        <f t="shared" si="6"/>
        <v>0.34123998762134344</v>
      </c>
      <c r="P39" s="72">
        <f t="shared" si="7"/>
        <v>0.85632352941176482</v>
      </c>
      <c r="Q39" s="72"/>
      <c r="R39" s="72"/>
      <c r="S39" s="72">
        <f t="shared" si="8"/>
        <v>0.74047764050056353</v>
      </c>
      <c r="T39" s="72">
        <f t="shared" si="9"/>
        <v>0.94142674933536641</v>
      </c>
      <c r="U39" s="72">
        <f t="shared" si="10"/>
        <v>0.88480833366478118</v>
      </c>
      <c r="V39" s="72">
        <f t="shared" si="11"/>
        <v>0.63391322504241177</v>
      </c>
      <c r="W39" s="72">
        <f t="shared" si="12"/>
        <v>0.99851994851994852</v>
      </c>
      <c r="X39" s="72">
        <f t="shared" si="13"/>
        <v>2.2267343485617541E-2</v>
      </c>
      <c r="Y39" s="72">
        <f t="shared" si="14"/>
        <v>0.50416594163358119</v>
      </c>
      <c r="Z39" s="72">
        <f t="shared" si="15"/>
        <v>0.71006134193385195</v>
      </c>
      <c r="AA39" s="72">
        <f t="shared" si="16"/>
        <v>0.65876001237865656</v>
      </c>
      <c r="AB39" s="72">
        <f t="shared" si="17"/>
        <v>0.14367647058823524</v>
      </c>
      <c r="AC39" s="72"/>
      <c r="AD39" s="72"/>
      <c r="AE39" s="72">
        <f t="shared" si="18"/>
        <v>0.25952235949943647</v>
      </c>
      <c r="AF39" s="72">
        <f t="shared" si="19"/>
        <v>5.8573250664633605E-2</v>
      </c>
      <c r="AG39" s="72">
        <f t="shared" si="20"/>
        <v>0.1151916663352188</v>
      </c>
      <c r="AH39" s="72">
        <f t="shared" si="21"/>
        <v>0.36608677495758829</v>
      </c>
      <c r="AI39" s="72">
        <f t="shared" si="22"/>
        <v>1.4800514800514877E-3</v>
      </c>
      <c r="AJ39" s="72">
        <f>(AV39-Driver!$K$179)/(Driver!$L$179-Driver!$K$179)</f>
        <v>0.26226734348561753</v>
      </c>
      <c r="AK39" s="72">
        <f>(AW39-Driver!$K$180)/(Driver!$L$180-Driver!$K$180)</f>
        <v>0.30407493953910147</v>
      </c>
      <c r="AL39" s="72">
        <f>(AX39-Driver!$K$181)/(Driver!$L$181-Driver!$K$181)</f>
        <v>0.31006134193385188</v>
      </c>
      <c r="AM39" s="72">
        <f>(AY39-Driver!$K$182)/(Driver!$L$182-Driver!$K$182)</f>
        <v>0.87276001237865652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30.688496418475921</v>
      </c>
      <c r="AX39" s="70">
        <f t="shared" si="25"/>
        <v>3.790552077404667</v>
      </c>
      <c r="AY39" s="70">
        <f>IFERROR(Driver!$K$19/Data!BH39/Data!BI39*Data!BK39*Data!BL39,"")</f>
        <v>-0.77889854798310088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219</v>
      </c>
      <c r="BS39" s="8" t="s">
        <v>579</v>
      </c>
      <c r="BT39" s="9" t="s">
        <v>581</v>
      </c>
      <c r="BU39" s="10">
        <v>171</v>
      </c>
      <c r="BV39" s="9" t="s">
        <v>222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305</v>
      </c>
      <c r="CU39" s="9" t="s">
        <v>302</v>
      </c>
      <c r="CV39" s="10"/>
      <c r="CW39" s="10"/>
      <c r="CX39" t="str">
        <f>INDEX('Data_Price '!AS$2:AS$1266,MATCH(Data!$DN39,'Data_Price '!$BE$2:$BE$1266,0))</f>
        <v>Faction Agent 2.0 Skis</v>
      </c>
      <c r="CY39" t="str">
        <f>INDEX('Data_Price '!AT$2:AT$1266,MATCH(Data!$DN39,'Data_Price '!$BE$2:$BE$1266,0))</f>
        <v>Gear.com</v>
      </c>
      <c r="CZ39">
        <f>INDEX('Data_Price '!AU$2:AU$1266,MATCH(Data!$DN39,'Data_Price '!$BE$2:$BE$1266,0))</f>
        <v>524.25</v>
      </c>
      <c r="DA39" t="str">
        <f>INDEX('Data_Price '!AV$2:AV$1266,MATCH(Data!$DN39,'Data_Price '!$BE$2:$BE$1266,0))</f>
        <v>https://www.google.com/url?q=https://gear.com/products/faction-agent-2-0-ski-2021%3Fcurrency%3DUSD%26variant%3D41022707040429%26utm_medium%3Dcpc%26utm_source%3Dgoogle%26utm_campaign%3DGoogle%2520Shopping&amp;sa=U&amp;ved=0ahUKEwjE39_zw6P2AhXPmuAKHQacCi8Q2ykIGw&amp;usg=AOvVaw26AUZVLboFmU4kqTgVEm0f</v>
      </c>
      <c r="DB39" t="str">
        <f>INDEX('Data_Price '!AW$2:AW$1266,MATCH(Data!$DN39,'Data_Price '!$BE$2:$BE$1266,0))</f>
        <v>Faction Agent 2.0 Skis</v>
      </c>
      <c r="DC39" t="str">
        <f>INDEX('Data_Price '!AX$2:AX$1266,MATCH(Data!$DN39,'Data_Price '!$BE$2:$BE$1266,0))</f>
        <v>Telemark Pyrenees</v>
      </c>
      <c r="DD39">
        <f>INDEX('Data_Price '!AY$2:AY$1266,MATCH(Data!$DN39,'Data_Price '!$BE$2:$BE$1266,0))</f>
        <v>542.01</v>
      </c>
      <c r="DE39" t="str">
        <f>INDEX('Data_Price '!AZ$2:AZ$1266,MATCH(Data!$DN39,'Data_Price '!$BE$2:$BE$1266,0))</f>
        <v>https://www.google.com/url?url=https://www.telemark-pyrenees.com/ski/faction-agent-20-ski-2022%3Fcurrency%3DUSD%26tax%3Dex_vat%26country%3DUS%26var%3D73079&amp;rct=j&amp;q=&amp;esrc=s&amp;sa=U&amp;ved=0ahUKEwiS_7bzw6P2AhVnm-AKHSijD88QsDwITQ&amp;usg=AOvVaw1la8veguTlgH6_YbECDar4</v>
      </c>
      <c r="DF39" t="str">
        <f>INDEX('Data_Price '!BA$2:BA$1266,MATCH(Data!$DN39,'Data_Price '!$BE$2:$BE$1266,0))</f>
        <v>Faction Agent 2.0 Skis</v>
      </c>
      <c r="DG39" t="str">
        <f>INDEX('Data_Price '!BB$2:BB$1266,MATCH(Data!$DN39,'Data_Price '!$BE$2:$BE$1266,0))</f>
        <v>Telemark Pyrenees</v>
      </c>
      <c r="DH39">
        <f>INDEX('Data_Price '!BC$2:BC$1266,MATCH(Data!$DN39,'Data_Price '!$BE$2:$BE$1266,0))</f>
        <v>542.01</v>
      </c>
      <c r="DI39" t="str">
        <f>INDEX('Data_Price '!BD$2:BD$1266,MATCH(Data!$DN39,'Data_Price '!$BE$2:$BE$1266,0))</f>
        <v>https://www.google.com/url?q=https://www.telemark-pyrenees.com/ski/faction-agent-20-ski-2022%3Fcurrency%3DUSD%26tax%3Dex_vat%26country%3DUS%26var%3D73079&amp;sa=U&amp;ved=0ahUKEwjE39_zw6P2AhXPmuAKHQacCi8Q2ykIFw&amp;usg=AOvVaw0tBPDByntdeu9D-g_S05aG</v>
      </c>
      <c r="DJ39" s="89" t="e">
        <f ca="1">_xll.Connector("TinyUrl.TinyUrl",DA39,0)</f>
        <v>#NAME?</v>
      </c>
      <c r="DK39" s="89" t="e">
        <f ca="1">_xll.Connector("TinyUrl.TinyUrl",DE39,0)</f>
        <v>#NAME?</v>
      </c>
      <c r="DL39" s="89" t="e">
        <f ca="1">_xll.Connector("TinyUrl.TinyUrl",DI39,0)</f>
        <v>#NAME?</v>
      </c>
      <c r="DM39" s="224" t="str">
        <f t="shared" si="32"/>
        <v>Agent 2.0</v>
      </c>
      <c r="DN39" s="89" t="str">
        <f t="shared" si="33"/>
        <v xml:space="preserve"> FactionAgent 2.0171 Unisex</v>
      </c>
      <c r="DO39" s="227" t="s">
        <v>933</v>
      </c>
    </row>
    <row r="40" spans="2:119" ht="15.45" customHeight="1">
      <c r="B40" s="224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#VALUE!</v>
      </c>
      <c r="F40" s="43" t="b">
        <f>CL40&gt;Driver!$F$56</f>
        <v>1</v>
      </c>
      <c r="G40" s="43" t="b">
        <f>AND(CB40&gt;Driver!$F$55,CB40&lt;Driver!$G$55)</f>
        <v>0</v>
      </c>
      <c r="H40" s="43" t="e">
        <f t="shared" si="0"/>
        <v>#VALUE!</v>
      </c>
      <c r="I40" s="43">
        <f t="shared" si="1"/>
        <v>0</v>
      </c>
      <c r="J40" s="43" t="e">
        <f t="array" ref="J40">NOT(OR(($H$9:$H$1273=TRUE)*($I$9:$I$1273&gt;0)*($BT$9:$BT$1273=BT40)*($K$9:$K$1273&gt;K40)))</f>
        <v>#VALUE!</v>
      </c>
      <c r="K40" s="72">
        <f t="shared" si="2"/>
        <v>0.75810757894191871</v>
      </c>
      <c r="L40" s="72">
        <f t="shared" si="3"/>
        <v>0.9714479091128837</v>
      </c>
      <c r="M40" s="72">
        <f t="shared" si="4"/>
        <v>0.54476724877095384</v>
      </c>
      <c r="N40" s="72">
        <f t="shared" si="5"/>
        <v>0.31207234553848096</v>
      </c>
      <c r="O40" s="72">
        <f t="shared" si="6"/>
        <v>0.39588953149333483</v>
      </c>
      <c r="P40" s="72">
        <f t="shared" si="7"/>
        <v>0.92633986928104572</v>
      </c>
      <c r="Q40" s="72"/>
      <c r="R40" s="72"/>
      <c r="S40" s="72">
        <f t="shared" si="8"/>
        <v>0.73557720584169495</v>
      </c>
      <c r="T40" s="72">
        <f t="shared" si="9"/>
        <v>0.91922760971369444</v>
      </c>
      <c r="U40" s="72">
        <f t="shared" si="10"/>
        <v>0.93044043638711849</v>
      </c>
      <c r="V40" s="72">
        <f t="shared" si="11"/>
        <v>0.70642812561947133</v>
      </c>
      <c r="W40" s="72">
        <f t="shared" si="12"/>
        <v>0.9568310555302757</v>
      </c>
      <c r="X40" s="72">
        <f t="shared" si="13"/>
        <v>2.8552090887116299E-2</v>
      </c>
      <c r="Y40" s="72">
        <f t="shared" si="14"/>
        <v>0.45523275122904616</v>
      </c>
      <c r="Z40" s="72">
        <f t="shared" si="15"/>
        <v>0.68792765446151904</v>
      </c>
      <c r="AA40" s="72">
        <f t="shared" si="16"/>
        <v>0.60411046850666517</v>
      </c>
      <c r="AB40" s="72">
        <f t="shared" si="17"/>
        <v>7.3660130718954248E-2</v>
      </c>
      <c r="AC40" s="72"/>
      <c r="AD40" s="72"/>
      <c r="AE40" s="72">
        <f t="shared" si="18"/>
        <v>0.26442279415830505</v>
      </c>
      <c r="AF40" s="72">
        <f t="shared" si="19"/>
        <v>8.0772390286305618E-2</v>
      </c>
      <c r="AG40" s="72">
        <f t="shared" si="20"/>
        <v>6.95595636128815E-2</v>
      </c>
      <c r="AH40" s="72">
        <f t="shared" si="21"/>
        <v>0.29357187438052867</v>
      </c>
      <c r="AI40" s="72">
        <f t="shared" si="22"/>
        <v>4.316894446972426E-2</v>
      </c>
      <c r="AJ40" s="72">
        <f>(AV40-Driver!$K$179)/(Driver!$L$179-Driver!$K$179)</f>
        <v>0.26855209088711629</v>
      </c>
      <c r="AK40" s="72">
        <f>(AW40-Driver!$K$180)/(Driver!$L$180-Driver!$K$180)</f>
        <v>0.2333610960974081</v>
      </c>
      <c r="AL40" s="72">
        <f>(AX40-Driver!$K$181)/(Driver!$L$181-Driver!$K$181)</f>
        <v>0.28792765446151902</v>
      </c>
      <c r="AM40" s="72">
        <f>(AY40-Driver!$K$182)/(Driver!$L$182-Driver!$K$182)</f>
        <v>0.81811046850666513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23.773520454758486</v>
      </c>
      <c r="AX40" s="70">
        <f t="shared" si="25"/>
        <v>3.5913488901536712</v>
      </c>
      <c r="AY40" s="70">
        <f>IFERROR(Driver!$K$19/Data!BH40/Data!BI40*Data!BK40*Data!BL40,"")</f>
        <v>-1.1134352857302576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219</v>
      </c>
      <c r="BS40" s="8" t="s">
        <v>719</v>
      </c>
      <c r="BT40" s="9" t="s">
        <v>741</v>
      </c>
      <c r="BU40" s="10">
        <v>186</v>
      </c>
      <c r="BV40" s="9" t="s">
        <v>222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302</v>
      </c>
      <c r="CU40" s="9" t="s">
        <v>388</v>
      </c>
      <c r="CV40" s="10"/>
      <c r="CW40" s="10"/>
      <c r="CX40" t="str">
        <f>INDEX('Data_Price '!AS$2:AS$1266,MATCH(Data!$DN40,'Data_Price '!$BE$2:$BE$1266,0))</f>
        <v>Line Vision 98 Skis</v>
      </c>
      <c r="CY40" t="str">
        <f>INDEX('Data_Price '!AT$2:AT$1266,MATCH(Data!$DN40,'Data_Price '!$BE$2:$BE$1266,0))</f>
        <v>Level Nine Sports</v>
      </c>
      <c r="CZ40">
        <f>INDEX('Data_Price '!AU$2:AU$1266,MATCH(Data!$DN40,'Data_Price '!$BE$2:$BE$1266,0))</f>
        <v>439</v>
      </c>
      <c r="DA40" t="str">
        <f>INDEX('Data_Price '!AV$2:AV$1266,MATCH(Data!$DN40,'Data_Price '!$BE$2:$BE$1266,0))</f>
        <v>https://www.google.com/url?url=https://www.levelninesports.com/line-vision-98-skis-2020/&amp;rct=j&amp;q=&amp;esrc=s&amp;sa=U&amp;ved=0ahUKEwjQioL0w6P2AhXnSt8KHYzhCxwQsDwISQ&amp;usg=AOvVaw19-64y90O0u2k5Lo_qrk2s</v>
      </c>
      <c r="DB40" t="str">
        <f>INDEX('Data_Price '!AW$2:AW$1266,MATCH(Data!$DN40,'Data_Price '!$BE$2:$BE$1266,0))</f>
        <v>Line Vision 98 Skis</v>
      </c>
      <c r="DC40" t="str">
        <f>INDEX('Data_Price '!AX$2:AX$1266,MATCH(Data!$DN40,'Data_Price '!$BE$2:$BE$1266,0))</f>
        <v>Level Nine Sports</v>
      </c>
      <c r="DD40">
        <f>INDEX('Data_Price '!AY$2:AY$1266,MATCH(Data!$DN40,'Data_Price '!$BE$2:$BE$1266,0))</f>
        <v>439</v>
      </c>
      <c r="DE40" t="str">
        <f>INDEX('Data_Price '!AZ$2:AZ$1266,MATCH(Data!$DN40,'Data_Price '!$BE$2:$BE$1266,0))</f>
        <v>https://www.google.com/url?q=https://www.levelninesports.com/line-vision-98-skis-2020/&amp;sa=U&amp;ved=0ahUKEwjy6dz0w6P2AhUwUt8KHcXmAPAQ2ykIFw&amp;usg=AOvVaw2S8ILFRyBsE0zNNs3CJxo6</v>
      </c>
      <c r="DF40" t="str">
        <f>INDEX('Data_Price '!BA$2:BA$1266,MATCH(Data!$DN40,'Data_Price '!$BE$2:$BE$1266,0))</f>
        <v>'20 Line Vision 98 Skis 186cm</v>
      </c>
      <c r="DG40" t="str">
        <f>INDEX('Data_Price '!BB$2:BB$1266,MATCH(Data!$DN40,'Data_Price '!$BE$2:$BE$1266,0))</f>
        <v>Al's Ski Equipment Barn</v>
      </c>
      <c r="DH40">
        <f>INDEX('Data_Price '!BC$2:BC$1266,MATCH(Data!$DN40,'Data_Price '!$BE$2:$BE$1266,0))</f>
        <v>469.95</v>
      </c>
      <c r="DI40" t="str">
        <f>INDEX('Data_Price '!BD$2:BD$1266,MATCH(Data!$DN40,'Data_Price '!$BE$2:$BE$1266,0))</f>
        <v>https://www.google.com/url?url=https://www.untracked.com/p6975c92b88lr-Froogle-20_line_vision_98_skis_w_atomic_shift_bindings.html%23chsku701172&amp;rct=j&amp;q=&amp;esrc=s&amp;sa=U&amp;ved=0ahUKEwjQioL0w6P2AhXnSt8KHYzhCxwQ2SkITQ&amp;usg=AOvVaw3w5H0Yds5MA0F7kVPgIC8X</v>
      </c>
      <c r="DJ40" s="89" t="e">
        <f ca="1">_xll.Connector("TinyUrl.TinyUrl",DA40,0)</f>
        <v>#NAME?</v>
      </c>
      <c r="DK40" s="89" t="e">
        <f ca="1">_xll.Connector("TinyUrl.TinyUrl",DE40,0)</f>
        <v>#NAME?</v>
      </c>
      <c r="DL40" s="89" t="e">
        <f ca="1">_xll.Connector("TinyUrl.TinyUrl",DI40,0)</f>
        <v>#NAME?</v>
      </c>
      <c r="DM40" s="224" t="str">
        <f t="shared" si="32"/>
        <v>Vision 98</v>
      </c>
      <c r="DN40" s="89" t="str">
        <f t="shared" si="33"/>
        <v xml:space="preserve"> LineVision 98186 Unisex</v>
      </c>
      <c r="DO40" s="227" t="s">
        <v>934</v>
      </c>
    </row>
    <row r="41" spans="2:119" ht="15.45" customHeight="1">
      <c r="B41" s="224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#VALUE!</v>
      </c>
      <c r="F41" s="43" t="b">
        <f>CL41&gt;Driver!$F$56</f>
        <v>0</v>
      </c>
      <c r="G41" s="43" t="b">
        <f>AND(CB41&gt;Driver!$F$55,CB41&lt;Driver!$G$55)</f>
        <v>0</v>
      </c>
      <c r="H41" s="43" t="e">
        <f t="shared" si="0"/>
        <v>#VALUE!</v>
      </c>
      <c r="I41" s="43">
        <f t="shared" si="1"/>
        <v>0</v>
      </c>
      <c r="J41" s="43" t="e">
        <f t="array" ref="J41">NOT(OR(($H$9:$H$1273=TRUE)*($I$9:$I$1273&gt;0)*($BT$9:$BT$1273=BT41)*($K$9:$K$1273&gt;K41)))</f>
        <v>#VALUE!</v>
      </c>
      <c r="K41" s="72">
        <f t="shared" si="2"/>
        <v>0.6814602383670032</v>
      </c>
      <c r="L41" s="72">
        <f t="shared" si="3"/>
        <v>0.91512690355329962</v>
      </c>
      <c r="M41" s="72">
        <f t="shared" si="4"/>
        <v>0.44779357318070689</v>
      </c>
      <c r="N41" s="72">
        <f t="shared" si="5"/>
        <v>0.16219566179725542</v>
      </c>
      <c r="O41" s="72">
        <f t="shared" si="6"/>
        <v>0.32853799892133617</v>
      </c>
      <c r="P41" s="72">
        <f t="shared" si="7"/>
        <v>0.85264705882352942</v>
      </c>
      <c r="Q41" s="72"/>
      <c r="R41" s="72"/>
      <c r="S41" s="72">
        <f t="shared" si="8"/>
        <v>0.73683335738371691</v>
      </c>
      <c r="T41" s="72">
        <f t="shared" si="9"/>
        <v>0.99317645751761252</v>
      </c>
      <c r="U41" s="72">
        <f t="shared" si="10"/>
        <v>0.91753752527645294</v>
      </c>
      <c r="V41" s="72">
        <f t="shared" si="11"/>
        <v>0.64537439018370479</v>
      </c>
      <c r="W41" s="72">
        <f t="shared" si="12"/>
        <v>0.97171658986175113</v>
      </c>
      <c r="X41" s="72">
        <f t="shared" si="13"/>
        <v>8.4873096446700436E-2</v>
      </c>
      <c r="Y41" s="72">
        <f t="shared" si="14"/>
        <v>0.55220642681929311</v>
      </c>
      <c r="Z41" s="72">
        <f t="shared" si="15"/>
        <v>0.83780433820274458</v>
      </c>
      <c r="AA41" s="72">
        <f t="shared" si="16"/>
        <v>0.67146200107866383</v>
      </c>
      <c r="AB41" s="72">
        <f t="shared" si="17"/>
        <v>0.14735294117647058</v>
      </c>
      <c r="AC41" s="72"/>
      <c r="AD41" s="72"/>
      <c r="AE41" s="72">
        <f t="shared" si="18"/>
        <v>0.26316664261628303</v>
      </c>
      <c r="AF41" s="72">
        <f t="shared" si="19"/>
        <v>6.8235424823874652E-3</v>
      </c>
      <c r="AG41" s="72">
        <f t="shared" si="20"/>
        <v>8.2462474723547036E-2</v>
      </c>
      <c r="AH41" s="72">
        <f t="shared" si="21"/>
        <v>0.35462560981629521</v>
      </c>
      <c r="AI41" s="72">
        <f t="shared" si="22"/>
        <v>2.8283410138248852E-2</v>
      </c>
      <c r="AJ41" s="72">
        <f>(AV41-Driver!$K$179)/(Driver!$L$179-Driver!$K$179)</f>
        <v>0.32487309644670043</v>
      </c>
      <c r="AK41" s="72">
        <f>(AW41-Driver!$K$180)/(Driver!$L$180-Driver!$K$180)</f>
        <v>0.32005348925333621</v>
      </c>
      <c r="AL41" s="72">
        <f>(AX41-Driver!$K$181)/(Driver!$L$181-Driver!$K$181)</f>
        <v>0.43780433820274456</v>
      </c>
      <c r="AM41" s="72">
        <f>(AY41-Driver!$K$182)/(Driver!$L$182-Driver!$K$182)</f>
        <v>0.8854620010786638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32.251009242433824</v>
      </c>
      <c r="AX41" s="70">
        <f t="shared" si="25"/>
        <v>4.9402390438247012</v>
      </c>
      <c r="AY41" s="70">
        <f>IFERROR(Driver!$K$19/Data!BH41/Data!BI41*Data!BK41*Data!BL41,"")</f>
        <v>-0.70114342760085213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219</v>
      </c>
      <c r="BS41" s="8" t="s">
        <v>533</v>
      </c>
      <c r="BT41" s="9" t="s">
        <v>544</v>
      </c>
      <c r="BU41" s="10">
        <v>170</v>
      </c>
      <c r="BV41" s="9" t="s">
        <v>390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305</v>
      </c>
      <c r="CU41" s="10"/>
      <c r="CV41" s="10"/>
      <c r="CW41" s="10"/>
      <c r="CX41" t="str">
        <f>INDEX('Data_Price '!AS$2:AS$1266,MATCH(Data!$DN41,'Data_Price '!$BE$2:$BE$1266,0))</f>
        <v>Dynastar M-Pro 99 W Skis Women's 2022 - 170</v>
      </c>
      <c r="CY41" t="str">
        <f>INDEX('Data_Price '!AT$2:AT$1266,MATCH(Data!$DN41,'Data_Price '!$BE$2:$BE$1266,0))</f>
        <v>Snowcountry.eu</v>
      </c>
      <c r="CZ41">
        <f>INDEX('Data_Price '!AU$2:AU$1266,MATCH(Data!$DN41,'Data_Price '!$BE$2:$BE$1266,0))</f>
        <v>416.36</v>
      </c>
      <c r="DA41" t="str">
        <f>INDEX('Data_Price '!AV$2:AV$1266,MATCH(Data!$DN41,'Data_Price '!$BE$2:$BE$1266,0))</f>
        <v>https://www.google.com/url?q=https://www.snowcountry.eu/dynastar-m-pro-99-w-19-20.html%3Fartikel_maat%3D65323%26country%3DUS&amp;sa=U&amp;ved=0ahUKEwiLtMj1w6P2AhVHn-AKHdscCFIQ2ykIHA&amp;usg=AOvVaw1UCC13WgHuzYT2YahjwoMK</v>
      </c>
      <c r="DB41" t="str">
        <f>INDEX('Data_Price '!AW$2:AW$1266,MATCH(Data!$DN41,'Data_Price '!$BE$2:$BE$1266,0))</f>
        <v>Dynastar M-Pro 99 W Skis Women's 2022 - 170</v>
      </c>
      <c r="DC41" t="str">
        <f>INDEX('Data_Price '!AX$2:AX$1266,MATCH(Data!$DN41,'Data_Price '!$BE$2:$BE$1266,0))</f>
        <v>evo.com</v>
      </c>
      <c r="DD41">
        <f>INDEX('Data_Price '!AY$2:AY$1266,MATCH(Data!$DN41,'Data_Price '!$BE$2:$BE$1266,0))</f>
        <v>559.96</v>
      </c>
      <c r="DE41" t="str">
        <f>INDEX('Data_Price '!AZ$2:AZ$1266,MATCH(Data!$DN41,'Data_Price '!$BE$2:$BE$1266,0))</f>
        <v>https://www.google.com/url?url=https://www.evo.com/skis/dynastar-m-pro-99-w-womens%3Fimage%3D185155/736345/clone.jpg&amp;rct=j&amp;q=&amp;esrc=s&amp;sa=U&amp;ved=0ahUKEwjGlYP1w6P2AhWHVt8KHWT_AZUQsDwIeA&amp;usg=AOvVaw03x4yLuxHkoL6NS7fqYUks</v>
      </c>
      <c r="DF41" t="str">
        <f>INDEX('Data_Price '!BA$2:BA$1266,MATCH(Data!$DN41,'Data_Price '!$BE$2:$BE$1266,0))</f>
        <v>Dynastar M-Pro 99 W Skis Women's 2022 - 170</v>
      </c>
      <c r="DG41" t="str">
        <f>INDEX('Data_Price '!BB$2:BB$1266,MATCH(Data!$DN41,'Data_Price '!$BE$2:$BE$1266,0))</f>
        <v>evo.com</v>
      </c>
      <c r="DH41">
        <f>INDEX('Data_Price '!BC$2:BC$1266,MATCH(Data!$DN41,'Data_Price '!$BE$2:$BE$1266,0))</f>
        <v>559.96</v>
      </c>
      <c r="DI41" t="str">
        <f>INDEX('Data_Price '!BD$2:BD$1266,MATCH(Data!$DN41,'Data_Price '!$BE$2:$BE$1266,0))</f>
        <v>https://www.google.com/url?q=https://www.evo.com/skis/dynastar-m-pro-99-w-womens%3Fimage%3D185155/736345/clone.jpg&amp;sa=U&amp;ved=0ahUKEwiLtMj1w6P2AhVHn-AKHdscCFIQ2ykIGA&amp;usg=AOvVaw0VrKVL0_PEySVGD7HRoJIv</v>
      </c>
      <c r="DJ41" s="89" t="e">
        <f ca="1">_xll.Connector("TinyUrl.TinyUrl",DA41,0)</f>
        <v>#NAME?</v>
      </c>
      <c r="DK41" s="89" t="e">
        <f ca="1">_xll.Connector("TinyUrl.TinyUrl",DE41,0)</f>
        <v>#NAME?</v>
      </c>
      <c r="DL41" s="89" t="e">
        <f ca="1">_xll.Connector("TinyUrl.TinyUrl",DI41,0)</f>
        <v>#NAME?</v>
      </c>
      <c r="DM41" s="224" t="str">
        <f t="shared" si="32"/>
        <v>M-Pro 99 W</v>
      </c>
      <c r="DN41" s="89" t="str">
        <f t="shared" si="33"/>
        <v xml:space="preserve"> DynastarM-Pro 99 W170 Women's</v>
      </c>
      <c r="DO41" s="227" t="s">
        <v>935</v>
      </c>
    </row>
    <row r="42" spans="2:119" ht="15.45" customHeight="1">
      <c r="B42" s="224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#VALUE!</v>
      </c>
      <c r="F42" s="43" t="b">
        <f>CL42&gt;Driver!$F$56</f>
        <v>0</v>
      </c>
      <c r="G42" s="43" t="b">
        <f>AND(CB42&gt;Driver!$F$55,CB42&lt;Driver!$G$55)</f>
        <v>0</v>
      </c>
      <c r="H42" s="43" t="e">
        <f t="shared" si="0"/>
        <v>#VALUE!</v>
      </c>
      <c r="I42" s="43">
        <f t="shared" si="1"/>
        <v>0</v>
      </c>
      <c r="J42" s="43" t="e">
        <f t="array" ref="J42">NOT(OR(($H$9:$H$1273=TRUE)*($I$9:$I$1273&gt;0)*($BT$9:$BT$1273=BT42)*($K$9:$K$1273&gt;K42)))</f>
        <v>#VALUE!</v>
      </c>
      <c r="K42" s="72">
        <f t="shared" si="2"/>
        <v>0.70294228301857542</v>
      </c>
      <c r="L42" s="72">
        <f t="shared" si="3"/>
        <v>0.95458544839255499</v>
      </c>
      <c r="M42" s="72">
        <f t="shared" si="4"/>
        <v>0.45129911764459585</v>
      </c>
      <c r="N42" s="72">
        <f t="shared" si="5"/>
        <v>0.2602162777461583</v>
      </c>
      <c r="O42" s="72">
        <f t="shared" si="6"/>
        <v>0.34221865688697528</v>
      </c>
      <c r="P42" s="72">
        <f t="shared" si="7"/>
        <v>0.75146241830065375</v>
      </c>
      <c r="Q42" s="72"/>
      <c r="R42" s="72"/>
      <c r="S42" s="72">
        <f t="shared" si="8"/>
        <v>0.81716176487533465</v>
      </c>
      <c r="T42" s="72">
        <f t="shared" si="9"/>
        <v>0.9591744832812763</v>
      </c>
      <c r="U42" s="72">
        <f t="shared" si="10"/>
        <v>9.9999999999999978E-2</v>
      </c>
      <c r="V42" s="72">
        <f t="shared" si="11"/>
        <v>0.60580635271412464</v>
      </c>
      <c r="W42" s="72">
        <f t="shared" si="12"/>
        <v>0.9681286315367662</v>
      </c>
      <c r="X42" s="72">
        <f t="shared" si="13"/>
        <v>4.5414551607445008E-2</v>
      </c>
      <c r="Y42" s="72">
        <f t="shared" si="14"/>
        <v>0.54870088235540415</v>
      </c>
      <c r="Z42" s="72">
        <f t="shared" si="15"/>
        <v>0.7397837222538417</v>
      </c>
      <c r="AA42" s="72">
        <f t="shared" si="16"/>
        <v>0.65778134311302472</v>
      </c>
      <c r="AB42" s="72">
        <f t="shared" si="17"/>
        <v>0.24853758169934631</v>
      </c>
      <c r="AC42" s="72"/>
      <c r="AD42" s="72"/>
      <c r="AE42" s="72">
        <f t="shared" si="18"/>
        <v>0.18283823512466535</v>
      </c>
      <c r="AF42" s="72">
        <f t="shared" si="19"/>
        <v>4.0825516718723642E-2</v>
      </c>
      <c r="AG42" s="72">
        <f t="shared" si="20"/>
        <v>0.9</v>
      </c>
      <c r="AH42" s="72">
        <f t="shared" si="21"/>
        <v>0.39419364728587541</v>
      </c>
      <c r="AI42" s="72">
        <f t="shared" si="22"/>
        <v>3.1871368463233823E-2</v>
      </c>
      <c r="AJ42" s="72">
        <f>(AV42-Driver!$K$179)/(Driver!$L$179-Driver!$K$179)</f>
        <v>0.19458544839255498</v>
      </c>
      <c r="AK42" s="72">
        <f>(AW42-Driver!$K$180)/(Driver!$L$180-Driver!$K$180)</f>
        <v>0.40448048442104517</v>
      </c>
      <c r="AL42" s="72">
        <f>(AX42-Driver!$K$181)/(Driver!$L$181-Driver!$K$181)</f>
        <v>0.33978372225384174</v>
      </c>
      <c r="AM42" s="72">
        <f>(AY42-Driver!$K$182)/(Driver!$L$182-Driver!$K$182)</f>
        <v>0.87178134311302469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40.50696895073299</v>
      </c>
      <c r="AX42" s="70">
        <f t="shared" si="25"/>
        <v>4.0580535002845757</v>
      </c>
      <c r="AY42" s="70">
        <f>IFERROR(Driver!$K$19/Data!BH42/Data!BI42*Data!BK42*Data!BL42,"")</f>
        <v>-0.784889463922394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219</v>
      </c>
      <c r="BS42" s="8" t="s">
        <v>843</v>
      </c>
      <c r="BT42" s="9" t="s">
        <v>844</v>
      </c>
      <c r="BU42" s="10">
        <v>174</v>
      </c>
      <c r="BV42" s="9" t="s">
        <v>222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305</v>
      </c>
      <c r="CU42" s="9" t="s">
        <v>302</v>
      </c>
      <c r="CV42" s="10"/>
      <c r="CW42" s="10"/>
      <c r="CX42" t="e">
        <f>INDEX('Data_Price '!AS$2:AS$1266,MATCH(Data!$DN42,'Data_Price '!$BE$2:$BE$1266,0))</f>
        <v>#N/A</v>
      </c>
      <c r="CY42" t="e">
        <f>INDEX('Data_Price '!AT$2:AT$1266,MATCH(Data!$DN42,'Data_Price '!$BE$2:$BE$1266,0))</f>
        <v>#N/A</v>
      </c>
      <c r="CZ42" t="e">
        <f>INDEX('Data_Price '!AU$2:AU$1266,MATCH(Data!$DN42,'Data_Price '!$BE$2:$BE$1266,0))</f>
        <v>#N/A</v>
      </c>
      <c r="DA42" t="e">
        <f>INDEX('Data_Price '!AV$2:AV$1266,MATCH(Data!$DN42,'Data_Price '!$BE$2:$BE$1266,0))</f>
        <v>#N/A</v>
      </c>
      <c r="DB42" t="e">
        <f>INDEX('Data_Price '!AW$2:AW$1266,MATCH(Data!$DN42,'Data_Price '!$BE$2:$BE$1266,0))</f>
        <v>#N/A</v>
      </c>
      <c r="DC42" t="e">
        <f>INDEX('Data_Price '!AX$2:AX$1266,MATCH(Data!$DN42,'Data_Price '!$BE$2:$BE$1266,0))</f>
        <v>#N/A</v>
      </c>
      <c r="DD42" t="e">
        <f>INDEX('Data_Price '!AY$2:AY$1266,MATCH(Data!$DN42,'Data_Price '!$BE$2:$BE$1266,0))</f>
        <v>#N/A</v>
      </c>
      <c r="DE42" t="e">
        <f>INDEX('Data_Price '!AZ$2:AZ$1266,MATCH(Data!$DN42,'Data_Price '!$BE$2:$BE$1266,0))</f>
        <v>#N/A</v>
      </c>
      <c r="DF42" t="e">
        <f>INDEX('Data_Price '!BA$2:BA$1266,MATCH(Data!$DN42,'Data_Price '!$BE$2:$BE$1266,0))</f>
        <v>#N/A</v>
      </c>
      <c r="DG42" t="e">
        <f>INDEX('Data_Price '!BB$2:BB$1266,MATCH(Data!$DN42,'Data_Price '!$BE$2:$BE$1266,0))</f>
        <v>#N/A</v>
      </c>
      <c r="DH42" t="e">
        <f>INDEX('Data_Price '!BC$2:BC$1266,MATCH(Data!$DN42,'Data_Price '!$BE$2:$BE$1266,0))</f>
        <v>#N/A</v>
      </c>
      <c r="DI42" t="e">
        <f>INDEX('Data_Price '!BD$2:BD$1266,MATCH(Data!$DN42,'Data_Price '!$BE$2:$BE$1266,0))</f>
        <v>#N/A</v>
      </c>
      <c r="DJ42" s="89" t="e">
        <f ca="1">_xll.Connector("TinyUrl.TinyUrl",DA42,0)</f>
        <v>#NAME?</v>
      </c>
      <c r="DK42" s="89" t="e">
        <f ca="1">_xll.Connector("TinyUrl.TinyUrl",DE42,0)</f>
        <v>#NAME?</v>
      </c>
      <c r="DL42" s="89" t="e">
        <f ca="1">_xll.Connector("TinyUrl.TinyUrl",DI42,0)</f>
        <v>#NAME?</v>
      </c>
      <c r="DM42" s="224" t="str">
        <f t="shared" si="32"/>
        <v>Edge 88</v>
      </c>
      <c r="DN42" s="89" t="str">
        <f t="shared" si="33"/>
        <v xml:space="preserve"> StöckliEdge 88174 Unisex</v>
      </c>
      <c r="DO42" s="227"/>
    </row>
    <row r="43" spans="2:119" ht="15.45" customHeight="1">
      <c r="B43" s="224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#VALUE!</v>
      </c>
      <c r="F43" s="43" t="b">
        <f>CL43&gt;Driver!$F$56</f>
        <v>0</v>
      </c>
      <c r="G43" s="43" t="b">
        <f>AND(CB43&gt;Driver!$F$55,CB43&lt;Driver!$G$55)</f>
        <v>0</v>
      </c>
      <c r="H43" s="43" t="e">
        <f t="shared" si="0"/>
        <v>#VALUE!</v>
      </c>
      <c r="I43" s="43">
        <f t="shared" si="1"/>
        <v>0</v>
      </c>
      <c r="J43" s="43" t="e">
        <f t="array" ref="J43">NOT(OR(($H$9:$H$1273=TRUE)*($I$9:$I$1273&gt;0)*($BT$9:$BT$1273=BT43)*($K$9:$K$1273&gt;K43)))</f>
        <v>#VALUE!</v>
      </c>
      <c r="K43" s="72">
        <f t="shared" si="2"/>
        <v>0.6697518937933844</v>
      </c>
      <c r="L43" s="72">
        <f t="shared" si="3"/>
        <v>0.92979131415679639</v>
      </c>
      <c r="M43" s="72">
        <f t="shared" si="4"/>
        <v>0.4097124734299723</v>
      </c>
      <c r="N43" s="72">
        <f t="shared" si="5"/>
        <v>0.1229874154176942</v>
      </c>
      <c r="O43" s="72">
        <f t="shared" si="6"/>
        <v>0.31539020095065406</v>
      </c>
      <c r="P43" s="72">
        <f t="shared" si="7"/>
        <v>0.79075980392156864</v>
      </c>
      <c r="Q43" s="72"/>
      <c r="R43" s="72"/>
      <c r="S43" s="72">
        <f t="shared" si="8"/>
        <v>0.75353469794069683</v>
      </c>
      <c r="T43" s="72">
        <f t="shared" si="9"/>
        <v>0.97798465167499216</v>
      </c>
      <c r="U43" s="72">
        <f t="shared" si="10"/>
        <v>0.3504330529309414</v>
      </c>
      <c r="V43" s="72">
        <f t="shared" si="11"/>
        <v>0.61748870286603585</v>
      </c>
      <c r="W43" s="72">
        <f t="shared" si="12"/>
        <v>0.96658357771260994</v>
      </c>
      <c r="X43" s="72">
        <f t="shared" si="13"/>
        <v>7.0208685843203611E-2</v>
      </c>
      <c r="Y43" s="72">
        <f t="shared" si="14"/>
        <v>0.5902875265700277</v>
      </c>
      <c r="Z43" s="72">
        <f t="shared" si="15"/>
        <v>0.8770125845823058</v>
      </c>
      <c r="AA43" s="72">
        <f t="shared" si="16"/>
        <v>0.68460979904934594</v>
      </c>
      <c r="AB43" s="72">
        <f t="shared" si="17"/>
        <v>0.20924019607843131</v>
      </c>
      <c r="AC43" s="72"/>
      <c r="AD43" s="72"/>
      <c r="AE43" s="72">
        <f t="shared" si="18"/>
        <v>0.24646530205930317</v>
      </c>
      <c r="AF43" s="72">
        <f t="shared" si="19"/>
        <v>2.2015348325007844E-2</v>
      </c>
      <c r="AG43" s="72">
        <f t="shared" si="20"/>
        <v>0.6495669470690586</v>
      </c>
      <c r="AH43" s="72">
        <f t="shared" si="21"/>
        <v>0.3825112971339642</v>
      </c>
      <c r="AI43" s="72">
        <f t="shared" si="22"/>
        <v>3.3416422287390037E-2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0.38216444783467912</v>
      </c>
      <c r="AL43" s="72">
        <f>(AX43-Driver!$K$181)/(Driver!$L$181-Driver!$K$181)</f>
        <v>0.47701258458230572</v>
      </c>
      <c r="AM43" s="72">
        <f>(AY43-Driver!$K$182)/(Driver!$L$182-Driver!$K$182)</f>
        <v>0.8986097990493459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38.324725006838193</v>
      </c>
      <c r="AX43" s="70">
        <f t="shared" si="25"/>
        <v>5.2931132612407517</v>
      </c>
      <c r="AY43" s="70">
        <f>IFERROR(Driver!$K$19/Data!BH43/Data!BI43*Data!BK43*Data!BL43,"")</f>
        <v>-0.62065928939883175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219</v>
      </c>
      <c r="BS43" s="8" t="s">
        <v>710</v>
      </c>
      <c r="BT43" s="9" t="s">
        <v>711</v>
      </c>
      <c r="BU43" s="10">
        <v>172</v>
      </c>
      <c r="BV43" s="9" t="s">
        <v>222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305</v>
      </c>
      <c r="CU43" s="10"/>
      <c r="CV43" s="10"/>
      <c r="CW43" s="10"/>
      <c r="CX43" t="str">
        <f>INDEX('Data_Price '!AS$2:AS$1266,MATCH(Data!$DN43,'Data_Price '!$BE$2:$BE$1266,0))</f>
        <v>Liberty Men's Evolv 100 Skis 172 Cm</v>
      </c>
      <c r="CY43" t="str">
        <f>INDEX('Data_Price '!AT$2:AT$1266,MATCH(Data!$DN43,'Data_Price '!$BE$2:$BE$1266,0))</f>
        <v>REI</v>
      </c>
      <c r="CZ43">
        <f>INDEX('Data_Price '!AU$2:AU$1266,MATCH(Data!$DN43,'Data_Price '!$BE$2:$BE$1266,0))</f>
        <v>699</v>
      </c>
      <c r="DA43" t="str">
        <f>INDEX('Data_Price '!AV$2:AV$1266,MATCH(Data!$DN43,'Data_Price '!$BE$2:$BE$1266,0))</f>
        <v>https://www.google.com/url?url=https://www.rei.com/product/199283/liberty-evolv-100-skis-mens-20212022%3FCAWELAID%3D120217890012753818&amp;rct=j&amp;q=&amp;esrc=s&amp;sa=U&amp;ved=0ahUKEwir8a72w6P2AhWlSt8KHR0TDEIQ2SkILQ&amp;usg=AOvVaw2t2y9m1GKm72dBvOX4YRg8</v>
      </c>
      <c r="DB43" t="str">
        <f>INDEX('Data_Price '!AW$2:AW$1266,MATCH(Data!$DN43,'Data_Price '!$BE$2:$BE$1266,0))</f>
        <v>Liberty Skis Evolv 100 Skis 2022 size 172cm For Men</v>
      </c>
      <c r="DC43" t="str">
        <f>INDEX('Data_Price '!AX$2:AX$1266,MATCH(Data!$DN43,'Data_Price '!$BE$2:$BE$1266,0))</f>
        <v>Skis.com</v>
      </c>
      <c r="DD43">
        <f>INDEX('Data_Price '!AY$2:AY$1266,MATCH(Data!$DN43,'Data_Price '!$BE$2:$BE$1266,0))</f>
        <v>699.99</v>
      </c>
      <c r="DE43" t="str">
        <f>INDEX('Data_Price '!AZ$2:AZ$1266,MATCH(Data!$DN43,'Data_Price '!$BE$2:$BE$1266,0))</f>
        <v>https://www.google.com/url?url=https://www.skis.com/Liberty-Skis-Evolv-100-Skis-2022-2022/923508P,default,pd.html%3Fsrc%3Dcpc&amp;rct=j&amp;q=&amp;esrc=s&amp;sa=U&amp;ved=0ahUKEwir8a72w6P2AhWlSt8KHR0TDEIQ2SkIMQ&amp;usg=AOvVaw0Xsa2RvzTbEwdv-tB9OhR5</v>
      </c>
      <c r="DF43">
        <f>INDEX('Data_Price '!BA$2:BA$1266,MATCH(Data!$DN43,'Data_Price '!$BE$2:$BE$1266,0))</f>
        <v>0</v>
      </c>
      <c r="DG43">
        <f>INDEX('Data_Price '!BB$2:BB$1266,MATCH(Data!$DN43,'Data_Price '!$BE$2:$BE$1266,0))</f>
        <v>0</v>
      </c>
      <c r="DH43">
        <f>INDEX('Data_Price '!BC$2:BC$1266,MATCH(Data!$DN43,'Data_Price '!$BE$2:$BE$1266,0))</f>
        <v>0</v>
      </c>
      <c r="DI43">
        <f>INDEX('Data_Price '!BD$2:BD$1266,MATCH(Data!$DN43,'Data_Price '!$BE$2:$BE$1266,0))</f>
        <v>0</v>
      </c>
      <c r="DJ43" s="89" t="e">
        <f ca="1">_xll.Connector("TinyUrl.TinyUrl",DA43,0)</f>
        <v>#NAME?</v>
      </c>
      <c r="DK43" s="89" t="e">
        <f ca="1">_xll.Connector("TinyUrl.TinyUrl",DE43,0)</f>
        <v>#NAME?</v>
      </c>
      <c r="DL43" s="89" t="e">
        <f ca="1">_xll.Connector("TinyUrl.TinyUrl",DI43,0)</f>
        <v>#NAME?</v>
      </c>
      <c r="DM43" s="224" t="str">
        <f t="shared" si="32"/>
        <v>Evolv 100</v>
      </c>
      <c r="DN43" s="89" t="str">
        <f t="shared" si="33"/>
        <v xml:space="preserve"> LibertyEvolv 100172 Unisex</v>
      </c>
      <c r="DO43" s="227"/>
    </row>
    <row r="44" spans="2:119" ht="15.45" customHeight="1">
      <c r="B44" s="224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#VALUE!</v>
      </c>
      <c r="F44" s="43" t="b">
        <f>CL44&gt;Driver!$F$56</f>
        <v>0</v>
      </c>
      <c r="G44" s="43" t="b">
        <f>AND(CB44&gt;Driver!$F$55,CB44&lt;Driver!$G$55)</f>
        <v>0</v>
      </c>
      <c r="H44" s="43" t="e">
        <f t="shared" si="0"/>
        <v>#VALUE!</v>
      </c>
      <c r="I44" s="43">
        <f t="shared" si="1"/>
        <v>0</v>
      </c>
      <c r="J44" s="43" t="e">
        <f t="array" ref="J44">NOT(OR(($H$9:$H$1273=TRUE)*($I$9:$I$1273&gt;0)*($BT$9:$BT$1273=BT44)*($K$9:$K$1273&gt;K44)))</f>
        <v>#VALUE!</v>
      </c>
      <c r="K44" s="72">
        <f t="shared" si="2"/>
        <v>0.74253490516560239</v>
      </c>
      <c r="L44" s="72">
        <f t="shared" si="3"/>
        <v>0.93543147208121824</v>
      </c>
      <c r="M44" s="72">
        <f t="shared" si="4"/>
        <v>0.54963833824998654</v>
      </c>
      <c r="N44" s="72">
        <f t="shared" si="5"/>
        <v>0.41262252576993608</v>
      </c>
      <c r="O44" s="72">
        <f t="shared" si="6"/>
        <v>0.41518137786891252</v>
      </c>
      <c r="P44" s="72">
        <f t="shared" si="7"/>
        <v>0.82111111111111112</v>
      </c>
      <c r="Q44" s="72"/>
      <c r="R44" s="72"/>
      <c r="S44" s="72">
        <f t="shared" si="8"/>
        <v>0.76890973890226544</v>
      </c>
      <c r="T44" s="72">
        <f t="shared" si="9"/>
        <v>0.92672885450416642</v>
      </c>
      <c r="U44" s="72">
        <f t="shared" si="10"/>
        <v>0.86850715041267934</v>
      </c>
      <c r="V44" s="72">
        <f t="shared" si="11"/>
        <v>0.63340752614007778</v>
      </c>
      <c r="W44" s="72">
        <f t="shared" si="12"/>
        <v>0.98439013317191282</v>
      </c>
      <c r="X44" s="72">
        <f t="shared" si="13"/>
        <v>6.4568527918781704E-2</v>
      </c>
      <c r="Y44" s="72">
        <f t="shared" si="14"/>
        <v>0.45036166175001346</v>
      </c>
      <c r="Z44" s="72">
        <f t="shared" si="15"/>
        <v>0.58737747423006392</v>
      </c>
      <c r="AA44" s="72">
        <f t="shared" si="16"/>
        <v>0.58481862213108748</v>
      </c>
      <c r="AB44" s="72">
        <f t="shared" si="17"/>
        <v>0.17888888888888888</v>
      </c>
      <c r="AC44" s="72"/>
      <c r="AD44" s="72"/>
      <c r="AE44" s="72">
        <f t="shared" si="18"/>
        <v>0.23109026109773456</v>
      </c>
      <c r="AF44" s="72">
        <f t="shared" si="19"/>
        <v>7.3271145495833551E-2</v>
      </c>
      <c r="AG44" s="72">
        <f t="shared" si="20"/>
        <v>0.1314928495873206</v>
      </c>
      <c r="AH44" s="72">
        <f t="shared" si="21"/>
        <v>0.36659247385992222</v>
      </c>
      <c r="AI44" s="72">
        <f t="shared" si="22"/>
        <v>1.5609866828087154E-2</v>
      </c>
      <c r="AJ44" s="72">
        <f>(AV44-Driver!$K$179)/(Driver!$L$179-Driver!$K$179)</f>
        <v>0.3045685279187817</v>
      </c>
      <c r="AK44" s="72">
        <f>(AW44-Driver!$K$180)/(Driver!$L$180-Driver!$K$180)</f>
        <v>0.32097316927953279</v>
      </c>
      <c r="AL44" s="72">
        <f>(AX44-Driver!$K$181)/(Driver!$L$181-Driver!$K$181)</f>
        <v>0.1873774742300639</v>
      </c>
      <c r="AM44" s="72">
        <f>(AY44-Driver!$K$182)/(Driver!$L$182-Driver!$K$182)</f>
        <v>0.79881862213108745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32.340943051231875</v>
      </c>
      <c r="AX44" s="70">
        <f t="shared" si="25"/>
        <v>2.686397268070575</v>
      </c>
      <c r="AY44" s="70">
        <f>IFERROR(Driver!$K$19/Data!BH44/Data!BI44*Data!BK44*Data!BL44,"")</f>
        <v>-1.2315301662057869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220</v>
      </c>
      <c r="BS44" s="8" t="s">
        <v>386</v>
      </c>
      <c r="BT44" s="9" t="s">
        <v>393</v>
      </c>
      <c r="BU44" s="10">
        <v>178</v>
      </c>
      <c r="BV44" s="9" t="s">
        <v>222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302</v>
      </c>
      <c r="CU44" s="9" t="s">
        <v>388</v>
      </c>
      <c r="CV44" s="10"/>
      <c r="CW44" s="10"/>
      <c r="CX44" t="str">
        <f>INDEX('Data_Price '!AS$2:AS$1266,MATCH(Data!$DN44,'Data_Price '!$BE$2:$BE$1266,0))</f>
        <v>DPS Pagoda Tour 94 C2 178cm</v>
      </c>
      <c r="CY44" t="str">
        <f>INDEX('Data_Price '!AT$2:AT$1266,MATCH(Data!$DN44,'Data_Price '!$BE$2:$BE$1266,0))</f>
        <v>Geartrade.com</v>
      </c>
      <c r="CZ44">
        <f>INDEX('Data_Price '!AU$2:AU$1266,MATCH(Data!$DN44,'Data_Price '!$BE$2:$BE$1266,0))</f>
        <v>1039</v>
      </c>
      <c r="DA44" t="str">
        <f>INDEX('Data_Price '!AV$2:AV$1266,MATCH(Data!$DN44,'Data_Price '!$BE$2:$BE$1266,0))</f>
        <v>https://www.google.com/url?url=https://www.geartrade.com/item/780318/dps-pagoda-tour-94-c2-178cm&amp;rct=j&amp;q=&amp;esrc=s&amp;sa=U&amp;ved=0ahUKEwiWncP3w6P2AhWIhOAKHZ_LDZMQ2SkIWw&amp;usg=AOvVaw2nVBS18mMJrv-QGu2f1xet</v>
      </c>
      <c r="DB44" t="str">
        <f>INDEX('Data_Price '!AW$2:AW$1266,MATCH(Data!$DN44,'Data_Price '!$BE$2:$BE$1266,0))</f>
        <v>DPS Pagoda Tour 94 C2 Skis Â· 178 cm</v>
      </c>
      <c r="DC44" t="str">
        <f>INDEX('Data_Price '!AX$2:AX$1266,MATCH(Data!$DN44,'Data_Price '!$BE$2:$BE$1266,0))</f>
        <v>Skimo &amp; SkyRun</v>
      </c>
      <c r="DD44">
        <f>INDEX('Data_Price '!AY$2:AY$1266,MATCH(Data!$DN44,'Data_Price '!$BE$2:$BE$1266,0))</f>
        <v>1298.95</v>
      </c>
      <c r="DE44" t="str">
        <f>INDEX('Data_Price '!AZ$2:AZ$1266,MATCH(Data!$DN44,'Data_Price '!$BE$2:$BE$1266,0))</f>
        <v>https://www.google.com/url?url=https://skimo.co/dps-pagoda-tour-94%3Foption%255B2747%255D%3D21883&amp;rct=j&amp;q=&amp;esrc=s&amp;sa=U&amp;ved=0ahUKEwiWncP3w6P2AhWIhOAKHZ_LDZMQsDwIVw&amp;usg=AOvVaw3u1brkHK4cZlX_ntNZaNFA</v>
      </c>
      <c r="DF44" t="str">
        <f>INDEX('Data_Price '!BA$2:BA$1266,MATCH(Data!$DN44,'Data_Price '!$BE$2:$BE$1266,0))</f>
        <v>DPS Pagoda Tour 94 C2 Skis Â· 178 cm</v>
      </c>
      <c r="DG44" t="str">
        <f>INDEX('Data_Price '!BB$2:BB$1266,MATCH(Data!$DN44,'Data_Price '!$BE$2:$BE$1266,0))</f>
        <v>Skimo &amp; SkyRun</v>
      </c>
      <c r="DH44">
        <f>INDEX('Data_Price '!BC$2:BC$1266,MATCH(Data!$DN44,'Data_Price '!$BE$2:$BE$1266,0))</f>
        <v>1298.95</v>
      </c>
      <c r="DI44" t="str">
        <f>INDEX('Data_Price '!BD$2:BD$1266,MATCH(Data!$DN44,'Data_Price '!$BE$2:$BE$1266,0))</f>
        <v>https://www.google.com/url?q=https://skimo.co/dps-pagoda-tour-94%3Foption%255B2747%255D%3D21883&amp;sa=U&amp;ved=0ahUKEwj5yvb3w6P2AhVCnuAKHWAFDSoQ2ykIFg&amp;usg=AOvVaw0hY131cfVf31qufQfxBOND</v>
      </c>
      <c r="DJ44" s="89" t="e">
        <f ca="1">_xll.Connector("TinyUrl.TinyUrl",DA44,0)</f>
        <v>#NAME?</v>
      </c>
      <c r="DK44" s="89" t="e">
        <f ca="1">_xll.Connector("TinyUrl.TinyUrl",DE44,0)</f>
        <v>#NAME?</v>
      </c>
      <c r="DL44" s="89" t="e">
        <f ca="1">_xll.Connector("TinyUrl.TinyUrl",DI44,0)</f>
        <v>#NAME?</v>
      </c>
      <c r="DM44" s="224" t="str">
        <f t="shared" si="32"/>
        <v>Pagoda Tour 94</v>
      </c>
      <c r="DN44" s="89" t="str">
        <f t="shared" si="33"/>
        <v xml:space="preserve"> DPSPagoda Tour 94178 Unisex</v>
      </c>
      <c r="DO44" s="227"/>
    </row>
    <row r="45" spans="2:119" ht="15.45" customHeight="1">
      <c r="B45" s="224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#VALUE!</v>
      </c>
      <c r="F45" s="43" t="b">
        <f>CL45&gt;Driver!$F$56</f>
        <v>1</v>
      </c>
      <c r="G45" s="43" t="b">
        <f>AND(CB45&gt;Driver!$F$55,CB45&lt;Driver!$G$55)</f>
        <v>1</v>
      </c>
      <c r="H45" s="43" t="e">
        <f t="shared" si="0"/>
        <v>#VALUE!</v>
      </c>
      <c r="I45" s="43">
        <f t="shared" si="1"/>
        <v>0</v>
      </c>
      <c r="J45" s="43" t="e">
        <f t="array" ref="J45">NOT(OR(($H$9:$H$1273=TRUE)*($I$9:$I$1273&gt;0)*($BT$9:$BT$1273=BT45)*($K$9:$K$1273&gt;K45)))</f>
        <v>#VALUE!</v>
      </c>
      <c r="K45" s="72">
        <f t="shared" si="2"/>
        <v>0.68704075074807525</v>
      </c>
      <c r="L45" s="72">
        <f t="shared" si="3"/>
        <v>0.91295141406816538</v>
      </c>
      <c r="M45" s="72">
        <f t="shared" si="4"/>
        <v>0.46113008742798522</v>
      </c>
      <c r="N45" s="72">
        <f t="shared" si="5"/>
        <v>0.1659900082210839</v>
      </c>
      <c r="O45" s="72">
        <f t="shared" si="6"/>
        <v>0.34759633249424438</v>
      </c>
      <c r="P45" s="72">
        <f t="shared" si="7"/>
        <v>0.86980392156862751</v>
      </c>
      <c r="Q45" s="72"/>
      <c r="R45" s="72"/>
      <c r="S45" s="72">
        <f t="shared" si="8"/>
        <v>0.74076782380851935</v>
      </c>
      <c r="T45" s="72">
        <f t="shared" si="9"/>
        <v>0.92981282957281441</v>
      </c>
      <c r="U45" s="72">
        <f t="shared" si="10"/>
        <v>0.94541510353682789</v>
      </c>
      <c r="V45" s="72">
        <f t="shared" si="11"/>
        <v>0.65797455020920048</v>
      </c>
      <c r="W45" s="72">
        <f t="shared" si="12"/>
        <v>0.96252900232018568</v>
      </c>
      <c r="X45" s="72">
        <f t="shared" si="13"/>
        <v>8.7048585931834677E-2</v>
      </c>
      <c r="Y45" s="72">
        <f t="shared" si="14"/>
        <v>0.53886991257201478</v>
      </c>
      <c r="Z45" s="72">
        <f t="shared" si="15"/>
        <v>0.8340099917789161</v>
      </c>
      <c r="AA45" s="72">
        <f t="shared" si="16"/>
        <v>0.65240366750575562</v>
      </c>
      <c r="AB45" s="72">
        <f t="shared" si="17"/>
        <v>0.13019607843137254</v>
      </c>
      <c r="AC45" s="72"/>
      <c r="AD45" s="72"/>
      <c r="AE45" s="72">
        <f t="shared" si="18"/>
        <v>0.25923217619148059</v>
      </c>
      <c r="AF45" s="72">
        <f t="shared" si="19"/>
        <v>7.0187170427185586E-2</v>
      </c>
      <c r="AG45" s="72">
        <f t="shared" si="20"/>
        <v>5.4584896463172085E-2</v>
      </c>
      <c r="AH45" s="72">
        <f t="shared" si="21"/>
        <v>0.34202544979079946</v>
      </c>
      <c r="AI45" s="72">
        <f t="shared" si="22"/>
        <v>3.7470997679814363E-2</v>
      </c>
      <c r="AJ45" s="72">
        <f>(AV45-Driver!$K$179)/(Driver!$L$179-Driver!$K$179)</f>
        <v>0.32704858593183467</v>
      </c>
      <c r="AK45" s="72">
        <f>(AW45-Driver!$K$180)/(Driver!$L$180-Driver!$K$180)</f>
        <v>0.30252091518215202</v>
      </c>
      <c r="AL45" s="72">
        <f>(AX45-Driver!$K$181)/(Driver!$L$181-Driver!$K$181)</f>
        <v>0.43400999177891614</v>
      </c>
      <c r="AM45" s="72">
        <f>(AY45-Driver!$K$182)/(Driver!$L$182-Driver!$K$182)</f>
        <v>0.86640366750575559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30.536531250804089</v>
      </c>
      <c r="AX45" s="70">
        <f t="shared" si="25"/>
        <v>4.9060899260102451</v>
      </c>
      <c r="AY45" s="70">
        <f>IFERROR(Driver!$K$19/Data!BH45/Data!BI45*Data!BK45*Data!BL45,"")</f>
        <v>-0.81780886135656561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219</v>
      </c>
      <c r="BS45" s="8" t="s">
        <v>405</v>
      </c>
      <c r="BT45" s="9" t="s">
        <v>411</v>
      </c>
      <c r="BU45" s="10">
        <v>172</v>
      </c>
      <c r="BV45" s="9" t="s">
        <v>390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305</v>
      </c>
      <c r="CU45" s="9" t="s">
        <v>303</v>
      </c>
      <c r="CV45" s="9" t="s">
        <v>301</v>
      </c>
      <c r="CW45" s="9" t="s">
        <v>302</v>
      </c>
      <c r="CX45" t="str">
        <f>INDEX('Data_Price '!AS$2:AS$1266,MATCH(Data!$DN45,'Data_Price '!$BE$2:$BE$1266,0))</f>
        <v>Armada ARW 106 UL Skis - Women's 2022</v>
      </c>
      <c r="CY45" t="str">
        <f>INDEX('Data_Price '!AT$2:AT$1266,MATCH(Data!$DN45,'Data_Price '!$BE$2:$BE$1266,0))</f>
        <v>evo.com</v>
      </c>
      <c r="CZ45">
        <f>INDEX('Data_Price '!AU$2:AU$1266,MATCH(Data!$DN45,'Data_Price '!$BE$2:$BE$1266,0))</f>
        <v>699.95</v>
      </c>
      <c r="DA45" t="str">
        <f>INDEX('Data_Price '!AV$2:AV$1266,MATCH(Data!$DN45,'Data_Price '!$BE$2:$BE$1266,0))</f>
        <v>https://www.google.com/url?url=https://www.evo.com/skis/armada-arw-106-ul-womens-2022%3Fimage%3D198715/839687/clone.jpg&amp;rct=j&amp;q=&amp;esrc=s&amp;sa=U&amp;ved=0ahUKEwjFqp34w6P2AhUCZd8KHRt-AnQQsDwIXw&amp;usg=AOvVaw0CxHkaQjw5JOsZOLWlOF5c</v>
      </c>
      <c r="DB45" t="str">
        <f>INDEX('Data_Price '!AW$2:AW$1266,MATCH(Data!$DN45,'Data_Price '!$BE$2:$BE$1266,0))</f>
        <v>Armada ARW 106 UL Skis - Women's 2022</v>
      </c>
      <c r="DC45" t="str">
        <f>INDEX('Data_Price '!AX$2:AX$1266,MATCH(Data!$DN45,'Data_Price '!$BE$2:$BE$1266,0))</f>
        <v>evo.com</v>
      </c>
      <c r="DD45">
        <f>INDEX('Data_Price '!AY$2:AY$1266,MATCH(Data!$DN45,'Data_Price '!$BE$2:$BE$1266,0))</f>
        <v>699.95</v>
      </c>
      <c r="DE45" t="str">
        <f>INDEX('Data_Price '!AZ$2:AZ$1266,MATCH(Data!$DN45,'Data_Price '!$BE$2:$BE$1266,0))</f>
        <v>https://www.google.com/url?q=https://www.evo.com/skis/armada-arw-106-ul-womens-2022%3Fimage%3D198715/839687/clone.jpg&amp;sa=U&amp;ved=0ahUKEwjahs_4w6P2AhWCTt8KHWwGBnMQ2ykIGA&amp;usg=AOvVaw011UloJQcsapAZNt34Zqky</v>
      </c>
      <c r="DF45" t="str">
        <f>INDEX('Data_Price '!BA$2:BA$1266,MATCH(Data!$DN45,'Data_Price '!$BE$2:$BE$1266,0))</f>
        <v>Armada ARW 106 UL Skis - Women's 2022</v>
      </c>
      <c r="DG45" t="str">
        <f>INDEX('Data_Price '!BB$2:BB$1266,MATCH(Data!$DN45,'Data_Price '!$BE$2:$BE$1266,0))</f>
        <v>Powder7 Ski Shop</v>
      </c>
      <c r="DH45">
        <f>INDEX('Data_Price '!BC$2:BC$1266,MATCH(Data!$DN45,'Data_Price '!$BE$2:$BE$1266,0))</f>
        <v>699.95</v>
      </c>
      <c r="DI45" t="str">
        <f>INDEX('Data_Price '!BD$2:BD$1266,MATCH(Data!$DN45,'Data_Price '!$BE$2:$BE$1266,0))</f>
        <v>https://www.google.com/url?q=https://www.powder7.com/Armada-ARW-106-UL-Skis-172cm-New-Flat-2022/for-sale%3Futm_source%3Dfeed%26utm_medium%3Dfree&amp;sa=U&amp;ved=0ahUKEwjahs_4w6P2AhWCTt8KHWwGBnMQ2ykIGg&amp;usg=AOvVaw0rfnbOrX4AHJMg2JTRKePp</v>
      </c>
      <c r="DJ45" s="89" t="e">
        <f ca="1">_xll.Connector("TinyUrl.TinyUrl",DA45,0)</f>
        <v>#NAME?</v>
      </c>
      <c r="DK45" s="89" t="e">
        <f ca="1">_xll.Connector("TinyUrl.TinyUrl",DE45,0)</f>
        <v>#NAME?</v>
      </c>
      <c r="DL45" s="89" t="e">
        <f ca="1">_xll.Connector("TinyUrl.TinyUrl",DI45,0)</f>
        <v>#NAME?</v>
      </c>
      <c r="DM45" s="224" t="str">
        <f t="shared" si="32"/>
        <v>ARW 106 UL</v>
      </c>
      <c r="DN45" s="89" t="str">
        <f t="shared" si="33"/>
        <v xml:space="preserve"> ArmadaARW 106 UL172 Women's</v>
      </c>
      <c r="DO45" s="227" t="s">
        <v>936</v>
      </c>
    </row>
    <row r="46" spans="2:119" ht="15.45" customHeight="1">
      <c r="B46" s="224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#VALUE!</v>
      </c>
      <c r="F46" s="43" t="b">
        <f>CL46&gt;Driver!$F$56</f>
        <v>0</v>
      </c>
      <c r="G46" s="43" t="b">
        <f>AND(CB46&gt;Driver!$F$55,CB46&lt;Driver!$G$55)</f>
        <v>0</v>
      </c>
      <c r="H46" s="43" t="e">
        <f t="shared" si="0"/>
        <v>#VALUE!</v>
      </c>
      <c r="I46" s="43">
        <f t="shared" si="1"/>
        <v>0</v>
      </c>
      <c r="J46" s="43" t="e">
        <f t="array" ref="J46">NOT(OR(($H$9:$H$1273=TRUE)*($I$9:$I$1273&gt;0)*($BT$9:$BT$1273=BT46)*($K$9:$K$1273&gt;K46)))</f>
        <v>#VALUE!</v>
      </c>
      <c r="K46" s="72">
        <f t="shared" si="2"/>
        <v>0.67026075939942709</v>
      </c>
      <c r="L46" s="72">
        <f t="shared" si="3"/>
        <v>0.86210941906373395</v>
      </c>
      <c r="M46" s="72">
        <f t="shared" si="4"/>
        <v>0.47841209973512022</v>
      </c>
      <c r="N46" s="72">
        <f t="shared" si="5"/>
        <v>0.30321887054954777</v>
      </c>
      <c r="O46" s="72">
        <f t="shared" si="6"/>
        <v>0.31294880120483248</v>
      </c>
      <c r="P46" s="72">
        <f t="shared" si="7"/>
        <v>0.81906862745098041</v>
      </c>
      <c r="Q46" s="72"/>
      <c r="R46" s="72"/>
      <c r="S46" s="72">
        <f t="shared" si="8"/>
        <v>0.71528570366451494</v>
      </c>
      <c r="T46" s="72">
        <f t="shared" si="9"/>
        <v>0.97812930786159302</v>
      </c>
      <c r="U46" s="72">
        <f t="shared" si="10"/>
        <v>0.99731865789192098</v>
      </c>
      <c r="V46" s="72">
        <f t="shared" si="11"/>
        <v>0.74495104371200271</v>
      </c>
      <c r="W46" s="72">
        <f t="shared" si="12"/>
        <v>0.98140576188823325</v>
      </c>
      <c r="X46" s="72">
        <f t="shared" si="13"/>
        <v>0.13789058093626611</v>
      </c>
      <c r="Y46" s="72">
        <f t="shared" si="14"/>
        <v>0.52158790026487978</v>
      </c>
      <c r="Z46" s="72">
        <f t="shared" si="15"/>
        <v>0.69678112945045223</v>
      </c>
      <c r="AA46" s="72">
        <f t="shared" si="16"/>
        <v>0.68705119879516752</v>
      </c>
      <c r="AB46" s="72">
        <f t="shared" si="17"/>
        <v>0.18093137254901953</v>
      </c>
      <c r="AC46" s="72"/>
      <c r="AD46" s="72"/>
      <c r="AE46" s="72">
        <f t="shared" si="18"/>
        <v>0.28471429633548506</v>
      </c>
      <c r="AF46" s="72">
        <f t="shared" si="19"/>
        <v>2.1870692138406936E-2</v>
      </c>
      <c r="AG46" s="72">
        <f t="shared" si="20"/>
        <v>2.6813421080790212E-3</v>
      </c>
      <c r="AH46" s="72">
        <f t="shared" si="21"/>
        <v>0.25504895628799729</v>
      </c>
      <c r="AI46" s="72">
        <f t="shared" si="22"/>
        <v>1.8594238111766748E-2</v>
      </c>
      <c r="AJ46" s="72">
        <f>(AV46-Driver!$K$179)/(Driver!$L$179-Driver!$K$179)</f>
        <v>0.3778905809362661</v>
      </c>
      <c r="AK46" s="72">
        <f>(AW46-Driver!$K$180)/(Driver!$L$180-Driver!$K$180)</f>
        <v>0.33934553017506325</v>
      </c>
      <c r="AL46" s="72">
        <f>(AX46-Driver!$K$181)/(Driver!$L$181-Driver!$K$181)</f>
        <v>0.29678112945045215</v>
      </c>
      <c r="AM46" s="72">
        <f>(AY46-Driver!$K$182)/(Driver!$L$182-Driver!$K$182)</f>
        <v>0.90105119879516749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34.13754224321454</v>
      </c>
      <c r="AX46" s="70">
        <f t="shared" si="25"/>
        <v>3.6710301650540695</v>
      </c>
      <c r="AY46" s="70">
        <f>IFERROR(Driver!$K$19/Data!BH46/Data!BI46*Data!BK46*Data!BL46,"")</f>
        <v>-0.60571428073751588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219</v>
      </c>
      <c r="BS46" s="8" t="s">
        <v>386</v>
      </c>
      <c r="BT46" s="9" t="s">
        <v>387</v>
      </c>
      <c r="BU46" s="10">
        <v>179</v>
      </c>
      <c r="BV46" s="9" t="s">
        <v>222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305</v>
      </c>
      <c r="CU46" s="9" t="s">
        <v>302</v>
      </c>
      <c r="CV46" s="9" t="s">
        <v>388</v>
      </c>
      <c r="CW46" s="10"/>
      <c r="CX46" t="str">
        <f>INDEX('Data_Price '!AS$2:AS$1266,MATCH(Data!$DN46,'Data_Price '!$BE$2:$BE$1266,0))</f>
        <v>DPS Pagoda Tour 100 RP 179cm</v>
      </c>
      <c r="CY46" t="str">
        <f>INDEX('Data_Price '!AT$2:AT$1266,MATCH(Data!$DN46,'Data_Price '!$BE$2:$BE$1266,0))</f>
        <v>Gorham Bike and Ski</v>
      </c>
      <c r="CZ46">
        <f>INDEX('Data_Price '!AU$2:AU$1266,MATCH(Data!$DN46,'Data_Price '!$BE$2:$BE$1266,0))</f>
        <v>1039.99</v>
      </c>
      <c r="DA46" t="str">
        <f>INDEX('Data_Price '!AV$2:AV$1266,MATCH(Data!$DN46,'Data_Price '!$BE$2:$BE$1266,0))</f>
        <v>https://www.google.com/url?q=https://www.gorhambike.com/product/dps-pagoda-tour-100-rp-31488.htm%3Fvariations%3D589257,589260&amp;sa=U&amp;ved=0ahUKEwjhh6n5w6P2AhWsdN8KHflJD9EQ2ykIHA&amp;usg=AOvVaw1_KqkjC61kiv4W7BEfdeKB</v>
      </c>
      <c r="DB46" t="str">
        <f>INDEX('Data_Price '!AW$2:AW$1266,MATCH(Data!$DN46,'Data_Price '!$BE$2:$BE$1266,0))</f>
        <v>DPS Pagoda Tour 100 RP 179cm</v>
      </c>
      <c r="DC46" t="str">
        <f>INDEX('Data_Price '!AX$2:AX$1266,MATCH(Data!$DN46,'Data_Price '!$BE$2:$BE$1266,0))</f>
        <v>Varuste.net</v>
      </c>
      <c r="DD46">
        <f>INDEX('Data_Price '!AY$2:AY$1266,MATCH(Data!$DN46,'Data_Price '!$BE$2:$BE$1266,0))</f>
        <v>1084.5899999999999</v>
      </c>
      <c r="DE46" t="str">
        <f>INDEX('Data_Price '!AZ$2:AZ$1266,MATCH(Data!$DN46,'Data_Price '!$BE$2:$BE$1266,0))</f>
        <v>https://www.google.com/url?q=https://varuste.net/en/p105586/dps-pagoda-tour-100-rp%3Fchange_country%3DUS%26change_currency%3DEUR&amp;sa=U&amp;ved=0ahUKEwjhh6n5w6P2AhWsdN8KHflJD9EQ2ykIHg&amp;usg=AOvVaw0nl9w9MOgC0Kc0qzTPLIdb</v>
      </c>
      <c r="DF46" t="str">
        <f>INDEX('Data_Price '!BA$2:BA$1266,MATCH(Data!$DN46,'Data_Price '!$BE$2:$BE$1266,0))</f>
        <v>DPS Pagoda Tour 100 RP 179cm</v>
      </c>
      <c r="DG46" t="str">
        <f>INDEX('Data_Price '!BB$2:BB$1266,MATCH(Data!$DN46,'Data_Price '!$BE$2:$BE$1266,0))</f>
        <v>Skimo &amp; SkyRun</v>
      </c>
      <c r="DH46">
        <f>INDEX('Data_Price '!BC$2:BC$1266,MATCH(Data!$DN46,'Data_Price '!$BE$2:$BE$1266,0))</f>
        <v>1298.95</v>
      </c>
      <c r="DI46" t="str">
        <f>INDEX('Data_Price '!BD$2:BD$1266,MATCH(Data!$DN46,'Data_Price '!$BE$2:$BE$1266,0))</f>
        <v>https://www.google.com/url?q=https://skimo.co/dps-pagoda-tour-100%3Foption%255B2733%255D%3D21835&amp;sa=U&amp;ved=0ahUKEwjhh6n5w6P2AhWsdN8KHflJD9EQ2ykIGg&amp;usg=AOvVaw3cTpF3WTfDiugq7O4Jm-pv</v>
      </c>
      <c r="DJ46" s="89" t="e">
        <f ca="1">_xll.Connector("TinyUrl.TinyUrl",DA46,0)</f>
        <v>#NAME?</v>
      </c>
      <c r="DK46" s="89" t="e">
        <f ca="1">_xll.Connector("TinyUrl.TinyUrl",DE46,0)</f>
        <v>#NAME?</v>
      </c>
      <c r="DL46" s="89" t="e">
        <f ca="1">_xll.Connector("TinyUrl.TinyUrl",DI46,0)</f>
        <v>#NAME?</v>
      </c>
      <c r="DM46" s="224" t="str">
        <f t="shared" si="32"/>
        <v>Pagoda Tour 100 RP</v>
      </c>
      <c r="DN46" s="89" t="str">
        <f t="shared" si="33"/>
        <v xml:space="preserve"> DPSPagoda Tour 100 RP179 Unisex</v>
      </c>
      <c r="DO46" s="227" t="s">
        <v>937</v>
      </c>
    </row>
    <row r="47" spans="2:119" ht="15.45" customHeight="1">
      <c r="B47" s="224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#VALUE!</v>
      </c>
      <c r="F47" s="43" t="b">
        <f>CL47&gt;Driver!$F$56</f>
        <v>0</v>
      </c>
      <c r="G47" s="43" t="b">
        <f>AND(CB47&gt;Driver!$F$55,CB47&lt;Driver!$G$55)</f>
        <v>0</v>
      </c>
      <c r="H47" s="43" t="e">
        <f t="shared" si="0"/>
        <v>#VALUE!</v>
      </c>
      <c r="I47" s="43">
        <f t="shared" si="1"/>
        <v>0</v>
      </c>
      <c r="J47" s="43" t="e">
        <f t="array" ref="J47">NOT(OR(($H$9:$H$1273=TRUE)*($I$9:$I$1273&gt;0)*($BT$9:$BT$1273=BT47)*($K$9:$K$1273&gt;K47)))</f>
        <v>#VALUE!</v>
      </c>
      <c r="K47" s="72">
        <f t="shared" si="2"/>
        <v>0.72837188184113422</v>
      </c>
      <c r="L47" s="72">
        <f t="shared" si="3"/>
        <v>0.99463056965595031</v>
      </c>
      <c r="M47" s="72">
        <f t="shared" si="4"/>
        <v>0.46211319402631801</v>
      </c>
      <c r="N47" s="72">
        <f t="shared" si="5"/>
        <v>0.29942452412571929</v>
      </c>
      <c r="O47" s="72">
        <f t="shared" si="6"/>
        <v>0.29235623442382275</v>
      </c>
      <c r="P47" s="72">
        <f t="shared" si="7"/>
        <v>0.79455882352941187</v>
      </c>
      <c r="Q47" s="72"/>
      <c r="R47" s="72"/>
      <c r="S47" s="72">
        <f t="shared" si="8"/>
        <v>0.73119250693030291</v>
      </c>
      <c r="T47" s="72">
        <f t="shared" si="9"/>
        <v>0.98484331576418205</v>
      </c>
      <c r="U47" s="72">
        <f t="shared" si="10"/>
        <v>0.43316033534081078</v>
      </c>
      <c r="V47" s="72">
        <f t="shared" si="11"/>
        <v>0.62448414108116523</v>
      </c>
      <c r="W47" s="72">
        <f t="shared" si="12"/>
        <v>0.97792132982225144</v>
      </c>
      <c r="X47" s="72">
        <f t="shared" si="13"/>
        <v>5.3694303440496582E-3</v>
      </c>
      <c r="Y47" s="72">
        <f t="shared" si="14"/>
        <v>0.53788680597368199</v>
      </c>
      <c r="Z47" s="72">
        <f t="shared" si="15"/>
        <v>0.70057547587428071</v>
      </c>
      <c r="AA47" s="72">
        <f t="shared" si="16"/>
        <v>0.70764376557617725</v>
      </c>
      <c r="AB47" s="72">
        <f t="shared" si="17"/>
        <v>0.20544117647058818</v>
      </c>
      <c r="AC47" s="72"/>
      <c r="AD47" s="72"/>
      <c r="AE47" s="72">
        <f t="shared" si="18"/>
        <v>0.26880749306969715</v>
      </c>
      <c r="AF47" s="72">
        <f t="shared" si="19"/>
        <v>1.5156684235817966E-2</v>
      </c>
      <c r="AG47" s="72">
        <f t="shared" si="20"/>
        <v>0.56683966465918922</v>
      </c>
      <c r="AH47" s="72">
        <f t="shared" si="21"/>
        <v>0.37551585891883477</v>
      </c>
      <c r="AI47" s="72">
        <f t="shared" si="22"/>
        <v>2.2078670177748526E-2</v>
      </c>
      <c r="AJ47" s="72">
        <f>(AV47-Driver!$K$179)/(Driver!$L$179-Driver!$K$179)</f>
        <v>0.23463056965595033</v>
      </c>
      <c r="AK47" s="72">
        <f>(AW47-Driver!$K$180)/(Driver!$L$180-Driver!$K$180)</f>
        <v>0.36382713914508241</v>
      </c>
      <c r="AL47" s="72">
        <f>(AX47-Driver!$K$181)/(Driver!$L$181-Driver!$K$181)</f>
        <v>0.30057547587428068</v>
      </c>
      <c r="AM47" s="72">
        <f>(AY47-Driver!$K$182)/(Driver!$L$182-Driver!$K$182)</f>
        <v>0.92164376557617722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36.53155350524414</v>
      </c>
      <c r="AX47" s="70">
        <f t="shared" si="25"/>
        <v>3.7051792828685262</v>
      </c>
      <c r="AY47" s="70">
        <f>IFERROR(Driver!$K$19/Data!BH47/Data!BI47*Data!BK47*Data!BL47,"")</f>
        <v>-0.47965705089318494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219</v>
      </c>
      <c r="BS47" s="8" t="s">
        <v>628</v>
      </c>
      <c r="BT47" s="9" t="s">
        <v>636</v>
      </c>
      <c r="BU47" s="10">
        <v>170</v>
      </c>
      <c r="BV47" s="9" t="s">
        <v>390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305</v>
      </c>
      <c r="CU47" s="9" t="s">
        <v>302</v>
      </c>
      <c r="CV47" s="10"/>
      <c r="CW47" s="10"/>
      <c r="CX47" t="str">
        <f>INDEX('Data_Price '!AS$2:AS$1266,MATCH(Data!$DN47,'Data_Price '!$BE$2:$BE$1266,0))</f>
        <v>Head Kore 91 W Skis - Women's 2022</v>
      </c>
      <c r="CY47" t="str">
        <f>INDEX('Data_Price '!AT$2:AT$1266,MATCH(Data!$DN47,'Data_Price '!$BE$2:$BE$1266,0))</f>
        <v>! OutdoorXL.com</v>
      </c>
      <c r="CZ47">
        <f>INDEX('Data_Price '!AU$2:AU$1266,MATCH(Data!$DN47,'Data_Price '!$BE$2:$BE$1266,0))</f>
        <v>439.95</v>
      </c>
      <c r="DA47" t="str">
        <f>INDEX('Data_Price '!AV$2:AV$1266,MATCH(Data!$DN47,'Data_Price '!$BE$2:$BE$1266,0))</f>
        <v>https://www.google.com/aclk?sa=L&amp;ai=DChcSEwiV4p36w6P2AhUIhMgKHUecBroYABADGgJxdQ&amp;sig=AOD64_1ft2U6HSuBdYMqmcBsYKXzjGuvMQ&amp;ctype=5&amp;ved=0ahUKEwj20Zn6w6P2AhVQmuAKHehuDPAQ2ikIFg&amp;adurl=</v>
      </c>
      <c r="DB47" t="str">
        <f>INDEX('Data_Price '!AW$2:AW$1266,MATCH(Data!$DN47,'Data_Price '!$BE$2:$BE$1266,0))</f>
        <v>Head Kore 91 W Testski's Incl Attack 11 GW binding Anthracite-Mint 170 Ski Lady's Ladies / Women</v>
      </c>
      <c r="DC47" t="str">
        <f>INDEX('Data_Price '!AX$2:AX$1266,MATCH(Data!$DN47,'Data_Price '!$BE$2:$BE$1266,0))</f>
        <v>! OutdoorXL.com</v>
      </c>
      <c r="DD47">
        <f>INDEX('Data_Price '!AY$2:AY$1266,MATCH(Data!$DN47,'Data_Price '!$BE$2:$BE$1266,0))</f>
        <v>484.95</v>
      </c>
      <c r="DE47" t="str">
        <f>INDEX('Data_Price '!AZ$2:AZ$1266,MATCH(Data!$DN47,'Data_Price '!$BE$2:$BE$1266,0))</f>
        <v>https://www.google.com/url?url=https://www.outdoorxl.com/head-kore-91-w-testski-s-incl-attack-11-gw-binding.html%3Fprl%3D92-7426x144-80&amp;rct=j&amp;q=&amp;esrc=s&amp;sa=U&amp;ved=0ahUKEwi5ldX5w6P2AhXnmuAKHcMQCs8Q2SkIeQ&amp;usg=AOvVaw2DRBuBd4BID8CPIZuzC6EZ</v>
      </c>
      <c r="DF47" t="str">
        <f>INDEX('Data_Price '!BA$2:BA$1266,MATCH(Data!$DN47,'Data_Price '!$BE$2:$BE$1266,0))</f>
        <v>Head Kore 91 W Skis - Women's 2022</v>
      </c>
      <c r="DG47" t="str">
        <f>INDEX('Data_Price '!BB$2:BB$1266,MATCH(Data!$DN47,'Data_Price '!$BE$2:$BE$1266,0))</f>
        <v>SkiEssentials.com</v>
      </c>
      <c r="DH47">
        <f>INDEX('Data_Price '!BC$2:BC$1266,MATCH(Data!$DN47,'Data_Price '!$BE$2:$BE$1266,0))</f>
        <v>489</v>
      </c>
      <c r="DI47" t="str">
        <f>INDEX('Data_Price '!BD$2:BD$1266,MATCH(Data!$DN47,'Data_Price '!$BE$2:$BE$1266,0))</f>
        <v>https://www.google.com/url?url=https://www.skiessentials.com/2022-head-kore-91-women-s-skis.html&amp;rct=j&amp;q=&amp;esrc=s&amp;sa=U&amp;ved=0ahUKEwi5ldX5w6P2AhXnmuAKHcMQCs8QsDwIdQ&amp;usg=AOvVaw0M4NR7Nx9f7eAn0armqfi5</v>
      </c>
      <c r="DJ47" s="89" t="e">
        <f ca="1">_xll.Connector("TinyUrl.TinyUrl",DA47,0)</f>
        <v>#NAME?</v>
      </c>
      <c r="DK47" s="89" t="e">
        <f ca="1">_xll.Connector("TinyUrl.TinyUrl",DE47,0)</f>
        <v>#NAME?</v>
      </c>
      <c r="DL47" s="89" t="e">
        <f ca="1">_xll.Connector("TinyUrl.TinyUrl",DI47,0)</f>
        <v>#NAME?</v>
      </c>
      <c r="DM47" s="224" t="str">
        <f t="shared" si="32"/>
        <v>Kore 91 W</v>
      </c>
      <c r="DN47" s="89" t="str">
        <f t="shared" si="33"/>
        <v xml:space="preserve"> HeadKore 91 W170 Women's</v>
      </c>
      <c r="DO47" s="227"/>
    </row>
    <row r="48" spans="2:119" ht="15.45" customHeight="1">
      <c r="B48" s="224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#VALUE!</v>
      </c>
      <c r="F48" s="43" t="b">
        <f>CL48&gt;Driver!$F$56</f>
        <v>1</v>
      </c>
      <c r="G48" s="43" t="b">
        <f>AND(CB48&gt;Driver!$F$55,CB48&lt;Driver!$G$55)</f>
        <v>1</v>
      </c>
      <c r="H48" s="43" t="e">
        <f t="shared" si="0"/>
        <v>#VALUE!</v>
      </c>
      <c r="I48" s="43">
        <f t="shared" si="1"/>
        <v>0</v>
      </c>
      <c r="J48" s="43" t="e">
        <f t="array" ref="J48">NOT(OR(($H$9:$H$1273=TRUE)*($I$9:$I$1273&gt;0)*($BT$9:$BT$1273=BT48)*($K$9:$K$1273&gt;K48)))</f>
        <v>#VALUE!</v>
      </c>
      <c r="K48" s="72">
        <f t="shared" si="2"/>
        <v>0.64716409635086691</v>
      </c>
      <c r="L48" s="72">
        <f t="shared" si="3"/>
        <v>0.89313028764805413</v>
      </c>
      <c r="M48" s="72">
        <f t="shared" si="4"/>
        <v>0.4011979050536798</v>
      </c>
      <c r="N48" s="72">
        <f t="shared" si="5"/>
        <v>1.5480933409220188E-2</v>
      </c>
      <c r="O48" s="72">
        <f t="shared" si="6"/>
        <v>0.33138075560802827</v>
      </c>
      <c r="P48" s="72">
        <f t="shared" si="7"/>
        <v>0.85673202614379096</v>
      </c>
      <c r="Q48" s="72"/>
      <c r="R48" s="72"/>
      <c r="S48" s="72">
        <f t="shared" si="8"/>
        <v>0.76114494832718504</v>
      </c>
      <c r="T48" s="72">
        <f t="shared" si="9"/>
        <v>0.93745230084905051</v>
      </c>
      <c r="U48" s="72">
        <f t="shared" si="10"/>
        <v>0.92652340531748079</v>
      </c>
      <c r="V48" s="72">
        <f t="shared" si="11"/>
        <v>0.67079630757911912</v>
      </c>
      <c r="W48" s="72">
        <f t="shared" si="12"/>
        <v>0.9868402597402598</v>
      </c>
      <c r="X48" s="72">
        <f t="shared" si="13"/>
        <v>0.10686971235194587</v>
      </c>
      <c r="Y48" s="72">
        <f t="shared" si="14"/>
        <v>0.5988020949463202</v>
      </c>
      <c r="Z48" s="72">
        <f t="shared" si="15"/>
        <v>0.98451906659077981</v>
      </c>
      <c r="AA48" s="72">
        <f t="shared" si="16"/>
        <v>0.66861924439197173</v>
      </c>
      <c r="AB48" s="72">
        <f t="shared" si="17"/>
        <v>0.1432679738562091</v>
      </c>
      <c r="AC48" s="72"/>
      <c r="AD48" s="72"/>
      <c r="AE48" s="72">
        <f t="shared" si="18"/>
        <v>0.2388550516728149</v>
      </c>
      <c r="AF48" s="72">
        <f t="shared" si="19"/>
        <v>6.2547699150949515E-2</v>
      </c>
      <c r="AG48" s="72">
        <f t="shared" si="20"/>
        <v>7.3476594682519242E-2</v>
      </c>
      <c r="AH48" s="72">
        <f t="shared" si="21"/>
        <v>0.32920369242088088</v>
      </c>
      <c r="AI48" s="72">
        <f t="shared" si="22"/>
        <v>1.3159740259740246E-2</v>
      </c>
      <c r="AJ48" s="72">
        <f>(AV48-Driver!$K$179)/(Driver!$L$179-Driver!$K$179)</f>
        <v>0.34686971235194586</v>
      </c>
      <c r="AK48" s="72">
        <f>(AW48-Driver!$K$180)/(Driver!$L$180-Driver!$K$180)</f>
        <v>0.32957130731131029</v>
      </c>
      <c r="AL48" s="72">
        <f>(AX48-Driver!$K$181)/(Driver!$L$181-Driver!$K$181)</f>
        <v>0.58451906659077979</v>
      </c>
      <c r="AM48" s="72">
        <f>(AY48-Driver!$K$182)/(Driver!$L$182-Driver!$K$182)</f>
        <v>0.8826192443919717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33.18173906695813</v>
      </c>
      <c r="AX48" s="70">
        <f t="shared" si="25"/>
        <v>6.2606715993170177</v>
      </c>
      <c r="AY48" s="70">
        <f>IFERROR(Driver!$K$19/Data!BH48/Data!BI48*Data!BK48*Data!BL48,"")</f>
        <v>-0.71854533950706057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219</v>
      </c>
      <c r="BS48" s="8" t="s">
        <v>579</v>
      </c>
      <c r="BT48" s="9" t="s">
        <v>605</v>
      </c>
      <c r="BU48" s="10">
        <v>184</v>
      </c>
      <c r="BV48" s="9" t="s">
        <v>222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303</v>
      </c>
      <c r="CU48" s="9" t="s">
        <v>301</v>
      </c>
      <c r="CV48" s="10"/>
      <c r="CW48" s="10"/>
      <c r="CX48" t="str">
        <f>INDEX('Data_Price '!AS$2:AS$1266,MATCH(Data!$DN48,'Data_Price '!$BE$2:$BE$1266,0))</f>
        <v>Faction Prodigy 3.0 Skis 2022 - 184</v>
      </c>
      <c r="CY48" t="str">
        <f>INDEX('Data_Price '!AT$2:AT$1266,MATCH(Data!$DN48,'Data_Price '!$BE$2:$BE$1266,0))</f>
        <v>Gravity Coalition</v>
      </c>
      <c r="CZ48">
        <f>INDEX('Data_Price '!AU$2:AU$1266,MATCH(Data!$DN48,'Data_Price '!$BE$2:$BE$1266,0))</f>
        <v>499.99</v>
      </c>
      <c r="DA48" t="str">
        <f>INDEX('Data_Price '!AV$2:AV$1266,MATCH(Data!$DN48,'Data_Price '!$BE$2:$BE$1266,0))</f>
        <v>https://www.google.com/aclk?sa=L&amp;ai=DChcSEwjy8Ov6w6P2AhWG5rMKHXqlAS8YABAFGgJxbg&amp;sig=AOD64_0T-NlkgDcKzwGTwuk0lyOLmipYpQ&amp;ctype=5&amp;ved=0ahUKEwjv2-f6w6P2AhXlRd8KHbb0DG4Q2ikIGQ&amp;adurl=</v>
      </c>
      <c r="DB48" t="str">
        <f>INDEX('Data_Price '!AW$2:AW$1266,MATCH(Data!$DN48,'Data_Price '!$BE$2:$BE$1266,0))</f>
        <v>Faction Prodigy 3.0 Skis 2022 - 184</v>
      </c>
      <c r="DC48" t="str">
        <f>INDEX('Data_Price '!AX$2:AX$1266,MATCH(Data!$DN48,'Data_Price '!$BE$2:$BE$1266,0))</f>
        <v>AlpinStore</v>
      </c>
      <c r="DD48">
        <f>INDEX('Data_Price '!AY$2:AY$1266,MATCH(Data!$DN48,'Data_Price '!$BE$2:$BE$1266,0))</f>
        <v>505.67</v>
      </c>
      <c r="DE48" t="str">
        <f>INDEX('Data_Price '!AZ$2:AZ$1266,MATCH(Data!$DN48,'Data_Price '!$BE$2:$BE$1266,0))</f>
        <v>https://www.google.com/url?url=https://www.alpinstore.com/en/486662-faction-prodigy-30-black-skis-for-men.html%3Fads_affilie%3D35%26id_contry%3D21%26ads_product%3D486662%26id_devise%3D5%26srsltid%3DAWLEVJw5N_JykTfLDcZ_9mz8iJBBIcrLy8ccAhN03akeahDzx857NB-S4dQ&amp;rct=j&amp;q=&amp;esrc=s&amp;sa=U&amp;ved=0ahUKEwj5-Lr6w6P2AhXsY98KHRnTCDwQsDwIQw&amp;usg=AOvVaw3IlC-VwrU8NEFRN2OmPOg_</v>
      </c>
      <c r="DF48" t="str">
        <f>INDEX('Data_Price '!BA$2:BA$1266,MATCH(Data!$DN48,'Data_Price '!$BE$2:$BE$1266,0))</f>
        <v>Faction Prodigy 3.0 Skis 2022 - 184</v>
      </c>
      <c r="DG48" t="str">
        <f>INDEX('Data_Price '!BB$2:BB$1266,MATCH(Data!$DN48,'Data_Price '!$BE$2:$BE$1266,0))</f>
        <v>AlpinStore</v>
      </c>
      <c r="DH48">
        <f>INDEX('Data_Price '!BC$2:BC$1266,MATCH(Data!$DN48,'Data_Price '!$BE$2:$BE$1266,0))</f>
        <v>505.67</v>
      </c>
      <c r="DI48" t="str">
        <f>INDEX('Data_Price '!BD$2:BD$1266,MATCH(Data!$DN48,'Data_Price '!$BE$2:$BE$1266,0))</f>
        <v>https://www.google.com/aclk?sa=L&amp;ai=DChcSEwjy8Ov6w6P2AhWG5rMKHXqlAS8YABABGgJxbg&amp;sig=AOD64_16dtsRwG9PRj6gsW7A5RqUVo_5Ww&amp;ctype=5&amp;ved=0ahUKEwjv2-f6w6P2AhXlRd8KHbb0DG4Q2ikIFQ&amp;adurl=</v>
      </c>
      <c r="DJ48" s="89" t="e">
        <f ca="1">_xll.Connector("TinyUrl.TinyUrl",DA48,0)</f>
        <v>#NAME?</v>
      </c>
      <c r="DK48" s="89" t="e">
        <f ca="1">_xll.Connector("TinyUrl.TinyUrl",DE48,0)</f>
        <v>#NAME?</v>
      </c>
      <c r="DL48" s="89" t="e">
        <f ca="1">_xll.Connector("TinyUrl.TinyUrl",DI48,0)</f>
        <v>#NAME?</v>
      </c>
      <c r="DM48" s="224" t="str">
        <f t="shared" si="32"/>
        <v>Prodigy 3.0</v>
      </c>
      <c r="DN48" s="89" t="str">
        <f t="shared" si="33"/>
        <v xml:space="preserve"> FactionProdigy 3.0184 Unisex</v>
      </c>
      <c r="DO48" s="227" t="s">
        <v>938</v>
      </c>
    </row>
    <row r="49" spans="2:119" ht="15.45" customHeight="1">
      <c r="B49" s="224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#VALUE!</v>
      </c>
      <c r="F49" s="43" t="b">
        <f>CL49&gt;Driver!$F$56</f>
        <v>0</v>
      </c>
      <c r="G49" s="43" t="b">
        <f>AND(CB49&gt;Driver!$F$55,CB49&lt;Driver!$G$55)</f>
        <v>0</v>
      </c>
      <c r="H49" s="43" t="e">
        <f t="shared" si="0"/>
        <v>#VALUE!</v>
      </c>
      <c r="I49" s="43">
        <f t="shared" si="1"/>
        <v>0</v>
      </c>
      <c r="J49" s="43" t="e">
        <f t="array" ref="J49">NOT(OR(($H$9:$H$1273=TRUE)*($I$9:$I$1273&gt;0)*($BT$9:$BT$1273=BT49)*($K$9:$K$1273&gt;K49)))</f>
        <v>#VALUE!</v>
      </c>
      <c r="K49" s="72">
        <f t="shared" si="2"/>
        <v>0.69823013562796321</v>
      </c>
      <c r="L49" s="72">
        <f t="shared" si="3"/>
        <v>0.92697123519458546</v>
      </c>
      <c r="M49" s="72">
        <f t="shared" si="4"/>
        <v>0.46948903606134085</v>
      </c>
      <c r="N49" s="72">
        <f t="shared" si="5"/>
        <v>0.21911085815468279</v>
      </c>
      <c r="O49" s="72">
        <f t="shared" si="6"/>
        <v>0.3432451389182285</v>
      </c>
      <c r="P49" s="72">
        <f t="shared" si="7"/>
        <v>0.84611111111111115</v>
      </c>
      <c r="Q49" s="72"/>
      <c r="R49" s="72"/>
      <c r="S49" s="72">
        <f t="shared" si="8"/>
        <v>0.75626108176041373</v>
      </c>
      <c r="T49" s="72">
        <f t="shared" si="9"/>
        <v>0.93245872763957771</v>
      </c>
      <c r="U49" s="72">
        <f t="shared" si="10"/>
        <v>0.96171190220402969</v>
      </c>
      <c r="V49" s="72">
        <f t="shared" si="11"/>
        <v>0.66701531072475273</v>
      </c>
      <c r="W49" s="72">
        <f t="shared" si="12"/>
        <v>0.99695859098172723</v>
      </c>
      <c r="X49" s="72">
        <f t="shared" si="13"/>
        <v>7.3028764805414537E-2</v>
      </c>
      <c r="Y49" s="72">
        <f t="shared" si="14"/>
        <v>0.53051096393865915</v>
      </c>
      <c r="Z49" s="72">
        <f t="shared" si="15"/>
        <v>0.78088914184531721</v>
      </c>
      <c r="AA49" s="72">
        <f t="shared" si="16"/>
        <v>0.6567548610817715</v>
      </c>
      <c r="AB49" s="72">
        <f t="shared" si="17"/>
        <v>0.15388888888888885</v>
      </c>
      <c r="AC49" s="72"/>
      <c r="AD49" s="72"/>
      <c r="AE49" s="72">
        <f t="shared" si="18"/>
        <v>0.24373891823958627</v>
      </c>
      <c r="AF49" s="72">
        <f t="shared" si="19"/>
        <v>6.7541272360422261E-2</v>
      </c>
      <c r="AG49" s="72">
        <f t="shared" si="20"/>
        <v>3.8288097795970338E-2</v>
      </c>
      <c r="AH49" s="72">
        <f t="shared" si="21"/>
        <v>0.33298468927524733</v>
      </c>
      <c r="AI49" s="72">
        <f t="shared" si="22"/>
        <v>3.041409018272774E-3</v>
      </c>
      <c r="AJ49" s="72">
        <f>(AV49-Driver!$K$179)/(Driver!$L$179-Driver!$K$179)</f>
        <v>0.31302876480541453</v>
      </c>
      <c r="AK49" s="72">
        <f>(AW49-Driver!$K$180)/(Driver!$L$180-Driver!$K$180)</f>
        <v>0.31998614884039628</v>
      </c>
      <c r="AL49" s="72">
        <f>(AX49-Driver!$K$181)/(Driver!$L$181-Driver!$K$181)</f>
        <v>0.38088914184531714</v>
      </c>
      <c r="AM49" s="72">
        <f>(AY49-Driver!$K$182)/(Driver!$L$182-Driver!$K$182)</f>
        <v>0.87075486108177147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32.244424147999659</v>
      </c>
      <c r="AX49" s="70">
        <f t="shared" si="25"/>
        <v>4.4280022766078542</v>
      </c>
      <c r="AY49" s="70">
        <f>IFERROR(Driver!$K$19/Data!BH49/Data!BI49*Data!BK49*Data!BL49,"")</f>
        <v>-0.79117306531705367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219</v>
      </c>
      <c r="BS49" s="8" t="s">
        <v>764</v>
      </c>
      <c r="BT49" s="9" t="s">
        <v>768</v>
      </c>
      <c r="BU49" s="10">
        <v>180</v>
      </c>
      <c r="BV49" s="9" t="s">
        <v>222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305</v>
      </c>
      <c r="CU49" s="9" t="s">
        <v>302</v>
      </c>
      <c r="CV49" s="10"/>
      <c r="CW49" s="10"/>
      <c r="CX49">
        <f>INDEX('Data_Price '!AS$2:AS$1266,MATCH(Data!$DN49,'Data_Price '!$BE$2:$BE$1266,0))</f>
        <v>0</v>
      </c>
      <c r="CY49">
        <f>INDEX('Data_Price '!AT$2:AT$1266,MATCH(Data!$DN49,'Data_Price '!$BE$2:$BE$1266,0))</f>
        <v>0</v>
      </c>
      <c r="CZ49">
        <f>INDEX('Data_Price '!AU$2:AU$1266,MATCH(Data!$DN49,'Data_Price '!$BE$2:$BE$1266,0))</f>
        <v>0</v>
      </c>
      <c r="DA49">
        <f>INDEX('Data_Price '!AV$2:AV$1266,MATCH(Data!$DN49,'Data_Price '!$BE$2:$BE$1266,0))</f>
        <v>0</v>
      </c>
      <c r="DB49">
        <f>INDEX('Data_Price '!AW$2:AW$1266,MATCH(Data!$DN49,'Data_Price '!$BE$2:$BE$1266,0))</f>
        <v>0</v>
      </c>
      <c r="DC49">
        <f>INDEX('Data_Price '!AX$2:AX$1266,MATCH(Data!$DN49,'Data_Price '!$BE$2:$BE$1266,0))</f>
        <v>0</v>
      </c>
      <c r="DD49">
        <f>INDEX('Data_Price '!AY$2:AY$1266,MATCH(Data!$DN49,'Data_Price '!$BE$2:$BE$1266,0))</f>
        <v>0</v>
      </c>
      <c r="DE49">
        <f>INDEX('Data_Price '!AZ$2:AZ$1266,MATCH(Data!$DN49,'Data_Price '!$BE$2:$BE$1266,0))</f>
        <v>0</v>
      </c>
      <c r="DF49">
        <f>INDEX('Data_Price '!BA$2:BA$1266,MATCH(Data!$DN49,'Data_Price '!$BE$2:$BE$1266,0))</f>
        <v>0</v>
      </c>
      <c r="DG49">
        <f>INDEX('Data_Price '!BB$2:BB$1266,MATCH(Data!$DN49,'Data_Price '!$BE$2:$BE$1266,0))</f>
        <v>0</v>
      </c>
      <c r="DH49">
        <f>INDEX('Data_Price '!BC$2:BC$1266,MATCH(Data!$DN49,'Data_Price '!$BE$2:$BE$1266,0))</f>
        <v>0</v>
      </c>
      <c r="DI49">
        <f>INDEX('Data_Price '!BD$2:BD$1266,MATCH(Data!$DN49,'Data_Price '!$BE$2:$BE$1266,0))</f>
        <v>0</v>
      </c>
      <c r="DJ49" s="89" t="e">
        <f ca="1">_xll.Connector("TinyUrl.TinyUrl",DA49,0)</f>
        <v>#NAME?</v>
      </c>
      <c r="DK49" s="89" t="e">
        <f ca="1">_xll.Connector("TinyUrl.TinyUrl",DE49,0)</f>
        <v>#NAME?</v>
      </c>
      <c r="DL49" s="89" t="e">
        <f ca="1">_xll.Connector("TinyUrl.TinyUrl",DI49,0)</f>
        <v>#NAME?</v>
      </c>
      <c r="DM49" s="224" t="str">
        <f t="shared" si="32"/>
        <v>Le Grizzly</v>
      </c>
      <c r="DN49" s="89" t="str">
        <f t="shared" si="33"/>
        <v xml:space="preserve"> RaccoonLe Grizzly180 Unisex</v>
      </c>
      <c r="DO49" s="227"/>
    </row>
    <row r="50" spans="2:119" ht="15.45" customHeight="1">
      <c r="B50" s="224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#VALUE!</v>
      </c>
      <c r="F50" s="43" t="b">
        <f>CL50&gt;Driver!$F$56</f>
        <v>0</v>
      </c>
      <c r="G50" s="43" t="b">
        <f>AND(CB50&gt;Driver!$F$55,CB50&lt;Driver!$G$55)</f>
        <v>0</v>
      </c>
      <c r="H50" s="43" t="e">
        <f t="shared" si="0"/>
        <v>#VALUE!</v>
      </c>
      <c r="I50" s="43">
        <f t="shared" si="1"/>
        <v>0</v>
      </c>
      <c r="J50" s="43" t="e">
        <f t="array" ref="J50">NOT(OR(($H$9:$H$1273=TRUE)*($I$9:$I$1273&gt;0)*($BT$9:$BT$1273=BT50)*($K$9:$K$1273&gt;K50)))</f>
        <v>#VALUE!</v>
      </c>
      <c r="K50" s="72">
        <f t="shared" si="2"/>
        <v>0.69134103430386928</v>
      </c>
      <c r="L50" s="72">
        <f t="shared" si="3"/>
        <v>0.90543550076544999</v>
      </c>
      <c r="M50" s="72">
        <f t="shared" si="4"/>
        <v>0.47724656784228869</v>
      </c>
      <c r="N50" s="72">
        <f t="shared" si="5"/>
        <v>0.22543476886106362</v>
      </c>
      <c r="O50" s="72">
        <f t="shared" si="6"/>
        <v>0.30802879087495272</v>
      </c>
      <c r="P50" s="72">
        <f t="shared" si="7"/>
        <v>0.89827614379084975</v>
      </c>
      <c r="Q50" s="72"/>
      <c r="R50" s="72"/>
      <c r="S50" s="72">
        <f t="shared" si="8"/>
        <v>0.77146848859957728</v>
      </c>
      <c r="T50" s="72">
        <f t="shared" si="9"/>
        <v>0.95552732535689511</v>
      </c>
      <c r="U50" s="72">
        <f t="shared" si="10"/>
        <v>9.9999999999999978E-2</v>
      </c>
      <c r="V50" s="72">
        <f t="shared" si="11"/>
        <v>0.60359584199366578</v>
      </c>
      <c r="W50" s="72">
        <f t="shared" si="12"/>
        <v>0.97790296052631576</v>
      </c>
      <c r="X50" s="72">
        <f t="shared" si="13"/>
        <v>9.4564499234550015E-2</v>
      </c>
      <c r="Y50" s="72">
        <f t="shared" si="14"/>
        <v>0.52275343215771131</v>
      </c>
      <c r="Z50" s="72">
        <f t="shared" si="15"/>
        <v>0.77456523113893638</v>
      </c>
      <c r="AA50" s="72">
        <f t="shared" si="16"/>
        <v>0.69197120912504728</v>
      </c>
      <c r="AB50" s="72">
        <f t="shared" si="17"/>
        <v>0.10172385620915031</v>
      </c>
      <c r="AC50" s="72"/>
      <c r="AD50" s="72"/>
      <c r="AE50" s="72">
        <f t="shared" si="18"/>
        <v>0.22853151140042277</v>
      </c>
      <c r="AF50" s="72">
        <f t="shared" si="19"/>
        <v>4.4472674643104934E-2</v>
      </c>
      <c r="AG50" s="72">
        <f t="shared" si="20"/>
        <v>0.9</v>
      </c>
      <c r="AH50" s="72">
        <f t="shared" si="21"/>
        <v>0.39640415800633427</v>
      </c>
      <c r="AI50" s="72">
        <f t="shared" si="22"/>
        <v>2.2097039473684216E-2</v>
      </c>
      <c r="AJ50" s="72">
        <f>(AV50-Driver!$K$179)/(Driver!$L$179-Driver!$K$179)</f>
        <v>0.14543550076544998</v>
      </c>
      <c r="AK50" s="72">
        <f>(AW50-Driver!$K$180)/(Driver!$L$180-Driver!$K$180)</f>
        <v>0.2729904745656932</v>
      </c>
      <c r="AL50" s="72">
        <f>(AX50-Driver!$K$181)/(Driver!$L$181-Driver!$K$181)</f>
        <v>0.37456523113893631</v>
      </c>
      <c r="AM50" s="72">
        <f>(AY50-Driver!$K$182)/(Driver!$L$182-Driver!$K$182)</f>
        <v>0.90597120912504725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27.648804079968414</v>
      </c>
      <c r="AX50" s="70">
        <f t="shared" si="25"/>
        <v>4.3710870802504269</v>
      </c>
      <c r="AY50" s="70">
        <f>IFERROR(Driver!$K$19/Data!BH50/Data!BI50*Data!BK50*Data!BL50,"")</f>
        <v>-0.57559647757166299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219</v>
      </c>
      <c r="BS50" s="8" t="s">
        <v>855</v>
      </c>
      <c r="BT50" s="9" t="s">
        <v>873</v>
      </c>
      <c r="BU50" s="10">
        <v>182</v>
      </c>
      <c r="BV50" s="9" t="s">
        <v>222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306</v>
      </c>
      <c r="CU50" s="9" t="s">
        <v>305</v>
      </c>
      <c r="CV50" s="9" t="s">
        <v>302</v>
      </c>
      <c r="CW50" s="10"/>
      <c r="CX50" t="e">
        <f>INDEX('Data_Price '!AS$2:AS$1266,MATCH(Data!$DN50,'Data_Price '!$BE$2:$BE$1266,0))</f>
        <v>#N/A</v>
      </c>
      <c r="CY50" t="e">
        <f>INDEX('Data_Price '!AT$2:AT$1266,MATCH(Data!$DN50,'Data_Price '!$BE$2:$BE$1266,0))</f>
        <v>#N/A</v>
      </c>
      <c r="CZ50" t="e">
        <f>INDEX('Data_Price '!AU$2:AU$1266,MATCH(Data!$DN50,'Data_Price '!$BE$2:$BE$1266,0))</f>
        <v>#N/A</v>
      </c>
      <c r="DA50" t="e">
        <f>INDEX('Data_Price '!AV$2:AV$1266,MATCH(Data!$DN50,'Data_Price '!$BE$2:$BE$1266,0))</f>
        <v>#N/A</v>
      </c>
      <c r="DB50" t="e">
        <f>INDEX('Data_Price '!AW$2:AW$1266,MATCH(Data!$DN50,'Data_Price '!$BE$2:$BE$1266,0))</f>
        <v>#N/A</v>
      </c>
      <c r="DC50" t="e">
        <f>INDEX('Data_Price '!AX$2:AX$1266,MATCH(Data!$DN50,'Data_Price '!$BE$2:$BE$1266,0))</f>
        <v>#N/A</v>
      </c>
      <c r="DD50" t="e">
        <f>INDEX('Data_Price '!AY$2:AY$1266,MATCH(Data!$DN50,'Data_Price '!$BE$2:$BE$1266,0))</f>
        <v>#N/A</v>
      </c>
      <c r="DE50" t="e">
        <f>INDEX('Data_Price '!AZ$2:AZ$1266,MATCH(Data!$DN50,'Data_Price '!$BE$2:$BE$1266,0))</f>
        <v>#N/A</v>
      </c>
      <c r="DF50" t="e">
        <f>INDEX('Data_Price '!BA$2:BA$1266,MATCH(Data!$DN50,'Data_Price '!$BE$2:$BE$1266,0))</f>
        <v>#N/A</v>
      </c>
      <c r="DG50" t="e">
        <f>INDEX('Data_Price '!BB$2:BB$1266,MATCH(Data!$DN50,'Data_Price '!$BE$2:$BE$1266,0))</f>
        <v>#N/A</v>
      </c>
      <c r="DH50" t="e">
        <f>INDEX('Data_Price '!BC$2:BC$1266,MATCH(Data!$DN50,'Data_Price '!$BE$2:$BE$1266,0))</f>
        <v>#N/A</v>
      </c>
      <c r="DI50" t="e">
        <f>INDEX('Data_Price '!BD$2:BD$1266,MATCH(Data!$DN50,'Data_Price '!$BE$2:$BE$1266,0))</f>
        <v>#N/A</v>
      </c>
      <c r="DJ50" s="89" t="e">
        <f ca="1">_xll.Connector("TinyUrl.TinyUrl",DA50,0)</f>
        <v>#NAME?</v>
      </c>
      <c r="DK50" s="89" t="e">
        <f ca="1">_xll.Connector("TinyUrl.TinyUrl",DE50,0)</f>
        <v>#NAME?</v>
      </c>
      <c r="DL50" s="89" t="e">
        <f ca="1">_xll.Connector("TinyUrl.TinyUrl",DI50,0)</f>
        <v>#NAME?</v>
      </c>
      <c r="DM50" s="224" t="str">
        <f t="shared" si="32"/>
        <v>Kanjo 84</v>
      </c>
      <c r="DN50" s="89" t="str">
        <f t="shared" si="33"/>
        <v xml:space="preserve"> VölklKanjo 84182 Unisex</v>
      </c>
      <c r="DO50" s="227"/>
    </row>
    <row r="51" spans="2:119" ht="15.45" customHeight="1">
      <c r="B51" s="224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#VALUE!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#VALUE!</v>
      </c>
      <c r="I51" s="43">
        <f t="shared" si="1"/>
        <v>0</v>
      </c>
      <c r="J51" s="43" t="e">
        <f t="array" ref="J51">NOT(OR(($H$9:$H$1273=TRUE)*($I$9:$I$1273&gt;0)*($BT$9:$BT$1273=BT51)*($K$9:$K$1273&gt;K51)))</f>
        <v>#VALUE!</v>
      </c>
      <c r="K51" s="72">
        <f t="shared" si="2"/>
        <v>0.70114163382588812</v>
      </c>
      <c r="L51" s="72">
        <f t="shared" si="3"/>
        <v>0.88321972443799868</v>
      </c>
      <c r="M51" s="72">
        <f t="shared" si="4"/>
        <v>0.51906354321377757</v>
      </c>
      <c r="N51" s="72">
        <f t="shared" si="5"/>
        <v>0.30195408840827165</v>
      </c>
      <c r="O51" s="72">
        <f t="shared" si="6"/>
        <v>0.40324307718077368</v>
      </c>
      <c r="P51" s="72">
        <f t="shared" si="7"/>
        <v>0.85199346405228771</v>
      </c>
      <c r="Q51" s="72"/>
      <c r="R51" s="72"/>
      <c r="S51" s="72">
        <f t="shared" si="8"/>
        <v>0.78708177867428475</v>
      </c>
      <c r="T51" s="72">
        <f t="shared" si="9"/>
        <v>0.91325176955688736</v>
      </c>
      <c r="U51" s="72">
        <f t="shared" si="10"/>
        <v>0.97711033114599888</v>
      </c>
      <c r="V51" s="72">
        <f t="shared" si="11"/>
        <v>0.63537775167213029</v>
      </c>
      <c r="W51" s="72">
        <f t="shared" si="12"/>
        <v>0.96686018019376485</v>
      </c>
      <c r="X51" s="72">
        <f t="shared" si="13"/>
        <v>0.11678027556200138</v>
      </c>
      <c r="Y51" s="72">
        <f t="shared" si="14"/>
        <v>0.48093645678622238</v>
      </c>
      <c r="Z51" s="72">
        <f t="shared" si="15"/>
        <v>0.69804591159172835</v>
      </c>
      <c r="AA51" s="72">
        <f t="shared" si="16"/>
        <v>0.59675692281922632</v>
      </c>
      <c r="AB51" s="72">
        <f t="shared" si="17"/>
        <v>0.14800653594771235</v>
      </c>
      <c r="AC51" s="72"/>
      <c r="AD51" s="72"/>
      <c r="AE51" s="72">
        <f t="shared" si="18"/>
        <v>0.21291822132571531</v>
      </c>
      <c r="AF51" s="72">
        <f t="shared" si="19"/>
        <v>8.6748230443112667E-2</v>
      </c>
      <c r="AG51" s="72">
        <f t="shared" si="20"/>
        <v>2.288966885400108E-2</v>
      </c>
      <c r="AH51" s="72">
        <f t="shared" si="21"/>
        <v>0.36462224832786971</v>
      </c>
      <c r="AI51" s="72">
        <f t="shared" si="22"/>
        <v>3.3139819806235149E-2</v>
      </c>
      <c r="AJ51" s="72">
        <f>(AV51-Driver!$K$179)/(Driver!$L$179-Driver!$K$179)</f>
        <v>0.35678027556200137</v>
      </c>
      <c r="AK51" s="72">
        <f>(AW51-Driver!$K$180)/(Driver!$L$180-Driver!$K$180)</f>
        <v>0.30312337831006203</v>
      </c>
      <c r="AL51" s="72">
        <f>(AX51-Driver!$K$181)/(Driver!$L$181-Driver!$K$181)</f>
        <v>0.29804591159172827</v>
      </c>
      <c r="AM51" s="72">
        <f>(AY51-Driver!$K$182)/(Driver!$L$182-Driver!$K$182)</f>
        <v>0.81075692281922629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30.595445005816693</v>
      </c>
      <c r="AX51" s="70">
        <f t="shared" si="25"/>
        <v>3.6824132043255546</v>
      </c>
      <c r="AY51" s="70">
        <f>IFERROR(Driver!$K$19/Data!BH51/Data!BI51*Data!BK51*Data!BL51,"")</f>
        <v>-1.1584499557687251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219</v>
      </c>
      <c r="BS51" s="8" t="s">
        <v>835</v>
      </c>
      <c r="BT51" s="9" t="s">
        <v>836</v>
      </c>
      <c r="BU51" s="10">
        <v>175</v>
      </c>
      <c r="BV51" s="9" t="s">
        <v>222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305</v>
      </c>
      <c r="CU51" s="9" t="s">
        <v>301</v>
      </c>
      <c r="CV51" s="9" t="s">
        <v>302</v>
      </c>
      <c r="CW51" s="10"/>
      <c r="CX51" t="str">
        <f>INDEX('Data_Price '!AS$2:AS$1266,MATCH(Data!$DN51,'Data_Price '!$BE$2:$BE$1266,0))</f>
        <v>Scott Scrapper 105 Ski 2020, 175</v>
      </c>
      <c r="CY51" t="str">
        <f>INDEX('Data_Price '!AT$2:AT$1266,MATCH(Data!$DN51,'Data_Price '!$BE$2:$BE$1266,0))</f>
        <v>SkiEssentials.com</v>
      </c>
      <c r="CZ51">
        <f>INDEX('Data_Price '!AU$2:AU$1266,MATCH(Data!$DN51,'Data_Price '!$BE$2:$BE$1266,0))</f>
        <v>350</v>
      </c>
      <c r="DA51" t="str">
        <f>INDEX('Data_Price '!AV$2:AV$1266,MATCH(Data!$DN51,'Data_Price '!$BE$2:$BE$1266,0))</f>
        <v>https://www.google.com/url?url=https://www.skiessentials.com/2020-scott-scrapper-105-women-s-skis.html%23size%3D393&amp;rct=j&amp;q=&amp;esrc=s&amp;sa=U&amp;ved=0ahUKEwjJiNP7w6P2AhULd98KHa8SAX0QsDwIPQ&amp;usg=AOvVaw1IQJdMDf7-QTrGDIjbGGv1</v>
      </c>
      <c r="DB51" t="str">
        <f>INDEX('Data_Price '!AW$2:AW$1266,MATCH(Data!$DN51,'Data_Price '!$BE$2:$BE$1266,0))</f>
        <v>Scott Scrapper 105 Ski 2020, 175</v>
      </c>
      <c r="DC51" t="str">
        <f>INDEX('Data_Price '!AX$2:AX$1266,MATCH(Data!$DN51,'Data_Price '!$BE$2:$BE$1266,0))</f>
        <v>SkiEssentials.com</v>
      </c>
      <c r="DD51">
        <f>INDEX('Data_Price '!AY$2:AY$1266,MATCH(Data!$DN51,'Data_Price '!$BE$2:$BE$1266,0))</f>
        <v>350</v>
      </c>
      <c r="DE51" t="str">
        <f>INDEX('Data_Price '!AZ$2:AZ$1266,MATCH(Data!$DN51,'Data_Price '!$BE$2:$BE$1266,0))</f>
        <v>https://www.google.com/url?q=https://www.skiessentials.com/2020-scott-scrapper-105-women-s-skis.html%23size%3D393&amp;sa=U&amp;ved=0ahUKEwjHh_77w6P2AhVFTd8KHe4rCw4Q2ykIFw&amp;usg=AOvVaw1Uf4bS6kk_18VeDRCGIKu0</v>
      </c>
      <c r="DF51" t="str">
        <f>INDEX('Data_Price '!BA$2:BA$1266,MATCH(Data!$DN51,'Data_Price '!$BE$2:$BE$1266,0))</f>
        <v>Scott Scrapper 105 Ski 2020, 175</v>
      </c>
      <c r="DG51" t="str">
        <f>INDEX('Data_Price '!BB$2:BB$1266,MATCH(Data!$DN51,'Data_Price '!$BE$2:$BE$1266,0))</f>
        <v>eBay - david110549</v>
      </c>
      <c r="DH51">
        <f>INDEX('Data_Price '!BC$2:BC$1266,MATCH(Data!$DN51,'Data_Price '!$BE$2:$BE$1266,0))</f>
        <v>350</v>
      </c>
      <c r="DI51" t="str">
        <f>INDEX('Data_Price '!BD$2:BD$1266,MATCH(Data!$DN51,'Data_Price '!$BE$2:$BE$1266,0))</f>
        <v>https://www.google.com/url?q=https://www.ebay.com/itm/203508784885%3Fchn%3Dps%26mkevt%3D1%26mkcid%3D28%26var%3D503882563029&amp;sa=U&amp;ved=0ahUKEwjHh_77w6P2AhVFTd8KHe4rCw4Q2ykIGQ&amp;usg=AOvVaw0IhMQYbcA7380Uycsrz3F2</v>
      </c>
      <c r="DJ51" s="89" t="e">
        <f ca="1">_xll.Connector("TinyUrl.TinyUrl",DA51,0)</f>
        <v>#NAME?</v>
      </c>
      <c r="DK51" s="89" t="e">
        <f ca="1">_xll.Connector("TinyUrl.TinyUrl",DE51,0)</f>
        <v>#NAME?</v>
      </c>
      <c r="DL51" s="89" t="e">
        <f ca="1">_xll.Connector("TinyUrl.TinyUrl",DI51,0)</f>
        <v>#NAME?</v>
      </c>
      <c r="DM51" s="224" t="str">
        <f t="shared" si="32"/>
        <v>Scrapper 105</v>
      </c>
      <c r="DN51" s="89" t="str">
        <f t="shared" si="33"/>
        <v xml:space="preserve"> ScottScrapper 105175 Unisex</v>
      </c>
      <c r="DO51" s="227" t="s">
        <v>939</v>
      </c>
    </row>
    <row r="52" spans="2:119" ht="15.45" customHeight="1">
      <c r="B52" s="224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#VALUE!</v>
      </c>
      <c r="F52" s="43" t="b">
        <f>CL52&gt;Driver!$F$56</f>
        <v>0</v>
      </c>
      <c r="G52" s="43" t="b">
        <f>AND(CB52&gt;Driver!$F$55,CB52&lt;Driver!$G$55)</f>
        <v>0</v>
      </c>
      <c r="H52" s="43" t="e">
        <f t="shared" si="0"/>
        <v>#VALUE!</v>
      </c>
      <c r="I52" s="43">
        <f t="shared" si="1"/>
        <v>0</v>
      </c>
      <c r="J52" s="43" t="e">
        <f t="array" ref="J52">NOT(OR(($H$9:$H$1273=TRUE)*($I$9:$I$1273&gt;0)*($BT$9:$BT$1273=BT52)*($K$9:$K$1273&gt;K52)))</f>
        <v>#VALUE!</v>
      </c>
      <c r="K52" s="72">
        <f t="shared" si="2"/>
        <v>0.7202326734311012</v>
      </c>
      <c r="L52" s="72">
        <f t="shared" si="3"/>
        <v>0.96024816694867465</v>
      </c>
      <c r="M52" s="72">
        <f t="shared" si="4"/>
        <v>0.48021717991352775</v>
      </c>
      <c r="N52" s="72">
        <f t="shared" si="5"/>
        <v>0.3335736419401758</v>
      </c>
      <c r="O52" s="72">
        <f t="shared" si="6"/>
        <v>0.27808279976119166</v>
      </c>
      <c r="P52" s="72">
        <f t="shared" si="7"/>
        <v>0.82899509803921578</v>
      </c>
      <c r="Q52" s="72"/>
      <c r="R52" s="72"/>
      <c r="S52" s="72">
        <f t="shared" si="8"/>
        <v>0.69682246260777525</v>
      </c>
      <c r="T52" s="72">
        <f t="shared" si="9"/>
        <v>0.97063438068290686</v>
      </c>
      <c r="U52" s="72">
        <f t="shared" si="10"/>
        <v>0.57861856638793507</v>
      </c>
      <c r="V52" s="72">
        <f t="shared" si="11"/>
        <v>0.64525705591245419</v>
      </c>
      <c r="W52" s="72">
        <f t="shared" si="12"/>
        <v>0.97979210568973896</v>
      </c>
      <c r="X52" s="72">
        <f t="shared" si="13"/>
        <v>3.9751833051325403E-2</v>
      </c>
      <c r="Y52" s="72">
        <f t="shared" si="14"/>
        <v>0.51978282008647225</v>
      </c>
      <c r="Z52" s="72">
        <f t="shared" si="15"/>
        <v>0.6664263580598242</v>
      </c>
      <c r="AA52" s="72">
        <f t="shared" si="16"/>
        <v>0.72191720023880834</v>
      </c>
      <c r="AB52" s="72">
        <f t="shared" si="17"/>
        <v>0.17100490196078427</v>
      </c>
      <c r="AC52" s="72"/>
      <c r="AD52" s="72"/>
      <c r="AE52" s="72">
        <f t="shared" si="18"/>
        <v>0.30317753739222481</v>
      </c>
      <c r="AF52" s="72">
        <f t="shared" si="19"/>
        <v>2.9365619317093139E-2</v>
      </c>
      <c r="AG52" s="72">
        <f t="shared" si="20"/>
        <v>0.42138143361206493</v>
      </c>
      <c r="AH52" s="72">
        <f t="shared" si="21"/>
        <v>0.35474294408754586</v>
      </c>
      <c r="AI52" s="72">
        <f t="shared" si="22"/>
        <v>2.0207894310260988E-2</v>
      </c>
      <c r="AJ52" s="72">
        <f>(AV52-Driver!$K$179)/(Driver!$L$179-Driver!$K$179)</f>
        <v>0.27975183305132539</v>
      </c>
      <c r="AK52" s="72">
        <f>(AW52-Driver!$K$180)/(Driver!$L$180-Driver!$K$180)</f>
        <v>0.32948286292773471</v>
      </c>
      <c r="AL52" s="72">
        <f>(AX52-Driver!$K$181)/(Driver!$L$181-Driver!$K$181)</f>
        <v>0.26642635805982423</v>
      </c>
      <c r="AM52" s="72">
        <f>(AY52-Driver!$K$182)/(Driver!$L$182-Driver!$K$182)</f>
        <v>0.93591720023880831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33.173090254267656</v>
      </c>
      <c r="AX52" s="70">
        <f t="shared" si="25"/>
        <v>3.3978372225384179</v>
      </c>
      <c r="AY52" s="70">
        <f>IFERROR(Driver!$K$19/Data!BH52/Data!BI52*Data!BK52*Data!BL52,"")</f>
        <v>-0.392282336848572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219</v>
      </c>
      <c r="BS52" s="8" t="s">
        <v>628</v>
      </c>
      <c r="BT52" s="9" t="s">
        <v>638</v>
      </c>
      <c r="BU52" s="10">
        <v>156</v>
      </c>
      <c r="BV52" s="9" t="s">
        <v>390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305</v>
      </c>
      <c r="CU52" s="9" t="s">
        <v>302</v>
      </c>
      <c r="CV52" s="10"/>
      <c r="CW52" s="10"/>
      <c r="CX52" t="str">
        <f>INDEX('Data_Price '!AS$2:AS$1266,MATCH(Data!$DN52,'Data_Price '!$BE$2:$BE$1266,0))</f>
        <v>Head Kore 97 W Incl Attack 12 GW Binding Anthracite-Green 156 Ski Lady's Ladies / Women</v>
      </c>
      <c r="CY52" t="str">
        <f>INDEX('Data_Price '!AT$2:AT$1266,MATCH(Data!$DN52,'Data_Price '!$BE$2:$BE$1266,0))</f>
        <v>! OutdoorXL.com</v>
      </c>
      <c r="CZ52">
        <f>INDEX('Data_Price '!AU$2:AU$1266,MATCH(Data!$DN52,'Data_Price '!$BE$2:$BE$1266,0))</f>
        <v>534.95000000000005</v>
      </c>
      <c r="DA52" t="str">
        <f>INDEX('Data_Price '!AV$2:AV$1266,MATCH(Data!$DN52,'Data_Price '!$BE$2:$BE$1266,0))</f>
        <v>https://www.google.com/url?url=https://www.outdoorxl.com/head-kore-97-w-incl-attack-12-gw-binding.html%3Fprl%3D92-5352x144-2652&amp;rct=j&amp;q=&amp;esrc=s&amp;sa=U&amp;ved=0ahUKEwjr9cX8w6P2AhVyleAKHQeHCYYQsDwIZw&amp;usg=AOvVaw30NVfROKFVew08etkCPQU4</v>
      </c>
      <c r="DB52" t="str">
        <f>INDEX('Data_Price '!AW$2:AW$1266,MATCH(Data!$DN52,'Data_Price '!$BE$2:$BE$1266,0))</f>
        <v>2022 Head Kore 97 W Ladies' Snow Skis 156</v>
      </c>
      <c r="DC52" t="str">
        <f>INDEX('Data_Price '!AX$2:AX$1266,MATCH(Data!$DN52,'Data_Price '!$BE$2:$BE$1266,0))</f>
        <v>The Pro Shop</v>
      </c>
      <c r="DD52">
        <f>INDEX('Data_Price '!AY$2:AY$1266,MATCH(Data!$DN52,'Data_Price '!$BE$2:$BE$1266,0))</f>
        <v>699</v>
      </c>
      <c r="DE52" t="str">
        <f>INDEX('Data_Price '!AZ$2:AZ$1266,MATCH(Data!$DN52,'Data_Price '!$BE$2:$BE$1266,0))</f>
        <v>https://www.google.com/url?url=https://proskiguy.myshopify.com/products/headkore-97-womens-snow-skis315471%3Fvariant%3D39759328542808%26currency%3DUSD%26utm_medium%3Dproduct_sync%26utm_source%3Dgoogle%26utm_content%3Dsag_organic%26utm_campaign%3Dsag_organic&amp;rct=j&amp;q=&amp;esrc=s&amp;sa=U&amp;ved=0ahUKEwjr9cX8w6P2AhVyleAKHQeHCYYQ2SkIdw&amp;usg=AOvVaw0vVObzXYPPYBerHfB0SBR6</v>
      </c>
      <c r="DF52" t="str">
        <f>INDEX('Data_Price '!BA$2:BA$1266,MATCH(Data!$DN52,'Data_Price '!$BE$2:$BE$1266,0))</f>
        <v>Head Kore 97 W 156cm</v>
      </c>
      <c r="DG52" t="str">
        <f>INDEX('Data_Price '!BB$2:BB$1266,MATCH(Data!$DN52,'Data_Price '!$BE$2:$BE$1266,0))</f>
        <v>Miller Sports</v>
      </c>
      <c r="DH52">
        <f>INDEX('Data_Price '!BC$2:BC$1266,MATCH(Data!$DN52,'Data_Price '!$BE$2:$BE$1266,0))</f>
        <v>800</v>
      </c>
      <c r="DI52" t="str">
        <f>INDEX('Data_Price '!BD$2:BD$1266,MATCH(Data!$DN52,'Data_Price '!$BE$2:$BE$1266,0))</f>
        <v>https://www.google.com/url?url=https://millersportsaspen.com/shop/ski-shop/skis-online/head-kore-97-w-21/%3Fattribute_pa_lightspeed_size%3D156cm%26utm_source%3DGoogle%2520Shopping%26utm_campaign%3DCopy%2520Copy%2520Copy%2520Copy%2520Primary%2520Google%2520feed%26utm_medium%3Dcpc%26utm_term%3D70867&amp;rct=j&amp;q=&amp;esrc=s&amp;sa=U&amp;ved=0ahUKEwjr9cX8w6P2AhVyleAKHQeHCYYQ2SkIZA&amp;usg=AOvVaw1MEY9sOqI-sjDtH-H9Xzhb</v>
      </c>
      <c r="DJ52" s="89" t="e">
        <f ca="1">_xll.Connector("TinyUrl.TinyUrl",DA52,0)</f>
        <v>#NAME?</v>
      </c>
      <c r="DK52" s="89" t="e">
        <f ca="1">_xll.Connector("TinyUrl.TinyUrl",DE52,0)</f>
        <v>#NAME?</v>
      </c>
      <c r="DL52" s="89" t="e">
        <f ca="1">_xll.Connector("TinyUrl.TinyUrl",DI52,0)</f>
        <v>#NAME?</v>
      </c>
      <c r="DM52" s="224" t="str">
        <f t="shared" si="32"/>
        <v>Kore 97 W</v>
      </c>
      <c r="DN52" s="89" t="str">
        <f t="shared" si="33"/>
        <v xml:space="preserve"> HeadKore 97 W156 Women's</v>
      </c>
      <c r="DO52" s="227"/>
    </row>
    <row r="53" spans="2:119" ht="15.45" customHeight="1">
      <c r="B53" s="224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#VALUE!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#VALUE!</v>
      </c>
      <c r="I53" s="43">
        <f t="shared" si="1"/>
        <v>0</v>
      </c>
      <c r="J53" s="43" t="e">
        <f t="array" ref="J53">NOT(OR(($H$9:$H$1273=TRUE)*($I$9:$I$1273&gt;0)*($BT$9:$BT$1273=BT53)*($K$9:$K$1273&gt;K53)))</f>
        <v>#VALUE!</v>
      </c>
      <c r="K53" s="72">
        <f t="shared" si="2"/>
        <v>0.66624374210688431</v>
      </c>
      <c r="L53" s="72">
        <f t="shared" si="3"/>
        <v>0.86998307952622667</v>
      </c>
      <c r="M53" s="72">
        <f t="shared" si="4"/>
        <v>0.46250440468754184</v>
      </c>
      <c r="N53" s="72">
        <f t="shared" si="5"/>
        <v>0.20266869031809265</v>
      </c>
      <c r="O53" s="72">
        <f t="shared" si="6"/>
        <v>0.34649485054191831</v>
      </c>
      <c r="P53" s="72">
        <f t="shared" si="7"/>
        <v>0.83834967320261444</v>
      </c>
      <c r="Q53" s="72"/>
      <c r="R53" s="72"/>
      <c r="S53" s="72">
        <f t="shared" si="8"/>
        <v>0.76643547511748089</v>
      </c>
      <c r="T53" s="72">
        <f t="shared" si="9"/>
        <v>0.97140863423461876</v>
      </c>
      <c r="U53" s="72">
        <f t="shared" si="10"/>
        <v>0.83431369298008684</v>
      </c>
      <c r="V53" s="72">
        <f t="shared" si="11"/>
        <v>0.6087324809327479</v>
      </c>
      <c r="W53" s="72">
        <f t="shared" si="12"/>
        <v>0.92664179104477618</v>
      </c>
      <c r="X53" s="72">
        <f t="shared" si="13"/>
        <v>0.13001692047377328</v>
      </c>
      <c r="Y53" s="72">
        <f t="shared" si="14"/>
        <v>0.53749559531245816</v>
      </c>
      <c r="Z53" s="72">
        <f t="shared" si="15"/>
        <v>0.79733130968190735</v>
      </c>
      <c r="AA53" s="72">
        <f t="shared" si="16"/>
        <v>0.65350514945808169</v>
      </c>
      <c r="AB53" s="72">
        <f t="shared" si="17"/>
        <v>0.16165032679738556</v>
      </c>
      <c r="AC53" s="72"/>
      <c r="AD53" s="72"/>
      <c r="AE53" s="72">
        <f t="shared" si="18"/>
        <v>0.23356452488251914</v>
      </c>
      <c r="AF53" s="72">
        <f t="shared" si="19"/>
        <v>2.8591365765381196E-2</v>
      </c>
      <c r="AG53" s="72">
        <f t="shared" si="20"/>
        <v>0.16568630701991313</v>
      </c>
      <c r="AH53" s="72">
        <f t="shared" si="21"/>
        <v>0.39126751906725205</v>
      </c>
      <c r="AI53" s="72">
        <f t="shared" si="22"/>
        <v>7.3358208955223853E-2</v>
      </c>
      <c r="AJ53" s="72">
        <f>(AV53-Driver!$K$179)/(Driver!$L$179-Driver!$K$179)</f>
        <v>0.10998307952622671</v>
      </c>
      <c r="AK53" s="72">
        <f>(AW53-Driver!$K$180)/(Driver!$L$180-Driver!$K$180)</f>
        <v>0.32852969915176033</v>
      </c>
      <c r="AL53" s="72">
        <f>(AX53-Driver!$K$181)/(Driver!$L$181-Driver!$K$181)</f>
        <v>0.39733130968190733</v>
      </c>
      <c r="AM53" s="72">
        <f>(AY53-Driver!$K$182)/(Driver!$L$182-Driver!$K$182)</f>
        <v>0.86750514945808166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33.079882131507595</v>
      </c>
      <c r="AX53" s="70">
        <f t="shared" si="25"/>
        <v>4.5759817871371657</v>
      </c>
      <c r="AY53" s="70">
        <f>IFERROR(Driver!$K$19/Data!BH53/Data!BI53*Data!BK53*Data!BL53,"")</f>
        <v>-0.81106614855585801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219</v>
      </c>
      <c r="BS53" s="8" t="s">
        <v>405</v>
      </c>
      <c r="BT53" s="9" t="s">
        <v>413</v>
      </c>
      <c r="BU53" s="10">
        <v>170</v>
      </c>
      <c r="BV53" s="9" t="s">
        <v>390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303</v>
      </c>
      <c r="CU53" s="10"/>
      <c r="CV53" s="10"/>
      <c r="CW53" s="10"/>
      <c r="CX53" t="str">
        <f>INDEX('Data_Price '!AS$2:AS$1266,MATCH(Data!$DN53,'Data_Price '!$BE$2:$BE$1266,0))</f>
        <v>Armada Women's ARW 86 Skis 170 cm</v>
      </c>
      <c r="CY53" t="str">
        <f>INDEX('Data_Price '!AT$2:AT$1266,MATCH(Data!$DN53,'Data_Price '!$BE$2:$BE$1266,0))</f>
        <v>BlueZone Sports</v>
      </c>
      <c r="CZ53">
        <f>INDEX('Data_Price '!AU$2:AU$1266,MATCH(Data!$DN53,'Data_Price '!$BE$2:$BE$1266,0))</f>
        <v>239.97</v>
      </c>
      <c r="DA53" t="str">
        <f>INDEX('Data_Price '!AV$2:AV$1266,MATCH(Data!$DN53,'Data_Price '!$BE$2:$BE$1266,0))</f>
        <v>https://www.google.com/url?url=https://www.bluezonesports.com/armada/armada-arw-86-skis-womens-2022-38905&amp;rct=j&amp;q=&amp;esrc=s&amp;sa=U&amp;ved=0ahUKEwjiof_8w6P2AhUNWN8KHdszAyoQsDwITg&amp;usg=AOvVaw1q8oWYtzqUR7sKwt3oIrfg</v>
      </c>
      <c r="DB53" t="str">
        <f>INDEX('Data_Price '!AW$2:AW$1266,MATCH(Data!$DN53,'Data_Price '!$BE$2:$BE$1266,0))</f>
        <v>Armada Women's ARW 86 Skis 170 cm</v>
      </c>
      <c r="DC53" t="str">
        <f>INDEX('Data_Price '!AX$2:AX$1266,MATCH(Data!$DN53,'Data_Price '!$BE$2:$BE$1266,0))</f>
        <v>BlueZone Sports</v>
      </c>
      <c r="DD53">
        <f>INDEX('Data_Price '!AY$2:AY$1266,MATCH(Data!$DN53,'Data_Price '!$BE$2:$BE$1266,0))</f>
        <v>239.97</v>
      </c>
      <c r="DE53" t="str">
        <f>INDEX('Data_Price '!AZ$2:AZ$1266,MATCH(Data!$DN53,'Data_Price '!$BE$2:$BE$1266,0))</f>
        <v>https://www.google.com/url?q=https://www.bluezonesports.com/armada/armada-arw-86-skis-womens-2022-38905&amp;sa=U&amp;ved=0ahUKEwiu6sT9w6P2AhXQUt8KHSkECYwQ2ykIFw&amp;usg=AOvVaw3YJx9TrVzd6PyrKK5q_kRs</v>
      </c>
      <c r="DF53" t="str">
        <f>INDEX('Data_Price '!BA$2:BA$1266,MATCH(Data!$DN53,'Data_Price '!$BE$2:$BE$1266,0))</f>
        <v>Armada Women's ARW 86 Skis 170 cm</v>
      </c>
      <c r="DG53" t="str">
        <f>INDEX('Data_Price '!BB$2:BB$1266,MATCH(Data!$DN53,'Data_Price '!$BE$2:$BE$1266,0))</f>
        <v>! OutdoorXL.com</v>
      </c>
      <c r="DH53">
        <f>INDEX('Data_Price '!BC$2:BC$1266,MATCH(Data!$DN53,'Data_Price '!$BE$2:$BE$1266,0))</f>
        <v>309.95</v>
      </c>
      <c r="DI53" t="str">
        <f>INDEX('Data_Price '!BD$2:BD$1266,MATCH(Data!$DN53,'Data_Price '!$BE$2:$BE$1266,0))</f>
        <v>https://www.google.com/url?q=https://www.outdoorxl.com/armada-arw-86.html%3Fprl%3D92-1060x144-80&amp;sa=U&amp;ved=0ahUKEwiu6sT9w6P2AhXQUt8KHSkECYwQ2ykIGQ&amp;usg=AOvVaw1TJVgK-rf3AaCPhDaR-m3x</v>
      </c>
      <c r="DJ53" s="89" t="e">
        <f ca="1">_xll.Connector("TinyUrl.TinyUrl",DA53,0)</f>
        <v>#NAME?</v>
      </c>
      <c r="DK53" s="89" t="e">
        <f ca="1">_xll.Connector("TinyUrl.TinyUrl",DE53,0)</f>
        <v>#NAME?</v>
      </c>
      <c r="DL53" s="89" t="e">
        <f ca="1">_xll.Connector("TinyUrl.TinyUrl",DI53,0)</f>
        <v>#NAME?</v>
      </c>
      <c r="DM53" s="224" t="str">
        <f t="shared" si="32"/>
        <v>ARW 86</v>
      </c>
      <c r="DN53" s="89" t="str">
        <f t="shared" si="33"/>
        <v xml:space="preserve"> ArmadaARW 86170 Women's</v>
      </c>
      <c r="DO53" s="227" t="s">
        <v>940</v>
      </c>
    </row>
    <row r="54" spans="2:119" ht="15.45" customHeight="1">
      <c r="B54" s="224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#VALUE!</v>
      </c>
      <c r="F54" s="43" t="b">
        <f>CL54&gt;Driver!$F$56</f>
        <v>0</v>
      </c>
      <c r="G54" s="43" t="b">
        <f>AND(CB54&gt;Driver!$F$55,CB54&lt;Driver!$G$55)</f>
        <v>0</v>
      </c>
      <c r="H54" s="43" t="e">
        <f t="shared" si="0"/>
        <v>#VALUE!</v>
      </c>
      <c r="I54" s="43">
        <f t="shared" si="1"/>
        <v>0</v>
      </c>
      <c r="J54" s="43" t="e">
        <f t="array" ref="J54">NOT(OR(($H$9:$H$1273=TRUE)*($I$9:$I$1273&gt;0)*($BT$9:$BT$1273=BT54)*($K$9:$K$1273&gt;K54)))</f>
        <v>#VALUE!</v>
      </c>
      <c r="K54" s="72">
        <f t="shared" si="2"/>
        <v>0.70047506534370918</v>
      </c>
      <c r="L54" s="72">
        <f t="shared" si="3"/>
        <v>0.92672951414068172</v>
      </c>
      <c r="M54" s="72">
        <f t="shared" si="4"/>
        <v>0.47422061654673675</v>
      </c>
      <c r="N54" s="72">
        <f t="shared" si="5"/>
        <v>0.22353759564914943</v>
      </c>
      <c r="O54" s="72">
        <f t="shared" si="6"/>
        <v>0.32784974418713919</v>
      </c>
      <c r="P54" s="72">
        <f t="shared" si="7"/>
        <v>0.87127450980392163</v>
      </c>
      <c r="Q54" s="72"/>
      <c r="R54" s="72"/>
      <c r="S54" s="72">
        <f t="shared" si="8"/>
        <v>0.74053446576370019</v>
      </c>
      <c r="T54" s="72">
        <f t="shared" si="9"/>
        <v>0.92911328468750554</v>
      </c>
      <c r="U54" s="72">
        <f t="shared" si="10"/>
        <v>0.9444568248509273</v>
      </c>
      <c r="V54" s="72">
        <f t="shared" si="11"/>
        <v>0.65009911436421008</v>
      </c>
      <c r="W54" s="72">
        <f t="shared" si="12"/>
        <v>0.98259835711197574</v>
      </c>
      <c r="X54" s="72">
        <f t="shared" si="13"/>
        <v>7.3270485859318335E-2</v>
      </c>
      <c r="Y54" s="72">
        <f t="shared" si="14"/>
        <v>0.52577938345326325</v>
      </c>
      <c r="Z54" s="72">
        <f t="shared" si="15"/>
        <v>0.77646240435085057</v>
      </c>
      <c r="AA54" s="72">
        <f t="shared" si="16"/>
        <v>0.67215025581286081</v>
      </c>
      <c r="AB54" s="72">
        <f t="shared" si="17"/>
        <v>0.12872549019607837</v>
      </c>
      <c r="AC54" s="72"/>
      <c r="AD54" s="72"/>
      <c r="AE54" s="72">
        <f t="shared" si="18"/>
        <v>0.25946553423629981</v>
      </c>
      <c r="AF54" s="72">
        <f t="shared" si="19"/>
        <v>7.0886715312494436E-2</v>
      </c>
      <c r="AG54" s="72">
        <f t="shared" si="20"/>
        <v>5.5543175149072727E-2</v>
      </c>
      <c r="AH54" s="72">
        <f t="shared" si="21"/>
        <v>0.34990088563578997</v>
      </c>
      <c r="AI54" s="72">
        <f t="shared" si="22"/>
        <v>1.7401642888024225E-2</v>
      </c>
      <c r="AJ54" s="72">
        <f>(AV54-Driver!$K$179)/(Driver!$L$179-Driver!$K$179)</f>
        <v>0.31327048585931833</v>
      </c>
      <c r="AK54" s="72">
        <f>(AW54-Driver!$K$180)/(Driver!$L$180-Driver!$K$180)</f>
        <v>0.29709001174870947</v>
      </c>
      <c r="AL54" s="72">
        <f>(AX54-Driver!$K$181)/(Driver!$L$181-Driver!$K$181)</f>
        <v>0.37646240435085054</v>
      </c>
      <c r="AM54" s="72">
        <f>(AY54-Driver!$K$182)/(Driver!$L$182-Driver!$K$182)</f>
        <v>0.88615025581286078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30.005453248595213</v>
      </c>
      <c r="AX54" s="70">
        <f t="shared" si="25"/>
        <v>4.388161639157655</v>
      </c>
      <c r="AY54" s="70">
        <f>IFERROR(Driver!$K$19/Data!BH54/Data!BI54*Data!BK54*Data!BL54,"")</f>
        <v>-0.69693028185060302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219</v>
      </c>
      <c r="BS54" s="8" t="s">
        <v>471</v>
      </c>
      <c r="BT54" s="9" t="s">
        <v>485</v>
      </c>
      <c r="BU54" s="10">
        <v>173.4</v>
      </c>
      <c r="BV54" s="9" t="s">
        <v>222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305</v>
      </c>
      <c r="CU54" s="9" t="s">
        <v>301</v>
      </c>
      <c r="CV54" s="9" t="s">
        <v>304</v>
      </c>
      <c r="CW54" s="9" t="s">
        <v>302</v>
      </c>
      <c r="CX54" t="str">
        <f>INDEX('Data_Price '!AS$2:AS$1266,MATCH(Data!$DN54,'Data_Price '!$BE$2:$BE$1266,0))</f>
        <v>Black Crows Navis Freebird</v>
      </c>
      <c r="CY54" t="str">
        <f>INDEX('Data_Price '!AT$2:AT$1266,MATCH(Data!$DN54,'Data_Price '!$BE$2:$BE$1266,0))</f>
        <v>Great Outdoor Shop</v>
      </c>
      <c r="CZ54">
        <f>INDEX('Data_Price '!AU$2:AU$1266,MATCH(Data!$DN54,'Data_Price '!$BE$2:$BE$1266,0))</f>
        <v>663.96</v>
      </c>
      <c r="DA54" t="str">
        <f>INDEX('Data_Price '!AV$2:AV$1266,MATCH(Data!$DN54,'Data_Price '!$BE$2:$BE$1266,0))</f>
        <v>https://www.google.com/url?url=https://www.greatoutdoorshop.com/shop/black-crows-mens-navis-freebird-skis-2021/%3Fattribute_pa_size%3D173%26utm_source%3DGoogle%2520Shopping%26utm_campaign%3DGoogle%2520Product%2520Feed%26utm_medium%3Dcpc%26utm_term%3D437358&amp;rct=j&amp;q=&amp;esrc=s&amp;sa=U&amp;ved=0ahUKEwj-m-z9w6P2AhXFhOAKHb0zCTgQsDwITA&amp;usg=AOvVaw2I_8N1uZ4-sKeeSRskg0yb</v>
      </c>
      <c r="DB54" t="str">
        <f>INDEX('Data_Price '!AW$2:AW$1266,MATCH(Data!$DN54,'Data_Price '!$BE$2:$BE$1266,0))</f>
        <v>Black Crows Navis Freebird Touring Ski 173</v>
      </c>
      <c r="DC54" t="str">
        <f>INDEX('Data_Price '!AX$2:AX$1266,MATCH(Data!$DN54,'Data_Price '!$BE$2:$BE$1266,0))</f>
        <v>Cripple Creek Backcountry</v>
      </c>
      <c r="DD54">
        <f>INDEX('Data_Price '!AY$2:AY$1266,MATCH(Data!$DN54,'Data_Price '!$BE$2:$BE$1266,0))</f>
        <v>829.95</v>
      </c>
      <c r="DE54" t="str">
        <f>INDEX('Data_Price '!AZ$2:AZ$1266,MATCH(Data!$DN54,'Data_Price '!$BE$2:$BE$1266,0))</f>
        <v>https://www.google.com/url?url=https://cripplecreekbc.com/products/black-crow-navis-fr%3Fvariant%3D16730949287979%26currency%3DUSD%26utm_medium%3Dproduct_sync%26utm_source%3Dgoogle%26utm_content%3Dsag_organic%26utm_campaign%3Dsag_organic&amp;rct=j&amp;q=&amp;esrc=s&amp;sa=U&amp;ved=0ahUKEwj-m-z9w6P2AhXFhOAKHb0zCTgQ2SkIUA&amp;usg=AOvVaw3FiZMbybgRDiyjvmcOmlI-</v>
      </c>
      <c r="DF54" t="str">
        <f>INDEX('Data_Price '!BA$2:BA$1266,MATCH(Data!$DN54,'Data_Price '!$BE$2:$BE$1266,0))</f>
        <v>Black Crows Navis Freebird Fifteen Skis 2022 - 173</v>
      </c>
      <c r="DG54" t="str">
        <f>INDEX('Data_Price '!BB$2:BB$1266,MATCH(Data!$DN54,'Data_Price '!$BE$2:$BE$1266,0))</f>
        <v>evo.com</v>
      </c>
      <c r="DH54">
        <f>INDEX('Data_Price '!BC$2:BC$1266,MATCH(Data!$DN54,'Data_Price '!$BE$2:$BE$1266,0))</f>
        <v>1049.9000000000001</v>
      </c>
      <c r="DI54" t="str">
        <f>INDEX('Data_Price '!BD$2:BD$1266,MATCH(Data!$DN54,'Data_Price '!$BE$2:$BE$1266,0))</f>
        <v>https://www.google.com/url?url=https://www.evo.com/skis/black-crows-navis-freebird-fifteen%3Fimage%3D213234/875165/black-crows-navis-freebird-fifteen-skis-2022-.jpg&amp;rct=j&amp;q=&amp;esrc=s&amp;sa=U&amp;ved=0ahUKEwj-m-z9w6P2AhXFhOAKHb0zCTgQsDwISA&amp;usg=AOvVaw2KlwQrRYjtcFsZfIUTIogI</v>
      </c>
      <c r="DJ54" s="89" t="e">
        <f ca="1">_xll.Connector("TinyUrl.TinyUrl",DA54,0)</f>
        <v>#NAME?</v>
      </c>
      <c r="DK54" s="89" t="e">
        <f ca="1">_xll.Connector("TinyUrl.TinyUrl",DE54,0)</f>
        <v>#NAME?</v>
      </c>
      <c r="DL54" s="89" t="e">
        <f ca="1">_xll.Connector("TinyUrl.TinyUrl",DI54,0)</f>
        <v>#NAME?</v>
      </c>
      <c r="DM54" s="224" t="str">
        <f t="shared" si="32"/>
        <v>Navis Freebird</v>
      </c>
      <c r="DN54" s="89" t="str">
        <f t="shared" si="33"/>
        <v xml:space="preserve"> Black CrowsNavis Freebird173.4 Unisex</v>
      </c>
      <c r="DO54" s="227" t="s">
        <v>941</v>
      </c>
    </row>
    <row r="55" spans="2:119" ht="15.45" customHeight="1">
      <c r="B55" s="224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#VALUE!</v>
      </c>
      <c r="F55" s="43" t="b">
        <f>CL55&gt;Driver!$F$56</f>
        <v>0</v>
      </c>
      <c r="G55" s="43" t="b">
        <f>AND(CB55&gt;Driver!$F$55,CB55&lt;Driver!$G$55)</f>
        <v>0</v>
      </c>
      <c r="H55" s="43" t="e">
        <f t="shared" si="0"/>
        <v>#VALUE!</v>
      </c>
      <c r="I55" s="43">
        <f t="shared" si="1"/>
        <v>0</v>
      </c>
      <c r="J55" s="43" t="e">
        <f t="array" ref="J55">NOT(OR(($H$9:$H$1273=TRUE)*($I$9:$I$1273&gt;0)*($BT$9:$BT$1273=BT55)*($K$9:$K$1273&gt;K55)))</f>
        <v>#VALUE!</v>
      </c>
      <c r="K55" s="72">
        <f t="shared" si="2"/>
        <v>0.74093382150419695</v>
      </c>
      <c r="L55" s="72">
        <f t="shared" si="3"/>
        <v>0.99446942228668123</v>
      </c>
      <c r="M55" s="72">
        <f t="shared" si="4"/>
        <v>0.48739822072171279</v>
      </c>
      <c r="N55" s="72">
        <f t="shared" si="5"/>
        <v>0.32219060266869026</v>
      </c>
      <c r="O55" s="72">
        <f t="shared" si="6"/>
        <v>0.30296157583631744</v>
      </c>
      <c r="P55" s="72">
        <f t="shared" si="7"/>
        <v>0.83704248366013079</v>
      </c>
      <c r="Q55" s="72"/>
      <c r="R55" s="72"/>
      <c r="S55" s="72">
        <f t="shared" si="8"/>
        <v>0.70964195780853867</v>
      </c>
      <c r="T55" s="72">
        <f t="shared" si="9"/>
        <v>0.9737314740723052</v>
      </c>
      <c r="U55" s="72">
        <f t="shared" si="10"/>
        <v>0.46521778902613453</v>
      </c>
      <c r="V55" s="72">
        <f t="shared" si="11"/>
        <v>0.6359457466213605</v>
      </c>
      <c r="W55" s="72">
        <f t="shared" si="12"/>
        <v>0.9812823736484787</v>
      </c>
      <c r="X55" s="72">
        <f t="shared" si="13"/>
        <v>5.5305777133188017E-3</v>
      </c>
      <c r="Y55" s="72">
        <f t="shared" si="14"/>
        <v>0.51260177927828721</v>
      </c>
      <c r="Z55" s="72">
        <f t="shared" si="15"/>
        <v>0.67780939733130974</v>
      </c>
      <c r="AA55" s="72">
        <f t="shared" si="16"/>
        <v>0.69703842416368256</v>
      </c>
      <c r="AB55" s="72">
        <f t="shared" si="17"/>
        <v>0.16295751633986921</v>
      </c>
      <c r="AC55" s="72"/>
      <c r="AD55" s="72"/>
      <c r="AE55" s="72">
        <f t="shared" si="18"/>
        <v>0.29035804219146127</v>
      </c>
      <c r="AF55" s="72">
        <f t="shared" si="19"/>
        <v>2.6268525927694769E-2</v>
      </c>
      <c r="AG55" s="72">
        <f t="shared" si="20"/>
        <v>0.53478221097386547</v>
      </c>
      <c r="AH55" s="72">
        <f t="shared" si="21"/>
        <v>0.36405425337863956</v>
      </c>
      <c r="AI55" s="72">
        <f t="shared" si="22"/>
        <v>1.8717626351521258E-2</v>
      </c>
      <c r="AJ55" s="72">
        <f>(AV55-Driver!$K$179)/(Driver!$L$179-Driver!$K$179)</f>
        <v>0.23446942228668119</v>
      </c>
      <c r="AK55" s="72">
        <f>(AW55-Driver!$K$180)/(Driver!$L$180-Driver!$K$180)</f>
        <v>0.32147288951715403</v>
      </c>
      <c r="AL55" s="72">
        <f>(AX55-Driver!$K$181)/(Driver!$L$181-Driver!$K$181)</f>
        <v>0.27780939733130966</v>
      </c>
      <c r="AM55" s="72">
        <f>(AY55-Driver!$K$182)/(Driver!$L$182-Driver!$K$182)</f>
        <v>0.91103842416368253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32.389809769027849</v>
      </c>
      <c r="AX55" s="70">
        <f t="shared" si="25"/>
        <v>3.5002845759817869</v>
      </c>
      <c r="AY55" s="70">
        <f>IFERROR(Driver!$K$19/Data!BH55/Data!BI55*Data!BK55*Data!BL55,"")</f>
        <v>-0.54457756197999641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219</v>
      </c>
      <c r="BS55" s="8" t="s">
        <v>628</v>
      </c>
      <c r="BT55" s="9" t="s">
        <v>639</v>
      </c>
      <c r="BU55" s="10">
        <v>163</v>
      </c>
      <c r="BV55" s="9" t="s">
        <v>222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305</v>
      </c>
      <c r="CU55" s="9" t="s">
        <v>302</v>
      </c>
      <c r="CV55" s="10"/>
      <c r="CW55" s="10"/>
      <c r="CX55" t="str">
        <f>INDEX('Data_Price '!AS$2:AS$1266,MATCH(Data!$DN55,'Data_Price '!$BE$2:$BE$1266,0))</f>
        <v>Head Kore 99 Skis</v>
      </c>
      <c r="CY55" t="str">
        <f>INDEX('Data_Price '!AT$2:AT$1266,MATCH(Data!$DN55,'Data_Price '!$BE$2:$BE$1266,0))</f>
        <v>Snowcountry.eu</v>
      </c>
      <c r="CZ55">
        <f>INDEX('Data_Price '!AU$2:AU$1266,MATCH(Data!$DN55,'Data_Price '!$BE$2:$BE$1266,0))</f>
        <v>416.36</v>
      </c>
      <c r="DA55" t="str">
        <f>INDEX('Data_Price '!AV$2:AV$1266,MATCH(Data!$DN55,'Data_Price '!$BE$2:$BE$1266,0))</f>
        <v>https://www.google.com/url?q=https://www.snowcountry.eu/head-kore-99-8260.html%3Fartikel_maat%3D65282%26country%3DUS&amp;sa=U&amp;ved=0ahUKEwjfpsr-w6P2AhWKiOAKHUzkAggQ2ykIHQ&amp;usg=AOvVaw2Bq1T8bXMelPaqmj8eemzk</v>
      </c>
      <c r="DB55" t="str">
        <f>INDEX('Data_Price '!AW$2:AW$1266,MATCH(Data!$DN55,'Data_Price '!$BE$2:$BE$1266,0))</f>
        <v>Head Kore 99 Skis</v>
      </c>
      <c r="DC55" t="str">
        <f>INDEX('Data_Price '!AX$2:AX$1266,MATCH(Data!$DN55,'Data_Price '!$BE$2:$BE$1266,0))</f>
        <v>SkiEssentials.com</v>
      </c>
      <c r="DD55">
        <f>INDEX('Data_Price '!AY$2:AY$1266,MATCH(Data!$DN55,'Data_Price '!$BE$2:$BE$1266,0))</f>
        <v>519</v>
      </c>
      <c r="DE55" t="str">
        <f>INDEX('Data_Price '!AZ$2:AZ$1266,MATCH(Data!$DN55,'Data_Price '!$BE$2:$BE$1266,0))</f>
        <v>https://www.google.com/url?q=https://www.skiessentials.com/2022-head-kore-99-skis.html&amp;sa=U&amp;ved=0ahUKEwjfpsr-w6P2AhWKiOAKHUzkAggQ2ykIFw&amp;usg=AOvVaw0UsPs60dsXkNCje1UfrgxY</v>
      </c>
      <c r="DF55" t="str">
        <f>INDEX('Data_Price '!BA$2:BA$1266,MATCH(Data!$DN55,'Data_Price '!$BE$2:$BE$1266,0))</f>
        <v>Head Kore 99 Skis</v>
      </c>
      <c r="DG55" t="str">
        <f>INDEX('Data_Price '!BB$2:BB$1266,MATCH(Data!$DN55,'Data_Price '!$BE$2:$BE$1266,0))</f>
        <v>Powder7 Ski Shop</v>
      </c>
      <c r="DH55">
        <f>INDEX('Data_Price '!BC$2:BC$1266,MATCH(Data!$DN55,'Data_Price '!$BE$2:$BE$1266,0))</f>
        <v>519.92999999999995</v>
      </c>
      <c r="DI55" t="str">
        <f>INDEX('Data_Price '!BD$2:BD$1266,MATCH(Data!$DN55,'Data_Price '!$BE$2:$BE$1266,0))</f>
        <v>https://www.google.com/url?url=https://www.powder7.com/Head-Kore-99-Skis-163cm-New-Flat-2022/for-sale%3Futm_source%3Dfeed%26utm_medium%3Dfree&amp;rct=j&amp;q=&amp;esrc=s&amp;sa=U&amp;ved=0ahUKEwjMpZr-w6P2AhUCh-AKHfBMA1AQsDwILQ&amp;usg=AOvVaw2GQ7WZrAYP8qhoNOkmiaHo</v>
      </c>
      <c r="DJ55" s="89" t="e">
        <f ca="1">_xll.Connector("TinyUrl.TinyUrl",DA55,0)</f>
        <v>#NAME?</v>
      </c>
      <c r="DK55" s="89" t="e">
        <f ca="1">_xll.Connector("TinyUrl.TinyUrl",DE55,0)</f>
        <v>#NAME?</v>
      </c>
      <c r="DL55" s="89" t="e">
        <f ca="1">_xll.Connector("TinyUrl.TinyUrl",DI55,0)</f>
        <v>#NAME?</v>
      </c>
      <c r="DM55" s="224" t="str">
        <f t="shared" si="32"/>
        <v>Kore 99</v>
      </c>
      <c r="DN55" s="89" t="str">
        <f t="shared" si="33"/>
        <v xml:space="preserve"> HeadKore 99163 Unisex</v>
      </c>
      <c r="DO55" s="227" t="s">
        <v>942</v>
      </c>
    </row>
    <row r="56" spans="2:119" ht="15.45" customHeight="1">
      <c r="B56" s="224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#VALUE!</v>
      </c>
      <c r="F56" s="43" t="b">
        <f>CL56&gt;Driver!$F$56</f>
        <v>1</v>
      </c>
      <c r="G56" s="43" t="b">
        <f>AND(CB56&gt;Driver!$F$55,CB56&lt;Driver!$G$55)</f>
        <v>1</v>
      </c>
      <c r="H56" s="43" t="e">
        <f t="shared" si="0"/>
        <v>#VALUE!</v>
      </c>
      <c r="I56" s="43">
        <f t="shared" si="1"/>
        <v>0</v>
      </c>
      <c r="J56" s="43" t="e">
        <f t="array" ref="J56">NOT(OR(($H$9:$H$1273=TRUE)*($I$9:$I$1273&gt;0)*($BT$9:$BT$1273=BT56)*($K$9:$K$1273&gt;K56)))</f>
        <v>#VALUE!</v>
      </c>
      <c r="K56" s="72">
        <f t="shared" si="2"/>
        <v>0.60073073563335699</v>
      </c>
      <c r="L56" s="72">
        <f t="shared" si="3"/>
        <v>0.78556441866086546</v>
      </c>
      <c r="M56" s="72">
        <f t="shared" si="4"/>
        <v>0.41589705260584864</v>
      </c>
      <c r="N56" s="72">
        <f t="shared" si="5"/>
        <v>5.9115917283247832E-2</v>
      </c>
      <c r="O56" s="72">
        <f t="shared" si="6"/>
        <v>0.3357239333447557</v>
      </c>
      <c r="P56" s="72">
        <f t="shared" si="7"/>
        <v>0.8528513071895425</v>
      </c>
      <c r="Q56" s="72"/>
      <c r="R56" s="72"/>
      <c r="S56" s="72">
        <f t="shared" si="8"/>
        <v>0.74607330373333047</v>
      </c>
      <c r="T56" s="72">
        <f t="shared" si="9"/>
        <v>0.93550455850806447</v>
      </c>
      <c r="U56" s="72">
        <f t="shared" si="10"/>
        <v>0.91635659033241701</v>
      </c>
      <c r="V56" s="72">
        <f t="shared" si="11"/>
        <v>0.7123547852448312</v>
      </c>
      <c r="W56" s="72">
        <f t="shared" si="12"/>
        <v>0.97869544131910768</v>
      </c>
      <c r="X56" s="72">
        <f t="shared" si="13"/>
        <v>0.2144355813391346</v>
      </c>
      <c r="Y56" s="72">
        <f t="shared" si="14"/>
        <v>0.58410294739415136</v>
      </c>
      <c r="Z56" s="72">
        <f t="shared" si="15"/>
        <v>0.94088408271675217</v>
      </c>
      <c r="AA56" s="72">
        <f t="shared" si="16"/>
        <v>0.6642760666552443</v>
      </c>
      <c r="AB56" s="72">
        <f t="shared" si="17"/>
        <v>0.1471486928104575</v>
      </c>
      <c r="AC56" s="72"/>
      <c r="AD56" s="72"/>
      <c r="AE56" s="72">
        <f t="shared" si="18"/>
        <v>0.25392669626666958</v>
      </c>
      <c r="AF56" s="72">
        <f t="shared" si="19"/>
        <v>6.4495441491935521E-2</v>
      </c>
      <c r="AG56" s="72">
        <f t="shared" si="20"/>
        <v>8.3643409667582963E-2</v>
      </c>
      <c r="AH56" s="72">
        <f t="shared" si="21"/>
        <v>0.2876452147551688</v>
      </c>
      <c r="AI56" s="72">
        <f t="shared" si="22"/>
        <v>2.130455868089233E-2</v>
      </c>
      <c r="AJ56" s="72">
        <f>(AV56-Driver!$K$179)/(Driver!$L$179-Driver!$K$179)</f>
        <v>0.45443558133913459</v>
      </c>
      <c r="AK56" s="72">
        <f>(AW56-Driver!$K$180)/(Driver!$L$180-Driver!$K$180)</f>
        <v>0.32890030777222573</v>
      </c>
      <c r="AL56" s="72">
        <f>(AX56-Driver!$K$181)/(Driver!$L$181-Driver!$K$181)</f>
        <v>0.54088408271675215</v>
      </c>
      <c r="AM56" s="72">
        <f>(AY56-Driver!$K$182)/(Driver!$L$182-Driver!$K$182)</f>
        <v>0.87827606665524427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33.116123263056011</v>
      </c>
      <c r="AX56" s="70">
        <f t="shared" si="25"/>
        <v>5.867956744450769</v>
      </c>
      <c r="AY56" s="70">
        <f>IFERROR(Driver!$K$19/Data!BH56/Data!BI56*Data!BK56*Data!BL56,"")</f>
        <v>-0.74513206665164955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219</v>
      </c>
      <c r="BS56" s="8" t="s">
        <v>579</v>
      </c>
      <c r="BT56" s="9" t="s">
        <v>589</v>
      </c>
      <c r="BU56" s="10">
        <v>178</v>
      </c>
      <c r="BV56" s="9" t="s">
        <v>222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303</v>
      </c>
      <c r="CU56" s="9" t="s">
        <v>301</v>
      </c>
      <c r="CV56" s="9" t="s">
        <v>302</v>
      </c>
      <c r="CW56" s="10"/>
      <c r="CX56" t="str">
        <f>INDEX('Data_Price '!AS$2:AS$1266,MATCH(Data!$DN56,'Data_Price '!$BE$2:$BE$1266,0))</f>
        <v>Faction Ct 3.0 Skis</v>
      </c>
      <c r="CY56" t="str">
        <f>INDEX('Data_Price '!AT$2:AT$1266,MATCH(Data!$DN56,'Data_Price '!$BE$2:$BE$1266,0))</f>
        <v>Telemark Pyrenees</v>
      </c>
      <c r="CZ56">
        <f>INDEX('Data_Price '!AU$2:AU$1266,MATCH(Data!$DN56,'Data_Price '!$BE$2:$BE$1266,0))</f>
        <v>560.70000000000005</v>
      </c>
      <c r="DA56" t="str">
        <f>INDEX('Data_Price '!AV$2:AV$1266,MATCH(Data!$DN56,'Data_Price '!$BE$2:$BE$1266,0))</f>
        <v>https://www.google.com/url?q=https://www.telemark-pyrenees.com/ski/faction-ct-30-ski-2022%3Fcurrency%3DUSD%26tax%3Dex_vat%26country%3DUS%26var%3D73056&amp;sa=U&amp;ved=0ahUKEwjZks__w6P2AhUKU98KHaPSCakQ2ykIGQ&amp;usg=AOvVaw1bTVTrTkkYp2sT8FStiQcz</v>
      </c>
      <c r="DB56" t="str">
        <f>INDEX('Data_Price '!AW$2:AW$1266,MATCH(Data!$DN56,'Data_Price '!$BE$2:$BE$1266,0))</f>
        <v>Faction Ct 3.0 Skis</v>
      </c>
      <c r="DC56" t="str">
        <f>INDEX('Data_Price '!AX$2:AX$1266,MATCH(Data!$DN56,'Data_Price '!$BE$2:$BE$1266,0))</f>
        <v>Surfdome US</v>
      </c>
      <c r="DD56">
        <f>INDEX('Data_Price '!AY$2:AY$1266,MATCH(Data!$DN56,'Data_Price '!$BE$2:$BE$1266,0))</f>
        <v>564.95000000000005</v>
      </c>
      <c r="DE56" t="str">
        <f>INDEX('Data_Price '!AZ$2:AZ$1266,MATCH(Data!$DN56,'Data_Price '!$BE$2:$BE$1266,0))</f>
        <v>https://www.google.com/url?q=https://www.surfdome.us/Faction-Candide-Thovex-30-Skis/sd50231316.htm%3Fcolour%3DMulticolour%26sku%3D1339076%26productid%3D360405%26utm_source%3Dgoogle%26utm_medium%3Dorganic%2520shopping&amp;sa=U&amp;ved=0ahUKEwjZks__w6P2AhUKU98KHaPSCakQ2ykIGw&amp;usg=AOvVaw1AWRUzWL3vQYXR-bv5cNOW</v>
      </c>
      <c r="DF56" t="str">
        <f>INDEX('Data_Price '!BA$2:BA$1266,MATCH(Data!$DN56,'Data_Price '!$BE$2:$BE$1266,0))</f>
        <v>Faction Ct 3.0 Skis</v>
      </c>
      <c r="DG56" t="str">
        <f>INDEX('Data_Price '!BB$2:BB$1266,MATCH(Data!$DN56,'Data_Price '!$BE$2:$BE$1266,0))</f>
        <v>Aspen Ski and Board</v>
      </c>
      <c r="DH56">
        <f>INDEX('Data_Price '!BC$2:BC$1266,MATCH(Data!$DN56,'Data_Price '!$BE$2:$BE$1266,0))</f>
        <v>639.20000000000005</v>
      </c>
      <c r="DI56" t="str">
        <f>INDEX('Data_Price '!BD$2:BD$1266,MATCH(Data!$DN56,'Data_Price '!$BE$2:$BE$1266,0))</f>
        <v>https://www.google.com/url?q=https://www.aspenskiandboard.com/products/factionct30skismens2022%3Fvariant%3D39453338304617%26currency%3DUSD%26utm_medium%3Dproduct_sync%26utm_source%3Dgoogle%26utm_content%3Dsag_organic%26utm_campaign%3Dsag_organic%26srsltid%3DAWLEVJwzMoxcifW-UjBfbc284AoEU8ZOWeZog8e1MHofTf1HjshZfoDT7Qs&amp;sa=U&amp;ved=0ahUKEwjZks__w6P2AhUKU98KHaPSCakQ2ykIHw&amp;usg=AOvVaw1eNRGg6qVPSM3X9Smyd_4o</v>
      </c>
      <c r="DJ56" s="89" t="e">
        <f ca="1">_xll.Connector("TinyUrl.TinyUrl",DA56,0)</f>
        <v>#NAME?</v>
      </c>
      <c r="DK56" s="89" t="e">
        <f ca="1">_xll.Connector("TinyUrl.TinyUrl",DE56,0)</f>
        <v>#NAME?</v>
      </c>
      <c r="DL56" s="89" t="e">
        <f ca="1">_xll.Connector("TinyUrl.TinyUrl",DI56,0)</f>
        <v>#NAME?</v>
      </c>
      <c r="DM56" s="224" t="str">
        <f t="shared" si="32"/>
        <v>CT 3.0</v>
      </c>
      <c r="DN56" s="89" t="str">
        <f t="shared" si="33"/>
        <v xml:space="preserve"> FactionCT 3.0178 Unisex</v>
      </c>
      <c r="DO56" s="227" t="s">
        <v>943</v>
      </c>
    </row>
    <row r="57" spans="2:119" ht="15.45" customHeight="1">
      <c r="B57" s="224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#VALUE!</v>
      </c>
      <c r="F57" s="43" t="b">
        <f>CL57&gt;Driver!$F$56</f>
        <v>0</v>
      </c>
      <c r="G57" s="43" t="b">
        <f>AND(CB57&gt;Driver!$F$55,CB57&lt;Driver!$G$55)</f>
        <v>0</v>
      </c>
      <c r="H57" s="43" t="e">
        <f t="shared" si="0"/>
        <v>#VALUE!</v>
      </c>
      <c r="I57" s="43">
        <f t="shared" si="1"/>
        <v>0</v>
      </c>
      <c r="J57" s="43" t="e">
        <f t="array" ref="J57">NOT(OR(($H$9:$H$1273=TRUE)*($I$9:$I$1273&gt;0)*($BT$9:$BT$1273=BT57)*($K$9:$K$1273&gt;K57)))</f>
        <v>#VALUE!</v>
      </c>
      <c r="K57" s="72">
        <f t="shared" si="2"/>
        <v>0.66877538168766126</v>
      </c>
      <c r="L57" s="72">
        <f t="shared" si="3"/>
        <v>0.88902102973168962</v>
      </c>
      <c r="M57" s="72">
        <f t="shared" si="4"/>
        <v>0.4485297336436328</v>
      </c>
      <c r="N57" s="72">
        <f t="shared" si="5"/>
        <v>0.24567128312148223</v>
      </c>
      <c r="O57" s="72">
        <f t="shared" si="6"/>
        <v>0.30450125114274951</v>
      </c>
      <c r="P57" s="72">
        <f t="shared" si="7"/>
        <v>0.79541666666666666</v>
      </c>
      <c r="Q57" s="72"/>
      <c r="R57" s="72"/>
      <c r="S57" s="72">
        <f t="shared" si="8"/>
        <v>0.72990170289106526</v>
      </c>
      <c r="T57" s="72">
        <f t="shared" si="9"/>
        <v>0.96476711322600417</v>
      </c>
      <c r="U57" s="72">
        <f t="shared" si="10"/>
        <v>0.89071511494775224</v>
      </c>
      <c r="V57" s="72">
        <f t="shared" si="11"/>
        <v>0.64907107683085241</v>
      </c>
      <c r="W57" s="72">
        <f t="shared" si="12"/>
        <v>0.98619464157384118</v>
      </c>
      <c r="X57" s="72">
        <f t="shared" si="13"/>
        <v>0.11097897026831033</v>
      </c>
      <c r="Y57" s="72">
        <f t="shared" si="14"/>
        <v>0.5514702663563672</v>
      </c>
      <c r="Z57" s="72">
        <f t="shared" si="15"/>
        <v>0.75432871687851777</v>
      </c>
      <c r="AA57" s="72">
        <f t="shared" si="16"/>
        <v>0.69549874885725049</v>
      </c>
      <c r="AB57" s="72">
        <f t="shared" si="17"/>
        <v>0.20458333333333334</v>
      </c>
      <c r="AC57" s="72"/>
      <c r="AD57" s="72"/>
      <c r="AE57" s="72">
        <f t="shared" si="18"/>
        <v>0.27009829710893474</v>
      </c>
      <c r="AF57" s="72">
        <f t="shared" si="19"/>
        <v>3.5232886773995845E-2</v>
      </c>
      <c r="AG57" s="72">
        <f t="shared" si="20"/>
        <v>0.10928488505224779</v>
      </c>
      <c r="AH57" s="72">
        <f t="shared" si="21"/>
        <v>0.35092892316914759</v>
      </c>
      <c r="AI57" s="72">
        <f t="shared" si="22"/>
        <v>1.3805358426158827E-2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0.36721456772883743</v>
      </c>
      <c r="AL57" s="72">
        <f>(AX57-Driver!$K$181)/(Driver!$L$181-Driver!$K$181)</f>
        <v>0.35432871687851769</v>
      </c>
      <c r="AM57" s="72">
        <f>(AY57-Driver!$K$182)/(Driver!$L$182-Driver!$K$182)</f>
        <v>0.90949874885725046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36.862803881343261</v>
      </c>
      <c r="AX57" s="70">
        <f t="shared" si="25"/>
        <v>4.1889584519066592</v>
      </c>
      <c r="AY57" s="70">
        <f>IFERROR(Driver!$K$19/Data!BH57/Data!BI57*Data!BK57*Data!BL57,"")</f>
        <v>-0.55400267182922303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219</v>
      </c>
      <c r="BS57" s="8" t="s">
        <v>628</v>
      </c>
      <c r="BT57" s="9" t="s">
        <v>630</v>
      </c>
      <c r="BU57" s="10">
        <v>170</v>
      </c>
      <c r="BV57" s="9" t="s">
        <v>222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305</v>
      </c>
      <c r="CU57" s="9" t="s">
        <v>302</v>
      </c>
      <c r="CV57" s="10"/>
      <c r="CW57" s="10"/>
      <c r="CX57" t="str">
        <f>INDEX('Data_Price '!AS$2:AS$1266,MATCH(Data!$DN57,'Data_Price '!$BE$2:$BE$1266,0))</f>
        <v>Head Kore 105 Skis</v>
      </c>
      <c r="CY57" t="str">
        <f>INDEX('Data_Price '!AT$2:AT$1266,MATCH(Data!$DN57,'Data_Price '!$BE$2:$BE$1266,0))</f>
        <v>Snowcountry.eu</v>
      </c>
      <c r="CZ57">
        <f>INDEX('Data_Price '!AU$2:AU$1266,MATCH(Data!$DN57,'Data_Price '!$BE$2:$BE$1266,0))</f>
        <v>453.3</v>
      </c>
      <c r="DA57" t="str">
        <f>INDEX('Data_Price '!AV$2:AV$1266,MATCH(Data!$DN57,'Data_Price '!$BE$2:$BE$1266,0))</f>
        <v>https://www.google.com/url?q=https://www.snowcountry.eu/head-kore-105-9064.html%3Fartikel_maat%3D65323%26country%3DUS&amp;sa=U&amp;ved=0ahUKEwiit7OAxKP2AhVim-AKHUwxA4wQ2ykIIA&amp;usg=AOvVaw3TttEv6GAr-6I9MWgGW81g</v>
      </c>
      <c r="DB57" t="str">
        <f>INDEX('Data_Price '!AW$2:AW$1266,MATCH(Data!$DN57,'Data_Price '!$BE$2:$BE$1266,0))</f>
        <v>Used 2020 Head Kore 105 Demo Ski with Bindings Size 162 (Option 210396)</v>
      </c>
      <c r="DC57" t="str">
        <f>INDEX('Data_Price '!AX$2:AX$1266,MATCH(Data!$DN57,'Data_Price '!$BE$2:$BE$1266,0))</f>
        <v>SidelineSwap</v>
      </c>
      <c r="DD57" t="str">
        <f>INDEX('Data_Price '!AY$2:AY$1266,MATCH(Data!$DN57,'Data_Price '!$BE$2:$BE$1266,0))</f>
        <v>$499.00 used</v>
      </c>
      <c r="DE57" t="str">
        <f>INDEX('Data_Price '!AZ$2:AZ$1266,MATCH(Data!$DN57,'Data_Price '!$BE$2:$BE$1266,0))</f>
        <v>https://www.google.com/url?url=https://sidelineswap.com/gear/skiing/skis/4117188-head-used-2020-kore-105-demo-ski-with-bindings-size-162-option-210396&amp;rct=j&amp;q=&amp;esrc=s&amp;sa=U&amp;ved=0ahUKEwjGovb_w6P2AhUnheAKHbXPDzoQ2SkIgAE&amp;usg=AOvVaw1mfrX-D-7v-E8l8F2rRJYU</v>
      </c>
      <c r="DF57" t="str">
        <f>INDEX('Data_Price '!BA$2:BA$1266,MATCH(Data!$DN57,'Data_Price '!$BE$2:$BE$1266,0))</f>
        <v>Head Kore 105 Skis</v>
      </c>
      <c r="DG57" t="str">
        <f>INDEX('Data_Price '!BB$2:BB$1266,MATCH(Data!$DN57,'Data_Price '!$BE$2:$BE$1266,0))</f>
        <v>evo.com</v>
      </c>
      <c r="DH57">
        <f>INDEX('Data_Price '!BC$2:BC$1266,MATCH(Data!$DN57,'Data_Price '!$BE$2:$BE$1266,0))</f>
        <v>559</v>
      </c>
      <c r="DI57" t="str">
        <f>INDEX('Data_Price '!BD$2:BD$1266,MATCH(Data!$DN57,'Data_Price '!$BE$2:$BE$1266,0))</f>
        <v>https://www.google.com/url?url=https://www.evo.com/skis/head-kore-105%3Fimage%3D208271/832640/clone.jpg&amp;rct=j&amp;q=&amp;esrc=s&amp;sa=U&amp;ved=0ahUKEwjGovb_w6P2AhUnheAKHbXPDzoQsDwIZA&amp;usg=AOvVaw34ncdySSvt8z61_QTuGsPo</v>
      </c>
      <c r="DJ57" s="89" t="e">
        <f ca="1">_xll.Connector("TinyUrl.TinyUrl",DA57,0)</f>
        <v>#NAME?</v>
      </c>
      <c r="DK57" s="89" t="e">
        <f ca="1">_xll.Connector("TinyUrl.TinyUrl",DE57,0)</f>
        <v>#NAME?</v>
      </c>
      <c r="DL57" s="89" t="e">
        <f ca="1">_xll.Connector("TinyUrl.TinyUrl",DI57,0)</f>
        <v>#NAME?</v>
      </c>
      <c r="DM57" s="224" t="str">
        <f t="shared" si="32"/>
        <v>Kore 105</v>
      </c>
      <c r="DN57" s="89" t="str">
        <f t="shared" si="33"/>
        <v xml:space="preserve"> HeadKore 105170 Unisex</v>
      </c>
      <c r="DO57" s="227" t="s">
        <v>922</v>
      </c>
    </row>
    <row r="58" spans="2:119" ht="15.45" customHeight="1">
      <c r="B58" s="224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#VALUE!</v>
      </c>
      <c r="F58" s="43" t="b">
        <f>CL58&gt;Driver!$F$56</f>
        <v>0</v>
      </c>
      <c r="G58" s="43" t="b">
        <f>AND(CB58&gt;Driver!$F$55,CB58&lt;Driver!$G$55)</f>
        <v>0</v>
      </c>
      <c r="H58" s="43" t="e">
        <f t="shared" si="0"/>
        <v>#VALUE!</v>
      </c>
      <c r="I58" s="43">
        <f t="shared" si="1"/>
        <v>0</v>
      </c>
      <c r="J58" s="43" t="e">
        <f t="array" ref="J58">NOT(OR(($H$9:$H$1273=TRUE)*($I$9:$I$1273&gt;0)*($BT$9:$BT$1273=BT58)*($K$9:$K$1273&gt;K58)))</f>
        <v>#VALUE!</v>
      </c>
      <c r="K58" s="72">
        <f t="shared" si="2"/>
        <v>0.73719195283715599</v>
      </c>
      <c r="L58" s="72">
        <f t="shared" si="3"/>
        <v>0.98423656433808715</v>
      </c>
      <c r="M58" s="72">
        <f t="shared" si="4"/>
        <v>0.49014734133622484</v>
      </c>
      <c r="N58" s="72">
        <f t="shared" si="5"/>
        <v>0.3455890722822994</v>
      </c>
      <c r="O58" s="72">
        <f t="shared" si="6"/>
        <v>0.32449347460219202</v>
      </c>
      <c r="P58" s="72">
        <f t="shared" si="7"/>
        <v>0.80035947712418309</v>
      </c>
      <c r="Q58" s="72"/>
      <c r="R58" s="72"/>
      <c r="S58" s="72">
        <f t="shared" si="8"/>
        <v>0.7546769140399453</v>
      </c>
      <c r="T58" s="72">
        <f t="shared" si="9"/>
        <v>0.9723321275269321</v>
      </c>
      <c r="U58" s="72">
        <f t="shared" si="10"/>
        <v>9.9999999999999978E-2</v>
      </c>
      <c r="V58" s="72">
        <f t="shared" si="11"/>
        <v>0.60727542174470284</v>
      </c>
      <c r="W58" s="72">
        <f t="shared" si="12"/>
        <v>0.97425719923360687</v>
      </c>
      <c r="X58" s="72">
        <f t="shared" si="13"/>
        <v>1.5763435661912822E-2</v>
      </c>
      <c r="Y58" s="72">
        <f t="shared" si="14"/>
        <v>0.50985265866377516</v>
      </c>
      <c r="Z58" s="72">
        <f t="shared" si="15"/>
        <v>0.6544109277177006</v>
      </c>
      <c r="AA58" s="72">
        <f t="shared" si="16"/>
        <v>0.67550652539780798</v>
      </c>
      <c r="AB58" s="72">
        <f t="shared" si="17"/>
        <v>0.19964052287581696</v>
      </c>
      <c r="AC58" s="72"/>
      <c r="AD58" s="72"/>
      <c r="AE58" s="72">
        <f t="shared" si="18"/>
        <v>0.2453230859600547</v>
      </c>
      <c r="AF58" s="72">
        <f t="shared" si="19"/>
        <v>2.7667872473067942E-2</v>
      </c>
      <c r="AG58" s="72">
        <f t="shared" si="20"/>
        <v>0.9</v>
      </c>
      <c r="AH58" s="72">
        <f t="shared" si="21"/>
        <v>0.39272457825529716</v>
      </c>
      <c r="AI58" s="72">
        <f t="shared" si="22"/>
        <v>2.5742800766393095E-2</v>
      </c>
      <c r="AJ58" s="72">
        <f>(AV58-Driver!$K$179)/(Driver!$L$179-Driver!$K$179)</f>
        <v>0.22423656433808717</v>
      </c>
      <c r="AK58" s="72">
        <f>(AW58-Driver!$K$180)/(Driver!$L$180-Driver!$K$180)</f>
        <v>0.35216032731903935</v>
      </c>
      <c r="AL58" s="72">
        <f>(AX58-Driver!$K$181)/(Driver!$L$181-Driver!$K$181)</f>
        <v>0.25441092771770063</v>
      </c>
      <c r="AM58" s="72">
        <f>(AY58-Driver!$K$182)/(Driver!$L$182-Driver!$K$182)</f>
        <v>0.88950652539780795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35.390677554740577</v>
      </c>
      <c r="AX58" s="70">
        <f t="shared" si="25"/>
        <v>3.2896983494593055</v>
      </c>
      <c r="AY58" s="70">
        <f>IFERROR(Driver!$K$19/Data!BH58/Data!BI58*Data!BK58*Data!BL58,"")</f>
        <v>-0.67638490491976899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219</v>
      </c>
      <c r="BS58" s="8" t="s">
        <v>405</v>
      </c>
      <c r="BT58" s="9" t="s">
        <v>426</v>
      </c>
      <c r="BU58" s="10">
        <v>160</v>
      </c>
      <c r="BV58" s="9" t="s">
        <v>390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305</v>
      </c>
      <c r="CU58" s="9" t="s">
        <v>302</v>
      </c>
      <c r="CV58" s="10"/>
      <c r="CW58" s="10"/>
      <c r="CX58">
        <f>INDEX('Data_Price '!AS$2:AS$1266,MATCH(Data!$DN58,'Data_Price '!$BE$2:$BE$1266,0))</f>
        <v>0</v>
      </c>
      <c r="CY58">
        <f>INDEX('Data_Price '!AT$2:AT$1266,MATCH(Data!$DN58,'Data_Price '!$BE$2:$BE$1266,0))</f>
        <v>0</v>
      </c>
      <c r="CZ58">
        <f>INDEX('Data_Price '!AU$2:AU$1266,MATCH(Data!$DN58,'Data_Price '!$BE$2:$BE$1266,0))</f>
        <v>0</v>
      </c>
      <c r="DA58">
        <f>INDEX('Data_Price '!AV$2:AV$1266,MATCH(Data!$DN58,'Data_Price '!$BE$2:$BE$1266,0))</f>
        <v>0</v>
      </c>
      <c r="DB58">
        <f>INDEX('Data_Price '!AW$2:AW$1266,MATCH(Data!$DN58,'Data_Price '!$BE$2:$BE$1266,0))</f>
        <v>0</v>
      </c>
      <c r="DC58">
        <f>INDEX('Data_Price '!AX$2:AX$1266,MATCH(Data!$DN58,'Data_Price '!$BE$2:$BE$1266,0))</f>
        <v>0</v>
      </c>
      <c r="DD58">
        <f>INDEX('Data_Price '!AY$2:AY$1266,MATCH(Data!$DN58,'Data_Price '!$BE$2:$BE$1266,0))</f>
        <v>0</v>
      </c>
      <c r="DE58">
        <f>INDEX('Data_Price '!AZ$2:AZ$1266,MATCH(Data!$DN58,'Data_Price '!$BE$2:$BE$1266,0))</f>
        <v>0</v>
      </c>
      <c r="DF58">
        <f>INDEX('Data_Price '!BA$2:BA$1266,MATCH(Data!$DN58,'Data_Price '!$BE$2:$BE$1266,0))</f>
        <v>0</v>
      </c>
      <c r="DG58">
        <f>INDEX('Data_Price '!BB$2:BB$1266,MATCH(Data!$DN58,'Data_Price '!$BE$2:$BE$1266,0))</f>
        <v>0</v>
      </c>
      <c r="DH58">
        <f>INDEX('Data_Price '!BC$2:BC$1266,MATCH(Data!$DN58,'Data_Price '!$BE$2:$BE$1266,0))</f>
        <v>0</v>
      </c>
      <c r="DI58">
        <f>INDEX('Data_Price '!BD$2:BD$1266,MATCH(Data!$DN58,'Data_Price '!$BE$2:$BE$1266,0))</f>
        <v>0</v>
      </c>
      <c r="DJ58" s="89" t="e">
        <f ca="1">_xll.Connector("TinyUrl.TinyUrl",DA58,0)</f>
        <v>#NAME?</v>
      </c>
      <c r="DK58" s="89" t="e">
        <f ca="1">_xll.Connector("TinyUrl.TinyUrl",DE58,0)</f>
        <v>#NAME?</v>
      </c>
      <c r="DL58" s="89" t="e">
        <f ca="1">_xll.Connector("TinyUrl.TinyUrl",DI58,0)</f>
        <v>#NAME?</v>
      </c>
      <c r="DM58" s="224" t="str">
        <f t="shared" si="32"/>
        <v>Reliance 88 Ca</v>
      </c>
      <c r="DN58" s="89" t="str">
        <f t="shared" si="33"/>
        <v xml:space="preserve"> ArmadaReliance 88 Ca160 Women's</v>
      </c>
      <c r="DO58" s="227"/>
    </row>
    <row r="59" spans="2:119" ht="15.45" customHeight="1">
      <c r="B59" s="224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#VALUE!</v>
      </c>
      <c r="F59" s="43" t="b">
        <f>CL59&gt;Driver!$F$56</f>
        <v>1</v>
      </c>
      <c r="G59" s="43" t="b">
        <f>AND(CB59&gt;Driver!$F$55,CB59&lt;Driver!$G$55)</f>
        <v>0</v>
      </c>
      <c r="H59" s="43" t="e">
        <f t="shared" si="0"/>
        <v>#VALUE!</v>
      </c>
      <c r="I59" s="43">
        <f t="shared" si="1"/>
        <v>0</v>
      </c>
      <c r="J59" s="43" t="e">
        <f t="array" ref="J59">NOT(OR(($H$9:$H$1273=TRUE)*($I$9:$I$1273&gt;0)*($BT$9:$BT$1273=BT59)*($K$9:$K$1273&gt;K59)))</f>
        <v>#VALUE!</v>
      </c>
      <c r="K59" s="72">
        <f t="shared" si="2"/>
        <v>0.73179104893507252</v>
      </c>
      <c r="L59" s="72">
        <f t="shared" si="3"/>
        <v>0.99044073805495125</v>
      </c>
      <c r="M59" s="72">
        <f t="shared" si="4"/>
        <v>0.47314135981519378</v>
      </c>
      <c r="N59" s="72">
        <f t="shared" si="5"/>
        <v>0.27286409915891985</v>
      </c>
      <c r="O59" s="72">
        <f t="shared" si="6"/>
        <v>0.27393743126705394</v>
      </c>
      <c r="P59" s="72">
        <f t="shared" si="7"/>
        <v>0.8726225490196079</v>
      </c>
      <c r="Q59" s="72"/>
      <c r="R59" s="72"/>
      <c r="S59" s="72">
        <f t="shared" si="8"/>
        <v>0.69332581376688274</v>
      </c>
      <c r="T59" s="72">
        <f t="shared" si="9"/>
        <v>0.95876324108392297</v>
      </c>
      <c r="U59" s="72">
        <f t="shared" si="10"/>
        <v>0.9599431460513983</v>
      </c>
      <c r="V59" s="72">
        <f t="shared" si="11"/>
        <v>0.71395422671420838</v>
      </c>
      <c r="W59" s="72">
        <f t="shared" si="12"/>
        <v>0.97655844155844163</v>
      </c>
      <c r="X59" s="72">
        <f t="shared" si="13"/>
        <v>9.5592619450487748E-3</v>
      </c>
      <c r="Y59" s="72">
        <f t="shared" si="14"/>
        <v>0.52685864018480622</v>
      </c>
      <c r="Z59" s="72">
        <f t="shared" si="15"/>
        <v>0.72713590084108015</v>
      </c>
      <c r="AA59" s="72">
        <f t="shared" si="16"/>
        <v>0.72606256873294606</v>
      </c>
      <c r="AB59" s="72">
        <f t="shared" si="17"/>
        <v>0.1273774509803921</v>
      </c>
      <c r="AC59" s="72"/>
      <c r="AD59" s="72"/>
      <c r="AE59" s="72">
        <f t="shared" si="18"/>
        <v>0.30667418623311726</v>
      </c>
      <c r="AF59" s="72">
        <f t="shared" si="19"/>
        <v>4.1236758916077004E-2</v>
      </c>
      <c r="AG59" s="72">
        <f t="shared" si="20"/>
        <v>4.0056853948601687E-2</v>
      </c>
      <c r="AH59" s="72">
        <f t="shared" si="21"/>
        <v>0.28604577328579162</v>
      </c>
      <c r="AI59" s="72">
        <f t="shared" si="22"/>
        <v>2.344155844155843E-2</v>
      </c>
      <c r="AJ59" s="72">
        <f>(AV59-Driver!$K$179)/(Driver!$L$179-Driver!$K$179)</f>
        <v>0.23044073805495122</v>
      </c>
      <c r="AK59" s="72">
        <f>(AW59-Driver!$K$180)/(Driver!$L$180-Driver!$K$180)</f>
        <v>0.29466871615993473</v>
      </c>
      <c r="AL59" s="72">
        <f>(AX59-Driver!$K$181)/(Driver!$L$181-Driver!$K$181)</f>
        <v>0.32713590084108013</v>
      </c>
      <c r="AM59" s="72">
        <f>(AY59-Driver!$K$182)/(Driver!$L$182-Driver!$K$182)</f>
        <v>0.94006256873294602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29.768679231195946</v>
      </c>
      <c r="AX59" s="70">
        <f t="shared" si="25"/>
        <v>3.9442231075697212</v>
      </c>
      <c r="AY59" s="70">
        <f>IFERROR(Driver!$K$19/Data!BH59/Data!BI59*Data!BK59*Data!BL59,"")</f>
        <v>-0.36690649737154007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219</v>
      </c>
      <c r="BS59" s="8" t="s">
        <v>610</v>
      </c>
      <c r="BT59" s="9" t="s">
        <v>621</v>
      </c>
      <c r="BU59" s="10">
        <v>169</v>
      </c>
      <c r="BV59" s="9" t="s">
        <v>390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305</v>
      </c>
      <c r="CU59" s="9" t="s">
        <v>302</v>
      </c>
      <c r="CV59" s="10"/>
      <c r="CW59" s="10"/>
      <c r="CX59">
        <f>INDEX('Data_Price '!AS$2:AS$1266,MATCH(Data!$DN59,'Data_Price '!$BE$2:$BE$1266,0))</f>
        <v>0</v>
      </c>
      <c r="CY59">
        <f>INDEX('Data_Price '!AT$2:AT$1266,MATCH(Data!$DN59,'Data_Price '!$BE$2:$BE$1266,0))</f>
        <v>0</v>
      </c>
      <c r="CZ59">
        <f>INDEX('Data_Price '!AU$2:AU$1266,MATCH(Data!$DN59,'Data_Price '!$BE$2:$BE$1266,0))</f>
        <v>0</v>
      </c>
      <c r="DA59">
        <f>INDEX('Data_Price '!AV$2:AV$1266,MATCH(Data!$DN59,'Data_Price '!$BE$2:$BE$1266,0))</f>
        <v>0</v>
      </c>
      <c r="DB59">
        <f>INDEX('Data_Price '!AW$2:AW$1266,MATCH(Data!$DN59,'Data_Price '!$BE$2:$BE$1266,0))</f>
        <v>0</v>
      </c>
      <c r="DC59">
        <f>INDEX('Data_Price '!AX$2:AX$1266,MATCH(Data!$DN59,'Data_Price '!$BE$2:$BE$1266,0))</f>
        <v>0</v>
      </c>
      <c r="DD59">
        <f>INDEX('Data_Price '!AY$2:AY$1266,MATCH(Data!$DN59,'Data_Price '!$BE$2:$BE$1266,0))</f>
        <v>0</v>
      </c>
      <c r="DE59">
        <f>INDEX('Data_Price '!AZ$2:AZ$1266,MATCH(Data!$DN59,'Data_Price '!$BE$2:$BE$1266,0))</f>
        <v>0</v>
      </c>
      <c r="DF59">
        <f>INDEX('Data_Price '!BA$2:BA$1266,MATCH(Data!$DN59,'Data_Price '!$BE$2:$BE$1266,0))</f>
        <v>0</v>
      </c>
      <c r="DG59">
        <f>INDEX('Data_Price '!BB$2:BB$1266,MATCH(Data!$DN59,'Data_Price '!$BE$2:$BE$1266,0))</f>
        <v>0</v>
      </c>
      <c r="DH59">
        <f>INDEX('Data_Price '!BC$2:BC$1266,MATCH(Data!$DN59,'Data_Price '!$BE$2:$BE$1266,0))</f>
        <v>0</v>
      </c>
      <c r="DI59">
        <f>INDEX('Data_Price '!BD$2:BD$1266,MATCH(Data!$DN59,'Data_Price '!$BE$2:$BE$1266,0))</f>
        <v>0</v>
      </c>
      <c r="DJ59" s="89" t="e">
        <f ca="1">_xll.Connector("TinyUrl.TinyUrl",DA59,0)</f>
        <v>#NAME?</v>
      </c>
      <c r="DK59" s="89" t="e">
        <f ca="1">_xll.Connector("TinyUrl.TinyUrl",DE59,0)</f>
        <v>#NAME?</v>
      </c>
      <c r="DL59" s="89" t="e">
        <f ca="1">_xll.Connector("TinyUrl.TinyUrl",DI59,0)</f>
        <v>#NAME?</v>
      </c>
      <c r="DM59" s="224" t="str">
        <f t="shared" si="32"/>
        <v>Ranger 94 FR W</v>
      </c>
      <c r="DN59" s="89" t="str">
        <f t="shared" si="33"/>
        <v xml:space="preserve"> FischerRanger 94 FR W169 Women's</v>
      </c>
      <c r="DO59" s="227"/>
    </row>
    <row r="60" spans="2:119" ht="15.45" customHeight="1">
      <c r="B60" s="224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#VALUE!</v>
      </c>
      <c r="F60" s="43" t="b">
        <f>CL60&gt;Driver!$F$56</f>
        <v>0</v>
      </c>
      <c r="G60" s="43" t="b">
        <f>AND(CB60&gt;Driver!$F$55,CB60&lt;Driver!$G$55)</f>
        <v>0</v>
      </c>
      <c r="H60" s="43" t="e">
        <f t="shared" si="0"/>
        <v>#VALUE!</v>
      </c>
      <c r="I60" s="43">
        <f t="shared" si="1"/>
        <v>0</v>
      </c>
      <c r="J60" s="43" t="e">
        <f t="array" ref="J60">NOT(OR(($H$9:$H$1273=TRUE)*($I$9:$I$1273&gt;0)*($BT$9:$BT$1273=BT60)*($K$9:$K$1273&gt;K60)))</f>
        <v>#VALUE!</v>
      </c>
      <c r="K60" s="72">
        <f t="shared" si="2"/>
        <v>0.71799234058135641</v>
      </c>
      <c r="L60" s="72">
        <f t="shared" si="3"/>
        <v>0.97378454596728714</v>
      </c>
      <c r="M60" s="72">
        <f t="shared" si="4"/>
        <v>0.4622001351954258</v>
      </c>
      <c r="N60" s="72">
        <f t="shared" si="5"/>
        <v>0.24187693669765387</v>
      </c>
      <c r="O60" s="72">
        <f t="shared" si="6"/>
        <v>0.32933131202587862</v>
      </c>
      <c r="P60" s="72">
        <f t="shared" si="7"/>
        <v>0.81539215686274513</v>
      </c>
      <c r="Q60" s="72"/>
      <c r="R60" s="72"/>
      <c r="S60" s="72">
        <f t="shared" si="8"/>
        <v>0.76198560105376811</v>
      </c>
      <c r="T60" s="72">
        <f t="shared" si="9"/>
        <v>0.95716887004636775</v>
      </c>
      <c r="U60" s="72">
        <f t="shared" si="10"/>
        <v>0.91277794610444274</v>
      </c>
      <c r="V60" s="72">
        <f t="shared" si="11"/>
        <v>0.64206977420220812</v>
      </c>
      <c r="W60" s="72">
        <f t="shared" si="12"/>
        <v>0.97712663895107132</v>
      </c>
      <c r="X60" s="72">
        <f t="shared" si="13"/>
        <v>2.6215454032712915E-2</v>
      </c>
      <c r="Y60" s="72">
        <f t="shared" si="14"/>
        <v>0.5377998648045742</v>
      </c>
      <c r="Z60" s="72">
        <f t="shared" si="15"/>
        <v>0.75812306330234613</v>
      </c>
      <c r="AA60" s="72">
        <f t="shared" si="16"/>
        <v>0.67066868797412138</v>
      </c>
      <c r="AB60" s="72">
        <f t="shared" si="17"/>
        <v>0.18460784313725492</v>
      </c>
      <c r="AC60" s="72"/>
      <c r="AD60" s="72"/>
      <c r="AE60" s="72">
        <f t="shared" si="18"/>
        <v>0.23801439894623189</v>
      </c>
      <c r="AF60" s="72">
        <f t="shared" si="19"/>
        <v>4.2831129953632301E-2</v>
      </c>
      <c r="AG60" s="72">
        <f t="shared" si="20"/>
        <v>8.7222053895557206E-2</v>
      </c>
      <c r="AH60" s="72">
        <f t="shared" si="21"/>
        <v>0.35793022579779193</v>
      </c>
      <c r="AI60" s="72">
        <f t="shared" si="22"/>
        <v>2.2873361048928686E-2</v>
      </c>
      <c r="AJ60" s="72">
        <f>(AV60-Driver!$K$179)/(Driver!$L$179-Driver!$K$179)</f>
        <v>0.26621545403271291</v>
      </c>
      <c r="AK60" s="72">
        <f>(AW60-Driver!$K$180)/(Driver!$L$180-Driver!$K$180)</f>
        <v>0.34739213634731403</v>
      </c>
      <c r="AL60" s="72">
        <f>(AX60-Driver!$K$181)/(Driver!$L$181-Driver!$K$181)</f>
        <v>0.35812306330234617</v>
      </c>
      <c r="AM60" s="72">
        <f>(AY60-Driver!$K$182)/(Driver!$L$182-Driver!$K$182)</f>
        <v>0.88466868797412135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34.924404978465155</v>
      </c>
      <c r="AX60" s="70">
        <f t="shared" si="25"/>
        <v>4.2231075697211153</v>
      </c>
      <c r="AY60" s="70">
        <f>IFERROR(Driver!$K$19/Data!BH60/Data!BI60*Data!BK60*Data!BL60,"")</f>
        <v>-0.7059996873095753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219</v>
      </c>
      <c r="BS60" s="8" t="s">
        <v>438</v>
      </c>
      <c r="BT60" s="9" t="s">
        <v>453</v>
      </c>
      <c r="BU60" s="10">
        <v>172</v>
      </c>
      <c r="BV60" s="9" t="s">
        <v>390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305</v>
      </c>
      <c r="CU60" s="9" t="s">
        <v>302</v>
      </c>
      <c r="CV60" s="10"/>
      <c r="CW60" s="10"/>
      <c r="CX60" t="str">
        <f>INDEX('Data_Price '!AS$2:AS$1266,MATCH(Data!$DN60,'Data_Price '!$BE$2:$BE$1266,0))</f>
        <v>Atomic Maven 93 C Skis</v>
      </c>
      <c r="CY60" t="str">
        <f>INDEX('Data_Price '!AT$2:AT$1266,MATCH(Data!$DN60,'Data_Price '!$BE$2:$BE$1266,0))</f>
        <v>eBay - asogear</v>
      </c>
      <c r="CZ60">
        <f>INDEX('Data_Price '!AU$2:AU$1266,MATCH(Data!$DN60,'Data_Price '!$BE$2:$BE$1266,0))</f>
        <v>454.99</v>
      </c>
      <c r="DA60" t="str">
        <f>INDEX('Data_Price '!AV$2:AV$1266,MATCH(Data!$DN60,'Data_Price '!$BE$2:$BE$1266,0))</f>
        <v>https://www.google.com/url?q=https://www.ebay.com/itm/313768678705%3Fchn%3Dps%26mkevt%3D1%26mkcid%3D28%26var%3D612538132094&amp;sa=U&amp;ved=0ahUKEwiH45OCxKP2AhWjg-AKHYxfA9IQ2ykIGw&amp;usg=AOvVaw0e3kxNday_uoJ1jRCoTQlf</v>
      </c>
      <c r="DB60" t="str">
        <f>INDEX('Data_Price '!AW$2:AW$1266,MATCH(Data!$DN60,'Data_Price '!$BE$2:$BE$1266,0))</f>
        <v>Atomic Maven 93 C Anthracite/Mint / 172cm</v>
      </c>
      <c r="DC60" t="str">
        <f>INDEX('Data_Price '!AX$2:AX$1266,MATCH(Data!$DN60,'Data_Price '!$BE$2:$BE$1266,0))</f>
        <v>Sundance Ski and Board Shop</v>
      </c>
      <c r="DD60">
        <f>INDEX('Data_Price '!AY$2:AY$1266,MATCH(Data!$DN60,'Data_Price '!$BE$2:$BE$1266,0))</f>
        <v>551.28</v>
      </c>
      <c r="DE60" t="str">
        <f>INDEX('Data_Price '!AZ$2:AZ$1266,MATCH(Data!$DN60,'Data_Price '!$BE$2:$BE$1266,0))</f>
        <v>https://www.google.com/url?url=https://sundanceskishop.com/products/atomic-maven-86-c-1%3Fvariant%3D39399917748322%26currency%3DCAD%26utm_medium%3Dproduct_sync%26utm_source%3Dgoogle%26utm_content%3Dsag_organic%26utm_campaign%3Dsag_organic&amp;rct=j&amp;q=&amp;esrc=s&amp;sa=U&amp;ved=0ahUKEwij98uBxKP2AhWuTt8KHdg6DXIQ2SkIaQ&amp;usg=AOvVaw1xW_Vwu4xUBniScF4mtWGe</v>
      </c>
      <c r="DF60" t="str">
        <f>INDEX('Data_Price '!BA$2:BA$1266,MATCH(Data!$DN60,'Data_Price '!$BE$2:$BE$1266,0))</f>
        <v>'22 Atomic Maven 93 C W Skis 172cm</v>
      </c>
      <c r="DG60" t="str">
        <f>INDEX('Data_Price '!BB$2:BB$1266,MATCH(Data!$DN60,'Data_Price '!$BE$2:$BE$1266,0))</f>
        <v>Al's Ski Equipment Barn</v>
      </c>
      <c r="DH60">
        <f>INDEX('Data_Price '!BC$2:BC$1266,MATCH(Data!$DN60,'Data_Price '!$BE$2:$BE$1266,0))</f>
        <v>649</v>
      </c>
      <c r="DI60" t="str">
        <f>INDEX('Data_Price '!BD$2:BD$1266,MATCH(Data!$DN60,'Data_Price '!$BE$2:$BE$1266,0))</f>
        <v>https://www.google.com/url?url=https://www.untracked.com/p7277c14b43lr-Froogle-22_atomic_maven_93_c_w_womens_all_mountain_freeride_skis.html%23chsku744770&amp;rct=j&amp;q=&amp;esrc=s&amp;sa=U&amp;ved=0ahUKEwij98uBxKP2AhWuTt8KHdg6DXIQ2SkIZg&amp;usg=AOvVaw1NrKUxyox1VST1aCrjlrJY</v>
      </c>
      <c r="DJ60" s="89" t="e">
        <f ca="1">_xll.Connector("TinyUrl.TinyUrl",DA60,0)</f>
        <v>#NAME?</v>
      </c>
      <c r="DK60" s="89" t="e">
        <f ca="1">_xll.Connector("TinyUrl.TinyUrl",DE60,0)</f>
        <v>#NAME?</v>
      </c>
      <c r="DL60" s="89" t="e">
        <f ca="1">_xll.Connector("TinyUrl.TinyUrl",DI60,0)</f>
        <v>#NAME?</v>
      </c>
      <c r="DM60" s="224" t="str">
        <f t="shared" si="32"/>
        <v>Maven 93 C</v>
      </c>
      <c r="DN60" s="89" t="str">
        <f t="shared" si="33"/>
        <v xml:space="preserve"> AtomicMaven 93 C172 Women's</v>
      </c>
      <c r="DO60" s="227" t="s">
        <v>944</v>
      </c>
    </row>
    <row r="61" spans="2:119" ht="15.45" customHeight="1">
      <c r="B61" s="224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#VALUE!</v>
      </c>
      <c r="F61" s="43" t="b">
        <f>CL61&gt;Driver!$F$56</f>
        <v>0</v>
      </c>
      <c r="G61" s="43" t="b">
        <f>AND(CB61&gt;Driver!$F$55,CB61&lt;Driver!$G$55)</f>
        <v>0</v>
      </c>
      <c r="H61" s="43" t="e">
        <f t="shared" si="0"/>
        <v>#VALUE!</v>
      </c>
      <c r="I61" s="43">
        <f t="shared" si="1"/>
        <v>0</v>
      </c>
      <c r="J61" s="43" t="e">
        <f t="array" ref="J61">NOT(OR(($H$9:$H$1273=TRUE)*($I$9:$I$1273&gt;0)*($BT$9:$BT$1273=BT61)*($K$9:$K$1273&gt;K61)))</f>
        <v>#VALUE!</v>
      </c>
      <c r="K61" s="72">
        <f t="shared" si="2"/>
        <v>0.71450117906069266</v>
      </c>
      <c r="L61" s="72">
        <f t="shared" si="3"/>
        <v>0.94026589315929421</v>
      </c>
      <c r="M61" s="72">
        <f t="shared" si="4"/>
        <v>0.488736464962091</v>
      </c>
      <c r="N61" s="72">
        <f t="shared" si="5"/>
        <v>0.31396951875039525</v>
      </c>
      <c r="O61" s="72">
        <f t="shared" si="6"/>
        <v>0.34893922254110643</v>
      </c>
      <c r="P61" s="72">
        <f t="shared" si="7"/>
        <v>0.80330065359477132</v>
      </c>
      <c r="Q61" s="72"/>
      <c r="R61" s="72"/>
      <c r="S61" s="72">
        <f t="shared" si="8"/>
        <v>0.75627532376256668</v>
      </c>
      <c r="T61" s="72">
        <f t="shared" si="9"/>
        <v>0.94615336244932191</v>
      </c>
      <c r="U61" s="72">
        <f t="shared" si="10"/>
        <v>0.88265267310428297</v>
      </c>
      <c r="V61" s="72">
        <f t="shared" si="11"/>
        <v>0.63391322504241177</v>
      </c>
      <c r="W61" s="72">
        <f t="shared" si="12"/>
        <v>0.99727507961783435</v>
      </c>
      <c r="X61" s="72">
        <f t="shared" si="13"/>
        <v>5.9734106840705736E-2</v>
      </c>
      <c r="Y61" s="72">
        <f t="shared" si="14"/>
        <v>0.511263535037909</v>
      </c>
      <c r="Z61" s="72">
        <f t="shared" si="15"/>
        <v>0.68603048124960475</v>
      </c>
      <c r="AA61" s="72">
        <f t="shared" si="16"/>
        <v>0.65106077745889357</v>
      </c>
      <c r="AB61" s="72">
        <f t="shared" si="17"/>
        <v>0.19669934640522874</v>
      </c>
      <c r="AC61" s="72"/>
      <c r="AD61" s="72"/>
      <c r="AE61" s="72">
        <f t="shared" si="18"/>
        <v>0.24372467623743332</v>
      </c>
      <c r="AF61" s="72">
        <f t="shared" si="19"/>
        <v>5.3846637550678048E-2</v>
      </c>
      <c r="AG61" s="72">
        <f t="shared" si="20"/>
        <v>0.117347326895717</v>
      </c>
      <c r="AH61" s="72">
        <f t="shared" si="21"/>
        <v>0.36608677495758829</v>
      </c>
      <c r="AI61" s="72">
        <f t="shared" si="22"/>
        <v>2.7249203821656034E-3</v>
      </c>
      <c r="AJ61" s="72">
        <f>(AV61-Driver!$K$179)/(Driver!$L$179-Driver!$K$179)</f>
        <v>0.29973410684070573</v>
      </c>
      <c r="AK61" s="72">
        <f>(AW61-Driver!$K$180)/(Driver!$L$180-Driver!$K$180)</f>
        <v>0.35079896549552791</v>
      </c>
      <c r="AL61" s="72">
        <f>(AX61-Driver!$K$181)/(Driver!$L$181-Driver!$K$181)</f>
        <v>0.28603048124960473</v>
      </c>
      <c r="AM61" s="72">
        <f>(AY61-Driver!$K$182)/(Driver!$L$182-Driver!$K$182)</f>
        <v>0.86506077745889354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35.257552499881037</v>
      </c>
      <c r="AX61" s="70">
        <f t="shared" si="25"/>
        <v>3.5742743312464427</v>
      </c>
      <c r="AY61" s="70">
        <f>IFERROR(Driver!$K$19/Data!BH61/Data!BI61*Data!BK61*Data!BL61,"")</f>
        <v>-0.82602935184195092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219</v>
      </c>
      <c r="BS61" s="8" t="s">
        <v>579</v>
      </c>
      <c r="BT61" s="9" t="s">
        <v>582</v>
      </c>
      <c r="BU61" s="10">
        <v>163</v>
      </c>
      <c r="BV61" s="9" t="s">
        <v>390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305</v>
      </c>
      <c r="CU61" s="9" t="s">
        <v>302</v>
      </c>
      <c r="CV61" s="10"/>
      <c r="CW61" s="10"/>
      <c r="CX61">
        <f>INDEX('Data_Price '!AS$2:AS$1266,MATCH(Data!$DN61,'Data_Price '!$BE$2:$BE$1266,0))</f>
        <v>0</v>
      </c>
      <c r="CY61">
        <f>INDEX('Data_Price '!AT$2:AT$1266,MATCH(Data!$DN61,'Data_Price '!$BE$2:$BE$1266,0))</f>
        <v>0</v>
      </c>
      <c r="CZ61">
        <f>INDEX('Data_Price '!AU$2:AU$1266,MATCH(Data!$DN61,'Data_Price '!$BE$2:$BE$1266,0))</f>
        <v>0</v>
      </c>
      <c r="DA61">
        <f>INDEX('Data_Price '!AV$2:AV$1266,MATCH(Data!$DN61,'Data_Price '!$BE$2:$BE$1266,0))</f>
        <v>0</v>
      </c>
      <c r="DB61">
        <f>INDEX('Data_Price '!AW$2:AW$1266,MATCH(Data!$DN61,'Data_Price '!$BE$2:$BE$1266,0))</f>
        <v>0</v>
      </c>
      <c r="DC61">
        <f>INDEX('Data_Price '!AX$2:AX$1266,MATCH(Data!$DN61,'Data_Price '!$BE$2:$BE$1266,0))</f>
        <v>0</v>
      </c>
      <c r="DD61">
        <f>INDEX('Data_Price '!AY$2:AY$1266,MATCH(Data!$DN61,'Data_Price '!$BE$2:$BE$1266,0))</f>
        <v>0</v>
      </c>
      <c r="DE61">
        <f>INDEX('Data_Price '!AZ$2:AZ$1266,MATCH(Data!$DN61,'Data_Price '!$BE$2:$BE$1266,0))</f>
        <v>0</v>
      </c>
      <c r="DF61">
        <f>INDEX('Data_Price '!BA$2:BA$1266,MATCH(Data!$DN61,'Data_Price '!$BE$2:$BE$1266,0))</f>
        <v>0</v>
      </c>
      <c r="DG61">
        <f>INDEX('Data_Price '!BB$2:BB$1266,MATCH(Data!$DN61,'Data_Price '!$BE$2:$BE$1266,0))</f>
        <v>0</v>
      </c>
      <c r="DH61">
        <f>INDEX('Data_Price '!BC$2:BC$1266,MATCH(Data!$DN61,'Data_Price '!$BE$2:$BE$1266,0))</f>
        <v>0</v>
      </c>
      <c r="DI61">
        <f>INDEX('Data_Price '!BD$2:BD$1266,MATCH(Data!$DN61,'Data_Price '!$BE$2:$BE$1266,0))</f>
        <v>0</v>
      </c>
      <c r="DJ61" s="89" t="e">
        <f ca="1">_xll.Connector("TinyUrl.TinyUrl",DA61,0)</f>
        <v>#NAME?</v>
      </c>
      <c r="DK61" s="89" t="e">
        <f ca="1">_xll.Connector("TinyUrl.TinyUrl",DE61,0)</f>
        <v>#NAME?</v>
      </c>
      <c r="DL61" s="89" t="e">
        <f ca="1">_xll.Connector("TinyUrl.TinyUrl",DI61,0)</f>
        <v>#NAME?</v>
      </c>
      <c r="DM61" s="224" t="str">
        <f t="shared" si="32"/>
        <v>Agent 2.0 X</v>
      </c>
      <c r="DN61" s="89" t="str">
        <f t="shared" si="33"/>
        <v xml:space="preserve"> FactionAgent 2.0 X163 Women's</v>
      </c>
      <c r="DO61" s="227"/>
    </row>
    <row r="62" spans="2:119" ht="15.45" customHeight="1">
      <c r="B62" s="224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#VALUE!</v>
      </c>
      <c r="F62" s="43" t="b">
        <f>CL62&gt;Driver!$F$56</f>
        <v>0</v>
      </c>
      <c r="G62" s="43" t="b">
        <f>AND(CB62&gt;Driver!$F$55,CB62&lt;Driver!$G$55)</f>
        <v>1</v>
      </c>
      <c r="H62" s="43" t="e">
        <f t="shared" si="0"/>
        <v>#VALUE!</v>
      </c>
      <c r="I62" s="43">
        <f t="shared" si="1"/>
        <v>0</v>
      </c>
      <c r="J62" s="43" t="e">
        <f t="array" ref="J62">NOT(OR(($H$9:$H$1273=TRUE)*($I$9:$I$1273&gt;0)*($BT$9:$BT$1273=BT62)*($K$9:$K$1273&gt;K62)))</f>
        <v>#VALUE!</v>
      </c>
      <c r="K62" s="72">
        <f t="shared" si="2"/>
        <v>0.66654955870976318</v>
      </c>
      <c r="L62" s="72">
        <f t="shared" si="3"/>
        <v>0.87330916122794289</v>
      </c>
      <c r="M62" s="72">
        <f t="shared" si="4"/>
        <v>0.45978995619158347</v>
      </c>
      <c r="N62" s="72">
        <f t="shared" si="5"/>
        <v>0.19255043318788334</v>
      </c>
      <c r="O62" s="72">
        <f t="shared" si="6"/>
        <v>0.35279982754372996</v>
      </c>
      <c r="P62" s="72">
        <f t="shared" si="7"/>
        <v>0.83401960784313722</v>
      </c>
      <c r="Q62" s="72"/>
      <c r="R62" s="72"/>
      <c r="S62" s="72">
        <f t="shared" si="8"/>
        <v>0.75093057394214457</v>
      </c>
      <c r="T62" s="72">
        <f t="shared" si="9"/>
        <v>0.93068008641475375</v>
      </c>
      <c r="U62" s="72">
        <f t="shared" si="10"/>
        <v>0.98985606958544892</v>
      </c>
      <c r="V62" s="72">
        <f t="shared" si="11"/>
        <v>0.65295031829421224</v>
      </c>
      <c r="W62" s="72">
        <f t="shared" si="12"/>
        <v>0.98727752142386294</v>
      </c>
      <c r="X62" s="72">
        <f t="shared" si="13"/>
        <v>0.12669083877205706</v>
      </c>
      <c r="Y62" s="72">
        <f t="shared" si="14"/>
        <v>0.54021004380841653</v>
      </c>
      <c r="Z62" s="72">
        <f t="shared" si="15"/>
        <v>0.80744956681211666</v>
      </c>
      <c r="AA62" s="72">
        <f t="shared" si="16"/>
        <v>0.64720017245627004</v>
      </c>
      <c r="AB62" s="72">
        <f t="shared" si="17"/>
        <v>0.16598039215686272</v>
      </c>
      <c r="AC62" s="72"/>
      <c r="AD62" s="72"/>
      <c r="AE62" s="72">
        <f t="shared" si="18"/>
        <v>0.2490694260578554</v>
      </c>
      <c r="AF62" s="72">
        <f t="shared" si="19"/>
        <v>6.9319913585246293E-2</v>
      </c>
      <c r="AG62" s="72">
        <f t="shared" si="20"/>
        <v>1.0143930414551056E-2</v>
      </c>
      <c r="AH62" s="72">
        <f t="shared" si="21"/>
        <v>0.3470496817057877</v>
      </c>
      <c r="AI62" s="72">
        <f t="shared" si="22"/>
        <v>1.272247857613712E-2</v>
      </c>
      <c r="AJ62" s="72">
        <f>(AV62-Driver!$K$179)/(Driver!$L$179-Driver!$K$179)</f>
        <v>0.36669083877205705</v>
      </c>
      <c r="AK62" s="72">
        <f>(AW62-Driver!$K$180)/(Driver!$L$180-Driver!$K$180)</f>
        <v>0.33310190258131139</v>
      </c>
      <c r="AL62" s="72">
        <f>(AX62-Driver!$K$181)/(Driver!$L$181-Driver!$K$181)</f>
        <v>0.40744956681211669</v>
      </c>
      <c r="AM62" s="72">
        <f>(AY62-Driver!$K$182)/(Driver!$L$182-Driver!$K$182)</f>
        <v>0.86120017245627001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33.526989448516055</v>
      </c>
      <c r="AX62" s="70">
        <f t="shared" si="25"/>
        <v>4.6670461013090501</v>
      </c>
      <c r="AY62" s="70">
        <f>IFERROR(Driver!$K$19/Data!BH62/Data!BI62*Data!BK62*Data!BL62,"")</f>
        <v>-0.84966201392478957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219</v>
      </c>
      <c r="BS62" s="8" t="s">
        <v>386</v>
      </c>
      <c r="BT62" s="9" t="s">
        <v>520</v>
      </c>
      <c r="BU62" s="10">
        <v>163</v>
      </c>
      <c r="BV62" s="9" t="s">
        <v>222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301</v>
      </c>
      <c r="CU62" s="9" t="s">
        <v>302</v>
      </c>
      <c r="CV62" s="10"/>
      <c r="CW62" s="10"/>
      <c r="CX62" t="str">
        <f>INDEX('Data_Price '!AS$2:AS$1266,MATCH(Data!$DN62,'Data_Price '!$BE$2:$BE$1266,0))</f>
        <v>DPS Pagoda Tour 106 C2 Skis 163cm 2022</v>
      </c>
      <c r="CY62" t="str">
        <f>INDEX('Data_Price '!AT$2:AT$1266,MATCH(Data!$DN62,'Data_Price '!$BE$2:$BE$1266,0))</f>
        <v>Snowcountry.eu</v>
      </c>
      <c r="CZ62">
        <f>INDEX('Data_Price '!AU$2:AU$1266,MATCH(Data!$DN62,'Data_Price '!$BE$2:$BE$1266,0))</f>
        <v>926.39</v>
      </c>
      <c r="DA62" t="str">
        <f>INDEX('Data_Price '!AV$2:AV$1266,MATCH(Data!$DN62,'Data_Price '!$BE$2:$BE$1266,0))</f>
        <v>https://www.google.com/url?q=https://www.snowcountry.eu/dps-pagoda-tour-106-c2-20-21.html%3Fartikel_maat%3D65282%26country%3DUS&amp;sa=U&amp;ved=0ahUKEwiI_NSDxKP2AhXlmOAKHXqaBDQQ2ykIGw&amp;usg=AOvVaw2RD033qK9tB3gCq7PMdHGV</v>
      </c>
      <c r="DB62" t="str">
        <f>INDEX('Data_Price '!AW$2:AW$1266,MATCH(Data!$DN62,'Data_Price '!$BE$2:$BE$1266,0))</f>
        <v>DPS Pagoda Tour 106 C2 Skis 163cm 2022</v>
      </c>
      <c r="DC62" t="str">
        <f>INDEX('Data_Price '!AX$2:AX$1266,MATCH(Data!$DN62,'Data_Price '!$BE$2:$BE$1266,0))</f>
        <v>Skimo &amp; SkyRun</v>
      </c>
      <c r="DD62">
        <f>INDEX('Data_Price '!AY$2:AY$1266,MATCH(Data!$DN62,'Data_Price '!$BE$2:$BE$1266,0))</f>
        <v>1298.95</v>
      </c>
      <c r="DE62" t="str">
        <f>INDEX('Data_Price '!AZ$2:AZ$1266,MATCH(Data!$DN62,'Data_Price '!$BE$2:$BE$1266,0))</f>
        <v>https://www.google.com/url?url=https://skimo.co/dps-pagoda-tour-106%3Foption%255B2753%255D%3D21907&amp;rct=j&amp;q=&amp;esrc=s&amp;sa=U&amp;ved=0ahUKEwjU7aeDxKP2AhXoY98KHerlDUYQsDwIMQ&amp;usg=AOvVaw06PQLh8pz1ICfQkolYhjLp</v>
      </c>
      <c r="DF62" t="str">
        <f>INDEX('Data_Price '!BA$2:BA$1266,MATCH(Data!$DN62,'Data_Price '!$BE$2:$BE$1266,0))</f>
        <v>DPS Pagoda Tour 106 C2 Skis 163cm 2022</v>
      </c>
      <c r="DG62" t="str">
        <f>INDEX('Data_Price '!BB$2:BB$1266,MATCH(Data!$DN62,'Data_Price '!$BE$2:$BE$1266,0))</f>
        <v>Skimo &amp; SkyRun</v>
      </c>
      <c r="DH62">
        <f>INDEX('Data_Price '!BC$2:BC$1266,MATCH(Data!$DN62,'Data_Price '!$BE$2:$BE$1266,0))</f>
        <v>1298.95</v>
      </c>
      <c r="DI62" t="str">
        <f>INDEX('Data_Price '!BD$2:BD$1266,MATCH(Data!$DN62,'Data_Price '!$BE$2:$BE$1266,0))</f>
        <v>https://www.google.com/url?q=https://skimo.co/dps-pagoda-tour-106%3Foption%255B2753%255D%3D21907&amp;sa=U&amp;ved=0ahUKEwiI_NSDxKP2AhXlmOAKHXqaBDQQ2ykIGQ&amp;usg=AOvVaw0Ag5gF7eOxaxEEUUFWiK4r</v>
      </c>
      <c r="DJ62" s="89" t="e">
        <f ca="1">_xll.Connector("TinyUrl.TinyUrl",DA62,0)</f>
        <v>#NAME?</v>
      </c>
      <c r="DK62" s="89" t="e">
        <f ca="1">_xll.Connector("TinyUrl.TinyUrl",DE62,0)</f>
        <v>#NAME?</v>
      </c>
      <c r="DL62" s="89" t="e">
        <f ca="1">_xll.Connector("TinyUrl.TinyUrl",DI62,0)</f>
        <v>#NAME?</v>
      </c>
      <c r="DM62" s="224" t="str">
        <f t="shared" si="32"/>
        <v>Pagoda 106 C2</v>
      </c>
      <c r="DN62" s="89" t="str">
        <f t="shared" si="33"/>
        <v xml:space="preserve"> DPSPagoda 106 C2163 Unisex</v>
      </c>
      <c r="DO62" s="227" t="s">
        <v>945</v>
      </c>
    </row>
    <row r="63" spans="2:119" ht="15.45" customHeight="1">
      <c r="B63" s="224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#VALUE!</v>
      </c>
      <c r="F63" s="43" t="b">
        <f>CL63&gt;Driver!$F$56</f>
        <v>0</v>
      </c>
      <c r="G63" s="43" t="b">
        <f>AND(CB63&gt;Driver!$F$55,CB63&lt;Driver!$G$55)</f>
        <v>0</v>
      </c>
      <c r="H63" s="43" t="e">
        <f t="shared" si="0"/>
        <v>#VALUE!</v>
      </c>
      <c r="I63" s="43">
        <f t="shared" si="1"/>
        <v>0</v>
      </c>
      <c r="J63" s="43" t="e">
        <f t="array" ref="J63">NOT(OR(($H$9:$H$1273=TRUE)*($I$9:$I$1273&gt;0)*($BT$9:$BT$1273=BT63)*($K$9:$K$1273&gt;K63)))</f>
        <v>#VALUE!</v>
      </c>
      <c r="K63" s="72">
        <f t="shared" si="2"/>
        <v>0.70615946008087249</v>
      </c>
      <c r="L63" s="72">
        <f t="shared" si="3"/>
        <v>0.94526146160663926</v>
      </c>
      <c r="M63" s="72">
        <f t="shared" si="4"/>
        <v>0.46705745855510561</v>
      </c>
      <c r="N63" s="72">
        <f t="shared" si="5"/>
        <v>0.20456586353000694</v>
      </c>
      <c r="O63" s="72">
        <f t="shared" si="6"/>
        <v>0.34440879971700933</v>
      </c>
      <c r="P63" s="72">
        <f t="shared" si="7"/>
        <v>0.85219771241830067</v>
      </c>
      <c r="Q63" s="72"/>
      <c r="R63" s="72"/>
      <c r="S63" s="72">
        <f t="shared" si="8"/>
        <v>0.75624578733721115</v>
      </c>
      <c r="T63" s="72">
        <f t="shared" si="9"/>
        <v>0.96828068688000279</v>
      </c>
      <c r="U63" s="72">
        <f t="shared" si="10"/>
        <v>0.2460112064656611</v>
      </c>
      <c r="V63" s="72">
        <f t="shared" si="11"/>
        <v>0.62035701295861245</v>
      </c>
      <c r="W63" s="72">
        <f t="shared" si="12"/>
        <v>0.96256427347171969</v>
      </c>
      <c r="X63" s="72">
        <f t="shared" si="13"/>
        <v>5.4738538393360681E-2</v>
      </c>
      <c r="Y63" s="72">
        <f t="shared" si="14"/>
        <v>0.53294254144489439</v>
      </c>
      <c r="Z63" s="72">
        <f t="shared" si="15"/>
        <v>0.79543413646999306</v>
      </c>
      <c r="AA63" s="72">
        <f t="shared" si="16"/>
        <v>0.65559120028299067</v>
      </c>
      <c r="AB63" s="72">
        <f t="shared" si="17"/>
        <v>0.14780228758169933</v>
      </c>
      <c r="AC63" s="72"/>
      <c r="AD63" s="72"/>
      <c r="AE63" s="72">
        <f t="shared" si="18"/>
        <v>0.24375421266278888</v>
      </c>
      <c r="AF63" s="72">
        <f t="shared" si="19"/>
        <v>3.1719313119997233E-2</v>
      </c>
      <c r="AG63" s="72">
        <f t="shared" si="20"/>
        <v>0.7539887935343389</v>
      </c>
      <c r="AH63" s="72">
        <f t="shared" si="21"/>
        <v>0.37964298704138755</v>
      </c>
      <c r="AI63" s="72">
        <f t="shared" si="22"/>
        <v>3.7435726528280332E-2</v>
      </c>
      <c r="AJ63" s="72">
        <f>(AV63-Driver!$K$179)/(Driver!$L$179-Driver!$K$179)</f>
        <v>0.29473853839336067</v>
      </c>
      <c r="AK63" s="72">
        <f>(AW63-Driver!$K$180)/(Driver!$L$180-Driver!$K$180)</f>
        <v>0.31557920784853039</v>
      </c>
      <c r="AL63" s="72">
        <f>(AX63-Driver!$K$181)/(Driver!$L$181-Driver!$K$181)</f>
        <v>0.39543413646999309</v>
      </c>
      <c r="AM63" s="72">
        <f>(AY63-Driver!$K$182)/(Driver!$L$182-Driver!$K$182)</f>
        <v>0.86959120028299064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31.813477539116764</v>
      </c>
      <c r="AX63" s="70">
        <f t="shared" si="25"/>
        <v>4.5589072282299377</v>
      </c>
      <c r="AY63" s="70">
        <f>IFERROR(Driver!$K$19/Data!BH63/Data!BI63*Data!BK63*Data!BL63,"")</f>
        <v>-0.79829640541995051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219</v>
      </c>
      <c r="BS63" s="8" t="s">
        <v>812</v>
      </c>
      <c r="BT63" s="9" t="s">
        <v>815</v>
      </c>
      <c r="BU63" s="10">
        <v>184</v>
      </c>
      <c r="BV63" s="9" t="s">
        <v>222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305</v>
      </c>
      <c r="CU63" s="9" t="s">
        <v>302</v>
      </c>
      <c r="CV63" s="10"/>
      <c r="CW63" s="10"/>
      <c r="CX63" t="str">
        <f>INDEX('Data_Price '!AS$2:AS$1266,MATCH(Data!$DN63,'Data_Price '!$BE$2:$BE$1266,0))</f>
        <v>Salomon Mtn Explore 95 Skis 2022</v>
      </c>
      <c r="CY63" t="str">
        <f>INDEX('Data_Price '!AT$2:AT$1266,MATCH(Data!$DN63,'Data_Price '!$BE$2:$BE$1266,0))</f>
        <v>Telemark Pyrenees</v>
      </c>
      <c r="CZ63">
        <f>INDEX('Data_Price '!AU$2:AU$1266,MATCH(Data!$DN63,'Data_Price '!$BE$2:$BE$1266,0))</f>
        <v>373.77</v>
      </c>
      <c r="DA63" t="str">
        <f>INDEX('Data_Price '!AV$2:AV$1266,MATCH(Data!$DN63,'Data_Price '!$BE$2:$BE$1266,0))</f>
        <v>https://www.google.com/url?q=https://www.telemark-pyrenees.com/ski/salomon-mtn-explore-95-ski-2022%3Fcurrency%3DUSD%26tax%3Dex_vat%26country%3DUS%26var%3D68411&amp;sa=U&amp;ved=0ahUKEwjttLqExKP2AhWig-AKHekjDhMQ2ykIGQ&amp;usg=AOvVaw23KE1Dh_DHNZMpHXLICpNV</v>
      </c>
      <c r="DB63" t="str">
        <f>INDEX('Data_Price '!AW$2:AW$1266,MATCH(Data!$DN63,'Data_Price '!$BE$2:$BE$1266,0))</f>
        <v>Salomon Mtn Explore 95 Skis 2022</v>
      </c>
      <c r="DC63" t="str">
        <f>INDEX('Data_Price '!AX$2:AX$1266,MATCH(Data!$DN63,'Data_Price '!$BE$2:$BE$1266,0))</f>
        <v>Level Nine Sports</v>
      </c>
      <c r="DD63">
        <f>INDEX('Data_Price '!AY$2:AY$1266,MATCH(Data!$DN63,'Data_Price '!$BE$2:$BE$1266,0))</f>
        <v>559.99</v>
      </c>
      <c r="DE63" t="str">
        <f>INDEX('Data_Price '!AZ$2:AZ$1266,MATCH(Data!$DN63,'Data_Price '!$BE$2:$BE$1266,0))</f>
        <v>https://www.google.com/url?url=https://www.levelninesports.com/salomon-mtn-explore-95-skis-2022/&amp;rct=j&amp;q=&amp;esrc=s&amp;sa=U&amp;ved=0ahUKEwiN5fWDxKP2AhXmUd8KHaMACdMQsDwIPw&amp;usg=AOvVaw0T1B65s0-EX-zgvr-K9xbh</v>
      </c>
      <c r="DF63" t="str">
        <f>INDEX('Data_Price '!BA$2:BA$1266,MATCH(Data!$DN63,'Data_Price '!$BE$2:$BE$1266,0))</f>
        <v>Salomon Mtn Explore 95 Skis 2022</v>
      </c>
      <c r="DG63" t="str">
        <f>INDEX('Data_Price '!BB$2:BB$1266,MATCH(Data!$DN63,'Data_Price '!$BE$2:$BE$1266,0))</f>
        <v>Level Nine Sports</v>
      </c>
      <c r="DH63">
        <f>INDEX('Data_Price '!BC$2:BC$1266,MATCH(Data!$DN63,'Data_Price '!$BE$2:$BE$1266,0))</f>
        <v>559.99</v>
      </c>
      <c r="DI63" t="str">
        <f>INDEX('Data_Price '!BD$2:BD$1266,MATCH(Data!$DN63,'Data_Price '!$BE$2:$BE$1266,0))</f>
        <v>https://www.google.com/url?q=https://www.levelninesports.com/salomon-mtn-explore-95-skis-2022/&amp;sa=U&amp;ved=0ahUKEwjttLqExKP2AhWig-AKHekjDhMQ2ykIFw&amp;usg=AOvVaw0D-aCRb_P8ZrIYn2nSEVnD</v>
      </c>
      <c r="DJ63" s="89" t="e">
        <f ca="1">_xll.Connector("TinyUrl.TinyUrl",DA63,0)</f>
        <v>#NAME?</v>
      </c>
      <c r="DK63" s="89" t="e">
        <f ca="1">_xll.Connector("TinyUrl.TinyUrl",DE63,0)</f>
        <v>#NAME?</v>
      </c>
      <c r="DL63" s="89" t="e">
        <f ca="1">_xll.Connector("TinyUrl.TinyUrl",DI63,0)</f>
        <v>#NAME?</v>
      </c>
      <c r="DM63" s="224" t="str">
        <f t="shared" si="32"/>
        <v>MTN Explore 95</v>
      </c>
      <c r="DN63" s="89" t="str">
        <f t="shared" si="33"/>
        <v xml:space="preserve"> SalomonMTN Explore 95184 Unisex</v>
      </c>
      <c r="DO63" s="227" t="s">
        <v>946</v>
      </c>
    </row>
    <row r="64" spans="2:119" ht="15.45" customHeight="1">
      <c r="B64" s="224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#VALUE!</v>
      </c>
      <c r="F64" s="43" t="b">
        <f>CL64&gt;Driver!$F$56</f>
        <v>0</v>
      </c>
      <c r="G64" s="43" t="b">
        <f>AND(CB64&gt;Driver!$F$55,CB64&lt;Driver!$G$55)</f>
        <v>0</v>
      </c>
      <c r="H64" s="43" t="e">
        <f t="shared" si="0"/>
        <v>#VALUE!</v>
      </c>
      <c r="I64" s="43">
        <f t="shared" si="1"/>
        <v>0</v>
      </c>
      <c r="J64" s="43" t="e">
        <f t="array" ref="J64">NOT(OR(($H$9:$H$1273=TRUE)*($I$9:$I$1273&gt;0)*($BT$9:$BT$1273=BT64)*($K$9:$K$1273&gt;K64)))</f>
        <v>#VALUE!</v>
      </c>
      <c r="K64" s="72">
        <f t="shared" si="2"/>
        <v>0.74011777878900276</v>
      </c>
      <c r="L64" s="72">
        <f t="shared" si="3"/>
        <v>0.97464829586656987</v>
      </c>
      <c r="M64" s="72">
        <f t="shared" si="4"/>
        <v>0.50558726171143542</v>
      </c>
      <c r="N64" s="72">
        <f t="shared" si="5"/>
        <v>0.2943653955606147</v>
      </c>
      <c r="O64" s="72">
        <f t="shared" si="6"/>
        <v>0.38143233728611015</v>
      </c>
      <c r="P64" s="72">
        <f t="shared" si="7"/>
        <v>0.84096405228758164</v>
      </c>
      <c r="Q64" s="72"/>
      <c r="R64" s="72"/>
      <c r="S64" s="72">
        <f t="shared" si="8"/>
        <v>0.751114477328932</v>
      </c>
      <c r="T64" s="72">
        <f t="shared" si="9"/>
        <v>0.91431790393552526</v>
      </c>
      <c r="U64" s="72">
        <f t="shared" si="10"/>
        <v>0.79935563421869282</v>
      </c>
      <c r="V64" s="72">
        <f t="shared" si="11"/>
        <v>0.62574705342883963</v>
      </c>
      <c r="W64" s="72">
        <f t="shared" si="12"/>
        <v>0.98738055202395114</v>
      </c>
      <c r="X64" s="72">
        <f t="shared" si="13"/>
        <v>2.5351704133430075E-2</v>
      </c>
      <c r="Y64" s="72">
        <f t="shared" si="14"/>
        <v>0.49441273828856452</v>
      </c>
      <c r="Z64" s="72">
        <f t="shared" si="15"/>
        <v>0.7056346044393853</v>
      </c>
      <c r="AA64" s="72">
        <f t="shared" si="16"/>
        <v>0.61856766271388985</v>
      </c>
      <c r="AB64" s="72">
        <f t="shared" si="17"/>
        <v>0.1590359477124183</v>
      </c>
      <c r="AC64" s="72"/>
      <c r="AD64" s="72"/>
      <c r="AE64" s="72">
        <f t="shared" si="18"/>
        <v>0.24888552267106806</v>
      </c>
      <c r="AF64" s="72">
        <f t="shared" si="19"/>
        <v>8.5682096064474772E-2</v>
      </c>
      <c r="AG64" s="72">
        <f t="shared" si="20"/>
        <v>0.2006443657813072</v>
      </c>
      <c r="AH64" s="72">
        <f t="shared" si="21"/>
        <v>0.37425294657116043</v>
      </c>
      <c r="AI64" s="72">
        <f t="shared" si="22"/>
        <v>1.2619447976048873E-2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0.31546663981742307</v>
      </c>
      <c r="AL64" s="72">
        <f>(AX64-Driver!$K$181)/(Driver!$L$181-Driver!$K$181)</f>
        <v>0.30563460443938534</v>
      </c>
      <c r="AM64" s="72">
        <f>(AY64-Driver!$K$182)/(Driver!$L$182-Driver!$K$182)</f>
        <v>0.83256766271388982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31.802469719551251</v>
      </c>
      <c r="AX64" s="70">
        <f t="shared" si="25"/>
        <v>3.7507114399544679</v>
      </c>
      <c r="AY64" s="70">
        <f>IFERROR(Driver!$K$19/Data!BH64/Data!BI64*Data!BK64*Data!BL64,"")</f>
        <v>-1.0249356891299499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219</v>
      </c>
      <c r="BS64" s="8" t="s">
        <v>386</v>
      </c>
      <c r="BT64" s="9" t="s">
        <v>522</v>
      </c>
      <c r="BU64" s="10">
        <v>157</v>
      </c>
      <c r="BV64" s="9" t="s">
        <v>222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305</v>
      </c>
      <c r="CU64" s="9" t="s">
        <v>302</v>
      </c>
      <c r="CV64" s="10"/>
      <c r="CW64" s="10"/>
      <c r="CX64" t="str">
        <f>INDEX('Data_Price '!AS$2:AS$1266,MATCH(Data!$DN64,'Data_Price '!$BE$2:$BE$1266,0))</f>
        <v>DPS Pagoda Piste 100 C2 Red Skis 157cm 2021</v>
      </c>
      <c r="CY64" t="str">
        <f>INDEX('Data_Price '!AT$2:AT$1266,MATCH(Data!$DN64,'Data_Price '!$BE$2:$BE$1266,0))</f>
        <v>SkiEssentials.com</v>
      </c>
      <c r="CZ64">
        <f>INDEX('Data_Price '!AU$2:AU$1266,MATCH(Data!$DN64,'Data_Price '!$BE$2:$BE$1266,0))</f>
        <v>1299</v>
      </c>
      <c r="DA64" t="str">
        <f>INDEX('Data_Price '!AV$2:AV$1266,MATCH(Data!$DN64,'Data_Price '!$BE$2:$BE$1266,0))</f>
        <v>https://www.google.com/url?url=https://www.skiessentials.com/2022-dps-pagoda-piste-100-c2-skis.html%23color%3D463&amp;rct=j&amp;q=&amp;esrc=s&amp;sa=U&amp;ved=0ahUKEwjzpdyExKP2AhXnQ98KHZ8-AasQsDwIPg&amp;usg=AOvVaw2AMEmJIulZ_4My2S6ExHYJ</v>
      </c>
      <c r="DB64" t="str">
        <f>INDEX('Data_Price '!AW$2:AW$1266,MATCH(Data!$DN64,'Data_Price '!$BE$2:$BE$1266,0))</f>
        <v>DPS Pagoda Piste 100 C2 Red Skis 157cm 2021</v>
      </c>
      <c r="DC64" t="str">
        <f>INDEX('Data_Price '!AX$2:AX$1266,MATCH(Data!$DN64,'Data_Price '!$BE$2:$BE$1266,0))</f>
        <v>SkiEssentials.com</v>
      </c>
      <c r="DD64">
        <f>INDEX('Data_Price '!AY$2:AY$1266,MATCH(Data!$DN64,'Data_Price '!$BE$2:$BE$1266,0))</f>
        <v>1299</v>
      </c>
      <c r="DE64" t="str">
        <f>INDEX('Data_Price '!AZ$2:AZ$1266,MATCH(Data!$DN64,'Data_Price '!$BE$2:$BE$1266,0))</f>
        <v>https://www.google.com/url?q=https://www.skiessentials.com/2022-dps-pagoda-piste-100-c2-skis.html%23color%3D463&amp;sa=U&amp;ved=0ahUKEwj94Y-FxKP2AhVyQt8KHRWJA4UQ2ykIFQ&amp;usg=AOvVaw3XhTO4THHUbi9YUk8jZzaB</v>
      </c>
      <c r="DF64" t="str">
        <f>INDEX('Data_Price '!BA$2:BA$1266,MATCH(Data!$DN64,'Data_Price '!$BE$2:$BE$1266,0))</f>
        <v>DPS Pagoda Piste 100 C2 Red Skis 157cm 2021</v>
      </c>
      <c r="DG64" t="str">
        <f>INDEX('Data_Price '!BB$2:BB$1266,MATCH(Data!$DN64,'Data_Price '!$BE$2:$BE$1266,0))</f>
        <v>Powder7 Ski Shop</v>
      </c>
      <c r="DH64">
        <f>INDEX('Data_Price '!BC$2:BC$1266,MATCH(Data!$DN64,'Data_Price '!$BE$2:$BE$1266,0))</f>
        <v>1299</v>
      </c>
      <c r="DI64" t="str">
        <f>INDEX('Data_Price '!BD$2:BD$1266,MATCH(Data!$DN64,'Data_Price '!$BE$2:$BE$1266,0))</f>
        <v>https://www.google.com/url?q=https://www.powder7.com/DPS-Pagoda-Piste-100-C2-Red-Skis-157cm-New-Flat-2022/for-sale%3Futm_source%3Dfeed%26utm_medium%3Dfree&amp;sa=U&amp;ved=0ahUKEwj94Y-FxKP2AhVyQt8KHRWJA4UQ2ykIFw&amp;usg=AOvVaw0bmNvc_fL8AYILW6ao7lrj</v>
      </c>
      <c r="DJ64" s="89" t="e">
        <f ca="1">_xll.Connector("TinyUrl.TinyUrl",DA64,0)</f>
        <v>#NAME?</v>
      </c>
      <c r="DK64" s="89" t="e">
        <f ca="1">_xll.Connector("TinyUrl.TinyUrl",DE64,0)</f>
        <v>#NAME?</v>
      </c>
      <c r="DL64" s="89" t="e">
        <f ca="1">_xll.Connector("TinyUrl.TinyUrl",DI64,0)</f>
        <v>#NAME?</v>
      </c>
      <c r="DM64" s="224" t="str">
        <f t="shared" si="32"/>
        <v>Pagoda Piste 100 C2</v>
      </c>
      <c r="DN64" s="89" t="str">
        <f t="shared" si="33"/>
        <v xml:space="preserve"> DPSPagoda Piste 100 C2157 Unisex</v>
      </c>
      <c r="DO64" s="227"/>
    </row>
    <row r="65" spans="2:119" ht="15.45" customHeight="1">
      <c r="B65" s="224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#VALUE!</v>
      </c>
      <c r="F65" s="43" t="b">
        <f>CL65&gt;Driver!$F$56</f>
        <v>0</v>
      </c>
      <c r="G65" s="43" t="b">
        <f>AND(CB65&gt;Driver!$F$55,CB65&lt;Driver!$G$55)</f>
        <v>0</v>
      </c>
      <c r="H65" s="43" t="e">
        <f t="shared" si="0"/>
        <v>#VALUE!</v>
      </c>
      <c r="I65" s="43">
        <f t="shared" si="1"/>
        <v>0</v>
      </c>
      <c r="J65" s="43" t="e">
        <f t="array" ref="J65">NOT(OR(($H$9:$H$1273=TRUE)*($I$9:$I$1273&gt;0)*($BT$9:$BT$1273=BT65)*($K$9:$K$1273&gt;K65)))</f>
        <v>#VALUE!</v>
      </c>
      <c r="K65" s="72">
        <f t="shared" si="2"/>
        <v>0.71862780701852336</v>
      </c>
      <c r="L65" s="72">
        <f t="shared" si="3"/>
        <v>0.9035242929659173</v>
      </c>
      <c r="M65" s="72">
        <f t="shared" si="4"/>
        <v>0.53373132107112942</v>
      </c>
      <c r="N65" s="72">
        <f t="shared" si="5"/>
        <v>0.38859166508568888</v>
      </c>
      <c r="O65" s="72">
        <f t="shared" si="6"/>
        <v>0.33973465106887568</v>
      </c>
      <c r="P65" s="72">
        <f t="shared" si="7"/>
        <v>0.87286764705882347</v>
      </c>
      <c r="Q65" s="72"/>
      <c r="R65" s="72"/>
      <c r="S65" s="72">
        <f t="shared" si="8"/>
        <v>0.7071189228315562</v>
      </c>
      <c r="T65" s="72">
        <f t="shared" si="9"/>
        <v>0.93493560480951499</v>
      </c>
      <c r="U65" s="72">
        <f t="shared" si="10"/>
        <v>0.96778678116852557</v>
      </c>
      <c r="V65" s="72">
        <f t="shared" si="11"/>
        <v>0.73936565589817094</v>
      </c>
      <c r="W65" s="72">
        <f t="shared" si="12"/>
        <v>0.99014705882352938</v>
      </c>
      <c r="X65" s="72">
        <f t="shared" si="13"/>
        <v>9.6475707034082647E-2</v>
      </c>
      <c r="Y65" s="72">
        <f t="shared" si="14"/>
        <v>0.46626867892887064</v>
      </c>
      <c r="Z65" s="72">
        <f t="shared" si="15"/>
        <v>0.61140833491431112</v>
      </c>
      <c r="AA65" s="72">
        <f t="shared" si="16"/>
        <v>0.66026534893112432</v>
      </c>
      <c r="AB65" s="72">
        <f t="shared" si="17"/>
        <v>0.12713235294117647</v>
      </c>
      <c r="AC65" s="72"/>
      <c r="AD65" s="72"/>
      <c r="AE65" s="72">
        <f t="shared" si="18"/>
        <v>0.29288107716844375</v>
      </c>
      <c r="AF65" s="72">
        <f t="shared" si="19"/>
        <v>6.5064395190485041E-2</v>
      </c>
      <c r="AG65" s="72">
        <f t="shared" si="20"/>
        <v>3.2213218831474405E-2</v>
      </c>
      <c r="AH65" s="72">
        <f t="shared" si="21"/>
        <v>0.26063434410182906</v>
      </c>
      <c r="AI65" s="72">
        <f t="shared" si="22"/>
        <v>9.852941176470599E-3</v>
      </c>
      <c r="AJ65" s="72">
        <f>(AV65-Driver!$K$179)/(Driver!$L$179-Driver!$K$179)</f>
        <v>0.33647570703408264</v>
      </c>
      <c r="AK65" s="72">
        <f>(AW65-Driver!$K$180)/(Driver!$L$180-Driver!$K$180)</f>
        <v>0.27967034181290595</v>
      </c>
      <c r="AL65" s="72">
        <f>(AX65-Driver!$K$181)/(Driver!$L$181-Driver!$K$181)</f>
        <v>0.21140833491431105</v>
      </c>
      <c r="AM65" s="72">
        <f>(AY65-Driver!$K$182)/(Driver!$L$182-Driver!$K$182)</f>
        <v>0.87426534893112429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28.302015943546248</v>
      </c>
      <c r="AX65" s="70">
        <f t="shared" si="25"/>
        <v>2.9026750142287994</v>
      </c>
      <c r="AY65" s="70">
        <f>IFERROR(Driver!$K$19/Data!BH65/Data!BI65*Data!BK65*Data!BL65,"")</f>
        <v>-0.76968364253661181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220</v>
      </c>
      <c r="BS65" s="8" t="s">
        <v>386</v>
      </c>
      <c r="BT65" s="9" t="s">
        <v>387</v>
      </c>
      <c r="BU65" s="10">
        <v>171</v>
      </c>
      <c r="BV65" s="9" t="s">
        <v>222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302</v>
      </c>
      <c r="CU65" s="9" t="s">
        <v>388</v>
      </c>
      <c r="CV65" s="10"/>
      <c r="CW65" s="10"/>
      <c r="CX65" t="str">
        <f>INDEX('Data_Price '!AS$2:AS$1266,MATCH(Data!$DN65,'Data_Price '!$BE$2:$BE$1266,0))</f>
        <v>DPS Pagoda Tour 100 RP Skis Â· 171 cm</v>
      </c>
      <c r="CY65" t="str">
        <f>INDEX('Data_Price '!AT$2:AT$1266,MATCH(Data!$DN65,'Data_Price '!$BE$2:$BE$1266,0))</f>
        <v>Snowcountry.eu</v>
      </c>
      <c r="CZ65">
        <f>INDEX('Data_Price '!AU$2:AU$1266,MATCH(Data!$DN65,'Data_Price '!$BE$2:$BE$1266,0))</f>
        <v>926.39</v>
      </c>
      <c r="DA65" t="str">
        <f>INDEX('Data_Price '!AV$2:AV$1266,MATCH(Data!$DN65,'Data_Price '!$BE$2:$BE$1266,0))</f>
        <v>https://www.google.com/url?q=https://www.snowcountry.eu/dps-pagoda-tour-100-rp-20-21.html%3Fartikel_maat%3D65327%26country%3DUS&amp;sa=U&amp;ved=0ahUKEwi-sdyFxKP2AhXlT98KHcxdD9YQ2ykIHg&amp;usg=AOvVaw02tsv2M-lqAcgw01MC3Aq9</v>
      </c>
      <c r="DB65" t="str">
        <f>INDEX('Data_Price '!AW$2:AW$1266,MATCH(Data!$DN65,'Data_Price '!$BE$2:$BE$1266,0))</f>
        <v>DPS Pagoda Tour 100 RP Skis Â· 171 cm</v>
      </c>
      <c r="DC65" t="str">
        <f>INDEX('Data_Price '!AX$2:AX$1266,MATCH(Data!$DN65,'Data_Price '!$BE$2:$BE$1266,0))</f>
        <v>Gorham Bike and Ski</v>
      </c>
      <c r="DD65">
        <f>INDEX('Data_Price '!AY$2:AY$1266,MATCH(Data!$DN65,'Data_Price '!$BE$2:$BE$1266,0))</f>
        <v>1039.99</v>
      </c>
      <c r="DE65" t="str">
        <f>INDEX('Data_Price '!AZ$2:AZ$1266,MATCH(Data!$DN65,'Data_Price '!$BE$2:$BE$1266,0))</f>
        <v>https://www.google.com/url?url=https://www.gorhambike.com/product/dps-pagoda-tour-100-rp-31488.htm%3Fvariations%3D589257,589259&amp;rct=j&amp;q=&amp;esrc=s&amp;sa=U&amp;ved=0ahUKEwiV26-FxKP2AhXlc98KHeWyBzsQsDwIWg&amp;usg=AOvVaw3k5J4jp6TIoAqrwdhbW34A</v>
      </c>
      <c r="DF65" t="str">
        <f>INDEX('Data_Price '!BA$2:BA$1266,MATCH(Data!$DN65,'Data_Price '!$BE$2:$BE$1266,0))</f>
        <v>DPS Pagoda Tour 100 RP Skis Â· 171 cm</v>
      </c>
      <c r="DG65" t="str">
        <f>INDEX('Data_Price '!BB$2:BB$1266,MATCH(Data!$DN65,'Data_Price '!$BE$2:$BE$1266,0))</f>
        <v>Gorham Bike and Ski</v>
      </c>
      <c r="DH65">
        <f>INDEX('Data_Price '!BC$2:BC$1266,MATCH(Data!$DN65,'Data_Price '!$BE$2:$BE$1266,0))</f>
        <v>1039.99</v>
      </c>
      <c r="DI65" t="str">
        <f>INDEX('Data_Price '!BD$2:BD$1266,MATCH(Data!$DN65,'Data_Price '!$BE$2:$BE$1266,0))</f>
        <v>https://www.google.com/url?q=https://www.gorhambike.com/product/dps-pagoda-tour-100-rp-31488.htm%3Fvariations%3D589257,589259&amp;sa=U&amp;ved=0ahUKEwi-sdyFxKP2AhXlT98KHcxdD9YQ2ykIHA&amp;usg=AOvVaw1O-SyVFhLrh-PvYInHHm_t</v>
      </c>
      <c r="DJ65" s="89" t="e">
        <f ca="1">_xll.Connector("TinyUrl.TinyUrl",DA65,0)</f>
        <v>#NAME?</v>
      </c>
      <c r="DK65" s="89" t="e">
        <f ca="1">_xll.Connector("TinyUrl.TinyUrl",DE65,0)</f>
        <v>#NAME?</v>
      </c>
      <c r="DL65" s="89" t="e">
        <f ca="1">_xll.Connector("TinyUrl.TinyUrl",DI65,0)</f>
        <v>#NAME?</v>
      </c>
      <c r="DM65" s="224" t="str">
        <f t="shared" si="32"/>
        <v>Pagoda Tour 100 RP</v>
      </c>
      <c r="DN65" s="89" t="str">
        <f t="shared" si="33"/>
        <v xml:space="preserve"> DPSPagoda Tour 100 RP171 Unisex</v>
      </c>
      <c r="DO65" s="227" t="s">
        <v>937</v>
      </c>
    </row>
    <row r="66" spans="2:119" ht="15.45" customHeight="1">
      <c r="B66" s="224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#VALUE!</v>
      </c>
      <c r="F66" s="43" t="b">
        <f>CL66&gt;Driver!$F$56</f>
        <v>0</v>
      </c>
      <c r="G66" s="43" t="b">
        <f>AND(CB66&gt;Driver!$F$55,CB66&lt;Driver!$G$55)</f>
        <v>0</v>
      </c>
      <c r="H66" s="43" t="e">
        <f t="shared" si="0"/>
        <v>#VALUE!</v>
      </c>
      <c r="I66" s="43">
        <f t="shared" si="1"/>
        <v>0</v>
      </c>
      <c r="J66" s="43" t="e">
        <f t="array" ref="J66">NOT(OR(($H$9:$H$1273=TRUE)*($I$9:$I$1273&gt;0)*($BT$9:$BT$1273=BT66)*($K$9:$K$1273&gt;K66)))</f>
        <v>#VALUE!</v>
      </c>
      <c r="K66" s="72">
        <f t="shared" si="2"/>
        <v>0.67126563041365361</v>
      </c>
      <c r="L66" s="72">
        <f t="shared" si="3"/>
        <v>0.90642494561276288</v>
      </c>
      <c r="M66" s="72">
        <f t="shared" si="4"/>
        <v>0.43610631521454446</v>
      </c>
      <c r="N66" s="72">
        <f t="shared" si="5"/>
        <v>0.1489154493138557</v>
      </c>
      <c r="O66" s="72">
        <f t="shared" si="6"/>
        <v>0.305490097636967</v>
      </c>
      <c r="P66" s="72">
        <f t="shared" si="7"/>
        <v>0.85391339869281047</v>
      </c>
      <c r="Q66" s="72"/>
      <c r="R66" s="72"/>
      <c r="S66" s="72">
        <f t="shared" si="8"/>
        <v>0.75853055964204541</v>
      </c>
      <c r="T66" s="72">
        <f t="shared" si="9"/>
        <v>0.96372332485227252</v>
      </c>
      <c r="U66" s="72">
        <f t="shared" si="10"/>
        <v>0.88774656790552686</v>
      </c>
      <c r="V66" s="72">
        <f t="shared" si="11"/>
        <v>0.63819266381716455</v>
      </c>
      <c r="W66" s="72">
        <f t="shared" si="12"/>
        <v>0.96659412138700052</v>
      </c>
      <c r="X66" s="72">
        <f t="shared" si="13"/>
        <v>9.3575054387237178E-2</v>
      </c>
      <c r="Y66" s="72">
        <f t="shared" si="14"/>
        <v>0.56389368478545554</v>
      </c>
      <c r="Z66" s="72">
        <f t="shared" si="15"/>
        <v>0.8510845506861443</v>
      </c>
      <c r="AA66" s="72">
        <f t="shared" si="16"/>
        <v>0.694509902363033</v>
      </c>
      <c r="AB66" s="72">
        <f t="shared" si="17"/>
        <v>0.14608660130718953</v>
      </c>
      <c r="AC66" s="72"/>
      <c r="AD66" s="72"/>
      <c r="AE66" s="72">
        <f t="shared" si="18"/>
        <v>0.24146944035795462</v>
      </c>
      <c r="AF66" s="72">
        <f t="shared" si="19"/>
        <v>3.6276675147727519E-2</v>
      </c>
      <c r="AG66" s="72">
        <f t="shared" si="20"/>
        <v>0.11225343209447311</v>
      </c>
      <c r="AH66" s="72">
        <f t="shared" si="21"/>
        <v>0.36180733618283545</v>
      </c>
      <c r="AI66" s="72">
        <f t="shared" si="22"/>
        <v>3.3405878612999471E-2</v>
      </c>
      <c r="AJ66" s="72">
        <f>(AV66-Driver!$K$179)/(Driver!$L$179-Driver!$K$179)</f>
        <v>0.33357505438723717</v>
      </c>
      <c r="AK66" s="72">
        <f>(AW66-Driver!$K$180)/(Driver!$L$180-Driver!$K$180)</f>
        <v>0.32153829285923846</v>
      </c>
      <c r="AL66" s="72">
        <f>(AX66-Driver!$K$181)/(Driver!$L$181-Driver!$K$181)</f>
        <v>0.45108455068614428</v>
      </c>
      <c r="AM66" s="72">
        <f>(AY66-Driver!$K$182)/(Driver!$L$182-Driver!$K$182)</f>
        <v>0.90850990236303297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32.396205440885701</v>
      </c>
      <c r="AX66" s="70">
        <f t="shared" si="25"/>
        <v>5.0597609561752988</v>
      </c>
      <c r="AY66" s="70">
        <f>IFERROR(Driver!$K$19/Data!BH66/Data!BI66*Data!BK66*Data!BL66,"")</f>
        <v>-0.56005588759042124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219</v>
      </c>
      <c r="BS66" s="8" t="s">
        <v>550</v>
      </c>
      <c r="BT66" s="9" t="s">
        <v>567</v>
      </c>
      <c r="BU66" s="10">
        <v>188</v>
      </c>
      <c r="BV66" s="9" t="s">
        <v>222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305</v>
      </c>
      <c r="CU66" s="9" t="s">
        <v>302</v>
      </c>
      <c r="CV66" s="10"/>
      <c r="CW66" s="10"/>
      <c r="CX66" t="str">
        <f>INDEX('Data_Price '!AS$2:AS$1266,MATCH(Data!$DN66,'Data_Price '!$BE$2:$BE$1266,0))</f>
        <v>Elan Ripstick 96 Skis</v>
      </c>
      <c r="CY66" t="str">
        <f>INDEX('Data_Price '!AT$2:AT$1266,MATCH(Data!$DN66,'Data_Price '!$BE$2:$BE$1266,0))</f>
        <v>SkiEssentials.com</v>
      </c>
      <c r="CZ66">
        <f>INDEX('Data_Price '!AU$2:AU$1266,MATCH(Data!$DN66,'Data_Price '!$BE$2:$BE$1266,0))</f>
        <v>487.49</v>
      </c>
      <c r="DA66" t="str">
        <f>INDEX('Data_Price '!AV$2:AV$1266,MATCH(Data!$DN66,'Data_Price '!$BE$2:$BE$1266,0))</f>
        <v>https://www.google.com/url?url=https://www.skiessentials.com/2022-elan-ripstick-96-skis.html&amp;rct=j&amp;q=&amp;esrc=s&amp;sa=U&amp;ved=0ahUKEwi8-v2FxKP2AhWDl-AKHZ4NAkIQsDwIUA&amp;usg=AOvVaw2I9x0K49SmntrVhpDkRJei</v>
      </c>
      <c r="DB66" t="str">
        <f>INDEX('Data_Price '!AW$2:AW$1266,MATCH(Data!$DN66,'Data_Price '!$BE$2:$BE$1266,0))</f>
        <v>Elan Ripstick 96 Skis</v>
      </c>
      <c r="DC66" t="str">
        <f>INDEX('Data_Price '!AX$2:AX$1266,MATCH(Data!$DN66,'Data_Price '!$BE$2:$BE$1266,0))</f>
        <v>SkiEssentials.com</v>
      </c>
      <c r="DD66">
        <f>INDEX('Data_Price '!AY$2:AY$1266,MATCH(Data!$DN66,'Data_Price '!$BE$2:$BE$1266,0))</f>
        <v>487.49</v>
      </c>
      <c r="DE66" t="str">
        <f>INDEX('Data_Price '!AZ$2:AZ$1266,MATCH(Data!$DN66,'Data_Price '!$BE$2:$BE$1266,0))</f>
        <v>https://www.google.com/url?q=https://www.skiessentials.com/2022-elan-ripstick-96-skis.html&amp;sa=U&amp;ved=0ahUKEwju3aqGxKP2AhUIZN8KHd86Bf4Q2ykIFg&amp;usg=AOvVaw3ympO9JYGYyNWoTudIY_kx</v>
      </c>
      <c r="DF66" t="str">
        <f>INDEX('Data_Price '!BA$2:BA$1266,MATCH(Data!$DN66,'Data_Price '!$BE$2:$BE$1266,0))</f>
        <v>Elan Ripstick 96 Skis</v>
      </c>
      <c r="DG66" t="str">
        <f>INDEX('Data_Price '!BB$2:BB$1266,MATCH(Data!$DN66,'Data_Price '!$BE$2:$BE$1266,0))</f>
        <v>Aspen Ski and Board</v>
      </c>
      <c r="DH66">
        <f>INDEX('Data_Price '!BC$2:BC$1266,MATCH(Data!$DN66,'Data_Price '!$BE$2:$BE$1266,0))</f>
        <v>519.95000000000005</v>
      </c>
      <c r="DI66" t="str">
        <f>INDEX('Data_Price '!BD$2:BD$1266,MATCH(Data!$DN66,'Data_Price '!$BE$2:$BE$1266,0))</f>
        <v>https://www.google.com/url?q=https://www.aspenskiandboard.com/products/elanripstick96skismens2022%3Fvariant%3D32410393804905%26currency%3DUSD%26utm_medium%3Dproduct_sync%26utm_source%3Dgoogle%26utm_content%3Dsag_organic%26utm_campaign%3Dsag_organic%26srsltid%3DAWLEVJwGChxfsXZ9sp5r2QnRpHoEgj5PXIHTENMvScsOZI7jyFfDIvKs8G0&amp;sa=U&amp;ved=0ahUKEwju3aqGxKP2AhUIZN8KHd86Bf4Q2ykIGg&amp;usg=AOvVaw0pmN4jxe0WKsgFbEosjMZn</v>
      </c>
      <c r="DJ66" s="89" t="e">
        <f ca="1">_xll.Connector("TinyUrl.TinyUrl",DA66,0)</f>
        <v>#NAME?</v>
      </c>
      <c r="DK66" s="89" t="e">
        <f ca="1">_xll.Connector("TinyUrl.TinyUrl",DE66,0)</f>
        <v>#NAME?</v>
      </c>
      <c r="DL66" s="89" t="e">
        <f ca="1">_xll.Connector("TinyUrl.TinyUrl",DI66,0)</f>
        <v>#NAME?</v>
      </c>
      <c r="DM66" s="224" t="str">
        <f t="shared" si="32"/>
        <v>Ripstick 96</v>
      </c>
      <c r="DN66" s="89" t="str">
        <f t="shared" si="33"/>
        <v xml:space="preserve"> ElanRipstick 96188 Unisex</v>
      </c>
      <c r="DO66" s="227" t="s">
        <v>947</v>
      </c>
    </row>
    <row r="67" spans="2:119" ht="15.45" customHeight="1">
      <c r="B67" s="224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#VALUE!</v>
      </c>
      <c r="F67" s="43" t="b">
        <f>CL67&gt;Driver!$F$56</f>
        <v>0</v>
      </c>
      <c r="G67" s="43" t="b">
        <f>AND(CB67&gt;Driver!$F$55,CB67&lt;Driver!$G$55)</f>
        <v>0</v>
      </c>
      <c r="H67" s="43" t="e">
        <f t="shared" si="0"/>
        <v>#VALUE!</v>
      </c>
      <c r="I67" s="43">
        <f t="shared" si="1"/>
        <v>0</v>
      </c>
      <c r="J67" s="43" t="e">
        <f t="array" ref="J67">NOT(OR(($H$9:$H$1273=TRUE)*($I$9:$I$1273&gt;0)*($BT$9:$BT$1273=BT67)*($K$9:$K$1273&gt;K67)))</f>
        <v>#VALUE!</v>
      </c>
      <c r="K67" s="72">
        <f t="shared" si="2"/>
        <v>0.7238830267002887</v>
      </c>
      <c r="L67" s="72">
        <f t="shared" si="3"/>
        <v>0.98901297236322616</v>
      </c>
      <c r="M67" s="72">
        <f t="shared" si="4"/>
        <v>0.45875308103735113</v>
      </c>
      <c r="N67" s="72">
        <f t="shared" si="5"/>
        <v>0.21911085815468279</v>
      </c>
      <c r="O67" s="72">
        <f t="shared" si="6"/>
        <v>0.35254054182011574</v>
      </c>
      <c r="P67" s="72">
        <f t="shared" si="7"/>
        <v>0.80460784313725497</v>
      </c>
      <c r="Q67" s="72"/>
      <c r="R67" s="72"/>
      <c r="S67" s="72">
        <f t="shared" si="8"/>
        <v>0.75086698207898184</v>
      </c>
      <c r="T67" s="72">
        <f t="shared" si="9"/>
        <v>0.94570606325358086</v>
      </c>
      <c r="U67" s="72">
        <f t="shared" si="10"/>
        <v>0.99545265246087389</v>
      </c>
      <c r="V67" s="72">
        <f t="shared" si="11"/>
        <v>0.64944247113496423</v>
      </c>
      <c r="W67" s="72">
        <f t="shared" si="12"/>
        <v>0.97894702637127762</v>
      </c>
      <c r="X67" s="72">
        <f t="shared" si="13"/>
        <v>1.0987027636773783E-2</v>
      </c>
      <c r="Y67" s="72">
        <f t="shared" si="14"/>
        <v>0.54124691896264887</v>
      </c>
      <c r="Z67" s="72">
        <f t="shared" si="15"/>
        <v>0.78088914184531721</v>
      </c>
      <c r="AA67" s="72">
        <f t="shared" si="16"/>
        <v>0.64745945817988426</v>
      </c>
      <c r="AB67" s="72">
        <f t="shared" si="17"/>
        <v>0.19539215686274503</v>
      </c>
      <c r="AC67" s="72"/>
      <c r="AD67" s="72"/>
      <c r="AE67" s="72">
        <f t="shared" si="18"/>
        <v>0.24913301792101816</v>
      </c>
      <c r="AF67" s="72">
        <f t="shared" si="19"/>
        <v>5.429393674641915E-2</v>
      </c>
      <c r="AG67" s="72">
        <f t="shared" si="20"/>
        <v>4.5473475391260704E-3</v>
      </c>
      <c r="AH67" s="72">
        <f t="shared" si="21"/>
        <v>0.35055752886503577</v>
      </c>
      <c r="AI67" s="72">
        <f t="shared" si="22"/>
        <v>2.1052973628722438E-2</v>
      </c>
      <c r="AJ67" s="72">
        <f>(AV67-Driver!$K$179)/(Driver!$L$179-Driver!$K$179)</f>
        <v>0.25098702763677377</v>
      </c>
      <c r="AK67" s="72">
        <f>(AW67-Driver!$K$180)/(Driver!$L$180-Driver!$K$180)</f>
        <v>0.35808559718969352</v>
      </c>
      <c r="AL67" s="72">
        <f>(AX67-Driver!$K$181)/(Driver!$L$181-Driver!$K$181)</f>
        <v>0.38088914184531714</v>
      </c>
      <c r="AM67" s="72">
        <f>(AY67-Driver!$K$182)/(Driver!$L$182-Driver!$K$182)</f>
        <v>0.86145945817988423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35.970098736505314</v>
      </c>
      <c r="AX67" s="70">
        <f t="shared" si="25"/>
        <v>4.4280022766078542</v>
      </c>
      <c r="AY67" s="70">
        <f>IFERROR(Driver!$K$19/Data!BH67/Data!BI67*Data!BK67*Data!BL67,"")</f>
        <v>-0.84807479847930578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219</v>
      </c>
      <c r="BS67" s="8" t="s">
        <v>438</v>
      </c>
      <c r="BT67" s="9" t="s">
        <v>445</v>
      </c>
      <c r="BU67" s="10">
        <v>172</v>
      </c>
      <c r="BV67" s="9" t="s">
        <v>222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305</v>
      </c>
      <c r="CU67" s="9" t="s">
        <v>302</v>
      </c>
      <c r="CV67" s="10"/>
      <c r="CW67" s="10"/>
      <c r="CX67" t="str">
        <f>INDEX('Data_Price '!AS$2:AS$1266,MATCH(Data!$DN67,'Data_Price '!$BE$2:$BE$1266,0))</f>
        <v>Atomic Bent Chetler 100 Grey/Green / 172cm</v>
      </c>
      <c r="CY67" t="str">
        <f>INDEX('Data_Price '!AT$2:AT$1266,MATCH(Data!$DN67,'Data_Price '!$BE$2:$BE$1266,0))</f>
        <v>Sundance Ski and Board Shop</v>
      </c>
      <c r="CZ67">
        <f>INDEX('Data_Price '!AU$2:AU$1266,MATCH(Data!$DN67,'Data_Price '!$BE$2:$BE$1266,0))</f>
        <v>472.52</v>
      </c>
      <c r="DA67" t="str">
        <f>INDEX('Data_Price '!AV$2:AV$1266,MATCH(Data!$DN67,'Data_Price '!$BE$2:$BE$1266,0))</f>
        <v>https://www.google.com/url?url=https://sundanceskishop.com/products/atomic-bent-chetler-100%3Fvariant%3D29573630427234%26currency%3DCAD%26utm_medium%3Dproduct_sync%26utm_source%3Dgoogle%26utm_content%3Dsag_organic%26utm_campaign%3Dsag_organic&amp;rct=j&amp;q=&amp;esrc=s&amp;sa=U&amp;ved=0ahUKEwiI-PmGxKP2AhXydN8KHa3JAU0Q2SkIaQ&amp;usg=AOvVaw3VOlqabOxSTKw5qSTH82is</v>
      </c>
      <c r="DB67" t="str">
        <f>INDEX('Data_Price '!AW$2:AW$1266,MATCH(Data!$DN67,'Data_Price '!$BE$2:$BE$1266,0))</f>
        <v>Atomic Bent Chetler 100</v>
      </c>
      <c r="DC67" t="str">
        <f>INDEX('Data_Price '!AX$2:AX$1266,MATCH(Data!$DN67,'Data_Price '!$BE$2:$BE$1266,0))</f>
        <v>SkiEssentials.com</v>
      </c>
      <c r="DD67">
        <f>INDEX('Data_Price '!AY$2:AY$1266,MATCH(Data!$DN67,'Data_Price '!$BE$2:$BE$1266,0))</f>
        <v>479.99</v>
      </c>
      <c r="DE67" t="str">
        <f>INDEX('Data_Price '!AZ$2:AZ$1266,MATCH(Data!$DN67,'Data_Price '!$BE$2:$BE$1266,0))</f>
        <v>https://www.google.com/url?url=https://www.skiessentials.com/2022-atomic-bent-chetler-100-skis.html&amp;rct=j&amp;q=&amp;esrc=s&amp;sa=U&amp;ved=0ahUKEwiI-PmGxKP2AhXydN8KHa3JAU0QsDwIXQ&amp;usg=AOvVaw29MWr5ArH-q4ZonvqGKd66</v>
      </c>
      <c r="DF67" t="str">
        <f>INDEX('Data_Price '!BA$2:BA$1266,MATCH(Data!$DN67,'Data_Price '!$BE$2:$BE$1266,0))</f>
        <v>Atomic Bent Chetler 100</v>
      </c>
      <c r="DG67" t="str">
        <f>INDEX('Data_Price '!BB$2:BB$1266,MATCH(Data!$DN67,'Data_Price '!$BE$2:$BE$1266,0))</f>
        <v>SkiEssentials.com</v>
      </c>
      <c r="DH67">
        <f>INDEX('Data_Price '!BC$2:BC$1266,MATCH(Data!$DN67,'Data_Price '!$BE$2:$BE$1266,0))</f>
        <v>479.99</v>
      </c>
      <c r="DI67" t="str">
        <f>INDEX('Data_Price '!BD$2:BD$1266,MATCH(Data!$DN67,'Data_Price '!$BE$2:$BE$1266,0))</f>
        <v>https://www.google.com/url?q=https://www.skiessentials.com/2022-atomic-bent-chetler-100-skis.html&amp;sa=U&amp;ved=0ahUKEwiTj6mHxKP2AhXnUN8KHUr0CRgQ2ykIFw&amp;usg=AOvVaw0af24OQhrVDsH5E_KcGU3f</v>
      </c>
      <c r="DJ67" s="89" t="e">
        <f ca="1">_xll.Connector("TinyUrl.TinyUrl",DA67,0)</f>
        <v>#NAME?</v>
      </c>
      <c r="DK67" s="89" t="e">
        <f ca="1">_xll.Connector("TinyUrl.TinyUrl",DE67,0)</f>
        <v>#NAME?</v>
      </c>
      <c r="DL67" s="89" t="e">
        <f ca="1">_xll.Connector("TinyUrl.TinyUrl",DI67,0)</f>
        <v>#NAME?</v>
      </c>
      <c r="DM67" s="224" t="str">
        <f t="shared" si="32"/>
        <v>Bent Chetler 100</v>
      </c>
      <c r="DN67" s="89" t="str">
        <f t="shared" si="33"/>
        <v xml:space="preserve"> AtomicBent Chetler 100172 Unisex</v>
      </c>
      <c r="DO67" s="227" t="s">
        <v>948</v>
      </c>
    </row>
    <row r="68" spans="2:119" ht="15.45" customHeight="1">
      <c r="B68" s="224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#VALUE!</v>
      </c>
      <c r="F68" s="43" t="b">
        <f>CL68&gt;Driver!$F$56</f>
        <v>1</v>
      </c>
      <c r="G68" s="43" t="b">
        <f>AND(CB68&gt;Driver!$F$55,CB68&lt;Driver!$G$55)</f>
        <v>1</v>
      </c>
      <c r="H68" s="43" t="e">
        <f t="shared" si="0"/>
        <v>#VALUE!</v>
      </c>
      <c r="I68" s="43">
        <f t="shared" si="1"/>
        <v>0</v>
      </c>
      <c r="J68" s="43" t="e">
        <f t="array" ref="J68">NOT(OR(($H$9:$H$1273=TRUE)*($I$9:$I$1273&gt;0)*($BT$9:$BT$1273=BT68)*($K$9:$K$1273&gt;K68)))</f>
        <v>#VALUE!</v>
      </c>
      <c r="K68" s="72">
        <f t="shared" si="2"/>
        <v>0.69423664114252315</v>
      </c>
      <c r="L68" s="72">
        <f t="shared" si="3"/>
        <v>0.92463459834018202</v>
      </c>
      <c r="M68" s="72">
        <f t="shared" si="4"/>
        <v>0.46383868394486416</v>
      </c>
      <c r="N68" s="72">
        <f t="shared" si="5"/>
        <v>0.18875608676405486</v>
      </c>
      <c r="O68" s="72">
        <f t="shared" si="6"/>
        <v>0.28377303696596246</v>
      </c>
      <c r="P68" s="72">
        <f t="shared" si="7"/>
        <v>0.91898692810457516</v>
      </c>
      <c r="Q68" s="72"/>
      <c r="R68" s="72"/>
      <c r="S68" s="72">
        <f t="shared" si="8"/>
        <v>0.70378421449365358</v>
      </c>
      <c r="T68" s="72">
        <f t="shared" si="9"/>
        <v>0.95340880345520373</v>
      </c>
      <c r="U68" s="72">
        <f t="shared" si="10"/>
        <v>0.93004948411626431</v>
      </c>
      <c r="V68" s="72">
        <f t="shared" si="11"/>
        <v>0.69570734473030449</v>
      </c>
      <c r="W68" s="72">
        <f t="shared" si="12"/>
        <v>0.94830332165777287</v>
      </c>
      <c r="X68" s="72">
        <f t="shared" si="13"/>
        <v>7.5365401659817921E-2</v>
      </c>
      <c r="Y68" s="72">
        <f t="shared" si="14"/>
        <v>0.53616131605513584</v>
      </c>
      <c r="Z68" s="72">
        <f t="shared" si="15"/>
        <v>0.81124391323594514</v>
      </c>
      <c r="AA68" s="72">
        <f t="shared" si="16"/>
        <v>0.71622696303403754</v>
      </c>
      <c r="AB68" s="72">
        <f t="shared" si="17"/>
        <v>8.1013071895424837E-2</v>
      </c>
      <c r="AC68" s="72"/>
      <c r="AD68" s="72"/>
      <c r="AE68" s="72">
        <f t="shared" si="18"/>
        <v>0.29621578550634642</v>
      </c>
      <c r="AF68" s="72">
        <f t="shared" si="19"/>
        <v>4.6591196544796307E-2</v>
      </c>
      <c r="AG68" s="72">
        <f t="shared" si="20"/>
        <v>6.9950515883735659E-2</v>
      </c>
      <c r="AH68" s="72">
        <f t="shared" si="21"/>
        <v>0.30429265526969551</v>
      </c>
      <c r="AI68" s="72">
        <f t="shared" si="22"/>
        <v>5.1696678342227118E-2</v>
      </c>
      <c r="AJ68" s="72">
        <f>(AV68-Driver!$K$179)/(Driver!$L$179-Driver!$K$179)</f>
        <v>0.31536540165981791</v>
      </c>
      <c r="AK68" s="72">
        <f>(AW68-Driver!$K$180)/(Driver!$L$180-Driver!$K$180)</f>
        <v>0.25858202521069812</v>
      </c>
      <c r="AL68" s="72">
        <f>(AX68-Driver!$K$181)/(Driver!$L$181-Driver!$K$181)</f>
        <v>0.41124391323594511</v>
      </c>
      <c r="AM68" s="72">
        <f>(AY68-Driver!$K$182)/(Driver!$L$182-Driver!$K$182)</f>
        <v>0.93022696303403751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26.239828466213471</v>
      </c>
      <c r="AX68" s="70">
        <f t="shared" si="25"/>
        <v>4.7011952191235062</v>
      </c>
      <c r="AY68" s="70">
        <f>IFERROR(Driver!$K$19/Data!BH147/Data!BI147*Data!BK147*Data!BL147,"")</f>
        <v>-0.42711507755635209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219</v>
      </c>
      <c r="BS68" s="8" t="s">
        <v>579</v>
      </c>
      <c r="BT68" s="9" t="s">
        <v>587</v>
      </c>
      <c r="BU68" s="10">
        <v>166</v>
      </c>
      <c r="BV68" s="9" t="s">
        <v>222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303</v>
      </c>
      <c r="CU68" s="9" t="s">
        <v>301</v>
      </c>
      <c r="CV68" s="9" t="s">
        <v>302</v>
      </c>
      <c r="CW68" s="10"/>
      <c r="CX68" t="str">
        <f>INDEX('Data_Price '!AS$2:AS$1266,MATCH(Data!$DN68,'Data_Price '!$BE$2:$BE$1266,0))</f>
        <v>Faction candide ct 2.0 x (black) women's skis</v>
      </c>
      <c r="CY68" t="str">
        <f>INDEX('Data_Price '!AT$2:AT$1266,MATCH(Data!$DN68,'Data_Price '!$BE$2:$BE$1266,0))</f>
        <v>AlpinStore</v>
      </c>
      <c r="CZ68">
        <f>INDEX('Data_Price '!AU$2:AU$1266,MATCH(Data!$DN68,'Data_Price '!$BE$2:$BE$1266,0))</f>
        <v>504.82</v>
      </c>
      <c r="DA68" t="str">
        <f>INDEX('Data_Price '!AV$2:AV$1266,MATCH(Data!$DN68,'Data_Price '!$BE$2:$BE$1266,0))</f>
        <v>https://www.google.com/url?url=https://www.alpinstore.com/en/498477-faction-candide-ct-20-x-black-womens-skis.html%3Fads_affilie%3D35%26id_contry%3D21%26ads_product%3D498477%26id_devise%3D5%26srsltid%3DAWLEVJwcu1OXeo_3Q3zmJ3j46wM4C0ptiY4u84pZwyIvljiMhRIYyRCRH3I&amp;rct=j&amp;q=&amp;esrc=s&amp;sa=U&amp;ved=0ahUKEwjNqem3xKP2AhUKn-AKHQYeCdIQ2SkIPg&amp;usg=AOvVaw0FQOsXt9cJN50abIIAFs80</v>
      </c>
      <c r="DB68" t="str">
        <f>INDEX('Data_Price '!AW$2:AW$1266,MATCH(Data!$DN68,'Data_Price '!$BE$2:$BE$1266,0))</f>
        <v>Brand Faction Ct 2.0 Still In Plastic</v>
      </c>
      <c r="DC68" t="str">
        <f>INDEX('Data_Price '!AX$2:AX$1266,MATCH(Data!$DN68,'Data_Price '!$BE$2:$BE$1266,0))</f>
        <v>eBay</v>
      </c>
      <c r="DD68">
        <f>INDEX('Data_Price '!AY$2:AY$1266,MATCH(Data!$DN68,'Data_Price '!$BE$2:$BE$1266,0))</f>
        <v>620</v>
      </c>
      <c r="DE68" t="str">
        <f>INDEX('Data_Price '!AZ$2:AZ$1266,MATCH(Data!$DN68,'Data_Price '!$BE$2:$BE$1266,0))</f>
        <v>https://www.google.com/url?url=https://www.ebay.com/itm/304320717867%3Fchn%3Dps%26mkevt%3D1%26mkcid%3D28%26var%3D603386664570&amp;rct=j&amp;q=&amp;esrc=s&amp;sa=U&amp;ved=0ahUKEwjNqem3xKP2AhUKn-AKHQYeCdIQ2SkIQQ&amp;usg=AOvVaw0Aa-FmTapT_tU0aNcR5K9U</v>
      </c>
      <c r="DF68" t="str">
        <f>INDEX('Data_Price '!BA$2:BA$1266,MATCH(Data!$DN68,'Data_Price '!$BE$2:$BE$1266,0))</f>
        <v>Faction Ct 2.0 Skis 2022 - 166</v>
      </c>
      <c r="DG68" t="str">
        <f>INDEX('Data_Price '!BB$2:BB$1266,MATCH(Data!$DN68,'Data_Price '!$BE$2:$BE$1266,0))</f>
        <v>Next Adventure</v>
      </c>
      <c r="DH68">
        <f>INDEX('Data_Price '!BC$2:BC$1266,MATCH(Data!$DN68,'Data_Price '!$BE$2:$BE$1266,0))</f>
        <v>799</v>
      </c>
      <c r="DI68" t="str">
        <f>INDEX('Data_Price '!BD$2:BD$1266,MATCH(Data!$DN68,'Data_Price '!$BE$2:$BE$1266,0))</f>
        <v>https://www.google.com/url?url=https://www.nextadventure.net/catalog/product/view/id/240471/s/faction-collective-ct-2-2022/&amp;rct=j&amp;q=&amp;esrc=s&amp;sa=U&amp;ved=0ahUKEwjNqem3xKP2AhUKn-AKHQYeCdIQsDwIMw&amp;usg=AOvVaw2dXKUImuQY-Zx42KLKWD5v</v>
      </c>
      <c r="DJ68" s="89" t="e">
        <f ca="1">_xll.Connector("TinyUrl.TinyUrl",DA68,0)</f>
        <v>#NAME?</v>
      </c>
      <c r="DK68" s="89" t="e">
        <f ca="1">_xll.Connector("TinyUrl.TinyUrl",DE68,0)</f>
        <v>#NAME?</v>
      </c>
      <c r="DL68" s="89" t="e">
        <f ca="1">_xll.Connector("TinyUrl.TinyUrl",DI68,0)</f>
        <v>#NAME?</v>
      </c>
      <c r="DM68" s="224" t="str">
        <f t="shared" si="32"/>
        <v>CT 2.0</v>
      </c>
      <c r="DN68" s="89" t="str">
        <f t="shared" si="33"/>
        <v xml:space="preserve"> FactionCT 2.0166 Unisex</v>
      </c>
      <c r="DO68" s="227"/>
    </row>
    <row r="69" spans="2:119" ht="15.45" customHeight="1">
      <c r="B69" s="224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#VALUE!</v>
      </c>
      <c r="F69" s="43" t="b">
        <f>CL69&gt;Driver!$F$56</f>
        <v>0</v>
      </c>
      <c r="G69" s="43" t="b">
        <f>AND(CB69&gt;Driver!$F$55,CB69&lt;Driver!$G$55)</f>
        <v>1</v>
      </c>
      <c r="H69" s="43" t="e">
        <f t="shared" si="0"/>
        <v>#VALUE!</v>
      </c>
      <c r="I69" s="43">
        <f t="shared" si="1"/>
        <v>0</v>
      </c>
      <c r="J69" s="43" t="e">
        <f t="array" ref="J69">NOT(OR(($H$9:$H$1273=TRUE)*($I$9:$I$1273&gt;0)*($BT$9:$BT$1273=BT69)*($K$9:$K$1273&gt;K69)))</f>
        <v>#VALUE!</v>
      </c>
      <c r="K69" s="72">
        <f t="shared" si="2"/>
        <v>0.65568744717377414</v>
      </c>
      <c r="L69" s="72">
        <f t="shared" si="3"/>
        <v>0.90312142454274436</v>
      </c>
      <c r="M69" s="72">
        <f t="shared" si="4"/>
        <v>0.40825346980480404</v>
      </c>
      <c r="N69" s="72">
        <f t="shared" si="5"/>
        <v>0.11033959400493265</v>
      </c>
      <c r="O69" s="72">
        <f t="shared" si="6"/>
        <v>0.28215774351405465</v>
      </c>
      <c r="P69" s="72">
        <f t="shared" si="7"/>
        <v>0.83226307189542492</v>
      </c>
      <c r="Q69" s="72"/>
      <c r="R69" s="72"/>
      <c r="S69" s="72">
        <f t="shared" si="8"/>
        <v>0.71539926760254657</v>
      </c>
      <c r="T69" s="72">
        <f t="shared" si="9"/>
        <v>0.98755308391087526</v>
      </c>
      <c r="U69" s="72">
        <f t="shared" si="10"/>
        <v>0.95032765627199689</v>
      </c>
      <c r="V69" s="72">
        <f t="shared" si="11"/>
        <v>0.70921757512187078</v>
      </c>
      <c r="W69" s="72">
        <f t="shared" si="12"/>
        <v>0.99582999534233818</v>
      </c>
      <c r="X69" s="72">
        <f t="shared" si="13"/>
        <v>9.6878575457255645E-2</v>
      </c>
      <c r="Y69" s="72">
        <f t="shared" si="14"/>
        <v>0.59174653019519596</v>
      </c>
      <c r="Z69" s="72">
        <f t="shared" si="15"/>
        <v>0.88966040599506735</v>
      </c>
      <c r="AA69" s="72">
        <f t="shared" si="16"/>
        <v>0.71784225648594535</v>
      </c>
      <c r="AB69" s="72">
        <f t="shared" si="17"/>
        <v>0.16773692810457513</v>
      </c>
      <c r="AC69" s="72"/>
      <c r="AD69" s="72"/>
      <c r="AE69" s="72">
        <f t="shared" si="18"/>
        <v>0.28460073239745343</v>
      </c>
      <c r="AF69" s="72">
        <f t="shared" si="19"/>
        <v>1.2446916089124682E-2</v>
      </c>
      <c r="AG69" s="72">
        <f t="shared" si="20"/>
        <v>4.9672343728003145E-2</v>
      </c>
      <c r="AH69" s="72">
        <f t="shared" si="21"/>
        <v>0.29078242487812922</v>
      </c>
      <c r="AI69" s="72">
        <f t="shared" si="22"/>
        <v>4.1700046576618605E-3</v>
      </c>
      <c r="AJ69" s="72">
        <f>(AV69-Driver!$K$179)/(Driver!$L$179-Driver!$K$179)</f>
        <v>0.33687857545725564</v>
      </c>
      <c r="AK69" s="72">
        <f>(AW69-Driver!$K$180)/(Driver!$L$180-Driver!$K$180)</f>
        <v>0.34672749873319109</v>
      </c>
      <c r="AL69" s="72">
        <f>(AX69-Driver!$K$181)/(Driver!$L$181-Driver!$K$181)</f>
        <v>0.48966040599506733</v>
      </c>
      <c r="AM69" s="72">
        <f>(AY69-Driver!$K$182)/(Driver!$L$182-Driver!$K$182)</f>
        <v>0.93184225648594532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34.859411295438548</v>
      </c>
      <c r="AX69" s="70">
        <f t="shared" si="25"/>
        <v>5.4069436539556062</v>
      </c>
      <c r="AY69" s="70">
        <f>IFERROR(Driver!$K$19/Data!BH69/Data!BI69*Data!BK69*Data!BL69,"")</f>
        <v>-0.41722707184542879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219</v>
      </c>
      <c r="BS69" s="8" t="s">
        <v>610</v>
      </c>
      <c r="BT69" s="9" t="s">
        <v>614</v>
      </c>
      <c r="BU69" s="10">
        <v>177</v>
      </c>
      <c r="BV69" s="9" t="s">
        <v>222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305</v>
      </c>
      <c r="CU69" s="9" t="s">
        <v>301</v>
      </c>
      <c r="CV69" s="9" t="s">
        <v>302</v>
      </c>
      <c r="CW69" s="10"/>
      <c r="CX69" t="str">
        <f>INDEX('Data_Price '!AS$2:AS$1266,MATCH(Data!$DN69,'Data_Price '!$BE$2:$BE$1266,0))</f>
        <v>Fischer Ranger 102 FR Flat Ski 2021-2022 | BLUE / 177</v>
      </c>
      <c r="CY69" t="str">
        <f>INDEX('Data_Price '!AT$2:AT$1266,MATCH(Data!$DN69,'Data_Price '!$BE$2:$BE$1266,0))</f>
        <v>Ski Pro  - Snow Ski &amp; Snowboard</v>
      </c>
      <c r="CZ69">
        <f>INDEX('Data_Price '!AU$2:AU$1266,MATCH(Data!$DN69,'Data_Price '!$BE$2:$BE$1266,0))</f>
        <v>699.95</v>
      </c>
      <c r="DA69" t="str">
        <f>INDEX('Data_Price '!AV$2:AV$1266,MATCH(Data!$DN69,'Data_Price '!$BE$2:$BE$1266,0))</f>
        <v>https://www.google.com/url?url=https://www.skipro.com/products/ranger-102-fr-flat-12w%3Fvariant%3D41084724740273&amp;rct=j&amp;q=&amp;esrc=s&amp;sa=U&amp;ved=0ahUKEwjZzaCIxKP2AhWDT98KHfaBDt0Q2SkIVQ&amp;usg=AOvVaw3uxh3fFed4DuEvjEq4aihu</v>
      </c>
      <c r="DB69" t="str">
        <f>INDEX('Data_Price '!AW$2:AW$1266,MATCH(Data!$DN69,'Data_Price '!$BE$2:$BE$1266,0))</f>
        <v>Fischer Ranger 102 FR Skis (Pink)</v>
      </c>
      <c r="DC69" t="str">
        <f>INDEX('Data_Price '!AX$2:AX$1266,MATCH(Data!$DN69,'Data_Price '!$BE$2:$BE$1266,0))</f>
        <v>Powder7 Ski Shop</v>
      </c>
      <c r="DD69">
        <f>INDEX('Data_Price '!AY$2:AY$1266,MATCH(Data!$DN69,'Data_Price '!$BE$2:$BE$1266,0))</f>
        <v>699.99</v>
      </c>
      <c r="DE69" t="str">
        <f>INDEX('Data_Price '!AZ$2:AZ$1266,MATCH(Data!$DN69,'Data_Price '!$BE$2:$BE$1266,0))</f>
        <v>https://www.google.com/url?url=https://www.powder7.com/Fischer-Ranger-102-FR-Pink-Skis-177cm-New-Flat-2022/for-sale%3Futm_source%3Dfeed%26utm_medium%3Dfree&amp;rct=j&amp;q=&amp;esrc=s&amp;sa=U&amp;ved=0ahUKEwjZzaCIxKP2AhWDT98KHfaBDt0QsDwITg&amp;usg=AOvVaw1PmlIDpyPd7jNWQJiuac7P</v>
      </c>
      <c r="DF69" t="str">
        <f>INDEX('Data_Price '!BA$2:BA$1266,MATCH(Data!$DN69,'Data_Price '!$BE$2:$BE$1266,0))</f>
        <v>Fischer Ranger 102 FR Skis (Pink)</v>
      </c>
      <c r="DG69" t="str">
        <f>INDEX('Data_Price '!BB$2:BB$1266,MATCH(Data!$DN69,'Data_Price '!$BE$2:$BE$1266,0))</f>
        <v>Powder7 Ski Shop</v>
      </c>
      <c r="DH69">
        <f>INDEX('Data_Price '!BC$2:BC$1266,MATCH(Data!$DN69,'Data_Price '!$BE$2:$BE$1266,0))</f>
        <v>699.99</v>
      </c>
      <c r="DI69" t="str">
        <f>INDEX('Data_Price '!BD$2:BD$1266,MATCH(Data!$DN69,'Data_Price '!$BE$2:$BE$1266,0))</f>
        <v>https://www.google.com/url?q=https://www.powder7.com/Fischer-Ranger-102-FR-Pink-Skis-177cm-New-Flat-2022/for-sale%3Futm_source%3Dfeed%26utm_medium%3Dfree&amp;sa=U&amp;ved=0ahUKEwie0NCIxKP2AhXtY98KHQZ_CsgQ2ykIGA&amp;usg=AOvVaw0jQX_Lg6jbzop4flTBZeiK</v>
      </c>
      <c r="DJ69" s="89" t="e">
        <f ca="1">_xll.Connector("TinyUrl.TinyUrl",DA69,0)</f>
        <v>#NAME?</v>
      </c>
      <c r="DK69" s="89" t="e">
        <f ca="1">_xll.Connector("TinyUrl.TinyUrl",DE69,0)</f>
        <v>#NAME?</v>
      </c>
      <c r="DL69" s="89" t="e">
        <f ca="1">_xll.Connector("TinyUrl.TinyUrl",DI69,0)</f>
        <v>#NAME?</v>
      </c>
      <c r="DM69" s="224" t="str">
        <f t="shared" si="32"/>
        <v>Ranger 102 FR</v>
      </c>
      <c r="DN69" s="89" t="str">
        <f t="shared" si="33"/>
        <v xml:space="preserve"> FischerRanger 102 FR177 Unisex</v>
      </c>
      <c r="DO69" s="227" t="s">
        <v>949</v>
      </c>
    </row>
    <row r="70" spans="2:119" ht="15.45" customHeight="1">
      <c r="B70" s="224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#VALUE!</v>
      </c>
      <c r="F70" s="43" t="b">
        <f>CL70&gt;Driver!$F$56</f>
        <v>0</v>
      </c>
      <c r="G70" s="43" t="b">
        <f>AND(CB70&gt;Driver!$F$55,CB70&lt;Driver!$G$55)</f>
        <v>1</v>
      </c>
      <c r="H70" s="43" t="e">
        <f t="shared" si="0"/>
        <v>#VALUE!</v>
      </c>
      <c r="I70" s="43">
        <f t="shared" si="1"/>
        <v>0</v>
      </c>
      <c r="J70" s="43" t="e">
        <f t="array" ref="J70">NOT(OR(($H$9:$H$1273=TRUE)*($I$9:$I$1273&gt;0)*($BT$9:$BT$1273=BT70)*($K$9:$K$1273&gt;K70)))</f>
        <v>#VALUE!</v>
      </c>
      <c r="K70" s="72">
        <f t="shared" si="2"/>
        <v>0.7366324247597793</v>
      </c>
      <c r="L70" s="72">
        <f t="shared" si="3"/>
        <v>0.92946901941825799</v>
      </c>
      <c r="M70" s="72">
        <f t="shared" si="4"/>
        <v>0.54379583010130039</v>
      </c>
      <c r="N70" s="72">
        <f t="shared" si="5"/>
        <v>0.31776386517422373</v>
      </c>
      <c r="O70" s="72">
        <f t="shared" si="6"/>
        <v>0.41097656630614821</v>
      </c>
      <c r="P70" s="72">
        <f t="shared" si="7"/>
        <v>0.90264705882352936</v>
      </c>
      <c r="Q70" s="72"/>
      <c r="R70" s="72"/>
      <c r="S70" s="72">
        <f t="shared" si="8"/>
        <v>0.74919599909458889</v>
      </c>
      <c r="T70" s="72">
        <f t="shared" si="9"/>
        <v>0.90185527617227179</v>
      </c>
      <c r="U70" s="72">
        <f t="shared" si="10"/>
        <v>0.96996893773202109</v>
      </c>
      <c r="V70" s="72">
        <f t="shared" si="11"/>
        <v>0.70498595168147316</v>
      </c>
      <c r="W70" s="72">
        <f t="shared" si="12"/>
        <v>0.99642539508791128</v>
      </c>
      <c r="X70" s="72">
        <f t="shared" si="13"/>
        <v>7.0530980581741953E-2</v>
      </c>
      <c r="Y70" s="72">
        <f t="shared" si="14"/>
        <v>0.45620416989869955</v>
      </c>
      <c r="Z70" s="72">
        <f t="shared" si="15"/>
        <v>0.68223613482577627</v>
      </c>
      <c r="AA70" s="72">
        <f t="shared" si="16"/>
        <v>0.58902343369385179</v>
      </c>
      <c r="AB70" s="72">
        <f t="shared" si="17"/>
        <v>9.7352941176470587E-2</v>
      </c>
      <c r="AC70" s="72"/>
      <c r="AD70" s="72"/>
      <c r="AE70" s="72">
        <f t="shared" si="18"/>
        <v>0.25080400090541105</v>
      </c>
      <c r="AF70" s="72">
        <f t="shared" si="19"/>
        <v>9.8144723827728236E-2</v>
      </c>
      <c r="AG70" s="72">
        <f t="shared" si="20"/>
        <v>3.0031062267978942E-2</v>
      </c>
      <c r="AH70" s="72">
        <f t="shared" si="21"/>
        <v>0.29501404831852684</v>
      </c>
      <c r="AI70" s="72">
        <f t="shared" si="22"/>
        <v>3.5746049120886705E-3</v>
      </c>
      <c r="AJ70" s="72">
        <f>(AV70-Driver!$K$179)/(Driver!$L$179-Driver!$K$179)</f>
        <v>0.31053098058174194</v>
      </c>
      <c r="AK70" s="72">
        <f>(AW70-Driver!$K$180)/(Driver!$L$180-Driver!$K$180)</f>
        <v>0.25397469706173281</v>
      </c>
      <c r="AL70" s="72">
        <f>(AX70-Driver!$K$181)/(Driver!$L$181-Driver!$K$181)</f>
        <v>0.28223613482577625</v>
      </c>
      <c r="AM70" s="72">
        <f>(AY70-Driver!$K$182)/(Driver!$L$182-Driver!$K$182)</f>
        <v>0.80302343369385176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25.789286367857247</v>
      </c>
      <c r="AX70" s="70">
        <f t="shared" si="25"/>
        <v>3.5401252134319865</v>
      </c>
      <c r="AY70" s="70">
        <f>IFERROR(Driver!$K$19/Data!BH70/Data!BI70*Data!BK70*Data!BL70,"")</f>
        <v>-1.2057904464682614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219</v>
      </c>
      <c r="BS70" s="8" t="s">
        <v>950</v>
      </c>
      <c r="BT70" s="9" t="s">
        <v>707</v>
      </c>
      <c r="BU70" s="10">
        <v>179</v>
      </c>
      <c r="BV70" s="9" t="s">
        <v>222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304</v>
      </c>
      <c r="CU70" s="9" t="s">
        <v>302</v>
      </c>
      <c r="CV70" s="9" t="s">
        <v>388</v>
      </c>
      <c r="CW70" s="10"/>
      <c r="CX70" t="str">
        <f>INDEX('Data_Price '!AS$2:AS$1266,MATCH(Data!$DN70,'Data_Price '!$BE$2:$BE$1266,0))</f>
        <v>K2 Wayback 106 179</v>
      </c>
      <c r="CY70" t="str">
        <f>INDEX('Data_Price '!AT$2:AT$1266,MATCH(Data!$DN70,'Data_Price '!$BE$2:$BE$1266,0))</f>
        <v>Snowcountry.eu</v>
      </c>
      <c r="CZ70">
        <f>INDEX('Data_Price '!AU$2:AU$1266,MATCH(Data!$DN70,'Data_Price '!$BE$2:$BE$1266,0))</f>
        <v>416.22</v>
      </c>
      <c r="DA70" t="str">
        <f>INDEX('Data_Price '!AV$2:AV$1266,MATCH(Data!$DN70,'Data_Price '!$BE$2:$BE$1266,0))</f>
        <v>https://www.google.com/url?q=https://www.snowcountry.eu/k2-wayback-106-19-20.html%3Fartikel_maat%3D65353%26country%3DUS&amp;sa=U&amp;ved=0ahUKEwj43bOJxKP2AhWQTt8KHbTZBLgQ2ykIHQ&amp;usg=AOvVaw1LQiQlt5Tli5dyiSEG-amx</v>
      </c>
      <c r="DB70" t="str">
        <f>INDEX('Data_Price '!AW$2:AW$1266,MATCH(Data!$DN70,'Data_Price '!$BE$2:$BE$1266,0))</f>
        <v>K2 Wayback 106 179</v>
      </c>
      <c r="DC70" t="str">
        <f>INDEX('Data_Price '!AX$2:AX$1266,MATCH(Data!$DN70,'Data_Price '!$BE$2:$BE$1266,0))</f>
        <v>Snowinn.com</v>
      </c>
      <c r="DD70">
        <f>INDEX('Data_Price '!AY$2:AY$1266,MATCH(Data!$DN70,'Data_Price '!$BE$2:$BE$1266,0))</f>
        <v>542.99</v>
      </c>
      <c r="DE70" t="str">
        <f>INDEX('Data_Price '!AZ$2:AZ$1266,MATCH(Data!$DN70,'Data_Price '!$BE$2:$BE$1266,0))</f>
        <v>https://www.google.com/url?url=https://www.snowinn.com/ski-store/k2-wayback-106-touring-skis/137740594/p%3Futm_source%3Dgoogle_products%26utm_medium%3Dmerchant%26id_producte%3D11598197%26country%3Dus&amp;rct=j&amp;q=&amp;esrc=s&amp;sa=U&amp;ved=0ahUKEwiUsvKIxKP2AhWwdt8KHQ9iBcUQsDwIZw&amp;usg=AOvVaw3SmGtvdjZXr4sht3GUMRK8</v>
      </c>
      <c r="DF70" t="str">
        <f>INDEX('Data_Price '!BA$2:BA$1266,MATCH(Data!$DN70,'Data_Price '!$BE$2:$BE$1266,0))</f>
        <v>K2 Wayback 106 179</v>
      </c>
      <c r="DG70" t="str">
        <f>INDEX('Data_Price '!BB$2:BB$1266,MATCH(Data!$DN70,'Data_Price '!$BE$2:$BE$1266,0))</f>
        <v>Snowinn.com</v>
      </c>
      <c r="DH70">
        <f>INDEX('Data_Price '!BC$2:BC$1266,MATCH(Data!$DN70,'Data_Price '!$BE$2:$BE$1266,0))</f>
        <v>542.99</v>
      </c>
      <c r="DI70" t="str">
        <f>INDEX('Data_Price '!BD$2:BD$1266,MATCH(Data!$DN70,'Data_Price '!$BE$2:$BE$1266,0))</f>
        <v>https://www.google.com/url?q=https://www.snowinn.com/ski-store/k2-wayback-106-touring-skis/137740594/p%3Futm_source%3Dgoogle_products%26utm_medium%3Dmerchant%26id_producte%3D11598197%26country%3Dus&amp;sa=U&amp;ved=0ahUKEwj43bOJxKP2AhWQTt8KHbTZBLgQ2ykIFw&amp;usg=AOvVaw1cGhXIq5bjEfZKtNr740j5</v>
      </c>
      <c r="DJ70" s="89" t="e">
        <f ca="1">_xll.Connector("TinyUrl.TinyUrl",DA70,0)</f>
        <v>#NAME?</v>
      </c>
      <c r="DK70" s="89" t="e">
        <f ca="1">_xll.Connector("TinyUrl.TinyUrl",DE70,0)</f>
        <v>#NAME?</v>
      </c>
      <c r="DL70" s="89" t="e">
        <f ca="1">_xll.Connector("TinyUrl.TinyUrl",DI70,0)</f>
        <v>#NAME?</v>
      </c>
      <c r="DM70" s="224" t="str">
        <f t="shared" si="32"/>
        <v>Wayback 106</v>
      </c>
      <c r="DN70" s="89" t="str">
        <f t="shared" si="33"/>
        <v xml:space="preserve"> K2Wayback 106179 Unisex</v>
      </c>
      <c r="DO70" s="227" t="s">
        <v>951</v>
      </c>
    </row>
    <row r="71" spans="2:119" ht="15.45" customHeight="1">
      <c r="B71" s="224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#VALUE!</v>
      </c>
      <c r="F71" s="43" t="b">
        <f>CL71&gt;Driver!$F$56</f>
        <v>0</v>
      </c>
      <c r="G71" s="43" t="b">
        <f>AND(CB71&gt;Driver!$F$55,CB71&lt;Driver!$G$55)</f>
        <v>0</v>
      </c>
      <c r="H71" s="43" t="e">
        <f t="shared" si="0"/>
        <v>#VALUE!</v>
      </c>
      <c r="I71" s="43">
        <f t="shared" si="1"/>
        <v>0</v>
      </c>
      <c r="J71" s="43" t="e">
        <f t="array" ref="J71">NOT(OR(($H$9:$H$1273=TRUE)*($I$9:$I$1273&gt;0)*($BT$9:$BT$1273=BT71)*($K$9:$K$1273&gt;K71)))</f>
        <v>#VALUE!</v>
      </c>
      <c r="K71" s="72">
        <f t="shared" si="2"/>
        <v>0.66141499978640605</v>
      </c>
      <c r="L71" s="72">
        <f t="shared" si="3"/>
        <v>0.83332205301748452</v>
      </c>
      <c r="M71" s="72">
        <f t="shared" si="4"/>
        <v>0.4895079465553277</v>
      </c>
      <c r="N71" s="72">
        <f t="shared" si="5"/>
        <v>0.29689495984316694</v>
      </c>
      <c r="O71" s="72">
        <f t="shared" si="6"/>
        <v>0.28397365106464612</v>
      </c>
      <c r="P71" s="72">
        <f t="shared" si="7"/>
        <v>0.88765522875817005</v>
      </c>
      <c r="Q71" s="72"/>
      <c r="R71" s="72"/>
      <c r="S71" s="72">
        <f t="shared" si="8"/>
        <v>0.69105944568355471</v>
      </c>
      <c r="T71" s="72">
        <f t="shared" si="9"/>
        <v>0.93793823172711321</v>
      </c>
      <c r="U71" s="72">
        <f t="shared" si="10"/>
        <v>0.60648143392925724</v>
      </c>
      <c r="V71" s="72">
        <f t="shared" si="11"/>
        <v>0.62370132299445802</v>
      </c>
      <c r="W71" s="72">
        <f t="shared" si="12"/>
        <v>0.88719520174482014</v>
      </c>
      <c r="X71" s="72">
        <f t="shared" si="13"/>
        <v>0.16667794698251553</v>
      </c>
      <c r="Y71" s="72">
        <f t="shared" si="14"/>
        <v>0.5104920534446723</v>
      </c>
      <c r="Z71" s="72">
        <f t="shared" si="15"/>
        <v>0.70310504015683306</v>
      </c>
      <c r="AA71" s="72">
        <f t="shared" si="16"/>
        <v>0.71602634893535388</v>
      </c>
      <c r="AB71" s="72">
        <f t="shared" si="17"/>
        <v>0.11234477124183001</v>
      </c>
      <c r="AC71" s="72"/>
      <c r="AD71" s="72"/>
      <c r="AE71" s="72">
        <f t="shared" si="18"/>
        <v>0.30894055431644529</v>
      </c>
      <c r="AF71" s="72">
        <f t="shared" si="19"/>
        <v>6.2061768272886786E-2</v>
      </c>
      <c r="AG71" s="72">
        <f t="shared" si="20"/>
        <v>0.39351856607074276</v>
      </c>
      <c r="AH71" s="72">
        <f t="shared" si="21"/>
        <v>0.37629867700554198</v>
      </c>
      <c r="AI71" s="72">
        <f t="shared" si="22"/>
        <v>0.1128047982551799</v>
      </c>
      <c r="AJ71" s="72">
        <f>(AV71-Driver!$K$179)/(Driver!$L$179-Driver!$K$179)</f>
        <v>7.332205301748447E-2</v>
      </c>
      <c r="AK71" s="72">
        <f>(AW71-Driver!$K$180)/(Driver!$L$180-Driver!$K$180)</f>
        <v>0.27781819398602492</v>
      </c>
      <c r="AL71" s="72">
        <f>(AX71-Driver!$K$181)/(Driver!$L$181-Driver!$K$181)</f>
        <v>0.30310504015683304</v>
      </c>
      <c r="AM71" s="72">
        <f>(AY71-Driver!$K$182)/(Driver!$L$182-Driver!$K$182)</f>
        <v>0.93002634893535385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28.120897833134187</v>
      </c>
      <c r="AX71" s="70">
        <f t="shared" si="25"/>
        <v>3.7279453614114972</v>
      </c>
      <c r="AY71" s="70">
        <f>IFERROR(Driver!$K$19/Data!BH71/Data!BI71*Data!BK71*Data!BL71,"")</f>
        <v>-0.42834313512764483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219</v>
      </c>
      <c r="BS71" s="8" t="s">
        <v>719</v>
      </c>
      <c r="BT71" s="9" t="s">
        <v>721</v>
      </c>
      <c r="BU71" s="10">
        <v>153</v>
      </c>
      <c r="BV71" s="9" t="s">
        <v>390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305</v>
      </c>
      <c r="CU71" s="10"/>
      <c r="CV71" s="10"/>
      <c r="CW71" s="10"/>
      <c r="CX71" t="str">
        <f>INDEX('Data_Price '!AS$2:AS$1266,MATCH(Data!$DN71,'Data_Price '!$BE$2:$BE$1266,0))</f>
        <v>Line Blade W Women's Skis Â· 2021 Â· 153 cm</v>
      </c>
      <c r="CY71" t="str">
        <f>INDEX('Data_Price '!AT$2:AT$1266,MATCH(Data!$DN71,'Data_Price '!$BE$2:$BE$1266,0))</f>
        <v>Level Nine Sports</v>
      </c>
      <c r="CZ71">
        <f>INDEX('Data_Price '!AU$2:AU$1266,MATCH(Data!$DN71,'Data_Price '!$BE$2:$BE$1266,0))</f>
        <v>449.97</v>
      </c>
      <c r="DA71" t="str">
        <f>INDEX('Data_Price '!AV$2:AV$1266,MATCH(Data!$DN71,'Data_Price '!$BE$2:$BE$1266,0))</f>
        <v>https://www.google.com/url?url=https://www.levelninesports.com/line-skis-blade-womens-skis-2021/&amp;rct=j&amp;q=&amp;esrc=s&amp;sa=U&amp;ved=0ahUKEwjNntqJxKP2AhWkZd8KHQUOCEcQsDwIUA&amp;usg=AOvVaw1xo7PI0trgTqDtZ4vGmPDA</v>
      </c>
      <c r="DB71" t="str">
        <f>INDEX('Data_Price '!AW$2:AW$1266,MATCH(Data!$DN71,'Data_Price '!$BE$2:$BE$1266,0))</f>
        <v>Line Blade W Women's Skis Â· 2021 Â· 153 cm</v>
      </c>
      <c r="DC71" t="str">
        <f>INDEX('Data_Price '!AX$2:AX$1266,MATCH(Data!$DN71,'Data_Price '!$BE$2:$BE$1266,0))</f>
        <v>Level Nine Sports</v>
      </c>
      <c r="DD71">
        <f>INDEX('Data_Price '!AY$2:AY$1266,MATCH(Data!$DN71,'Data_Price '!$BE$2:$BE$1266,0))</f>
        <v>449.97</v>
      </c>
      <c r="DE71" t="str">
        <f>INDEX('Data_Price '!AZ$2:AZ$1266,MATCH(Data!$DN71,'Data_Price '!$BE$2:$BE$1266,0))</f>
        <v>https://www.google.com/url?q=https://www.levelninesports.com/line-skis-blade-womens-skis-2021/&amp;sa=U&amp;ved=0ahUKEwit1bqKxKP2AhXumeAKHQuuDwgQ2ykIFw&amp;usg=AOvVaw2Yhj_JkM7dwMq20PlwiCcK</v>
      </c>
      <c r="DF71" t="str">
        <f>INDEX('Data_Price '!BA$2:BA$1266,MATCH(Data!$DN71,'Data_Price '!$BE$2:$BE$1266,0))</f>
        <v>Line Blade W Women's Skis Â· 2021 Â· 153 cm</v>
      </c>
      <c r="DG71" t="str">
        <f>INDEX('Data_Price '!BB$2:BB$1266,MATCH(Data!$DN71,'Data_Price '!$BE$2:$BE$1266,0))</f>
        <v>SkiEssentials.com</v>
      </c>
      <c r="DH71">
        <f>INDEX('Data_Price '!BC$2:BC$1266,MATCH(Data!$DN71,'Data_Price '!$BE$2:$BE$1266,0))</f>
        <v>544.95000000000005</v>
      </c>
      <c r="DI71" t="str">
        <f>INDEX('Data_Price '!BD$2:BD$1266,MATCH(Data!$DN71,'Data_Price '!$BE$2:$BE$1266,0))</f>
        <v>https://www.google.com/url?q=https://www.skiessentials.com/2021-line-blade-women-s-skis.html&amp;sa=U&amp;ved=0ahUKEwit1bqKxKP2AhXumeAKHQuuDwgQ2ykIGQ&amp;usg=AOvVaw3K6BbezUsAwvpv-a8q1Ijf</v>
      </c>
      <c r="DJ71" s="89" t="e">
        <f ca="1">_xll.Connector("TinyUrl.TinyUrl",DA71,0)</f>
        <v>#NAME?</v>
      </c>
      <c r="DK71" s="89" t="e">
        <f ca="1">_xll.Connector("TinyUrl.TinyUrl",DE71,0)</f>
        <v>#NAME?</v>
      </c>
      <c r="DL71" s="89" t="e">
        <f ca="1">_xll.Connector("TinyUrl.TinyUrl",DI71,0)</f>
        <v>#NAME?</v>
      </c>
      <c r="DM71" s="224" t="str">
        <f t="shared" si="32"/>
        <v>Blade W</v>
      </c>
      <c r="DN71" s="89" t="str">
        <f t="shared" si="33"/>
        <v xml:space="preserve"> LineBlade W153 Women's</v>
      </c>
      <c r="DO71" s="227" t="s">
        <v>952</v>
      </c>
    </row>
    <row r="72" spans="2:119" ht="15.45" customHeight="1">
      <c r="B72" s="224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#VALUE!</v>
      </c>
      <c r="F72" s="43" t="b">
        <f>CL72&gt;Driver!$F$56</f>
        <v>0</v>
      </c>
      <c r="G72" s="43" t="b">
        <f>AND(CB72&gt;Driver!$F$55,CB72&lt;Driver!$G$55)</f>
        <v>0</v>
      </c>
      <c r="H72" s="43" t="e">
        <f t="shared" si="0"/>
        <v>#VALUE!</v>
      </c>
      <c r="I72" s="43">
        <f t="shared" si="1"/>
        <v>0</v>
      </c>
      <c r="J72" s="43" t="e">
        <f t="array" ref="J72">NOT(OR(($H$9:$H$1273=TRUE)*($I$9:$I$1273&gt;0)*($BT$9:$BT$1273=BT72)*($K$9:$K$1273&gt;K72)))</f>
        <v>#VALUE!</v>
      </c>
      <c r="K72" s="72">
        <f t="shared" si="2"/>
        <v>0.73427115588403824</v>
      </c>
      <c r="L72" s="72">
        <f t="shared" si="3"/>
        <v>0.97497059060510838</v>
      </c>
      <c r="M72" s="72">
        <f t="shared" si="4"/>
        <v>0.4935717211629681</v>
      </c>
      <c r="N72" s="72">
        <f t="shared" si="5"/>
        <v>0.30195408840827165</v>
      </c>
      <c r="O72" s="72">
        <f t="shared" si="6"/>
        <v>0.35037872213945642</v>
      </c>
      <c r="P72" s="72">
        <f t="shared" si="7"/>
        <v>0.82838235294117646</v>
      </c>
      <c r="Q72" s="72"/>
      <c r="R72" s="72"/>
      <c r="S72" s="72">
        <f t="shared" si="8"/>
        <v>0.7744975599821039</v>
      </c>
      <c r="T72" s="72">
        <f t="shared" si="9"/>
        <v>0.96168317778772039</v>
      </c>
      <c r="U72" s="72">
        <f t="shared" si="10"/>
        <v>0.70848518837279484</v>
      </c>
      <c r="V72" s="72">
        <f t="shared" si="11"/>
        <v>0.62486730714010474</v>
      </c>
      <c r="W72" s="72">
        <f t="shared" si="12"/>
        <v>0.9748647604327666</v>
      </c>
      <c r="X72" s="72">
        <f t="shared" si="13"/>
        <v>2.5029409394891622E-2</v>
      </c>
      <c r="Y72" s="72">
        <f t="shared" si="14"/>
        <v>0.5064282788370319</v>
      </c>
      <c r="Z72" s="72">
        <f t="shared" si="15"/>
        <v>0.69804591159172835</v>
      </c>
      <c r="AA72" s="72">
        <f t="shared" si="16"/>
        <v>0.64962127786054358</v>
      </c>
      <c r="AB72" s="72">
        <f t="shared" si="17"/>
        <v>0.17161764705882349</v>
      </c>
      <c r="AC72" s="72"/>
      <c r="AD72" s="72"/>
      <c r="AE72" s="72">
        <f t="shared" si="18"/>
        <v>0.2255024400178961</v>
      </c>
      <c r="AF72" s="72">
        <f t="shared" si="19"/>
        <v>3.8316822212279639E-2</v>
      </c>
      <c r="AG72" s="72">
        <f t="shared" si="20"/>
        <v>0.29151481162720516</v>
      </c>
      <c r="AH72" s="72">
        <f t="shared" si="21"/>
        <v>0.37513269285989526</v>
      </c>
      <c r="AI72" s="72">
        <f t="shared" si="22"/>
        <v>2.5135239567233389E-2</v>
      </c>
      <c r="AJ72" s="72">
        <f>(AV72-Driver!$K$179)/(Driver!$L$179-Driver!$K$179)</f>
        <v>0.21497059060510837</v>
      </c>
      <c r="AK72" s="72">
        <f>(AW72-Driver!$K$180)/(Driver!$L$180-Driver!$K$180)</f>
        <v>0.32843838264141811</v>
      </c>
      <c r="AL72" s="72">
        <f>(AX72-Driver!$K$181)/(Driver!$L$181-Driver!$K$181)</f>
        <v>0.29804591159172827</v>
      </c>
      <c r="AM72" s="72">
        <f>(AY72-Driver!$K$182)/(Driver!$L$182-Driver!$K$182)</f>
        <v>0.86362127786054355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33.070952458852652</v>
      </c>
      <c r="AX72" s="70">
        <f t="shared" si="25"/>
        <v>3.6824132043255546</v>
      </c>
      <c r="AY72" s="70">
        <f>IFERROR(Driver!$K$19/Data!BH72/Data!BI72*Data!BK72*Data!BL72,"")</f>
        <v>-0.83484123690998324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219</v>
      </c>
      <c r="BS72" s="8" t="s">
        <v>438</v>
      </c>
      <c r="BT72" s="9" t="s">
        <v>456</v>
      </c>
      <c r="BU72" s="10">
        <v>176</v>
      </c>
      <c r="BV72" s="9" t="s">
        <v>222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305</v>
      </c>
      <c r="CU72" s="9" t="s">
        <v>302</v>
      </c>
      <c r="CV72" s="10"/>
      <c r="CW72" s="10"/>
      <c r="CX72" t="str">
        <f>INDEX('Data_Price '!AS$2:AS$1266,MATCH(Data!$DN72,'Data_Price '!$BE$2:$BE$1266,0))</f>
        <v>Atomic Maverick 86 C Skis 2022</v>
      </c>
      <c r="CY72" t="str">
        <f>INDEX('Data_Price '!AT$2:AT$1266,MATCH(Data!$DN72,'Data_Price '!$BE$2:$BE$1266,0))</f>
        <v>evo.com</v>
      </c>
      <c r="CZ72">
        <f>INDEX('Data_Price '!AU$2:AU$1266,MATCH(Data!$DN72,'Data_Price '!$BE$2:$BE$1266,0))</f>
        <v>499.99</v>
      </c>
      <c r="DA72" t="str">
        <f>INDEX('Data_Price '!AV$2:AV$1266,MATCH(Data!$DN72,'Data_Price '!$BE$2:$BE$1266,0))</f>
        <v>https://www.google.com/url?url=https://www.evo.com/skis/atomic-maverick-86-c%3Fimage%3D197733/826787/clone.jpg&amp;rct=j&amp;q=&amp;esrc=s&amp;sa=U&amp;ved=0ahUKEwjT89uKxKP2AhWLTt8KHb-4Bz0QsDwITQ&amp;usg=AOvVaw1VvENaXLnThggY1q3yCU1x</v>
      </c>
      <c r="DB72" t="str">
        <f>INDEX('Data_Price '!AW$2:AW$1266,MATCH(Data!$DN72,'Data_Price '!$BE$2:$BE$1266,0))</f>
        <v>Atomic Maverick 86 C Skis 2022</v>
      </c>
      <c r="DC72" t="str">
        <f>INDEX('Data_Price '!AX$2:AX$1266,MATCH(Data!$DN72,'Data_Price '!$BE$2:$BE$1266,0))</f>
        <v>evo.com</v>
      </c>
      <c r="DD72">
        <f>INDEX('Data_Price '!AY$2:AY$1266,MATCH(Data!$DN72,'Data_Price '!$BE$2:$BE$1266,0))</f>
        <v>499.99</v>
      </c>
      <c r="DE72" t="str">
        <f>INDEX('Data_Price '!AZ$2:AZ$1266,MATCH(Data!$DN72,'Data_Price '!$BE$2:$BE$1266,0))</f>
        <v>https://www.google.com/url?q=https://www.evo.com/skis/atomic-maverick-86-c%3Fimage%3D197733/826787/clone.jpg&amp;sa=U&amp;ved=0ahUKEwiK7ZmLxKP2AhXLhOAKHTIaBPwQ2ykIFw&amp;usg=AOvVaw3kPjHVVQpcg8NXhCniKx61</v>
      </c>
      <c r="DF72" t="str">
        <f>INDEX('Data_Price '!BA$2:BA$1266,MATCH(Data!$DN72,'Data_Price '!$BE$2:$BE$1266,0))</f>
        <v>Atomic Maverick 86 C Skis 2022</v>
      </c>
      <c r="DG72" t="str">
        <f>INDEX('Data_Price '!BB$2:BB$1266,MATCH(Data!$DN72,'Data_Price '!$BE$2:$BE$1266,0))</f>
        <v>Curated</v>
      </c>
      <c r="DH72">
        <f>INDEX('Data_Price '!BC$2:BC$1266,MATCH(Data!$DN72,'Data_Price '!$BE$2:$BE$1266,0))</f>
        <v>499.99</v>
      </c>
      <c r="DI72" t="str">
        <f>INDEX('Data_Price '!BD$2:BD$1266,MATCH(Data!$DN72,'Data_Price '!$BE$2:$BE$1266,0))</f>
        <v>https://www.google.com/url?q=https://www.curated.com/products/4252058/atomic-maverick-86-c-skis-2022-176-cm%3Fc_source%3Dgoogle-shopping&amp;sa=U&amp;ved=0ahUKEwiK7ZmLxKP2AhXLhOAKHTIaBPwQ2ykIGQ&amp;usg=AOvVaw3gtuVHndYyP3DbXshxaWvA</v>
      </c>
      <c r="DJ72" s="89" t="e">
        <f ca="1">_xll.Connector("TinyUrl.TinyUrl",DA72,0)</f>
        <v>#NAME?</v>
      </c>
      <c r="DK72" s="89" t="e">
        <f ca="1">_xll.Connector("TinyUrl.TinyUrl",DE72,0)</f>
        <v>#NAME?</v>
      </c>
      <c r="DL72" s="89" t="e">
        <f ca="1">_xll.Connector("TinyUrl.TinyUrl",DI72,0)</f>
        <v>#NAME?</v>
      </c>
      <c r="DM72" s="224" t="str">
        <f t="shared" si="32"/>
        <v>Maverick 86 C</v>
      </c>
      <c r="DN72" s="89" t="str">
        <f t="shared" si="33"/>
        <v xml:space="preserve"> AtomicMaverick 86 C176 Unisex</v>
      </c>
      <c r="DO72" s="227" t="s">
        <v>953</v>
      </c>
    </row>
    <row r="73" spans="2:119" ht="15.45" customHeight="1">
      <c r="B73" s="224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#VALUE!</v>
      </c>
      <c r="F73" s="43" t="b">
        <f>CL73&gt;Driver!$F$56</f>
        <v>0</v>
      </c>
      <c r="G73" s="43" t="b">
        <f>AND(CB73&gt;Driver!$F$55,CB73&lt;Driver!$G$55)</f>
        <v>0</v>
      </c>
      <c r="H73" s="43" t="e">
        <f t="shared" ref="H73:H136" si="34">AND(B73:G73)</f>
        <v>#VALUE!</v>
      </c>
      <c r="I73" s="43">
        <f t="shared" ref="I73:I136" si="35">COUNTIFS($H$9:$H$1273,TRUE,$BT$9:$BT$1273,BT73)</f>
        <v>0</v>
      </c>
      <c r="J73" s="43" t="e">
        <f t="array" ref="J73">NOT(OR(($H$9:$H$1273=TRUE)*($I$9:$I$1273&gt;0)*($BT$9:$BT$1273=BT73)*($K$9:$K$1273&gt;K73)))</f>
        <v>#VALUE!</v>
      </c>
      <c r="K73" s="72">
        <f t="shared" ref="K73:K136" si="36">IFERROR(1-AVERAGE(X73:Y73),"")</f>
        <v>0.73048817653157272</v>
      </c>
      <c r="L73" s="72">
        <f t="shared" ref="L73:L136" si="37">1-X73</f>
        <v>0.9227814035935864</v>
      </c>
      <c r="M73" s="72">
        <f t="shared" ref="M73:M136" si="38">1-Y73</f>
        <v>0.53819494946955904</v>
      </c>
      <c r="N73" s="72">
        <f t="shared" ref="N73:N136" si="39">1-Z73</f>
        <v>0.34305950799974705</v>
      </c>
      <c r="O73" s="72">
        <f t="shared" ref="O73:O136" si="40">1-AA73</f>
        <v>0.46185213779455081</v>
      </c>
      <c r="P73" s="72">
        <f t="shared" ref="P73:P136" si="41">1-AB73</f>
        <v>0.80967320261437914</v>
      </c>
      <c r="Q73" s="72"/>
      <c r="R73" s="72"/>
      <c r="S73" s="72">
        <f t="shared" ref="S73:S136" si="42">1-AE73</f>
        <v>0.8320227481928697</v>
      </c>
      <c r="T73" s="72">
        <f t="shared" ref="T73:T136" si="43">1-AF73</f>
        <v>0.91961942993867196</v>
      </c>
      <c r="U73" s="72">
        <f t="shared" ref="U73:U136" si="44">1-AG73</f>
        <v>0.58770828394395669</v>
      </c>
      <c r="V73" s="72">
        <f t="shared" ref="V73:V136" si="45">1-AH73</f>
        <v>0.62536196757080864</v>
      </c>
      <c r="W73" s="72">
        <f t="shared" ref="W73:W136" si="46">1-AI73</f>
        <v>0.96836188002272916</v>
      </c>
      <c r="X73" s="72">
        <f t="shared" ref="X73:X136" si="47">ABS(AJ73-AJ$1)</f>
        <v>7.7218596406413542E-2</v>
      </c>
      <c r="Y73" s="72">
        <f t="shared" ref="Y73:Y136" si="48">AVERAGE(Z73:AB73)</f>
        <v>0.46180505053044102</v>
      </c>
      <c r="Z73" s="72">
        <f t="shared" ref="Z73:Z136" si="49">ABS(AL73-AL$1)</f>
        <v>0.65694049200025295</v>
      </c>
      <c r="AA73" s="72">
        <f t="shared" ref="AA73:AA136" si="50">ABS(AM73-AM$1)</f>
        <v>0.53814786220544919</v>
      </c>
      <c r="AB73" s="72">
        <f t="shared" ref="AB73:AB136" si="51">ABS(AN73-AN$1)</f>
        <v>0.19032679738562092</v>
      </c>
      <c r="AC73" s="72"/>
      <c r="AD73" s="72"/>
      <c r="AE73" s="72">
        <f t="shared" ref="AE73:AE136" si="52">ABS(AQ$1-AQ73)</f>
        <v>0.16797725180713033</v>
      </c>
      <c r="AF73" s="72">
        <f t="shared" ref="AF73:AF136" si="53">ABS(AR$1-AR73)</f>
        <v>8.0380570061328024E-2</v>
      </c>
      <c r="AG73" s="72">
        <f t="shared" ref="AG73:AG136" si="54">ABS(AS$1-AS73)</f>
        <v>0.41229171605604331</v>
      </c>
      <c r="AH73" s="72">
        <f t="shared" ref="AH73:AH136" si="55">ABS(AT$1-AT73)</f>
        <v>0.37463803242919136</v>
      </c>
      <c r="AI73" s="72">
        <f t="shared" ref="AI73:AI136" si="56">ABS(AU$1-AU73)</f>
        <v>3.1638119977270882E-2</v>
      </c>
      <c r="AJ73" s="72">
        <f>(AV73-Driver!$K$179)/(Driver!$L$179-Driver!$K$179)</f>
        <v>0.31721859640641353</v>
      </c>
      <c r="AK73" s="72">
        <f>(AW73-Driver!$K$180)/(Driver!$L$180-Driver!$K$180)</f>
        <v>0.33511409299752976</v>
      </c>
      <c r="AL73" s="72">
        <f>(AX73-Driver!$K$181)/(Driver!$L$181-Driver!$K$181)</f>
        <v>0.25694049200025293</v>
      </c>
      <c r="AM73" s="72">
        <f>(AY73-Driver!$K$182)/(Driver!$L$182-Driver!$K$182)</f>
        <v>0.75214786220544916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57">IFERROR(BM73*BJ73^1/4,"")</f>
        <v>6.6765025098358413</v>
      </c>
      <c r="AW73" s="70">
        <f t="shared" ref="AW73:AW136" si="58">IFERROR(SUM(AX73:AZ73),"")</f>
        <v>33.723757827737948</v>
      </c>
      <c r="AX73" s="70">
        <f t="shared" ref="AX73:AX136" si="59">IFERROR(BH73,"")</f>
        <v>3.3124644280022766</v>
      </c>
      <c r="AY73" s="70">
        <f>IFERROR(Driver!$K$19/Data!BH73/Data!BI73*Data!BK73*Data!BL73,"")</f>
        <v>-1.5172248430044648</v>
      </c>
      <c r="AZ73" s="70">
        <f t="shared" ref="AZ73:AZ136" si="60">IFERROR(BI73*BN73,"")</f>
        <v>31.928518242740136</v>
      </c>
      <c r="BA73" s="70"/>
      <c r="BB73" s="70"/>
      <c r="BC73" s="70">
        <f t="shared" ref="BC73:BC136" si="61">IFERROR(BI73*BN73*BK73/BJ73^(1/2),"")</f>
        <v>94.416464889257583</v>
      </c>
      <c r="BD73" s="70">
        <f t="shared" ref="BD73:BD136" si="62">IFERROR(BH73*BM73*BL73/BJ73/BK73,"")</f>
        <v>3.457107670097415</v>
      </c>
      <c r="BE73" s="70">
        <f t="shared" ref="BE73:BE136" si="63">IFERROR(MIN(BI73/BQ73/BP73/BO73/BH73,$BE$1),"")</f>
        <v>0.51237871772450838</v>
      </c>
      <c r="BF73" s="70">
        <f t="shared" ref="BF73:BF136" si="64">IFERROR(BJ73*BO73*BP73/BK73,"")</f>
        <v>2.8644560592164861</v>
      </c>
      <c r="BG73" s="70">
        <f t="shared" ref="BG73:BG136" si="65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219</v>
      </c>
      <c r="BS73" s="8" t="s">
        <v>950</v>
      </c>
      <c r="BT73" s="9" t="s">
        <v>709</v>
      </c>
      <c r="BU73" s="10">
        <v>184</v>
      </c>
      <c r="BV73" s="9" t="s">
        <v>222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302</v>
      </c>
      <c r="CU73" s="9" t="s">
        <v>388</v>
      </c>
      <c r="CV73" s="10"/>
      <c r="CW73" s="10"/>
      <c r="CX73" t="str">
        <f>INDEX('Data_Price '!AS$2:AS$1266,MATCH(Data!$DN73,'Data_Price '!$BE$2:$BE$1266,0))</f>
        <v>K2 Wayback 96 184</v>
      </c>
      <c r="CY73" t="str">
        <f>INDEX('Data_Price '!AT$2:AT$1266,MATCH(Data!$DN73,'Data_Price '!$BE$2:$BE$1266,0))</f>
        <v>Telemark Pyrenees</v>
      </c>
      <c r="CZ73">
        <f>INDEX('Data_Price '!AU$2:AU$1266,MATCH(Data!$DN73,'Data_Price '!$BE$2:$BE$1266,0))</f>
        <v>411.16</v>
      </c>
      <c r="DA73" t="str">
        <f>INDEX('Data_Price '!AV$2:AV$1266,MATCH(Data!$DN73,'Data_Price '!$BE$2:$BE$1266,0))</f>
        <v>https://www.google.com/url?q=https://www.telemark-pyrenees.com/ski/k2-wayback-96-ski-2022%3Fcurrency%3DUSD%26tax%3Dex_vat%26country%3DUS%26var%3D67696&amp;sa=U&amp;ved=0ahUKEwiosqGMxKP2AhWPUt8KHUbDAmIQ2ykIHA&amp;usg=AOvVaw2i3mYjgiL-mIR1ee29UrVf</v>
      </c>
      <c r="DB73" t="str">
        <f>INDEX('Data_Price '!AW$2:AW$1266,MATCH(Data!$DN73,'Data_Price '!$BE$2:$BE$1266,0))</f>
        <v>K2 Wayback 96 184</v>
      </c>
      <c r="DC73" t="str">
        <f>INDEX('Data_Price '!AX$2:AX$1266,MATCH(Data!$DN73,'Data_Price '!$BE$2:$BE$1266,0))</f>
        <v>! OutdoorXL.com</v>
      </c>
      <c r="DD73">
        <f>INDEX('Data_Price '!AY$2:AY$1266,MATCH(Data!$DN73,'Data_Price '!$BE$2:$BE$1266,0))</f>
        <v>429.95</v>
      </c>
      <c r="DE73" t="str">
        <f>INDEX('Data_Price '!AZ$2:AZ$1266,MATCH(Data!$DN73,'Data_Price '!$BE$2:$BE$1266,0))</f>
        <v>https://www.google.com/url?q=https://www.outdoorxl.com/k2-wayback-96.html%3Fprl%3D92-1058x144-1001&amp;sa=U&amp;ved=0ahUKEwiosqGMxKP2AhWPUt8KHUbDAmIQ2ykIHg&amp;usg=AOvVaw1eGgnRsVjWvdPm73-xo62f</v>
      </c>
      <c r="DF73" t="str">
        <f>INDEX('Data_Price '!BA$2:BA$1266,MATCH(Data!$DN73,'Data_Price '!$BE$2:$BE$1266,0))</f>
        <v>K2 Wayback 96</v>
      </c>
      <c r="DG73" t="str">
        <f>INDEX('Data_Price '!BB$2:BB$1266,MATCH(Data!$DN73,'Data_Price '!$BE$2:$BE$1266,0))</f>
        <v>Snowcountry.eu</v>
      </c>
      <c r="DH73">
        <f>INDEX('Data_Price '!BC$2:BC$1266,MATCH(Data!$DN73,'Data_Price '!$BE$2:$BE$1266,0))</f>
        <v>444.19</v>
      </c>
      <c r="DI73" t="str">
        <f>INDEX('Data_Price '!BD$2:BD$1266,MATCH(Data!$DN73,'Data_Price '!$BE$2:$BE$1266,0))</f>
        <v>https://www.google.com/url?url=https://www.snowcountry.eu/k2-wayback-96-9162.html%3Fartikel_maat%3D65366%26country%3DUS&amp;rct=j&amp;q=&amp;esrc=s&amp;sa=U&amp;ved=0ahUKEwiU8sCLxKP2AhXEm-AKHee0A58QsDwIag&amp;usg=AOvVaw0Q27pQUvVX7NsMJUE6NKAG</v>
      </c>
      <c r="DJ73" s="89" t="e">
        <f ca="1">_xll.Connector("TinyUrl.TinyUrl",DA73,0)</f>
        <v>#NAME?</v>
      </c>
      <c r="DK73" s="89" t="e">
        <f ca="1">_xll.Connector("TinyUrl.TinyUrl",DE73,0)</f>
        <v>#NAME?</v>
      </c>
      <c r="DL73" s="89" t="e">
        <f ca="1">_xll.Connector("TinyUrl.TinyUrl",DI73,0)</f>
        <v>#NAME?</v>
      </c>
      <c r="DM73" s="224" t="str">
        <f t="shared" ref="DM73:DM136" si="66">IF(LEFT(BT73,1)=" ",RIGHT(BT73,LEN(BT73)-1),BT73)</f>
        <v>Wayback 96</v>
      </c>
      <c r="DN73" s="89" t="str">
        <f t="shared" ref="DN73:DN136" si="67">_xlfn.CONCAT(BS73,DM73,BU73,BV73)</f>
        <v xml:space="preserve"> K2Wayback 96184 Unisex</v>
      </c>
      <c r="DO73" s="227" t="s">
        <v>954</v>
      </c>
    </row>
    <row r="74" spans="2:119" ht="15.45" customHeight="1">
      <c r="B74" s="224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#VALUE!</v>
      </c>
      <c r="F74" s="43" t="b">
        <f>CL74&gt;Driver!$F$56</f>
        <v>0</v>
      </c>
      <c r="G74" s="43" t="b">
        <f>AND(CB74&gt;Driver!$F$55,CB74&lt;Driver!$G$55)</f>
        <v>0</v>
      </c>
      <c r="H74" s="43" t="e">
        <f t="shared" si="34"/>
        <v>#VALUE!</v>
      </c>
      <c r="I74" s="43">
        <f t="shared" si="35"/>
        <v>0</v>
      </c>
      <c r="J74" s="43" t="e">
        <f t="array" ref="J74">NOT(OR(($H$9:$H$1273=TRUE)*($I$9:$I$1273&gt;0)*($BT$9:$BT$1273=BT74)*($K$9:$K$1273&gt;K74)))</f>
        <v>#VALUE!</v>
      </c>
      <c r="K74" s="72">
        <f t="shared" si="36"/>
        <v>0.72341947456920819</v>
      </c>
      <c r="L74" s="72">
        <f t="shared" si="37"/>
        <v>0.97271452743533959</v>
      </c>
      <c r="M74" s="72">
        <f t="shared" si="38"/>
        <v>0.47412442170307667</v>
      </c>
      <c r="N74" s="72">
        <f t="shared" si="39"/>
        <v>0.31017517232656677</v>
      </c>
      <c r="O74" s="72">
        <f t="shared" si="40"/>
        <v>0.27789253722710761</v>
      </c>
      <c r="P74" s="72">
        <f t="shared" si="41"/>
        <v>0.83430555555555563</v>
      </c>
      <c r="Q74" s="72"/>
      <c r="R74" s="72"/>
      <c r="S74" s="72">
        <f t="shared" si="42"/>
        <v>0.70648734177215189</v>
      </c>
      <c r="T74" s="72">
        <f t="shared" si="43"/>
        <v>0.97535989033636039</v>
      </c>
      <c r="U74" s="72">
        <f t="shared" si="44"/>
        <v>0.39092197923383365</v>
      </c>
      <c r="V74" s="72">
        <f t="shared" si="45"/>
        <v>0.6299814430460049</v>
      </c>
      <c r="W74" s="72">
        <f t="shared" si="46"/>
        <v>0.97675867507886438</v>
      </c>
      <c r="X74" s="72">
        <f t="shared" si="47"/>
        <v>2.7285472564660407E-2</v>
      </c>
      <c r="Y74" s="72">
        <f t="shared" si="48"/>
        <v>0.52587557829692333</v>
      </c>
      <c r="Z74" s="72">
        <f t="shared" si="49"/>
        <v>0.68982482767343323</v>
      </c>
      <c r="AA74" s="72">
        <f t="shared" si="50"/>
        <v>0.72210746277289239</v>
      </c>
      <c r="AB74" s="72">
        <f t="shared" si="51"/>
        <v>0.16569444444444442</v>
      </c>
      <c r="AC74" s="72"/>
      <c r="AD74" s="72"/>
      <c r="AE74" s="72">
        <f t="shared" si="52"/>
        <v>0.29351265822784811</v>
      </c>
      <c r="AF74" s="72">
        <f t="shared" si="53"/>
        <v>2.4640109663639581E-2</v>
      </c>
      <c r="AG74" s="72">
        <f t="shared" si="54"/>
        <v>0.60907802076616635</v>
      </c>
      <c r="AH74" s="72">
        <f t="shared" si="55"/>
        <v>0.37001855695399516</v>
      </c>
      <c r="AI74" s="72">
        <f t="shared" si="56"/>
        <v>2.3241324921135648E-2</v>
      </c>
      <c r="AJ74" s="72">
        <f>(AV74-Driver!$K$179)/(Driver!$L$179-Driver!$K$179)</f>
        <v>0.21271452743533958</v>
      </c>
      <c r="AK74" s="72">
        <f>(AW74-Driver!$K$180)/(Driver!$L$180-Driver!$K$180)</f>
        <v>0.32669888402681563</v>
      </c>
      <c r="AL74" s="72">
        <f>(AX74-Driver!$K$181)/(Driver!$L$181-Driver!$K$181)</f>
        <v>0.28982482767343321</v>
      </c>
      <c r="AM74" s="72">
        <f>(AY74-Driver!$K$182)/(Driver!$L$182-Driver!$K$182)</f>
        <v>0.93610746277289236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57"/>
        <v>4.4770044770044768</v>
      </c>
      <c r="AW74" s="70">
        <f t="shared" si="58"/>
        <v>32.900850106562693</v>
      </c>
      <c r="AX74" s="70">
        <f t="shared" si="59"/>
        <v>3.6084234490608988</v>
      </c>
      <c r="AY74" s="70">
        <f>IFERROR(Driver!$K$19/Data!BH74/Data!BI74*Data!BK74*Data!BL74,"")</f>
        <v>-0.39111764629567214</v>
      </c>
      <c r="AZ74" s="70">
        <f t="shared" si="60"/>
        <v>29.683544303797468</v>
      </c>
      <c r="BA74" s="70"/>
      <c r="BB74" s="70"/>
      <c r="BC74" s="70">
        <f t="shared" si="61"/>
        <v>29.300376870844289</v>
      </c>
      <c r="BD74" s="70">
        <f t="shared" si="62"/>
        <v>12.751251740123841</v>
      </c>
      <c r="BE74" s="70">
        <f t="shared" si="63"/>
        <v>0.70912991797279534</v>
      </c>
      <c r="BF74" s="70">
        <f t="shared" si="64"/>
        <v>3.3861933604879386</v>
      </c>
      <c r="BG74" s="70">
        <f t="shared" si="65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219</v>
      </c>
      <c r="BS74" s="8" t="s">
        <v>628</v>
      </c>
      <c r="BT74" s="9" t="s">
        <v>636</v>
      </c>
      <c r="BU74" s="10">
        <v>163</v>
      </c>
      <c r="BV74" s="9" t="s">
        <v>390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305</v>
      </c>
      <c r="CU74" s="9" t="s">
        <v>302</v>
      </c>
      <c r="CV74" s="10"/>
      <c r="CW74" s="10"/>
      <c r="CX74" t="str">
        <f>INDEX('Data_Price '!AS$2:AS$1266,MATCH(Data!$DN74,'Data_Price '!$BE$2:$BE$1266,0))</f>
        <v>Head Kore 91 W 2022 (Size: 163) | By Alpine Shop Vermont</v>
      </c>
      <c r="CY74" t="str">
        <f>INDEX('Data_Price '!AT$2:AT$1266,MATCH(Data!$DN74,'Data_Price '!$BE$2:$BE$1266,0))</f>
        <v>AlpineShopVT.com</v>
      </c>
      <c r="CZ74">
        <f>INDEX('Data_Price '!AU$2:AU$1266,MATCH(Data!$DN74,'Data_Price '!$BE$2:$BE$1266,0))</f>
        <v>489</v>
      </c>
      <c r="DA74" t="str">
        <f>INDEX('Data_Price '!AV$2:AV$1266,MATCH(Data!$DN74,'Data_Price '!$BE$2:$BE$1266,0))</f>
        <v>https://www.google.com/url?url=https://alpineshopvt.com/head-kore-91-w-2022/%3Fsku%3D42099&amp;rct=j&amp;q=&amp;esrc=s&amp;sa=U&amp;ved=0ahUKEwjlpsGMxKP2AhWqmOAKHTKlAzQQ2SkIkgE&amp;usg=AOvVaw19CBLuHJSu4trZ2WoBCye4</v>
      </c>
      <c r="DB74" t="str">
        <f>INDEX('Data_Price '!AW$2:AW$1266,MATCH(Data!$DN74,'Data_Price '!$BE$2:$BE$1266,0))</f>
        <v>Head Kore 91 W Incl Attack 12 GW Binding Anthracite-Mint 163 Ski Lady's Ladies / Women</v>
      </c>
      <c r="DC74" t="str">
        <f>INDEX('Data_Price '!AX$2:AX$1266,MATCH(Data!$DN74,'Data_Price '!$BE$2:$BE$1266,0))</f>
        <v>! OutdoorXL.com</v>
      </c>
      <c r="DD74">
        <f>INDEX('Data_Price '!AY$2:AY$1266,MATCH(Data!$DN74,'Data_Price '!$BE$2:$BE$1266,0))</f>
        <v>534.95000000000005</v>
      </c>
      <c r="DE74" t="str">
        <f>INDEX('Data_Price '!AZ$2:AZ$1266,MATCH(Data!$DN74,'Data_Price '!$BE$2:$BE$1266,0))</f>
        <v>https://www.google.com/url?url=https://www.outdoorxl.com/head-kore-91-w-incl-attack-12-gw-binding.html%3Fprl%3D92-7426x144-2487&amp;rct=j&amp;q=&amp;esrc=s&amp;sa=U&amp;ved=0ahUKEwjlpsGMxKP2AhWqmOAKHTKlAzQQsDwIgwE&amp;usg=AOvVaw2r_lXBx2TvKKD7yphJUE5V</v>
      </c>
      <c r="DF74" t="str">
        <f>INDEX('Data_Price '!BA$2:BA$1266,MATCH(Data!$DN74,'Data_Price '!$BE$2:$BE$1266,0))</f>
        <v>Head Kore 91 W Anth/Mi / 163cm</v>
      </c>
      <c r="DG74" t="str">
        <f>INDEX('Data_Price '!BB$2:BB$1266,MATCH(Data!$DN74,'Data_Price '!$BE$2:$BE$1266,0))</f>
        <v>Sundance Ski and Board Shop</v>
      </c>
      <c r="DH74">
        <f>INDEX('Data_Price '!BC$2:BC$1266,MATCH(Data!$DN74,'Data_Price '!$BE$2:$BE$1266,0))</f>
        <v>590.65</v>
      </c>
      <c r="DI74" t="str">
        <f>INDEX('Data_Price '!BD$2:BD$1266,MATCH(Data!$DN74,'Data_Price '!$BE$2:$BE$1266,0))</f>
        <v>https://www.google.com/url?url=https://sundanceskishop.com/products/head-kore-91-w%3Fvariant%3D39372869206114%26currency%3DCAD%26utm_medium%3Dproduct_sync%26utm_source%3Dgoogle%26utm_content%3Dsag_organic%26utm_campaign%3Dsag_organic&amp;rct=j&amp;q=&amp;esrc=s&amp;sa=U&amp;ved=0ahUKEwjlpsGMxKP2AhWqmOAKHTKlAzQQ2SkImwE&amp;usg=AOvVaw3AdLslhDtw4XSZK8aI5wqC</v>
      </c>
      <c r="DJ74" s="89" t="e">
        <f ca="1">_xll.Connector("TinyUrl.TinyUrl",DA74,0)</f>
        <v>#NAME?</v>
      </c>
      <c r="DK74" s="89" t="e">
        <f ca="1">_xll.Connector("TinyUrl.TinyUrl",DE74,0)</f>
        <v>#NAME?</v>
      </c>
      <c r="DL74" s="89" t="e">
        <f ca="1">_xll.Connector("TinyUrl.TinyUrl",DI74,0)</f>
        <v>#NAME?</v>
      </c>
      <c r="DM74" s="224" t="str">
        <f t="shared" si="66"/>
        <v>Kore 91 W</v>
      </c>
      <c r="DN74" s="89" t="str">
        <f t="shared" si="67"/>
        <v xml:space="preserve"> HeadKore 91 W163 Women's</v>
      </c>
      <c r="DO74" s="227"/>
    </row>
    <row r="75" spans="2:119" ht="15.45" customHeight="1">
      <c r="B75" s="224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#VALUE!</v>
      </c>
      <c r="F75" s="43" t="b">
        <f>CL75&gt;Driver!$F$56</f>
        <v>0</v>
      </c>
      <c r="G75" s="43" t="b">
        <f>AND(CB75&gt;Driver!$F$55,CB75&lt;Driver!$G$55)</f>
        <v>0</v>
      </c>
      <c r="H75" s="43" t="e">
        <f t="shared" si="34"/>
        <v>#VALUE!</v>
      </c>
      <c r="I75" s="43">
        <f t="shared" si="35"/>
        <v>0</v>
      </c>
      <c r="J75" s="43" t="e">
        <f t="array" ref="J75">NOT(OR(($H$9:$H$1273=TRUE)*($I$9:$I$1273&gt;0)*($BT$9:$BT$1273=BT75)*($K$9:$K$1273&gt;K75)))</f>
        <v>#VALUE!</v>
      </c>
      <c r="K75" s="72">
        <f t="shared" si="36"/>
        <v>0.7092362992091682</v>
      </c>
      <c r="L75" s="72">
        <f t="shared" si="37"/>
        <v>0.94926758520667154</v>
      </c>
      <c r="M75" s="72">
        <f t="shared" si="38"/>
        <v>0.46920501321166486</v>
      </c>
      <c r="N75" s="72">
        <f t="shared" si="39"/>
        <v>0.25515714918105359</v>
      </c>
      <c r="O75" s="72">
        <f t="shared" si="40"/>
        <v>0.3202356682317189</v>
      </c>
      <c r="P75" s="72">
        <f t="shared" si="41"/>
        <v>0.8322222222222222</v>
      </c>
      <c r="Q75" s="72"/>
      <c r="R75" s="72"/>
      <c r="S75" s="72">
        <f t="shared" si="42"/>
        <v>0.73932906373576512</v>
      </c>
      <c r="T75" s="72">
        <f t="shared" si="43"/>
        <v>0.9583127449372596</v>
      </c>
      <c r="U75" s="72">
        <f t="shared" si="44"/>
        <v>0.77913632826359691</v>
      </c>
      <c r="V75" s="72">
        <f t="shared" si="45"/>
        <v>0.62382356966676422</v>
      </c>
      <c r="W75" s="72">
        <f t="shared" si="46"/>
        <v>0.99868238557558942</v>
      </c>
      <c r="X75" s="72">
        <f t="shared" si="47"/>
        <v>5.073241479332849E-2</v>
      </c>
      <c r="Y75" s="72">
        <f t="shared" si="48"/>
        <v>0.53079498678833514</v>
      </c>
      <c r="Z75" s="72">
        <f t="shared" si="49"/>
        <v>0.74484285081894641</v>
      </c>
      <c r="AA75" s="72">
        <f t="shared" si="50"/>
        <v>0.6797643317682811</v>
      </c>
      <c r="AB75" s="72">
        <f t="shared" si="51"/>
        <v>0.16777777777777775</v>
      </c>
      <c r="AC75" s="72"/>
      <c r="AD75" s="72"/>
      <c r="AE75" s="72">
        <f t="shared" si="52"/>
        <v>0.26067093626423488</v>
      </c>
      <c r="AF75" s="72">
        <f t="shared" si="53"/>
        <v>4.168725506274043E-2</v>
      </c>
      <c r="AG75" s="72">
        <f t="shared" si="54"/>
        <v>0.22086367173640306</v>
      </c>
      <c r="AH75" s="72">
        <f t="shared" si="55"/>
        <v>0.37617643033323572</v>
      </c>
      <c r="AI75" s="72">
        <f t="shared" si="56"/>
        <v>1.31761442441055E-3</v>
      </c>
      <c r="AJ75" s="72">
        <f>(AV75-Driver!$K$179)/(Driver!$L$179-Driver!$K$179)</f>
        <v>0.1892675852066715</v>
      </c>
      <c r="AK75" s="72">
        <f>(AW75-Driver!$K$180)/(Driver!$L$180-Driver!$K$180)</f>
        <v>0.33105352712339198</v>
      </c>
      <c r="AL75" s="72">
        <f>(AX75-Driver!$K$181)/(Driver!$L$181-Driver!$K$181)</f>
        <v>0.34484285081894644</v>
      </c>
      <c r="AM75" s="72">
        <f>(AY75-Driver!$K$182)/(Driver!$L$182-Driver!$K$182)</f>
        <v>0.89376433176828107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57"/>
        <v>3.9835164835164836</v>
      </c>
      <c r="AW75" s="70">
        <f t="shared" si="58"/>
        <v>33.326682600991063</v>
      </c>
      <c r="AX75" s="70">
        <f t="shared" si="59"/>
        <v>4.1035856573705178</v>
      </c>
      <c r="AY75" s="70">
        <f>IFERROR(Driver!$K$19/Data!BH75/Data!BI75*Data!BK75*Data!BL75,"")</f>
        <v>-0.65032077789844212</v>
      </c>
      <c r="AZ75" s="70">
        <f t="shared" si="60"/>
        <v>29.873417721518987</v>
      </c>
      <c r="BA75" s="70"/>
      <c r="BB75" s="70"/>
      <c r="BC75" s="70">
        <f t="shared" si="61"/>
        <v>46.335606365317517</v>
      </c>
      <c r="BD75" s="70">
        <f t="shared" si="62"/>
        <v>6.8813974869751773</v>
      </c>
      <c r="BE75" s="70">
        <f t="shared" si="63"/>
        <v>0.32098482201336032</v>
      </c>
      <c r="BF75" s="70">
        <f t="shared" si="64"/>
        <v>2.6907048238116342</v>
      </c>
      <c r="BG75" s="70">
        <f t="shared" si="65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219</v>
      </c>
      <c r="BS75" s="8" t="s">
        <v>405</v>
      </c>
      <c r="BT75" s="9" t="s">
        <v>421</v>
      </c>
      <c r="BU75" s="10">
        <v>164</v>
      </c>
      <c r="BV75" s="9" t="s">
        <v>222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305</v>
      </c>
      <c r="CU75" s="10"/>
      <c r="CV75" s="10"/>
      <c r="CW75" s="10"/>
      <c r="CX75" t="str">
        <f>INDEX('Data_Price '!AS$2:AS$1266,MATCH(Data!$DN75,'Data_Price '!$BE$2:$BE$1266,0))</f>
        <v>Armada Declivity 92 Ti Skis 2022</v>
      </c>
      <c r="CY75" t="str">
        <f>INDEX('Data_Price '!AT$2:AT$1266,MATCH(Data!$DN75,'Data_Price '!$BE$2:$BE$1266,0))</f>
        <v>BlueZone Sports</v>
      </c>
      <c r="CZ75">
        <f>INDEX('Data_Price '!AU$2:AU$1266,MATCH(Data!$DN75,'Data_Price '!$BE$2:$BE$1266,0))</f>
        <v>389.97</v>
      </c>
      <c r="DA75" t="str">
        <f>INDEX('Data_Price '!AV$2:AV$1266,MATCH(Data!$DN75,'Data_Price '!$BE$2:$BE$1266,0))</f>
        <v>https://www.google.com/url?url=https://www.bluezonesports.com/armada/armada-declivity-92-ti-skis-mens-2022-38892&amp;rct=j&amp;q=&amp;esrc=s&amp;sa=U&amp;ved=0ahUKEwiD2IKNxKP2AhVqUN8KHRomBSQQsDwIYQ&amp;usg=AOvVaw0BdKoKKG65evZkSKO-FFpj</v>
      </c>
      <c r="DB75" t="str">
        <f>INDEX('Data_Price '!AW$2:AW$1266,MATCH(Data!$DN75,'Data_Price '!$BE$2:$BE$1266,0))</f>
        <v>Armada Declivity 92 Ti Skis 2022</v>
      </c>
      <c r="DC75" t="str">
        <f>INDEX('Data_Price '!AX$2:AX$1266,MATCH(Data!$DN75,'Data_Price '!$BE$2:$BE$1266,0))</f>
        <v>BlueZone Sports</v>
      </c>
      <c r="DD75">
        <f>INDEX('Data_Price '!AY$2:AY$1266,MATCH(Data!$DN75,'Data_Price '!$BE$2:$BE$1266,0))</f>
        <v>389.97</v>
      </c>
      <c r="DE75" t="str">
        <f>INDEX('Data_Price '!AZ$2:AZ$1266,MATCH(Data!$DN75,'Data_Price '!$BE$2:$BE$1266,0))</f>
        <v>https://www.google.com/url?q=https://www.bluezonesports.com/armada/armada-declivity-92-ti-skis-mens-2022-38892&amp;sa=U&amp;ved=0ahUKEwjF6LGNxKP2AhXvYN8KHZ4UARIQ2ykIFw&amp;usg=AOvVaw3iGA5PyGPtsZ5vKVDhfrhO</v>
      </c>
      <c r="DF75" t="str">
        <f>INDEX('Data_Price '!BA$2:BA$1266,MATCH(Data!$DN75,'Data_Price '!$BE$2:$BE$1266,0))</f>
        <v>Armada Declivity 92 Ti Skis 2022</v>
      </c>
      <c r="DG75" t="str">
        <f>INDEX('Data_Price '!BB$2:BB$1266,MATCH(Data!$DN75,'Data_Price '!$BE$2:$BE$1266,0))</f>
        <v>Snowcountry.eu</v>
      </c>
      <c r="DH75">
        <f>INDEX('Data_Price '!BC$2:BC$1266,MATCH(Data!$DN75,'Data_Price '!$BE$2:$BE$1266,0))</f>
        <v>416.36</v>
      </c>
      <c r="DI75" t="str">
        <f>INDEX('Data_Price '!BD$2:BD$1266,MATCH(Data!$DN75,'Data_Price '!$BE$2:$BE$1266,0))</f>
        <v>https://www.google.com/url?q=https://www.snowcountry.eu/armada-declivity-92-ti-20-21.html%3Fartikel_maat%3D65286%26country%3DUS&amp;sa=U&amp;ved=0ahUKEwjF6LGNxKP2AhXvYN8KHZ4UARIQ2ykIGQ&amp;usg=AOvVaw0UkUl9iqm6Bps7iKcthiux</v>
      </c>
      <c r="DJ75" s="89" t="e">
        <f ca="1">_xll.Connector("TinyUrl.TinyUrl",DA75,0)</f>
        <v>#NAME?</v>
      </c>
      <c r="DK75" s="89" t="e">
        <f ca="1">_xll.Connector("TinyUrl.TinyUrl",DE75,0)</f>
        <v>#NAME?</v>
      </c>
      <c r="DL75" s="89" t="e">
        <f ca="1">_xll.Connector("TinyUrl.TinyUrl",DI75,0)</f>
        <v>#NAME?</v>
      </c>
      <c r="DM75" s="224" t="str">
        <f t="shared" si="66"/>
        <v>Declivity 92 Ti</v>
      </c>
      <c r="DN75" s="89" t="str">
        <f t="shared" si="67"/>
        <v xml:space="preserve"> ArmadaDeclivity 92 Ti164 Unisex</v>
      </c>
      <c r="DO75" s="227" t="s">
        <v>955</v>
      </c>
    </row>
    <row r="76" spans="2:119" ht="15.45" customHeight="1">
      <c r="B76" s="224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#VALUE!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4"/>
        <v>#VALUE!</v>
      </c>
      <c r="I76" s="43">
        <f t="shared" si="35"/>
        <v>0</v>
      </c>
      <c r="J76" s="43" t="e">
        <f t="array" ref="J76">NOT(OR(($H$9:$H$1273=TRUE)*($I$9:$I$1273&gt;0)*($BT$9:$BT$1273=BT76)*($K$9:$K$1273&gt;K76)))</f>
        <v>#VALUE!</v>
      </c>
      <c r="K76" s="72">
        <f t="shared" si="36"/>
        <v>0.65970922437150392</v>
      </c>
      <c r="L76" s="72">
        <f t="shared" si="37"/>
        <v>0.90739182982837807</v>
      </c>
      <c r="M76" s="72">
        <f t="shared" si="38"/>
        <v>0.41202661891462988</v>
      </c>
      <c r="N76" s="72">
        <f t="shared" si="39"/>
        <v>8.6941124391323621E-2</v>
      </c>
      <c r="O76" s="72">
        <f t="shared" si="40"/>
        <v>0.29424494150289271</v>
      </c>
      <c r="P76" s="72">
        <f t="shared" si="41"/>
        <v>0.85489379084967321</v>
      </c>
      <c r="Q76" s="72"/>
      <c r="R76" s="72"/>
      <c r="S76" s="72">
        <f t="shared" si="42"/>
        <v>0.70612651726117148</v>
      </c>
      <c r="T76" s="72">
        <f t="shared" si="43"/>
        <v>0.9426650068766943</v>
      </c>
      <c r="U76" s="72">
        <f t="shared" si="44"/>
        <v>0.91945552816059939</v>
      </c>
      <c r="V76" s="72">
        <f t="shared" si="45"/>
        <v>0.8446231481593115</v>
      </c>
      <c r="W76" s="72">
        <f t="shared" si="46"/>
        <v>0.98204566339153176</v>
      </c>
      <c r="X76" s="72">
        <f t="shared" si="47"/>
        <v>9.2608170171621929E-2</v>
      </c>
      <c r="Y76" s="72">
        <f t="shared" si="48"/>
        <v>0.58797338108537012</v>
      </c>
      <c r="Z76" s="72">
        <f t="shared" si="49"/>
        <v>0.91305887560867638</v>
      </c>
      <c r="AA76" s="72">
        <f t="shared" si="50"/>
        <v>0.70575505849710729</v>
      </c>
      <c r="AB76" s="72">
        <f t="shared" si="51"/>
        <v>0.14510620915032674</v>
      </c>
      <c r="AC76" s="72"/>
      <c r="AD76" s="72"/>
      <c r="AE76" s="72">
        <f t="shared" si="52"/>
        <v>0.29387348273882852</v>
      </c>
      <c r="AF76" s="72">
        <f t="shared" si="53"/>
        <v>5.73349931233057E-2</v>
      </c>
      <c r="AG76" s="72">
        <f t="shared" si="54"/>
        <v>8.0544471839400625E-2</v>
      </c>
      <c r="AH76" s="72">
        <f t="shared" si="55"/>
        <v>0.15537685184068853</v>
      </c>
      <c r="AI76" s="72">
        <f t="shared" si="56"/>
        <v>1.7954336608468208E-2</v>
      </c>
      <c r="AJ76" s="72">
        <f>(AV76-Driver!$K$179)/(Driver!$L$179-Driver!$K$179)</f>
        <v>0.33260817017162192</v>
      </c>
      <c r="AK76" s="72">
        <f>(AW76-Driver!$K$180)/(Driver!$L$180-Driver!$K$180)</f>
        <v>0.32703235176891077</v>
      </c>
      <c r="AL76" s="72">
        <f>(AX76-Driver!$K$181)/(Driver!$L$181-Driver!$K$181)</f>
        <v>0.51305887560867636</v>
      </c>
      <c r="AM76" s="72">
        <f>(AY76-Driver!$K$182)/(Driver!$L$182-Driver!$K$182)</f>
        <v>0.91975505849710726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57"/>
        <v>7.0004070004070007</v>
      </c>
      <c r="AW76" s="70">
        <f t="shared" si="58"/>
        <v>32.933459300307966</v>
      </c>
      <c r="AX76" s="70">
        <f t="shared" si="59"/>
        <v>5.6175298804780871</v>
      </c>
      <c r="AY76" s="70">
        <f>IFERROR(Driver!$K$19/Data!BH76/Data!BI76*Data!BK76*Data!BL76,"")</f>
        <v>-0.49121875589610403</v>
      </c>
      <c r="AZ76" s="70">
        <f t="shared" si="60"/>
        <v>27.807148175725985</v>
      </c>
      <c r="BA76" s="70"/>
      <c r="BB76" s="70"/>
      <c r="BC76" s="70">
        <f t="shared" si="61"/>
        <v>29.113214688587444</v>
      </c>
      <c r="BD76" s="70">
        <f t="shared" si="62"/>
        <v>5.4966003947663511</v>
      </c>
      <c r="BE76" s="70">
        <f t="shared" si="63"/>
        <v>1.9630446257877396E-2</v>
      </c>
      <c r="BF76" s="70">
        <f t="shared" si="64"/>
        <v>27.628466009713854</v>
      </c>
      <c r="BG76" s="70">
        <f t="shared" si="65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219</v>
      </c>
      <c r="BS76" s="8" t="s">
        <v>386</v>
      </c>
      <c r="BT76" s="9" t="s">
        <v>521</v>
      </c>
      <c r="BU76" s="10">
        <v>178</v>
      </c>
      <c r="BV76" s="9" t="s">
        <v>222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301</v>
      </c>
      <c r="CU76" s="9" t="s">
        <v>302</v>
      </c>
      <c r="CV76" s="10"/>
      <c r="CW76" s="10"/>
      <c r="CX76" t="str">
        <f>INDEX('Data_Price '!AS$2:AS$1266,MATCH(Data!$DN76,'Data_Price '!$BE$2:$BE$1266,0))</f>
        <v>DPS Pagoda 112 RP Yellow Skis 178cm 2022</v>
      </c>
      <c r="CY76" t="str">
        <f>INDEX('Data_Price '!AT$2:AT$1266,MATCH(Data!$DN76,'Data_Price '!$BE$2:$BE$1266,0))</f>
        <v>Powder7 Ski Shop</v>
      </c>
      <c r="CZ76">
        <f>INDEX('Data_Price '!AU$2:AU$1266,MATCH(Data!$DN76,'Data_Price '!$BE$2:$BE$1266,0))</f>
        <v>1299</v>
      </c>
      <c r="DA76" t="str">
        <f>INDEX('Data_Price '!AV$2:AV$1266,MATCH(Data!$DN76,'Data_Price '!$BE$2:$BE$1266,0))</f>
        <v>https://www.google.com/url?url=https://www.powder7.com/DPS-Pagoda-112-RP-Yellow-Skis-178cm-New-Flat-2022/for-sale%3Futm_source%3Dfeed%26utm_medium%3Dfree&amp;rct=j&amp;q=&amp;esrc=s&amp;sa=U&amp;ved=0ahUKEwjB39aNxKP2AhXmT98KHbG0C_EQsDwIXw&amp;usg=AOvVaw2TEV4waERqRXeFZz6jusY2</v>
      </c>
      <c r="DB76" t="str">
        <f>INDEX('Data_Price '!AW$2:AW$1266,MATCH(Data!$DN76,'Data_Price '!$BE$2:$BE$1266,0))</f>
        <v>DPS Pagoda 112 RP Yellow Skis 178cm 2022</v>
      </c>
      <c r="DC76" t="str">
        <f>INDEX('Data_Price '!AX$2:AX$1266,MATCH(Data!$DN76,'Data_Price '!$BE$2:$BE$1266,0))</f>
        <v>Powder7 Ski Shop</v>
      </c>
      <c r="DD76">
        <f>INDEX('Data_Price '!AY$2:AY$1266,MATCH(Data!$DN76,'Data_Price '!$BE$2:$BE$1266,0))</f>
        <v>1299</v>
      </c>
      <c r="DE76" t="str">
        <f>INDEX('Data_Price '!AZ$2:AZ$1266,MATCH(Data!$DN76,'Data_Price '!$BE$2:$BE$1266,0))</f>
        <v>https://www.google.com/url?q=https://www.powder7.com/DPS-Pagoda-112-RP-Yellow-Skis-178cm-New-Flat-2022/for-sale%3Futm_source%3Dfeed%26utm_medium%3Dfree&amp;sa=U&amp;ved=0ahUKEwiFn4mOxKP2AhUImuAKHd29BtEQ2ykIFw&amp;usg=AOvVaw1ryeeOUyN-Yh5gz4GDa2xs</v>
      </c>
      <c r="DF76" t="str">
        <f>INDEX('Data_Price '!BA$2:BA$1266,MATCH(Data!$DN76,'Data_Price '!$BE$2:$BE$1266,0))</f>
        <v>DPS Pagoda 112 RP Yellow Skis 178cm 2022</v>
      </c>
      <c r="DG76" t="str">
        <f>INDEX('Data_Price '!BB$2:BB$1266,MATCH(Data!$DN76,'Data_Price '!$BE$2:$BE$1266,0))</f>
        <v>Teton Wasatch Ski Co.</v>
      </c>
      <c r="DH76">
        <f>INDEX('Data_Price '!BC$2:BC$1266,MATCH(Data!$DN76,'Data_Price '!$BE$2:$BE$1266,0))</f>
        <v>1299</v>
      </c>
      <c r="DI76" t="str">
        <f>INDEX('Data_Price '!BD$2:BD$1266,MATCH(Data!$DN76,'Data_Price '!$BE$2:$BE$1266,0))</f>
        <v>https://www.google.com/url?q=https://tetonwasatch.com/products/dps-pagoda-112-rp-skis%3Fvariant%3D40531169935512%26currency%3DUSD%26utm_medium%3Dproduct_sync%26utm_source%3Dgoogle%26utm_content%3Dsag_organic%26utm_campaign%3Dsag_organic&amp;sa=U&amp;ved=0ahUKEwiFn4mOxKP2AhUImuAKHd29BtEQ2ykIGQ&amp;usg=AOvVaw1TgMFnxRIZhiGv1eb-YbUJ</v>
      </c>
      <c r="DJ76" s="89" t="e">
        <f ca="1">_xll.Connector("TinyUrl.TinyUrl",DA76,0)</f>
        <v>#NAME?</v>
      </c>
      <c r="DK76" s="89" t="e">
        <f ca="1">_xll.Connector("TinyUrl.TinyUrl",DE76,0)</f>
        <v>#NAME?</v>
      </c>
      <c r="DL76" s="89" t="e">
        <f ca="1">_xll.Connector("TinyUrl.TinyUrl",DI76,0)</f>
        <v>#NAME?</v>
      </c>
      <c r="DM76" s="224" t="str">
        <f t="shared" si="66"/>
        <v>Pagoda 112 RP</v>
      </c>
      <c r="DN76" s="89" t="str">
        <f t="shared" si="67"/>
        <v xml:space="preserve"> DPSPagoda 112 RP178 Unisex</v>
      </c>
      <c r="DO76" s="227" t="s">
        <v>956</v>
      </c>
    </row>
    <row r="77" spans="2:119" ht="15.45" customHeight="1">
      <c r="B77" s="224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#VALUE!</v>
      </c>
      <c r="F77" s="43" t="b">
        <f>CL77&gt;Driver!$F$56</f>
        <v>0</v>
      </c>
      <c r="G77" s="43" t="b">
        <f>AND(CB77&gt;Driver!$F$55,CB77&lt;Driver!$G$55)</f>
        <v>1</v>
      </c>
      <c r="H77" s="43" t="e">
        <f t="shared" si="34"/>
        <v>#VALUE!</v>
      </c>
      <c r="I77" s="43">
        <f t="shared" si="35"/>
        <v>0</v>
      </c>
      <c r="J77" s="43" t="e">
        <f t="array" ref="J77">NOT(OR(($H$9:$H$1273=TRUE)*($I$9:$I$1273&gt;0)*($BT$9:$BT$1273=BT77)*($K$9:$K$1273&gt;K77)))</f>
        <v>#VALUE!</v>
      </c>
      <c r="K77" s="72">
        <f t="shared" si="36"/>
        <v>0.64408949148316708</v>
      </c>
      <c r="L77" s="72">
        <f t="shared" si="37"/>
        <v>0.78234147127548148</v>
      </c>
      <c r="M77" s="72">
        <f t="shared" si="38"/>
        <v>0.50583751169085267</v>
      </c>
      <c r="N77" s="72">
        <f t="shared" si="39"/>
        <v>0.29373300448997663</v>
      </c>
      <c r="O77" s="72">
        <f t="shared" si="40"/>
        <v>0.39629587045186221</v>
      </c>
      <c r="P77" s="72">
        <f t="shared" si="41"/>
        <v>0.82748366013071895</v>
      </c>
      <c r="Q77" s="72"/>
      <c r="R77" s="72"/>
      <c r="S77" s="72">
        <f t="shared" si="42"/>
        <v>0.78082333762549561</v>
      </c>
      <c r="T77" s="72">
        <f t="shared" si="43"/>
        <v>0.91774606432895145</v>
      </c>
      <c r="U77" s="72">
        <f t="shared" si="44"/>
        <v>0.94939903638572032</v>
      </c>
      <c r="V77" s="72">
        <f t="shared" si="45"/>
        <v>0.66030414483119149</v>
      </c>
      <c r="W77" s="72">
        <f t="shared" si="46"/>
        <v>0.97353233034571063</v>
      </c>
      <c r="X77" s="72">
        <f t="shared" si="47"/>
        <v>0.21765852872451846</v>
      </c>
      <c r="Y77" s="72">
        <f t="shared" si="48"/>
        <v>0.49416248830914739</v>
      </c>
      <c r="Z77" s="72">
        <f t="shared" si="49"/>
        <v>0.70626699551002337</v>
      </c>
      <c r="AA77" s="72">
        <f t="shared" si="50"/>
        <v>0.60370412954813779</v>
      </c>
      <c r="AB77" s="72">
        <f t="shared" si="51"/>
        <v>0.172516339869281</v>
      </c>
      <c r="AC77" s="72"/>
      <c r="AD77" s="72"/>
      <c r="AE77" s="72">
        <f t="shared" si="52"/>
        <v>0.21917666237450437</v>
      </c>
      <c r="AF77" s="72">
        <f t="shared" si="53"/>
        <v>8.2253935671048606E-2</v>
      </c>
      <c r="AG77" s="72">
        <f t="shared" si="54"/>
        <v>5.0600963614279737E-2</v>
      </c>
      <c r="AH77" s="72">
        <f t="shared" si="55"/>
        <v>0.33969585516880857</v>
      </c>
      <c r="AI77" s="72">
        <f t="shared" si="56"/>
        <v>2.6467669654289375E-2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0.32715821205460438</v>
      </c>
      <c r="AL77" s="72">
        <f>(AX77-Driver!$K$181)/(Driver!$L$181-Driver!$K$181)</f>
        <v>0.3062669955100234</v>
      </c>
      <c r="AM77" s="72">
        <f>(AY77-Driver!$K$182)/(Driver!$L$182-Driver!$K$182)</f>
        <v>0.81770412954813776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57"/>
        <v>9.6323429656762976</v>
      </c>
      <c r="AW77" s="70">
        <f t="shared" si="58"/>
        <v>32.945766944865227</v>
      </c>
      <c r="AX77" s="70">
        <f t="shared" si="59"/>
        <v>3.7564029595902104</v>
      </c>
      <c r="AY77" s="70">
        <f>IFERROR(Driver!$K$19/Data!BH77/Data!BI77*Data!BK77*Data!BL77,"")</f>
        <v>-1.1159226863556624</v>
      </c>
      <c r="AZ77" s="70">
        <f t="shared" si="60"/>
        <v>30.305286671630679</v>
      </c>
      <c r="BA77" s="70"/>
      <c r="BB77" s="70"/>
      <c r="BC77" s="70">
        <f t="shared" si="61"/>
        <v>67.858974695432906</v>
      </c>
      <c r="BD77" s="70">
        <f t="shared" si="62"/>
        <v>3.2913181330445833</v>
      </c>
      <c r="BE77" s="70">
        <f t="shared" si="63"/>
        <v>0.15075248684197756</v>
      </c>
      <c r="BF77" s="70">
        <f t="shared" si="64"/>
        <v>6.8109294980881163</v>
      </c>
      <c r="BG77" s="70">
        <f t="shared" si="65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219</v>
      </c>
      <c r="BS77" s="8" t="s">
        <v>610</v>
      </c>
      <c r="BT77" s="9" t="s">
        <v>611</v>
      </c>
      <c r="BU77" s="10">
        <v>178</v>
      </c>
      <c r="BV77" s="9" t="s">
        <v>222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305</v>
      </c>
      <c r="CU77" s="9" t="s">
        <v>304</v>
      </c>
      <c r="CV77" s="9" t="s">
        <v>302</v>
      </c>
      <c r="CW77" s="9" t="s">
        <v>388</v>
      </c>
      <c r="CX77" t="str">
        <f>INDEX('Data_Price '!AS$2:AS$1266,MATCH(Data!$DN77,'Data_Price '!$BE$2:$BE$1266,0))</f>
        <v>Fischer Hannibal 106 Carbon</v>
      </c>
      <c r="CY77" t="str">
        <f>INDEX('Data_Price '!AT$2:AT$1266,MATCH(Data!$DN77,'Data_Price '!$BE$2:$BE$1266,0))</f>
        <v>Telemark Pyrenees</v>
      </c>
      <c r="CZ77">
        <f>INDEX('Data_Price '!AU$2:AU$1266,MATCH(Data!$DN77,'Data_Price '!$BE$2:$BE$1266,0))</f>
        <v>420.5</v>
      </c>
      <c r="DA77" t="str">
        <f>INDEX('Data_Price '!AV$2:AV$1266,MATCH(Data!$DN77,'Data_Price '!$BE$2:$BE$1266,0))</f>
        <v>https://www.google.com/url?url=https://www.telemark-pyrenees.com/ski/fischer-hannibal-106-carbon-ski-2022%3Fcurrency%3DUSD%26tax%3Dex_vat%26country%3DUS%26var%3D67620&amp;rct=j&amp;q=&amp;esrc=s&amp;sa=U&amp;ved=0ahUKEwilnamOxKP2AhWpl-AKHYN_C9gQsDwISQ&amp;usg=AOvVaw1pyqav25CfIUt5s7rgQLML</v>
      </c>
      <c r="DB77" t="str">
        <f>INDEX('Data_Price '!AW$2:AW$1266,MATCH(Data!$DN77,'Data_Price '!$BE$2:$BE$1266,0))</f>
        <v>Fischer Hannibal 106 Carbon</v>
      </c>
      <c r="DC77" t="str">
        <f>INDEX('Data_Price '!AX$2:AX$1266,MATCH(Data!$DN77,'Data_Price '!$BE$2:$BE$1266,0))</f>
        <v>Telemark Pyrenees</v>
      </c>
      <c r="DD77">
        <f>INDEX('Data_Price '!AY$2:AY$1266,MATCH(Data!$DN77,'Data_Price '!$BE$2:$BE$1266,0))</f>
        <v>420.5</v>
      </c>
      <c r="DE77" t="str">
        <f>INDEX('Data_Price '!AZ$2:AZ$1266,MATCH(Data!$DN77,'Data_Price '!$BE$2:$BE$1266,0))</f>
        <v>https://www.google.com/url?q=https://www.telemark-pyrenees.com/ski/fischer-hannibal-106-carbon-ski-2022%3Fcurrency%3DUSD%26tax%3Dex_vat%26country%3DUS%26var%3D67620&amp;sa=U&amp;ved=0ahUKEwjMt9aOxKP2AhXqSt8KHS_0Ca4Q2ykIFw&amp;usg=AOvVaw34IZOfAQKLNN8pWf_grLoS</v>
      </c>
      <c r="DF77" t="str">
        <f>INDEX('Data_Price '!BA$2:BA$1266,MATCH(Data!$DN77,'Data_Price '!$BE$2:$BE$1266,0))</f>
        <v>2022 Fischer Hannibal 106 Carbon Skis | 178 Length</v>
      </c>
      <c r="DG77" t="str">
        <f>INDEX('Data_Price '!BB$2:BB$1266,MATCH(Data!$DN77,'Data_Price '!$BE$2:$BE$1266,0))</f>
        <v>eBay</v>
      </c>
      <c r="DH77">
        <f>INDEX('Data_Price '!BC$2:BC$1266,MATCH(Data!$DN77,'Data_Price '!$BE$2:$BE$1266,0))</f>
        <v>497</v>
      </c>
      <c r="DI77" t="str">
        <f>INDEX('Data_Price '!BD$2:BD$1266,MATCH(Data!$DN77,'Data_Price '!$BE$2:$BE$1266,0))</f>
        <v>https://www.google.com/url?url=https://www.ebay.com/itm/224788741446%3Fchn%3Dps%26mkevt%3D1%26mkcid%3D28&amp;rct=j&amp;q=&amp;esrc=s&amp;sa=U&amp;ved=0ahUKEwilnamOxKP2AhWpl-AKHYN_C9gQ2SkITQ&amp;usg=AOvVaw1nbY2NVIZVzM8D6dHUg_Cb</v>
      </c>
      <c r="DJ77" s="89" t="e">
        <f ca="1">_xll.Connector("TinyUrl.TinyUrl",DA77,0)</f>
        <v>#NAME?</v>
      </c>
      <c r="DK77" s="89" t="e">
        <f ca="1">_xll.Connector("TinyUrl.TinyUrl",DE77,0)</f>
        <v>#NAME?</v>
      </c>
      <c r="DL77" s="89" t="e">
        <f ca="1">_xll.Connector("TinyUrl.TinyUrl",DI77,0)</f>
        <v>#NAME?</v>
      </c>
      <c r="DM77" s="224" t="str">
        <f t="shared" si="66"/>
        <v>Hannibal 106</v>
      </c>
      <c r="DN77" s="89" t="str">
        <f t="shared" si="67"/>
        <v xml:space="preserve"> FischerHannibal 106178 Unisex</v>
      </c>
      <c r="DO77" s="227" t="s">
        <v>957</v>
      </c>
    </row>
    <row r="78" spans="2:119" ht="15.45" customHeight="1">
      <c r="B78" s="224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#VALUE!</v>
      </c>
      <c r="F78" s="43" t="b">
        <f>CL78&gt;Driver!$F$56</f>
        <v>0</v>
      </c>
      <c r="G78" s="43" t="b">
        <f>AND(CB78&gt;Driver!$F$55,CB78&lt;Driver!$G$55)</f>
        <v>1</v>
      </c>
      <c r="H78" s="43" t="e">
        <f t="shared" si="34"/>
        <v>#VALUE!</v>
      </c>
      <c r="I78" s="43">
        <f t="shared" si="35"/>
        <v>0</v>
      </c>
      <c r="J78" s="43" t="e">
        <f t="array" ref="J78">NOT(OR(($H$9:$H$1273=TRUE)*($I$9:$I$1273&gt;0)*($BT$9:$BT$1273=BT78)*($K$9:$K$1273&gt;K78)))</f>
        <v>#VALUE!</v>
      </c>
      <c r="K78" s="72">
        <f t="shared" si="36"/>
        <v>0.67267682686870978</v>
      </c>
      <c r="L78" s="72">
        <f t="shared" si="37"/>
        <v>0.89820642978003384</v>
      </c>
      <c r="M78" s="72">
        <f t="shared" si="38"/>
        <v>0.4471472239573856</v>
      </c>
      <c r="N78" s="72">
        <f t="shared" si="39"/>
        <v>0.1900208689053311</v>
      </c>
      <c r="O78" s="72">
        <f t="shared" si="40"/>
        <v>0.33602864610408045</v>
      </c>
      <c r="P78" s="72">
        <f t="shared" si="41"/>
        <v>0.81539215686274513</v>
      </c>
      <c r="Q78" s="72"/>
      <c r="R78" s="72"/>
      <c r="S78" s="72">
        <f t="shared" si="42"/>
        <v>0.7511173044130891</v>
      </c>
      <c r="T78" s="72">
        <f t="shared" si="43"/>
        <v>0.92719943757942835</v>
      </c>
      <c r="U78" s="72">
        <f t="shared" si="44"/>
        <v>0.98629626157577821</v>
      </c>
      <c r="V78" s="72">
        <f t="shared" si="45"/>
        <v>0.65637063679704721</v>
      </c>
      <c r="W78" s="72">
        <f t="shared" si="46"/>
        <v>0.99280796404883209</v>
      </c>
      <c r="X78" s="72">
        <f t="shared" si="47"/>
        <v>0.10179357021996616</v>
      </c>
      <c r="Y78" s="72">
        <f t="shared" si="48"/>
        <v>0.5528527760426144</v>
      </c>
      <c r="Z78" s="72">
        <f t="shared" si="49"/>
        <v>0.8099791310946689</v>
      </c>
      <c r="AA78" s="72">
        <f t="shared" si="50"/>
        <v>0.66397135389591955</v>
      </c>
      <c r="AB78" s="72">
        <f t="shared" si="51"/>
        <v>0.18460784313725492</v>
      </c>
      <c r="AC78" s="72"/>
      <c r="AD78" s="72"/>
      <c r="AE78" s="72">
        <f t="shared" si="52"/>
        <v>0.24888269558691087</v>
      </c>
      <c r="AF78" s="72">
        <f t="shared" si="53"/>
        <v>7.2800562420571618E-2</v>
      </c>
      <c r="AG78" s="72">
        <f t="shared" si="54"/>
        <v>1.370373842422179E-2</v>
      </c>
      <c r="AH78" s="72">
        <f t="shared" si="55"/>
        <v>0.34362936320295273</v>
      </c>
      <c r="AI78" s="72">
        <f t="shared" si="56"/>
        <v>7.1920359511679494E-3</v>
      </c>
      <c r="AJ78" s="72">
        <f>(AV78-Driver!$K$179)/(Driver!$L$179-Driver!$K$179)</f>
        <v>0.34179357021996615</v>
      </c>
      <c r="AK78" s="72">
        <f>(AW78-Driver!$K$180)/(Driver!$L$180-Driver!$K$180)</f>
        <v>0.35174549544052652</v>
      </c>
      <c r="AL78" s="72">
        <f>(AX78-Driver!$K$181)/(Driver!$L$181-Driver!$K$181)</f>
        <v>0.40997913109466894</v>
      </c>
      <c r="AM78" s="72">
        <f>(AY78-Driver!$K$182)/(Driver!$L$182-Driver!$K$182)</f>
        <v>0.87797135389591952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57"/>
        <v>7.1937321937321945</v>
      </c>
      <c r="AW78" s="70">
        <f t="shared" si="58"/>
        <v>35.350111912579358</v>
      </c>
      <c r="AX78" s="70">
        <f t="shared" si="59"/>
        <v>4.6898121798520203</v>
      </c>
      <c r="AY78" s="70">
        <f>IFERROR(Driver!$K$19/Data!BH78/Data!BI78*Data!BK78*Data!BL78,"")</f>
        <v>-0.74699736332627842</v>
      </c>
      <c r="AZ78" s="70">
        <f t="shared" si="60"/>
        <v>31.407297096053615</v>
      </c>
      <c r="BA78" s="70"/>
      <c r="BB78" s="70"/>
      <c r="BC78" s="70">
        <f t="shared" si="61"/>
        <v>52.450248755165134</v>
      </c>
      <c r="BD78" s="70">
        <f t="shared" si="62"/>
        <v>4.1279249153255693</v>
      </c>
      <c r="BE78" s="70">
        <f t="shared" si="63"/>
        <v>0.11386184370159758</v>
      </c>
      <c r="BF78" s="70">
        <f t="shared" si="64"/>
        <v>6.3666674000894758</v>
      </c>
      <c r="BG78" s="70">
        <f t="shared" si="65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219</v>
      </c>
      <c r="BS78" s="8" t="s">
        <v>579</v>
      </c>
      <c r="BT78" s="9" t="s">
        <v>583</v>
      </c>
      <c r="BU78" s="10">
        <v>172</v>
      </c>
      <c r="BV78" s="9" t="s">
        <v>222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301</v>
      </c>
      <c r="CU78" s="9" t="s">
        <v>304</v>
      </c>
      <c r="CV78" s="9" t="s">
        <v>302</v>
      </c>
      <c r="CW78" s="10"/>
      <c r="CX78" t="str">
        <f>INDEX('Data_Price '!AS$2:AS$1266,MATCH(Data!$DN78,'Data_Price '!$BE$2:$BE$1266,0))</f>
        <v>Faction Agent 3.0 Skis</v>
      </c>
      <c r="CY78" t="str">
        <f>INDEX('Data_Price '!AT$2:AT$1266,MATCH(Data!$DN78,'Data_Price '!$BE$2:$BE$1266,0))</f>
        <v>Blue Tomato</v>
      </c>
      <c r="CZ78">
        <f>INDEX('Data_Price '!AU$2:AU$1266,MATCH(Data!$DN78,'Data_Price '!$BE$2:$BE$1266,0))</f>
        <v>513.13</v>
      </c>
      <c r="DA78" t="str">
        <f>INDEX('Data_Price '!AV$2:AV$1266,MATCH(Data!$DN78,'Data_Price '!$BE$2:$BE$1266,0))</f>
        <v>https://www.google.com/url?url=https://www.blue-tomato.com/en-US/product/--304494193-/%3Fcr%3DUSD%26_%24ja%3Dtsid:46445%26adword%3DGoogle%252FUS%252FPRODUKTERWEITERUNG%252FFaction%252F304494193&amp;rct=j&amp;q=&amp;esrc=s&amp;sa=U&amp;ved=0ahUKEwjL9PiOxKP2AhVNU98KHYulCXgQsDwIVA&amp;usg=AOvVaw06-NJcLheNN4YsGMgGCTP0</v>
      </c>
      <c r="DB78" t="str">
        <f>INDEX('Data_Price '!AW$2:AW$1266,MATCH(Data!$DN78,'Data_Price '!$BE$2:$BE$1266,0))</f>
        <v>Faction Agent 3.0 Skis</v>
      </c>
      <c r="DC78" t="str">
        <f>INDEX('Data_Price '!AX$2:AX$1266,MATCH(Data!$DN78,'Data_Price '!$BE$2:$BE$1266,0))</f>
        <v>Blue Tomato</v>
      </c>
      <c r="DD78">
        <f>INDEX('Data_Price '!AY$2:AY$1266,MATCH(Data!$DN78,'Data_Price '!$BE$2:$BE$1266,0))</f>
        <v>513.13</v>
      </c>
      <c r="DE78" t="str">
        <f>INDEX('Data_Price '!AZ$2:AZ$1266,MATCH(Data!$DN78,'Data_Price '!$BE$2:$BE$1266,0))</f>
        <v>https://www.google.com/url?q=https://www.blue-tomato.com/en-US/product/--304494193-/%3Fcr%3DUSD%26_%24ja%3Dtsid:46445%26adword%3DGoogle%252FUS%252FPRODUKTERWEITERUNG%252FFaction%252F304494193&amp;sa=U&amp;ved=0ahUKEwj_-qqPxKP2AhUDn-AKHU2lBg8Q2ykIFg&amp;usg=AOvVaw3VPVrfL-nj9KcQa4nSdSvO</v>
      </c>
      <c r="DF78" t="str">
        <f>INDEX('Data_Price '!BA$2:BA$1266,MATCH(Data!$DN78,'Data_Price '!$BE$2:$BE$1266,0))</f>
        <v>Faction Agent 3.0 Skis</v>
      </c>
      <c r="DG78" t="str">
        <f>INDEX('Data_Price '!BB$2:BB$1266,MATCH(Data!$DN78,'Data_Price '!$BE$2:$BE$1266,0))</f>
        <v>Snowcountry.eu</v>
      </c>
      <c r="DH78">
        <f>INDEX('Data_Price '!BC$2:BC$1266,MATCH(Data!$DN78,'Data_Price '!$BE$2:$BE$1266,0))</f>
        <v>518.36</v>
      </c>
      <c r="DI78" t="str">
        <f>INDEX('Data_Price '!BD$2:BD$1266,MATCH(Data!$DN78,'Data_Price '!$BE$2:$BE$1266,0))</f>
        <v>https://www.google.com/url?q=https://www.snowcountry.eu/faction-agent-3-0-19-20.html%3Fartikel_maat%3D65330%26country%3DUS&amp;sa=U&amp;ved=0ahUKEwj_-qqPxKP2AhUDn-AKHU2lBg8Q2ykIGg&amp;usg=AOvVaw2fZ5dxgwExHzum9B6Eelcr</v>
      </c>
      <c r="DJ78" s="89" t="e">
        <f ca="1">_xll.Connector("TinyUrl.TinyUrl",DA78,0)</f>
        <v>#NAME?</v>
      </c>
      <c r="DK78" s="89" t="e">
        <f ca="1">_xll.Connector("TinyUrl.TinyUrl",DE78,0)</f>
        <v>#NAME?</v>
      </c>
      <c r="DL78" s="89" t="e">
        <f ca="1">_xll.Connector("TinyUrl.TinyUrl",DI78,0)</f>
        <v>#NAME?</v>
      </c>
      <c r="DM78" s="224" t="str">
        <f t="shared" si="66"/>
        <v>Agent 3.0</v>
      </c>
      <c r="DN78" s="89" t="str">
        <f t="shared" si="67"/>
        <v xml:space="preserve"> FactionAgent 3.0172 Unisex</v>
      </c>
      <c r="DO78" s="227" t="s">
        <v>958</v>
      </c>
    </row>
    <row r="79" spans="2:119" ht="15.45" customHeight="1">
      <c r="B79" s="224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#VALUE!</v>
      </c>
      <c r="F79" s="43" t="b">
        <f>CL79&gt;Driver!$F$56</f>
        <v>0</v>
      </c>
      <c r="G79" s="43" t="b">
        <f>AND(CB79&gt;Driver!$F$55,CB79&lt;Driver!$G$55)</f>
        <v>0</v>
      </c>
      <c r="H79" s="43" t="e">
        <f t="shared" si="34"/>
        <v>#VALUE!</v>
      </c>
      <c r="I79" s="43">
        <f t="shared" si="35"/>
        <v>0</v>
      </c>
      <c r="J79" s="43" t="e">
        <f t="array" ref="J79">NOT(OR(($H$9:$H$1273=TRUE)*($I$9:$I$1273&gt;0)*($BT$9:$BT$1273=BT79)*($K$9:$K$1273&gt;K79)))</f>
        <v>#VALUE!</v>
      </c>
      <c r="K79" s="72">
        <f t="shared" si="36"/>
        <v>0.69076987137912016</v>
      </c>
      <c r="L79" s="72">
        <f t="shared" si="37"/>
        <v>0.94276367738296685</v>
      </c>
      <c r="M79" s="72">
        <f t="shared" si="38"/>
        <v>0.43877606537527358</v>
      </c>
      <c r="N79" s="72">
        <f t="shared" si="39"/>
        <v>0.15207740466704611</v>
      </c>
      <c r="O79" s="72">
        <f t="shared" si="40"/>
        <v>0.33880961498818629</v>
      </c>
      <c r="P79" s="72">
        <f t="shared" si="41"/>
        <v>0.82544117647058834</v>
      </c>
      <c r="Q79" s="72"/>
      <c r="R79" s="72"/>
      <c r="S79" s="72">
        <f t="shared" si="42"/>
        <v>0.77399064830895736</v>
      </c>
      <c r="T79" s="72">
        <f t="shared" si="43"/>
        <v>0.96283026946821149</v>
      </c>
      <c r="U79" s="72">
        <f t="shared" si="44"/>
        <v>0.92925067813095019</v>
      </c>
      <c r="V79" s="72">
        <f t="shared" si="45"/>
        <v>0.62908991791422419</v>
      </c>
      <c r="W79" s="72">
        <f t="shared" si="46"/>
        <v>0.98064137419673747</v>
      </c>
      <c r="X79" s="72">
        <f t="shared" si="47"/>
        <v>5.7236322617033208E-2</v>
      </c>
      <c r="Y79" s="72">
        <f t="shared" si="48"/>
        <v>0.56122393462472642</v>
      </c>
      <c r="Z79" s="72">
        <f t="shared" si="49"/>
        <v>0.84792259533295389</v>
      </c>
      <c r="AA79" s="72">
        <f t="shared" si="50"/>
        <v>0.66119038501181371</v>
      </c>
      <c r="AB79" s="72">
        <f t="shared" si="51"/>
        <v>0.17455882352941166</v>
      </c>
      <c r="AC79" s="72"/>
      <c r="AD79" s="72"/>
      <c r="AE79" s="72">
        <f t="shared" si="52"/>
        <v>0.22600935169104258</v>
      </c>
      <c r="AF79" s="72">
        <f t="shared" si="53"/>
        <v>3.7169730531788556E-2</v>
      </c>
      <c r="AG79" s="72">
        <f t="shared" si="54"/>
        <v>7.0749321869049753E-2</v>
      </c>
      <c r="AH79" s="72">
        <f t="shared" si="55"/>
        <v>0.37091008208577575</v>
      </c>
      <c r="AI79" s="72">
        <f t="shared" si="56"/>
        <v>1.9358625803262482E-2</v>
      </c>
      <c r="AJ79" s="72">
        <f>(AV79-Driver!$K$179)/(Driver!$L$179-Driver!$K$179)</f>
        <v>0.2972363226170332</v>
      </c>
      <c r="AK79" s="72">
        <f>(AW79-Driver!$K$180)/(Driver!$L$180-Driver!$K$180)</f>
        <v>0.34569780446568471</v>
      </c>
      <c r="AL79" s="72">
        <f>(AX79-Driver!$K$181)/(Driver!$L$181-Driver!$K$181)</f>
        <v>0.44792259533295387</v>
      </c>
      <c r="AM79" s="72">
        <f>(AY79-Driver!$K$182)/(Driver!$L$182-Driver!$K$182)</f>
        <v>0.87519038501181368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57"/>
        <v>6.2559354226020885</v>
      </c>
      <c r="AW79" s="70">
        <f t="shared" si="58"/>
        <v>34.758719397456005</v>
      </c>
      <c r="AX79" s="70">
        <f t="shared" si="59"/>
        <v>5.0313033579965847</v>
      </c>
      <c r="AY79" s="70">
        <f>IFERROR(Driver!$K$19/Data!BH79/Data!BI79*Data!BK79*Data!BL79,"")</f>
        <v>-0.76402104170215557</v>
      </c>
      <c r="AZ79" s="70">
        <f t="shared" si="60"/>
        <v>30.491437081161575</v>
      </c>
      <c r="BA79" s="70"/>
      <c r="BB79" s="70"/>
      <c r="BC79" s="70">
        <f t="shared" si="61"/>
        <v>64.314811246859023</v>
      </c>
      <c r="BD79" s="70">
        <f t="shared" si="62"/>
        <v>7.2811904033846044</v>
      </c>
      <c r="BE79" s="70">
        <f t="shared" si="63"/>
        <v>0.17089725085641436</v>
      </c>
      <c r="BF79" s="70">
        <f t="shared" si="64"/>
        <v>3.2855018601718506</v>
      </c>
      <c r="BG79" s="70">
        <f t="shared" si="65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219</v>
      </c>
      <c r="BS79" s="8" t="s">
        <v>579</v>
      </c>
      <c r="BT79" s="9" t="s">
        <v>596</v>
      </c>
      <c r="BU79" s="10">
        <v>179</v>
      </c>
      <c r="BV79" s="9" t="s">
        <v>222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305</v>
      </c>
      <c r="CU79" s="10"/>
      <c r="CV79" s="10"/>
      <c r="CW79" s="10"/>
      <c r="CX79">
        <f>INDEX('Data_Price '!AS$2:AS$1266,MATCH(Data!$DN79,'Data_Price '!$BE$2:$BE$1266,0))</f>
        <v>0</v>
      </c>
      <c r="CY79">
        <f>INDEX('Data_Price '!AT$2:AT$1266,MATCH(Data!$DN79,'Data_Price '!$BE$2:$BE$1266,0))</f>
        <v>0</v>
      </c>
      <c r="CZ79">
        <f>INDEX('Data_Price '!AU$2:AU$1266,MATCH(Data!$DN79,'Data_Price '!$BE$2:$BE$1266,0))</f>
        <v>0</v>
      </c>
      <c r="DA79">
        <f>INDEX('Data_Price '!AV$2:AV$1266,MATCH(Data!$DN79,'Data_Price '!$BE$2:$BE$1266,0))</f>
        <v>0</v>
      </c>
      <c r="DB79">
        <f>INDEX('Data_Price '!AW$2:AW$1266,MATCH(Data!$DN79,'Data_Price '!$BE$2:$BE$1266,0))</f>
        <v>0</v>
      </c>
      <c r="DC79">
        <f>INDEX('Data_Price '!AX$2:AX$1266,MATCH(Data!$DN79,'Data_Price '!$BE$2:$BE$1266,0))</f>
        <v>0</v>
      </c>
      <c r="DD79">
        <f>INDEX('Data_Price '!AY$2:AY$1266,MATCH(Data!$DN79,'Data_Price '!$BE$2:$BE$1266,0))</f>
        <v>0</v>
      </c>
      <c r="DE79">
        <f>INDEX('Data_Price '!AZ$2:AZ$1266,MATCH(Data!$DN79,'Data_Price '!$BE$2:$BE$1266,0))</f>
        <v>0</v>
      </c>
      <c r="DF79">
        <f>INDEX('Data_Price '!BA$2:BA$1266,MATCH(Data!$DN79,'Data_Price '!$BE$2:$BE$1266,0))</f>
        <v>0</v>
      </c>
      <c r="DG79">
        <f>INDEX('Data_Price '!BB$2:BB$1266,MATCH(Data!$DN79,'Data_Price '!$BE$2:$BE$1266,0))</f>
        <v>0</v>
      </c>
      <c r="DH79">
        <f>INDEX('Data_Price '!BC$2:BC$1266,MATCH(Data!$DN79,'Data_Price '!$BE$2:$BE$1266,0))</f>
        <v>0</v>
      </c>
      <c r="DI79">
        <f>INDEX('Data_Price '!BD$2:BD$1266,MATCH(Data!$DN79,'Data_Price '!$BE$2:$BE$1266,0))</f>
        <v>0</v>
      </c>
      <c r="DJ79" s="89" t="e">
        <f ca="1">_xll.Connector("TinyUrl.TinyUrl",DA79,0)</f>
        <v>#NAME?</v>
      </c>
      <c r="DK79" s="89" t="e">
        <f ca="1">_xll.Connector("TinyUrl.TinyUrl",DE79,0)</f>
        <v>#NAME?</v>
      </c>
      <c r="DL79" s="89" t="e">
        <f ca="1">_xll.Connector("TinyUrl.TinyUrl",DI79,0)</f>
        <v>#NAME?</v>
      </c>
      <c r="DM79" s="224" t="str">
        <f t="shared" si="66"/>
        <v>Dictator FG 2.0</v>
      </c>
      <c r="DN79" s="89" t="str">
        <f t="shared" si="67"/>
        <v xml:space="preserve"> FactionDictator FG 2.0179 Unisex</v>
      </c>
      <c r="DO79" s="227" t="s">
        <v>959</v>
      </c>
    </row>
    <row r="80" spans="2:119" ht="15.45" customHeight="1">
      <c r="B80" s="224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#VALUE!</v>
      </c>
      <c r="F80" s="43" t="b">
        <f>CL80&gt;Driver!$F$56</f>
        <v>0</v>
      </c>
      <c r="G80" s="43" t="b">
        <f>AND(CB80&gt;Driver!$F$55,CB80&lt;Driver!$G$55)</f>
        <v>0</v>
      </c>
      <c r="H80" s="43" t="e">
        <f t="shared" si="34"/>
        <v>#VALUE!</v>
      </c>
      <c r="I80" s="43">
        <f t="shared" si="35"/>
        <v>0</v>
      </c>
      <c r="J80" s="43" t="e">
        <f t="array" ref="J80">NOT(OR(($H$9:$H$1273=TRUE)*($I$9:$I$1273&gt;0)*($BT$9:$BT$1273=BT80)*($K$9:$K$1273&gt;K80)))</f>
        <v>#VALUE!</v>
      </c>
      <c r="K80" s="72">
        <f t="shared" si="36"/>
        <v>0.69789163396617815</v>
      </c>
      <c r="L80" s="72">
        <f t="shared" si="37"/>
        <v>0.95122391426959951</v>
      </c>
      <c r="M80" s="72">
        <f t="shared" si="38"/>
        <v>0.44455935366275678</v>
      </c>
      <c r="N80" s="72">
        <f t="shared" si="39"/>
        <v>0.15966609751470306</v>
      </c>
      <c r="O80" s="72">
        <f t="shared" si="40"/>
        <v>0.30343189811409021</v>
      </c>
      <c r="P80" s="72">
        <f t="shared" si="41"/>
        <v>0.87058006535947707</v>
      </c>
      <c r="Q80" s="72"/>
      <c r="R80" s="72"/>
      <c r="S80" s="72">
        <f t="shared" si="42"/>
        <v>0.73176692411797373</v>
      </c>
      <c r="T80" s="72">
        <f t="shared" si="43"/>
        <v>0.95598206083789627</v>
      </c>
      <c r="U80" s="72">
        <f t="shared" si="44"/>
        <v>0.94799358637273945</v>
      </c>
      <c r="V80" s="72">
        <f t="shared" si="45"/>
        <v>0.6764092182150736</v>
      </c>
      <c r="W80" s="72">
        <f t="shared" si="46"/>
        <v>0.99788765563564874</v>
      </c>
      <c r="X80" s="72">
        <f t="shared" si="47"/>
        <v>4.8776085730400431E-2</v>
      </c>
      <c r="Y80" s="72">
        <f t="shared" si="48"/>
        <v>0.55544064633724322</v>
      </c>
      <c r="Z80" s="72">
        <f t="shared" si="49"/>
        <v>0.84033390248529694</v>
      </c>
      <c r="AA80" s="72">
        <f t="shared" si="50"/>
        <v>0.69656810188590979</v>
      </c>
      <c r="AB80" s="72">
        <f t="shared" si="51"/>
        <v>0.12941993464052287</v>
      </c>
      <c r="AC80" s="72"/>
      <c r="AD80" s="72"/>
      <c r="AE80" s="72">
        <f t="shared" si="52"/>
        <v>0.26823307588202627</v>
      </c>
      <c r="AF80" s="72">
        <f t="shared" si="53"/>
        <v>4.401793916210376E-2</v>
      </c>
      <c r="AG80" s="72">
        <f t="shared" si="54"/>
        <v>5.2006413627260592E-2</v>
      </c>
      <c r="AH80" s="72">
        <f t="shared" si="55"/>
        <v>0.32359078178492645</v>
      </c>
      <c r="AI80" s="72">
        <f t="shared" si="56"/>
        <v>2.1123443643512457E-3</v>
      </c>
      <c r="AJ80" s="72">
        <f>(AV80-Driver!$K$179)/(Driver!$L$179-Driver!$K$179)</f>
        <v>0.28877608573040042</v>
      </c>
      <c r="AK80" s="72">
        <f>(AW80-Driver!$K$180)/(Driver!$L$180-Driver!$K$180)</f>
        <v>0.30514424188228634</v>
      </c>
      <c r="AL80" s="72">
        <f>(AX80-Driver!$K$181)/(Driver!$L$181-Driver!$K$181)</f>
        <v>0.44033390248529691</v>
      </c>
      <c r="AM80" s="72">
        <f>(AY80-Driver!$K$182)/(Driver!$L$182-Driver!$K$182)</f>
        <v>0.91056810188590975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57"/>
        <v>6.0778727445394107</v>
      </c>
      <c r="AW80" s="70">
        <f t="shared" si="58"/>
        <v>30.793061516923256</v>
      </c>
      <c r="AX80" s="70">
        <f t="shared" si="59"/>
        <v>4.9630051223676723</v>
      </c>
      <c r="AY80" s="70">
        <f>IFERROR(Driver!$K$19/Data!BH80/Data!BI80*Data!BK80*Data!BL80,"")</f>
        <v>-0.54745663597308347</v>
      </c>
      <c r="AZ80" s="70">
        <f t="shared" si="60"/>
        <v>26.377513030528668</v>
      </c>
      <c r="BA80" s="70"/>
      <c r="BB80" s="70"/>
      <c r="BC80" s="70">
        <f t="shared" si="61"/>
        <v>42.413071974427403</v>
      </c>
      <c r="BD80" s="70">
        <f t="shared" si="62"/>
        <v>6.6751360739093775</v>
      </c>
      <c r="BE80" s="70">
        <f t="shared" si="63"/>
        <v>4.8163413601641905E-2</v>
      </c>
      <c r="BF80" s="70">
        <f t="shared" si="64"/>
        <v>8.629884392253544</v>
      </c>
      <c r="BG80" s="70">
        <f t="shared" si="65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219</v>
      </c>
      <c r="BS80" s="8" t="s">
        <v>710</v>
      </c>
      <c r="BT80" s="9" t="s">
        <v>718</v>
      </c>
      <c r="BU80" s="10">
        <v>176</v>
      </c>
      <c r="BV80" s="9" t="s">
        <v>222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305</v>
      </c>
      <c r="CU80" s="9" t="s">
        <v>302</v>
      </c>
      <c r="CV80" s="10"/>
      <c r="CW80" s="10"/>
      <c r="CX80" t="str">
        <f>INDEX('Data_Price '!AS$2:AS$1266,MATCH(Data!$DN80,'Data_Price '!$BE$2:$BE$1266,0))</f>
        <v>Liberty Skis Origin 96 Ski</v>
      </c>
      <c r="CY80" t="str">
        <f>INDEX('Data_Price '!AT$2:AT$1266,MATCH(Data!$DN80,'Data_Price '!$BE$2:$BE$1266,0))</f>
        <v>Moosejaw</v>
      </c>
      <c r="CZ80">
        <f>INDEX('Data_Price '!AU$2:AU$1266,MATCH(Data!$DN80,'Data_Price '!$BE$2:$BE$1266,0))</f>
        <v>503.99</v>
      </c>
      <c r="DA80" t="str">
        <f>INDEX('Data_Price '!AV$2:AV$1266,MATCH(Data!$DN80,'Data_Price '!$BE$2:$BE$1266,0))</f>
        <v>https://www.google.com/url?q=https://www.moosejaw.com/product/liberty-skis-origin-96-ski_10545079%3Fad_id%3DGooglePlusBox%26utm_source%3DGooglePlusBox%26utm_medium%3DPLA%26utm_campaign%3DLiberty-Skis&amp;sa=U&amp;ved=0ahUKEwjv4tmQxKP2AhVqUN8KHRomBSQQ2ykIGQ&amp;usg=AOvVaw3QyhhDyNgohL6bvufcNrz9</v>
      </c>
      <c r="DB80" t="str">
        <f>INDEX('Data_Price '!AW$2:AW$1266,MATCH(Data!$DN80,'Data_Price '!$BE$2:$BE$1266,0))</f>
        <v>'22 Liberty Origin 96 Skis 176cm</v>
      </c>
      <c r="DC80" t="str">
        <f>INDEX('Data_Price '!AX$2:AX$1266,MATCH(Data!$DN80,'Data_Price '!$BE$2:$BE$1266,0))</f>
        <v>Al's Ski Equipment Barn</v>
      </c>
      <c r="DD80">
        <f>INDEX('Data_Price '!AY$2:AY$1266,MATCH(Data!$DN80,'Data_Price '!$BE$2:$BE$1266,0))</f>
        <v>629</v>
      </c>
      <c r="DE80" t="str">
        <f>INDEX('Data_Price '!AZ$2:AZ$1266,MATCH(Data!$DN80,'Data_Price '!$BE$2:$BE$1266,0))</f>
        <v>https://www.google.com/url?url=https://www.untracked.com/p7422c11b101lr-Froogle-22_liberty_origin_96_all_mountain_skis.html%23chsku767572&amp;rct=j&amp;q=&amp;esrc=s&amp;sa=U&amp;ved=0ahUKEwjHlvaPxKP2AhXkUt8KHX5dCK4Q2SkIRw&amp;usg=AOvVaw3c6z8dHRvRd4YX_keuWhx-</v>
      </c>
      <c r="DF80" t="str">
        <f>INDEX('Data_Price '!BA$2:BA$1266,MATCH(Data!$DN80,'Data_Price '!$BE$2:$BE$1266,0))</f>
        <v>Liberty Skis Origin 96 Ski</v>
      </c>
      <c r="DG80" t="str">
        <f>INDEX('Data_Price '!BB$2:BB$1266,MATCH(Data!$DN80,'Data_Price '!$BE$2:$BE$1266,0))</f>
        <v>SkiEssentials.com</v>
      </c>
      <c r="DH80">
        <f>INDEX('Data_Price '!BC$2:BC$1266,MATCH(Data!$DN80,'Data_Price '!$BE$2:$BE$1266,0))</f>
        <v>629.99</v>
      </c>
      <c r="DI80" t="str">
        <f>INDEX('Data_Price '!BD$2:BD$1266,MATCH(Data!$DN80,'Data_Price '!$BE$2:$BE$1266,0))</f>
        <v>https://www.google.com/url?url=https://www.skiessentials.com/2022-liberty-origin-96-skis.html&amp;rct=j&amp;q=&amp;esrc=s&amp;sa=U&amp;ved=0ahUKEwjHlvaPxKP2AhXkUt8KHX5dCK4QsDwIQw&amp;usg=AOvVaw3-cR0ImysrCJw2FnZEpFJZ</v>
      </c>
      <c r="DJ80" s="89" t="e">
        <f ca="1">_xll.Connector("TinyUrl.TinyUrl",DA80,0)</f>
        <v>#NAME?</v>
      </c>
      <c r="DK80" s="89" t="e">
        <f ca="1">_xll.Connector("TinyUrl.TinyUrl",DE80,0)</f>
        <v>#NAME?</v>
      </c>
      <c r="DL80" s="89" t="e">
        <f ca="1">_xll.Connector("TinyUrl.TinyUrl",DI80,0)</f>
        <v>#NAME?</v>
      </c>
      <c r="DM80" s="224" t="str">
        <f t="shared" si="66"/>
        <v>Origin 96</v>
      </c>
      <c r="DN80" s="89" t="str">
        <f t="shared" si="67"/>
        <v xml:space="preserve"> LibertyOrigin 96176 Unisex</v>
      </c>
      <c r="DO80" s="227" t="s">
        <v>960</v>
      </c>
    </row>
    <row r="81" spans="2:119" ht="15.45" customHeight="1">
      <c r="B81" s="224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#VALUE!</v>
      </c>
      <c r="F81" s="43" t="b">
        <f>CL81&gt;Driver!$F$56</f>
        <v>0</v>
      </c>
      <c r="G81" s="43" t="b">
        <f>AND(CB81&gt;Driver!$F$55,CB81&lt;Driver!$G$55)</f>
        <v>1</v>
      </c>
      <c r="H81" s="43" t="e">
        <f t="shared" si="34"/>
        <v>#VALUE!</v>
      </c>
      <c r="I81" s="43">
        <f t="shared" si="35"/>
        <v>0</v>
      </c>
      <c r="J81" s="43" t="e">
        <f t="array" ref="J81">NOT(OR(($H$9:$H$1273=TRUE)*($I$9:$I$1273&gt;0)*($BT$9:$BT$1273=BT81)*($K$9:$K$1273&gt;K81)))</f>
        <v>#VALUE!</v>
      </c>
      <c r="K81" s="72">
        <f t="shared" si="36"/>
        <v>0.73521103167720847</v>
      </c>
      <c r="L81" s="72">
        <f t="shared" si="37"/>
        <v>0.94896785109983073</v>
      </c>
      <c r="M81" s="72">
        <f t="shared" si="38"/>
        <v>0.52145421225458621</v>
      </c>
      <c r="N81" s="72">
        <f t="shared" si="39"/>
        <v>0.27476127237083414</v>
      </c>
      <c r="O81" s="72">
        <f t="shared" si="40"/>
        <v>0.38033665851057152</v>
      </c>
      <c r="P81" s="72">
        <f t="shared" si="41"/>
        <v>0.90926470588235297</v>
      </c>
      <c r="Q81" s="72"/>
      <c r="R81" s="72"/>
      <c r="S81" s="72">
        <f t="shared" si="42"/>
        <v>0.72748598134926623</v>
      </c>
      <c r="T81" s="72">
        <f t="shared" si="43"/>
        <v>0.91027604292927744</v>
      </c>
      <c r="U81" s="72">
        <f t="shared" si="44"/>
        <v>0.94831034127102409</v>
      </c>
      <c r="V81" s="72">
        <f t="shared" si="45"/>
        <v>0.64600541466178241</v>
      </c>
      <c r="W81" s="72">
        <f t="shared" si="46"/>
        <v>0.99567997977755307</v>
      </c>
      <c r="X81" s="72">
        <f t="shared" si="47"/>
        <v>5.1032148900169216E-2</v>
      </c>
      <c r="Y81" s="72">
        <f t="shared" si="48"/>
        <v>0.47854578774541379</v>
      </c>
      <c r="Z81" s="72">
        <f t="shared" si="49"/>
        <v>0.72523872762916586</v>
      </c>
      <c r="AA81" s="72">
        <f t="shared" si="50"/>
        <v>0.61966334148942848</v>
      </c>
      <c r="AB81" s="72">
        <f t="shared" si="51"/>
        <v>9.0735294117647025E-2</v>
      </c>
      <c r="AC81" s="72"/>
      <c r="AD81" s="72"/>
      <c r="AE81" s="72">
        <f t="shared" si="52"/>
        <v>0.27251401865073377</v>
      </c>
      <c r="AF81" s="72">
        <f t="shared" si="53"/>
        <v>8.9723957070722601E-2</v>
      </c>
      <c r="AG81" s="72">
        <f t="shared" si="54"/>
        <v>5.1689658728975962E-2</v>
      </c>
      <c r="AH81" s="72">
        <f t="shared" si="55"/>
        <v>0.35399458533821759</v>
      </c>
      <c r="AI81" s="72">
        <f t="shared" si="56"/>
        <v>4.320020222446895E-3</v>
      </c>
      <c r="AJ81" s="72">
        <f>(AV81-Driver!$K$179)/(Driver!$L$179-Driver!$K$179)</f>
        <v>0.29103214890016921</v>
      </c>
      <c r="AK81" s="72">
        <f>(AW81-Driver!$K$180)/(Driver!$L$180-Driver!$K$180)</f>
        <v>0.25368282074063442</v>
      </c>
      <c r="AL81" s="72">
        <f>(AX81-Driver!$K$181)/(Driver!$L$181-Driver!$K$181)</f>
        <v>0.32523872762916589</v>
      </c>
      <c r="AM81" s="72">
        <f>(AY81-Driver!$K$182)/(Driver!$L$182-Driver!$K$182)</f>
        <v>0.83366334148942844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57"/>
        <v>6.1253561253561255</v>
      </c>
      <c r="AW81" s="70">
        <f t="shared" si="58"/>
        <v>25.760744322247213</v>
      </c>
      <c r="AX81" s="70">
        <f t="shared" si="59"/>
        <v>3.9271485486624931</v>
      </c>
      <c r="AY81" s="70">
        <f>IFERROR(Driver!$K$19/Data!BH81/Data!BI81*Data!BK81*Data!BL81,"")</f>
        <v>-1.0182285004286848</v>
      </c>
      <c r="AZ81" s="70">
        <f t="shared" si="60"/>
        <v>22.851824274013403</v>
      </c>
      <c r="BA81" s="70"/>
      <c r="BB81" s="70"/>
      <c r="BC81" s="70">
        <f t="shared" si="61"/>
        <v>40.19251719966752</v>
      </c>
      <c r="BD81" s="70">
        <f t="shared" si="62"/>
        <v>2.6302344752681344</v>
      </c>
      <c r="BE81" s="70">
        <f t="shared" si="63"/>
        <v>0.15184098774571911</v>
      </c>
      <c r="BF81" s="70">
        <f t="shared" si="64"/>
        <v>5.1959883797181261</v>
      </c>
      <c r="BG81" s="70">
        <f t="shared" si="65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219</v>
      </c>
      <c r="BS81" s="8" t="s">
        <v>386</v>
      </c>
      <c r="BT81" s="9" t="s">
        <v>520</v>
      </c>
      <c r="BU81" s="10">
        <v>155</v>
      </c>
      <c r="BV81" s="9" t="s">
        <v>222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301</v>
      </c>
      <c r="CU81" s="9" t="s">
        <v>302</v>
      </c>
      <c r="CV81" s="10"/>
      <c r="CW81" s="10"/>
      <c r="CX81" t="str">
        <f>INDEX('Data_Price '!AS$2:AS$1266,MATCH(Data!$DN81,'Data_Price '!$BE$2:$BE$1266,0))</f>
        <v>DPS Pagoda Tour 106 C2 155cm</v>
      </c>
      <c r="CY81" t="str">
        <f>INDEX('Data_Price '!AT$2:AT$1266,MATCH(Data!$DN81,'Data_Price '!$BE$2:$BE$1266,0))</f>
        <v>Skimo &amp; SkyRun</v>
      </c>
      <c r="CZ81">
        <f>INDEX('Data_Price '!AU$2:AU$1266,MATCH(Data!$DN81,'Data_Price '!$BE$2:$BE$1266,0))</f>
        <v>1298.95</v>
      </c>
      <c r="DA81" t="str">
        <f>INDEX('Data_Price '!AV$2:AV$1266,MATCH(Data!$DN81,'Data_Price '!$BE$2:$BE$1266,0))</f>
        <v>https://www.google.com/url?url=https://skimo.co/dps-pagoda-tour-106%3Foption%255B2753%255D%3D21905&amp;rct=j&amp;q=&amp;esrc=s&amp;sa=U&amp;ved=0ahUKEwjB3ZyRxKP2AhVoQt8KHSgjAiIQsDwIPw&amp;usg=AOvVaw3CiU0KnlGRHWPdjqUneG6a</v>
      </c>
      <c r="DB81" t="str">
        <f>INDEX('Data_Price '!AW$2:AW$1266,MATCH(Data!$DN81,'Data_Price '!$BE$2:$BE$1266,0))</f>
        <v>DPS Pagoda Tour 106 C2 155cm</v>
      </c>
      <c r="DC81" t="str">
        <f>INDEX('Data_Price '!AX$2:AX$1266,MATCH(Data!$DN81,'Data_Price '!$BE$2:$BE$1266,0))</f>
        <v>Skimo &amp; SkyRun</v>
      </c>
      <c r="DD81">
        <f>INDEX('Data_Price '!AY$2:AY$1266,MATCH(Data!$DN81,'Data_Price '!$BE$2:$BE$1266,0))</f>
        <v>1298.95</v>
      </c>
      <c r="DE81" t="str">
        <f>INDEX('Data_Price '!AZ$2:AZ$1266,MATCH(Data!$DN81,'Data_Price '!$BE$2:$BE$1266,0))</f>
        <v>https://www.google.com/url?q=https://skimo.co/dps-pagoda-tour-106%3Foption%255B2753%255D%3D21905&amp;sa=U&amp;ved=0ahUKEwiS_fKRxKP2AhUpUt8KHRFqCroQ2ykIGA&amp;usg=AOvVaw2JrK-jcNvCgx5BCansL8kG</v>
      </c>
      <c r="DF81" t="str">
        <f>INDEX('Data_Price '!BA$2:BA$1266,MATCH(Data!$DN81,'Data_Price '!$BE$2:$BE$1266,0))</f>
        <v>DPS 2022 Pagoda 106 C2 - 155cm, Purple</v>
      </c>
      <c r="DG81" t="str">
        <f>INDEX('Data_Price '!BB$2:BB$1266,MATCH(Data!$DN81,'Data_Price '!$BE$2:$BE$1266,0))</f>
        <v>SkiEssentials.com</v>
      </c>
      <c r="DH81">
        <f>INDEX('Data_Price '!BC$2:BC$1266,MATCH(Data!$DN81,'Data_Price '!$BE$2:$BE$1266,0))</f>
        <v>1299</v>
      </c>
      <c r="DI81" t="str">
        <f>INDEX('Data_Price '!BD$2:BD$1266,MATCH(Data!$DN81,'Data_Price '!$BE$2:$BE$1266,0))</f>
        <v>https://www.google.com/url?url=https://www.skiessentials.com/2022-dps-pagoda-106-c2-skis.html%23color%3D1023&amp;rct=j&amp;q=&amp;esrc=s&amp;sa=U&amp;ved=0ahUKEwjB3ZyRxKP2AhVoQt8KHSgjAiIQsDwIOw&amp;usg=AOvVaw3qISU3zccJXQlJAykFEnc0</v>
      </c>
      <c r="DJ81" s="89" t="e">
        <f ca="1">_xll.Connector("TinyUrl.TinyUrl",DA81,0)</f>
        <v>#NAME?</v>
      </c>
      <c r="DK81" s="89" t="e">
        <f ca="1">_xll.Connector("TinyUrl.TinyUrl",DE81,0)</f>
        <v>#NAME?</v>
      </c>
      <c r="DL81" s="89" t="e">
        <f ca="1">_xll.Connector("TinyUrl.TinyUrl",DI81,0)</f>
        <v>#NAME?</v>
      </c>
      <c r="DM81" s="224" t="str">
        <f t="shared" si="66"/>
        <v>Pagoda 106 C2</v>
      </c>
      <c r="DN81" s="89" t="str">
        <f t="shared" si="67"/>
        <v xml:space="preserve"> DPSPagoda 106 C2155 Unisex</v>
      </c>
      <c r="DO81" s="227" t="s">
        <v>945</v>
      </c>
    </row>
    <row r="82" spans="2:119" ht="15.45" customHeight="1">
      <c r="B82" s="224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#VALUE!</v>
      </c>
      <c r="F82" s="43" t="b">
        <f>CL82&gt;Driver!$F$56</f>
        <v>0</v>
      </c>
      <c r="G82" s="43" t="b">
        <f>AND(CB82&gt;Driver!$F$55,CB82&lt;Driver!$G$55)</f>
        <v>0</v>
      </c>
      <c r="H82" s="43" t="e">
        <f t="shared" si="34"/>
        <v>#VALUE!</v>
      </c>
      <c r="I82" s="43">
        <f t="shared" si="35"/>
        <v>0</v>
      </c>
      <c r="J82" s="43" t="e">
        <f t="array" ref="J82">NOT(OR(($H$9:$H$1273=TRUE)*($I$9:$I$1273&gt;0)*($BT$9:$BT$1273=BT82)*($K$9:$K$1273&gt;K82)))</f>
        <v>#VALUE!</v>
      </c>
      <c r="K82" s="72">
        <f t="shared" si="36"/>
        <v>0.69950106939604673</v>
      </c>
      <c r="L82" s="72">
        <f t="shared" si="37"/>
        <v>0.9536185641769398</v>
      </c>
      <c r="M82" s="72">
        <f t="shared" si="38"/>
        <v>0.44538357461515365</v>
      </c>
      <c r="N82" s="72">
        <f t="shared" si="39"/>
        <v>0.16535761715044583</v>
      </c>
      <c r="O82" s="72">
        <f t="shared" si="40"/>
        <v>0.29984539427671464</v>
      </c>
      <c r="P82" s="72">
        <f t="shared" si="41"/>
        <v>0.87094771241830071</v>
      </c>
      <c r="Q82" s="72"/>
      <c r="R82" s="72"/>
      <c r="S82" s="72">
        <f t="shared" si="42"/>
        <v>0.71752162672635034</v>
      </c>
      <c r="T82" s="72">
        <f t="shared" si="43"/>
        <v>0.9898515993846404</v>
      </c>
      <c r="U82" s="72">
        <f t="shared" si="44"/>
        <v>0.68033203670986575</v>
      </c>
      <c r="V82" s="72">
        <f t="shared" si="45"/>
        <v>0.63004050974765802</v>
      </c>
      <c r="W82" s="72">
        <f t="shared" si="46"/>
        <v>0.97429661358990716</v>
      </c>
      <c r="X82" s="72">
        <f t="shared" si="47"/>
        <v>4.6381435823060202E-2</v>
      </c>
      <c r="Y82" s="72">
        <f t="shared" si="48"/>
        <v>0.55461642538484635</v>
      </c>
      <c r="Z82" s="72">
        <f t="shared" si="49"/>
        <v>0.83464238284955417</v>
      </c>
      <c r="AA82" s="72">
        <f t="shared" si="50"/>
        <v>0.70015460572328536</v>
      </c>
      <c r="AB82" s="72">
        <f t="shared" si="51"/>
        <v>0.12905228758169934</v>
      </c>
      <c r="AC82" s="72"/>
      <c r="AD82" s="72"/>
      <c r="AE82" s="72">
        <f t="shared" si="52"/>
        <v>0.28247837327364966</v>
      </c>
      <c r="AF82" s="72">
        <f t="shared" si="53"/>
        <v>1.0148400615359612E-2</v>
      </c>
      <c r="AG82" s="72">
        <f t="shared" si="54"/>
        <v>0.31966796329013425</v>
      </c>
      <c r="AH82" s="72">
        <f t="shared" si="55"/>
        <v>0.36995949025234198</v>
      </c>
      <c r="AI82" s="72">
        <f t="shared" si="56"/>
        <v>2.5703386410092836E-2</v>
      </c>
      <c r="AJ82" s="72">
        <f>(AV82-Driver!$K$179)/(Driver!$L$179-Driver!$K$179)</f>
        <v>0.19361856417693979</v>
      </c>
      <c r="AK82" s="72">
        <f>(AW82-Driver!$K$180)/(Driver!$L$180-Driver!$K$180)</f>
        <v>0.30450228274822932</v>
      </c>
      <c r="AL82" s="72">
        <f>(AX82-Driver!$K$181)/(Driver!$L$181-Driver!$K$181)</f>
        <v>0.43464238284955414</v>
      </c>
      <c r="AM82" s="72">
        <f>(AY82-Driver!$K$182)/(Driver!$L$182-Driver!$K$182)</f>
        <v>0.91415460572328533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57"/>
        <v>4.0750915750915748</v>
      </c>
      <c r="AW82" s="70">
        <f t="shared" si="58"/>
        <v>30.730285520518063</v>
      </c>
      <c r="AX82" s="70">
        <f t="shared" si="59"/>
        <v>4.9117814456459872</v>
      </c>
      <c r="AY82" s="70">
        <f>IFERROR(Driver!$K$19/Data!BH82/Data!BI82*Data!BK82*Data!BL82,"")</f>
        <v>-0.52550188194103364</v>
      </c>
      <c r="AZ82" s="70">
        <f t="shared" si="60"/>
        <v>26.34400595681311</v>
      </c>
      <c r="BA82" s="70"/>
      <c r="BB82" s="70"/>
      <c r="BC82" s="70">
        <f t="shared" si="61"/>
        <v>35.023937185691523</v>
      </c>
      <c r="BD82" s="70">
        <f t="shared" si="62"/>
        <v>11.468761167140062</v>
      </c>
      <c r="BE82" s="70">
        <f t="shared" si="63"/>
        <v>0.41977148799356795</v>
      </c>
      <c r="BF82" s="70">
        <f t="shared" si="64"/>
        <v>3.392864529472595</v>
      </c>
      <c r="BG82" s="70">
        <f t="shared" si="65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219</v>
      </c>
      <c r="BS82" s="8" t="s">
        <v>812</v>
      </c>
      <c r="BT82" s="9" t="s">
        <v>818</v>
      </c>
      <c r="BU82" s="10">
        <v>169</v>
      </c>
      <c r="BV82" s="9" t="s">
        <v>222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305</v>
      </c>
      <c r="CU82" s="10"/>
      <c r="CV82" s="10"/>
      <c r="CW82" s="10"/>
      <c r="CX82" t="str">
        <f>INDEX('Data_Price '!AS$2:AS$1266,MATCH(Data!$DN82,'Data_Price '!$BE$2:$BE$1266,0))</f>
        <v>Salomon QST Lux 92 Skis - Women's 2022</v>
      </c>
      <c r="CY82" t="str">
        <f>INDEX('Data_Price '!AT$2:AT$1266,MATCH(Data!$DN82,'Data_Price '!$BE$2:$BE$1266,0))</f>
        <v>SkiEssentials.com</v>
      </c>
      <c r="CZ82">
        <f>INDEX('Data_Price '!AU$2:AU$1266,MATCH(Data!$DN82,'Data_Price '!$BE$2:$BE$1266,0))</f>
        <v>399.99</v>
      </c>
      <c r="DA82" t="str">
        <f>INDEX('Data_Price '!AV$2:AV$1266,MATCH(Data!$DN82,'Data_Price '!$BE$2:$BE$1266,0))</f>
        <v>https://www.google.com/url?url=https://www.skiessentials.com/2022-salomon-qst-lux-92-women-s-skis.html&amp;rct=j&amp;q=&amp;esrc=s&amp;sa=U&amp;ved=0ahUKEwiT8pWSxKP2AhVKJt8KHeqaArQQsDwIZg&amp;usg=AOvVaw2q8oqLruFlxj-azklJEVVw</v>
      </c>
      <c r="DB82" t="str">
        <f>INDEX('Data_Price '!AW$2:AW$1266,MATCH(Data!$DN82,'Data_Price '!$BE$2:$BE$1266,0))</f>
        <v>Salomon QST Lux 92 Skis - Women's 2022</v>
      </c>
      <c r="DC82" t="str">
        <f>INDEX('Data_Price '!AX$2:AX$1266,MATCH(Data!$DN82,'Data_Price '!$BE$2:$BE$1266,0))</f>
        <v>SkiEssentials.com</v>
      </c>
      <c r="DD82">
        <f>INDEX('Data_Price '!AY$2:AY$1266,MATCH(Data!$DN82,'Data_Price '!$BE$2:$BE$1266,0))</f>
        <v>399.99</v>
      </c>
      <c r="DE82" t="str">
        <f>INDEX('Data_Price '!AZ$2:AZ$1266,MATCH(Data!$DN82,'Data_Price '!$BE$2:$BE$1266,0))</f>
        <v>https://www.google.com/url?q=https://www.skiessentials.com/2022-salomon-qst-lux-92-women-s-skis.html&amp;sa=U&amp;ved=0ahUKEwjOquaSxKP2AhUCZd8KHRt-AnQQ2ykIFg&amp;usg=AOvVaw3H8YQz1gFgh3pMRiaH_c-U</v>
      </c>
      <c r="DF82" t="str">
        <f>INDEX('Data_Price '!BA$2:BA$1266,MATCH(Data!$DN82,'Data_Price '!$BE$2:$BE$1266,0))</f>
        <v>Salomon QST Lux 92 with Salomon Warden 11 (burgandy) binding Bordeau/Pink / 169cm</v>
      </c>
      <c r="DG82" t="str">
        <f>INDEX('Data_Price '!BB$2:BB$1266,MATCH(Data!$DN82,'Data_Price '!$BE$2:$BE$1266,0))</f>
        <v>Sundance Ski and Board Shop</v>
      </c>
      <c r="DH82">
        <f>INDEX('Data_Price '!BC$2:BC$1266,MATCH(Data!$DN82,'Data_Price '!$BE$2:$BE$1266,0))</f>
        <v>472.52</v>
      </c>
      <c r="DI82" t="str">
        <f>INDEX('Data_Price '!BD$2:BD$1266,MATCH(Data!$DN82,'Data_Price '!$BE$2:$BE$1266,0))</f>
        <v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T8pWSxKP2AhVKJt8KHeqaArQQ2SkIiAE&amp;usg=AOvVaw3XwmPkuz7JX27dOPGntHsK</v>
      </c>
      <c r="DJ82" s="89" t="e">
        <f ca="1">_xll.Connector("TinyUrl.TinyUrl",DA82,0)</f>
        <v>#NAME?</v>
      </c>
      <c r="DK82" s="89" t="e">
        <f ca="1">_xll.Connector("TinyUrl.TinyUrl",DE82,0)</f>
        <v>#NAME?</v>
      </c>
      <c r="DL82" s="89" t="e">
        <f ca="1">_xll.Connector("TinyUrl.TinyUrl",DI82,0)</f>
        <v>#NAME?</v>
      </c>
      <c r="DM82" s="224" t="str">
        <f t="shared" si="66"/>
        <v>QST 92</v>
      </c>
      <c r="DN82" s="89" t="str">
        <f t="shared" si="67"/>
        <v xml:space="preserve"> SalomonQST 92169 Unisex</v>
      </c>
      <c r="DO82" s="227" t="s">
        <v>961</v>
      </c>
    </row>
    <row r="83" spans="2:119" ht="15.45" customHeight="1">
      <c r="B83" s="224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#VALUE!</v>
      </c>
      <c r="F83" s="43" t="b">
        <f>CL83&gt;Driver!$F$56</f>
        <v>0</v>
      </c>
      <c r="G83" s="43" t="b">
        <f>AND(CB83&gt;Driver!$F$55,CB83&lt;Driver!$G$55)</f>
        <v>0</v>
      </c>
      <c r="H83" s="43" t="e">
        <f t="shared" si="34"/>
        <v>#VALUE!</v>
      </c>
      <c r="I83" s="43">
        <f t="shared" si="35"/>
        <v>0</v>
      </c>
      <c r="J83" s="43" t="e">
        <f t="array" ref="J83">NOT(OR(($H$9:$H$1273=TRUE)*($I$9:$I$1273&gt;0)*($BT$9:$BT$1273=BT83)*($K$9:$K$1273&gt;K83)))</f>
        <v>#VALUE!</v>
      </c>
      <c r="K83" s="72">
        <f t="shared" si="36"/>
        <v>0.67389219105976805</v>
      </c>
      <c r="L83" s="72">
        <f t="shared" si="37"/>
        <v>0.91399887196841512</v>
      </c>
      <c r="M83" s="72">
        <f t="shared" si="38"/>
        <v>0.43378551015112099</v>
      </c>
      <c r="N83" s="72">
        <f t="shared" si="39"/>
        <v>0.14006197432492251</v>
      </c>
      <c r="O83" s="72">
        <f t="shared" si="40"/>
        <v>0.34234847769706778</v>
      </c>
      <c r="P83" s="72">
        <f t="shared" si="41"/>
        <v>0.81894607843137268</v>
      </c>
      <c r="Q83" s="72"/>
      <c r="R83" s="72"/>
      <c r="S83" s="72">
        <f t="shared" si="42"/>
        <v>0.78607506394681315</v>
      </c>
      <c r="T83" s="72">
        <f t="shared" si="43"/>
        <v>0.94136650573896319</v>
      </c>
      <c r="U83" s="72">
        <f t="shared" si="44"/>
        <v>0.95916092447251711</v>
      </c>
      <c r="V83" s="72">
        <f t="shared" si="45"/>
        <v>0.65600044155865511</v>
      </c>
      <c r="W83" s="72">
        <f t="shared" si="46"/>
        <v>0.99104804712582706</v>
      </c>
      <c r="X83" s="72">
        <f t="shared" si="47"/>
        <v>8.6001128031584828E-2</v>
      </c>
      <c r="Y83" s="72">
        <f t="shared" si="48"/>
        <v>0.56621448984887901</v>
      </c>
      <c r="Z83" s="72">
        <f t="shared" si="49"/>
        <v>0.85993802567507749</v>
      </c>
      <c r="AA83" s="72">
        <f t="shared" si="50"/>
        <v>0.65765152230293222</v>
      </c>
      <c r="AB83" s="72">
        <f t="shared" si="51"/>
        <v>0.18105392156862737</v>
      </c>
      <c r="AC83" s="72"/>
      <c r="AD83" s="72"/>
      <c r="AE83" s="72">
        <f t="shared" si="52"/>
        <v>0.21392493605318683</v>
      </c>
      <c r="AF83" s="72">
        <f t="shared" si="53"/>
        <v>5.8633494261036791E-2</v>
      </c>
      <c r="AG83" s="72">
        <f t="shared" si="54"/>
        <v>4.0839075527482858E-2</v>
      </c>
      <c r="AH83" s="72">
        <f t="shared" si="55"/>
        <v>0.34399955844134494</v>
      </c>
      <c r="AI83" s="72">
        <f t="shared" si="56"/>
        <v>8.9519528741729276E-3</v>
      </c>
      <c r="AJ83" s="72">
        <f>(AV83-Driver!$K$179)/(Driver!$L$179-Driver!$K$179)</f>
        <v>0.32600112803158482</v>
      </c>
      <c r="AK83" s="72">
        <f>(AW83-Driver!$K$180)/(Driver!$L$180-Driver!$K$180)</f>
        <v>0.35263559859292298</v>
      </c>
      <c r="AL83" s="72">
        <f>(AX83-Driver!$K$181)/(Driver!$L$181-Driver!$K$181)</f>
        <v>0.45993802567507747</v>
      </c>
      <c r="AM83" s="72">
        <f>(AY83-Driver!$K$182)/(Driver!$L$182-Driver!$K$182)</f>
        <v>0.87165152230293219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57"/>
        <v>6.8613485280151938</v>
      </c>
      <c r="AW83" s="70">
        <f t="shared" si="58"/>
        <v>35.437153453591421</v>
      </c>
      <c r="AX83" s="70">
        <f t="shared" si="59"/>
        <v>5.1394422310756971</v>
      </c>
      <c r="AY83" s="70">
        <f>IFERROR(Driver!$K$19/Data!BH83/Data!BI83*Data!BK83*Data!BL83,"")</f>
        <v>-0.78568416095411653</v>
      </c>
      <c r="AZ83" s="70">
        <f t="shared" si="60"/>
        <v>31.083395383469842</v>
      </c>
      <c r="BA83" s="70"/>
      <c r="BB83" s="70"/>
      <c r="BC83" s="70">
        <f t="shared" si="61"/>
        <v>70.583081647709378</v>
      </c>
      <c r="BD83" s="70">
        <f t="shared" si="62"/>
        <v>5.3816853448850202</v>
      </c>
      <c r="BE83" s="70">
        <f t="shared" si="63"/>
        <v>5.932875957399638E-2</v>
      </c>
      <c r="BF83" s="70">
        <f t="shared" si="64"/>
        <v>6.3248564486818166</v>
      </c>
      <c r="BG83" s="70">
        <f t="shared" si="65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219</v>
      </c>
      <c r="BS83" s="8" t="s">
        <v>764</v>
      </c>
      <c r="BT83" s="9" t="s">
        <v>768</v>
      </c>
      <c r="BU83" s="10">
        <v>188</v>
      </c>
      <c r="BV83" s="9" t="s">
        <v>222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305</v>
      </c>
      <c r="CU83" s="9" t="s">
        <v>302</v>
      </c>
      <c r="CV83" s="10"/>
      <c r="CW83" s="10"/>
      <c r="CX83">
        <f>INDEX('Data_Price '!AS$2:AS$1266,MATCH(Data!$DN83,'Data_Price '!$BE$2:$BE$1266,0))</f>
        <v>0</v>
      </c>
      <c r="CY83">
        <f>INDEX('Data_Price '!AT$2:AT$1266,MATCH(Data!$DN83,'Data_Price '!$BE$2:$BE$1266,0))</f>
        <v>0</v>
      </c>
      <c r="CZ83">
        <f>INDEX('Data_Price '!AU$2:AU$1266,MATCH(Data!$DN83,'Data_Price '!$BE$2:$BE$1266,0))</f>
        <v>0</v>
      </c>
      <c r="DA83">
        <f>INDEX('Data_Price '!AV$2:AV$1266,MATCH(Data!$DN83,'Data_Price '!$BE$2:$BE$1266,0))</f>
        <v>0</v>
      </c>
      <c r="DB83">
        <f>INDEX('Data_Price '!AW$2:AW$1266,MATCH(Data!$DN83,'Data_Price '!$BE$2:$BE$1266,0))</f>
        <v>0</v>
      </c>
      <c r="DC83">
        <f>INDEX('Data_Price '!AX$2:AX$1266,MATCH(Data!$DN83,'Data_Price '!$BE$2:$BE$1266,0))</f>
        <v>0</v>
      </c>
      <c r="DD83">
        <f>INDEX('Data_Price '!AY$2:AY$1266,MATCH(Data!$DN83,'Data_Price '!$BE$2:$BE$1266,0))</f>
        <v>0</v>
      </c>
      <c r="DE83">
        <f>INDEX('Data_Price '!AZ$2:AZ$1266,MATCH(Data!$DN83,'Data_Price '!$BE$2:$BE$1266,0))</f>
        <v>0</v>
      </c>
      <c r="DF83">
        <f>INDEX('Data_Price '!BA$2:BA$1266,MATCH(Data!$DN83,'Data_Price '!$BE$2:$BE$1266,0))</f>
        <v>0</v>
      </c>
      <c r="DG83">
        <f>INDEX('Data_Price '!BB$2:BB$1266,MATCH(Data!$DN83,'Data_Price '!$BE$2:$BE$1266,0))</f>
        <v>0</v>
      </c>
      <c r="DH83">
        <f>INDEX('Data_Price '!BC$2:BC$1266,MATCH(Data!$DN83,'Data_Price '!$BE$2:$BE$1266,0))</f>
        <v>0</v>
      </c>
      <c r="DI83">
        <f>INDEX('Data_Price '!BD$2:BD$1266,MATCH(Data!$DN83,'Data_Price '!$BE$2:$BE$1266,0))</f>
        <v>0</v>
      </c>
      <c r="DJ83" s="89" t="e">
        <f ca="1">_xll.Connector("TinyUrl.TinyUrl",DA83,0)</f>
        <v>#NAME?</v>
      </c>
      <c r="DK83" s="89" t="e">
        <f ca="1">_xll.Connector("TinyUrl.TinyUrl",DE83,0)</f>
        <v>#NAME?</v>
      </c>
      <c r="DL83" s="89" t="e">
        <f ca="1">_xll.Connector("TinyUrl.TinyUrl",DI83,0)</f>
        <v>#NAME?</v>
      </c>
      <c r="DM83" s="224" t="str">
        <f t="shared" si="66"/>
        <v>Le Grizzly</v>
      </c>
      <c r="DN83" s="89" t="str">
        <f t="shared" si="67"/>
        <v xml:space="preserve"> RaccoonLe Grizzly188 Unisex</v>
      </c>
      <c r="DO83" s="227"/>
    </row>
    <row r="84" spans="2:119" ht="15.45" customHeight="1">
      <c r="B84" s="224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#VALUE!</v>
      </c>
      <c r="F84" s="43" t="b">
        <f>CL84&gt;Driver!$F$56</f>
        <v>0</v>
      </c>
      <c r="G84" s="43" t="b">
        <f>AND(CB84&gt;Driver!$F$55,CB84&lt;Driver!$G$55)</f>
        <v>0</v>
      </c>
      <c r="H84" s="43" t="e">
        <f t="shared" si="34"/>
        <v>#VALUE!</v>
      </c>
      <c r="I84" s="43">
        <f t="shared" si="35"/>
        <v>0</v>
      </c>
      <c r="J84" s="43" t="e">
        <f t="array" ref="J84">NOT(OR(($H$9:$H$1273=TRUE)*($I$9:$I$1273&gt;0)*($BT$9:$BT$1273=BT84)*($K$9:$K$1273&gt;K84)))</f>
        <v>#VALUE!</v>
      </c>
      <c r="K84" s="72">
        <f t="shared" si="36"/>
        <v>0.66158555570464306</v>
      </c>
      <c r="L84" s="72">
        <f t="shared" si="37"/>
        <v>0.88676496656192083</v>
      </c>
      <c r="M84" s="72">
        <f t="shared" si="38"/>
        <v>0.43640614484736517</v>
      </c>
      <c r="N84" s="72">
        <f t="shared" si="39"/>
        <v>0.25389236703977736</v>
      </c>
      <c r="O84" s="72">
        <f t="shared" si="40"/>
        <v>0.29361038122780847</v>
      </c>
      <c r="P84" s="72">
        <f t="shared" si="41"/>
        <v>0.76171568627450981</v>
      </c>
      <c r="Q84" s="72"/>
      <c r="R84" s="72"/>
      <c r="S84" s="72">
        <f t="shared" si="42"/>
        <v>0.73403638119197168</v>
      </c>
      <c r="T84" s="72">
        <f t="shared" si="43"/>
        <v>0.99664203270478324</v>
      </c>
      <c r="U84" s="72">
        <f t="shared" si="44"/>
        <v>0.54334517992094322</v>
      </c>
      <c r="V84" s="72">
        <f t="shared" si="45"/>
        <v>0.63060498243302565</v>
      </c>
      <c r="W84" s="72">
        <f t="shared" si="46"/>
        <v>0.97055304842959689</v>
      </c>
      <c r="X84" s="72">
        <f t="shared" si="47"/>
        <v>0.11323503343807911</v>
      </c>
      <c r="Y84" s="72">
        <f t="shared" si="48"/>
        <v>0.56359385515263483</v>
      </c>
      <c r="Z84" s="72">
        <f t="shared" si="49"/>
        <v>0.74610763296022264</v>
      </c>
      <c r="AA84" s="72">
        <f t="shared" si="50"/>
        <v>0.70638961877219153</v>
      </c>
      <c r="AB84" s="72">
        <f t="shared" si="51"/>
        <v>0.23828431372549014</v>
      </c>
      <c r="AC84" s="72"/>
      <c r="AD84" s="72"/>
      <c r="AE84" s="72">
        <f t="shared" si="52"/>
        <v>0.26596361880802838</v>
      </c>
      <c r="AF84" s="72">
        <f t="shared" si="53"/>
        <v>3.3579672952167849E-3</v>
      </c>
      <c r="AG84" s="72">
        <f t="shared" si="54"/>
        <v>0.45665482007905678</v>
      </c>
      <c r="AH84" s="72">
        <f t="shared" si="55"/>
        <v>0.36939501756697435</v>
      </c>
      <c r="AI84" s="72">
        <f t="shared" si="56"/>
        <v>2.944695157040313E-2</v>
      </c>
      <c r="AJ84" s="72">
        <f>(AV84-Driver!$K$179)/(Driver!$L$179-Driver!$K$179)</f>
        <v>0.3532350334380791</v>
      </c>
      <c r="AK84" s="72">
        <f>(AW84-Driver!$K$180)/(Driver!$L$180-Driver!$K$180)</f>
        <v>0.39854924742515446</v>
      </c>
      <c r="AL84" s="72">
        <f>(AX84-Driver!$K$181)/(Driver!$L$181-Driver!$K$181)</f>
        <v>0.34610763296022262</v>
      </c>
      <c r="AM84" s="72">
        <f>(AY84-Driver!$K$182)/(Driver!$L$182-Driver!$K$182)</f>
        <v>0.9203896187721915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57"/>
        <v>7.4345407678741013</v>
      </c>
      <c r="AW84" s="70">
        <f t="shared" si="58"/>
        <v>39.926964254827666</v>
      </c>
      <c r="AX84" s="70">
        <f t="shared" si="59"/>
        <v>4.1149686966420038</v>
      </c>
      <c r="AY84" s="70">
        <f>IFERROR(Driver!$K$19/Data!BH84/Data!BI84*Data!BK84*Data!BL84,"")</f>
        <v>-0.4873343003400275</v>
      </c>
      <c r="AZ84" s="70">
        <f t="shared" si="60"/>
        <v>36.299329858525688</v>
      </c>
      <c r="BA84" s="70"/>
      <c r="BB84" s="70"/>
      <c r="BC84" s="70">
        <f t="shared" si="61"/>
        <v>43.590255135719723</v>
      </c>
      <c r="BD84" s="70">
        <f t="shared" si="62"/>
        <v>10.273471538921866</v>
      </c>
      <c r="BE84" s="70">
        <f t="shared" si="63"/>
        <v>0.55673390786909216</v>
      </c>
      <c r="BF84" s="70">
        <f t="shared" si="64"/>
        <v>3.4566177536398199</v>
      </c>
      <c r="BG84" s="70">
        <f t="shared" si="65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219</v>
      </c>
      <c r="BS84" s="8" t="s">
        <v>628</v>
      </c>
      <c r="BT84" s="9" t="s">
        <v>639</v>
      </c>
      <c r="BU84" s="10">
        <v>170</v>
      </c>
      <c r="BV84" s="9" t="s">
        <v>222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305</v>
      </c>
      <c r="CU84" s="9" t="s">
        <v>302</v>
      </c>
      <c r="CV84" s="10"/>
      <c r="CW84" s="10"/>
      <c r="CX84" t="str">
        <f>INDEX('Data_Price '!AS$2:AS$1266,MATCH(Data!$DN84,'Data_Price '!$BE$2:$BE$1266,0))</f>
        <v>Head Kore 99 Skis</v>
      </c>
      <c r="CY84" t="str">
        <f>INDEX('Data_Price '!AT$2:AT$1266,MATCH(Data!$DN84,'Data_Price '!$BE$2:$BE$1266,0))</f>
        <v>Telemark Pyrenees</v>
      </c>
      <c r="CZ84">
        <f>INDEX('Data_Price '!AU$2:AU$1266,MATCH(Data!$DN84,'Data_Price '!$BE$2:$BE$1266,0))</f>
        <v>448.54</v>
      </c>
      <c r="DA84" t="str">
        <f>INDEX('Data_Price '!AV$2:AV$1266,MATCH(Data!$DN84,'Data_Price '!$BE$2:$BE$1266,0))</f>
        <v>https://www.google.com/url?q=https://www.telemark-pyrenees.com/ski/head-kore-99-ski-2022%3Fcurrency%3DUSD%26tax%3Dex_vat%26country%3DUS%26var%3D73453&amp;sa=U&amp;ved=0ahUKEwiQufmTxKP2AhVDmuAKHfeLB-sQ2ykIIA&amp;usg=AOvVaw3PAGl_AYKl5kBVLatMlAtO</v>
      </c>
      <c r="DB84" t="str">
        <f>INDEX('Data_Price '!AW$2:AW$1266,MATCH(Data!$DN84,'Data_Price '!$BE$2:$BE$1266,0))</f>
        <v>Head Kore 99 21/22</v>
      </c>
      <c r="DC84" t="str">
        <f>INDEX('Data_Price '!AX$2:AX$1266,MATCH(Data!$DN84,'Data_Price '!$BE$2:$BE$1266,0))</f>
        <v>Telemark Pyrenees</v>
      </c>
      <c r="DD84">
        <f>INDEX('Data_Price '!AY$2:AY$1266,MATCH(Data!$DN84,'Data_Price '!$BE$2:$BE$1266,0))</f>
        <v>448.54</v>
      </c>
      <c r="DE84" t="str">
        <f>INDEX('Data_Price '!AZ$2:AZ$1266,MATCH(Data!$DN84,'Data_Price '!$BE$2:$BE$1266,0))</f>
        <v>https://www.google.com/url?q=https://www.telemark-pyrenees.com/ski/head-kore-99-ski-2022%3Fcurrency%3DUSD%26tax%3Dex_vat%26country%3DUS%26var%3D73453&amp;sa=U&amp;ved=0ahUKEwjkyq2UxKP2AhVvnuAKHXbiCxwQ2ykIIA&amp;usg=AOvVaw0aWI7EDYUINqv40M9S8xu_</v>
      </c>
      <c r="DF84" t="str">
        <f>INDEX('Data_Price '!BA$2:BA$1266,MATCH(Data!$DN84,'Data_Price '!$BE$2:$BE$1266,0))</f>
        <v>Head Kore 99 Skis</v>
      </c>
      <c r="DG84" t="str">
        <f>INDEX('Data_Price '!BB$2:BB$1266,MATCH(Data!$DN84,'Data_Price '!$BE$2:$BE$1266,0))</f>
        <v>SkiEssentials.com</v>
      </c>
      <c r="DH84">
        <f>INDEX('Data_Price '!BC$2:BC$1266,MATCH(Data!$DN84,'Data_Price '!$BE$2:$BE$1266,0))</f>
        <v>519</v>
      </c>
      <c r="DI84" t="str">
        <f>INDEX('Data_Price '!BD$2:BD$1266,MATCH(Data!$DN84,'Data_Price '!$BE$2:$BE$1266,0))</f>
        <v>https://www.google.com/url?url=https://www.skiessentials.com/2022-head-kore-99-skis.html&amp;rct=j&amp;q=&amp;esrc=s&amp;sa=U&amp;ved=0ahUKEwjLz7uTxKP2AhWrdN8KHRNgBxYQsDwIdw&amp;usg=AOvVaw1qYPfi6mAuRgwwqg38toK7</v>
      </c>
      <c r="DJ84" s="89" t="e">
        <f ca="1">_xll.Connector("TinyUrl.TinyUrl",DA84,0)</f>
        <v>#NAME?</v>
      </c>
      <c r="DK84" s="89" t="e">
        <f ca="1">_xll.Connector("TinyUrl.TinyUrl",DE84,0)</f>
        <v>#NAME?</v>
      </c>
      <c r="DL84" s="89" t="e">
        <f ca="1">_xll.Connector("TinyUrl.TinyUrl",DI84,0)</f>
        <v>#NAME?</v>
      </c>
      <c r="DM84" s="224" t="str">
        <f t="shared" si="66"/>
        <v>Kore 99</v>
      </c>
      <c r="DN84" s="89" t="str">
        <f t="shared" si="67"/>
        <v xml:space="preserve"> HeadKore 99170 Unisex</v>
      </c>
      <c r="DO84" s="227" t="s">
        <v>942</v>
      </c>
    </row>
    <row r="85" spans="2:119" ht="15.45" customHeight="1">
      <c r="B85" s="224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#VALUE!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4"/>
        <v>#VALUE!</v>
      </c>
      <c r="I85" s="43">
        <f t="shared" si="35"/>
        <v>0</v>
      </c>
      <c r="J85" s="43" t="e">
        <f t="array" ref="J85">NOT(OR(($H$9:$H$1273=TRUE)*($I$9:$I$1273&gt;0)*($BT$9:$BT$1273=BT85)*($K$9:$K$1273&gt;K85)))</f>
        <v>#VALUE!</v>
      </c>
      <c r="K85" s="72">
        <f t="shared" si="36"/>
        <v>0.66743994685576546</v>
      </c>
      <c r="L85" s="72">
        <f t="shared" si="37"/>
        <v>0.87860446378212875</v>
      </c>
      <c r="M85" s="72">
        <f t="shared" si="38"/>
        <v>0.45627542992940229</v>
      </c>
      <c r="N85" s="72">
        <f t="shared" si="39"/>
        <v>0.24314171883892999</v>
      </c>
      <c r="O85" s="72">
        <f t="shared" si="40"/>
        <v>0.35865842715842711</v>
      </c>
      <c r="P85" s="72">
        <f t="shared" si="41"/>
        <v>0.76702614379084966</v>
      </c>
      <c r="Q85" s="72"/>
      <c r="R85" s="72"/>
      <c r="S85" s="72">
        <f t="shared" si="42"/>
        <v>0.84278468011834162</v>
      </c>
      <c r="T85" s="72">
        <f t="shared" si="43"/>
        <v>0.99474702065263321</v>
      </c>
      <c r="U85" s="72">
        <f t="shared" si="44"/>
        <v>0.54877227304901366</v>
      </c>
      <c r="V85" s="72">
        <f t="shared" si="45"/>
        <v>0.60337084056359158</v>
      </c>
      <c r="W85" s="72">
        <f t="shared" si="46"/>
        <v>0.96527467685076385</v>
      </c>
      <c r="X85" s="72">
        <f t="shared" si="47"/>
        <v>0.12139553621787126</v>
      </c>
      <c r="Y85" s="72">
        <f t="shared" si="48"/>
        <v>0.54372457007059771</v>
      </c>
      <c r="Z85" s="72">
        <f t="shared" si="49"/>
        <v>0.75685828116107001</v>
      </c>
      <c r="AA85" s="72">
        <f t="shared" si="50"/>
        <v>0.64134157284157289</v>
      </c>
      <c r="AB85" s="72">
        <f t="shared" si="51"/>
        <v>0.23297385620915029</v>
      </c>
      <c r="AC85" s="72"/>
      <c r="AD85" s="72"/>
      <c r="AE85" s="72">
        <f t="shared" si="52"/>
        <v>0.15721531988165841</v>
      </c>
      <c r="AF85" s="72">
        <f t="shared" si="53"/>
        <v>5.2529793473667652E-3</v>
      </c>
      <c r="AG85" s="72">
        <f t="shared" si="54"/>
        <v>0.45122772695098634</v>
      </c>
      <c r="AH85" s="72">
        <f t="shared" si="55"/>
        <v>0.39662915943640842</v>
      </c>
      <c r="AI85" s="72">
        <f t="shared" si="56"/>
        <v>3.4725323149236209E-2</v>
      </c>
      <c r="AJ85" s="72">
        <f>(AV85-Driver!$K$179)/(Driver!$L$179-Driver!$K$179)</f>
        <v>0.11860446378212873</v>
      </c>
      <c r="AK85" s="72">
        <f>(AW85-Driver!$K$180)/(Driver!$L$180-Driver!$K$180)</f>
        <v>0.3905173303625456</v>
      </c>
      <c r="AL85" s="72">
        <f>(AX85-Driver!$K$181)/(Driver!$L$181-Driver!$K$181)</f>
        <v>0.35685828116106993</v>
      </c>
      <c r="AM85" s="72">
        <f>(AY85-Driver!$K$182)/(Driver!$L$182-Driver!$K$182)</f>
        <v>0.85534157284157286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57"/>
        <v>2.4962691629358291</v>
      </c>
      <c r="AW85" s="70">
        <f t="shared" si="58"/>
        <v>39.141537940441182</v>
      </c>
      <c r="AX85" s="70">
        <f t="shared" si="59"/>
        <v>4.2117245304496294</v>
      </c>
      <c r="AY85" s="70">
        <f>IFERROR(Driver!$K$19/Data!BH85/Data!BI85*Data!BK85*Data!BL85,"")</f>
        <v>-0.88552538375379297</v>
      </c>
      <c r="AZ85" s="70">
        <f t="shared" si="60"/>
        <v>35.815338793745347</v>
      </c>
      <c r="BA85" s="70"/>
      <c r="BB85" s="70"/>
      <c r="BC85" s="70">
        <f t="shared" si="61"/>
        <v>99.998753794736828</v>
      </c>
      <c r="BD85" s="70">
        <f t="shared" si="62"/>
        <v>10.10576633006926</v>
      </c>
      <c r="BE85" s="70">
        <f t="shared" si="63"/>
        <v>0.55130778287335114</v>
      </c>
      <c r="BF85" s="70">
        <f t="shared" si="64"/>
        <v>0.38071276016243444</v>
      </c>
      <c r="BG85" s="70">
        <f t="shared" si="65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219</v>
      </c>
      <c r="BS85" s="8" t="s">
        <v>855</v>
      </c>
      <c r="BT85" s="9" t="s">
        <v>856</v>
      </c>
      <c r="BU85" s="10">
        <v>168</v>
      </c>
      <c r="BV85" s="9" t="s">
        <v>222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305</v>
      </c>
      <c r="CU85" s="10"/>
      <c r="CV85" s="10"/>
      <c r="CW85" s="10"/>
      <c r="CX85" t="e">
        <f>INDEX('Data_Price '!AS$2:AS$1266,MATCH(Data!$DN85,'Data_Price '!$BE$2:$BE$1266,0))</f>
        <v>#N/A</v>
      </c>
      <c r="CY85" t="e">
        <f>INDEX('Data_Price '!AT$2:AT$1266,MATCH(Data!$DN85,'Data_Price '!$BE$2:$BE$1266,0))</f>
        <v>#N/A</v>
      </c>
      <c r="CZ85" t="e">
        <f>INDEX('Data_Price '!AU$2:AU$1266,MATCH(Data!$DN85,'Data_Price '!$BE$2:$BE$1266,0))</f>
        <v>#N/A</v>
      </c>
      <c r="DA85" t="e">
        <f>INDEX('Data_Price '!AV$2:AV$1266,MATCH(Data!$DN85,'Data_Price '!$BE$2:$BE$1266,0))</f>
        <v>#N/A</v>
      </c>
      <c r="DB85" t="e">
        <f>INDEX('Data_Price '!AW$2:AW$1266,MATCH(Data!$DN85,'Data_Price '!$BE$2:$BE$1266,0))</f>
        <v>#N/A</v>
      </c>
      <c r="DC85" t="e">
        <f>INDEX('Data_Price '!AX$2:AX$1266,MATCH(Data!$DN85,'Data_Price '!$BE$2:$BE$1266,0))</f>
        <v>#N/A</v>
      </c>
      <c r="DD85" t="e">
        <f>INDEX('Data_Price '!AY$2:AY$1266,MATCH(Data!$DN85,'Data_Price '!$BE$2:$BE$1266,0))</f>
        <v>#N/A</v>
      </c>
      <c r="DE85" t="e">
        <f>INDEX('Data_Price '!AZ$2:AZ$1266,MATCH(Data!$DN85,'Data_Price '!$BE$2:$BE$1266,0))</f>
        <v>#N/A</v>
      </c>
      <c r="DF85" t="e">
        <f>INDEX('Data_Price '!BA$2:BA$1266,MATCH(Data!$DN85,'Data_Price '!$BE$2:$BE$1266,0))</f>
        <v>#N/A</v>
      </c>
      <c r="DG85" t="e">
        <f>INDEX('Data_Price '!BB$2:BB$1266,MATCH(Data!$DN85,'Data_Price '!$BE$2:$BE$1266,0))</f>
        <v>#N/A</v>
      </c>
      <c r="DH85" t="e">
        <f>INDEX('Data_Price '!BC$2:BC$1266,MATCH(Data!$DN85,'Data_Price '!$BE$2:$BE$1266,0))</f>
        <v>#N/A</v>
      </c>
      <c r="DI85" t="e">
        <f>INDEX('Data_Price '!BD$2:BD$1266,MATCH(Data!$DN85,'Data_Price '!$BE$2:$BE$1266,0))</f>
        <v>#N/A</v>
      </c>
      <c r="DJ85" s="89" t="e">
        <f ca="1">_xll.Connector("TinyUrl.TinyUrl",DA85,0)</f>
        <v>#NAME?</v>
      </c>
      <c r="DK85" s="89" t="e">
        <f ca="1">_xll.Connector("TinyUrl.TinyUrl",DE85,0)</f>
        <v>#NAME?</v>
      </c>
      <c r="DL85" s="89" t="e">
        <f ca="1">_xll.Connector("TinyUrl.TinyUrl",DI85,0)</f>
        <v>#NAME?</v>
      </c>
      <c r="DM85" s="224" t="str">
        <f t="shared" si="66"/>
        <v>Bash 81</v>
      </c>
      <c r="DN85" s="89" t="str">
        <f t="shared" si="67"/>
        <v xml:space="preserve"> VölklBash 81168 Unisex</v>
      </c>
      <c r="DO85" s="227" t="s">
        <v>962</v>
      </c>
    </row>
    <row r="86" spans="2:119" ht="15.45" customHeight="1">
      <c r="B86" s="224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#VALUE!</v>
      </c>
      <c r="F86" s="43" t="b">
        <f>CL86&gt;Driver!$F$56</f>
        <v>0</v>
      </c>
      <c r="G86" s="43" t="b">
        <f>AND(CB86&gt;Driver!$F$55,CB86&lt;Driver!$G$55)</f>
        <v>1</v>
      </c>
      <c r="H86" s="43" t="e">
        <f t="shared" si="34"/>
        <v>#VALUE!</v>
      </c>
      <c r="I86" s="43">
        <f t="shared" si="35"/>
        <v>0</v>
      </c>
      <c r="J86" s="43" t="e">
        <f t="array" ref="J86">NOT(OR(($H$9:$H$1273=TRUE)*($I$9:$I$1273&gt;0)*($BT$9:$BT$1273=BT86)*($K$9:$K$1273&gt;K86)))</f>
        <v>#VALUE!</v>
      </c>
      <c r="K86" s="72">
        <f t="shared" si="36"/>
        <v>0.70646163990572819</v>
      </c>
      <c r="L86" s="72">
        <f t="shared" si="37"/>
        <v>0.97467085649826768</v>
      </c>
      <c r="M86" s="72">
        <f t="shared" si="38"/>
        <v>0.43825242331318881</v>
      </c>
      <c r="N86" s="72">
        <f t="shared" si="39"/>
        <v>0.20077151710617847</v>
      </c>
      <c r="O86" s="72">
        <f t="shared" si="40"/>
        <v>0.30574228878110044</v>
      </c>
      <c r="P86" s="72">
        <f t="shared" si="41"/>
        <v>0.80824346405228753</v>
      </c>
      <c r="Q86" s="72"/>
      <c r="R86" s="72"/>
      <c r="S86" s="72">
        <f t="shared" si="42"/>
        <v>0.73774041713285687</v>
      </c>
      <c r="T86" s="72">
        <f t="shared" si="43"/>
        <v>0.93108753754100182</v>
      </c>
      <c r="U86" s="72">
        <f t="shared" si="44"/>
        <v>0.94755534956112375</v>
      </c>
      <c r="V86" s="72">
        <f t="shared" si="45"/>
        <v>0.6528968221516509</v>
      </c>
      <c r="W86" s="72">
        <f t="shared" si="46"/>
        <v>0.99251702100998285</v>
      </c>
      <c r="X86" s="72">
        <f t="shared" si="47"/>
        <v>2.5329143501732321E-2</v>
      </c>
      <c r="Y86" s="72">
        <f t="shared" si="48"/>
        <v>0.56174757668681119</v>
      </c>
      <c r="Z86" s="72">
        <f t="shared" si="49"/>
        <v>0.79922848289382153</v>
      </c>
      <c r="AA86" s="72">
        <f t="shared" si="50"/>
        <v>0.69425771121889956</v>
      </c>
      <c r="AB86" s="72">
        <f t="shared" si="51"/>
        <v>0.19175653594771241</v>
      </c>
      <c r="AC86" s="72"/>
      <c r="AD86" s="72"/>
      <c r="AE86" s="72">
        <f t="shared" si="52"/>
        <v>0.26225958286714313</v>
      </c>
      <c r="AF86" s="72">
        <f t="shared" si="53"/>
        <v>6.8912462458998139E-2</v>
      </c>
      <c r="AG86" s="72">
        <f t="shared" si="54"/>
        <v>5.244465043887625E-2</v>
      </c>
      <c r="AH86" s="72">
        <f t="shared" si="55"/>
        <v>0.34710317784834915</v>
      </c>
      <c r="AI86" s="72">
        <f t="shared" si="56"/>
        <v>7.482978990017132E-3</v>
      </c>
      <c r="AJ86" s="72">
        <f>(AV86-Driver!$K$179)/(Driver!$L$179-Driver!$K$179)</f>
        <v>0.26532914350173231</v>
      </c>
      <c r="AK86" s="72">
        <f>(AW86-Driver!$K$180)/(Driver!$L$180-Driver!$K$180)</f>
        <v>0.35931459543469235</v>
      </c>
      <c r="AL86" s="72">
        <f>(AX86-Driver!$K$181)/(Driver!$L$181-Driver!$K$181)</f>
        <v>0.39922848289382151</v>
      </c>
      <c r="AM86" s="72">
        <f>(AY86-Driver!$K$182)/(Driver!$L$182-Driver!$K$182)</f>
        <v>0.90825771121889953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57"/>
        <v>5.5843847510514175</v>
      </c>
      <c r="AW86" s="70">
        <f t="shared" si="58"/>
        <v>36.090280201830772</v>
      </c>
      <c r="AX86" s="70">
        <f t="shared" si="59"/>
        <v>4.5930563460443938</v>
      </c>
      <c r="AY86" s="70">
        <f>IFERROR(Driver!$K$19/Data!BH86/Data!BI86*Data!BK86*Data!BL86,"")</f>
        <v>-0.56159967362539243</v>
      </c>
      <c r="AZ86" s="70">
        <f t="shared" si="60"/>
        <v>32.058823529411768</v>
      </c>
      <c r="BA86" s="70"/>
      <c r="BB86" s="70"/>
      <c r="BC86" s="70">
        <f t="shared" si="61"/>
        <v>45.511564328296991</v>
      </c>
      <c r="BD86" s="70">
        <f t="shared" si="62"/>
        <v>4.4720148726193525</v>
      </c>
      <c r="BE86" s="70">
        <f t="shared" si="63"/>
        <v>0.15259584477359614</v>
      </c>
      <c r="BF86" s="70">
        <f t="shared" si="64"/>
        <v>5.9743244408210536</v>
      </c>
      <c r="BG86" s="70">
        <f t="shared" si="65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219</v>
      </c>
      <c r="BS86" s="8" t="s">
        <v>405</v>
      </c>
      <c r="BT86" s="9" t="s">
        <v>424</v>
      </c>
      <c r="BU86" s="10">
        <v>164</v>
      </c>
      <c r="BV86" s="9" t="s">
        <v>390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305</v>
      </c>
      <c r="CU86" s="9" t="s">
        <v>304</v>
      </c>
      <c r="CV86" s="9" t="s">
        <v>302</v>
      </c>
      <c r="CW86" s="10"/>
      <c r="CX86" t="str">
        <f>INDEX('Data_Price '!AS$2:AS$1266,MATCH(Data!$DN86,'Data_Price '!$BE$2:$BE$1266,0))</f>
        <v>Armada Reliance 102 Ti Skis - Women's 2022</v>
      </c>
      <c r="CY86" t="str">
        <f>INDEX('Data_Price '!AT$2:AT$1266,MATCH(Data!$DN86,'Data_Price '!$BE$2:$BE$1266,0))</f>
        <v>Absolute-Snow.co.uk</v>
      </c>
      <c r="CZ86">
        <f>INDEX('Data_Price '!AU$2:AU$1266,MATCH(Data!$DN86,'Data_Price '!$BE$2:$BE$1266,0))</f>
        <v>714.09</v>
      </c>
      <c r="DA86" t="str">
        <f>INDEX('Data_Price '!AV$2:AV$1266,MATCH(Data!$DN86,'Data_Price '!$BE$2:$BE$1266,0))</f>
        <v>https://www.google.com/url?q=https://www.absolute-snow.co.uk/V/Armada_Reliance_102_Ti_Womens_Skis_164cm-(307899)%3Fcurr%3DUSD%26deliverycountry%3DUSA&amp;sa=U&amp;ved=0ahUKEwizz76VxKP2AhVpS98KHfbSA4YQ2ykIGA&amp;usg=AOvVaw2eywhSZs0WJY8LYXkTdAzW</v>
      </c>
      <c r="DB86" t="str">
        <f>INDEX('Data_Price '!AW$2:AW$1266,MATCH(Data!$DN86,'Data_Price '!$BE$2:$BE$1266,0))</f>
        <v>Armada Reliance 102 Ti Skis - Women's 2022</v>
      </c>
      <c r="DC86" t="str">
        <f>INDEX('Data_Price '!AX$2:AX$1266,MATCH(Data!$DN86,'Data_Price '!$BE$2:$BE$1266,0))</f>
        <v>Ski Pro  - Snow Ski &amp; Snowboard</v>
      </c>
      <c r="DD86">
        <f>INDEX('Data_Price '!AY$2:AY$1266,MATCH(Data!$DN86,'Data_Price '!$BE$2:$BE$1266,0))</f>
        <v>749.95</v>
      </c>
      <c r="DE86" t="str">
        <f>INDEX('Data_Price '!AZ$2:AZ$1266,MATCH(Data!$DN86,'Data_Price '!$BE$2:$BE$1266,0))</f>
        <v>https://www.google.com/url?url=https://www.skipro.com/products/reliance_102_ti_flat_lds_12w%3Fvariant%3D40621252247729&amp;rct=j&amp;q=&amp;esrc=s&amp;sa=U&amp;ved=0ahUKEwiVoYiVxKP2AhVDT98KHf-tBLUQsDwIWA&amp;usg=AOvVaw0tsXwLc54pgbGHx56ZLaln</v>
      </c>
      <c r="DF86" t="str">
        <f>INDEX('Data_Price '!BA$2:BA$1266,MATCH(Data!$DN86,'Data_Price '!$BE$2:$BE$1266,0))</f>
        <v>Armada Reliance 102 Ti Skis - Women's 2022</v>
      </c>
      <c r="DG86" t="str">
        <f>INDEX('Data_Price '!BB$2:BB$1266,MATCH(Data!$DN86,'Data_Price '!$BE$2:$BE$1266,0))</f>
        <v>Ski Pro  - Snow Ski &amp; Snowboard</v>
      </c>
      <c r="DH86">
        <f>INDEX('Data_Price '!BC$2:BC$1266,MATCH(Data!$DN86,'Data_Price '!$BE$2:$BE$1266,0))</f>
        <v>749.95</v>
      </c>
      <c r="DI86" t="str">
        <f>INDEX('Data_Price '!BD$2:BD$1266,MATCH(Data!$DN86,'Data_Price '!$BE$2:$BE$1266,0))</f>
        <v>https://www.google.com/url?q=https://www.skipro.com/products/reliance_102_ti_flat_lds_12w%3Fvariant%3D40621252247729&amp;sa=U&amp;ved=0ahUKEwizz76VxKP2AhVpS98KHfbSA4YQ2ykIFg&amp;usg=AOvVaw3Hi7_Y7E2QDkM2DLgvr5-a</v>
      </c>
      <c r="DJ86" s="89" t="e">
        <f ca="1">_xll.Connector("TinyUrl.TinyUrl",DA86,0)</f>
        <v>#NAME?</v>
      </c>
      <c r="DK86" s="89" t="e">
        <f ca="1">_xll.Connector("TinyUrl.TinyUrl",DE86,0)</f>
        <v>#NAME?</v>
      </c>
      <c r="DL86" s="89" t="e">
        <f ca="1">_xll.Connector("TinyUrl.TinyUrl",DI86,0)</f>
        <v>#NAME?</v>
      </c>
      <c r="DM86" s="224" t="str">
        <f t="shared" si="66"/>
        <v>Reliance 102 Ti</v>
      </c>
      <c r="DN86" s="89" t="str">
        <f t="shared" si="67"/>
        <v xml:space="preserve"> ArmadaReliance 102 Ti164 Women's</v>
      </c>
      <c r="DO86" s="227" t="s">
        <v>963</v>
      </c>
    </row>
    <row r="87" spans="2:119" ht="15.45" customHeight="1">
      <c r="B87" s="224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#VALUE!</v>
      </c>
      <c r="F87" s="43" t="b">
        <f>CL87&gt;Driver!$F$56</f>
        <v>0</v>
      </c>
      <c r="G87" s="43" t="b">
        <f>AND(CB87&gt;Driver!$F$55,CB87&lt;Driver!$G$55)</f>
        <v>0</v>
      </c>
      <c r="H87" s="43" t="e">
        <f t="shared" si="34"/>
        <v>#VALUE!</v>
      </c>
      <c r="I87" s="43">
        <f t="shared" si="35"/>
        <v>0</v>
      </c>
      <c r="J87" s="43" t="e">
        <f t="array" ref="J87">NOT(OR(($H$9:$H$1273=TRUE)*($I$9:$I$1273&gt;0)*($BT$9:$BT$1273=BT87)*($K$9:$K$1273&gt;K87)))</f>
        <v>#VALUE!</v>
      </c>
      <c r="K87" s="72">
        <f t="shared" si="36"/>
        <v>0.72679358156451701</v>
      </c>
      <c r="L87" s="72">
        <f t="shared" si="37"/>
        <v>0.95676093787768912</v>
      </c>
      <c r="M87" s="72">
        <f t="shared" si="38"/>
        <v>0.49682622525134479</v>
      </c>
      <c r="N87" s="72">
        <f t="shared" si="39"/>
        <v>0.31902864731549996</v>
      </c>
      <c r="O87" s="72">
        <f t="shared" si="40"/>
        <v>0.33538793693526625</v>
      </c>
      <c r="P87" s="72">
        <f t="shared" si="41"/>
        <v>0.83606209150326793</v>
      </c>
      <c r="Q87" s="72"/>
      <c r="R87" s="72"/>
      <c r="S87" s="72">
        <f t="shared" si="42"/>
        <v>0.74126240483117822</v>
      </c>
      <c r="T87" s="72">
        <f t="shared" si="43"/>
        <v>0.916747595373684</v>
      </c>
      <c r="U87" s="72">
        <f t="shared" si="44"/>
        <v>0.80659819114321307</v>
      </c>
      <c r="V87" s="72">
        <f t="shared" si="45"/>
        <v>0.63349821260458405</v>
      </c>
      <c r="W87" s="72">
        <f t="shared" si="46"/>
        <v>0.98344158674803839</v>
      </c>
      <c r="X87" s="72">
        <f t="shared" si="47"/>
        <v>4.3239062122310851E-2</v>
      </c>
      <c r="Y87" s="72">
        <f t="shared" si="48"/>
        <v>0.50317377474865521</v>
      </c>
      <c r="Z87" s="72">
        <f t="shared" si="49"/>
        <v>0.68097135268450004</v>
      </c>
      <c r="AA87" s="72">
        <f t="shared" si="50"/>
        <v>0.66461206306473375</v>
      </c>
      <c r="AB87" s="72">
        <f t="shared" si="51"/>
        <v>0.16393790849673201</v>
      </c>
      <c r="AC87" s="72"/>
      <c r="AD87" s="72"/>
      <c r="AE87" s="72">
        <f t="shared" si="52"/>
        <v>0.25873759516882183</v>
      </c>
      <c r="AF87" s="72">
        <f t="shared" si="53"/>
        <v>8.3252404626316001E-2</v>
      </c>
      <c r="AG87" s="72">
        <f t="shared" si="54"/>
        <v>0.1934018088567869</v>
      </c>
      <c r="AH87" s="72">
        <f t="shared" si="55"/>
        <v>0.36650178739541595</v>
      </c>
      <c r="AI87" s="72">
        <f t="shared" si="56"/>
        <v>1.655841325196164E-2</v>
      </c>
      <c r="AJ87" s="72">
        <f>(AV87-Driver!$K$179)/(Driver!$L$179-Driver!$K$179)</f>
        <v>0.19676093787768914</v>
      </c>
      <c r="AK87" s="72">
        <f>(AW87-Driver!$K$180)/(Driver!$L$180-Driver!$K$180)</f>
        <v>0.32064775978277299</v>
      </c>
      <c r="AL87" s="72">
        <f>(AX87-Driver!$K$181)/(Driver!$L$181-Driver!$K$181)</f>
        <v>0.28097135268450008</v>
      </c>
      <c r="AM87" s="72">
        <f>(AY87-Driver!$K$182)/(Driver!$L$182-Driver!$K$182)</f>
        <v>0.87861206306473372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57"/>
        <v>4.1412291412291413</v>
      </c>
      <c r="AW87" s="70">
        <f t="shared" si="58"/>
        <v>32.309121858394086</v>
      </c>
      <c r="AX87" s="70">
        <f t="shared" si="59"/>
        <v>3.5287421741605005</v>
      </c>
      <c r="AY87" s="70">
        <f>IFERROR(Driver!$K$19/Data!BH87/Data!BI87*Data!BK87*Data!BL87,"")</f>
        <v>-0.74307526736731111</v>
      </c>
      <c r="AZ87" s="70">
        <f t="shared" si="60"/>
        <v>29.523454951600893</v>
      </c>
      <c r="BA87" s="70"/>
      <c r="BB87" s="70"/>
      <c r="BC87" s="70">
        <f t="shared" si="61"/>
        <v>47.338443831877498</v>
      </c>
      <c r="BD87" s="70">
        <f t="shared" si="62"/>
        <v>3.2029553996857199</v>
      </c>
      <c r="BE87" s="70">
        <f t="shared" si="63"/>
        <v>0.29352785802098547</v>
      </c>
      <c r="BF87" s="70">
        <f t="shared" si="64"/>
        <v>3.783387775425004</v>
      </c>
      <c r="BG87" s="70">
        <f t="shared" si="65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219</v>
      </c>
      <c r="BS87" s="8" t="s">
        <v>405</v>
      </c>
      <c r="BT87" s="9" t="s">
        <v>433</v>
      </c>
      <c r="BU87" s="10">
        <v>172</v>
      </c>
      <c r="BV87" s="9" t="s">
        <v>390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305</v>
      </c>
      <c r="CU87" s="9" t="s">
        <v>302</v>
      </c>
      <c r="CV87" s="10"/>
      <c r="CW87" s="10"/>
      <c r="CX87" t="str">
        <f>INDEX('Data_Price '!AS$2:AS$1266,MATCH(Data!$DN87,'Data_Price '!$BE$2:$BE$1266,0))</f>
        <v>Armada Trace 98 Skis - Women's 2022</v>
      </c>
      <c r="CY87" t="str">
        <f>INDEX('Data_Price '!AT$2:AT$1266,MATCH(Data!$DN87,'Data_Price '!$BE$2:$BE$1266,0))</f>
        <v>Snowcountry.eu</v>
      </c>
      <c r="CZ87">
        <f>INDEX('Data_Price '!AU$2:AU$1266,MATCH(Data!$DN87,'Data_Price '!$BE$2:$BE$1266,0))</f>
        <v>416.36</v>
      </c>
      <c r="DA87" t="str">
        <f>INDEX('Data_Price '!AV$2:AV$1266,MATCH(Data!$DN87,'Data_Price '!$BE$2:$BE$1266,0))</f>
        <v>https://www.google.com/url?q=https://www.snowcountry.eu/armada-trace-98-3802.html%3Fartikel_maat%3D65330%26country%3DUS&amp;sa=U&amp;ved=0ahUKEwjhxoqWxKP2AhXDdd8KHSRZDM0Q2ykIIA&amp;usg=AOvVaw2lCBYF0DljMCz_WG6lsAOG</v>
      </c>
      <c r="DB87" t="str">
        <f>INDEX('Data_Price '!AW$2:AW$1266,MATCH(Data!$DN87,'Data_Price '!$BE$2:$BE$1266,0))</f>
        <v>Armada Trace 98 Skis - Women's 2022</v>
      </c>
      <c r="DC87" t="str">
        <f>INDEX('Data_Price '!AX$2:AX$1266,MATCH(Data!$DN87,'Data_Price '!$BE$2:$BE$1266,0))</f>
        <v>BlueZone Sports</v>
      </c>
      <c r="DD87">
        <f>INDEX('Data_Price '!AY$2:AY$1266,MATCH(Data!$DN87,'Data_Price '!$BE$2:$BE$1266,0))</f>
        <v>419.97</v>
      </c>
      <c r="DE87" t="str">
        <f>INDEX('Data_Price '!AZ$2:AZ$1266,MATCH(Data!$DN87,'Data_Price '!$BE$2:$BE$1266,0))</f>
        <v>https://www.google.com/url?q=https://www.bluezonesports.com/armada/armada-trace-98-skis-womens-2022-38909&amp;sa=U&amp;ved=0ahUKEwjhxoqWxKP2AhXDdd8KHSRZDM0Q2ykIHA&amp;usg=AOvVaw12lLeeNOMl-_a8tqYmcAZ1</v>
      </c>
      <c r="DF87" t="str">
        <f>INDEX('Data_Price '!BA$2:BA$1266,MATCH(Data!$DN87,'Data_Price '!$BE$2:$BE$1266,0))</f>
        <v>Armada Trace 98 Skis - Women's 2022</v>
      </c>
      <c r="DG87" t="str">
        <f>INDEX('Data_Price '!BB$2:BB$1266,MATCH(Data!$DN87,'Data_Price '!$BE$2:$BE$1266,0))</f>
        <v>! OutdoorXL.com</v>
      </c>
      <c r="DH87">
        <f>INDEX('Data_Price '!BC$2:BC$1266,MATCH(Data!$DN87,'Data_Price '!$BE$2:$BE$1266,0))</f>
        <v>524.95000000000005</v>
      </c>
      <c r="DI87" t="str">
        <f>INDEX('Data_Price '!BD$2:BD$1266,MATCH(Data!$DN87,'Data_Price '!$BE$2:$BE$1266,0))</f>
        <v>https://www.google.com/url?q=https://www.outdoorxl.com/armada-trace-98-361905.html%3Fprl%3D92-493x144-3967&amp;sa=U&amp;ved=0ahUKEwjhxoqWxKP2AhXDdd8KHSRZDM0Q2ykIHg&amp;usg=AOvVaw2cu0Pr6dYiVX3gRYfSzgXq</v>
      </c>
      <c r="DJ87" s="89" t="e">
        <f ca="1">_xll.Connector("TinyUrl.TinyUrl",DA87,0)</f>
        <v>#NAME?</v>
      </c>
      <c r="DK87" s="89" t="e">
        <f ca="1">_xll.Connector("TinyUrl.TinyUrl",DE87,0)</f>
        <v>#NAME?</v>
      </c>
      <c r="DL87" s="89" t="e">
        <f ca="1">_xll.Connector("TinyUrl.TinyUrl",DI87,0)</f>
        <v>#NAME?</v>
      </c>
      <c r="DM87" s="224" t="str">
        <f t="shared" si="66"/>
        <v>Trace 98</v>
      </c>
      <c r="DN87" s="89" t="str">
        <f t="shared" si="67"/>
        <v xml:space="preserve"> ArmadaTrace 98172 Women's</v>
      </c>
      <c r="DO87" s="227" t="s">
        <v>964</v>
      </c>
    </row>
    <row r="88" spans="2:119" ht="15.45" customHeight="1">
      <c r="B88" s="224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#VALUE!</v>
      </c>
      <c r="F88" s="43" t="b">
        <f>CL88&gt;Driver!$F$56</f>
        <v>0</v>
      </c>
      <c r="G88" s="43" t="b">
        <f>AND(CB88&gt;Driver!$F$55,CB88&lt;Driver!$G$55)</f>
        <v>0</v>
      </c>
      <c r="H88" s="43" t="e">
        <f t="shared" si="34"/>
        <v>#VALUE!</v>
      </c>
      <c r="I88" s="43">
        <f t="shared" si="35"/>
        <v>0</v>
      </c>
      <c r="J88" s="43" t="e">
        <f t="array" ref="J88">NOT(OR(($H$9:$H$1273=TRUE)*($I$9:$I$1273&gt;0)*($BT$9:$BT$1273=BT88)*($K$9:$K$1273&gt;K88)))</f>
        <v>#VALUE!</v>
      </c>
      <c r="K88" s="72">
        <f t="shared" si="36"/>
        <v>0.6725360381323946</v>
      </c>
      <c r="L88" s="72">
        <f t="shared" si="37"/>
        <v>0.90503263234227704</v>
      </c>
      <c r="M88" s="72">
        <f t="shared" si="38"/>
        <v>0.44003944392251226</v>
      </c>
      <c r="N88" s="72">
        <f t="shared" si="39"/>
        <v>0.23745019920318722</v>
      </c>
      <c r="O88" s="72">
        <f t="shared" si="40"/>
        <v>0.27009460315258516</v>
      </c>
      <c r="P88" s="72">
        <f t="shared" si="41"/>
        <v>0.81257352941176475</v>
      </c>
      <c r="Q88" s="72"/>
      <c r="R88" s="72"/>
      <c r="S88" s="72">
        <f t="shared" si="42"/>
        <v>0.70882179293406389</v>
      </c>
      <c r="T88" s="72">
        <f t="shared" si="43"/>
        <v>0.9920145281942232</v>
      </c>
      <c r="U88" s="72">
        <f t="shared" si="44"/>
        <v>0.94217075232829162</v>
      </c>
      <c r="V88" s="72">
        <f t="shared" si="45"/>
        <v>0.67550823075136457</v>
      </c>
      <c r="W88" s="72">
        <f t="shared" si="46"/>
        <v>0.99530040053404534</v>
      </c>
      <c r="X88" s="72">
        <f t="shared" si="47"/>
        <v>9.4967367657723012E-2</v>
      </c>
      <c r="Y88" s="72">
        <f t="shared" si="48"/>
        <v>0.55996055607748774</v>
      </c>
      <c r="Z88" s="72">
        <f t="shared" si="49"/>
        <v>0.76254980079681278</v>
      </c>
      <c r="AA88" s="72">
        <f t="shared" si="50"/>
        <v>0.72990539684741484</v>
      </c>
      <c r="AB88" s="72">
        <f t="shared" si="51"/>
        <v>0.18742647058823525</v>
      </c>
      <c r="AC88" s="72"/>
      <c r="AD88" s="72"/>
      <c r="AE88" s="72">
        <f t="shared" si="52"/>
        <v>0.29117820706593611</v>
      </c>
      <c r="AF88" s="72">
        <f t="shared" si="53"/>
        <v>7.9854718057767865E-3</v>
      </c>
      <c r="AG88" s="72">
        <f t="shared" si="54"/>
        <v>5.7829247671708356E-2</v>
      </c>
      <c r="AH88" s="72">
        <f t="shared" si="55"/>
        <v>0.32449176924863543</v>
      </c>
      <c r="AI88" s="72">
        <f t="shared" si="56"/>
        <v>4.699599465954607E-3</v>
      </c>
      <c r="AJ88" s="72">
        <f>(AV88-Driver!$K$179)/(Driver!$L$179-Driver!$K$179)</f>
        <v>0.14503263234227698</v>
      </c>
      <c r="AK88" s="72">
        <f>(AW88-Driver!$K$180)/(Driver!$L$180-Driver!$K$180)</f>
        <v>0.35413472458822093</v>
      </c>
      <c r="AL88" s="72">
        <f>(AX88-Driver!$K$181)/(Driver!$L$181-Driver!$K$181)</f>
        <v>0.3625498007968127</v>
      </c>
      <c r="AM88" s="72">
        <f>(AY88-Driver!$K$182)/(Driver!$L$182-Driver!$K$182)</f>
        <v>0.94390539684741481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57"/>
        <v>3.0525030525030523</v>
      </c>
      <c r="AW88" s="70">
        <f t="shared" si="58"/>
        <v>35.583750212012802</v>
      </c>
      <c r="AX88" s="70">
        <f t="shared" si="59"/>
        <v>4.2629482071713145</v>
      </c>
      <c r="AY88" s="70">
        <f>IFERROR(Driver!$K$19/Data!BH88/Data!BI88*Data!BK88*Data!BL88,"")</f>
        <v>-0.34338265636476606</v>
      </c>
      <c r="AZ88" s="70">
        <f t="shared" si="60"/>
        <v>31.664184661206253</v>
      </c>
      <c r="BA88" s="70"/>
      <c r="BB88" s="70"/>
      <c r="BC88" s="70">
        <f t="shared" si="61"/>
        <v>30.511272917369212</v>
      </c>
      <c r="BD88" s="70">
        <f t="shared" si="62"/>
        <v>9.8639455891901111</v>
      </c>
      <c r="BE88" s="70">
        <f t="shared" si="63"/>
        <v>0.15797948145488813</v>
      </c>
      <c r="BF88" s="70">
        <f t="shared" si="64"/>
        <v>8.528124188022792</v>
      </c>
      <c r="BG88" s="70">
        <f t="shared" si="65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219</v>
      </c>
      <c r="BS88" s="8" t="s">
        <v>610</v>
      </c>
      <c r="BT88" s="9" t="s">
        <v>619</v>
      </c>
      <c r="BU88" s="10">
        <v>163</v>
      </c>
      <c r="BV88" s="9" t="s">
        <v>390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305</v>
      </c>
      <c r="CU88" s="10"/>
      <c r="CV88" s="10"/>
      <c r="CW88" s="10"/>
      <c r="CX88">
        <f>INDEX('Data_Price '!AS$2:AS$1266,MATCH(Data!$DN88,'Data_Price '!$BE$2:$BE$1266,0))</f>
        <v>0</v>
      </c>
      <c r="CY88">
        <f>INDEX('Data_Price '!AT$2:AT$1266,MATCH(Data!$DN88,'Data_Price '!$BE$2:$BE$1266,0))</f>
        <v>0</v>
      </c>
      <c r="CZ88">
        <f>INDEX('Data_Price '!AU$2:AU$1266,MATCH(Data!$DN88,'Data_Price '!$BE$2:$BE$1266,0))</f>
        <v>0</v>
      </c>
      <c r="DA88">
        <f>INDEX('Data_Price '!AV$2:AV$1266,MATCH(Data!$DN88,'Data_Price '!$BE$2:$BE$1266,0))</f>
        <v>0</v>
      </c>
      <c r="DB88">
        <f>INDEX('Data_Price '!AW$2:AW$1266,MATCH(Data!$DN88,'Data_Price '!$BE$2:$BE$1266,0))</f>
        <v>0</v>
      </c>
      <c r="DC88">
        <f>INDEX('Data_Price '!AX$2:AX$1266,MATCH(Data!$DN88,'Data_Price '!$BE$2:$BE$1266,0))</f>
        <v>0</v>
      </c>
      <c r="DD88">
        <f>INDEX('Data_Price '!AY$2:AY$1266,MATCH(Data!$DN88,'Data_Price '!$BE$2:$BE$1266,0))</f>
        <v>0</v>
      </c>
      <c r="DE88">
        <f>INDEX('Data_Price '!AZ$2:AZ$1266,MATCH(Data!$DN88,'Data_Price '!$BE$2:$BE$1266,0))</f>
        <v>0</v>
      </c>
      <c r="DF88">
        <f>INDEX('Data_Price '!BA$2:BA$1266,MATCH(Data!$DN88,'Data_Price '!$BE$2:$BE$1266,0))</f>
        <v>0</v>
      </c>
      <c r="DG88">
        <f>INDEX('Data_Price '!BB$2:BB$1266,MATCH(Data!$DN88,'Data_Price '!$BE$2:$BE$1266,0))</f>
        <v>0</v>
      </c>
      <c r="DH88">
        <f>INDEX('Data_Price '!BC$2:BC$1266,MATCH(Data!$DN88,'Data_Price '!$BE$2:$BE$1266,0))</f>
        <v>0</v>
      </c>
      <c r="DI88">
        <f>INDEX('Data_Price '!BD$2:BD$1266,MATCH(Data!$DN88,'Data_Price '!$BE$2:$BE$1266,0))</f>
        <v>0</v>
      </c>
      <c r="DJ88" s="89" t="e">
        <f ca="1">_xll.Connector("TinyUrl.TinyUrl",DA88,0)</f>
        <v>#NAME?</v>
      </c>
      <c r="DK88" s="89" t="e">
        <f ca="1">_xll.Connector("TinyUrl.TinyUrl",DE88,0)</f>
        <v>#NAME?</v>
      </c>
      <c r="DL88" s="89" t="e">
        <f ca="1">_xll.Connector("TinyUrl.TinyUrl",DI88,0)</f>
        <v>#NAME?</v>
      </c>
      <c r="DM88" s="224" t="str">
        <f t="shared" si="66"/>
        <v>Ranger 92 Ti W</v>
      </c>
      <c r="DN88" s="89" t="str">
        <f t="shared" si="67"/>
        <v xml:space="preserve"> FischerRanger 92 Ti W163 Women's</v>
      </c>
      <c r="DO88" s="227"/>
    </row>
    <row r="89" spans="2:119" ht="15.45" customHeight="1">
      <c r="B89" s="224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#VALUE!</v>
      </c>
      <c r="F89" s="43" t="b">
        <f>CL89&gt;Driver!$F$56</f>
        <v>0</v>
      </c>
      <c r="G89" s="43" t="b">
        <f>AND(CB89&gt;Driver!$F$55,CB89&lt;Driver!$G$55)</f>
        <v>0</v>
      </c>
      <c r="H89" s="43" t="e">
        <f t="shared" si="34"/>
        <v>#VALUE!</v>
      </c>
      <c r="I89" s="43">
        <f t="shared" si="35"/>
        <v>0</v>
      </c>
      <c r="J89" s="43" t="e">
        <f t="array" ref="J89">NOT(OR(($H$9:$H$1273=TRUE)*($I$9:$I$1273&gt;0)*($BT$9:$BT$1273=BT89)*($K$9:$K$1273&gt;K89)))</f>
        <v>#VALUE!</v>
      </c>
      <c r="K89" s="72">
        <f t="shared" si="36"/>
        <v>0.67729594345770328</v>
      </c>
      <c r="L89" s="72">
        <f t="shared" si="37"/>
        <v>0.9354894851341552</v>
      </c>
      <c r="M89" s="72">
        <f t="shared" si="38"/>
        <v>0.41910240178125135</v>
      </c>
      <c r="N89" s="72">
        <f t="shared" si="39"/>
        <v>0.13057610826535127</v>
      </c>
      <c r="O89" s="72">
        <f t="shared" si="40"/>
        <v>0.25725397289539631</v>
      </c>
      <c r="P89" s="72">
        <f t="shared" si="41"/>
        <v>0.8694771241830066</v>
      </c>
      <c r="Q89" s="72"/>
      <c r="R89" s="72"/>
      <c r="S89" s="72">
        <f t="shared" si="42"/>
        <v>0.70125578905955133</v>
      </c>
      <c r="T89" s="72">
        <f t="shared" si="43"/>
        <v>0.70698240149151603</v>
      </c>
      <c r="U89" s="72">
        <f t="shared" si="44"/>
        <v>9.9999999999999978E-2</v>
      </c>
      <c r="V89" s="72">
        <f t="shared" si="45"/>
        <v>0.61502815428826252</v>
      </c>
      <c r="W89" s="72">
        <f t="shared" si="46"/>
        <v>0.9637457462323773</v>
      </c>
      <c r="X89" s="72">
        <f t="shared" si="47"/>
        <v>6.4510514865844831E-2</v>
      </c>
      <c r="Y89" s="72">
        <f t="shared" si="48"/>
        <v>0.58089759821874865</v>
      </c>
      <c r="Z89" s="72">
        <f t="shared" si="49"/>
        <v>0.86942389173464873</v>
      </c>
      <c r="AA89" s="72">
        <f t="shared" si="50"/>
        <v>0.74274602710460369</v>
      </c>
      <c r="AB89" s="72">
        <f t="shared" si="51"/>
        <v>0.1305228758169934</v>
      </c>
      <c r="AC89" s="72"/>
      <c r="AD89" s="72"/>
      <c r="AE89" s="72">
        <f t="shared" si="52"/>
        <v>0.29874421094044867</v>
      </c>
      <c r="AF89" s="72">
        <f t="shared" si="53"/>
        <v>0.29301759850848397</v>
      </c>
      <c r="AG89" s="72">
        <f t="shared" si="54"/>
        <v>0.9</v>
      </c>
      <c r="AH89" s="72">
        <f t="shared" si="55"/>
        <v>0.38497184571173743</v>
      </c>
      <c r="AI89" s="72">
        <f t="shared" si="56"/>
        <v>3.6254253767622757E-2</v>
      </c>
      <c r="AJ89" s="72">
        <f>(AV89-Driver!$K$179)/(Driver!$L$179-Driver!$K$179)</f>
        <v>0.17548948513415516</v>
      </c>
      <c r="AK89" s="72">
        <f>(AW89-Driver!$K$180)/(Driver!$L$180-Driver!$K$180)</f>
        <v>0.31174022426213333</v>
      </c>
      <c r="AL89" s="72">
        <f>(AX89-Driver!$K$181)/(Driver!$L$181-Driver!$K$181)</f>
        <v>0.46942389173464871</v>
      </c>
      <c r="AM89" s="72">
        <f>(AY89-Driver!$K$182)/(Driver!$L$182-Driver!$K$182)</f>
        <v>0.95674602710460366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57"/>
        <v>3.6935286935286933</v>
      </c>
      <c r="AW89" s="70">
        <f t="shared" si="58"/>
        <v>31.438070434467868</v>
      </c>
      <c r="AX89" s="70">
        <f t="shared" si="59"/>
        <v>5.2248150256118384</v>
      </c>
      <c r="AY89" s="70">
        <f>IFERROR(Driver!$K$19/Data!BH89/Data!BI89*Data!BK89*Data!BL89,"")</f>
        <v>-0.2647788428193254</v>
      </c>
      <c r="AZ89" s="70">
        <f t="shared" si="60"/>
        <v>26.478034251675354</v>
      </c>
      <c r="BA89" s="70"/>
      <c r="BB89" s="70"/>
      <c r="BC89" s="70">
        <f t="shared" si="61"/>
        <v>26.586734109653953</v>
      </c>
      <c r="BD89" s="70">
        <f t="shared" si="62"/>
        <v>36.502183966121329</v>
      </c>
      <c r="BE89" s="70">
        <f t="shared" si="63"/>
        <v>1</v>
      </c>
      <c r="BF89" s="70">
        <f t="shared" si="64"/>
        <v>1.6973244481000427</v>
      </c>
      <c r="BG89" s="70">
        <f t="shared" si="65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219</v>
      </c>
      <c r="BS89" s="8" t="s">
        <v>550</v>
      </c>
      <c r="BT89" s="9" t="s">
        <v>572</v>
      </c>
      <c r="BU89" s="10">
        <v>164</v>
      </c>
      <c r="BV89" s="9" t="s">
        <v>390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306</v>
      </c>
      <c r="CU89" s="9" t="s">
        <v>305</v>
      </c>
      <c r="CV89" s="10"/>
      <c r="CW89" s="10"/>
      <c r="CX89" t="str">
        <f>INDEX('Data_Price '!AS$2:AS$1266,MATCH(Data!$DN89,'Data_Price '!$BE$2:$BE$1266,0))</f>
        <v>Elan Ladies Wildcat 82 C Flat Ski 2020-2021 | PURPLE / 164</v>
      </c>
      <c r="CY89" t="str">
        <f>INDEX('Data_Price '!AT$2:AT$1266,MATCH(Data!$DN89,'Data_Price '!$BE$2:$BE$1266,0))</f>
        <v>Ski Pro  - Snow Ski &amp; Snowboard</v>
      </c>
      <c r="CZ89">
        <f>INDEX('Data_Price '!AU$2:AU$1266,MATCH(Data!$DN89,'Data_Price '!$BE$2:$BE$1266,0))</f>
        <v>399.95</v>
      </c>
      <c r="DA89" t="str">
        <f>INDEX('Data_Price '!AV$2:AV$1266,MATCH(Data!$DN89,'Data_Price '!$BE$2:$BE$1266,0))</f>
        <v>https://www.google.com/url?url=https://www.skipro.com/products/wildcat_82_c_flat_lds_01w%3Fvariant%3D40621482868913&amp;rct=j&amp;q=&amp;esrc=s&amp;sa=U&amp;ved=0ahUKEwjizo6XxKP2AhWmc98KHWhoAkMQ2SkIWw&amp;usg=AOvVaw0YGaL4wAFAkurRCm1kmf7d</v>
      </c>
      <c r="DB89" t="str">
        <f>INDEX('Data_Price '!AW$2:AW$1266,MATCH(Data!$DN89,'Data_Price '!$BE$2:$BE$1266,0))</f>
        <v>Women's Elan Wildcat 82 C Skis + ELW 9.0 GW Bindings 2022 - 164</v>
      </c>
      <c r="DC89" t="str">
        <f>INDEX('Data_Price '!AX$2:AX$1266,MATCH(Data!$DN89,'Data_Price '!$BE$2:$BE$1266,0))</f>
        <v>Gorham Bike and Ski</v>
      </c>
      <c r="DD89">
        <f>INDEX('Data_Price '!AY$2:AY$1266,MATCH(Data!$DN89,'Data_Price '!$BE$2:$BE$1266,0))</f>
        <v>479.99</v>
      </c>
      <c r="DE89" t="str">
        <f>INDEX('Data_Price '!AZ$2:AZ$1266,MATCH(Data!$DN89,'Data_Price '!$BE$2:$BE$1266,0))</f>
        <v>https://www.google.com/url?url=https://www.gorhambike.com/product/elan-wildcat-82-c-with-elw-9.0-binding-womens-skis-36106.htm%3Fvariations%3D899139&amp;rct=j&amp;q=&amp;esrc=s&amp;sa=U&amp;ved=0ahUKEwjizo6XxKP2AhWmc98KHWhoAkMQsDwIVw&amp;usg=AOvVaw2zaEtOMiLko1hzgr_XfP8K</v>
      </c>
      <c r="DF89" t="str">
        <f>INDEX('Data_Price '!BA$2:BA$1266,MATCH(Data!$DN89,'Data_Price '!$BE$2:$BE$1266,0))</f>
        <v>Women's Elan Wildcat 82 C Skis + ELW 9.0 GW Bindings 2022 - 164</v>
      </c>
      <c r="DG89" t="str">
        <f>INDEX('Data_Price '!BB$2:BB$1266,MATCH(Data!$DN89,'Data_Price '!$BE$2:$BE$1266,0))</f>
        <v>Gorham Bike and Ski</v>
      </c>
      <c r="DH89">
        <f>INDEX('Data_Price '!BC$2:BC$1266,MATCH(Data!$DN89,'Data_Price '!$BE$2:$BE$1266,0))</f>
        <v>479.99</v>
      </c>
      <c r="DI89" t="str">
        <f>INDEX('Data_Price '!BD$2:BD$1266,MATCH(Data!$DN89,'Data_Price '!$BE$2:$BE$1266,0))</f>
        <v>https://www.google.com/url?q=https://www.gorhambike.com/product/elan-wildcat-82-c-with-elw-9.0-binding-womens-skis-36106.htm%3Fvariations%3D899139&amp;sa=U&amp;ved=0ahUKEwjevNWXxKP2AhVPn-AKHd3aDakQ2ykIFg&amp;usg=AOvVaw3zCY2ugmPb42lNNYbxFcLd</v>
      </c>
      <c r="DJ89" s="89" t="e">
        <f ca="1">_xll.Connector("TinyUrl.TinyUrl",DA89,0)</f>
        <v>#NAME?</v>
      </c>
      <c r="DK89" s="89" t="e">
        <f ca="1">_xll.Connector("TinyUrl.TinyUrl",DE89,0)</f>
        <v>#NAME?</v>
      </c>
      <c r="DL89" s="89" t="e">
        <f ca="1">_xll.Connector("TinyUrl.TinyUrl",DI89,0)</f>
        <v>#NAME?</v>
      </c>
      <c r="DM89" s="224" t="str">
        <f t="shared" si="66"/>
        <v>Wildcat 82 C</v>
      </c>
      <c r="DN89" s="89" t="str">
        <f t="shared" si="67"/>
        <v xml:space="preserve"> ElanWildcat 82 C164 Women's</v>
      </c>
      <c r="DO89" s="227"/>
    </row>
    <row r="90" spans="2:119" ht="15.45" customHeight="1">
      <c r="B90" s="224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#VALUE!</v>
      </c>
      <c r="F90" s="43" t="b">
        <f>CL90&gt;Driver!$F$56</f>
        <v>1</v>
      </c>
      <c r="G90" s="43" t="b">
        <f>AND(CB90&gt;Driver!$F$55,CB90&lt;Driver!$G$55)</f>
        <v>0</v>
      </c>
      <c r="H90" s="43" t="e">
        <f t="shared" si="34"/>
        <v>#VALUE!</v>
      </c>
      <c r="I90" s="43">
        <f t="shared" si="35"/>
        <v>0</v>
      </c>
      <c r="J90" s="43" t="e">
        <f t="array" ref="J90">NOT(OR(($H$9:$H$1273=TRUE)*($I$9:$I$1273&gt;0)*($BT$9:$BT$1273=BT90)*($K$9:$K$1273&gt;K90)))</f>
        <v>#VALUE!</v>
      </c>
      <c r="K90" s="72">
        <f t="shared" si="36"/>
        <v>0.70776226727178393</v>
      </c>
      <c r="L90" s="72">
        <f t="shared" si="37"/>
        <v>0.98206107485295302</v>
      </c>
      <c r="M90" s="72">
        <f t="shared" si="38"/>
        <v>0.43346345969061484</v>
      </c>
      <c r="N90" s="72">
        <f t="shared" si="39"/>
        <v>0.19697717068234988</v>
      </c>
      <c r="O90" s="72">
        <f t="shared" si="40"/>
        <v>0.26534948289929838</v>
      </c>
      <c r="P90" s="72">
        <f t="shared" si="41"/>
        <v>0.83806372549019614</v>
      </c>
      <c r="Q90" s="72"/>
      <c r="R90" s="72"/>
      <c r="S90" s="72">
        <f t="shared" si="42"/>
        <v>0.69853599691496848</v>
      </c>
      <c r="T90" s="72">
        <f t="shared" si="43"/>
        <v>0.92644119180263607</v>
      </c>
      <c r="U90" s="72">
        <f t="shared" si="44"/>
        <v>0.97580108208316951</v>
      </c>
      <c r="V90" s="72">
        <f t="shared" si="45"/>
        <v>0.68649537690355578</v>
      </c>
      <c r="W90" s="72">
        <f t="shared" si="46"/>
        <v>0.98897340388498223</v>
      </c>
      <c r="X90" s="72">
        <f t="shared" si="47"/>
        <v>1.7938925147047008E-2</v>
      </c>
      <c r="Y90" s="72">
        <f t="shared" si="48"/>
        <v>0.56653654030938516</v>
      </c>
      <c r="Z90" s="72">
        <f t="shared" si="49"/>
        <v>0.80302282931765012</v>
      </c>
      <c r="AA90" s="72">
        <f t="shared" si="50"/>
        <v>0.73465051710070162</v>
      </c>
      <c r="AB90" s="72">
        <f t="shared" si="51"/>
        <v>0.16193627450980391</v>
      </c>
      <c r="AC90" s="72"/>
      <c r="AD90" s="72"/>
      <c r="AE90" s="72">
        <f t="shared" si="52"/>
        <v>0.30146400308503152</v>
      </c>
      <c r="AF90" s="72">
        <f t="shared" si="53"/>
        <v>7.3558808197363934E-2</v>
      </c>
      <c r="AG90" s="72">
        <f t="shared" si="54"/>
        <v>2.4198917916830431E-2</v>
      </c>
      <c r="AH90" s="72">
        <f t="shared" si="55"/>
        <v>0.31350462309644422</v>
      </c>
      <c r="AI90" s="72">
        <f t="shared" si="56"/>
        <v>1.1026596115017745E-2</v>
      </c>
      <c r="AJ90" s="72">
        <f>(AV90-Driver!$K$179)/(Driver!$L$179-Driver!$K$179)</f>
        <v>0.22206107485295298</v>
      </c>
      <c r="AK90" s="72">
        <f>(AW90-Driver!$K$180)/(Driver!$L$180-Driver!$K$180)</f>
        <v>0.33439968890407051</v>
      </c>
      <c r="AL90" s="72">
        <f>(AX90-Driver!$K$181)/(Driver!$L$181-Driver!$K$181)</f>
        <v>0.4030228293176501</v>
      </c>
      <c r="AM90" s="72">
        <f>(AY90-Driver!$K$182)/(Driver!$L$182-Driver!$K$182)</f>
        <v>0.94865051710070158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57"/>
        <v>4.6737213403880062</v>
      </c>
      <c r="AW90" s="70">
        <f t="shared" si="58"/>
        <v>33.653897572740988</v>
      </c>
      <c r="AX90" s="70">
        <f t="shared" si="59"/>
        <v>4.6272054638588509</v>
      </c>
      <c r="AY90" s="70">
        <f>IFERROR(Driver!$K$19/Data!BH90/Data!BI90*Data!BK90*Data!BL90,"")</f>
        <v>-0.3143354413784738</v>
      </c>
      <c r="AZ90" s="70">
        <f t="shared" si="60"/>
        <v>29.341027550260613</v>
      </c>
      <c r="BA90" s="70"/>
      <c r="BB90" s="70"/>
      <c r="BC90" s="70">
        <f t="shared" si="61"/>
        <v>25.175959016570577</v>
      </c>
      <c r="BD90" s="70">
        <f t="shared" si="62"/>
        <v>17.0804698815537</v>
      </c>
      <c r="BE90" s="70">
        <f t="shared" si="63"/>
        <v>7.5965948767824032E-2</v>
      </c>
      <c r="BF90" s="70">
        <f t="shared" si="64"/>
        <v>9.7690451568424681</v>
      </c>
      <c r="BG90" s="70">
        <f t="shared" si="65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219</v>
      </c>
      <c r="BS90" s="8" t="s">
        <v>610</v>
      </c>
      <c r="BT90" s="9" t="s">
        <v>620</v>
      </c>
      <c r="BU90" s="10">
        <v>169</v>
      </c>
      <c r="BV90" s="9" t="s">
        <v>222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305</v>
      </c>
      <c r="CU90" s="10"/>
      <c r="CV90" s="10"/>
      <c r="CW90" s="10"/>
      <c r="CX90" t="str">
        <f>INDEX('Data_Price '!AS$2:AS$1266,MATCH(Data!$DN90,'Data_Price '!$BE$2:$BE$1266,0))</f>
        <v>Fischer Ranger 94 FR 169cm</v>
      </c>
      <c r="CY90" t="str">
        <f>INDEX('Data_Price '!AT$2:AT$1266,MATCH(Data!$DN90,'Data_Price '!$BE$2:$BE$1266,0))</f>
        <v>Sundance Ski and Board Shop</v>
      </c>
      <c r="CZ90">
        <f>INDEX('Data_Price '!AU$2:AU$1266,MATCH(Data!$DN90,'Data_Price '!$BE$2:$BE$1266,0))</f>
        <v>590.65</v>
      </c>
      <c r="DA90" t="str">
        <f>INDEX('Data_Price '!AV$2:AV$1266,MATCH(Data!$DN90,'Data_Price '!$BE$2:$BE$1266,0))</f>
        <v>https://www.google.com/url?url=https://sundanceskishop.com/products/fischer-ranger-94-fr%3Fvariant%3D39406344929378%26currency%3DCAD%26utm_medium%3Dproduct_sync%26utm_source%3Dgoogle%26utm_content%3Dsag_organic%26utm_campaign%3Dsag_organic&amp;rct=j&amp;q=&amp;esrc=s&amp;sa=U&amp;ved=0ahUKEwjJi_eXxKP2AhWqTN8KHa1bCTgQ2SkIUA&amp;usg=AOvVaw3G56wv-_RlrFqqC7lD2u7Z</v>
      </c>
      <c r="DB90" t="str">
        <f>INDEX('Data_Price '!AW$2:AW$1266,MATCH(Data!$DN90,'Data_Price '!$BE$2:$BE$1266,0))</f>
        <v>Fischer Ranger 94 FR Ski 2022</v>
      </c>
      <c r="DC90" t="str">
        <f>INDEX('Data_Price '!AX$2:AX$1266,MATCH(Data!$DN90,'Data_Price '!$BE$2:$BE$1266,0))</f>
        <v>Skis.com</v>
      </c>
      <c r="DD90">
        <f>INDEX('Data_Price '!AY$2:AY$1266,MATCH(Data!$DN90,'Data_Price '!$BE$2:$BE$1266,0))</f>
        <v>599.99</v>
      </c>
      <c r="DE90" t="str">
        <f>INDEX('Data_Price '!AZ$2:AZ$1266,MATCH(Data!$DN90,'Data_Price '!$BE$2:$BE$1266,0))</f>
        <v>https://www.google.com/url?url=https://www.skis.com/Fischer-Ranger-94-FR-Skis-2022-2022/916036P,default,pd.html%3Fsrc%3Dcpc&amp;rct=j&amp;q=&amp;esrc=s&amp;sa=U&amp;ved=0ahUKEwjJi_eXxKP2AhWqTN8KHa1bCTgQsDwITA&amp;usg=AOvVaw02G3JRdBXkT92YtxZvu3m-</v>
      </c>
      <c r="DF90">
        <f>INDEX('Data_Price '!BA$2:BA$1266,MATCH(Data!$DN90,'Data_Price '!$BE$2:$BE$1266,0))</f>
        <v>0</v>
      </c>
      <c r="DG90">
        <f>INDEX('Data_Price '!BB$2:BB$1266,MATCH(Data!$DN90,'Data_Price '!$BE$2:$BE$1266,0))</f>
        <v>0</v>
      </c>
      <c r="DH90">
        <f>INDEX('Data_Price '!BC$2:BC$1266,MATCH(Data!$DN90,'Data_Price '!$BE$2:$BE$1266,0))</f>
        <v>0</v>
      </c>
      <c r="DI90">
        <f>INDEX('Data_Price '!BD$2:BD$1266,MATCH(Data!$DN90,'Data_Price '!$BE$2:$BE$1266,0))</f>
        <v>0</v>
      </c>
      <c r="DJ90" s="89" t="e">
        <f ca="1">_xll.Connector("TinyUrl.TinyUrl",DA90,0)</f>
        <v>#NAME?</v>
      </c>
      <c r="DK90" s="89" t="e">
        <f ca="1">_xll.Connector("TinyUrl.TinyUrl",DE90,0)</f>
        <v>#NAME?</v>
      </c>
      <c r="DL90" s="89" t="e">
        <f ca="1">_xll.Connector("TinyUrl.TinyUrl",DI90,0)</f>
        <v>#NAME?</v>
      </c>
      <c r="DM90" s="224" t="str">
        <f t="shared" si="66"/>
        <v>Ranger 94 FR</v>
      </c>
      <c r="DN90" s="89" t="str">
        <f t="shared" si="67"/>
        <v xml:space="preserve"> FischerRanger 94 FR169 Unisex</v>
      </c>
      <c r="DO90" s="227"/>
    </row>
    <row r="91" spans="2:119" ht="15.45" customHeight="1">
      <c r="B91" s="224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#VALUE!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4"/>
        <v>#VALUE!</v>
      </c>
      <c r="I91" s="43">
        <f t="shared" si="35"/>
        <v>0</v>
      </c>
      <c r="J91" s="43" t="e">
        <f t="array" ref="J91">NOT(OR(($H$9:$H$1273=TRUE)*($I$9:$I$1273&gt;0)*($BT$9:$BT$1273=BT91)*($K$9:$K$1273&gt;K91)))</f>
        <v>#VALUE!</v>
      </c>
      <c r="K91" s="72">
        <f t="shared" si="36"/>
        <v>0.60034625900442662</v>
      </c>
      <c r="L91" s="72">
        <f t="shared" si="37"/>
        <v>0.74495528160502777</v>
      </c>
      <c r="M91" s="72">
        <f t="shared" si="38"/>
        <v>0.45573723640382535</v>
      </c>
      <c r="N91" s="72">
        <f t="shared" si="39"/>
        <v>0.22986150635553027</v>
      </c>
      <c r="O91" s="72">
        <f t="shared" si="40"/>
        <v>0.29683549697359279</v>
      </c>
      <c r="P91" s="72">
        <f t="shared" si="41"/>
        <v>0.840514705882353</v>
      </c>
      <c r="Q91" s="72"/>
      <c r="R91" s="72"/>
      <c r="S91" s="72">
        <f t="shared" si="42"/>
        <v>0.70410723797405594</v>
      </c>
      <c r="T91" s="72">
        <f t="shared" si="43"/>
        <v>0.9488667345459687</v>
      </c>
      <c r="U91" s="72">
        <f t="shared" si="44"/>
        <v>0.92284364036309474</v>
      </c>
      <c r="V91" s="72">
        <f t="shared" si="45"/>
        <v>0.89996426275912933</v>
      </c>
      <c r="W91" s="72">
        <f t="shared" si="46"/>
        <v>0.9907841245072273</v>
      </c>
      <c r="X91" s="72">
        <f t="shared" si="47"/>
        <v>0.25504471839497217</v>
      </c>
      <c r="Y91" s="72">
        <f t="shared" si="48"/>
        <v>0.54426276359617465</v>
      </c>
      <c r="Z91" s="72">
        <f t="shared" si="49"/>
        <v>0.77013849364446973</v>
      </c>
      <c r="AA91" s="72">
        <f t="shared" si="50"/>
        <v>0.70316450302640721</v>
      </c>
      <c r="AB91" s="72">
        <f t="shared" si="51"/>
        <v>0.159485294117647</v>
      </c>
      <c r="AC91" s="72"/>
      <c r="AD91" s="72"/>
      <c r="AE91" s="72">
        <f t="shared" si="52"/>
        <v>0.29589276202594406</v>
      </c>
      <c r="AF91" s="72">
        <f t="shared" si="53"/>
        <v>5.1133265454031282E-2</v>
      </c>
      <c r="AG91" s="72">
        <f t="shared" si="54"/>
        <v>7.7156359636905217E-2</v>
      </c>
      <c r="AH91" s="72">
        <f t="shared" si="55"/>
        <v>0.10003573724087061</v>
      </c>
      <c r="AI91" s="72">
        <f t="shared" si="56"/>
        <v>9.2158754927726474E-3</v>
      </c>
      <c r="AJ91" s="72">
        <f>(AV91-Driver!$K$179)/(Driver!$L$179-Driver!$K$179)</f>
        <v>0.49504471839497216</v>
      </c>
      <c r="AK91" s="72">
        <f>(AW91-Driver!$K$180)/(Driver!$L$180-Driver!$K$180)</f>
        <v>0.32711781591934164</v>
      </c>
      <c r="AL91" s="72">
        <f>(AX91-Driver!$K$181)/(Driver!$L$181-Driver!$K$181)</f>
        <v>0.37013849364446977</v>
      </c>
      <c r="AM91" s="72">
        <f>(AY91-Driver!$K$182)/(Driver!$L$182-Driver!$K$182)</f>
        <v>0.91716450302640717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57"/>
        <v>10.419210419210419</v>
      </c>
      <c r="AW91" s="70">
        <f t="shared" si="58"/>
        <v>32.941816681511213</v>
      </c>
      <c r="AX91" s="70">
        <f t="shared" si="59"/>
        <v>4.3312464428002277</v>
      </c>
      <c r="AY91" s="70">
        <f>IFERROR(Driver!$K$19/Data!BH91/Data!BI91*Data!BK91*Data!BL91,"")</f>
        <v>-0.50707682011254074</v>
      </c>
      <c r="AZ91" s="70">
        <f t="shared" si="60"/>
        <v>29.117647058823529</v>
      </c>
      <c r="BA91" s="70"/>
      <c r="BB91" s="70"/>
      <c r="BC91" s="70">
        <f t="shared" si="61"/>
        <v>28.065800484558736</v>
      </c>
      <c r="BD91" s="70">
        <f t="shared" si="62"/>
        <v>6.0454423046859498</v>
      </c>
      <c r="BE91" s="70">
        <f t="shared" si="63"/>
        <v>2.3017954059290701E-2</v>
      </c>
      <c r="BF91" s="70">
        <f t="shared" si="64"/>
        <v>33.878856110429055</v>
      </c>
      <c r="BG91" s="70">
        <f t="shared" si="65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219</v>
      </c>
      <c r="BS91" s="8" t="s">
        <v>386</v>
      </c>
      <c r="BT91" s="9" t="s">
        <v>524</v>
      </c>
      <c r="BU91" s="10">
        <v>184</v>
      </c>
      <c r="BV91" s="9" t="s">
        <v>222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301</v>
      </c>
      <c r="CU91" s="9" t="s">
        <v>302</v>
      </c>
      <c r="CV91" s="9" t="s">
        <v>388</v>
      </c>
      <c r="CW91" s="10"/>
      <c r="CX91" t="str">
        <f>INDEX('Data_Price '!AS$2:AS$1266,MATCH(Data!$DN91,'Data_Price '!$BE$2:$BE$1266,0))</f>
        <v>DPS Pagoda Tour 112 RP Skis 184cm</v>
      </c>
      <c r="CY91" t="str">
        <f>INDEX('Data_Price '!AT$2:AT$1266,MATCH(Data!$DN91,'Data_Price '!$BE$2:$BE$1266,0))</f>
        <v>Snowcountry.eu</v>
      </c>
      <c r="CZ91">
        <f>INDEX('Data_Price '!AU$2:AU$1266,MATCH(Data!$DN91,'Data_Price '!$BE$2:$BE$1266,0))</f>
        <v>926.39</v>
      </c>
      <c r="DA91" t="str">
        <f>INDEX('Data_Price '!AV$2:AV$1266,MATCH(Data!$DN91,'Data_Price '!$BE$2:$BE$1266,0))</f>
        <v>https://www.google.com/url?q=https://www.snowcountry.eu/dps-pagoda-tour-112-rp.html%3Fartikel_maat%3D65366%26country%3DUS&amp;sa=U&amp;ved=0ahUKEwix5P6YxKP2AhUJZd8KHSjsBzoQ2ykIGg&amp;usg=AOvVaw3RvfCTDBttrZzT_sgH_7ZE</v>
      </c>
      <c r="DB91" t="str">
        <f>INDEX('Data_Price '!AW$2:AW$1266,MATCH(Data!$DN91,'Data_Price '!$BE$2:$BE$1266,0))</f>
        <v>DPS Pagoda Tour 112 RP Skis 184cm</v>
      </c>
      <c r="DC91" t="str">
        <f>INDEX('Data_Price '!AX$2:AX$1266,MATCH(Data!$DN91,'Data_Price '!$BE$2:$BE$1266,0))</f>
        <v>Skimo &amp; SkyRun</v>
      </c>
      <c r="DD91">
        <f>INDEX('Data_Price '!AY$2:AY$1266,MATCH(Data!$DN91,'Data_Price '!$BE$2:$BE$1266,0))</f>
        <v>1298.95</v>
      </c>
      <c r="DE91" t="str">
        <f>INDEX('Data_Price '!AZ$2:AZ$1266,MATCH(Data!$DN91,'Data_Price '!$BE$2:$BE$1266,0))</f>
        <v>https://www.google.com/url?url=https://skimo.co/dps-pagoda-tour-112%3Foption%255B2757%255D%3D21945&amp;rct=j&amp;q=&amp;esrc=s&amp;sa=U&amp;ved=0ahUKEwj_5K2YxKP2AhWhdN8KHeeADooQsDwIbA&amp;usg=AOvVaw2Dkel8x_RH7pX8_fYW64qZ</v>
      </c>
      <c r="DF91" t="str">
        <f>INDEX('Data_Price '!BA$2:BA$1266,MATCH(Data!$DN91,'Data_Price '!$BE$2:$BE$1266,0))</f>
        <v>DPS Pagoda Tour 112 RP Skis 184cm</v>
      </c>
      <c r="DG91" t="str">
        <f>INDEX('Data_Price '!BB$2:BB$1266,MATCH(Data!$DN91,'Data_Price '!$BE$2:$BE$1266,0))</f>
        <v>Skimo &amp; SkyRun</v>
      </c>
      <c r="DH91">
        <f>INDEX('Data_Price '!BC$2:BC$1266,MATCH(Data!$DN91,'Data_Price '!$BE$2:$BE$1266,0))</f>
        <v>1298.95</v>
      </c>
      <c r="DI91" t="str">
        <f>INDEX('Data_Price '!BD$2:BD$1266,MATCH(Data!$DN91,'Data_Price '!$BE$2:$BE$1266,0))</f>
        <v>https://www.google.com/url?q=https://skimo.co/dps-pagoda-tour-112%3Foption%255B2757%255D%3D21945&amp;sa=U&amp;ved=0ahUKEwix5P6YxKP2AhUJZd8KHSjsBzoQ2ykIGA&amp;usg=AOvVaw2iERIcs6CGkR9Sfj-Li4TJ</v>
      </c>
      <c r="DJ91" s="89" t="e">
        <f ca="1">_xll.Connector("TinyUrl.TinyUrl",DA91,0)</f>
        <v>#NAME?</v>
      </c>
      <c r="DK91" s="89" t="e">
        <f ca="1">_xll.Connector("TinyUrl.TinyUrl",DE91,0)</f>
        <v>#NAME?</v>
      </c>
      <c r="DL91" s="89" t="e">
        <f ca="1">_xll.Connector("TinyUrl.TinyUrl",DI91,0)</f>
        <v>#NAME?</v>
      </c>
      <c r="DM91" s="224" t="str">
        <f t="shared" si="66"/>
        <v>Pagoda Tour 112 RP</v>
      </c>
      <c r="DN91" s="89" t="str">
        <f t="shared" si="67"/>
        <v xml:space="preserve"> DPSPagoda Tour 112 RP184 Unisex</v>
      </c>
      <c r="DO91" s="227" t="s">
        <v>956</v>
      </c>
    </row>
    <row r="92" spans="2:119" ht="15.45" customHeight="1">
      <c r="B92" s="224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#VALUE!</v>
      </c>
      <c r="F92" s="43" t="b">
        <f>CL92&gt;Driver!$F$56</f>
        <v>0</v>
      </c>
      <c r="G92" s="43" t="b">
        <f>AND(CB92&gt;Driver!$F$55,CB92&lt;Driver!$G$55)</f>
        <v>0</v>
      </c>
      <c r="H92" s="43" t="e">
        <f t="shared" si="34"/>
        <v>#VALUE!</v>
      </c>
      <c r="I92" s="43">
        <f t="shared" si="35"/>
        <v>0</v>
      </c>
      <c r="J92" s="43" t="e">
        <f t="array" ref="J92">NOT(OR(($H$9:$H$1273=TRUE)*($I$9:$I$1273&gt;0)*($BT$9:$BT$1273=BT92)*($K$9:$K$1273&gt;K92)))</f>
        <v>#VALUE!</v>
      </c>
      <c r="K92" s="72">
        <f t="shared" si="36"/>
        <v>0.67065293753682553</v>
      </c>
      <c r="L92" s="72">
        <f t="shared" si="37"/>
        <v>0.92286197727822095</v>
      </c>
      <c r="M92" s="72">
        <f t="shared" si="38"/>
        <v>0.41844389779543001</v>
      </c>
      <c r="N92" s="72">
        <f t="shared" si="39"/>
        <v>0.11413394042876113</v>
      </c>
      <c r="O92" s="72">
        <f t="shared" si="40"/>
        <v>0.304155269297398</v>
      </c>
      <c r="P92" s="72">
        <f t="shared" si="41"/>
        <v>0.83704248366013079</v>
      </c>
      <c r="Q92" s="72"/>
      <c r="R92" s="72"/>
      <c r="S92" s="72">
        <f t="shared" si="42"/>
        <v>0.76549615466383791</v>
      </c>
      <c r="T92" s="72">
        <f t="shared" si="43"/>
        <v>0.94667515780266198</v>
      </c>
      <c r="U92" s="72">
        <f t="shared" si="44"/>
        <v>0.98383840135762568</v>
      </c>
      <c r="V92" s="72">
        <f t="shared" si="45"/>
        <v>0.65464733556163113</v>
      </c>
      <c r="W92" s="72">
        <f t="shared" si="46"/>
        <v>0.97776069656883013</v>
      </c>
      <c r="X92" s="72">
        <f t="shared" si="47"/>
        <v>7.7138022721779054E-2</v>
      </c>
      <c r="Y92" s="72">
        <f t="shared" si="48"/>
        <v>0.58155610220456999</v>
      </c>
      <c r="Z92" s="72">
        <f t="shared" si="49"/>
        <v>0.88586605957123887</v>
      </c>
      <c r="AA92" s="72">
        <f t="shared" si="50"/>
        <v>0.695844730702602</v>
      </c>
      <c r="AB92" s="72">
        <f t="shared" si="51"/>
        <v>0.16295751633986921</v>
      </c>
      <c r="AC92" s="72"/>
      <c r="AD92" s="72"/>
      <c r="AE92" s="72">
        <f t="shared" si="52"/>
        <v>0.23450384533616211</v>
      </c>
      <c r="AF92" s="72">
        <f t="shared" si="53"/>
        <v>5.3324842197338053E-2</v>
      </c>
      <c r="AG92" s="72">
        <f t="shared" si="54"/>
        <v>1.6161598642374278E-2</v>
      </c>
      <c r="AH92" s="72">
        <f t="shared" si="55"/>
        <v>0.34535266443836887</v>
      </c>
      <c r="AI92" s="72">
        <f t="shared" si="56"/>
        <v>2.2239303431169914E-2</v>
      </c>
      <c r="AJ92" s="72">
        <f>(AV92-Driver!$K$179)/(Driver!$L$179-Driver!$K$179)</f>
        <v>0.31713802272177904</v>
      </c>
      <c r="AK92" s="72">
        <f>(AW92-Driver!$K$180)/(Driver!$L$180-Driver!$K$180)</f>
        <v>0.34054680354603617</v>
      </c>
      <c r="AL92" s="72">
        <f>(AX92-Driver!$K$181)/(Driver!$L$181-Driver!$K$181)</f>
        <v>0.48586605957123891</v>
      </c>
      <c r="AM92" s="72">
        <f>(AY92-Driver!$K$182)/(Driver!$L$182-Driver!$K$182)</f>
        <v>0.90984473070260197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57"/>
        <v>6.6748066748066748</v>
      </c>
      <c r="AW92" s="70">
        <f t="shared" si="58"/>
        <v>34.255012544386631</v>
      </c>
      <c r="AX92" s="70">
        <f t="shared" si="59"/>
        <v>5.37279453614115</v>
      </c>
      <c r="AY92" s="70">
        <f>IFERROR(Driver!$K$19/Data!BH92/Data!BI92*Data!BK92*Data!BL92,"")</f>
        <v>-0.5518847467805752</v>
      </c>
      <c r="AZ92" s="70">
        <f t="shared" si="60"/>
        <v>29.434102755026057</v>
      </c>
      <c r="BA92" s="70"/>
      <c r="BB92" s="70"/>
      <c r="BC92" s="70">
        <f t="shared" si="61"/>
        <v>59.908658340373748</v>
      </c>
      <c r="BD92" s="70">
        <f t="shared" si="62"/>
        <v>5.8514916461475055</v>
      </c>
      <c r="BE92" s="70">
        <f t="shared" si="63"/>
        <v>8.4001834274985504E-2</v>
      </c>
      <c r="BF92" s="70">
        <f t="shared" si="64"/>
        <v>6.1720326324255996</v>
      </c>
      <c r="BG92" s="70">
        <f t="shared" si="65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219</v>
      </c>
      <c r="BS92" s="8" t="s">
        <v>659</v>
      </c>
      <c r="BT92" s="9" t="s">
        <v>665</v>
      </c>
      <c r="BU92" s="10">
        <v>182</v>
      </c>
      <c r="BV92" s="9" t="s">
        <v>222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305</v>
      </c>
      <c r="CU92" s="10"/>
      <c r="CV92" s="10"/>
      <c r="CW92" s="10"/>
      <c r="CX92" t="str">
        <f>INDEX('Data_Price '!AS$2:AS$1266,MATCH(Data!$DN92,'Data_Price '!$BE$2:$BE$1266,0))</f>
        <v>Icelantic Pioneer 96 Skis 2022 182cm</v>
      </c>
      <c r="CY92" t="str">
        <f>INDEX('Data_Price '!AT$2:AT$1266,MATCH(Data!$DN92,'Data_Price '!$BE$2:$BE$1266,0))</f>
        <v>Glacier Ski Shop</v>
      </c>
      <c r="CZ92">
        <f>INDEX('Data_Price '!AU$2:AU$1266,MATCH(Data!$DN92,'Data_Price '!$BE$2:$BE$1266,0))</f>
        <v>609</v>
      </c>
      <c r="DA92" t="str">
        <f>INDEX('Data_Price '!AV$2:AV$1266,MATCH(Data!$DN92,'Data_Price '!$BE$2:$BE$1266,0))</f>
        <v>https://www.google.com/url?url=https://glacierskishop.com/products/icelantic-pioneer-96-skis-2022%3Fvariant%3D39369388130407%26currency%3DUSD%26utm_medium%3Dproduct_sync%26utm_source%3Dgoogle%26utm_content%3Dsag_organic%26utm_campaign%3Dsag_organic&amp;rct=j&amp;q=&amp;esrc=s&amp;sa=U&amp;ved=0ahUKEwizzKmZxKP2AhWudd8KHcVCDCkQ2SkIOQ&amp;usg=AOvVaw3MkcvDzZckLmRT0RFii8p0</v>
      </c>
      <c r="DB92" t="str">
        <f>INDEX('Data_Price '!AW$2:AW$1266,MATCH(Data!$DN92,'Data_Price '!$BE$2:$BE$1266,0))</f>
        <v>Icelantic Pioneer 96 Skis Â· 2022 Â· 182 cm</v>
      </c>
      <c r="DC92" t="str">
        <f>INDEX('Data_Price '!AX$2:AX$1266,MATCH(Data!$DN92,'Data_Price '!$BE$2:$BE$1266,0))</f>
        <v>evo.com</v>
      </c>
      <c r="DD92">
        <f>INDEX('Data_Price '!AY$2:AY$1266,MATCH(Data!$DN92,'Data_Price '!$BE$2:$BE$1266,0))</f>
        <v>679</v>
      </c>
      <c r="DE92" t="str">
        <f>INDEX('Data_Price '!AZ$2:AZ$1266,MATCH(Data!$DN92,'Data_Price '!$BE$2:$BE$1266,0))</f>
        <v>https://www.google.com/url?url=https://www.evo.com/skis/icelantic-pioneer-96%3Fimage%3D212325/858471/clone.jpg&amp;rct=j&amp;q=&amp;esrc=s&amp;sa=U&amp;ved=0ahUKEwizzKmZxKP2AhWudd8KHcVCDCkQsDwINQ&amp;usg=AOvVaw1UrvgpDZ6FqBS6pKxcaBIp</v>
      </c>
      <c r="DF92" t="str">
        <f>INDEX('Data_Price '!BA$2:BA$1266,MATCH(Data!$DN92,'Data_Price '!$BE$2:$BE$1266,0))</f>
        <v>Icelantic Pioneer 96 Skis Â· 2022 Â· 182 cm</v>
      </c>
      <c r="DG92" t="str">
        <f>INDEX('Data_Price '!BB$2:BB$1266,MATCH(Data!$DN92,'Data_Price '!$BE$2:$BE$1266,0))</f>
        <v>evo.com</v>
      </c>
      <c r="DH92">
        <f>INDEX('Data_Price '!BC$2:BC$1266,MATCH(Data!$DN92,'Data_Price '!$BE$2:$BE$1266,0))</f>
        <v>679</v>
      </c>
      <c r="DI92" t="str">
        <f>INDEX('Data_Price '!BD$2:BD$1266,MATCH(Data!$DN92,'Data_Price '!$BE$2:$BE$1266,0))</f>
        <v>https://www.google.com/url?q=https://www.evo.com/skis/icelantic-pioneer-96%3Fimage%3D212325/858471/clone.jpg&amp;sa=U&amp;ved=0ahUKEwjg5O6ZxKP2AhWJct8KHYdDBgMQ2ykIFw&amp;usg=AOvVaw1FuoPN9XPWZr1FqD_D9Ddd</v>
      </c>
      <c r="DJ92" s="89" t="e">
        <f ca="1">_xll.Connector("TinyUrl.TinyUrl",DA92,0)</f>
        <v>#NAME?</v>
      </c>
      <c r="DK92" s="89" t="e">
        <f ca="1">_xll.Connector("TinyUrl.TinyUrl",DE92,0)</f>
        <v>#NAME?</v>
      </c>
      <c r="DL92" s="89" t="e">
        <f ca="1">_xll.Connector("TinyUrl.TinyUrl",DI92,0)</f>
        <v>#NAME?</v>
      </c>
      <c r="DM92" s="224" t="str">
        <f t="shared" si="66"/>
        <v>Pioneer 96</v>
      </c>
      <c r="DN92" s="89" t="str">
        <f t="shared" si="67"/>
        <v xml:space="preserve"> IcelanticPioneer 96182 Unisex</v>
      </c>
      <c r="DO92" s="227" t="s">
        <v>965</v>
      </c>
    </row>
    <row r="93" spans="2:119" ht="15.45" customHeight="1">
      <c r="B93" s="224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#VALUE!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4"/>
        <v>#VALUE!</v>
      </c>
      <c r="I93" s="43">
        <f t="shared" si="35"/>
        <v>0</v>
      </c>
      <c r="J93" s="43" t="e">
        <f t="array" ref="J93">NOT(OR(($H$9:$H$1273=TRUE)*($I$9:$I$1273&gt;0)*($BT$9:$BT$1273=BT93)*($K$9:$K$1273&gt;K93)))</f>
        <v>#VALUE!</v>
      </c>
      <c r="K93" s="72">
        <f t="shared" si="36"/>
        <v>0.62552024279070206</v>
      </c>
      <c r="L93" s="72">
        <f t="shared" si="37"/>
        <v>0.84937877689146724</v>
      </c>
      <c r="M93" s="72">
        <f t="shared" si="38"/>
        <v>0.40166170868993689</v>
      </c>
      <c r="N93" s="72">
        <f t="shared" si="39"/>
        <v>7.8922405615633462E-3</v>
      </c>
      <c r="O93" s="72">
        <f t="shared" si="40"/>
        <v>0.34959288550824741</v>
      </c>
      <c r="P93" s="72">
        <f t="shared" si="41"/>
        <v>0.84750000000000003</v>
      </c>
      <c r="Q93" s="72"/>
      <c r="R93" s="72"/>
      <c r="S93" s="72">
        <f t="shared" si="42"/>
        <v>0.77227321148456352</v>
      </c>
      <c r="T93" s="72">
        <f t="shared" si="43"/>
        <v>0.91691972890426787</v>
      </c>
      <c r="U93" s="72">
        <f t="shared" si="44"/>
        <v>0.91411348443592477</v>
      </c>
      <c r="V93" s="72">
        <f t="shared" si="45"/>
        <v>0.72534602393473568</v>
      </c>
      <c r="W93" s="72">
        <f t="shared" si="46"/>
        <v>0.98957902984543056</v>
      </c>
      <c r="X93" s="72">
        <f t="shared" si="47"/>
        <v>0.15062122310853276</v>
      </c>
      <c r="Y93" s="72">
        <f t="shared" si="48"/>
        <v>0.59833829131006311</v>
      </c>
      <c r="Z93" s="72">
        <f t="shared" si="49"/>
        <v>0.99210775943843665</v>
      </c>
      <c r="AA93" s="72">
        <f t="shared" si="50"/>
        <v>0.65040711449175259</v>
      </c>
      <c r="AB93" s="72">
        <f t="shared" si="51"/>
        <v>0.15249999999999997</v>
      </c>
      <c r="AC93" s="72"/>
      <c r="AD93" s="72"/>
      <c r="AE93" s="72">
        <f t="shared" si="52"/>
        <v>0.22772678851543646</v>
      </c>
      <c r="AF93" s="72">
        <f t="shared" si="53"/>
        <v>8.3080271095732183E-2</v>
      </c>
      <c r="AG93" s="72">
        <f t="shared" si="54"/>
        <v>8.5886515564075214E-2</v>
      </c>
      <c r="AH93" s="72">
        <f t="shared" si="55"/>
        <v>0.27465397606526432</v>
      </c>
      <c r="AI93" s="72">
        <f t="shared" si="56"/>
        <v>1.0420970154569401E-2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0.33773398016993444</v>
      </c>
      <c r="AL93" s="72">
        <f>(AX93-Driver!$K$181)/(Driver!$L$181-Driver!$K$181)</f>
        <v>0.59210775943843663</v>
      </c>
      <c r="AM93" s="72">
        <f>(AY93-Driver!$K$182)/(Driver!$L$182-Driver!$K$182)</f>
        <v>0.86440711449175256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57"/>
        <v>8.2214082214082218</v>
      </c>
      <c r="AW93" s="70">
        <f t="shared" si="58"/>
        <v>33.979951748801902</v>
      </c>
      <c r="AX93" s="70">
        <f t="shared" si="59"/>
        <v>6.32896983494593</v>
      </c>
      <c r="AY93" s="70">
        <f>IFERROR(Driver!$K$19/Data!BH93/Data!BI93*Data!BK93*Data!BL93,"")</f>
        <v>-0.83003074437188085</v>
      </c>
      <c r="AZ93" s="70">
        <f t="shared" si="60"/>
        <v>28.481012658227851</v>
      </c>
      <c r="BA93" s="70"/>
      <c r="BB93" s="70"/>
      <c r="BC93" s="70">
        <f t="shared" si="61"/>
        <v>63.423964826618814</v>
      </c>
      <c r="BD93" s="70">
        <f t="shared" si="62"/>
        <v>3.2181889121398197</v>
      </c>
      <c r="BE93" s="70">
        <f t="shared" si="63"/>
        <v>1.428935549367602E-2</v>
      </c>
      <c r="BF93" s="70">
        <f t="shared" si="64"/>
        <v>14.156952797771449</v>
      </c>
      <c r="BG93" s="70">
        <f t="shared" si="65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219</v>
      </c>
      <c r="BS93" s="8" t="s">
        <v>950</v>
      </c>
      <c r="BT93" s="9" t="s">
        <v>700</v>
      </c>
      <c r="BU93" s="10">
        <v>184</v>
      </c>
      <c r="BV93" s="9" t="s">
        <v>222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301</v>
      </c>
      <c r="CU93" s="9" t="s">
        <v>302</v>
      </c>
      <c r="CV93" s="10"/>
      <c r="CW93" s="10"/>
      <c r="CX93" t="str">
        <f>INDEX('Data_Price '!AS$2:AS$1266,MATCH(Data!$DN93,'Data_Price '!$BE$2:$BE$1266,0))</f>
        <v>K2 Reckoner 112 Skis - 2022 184 cm</v>
      </c>
      <c r="CY93" t="str">
        <f>INDEX('Data_Price '!AT$2:AT$1266,MATCH(Data!$DN93,'Data_Price '!$BE$2:$BE$1266,0))</f>
        <v>Telemark Pyrenees</v>
      </c>
      <c r="CZ93">
        <f>INDEX('Data_Price '!AU$2:AU$1266,MATCH(Data!$DN93,'Data_Price '!$BE$2:$BE$1266,0))</f>
        <v>409.28</v>
      </c>
      <c r="DA93" t="str">
        <f>INDEX('Data_Price '!AV$2:AV$1266,MATCH(Data!$DN93,'Data_Price '!$BE$2:$BE$1266,0))</f>
        <v>https://www.google.com/url?q=https://www.telemark-pyrenees.com/ski/k2-reckoner-112-ski-2022%3Fcurrency%3DUSD%26tax%3Dex_vat%26country%3DUS%26var%3D72790&amp;sa=U&amp;ved=0ahUKEwiytdiaxKP2AhUhmuAKHWNoBMgQ2ykIGQ&amp;usg=AOvVaw2zluwwIz3cLbXJ2rh0s22_</v>
      </c>
      <c r="DB93" t="str">
        <f>INDEX('Data_Price '!AW$2:AW$1266,MATCH(Data!$DN93,'Data_Price '!$BE$2:$BE$1266,0))</f>
        <v>K2 Reckoner 112 Skis - 2022 184 cm</v>
      </c>
      <c r="DC93" t="str">
        <f>INDEX('Data_Price '!AX$2:AX$1266,MATCH(Data!$DN93,'Data_Price '!$BE$2:$BE$1266,0))</f>
        <v>Blue Tomato</v>
      </c>
      <c r="DD93">
        <f>INDEX('Data_Price '!AY$2:AY$1266,MATCH(Data!$DN93,'Data_Price '!$BE$2:$BE$1266,0))</f>
        <v>457.05</v>
      </c>
      <c r="DE93" t="str">
        <f>INDEX('Data_Price '!AZ$2:AZ$1266,MATCH(Data!$DN93,'Data_Price '!$BE$2:$BE$1266,0))</f>
        <v>https://www.google.com/url?q=https://www.blue-tomato.com/en-US/product/--304591370-/%3Fcr%3DUSD%26_%24ja%3Dtsid:46445%26adword%3DGoogle%252FUS%252FPRODUKTERWEITERUNG%252FK2%252F304591370&amp;sa=U&amp;ved=0ahUKEwiytdiaxKP2AhUhmuAKHWNoBMgQ2ykIHQ&amp;usg=AOvVaw2p1pAsFGzBaS94YHuvVw6g</v>
      </c>
      <c r="DF93" t="str">
        <f>INDEX('Data_Price '!BA$2:BA$1266,MATCH(Data!$DN93,'Data_Price '!$BE$2:$BE$1266,0))</f>
        <v>K2 Reckoner 112 Skis - 2022 184 cm</v>
      </c>
      <c r="DG93" t="str">
        <f>INDEX('Data_Price '!BB$2:BB$1266,MATCH(Data!$DN93,'Data_Price '!$BE$2:$BE$1266,0))</f>
        <v>Snowinn.com</v>
      </c>
      <c r="DH93">
        <f>INDEX('Data_Price '!BC$2:BC$1266,MATCH(Data!$DN93,'Data_Price '!$BE$2:$BE$1266,0))</f>
        <v>478.99</v>
      </c>
      <c r="DI93" t="str">
        <f>INDEX('Data_Price '!BD$2:BD$1266,MATCH(Data!$DN93,'Data_Price '!$BE$2:$BE$1266,0))</f>
        <v>https://www.google.com/url?q=https://www.snowinn.com/ski-store/k2-reckoner-112-alpine-skis/138133913/p%3Futm_source%3Dgoogle_products%26utm_medium%3Dmerchant%26id_producte%3D13273340%26country%3Dus&amp;sa=U&amp;ved=0ahUKEwiytdiaxKP2AhUhmuAKHWNoBMgQ2ykIGw&amp;usg=AOvVaw2FRTYTeyY7XcW9VbPHcf6y</v>
      </c>
      <c r="DJ93" s="89" t="e">
        <f ca="1">_xll.Connector("TinyUrl.TinyUrl",DA93,0)</f>
        <v>#NAME?</v>
      </c>
      <c r="DK93" s="89" t="e">
        <f ca="1">_xll.Connector("TinyUrl.TinyUrl",DE93,0)</f>
        <v>#NAME?</v>
      </c>
      <c r="DL93" s="89" t="e">
        <f ca="1">_xll.Connector("TinyUrl.TinyUrl",DI93,0)</f>
        <v>#NAME?</v>
      </c>
      <c r="DM93" s="224" t="str">
        <f t="shared" si="66"/>
        <v>Reckoner 112</v>
      </c>
      <c r="DN93" s="89" t="str">
        <f t="shared" si="67"/>
        <v xml:space="preserve"> K2Reckoner 112184 Unisex</v>
      </c>
      <c r="DO93" s="227" t="s">
        <v>966</v>
      </c>
    </row>
    <row r="94" spans="2:119" ht="15.45" customHeight="1">
      <c r="B94" s="224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#VALUE!</v>
      </c>
      <c r="F94" s="43" t="b">
        <f>CL94&gt;Driver!$F$56</f>
        <v>0</v>
      </c>
      <c r="G94" s="43" t="b">
        <f>AND(CB94&gt;Driver!$F$55,CB94&lt;Driver!$G$55)</f>
        <v>0</v>
      </c>
      <c r="H94" s="43" t="e">
        <f t="shared" si="34"/>
        <v>#VALUE!</v>
      </c>
      <c r="I94" s="43">
        <f t="shared" si="35"/>
        <v>0</v>
      </c>
      <c r="J94" s="43" t="e">
        <f t="array" ref="J94">NOT(OR(($H$9:$H$1273=TRUE)*($I$9:$I$1273&gt;0)*($BT$9:$BT$1273=BT94)*($K$9:$K$1273&gt;K94)))</f>
        <v>#VALUE!</v>
      </c>
      <c r="K94" s="72">
        <f t="shared" si="36"/>
        <v>0.7007531596337504</v>
      </c>
      <c r="L94" s="72">
        <f t="shared" si="37"/>
        <v>0.93390057207316102</v>
      </c>
      <c r="M94" s="72">
        <f t="shared" si="38"/>
        <v>0.46760574719433989</v>
      </c>
      <c r="N94" s="72">
        <f t="shared" si="39"/>
        <v>0.20583064567128306</v>
      </c>
      <c r="O94" s="72">
        <f t="shared" si="40"/>
        <v>0.34286894885291319</v>
      </c>
      <c r="P94" s="72">
        <f t="shared" si="41"/>
        <v>0.85411764705882354</v>
      </c>
      <c r="Q94" s="72"/>
      <c r="R94" s="72"/>
      <c r="S94" s="72">
        <f t="shared" si="42"/>
        <v>0.77180311812106206</v>
      </c>
      <c r="T94" s="72">
        <f t="shared" si="43"/>
        <v>0.93817013158336982</v>
      </c>
      <c r="U94" s="72">
        <f t="shared" si="44"/>
        <v>0.92654288821944464</v>
      </c>
      <c r="V94" s="72">
        <f t="shared" si="45"/>
        <v>0.72194529002721053</v>
      </c>
      <c r="W94" s="72">
        <f t="shared" si="46"/>
        <v>0.98565812227115956</v>
      </c>
      <c r="X94" s="72">
        <f t="shared" si="47"/>
        <v>6.6099427926839038E-2</v>
      </c>
      <c r="Y94" s="72">
        <f t="shared" si="48"/>
        <v>0.53239425280566011</v>
      </c>
      <c r="Z94" s="72">
        <f t="shared" si="49"/>
        <v>0.79416935432871694</v>
      </c>
      <c r="AA94" s="72">
        <f t="shared" si="50"/>
        <v>0.65713105114708681</v>
      </c>
      <c r="AB94" s="72">
        <f t="shared" si="51"/>
        <v>0.14588235294117646</v>
      </c>
      <c r="AC94" s="72"/>
      <c r="AD94" s="72"/>
      <c r="AE94" s="72">
        <f t="shared" si="52"/>
        <v>0.22819688187893794</v>
      </c>
      <c r="AF94" s="72">
        <f t="shared" si="53"/>
        <v>6.1829868416630171E-2</v>
      </c>
      <c r="AG94" s="72">
        <f t="shared" si="54"/>
        <v>7.3457111780555417E-2</v>
      </c>
      <c r="AH94" s="72">
        <f t="shared" si="55"/>
        <v>0.27805470997278947</v>
      </c>
      <c r="AI94" s="72">
        <f t="shared" si="56"/>
        <v>1.4341877728840442E-2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0.31376980416482947</v>
      </c>
      <c r="AL94" s="72">
        <f>(AX94-Driver!$K$181)/(Driver!$L$181-Driver!$K$181)</f>
        <v>0.39416935432871686</v>
      </c>
      <c r="AM94" s="72">
        <f>(AY94-Driver!$K$182)/(Driver!$L$182-Driver!$K$182)</f>
        <v>0.87113105114708678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57"/>
        <v>6.4424772758106084</v>
      </c>
      <c r="AW94" s="70">
        <f t="shared" si="58"/>
        <v>31.63653929941027</v>
      </c>
      <c r="AX94" s="70">
        <f t="shared" si="59"/>
        <v>4.5475241889584517</v>
      </c>
      <c r="AY94" s="70">
        <f>IFERROR(Driver!$K$19/Data!BH94/Data!BI94*Data!BK94*Data!BL94,"")</f>
        <v>-0.78887022089591319</v>
      </c>
      <c r="AZ94" s="70">
        <f t="shared" si="60"/>
        <v>27.877885331347731</v>
      </c>
      <c r="BA94" s="70"/>
      <c r="BB94" s="70"/>
      <c r="BC94" s="70">
        <f t="shared" si="61"/>
        <v>63.180124130934551</v>
      </c>
      <c r="BD94" s="70">
        <f t="shared" si="62"/>
        <v>5.0988118957548743</v>
      </c>
      <c r="BE94" s="70">
        <f t="shared" si="63"/>
        <v>2.6716542011459728E-2</v>
      </c>
      <c r="BF94" s="70">
        <f t="shared" si="64"/>
        <v>13.772863794424346</v>
      </c>
      <c r="BG94" s="70">
        <f t="shared" si="65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219</v>
      </c>
      <c r="BS94" s="8" t="s">
        <v>855</v>
      </c>
      <c r="BT94" s="9" t="s">
        <v>863</v>
      </c>
      <c r="BU94" s="10">
        <v>186</v>
      </c>
      <c r="BV94" s="9" t="s">
        <v>222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305</v>
      </c>
      <c r="CU94" s="9" t="s">
        <v>302</v>
      </c>
      <c r="CV94" s="10"/>
      <c r="CW94" s="10"/>
      <c r="CX94" t="e">
        <f>INDEX('Data_Price '!AS$2:AS$1266,MATCH(Data!$DN94,'Data_Price '!$BE$2:$BE$1266,0))</f>
        <v>#N/A</v>
      </c>
      <c r="CY94" t="e">
        <f>INDEX('Data_Price '!AT$2:AT$1266,MATCH(Data!$DN94,'Data_Price '!$BE$2:$BE$1266,0))</f>
        <v>#N/A</v>
      </c>
      <c r="CZ94" t="e">
        <f>INDEX('Data_Price '!AU$2:AU$1266,MATCH(Data!$DN94,'Data_Price '!$BE$2:$BE$1266,0))</f>
        <v>#N/A</v>
      </c>
      <c r="DA94" t="e">
        <f>INDEX('Data_Price '!AV$2:AV$1266,MATCH(Data!$DN94,'Data_Price '!$BE$2:$BE$1266,0))</f>
        <v>#N/A</v>
      </c>
      <c r="DB94" t="e">
        <f>INDEX('Data_Price '!AW$2:AW$1266,MATCH(Data!$DN94,'Data_Price '!$BE$2:$BE$1266,0))</f>
        <v>#N/A</v>
      </c>
      <c r="DC94" t="e">
        <f>INDEX('Data_Price '!AX$2:AX$1266,MATCH(Data!$DN94,'Data_Price '!$BE$2:$BE$1266,0))</f>
        <v>#N/A</v>
      </c>
      <c r="DD94" t="e">
        <f>INDEX('Data_Price '!AY$2:AY$1266,MATCH(Data!$DN94,'Data_Price '!$BE$2:$BE$1266,0))</f>
        <v>#N/A</v>
      </c>
      <c r="DE94" t="e">
        <f>INDEX('Data_Price '!AZ$2:AZ$1266,MATCH(Data!$DN94,'Data_Price '!$BE$2:$BE$1266,0))</f>
        <v>#N/A</v>
      </c>
      <c r="DF94" t="e">
        <f>INDEX('Data_Price '!BA$2:BA$1266,MATCH(Data!$DN94,'Data_Price '!$BE$2:$BE$1266,0))</f>
        <v>#N/A</v>
      </c>
      <c r="DG94" t="e">
        <f>INDEX('Data_Price '!BB$2:BB$1266,MATCH(Data!$DN94,'Data_Price '!$BE$2:$BE$1266,0))</f>
        <v>#N/A</v>
      </c>
      <c r="DH94" t="e">
        <f>INDEX('Data_Price '!BC$2:BC$1266,MATCH(Data!$DN94,'Data_Price '!$BE$2:$BE$1266,0))</f>
        <v>#N/A</v>
      </c>
      <c r="DI94" t="e">
        <f>INDEX('Data_Price '!BD$2:BD$1266,MATCH(Data!$DN94,'Data_Price '!$BE$2:$BE$1266,0))</f>
        <v>#N/A</v>
      </c>
      <c r="DJ94" s="89" t="e">
        <f ca="1">_xll.Connector("TinyUrl.TinyUrl",DA94,0)</f>
        <v>#NAME?</v>
      </c>
      <c r="DK94" s="89" t="e">
        <f ca="1">_xll.Connector("TinyUrl.TinyUrl",DE94,0)</f>
        <v>#NAME?</v>
      </c>
      <c r="DL94" s="89" t="e">
        <f ca="1">_xll.Connector("TinyUrl.TinyUrl",DI94,0)</f>
        <v>#NAME?</v>
      </c>
      <c r="DM94" s="224" t="str">
        <f t="shared" si="66"/>
        <v>Blaze 94</v>
      </c>
      <c r="DN94" s="89" t="str">
        <f t="shared" si="67"/>
        <v xml:space="preserve"> VölklBlaze 94186 Unisex</v>
      </c>
      <c r="DO94" s="227" t="s">
        <v>967</v>
      </c>
    </row>
    <row r="95" spans="2:119" ht="15.45" customHeight="1">
      <c r="B95" s="224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#VALUE!</v>
      </c>
      <c r="F95" s="43" t="b">
        <f>CL95&gt;Driver!$F$56</f>
        <v>0</v>
      </c>
      <c r="G95" s="43" t="b">
        <f>AND(CB95&gt;Driver!$F$55,CB95&lt;Driver!$G$55)</f>
        <v>0</v>
      </c>
      <c r="H95" s="43" t="e">
        <f t="shared" si="34"/>
        <v>#VALUE!</v>
      </c>
      <c r="I95" s="43">
        <f t="shared" si="35"/>
        <v>0</v>
      </c>
      <c r="J95" s="43" t="e">
        <f t="array" ref="J95">NOT(OR(($H$9:$H$1273=TRUE)*($I$9:$I$1273&gt;0)*($BT$9:$BT$1273=BT95)*($K$9:$K$1273&gt;K95)))</f>
        <v>#VALUE!</v>
      </c>
      <c r="K95" s="72">
        <f t="shared" si="36"/>
        <v>0.72753221960775116</v>
      </c>
      <c r="L95" s="72">
        <f t="shared" si="37"/>
        <v>0.98415599065345249</v>
      </c>
      <c r="M95" s="72">
        <f t="shared" si="38"/>
        <v>0.47090844856204994</v>
      </c>
      <c r="N95" s="72">
        <f t="shared" si="39"/>
        <v>0.27412888130019608</v>
      </c>
      <c r="O95" s="72">
        <f t="shared" si="40"/>
        <v>0.3102141114447774</v>
      </c>
      <c r="P95" s="72">
        <f t="shared" si="41"/>
        <v>0.82838235294117646</v>
      </c>
      <c r="Q95" s="72"/>
      <c r="R95" s="72"/>
      <c r="S95" s="72">
        <f t="shared" si="42"/>
        <v>0.72894040088868906</v>
      </c>
      <c r="T95" s="72">
        <f t="shared" si="43"/>
        <v>0.99776609736212096</v>
      </c>
      <c r="U95" s="72">
        <f t="shared" si="44"/>
        <v>0.21658272625986064</v>
      </c>
      <c r="V95" s="72">
        <f t="shared" si="45"/>
        <v>0.61903813586871914</v>
      </c>
      <c r="W95" s="72">
        <f t="shared" si="46"/>
        <v>0.97294521011131097</v>
      </c>
      <c r="X95" s="72">
        <f t="shared" si="47"/>
        <v>1.5844009346547477E-2</v>
      </c>
      <c r="Y95" s="72">
        <f t="shared" si="48"/>
        <v>0.52909155143795006</v>
      </c>
      <c r="Z95" s="72">
        <f t="shared" si="49"/>
        <v>0.72587111869980392</v>
      </c>
      <c r="AA95" s="72">
        <f t="shared" si="50"/>
        <v>0.6897858885552226</v>
      </c>
      <c r="AB95" s="72">
        <f t="shared" si="51"/>
        <v>0.17161764705882349</v>
      </c>
      <c r="AC95" s="72"/>
      <c r="AD95" s="72"/>
      <c r="AE95" s="72">
        <f t="shared" si="52"/>
        <v>0.27105959911131089</v>
      </c>
      <c r="AF95" s="72">
        <f t="shared" si="53"/>
        <v>2.2339026378790927E-3</v>
      </c>
      <c r="AG95" s="72">
        <f t="shared" si="54"/>
        <v>0.78341727374013936</v>
      </c>
      <c r="AH95" s="72">
        <f t="shared" si="55"/>
        <v>0.38096186413128086</v>
      </c>
      <c r="AI95" s="72">
        <f t="shared" si="56"/>
        <v>2.7054789888689024E-2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0.3335135803907161</v>
      </c>
      <c r="AL95" s="72">
        <f>(AX95-Driver!$K$181)/(Driver!$L$181-Driver!$K$181)</f>
        <v>0.32587111869980395</v>
      </c>
      <c r="AM95" s="72">
        <f>(AY95-Driver!$K$182)/(Driver!$L$182-Driver!$K$182)</f>
        <v>0.90378588855522257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57"/>
        <v>4.7178130511463836</v>
      </c>
      <c r="AW95" s="70">
        <f t="shared" si="58"/>
        <v>33.567246660092692</v>
      </c>
      <c r="AX95" s="70">
        <f t="shared" si="59"/>
        <v>3.9328400682982356</v>
      </c>
      <c r="AY95" s="70">
        <f>IFERROR(Driver!$K$19/Data!BH95/Data!BI95*Data!BK95*Data!BL95,"")</f>
        <v>-0.58897389964262026</v>
      </c>
      <c r="AZ95" s="70">
        <f t="shared" si="60"/>
        <v>30.22338049143708</v>
      </c>
      <c r="BA95" s="70"/>
      <c r="BB95" s="70"/>
      <c r="BC95" s="70">
        <f t="shared" si="61"/>
        <v>40.946934725726756</v>
      </c>
      <c r="BD95" s="70">
        <f t="shared" si="62"/>
        <v>10.372949269371535</v>
      </c>
      <c r="BE95" s="70">
        <f t="shared" si="63"/>
        <v>0.88343807078630965</v>
      </c>
      <c r="BF95" s="70">
        <f t="shared" si="64"/>
        <v>2.1502236958976009</v>
      </c>
      <c r="BG95" s="70">
        <f t="shared" si="65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219</v>
      </c>
      <c r="BS95" s="8" t="s">
        <v>710</v>
      </c>
      <c r="BT95" s="9" t="s">
        <v>713</v>
      </c>
      <c r="BU95" s="10">
        <v>165</v>
      </c>
      <c r="BV95" s="9" t="s">
        <v>390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305</v>
      </c>
      <c r="CU95" s="9" t="s">
        <v>302</v>
      </c>
      <c r="CV95" s="10"/>
      <c r="CW95" s="10"/>
      <c r="CX95" t="str">
        <f>INDEX('Data_Price '!AS$2:AS$1266,MATCH(Data!$DN95,'Data_Price '!$BE$2:$BE$1266,0))</f>
        <v>Liberty Skis Evolv 90W Skis - Women's 2021</v>
      </c>
      <c r="CY95" t="str">
        <f>INDEX('Data_Price '!AT$2:AT$1266,MATCH(Data!$DN95,'Data_Price '!$BE$2:$BE$1266,0))</f>
        <v>BobWards.com</v>
      </c>
      <c r="CZ95">
        <f>INDEX('Data_Price '!AU$2:AU$1266,MATCH(Data!$DN95,'Data_Price '!$BE$2:$BE$1266,0))</f>
        <v>450</v>
      </c>
      <c r="DA95" t="str">
        <f>INDEX('Data_Price '!AV$2:AV$1266,MATCH(Data!$DN95,'Data_Price '!$BE$2:$BE$1266,0))</f>
        <v>https://www.google.com/url?q=https://www.bobwards.com/liberty-skis-womens-evolv-90-freeriding-skis-194057%3Fsize%3D165&amp;sa=U&amp;ved=0ahUKEwiIt9WbxKP2AhVNhOAKHb5UCfMQ2ykIFw&amp;usg=AOvVaw3pSGV2wWevwV-9jKkfQ-Mk</v>
      </c>
      <c r="DB95" t="str">
        <f>INDEX('Data_Price '!AW$2:AW$1266,MATCH(Data!$DN95,'Data_Price '!$BE$2:$BE$1266,0))</f>
        <v>Liberty Skis Evolv 90W Skis - Women's 2021</v>
      </c>
      <c r="DC95" t="str">
        <f>INDEX('Data_Price '!AX$2:AX$1266,MATCH(Data!$DN95,'Data_Price '!$BE$2:$BE$1266,0))</f>
        <v>SkiEssentials.com</v>
      </c>
      <c r="DD95">
        <f>INDEX('Data_Price '!AY$2:AY$1266,MATCH(Data!$DN95,'Data_Price '!$BE$2:$BE$1266,0))</f>
        <v>469.95</v>
      </c>
      <c r="DE95" t="str">
        <f>INDEX('Data_Price '!AZ$2:AZ$1266,MATCH(Data!$DN95,'Data_Price '!$BE$2:$BE$1266,0))</f>
        <v>https://www.google.com/url?url=https://www.skiessentials.com/2021-liberty-evolv-90-women-s-skis.html&amp;rct=j&amp;q=&amp;esrc=s&amp;sa=U&amp;ved=0ahUKEwjs06qbxKP2AhXKl-AKHY_uCZUQsDwIKg&amp;usg=AOvVaw0T8D9KD-wn4trULmGoFm6L</v>
      </c>
      <c r="DF95" t="str">
        <f>INDEX('Data_Price '!BA$2:BA$1266,MATCH(Data!$DN95,'Data_Price '!$BE$2:$BE$1266,0))</f>
        <v>Liberty Skis Evolv 90W Skis - Women's 2021</v>
      </c>
      <c r="DG95" t="str">
        <f>INDEX('Data_Price '!BB$2:BB$1266,MATCH(Data!$DN95,'Data_Price '!$BE$2:$BE$1266,0))</f>
        <v>SkiEssentials.com</v>
      </c>
      <c r="DH95">
        <f>INDEX('Data_Price '!BC$2:BC$1266,MATCH(Data!$DN95,'Data_Price '!$BE$2:$BE$1266,0))</f>
        <v>469.95</v>
      </c>
      <c r="DI95" t="str">
        <f>INDEX('Data_Price '!BD$2:BD$1266,MATCH(Data!$DN95,'Data_Price '!$BE$2:$BE$1266,0))</f>
        <v>https://www.google.com/url?q=https://www.skiessentials.com/2021-liberty-evolv-90-women-s-skis.html&amp;sa=U&amp;ved=0ahUKEwiIt9WbxKP2AhVNhOAKHb5UCfMQ2ykIGQ&amp;usg=AOvVaw04VHpEOJ7ftx_Yu4mlx5FO</v>
      </c>
      <c r="DJ95" s="89" t="e">
        <f ca="1">_xll.Connector("TinyUrl.TinyUrl",DA95,0)</f>
        <v>#NAME?</v>
      </c>
      <c r="DK95" s="89" t="e">
        <f ca="1">_xll.Connector("TinyUrl.TinyUrl",DE95,0)</f>
        <v>#NAME?</v>
      </c>
      <c r="DL95" s="89" t="e">
        <f ca="1">_xll.Connector("TinyUrl.TinyUrl",DI95,0)</f>
        <v>#NAME?</v>
      </c>
      <c r="DM95" s="224" t="str">
        <f t="shared" si="66"/>
        <v>Evolv 90W</v>
      </c>
      <c r="DN95" s="89" t="str">
        <f t="shared" si="67"/>
        <v xml:space="preserve"> LibertyEvolv 90W165 Women's</v>
      </c>
      <c r="DO95" s="227"/>
    </row>
    <row r="96" spans="2:119" ht="15.45" customHeight="1">
      <c r="B96" s="224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#VALUE!</v>
      </c>
      <c r="F96" s="43" t="b">
        <f>CL96&gt;Driver!$F$56</f>
        <v>0</v>
      </c>
      <c r="G96" s="43" t="b">
        <f>AND(CB96&gt;Driver!$F$55,CB96&lt;Driver!$G$55)</f>
        <v>1</v>
      </c>
      <c r="H96" s="43" t="e">
        <f t="shared" si="34"/>
        <v>#VALUE!</v>
      </c>
      <c r="I96" s="43">
        <f t="shared" si="35"/>
        <v>0</v>
      </c>
      <c r="J96" s="43" t="e">
        <f t="array" ref="J96">NOT(OR(($H$9:$H$1273=TRUE)*($I$9:$I$1273&gt;0)*($BT$9:$BT$1273=BT96)*($K$9:$K$1273&gt;K96)))</f>
        <v>#VALUE!</v>
      </c>
      <c r="K96" s="72">
        <f t="shared" si="36"/>
        <v>0.66110409901134393</v>
      </c>
      <c r="L96" s="72">
        <f t="shared" si="37"/>
        <v>0.88313915075336391</v>
      </c>
      <c r="M96" s="72">
        <f t="shared" si="38"/>
        <v>0.43906904726932394</v>
      </c>
      <c r="N96" s="72">
        <f t="shared" si="39"/>
        <v>0.19760956175298805</v>
      </c>
      <c r="O96" s="72">
        <f t="shared" si="40"/>
        <v>0.33239169770204247</v>
      </c>
      <c r="P96" s="72">
        <f t="shared" si="41"/>
        <v>0.7872058823529412</v>
      </c>
      <c r="Q96" s="72"/>
      <c r="R96" s="72"/>
      <c r="S96" s="72">
        <f t="shared" si="42"/>
        <v>0.76270884946964623</v>
      </c>
      <c r="T96" s="72">
        <f t="shared" si="43"/>
        <v>0.92188815374890387</v>
      </c>
      <c r="U96" s="72">
        <f t="shared" si="44"/>
        <v>0.97461532115030358</v>
      </c>
      <c r="V96" s="72">
        <f t="shared" si="45"/>
        <v>0.66827662403350352</v>
      </c>
      <c r="W96" s="72">
        <f t="shared" si="46"/>
        <v>0.99523231622746189</v>
      </c>
      <c r="X96" s="72">
        <f t="shared" si="47"/>
        <v>0.11686084924663609</v>
      </c>
      <c r="Y96" s="72">
        <f t="shared" si="48"/>
        <v>0.56093095273067606</v>
      </c>
      <c r="Z96" s="72">
        <f t="shared" si="49"/>
        <v>0.80239043824701195</v>
      </c>
      <c r="AA96" s="72">
        <f t="shared" si="50"/>
        <v>0.66760830229795753</v>
      </c>
      <c r="AB96" s="72">
        <f t="shared" si="51"/>
        <v>0.2127941176470588</v>
      </c>
      <c r="AC96" s="72"/>
      <c r="AD96" s="72"/>
      <c r="AE96" s="72">
        <f t="shared" si="52"/>
        <v>0.23729115053035379</v>
      </c>
      <c r="AF96" s="72">
        <f t="shared" si="53"/>
        <v>7.8111846251096115E-2</v>
      </c>
      <c r="AG96" s="72">
        <f t="shared" si="54"/>
        <v>2.5384678849696404E-2</v>
      </c>
      <c r="AH96" s="72">
        <f t="shared" si="55"/>
        <v>0.33172337596649648</v>
      </c>
      <c r="AI96" s="72">
        <f t="shared" si="56"/>
        <v>4.7676837725381394E-3</v>
      </c>
      <c r="AJ96" s="72">
        <f>(AV96-Driver!$K$179)/(Driver!$L$179-Driver!$K$179)</f>
        <v>0.35686084924663608</v>
      </c>
      <c r="AK96" s="72">
        <f>(AW96-Driver!$K$180)/(Driver!$L$180-Driver!$K$180)</f>
        <v>0.37754454116801806</v>
      </c>
      <c r="AL96" s="72">
        <f>(AX96-Driver!$K$181)/(Driver!$L$181-Driver!$K$181)</f>
        <v>0.40239043824701187</v>
      </c>
      <c r="AM96" s="72">
        <f>(AY96-Driver!$K$182)/(Driver!$L$182-Driver!$K$182)</f>
        <v>0.8816083022979575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57"/>
        <v>7.5108533441866792</v>
      </c>
      <c r="AW96" s="70">
        <f t="shared" si="58"/>
        <v>37.872952878500683</v>
      </c>
      <c r="AX96" s="70">
        <f t="shared" si="59"/>
        <v>4.621513944223107</v>
      </c>
      <c r="AY96" s="70">
        <f>IFERROR(Driver!$K$19/Data!BH96/Data!BI96*Data!BK96*Data!BL96,"")</f>
        <v>-0.724733813302468</v>
      </c>
      <c r="AZ96" s="70">
        <f t="shared" si="60"/>
        <v>33.976172747580044</v>
      </c>
      <c r="BA96" s="70"/>
      <c r="BB96" s="70"/>
      <c r="BC96" s="70">
        <f t="shared" si="61"/>
        <v>58.462863759115173</v>
      </c>
      <c r="BD96" s="70">
        <f t="shared" si="62"/>
        <v>3.6578857073622193</v>
      </c>
      <c r="BE96" s="70">
        <f t="shared" si="63"/>
        <v>7.4780399361362174E-2</v>
      </c>
      <c r="BF96" s="70">
        <f t="shared" si="64"/>
        <v>7.7113650141529337</v>
      </c>
      <c r="BG96" s="70">
        <f t="shared" si="65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219</v>
      </c>
      <c r="BS96" s="8" t="s">
        <v>405</v>
      </c>
      <c r="BT96" s="9" t="s">
        <v>434</v>
      </c>
      <c r="BU96" s="10">
        <v>180</v>
      </c>
      <c r="BV96" s="9" t="s">
        <v>222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301</v>
      </c>
      <c r="CU96" s="9" t="s">
        <v>302</v>
      </c>
      <c r="CV96" s="10"/>
      <c r="CW96" s="10"/>
      <c r="CX96" t="str">
        <f>INDEX('Data_Price '!AS$2:AS$1266,MATCH(Data!$DN96,'Data_Price '!$BE$2:$BE$1266,0))</f>
        <v>Armada Tracer 108 Skis 180cm 2022</v>
      </c>
      <c r="CY96" t="str">
        <f>INDEX('Data_Price '!AT$2:AT$1266,MATCH(Data!$DN96,'Data_Price '!$BE$2:$BE$1266,0))</f>
        <v>BlueZone Sports</v>
      </c>
      <c r="CZ96">
        <f>INDEX('Data_Price '!AU$2:AU$1266,MATCH(Data!$DN96,'Data_Price '!$BE$2:$BE$1266,0))</f>
        <v>449.97</v>
      </c>
      <c r="DA96" t="str">
        <f>INDEX('Data_Price '!AV$2:AV$1266,MATCH(Data!$DN96,'Data_Price '!$BE$2:$BE$1266,0))</f>
        <v>https://www.google.com/url?q=https://www.bluezonesports.com/armada/armada-tracer-108-skis-mens-2022-38899&amp;sa=U&amp;ved=0ahUKEwi2kqmcxKP2AhWNT98KHd7ABV0Q2ykIHA&amp;usg=AOvVaw3pF5M1xL8DQ0Tr_utjOwfy</v>
      </c>
      <c r="DB96" t="str">
        <f>INDEX('Data_Price '!AW$2:AW$1266,MATCH(Data!$DN96,'Data_Price '!$BE$2:$BE$1266,0))</f>
        <v>Armada Tracer 108 Skis 180cm 2022</v>
      </c>
      <c r="DC96" t="str">
        <f>INDEX('Data_Price '!AX$2:AX$1266,MATCH(Data!$DN96,'Data_Price '!$BE$2:$BE$1266,0))</f>
        <v>! OutdoorXL.com</v>
      </c>
      <c r="DD96">
        <f>INDEX('Data_Price '!AY$2:AY$1266,MATCH(Data!$DN96,'Data_Price '!$BE$2:$BE$1266,0))</f>
        <v>534.95000000000005</v>
      </c>
      <c r="DE96" t="str">
        <f>INDEX('Data_Price '!AZ$2:AZ$1266,MATCH(Data!$DN96,'Data_Price '!$BE$2:$BE$1266,0))</f>
        <v>https://www.google.com/url?url=https://www.outdoorxl.com/armada-tracer-108.html%3Fprl%3D92-20626x144-3966&amp;rct=j&amp;q=&amp;esrc=s&amp;sa=U&amp;ved=0ahUKEwjw5vabxKP2AhUQZd8KHb_dD3oQsDwIXw&amp;usg=AOvVaw1bG-zCFzpQPP6khj1y-53O</v>
      </c>
      <c r="DF96" t="str">
        <f>INDEX('Data_Price '!BA$2:BA$1266,MATCH(Data!$DN96,'Data_Price '!$BE$2:$BE$1266,0))</f>
        <v>Armada Tracer 108 Skis 180cm 2022</v>
      </c>
      <c r="DG96" t="str">
        <f>INDEX('Data_Price '!BB$2:BB$1266,MATCH(Data!$DN96,'Data_Price '!$BE$2:$BE$1266,0))</f>
        <v>! OutdoorXL.com</v>
      </c>
      <c r="DH96">
        <f>INDEX('Data_Price '!BC$2:BC$1266,MATCH(Data!$DN96,'Data_Price '!$BE$2:$BE$1266,0))</f>
        <v>534.95000000000005</v>
      </c>
      <c r="DI96" t="str">
        <f>INDEX('Data_Price '!BD$2:BD$1266,MATCH(Data!$DN96,'Data_Price '!$BE$2:$BE$1266,0))</f>
        <v>https://www.google.com/url?q=https://www.outdoorxl.com/armada-tracer-108.html%3Fprl%3D92-20626x144-3966&amp;sa=U&amp;ved=0ahUKEwi2kqmcxKP2AhWNT98KHd7ABV0Q2ykIGg&amp;usg=AOvVaw2kM1qiA_nrKIxoWlSJ-lb8</v>
      </c>
      <c r="DJ96" s="89" t="e">
        <f ca="1">_xll.Connector("TinyUrl.TinyUrl",DA96,0)</f>
        <v>#NAME?</v>
      </c>
      <c r="DK96" s="89" t="e">
        <f ca="1">_xll.Connector("TinyUrl.TinyUrl",DE96,0)</f>
        <v>#NAME?</v>
      </c>
      <c r="DL96" s="89" t="e">
        <f ca="1">_xll.Connector("TinyUrl.TinyUrl",DI96,0)</f>
        <v>#NAME?</v>
      </c>
      <c r="DM96" s="224" t="str">
        <f t="shared" si="66"/>
        <v>Tracer 108</v>
      </c>
      <c r="DN96" s="89" t="str">
        <f t="shared" si="67"/>
        <v xml:space="preserve"> ArmadaTracer 108180 Unisex</v>
      </c>
      <c r="DO96" s="227" t="s">
        <v>968</v>
      </c>
    </row>
    <row r="97" spans="2:119" ht="15.45" customHeight="1">
      <c r="B97" s="224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#VALUE!</v>
      </c>
      <c r="F97" s="43" t="b">
        <f>CL97&gt;Driver!$F$56</f>
        <v>0</v>
      </c>
      <c r="G97" s="43" t="b">
        <f>AND(CB97&gt;Driver!$F$55,CB97&lt;Driver!$G$55)</f>
        <v>0</v>
      </c>
      <c r="H97" s="43" t="e">
        <f t="shared" si="34"/>
        <v>#VALUE!</v>
      </c>
      <c r="I97" s="43">
        <f t="shared" si="35"/>
        <v>0</v>
      </c>
      <c r="J97" s="43" t="e">
        <f t="array" ref="J97">NOT(OR(($H$9:$H$1273=TRUE)*($I$9:$I$1273&gt;0)*($BT$9:$BT$1273=BT97)*($K$9:$K$1273&gt;K97)))</f>
        <v>#VALUE!</v>
      </c>
      <c r="K97" s="72">
        <f t="shared" si="36"/>
        <v>0.72807914602145085</v>
      </c>
      <c r="L97" s="72">
        <f t="shared" si="37"/>
        <v>0.99183305132543709</v>
      </c>
      <c r="M97" s="72">
        <f t="shared" si="38"/>
        <v>0.46432524071746473</v>
      </c>
      <c r="N97" s="72">
        <f t="shared" si="39"/>
        <v>0.2342882438499968</v>
      </c>
      <c r="O97" s="72">
        <f t="shared" si="40"/>
        <v>0.31143257634161314</v>
      </c>
      <c r="P97" s="72">
        <f t="shared" si="41"/>
        <v>0.84725490196078435</v>
      </c>
      <c r="Q97" s="72"/>
      <c r="R97" s="72"/>
      <c r="S97" s="72">
        <f t="shared" si="42"/>
        <v>0.72891372586682401</v>
      </c>
      <c r="T97" s="72">
        <f t="shared" si="43"/>
        <v>0.98570580318687884</v>
      </c>
      <c r="U97" s="72">
        <f t="shared" si="44"/>
        <v>0.8478495331012913</v>
      </c>
      <c r="V97" s="72">
        <f t="shared" si="45"/>
        <v>0.64700903882269389</v>
      </c>
      <c r="W97" s="72">
        <f t="shared" si="46"/>
        <v>0.97454545454545449</v>
      </c>
      <c r="X97" s="72">
        <f t="shared" si="47"/>
        <v>8.1669486745629127E-3</v>
      </c>
      <c r="Y97" s="72">
        <f t="shared" si="48"/>
        <v>0.53567475928253527</v>
      </c>
      <c r="Z97" s="72">
        <f t="shared" si="49"/>
        <v>0.7657117561500032</v>
      </c>
      <c r="AA97" s="72">
        <f t="shared" si="50"/>
        <v>0.68856742365838686</v>
      </c>
      <c r="AB97" s="72">
        <f t="shared" si="51"/>
        <v>0.15274509803921565</v>
      </c>
      <c r="AC97" s="72"/>
      <c r="AD97" s="72"/>
      <c r="AE97" s="72">
        <f t="shared" si="52"/>
        <v>0.27108627413317599</v>
      </c>
      <c r="AF97" s="72">
        <f t="shared" si="53"/>
        <v>1.4294196813121177E-2</v>
      </c>
      <c r="AG97" s="72">
        <f t="shared" si="54"/>
        <v>0.15215046689870868</v>
      </c>
      <c r="AH97" s="72">
        <f t="shared" si="55"/>
        <v>0.35299096117730605</v>
      </c>
      <c r="AI97" s="72">
        <f t="shared" si="56"/>
        <v>2.5454545454545462E-2</v>
      </c>
      <c r="AJ97" s="72">
        <f>(AV97-Driver!$K$179)/(Driver!$L$179-Driver!$K$179)</f>
        <v>0.2481669486745629</v>
      </c>
      <c r="AK97" s="72">
        <f>(AW97-Driver!$K$180)/(Driver!$L$180-Driver!$K$180)</f>
        <v>0.3195147179192086</v>
      </c>
      <c r="AL97" s="72">
        <f>(AX97-Driver!$K$181)/(Driver!$L$181-Driver!$K$181)</f>
        <v>0.36571175615000318</v>
      </c>
      <c r="AM97" s="72">
        <f>(AY97-Driver!$K$182)/(Driver!$L$182-Driver!$K$182)</f>
        <v>0.90256742365838682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57"/>
        <v>5.2231718898385573</v>
      </c>
      <c r="AW97" s="70">
        <f t="shared" si="58"/>
        <v>32.198323790136151</v>
      </c>
      <c r="AX97" s="70">
        <f t="shared" si="59"/>
        <v>4.2914058053500286</v>
      </c>
      <c r="AY97" s="70">
        <f>IFERROR(Driver!$K$19/Data!BH97/Data!BI97*Data!BK97*Data!BL97,"")</f>
        <v>-0.59643272258543623</v>
      </c>
      <c r="AZ97" s="70">
        <f t="shared" si="60"/>
        <v>28.503350707371556</v>
      </c>
      <c r="BA97" s="70"/>
      <c r="BB97" s="70"/>
      <c r="BC97" s="70">
        <f t="shared" si="61"/>
        <v>40.933098206443567</v>
      </c>
      <c r="BD97" s="70">
        <f t="shared" si="62"/>
        <v>9.3056346044393852</v>
      </c>
      <c r="BE97" s="70">
        <f t="shared" si="63"/>
        <v>0.2522838748380089</v>
      </c>
      <c r="BF97" s="70">
        <f t="shared" si="64"/>
        <v>5.3093406778343013</v>
      </c>
      <c r="BG97" s="70">
        <f t="shared" si="65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219</v>
      </c>
      <c r="BS97" s="8" t="s">
        <v>771</v>
      </c>
      <c r="BT97" s="9" t="s">
        <v>783</v>
      </c>
      <c r="BU97" s="10">
        <v>170</v>
      </c>
      <c r="BV97" s="9" t="s">
        <v>390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305</v>
      </c>
      <c r="CU97" s="9" t="s">
        <v>302</v>
      </c>
      <c r="CV97" s="10"/>
      <c r="CW97" s="10"/>
      <c r="CX97" t="str">
        <f>INDEX('Data_Price '!AS$2:AS$1266,MATCH(Data!$DN97,'Data_Price '!$BE$2:$BE$1266,0))</f>
        <v>Rossignol Women's Freeride Skis Blackops W Stargazer</v>
      </c>
      <c r="CY97" t="str">
        <f>INDEX('Data_Price '!AT$2:AT$1266,MATCH(Data!$DN97,'Data_Price '!$BE$2:$BE$1266,0))</f>
        <v>Level Nine Sports</v>
      </c>
      <c r="CZ97">
        <f>INDEX('Data_Price '!AU$2:AU$1266,MATCH(Data!$DN97,'Data_Price '!$BE$2:$BE$1266,0))</f>
        <v>479.96</v>
      </c>
      <c r="DA97" t="str">
        <f>INDEX('Data_Price '!AV$2:AV$1266,MATCH(Data!$DN97,'Data_Price '!$BE$2:$BE$1266,0))</f>
        <v>https://www.google.com/url?url=https://www.levelninesports.com/rossignol-black-ops-stargazer-womens-skis-2021/%3Fsku%3DL9774140&amp;rct=j&amp;q=&amp;esrc=s&amp;sa=U&amp;ved=0ahUKEwj20MmcxKP2AhXwdd8KHUSqAzYQsDwIbQ&amp;usg=AOvVaw0Qf8HoAf8O0QAu87qlgrA8</v>
      </c>
      <c r="DB97" t="str">
        <f>INDEX('Data_Price '!AW$2:AW$1266,MATCH(Data!$DN97,'Data_Price '!$BE$2:$BE$1266,0))</f>
        <v>Rossignol Blackops W Stargazer 170cm</v>
      </c>
      <c r="DC97" t="str">
        <f>INDEX('Data_Price '!AX$2:AX$1266,MATCH(Data!$DN97,'Data_Price '!$BE$2:$BE$1266,0))</f>
        <v>Sundance Ski and Board Shop</v>
      </c>
      <c r="DD97">
        <f>INDEX('Data_Price '!AY$2:AY$1266,MATCH(Data!$DN97,'Data_Price '!$BE$2:$BE$1266,0))</f>
        <v>551.28</v>
      </c>
      <c r="DE97" t="str">
        <f>INDEX('Data_Price '!AZ$2:AZ$1266,MATCH(Data!$DN97,'Data_Price '!$BE$2:$BE$1266,0))</f>
        <v>https://www.google.com/url?url=https://sundanceskishop.com/products/rossignol-blackops-w-stargazer%3Fvariant%3D31932165455970%26currency%3DCAD%26utm_medium%3Dproduct_sync%26utm_source%3Dgoogle%26utm_content%3Dsag_organic%26utm_campaign%3Dsag_organic&amp;rct=j&amp;q=&amp;esrc=s&amp;sa=U&amp;ved=0ahUKEwj20MmcxKP2AhXwdd8KHUSqAzYQ2SkIdA&amp;usg=AOvVaw24bW7UWfaMGKorwlw85qh3</v>
      </c>
      <c r="DF97" t="str">
        <f>INDEX('Data_Price '!BA$2:BA$1266,MATCH(Data!$DN97,'Data_Price '!$BE$2:$BE$1266,0))</f>
        <v>Rossignol Women's Freeride Skis Blackops W Stargazer (xpress)</v>
      </c>
      <c r="DG97" t="str">
        <f>INDEX('Data_Price '!BB$2:BB$1266,MATCH(Data!$DN97,'Data_Price '!$BE$2:$BE$1266,0))</f>
        <v>Aspen Ski and Board</v>
      </c>
      <c r="DH97">
        <f>INDEX('Data_Price '!BC$2:BC$1266,MATCH(Data!$DN97,'Data_Price '!$BE$2:$BE$1266,0))</f>
        <v>599.95000000000005</v>
      </c>
      <c r="DI97" t="str">
        <f>INDEX('Data_Price '!BD$2:BD$1266,MATCH(Data!$DN97,'Data_Price '!$BE$2:$BE$1266,0))</f>
        <v>https://www.google.com/url?url=https://www.aspenskiandboard.com/products/rossignolblackopswstargazrxpw11gwbindingswomensskis2022%3Fvariant%3D39589957927017%26currency%3DUSD%26utm_medium%3Dproduct_sync%26utm_source%3Dgoogle%26utm_content%3Dsag_organic%26utm_campaign%3Dsag_organic%26srsltid%3DAWLEVJy5FM88CNBGMBcMQaeMhJ2cOQaTMsdVCTvp97RNQY4xbCiAIsARQKw&amp;rct=j&amp;q=&amp;esrc=s&amp;sa=U&amp;ved=0ahUKEwj20MmcxKP2AhXwdd8KHUSqAzYQsDwIcQ&amp;usg=AOvVaw1qmtchSnxWMCfSJoM8AXs6</v>
      </c>
      <c r="DJ97" s="89" t="e">
        <f ca="1">_xll.Connector("TinyUrl.TinyUrl",DA97,0)</f>
        <v>#NAME?</v>
      </c>
      <c r="DK97" s="89" t="e">
        <f ca="1">_xll.Connector("TinyUrl.TinyUrl",DE97,0)</f>
        <v>#NAME?</v>
      </c>
      <c r="DL97" s="89" t="e">
        <f ca="1">_xll.Connector("TinyUrl.TinyUrl",DI97,0)</f>
        <v>#NAME?</v>
      </c>
      <c r="DM97" s="224" t="str">
        <f t="shared" si="66"/>
        <v>Blackops Stargazer W</v>
      </c>
      <c r="DN97" s="89" t="str">
        <f t="shared" si="67"/>
        <v xml:space="preserve"> RossignolBlackops Stargazer W170 Women's</v>
      </c>
      <c r="DO97" s="227"/>
    </row>
    <row r="98" spans="2:119" ht="15.45" customHeight="1">
      <c r="B98" s="224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#VALUE!</v>
      </c>
      <c r="F98" s="43" t="b">
        <f>CL98&gt;Driver!$F$56</f>
        <v>0</v>
      </c>
      <c r="G98" s="43" t="b">
        <f>AND(CB98&gt;Driver!$F$55,CB98&lt;Driver!$G$55)</f>
        <v>0</v>
      </c>
      <c r="H98" s="43" t="e">
        <f t="shared" si="34"/>
        <v>#VALUE!</v>
      </c>
      <c r="I98" s="43">
        <f t="shared" si="35"/>
        <v>0</v>
      </c>
      <c r="J98" s="43" t="e">
        <f t="array" ref="J98">NOT(OR(($H$9:$H$1273=TRUE)*($I$9:$I$1273&gt;0)*($BT$9:$BT$1273=BT98)*($K$9:$K$1273&gt;K98)))</f>
        <v>#VALUE!</v>
      </c>
      <c r="K98" s="72">
        <f t="shared" si="36"/>
        <v>0.70265584581006468</v>
      </c>
      <c r="L98" s="72">
        <f t="shared" si="37"/>
        <v>0.94934815889130608</v>
      </c>
      <c r="M98" s="72">
        <f t="shared" si="38"/>
        <v>0.45596353272882328</v>
      </c>
      <c r="N98" s="72">
        <f t="shared" si="39"/>
        <v>0.24440650098020611</v>
      </c>
      <c r="O98" s="72">
        <f t="shared" si="40"/>
        <v>0.30560011027815903</v>
      </c>
      <c r="P98" s="72">
        <f t="shared" si="41"/>
        <v>0.8178839869281046</v>
      </c>
      <c r="Q98" s="72"/>
      <c r="R98" s="72"/>
      <c r="S98" s="72">
        <f t="shared" si="42"/>
        <v>0.73582073013819915</v>
      </c>
      <c r="T98" s="72">
        <f t="shared" si="43"/>
        <v>0.99123880603529257</v>
      </c>
      <c r="U98" s="72">
        <f t="shared" si="44"/>
        <v>0.15995607444447346</v>
      </c>
      <c r="V98" s="72">
        <f t="shared" si="45"/>
        <v>0.61584164412153031</v>
      </c>
      <c r="W98" s="72">
        <f t="shared" si="46"/>
        <v>0.97445511157239229</v>
      </c>
      <c r="X98" s="72">
        <f t="shared" si="47"/>
        <v>5.0651841108693918E-2</v>
      </c>
      <c r="Y98" s="72">
        <f t="shared" si="48"/>
        <v>0.54403646727117672</v>
      </c>
      <c r="Z98" s="72">
        <f t="shared" si="49"/>
        <v>0.75559349901979389</v>
      </c>
      <c r="AA98" s="72">
        <f t="shared" si="50"/>
        <v>0.69439988972184097</v>
      </c>
      <c r="AB98" s="72">
        <f t="shared" si="51"/>
        <v>0.1821160130718954</v>
      </c>
      <c r="AC98" s="72"/>
      <c r="AD98" s="72"/>
      <c r="AE98" s="72">
        <f t="shared" si="52"/>
        <v>0.2641792698618009</v>
      </c>
      <c r="AF98" s="72">
        <f t="shared" si="53"/>
        <v>8.7611939647074394E-3</v>
      </c>
      <c r="AG98" s="72">
        <f t="shared" si="54"/>
        <v>0.84004392555552654</v>
      </c>
      <c r="AH98" s="72">
        <f t="shared" si="55"/>
        <v>0.38415835587846969</v>
      </c>
      <c r="AI98" s="72">
        <f t="shared" si="56"/>
        <v>2.554488842760768E-2</v>
      </c>
      <c r="AJ98" s="72">
        <f>(AV98-Driver!$K$179)/(Driver!$L$179-Driver!$K$179)</f>
        <v>0.18934815889130607</v>
      </c>
      <c r="AK98" s="72">
        <f>(AW98-Driver!$K$180)/(Driver!$L$180-Driver!$K$180)</f>
        <v>0.34632248507134811</v>
      </c>
      <c r="AL98" s="72">
        <f>(AX98-Driver!$K$181)/(Driver!$L$181-Driver!$K$181)</f>
        <v>0.35559349901979381</v>
      </c>
      <c r="AM98" s="72">
        <f>(AY98-Driver!$K$182)/(Driver!$L$182-Driver!$K$182)</f>
        <v>0.90839988972184094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57"/>
        <v>3.9852123185456514</v>
      </c>
      <c r="AW98" s="70">
        <f t="shared" si="58"/>
        <v>34.81980575852652</v>
      </c>
      <c r="AX98" s="70">
        <f t="shared" si="59"/>
        <v>4.2003414911781443</v>
      </c>
      <c r="AY98" s="70">
        <f>IFERROR(Driver!$K$19/Data!BH98/Data!BI98*Data!BK98*Data!BL98,"")</f>
        <v>-0.56072932907753625</v>
      </c>
      <c r="AZ98" s="70">
        <f t="shared" si="60"/>
        <v>31.180193596425912</v>
      </c>
      <c r="BA98" s="70"/>
      <c r="BB98" s="70"/>
      <c r="BC98" s="70">
        <f t="shared" si="61"/>
        <v>44.515809338720523</v>
      </c>
      <c r="BD98" s="70">
        <f t="shared" si="62"/>
        <v>9.7952955526230809</v>
      </c>
      <c r="BE98" s="70">
        <f t="shared" si="63"/>
        <v>0.9400546210443731</v>
      </c>
      <c r="BF98" s="70">
        <f t="shared" si="64"/>
        <v>1.7892024096781074</v>
      </c>
      <c r="BG98" s="70">
        <f t="shared" si="65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219</v>
      </c>
      <c r="BS98" s="8" t="s">
        <v>710</v>
      </c>
      <c r="BT98" s="9" t="s">
        <v>712</v>
      </c>
      <c r="BU98" s="10">
        <v>165</v>
      </c>
      <c r="BV98" s="9" t="s">
        <v>222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305</v>
      </c>
      <c r="CU98" s="10"/>
      <c r="CV98" s="10"/>
      <c r="CW98" s="10"/>
      <c r="CX98" t="str">
        <f>INDEX('Data_Price '!AS$2:AS$1266,MATCH(Data!$DN98,'Data_Price '!$BE$2:$BE$1266,0))</f>
        <v>2020 Liberty Evolv 90</v>
      </c>
      <c r="CY98" t="str">
        <f>INDEX('Data_Price '!AT$2:AT$1266,MATCH(Data!$DN98,'Data_Price '!$BE$2:$BE$1266,0))</f>
        <v>eBay - larsonski</v>
      </c>
      <c r="CZ98">
        <f>INDEX('Data_Price '!AU$2:AU$1266,MATCH(Data!$DN98,'Data_Price '!$BE$2:$BE$1266,0))</f>
        <v>425</v>
      </c>
      <c r="DA98" t="str">
        <f>INDEX('Data_Price '!AV$2:AV$1266,MATCH(Data!$DN98,'Data_Price '!$BE$2:$BE$1266,0))</f>
        <v>https://www.google.com/url?url=https://www.ebay.com/itm/174244932825%3Fchn%3Dps%26mkevt%3D1%26mkcid%3D28%26var%3D473198374258&amp;rct=j&amp;q=&amp;esrc=s&amp;sa=U&amp;ved=0ahUKEwiioIGdxKP2AhWuVt8KHb0lD_MQ2SkIUA&amp;usg=AOvVaw3qZHO9TP_xUCKRtvP4sE-v</v>
      </c>
      <c r="DB98" t="str">
        <f>INDEX('Data_Price '!AW$2:AW$1266,MATCH(Data!$DN98,'Data_Price '!$BE$2:$BE$1266,0))</f>
        <v>2021 Liberty Evolv 90 Women's Skis w/ Tyrolia Attack2 11 GW Bindings - 165| Ski Essentials</v>
      </c>
      <c r="DC98" t="str">
        <f>INDEX('Data_Price '!AX$2:AX$1266,MATCH(Data!$DN98,'Data_Price '!$BE$2:$BE$1266,0))</f>
        <v>SkiEssentials.com</v>
      </c>
      <c r="DD98">
        <f>INDEX('Data_Price '!AY$2:AY$1266,MATCH(Data!$DN98,'Data_Price '!$BE$2:$BE$1266,0))</f>
        <v>584.95000000000005</v>
      </c>
      <c r="DE98" t="str">
        <f>INDEX('Data_Price '!AZ$2:AZ$1266,MATCH(Data!$DN98,'Data_Price '!$BE$2:$BE$1266,0))</f>
        <v>https://www.google.com/url?url=https://www.skiessentials.com/2021-liberty-evolv-90-womens-skis-w-tyrolia-attack2-11-gw-bindings.html&amp;rct=j&amp;q=&amp;esrc=s&amp;sa=U&amp;ved=0ahUKEwiioIGdxKP2AhWuVt8KHb0lD_MQsDwISA&amp;usg=AOvVaw1XESUCVqH0rlD68oHluBeW</v>
      </c>
      <c r="DF98">
        <f>INDEX('Data_Price '!BA$2:BA$1266,MATCH(Data!$DN98,'Data_Price '!$BE$2:$BE$1266,0))</f>
        <v>0</v>
      </c>
      <c r="DG98">
        <f>INDEX('Data_Price '!BB$2:BB$1266,MATCH(Data!$DN98,'Data_Price '!$BE$2:$BE$1266,0))</f>
        <v>0</v>
      </c>
      <c r="DH98">
        <f>INDEX('Data_Price '!BC$2:BC$1266,MATCH(Data!$DN98,'Data_Price '!$BE$2:$BE$1266,0))</f>
        <v>0</v>
      </c>
      <c r="DI98">
        <f>INDEX('Data_Price '!BD$2:BD$1266,MATCH(Data!$DN98,'Data_Price '!$BE$2:$BE$1266,0))</f>
        <v>0</v>
      </c>
      <c r="DJ98" s="89" t="e">
        <f ca="1">_xll.Connector("TinyUrl.TinyUrl",DA98,0)</f>
        <v>#NAME?</v>
      </c>
      <c r="DK98" s="89" t="e">
        <f ca="1">_xll.Connector("TinyUrl.TinyUrl",DE98,0)</f>
        <v>#NAME?</v>
      </c>
      <c r="DL98" s="89" t="e">
        <f ca="1">_xll.Connector("TinyUrl.TinyUrl",DI98,0)</f>
        <v>#NAME?</v>
      </c>
      <c r="DM98" s="224" t="str">
        <f t="shared" si="66"/>
        <v>Evolv 90</v>
      </c>
      <c r="DN98" s="89" t="str">
        <f t="shared" si="67"/>
        <v xml:space="preserve"> LibertyEvolv 90165 Unisex</v>
      </c>
      <c r="DO98" s="227"/>
    </row>
    <row r="99" spans="2:119" ht="15.45" customHeight="1">
      <c r="B99" s="224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#VALUE!</v>
      </c>
      <c r="F99" s="43" t="b">
        <f>CL99&gt;Driver!$F$56</f>
        <v>0</v>
      </c>
      <c r="G99" s="43" t="b">
        <f>AND(CB99&gt;Driver!$F$55,CB99&lt;Driver!$G$55)</f>
        <v>0</v>
      </c>
      <c r="H99" s="43" t="e">
        <f t="shared" si="34"/>
        <v>#VALUE!</v>
      </c>
      <c r="I99" s="43">
        <f t="shared" si="35"/>
        <v>0</v>
      </c>
      <c r="J99" s="43" t="e">
        <f t="array" ref="J99">NOT(OR(($H$9:$H$1273=TRUE)*($I$9:$I$1273&gt;0)*($BT$9:$BT$1273=BT99)*($K$9:$K$1273&gt;K99)))</f>
        <v>#VALUE!</v>
      </c>
      <c r="K99" s="72">
        <f t="shared" si="36"/>
        <v>0.71008763542196129</v>
      </c>
      <c r="L99" s="72">
        <f t="shared" si="37"/>
        <v>0.96796068004189828</v>
      </c>
      <c r="M99" s="72">
        <f t="shared" si="38"/>
        <v>0.45221459080202431</v>
      </c>
      <c r="N99" s="72">
        <f t="shared" si="39"/>
        <v>0.23681780813254916</v>
      </c>
      <c r="O99" s="72">
        <f t="shared" si="40"/>
        <v>0.28237498388136673</v>
      </c>
      <c r="P99" s="72">
        <f t="shared" si="41"/>
        <v>0.83745098039215693</v>
      </c>
      <c r="Q99" s="72"/>
      <c r="R99" s="72"/>
      <c r="S99" s="72">
        <f t="shared" si="42"/>
        <v>0.70816143085896865</v>
      </c>
      <c r="T99" s="72">
        <f t="shared" si="43"/>
        <v>0.96793626635723784</v>
      </c>
      <c r="U99" s="72">
        <f t="shared" si="44"/>
        <v>0.98504272657288383</v>
      </c>
      <c r="V99" s="72">
        <f t="shared" si="45"/>
        <v>0.70198850485441244</v>
      </c>
      <c r="W99" s="72">
        <f t="shared" si="46"/>
        <v>0.99828988764044946</v>
      </c>
      <c r="X99" s="72">
        <f t="shared" si="47"/>
        <v>3.2039319958101692E-2</v>
      </c>
      <c r="Y99" s="72">
        <f t="shared" si="48"/>
        <v>0.54778540919797569</v>
      </c>
      <c r="Z99" s="72">
        <f t="shared" si="49"/>
        <v>0.76318219186745084</v>
      </c>
      <c r="AA99" s="72">
        <f t="shared" si="50"/>
        <v>0.71762501611863327</v>
      </c>
      <c r="AB99" s="72">
        <f t="shared" si="51"/>
        <v>0.16254901960784307</v>
      </c>
      <c r="AC99" s="72"/>
      <c r="AD99" s="72"/>
      <c r="AE99" s="72">
        <f t="shared" si="52"/>
        <v>0.29183856914103135</v>
      </c>
      <c r="AF99" s="72">
        <f t="shared" si="53"/>
        <v>3.2063733642762146E-2</v>
      </c>
      <c r="AG99" s="72">
        <f t="shared" si="54"/>
        <v>1.4957273427116155E-2</v>
      </c>
      <c r="AH99" s="72">
        <f t="shared" si="55"/>
        <v>0.29801149514558756</v>
      </c>
      <c r="AI99" s="72">
        <f t="shared" si="56"/>
        <v>1.7101123595505696E-3</v>
      </c>
      <c r="AJ99" s="72">
        <f>(AV99-Driver!$K$179)/(Driver!$L$179-Driver!$K$179)</f>
        <v>0.2079606800418983</v>
      </c>
      <c r="AK99" s="72">
        <f>(AW99-Driver!$K$180)/(Driver!$L$180-Driver!$K$180)</f>
        <v>0.33023822273676695</v>
      </c>
      <c r="AL99" s="72">
        <f>(AX99-Driver!$K$181)/(Driver!$L$181-Driver!$K$181)</f>
        <v>0.36318219186745082</v>
      </c>
      <c r="AM99" s="72">
        <f>(AY99-Driver!$K$182)/(Driver!$L$182-Driver!$K$182)</f>
        <v>0.93162501611863324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57"/>
        <v>4.3769502102835434</v>
      </c>
      <c r="AW99" s="70">
        <f t="shared" si="58"/>
        <v>33.246955492942213</v>
      </c>
      <c r="AX99" s="70">
        <f t="shared" si="59"/>
        <v>4.2686397268070575</v>
      </c>
      <c r="AY99" s="70">
        <f>IFERROR(Driver!$K$19/Data!BH99/Data!BI99*Data!BK99*Data!BL99,"")</f>
        <v>-0.41855690698472742</v>
      </c>
      <c r="AZ99" s="70">
        <f t="shared" si="60"/>
        <v>29.39687267311988</v>
      </c>
      <c r="BA99" s="70"/>
      <c r="BB99" s="70"/>
      <c r="BC99" s="70">
        <f t="shared" si="61"/>
        <v>30.16873851825466</v>
      </c>
      <c r="BD99" s="70">
        <f t="shared" si="62"/>
        <v>7.7330620807723118</v>
      </c>
      <c r="BE99" s="70">
        <f t="shared" si="63"/>
        <v>8.5205944652180482E-2</v>
      </c>
      <c r="BF99" s="70">
        <f t="shared" si="64"/>
        <v>11.518885113507659</v>
      </c>
      <c r="BG99" s="70">
        <f t="shared" si="65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219</v>
      </c>
      <c r="BS99" s="8" t="s">
        <v>610</v>
      </c>
      <c r="BT99" s="9" t="s">
        <v>623</v>
      </c>
      <c r="BU99" s="10">
        <v>158</v>
      </c>
      <c r="BV99" s="9" t="s">
        <v>390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305</v>
      </c>
      <c r="CU99" s="10"/>
      <c r="CV99" s="10"/>
      <c r="CW99" s="10"/>
      <c r="CX99">
        <f>INDEX('Data_Price '!AS$2:AS$1266,MATCH(Data!$DN99,'Data_Price '!$BE$2:$BE$1266,0))</f>
        <v>0</v>
      </c>
      <c r="CY99">
        <f>INDEX('Data_Price '!AT$2:AT$1266,MATCH(Data!$DN99,'Data_Price '!$BE$2:$BE$1266,0))</f>
        <v>0</v>
      </c>
      <c r="CZ99">
        <f>INDEX('Data_Price '!AU$2:AU$1266,MATCH(Data!$DN99,'Data_Price '!$BE$2:$BE$1266,0))</f>
        <v>0</v>
      </c>
      <c r="DA99">
        <f>INDEX('Data_Price '!AV$2:AV$1266,MATCH(Data!$DN99,'Data_Price '!$BE$2:$BE$1266,0))</f>
        <v>0</v>
      </c>
      <c r="DB99">
        <f>INDEX('Data_Price '!AW$2:AW$1266,MATCH(Data!$DN99,'Data_Price '!$BE$2:$BE$1266,0))</f>
        <v>0</v>
      </c>
      <c r="DC99">
        <f>INDEX('Data_Price '!AX$2:AX$1266,MATCH(Data!$DN99,'Data_Price '!$BE$2:$BE$1266,0))</f>
        <v>0</v>
      </c>
      <c r="DD99">
        <f>INDEX('Data_Price '!AY$2:AY$1266,MATCH(Data!$DN99,'Data_Price '!$BE$2:$BE$1266,0))</f>
        <v>0</v>
      </c>
      <c r="DE99">
        <f>INDEX('Data_Price '!AZ$2:AZ$1266,MATCH(Data!$DN99,'Data_Price '!$BE$2:$BE$1266,0))</f>
        <v>0</v>
      </c>
      <c r="DF99">
        <f>INDEX('Data_Price '!BA$2:BA$1266,MATCH(Data!$DN99,'Data_Price '!$BE$2:$BE$1266,0))</f>
        <v>0</v>
      </c>
      <c r="DG99">
        <f>INDEX('Data_Price '!BB$2:BB$1266,MATCH(Data!$DN99,'Data_Price '!$BE$2:$BE$1266,0))</f>
        <v>0</v>
      </c>
      <c r="DH99">
        <f>INDEX('Data_Price '!BC$2:BC$1266,MATCH(Data!$DN99,'Data_Price '!$BE$2:$BE$1266,0))</f>
        <v>0</v>
      </c>
      <c r="DI99">
        <f>INDEX('Data_Price '!BD$2:BD$1266,MATCH(Data!$DN99,'Data_Price '!$BE$2:$BE$1266,0))</f>
        <v>0</v>
      </c>
      <c r="DJ99" s="89" t="e">
        <f ca="1">_xll.Connector("TinyUrl.TinyUrl",DA99,0)</f>
        <v>#NAME?</v>
      </c>
      <c r="DK99" s="89" t="e">
        <f ca="1">_xll.Connector("TinyUrl.TinyUrl",DE99,0)</f>
        <v>#NAME?</v>
      </c>
      <c r="DL99" s="89" t="e">
        <f ca="1">_xll.Connector("TinyUrl.TinyUrl",DI99,0)</f>
        <v>#NAME?</v>
      </c>
      <c r="DM99" s="224" t="str">
        <f t="shared" si="66"/>
        <v>Ranger 99 Ti W</v>
      </c>
      <c r="DN99" s="89" t="str">
        <f t="shared" si="67"/>
        <v xml:space="preserve"> FischerRanger 99 Ti W158 Women's</v>
      </c>
      <c r="DO99" s="227"/>
    </row>
    <row r="100" spans="2:119" ht="15.45" customHeight="1">
      <c r="B100" s="224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#VALUE!</v>
      </c>
      <c r="F100" s="43" t="b">
        <f>CL100&gt;Driver!$F$56</f>
        <v>1</v>
      </c>
      <c r="G100" s="43" t="b">
        <f>AND(CB100&gt;Driver!$F$55,CB100&lt;Driver!$G$55)</f>
        <v>0</v>
      </c>
      <c r="H100" s="43" t="e">
        <f t="shared" si="34"/>
        <v>#VALUE!</v>
      </c>
      <c r="I100" s="43">
        <f t="shared" si="35"/>
        <v>0</v>
      </c>
      <c r="J100" s="43" t="e">
        <f t="array" ref="J100">NOT(OR(($H$9:$H$1273=TRUE)*($I$9:$I$1273&gt;0)*($BT$9:$BT$1273=BT100)*($K$9:$K$1273&gt;K100)))</f>
        <v>#VALUE!</v>
      </c>
      <c r="K100" s="72">
        <f t="shared" si="36"/>
        <v>0.67123411761810381</v>
      </c>
      <c r="L100" s="72">
        <f t="shared" si="37"/>
        <v>0.92624607203287401</v>
      </c>
      <c r="M100" s="72">
        <f t="shared" si="38"/>
        <v>0.4162221632033335</v>
      </c>
      <c r="N100" s="72">
        <f t="shared" si="39"/>
        <v>8.4411560108771155E-2</v>
      </c>
      <c r="O100" s="72">
        <f t="shared" si="40"/>
        <v>0.32239218440319017</v>
      </c>
      <c r="P100" s="72">
        <f t="shared" si="41"/>
        <v>0.84186274509803927</v>
      </c>
      <c r="Q100" s="72"/>
      <c r="R100" s="72"/>
      <c r="S100" s="72">
        <f t="shared" si="42"/>
        <v>0.75419277998225887</v>
      </c>
      <c r="T100" s="72">
        <f t="shared" si="43"/>
        <v>0.97478529169822126</v>
      </c>
      <c r="U100" s="72">
        <f t="shared" si="44"/>
        <v>0.94688499872688714</v>
      </c>
      <c r="V100" s="72">
        <f t="shared" si="45"/>
        <v>0.6455319513299469</v>
      </c>
      <c r="W100" s="72">
        <f t="shared" si="46"/>
        <v>0.98761694231131025</v>
      </c>
      <c r="X100" s="72">
        <f t="shared" si="47"/>
        <v>7.3753927967125932E-2</v>
      </c>
      <c r="Y100" s="72">
        <f t="shared" si="48"/>
        <v>0.5837778367966665</v>
      </c>
      <c r="Z100" s="72">
        <f t="shared" si="49"/>
        <v>0.91558843989122884</v>
      </c>
      <c r="AA100" s="72">
        <f t="shared" si="50"/>
        <v>0.67760781559680983</v>
      </c>
      <c r="AB100" s="72">
        <f t="shared" si="51"/>
        <v>0.15813725490196073</v>
      </c>
      <c r="AC100" s="72"/>
      <c r="AD100" s="72"/>
      <c r="AE100" s="72">
        <f t="shared" si="52"/>
        <v>0.24580722001774113</v>
      </c>
      <c r="AF100" s="72">
        <f t="shared" si="53"/>
        <v>2.5214708301778702E-2</v>
      </c>
      <c r="AG100" s="72">
        <f t="shared" si="54"/>
        <v>5.3115001273112881E-2</v>
      </c>
      <c r="AH100" s="72">
        <f t="shared" si="55"/>
        <v>0.3544680486700531</v>
      </c>
      <c r="AI100" s="72">
        <f t="shared" si="56"/>
        <v>1.2383057688689726E-2</v>
      </c>
      <c r="AJ100" s="72">
        <f>(AV100-Driver!$K$179)/(Driver!$L$179-Driver!$K$179)</f>
        <v>0.31375392796712592</v>
      </c>
      <c r="AK100" s="72">
        <f>(AW100-Driver!$K$180)/(Driver!$L$180-Driver!$K$180)</f>
        <v>0.33764818372848709</v>
      </c>
      <c r="AL100" s="72">
        <f>(AX100-Driver!$K$181)/(Driver!$L$181-Driver!$K$181)</f>
        <v>0.51558843989122882</v>
      </c>
      <c r="AM100" s="72">
        <f>(AY100-Driver!$K$182)/(Driver!$L$182-Driver!$K$182)</f>
        <v>0.89160781559680979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57"/>
        <v>6.6035816035816035</v>
      </c>
      <c r="AW100" s="70">
        <f t="shared" si="58"/>
        <v>33.971561873474734</v>
      </c>
      <c r="AX100" s="70">
        <f t="shared" si="59"/>
        <v>5.6402959590210591</v>
      </c>
      <c r="AY100" s="70">
        <f>IFERROR(Driver!$K$19/Data!BH100/Data!BI100*Data!BK100*Data!BL100,"")</f>
        <v>-0.6635218740794615</v>
      </c>
      <c r="AZ100" s="70">
        <f t="shared" si="60"/>
        <v>28.994787788533134</v>
      </c>
      <c r="BA100" s="70"/>
      <c r="BB100" s="70"/>
      <c r="BC100" s="70">
        <f t="shared" si="61"/>
        <v>54.045519313252775</v>
      </c>
      <c r="BD100" s="70">
        <f t="shared" si="62"/>
        <v>8.339188687694552</v>
      </c>
      <c r="BE100" s="70">
        <f t="shared" si="63"/>
        <v>4.7055023715347949E-2</v>
      </c>
      <c r="BF100" s="70">
        <f t="shared" si="64"/>
        <v>5.1425140226554644</v>
      </c>
      <c r="BG100" s="70">
        <f t="shared" si="65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219</v>
      </c>
      <c r="BS100" s="8" t="s">
        <v>579</v>
      </c>
      <c r="BT100" s="9" t="s">
        <v>603</v>
      </c>
      <c r="BU100" s="10">
        <v>177</v>
      </c>
      <c r="BV100" s="9" t="s">
        <v>222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305</v>
      </c>
      <c r="CU100" s="9" t="s">
        <v>303</v>
      </c>
      <c r="CV100" s="10"/>
      <c r="CW100" s="10"/>
      <c r="CX100" t="str">
        <f>INDEX('Data_Price '!AS$2:AS$1266,MATCH(Data!$DN100,'Data_Price '!$BE$2:$BE$1266,0))</f>
        <v>Faction Prodigy 2.0 Skis 177cm 2022</v>
      </c>
      <c r="CY100" t="str">
        <f>INDEX('Data_Price '!AT$2:AT$1266,MATCH(Data!$DN100,'Data_Price '!$BE$2:$BE$1266,0))</f>
        <v>evo.com</v>
      </c>
      <c r="CZ100">
        <f>INDEX('Data_Price '!AU$2:AU$1266,MATCH(Data!$DN100,'Data_Price '!$BE$2:$BE$1266,0))</f>
        <v>599</v>
      </c>
      <c r="DA100" t="str">
        <f>INDEX('Data_Price '!AV$2:AV$1266,MATCH(Data!$DN100,'Data_Price '!$BE$2:$BE$1266,0))</f>
        <v>https://www.google.com/url?url=https://www.evo.com/skis/faction-prodigy-20%3Fimage%3D208633/839528/clone.jpg&amp;rct=j&amp;q=&amp;esrc=s&amp;sa=U&amp;ved=0ahUKEwi4seidxKP2AhWqTN8KHa1bCTgQsDwIMg&amp;usg=AOvVaw1lguhUceUGQ1LIl4vkKud_</v>
      </c>
      <c r="DB100" t="str">
        <f>INDEX('Data_Price '!AW$2:AW$1266,MATCH(Data!$DN100,'Data_Price '!$BE$2:$BE$1266,0))</f>
        <v>Faction Prodigy 2.0 Skis - 2021</v>
      </c>
      <c r="DC100" t="str">
        <f>INDEX('Data_Price '!AX$2:AX$1266,MATCH(Data!$DN100,'Data_Price '!$BE$2:$BE$1266,0))</f>
        <v>ColoradoSkiShop.com</v>
      </c>
      <c r="DD100">
        <f>INDEX('Data_Price '!AY$2:AY$1266,MATCH(Data!$DN100,'Data_Price '!$BE$2:$BE$1266,0))</f>
        <v>699.99</v>
      </c>
      <c r="DE100" t="str">
        <f>INDEX('Data_Price '!AZ$2:AZ$1266,MATCH(Data!$DN100,'Data_Price '!$BE$2:$BE$1266,0))</f>
        <v>https://www.google.com/url?url=http://www.coloradoskishop.com/ProductDetails.asp%3FProductCode%3DFCT222%26Click%3D30416%26utm_source%3Dgooglebase%26utm_medium%3Dshoppingengine&amp;rct=j&amp;q=&amp;esrc=s&amp;sa=U&amp;ved=0ahUKEwi4seidxKP2AhWqTN8KHa1bCTgQsDwINg&amp;usg=AOvVaw1AqaxqC_ePMwpIEuj1Z3nE</v>
      </c>
      <c r="DF100" t="str">
        <f>INDEX('Data_Price '!BA$2:BA$1266,MATCH(Data!$DN100,'Data_Price '!$BE$2:$BE$1266,0))</f>
        <v>Faction Prodigy 2.0 Skis - 2021</v>
      </c>
      <c r="DG100" t="str">
        <f>INDEX('Data_Price '!BB$2:BB$1266,MATCH(Data!$DN100,'Data_Price '!$BE$2:$BE$1266,0))</f>
        <v>ColoradoSkiShop.com</v>
      </c>
      <c r="DH100">
        <f>INDEX('Data_Price '!BC$2:BC$1266,MATCH(Data!$DN100,'Data_Price '!$BE$2:$BE$1266,0))</f>
        <v>699.99</v>
      </c>
      <c r="DI100" t="str">
        <f>INDEX('Data_Price '!BD$2:BD$1266,MATCH(Data!$DN100,'Data_Price '!$BE$2:$BE$1266,0))</f>
        <v>https://www.google.com/url?q=http://www.coloradoskishop.com/ProductDetails.asp%3FProductCode%3DFCT222%26Click%3D30416%26utm_source%3Dgooglebase%26utm_medium%3Dshoppingengine&amp;sa=U&amp;ved=0ahUKEwjsqqOexKP2AhWnl-AKHSovC6gQ2ykIFA&amp;usg=AOvVaw3_6zM4er6pp2KJr5j4p88L</v>
      </c>
      <c r="DJ100" s="89" t="e">
        <f ca="1">_xll.Connector("TinyUrl.TinyUrl",DA100,0)</f>
        <v>#NAME?</v>
      </c>
      <c r="DK100" s="89" t="e">
        <f ca="1">_xll.Connector("TinyUrl.TinyUrl",DE100,0)</f>
        <v>#NAME?</v>
      </c>
      <c r="DL100" s="89" t="e">
        <f ca="1">_xll.Connector("TinyUrl.TinyUrl",DI100,0)</f>
        <v>#NAME?</v>
      </c>
      <c r="DM100" s="224" t="str">
        <f t="shared" si="66"/>
        <v>Prodigy 2.0</v>
      </c>
      <c r="DN100" s="89" t="str">
        <f t="shared" si="67"/>
        <v xml:space="preserve"> FactionProdigy 2.0177 Unisex</v>
      </c>
      <c r="DO100" s="227" t="s">
        <v>969</v>
      </c>
    </row>
    <row r="101" spans="2:119" ht="15.45" customHeight="1">
      <c r="B101" s="224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#VALUE!</v>
      </c>
      <c r="F101" s="43" t="b">
        <f>CL101&gt;Driver!$F$56</f>
        <v>0</v>
      </c>
      <c r="G101" s="43" t="b">
        <f>AND(CB101&gt;Driver!$F$55,CB101&lt;Driver!$G$55)</f>
        <v>0</v>
      </c>
      <c r="H101" s="43" t="e">
        <f t="shared" si="34"/>
        <v>#VALUE!</v>
      </c>
      <c r="I101" s="43">
        <f t="shared" si="35"/>
        <v>0</v>
      </c>
      <c r="J101" s="43" t="e">
        <f t="array" ref="J101">NOT(OR(($H$9:$H$1273=TRUE)*($I$9:$I$1273&gt;0)*($BT$9:$BT$1273=BT101)*($K$9:$K$1273&gt;K101)))</f>
        <v>#VALUE!</v>
      </c>
      <c r="K101" s="72">
        <f t="shared" si="36"/>
        <v>0.74510050685894036</v>
      </c>
      <c r="L101" s="72">
        <f t="shared" si="37"/>
        <v>0.98608975908468288</v>
      </c>
      <c r="M101" s="72">
        <f t="shared" si="38"/>
        <v>0.50411125463319784</v>
      </c>
      <c r="N101" s="72">
        <f t="shared" si="39"/>
        <v>0.36961993296654649</v>
      </c>
      <c r="O101" s="72">
        <f t="shared" si="40"/>
        <v>0.33504226230559564</v>
      </c>
      <c r="P101" s="72">
        <f t="shared" si="41"/>
        <v>0.80767156862745104</v>
      </c>
      <c r="Q101" s="72"/>
      <c r="R101" s="72"/>
      <c r="S101" s="72">
        <f t="shared" si="42"/>
        <v>0.74957623297189258</v>
      </c>
      <c r="T101" s="72">
        <f t="shared" si="43"/>
        <v>0.9751521449903473</v>
      </c>
      <c r="U101" s="72">
        <f t="shared" si="44"/>
        <v>9.9999999999999978E-2</v>
      </c>
      <c r="V101" s="72">
        <f t="shared" si="45"/>
        <v>0.60670225021842183</v>
      </c>
      <c r="W101" s="72">
        <f t="shared" si="46"/>
        <v>0.97317622950819671</v>
      </c>
      <c r="X101" s="72">
        <f t="shared" si="47"/>
        <v>1.3910240915317063E-2</v>
      </c>
      <c r="Y101" s="72">
        <f t="shared" si="48"/>
        <v>0.49588874536680222</v>
      </c>
      <c r="Z101" s="72">
        <f t="shared" si="49"/>
        <v>0.63038006703345351</v>
      </c>
      <c r="AA101" s="72">
        <f t="shared" si="50"/>
        <v>0.66495773769440436</v>
      </c>
      <c r="AB101" s="72">
        <f t="shared" si="51"/>
        <v>0.19232843137254896</v>
      </c>
      <c r="AC101" s="72"/>
      <c r="AD101" s="72"/>
      <c r="AE101" s="72">
        <f t="shared" si="52"/>
        <v>0.25042376702810742</v>
      </c>
      <c r="AF101" s="72">
        <f t="shared" si="53"/>
        <v>2.4847855009652739E-2</v>
      </c>
      <c r="AG101" s="72">
        <f t="shared" si="54"/>
        <v>0.9</v>
      </c>
      <c r="AH101" s="72">
        <f t="shared" si="55"/>
        <v>0.39329774978157822</v>
      </c>
      <c r="AI101" s="72">
        <f t="shared" si="56"/>
        <v>2.6823770491803282E-2</v>
      </c>
      <c r="AJ101" s="72">
        <f>(AV101-Driver!$K$179)/(Driver!$L$179-Driver!$K$179)</f>
        <v>0.22608975908468293</v>
      </c>
      <c r="AK101" s="72">
        <f>(AW101-Driver!$K$180)/(Driver!$L$180-Driver!$K$180)</f>
        <v>0.34247336089605374</v>
      </c>
      <c r="AL101" s="72">
        <f>(AX101-Driver!$K$181)/(Driver!$L$181-Driver!$K$181)</f>
        <v>0.23038006703345351</v>
      </c>
      <c r="AM101" s="72">
        <f>(AY101-Driver!$K$182)/(Driver!$L$182-Driver!$K$182)</f>
        <v>0.87895773769440433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57"/>
        <v>4.7585130918464253</v>
      </c>
      <c r="AW101" s="70">
        <f t="shared" si="58"/>
        <v>34.443407024444546</v>
      </c>
      <c r="AX101" s="70">
        <f t="shared" si="59"/>
        <v>3.0734206033010816</v>
      </c>
      <c r="AY101" s="70">
        <f>IFERROR(Driver!$K$19/Data!BH101/Data!BI101*Data!BK101*Data!BL101,"")</f>
        <v>-0.7409592229369516</v>
      </c>
      <c r="AZ101" s="70">
        <f t="shared" si="60"/>
        <v>32.110945644080417</v>
      </c>
      <c r="BA101" s="70"/>
      <c r="BB101" s="70"/>
      <c r="BC101" s="70">
        <f t="shared" si="61"/>
        <v>51.650884285261618</v>
      </c>
      <c r="BD101" s="70">
        <f t="shared" si="62"/>
        <v>8.3716545540221308</v>
      </c>
      <c r="BE101" s="70">
        <f t="shared" si="63"/>
        <v>1</v>
      </c>
      <c r="BF101" s="70">
        <f t="shared" si="64"/>
        <v>0.75697207619807627</v>
      </c>
      <c r="BG101" s="70">
        <f t="shared" si="65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219</v>
      </c>
      <c r="BS101" s="8" t="s">
        <v>405</v>
      </c>
      <c r="BT101" s="9" t="s">
        <v>420</v>
      </c>
      <c r="BU101" s="10">
        <v>160</v>
      </c>
      <c r="BV101" s="9" t="s">
        <v>222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305</v>
      </c>
      <c r="CU101" s="9" t="s">
        <v>302</v>
      </c>
      <c r="CV101" s="10"/>
      <c r="CW101" s="10"/>
      <c r="CX101">
        <f>INDEX('Data_Price '!AS$2:AS$1266,MATCH(Data!$DN101,'Data_Price '!$BE$2:$BE$1266,0))</f>
        <v>0</v>
      </c>
      <c r="CY101">
        <f>INDEX('Data_Price '!AT$2:AT$1266,MATCH(Data!$DN101,'Data_Price '!$BE$2:$BE$1266,0))</f>
        <v>0</v>
      </c>
      <c r="CZ101">
        <f>INDEX('Data_Price '!AU$2:AU$1266,MATCH(Data!$DN101,'Data_Price '!$BE$2:$BE$1266,0))</f>
        <v>0</v>
      </c>
      <c r="DA101">
        <f>INDEX('Data_Price '!AV$2:AV$1266,MATCH(Data!$DN101,'Data_Price '!$BE$2:$BE$1266,0))</f>
        <v>0</v>
      </c>
      <c r="DB101">
        <f>INDEX('Data_Price '!AW$2:AW$1266,MATCH(Data!$DN101,'Data_Price '!$BE$2:$BE$1266,0))</f>
        <v>0</v>
      </c>
      <c r="DC101">
        <f>INDEX('Data_Price '!AX$2:AX$1266,MATCH(Data!$DN101,'Data_Price '!$BE$2:$BE$1266,0))</f>
        <v>0</v>
      </c>
      <c r="DD101">
        <f>INDEX('Data_Price '!AY$2:AY$1266,MATCH(Data!$DN101,'Data_Price '!$BE$2:$BE$1266,0))</f>
        <v>0</v>
      </c>
      <c r="DE101">
        <f>INDEX('Data_Price '!AZ$2:AZ$1266,MATCH(Data!$DN101,'Data_Price '!$BE$2:$BE$1266,0))</f>
        <v>0</v>
      </c>
      <c r="DF101">
        <f>INDEX('Data_Price '!BA$2:BA$1266,MATCH(Data!$DN101,'Data_Price '!$BE$2:$BE$1266,0))</f>
        <v>0</v>
      </c>
      <c r="DG101">
        <f>INDEX('Data_Price '!BB$2:BB$1266,MATCH(Data!$DN101,'Data_Price '!$BE$2:$BE$1266,0))</f>
        <v>0</v>
      </c>
      <c r="DH101">
        <f>INDEX('Data_Price '!BC$2:BC$1266,MATCH(Data!$DN101,'Data_Price '!$BE$2:$BE$1266,0))</f>
        <v>0</v>
      </c>
      <c r="DI101">
        <f>INDEX('Data_Price '!BD$2:BD$1266,MATCH(Data!$DN101,'Data_Price '!$BE$2:$BE$1266,0))</f>
        <v>0</v>
      </c>
      <c r="DJ101" s="89" t="e">
        <f ca="1">_xll.Connector("TinyUrl.TinyUrl",DA101,0)</f>
        <v>#NAME?</v>
      </c>
      <c r="DK101" s="89" t="e">
        <f ca="1">_xll.Connector("TinyUrl.TinyUrl",DE101,0)</f>
        <v>#NAME?</v>
      </c>
      <c r="DL101" s="89" t="e">
        <f ca="1">_xll.Connector("TinyUrl.TinyUrl",DI101,0)</f>
        <v>#NAME?</v>
      </c>
      <c r="DM101" s="224" t="str">
        <f t="shared" si="66"/>
        <v>Declivity 88 Ca</v>
      </c>
      <c r="DN101" s="89" t="str">
        <f t="shared" si="67"/>
        <v xml:space="preserve"> ArmadaDeclivity 88 Ca160 Unisex</v>
      </c>
      <c r="DO101" s="227"/>
    </row>
    <row r="102" spans="2:119" ht="15.45" customHeight="1">
      <c r="B102" s="224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#VALUE!</v>
      </c>
      <c r="F102" s="43" t="b">
        <f>CL102&gt;Driver!$F$56</f>
        <v>0</v>
      </c>
      <c r="G102" s="43" t="b">
        <f>AND(CB102&gt;Driver!$F$55,CB102&lt;Driver!$G$55)</f>
        <v>0</v>
      </c>
      <c r="H102" s="43" t="e">
        <f t="shared" si="34"/>
        <v>#VALUE!</v>
      </c>
      <c r="I102" s="43">
        <f t="shared" si="35"/>
        <v>0</v>
      </c>
      <c r="J102" s="43" t="e">
        <f t="array" ref="J102">NOT(OR(($H$9:$H$1273=TRUE)*($I$9:$I$1273&gt;0)*($BT$9:$BT$1273=BT102)*($K$9:$K$1273&gt;K102)))</f>
        <v>#VALUE!</v>
      </c>
      <c r="K102" s="72">
        <f t="shared" si="36"/>
        <v>0.68826094727310005</v>
      </c>
      <c r="L102" s="72">
        <f t="shared" si="37"/>
        <v>0.90696640077350743</v>
      </c>
      <c r="M102" s="72">
        <f t="shared" si="38"/>
        <v>0.46955549377269279</v>
      </c>
      <c r="N102" s="72">
        <f t="shared" si="39"/>
        <v>0.30385126162018583</v>
      </c>
      <c r="O102" s="72">
        <f t="shared" si="40"/>
        <v>0.25298515433841517</v>
      </c>
      <c r="P102" s="72">
        <f t="shared" si="41"/>
        <v>0.85183006535947725</v>
      </c>
      <c r="Q102" s="72"/>
      <c r="R102" s="72"/>
      <c r="S102" s="72">
        <f t="shared" si="42"/>
        <v>0.67926911554344016</v>
      </c>
      <c r="T102" s="72">
        <f t="shared" si="43"/>
        <v>0.95787302538442076</v>
      </c>
      <c r="U102" s="72">
        <f t="shared" si="44"/>
        <v>0.95164868180298434</v>
      </c>
      <c r="V102" s="72">
        <f t="shared" si="45"/>
        <v>0.73679833671554562</v>
      </c>
      <c r="W102" s="72">
        <f t="shared" si="46"/>
        <v>0.99454069957502456</v>
      </c>
      <c r="X102" s="72">
        <f t="shared" si="47"/>
        <v>9.3033599226492625E-2</v>
      </c>
      <c r="Y102" s="72">
        <f t="shared" si="48"/>
        <v>0.53044450622730721</v>
      </c>
      <c r="Z102" s="72">
        <f t="shared" si="49"/>
        <v>0.69614873837981417</v>
      </c>
      <c r="AA102" s="72">
        <f t="shared" si="50"/>
        <v>0.74701484566158483</v>
      </c>
      <c r="AB102" s="72">
        <f t="shared" si="51"/>
        <v>0.1481699346405228</v>
      </c>
      <c r="AC102" s="72"/>
      <c r="AD102" s="72"/>
      <c r="AE102" s="72">
        <f t="shared" si="52"/>
        <v>0.32073088445655984</v>
      </c>
      <c r="AF102" s="72">
        <f t="shared" si="53"/>
        <v>4.2126974615579293E-2</v>
      </c>
      <c r="AG102" s="72">
        <f t="shared" si="54"/>
        <v>4.8351318197015658E-2</v>
      </c>
      <c r="AH102" s="72">
        <f t="shared" si="55"/>
        <v>0.26320166328445438</v>
      </c>
      <c r="AI102" s="72">
        <f t="shared" si="56"/>
        <v>5.4593004249754787E-3</v>
      </c>
      <c r="AJ102" s="72">
        <f>(AV102-Driver!$K$179)/(Driver!$L$179-Driver!$K$179)</f>
        <v>0.14696640077350737</v>
      </c>
      <c r="AK102" s="72">
        <f>(AW102-Driver!$K$180)/(Driver!$L$180-Driver!$K$180)</f>
        <v>0.31250713411587633</v>
      </c>
      <c r="AL102" s="72">
        <f>(AX102-Driver!$K$181)/(Driver!$L$181-Driver!$K$181)</f>
        <v>0.29614873837981409</v>
      </c>
      <c r="AM102" s="72">
        <f>(AY102-Driver!$K$182)/(Driver!$L$182-Driver!$K$182)</f>
        <v>0.96101484566158479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57"/>
        <v>3.0932030932030932</v>
      </c>
      <c r="AW102" s="70">
        <f t="shared" si="58"/>
        <v>31.513065130652691</v>
      </c>
      <c r="AX102" s="70">
        <f t="shared" si="59"/>
        <v>3.665338645418327</v>
      </c>
      <c r="AY102" s="70">
        <f>IFERROR(Driver!$K$19/Data!BH102/Data!BI102*Data!BK102*Data!BL102,"")</f>
        <v>-0.23864730478797289</v>
      </c>
      <c r="AZ102" s="70">
        <f t="shared" si="60"/>
        <v>28.086373790022336</v>
      </c>
      <c r="BA102" s="70"/>
      <c r="BB102" s="70"/>
      <c r="BC102" s="70">
        <f t="shared" si="61"/>
        <v>15.182093707972541</v>
      </c>
      <c r="BD102" s="70">
        <f t="shared" si="62"/>
        <v>14.298808303479282</v>
      </c>
      <c r="BE102" s="70">
        <f t="shared" si="63"/>
        <v>0.14850324273613508</v>
      </c>
      <c r="BF102" s="70">
        <f t="shared" si="64"/>
        <v>15.4504110693131</v>
      </c>
      <c r="BG102" s="70">
        <f t="shared" si="65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219</v>
      </c>
      <c r="BS102" s="8" t="s">
        <v>855</v>
      </c>
      <c r="BT102" s="9" t="s">
        <v>877</v>
      </c>
      <c r="BU102" s="10">
        <v>149</v>
      </c>
      <c r="BV102" s="9" t="s">
        <v>390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305</v>
      </c>
      <c r="CU102" s="10"/>
      <c r="CV102" s="10"/>
      <c r="CW102" s="10"/>
      <c r="CX102" t="e">
        <f>INDEX('Data_Price '!AS$2:AS$1266,MATCH(Data!$DN102,'Data_Price '!$BE$2:$BE$1266,0))</f>
        <v>#N/A</v>
      </c>
      <c r="CY102" t="e">
        <f>INDEX('Data_Price '!AT$2:AT$1266,MATCH(Data!$DN102,'Data_Price '!$BE$2:$BE$1266,0))</f>
        <v>#N/A</v>
      </c>
      <c r="CZ102" t="e">
        <f>INDEX('Data_Price '!AU$2:AU$1266,MATCH(Data!$DN102,'Data_Price '!$BE$2:$BE$1266,0))</f>
        <v>#N/A</v>
      </c>
      <c r="DA102" t="e">
        <f>INDEX('Data_Price '!AV$2:AV$1266,MATCH(Data!$DN102,'Data_Price '!$BE$2:$BE$1266,0))</f>
        <v>#N/A</v>
      </c>
      <c r="DB102" t="e">
        <f>INDEX('Data_Price '!AW$2:AW$1266,MATCH(Data!$DN102,'Data_Price '!$BE$2:$BE$1266,0))</f>
        <v>#N/A</v>
      </c>
      <c r="DC102" t="e">
        <f>INDEX('Data_Price '!AX$2:AX$1266,MATCH(Data!$DN102,'Data_Price '!$BE$2:$BE$1266,0))</f>
        <v>#N/A</v>
      </c>
      <c r="DD102" t="e">
        <f>INDEX('Data_Price '!AY$2:AY$1266,MATCH(Data!$DN102,'Data_Price '!$BE$2:$BE$1266,0))</f>
        <v>#N/A</v>
      </c>
      <c r="DE102" t="e">
        <f>INDEX('Data_Price '!AZ$2:AZ$1266,MATCH(Data!$DN102,'Data_Price '!$BE$2:$BE$1266,0))</f>
        <v>#N/A</v>
      </c>
      <c r="DF102" t="e">
        <f>INDEX('Data_Price '!BA$2:BA$1266,MATCH(Data!$DN102,'Data_Price '!$BE$2:$BE$1266,0))</f>
        <v>#N/A</v>
      </c>
      <c r="DG102" t="e">
        <f>INDEX('Data_Price '!BB$2:BB$1266,MATCH(Data!$DN102,'Data_Price '!$BE$2:$BE$1266,0))</f>
        <v>#N/A</v>
      </c>
      <c r="DH102" t="e">
        <f>INDEX('Data_Price '!BC$2:BC$1266,MATCH(Data!$DN102,'Data_Price '!$BE$2:$BE$1266,0))</f>
        <v>#N/A</v>
      </c>
      <c r="DI102" t="e">
        <f>INDEX('Data_Price '!BD$2:BD$1266,MATCH(Data!$DN102,'Data_Price '!$BE$2:$BE$1266,0))</f>
        <v>#N/A</v>
      </c>
      <c r="DJ102" s="89" t="e">
        <f ca="1">_xll.Connector("TinyUrl.TinyUrl",DA102,0)</f>
        <v>#NAME?</v>
      </c>
      <c r="DK102" s="89" t="e">
        <f ca="1">_xll.Connector("TinyUrl.TinyUrl",DE102,0)</f>
        <v>#NAME?</v>
      </c>
      <c r="DL102" s="89" t="e">
        <f ca="1">_xll.Connector("TinyUrl.TinyUrl",DI102,0)</f>
        <v>#NAME?</v>
      </c>
      <c r="DM102" s="224" t="str">
        <f t="shared" si="66"/>
        <v>Kenja 88</v>
      </c>
      <c r="DN102" s="89" t="str">
        <f t="shared" si="67"/>
        <v xml:space="preserve"> VölklKenja 88149 Women's</v>
      </c>
      <c r="DO102" s="227" t="s">
        <v>970</v>
      </c>
    </row>
    <row r="103" spans="2:119" ht="15.45" customHeight="1">
      <c r="B103" s="224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#VALUE!</v>
      </c>
      <c r="F103" s="43" t="b">
        <f>CL103&gt;Driver!$F$56</f>
        <v>0</v>
      </c>
      <c r="G103" s="43" t="b">
        <f>AND(CB103&gt;Driver!$F$55,CB103&lt;Driver!$G$55)</f>
        <v>0</v>
      </c>
      <c r="H103" s="43" t="e">
        <f t="shared" si="34"/>
        <v>#VALUE!</v>
      </c>
      <c r="I103" s="43">
        <f t="shared" si="35"/>
        <v>0</v>
      </c>
      <c r="J103" s="43" t="e">
        <f t="array" ref="J103">NOT(OR(($H$9:$H$1273=TRUE)*($I$9:$I$1273&gt;0)*($BT$9:$BT$1273=BT103)*($K$9:$K$1273&gt;K103)))</f>
        <v>#VALUE!</v>
      </c>
      <c r="K103" s="72">
        <f t="shared" si="36"/>
        <v>0.64678822379045542</v>
      </c>
      <c r="L103" s="72">
        <f t="shared" si="37"/>
        <v>0.89595036661026506</v>
      </c>
      <c r="M103" s="72">
        <f t="shared" si="38"/>
        <v>0.39762608097064567</v>
      </c>
      <c r="N103" s="72">
        <f t="shared" si="39"/>
        <v>0.1229874154176942</v>
      </c>
      <c r="O103" s="72">
        <f t="shared" si="40"/>
        <v>0.27933527193868746</v>
      </c>
      <c r="P103" s="72">
        <f t="shared" si="41"/>
        <v>0.79055555555555557</v>
      </c>
      <c r="Q103" s="72"/>
      <c r="R103" s="72"/>
      <c r="S103" s="72">
        <f t="shared" si="42"/>
        <v>0.71063920139076431</v>
      </c>
      <c r="T103" s="72">
        <f t="shared" si="43"/>
        <v>0.93484558858880629</v>
      </c>
      <c r="U103" s="72">
        <f t="shared" si="44"/>
        <v>0.95993136529718259</v>
      </c>
      <c r="V103" s="72">
        <f t="shared" si="45"/>
        <v>0.67636112512247681</v>
      </c>
      <c r="W103" s="72">
        <f t="shared" si="46"/>
        <v>0.97840957165520892</v>
      </c>
      <c r="X103" s="72">
        <f t="shared" si="47"/>
        <v>0.10404963338973489</v>
      </c>
      <c r="Y103" s="72">
        <f t="shared" si="48"/>
        <v>0.60237391902935433</v>
      </c>
      <c r="Z103" s="72">
        <f t="shared" si="49"/>
        <v>0.8770125845823058</v>
      </c>
      <c r="AA103" s="72">
        <f t="shared" si="50"/>
        <v>0.72066472806131254</v>
      </c>
      <c r="AB103" s="72">
        <f t="shared" si="51"/>
        <v>0.20944444444444443</v>
      </c>
      <c r="AC103" s="72"/>
      <c r="AD103" s="72"/>
      <c r="AE103" s="72">
        <f t="shared" si="52"/>
        <v>0.28936079860923564</v>
      </c>
      <c r="AF103" s="72">
        <f t="shared" si="53"/>
        <v>6.5154411411193769E-2</v>
      </c>
      <c r="AG103" s="72">
        <f t="shared" si="54"/>
        <v>4.0068634702817352E-2</v>
      </c>
      <c r="AH103" s="72">
        <f t="shared" si="55"/>
        <v>0.32363887487752324</v>
      </c>
      <c r="AI103" s="72">
        <f t="shared" si="56"/>
        <v>2.1590428344791121E-2</v>
      </c>
      <c r="AJ103" s="72">
        <f>(AV103-Driver!$K$179)/(Driver!$L$179-Driver!$K$179)</f>
        <v>0.34404963338973488</v>
      </c>
      <c r="AK103" s="72">
        <f>(AW103-Driver!$K$180)/(Driver!$L$180-Driver!$K$180)</f>
        <v>0.3846118302024456</v>
      </c>
      <c r="AL103" s="72">
        <f>(AX103-Driver!$K$181)/(Driver!$L$181-Driver!$K$181)</f>
        <v>0.47701258458230572</v>
      </c>
      <c r="AM103" s="72">
        <f>(AY103-Driver!$K$182)/(Driver!$L$182-Driver!$K$182)</f>
        <v>0.93466472806131251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57"/>
        <v>7.2412155745489075</v>
      </c>
      <c r="AW103" s="70">
        <f t="shared" si="58"/>
        <v>38.564050002107123</v>
      </c>
      <c r="AX103" s="70">
        <f t="shared" si="59"/>
        <v>5.2931132612407517</v>
      </c>
      <c r="AY103" s="70">
        <f>IFERROR(Driver!$K$19/Data!BH103/Data!BI103*Data!BK103*Data!BL103,"")</f>
        <v>-0.39994933508299374</v>
      </c>
      <c r="AZ103" s="70">
        <f t="shared" si="60"/>
        <v>33.670886075949369</v>
      </c>
      <c r="BA103" s="70"/>
      <c r="BB103" s="70"/>
      <c r="BC103" s="70">
        <f t="shared" si="61"/>
        <v>31.453975318278381</v>
      </c>
      <c r="BD103" s="70">
        <f t="shared" si="62"/>
        <v>16.336695657687557</v>
      </c>
      <c r="BE103" s="70">
        <f t="shared" si="63"/>
        <v>0.14022203677944656</v>
      </c>
      <c r="BF103" s="70">
        <f t="shared" si="64"/>
        <v>8.6244526153178356</v>
      </c>
      <c r="BG103" s="70">
        <f t="shared" si="65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219</v>
      </c>
      <c r="BS103" s="8" t="s">
        <v>812</v>
      </c>
      <c r="BT103" s="9" t="s">
        <v>822</v>
      </c>
      <c r="BU103" s="10">
        <v>174</v>
      </c>
      <c r="BV103" s="9" t="s">
        <v>390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305</v>
      </c>
      <c r="CU103" s="10"/>
      <c r="CV103" s="10"/>
      <c r="CW103" s="10"/>
      <c r="CX103" t="str">
        <f>INDEX('Data_Price '!AS$2:AS$1266,MATCH(Data!$DN103,'Data_Price '!$BE$2:$BE$1266,0))</f>
        <v>2017 Salomon Qst 99 Lumen Women Skis 174cm With Tyrolia 10 Bindings</v>
      </c>
      <c r="CY103" t="str">
        <f>INDEX('Data_Price '!AT$2:AT$1266,MATCH(Data!$DN103,'Data_Price '!$BE$2:$BE$1266,0))</f>
        <v>eBay</v>
      </c>
      <c r="CZ103" t="str">
        <f>INDEX('Data_Price '!AU$2:AU$1266,MATCH(Data!$DN103,'Data_Price '!$BE$2:$BE$1266,0))</f>
        <v>$280.00 used</v>
      </c>
      <c r="DA103" t="str">
        <f>INDEX('Data_Price '!AV$2:AV$1266,MATCH(Data!$DN103,'Data_Price '!$BE$2:$BE$1266,0))</f>
        <v>https://www.google.com/url?url=https://www.ebay.com/itm/165269540330%3Fchn%3Dps%26mkevt%3D1%26mkcid%3D28&amp;rct=j&amp;q=&amp;esrc=s&amp;sa=U&amp;ved=0ahUKEwiGsKmfxKP2AhVkhOAKHQvQA7wQ2SkIYg&amp;usg=AOvVaw2zAB2wxh047ZKaDssZAVDf</v>
      </c>
      <c r="DB103" t="str">
        <f>INDEX('Data_Price '!AW$2:AW$1266,MATCH(Data!$DN103,'Data_Price '!$BE$2:$BE$1266,0))</f>
        <v>Salomon Women's QST Lumen 99 Ski</v>
      </c>
      <c r="DC103" t="str">
        <f>INDEX('Data_Price '!AX$2:AX$1266,MATCH(Data!$DN103,'Data_Price '!$BE$2:$BE$1266,0))</f>
        <v>Powder7 Ski Shop</v>
      </c>
      <c r="DD103">
        <f>INDEX('Data_Price '!AY$2:AY$1266,MATCH(Data!$DN103,'Data_Price '!$BE$2:$BE$1266,0))</f>
        <v>469.95</v>
      </c>
      <c r="DE103" t="str">
        <f>INDEX('Data_Price '!AZ$2:AZ$1266,MATCH(Data!$DN103,'Data_Price '!$BE$2:$BE$1266,0))</f>
        <v>https://www.google.com/url?url=https://www.powder7.com/Salomon-QST-Lumen-99-Skis-174cm-New-Flat-2021/for-sale%3Futm_source%3Dfeed%26utm_medium%3Dfree&amp;rct=j&amp;q=&amp;esrc=s&amp;sa=U&amp;ved=0ahUKEwiGsKmfxKP2AhVkhOAKHQvQA7wQsDwIXg&amp;usg=AOvVaw1E8gD_ngY53qv4o4eZE6dB</v>
      </c>
      <c r="DF103" t="str">
        <f>INDEX('Data_Price '!BA$2:BA$1266,MATCH(Data!$DN103,'Data_Price '!$BE$2:$BE$1266,0))</f>
        <v>Salomon QST Lumen 99 Skis - Women's</v>
      </c>
      <c r="DG103" t="str">
        <f>INDEX('Data_Price '!BB$2:BB$1266,MATCH(Data!$DN103,'Data_Price '!$BE$2:$BE$1266,0))</f>
        <v>Level Nine Sports</v>
      </c>
      <c r="DH103">
        <f>INDEX('Data_Price '!BC$2:BC$1266,MATCH(Data!$DN103,'Data_Price '!$BE$2:$BE$1266,0))</f>
        <v>479.99</v>
      </c>
      <c r="DI103" t="str">
        <f>INDEX('Data_Price '!BD$2:BD$1266,MATCH(Data!$DN103,'Data_Price '!$BE$2:$BE$1266,0))</f>
        <v>https://www.google.com/url?url=https://www.levelninesports.com/salomon-qst-lumen-99-skis-womens-2022/%3Fsku%3DL9857489&amp;rct=j&amp;q=&amp;esrc=s&amp;sa=U&amp;ved=0ahUKEwiGsKmfxKP2AhVkhOAKHQvQA7wQsDwIag&amp;usg=AOvVaw3CkxaU-WCEtdEnjjTKLCfk</v>
      </c>
      <c r="DJ103" s="89" t="e">
        <f ca="1">_xll.Connector("TinyUrl.TinyUrl",DA103,0)</f>
        <v>#NAME?</v>
      </c>
      <c r="DK103" s="89" t="e">
        <f ca="1">_xll.Connector("TinyUrl.TinyUrl",DE103,0)</f>
        <v>#NAME?</v>
      </c>
      <c r="DL103" s="89" t="e">
        <f ca="1">_xll.Connector("TinyUrl.TinyUrl",DI103,0)</f>
        <v>#NAME?</v>
      </c>
      <c r="DM103" s="224" t="str">
        <f t="shared" si="66"/>
        <v>QST Lumen 99</v>
      </c>
      <c r="DN103" s="89" t="str">
        <f t="shared" si="67"/>
        <v xml:space="preserve"> SalomonQST Lumen 99174 Women's</v>
      </c>
      <c r="DO103" s="227" t="s">
        <v>924</v>
      </c>
    </row>
    <row r="104" spans="2:119" ht="15.45" customHeight="1">
      <c r="B104" s="224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#VALUE!</v>
      </c>
      <c r="F104" s="43" t="b">
        <f>CL104&gt;Driver!$F$56</f>
        <v>0</v>
      </c>
      <c r="G104" s="43" t="b">
        <f>AND(CB104&gt;Driver!$F$55,CB104&lt;Driver!$G$55)</f>
        <v>1</v>
      </c>
      <c r="H104" s="43" t="e">
        <f t="shared" si="34"/>
        <v>#VALUE!</v>
      </c>
      <c r="I104" s="43">
        <f t="shared" si="35"/>
        <v>0</v>
      </c>
      <c r="J104" s="43" t="e">
        <f t="array" ref="J104">NOT(OR(($H$9:$H$1273=TRUE)*($I$9:$I$1273&gt;0)*($BT$9:$BT$1273=BT104)*($K$9:$K$1273&gt;K104)))</f>
        <v>#VALUE!</v>
      </c>
      <c r="K104" s="72">
        <f t="shared" si="36"/>
        <v>0.71656053018368382</v>
      </c>
      <c r="L104" s="72">
        <f t="shared" si="37"/>
        <v>0.92415115623237454</v>
      </c>
      <c r="M104" s="72">
        <f t="shared" si="38"/>
        <v>0.5089699041349931</v>
      </c>
      <c r="N104" s="72">
        <f t="shared" si="39"/>
        <v>0.30385126162018583</v>
      </c>
      <c r="O104" s="72">
        <f t="shared" si="40"/>
        <v>0.31796041156910726</v>
      </c>
      <c r="P104" s="72">
        <f t="shared" si="41"/>
        <v>0.90509803921568621</v>
      </c>
      <c r="Q104" s="72"/>
      <c r="R104" s="72"/>
      <c r="S104" s="72">
        <f t="shared" si="42"/>
        <v>0.70707400359043615</v>
      </c>
      <c r="T104" s="72">
        <f t="shared" si="43"/>
        <v>0.9274961122341242</v>
      </c>
      <c r="U104" s="72">
        <f t="shared" si="44"/>
        <v>0.82433026383593722</v>
      </c>
      <c r="V104" s="72">
        <f t="shared" si="45"/>
        <v>0.64951846497721788</v>
      </c>
      <c r="W104" s="72">
        <f t="shared" si="46"/>
        <v>0.99569733172772212</v>
      </c>
      <c r="X104" s="72">
        <f t="shared" si="47"/>
        <v>7.5848843767625462E-2</v>
      </c>
      <c r="Y104" s="72">
        <f t="shared" si="48"/>
        <v>0.4910300958650069</v>
      </c>
      <c r="Z104" s="72">
        <f t="shared" si="49"/>
        <v>0.69614873837981417</v>
      </c>
      <c r="AA104" s="72">
        <f t="shared" si="50"/>
        <v>0.68203958843089274</v>
      </c>
      <c r="AB104" s="72">
        <f t="shared" si="51"/>
        <v>9.4901960784313732E-2</v>
      </c>
      <c r="AC104" s="72"/>
      <c r="AD104" s="72"/>
      <c r="AE104" s="72">
        <f t="shared" si="52"/>
        <v>0.29292599640956385</v>
      </c>
      <c r="AF104" s="72">
        <f t="shared" si="53"/>
        <v>7.2503887765875769E-2</v>
      </c>
      <c r="AG104" s="72">
        <f t="shared" si="54"/>
        <v>0.17566973616406281</v>
      </c>
      <c r="AH104" s="72">
        <f t="shared" si="55"/>
        <v>0.35048153502278206</v>
      </c>
      <c r="AI104" s="72">
        <f t="shared" si="56"/>
        <v>4.3026682722778695E-3</v>
      </c>
      <c r="AJ104" s="72">
        <f>(AV104-Driver!$K$179)/(Driver!$L$179-Driver!$K$179)</f>
        <v>0.31584884376762545</v>
      </c>
      <c r="AK104" s="72">
        <f>(AW104-Driver!$K$180)/(Driver!$L$180-Driver!$K$180)</f>
        <v>0.25879358945228731</v>
      </c>
      <c r="AL104" s="72">
        <f>(AX104-Driver!$K$181)/(Driver!$L$181-Driver!$K$181)</f>
        <v>0.29614873837981409</v>
      </c>
      <c r="AM104" s="72">
        <f>(AY104-Driver!$K$182)/(Driver!$L$182-Driver!$K$182)</f>
        <v>0.89603958843089271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57"/>
        <v>6.6476733143399809</v>
      </c>
      <c r="AW104" s="70">
        <f t="shared" si="58"/>
        <v>26.260516942106843</v>
      </c>
      <c r="AX104" s="70">
        <f t="shared" si="59"/>
        <v>3.665338645418327</v>
      </c>
      <c r="AY104" s="70">
        <f>IFERROR(Driver!$K$19/Data!BH104/Data!BI104*Data!BK104*Data!BL104,"")</f>
        <v>-0.63639281276792803</v>
      </c>
      <c r="AZ104" s="70">
        <f t="shared" si="60"/>
        <v>23.231571109456443</v>
      </c>
      <c r="BA104" s="70"/>
      <c r="BB104" s="70"/>
      <c r="BC104" s="70">
        <f t="shared" si="61"/>
        <v>29.604682434395126</v>
      </c>
      <c r="BD104" s="70">
        <f t="shared" si="62"/>
        <v>4.1541800965897702</v>
      </c>
      <c r="BE104" s="70">
        <f t="shared" si="63"/>
        <v>0.27579894853044679</v>
      </c>
      <c r="BF104" s="70">
        <f t="shared" si="64"/>
        <v>5.5927627322712752</v>
      </c>
      <c r="BG104" s="70">
        <f t="shared" si="65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219</v>
      </c>
      <c r="BS104" s="8" t="s">
        <v>550</v>
      </c>
      <c r="BT104" s="9" t="s">
        <v>561</v>
      </c>
      <c r="BU104" s="10">
        <v>172</v>
      </c>
      <c r="BV104" s="9" t="s">
        <v>222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305</v>
      </c>
      <c r="CU104" s="9" t="s">
        <v>301</v>
      </c>
      <c r="CV104" s="9" t="s">
        <v>304</v>
      </c>
      <c r="CW104" s="9" t="s">
        <v>302</v>
      </c>
      <c r="CX104" t="str">
        <f>INDEX('Data_Price '!AS$2:AS$1266,MATCH(Data!$DN104,'Data_Price '!$BE$2:$BE$1266,0))</f>
        <v>Elan Ripstick 106 Skis</v>
      </c>
      <c r="CY104" t="str">
        <f>INDEX('Data_Price '!AT$2:AT$1266,MATCH(Data!$DN104,'Data_Price '!$BE$2:$BE$1266,0))</f>
        <v>PRFO Sports</v>
      </c>
      <c r="CZ104">
        <f>INDEX('Data_Price '!AU$2:AU$1266,MATCH(Data!$DN104,'Data_Price '!$BE$2:$BE$1266,0))</f>
        <v>591.70000000000005</v>
      </c>
      <c r="DA104" t="str">
        <f>INDEX('Data_Price '!AV$2:AV$1266,MATCH(Data!$DN104,'Data_Price '!$BE$2:$BE$1266,0))</f>
        <v>https://www.google.com/url?q=http://www.prfo.com/products/elan-mens-ripstick-106-flat-freeride-ski%3Fvariant%3D39548978626604%26dfw_tracker%3D35966-39548978626604&amp;sa=U&amp;ved=0ahUKEwjdupSgxKP2AhUEWN8KHZ7JC1sQ2ykIHA&amp;usg=AOvVaw3DIb3CDhNgyH_JfiIJAwsE</v>
      </c>
      <c r="DB104" t="str">
        <f>INDEX('Data_Price '!AW$2:AW$1266,MATCH(Data!$DN104,'Data_Price '!$BE$2:$BE$1266,0))</f>
        <v>Elan Ripstick 106 Skis 2022</v>
      </c>
      <c r="DC104" t="str">
        <f>INDEX('Data_Price '!AX$2:AX$1266,MATCH(Data!$DN104,'Data_Price '!$BE$2:$BE$1266,0))</f>
        <v>PRFO Sports</v>
      </c>
      <c r="DD104">
        <f>INDEX('Data_Price '!AY$2:AY$1266,MATCH(Data!$DN104,'Data_Price '!$BE$2:$BE$1266,0))</f>
        <v>591.70000000000005</v>
      </c>
      <c r="DE104" t="str">
        <f>INDEX('Data_Price '!AZ$2:AZ$1266,MATCH(Data!$DN104,'Data_Price '!$BE$2:$BE$1266,0))</f>
        <v>https://www.google.com/url?url=http://www.prfo.com/products/elan-mens-ripstick-106-flat-freeride-ski%3Fvariant%3D39548978626604%26dfw_tracker%3D35966-39548978626604&amp;rct=j&amp;q=&amp;esrc=s&amp;sa=U&amp;ved=0ahUKEwjd5eKfxKP2AhXQneAKHakdBkYQsDwIfQ&amp;usg=AOvVaw1m9YOjU9Hxmz0TsMyptfbL</v>
      </c>
      <c r="DF104" t="str">
        <f>INDEX('Data_Price '!BA$2:BA$1266,MATCH(Data!$DN104,'Data_Price '!$BE$2:$BE$1266,0))</f>
        <v>Elan Ripstick 106 Dark Blue 172 Ski Men</v>
      </c>
      <c r="DG104" t="str">
        <f>INDEX('Data_Price '!BB$2:BB$1266,MATCH(Data!$DN104,'Data_Price '!$BE$2:$BE$1266,0))</f>
        <v>! OutdoorXL.com</v>
      </c>
      <c r="DH104">
        <f>INDEX('Data_Price '!BC$2:BC$1266,MATCH(Data!$DN104,'Data_Price '!$BE$2:$BE$1266,0))</f>
        <v>609.95000000000005</v>
      </c>
      <c r="DI104" t="str">
        <f>INDEX('Data_Price '!BD$2:BD$1266,MATCH(Data!$DN104,'Data_Price '!$BE$2:$BE$1266,0))</f>
        <v>https://www.google.com/url?url=https://www.outdoorxl.com/elan-ripstick-106-286138-depr.html%3Fprl%3D92-1158x144-3967&amp;rct=j&amp;q=&amp;esrc=s&amp;sa=U&amp;ved=0ahUKEwjd5eKfxKP2AhXQneAKHakdBkYQ2SkIgQE&amp;usg=AOvVaw0QBq8TYxPyICK6to9lmsK7</v>
      </c>
      <c r="DJ104" s="89" t="e">
        <f ca="1">_xll.Connector("TinyUrl.TinyUrl",DA104,0)</f>
        <v>#NAME?</v>
      </c>
      <c r="DK104" s="89" t="e">
        <f ca="1">_xll.Connector("TinyUrl.TinyUrl",DE104,0)</f>
        <v>#NAME?</v>
      </c>
      <c r="DL104" s="89" t="e">
        <f ca="1">_xll.Connector("TinyUrl.TinyUrl",DI104,0)</f>
        <v>#NAME?</v>
      </c>
      <c r="DM104" s="224" t="str">
        <f t="shared" si="66"/>
        <v>Ripstick 106</v>
      </c>
      <c r="DN104" s="89" t="str">
        <f t="shared" si="67"/>
        <v xml:space="preserve"> ElanRipstick 106172 Unisex</v>
      </c>
      <c r="DO104" s="227" t="s">
        <v>971</v>
      </c>
    </row>
    <row r="105" spans="2:119" ht="15.45" customHeight="1">
      <c r="B105" s="224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#VALUE!</v>
      </c>
      <c r="F105" s="43" t="b">
        <f>CL105&gt;Driver!$F$56</f>
        <v>1</v>
      </c>
      <c r="G105" s="43" t="b">
        <f>AND(CB105&gt;Driver!$F$55,CB105&lt;Driver!$G$55)</f>
        <v>0</v>
      </c>
      <c r="H105" s="43" t="e">
        <f t="shared" si="34"/>
        <v>#VALUE!</v>
      </c>
      <c r="I105" s="43">
        <f t="shared" si="35"/>
        <v>0</v>
      </c>
      <c r="J105" s="43" t="e">
        <f t="array" ref="J105">NOT(OR(($H$9:$H$1273=TRUE)*($I$9:$I$1273&gt;0)*($BT$9:$BT$1273=BT105)*($K$9:$K$1273&gt;K105)))</f>
        <v>#VALUE!</v>
      </c>
      <c r="K105" s="72">
        <f t="shared" si="36"/>
        <v>0.66499187137964821</v>
      </c>
      <c r="L105" s="72">
        <f t="shared" si="37"/>
        <v>0.84535009265973726</v>
      </c>
      <c r="M105" s="72">
        <f t="shared" si="38"/>
        <v>0.48463365009955905</v>
      </c>
      <c r="N105" s="72">
        <f t="shared" si="39"/>
        <v>0.27918800986530068</v>
      </c>
      <c r="O105" s="72">
        <f t="shared" si="40"/>
        <v>0.40588941102161191</v>
      </c>
      <c r="P105" s="72">
        <f t="shared" si="41"/>
        <v>0.76882352941176468</v>
      </c>
      <c r="Q105" s="72"/>
      <c r="R105" s="72"/>
      <c r="S105" s="72">
        <f t="shared" si="42"/>
        <v>0.84187693086725535</v>
      </c>
      <c r="T105" s="72">
        <f t="shared" si="43"/>
        <v>0.94096846260803391</v>
      </c>
      <c r="U105" s="72">
        <f t="shared" si="44"/>
        <v>0.94413644787601381</v>
      </c>
      <c r="V105" s="72">
        <f t="shared" si="45"/>
        <v>0.61893792280146143</v>
      </c>
      <c r="W105" s="72">
        <f t="shared" si="46"/>
        <v>0.99812118909502012</v>
      </c>
      <c r="X105" s="72">
        <f t="shared" si="47"/>
        <v>0.15464990734026268</v>
      </c>
      <c r="Y105" s="72">
        <f t="shared" si="48"/>
        <v>0.51536634990044095</v>
      </c>
      <c r="Z105" s="72">
        <f t="shared" si="49"/>
        <v>0.72081199013469932</v>
      </c>
      <c r="AA105" s="72">
        <f t="shared" si="50"/>
        <v>0.59411058897838809</v>
      </c>
      <c r="AB105" s="72">
        <f t="shared" si="51"/>
        <v>0.23117647058823532</v>
      </c>
      <c r="AC105" s="72"/>
      <c r="AD105" s="72"/>
      <c r="AE105" s="72">
        <f t="shared" si="52"/>
        <v>0.15812306913274468</v>
      </c>
      <c r="AF105" s="72">
        <f t="shared" si="53"/>
        <v>5.9031537391966107E-2</v>
      </c>
      <c r="AG105" s="72">
        <f t="shared" si="54"/>
        <v>5.5863552123986193E-2</v>
      </c>
      <c r="AH105" s="72">
        <f t="shared" si="55"/>
        <v>0.38106207719853857</v>
      </c>
      <c r="AI105" s="72">
        <f t="shared" si="56"/>
        <v>1.8788109049798773E-3</v>
      </c>
      <c r="AJ105" s="72">
        <f>(AV105-Driver!$K$179)/(Driver!$L$179-Driver!$K$179)</f>
        <v>0.39464990734026267</v>
      </c>
      <c r="AK105" s="72">
        <f>(AW105-Driver!$K$180)/(Driver!$L$180-Driver!$K$180)</f>
        <v>0.38256797188860175</v>
      </c>
      <c r="AL105" s="72">
        <f>(AX105-Driver!$K$181)/(Driver!$L$181-Driver!$K$181)</f>
        <v>0.3208119901346993</v>
      </c>
      <c r="AM105" s="72">
        <f>(AY105-Driver!$K$182)/(Driver!$L$182-Driver!$K$182)</f>
        <v>0.80811058897838806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57"/>
        <v>8.30619997286664</v>
      </c>
      <c r="AW105" s="70">
        <f t="shared" si="58"/>
        <v>38.364184877746744</v>
      </c>
      <c r="AX105" s="70">
        <f t="shared" si="59"/>
        <v>3.8873079112122939</v>
      </c>
      <c r="AY105" s="70">
        <f>IFERROR(Driver!$K$19/Data!BH105/Data!BI105*Data!BK105*Data!BL105,"")</f>
        <v>-1.1746494668237042</v>
      </c>
      <c r="AZ105" s="70">
        <f t="shared" si="60"/>
        <v>35.651526433358157</v>
      </c>
      <c r="BA105" s="70"/>
      <c r="BB105" s="70"/>
      <c r="BC105" s="70">
        <f t="shared" si="61"/>
        <v>99.527897947627963</v>
      </c>
      <c r="BD105" s="70">
        <f t="shared" si="62"/>
        <v>5.3464592330884688</v>
      </c>
      <c r="BE105" s="70">
        <f t="shared" si="63"/>
        <v>0.15601413656512683</v>
      </c>
      <c r="BF105" s="70">
        <f t="shared" si="64"/>
        <v>2.1389053339874891</v>
      </c>
      <c r="BG105" s="70">
        <f t="shared" si="65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219</v>
      </c>
      <c r="BS105" s="8" t="s">
        <v>835</v>
      </c>
      <c r="BT105" s="9" t="s">
        <v>837</v>
      </c>
      <c r="BU105" s="10">
        <v>184</v>
      </c>
      <c r="BV105" s="9" t="s">
        <v>222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305</v>
      </c>
      <c r="CU105" s="9" t="s">
        <v>302</v>
      </c>
      <c r="CV105" s="10"/>
      <c r="CW105" s="10"/>
      <c r="CX105" t="str">
        <f>INDEX('Data_Price '!AS$2:AS$1266,MATCH(Data!$DN105,'Data_Price '!$BE$2:$BE$1266,0))</f>
        <v>Scott Scrapper 95 21/22</v>
      </c>
      <c r="CY105" t="str">
        <f>INDEX('Data_Price '!AT$2:AT$1266,MATCH(Data!$DN105,'Data_Price '!$BE$2:$BE$1266,0))</f>
        <v>Snowcountry.eu</v>
      </c>
      <c r="CZ105">
        <f>INDEX('Data_Price '!AU$2:AU$1266,MATCH(Data!$DN105,'Data_Price '!$BE$2:$BE$1266,0))</f>
        <v>351.45</v>
      </c>
      <c r="DA105" t="str">
        <f>INDEX('Data_Price '!AV$2:AV$1266,MATCH(Data!$DN105,'Data_Price '!$BE$2:$BE$1266,0))</f>
        <v>https://www.google.com/url?url=https://www.snowcountry.eu/scott-scrapper-95-20-21.html%3Fartikel_maat%3D65366%26country%3DUS&amp;rct=j&amp;q=&amp;esrc=s&amp;sa=U&amp;ved=0ahUKEwj8sd-gxKP2AhXvYN8KHZ4UARIQsDwIQQ&amp;usg=AOvVaw3aoPtcMZjYKFBzBf_EcTcj</v>
      </c>
      <c r="DB105" t="str">
        <f>INDEX('Data_Price '!AW$2:AW$1266,MATCH(Data!$DN105,'Data_Price '!$BE$2:$BE$1266,0))</f>
        <v>Scott Scrapper 95 A Version 184cm</v>
      </c>
      <c r="DC105" t="str">
        <f>INDEX('Data_Price '!AX$2:AX$1266,MATCH(Data!$DN105,'Data_Price '!$BE$2:$BE$1266,0))</f>
        <v>Sundance Ski and Board Shop</v>
      </c>
      <c r="DD105">
        <f>INDEX('Data_Price '!AY$2:AY$1266,MATCH(Data!$DN105,'Data_Price '!$BE$2:$BE$1266,0))</f>
        <v>622.16</v>
      </c>
      <c r="DE105" t="str">
        <f>INDEX('Data_Price '!AZ$2:AZ$1266,MATCH(Data!$DN105,'Data_Price '!$BE$2:$BE$1266,0))</f>
        <v>https://www.google.com/url?url=https://sundanceskishop.com/products/scott-scrapper-95-a-version%3Fvariant%3D39372355403874%26currency%3DCAD%26utm_medium%3Dproduct_sync%26utm_source%3Dgoogle%26utm_content%3Dsag_organic%26utm_campaign%3Dsag_organic&amp;rct=j&amp;q=&amp;esrc=s&amp;sa=U&amp;ved=0ahUKEwj8sd-gxKP2AhXvYN8KHZ4UARIQ2SkIRQ&amp;usg=AOvVaw3ziw_8jgKDFJjwYtziK8LF</v>
      </c>
      <c r="DF105">
        <f>INDEX('Data_Price '!BA$2:BA$1266,MATCH(Data!$DN105,'Data_Price '!$BE$2:$BE$1266,0))</f>
        <v>0</v>
      </c>
      <c r="DG105">
        <f>INDEX('Data_Price '!BB$2:BB$1266,MATCH(Data!$DN105,'Data_Price '!$BE$2:$BE$1266,0))</f>
        <v>0</v>
      </c>
      <c r="DH105">
        <f>INDEX('Data_Price '!BC$2:BC$1266,MATCH(Data!$DN105,'Data_Price '!$BE$2:$BE$1266,0))</f>
        <v>0</v>
      </c>
      <c r="DI105">
        <f>INDEX('Data_Price '!BD$2:BD$1266,MATCH(Data!$DN105,'Data_Price '!$BE$2:$BE$1266,0))</f>
        <v>0</v>
      </c>
      <c r="DJ105" s="89" t="e">
        <f ca="1">_xll.Connector("TinyUrl.TinyUrl",DA105,0)</f>
        <v>#NAME?</v>
      </c>
      <c r="DK105" s="89" t="e">
        <f ca="1">_xll.Connector("TinyUrl.TinyUrl",DE105,0)</f>
        <v>#NAME?</v>
      </c>
      <c r="DL105" s="89" t="e">
        <f ca="1">_xll.Connector("TinyUrl.TinyUrl",DI105,0)</f>
        <v>#NAME?</v>
      </c>
      <c r="DM105" s="224" t="str">
        <f t="shared" si="66"/>
        <v>Scrapper 95</v>
      </c>
      <c r="DN105" s="89" t="str">
        <f t="shared" si="67"/>
        <v xml:space="preserve"> ScottScrapper 95184 Unisex</v>
      </c>
      <c r="DO105" s="227" t="s">
        <v>972</v>
      </c>
    </row>
    <row r="106" spans="2:119" ht="15.45" customHeight="1">
      <c r="B106" s="224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#VALUE!</v>
      </c>
      <c r="F106" s="43" t="b">
        <f>CL106&gt;Driver!$F$56</f>
        <v>0</v>
      </c>
      <c r="G106" s="43" t="b">
        <f>AND(CB106&gt;Driver!$F$55,CB106&lt;Driver!$G$55)</f>
        <v>0</v>
      </c>
      <c r="H106" s="43" t="e">
        <f t="shared" si="34"/>
        <v>#VALUE!</v>
      </c>
      <c r="I106" s="43">
        <f t="shared" si="35"/>
        <v>0</v>
      </c>
      <c r="J106" s="43" t="e">
        <f t="array" ref="J106">NOT(OR(($H$9:$H$1273=TRUE)*($I$9:$I$1273&gt;0)*($BT$9:$BT$1273=BT106)*($K$9:$K$1273&gt;K106)))</f>
        <v>#VALUE!</v>
      </c>
      <c r="K106" s="72">
        <f t="shared" si="36"/>
        <v>0.72854781043506556</v>
      </c>
      <c r="L106" s="72">
        <f t="shared" si="37"/>
        <v>0.99205221174764313</v>
      </c>
      <c r="M106" s="72">
        <f t="shared" si="38"/>
        <v>0.46504340912248787</v>
      </c>
      <c r="N106" s="72">
        <f t="shared" si="39"/>
        <v>0.13563523683045597</v>
      </c>
      <c r="O106" s="72">
        <f t="shared" si="40"/>
        <v>0.31910283367426229</v>
      </c>
      <c r="P106" s="72">
        <f t="shared" si="41"/>
        <v>0.94039215686274513</v>
      </c>
      <c r="Q106" s="72"/>
      <c r="R106" s="72"/>
      <c r="S106" s="72">
        <f t="shared" si="42"/>
        <v>0.70129964178644144</v>
      </c>
      <c r="T106" s="72">
        <f t="shared" si="43"/>
        <v>0.90646521820392123</v>
      </c>
      <c r="U106" s="72">
        <f t="shared" si="44"/>
        <v>0.92321475293510924</v>
      </c>
      <c r="V106" s="72">
        <f t="shared" si="45"/>
        <v>0.79123399117746596</v>
      </c>
      <c r="W106" s="72">
        <f t="shared" si="46"/>
        <v>0.96610714285714283</v>
      </c>
      <c r="X106" s="72">
        <f t="shared" si="47"/>
        <v>7.9477882523568133E-3</v>
      </c>
      <c r="Y106" s="72">
        <f t="shared" si="48"/>
        <v>0.53495659087751213</v>
      </c>
      <c r="Z106" s="72">
        <f t="shared" si="49"/>
        <v>0.86436476316954403</v>
      </c>
      <c r="AA106" s="72">
        <f t="shared" si="50"/>
        <v>0.68089716632573771</v>
      </c>
      <c r="AB106" s="72">
        <f t="shared" si="51"/>
        <v>5.9607843137254868E-2</v>
      </c>
      <c r="AC106" s="72"/>
      <c r="AD106" s="72"/>
      <c r="AE106" s="72">
        <f t="shared" si="52"/>
        <v>0.29870035821355861</v>
      </c>
      <c r="AF106" s="72">
        <f t="shared" si="53"/>
        <v>9.3534781796078756E-2</v>
      </c>
      <c r="AG106" s="72">
        <f t="shared" si="54"/>
        <v>7.6785247064890788E-2</v>
      </c>
      <c r="AH106" s="72">
        <f t="shared" si="55"/>
        <v>0.2087660088225341</v>
      </c>
      <c r="AI106" s="72">
        <f t="shared" si="56"/>
        <v>3.3892857142857141E-2</v>
      </c>
      <c r="AJ106" s="72">
        <f>(AV106-Driver!$K$179)/(Driver!$L$179-Driver!$K$179)</f>
        <v>0.23205221174764318</v>
      </c>
      <c r="AK106" s="72">
        <f>(AW106-Driver!$K$180)/(Driver!$L$180-Driver!$K$180)</f>
        <v>0.24130958783499482</v>
      </c>
      <c r="AL106" s="72">
        <f>(AX106-Driver!$K$181)/(Driver!$L$181-Driver!$K$181)</f>
        <v>0.464364763169544</v>
      </c>
      <c r="AM106" s="72">
        <f>(AY106-Driver!$K$182)/(Driver!$L$182-Driver!$K$182)</f>
        <v>0.89489716632573768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57"/>
        <v>4.8840048840048835</v>
      </c>
      <c r="AW106" s="70">
        <f t="shared" si="58"/>
        <v>24.550788760907604</v>
      </c>
      <c r="AX106" s="70">
        <f t="shared" si="59"/>
        <v>5.1792828685258963</v>
      </c>
      <c r="AY106" s="70">
        <f>IFERROR(Driver!$K$19/Data!BH106/Data!BI106*Data!BK106*Data!BL106,"")</f>
        <v>-0.64338614038076236</v>
      </c>
      <c r="AZ106" s="70">
        <f t="shared" si="60"/>
        <v>20.014892032762472</v>
      </c>
      <c r="BA106" s="70"/>
      <c r="BB106" s="70"/>
      <c r="BC106" s="70">
        <f t="shared" si="61"/>
        <v>26.609480823951039</v>
      </c>
      <c r="BD106" s="70">
        <f t="shared" si="62"/>
        <v>2.2929832394559693</v>
      </c>
      <c r="BE106" s="70">
        <f t="shared" si="63"/>
        <v>2.3389000428999326E-2</v>
      </c>
      <c r="BF106" s="70">
        <f t="shared" si="64"/>
        <v>21.598535808670245</v>
      </c>
      <c r="BG106" s="70">
        <f t="shared" si="65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219</v>
      </c>
      <c r="BS106" s="8" t="s">
        <v>493</v>
      </c>
      <c r="BT106" s="9" t="s">
        <v>508</v>
      </c>
      <c r="BU106" s="10">
        <v>164</v>
      </c>
      <c r="BV106" s="9" t="s">
        <v>390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301</v>
      </c>
      <c r="CU106" s="9" t="s">
        <v>302</v>
      </c>
      <c r="CV106" s="10"/>
      <c r="CW106" s="10"/>
      <c r="CX106" t="str">
        <f>INDEX('Data_Price '!AS$2:AS$1266,MATCH(Data!$DN106,'Data_Price '!$BE$2:$BE$1266,0))</f>
        <v>Blizzard Sheeva 11 Women's Skis 2021 164 cm</v>
      </c>
      <c r="CY106" t="str">
        <f>INDEX('Data_Price '!AT$2:AT$1266,MATCH(Data!$DN106,'Data_Price '!$BE$2:$BE$1266,0))</f>
        <v>Powder7 Ski Shop</v>
      </c>
      <c r="CZ106">
        <f>INDEX('Data_Price '!AU$2:AU$1266,MATCH(Data!$DN106,'Data_Price '!$BE$2:$BE$1266,0))</f>
        <v>699.95</v>
      </c>
      <c r="DA106" t="str">
        <f>INDEX('Data_Price '!AV$2:AV$1266,MATCH(Data!$DN106,'Data_Price '!$BE$2:$BE$1266,0))</f>
        <v>https://www.google.com/url?url=https://www.powder7.com/Blizzard-Sheeva-11-Skis-164cm-New-Flat-2022/for-sale%3Futm_source%3Dfeed%26utm_medium%3Dfree&amp;rct=j&amp;q=&amp;esrc=s&amp;sa=U&amp;ved=0ahUKEwjFuIuhxKP2AhXwg-AKHfmpDT8QsDwIag&amp;usg=AOvVaw1X2B0PVNiizKB8xTdDJsXl</v>
      </c>
      <c r="DB106" t="str">
        <f>INDEX('Data_Price '!AW$2:AW$1266,MATCH(Data!$DN106,'Data_Price '!$BE$2:$BE$1266,0))</f>
        <v>Blizzard Sheeva 11 Women's Skis 2021 164 cm</v>
      </c>
      <c r="DC106" t="str">
        <f>INDEX('Data_Price '!AX$2:AX$1266,MATCH(Data!$DN106,'Data_Price '!$BE$2:$BE$1266,0))</f>
        <v>Powder7 Ski Shop</v>
      </c>
      <c r="DD106">
        <f>INDEX('Data_Price '!AY$2:AY$1266,MATCH(Data!$DN106,'Data_Price '!$BE$2:$BE$1266,0))</f>
        <v>699.95</v>
      </c>
      <c r="DE106" t="str">
        <f>INDEX('Data_Price '!AZ$2:AZ$1266,MATCH(Data!$DN106,'Data_Price '!$BE$2:$BE$1266,0))</f>
        <v>https://www.google.com/url?q=https://www.powder7.com/Blizzard-Sheeva-11-Skis-164cm-New-Flat-2022/for-sale%3Futm_source%3Dfeed%26utm_medium%3Dfree&amp;sa=U&amp;ved=0ahUKEwj8vsOhxKP2AhVuk-AKHVKOB4cQ2ykIGA&amp;usg=AOvVaw0c7CVaXevZQzWIYEsjzBNR</v>
      </c>
      <c r="DF106" t="str">
        <f>INDEX('Data_Price '!BA$2:BA$1266,MATCH(Data!$DN106,'Data_Price '!$BE$2:$BE$1266,0))</f>
        <v>Blizzard Sheeva 11 Women's Skis 2021 164 cm</v>
      </c>
      <c r="DG106" t="str">
        <f>INDEX('Data_Price '!BB$2:BB$1266,MATCH(Data!$DN106,'Data_Price '!$BE$2:$BE$1266,0))</f>
        <v>AlpineShopVT.com</v>
      </c>
      <c r="DH106">
        <f>INDEX('Data_Price '!BC$2:BC$1266,MATCH(Data!$DN106,'Data_Price '!$BE$2:$BE$1266,0))</f>
        <v>699.95</v>
      </c>
      <c r="DI106" t="str">
        <f>INDEX('Data_Price '!BD$2:BD$1266,MATCH(Data!$DN106,'Data_Price '!$BE$2:$BE$1266,0))</f>
        <v>https://www.google.com/url?q=https://alpineshopvt.com/blizzard-sheeva-11-2022/%3Fsku%3D41059&amp;sa=U&amp;ved=0ahUKEwj8vsOhxKP2AhVuk-AKHVKOB4cQ2ykIGg&amp;usg=AOvVaw3kGfg72aZcuvRFABB5yS15</v>
      </c>
      <c r="DJ106" s="89" t="e">
        <f ca="1">_xll.Connector("TinyUrl.TinyUrl",DA106,0)</f>
        <v>#NAME?</v>
      </c>
      <c r="DK106" s="89" t="e">
        <f ca="1">_xll.Connector("TinyUrl.TinyUrl",DE106,0)</f>
        <v>#NAME?</v>
      </c>
      <c r="DL106" s="89" t="e">
        <f ca="1">_xll.Connector("TinyUrl.TinyUrl",DI106,0)</f>
        <v>#NAME?</v>
      </c>
      <c r="DM106" s="224" t="str">
        <f t="shared" si="66"/>
        <v>Sheeva 11</v>
      </c>
      <c r="DN106" s="89" t="str">
        <f t="shared" si="67"/>
        <v xml:space="preserve"> BlizzardSheeva 11164 Women's</v>
      </c>
      <c r="DO106" s="227"/>
    </row>
    <row r="107" spans="2:119" ht="15.45" customHeight="1">
      <c r="B107" s="224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#VALUE!</v>
      </c>
      <c r="F107" s="43" t="b">
        <f>CL107&gt;Driver!$F$56</f>
        <v>0</v>
      </c>
      <c r="G107" s="43" t="b">
        <f>AND(CB107&gt;Driver!$F$55,CB107&lt;Driver!$G$55)</f>
        <v>0</v>
      </c>
      <c r="H107" s="43" t="e">
        <f t="shared" si="34"/>
        <v>#VALUE!</v>
      </c>
      <c r="I107" s="43">
        <f t="shared" si="35"/>
        <v>0</v>
      </c>
      <c r="J107" s="43" t="e">
        <f t="array" ref="J107">NOT(OR(($H$9:$H$1273=TRUE)*($I$9:$I$1273&gt;0)*($BT$9:$BT$1273=BT107)*($K$9:$K$1273&gt;K107)))</f>
        <v>#VALUE!</v>
      </c>
      <c r="K107" s="72">
        <f t="shared" si="36"/>
        <v>0.69845505157846877</v>
      </c>
      <c r="L107" s="72">
        <f t="shared" si="37"/>
        <v>0.9598227378938039</v>
      </c>
      <c r="M107" s="72">
        <f t="shared" si="38"/>
        <v>0.43708736526313363</v>
      </c>
      <c r="N107" s="72">
        <f t="shared" si="39"/>
        <v>0.25515714918105359</v>
      </c>
      <c r="O107" s="72">
        <f t="shared" si="40"/>
        <v>0.2519872995495237</v>
      </c>
      <c r="P107" s="72">
        <f t="shared" si="41"/>
        <v>0.8041176470588236</v>
      </c>
      <c r="Q107" s="72"/>
      <c r="R107" s="72"/>
      <c r="S107" s="72">
        <f t="shared" si="42"/>
        <v>0.68491294531569613</v>
      </c>
      <c r="T107" s="72">
        <f t="shared" si="43"/>
        <v>0.99386928387237006</v>
      </c>
      <c r="U107" s="72">
        <f t="shared" si="44"/>
        <v>0.85857688707007707</v>
      </c>
      <c r="V107" s="72">
        <f t="shared" si="45"/>
        <v>0.69487149955092486</v>
      </c>
      <c r="W107" s="72">
        <f t="shared" si="46"/>
        <v>0.99411841192787798</v>
      </c>
      <c r="X107" s="72">
        <f t="shared" si="47"/>
        <v>4.0177262106196127E-2</v>
      </c>
      <c r="Y107" s="72">
        <f t="shared" si="48"/>
        <v>0.56291263473686637</v>
      </c>
      <c r="Z107" s="72">
        <f t="shared" si="49"/>
        <v>0.74484285081894641</v>
      </c>
      <c r="AA107" s="72">
        <f t="shared" si="50"/>
        <v>0.7480127004504763</v>
      </c>
      <c r="AB107" s="72">
        <f t="shared" si="51"/>
        <v>0.19588235294117645</v>
      </c>
      <c r="AC107" s="72"/>
      <c r="AD107" s="72"/>
      <c r="AE107" s="72">
        <f t="shared" si="52"/>
        <v>0.31508705468430392</v>
      </c>
      <c r="AF107" s="72">
        <f t="shared" si="53"/>
        <v>6.130716127629901E-3</v>
      </c>
      <c r="AG107" s="72">
        <f t="shared" si="54"/>
        <v>0.14142311292992291</v>
      </c>
      <c r="AH107" s="72">
        <f t="shared" si="55"/>
        <v>0.30512850044907514</v>
      </c>
      <c r="AI107" s="72">
        <f t="shared" si="56"/>
        <v>5.8815880721220654E-3</v>
      </c>
      <c r="AJ107" s="72">
        <f>(AV107-Driver!$K$179)/(Driver!$L$179-Driver!$K$179)</f>
        <v>0.19982273789380386</v>
      </c>
      <c r="AK107" s="72">
        <f>(AW107-Driver!$K$180)/(Driver!$L$180-Driver!$K$180)</f>
        <v>0.36151950335364125</v>
      </c>
      <c r="AL107" s="72">
        <f>(AX107-Driver!$K$181)/(Driver!$L$181-Driver!$K$181)</f>
        <v>0.34484285081894644</v>
      </c>
      <c r="AM107" s="72">
        <f>(AY107-Driver!$K$182)/(Driver!$L$182-Driver!$K$182)</f>
        <v>0.96201270045047627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57"/>
        <v>4.2056708723375387</v>
      </c>
      <c r="AW107" s="70">
        <f t="shared" si="58"/>
        <v>36.30589406921041</v>
      </c>
      <c r="AX107" s="70">
        <f t="shared" si="59"/>
        <v>4.1035856573705178</v>
      </c>
      <c r="AY107" s="70">
        <f>IFERROR(Driver!$K$19/Data!BH107/Data!BI107*Data!BK107*Data!BL107,"")</f>
        <v>-0.23253894482429141</v>
      </c>
      <c r="AZ107" s="70">
        <f t="shared" si="60"/>
        <v>32.434847356664186</v>
      </c>
      <c r="BA107" s="70"/>
      <c r="BB107" s="70"/>
      <c r="BC107" s="70">
        <f t="shared" si="61"/>
        <v>18.109587446109749</v>
      </c>
      <c r="BD107" s="70">
        <f t="shared" si="62"/>
        <v>11.113203208891647</v>
      </c>
      <c r="BE107" s="70">
        <f t="shared" si="63"/>
        <v>0.24155843450842965</v>
      </c>
      <c r="BF107" s="70">
        <f t="shared" si="64"/>
        <v>10.715069364270787</v>
      </c>
      <c r="BG107" s="70">
        <f t="shared" si="65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219</v>
      </c>
      <c r="BS107" s="8" t="s">
        <v>855</v>
      </c>
      <c r="BT107" s="9" t="s">
        <v>894</v>
      </c>
      <c r="BU107" s="10">
        <v>149</v>
      </c>
      <c r="BV107" s="9" t="s">
        <v>390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305</v>
      </c>
      <c r="CU107" s="10"/>
      <c r="CV107" s="10"/>
      <c r="CW107" s="10"/>
      <c r="CX107" t="e">
        <f>INDEX('Data_Price '!AS$2:AS$1266,MATCH(Data!$DN107,'Data_Price '!$BE$2:$BE$1266,0))</f>
        <v>#N/A</v>
      </c>
      <c r="CY107" t="e">
        <f>INDEX('Data_Price '!AT$2:AT$1266,MATCH(Data!$DN107,'Data_Price '!$BE$2:$BE$1266,0))</f>
        <v>#N/A</v>
      </c>
      <c r="CZ107" t="e">
        <f>INDEX('Data_Price '!AU$2:AU$1266,MATCH(Data!$DN107,'Data_Price '!$BE$2:$BE$1266,0))</f>
        <v>#N/A</v>
      </c>
      <c r="DA107" t="e">
        <f>INDEX('Data_Price '!AV$2:AV$1266,MATCH(Data!$DN107,'Data_Price '!$BE$2:$BE$1266,0))</f>
        <v>#N/A</v>
      </c>
      <c r="DB107" t="e">
        <f>INDEX('Data_Price '!AW$2:AW$1266,MATCH(Data!$DN107,'Data_Price '!$BE$2:$BE$1266,0))</f>
        <v>#N/A</v>
      </c>
      <c r="DC107" t="e">
        <f>INDEX('Data_Price '!AX$2:AX$1266,MATCH(Data!$DN107,'Data_Price '!$BE$2:$BE$1266,0))</f>
        <v>#N/A</v>
      </c>
      <c r="DD107" t="e">
        <f>INDEX('Data_Price '!AY$2:AY$1266,MATCH(Data!$DN107,'Data_Price '!$BE$2:$BE$1266,0))</f>
        <v>#N/A</v>
      </c>
      <c r="DE107" t="e">
        <f>INDEX('Data_Price '!AZ$2:AZ$1266,MATCH(Data!$DN107,'Data_Price '!$BE$2:$BE$1266,0))</f>
        <v>#N/A</v>
      </c>
      <c r="DF107" t="e">
        <f>INDEX('Data_Price '!BA$2:BA$1266,MATCH(Data!$DN107,'Data_Price '!$BE$2:$BE$1266,0))</f>
        <v>#N/A</v>
      </c>
      <c r="DG107" t="e">
        <f>INDEX('Data_Price '!BB$2:BB$1266,MATCH(Data!$DN107,'Data_Price '!$BE$2:$BE$1266,0))</f>
        <v>#N/A</v>
      </c>
      <c r="DH107" t="e">
        <f>INDEX('Data_Price '!BC$2:BC$1266,MATCH(Data!$DN107,'Data_Price '!$BE$2:$BE$1266,0))</f>
        <v>#N/A</v>
      </c>
      <c r="DI107" t="e">
        <f>INDEX('Data_Price '!BD$2:BD$1266,MATCH(Data!$DN107,'Data_Price '!$BE$2:$BE$1266,0))</f>
        <v>#N/A</v>
      </c>
      <c r="DJ107" s="89" t="e">
        <f ca="1">_xll.Connector("TinyUrl.TinyUrl",DA107,0)</f>
        <v>#NAME?</v>
      </c>
      <c r="DK107" s="89" t="e">
        <f ca="1">_xll.Connector("TinyUrl.TinyUrl",DE107,0)</f>
        <v>#NAME?</v>
      </c>
      <c r="DL107" s="89" t="e">
        <f ca="1">_xll.Connector("TinyUrl.TinyUrl",DI107,0)</f>
        <v>#NAME?</v>
      </c>
      <c r="DM107" s="224" t="str">
        <f t="shared" si="66"/>
        <v>Secret 96</v>
      </c>
      <c r="DN107" s="89" t="str">
        <f t="shared" si="67"/>
        <v xml:space="preserve"> VölklSecret 96149 Women's</v>
      </c>
      <c r="DO107" s="227" t="s">
        <v>973</v>
      </c>
    </row>
    <row r="108" spans="2:119" ht="15.45" customHeight="1">
      <c r="B108" s="224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#VALUE!</v>
      </c>
      <c r="F108" s="43" t="b">
        <f>CL108&gt;Driver!$F$56</f>
        <v>0</v>
      </c>
      <c r="G108" s="43" t="b">
        <f>AND(CB108&gt;Driver!$F$55,CB108&lt;Driver!$G$55)</f>
        <v>0</v>
      </c>
      <c r="H108" s="43" t="e">
        <f t="shared" si="34"/>
        <v>#VALUE!</v>
      </c>
      <c r="I108" s="43">
        <f t="shared" si="35"/>
        <v>0</v>
      </c>
      <c r="J108" s="43" t="e">
        <f t="array" ref="J108">NOT(OR(($H$9:$H$1273=TRUE)*($I$9:$I$1273&gt;0)*($BT$9:$BT$1273=BT108)*($K$9:$K$1273&gt;K108)))</f>
        <v>#VALUE!</v>
      </c>
      <c r="K108" s="72">
        <f t="shared" si="36"/>
        <v>0.72734707597137882</v>
      </c>
      <c r="L108" s="72">
        <f t="shared" si="37"/>
        <v>0.9900604302634759</v>
      </c>
      <c r="M108" s="72">
        <f t="shared" si="38"/>
        <v>0.46463372167928174</v>
      </c>
      <c r="N108" s="72">
        <f t="shared" si="39"/>
        <v>0.19634477961171193</v>
      </c>
      <c r="O108" s="72">
        <f t="shared" si="40"/>
        <v>0.3309387383673098</v>
      </c>
      <c r="P108" s="72">
        <f t="shared" si="41"/>
        <v>0.8666176470588236</v>
      </c>
      <c r="Q108" s="72"/>
      <c r="R108" s="72"/>
      <c r="S108" s="72">
        <f t="shared" si="42"/>
        <v>0.72852134450474726</v>
      </c>
      <c r="T108" s="72">
        <f t="shared" si="43"/>
        <v>0.96791762429365336</v>
      </c>
      <c r="U108" s="72">
        <f t="shared" si="44"/>
        <v>0.98277979400022386</v>
      </c>
      <c r="V108" s="72">
        <f t="shared" si="45"/>
        <v>0.6445917268898782</v>
      </c>
      <c r="W108" s="72">
        <f t="shared" si="46"/>
        <v>0.98791886664227091</v>
      </c>
      <c r="X108" s="72">
        <f t="shared" si="47"/>
        <v>9.9395697365240454E-3</v>
      </c>
      <c r="Y108" s="72">
        <f t="shared" si="48"/>
        <v>0.53536627832071826</v>
      </c>
      <c r="Z108" s="72">
        <f t="shared" si="49"/>
        <v>0.80365522038828807</v>
      </c>
      <c r="AA108" s="72">
        <f t="shared" si="50"/>
        <v>0.6690612616326902</v>
      </c>
      <c r="AB108" s="72">
        <f t="shared" si="51"/>
        <v>0.1333823529411764</v>
      </c>
      <c r="AC108" s="72"/>
      <c r="AD108" s="72"/>
      <c r="AE108" s="72">
        <f t="shared" si="52"/>
        <v>0.27147865549525274</v>
      </c>
      <c r="AF108" s="72">
        <f t="shared" si="53"/>
        <v>3.2082375706346686E-2</v>
      </c>
      <c r="AG108" s="72">
        <f t="shared" si="54"/>
        <v>1.7220205999776111E-2</v>
      </c>
      <c r="AH108" s="72">
        <f t="shared" si="55"/>
        <v>0.3554082731101218</v>
      </c>
      <c r="AI108" s="72">
        <f t="shared" si="56"/>
        <v>1.2081133357729104E-2</v>
      </c>
      <c r="AJ108" s="72">
        <f>(AV108-Driver!$K$179)/(Driver!$L$179-Driver!$K$179)</f>
        <v>0.24993956973652404</v>
      </c>
      <c r="AK108" s="72">
        <f>(AW108-Driver!$K$180)/(Driver!$L$180-Driver!$K$180)</f>
        <v>0.30373958045552663</v>
      </c>
      <c r="AL108" s="72">
        <f>(AX108-Driver!$K$181)/(Driver!$L$181-Driver!$K$181)</f>
        <v>0.40365522038828811</v>
      </c>
      <c r="AM108" s="72">
        <f>(AY108-Driver!$K$182)/(Driver!$L$182-Driver!$K$182)</f>
        <v>0.88306126163269016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57"/>
        <v>5.2604802604802607</v>
      </c>
      <c r="AW108" s="70">
        <f t="shared" si="58"/>
        <v>30.655702273945419</v>
      </c>
      <c r="AX108" s="70">
        <f t="shared" si="59"/>
        <v>4.632896983494593</v>
      </c>
      <c r="AY108" s="70">
        <f>IFERROR(Driver!$K$19/Data!BH108/Data!BI108*Data!BK108*Data!BL108,"")</f>
        <v>-0.71583953456778526</v>
      </c>
      <c r="AZ108" s="70">
        <f t="shared" si="60"/>
        <v>26.738644825018611</v>
      </c>
      <c r="BA108" s="70"/>
      <c r="BB108" s="70"/>
      <c r="BC108" s="70">
        <f t="shared" si="61"/>
        <v>40.729567266143384</v>
      </c>
      <c r="BD108" s="70">
        <f t="shared" si="62"/>
        <v>7.7314122911768619</v>
      </c>
      <c r="BE108" s="70">
        <f t="shared" si="63"/>
        <v>0.11737768397891594</v>
      </c>
      <c r="BF108" s="70">
        <f t="shared" si="64"/>
        <v>5.036322277600239</v>
      </c>
      <c r="BG108" s="70">
        <f t="shared" si="65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219</v>
      </c>
      <c r="BS108" s="8" t="s">
        <v>606</v>
      </c>
      <c r="BT108" s="9" t="s">
        <v>607</v>
      </c>
      <c r="BU108" s="10">
        <v>182</v>
      </c>
      <c r="BV108" s="9" t="s">
        <v>222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305</v>
      </c>
      <c r="CU108" s="9" t="s">
        <v>302</v>
      </c>
      <c r="CV108" s="10"/>
      <c r="CW108" s="10"/>
      <c r="CX108">
        <f>INDEX('Data_Price '!AS$2:AS$1266,MATCH(Data!$DN108,'Data_Price '!$BE$2:$BE$1266,0))</f>
        <v>0</v>
      </c>
      <c r="CY108">
        <f>INDEX('Data_Price '!AT$2:AT$1266,MATCH(Data!$DN108,'Data_Price '!$BE$2:$BE$1266,0))</f>
        <v>0</v>
      </c>
      <c r="CZ108">
        <f>INDEX('Data_Price '!AU$2:AU$1266,MATCH(Data!$DN108,'Data_Price '!$BE$2:$BE$1266,0))</f>
        <v>0</v>
      </c>
      <c r="DA108">
        <f>INDEX('Data_Price '!AV$2:AV$1266,MATCH(Data!$DN108,'Data_Price '!$BE$2:$BE$1266,0))</f>
        <v>0</v>
      </c>
      <c r="DB108">
        <f>INDEX('Data_Price '!AW$2:AW$1266,MATCH(Data!$DN108,'Data_Price '!$BE$2:$BE$1266,0))</f>
        <v>0</v>
      </c>
      <c r="DC108">
        <f>INDEX('Data_Price '!AX$2:AX$1266,MATCH(Data!$DN108,'Data_Price '!$BE$2:$BE$1266,0))</f>
        <v>0</v>
      </c>
      <c r="DD108">
        <f>INDEX('Data_Price '!AY$2:AY$1266,MATCH(Data!$DN108,'Data_Price '!$BE$2:$BE$1266,0))</f>
        <v>0</v>
      </c>
      <c r="DE108">
        <f>INDEX('Data_Price '!AZ$2:AZ$1266,MATCH(Data!$DN108,'Data_Price '!$BE$2:$BE$1266,0))</f>
        <v>0</v>
      </c>
      <c r="DF108">
        <f>INDEX('Data_Price '!BA$2:BA$1266,MATCH(Data!$DN108,'Data_Price '!$BE$2:$BE$1266,0))</f>
        <v>0</v>
      </c>
      <c r="DG108">
        <f>INDEX('Data_Price '!BB$2:BB$1266,MATCH(Data!$DN108,'Data_Price '!$BE$2:$BE$1266,0))</f>
        <v>0</v>
      </c>
      <c r="DH108">
        <f>INDEX('Data_Price '!BC$2:BC$1266,MATCH(Data!$DN108,'Data_Price '!$BE$2:$BE$1266,0))</f>
        <v>0</v>
      </c>
      <c r="DI108">
        <f>INDEX('Data_Price '!BD$2:BD$1266,MATCH(Data!$DN108,'Data_Price '!$BE$2:$BE$1266,0))</f>
        <v>0</v>
      </c>
      <c r="DJ108" s="89" t="e">
        <f ca="1">_xll.Connector("TinyUrl.TinyUrl",DA108,0)</f>
        <v>#NAME?</v>
      </c>
      <c r="DK108" s="89" t="e">
        <f ca="1">_xll.Connector("TinyUrl.TinyUrl",DE108,0)</f>
        <v>#NAME?</v>
      </c>
      <c r="DL108" s="89" t="e">
        <f ca="1">_xll.Connector("TinyUrl.TinyUrl",DI108,0)</f>
        <v>#NAME?</v>
      </c>
      <c r="DM108" s="224" t="str">
        <f t="shared" si="66"/>
        <v>Explo 96</v>
      </c>
      <c r="DN108" s="89" t="str">
        <f t="shared" si="67"/>
        <v xml:space="preserve"> FerreolExplo 96182 Unisex</v>
      </c>
      <c r="DO108" s="227"/>
    </row>
    <row r="109" spans="2:119" ht="15.45" customHeight="1">
      <c r="B109" s="224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#VALUE!</v>
      </c>
      <c r="F109" s="43" t="b">
        <f>CL109&gt;Driver!$F$56</f>
        <v>0</v>
      </c>
      <c r="G109" s="43" t="b">
        <f>AND(CB109&gt;Driver!$F$55,CB109&lt;Driver!$G$55)</f>
        <v>0</v>
      </c>
      <c r="H109" s="43" t="e">
        <f t="shared" si="34"/>
        <v>#VALUE!</v>
      </c>
      <c r="I109" s="43">
        <f t="shared" si="35"/>
        <v>0</v>
      </c>
      <c r="J109" s="43" t="e">
        <f t="array" ref="J109">NOT(OR(($H$9:$H$1273=TRUE)*($I$9:$I$1273&gt;0)*($BT$9:$BT$1273=BT109)*($K$9:$K$1273&gt;K109)))</f>
        <v>#VALUE!</v>
      </c>
      <c r="K109" s="72">
        <f t="shared" si="36"/>
        <v>0.67230459480547999</v>
      </c>
      <c r="L109" s="72">
        <f t="shared" si="37"/>
        <v>0.87231971638063011</v>
      </c>
      <c r="M109" s="72">
        <f t="shared" si="38"/>
        <v>0.47228947323032977</v>
      </c>
      <c r="N109" s="72">
        <f t="shared" si="39"/>
        <v>0.28108518307721497</v>
      </c>
      <c r="O109" s="72">
        <f t="shared" si="40"/>
        <v>0.31042375948959133</v>
      </c>
      <c r="P109" s="72">
        <f t="shared" si="41"/>
        <v>0.82535947712418301</v>
      </c>
      <c r="Q109" s="72"/>
      <c r="R109" s="72"/>
      <c r="S109" s="72">
        <f t="shared" si="42"/>
        <v>0.75672460197111135</v>
      </c>
      <c r="T109" s="72">
        <f t="shared" si="43"/>
        <v>0.99878042595781025</v>
      </c>
      <c r="U109" s="72">
        <f t="shared" si="44"/>
        <v>0.60926648787405813</v>
      </c>
      <c r="V109" s="72">
        <f t="shared" si="45"/>
        <v>0.6128650939701622</v>
      </c>
      <c r="W109" s="72">
        <f t="shared" si="46"/>
        <v>0.99827743902439026</v>
      </c>
      <c r="X109" s="72">
        <f t="shared" si="47"/>
        <v>0.12768028361936992</v>
      </c>
      <c r="Y109" s="72">
        <f t="shared" si="48"/>
        <v>0.52771052676967023</v>
      </c>
      <c r="Z109" s="72">
        <f t="shared" si="49"/>
        <v>0.71891481692278503</v>
      </c>
      <c r="AA109" s="72">
        <f t="shared" si="50"/>
        <v>0.68957624051040867</v>
      </c>
      <c r="AB109" s="72">
        <f t="shared" si="51"/>
        <v>0.17464052287581694</v>
      </c>
      <c r="AC109" s="72"/>
      <c r="AD109" s="72"/>
      <c r="AE109" s="72">
        <f t="shared" si="52"/>
        <v>0.24327539802888859</v>
      </c>
      <c r="AF109" s="72">
        <f t="shared" si="53"/>
        <v>1.2195740421897805E-3</v>
      </c>
      <c r="AG109" s="72">
        <f t="shared" si="54"/>
        <v>0.39073351212594187</v>
      </c>
      <c r="AH109" s="72">
        <f t="shared" si="55"/>
        <v>0.3871349060298378</v>
      </c>
      <c r="AI109" s="72">
        <f t="shared" si="56"/>
        <v>1.7225609756097437E-3</v>
      </c>
      <c r="AJ109" s="72">
        <f>(AV109-Driver!$K$179)/(Driver!$L$179-Driver!$K$179)</f>
        <v>0.11231971638063007</v>
      </c>
      <c r="AK109" s="72">
        <f>(AW109-Driver!$K$180)/(Driver!$L$180-Driver!$K$180)</f>
        <v>0.33567756989525327</v>
      </c>
      <c r="AL109" s="72">
        <f>(AX109-Driver!$K$181)/(Driver!$L$181-Driver!$K$181)</f>
        <v>0.31891481692278506</v>
      </c>
      <c r="AM109" s="72">
        <f>(AY109-Driver!$K$182)/(Driver!$L$182-Driver!$K$182)</f>
        <v>0.90357624051040863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57"/>
        <v>2.363994030660697</v>
      </c>
      <c r="AW109" s="70">
        <f t="shared" si="58"/>
        <v>33.778859191406305</v>
      </c>
      <c r="AX109" s="70">
        <f t="shared" si="59"/>
        <v>3.8702333523050654</v>
      </c>
      <c r="AY109" s="70">
        <f>IFERROR(Driver!$K$19/Data!BH109/Data!BI109*Data!BK109*Data!BL109,"")</f>
        <v>-0.59025725844157662</v>
      </c>
      <c r="AZ109" s="70">
        <f t="shared" si="60"/>
        <v>30.498883097542816</v>
      </c>
      <c r="BA109" s="70"/>
      <c r="BB109" s="70"/>
      <c r="BC109" s="70">
        <f t="shared" si="61"/>
        <v>55.35879297981149</v>
      </c>
      <c r="BD109" s="70">
        <f t="shared" si="62"/>
        <v>10.462715552806118</v>
      </c>
      <c r="BE109" s="70">
        <f t="shared" si="63"/>
        <v>0.49082435953534009</v>
      </c>
      <c r="BF109" s="70">
        <f t="shared" si="64"/>
        <v>1.4530219815293923</v>
      </c>
      <c r="BG109" s="70">
        <f t="shared" si="65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219</v>
      </c>
      <c r="BS109" s="8" t="s">
        <v>471</v>
      </c>
      <c r="BT109" s="9" t="s">
        <v>481</v>
      </c>
      <c r="BU109" s="10">
        <v>172.1</v>
      </c>
      <c r="BV109" s="9" t="s">
        <v>222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305</v>
      </c>
      <c r="CU109" s="10"/>
      <c r="CV109" s="10"/>
      <c r="CW109" s="10"/>
      <c r="CX109" t="str">
        <f>INDEX('Data_Price '!AS$2:AS$1266,MATCH(Data!$DN109,'Data_Price '!$BE$2:$BE$1266,0))</f>
        <v>Black Crows Divus Skis 172 cm</v>
      </c>
      <c r="CY109" t="str">
        <f>INDEX('Data_Price '!AT$2:AT$1266,MATCH(Data!$DN109,'Data_Price '!$BE$2:$BE$1266,0))</f>
        <v>! OutdoorXL.com</v>
      </c>
      <c r="CZ109">
        <f>INDEX('Data_Price '!AU$2:AU$1266,MATCH(Data!$DN109,'Data_Price '!$BE$2:$BE$1266,0))</f>
        <v>494.95</v>
      </c>
      <c r="DA109" t="str">
        <f>INDEX('Data_Price '!AV$2:AV$1266,MATCH(Data!$DN109,'Data_Price '!$BE$2:$BE$1266,0))</f>
        <v>https://www.google.com/aclk?sa=L&amp;ai=DChcSEwiakIKjxKP2AhWEr8gKHQMiC00YABADGgJxdQ&amp;sig=AOD64_0E7G0xUIY6dOpfT4Wr1HlqHRda6w&amp;ctype=5&amp;ved=0ahUKEwjB6f2ixKP2AhVFmeAKHfnMD2kQ2ikIFw&amp;adurl=</v>
      </c>
      <c r="DB109" t="str">
        <f>INDEX('Data_Price '!AW$2:AW$1266,MATCH(Data!$DN109,'Data_Price '!$BE$2:$BE$1266,0))</f>
        <v>Black Crows Divus Skis 172 cm</v>
      </c>
      <c r="DC109" t="str">
        <f>INDEX('Data_Price '!AX$2:AX$1266,MATCH(Data!$DN109,'Data_Price '!$BE$2:$BE$1266,0))</f>
        <v>Powder7 Ski Shop</v>
      </c>
      <c r="DD109">
        <f>INDEX('Data_Price '!AY$2:AY$1266,MATCH(Data!$DN109,'Data_Price '!$BE$2:$BE$1266,0))</f>
        <v>779.95</v>
      </c>
      <c r="DE109" t="str">
        <f>INDEX('Data_Price '!AZ$2:AZ$1266,MATCH(Data!$DN109,'Data_Price '!$BE$2:$BE$1266,0))</f>
        <v>https://www.google.com/url?url=https://www.powder7.com/Black-Crows-Divus-Skis-172cm-New-Flat-2022/for-sale%3Futm_source%3Dfeed%26utm_medium%3Dfree&amp;rct=j&amp;q=&amp;esrc=s&amp;sa=U&amp;ved=0ahUKEwjks8iixKP2AhVSneAKHd90CJsQsDwIVg&amp;usg=AOvVaw25gH2EJ01VFCIugnfyOGxk</v>
      </c>
      <c r="DF109" t="str">
        <f>INDEX('Data_Price '!BA$2:BA$1266,MATCH(Data!$DN109,'Data_Price '!$BE$2:$BE$1266,0))</f>
        <v>Black Crows Divus Skis 172 cm</v>
      </c>
      <c r="DG109" t="str">
        <f>INDEX('Data_Price '!BB$2:BB$1266,MATCH(Data!$DN109,'Data_Price '!$BE$2:$BE$1266,0))</f>
        <v>Powder7 Ski Shop</v>
      </c>
      <c r="DH109">
        <f>INDEX('Data_Price '!BC$2:BC$1266,MATCH(Data!$DN109,'Data_Price '!$BE$2:$BE$1266,0))</f>
        <v>779.95</v>
      </c>
      <c r="DI109" t="str">
        <f>INDEX('Data_Price '!BD$2:BD$1266,MATCH(Data!$DN109,'Data_Price '!$BE$2:$BE$1266,0))</f>
        <v>https://www.google.com/aclk?sa=L&amp;ai=DChcSEwiakIKjxKP2AhWEr8gKHQMiC00YABABGgJxdQ&amp;sig=AOD64_13qh48-3O0pZvCOKzP7xZPI7Wbpg&amp;ctype=5&amp;ved=0ahUKEwjB6f2ixKP2AhVFmeAKHfnMD2kQ2ikIFQ&amp;adurl=</v>
      </c>
      <c r="DJ109" s="89" t="e">
        <f ca="1">_xll.Connector("TinyUrl.TinyUrl",DA109,0)</f>
        <v>#NAME?</v>
      </c>
      <c r="DK109" s="89" t="e">
        <f ca="1">_xll.Connector("TinyUrl.TinyUrl",DE109,0)</f>
        <v>#NAME?</v>
      </c>
      <c r="DL109" s="89" t="e">
        <f ca="1">_xll.Connector("TinyUrl.TinyUrl",DI109,0)</f>
        <v>#NAME?</v>
      </c>
      <c r="DM109" s="224" t="str">
        <f t="shared" si="66"/>
        <v>Divus</v>
      </c>
      <c r="DN109" s="89" t="str">
        <f t="shared" si="67"/>
        <v xml:space="preserve"> Black CrowsDivus172.1 Unisex</v>
      </c>
      <c r="DO109" s="227" t="s">
        <v>974</v>
      </c>
    </row>
    <row r="110" spans="2:119" ht="15.45" customHeight="1">
      <c r="B110" s="224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#VALUE!</v>
      </c>
      <c r="F110" s="43" t="b">
        <f>CL110&gt;Driver!$F$56</f>
        <v>0</v>
      </c>
      <c r="G110" s="43" t="b">
        <f>AND(CB110&gt;Driver!$F$55,CB110&lt;Driver!$G$55)</f>
        <v>1</v>
      </c>
      <c r="H110" s="43" t="e">
        <f t="shared" si="34"/>
        <v>#VALUE!</v>
      </c>
      <c r="I110" s="43">
        <f t="shared" si="35"/>
        <v>0</v>
      </c>
      <c r="J110" s="43" t="e">
        <f t="array" ref="J110">NOT(OR(($H$9:$H$1273=TRUE)*($I$9:$I$1273&gt;0)*($BT$9:$BT$1273=BT110)*($K$9:$K$1273&gt;K110)))</f>
        <v>#VALUE!</v>
      </c>
      <c r="K110" s="72">
        <f t="shared" si="36"/>
        <v>0.65361766966406976</v>
      </c>
      <c r="L110" s="72">
        <f t="shared" si="37"/>
        <v>0.84406091370558389</v>
      </c>
      <c r="M110" s="72">
        <f t="shared" si="38"/>
        <v>0.46317442562255573</v>
      </c>
      <c r="N110" s="72">
        <f t="shared" si="39"/>
        <v>0.21468412066021625</v>
      </c>
      <c r="O110" s="72">
        <f t="shared" si="40"/>
        <v>0.34367902548849649</v>
      </c>
      <c r="P110" s="72">
        <f t="shared" si="41"/>
        <v>0.83116013071895434</v>
      </c>
      <c r="Q110" s="72"/>
      <c r="R110" s="72"/>
      <c r="S110" s="72">
        <f t="shared" si="42"/>
        <v>0.74854354293458036</v>
      </c>
      <c r="T110" s="72">
        <f t="shared" si="43"/>
        <v>0.93095879273273341</v>
      </c>
      <c r="U110" s="72">
        <f t="shared" si="44"/>
        <v>0.98488336245432728</v>
      </c>
      <c r="V110" s="72">
        <f t="shared" si="45"/>
        <v>0.65271043054037192</v>
      </c>
      <c r="W110" s="72">
        <f t="shared" si="46"/>
        <v>0.99248407643312098</v>
      </c>
      <c r="X110" s="72">
        <f t="shared" si="47"/>
        <v>0.15593908629441616</v>
      </c>
      <c r="Y110" s="72">
        <f t="shared" si="48"/>
        <v>0.53682557437744427</v>
      </c>
      <c r="Z110" s="72">
        <f t="shared" si="49"/>
        <v>0.78531587933978375</v>
      </c>
      <c r="AA110" s="72">
        <f t="shared" si="50"/>
        <v>0.65632097451150351</v>
      </c>
      <c r="AB110" s="72">
        <f t="shared" si="51"/>
        <v>0.16883986928104566</v>
      </c>
      <c r="AC110" s="72"/>
      <c r="AD110" s="72"/>
      <c r="AE110" s="72">
        <f t="shared" si="52"/>
        <v>0.25145645706541969</v>
      </c>
      <c r="AF110" s="72">
        <f t="shared" si="53"/>
        <v>6.9041207267266549E-2</v>
      </c>
      <c r="AG110" s="72">
        <f t="shared" si="54"/>
        <v>1.5116637545672676E-2</v>
      </c>
      <c r="AH110" s="72">
        <f t="shared" si="55"/>
        <v>0.34728956945962802</v>
      </c>
      <c r="AI110" s="72">
        <f t="shared" si="56"/>
        <v>7.5159235668789889E-3</v>
      </c>
      <c r="AJ110" s="72">
        <f>(AV110-Driver!$K$179)/(Driver!$L$179-Driver!$K$179)</f>
        <v>0.39593908629441615</v>
      </c>
      <c r="AK110" s="72">
        <f>(AW110-Driver!$K$180)/(Driver!$L$180-Driver!$K$180)</f>
        <v>0.33430082393338134</v>
      </c>
      <c r="AL110" s="72">
        <f>(AX110-Driver!$K$181)/(Driver!$L$181-Driver!$K$181)</f>
        <v>0.38531587933978373</v>
      </c>
      <c r="AM110" s="72">
        <f>(AY110-Driver!$K$182)/(Driver!$L$182-Driver!$K$182)</f>
        <v>0.87032097451150348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57"/>
        <v>8.3333333333333321</v>
      </c>
      <c r="AW110" s="70">
        <f t="shared" si="58"/>
        <v>33.644229750109723</v>
      </c>
      <c r="AX110" s="70">
        <f t="shared" si="59"/>
        <v>4.4678429140580533</v>
      </c>
      <c r="AY110" s="70">
        <f>IFERROR(Driver!$K$19/Data!BH110/Data!BI110*Data!BK110*Data!BL110,"")</f>
        <v>-0.79382909842338234</v>
      </c>
      <c r="AZ110" s="70">
        <f t="shared" si="60"/>
        <v>29.97021593447505</v>
      </c>
      <c r="BA110" s="70"/>
      <c r="BB110" s="70"/>
      <c r="BC110" s="70">
        <f t="shared" si="61"/>
        <v>51.1152207837631</v>
      </c>
      <c r="BD110" s="70">
        <f t="shared" si="62"/>
        <v>4.4606211852098996</v>
      </c>
      <c r="BE110" s="70">
        <f t="shared" si="63"/>
        <v>0.11527449077774805</v>
      </c>
      <c r="BF110" s="70">
        <f t="shared" si="64"/>
        <v>5.95327281780229</v>
      </c>
      <c r="BG110" s="70">
        <f t="shared" si="65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219</v>
      </c>
      <c r="BS110" s="8" t="s">
        <v>579</v>
      </c>
      <c r="BT110" s="9" t="s">
        <v>584</v>
      </c>
      <c r="BU110" s="10">
        <v>172</v>
      </c>
      <c r="BV110" s="9" t="s">
        <v>390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301</v>
      </c>
      <c r="CU110" s="9" t="s">
        <v>302</v>
      </c>
      <c r="CV110" s="10"/>
      <c r="CW110" s="10"/>
      <c r="CX110">
        <f>INDEX('Data_Price '!AS$2:AS$1266,MATCH(Data!$DN110,'Data_Price '!$BE$2:$BE$1266,0))</f>
        <v>0</v>
      </c>
      <c r="CY110">
        <f>INDEX('Data_Price '!AT$2:AT$1266,MATCH(Data!$DN110,'Data_Price '!$BE$2:$BE$1266,0))</f>
        <v>0</v>
      </c>
      <c r="CZ110">
        <f>INDEX('Data_Price '!AU$2:AU$1266,MATCH(Data!$DN110,'Data_Price '!$BE$2:$BE$1266,0))</f>
        <v>0</v>
      </c>
      <c r="DA110">
        <f>INDEX('Data_Price '!AV$2:AV$1266,MATCH(Data!$DN110,'Data_Price '!$BE$2:$BE$1266,0))</f>
        <v>0</v>
      </c>
      <c r="DB110">
        <f>INDEX('Data_Price '!AW$2:AW$1266,MATCH(Data!$DN110,'Data_Price '!$BE$2:$BE$1266,0))</f>
        <v>0</v>
      </c>
      <c r="DC110">
        <f>INDEX('Data_Price '!AX$2:AX$1266,MATCH(Data!$DN110,'Data_Price '!$BE$2:$BE$1266,0))</f>
        <v>0</v>
      </c>
      <c r="DD110">
        <f>INDEX('Data_Price '!AY$2:AY$1266,MATCH(Data!$DN110,'Data_Price '!$BE$2:$BE$1266,0))</f>
        <v>0</v>
      </c>
      <c r="DE110">
        <f>INDEX('Data_Price '!AZ$2:AZ$1266,MATCH(Data!$DN110,'Data_Price '!$BE$2:$BE$1266,0))</f>
        <v>0</v>
      </c>
      <c r="DF110">
        <f>INDEX('Data_Price '!BA$2:BA$1266,MATCH(Data!$DN110,'Data_Price '!$BE$2:$BE$1266,0))</f>
        <v>0</v>
      </c>
      <c r="DG110">
        <f>INDEX('Data_Price '!BB$2:BB$1266,MATCH(Data!$DN110,'Data_Price '!$BE$2:$BE$1266,0))</f>
        <v>0</v>
      </c>
      <c r="DH110">
        <f>INDEX('Data_Price '!BC$2:BC$1266,MATCH(Data!$DN110,'Data_Price '!$BE$2:$BE$1266,0))</f>
        <v>0</v>
      </c>
      <c r="DI110">
        <f>INDEX('Data_Price '!BD$2:BD$1266,MATCH(Data!$DN110,'Data_Price '!$BE$2:$BE$1266,0))</f>
        <v>0</v>
      </c>
      <c r="DJ110" s="89" t="e">
        <f ca="1">_xll.Connector("TinyUrl.TinyUrl",DA110,0)</f>
        <v>#NAME?</v>
      </c>
      <c r="DK110" s="89" t="e">
        <f ca="1">_xll.Connector("TinyUrl.TinyUrl",DE110,0)</f>
        <v>#NAME?</v>
      </c>
      <c r="DL110" s="89" t="e">
        <f ca="1">_xll.Connector("TinyUrl.TinyUrl",DI110,0)</f>
        <v>#NAME?</v>
      </c>
      <c r="DM110" s="224" t="str">
        <f t="shared" si="66"/>
        <v>Agent 3.0 X</v>
      </c>
      <c r="DN110" s="89" t="str">
        <f t="shared" si="67"/>
        <v xml:space="preserve"> FactionAgent 3.0 X172 Women's</v>
      </c>
      <c r="DO110" s="227"/>
    </row>
    <row r="111" spans="2:119" ht="15.45" customHeight="1">
      <c r="B111" s="224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#VALUE!</v>
      </c>
      <c r="F111" s="43" t="b">
        <f>CL111&gt;Driver!$F$56</f>
        <v>0</v>
      </c>
      <c r="G111" s="43" t="b">
        <f>AND(CB111&gt;Driver!$F$55,CB111&lt;Driver!$G$55)</f>
        <v>0</v>
      </c>
      <c r="H111" s="43" t="e">
        <f t="shared" si="34"/>
        <v>#VALUE!</v>
      </c>
      <c r="I111" s="43">
        <f t="shared" si="35"/>
        <v>0</v>
      </c>
      <c r="J111" s="43" t="e">
        <f t="array" ref="J111">NOT(OR(($H$9:$H$1273=TRUE)*($I$9:$I$1273&gt;0)*($BT$9:$BT$1273=BT111)*($K$9:$K$1273&gt;K111)))</f>
        <v>#VALUE!</v>
      </c>
      <c r="K111" s="72">
        <f t="shared" si="36"/>
        <v>0.70946901724922684</v>
      </c>
      <c r="L111" s="72">
        <f t="shared" si="37"/>
        <v>0.98506486181613084</v>
      </c>
      <c r="M111" s="72">
        <f t="shared" si="38"/>
        <v>0.43387317268232273</v>
      </c>
      <c r="N111" s="72">
        <f t="shared" si="39"/>
        <v>0.21974324922532096</v>
      </c>
      <c r="O111" s="72">
        <f t="shared" si="40"/>
        <v>0.29360829496543783</v>
      </c>
      <c r="P111" s="72">
        <f t="shared" si="41"/>
        <v>0.78826797385620928</v>
      </c>
      <c r="Q111" s="72"/>
      <c r="R111" s="72"/>
      <c r="S111" s="72">
        <f t="shared" si="42"/>
        <v>0.73384942571858436</v>
      </c>
      <c r="T111" s="72">
        <f t="shared" si="43"/>
        <v>0.98800703983055616</v>
      </c>
      <c r="U111" s="72">
        <f t="shared" si="44"/>
        <v>0.68831549043301643</v>
      </c>
      <c r="V111" s="72">
        <f t="shared" si="45"/>
        <v>0.61911092986430583</v>
      </c>
      <c r="W111" s="72">
        <f t="shared" si="46"/>
        <v>0.99250862746437973</v>
      </c>
      <c r="X111" s="72">
        <f t="shared" si="47"/>
        <v>1.4935138183869157E-2</v>
      </c>
      <c r="Y111" s="72">
        <f t="shared" si="48"/>
        <v>0.56612682731767727</v>
      </c>
      <c r="Z111" s="72">
        <f t="shared" si="49"/>
        <v>0.78025675077467904</v>
      </c>
      <c r="AA111" s="72">
        <f t="shared" si="50"/>
        <v>0.70639170503456217</v>
      </c>
      <c r="AB111" s="72">
        <f t="shared" si="51"/>
        <v>0.21173202614379072</v>
      </c>
      <c r="AC111" s="72"/>
      <c r="AD111" s="72"/>
      <c r="AE111" s="72">
        <f t="shared" si="52"/>
        <v>0.26615057428141564</v>
      </c>
      <c r="AF111" s="72">
        <f t="shared" si="53"/>
        <v>1.1992960169443886E-2</v>
      </c>
      <c r="AG111" s="72">
        <f t="shared" si="54"/>
        <v>0.31168450956698357</v>
      </c>
      <c r="AH111" s="72">
        <f t="shared" si="55"/>
        <v>0.38088907013569417</v>
      </c>
      <c r="AI111" s="72">
        <f t="shared" si="56"/>
        <v>7.491372535620322E-3</v>
      </c>
      <c r="AJ111" s="72">
        <f>(AV111-Driver!$K$179)/(Driver!$L$179-Driver!$K$179)</f>
        <v>0.25493513818386915</v>
      </c>
      <c r="AK111" s="72">
        <f>(AW111-Driver!$K$180)/(Driver!$L$180-Driver!$K$180)</f>
        <v>0.37694539785753461</v>
      </c>
      <c r="AL111" s="72">
        <f>(AX111-Driver!$K$181)/(Driver!$L$181-Driver!$K$181)</f>
        <v>0.38025675077467902</v>
      </c>
      <c r="AM111" s="72">
        <f>(AY111-Driver!$K$182)/(Driver!$L$182-Driver!$K$182)</f>
        <v>0.92039170503456214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57"/>
        <v>5.3656220322886989</v>
      </c>
      <c r="AW111" s="70">
        <f t="shared" si="58"/>
        <v>37.814363762294164</v>
      </c>
      <c r="AX111" s="70">
        <f t="shared" si="59"/>
        <v>4.4223107569721112</v>
      </c>
      <c r="AY111" s="70">
        <f>IFERROR(Driver!$K$19/Data!BH111/Data!BI111*Data!BK111*Data!BL111,"")</f>
        <v>-0.48732152930191536</v>
      </c>
      <c r="AZ111" s="70">
        <f t="shared" si="60"/>
        <v>33.87937453462397</v>
      </c>
      <c r="BA111" s="70"/>
      <c r="BB111" s="70"/>
      <c r="BC111" s="70">
        <f t="shared" si="61"/>
        <v>43.493280031980369</v>
      </c>
      <c r="BD111" s="70">
        <f t="shared" si="62"/>
        <v>11.63200141931039</v>
      </c>
      <c r="BE111" s="70">
        <f t="shared" si="63"/>
        <v>0.4117894584287039</v>
      </c>
      <c r="BF111" s="70">
        <f t="shared" si="64"/>
        <v>2.1584452662923557</v>
      </c>
      <c r="BG111" s="70">
        <f t="shared" si="65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219</v>
      </c>
      <c r="BS111" s="8" t="s">
        <v>610</v>
      </c>
      <c r="BT111" s="9" t="s">
        <v>617</v>
      </c>
      <c r="BU111" s="10">
        <v>172</v>
      </c>
      <c r="BV111" s="9" t="s">
        <v>222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305</v>
      </c>
      <c r="CU111" s="9" t="s">
        <v>302</v>
      </c>
      <c r="CV111" s="10"/>
      <c r="CW111" s="10"/>
      <c r="CX111" t="str">
        <f>INDEX('Data_Price '!AS$2:AS$1266,MATCH(Data!$DN111,'Data_Price '!$BE$2:$BE$1266,0))</f>
        <v>Fischer Ranger 90 FR Skis Â· 2022 Â· 172 cm</v>
      </c>
      <c r="CY111" t="str">
        <f>INDEX('Data_Price '!AT$2:AT$1266,MATCH(Data!$DN111,'Data_Price '!$BE$2:$BE$1266,0))</f>
        <v>! OutdoorXL.com</v>
      </c>
      <c r="CZ111">
        <f>INDEX('Data_Price '!AU$2:AU$1266,MATCH(Data!$DN111,'Data_Price '!$BE$2:$BE$1266,0))</f>
        <v>254.95</v>
      </c>
      <c r="DA111" t="str">
        <f>INDEX('Data_Price '!AV$2:AV$1266,MATCH(Data!$DN111,'Data_Price '!$BE$2:$BE$1266,0))</f>
        <v>https://www.google.com/url?url=https://www.outdoorxl.com/fischer-ranger-90-fr.html%3Fprl%3D92-493x144-3967&amp;rct=j&amp;q=&amp;esrc=s&amp;sa=U&amp;ved=0ahUKEwj1y_KjxKP2AhVCVd8KHVPzD_0QsDwIGw&amp;usg=AOvVaw1mkfgj-Kg6qg24YfeNjYPY</v>
      </c>
      <c r="DB111" t="str">
        <f>INDEX('Data_Price '!AW$2:AW$1266,MATCH(Data!$DN111,'Data_Price '!$BE$2:$BE$1266,0))</f>
        <v>Fischer Ranger 90 FR Skis Â· 2022 Â· 172 cm</v>
      </c>
      <c r="DC111" t="str">
        <f>INDEX('Data_Price '!AX$2:AX$1266,MATCH(Data!$DN111,'Data_Price '!$BE$2:$BE$1266,0))</f>
        <v>! OutdoorXL.com</v>
      </c>
      <c r="DD111">
        <f>INDEX('Data_Price '!AY$2:AY$1266,MATCH(Data!$DN111,'Data_Price '!$BE$2:$BE$1266,0))</f>
        <v>254.95</v>
      </c>
      <c r="DE111" t="str">
        <f>INDEX('Data_Price '!AZ$2:AZ$1266,MATCH(Data!$DN111,'Data_Price '!$BE$2:$BE$1266,0))</f>
        <v>https://www.google.com/url?q=https://www.outdoorxl.com/fischer-ranger-90-fr.html%3Fprl%3D92-493x144-3967&amp;sa=U&amp;ved=0ahUKEwiW3qakxKP2AhWmhOAKHQdyAQ4Q2ykIFg&amp;usg=AOvVaw2sy_CzmrBhkhEhcK43diUU</v>
      </c>
      <c r="DF111" t="str">
        <f>INDEX('Data_Price '!BA$2:BA$1266,MATCH(Data!$DN111,'Data_Price '!$BE$2:$BE$1266,0))</f>
        <v>Fischer Ranger 90 FR Skis Â· 2022 Â· 172 cm</v>
      </c>
      <c r="DG111" t="str">
        <f>INDEX('Data_Price '!BB$2:BB$1266,MATCH(Data!$DN111,'Data_Price '!$BE$2:$BE$1266,0))</f>
        <v>Skis.com</v>
      </c>
      <c r="DH111">
        <f>INDEX('Data_Price '!BC$2:BC$1266,MATCH(Data!$DN111,'Data_Price '!$BE$2:$BE$1266,0))</f>
        <v>349.99</v>
      </c>
      <c r="DI111" t="str">
        <f>INDEX('Data_Price '!BD$2:BD$1266,MATCH(Data!$DN111,'Data_Price '!$BE$2:$BE$1266,0))</f>
        <v>https://www.google.com/url?q=https://www.skis.com/Fischer-Ranger-90-FR-Skis-2022-2022/916039P,default,pd.html%3Fsrc%3Dcpc&amp;sa=U&amp;ved=0ahUKEwiW3qakxKP2AhWmhOAKHQdyAQ4Q2ykIGA&amp;usg=AOvVaw2rXGnOJGz3VL2rV6PY0dAr</v>
      </c>
      <c r="DJ111" s="89" t="e">
        <f ca="1">_xll.Connector("TinyUrl.TinyUrl",DA111,0)</f>
        <v>#NAME?</v>
      </c>
      <c r="DK111" s="89" t="e">
        <f ca="1">_xll.Connector("TinyUrl.TinyUrl",DE111,0)</f>
        <v>#NAME?</v>
      </c>
      <c r="DL111" s="89" t="e">
        <f ca="1">_xll.Connector("TinyUrl.TinyUrl",DI111,0)</f>
        <v>#NAME?</v>
      </c>
      <c r="DM111" s="224" t="str">
        <f t="shared" si="66"/>
        <v>Ranger 90 FR</v>
      </c>
      <c r="DN111" s="89" t="str">
        <f t="shared" si="67"/>
        <v xml:space="preserve"> FischerRanger 90 FR172 Unisex</v>
      </c>
      <c r="DO111" s="227"/>
    </row>
    <row r="112" spans="2:119" ht="15.45" customHeight="1">
      <c r="B112" s="224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#VALUE!</v>
      </c>
      <c r="F112" s="43" t="b">
        <f>CL112&gt;Driver!$F$56</f>
        <v>0</v>
      </c>
      <c r="G112" s="43" t="b">
        <f>AND(CB112&gt;Driver!$F$55,CB112&lt;Driver!$G$55)</f>
        <v>0</v>
      </c>
      <c r="H112" s="43" t="e">
        <f t="shared" si="34"/>
        <v>#VALUE!</v>
      </c>
      <c r="I112" s="43">
        <f t="shared" si="35"/>
        <v>0</v>
      </c>
      <c r="J112" s="43" t="e">
        <f t="array" ref="J112">NOT(OR(($H$9:$H$1273=TRUE)*($I$9:$I$1273&gt;0)*($BT$9:$BT$1273=BT112)*($K$9:$K$1273&gt;K112)))</f>
        <v>#VALUE!</v>
      </c>
      <c r="K112" s="72">
        <f t="shared" si="36"/>
        <v>0.68948708745546361</v>
      </c>
      <c r="L112" s="72">
        <f t="shared" si="37"/>
        <v>0.92920473773265644</v>
      </c>
      <c r="M112" s="72">
        <f t="shared" si="38"/>
        <v>0.44976943717827078</v>
      </c>
      <c r="N112" s="72">
        <f t="shared" si="39"/>
        <v>0.19507999747043558</v>
      </c>
      <c r="O112" s="72">
        <f t="shared" si="40"/>
        <v>0.31775772582908279</v>
      </c>
      <c r="P112" s="72">
        <f t="shared" si="41"/>
        <v>0.83647058823529408</v>
      </c>
      <c r="Q112" s="72"/>
      <c r="R112" s="72"/>
      <c r="S112" s="72">
        <f t="shared" si="42"/>
        <v>0.7573383052112701</v>
      </c>
      <c r="T112" s="72">
        <f t="shared" si="43"/>
        <v>0.96324395982507782</v>
      </c>
      <c r="U112" s="72">
        <f t="shared" si="44"/>
        <v>0.70378116773929056</v>
      </c>
      <c r="V112" s="72">
        <f t="shared" si="45"/>
        <v>0.61808909688511326</v>
      </c>
      <c r="W112" s="72">
        <f t="shared" si="46"/>
        <v>0.98712578781512605</v>
      </c>
      <c r="X112" s="72">
        <f t="shared" si="47"/>
        <v>7.0795262267343506E-2</v>
      </c>
      <c r="Y112" s="72">
        <f t="shared" si="48"/>
        <v>0.55023056282172922</v>
      </c>
      <c r="Z112" s="72">
        <f t="shared" si="49"/>
        <v>0.80492000252956442</v>
      </c>
      <c r="AA112" s="72">
        <f t="shared" si="50"/>
        <v>0.68224227417091721</v>
      </c>
      <c r="AB112" s="72">
        <f t="shared" si="51"/>
        <v>0.16352941176470587</v>
      </c>
      <c r="AC112" s="72"/>
      <c r="AD112" s="72"/>
      <c r="AE112" s="72">
        <f t="shared" si="52"/>
        <v>0.24266169478872984</v>
      </c>
      <c r="AF112" s="72">
        <f t="shared" si="53"/>
        <v>3.6756040174922164E-2</v>
      </c>
      <c r="AG112" s="72">
        <f t="shared" si="54"/>
        <v>0.29621883226070944</v>
      </c>
      <c r="AH112" s="72">
        <f t="shared" si="55"/>
        <v>0.38191090311488674</v>
      </c>
      <c r="AI112" s="72">
        <f t="shared" si="56"/>
        <v>1.2874212184873959E-2</v>
      </c>
      <c r="AJ112" s="72">
        <f>(AV112-Driver!$K$179)/(Driver!$L$179-Driver!$K$179)</f>
        <v>0.16920473773265648</v>
      </c>
      <c r="AK112" s="72">
        <f>(AW112-Driver!$K$180)/(Driver!$L$180-Driver!$K$180)</f>
        <v>0.33277838046170904</v>
      </c>
      <c r="AL112" s="72">
        <f>(AX112-Driver!$K$181)/(Driver!$L$181-Driver!$K$181)</f>
        <v>0.40492000252956434</v>
      </c>
      <c r="AM112" s="72">
        <f>(AY112-Driver!$K$182)/(Driver!$L$182-Driver!$K$182)</f>
        <v>0.89624227417091717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57"/>
        <v>3.5612535612535612</v>
      </c>
      <c r="AW112" s="70">
        <f t="shared" si="58"/>
        <v>33.495352818799759</v>
      </c>
      <c r="AX112" s="70">
        <f t="shared" si="59"/>
        <v>4.644280022766079</v>
      </c>
      <c r="AY112" s="70">
        <f>IFERROR(Driver!$K$19/Data!BH112/Data!BI112*Data!BK112*Data!BL112,"")</f>
        <v>-0.63515207366103865</v>
      </c>
      <c r="AZ112" s="70">
        <f t="shared" si="60"/>
        <v>29.486224869694716</v>
      </c>
      <c r="BA112" s="70"/>
      <c r="BB112" s="70"/>
      <c r="BC112" s="70">
        <f t="shared" si="61"/>
        <v>55.677125116877548</v>
      </c>
      <c r="BD112" s="70">
        <f t="shared" si="62"/>
        <v>7.317801266951343</v>
      </c>
      <c r="BE112" s="70">
        <f t="shared" si="63"/>
        <v>0.39632654002518763</v>
      </c>
      <c r="BF112" s="70">
        <f t="shared" si="64"/>
        <v>2.0430364100755289</v>
      </c>
      <c r="BG112" s="70">
        <f t="shared" si="65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219</v>
      </c>
      <c r="BS112" s="8" t="s">
        <v>950</v>
      </c>
      <c r="BT112" s="9" t="s">
        <v>693</v>
      </c>
      <c r="BU112" s="10">
        <v>177</v>
      </c>
      <c r="BV112" s="9" t="s">
        <v>222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305</v>
      </c>
      <c r="CU112" s="10"/>
      <c r="CV112" s="10"/>
      <c r="CW112" s="10"/>
      <c r="CX112" t="str">
        <f>INDEX('Data_Price '!AS$2:AS$1266,MATCH(Data!$DN112,'Data_Price '!$BE$2:$BE$1266,0))</f>
        <v>K2 Mindbender 90C Skis</v>
      </c>
      <c r="CY112" t="str">
        <f>INDEX('Data_Price '!AT$2:AT$1266,MATCH(Data!$DN112,'Data_Price '!$BE$2:$BE$1266,0))</f>
        <v>Snowinn.com</v>
      </c>
      <c r="CZ112">
        <f>INDEX('Data_Price '!AU$2:AU$1266,MATCH(Data!$DN112,'Data_Price '!$BE$2:$BE$1266,0))</f>
        <v>393.99</v>
      </c>
      <c r="DA112" t="str">
        <f>INDEX('Data_Price '!AV$2:AV$1266,MATCH(Data!$DN112,'Data_Price '!$BE$2:$BE$1266,0))</f>
        <v>https://www.google.com/url?q=https://www.snowinn.com/ski-store/k2-mindbender-90c-alpine-skis/138133906/p%3Futm_source%3Dgoogle_products%26utm_medium%3Dmerchant%26id_producte%3D13273314%26country%3Dus&amp;sa=U&amp;ved=0ahUKEwi59fKkxKP2AhWKiOAKHUzkAggQ2ykIHg&amp;usg=AOvVaw2l--7TjXfh6iIDWsbCou8u</v>
      </c>
      <c r="DB112" t="str">
        <f>INDEX('Data_Price '!AW$2:AW$1266,MATCH(Data!$DN112,'Data_Price '!$BE$2:$BE$1266,0))</f>
        <v>'22 K2 Mindbender 90C Skis 177cm</v>
      </c>
      <c r="DC112" t="str">
        <f>INDEX('Data_Price '!AX$2:AX$1266,MATCH(Data!$DN112,'Data_Price '!$BE$2:$BE$1266,0))</f>
        <v>Al's Ski Equipment Barn</v>
      </c>
      <c r="DD112">
        <f>INDEX('Data_Price '!AY$2:AY$1266,MATCH(Data!$DN112,'Data_Price '!$BE$2:$BE$1266,0))</f>
        <v>499</v>
      </c>
      <c r="DE112" t="str">
        <f>INDEX('Data_Price '!AZ$2:AZ$1266,MATCH(Data!$DN112,'Data_Price '!$BE$2:$BE$1266,0))</f>
        <v>https://www.google.com/url?url=https://www.untracked.com/p7390c11b37lr-Froogle-22_k2_mindbender_90c_all_mountain_skis.html%23chsku760819&amp;rct=j&amp;q=&amp;esrc=s&amp;sa=U&amp;ved=0ahUKEwjE8sakxKP2AhVFnuAKHXJ_BpYQ2SkIWg&amp;usg=AOvVaw0hnHsX4_-KVZQI_ZtxEzKN</v>
      </c>
      <c r="DF112" t="str">
        <f>INDEX('Data_Price '!BA$2:BA$1266,MATCH(Data!$DN112,'Data_Price '!$BE$2:$BE$1266,0))</f>
        <v>K2 Mindbender 90C Skis</v>
      </c>
      <c r="DG112" t="str">
        <f>INDEX('Data_Price '!BB$2:BB$1266,MATCH(Data!$DN112,'Data_Price '!$BE$2:$BE$1266,0))</f>
        <v>REI</v>
      </c>
      <c r="DH112">
        <f>INDEX('Data_Price '!BC$2:BC$1266,MATCH(Data!$DN112,'Data_Price '!$BE$2:$BE$1266,0))</f>
        <v>499.95</v>
      </c>
      <c r="DI112" t="str">
        <f>INDEX('Data_Price '!BD$2:BD$1266,MATCH(Data!$DN112,'Data_Price '!$BE$2:$BE$1266,0))</f>
        <v>https://www.google.com/url?url=https://www.rei.com/product/197990/k2-mindbender-90c-skis-mens-20212022%3FCAWELAID%3D120217890012465941&amp;rct=j&amp;q=&amp;esrc=s&amp;sa=U&amp;ved=0ahUKEwjE8sakxKP2AhVFnuAKHXJ_BpYQsDwIVg&amp;usg=AOvVaw1rL7-Uddq4_muxxT8NC3F0</v>
      </c>
      <c r="DJ112" s="89" t="e">
        <f ca="1">_xll.Connector("TinyUrl.TinyUrl",DA112,0)</f>
        <v>#NAME?</v>
      </c>
      <c r="DK112" s="89" t="e">
        <f ca="1">_xll.Connector("TinyUrl.TinyUrl",DE112,0)</f>
        <v>#NAME?</v>
      </c>
      <c r="DL112" s="89" t="e">
        <f ca="1">_xll.Connector("TinyUrl.TinyUrl",DI112,0)</f>
        <v>#NAME?</v>
      </c>
      <c r="DM112" s="224" t="str">
        <f t="shared" si="66"/>
        <v>Mindbender 90C</v>
      </c>
      <c r="DN112" s="89" t="str">
        <f t="shared" si="67"/>
        <v xml:space="preserve"> K2Mindbender 90C177 Unisex</v>
      </c>
      <c r="DO112" s="227" t="s">
        <v>975</v>
      </c>
    </row>
    <row r="113" spans="2:119" ht="15.45" customHeight="1">
      <c r="B113" s="224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#VALUE!</v>
      </c>
      <c r="F113" s="43" t="b">
        <f>CL113&gt;Driver!$F$56</f>
        <v>0</v>
      </c>
      <c r="G113" s="43" t="b">
        <f>AND(CB113&gt;Driver!$F$55,CB113&lt;Driver!$G$55)</f>
        <v>1</v>
      </c>
      <c r="H113" s="43" t="e">
        <f t="shared" si="34"/>
        <v>#VALUE!</v>
      </c>
      <c r="I113" s="43">
        <f t="shared" si="35"/>
        <v>0</v>
      </c>
      <c r="J113" s="43" t="e">
        <f t="array" ref="J113">NOT(OR(($H$9:$H$1273=TRUE)*($I$9:$I$1273&gt;0)*($BT$9:$BT$1273=BT113)*($K$9:$K$1273&gt;K113)))</f>
        <v>#VALUE!</v>
      </c>
      <c r="K113" s="72">
        <f t="shared" si="36"/>
        <v>0.69770335900034097</v>
      </c>
      <c r="L113" s="72">
        <f t="shared" si="37"/>
        <v>0.87661268229796141</v>
      </c>
      <c r="M113" s="72">
        <f t="shared" si="38"/>
        <v>0.51879403570272054</v>
      </c>
      <c r="N113" s="72">
        <f t="shared" si="39"/>
        <v>0.30764560804401442</v>
      </c>
      <c r="O113" s="72">
        <f t="shared" si="40"/>
        <v>0.36929205461970294</v>
      </c>
      <c r="P113" s="72">
        <f t="shared" si="41"/>
        <v>0.87944444444444447</v>
      </c>
      <c r="Q113" s="72"/>
      <c r="R113" s="72"/>
      <c r="S113" s="72">
        <f t="shared" si="42"/>
        <v>0.73243412090254001</v>
      </c>
      <c r="T113" s="72">
        <f t="shared" si="43"/>
        <v>0.9164900376830265</v>
      </c>
      <c r="U113" s="72">
        <f t="shared" si="44"/>
        <v>0.99629541398080468</v>
      </c>
      <c r="V113" s="72">
        <f t="shared" si="45"/>
        <v>0.69767753357024376</v>
      </c>
      <c r="W113" s="72">
        <f t="shared" si="46"/>
        <v>0.98626033057851237</v>
      </c>
      <c r="X113" s="72">
        <f t="shared" si="47"/>
        <v>0.12338731770203853</v>
      </c>
      <c r="Y113" s="72">
        <f t="shared" si="48"/>
        <v>0.48120596429727941</v>
      </c>
      <c r="Z113" s="72">
        <f t="shared" si="49"/>
        <v>0.69235439195598558</v>
      </c>
      <c r="AA113" s="72">
        <f t="shared" si="50"/>
        <v>0.63070794538029706</v>
      </c>
      <c r="AB113" s="72">
        <f t="shared" si="51"/>
        <v>0.12055555555555553</v>
      </c>
      <c r="AC113" s="72"/>
      <c r="AD113" s="72"/>
      <c r="AE113" s="72">
        <f t="shared" si="52"/>
        <v>0.26756587909745999</v>
      </c>
      <c r="AF113" s="72">
        <f t="shared" si="53"/>
        <v>8.3509962316973538E-2</v>
      </c>
      <c r="AG113" s="72">
        <f t="shared" si="54"/>
        <v>3.7045860191953078E-3</v>
      </c>
      <c r="AH113" s="72">
        <f t="shared" si="55"/>
        <v>0.30232246642975624</v>
      </c>
      <c r="AI113" s="72">
        <f t="shared" si="56"/>
        <v>1.3739669421487612E-2</v>
      </c>
      <c r="AJ113" s="72">
        <f>(AV113-Driver!$K$179)/(Driver!$L$179-Driver!$K$179)</f>
        <v>0.36338731770203853</v>
      </c>
      <c r="AK113" s="72">
        <f>(AW113-Driver!$K$180)/(Driver!$L$180-Driver!$K$180)</f>
        <v>0.2791403674736877</v>
      </c>
      <c r="AL113" s="72">
        <f>(AX113-Driver!$K$181)/(Driver!$L$181-Driver!$K$181)</f>
        <v>0.29235439195598562</v>
      </c>
      <c r="AM113" s="72">
        <f>(AY113-Driver!$K$182)/(Driver!$L$182-Driver!$K$182)</f>
        <v>0.84470794538029703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57"/>
        <v>7.6482159815493151</v>
      </c>
      <c r="AW113" s="70">
        <f t="shared" si="58"/>
        <v>28.250190733110571</v>
      </c>
      <c r="AX113" s="70">
        <f t="shared" si="59"/>
        <v>3.6311895276038704</v>
      </c>
      <c r="AY113" s="70">
        <f>IFERROR(Driver!$K$19/Data!BH113/Data!BI113*Data!BK113*Data!BL113,"")</f>
        <v>-0.95061904765785565</v>
      </c>
      <c r="AZ113" s="70">
        <f t="shared" si="60"/>
        <v>25.569620253164558</v>
      </c>
      <c r="BA113" s="70"/>
      <c r="BB113" s="70"/>
      <c r="BC113" s="70">
        <f t="shared" si="61"/>
        <v>42.759151584858699</v>
      </c>
      <c r="BD113" s="70">
        <f t="shared" si="62"/>
        <v>3.1801620004277518</v>
      </c>
      <c r="BE113" s="70">
        <f t="shared" si="63"/>
        <v>0.10386447503281489</v>
      </c>
      <c r="BF113" s="70">
        <f t="shared" si="64"/>
        <v>11.031991193248158</v>
      </c>
      <c r="BG113" s="70">
        <f t="shared" si="65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219</v>
      </c>
      <c r="BS113" s="8" t="s">
        <v>525</v>
      </c>
      <c r="BT113" s="9" t="s">
        <v>526</v>
      </c>
      <c r="BU113" s="10">
        <v>173</v>
      </c>
      <c r="BV113" s="9" t="s">
        <v>222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305</v>
      </c>
      <c r="CU113" s="9" t="s">
        <v>304</v>
      </c>
      <c r="CV113" s="9" t="s">
        <v>302</v>
      </c>
      <c r="CW113" s="9" t="s">
        <v>388</v>
      </c>
      <c r="CX113" t="str">
        <f>INDEX('Data_Price '!AS$2:AS$1266,MATCH(Data!$DN113,'Data_Price '!$BE$2:$BE$1266,0))</f>
        <v>Dynafit Beast 108 - Neon/Yellow 173</v>
      </c>
      <c r="CY113" t="str">
        <f>INDEX('Data_Price '!AT$2:AT$1266,MATCH(Data!$DN113,'Data_Price '!$BE$2:$BE$1266,0))</f>
        <v>Snowinn.com</v>
      </c>
      <c r="CZ113">
        <f>INDEX('Data_Price '!AU$2:AU$1266,MATCH(Data!$DN113,'Data_Price '!$BE$2:$BE$1266,0))</f>
        <v>524.99</v>
      </c>
      <c r="DA113" t="str">
        <f>INDEX('Data_Price '!AV$2:AV$1266,MATCH(Data!$DN113,'Data_Price '!$BE$2:$BE$1266,0))</f>
        <v>https://www.google.com/url?q=https://www.snowinn.com/ski-store/dynafit-beast-108-touring-skis/137647241/p%3Futm_source%3Dgoogle_products%26utm_medium%3Dmerchant%26id_producte%3D11177515%26country%3Dus&amp;sa=U&amp;ved=0ahUKEwjPxMKlxKP2AhWmneAKHbnHCC4Q2ykIGQ&amp;usg=AOvVaw1KoZIJGLVx8wJylzeExGtd</v>
      </c>
      <c r="DB113" t="str">
        <f>INDEX('Data_Price '!AW$2:AW$1266,MATCH(Data!$DN113,'Data_Price '!$BE$2:$BE$1266,0))</f>
        <v>Dynafit Beast 108 - Neon/Yellow 173</v>
      </c>
      <c r="DC113" t="str">
        <f>INDEX('Data_Price '!AX$2:AX$1266,MATCH(Data!$DN113,'Data_Price '!$BE$2:$BE$1266,0))</f>
        <v>Bobleisure</v>
      </c>
      <c r="DD113">
        <f>INDEX('Data_Price '!AY$2:AY$1266,MATCH(Data!$DN113,'Data_Price '!$BE$2:$BE$1266,0))</f>
        <v>544.05999999999995</v>
      </c>
      <c r="DE113" t="str">
        <f>INDEX('Data_Price '!AZ$2:AZ$1266,MATCH(Data!$DN113,'Data_Price '!$BE$2:$BE$1266,0))</f>
        <v>https://www.google.com/url?q=https://www.bobleisure.com/dynafit-beast-108%3Fnumber%3D139-4046402081595&amp;sa=U&amp;ved=0ahUKEwjPxMKlxKP2AhWmneAKHbnHCC4Q2ykIGw&amp;usg=AOvVaw2hvIRV5NvfDYJmvTFtVwFt</v>
      </c>
      <c r="DF113" t="str">
        <f>INDEX('Data_Price '!BA$2:BA$1266,MATCH(Data!$DN113,'Data_Price '!$BE$2:$BE$1266,0))</f>
        <v>Dynafit Beast 108 - Neon/Yellow 173</v>
      </c>
      <c r="DG113" t="str">
        <f>INDEX('Data_Price '!BB$2:BB$1266,MATCH(Data!$DN113,'Data_Price '!$BE$2:$BE$1266,0))</f>
        <v>dynafit.com</v>
      </c>
      <c r="DH113">
        <f>INDEX('Data_Price '!BC$2:BC$1266,MATCH(Data!$DN113,'Data_Price '!$BE$2:$BE$1266,0))</f>
        <v>699.95</v>
      </c>
      <c r="DI113" t="str">
        <f>INDEX('Data_Price '!BD$2:BD$1266,MATCH(Data!$DN113,'Data_Price '!$BE$2:$BE$1266,0))</f>
        <v>https://www.google.com/url?url=https://www.dynafit.com/en-us/beast-108-08-0000048934%3Fnumber%3D08-0000048934_0000000001&amp;rct=j&amp;q=&amp;esrc=s&amp;sa=U&amp;ved=0ahUKEwib15OlxKP2AhXPVt8KHS3oDiMQsDwIXA&amp;usg=AOvVaw0LuF2Ti6RZVRhC50VJAe88</v>
      </c>
      <c r="DJ113" s="89" t="e">
        <f ca="1">_xll.Connector("TinyUrl.TinyUrl",DA113,0)</f>
        <v>#NAME?</v>
      </c>
      <c r="DK113" s="89" t="e">
        <f ca="1">_xll.Connector("TinyUrl.TinyUrl",DE113,0)</f>
        <v>#NAME?</v>
      </c>
      <c r="DL113" s="89" t="e">
        <f ca="1">_xll.Connector("TinyUrl.TinyUrl",DI113,0)</f>
        <v>#NAME?</v>
      </c>
      <c r="DM113" s="224" t="str">
        <f t="shared" si="66"/>
        <v>Beast 108</v>
      </c>
      <c r="DN113" s="89" t="str">
        <f t="shared" si="67"/>
        <v xml:space="preserve"> DynafitBeast 108173 Unisex</v>
      </c>
      <c r="DO113" s="227"/>
    </row>
    <row r="114" spans="2:119" ht="15.45" customHeight="1">
      <c r="B114" s="224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#VALUE!</v>
      </c>
      <c r="F114" s="43" t="b">
        <f>CL114&gt;Driver!$F$56</f>
        <v>1</v>
      </c>
      <c r="G114" s="43" t="b">
        <f>AND(CB114&gt;Driver!$F$55,CB114&lt;Driver!$G$55)</f>
        <v>0</v>
      </c>
      <c r="H114" s="43" t="e">
        <f t="shared" si="34"/>
        <v>#VALUE!</v>
      </c>
      <c r="I114" s="43">
        <f t="shared" si="35"/>
        <v>0</v>
      </c>
      <c r="J114" s="43" t="e">
        <f t="array" ref="J114">NOT(OR(($H$9:$H$1273=TRUE)*($I$9:$I$1273&gt;0)*($BT$9:$BT$1273=BT114)*($K$9:$K$1273&gt;K114)))</f>
        <v>#VALUE!</v>
      </c>
      <c r="K114" s="72">
        <f t="shared" si="36"/>
        <v>0.70024151744844676</v>
      </c>
      <c r="L114" s="72">
        <f t="shared" si="37"/>
        <v>0.98740149867053417</v>
      </c>
      <c r="M114" s="72">
        <f t="shared" si="38"/>
        <v>0.41308153622635935</v>
      </c>
      <c r="N114" s="72">
        <f t="shared" si="39"/>
        <v>0.11033959400493265</v>
      </c>
      <c r="O114" s="72">
        <f t="shared" si="40"/>
        <v>0.31048998199440681</v>
      </c>
      <c r="P114" s="72">
        <f t="shared" si="41"/>
        <v>0.81841503267973859</v>
      </c>
      <c r="Q114" s="72"/>
      <c r="R114" s="72"/>
      <c r="S114" s="72">
        <f t="shared" si="42"/>
        <v>0.7414223729808822</v>
      </c>
      <c r="T114" s="72">
        <f t="shared" si="43"/>
        <v>0.96954711280861638</v>
      </c>
      <c r="U114" s="72">
        <f t="shared" si="44"/>
        <v>0.95856977448083824</v>
      </c>
      <c r="V114" s="72">
        <f t="shared" si="45"/>
        <v>0.65181885169226905</v>
      </c>
      <c r="W114" s="72">
        <f t="shared" si="46"/>
        <v>0.98044819944598338</v>
      </c>
      <c r="X114" s="72">
        <f t="shared" si="47"/>
        <v>1.2598501329465772E-2</v>
      </c>
      <c r="Y114" s="72">
        <f t="shared" si="48"/>
        <v>0.58691846377364065</v>
      </c>
      <c r="Z114" s="72">
        <f t="shared" si="49"/>
        <v>0.88966040599506735</v>
      </c>
      <c r="AA114" s="72">
        <f t="shared" si="50"/>
        <v>0.68951001800559319</v>
      </c>
      <c r="AB114" s="72">
        <f t="shared" si="51"/>
        <v>0.18158496732026147</v>
      </c>
      <c r="AC114" s="72"/>
      <c r="AD114" s="72"/>
      <c r="AE114" s="72">
        <f t="shared" si="52"/>
        <v>0.25857762701911774</v>
      </c>
      <c r="AF114" s="72">
        <f t="shared" si="53"/>
        <v>3.0452887191383671E-2</v>
      </c>
      <c r="AG114" s="72">
        <f t="shared" si="54"/>
        <v>4.1430225519161791E-2</v>
      </c>
      <c r="AH114" s="72">
        <f t="shared" si="55"/>
        <v>0.34818114830773095</v>
      </c>
      <c r="AI114" s="72">
        <f t="shared" si="56"/>
        <v>1.9551800554016618E-2</v>
      </c>
      <c r="AJ114" s="72">
        <f>(AV114-Driver!$K$179)/(Driver!$L$179-Driver!$K$179)</f>
        <v>0.25259850132946576</v>
      </c>
      <c r="AK114" s="72">
        <f>(AW114-Driver!$K$180)/(Driver!$L$180-Driver!$K$180)</f>
        <v>0.35786038348579885</v>
      </c>
      <c r="AL114" s="72">
        <f>(AX114-Driver!$K$181)/(Driver!$L$181-Driver!$K$181)</f>
        <v>0.48966040599506733</v>
      </c>
      <c r="AM114" s="72">
        <f>(AY114-Driver!$K$182)/(Driver!$L$182-Driver!$K$182)</f>
        <v>0.90351001800559316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57"/>
        <v>5.3164428164428159</v>
      </c>
      <c r="AW114" s="70">
        <f t="shared" si="58"/>
        <v>35.948075504937997</v>
      </c>
      <c r="AX114" s="70">
        <f t="shared" si="59"/>
        <v>5.4069436539556062</v>
      </c>
      <c r="AY114" s="70">
        <f>IFERROR(Driver!$K$19/Data!BH114/Data!BI114*Data!BK114*Data!BL114,"")</f>
        <v>-0.59066263896548921</v>
      </c>
      <c r="AZ114" s="70">
        <f t="shared" si="60"/>
        <v>31.131794489947882</v>
      </c>
      <c r="BA114" s="70"/>
      <c r="BB114" s="70"/>
      <c r="BC114" s="70">
        <f t="shared" si="61"/>
        <v>47.421420423209561</v>
      </c>
      <c r="BD114" s="70">
        <f t="shared" si="62"/>
        <v>7.8756191374682896</v>
      </c>
      <c r="BE114" s="70">
        <f t="shared" si="63"/>
        <v>5.8737715036822291E-2</v>
      </c>
      <c r="BF114" s="70">
        <f t="shared" si="64"/>
        <v>5.8525752506049677</v>
      </c>
      <c r="BG114" s="70">
        <f t="shared" si="65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219</v>
      </c>
      <c r="BS114" s="8" t="s">
        <v>771</v>
      </c>
      <c r="BT114" s="9" t="s">
        <v>777</v>
      </c>
      <c r="BU114" s="10">
        <v>172</v>
      </c>
      <c r="BV114" s="9" t="s">
        <v>222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305</v>
      </c>
      <c r="CU114" s="10"/>
      <c r="CV114" s="10"/>
      <c r="CW114" s="10"/>
      <c r="CX114" t="str">
        <f>INDEX('Data_Price '!AS$2:AS$1266,MATCH(Data!$DN114,'Data_Price '!$BE$2:$BE$1266,0))</f>
        <v>Skis Rossignol Blackops Holyshred</v>
      </c>
      <c r="CY114" t="str">
        <f>INDEX('Data_Price '!AT$2:AT$1266,MATCH(Data!$DN114,'Data_Price '!$BE$2:$BE$1266,0))</f>
        <v>Surfdome US</v>
      </c>
      <c r="CZ114">
        <f>INDEX('Data_Price '!AU$2:AU$1266,MATCH(Data!$DN114,'Data_Price '!$BE$2:$BE$1266,0))</f>
        <v>459.95</v>
      </c>
      <c r="DA114" t="str">
        <f>INDEX('Data_Price '!AV$2:AV$1266,MATCH(Data!$DN114,'Data_Price '!$BE$2:$BE$1266,0))</f>
        <v>https://www.google.com/aclk?sa=L&amp;ai=DChcSEwja2KKmxKP2AhWPjMgKHdaiDxoYABAJGgJxdQ&amp;sig=AOD64_03zjICuOv-YgYDLjGAXR3HlmHoVw&amp;ctype=5&amp;ved=0ahUKEwis4Z6mxKP2AhXOVt8KHeWMCf4Q2ikIHQ&amp;adurl=</v>
      </c>
      <c r="DB114" t="str">
        <f>INDEX('Data_Price '!AW$2:AW$1266,MATCH(Data!$DN114,'Data_Price '!$BE$2:$BE$1266,0))</f>
        <v>Rossignol Skis Blackops Holyshred 172 Cm 2022 Sender Gamer K2 Nordica Volkl JSki - New Sports &amp; outdoors | Color: Blue | Size: s</v>
      </c>
      <c r="DC114" t="str">
        <f>INDEX('Data_Price '!AX$2:AX$1266,MATCH(Data!$DN114,'Data_Price '!$BE$2:$BE$1266,0))</f>
        <v>Mercari</v>
      </c>
      <c r="DD114">
        <f>INDEX('Data_Price '!AY$2:AY$1266,MATCH(Data!$DN114,'Data_Price '!$BE$2:$BE$1266,0))</f>
        <v>500</v>
      </c>
      <c r="DE114" t="str">
        <f>INDEX('Data_Price '!AZ$2:AZ$1266,MATCH(Data!$DN114,'Data_Price '!$BE$2:$BE$1266,0))</f>
        <v>https://www.google.com/url?url=https://www.mercari.com/us/item/m35072009963/&amp;rct=j&amp;q=&amp;esrc=s&amp;sa=U&amp;ved=0ahUKEwiX6-mlxKP2AhWRiOAKHTLeDY8Q2SkIggE&amp;usg=AOvVaw25FT5Of4tq6KC3-kO5cSQ1</v>
      </c>
      <c r="DF114" t="str">
        <f>INDEX('Data_Price '!BA$2:BA$1266,MATCH(Data!$DN114,'Data_Price '!$BE$2:$BE$1266,0))</f>
        <v>2022 Rossignol Blackops Holyshred Skis 172cm</v>
      </c>
      <c r="DG114" t="str">
        <f>INDEX('Data_Price '!BB$2:BB$1266,MATCH(Data!$DN114,'Data_Price '!$BE$2:$BE$1266,0))</f>
        <v>eBay</v>
      </c>
      <c r="DH114">
        <f>INDEX('Data_Price '!BC$2:BC$1266,MATCH(Data!$DN114,'Data_Price '!$BE$2:$BE$1266,0))</f>
        <v>505</v>
      </c>
      <c r="DI114" t="str">
        <f>INDEX('Data_Price '!BD$2:BD$1266,MATCH(Data!$DN114,'Data_Price '!$BE$2:$BE$1266,0))</f>
        <v>https://www.google.com/url?url=https://www.ebay.com/itm/194866976052%3Fchn%3Dps%26mkevt%3D1%26mkcid%3D28&amp;rct=j&amp;q=&amp;esrc=s&amp;sa=U&amp;ved=0ahUKEwiX6-mlxKP2AhWRiOAKHTLeDY8Q2SkIeA&amp;usg=AOvVaw0yhBSQFwFhDIp7VO22A8In</v>
      </c>
      <c r="DJ114" s="89" t="e">
        <f ca="1">_xll.Connector("TinyUrl.TinyUrl",DA114,0)</f>
        <v>#NAME?</v>
      </c>
      <c r="DK114" s="89" t="e">
        <f ca="1">_xll.Connector("TinyUrl.TinyUrl",DE114,0)</f>
        <v>#NAME?</v>
      </c>
      <c r="DL114" s="89" t="e">
        <f ca="1">_xll.Connector("TinyUrl.TinyUrl",DI114,0)</f>
        <v>#NAME?</v>
      </c>
      <c r="DM114" s="224" t="str">
        <f t="shared" si="66"/>
        <v>Blackops Holyshred</v>
      </c>
      <c r="DN114" s="89" t="str">
        <f t="shared" si="67"/>
        <v xml:space="preserve"> RossignolBlackops Holyshred172 Unisex</v>
      </c>
      <c r="DO114" s="227"/>
    </row>
    <row r="115" spans="2:119" ht="15.45" customHeight="1">
      <c r="B115" s="224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#VALUE!</v>
      </c>
      <c r="F115" s="43" t="b">
        <f>CL115&gt;Driver!$F$56</f>
        <v>0</v>
      </c>
      <c r="G115" s="43" t="b">
        <f>AND(CB115&gt;Driver!$F$55,CB115&lt;Driver!$G$55)</f>
        <v>0</v>
      </c>
      <c r="H115" s="43" t="e">
        <f t="shared" si="34"/>
        <v>#VALUE!</v>
      </c>
      <c r="I115" s="43">
        <f t="shared" si="35"/>
        <v>0</v>
      </c>
      <c r="J115" s="43" t="e">
        <f t="array" ref="J115">NOT(OR(($H$9:$H$1273=TRUE)*($I$9:$I$1273&gt;0)*($BT$9:$BT$1273=BT115)*($K$9:$K$1273&gt;K115)))</f>
        <v>#VALUE!</v>
      </c>
      <c r="K115" s="72">
        <f t="shared" si="36"/>
        <v>0.71980024246403185</v>
      </c>
      <c r="L115" s="72">
        <f t="shared" si="37"/>
        <v>0.97684634598340181</v>
      </c>
      <c r="M115" s="72">
        <f t="shared" si="38"/>
        <v>0.46275413894466189</v>
      </c>
      <c r="N115" s="72">
        <f t="shared" si="39"/>
        <v>0.30005691519635747</v>
      </c>
      <c r="O115" s="72">
        <f t="shared" si="40"/>
        <v>0.31586890033043868</v>
      </c>
      <c r="P115" s="72">
        <f t="shared" si="41"/>
        <v>0.77233660130718962</v>
      </c>
      <c r="Q115" s="72"/>
      <c r="R115" s="72"/>
      <c r="S115" s="72">
        <f t="shared" si="42"/>
        <v>0.77264483464026734</v>
      </c>
      <c r="T115" s="72">
        <f t="shared" si="43"/>
        <v>0.99198715852043629</v>
      </c>
      <c r="U115" s="72">
        <f t="shared" si="44"/>
        <v>9.9999999999999978E-2</v>
      </c>
      <c r="V115" s="72">
        <f t="shared" si="45"/>
        <v>0.60918937398381257</v>
      </c>
      <c r="W115" s="72">
        <f t="shared" si="46"/>
        <v>0.97021830985915491</v>
      </c>
      <c r="X115" s="72">
        <f t="shared" si="47"/>
        <v>2.3153654016598191E-2</v>
      </c>
      <c r="Y115" s="72">
        <f t="shared" si="48"/>
        <v>0.53724586105533811</v>
      </c>
      <c r="Z115" s="72">
        <f t="shared" si="49"/>
        <v>0.69994308480364253</v>
      </c>
      <c r="AA115" s="72">
        <f t="shared" si="50"/>
        <v>0.68413109966956132</v>
      </c>
      <c r="AB115" s="72">
        <f t="shared" si="51"/>
        <v>0.22766339869281038</v>
      </c>
      <c r="AC115" s="72"/>
      <c r="AD115" s="72"/>
      <c r="AE115" s="72">
        <f t="shared" si="52"/>
        <v>0.22735516535973269</v>
      </c>
      <c r="AF115" s="72">
        <f t="shared" si="53"/>
        <v>8.0128414795637565E-3</v>
      </c>
      <c r="AG115" s="72">
        <f t="shared" si="54"/>
        <v>0.9</v>
      </c>
      <c r="AH115" s="72">
        <f t="shared" si="55"/>
        <v>0.39081062601618749</v>
      </c>
      <c r="AI115" s="72">
        <f t="shared" si="56"/>
        <v>2.9781690140845071E-2</v>
      </c>
      <c r="AJ115" s="72">
        <f>(AV115-Driver!$K$179)/(Driver!$L$179-Driver!$K$179)</f>
        <v>0.26315365401659818</v>
      </c>
      <c r="AK115" s="72">
        <f>(AW115-Driver!$K$180)/(Driver!$L$180-Driver!$K$180)</f>
        <v>0.38300832146556613</v>
      </c>
      <c r="AL115" s="72">
        <f>(AX115-Driver!$K$181)/(Driver!$L$181-Driver!$K$181)</f>
        <v>0.29994308480364257</v>
      </c>
      <c r="AM115" s="72">
        <f>(AY115-Driver!$K$182)/(Driver!$L$182-Driver!$K$182)</f>
        <v>0.89813109966956128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57"/>
        <v>5.5385972052638719</v>
      </c>
      <c r="AW115" s="70">
        <f t="shared" si="58"/>
        <v>38.40724584844412</v>
      </c>
      <c r="AX115" s="70">
        <f t="shared" si="59"/>
        <v>3.6994877632327832</v>
      </c>
      <c r="AY115" s="70">
        <f>IFERROR(Driver!$K$19/Data!BH115/Data!BI115*Data!BK115*Data!BL115,"")</f>
        <v>-0.62358964375366188</v>
      </c>
      <c r="AZ115" s="70">
        <f t="shared" si="60"/>
        <v>35.331347728965</v>
      </c>
      <c r="BA115" s="70"/>
      <c r="BB115" s="70"/>
      <c r="BC115" s="70">
        <f t="shared" si="61"/>
        <v>63.616728340964627</v>
      </c>
      <c r="BD115" s="70">
        <f t="shared" si="62"/>
        <v>9.8615234215561571</v>
      </c>
      <c r="BE115" s="70">
        <f t="shared" si="63"/>
        <v>1</v>
      </c>
      <c r="BF115" s="70">
        <f t="shared" si="64"/>
        <v>1.0378752324656038</v>
      </c>
      <c r="BG115" s="70">
        <f t="shared" si="65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219</v>
      </c>
      <c r="BS115" s="8" t="s">
        <v>405</v>
      </c>
      <c r="BT115" s="9" t="s">
        <v>426</v>
      </c>
      <c r="BU115" s="10">
        <v>168</v>
      </c>
      <c r="BV115" s="9" t="s">
        <v>390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305</v>
      </c>
      <c r="CU115" s="9" t="s">
        <v>302</v>
      </c>
      <c r="CV115" s="10"/>
      <c r="CW115" s="10"/>
      <c r="CX115">
        <f>INDEX('Data_Price '!AS$2:AS$1266,MATCH(Data!$DN115,'Data_Price '!$BE$2:$BE$1266,0))</f>
        <v>0</v>
      </c>
      <c r="CY115">
        <f>INDEX('Data_Price '!AT$2:AT$1266,MATCH(Data!$DN115,'Data_Price '!$BE$2:$BE$1266,0))</f>
        <v>0</v>
      </c>
      <c r="CZ115">
        <f>INDEX('Data_Price '!AU$2:AU$1266,MATCH(Data!$DN115,'Data_Price '!$BE$2:$BE$1266,0))</f>
        <v>0</v>
      </c>
      <c r="DA115">
        <f>INDEX('Data_Price '!AV$2:AV$1266,MATCH(Data!$DN115,'Data_Price '!$BE$2:$BE$1266,0))</f>
        <v>0</v>
      </c>
      <c r="DB115">
        <f>INDEX('Data_Price '!AW$2:AW$1266,MATCH(Data!$DN115,'Data_Price '!$BE$2:$BE$1266,0))</f>
        <v>0</v>
      </c>
      <c r="DC115">
        <f>INDEX('Data_Price '!AX$2:AX$1266,MATCH(Data!$DN115,'Data_Price '!$BE$2:$BE$1266,0))</f>
        <v>0</v>
      </c>
      <c r="DD115">
        <f>INDEX('Data_Price '!AY$2:AY$1266,MATCH(Data!$DN115,'Data_Price '!$BE$2:$BE$1266,0))</f>
        <v>0</v>
      </c>
      <c r="DE115">
        <f>INDEX('Data_Price '!AZ$2:AZ$1266,MATCH(Data!$DN115,'Data_Price '!$BE$2:$BE$1266,0))</f>
        <v>0</v>
      </c>
      <c r="DF115">
        <f>INDEX('Data_Price '!BA$2:BA$1266,MATCH(Data!$DN115,'Data_Price '!$BE$2:$BE$1266,0))</f>
        <v>0</v>
      </c>
      <c r="DG115">
        <f>INDEX('Data_Price '!BB$2:BB$1266,MATCH(Data!$DN115,'Data_Price '!$BE$2:$BE$1266,0))</f>
        <v>0</v>
      </c>
      <c r="DH115">
        <f>INDEX('Data_Price '!BC$2:BC$1266,MATCH(Data!$DN115,'Data_Price '!$BE$2:$BE$1266,0))</f>
        <v>0</v>
      </c>
      <c r="DI115">
        <f>INDEX('Data_Price '!BD$2:BD$1266,MATCH(Data!$DN115,'Data_Price '!$BE$2:$BE$1266,0))</f>
        <v>0</v>
      </c>
      <c r="DJ115" s="89" t="e">
        <f ca="1">_xll.Connector("TinyUrl.TinyUrl",DA115,0)</f>
        <v>#NAME?</v>
      </c>
      <c r="DK115" s="89" t="e">
        <f ca="1">_xll.Connector("TinyUrl.TinyUrl",DE115,0)</f>
        <v>#NAME?</v>
      </c>
      <c r="DL115" s="89" t="e">
        <f ca="1">_xll.Connector("TinyUrl.TinyUrl",DI115,0)</f>
        <v>#NAME?</v>
      </c>
      <c r="DM115" s="224" t="str">
        <f t="shared" si="66"/>
        <v>Reliance 88 Ca</v>
      </c>
      <c r="DN115" s="89" t="str">
        <f t="shared" si="67"/>
        <v xml:space="preserve"> ArmadaReliance 88 Ca168 Women's</v>
      </c>
      <c r="DO115" s="227"/>
    </row>
    <row r="116" spans="2:119" ht="15.45" customHeight="1">
      <c r="B116" s="224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#VALUE!</v>
      </c>
      <c r="F116" s="43" t="b">
        <f>CL116&gt;Driver!$F$56</f>
        <v>1</v>
      </c>
      <c r="G116" s="43" t="b">
        <f>AND(CB116&gt;Driver!$F$55,CB116&lt;Driver!$G$55)</f>
        <v>1</v>
      </c>
      <c r="H116" s="43" t="e">
        <f t="shared" si="34"/>
        <v>#VALUE!</v>
      </c>
      <c r="I116" s="43">
        <f t="shared" si="35"/>
        <v>0</v>
      </c>
      <c r="J116" s="43" t="e">
        <f t="array" ref="J116">NOT(OR(($H$9:$H$1273=TRUE)*($I$9:$I$1273&gt;0)*($BT$9:$BT$1273=BT116)*($K$9:$K$1273&gt;K116)))</f>
        <v>#VALUE!</v>
      </c>
      <c r="K116" s="72">
        <f t="shared" si="36"/>
        <v>0.64971803159321251</v>
      </c>
      <c r="L116" s="72">
        <f t="shared" si="37"/>
        <v>0.89256627185561199</v>
      </c>
      <c r="M116" s="72">
        <f t="shared" si="38"/>
        <v>0.40686979133081314</v>
      </c>
      <c r="N116" s="72">
        <f t="shared" si="39"/>
        <v>7.3660911907923787E-2</v>
      </c>
      <c r="O116" s="72">
        <f t="shared" si="40"/>
        <v>0.29577199149628042</v>
      </c>
      <c r="P116" s="72">
        <f t="shared" si="41"/>
        <v>0.85117647058823542</v>
      </c>
      <c r="Q116" s="72"/>
      <c r="R116" s="72"/>
      <c r="S116" s="72">
        <f t="shared" si="42"/>
        <v>0.7187549580730016</v>
      </c>
      <c r="T116" s="72">
        <f t="shared" si="43"/>
        <v>0.94860664971280095</v>
      </c>
      <c r="U116" s="72">
        <f t="shared" si="44"/>
        <v>0.92307677165675417</v>
      </c>
      <c r="V116" s="72">
        <f t="shared" si="45"/>
        <v>0.72112448759047587</v>
      </c>
      <c r="W116" s="72">
        <f t="shared" si="46"/>
        <v>0.96413083090379015</v>
      </c>
      <c r="X116" s="72">
        <f t="shared" si="47"/>
        <v>0.10743372814438806</v>
      </c>
      <c r="Y116" s="72">
        <f t="shared" si="48"/>
        <v>0.59313020866918686</v>
      </c>
      <c r="Z116" s="72">
        <f t="shared" si="49"/>
        <v>0.92633908809207621</v>
      </c>
      <c r="AA116" s="72">
        <f t="shared" si="50"/>
        <v>0.70422800850371958</v>
      </c>
      <c r="AB116" s="72">
        <f t="shared" si="51"/>
        <v>0.14882352941176463</v>
      </c>
      <c r="AC116" s="72"/>
      <c r="AD116" s="72"/>
      <c r="AE116" s="72">
        <f t="shared" si="52"/>
        <v>0.2812450419269984</v>
      </c>
      <c r="AF116" s="72">
        <f t="shared" si="53"/>
        <v>5.1393350287199061E-2</v>
      </c>
      <c r="AG116" s="72">
        <f t="shared" si="54"/>
        <v>7.6923228343245803E-2</v>
      </c>
      <c r="AH116" s="72">
        <f t="shared" si="55"/>
        <v>0.27887551240952418</v>
      </c>
      <c r="AI116" s="72">
        <f t="shared" si="56"/>
        <v>3.5869169096209894E-2</v>
      </c>
      <c r="AJ116" s="72">
        <f>(AV116-Driver!$K$179)/(Driver!$L$179-Driver!$K$179)</f>
        <v>0.34743372814438805</v>
      </c>
      <c r="AK116" s="72">
        <f>(AW116-Driver!$K$180)/(Driver!$L$180-Driver!$K$180)</f>
        <v>0.33162358119068008</v>
      </c>
      <c r="AL116" s="72">
        <f>(AX116-Driver!$K$181)/(Driver!$L$181-Driver!$K$181)</f>
        <v>0.52633908809207619</v>
      </c>
      <c r="AM116" s="72">
        <f>(AY116-Driver!$K$182)/(Driver!$L$182-Driver!$K$182)</f>
        <v>0.91822800850371955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57"/>
        <v>7.3124406457739797</v>
      </c>
      <c r="AW116" s="70">
        <f t="shared" si="58"/>
        <v>33.38242713390656</v>
      </c>
      <c r="AX116" s="70">
        <f t="shared" si="59"/>
        <v>5.7370517928286855</v>
      </c>
      <c r="AY116" s="70">
        <f>IFERROR(Driver!$K$19/Data!BH116/Data!BI116*Data!BK116*Data!BL116,"")</f>
        <v>-0.50056657999434984</v>
      </c>
      <c r="AZ116" s="70">
        <f t="shared" si="60"/>
        <v>28.145941921072225</v>
      </c>
      <c r="BA116" s="70"/>
      <c r="BB116" s="70"/>
      <c r="BC116" s="70">
        <f t="shared" si="61"/>
        <v>35.663674729179938</v>
      </c>
      <c r="BD116" s="70">
        <f t="shared" si="62"/>
        <v>6.0224252577936559</v>
      </c>
      <c r="BE116" s="70">
        <f t="shared" si="63"/>
        <v>2.3251043764951324E-2</v>
      </c>
      <c r="BF116" s="70">
        <f t="shared" si="64"/>
        <v>13.680159925658641</v>
      </c>
      <c r="BG116" s="70">
        <f t="shared" si="65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219</v>
      </c>
      <c r="BS116" s="8" t="s">
        <v>742</v>
      </c>
      <c r="BT116" s="9" t="s">
        <v>753</v>
      </c>
      <c r="BU116" s="10">
        <v>177</v>
      </c>
      <c r="BV116" s="9" t="s">
        <v>390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301</v>
      </c>
      <c r="CU116" s="9" t="s">
        <v>302</v>
      </c>
      <c r="CV116" s="10"/>
      <c r="CW116" s="10"/>
      <c r="CX116" t="str">
        <f>INDEX('Data_Price '!AS$2:AS$1266,MATCH(Data!$DN116,'Data_Price '!$BE$2:$BE$1266,0))</f>
        <v>Nordica Santa Ana Free 110 21/22</v>
      </c>
      <c r="CY116" t="str">
        <f>INDEX('Data_Price '!AT$2:AT$1266,MATCH(Data!$DN116,'Data_Price '!$BE$2:$BE$1266,0))</f>
        <v>Snowcountry.eu</v>
      </c>
      <c r="CZ116">
        <f>INDEX('Data_Price '!AU$2:AU$1266,MATCH(Data!$DN116,'Data_Price '!$BE$2:$BE$1266,0))</f>
        <v>527.89</v>
      </c>
      <c r="DA116" t="str">
        <f>INDEX('Data_Price '!AV$2:AV$1266,MATCH(Data!$DN116,'Data_Price '!$BE$2:$BE$1266,0))</f>
        <v>https://www.google.com/url?url=https://www.snowcountry.eu/nordica-santa-ana-free-110.html%3Fartikel_maat%3D65346%26country%3DUS&amp;rct=j&amp;q=&amp;esrc=s&amp;sa=U&amp;ved=0ahUKEwjzw-amxKP2AhVEneAKHdFiDEMQsDwIVA&amp;usg=AOvVaw1TLw2Vpt4DJHlnqygFSMQs</v>
      </c>
      <c r="DB116" t="str">
        <f>INDEX('Data_Price '!AW$2:AW$1266,MATCH(Data!$DN116,'Data_Price '!$BE$2:$BE$1266,0))</f>
        <v>Nordica Santa Ana Free 110 Skis Â· Women's Â· 2021 Â· 177 cm</v>
      </c>
      <c r="DC116" t="str">
        <f>INDEX('Data_Price '!AX$2:AX$1266,MATCH(Data!$DN116,'Data_Price '!$BE$2:$BE$1266,0))</f>
        <v>Curated</v>
      </c>
      <c r="DD116">
        <f>INDEX('Data_Price '!AY$2:AY$1266,MATCH(Data!$DN116,'Data_Price '!$BE$2:$BE$1266,0))</f>
        <v>559.99</v>
      </c>
      <c r="DE116" t="str">
        <f>INDEX('Data_Price '!AZ$2:AZ$1266,MATCH(Data!$DN116,'Data_Price '!$BE$2:$BE$1266,0))</f>
        <v>https://www.google.com/url?url=https://www.curated.com/products/3689012/nordica-santa-ana-free-110-skis-2021-177-cm%3Fc_source%3Dgoogle-shopping&amp;rct=j&amp;q=&amp;esrc=s&amp;sa=U&amp;ved=0ahUKEwjzw-amxKP2AhVEneAKHdFiDEMQsDwIUA&amp;usg=AOvVaw1sL9Yu8wVV6qatj3Zl8A3u</v>
      </c>
      <c r="DF116" t="str">
        <f>INDEX('Data_Price '!BA$2:BA$1266,MATCH(Data!$DN116,'Data_Price '!$BE$2:$BE$1266,0))</f>
        <v>Nordica Santa Ana Free 110 Skis Â· Women's Â· 2021 Â· 177 cm</v>
      </c>
      <c r="DG116" t="str">
        <f>INDEX('Data_Price '!BB$2:BB$1266,MATCH(Data!$DN116,'Data_Price '!$BE$2:$BE$1266,0))</f>
        <v>Curated</v>
      </c>
      <c r="DH116">
        <f>INDEX('Data_Price '!BC$2:BC$1266,MATCH(Data!$DN116,'Data_Price '!$BE$2:$BE$1266,0))</f>
        <v>559.99</v>
      </c>
      <c r="DI116" t="str">
        <f>INDEX('Data_Price '!BD$2:BD$1266,MATCH(Data!$DN116,'Data_Price '!$BE$2:$BE$1266,0))</f>
        <v>https://www.google.com/url?q=https://www.curated.com/products/3689012/nordica-santa-ana-free-110-skis-2021-177-cm%3Fc_source%3Dgoogle-shopping&amp;sa=U&amp;ved=0ahUKEwjjyZSnxKP2AhXHY98KHcenCw0Q2ykIGA&amp;usg=AOvVaw3JDCdmfzpWOFeYe-G1ojSS</v>
      </c>
      <c r="DJ116" s="89" t="e">
        <f ca="1">_xll.Connector("TinyUrl.TinyUrl",DA116,0)</f>
        <v>#NAME?</v>
      </c>
      <c r="DK116" s="89" t="e">
        <f ca="1">_xll.Connector("TinyUrl.TinyUrl",DE116,0)</f>
        <v>#NAME?</v>
      </c>
      <c r="DL116" s="89" t="e">
        <f ca="1">_xll.Connector("TinyUrl.TinyUrl",DI116,0)</f>
        <v>#NAME?</v>
      </c>
      <c r="DM116" s="224" t="str">
        <f t="shared" si="66"/>
        <v>Santa Ana 110 Free</v>
      </c>
      <c r="DN116" s="89" t="str">
        <f t="shared" si="67"/>
        <v xml:space="preserve"> NordicaSanta Ana 110 Free177 Women's</v>
      </c>
      <c r="DO116" s="227" t="s">
        <v>976</v>
      </c>
    </row>
    <row r="117" spans="2:119" ht="15.45" customHeight="1">
      <c r="B117" s="224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#VALUE!</v>
      </c>
      <c r="F117" s="43" t="b">
        <f>CL117&gt;Driver!$F$56</f>
        <v>0</v>
      </c>
      <c r="G117" s="43" t="b">
        <f>AND(CB117&gt;Driver!$F$55,CB117&lt;Driver!$G$55)</f>
        <v>1</v>
      </c>
      <c r="H117" s="43" t="e">
        <f t="shared" si="34"/>
        <v>#VALUE!</v>
      </c>
      <c r="I117" s="43">
        <f t="shared" si="35"/>
        <v>0</v>
      </c>
      <c r="J117" s="43" t="e">
        <f t="array" ref="J117">NOT(OR(($H$9:$H$1273=TRUE)*($I$9:$I$1273&gt;0)*($BT$9:$BT$1273=BT117)*($K$9:$K$1273&gt;K117)))</f>
        <v>#VALUE!</v>
      </c>
      <c r="K117" s="72">
        <f t="shared" si="36"/>
        <v>0.67197446970424857</v>
      </c>
      <c r="L117" s="72">
        <f t="shared" si="37"/>
        <v>0.91295141406816538</v>
      </c>
      <c r="M117" s="72">
        <f t="shared" si="38"/>
        <v>0.43099752534033187</v>
      </c>
      <c r="N117" s="72">
        <f t="shared" si="39"/>
        <v>0.11350154935812307</v>
      </c>
      <c r="O117" s="72">
        <f t="shared" si="40"/>
        <v>0.31826553646679423</v>
      </c>
      <c r="P117" s="72">
        <f t="shared" si="41"/>
        <v>0.86122549019607852</v>
      </c>
      <c r="Q117" s="72"/>
      <c r="R117" s="72"/>
      <c r="S117" s="72">
        <f t="shared" si="42"/>
        <v>0.75572233695851709</v>
      </c>
      <c r="T117" s="72">
        <f t="shared" si="43"/>
        <v>0.91502878022584189</v>
      </c>
      <c r="U117" s="72">
        <f t="shared" si="44"/>
        <v>0.93202940052098215</v>
      </c>
      <c r="V117" s="72">
        <f t="shared" si="45"/>
        <v>0.72088698908656024</v>
      </c>
      <c r="W117" s="72">
        <f t="shared" si="46"/>
        <v>0.99170755170755176</v>
      </c>
      <c r="X117" s="72">
        <f t="shared" si="47"/>
        <v>8.7048585931834677E-2</v>
      </c>
      <c r="Y117" s="72">
        <f t="shared" si="48"/>
        <v>0.56900247465966813</v>
      </c>
      <c r="Z117" s="72">
        <f t="shared" si="49"/>
        <v>0.88649845064187693</v>
      </c>
      <c r="AA117" s="72">
        <f t="shared" si="50"/>
        <v>0.68173446353320577</v>
      </c>
      <c r="AB117" s="72">
        <f t="shared" si="51"/>
        <v>0.13877450980392153</v>
      </c>
      <c r="AC117" s="72"/>
      <c r="AD117" s="72"/>
      <c r="AE117" s="72">
        <f t="shared" si="52"/>
        <v>0.24427766304148291</v>
      </c>
      <c r="AF117" s="72">
        <f t="shared" si="53"/>
        <v>8.4971219774158072E-2</v>
      </c>
      <c r="AG117" s="72">
        <f t="shared" si="54"/>
        <v>6.7970599479017818E-2</v>
      </c>
      <c r="AH117" s="72">
        <f t="shared" si="55"/>
        <v>0.27911301091343976</v>
      </c>
      <c r="AI117" s="72">
        <f t="shared" si="56"/>
        <v>8.2924482924482956E-3</v>
      </c>
      <c r="AJ117" s="72">
        <f>(AV117-Driver!$K$179)/(Driver!$L$179-Driver!$K$179)</f>
        <v>0.32704858593183467</v>
      </c>
      <c r="AK117" s="72">
        <f>(AW117-Driver!$K$180)/(Driver!$L$180-Driver!$K$180)</f>
        <v>0.31718297875248236</v>
      </c>
      <c r="AL117" s="72">
        <f>(AX117-Driver!$K$181)/(Driver!$L$181-Driver!$K$181)</f>
        <v>0.48649845064187691</v>
      </c>
      <c r="AM117" s="72">
        <f>(AY117-Driver!$K$182)/(Driver!$L$182-Driver!$K$182)</f>
        <v>0.89573446353320574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57"/>
        <v>6.8833943833943838</v>
      </c>
      <c r="AW117" s="70">
        <f t="shared" si="58"/>
        <v>31.970307329612901</v>
      </c>
      <c r="AX117" s="70">
        <f t="shared" si="59"/>
        <v>5.3784860557768921</v>
      </c>
      <c r="AY117" s="70">
        <f>IFERROR(Driver!$K$19/Data!BH117/Data!BI117*Data!BK117*Data!BL117,"")</f>
        <v>-0.63826063234418606</v>
      </c>
      <c r="AZ117" s="70">
        <f t="shared" si="60"/>
        <v>27.230081906180192</v>
      </c>
      <c r="BA117" s="70"/>
      <c r="BB117" s="70"/>
      <c r="BC117" s="70">
        <f t="shared" si="61"/>
        <v>54.838911150145506</v>
      </c>
      <c r="BD117" s="70">
        <f t="shared" si="62"/>
        <v>3.0508433046619232</v>
      </c>
      <c r="BE117" s="70">
        <f t="shared" si="63"/>
        <v>3.2202075580956065E-2</v>
      </c>
      <c r="BF117" s="70">
        <f t="shared" si="64"/>
        <v>13.653336138162796</v>
      </c>
      <c r="BG117" s="70">
        <f t="shared" si="65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219</v>
      </c>
      <c r="BS117" s="8" t="s">
        <v>855</v>
      </c>
      <c r="BT117" s="9" t="s">
        <v>859</v>
      </c>
      <c r="BU117" s="10">
        <v>186</v>
      </c>
      <c r="BV117" s="9" t="s">
        <v>222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301</v>
      </c>
      <c r="CU117" s="9" t="s">
        <v>302</v>
      </c>
      <c r="CV117" s="10"/>
      <c r="CW117" s="10"/>
      <c r="CX117" t="e">
        <f>INDEX('Data_Price '!AS$2:AS$1266,MATCH(Data!$DN117,'Data_Price '!$BE$2:$BE$1266,0))</f>
        <v>#N/A</v>
      </c>
      <c r="CY117" t="e">
        <f>INDEX('Data_Price '!AT$2:AT$1266,MATCH(Data!$DN117,'Data_Price '!$BE$2:$BE$1266,0))</f>
        <v>#N/A</v>
      </c>
      <c r="CZ117" t="e">
        <f>INDEX('Data_Price '!AU$2:AU$1266,MATCH(Data!$DN117,'Data_Price '!$BE$2:$BE$1266,0))</f>
        <v>#N/A</v>
      </c>
      <c r="DA117" t="e">
        <f>INDEX('Data_Price '!AV$2:AV$1266,MATCH(Data!$DN117,'Data_Price '!$BE$2:$BE$1266,0))</f>
        <v>#N/A</v>
      </c>
      <c r="DB117" t="e">
        <f>INDEX('Data_Price '!AW$2:AW$1266,MATCH(Data!$DN117,'Data_Price '!$BE$2:$BE$1266,0))</f>
        <v>#N/A</v>
      </c>
      <c r="DC117" t="e">
        <f>INDEX('Data_Price '!AX$2:AX$1266,MATCH(Data!$DN117,'Data_Price '!$BE$2:$BE$1266,0))</f>
        <v>#N/A</v>
      </c>
      <c r="DD117" t="e">
        <f>INDEX('Data_Price '!AY$2:AY$1266,MATCH(Data!$DN117,'Data_Price '!$BE$2:$BE$1266,0))</f>
        <v>#N/A</v>
      </c>
      <c r="DE117" t="e">
        <f>INDEX('Data_Price '!AZ$2:AZ$1266,MATCH(Data!$DN117,'Data_Price '!$BE$2:$BE$1266,0))</f>
        <v>#N/A</v>
      </c>
      <c r="DF117" t="e">
        <f>INDEX('Data_Price '!BA$2:BA$1266,MATCH(Data!$DN117,'Data_Price '!$BE$2:$BE$1266,0))</f>
        <v>#N/A</v>
      </c>
      <c r="DG117" t="e">
        <f>INDEX('Data_Price '!BB$2:BB$1266,MATCH(Data!$DN117,'Data_Price '!$BE$2:$BE$1266,0))</f>
        <v>#N/A</v>
      </c>
      <c r="DH117" t="e">
        <f>INDEX('Data_Price '!BC$2:BC$1266,MATCH(Data!$DN117,'Data_Price '!$BE$2:$BE$1266,0))</f>
        <v>#N/A</v>
      </c>
      <c r="DI117" t="e">
        <f>INDEX('Data_Price '!BD$2:BD$1266,MATCH(Data!$DN117,'Data_Price '!$BE$2:$BE$1266,0))</f>
        <v>#N/A</v>
      </c>
      <c r="DJ117" s="89" t="e">
        <f ca="1">_xll.Connector("TinyUrl.TinyUrl",DA117,0)</f>
        <v>#NAME?</v>
      </c>
      <c r="DK117" s="89" t="e">
        <f ca="1">_xll.Connector("TinyUrl.TinyUrl",DE117,0)</f>
        <v>#NAME?</v>
      </c>
      <c r="DL117" s="89" t="e">
        <f ca="1">_xll.Connector("TinyUrl.TinyUrl",DI117,0)</f>
        <v>#NAME?</v>
      </c>
      <c r="DM117" s="224" t="str">
        <f t="shared" si="66"/>
        <v>Blaze 106</v>
      </c>
      <c r="DN117" s="89" t="str">
        <f t="shared" si="67"/>
        <v xml:space="preserve"> VölklBlaze 106186 Unisex</v>
      </c>
      <c r="DO117" s="227" t="s">
        <v>977</v>
      </c>
    </row>
    <row r="118" spans="2:119" ht="15.45" customHeight="1">
      <c r="B118" s="224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#VALUE!</v>
      </c>
      <c r="F118" s="43" t="b">
        <f>CL118&gt;Driver!$F$56</f>
        <v>0</v>
      </c>
      <c r="G118" s="43" t="b">
        <f>AND(CB118&gt;Driver!$F$55,CB118&lt;Driver!$G$55)</f>
        <v>1</v>
      </c>
      <c r="H118" s="43" t="e">
        <f t="shared" si="34"/>
        <v>#VALUE!</v>
      </c>
      <c r="I118" s="43">
        <f t="shared" si="35"/>
        <v>0</v>
      </c>
      <c r="J118" s="43" t="e">
        <f t="array" ref="J118">NOT(OR(($H$9:$H$1273=TRUE)*($I$9:$I$1273&gt;0)*($BT$9:$BT$1273=BT118)*($K$9:$K$1273&gt;K118)))</f>
        <v>#VALUE!</v>
      </c>
      <c r="K118" s="72">
        <f t="shared" si="36"/>
        <v>0.64269891323039052</v>
      </c>
      <c r="L118" s="72">
        <f t="shared" si="37"/>
        <v>0.85840302957054226</v>
      </c>
      <c r="M118" s="72">
        <f t="shared" si="38"/>
        <v>0.42699479689023878</v>
      </c>
      <c r="N118" s="72">
        <f t="shared" si="39"/>
        <v>0.16029848858534113</v>
      </c>
      <c r="O118" s="72">
        <f t="shared" si="40"/>
        <v>0.28715649032066926</v>
      </c>
      <c r="P118" s="72">
        <f t="shared" si="41"/>
        <v>0.83352941176470585</v>
      </c>
      <c r="Q118" s="72"/>
      <c r="R118" s="72"/>
      <c r="S118" s="72">
        <f t="shared" si="42"/>
        <v>0.71297501954259423</v>
      </c>
      <c r="T118" s="72">
        <f t="shared" si="43"/>
        <v>0.99550930851565755</v>
      </c>
      <c r="U118" s="72">
        <f t="shared" si="44"/>
        <v>0.95421206196544117</v>
      </c>
      <c r="V118" s="72">
        <f t="shared" si="45"/>
        <v>0.71641969638553626</v>
      </c>
      <c r="W118" s="72">
        <f t="shared" si="46"/>
        <v>0.99260727611940303</v>
      </c>
      <c r="X118" s="72">
        <f t="shared" si="47"/>
        <v>0.14159697042945779</v>
      </c>
      <c r="Y118" s="72">
        <f t="shared" si="48"/>
        <v>0.57300520310976122</v>
      </c>
      <c r="Z118" s="72">
        <f t="shared" si="49"/>
        <v>0.83970151141465887</v>
      </c>
      <c r="AA118" s="72">
        <f t="shared" si="50"/>
        <v>0.71284350967933074</v>
      </c>
      <c r="AB118" s="72">
        <f t="shared" si="51"/>
        <v>0.16647058823529409</v>
      </c>
      <c r="AC118" s="72"/>
      <c r="AD118" s="72"/>
      <c r="AE118" s="72">
        <f t="shared" si="52"/>
        <v>0.28702498045740577</v>
      </c>
      <c r="AF118" s="72">
        <f t="shared" si="53"/>
        <v>4.4906914843424461E-3</v>
      </c>
      <c r="AG118" s="72">
        <f t="shared" si="54"/>
        <v>4.578793803455887E-2</v>
      </c>
      <c r="AH118" s="72">
        <f t="shared" si="55"/>
        <v>0.28358030361446379</v>
      </c>
      <c r="AI118" s="72">
        <f t="shared" si="56"/>
        <v>7.3927238805970227E-3</v>
      </c>
      <c r="AJ118" s="72">
        <f>(AV118-Driver!$K$179)/(Driver!$L$179-Driver!$K$179)</f>
        <v>0.38159697042945778</v>
      </c>
      <c r="AK118" s="72">
        <f>(AW118-Driver!$K$180)/(Driver!$L$180-Driver!$K$180)</f>
        <v>0.34063634055035485</v>
      </c>
      <c r="AL118" s="72">
        <f>(AX118-Driver!$K$181)/(Driver!$L$181-Driver!$K$181)</f>
        <v>0.4397015114146588</v>
      </c>
      <c r="AM118" s="72">
        <f>(AY118-Driver!$K$182)/(Driver!$L$182-Driver!$K$182)</f>
        <v>0.92684350967933071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57"/>
        <v>8.0314746981413663</v>
      </c>
      <c r="AW118" s="70">
        <f t="shared" si="58"/>
        <v>34.263768202438754</v>
      </c>
      <c r="AX118" s="70">
        <f t="shared" si="59"/>
        <v>4.9573136027319293</v>
      </c>
      <c r="AY118" s="70">
        <f>IFERROR(Driver!$K$19/Data!BH118/Data!BI118*Data!BK118*Data!BL118,"")</f>
        <v>-0.44782685971238612</v>
      </c>
      <c r="AZ118" s="70">
        <f t="shared" si="60"/>
        <v>29.754281459419211</v>
      </c>
      <c r="BA118" s="70"/>
      <c r="BB118" s="70"/>
      <c r="BC118" s="70">
        <f t="shared" si="61"/>
        <v>32.665580431976885</v>
      </c>
      <c r="BD118" s="70">
        <f t="shared" si="62"/>
        <v>10.173227455252743</v>
      </c>
      <c r="BE118" s="70">
        <f t="shared" si="63"/>
        <v>5.4380779888289814E-2</v>
      </c>
      <c r="BF118" s="70">
        <f t="shared" si="64"/>
        <v>13.148786812089597</v>
      </c>
      <c r="BG118" s="70">
        <f t="shared" si="65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219</v>
      </c>
      <c r="BS118" s="8" t="s">
        <v>610</v>
      </c>
      <c r="BT118" s="9" t="s">
        <v>615</v>
      </c>
      <c r="BU118" s="10">
        <v>177</v>
      </c>
      <c r="BV118" s="9" t="s">
        <v>390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305</v>
      </c>
      <c r="CU118" s="9" t="s">
        <v>301</v>
      </c>
      <c r="CV118" s="9" t="s">
        <v>302</v>
      </c>
      <c r="CW118" s="10"/>
      <c r="CX118">
        <f>INDEX('Data_Price '!AS$2:AS$1266,MATCH(Data!$DN118,'Data_Price '!$BE$2:$BE$1266,0))</f>
        <v>0</v>
      </c>
      <c r="CY118">
        <f>INDEX('Data_Price '!AT$2:AT$1266,MATCH(Data!$DN118,'Data_Price '!$BE$2:$BE$1266,0))</f>
        <v>0</v>
      </c>
      <c r="CZ118">
        <f>INDEX('Data_Price '!AU$2:AU$1266,MATCH(Data!$DN118,'Data_Price '!$BE$2:$BE$1266,0))</f>
        <v>0</v>
      </c>
      <c r="DA118">
        <f>INDEX('Data_Price '!AV$2:AV$1266,MATCH(Data!$DN118,'Data_Price '!$BE$2:$BE$1266,0))</f>
        <v>0</v>
      </c>
      <c r="DB118">
        <f>INDEX('Data_Price '!AW$2:AW$1266,MATCH(Data!$DN118,'Data_Price '!$BE$2:$BE$1266,0))</f>
        <v>0</v>
      </c>
      <c r="DC118">
        <f>INDEX('Data_Price '!AX$2:AX$1266,MATCH(Data!$DN118,'Data_Price '!$BE$2:$BE$1266,0))</f>
        <v>0</v>
      </c>
      <c r="DD118">
        <f>INDEX('Data_Price '!AY$2:AY$1266,MATCH(Data!$DN118,'Data_Price '!$BE$2:$BE$1266,0))</f>
        <v>0</v>
      </c>
      <c r="DE118">
        <f>INDEX('Data_Price '!AZ$2:AZ$1266,MATCH(Data!$DN118,'Data_Price '!$BE$2:$BE$1266,0))</f>
        <v>0</v>
      </c>
      <c r="DF118">
        <f>INDEX('Data_Price '!BA$2:BA$1266,MATCH(Data!$DN118,'Data_Price '!$BE$2:$BE$1266,0))</f>
        <v>0</v>
      </c>
      <c r="DG118">
        <f>INDEX('Data_Price '!BB$2:BB$1266,MATCH(Data!$DN118,'Data_Price '!$BE$2:$BE$1266,0))</f>
        <v>0</v>
      </c>
      <c r="DH118">
        <f>INDEX('Data_Price '!BC$2:BC$1266,MATCH(Data!$DN118,'Data_Price '!$BE$2:$BE$1266,0))</f>
        <v>0</v>
      </c>
      <c r="DI118">
        <f>INDEX('Data_Price '!BD$2:BD$1266,MATCH(Data!$DN118,'Data_Price '!$BE$2:$BE$1266,0))</f>
        <v>0</v>
      </c>
      <c r="DJ118" s="89" t="e">
        <f ca="1">_xll.Connector("TinyUrl.TinyUrl",DA118,0)</f>
        <v>#NAME?</v>
      </c>
      <c r="DK118" s="89" t="e">
        <f ca="1">_xll.Connector("TinyUrl.TinyUrl",DE118,0)</f>
        <v>#NAME?</v>
      </c>
      <c r="DL118" s="89" t="e">
        <f ca="1">_xll.Connector("TinyUrl.TinyUrl",DI118,0)</f>
        <v>#NAME?</v>
      </c>
      <c r="DM118" s="224" t="str">
        <f t="shared" si="66"/>
        <v>Ranger 102 FR W</v>
      </c>
      <c r="DN118" s="89" t="str">
        <f t="shared" si="67"/>
        <v xml:space="preserve"> FischerRanger 102 FR W177 Women's</v>
      </c>
      <c r="DO118" s="227"/>
    </row>
    <row r="119" spans="2:119" ht="15.45" customHeight="1">
      <c r="B119" s="224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#VALUE!</v>
      </c>
      <c r="F119" s="43" t="b">
        <f>CL119&gt;Driver!$F$56</f>
        <v>1</v>
      </c>
      <c r="G119" s="43" t="b">
        <f>AND(CB119&gt;Driver!$F$55,CB119&lt;Driver!$G$55)</f>
        <v>1</v>
      </c>
      <c r="H119" s="43" t="e">
        <f t="shared" si="34"/>
        <v>#VALUE!</v>
      </c>
      <c r="I119" s="43">
        <f t="shared" si="35"/>
        <v>0</v>
      </c>
      <c r="J119" s="43" t="e">
        <f t="array" ref="J119">NOT(OR(($H$9:$H$1273=TRUE)*($I$9:$I$1273&gt;0)*($BT$9:$BT$1273=BT119)*($K$9:$K$1273&gt;K119)))</f>
        <v>#VALUE!</v>
      </c>
      <c r="K119" s="72">
        <f t="shared" si="36"/>
        <v>0.73272877664938929</v>
      </c>
      <c r="L119" s="72">
        <f t="shared" si="37"/>
        <v>0.94550318266054312</v>
      </c>
      <c r="M119" s="72">
        <f t="shared" si="38"/>
        <v>0.51995437063823546</v>
      </c>
      <c r="N119" s="72">
        <f t="shared" si="39"/>
        <v>0.25136280275722511</v>
      </c>
      <c r="O119" s="72">
        <f t="shared" si="40"/>
        <v>0.36300194314440937</v>
      </c>
      <c r="P119" s="72">
        <f t="shared" si="41"/>
        <v>0.94549836601307191</v>
      </c>
      <c r="Q119" s="72"/>
      <c r="R119" s="72"/>
      <c r="S119" s="72">
        <f t="shared" si="42"/>
        <v>0.71352793340204346</v>
      </c>
      <c r="T119" s="72">
        <f t="shared" si="43"/>
        <v>0.9078336617690409</v>
      </c>
      <c r="U119" s="72">
        <f t="shared" si="44"/>
        <v>0.91588421158704769</v>
      </c>
      <c r="V119" s="72">
        <f t="shared" si="45"/>
        <v>0.81271440985129895</v>
      </c>
      <c r="W119" s="72">
        <f t="shared" si="46"/>
        <v>0.9539121288130108</v>
      </c>
      <c r="X119" s="72">
        <f t="shared" si="47"/>
        <v>5.4496817339456938E-2</v>
      </c>
      <c r="Y119" s="72">
        <f t="shared" si="48"/>
        <v>0.48004562936176454</v>
      </c>
      <c r="Z119" s="72">
        <f t="shared" si="49"/>
        <v>0.74863719724277489</v>
      </c>
      <c r="AA119" s="72">
        <f t="shared" si="50"/>
        <v>0.63699805685559063</v>
      </c>
      <c r="AB119" s="72">
        <f t="shared" si="51"/>
        <v>5.4501633986928089E-2</v>
      </c>
      <c r="AC119" s="72"/>
      <c r="AD119" s="72"/>
      <c r="AE119" s="72">
        <f t="shared" si="52"/>
        <v>0.28647206659795654</v>
      </c>
      <c r="AF119" s="72">
        <f t="shared" si="53"/>
        <v>9.2166338230959099E-2</v>
      </c>
      <c r="AG119" s="72">
        <f t="shared" si="54"/>
        <v>8.4115788412952308E-2</v>
      </c>
      <c r="AH119" s="72">
        <f t="shared" si="55"/>
        <v>0.18728559014870105</v>
      </c>
      <c r="AI119" s="72">
        <f t="shared" si="56"/>
        <v>4.6087871186989232E-2</v>
      </c>
      <c r="AJ119" s="72">
        <f>(AV119-Driver!$K$179)/(Driver!$L$179-Driver!$K$179)</f>
        <v>0.29449681733945693</v>
      </c>
      <c r="AK119" s="72">
        <f>(AW119-Driver!$K$180)/(Driver!$L$180-Driver!$K$180)</f>
        <v>0.22315143524183359</v>
      </c>
      <c r="AL119" s="72">
        <f>(AX119-Driver!$K$181)/(Driver!$L$181-Driver!$K$181)</f>
        <v>0.34863719724277487</v>
      </c>
      <c r="AM119" s="72">
        <f>(AY119-Driver!$K$182)/(Driver!$L$182-Driver!$K$182)</f>
        <v>0.8509980568555906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57"/>
        <v>6.198277031610365</v>
      </c>
      <c r="AW119" s="70">
        <f t="shared" si="58"/>
        <v>22.775136602631754</v>
      </c>
      <c r="AX119" s="70">
        <f t="shared" si="59"/>
        <v>4.137734775184974</v>
      </c>
      <c r="AY119" s="70">
        <f>IFERROR(Driver!$K$19/Data!BH119/Data!BI119*Data!BK119*Data!BL119,"")</f>
        <v>-0.91211418148844059</v>
      </c>
      <c r="AZ119" s="70">
        <f t="shared" si="60"/>
        <v>19.549516008935221</v>
      </c>
      <c r="BA119" s="70"/>
      <c r="BB119" s="70"/>
      <c r="BC119" s="70">
        <f t="shared" si="61"/>
        <v>32.952380694667987</v>
      </c>
      <c r="BD119" s="70">
        <f t="shared" si="62"/>
        <v>2.4140880702305401</v>
      </c>
      <c r="BE119" s="70">
        <f t="shared" si="63"/>
        <v>1.6059766767005542E-2</v>
      </c>
      <c r="BF119" s="70">
        <f t="shared" si="64"/>
        <v>24.024598189397683</v>
      </c>
      <c r="BG119" s="70">
        <f t="shared" si="65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219</v>
      </c>
      <c r="BS119" s="8" t="s">
        <v>719</v>
      </c>
      <c r="BT119" s="9" t="s">
        <v>739</v>
      </c>
      <c r="BU119" s="10">
        <v>183</v>
      </c>
      <c r="BV119" s="9" t="s">
        <v>222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301</v>
      </c>
      <c r="CU119" s="9" t="s">
        <v>302</v>
      </c>
      <c r="CV119" s="9" t="s">
        <v>388</v>
      </c>
      <c r="CW119" s="10"/>
      <c r="CX119" t="str">
        <f>INDEX('Data_Price '!AS$2:AS$1266,MATCH(Data!$DN119,'Data_Price '!$BE$2:$BE$1266,0))</f>
        <v>Line Vision 108 Skis 2022 - - 183 cm</v>
      </c>
      <c r="CY119" t="str">
        <f>INDEX('Data_Price '!AT$2:AT$1266,MATCH(Data!$DN119,'Data_Price '!$BE$2:$BE$1266,0))</f>
        <v>Skirack</v>
      </c>
      <c r="CZ119">
        <f>INDEX('Data_Price '!AU$2:AU$1266,MATCH(Data!$DN119,'Data_Price '!$BE$2:$BE$1266,0))</f>
        <v>599.96</v>
      </c>
      <c r="DA119" t="str">
        <f>INDEX('Data_Price '!AV$2:AV$1266,MATCH(Data!$DN119,'Data_Price '!$BE$2:$BE$1266,0))</f>
        <v>https://www.google.com/url?url=https://www.skirack.com/line-vision-108-skis-2022-13145741%3Ffee%3D7%26fep%3D301974%26utm_source%3Dgoogle_shopping%26utm_medium%3Dcpc%26utm_campaign%3Dproduct&amp;rct=j&amp;q=&amp;esrc=s&amp;sa=U&amp;ved=0ahUKEwji75ioxKP2AhWET98KHdJ8A5kQ2SkIgwE&amp;usg=AOvVaw2gDulgpnN7uAAHddIO5ph7</v>
      </c>
      <c r="DB119" t="str">
        <f>INDEX('Data_Price '!AW$2:AW$1266,MATCH(Data!$DN119,'Data_Price '!$BE$2:$BE$1266,0))</f>
        <v>Line Vision 108 Skis</v>
      </c>
      <c r="DC119" t="str">
        <f>INDEX('Data_Price '!AX$2:AX$1266,MATCH(Data!$DN119,'Data_Price '!$BE$2:$BE$1266,0))</f>
        <v>LINE Skis</v>
      </c>
      <c r="DD119">
        <f>INDEX('Data_Price '!AY$2:AY$1266,MATCH(Data!$DN119,'Data_Price '!$BE$2:$BE$1266,0))</f>
        <v>749.95</v>
      </c>
      <c r="DE119" t="str">
        <f>INDEX('Data_Price '!AZ$2:AZ$1266,MATCH(Data!$DN119,'Data_Price '!$BE$2:$BE$1266,0))</f>
        <v>https://www.google.com/url?url=https://lineskis.com/p/vision-108&amp;rct=j&amp;q=&amp;esrc=s&amp;sa=U&amp;ved=0ahUKEwji75ioxKP2AhWET98KHdJ8A5kQsDwIcQ&amp;usg=AOvVaw2X1rZ0awxvYRmuT2YDuaZI</v>
      </c>
      <c r="DF119" t="str">
        <f>INDEX('Data_Price '!BA$2:BA$1266,MATCH(Data!$DN119,'Data_Price '!$BE$2:$BE$1266,0))</f>
        <v>'22 Line Vision 108 Skis 183cm</v>
      </c>
      <c r="DG119" t="str">
        <f>INDEX('Data_Price '!BB$2:BB$1266,MATCH(Data!$DN119,'Data_Price '!$BE$2:$BE$1266,0))</f>
        <v>Al's Ski Equipment Barn</v>
      </c>
      <c r="DH119">
        <f>INDEX('Data_Price '!BC$2:BC$1266,MATCH(Data!$DN119,'Data_Price '!$BE$2:$BE$1266,0))</f>
        <v>749.95</v>
      </c>
      <c r="DI119" t="str">
        <f>INDEX('Data_Price '!BD$2:BD$1266,MATCH(Data!$DN119,'Data_Price '!$BE$2:$BE$1266,0))</f>
        <v>https://www.google.com/url?url=https://www.untracked.com/p7278c44b88lr-Froogle-22_line_vision_108_freeride_touring_skis.html%23chsku744966&amp;rct=j&amp;q=&amp;esrc=s&amp;sa=U&amp;ved=0ahUKEwji75ioxKP2AhWET98KHdJ8A5kQ2SkIeQ&amp;usg=AOvVaw0Fe0wuEgZ-Ss20hWFY89aK</v>
      </c>
      <c r="DJ119" s="89" t="e">
        <f ca="1">_xll.Connector("TinyUrl.TinyUrl",DA119,0)</f>
        <v>#NAME?</v>
      </c>
      <c r="DK119" s="89" t="e">
        <f ca="1">_xll.Connector("TinyUrl.TinyUrl",DE119,0)</f>
        <v>#NAME?</v>
      </c>
      <c r="DL119" s="89" t="e">
        <f ca="1">_xll.Connector("TinyUrl.TinyUrl",DI119,0)</f>
        <v>#NAME?</v>
      </c>
      <c r="DM119" s="224" t="str">
        <f t="shared" si="66"/>
        <v>Vision 108</v>
      </c>
      <c r="DN119" s="89" t="str">
        <f t="shared" si="67"/>
        <v xml:space="preserve"> LineVision 108183 Unisex</v>
      </c>
      <c r="DO119" s="227" t="s">
        <v>978</v>
      </c>
    </row>
    <row r="120" spans="2:119" ht="15.45" customHeight="1">
      <c r="B120" s="224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#VALUE!</v>
      </c>
      <c r="F120" s="43" t="b">
        <f>CL120&gt;Driver!$F$56</f>
        <v>0</v>
      </c>
      <c r="G120" s="43" t="b">
        <f>AND(CB120&gt;Driver!$F$55,CB120&lt;Driver!$G$55)</f>
        <v>0</v>
      </c>
      <c r="H120" s="43" t="e">
        <f t="shared" si="34"/>
        <v>#VALUE!</v>
      </c>
      <c r="I120" s="43">
        <f t="shared" si="35"/>
        <v>0</v>
      </c>
      <c r="J120" s="43" t="e">
        <f t="array" ref="J120">NOT(OR(($H$9:$H$1273=TRUE)*($I$9:$I$1273&gt;0)*($BT$9:$BT$1273=BT120)*($K$9:$K$1273&gt;K120)))</f>
        <v>#VALUE!</v>
      </c>
      <c r="K120" s="72">
        <f t="shared" si="36"/>
        <v>0.65745735386409965</v>
      </c>
      <c r="L120" s="72">
        <f t="shared" si="37"/>
        <v>0.88676496656192083</v>
      </c>
      <c r="M120" s="72">
        <f t="shared" si="38"/>
        <v>0.42814974116627835</v>
      </c>
      <c r="N120" s="72">
        <f t="shared" si="39"/>
        <v>0.25199519382786317</v>
      </c>
      <c r="O120" s="72">
        <f t="shared" si="40"/>
        <v>0.30648180744874964</v>
      </c>
      <c r="P120" s="72">
        <f t="shared" si="41"/>
        <v>0.72597222222222224</v>
      </c>
      <c r="Q120" s="72"/>
      <c r="R120" s="72"/>
      <c r="S120" s="72">
        <f t="shared" si="42"/>
        <v>0.75089113561183041</v>
      </c>
      <c r="T120" s="72">
        <f t="shared" si="43"/>
        <v>0.99258757316864787</v>
      </c>
      <c r="U120" s="72">
        <f t="shared" si="44"/>
        <v>0.56342734173289777</v>
      </c>
      <c r="V120" s="72">
        <f t="shared" si="45"/>
        <v>0.62870018479617551</v>
      </c>
      <c r="W120" s="72">
        <f t="shared" si="46"/>
        <v>0.97046811847740844</v>
      </c>
      <c r="X120" s="72">
        <f t="shared" si="47"/>
        <v>0.11323503343807911</v>
      </c>
      <c r="Y120" s="72">
        <f t="shared" si="48"/>
        <v>0.57185025883372165</v>
      </c>
      <c r="Z120" s="72">
        <f t="shared" si="49"/>
        <v>0.74800480617213683</v>
      </c>
      <c r="AA120" s="72">
        <f t="shared" si="50"/>
        <v>0.69351819255125036</v>
      </c>
      <c r="AB120" s="72">
        <f t="shared" si="51"/>
        <v>0.27402777777777776</v>
      </c>
      <c r="AC120" s="72"/>
      <c r="AD120" s="72"/>
      <c r="AE120" s="72">
        <f t="shared" si="52"/>
        <v>0.24910886438816965</v>
      </c>
      <c r="AF120" s="72">
        <f t="shared" si="53"/>
        <v>7.4124268313520841E-3</v>
      </c>
      <c r="AG120" s="72">
        <f t="shared" si="54"/>
        <v>0.43657265826710223</v>
      </c>
      <c r="AH120" s="72">
        <f t="shared" si="55"/>
        <v>0.37129981520382443</v>
      </c>
      <c r="AI120" s="72">
        <f t="shared" si="56"/>
        <v>2.9531881522591542E-2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0.43123126849950033</v>
      </c>
      <c r="AL120" s="72">
        <f>(AX120-Driver!$K$181)/(Driver!$L$181-Driver!$K$181)</f>
        <v>0.3480048061721368</v>
      </c>
      <c r="AM120" s="72">
        <f>(AY120-Driver!$K$182)/(Driver!$L$182-Driver!$K$182)</f>
        <v>0.90751819255125032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57"/>
        <v>7.4345407678741013</v>
      </c>
      <c r="AW120" s="70">
        <f t="shared" si="58"/>
        <v>43.122878649738915</v>
      </c>
      <c r="AX120" s="70">
        <f t="shared" si="59"/>
        <v>4.132043255549231</v>
      </c>
      <c r="AY120" s="70">
        <f>IFERROR(Driver!$K$19/Data!BH120/Data!BI120*Data!BK120*Data!BL120,"")</f>
        <v>-0.56612663112677508</v>
      </c>
      <c r="AZ120" s="70">
        <f t="shared" si="60"/>
        <v>39.556962025316459</v>
      </c>
      <c r="BA120" s="70"/>
      <c r="BB120" s="70"/>
      <c r="BC120" s="70">
        <f t="shared" si="61"/>
        <v>52.332933425652215</v>
      </c>
      <c r="BD120" s="70">
        <f t="shared" si="62"/>
        <v>9.9146590540510857</v>
      </c>
      <c r="BE120" s="70">
        <f t="shared" si="63"/>
        <v>0.5366553284887704</v>
      </c>
      <c r="BF120" s="70">
        <f t="shared" si="64"/>
        <v>3.2414842425183674</v>
      </c>
      <c r="BG120" s="70">
        <f t="shared" si="65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219</v>
      </c>
      <c r="BS120" s="8" t="s">
        <v>628</v>
      </c>
      <c r="BT120" s="9" t="s">
        <v>638</v>
      </c>
      <c r="BU120" s="10">
        <v>170</v>
      </c>
      <c r="BV120" s="9" t="s">
        <v>390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305</v>
      </c>
      <c r="CU120" s="9" t="s">
        <v>302</v>
      </c>
      <c r="CV120" s="10"/>
      <c r="CW120" s="10"/>
      <c r="CX120" t="str">
        <f>INDEX('Data_Price '!AS$2:AS$1266,MATCH(Data!$DN120,'Data_Price '!$BE$2:$BE$1266,0))</f>
        <v>Head Kore 97 W Incl Attack 12 GW Binding Anthracite-Green 170 Ski Lady's Ladies / Women</v>
      </c>
      <c r="CY120" t="str">
        <f>INDEX('Data_Price '!AT$2:AT$1266,MATCH(Data!$DN120,'Data_Price '!$BE$2:$BE$1266,0))</f>
        <v>! OutdoorXL.com</v>
      </c>
      <c r="CZ120">
        <f>INDEX('Data_Price '!AU$2:AU$1266,MATCH(Data!$DN120,'Data_Price '!$BE$2:$BE$1266,0))</f>
        <v>534.95000000000005</v>
      </c>
      <c r="DA120" t="str">
        <f>INDEX('Data_Price '!AV$2:AV$1266,MATCH(Data!$DN120,'Data_Price '!$BE$2:$BE$1266,0))</f>
        <v>https://www.google.com/url?url=https://www.outdoorxl.com/head-kore-97-w-incl-attack-12-gw-binding.html%3Fprl%3D92-5352x144-80&amp;rct=j&amp;q=&amp;esrc=s&amp;sa=U&amp;ved=0ahUKEwjNsOqoxKP2AhUId98KHe3mC94QsDwIdQ&amp;usg=AOvVaw35m2wQlNZMxKC6UrnpSFek</v>
      </c>
      <c r="DB120" t="str">
        <f>INDEX('Data_Price '!AW$2:AW$1266,MATCH(Data!$DN120,'Data_Price '!$BE$2:$BE$1266,0))</f>
        <v>Head Kore 97 W 170cm</v>
      </c>
      <c r="DC120" t="str">
        <f>INDEX('Data_Price '!AX$2:AX$1266,MATCH(Data!$DN120,'Data_Price '!$BE$2:$BE$1266,0))</f>
        <v>Miller Sports</v>
      </c>
      <c r="DD120">
        <f>INDEX('Data_Price '!AY$2:AY$1266,MATCH(Data!$DN120,'Data_Price '!$BE$2:$BE$1266,0))</f>
        <v>800</v>
      </c>
      <c r="DE120" t="str">
        <f>INDEX('Data_Price '!AZ$2:AZ$1266,MATCH(Data!$DN120,'Data_Price '!$BE$2:$BE$1266,0))</f>
        <v>https://www.google.com/url?url=https://millersportsaspen.com/shop/ski-shop/skis-online/head-kore-97-w-21/%3Fattribute_pa_lightspeed_size%3D170cm%26utm_source%3DGoogle%2520Shopping%26utm_campaign%3DCopy%2520Copy%2520Copy%2520Copy%2520Primary%2520Google%2520feed%26utm_medium%3Dcpc%26utm_term%3D70869&amp;rct=j&amp;q=&amp;esrc=s&amp;sa=U&amp;ved=0ahUKEwjNsOqoxKP2AhUId98KHe3mC94Q2SkIbg&amp;usg=AOvVaw2dPFQH-IH6FXU5EVHM5wFf</v>
      </c>
      <c r="DF120">
        <f>INDEX('Data_Price '!BA$2:BA$1266,MATCH(Data!$DN120,'Data_Price '!$BE$2:$BE$1266,0))</f>
        <v>0</v>
      </c>
      <c r="DG120">
        <f>INDEX('Data_Price '!BB$2:BB$1266,MATCH(Data!$DN120,'Data_Price '!$BE$2:$BE$1266,0))</f>
        <v>0</v>
      </c>
      <c r="DH120">
        <f>INDEX('Data_Price '!BC$2:BC$1266,MATCH(Data!$DN120,'Data_Price '!$BE$2:$BE$1266,0))</f>
        <v>0</v>
      </c>
      <c r="DI120">
        <f>INDEX('Data_Price '!BD$2:BD$1266,MATCH(Data!$DN120,'Data_Price '!$BE$2:$BE$1266,0))</f>
        <v>0</v>
      </c>
      <c r="DJ120" s="89" t="e">
        <f ca="1">_xll.Connector("TinyUrl.TinyUrl",DA120,0)</f>
        <v>#NAME?</v>
      </c>
      <c r="DK120" s="89" t="e">
        <f ca="1">_xll.Connector("TinyUrl.TinyUrl",DE120,0)</f>
        <v>#NAME?</v>
      </c>
      <c r="DL120" s="89" t="e">
        <f ca="1">_xll.Connector("TinyUrl.TinyUrl",DI120,0)</f>
        <v>#NAME?</v>
      </c>
      <c r="DM120" s="224" t="str">
        <f t="shared" si="66"/>
        <v>Kore 97 W</v>
      </c>
      <c r="DN120" s="89" t="str">
        <f t="shared" si="67"/>
        <v xml:space="preserve"> HeadKore 97 W170 Women's</v>
      </c>
      <c r="DO120" s="227"/>
    </row>
    <row r="121" spans="2:119" ht="15.45" customHeight="1">
      <c r="B121" s="224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#VALUE!</v>
      </c>
      <c r="F121" s="43" t="b">
        <f>CL121&gt;Driver!$F$56</f>
        <v>1</v>
      </c>
      <c r="G121" s="43" t="b">
        <f>AND(CB121&gt;Driver!$F$55,CB121&lt;Driver!$G$55)</f>
        <v>0</v>
      </c>
      <c r="H121" s="43" t="e">
        <f t="shared" si="34"/>
        <v>#VALUE!</v>
      </c>
      <c r="I121" s="43">
        <f t="shared" si="35"/>
        <v>0</v>
      </c>
      <c r="J121" s="43" t="e">
        <f t="array" ref="J121">NOT(OR(($H$9:$H$1273=TRUE)*($I$9:$I$1273&gt;0)*($BT$9:$BT$1273=BT121)*($K$9:$K$1273&gt;K121)))</f>
        <v>#VALUE!</v>
      </c>
      <c r="K121" s="72">
        <f t="shared" si="36"/>
        <v>0.6537750661676841</v>
      </c>
      <c r="L121" s="72">
        <f t="shared" si="37"/>
        <v>0.90231568769639847</v>
      </c>
      <c r="M121" s="72">
        <f t="shared" si="38"/>
        <v>0.40523444463896974</v>
      </c>
      <c r="N121" s="72">
        <f t="shared" si="39"/>
        <v>5.6586353000695588E-2</v>
      </c>
      <c r="O121" s="72">
        <f t="shared" si="40"/>
        <v>0.30328364758288029</v>
      </c>
      <c r="P121" s="72">
        <f t="shared" si="41"/>
        <v>0.85583333333333345</v>
      </c>
      <c r="Q121" s="72"/>
      <c r="R121" s="72"/>
      <c r="S121" s="72">
        <f t="shared" si="42"/>
        <v>0.72819421539285234</v>
      </c>
      <c r="T121" s="72">
        <f t="shared" si="43"/>
        <v>0.99160769909700819</v>
      </c>
      <c r="U121" s="72">
        <f t="shared" si="44"/>
        <v>0.91701912481603265</v>
      </c>
      <c r="V121" s="72">
        <f t="shared" si="45"/>
        <v>0.72281614370657676</v>
      </c>
      <c r="W121" s="72">
        <f t="shared" si="46"/>
        <v>0.99062992125984251</v>
      </c>
      <c r="X121" s="72">
        <f t="shared" si="47"/>
        <v>9.7684312303601584E-2</v>
      </c>
      <c r="Y121" s="72">
        <f t="shared" si="48"/>
        <v>0.59476555536103026</v>
      </c>
      <c r="Z121" s="72">
        <f t="shared" si="49"/>
        <v>0.94341364699930441</v>
      </c>
      <c r="AA121" s="72">
        <f t="shared" si="50"/>
        <v>0.69671635241711971</v>
      </c>
      <c r="AB121" s="72">
        <f t="shared" si="51"/>
        <v>0.14416666666666661</v>
      </c>
      <c r="AC121" s="72"/>
      <c r="AD121" s="72"/>
      <c r="AE121" s="72">
        <f t="shared" si="52"/>
        <v>0.27180578460714766</v>
      </c>
      <c r="AF121" s="72">
        <f t="shared" si="53"/>
        <v>8.3923009029917839E-3</v>
      </c>
      <c r="AG121" s="72">
        <f t="shared" si="54"/>
        <v>8.2980875183967406E-2</v>
      </c>
      <c r="AH121" s="72">
        <f t="shared" si="55"/>
        <v>0.27718385629342318</v>
      </c>
      <c r="AI121" s="72">
        <f t="shared" si="56"/>
        <v>9.3700787401574809E-3</v>
      </c>
      <c r="AJ121" s="72">
        <f>(AV121-Driver!$K$179)/(Driver!$L$179-Driver!$K$179)</f>
        <v>0.33768431230360157</v>
      </c>
      <c r="AK121" s="72">
        <f>(AW121-Driver!$K$180)/(Driver!$L$180-Driver!$K$180)</f>
        <v>0.32838459524442998</v>
      </c>
      <c r="AL121" s="72">
        <f>(AX121-Driver!$K$181)/(Driver!$L$181-Driver!$K$181)</f>
        <v>0.54341364699930439</v>
      </c>
      <c r="AM121" s="72">
        <f>(AY121-Driver!$K$182)/(Driver!$L$182-Driver!$K$182)</f>
        <v>0.91071635241711968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57"/>
        <v>7.1072446072446063</v>
      </c>
      <c r="AW121" s="70">
        <f t="shared" si="58"/>
        <v>33.06569268878188</v>
      </c>
      <c r="AX121" s="70">
        <f t="shared" si="59"/>
        <v>5.8907228229937392</v>
      </c>
      <c r="AY121" s="70">
        <f>IFERROR(Driver!$K$19/Data!BH121/Data!BI121*Data!BK121*Data!BL121,"")</f>
        <v>-0.54654912155363233</v>
      </c>
      <c r="AZ121" s="70">
        <f t="shared" si="60"/>
        <v>27.721518987341771</v>
      </c>
      <c r="BA121" s="70"/>
      <c r="BB121" s="70"/>
      <c r="BC121" s="70">
        <f t="shared" si="61"/>
        <v>40.559883121638826</v>
      </c>
      <c r="BD121" s="70">
        <f t="shared" si="62"/>
        <v>11.313349454220075</v>
      </c>
      <c r="BE121" s="70">
        <f t="shared" si="63"/>
        <v>1.7194477540244401E-2</v>
      </c>
      <c r="BF121" s="70">
        <f t="shared" si="64"/>
        <v>13.871220599415414</v>
      </c>
      <c r="BG121" s="70">
        <f t="shared" si="65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219</v>
      </c>
      <c r="BS121" s="8" t="s">
        <v>533</v>
      </c>
      <c r="BT121" s="9" t="s">
        <v>537</v>
      </c>
      <c r="BU121" s="10">
        <v>179</v>
      </c>
      <c r="BV121" s="9" t="s">
        <v>222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305</v>
      </c>
      <c r="CU121" s="9" t="s">
        <v>303</v>
      </c>
      <c r="CV121" s="10"/>
      <c r="CW121" s="10"/>
      <c r="CX121" t="str">
        <f>INDEX('Data_Price '!AS$2:AS$1266,MATCH(Data!$DN121,'Data_Price '!$BE$2:$BE$1266,0))</f>
        <v>Dynastar M-Free 99 Skis 2022</v>
      </c>
      <c r="CY121" t="str">
        <f>INDEX('Data_Price '!AT$2:AT$1266,MATCH(Data!$DN121,'Data_Price '!$BE$2:$BE$1266,0))</f>
        <v>Snowcountry.eu</v>
      </c>
      <c r="CZ121">
        <f>INDEX('Data_Price '!AU$2:AU$1266,MATCH(Data!$DN121,'Data_Price '!$BE$2:$BE$1266,0))</f>
        <v>388.41</v>
      </c>
      <c r="DA121" t="str">
        <f>INDEX('Data_Price '!AV$2:AV$1266,MATCH(Data!$DN121,'Data_Price '!$BE$2:$BE$1266,0))</f>
        <v>https://www.google.com/url?q=https://www.snowcountry.eu/dynastar-m-free-99.html%3Fartikel_maat%3D65353%26country%3DUS&amp;sa=U&amp;ved=0ahUKEwiv-dSpxKP2AhWHTt8KHViACxgQ2ykIHA&amp;usg=AOvVaw26h-gLTa6QxUPB8Mchhs_k</v>
      </c>
      <c r="DB121" t="str">
        <f>INDEX('Data_Price '!AW$2:AW$1266,MATCH(Data!$DN121,'Data_Price '!$BE$2:$BE$1266,0))</f>
        <v>Dynastar M-Free 99 Skis 2022</v>
      </c>
      <c r="DC121" t="str">
        <f>INDEX('Data_Price '!AX$2:AX$1266,MATCH(Data!$DN121,'Data_Price '!$BE$2:$BE$1266,0))</f>
        <v>evo.com</v>
      </c>
      <c r="DD121">
        <f>INDEX('Data_Price '!AY$2:AY$1266,MATCH(Data!$DN121,'Data_Price '!$BE$2:$BE$1266,0))</f>
        <v>479.96</v>
      </c>
      <c r="DE121" t="str">
        <f>INDEX('Data_Price '!AZ$2:AZ$1266,MATCH(Data!$DN121,'Data_Price '!$BE$2:$BE$1266,0))</f>
        <v>https://www.google.com/url?url=https://www.evo.com/skis/dynastar-m-free-99%3Fimage%3D198834/826148/clone.jpg&amp;rct=j&amp;q=&amp;esrc=s&amp;sa=U&amp;ved=0ahUKEwjByqapxKP2AhWudd8KHcVCDCkQsDwIYQ&amp;usg=AOvVaw2GsCKqPJWPYW68Scl29puS</v>
      </c>
      <c r="DF121" t="str">
        <f>INDEX('Data_Price '!BA$2:BA$1266,MATCH(Data!$DN121,'Data_Price '!$BE$2:$BE$1266,0))</f>
        <v>Dynastar M-Free 99 Skis 2022</v>
      </c>
      <c r="DG121" t="str">
        <f>INDEX('Data_Price '!BB$2:BB$1266,MATCH(Data!$DN121,'Data_Price '!$BE$2:$BE$1266,0))</f>
        <v>evo.com</v>
      </c>
      <c r="DH121">
        <f>INDEX('Data_Price '!BC$2:BC$1266,MATCH(Data!$DN121,'Data_Price '!$BE$2:$BE$1266,0))</f>
        <v>479.96</v>
      </c>
      <c r="DI121" t="str">
        <f>INDEX('Data_Price '!BD$2:BD$1266,MATCH(Data!$DN121,'Data_Price '!$BE$2:$BE$1266,0))</f>
        <v>https://www.google.com/url?q=https://www.evo.com/skis/dynastar-m-free-99%3Fimage%3D198834/826148/clone.jpg&amp;sa=U&amp;ved=0ahUKEwiv-dSpxKP2AhWHTt8KHViACxgQ2ykIGA&amp;usg=AOvVaw0TIxfwaWwhIxxGRyJFtXGG</v>
      </c>
      <c r="DJ121" s="89" t="e">
        <f ca="1">_xll.Connector("TinyUrl.TinyUrl",DA121,0)</f>
        <v>#NAME?</v>
      </c>
      <c r="DK121" s="89" t="e">
        <f ca="1">_xll.Connector("TinyUrl.TinyUrl",DE121,0)</f>
        <v>#NAME?</v>
      </c>
      <c r="DL121" s="89" t="e">
        <f ca="1">_xll.Connector("TinyUrl.TinyUrl",DI121,0)</f>
        <v>#NAME?</v>
      </c>
      <c r="DM121" s="224" t="str">
        <f t="shared" si="66"/>
        <v>M-Free 99</v>
      </c>
      <c r="DN121" s="89" t="str">
        <f t="shared" si="67"/>
        <v xml:space="preserve"> DynastarM-Free 99179 Unisex</v>
      </c>
      <c r="DO121" s="227" t="s">
        <v>979</v>
      </c>
    </row>
    <row r="122" spans="2:119" ht="15.45" customHeight="1">
      <c r="B122" s="224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#VALUE!</v>
      </c>
      <c r="F122" s="43" t="b">
        <f>CL122&gt;Driver!$F$56</f>
        <v>0</v>
      </c>
      <c r="G122" s="43" t="b">
        <f>AND(CB122&gt;Driver!$F$55,CB122&lt;Driver!$G$55)</f>
        <v>0</v>
      </c>
      <c r="H122" s="43" t="e">
        <f t="shared" si="34"/>
        <v>#VALUE!</v>
      </c>
      <c r="I122" s="43">
        <f t="shared" si="35"/>
        <v>0</v>
      </c>
      <c r="J122" s="43" t="e">
        <f t="array" ref="J122">NOT(OR(($H$9:$H$1273=TRUE)*($I$9:$I$1273&gt;0)*($BT$9:$BT$1273=BT122)*($K$9:$K$1273&gt;K122)))</f>
        <v>#VALUE!</v>
      </c>
      <c r="K122" s="72">
        <f t="shared" si="36"/>
        <v>0.73733526685668727</v>
      </c>
      <c r="L122" s="72">
        <f t="shared" si="37"/>
        <v>0.99237450648618164</v>
      </c>
      <c r="M122" s="72">
        <f t="shared" si="38"/>
        <v>0.48229602722719278</v>
      </c>
      <c r="N122" s="72">
        <f t="shared" si="39"/>
        <v>0.2482008474040347</v>
      </c>
      <c r="O122" s="72">
        <f t="shared" si="40"/>
        <v>0.30878527349322993</v>
      </c>
      <c r="P122" s="72">
        <f t="shared" si="41"/>
        <v>0.88990196078431372</v>
      </c>
      <c r="Q122" s="72"/>
      <c r="R122" s="72"/>
      <c r="S122" s="72">
        <f t="shared" si="42"/>
        <v>0.71815276324862065</v>
      </c>
      <c r="T122" s="72">
        <f t="shared" si="43"/>
        <v>0.97083124341177429</v>
      </c>
      <c r="U122" s="72">
        <f t="shared" si="44"/>
        <v>0.84041442776143271</v>
      </c>
      <c r="V122" s="72">
        <f t="shared" si="45"/>
        <v>0.64703592161271839</v>
      </c>
      <c r="W122" s="72">
        <f t="shared" si="46"/>
        <v>0.97700143243673399</v>
      </c>
      <c r="X122" s="72">
        <f t="shared" si="47"/>
        <v>7.6254935138183599E-3</v>
      </c>
      <c r="Y122" s="72">
        <f t="shared" si="48"/>
        <v>0.51770397277280722</v>
      </c>
      <c r="Z122" s="72">
        <f t="shared" si="49"/>
        <v>0.7517991525959653</v>
      </c>
      <c r="AA122" s="72">
        <f t="shared" si="50"/>
        <v>0.69121472650677007</v>
      </c>
      <c r="AB122" s="72">
        <f t="shared" si="51"/>
        <v>0.11009803921568623</v>
      </c>
      <c r="AC122" s="72"/>
      <c r="AD122" s="72"/>
      <c r="AE122" s="72">
        <f t="shared" si="52"/>
        <v>0.28184723675137929</v>
      </c>
      <c r="AF122" s="72">
        <f t="shared" si="53"/>
        <v>2.916875658822575E-2</v>
      </c>
      <c r="AG122" s="72">
        <f t="shared" si="54"/>
        <v>0.15958557223856726</v>
      </c>
      <c r="AH122" s="72">
        <f t="shared" si="55"/>
        <v>0.35296407838728161</v>
      </c>
      <c r="AI122" s="72">
        <f t="shared" si="56"/>
        <v>2.2998567563265959E-2</v>
      </c>
      <c r="AJ122" s="72">
        <f>(AV122-Driver!$K$179)/(Driver!$L$179-Driver!$K$179)</f>
        <v>0.23237450648618163</v>
      </c>
      <c r="AK122" s="72">
        <f>(AW122-Driver!$K$180)/(Driver!$L$180-Driver!$K$180)</f>
        <v>0.27865262450172684</v>
      </c>
      <c r="AL122" s="72">
        <f>(AX122-Driver!$K$181)/(Driver!$L$181-Driver!$K$181)</f>
        <v>0.35179915259596534</v>
      </c>
      <c r="AM122" s="72">
        <f>(AY122-Driver!$K$182)/(Driver!$L$182-Driver!$K$182)</f>
        <v>0.90521472650677004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57"/>
        <v>4.8907882241215583</v>
      </c>
      <c r="AW122" s="70">
        <f t="shared" si="58"/>
        <v>28.202495249971367</v>
      </c>
      <c r="AX122" s="70">
        <f t="shared" si="59"/>
        <v>4.1661923733636881</v>
      </c>
      <c r="AY122" s="70">
        <f>IFERROR(Driver!$K$19/Data!BH122/Data!BI122*Data!BK122*Data!BL122,"")</f>
        <v>-0.58022727975866129</v>
      </c>
      <c r="AZ122" s="70">
        <f t="shared" si="60"/>
        <v>24.616530156366341</v>
      </c>
      <c r="BA122" s="70"/>
      <c r="BB122" s="70"/>
      <c r="BC122" s="70">
        <f t="shared" si="61"/>
        <v>35.351312087383079</v>
      </c>
      <c r="BD122" s="70">
        <f t="shared" si="62"/>
        <v>7.9892624205029756</v>
      </c>
      <c r="BE122" s="70">
        <f t="shared" si="63"/>
        <v>0.25971765383876055</v>
      </c>
      <c r="BF122" s="70">
        <f t="shared" si="64"/>
        <v>5.3123769001052699</v>
      </c>
      <c r="BG122" s="70">
        <f t="shared" si="65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219</v>
      </c>
      <c r="BS122" s="8" t="s">
        <v>771</v>
      </c>
      <c r="BT122" s="9" t="s">
        <v>980</v>
      </c>
      <c r="BU122" s="10">
        <v>172</v>
      </c>
      <c r="BV122" s="9" t="s">
        <v>222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305</v>
      </c>
      <c r="CU122" s="9" t="s">
        <v>302</v>
      </c>
      <c r="CV122" s="10"/>
      <c r="CW122" s="10"/>
      <c r="CX122" t="str">
        <f>INDEX('Data_Price '!AS$2:AS$1266,MATCH(Data!$DN122,'Data_Price '!$BE$2:$BE$1266,0))</f>
        <v>Rossignol Blackops Escaper Skis</v>
      </c>
      <c r="CY122" t="str">
        <f>INDEX('Data_Price '!AT$2:AT$1266,MATCH(Data!$DN122,'Data_Price '!$BE$2:$BE$1266,0))</f>
        <v>Snowcountry.eu</v>
      </c>
      <c r="CZ122">
        <f>INDEX('Data_Price '!AU$2:AU$1266,MATCH(Data!$DN122,'Data_Price '!$BE$2:$BE$1266,0))</f>
        <v>369.87</v>
      </c>
      <c r="DA122" t="str">
        <f>INDEX('Data_Price '!AV$2:AV$1266,MATCH(Data!$DN122,'Data_Price '!$BE$2:$BE$1266,0))</f>
        <v>https://www.google.com/url?q=https://www.snowcountry.eu/rossignol-blackops-escaper.html%3Fartikel_maat%3D65330%26country%3DUS&amp;sa=U&amp;ved=0ahUKEwjn3rGqxKP2AhUOWN8KHdlxByEQ2ykIIA&amp;usg=AOvVaw0FXiA7YH9Sia9harLuJp4g</v>
      </c>
      <c r="DB122" t="str">
        <f>INDEX('Data_Price '!AW$2:AW$1266,MATCH(Data!$DN122,'Data_Price '!$BE$2:$BE$1266,0))</f>
        <v>Rossignol Blackops Escaper Skis</v>
      </c>
      <c r="DC122" t="str">
        <f>INDEX('Data_Price '!AX$2:AX$1266,MATCH(Data!$DN122,'Data_Price '!$BE$2:$BE$1266,0))</f>
        <v>evo.com</v>
      </c>
      <c r="DD122">
        <f>INDEX('Data_Price '!AY$2:AY$1266,MATCH(Data!$DN122,'Data_Price '!$BE$2:$BE$1266,0))</f>
        <v>479.96</v>
      </c>
      <c r="DE122" t="str">
        <f>INDEX('Data_Price '!AZ$2:AZ$1266,MATCH(Data!$DN122,'Data_Price '!$BE$2:$BE$1266,0))</f>
        <v>https://www.google.com/url?url=https://www.evo.com/skis/rossignol-black-ops-escaper%3Fimage%3D201391/846336/clone.jpg&amp;rct=j&amp;q=&amp;esrc=s&amp;sa=U&amp;ved=0ahUKEwjo__apxKP2AhXvc98KHe9DDfMQsDwIdQ&amp;usg=AOvVaw0arWJ8sZCpyzaMbv73lBkn</v>
      </c>
      <c r="DF122" t="str">
        <f>INDEX('Data_Price '!BA$2:BA$1266,MATCH(Data!$DN122,'Data_Price '!$BE$2:$BE$1266,0))</f>
        <v>Rossignol Blackops Escaper Skis</v>
      </c>
      <c r="DG122" t="str">
        <f>INDEX('Data_Price '!BB$2:BB$1266,MATCH(Data!$DN122,'Data_Price '!$BE$2:$BE$1266,0))</f>
        <v>evo.com</v>
      </c>
      <c r="DH122">
        <f>INDEX('Data_Price '!BC$2:BC$1266,MATCH(Data!$DN122,'Data_Price '!$BE$2:$BE$1266,0))</f>
        <v>479.96</v>
      </c>
      <c r="DI122" t="str">
        <f>INDEX('Data_Price '!BD$2:BD$1266,MATCH(Data!$DN122,'Data_Price '!$BE$2:$BE$1266,0))</f>
        <v>https://www.google.com/url?q=https://www.evo.com/skis/rossignol-black-ops-escaper%3Fimage%3D201391/846336/clone.jpg&amp;sa=U&amp;ved=0ahUKEwjn3rGqxKP2AhUOWN8KHdlxByEQ2ykIGA&amp;usg=AOvVaw1ZhZRFpehWILQdD4gP9BPM</v>
      </c>
      <c r="DJ122" s="89" t="e">
        <f ca="1">_xll.Connector("TinyUrl.TinyUrl",DA122,0)</f>
        <v>#NAME?</v>
      </c>
      <c r="DK122" s="89" t="e">
        <f ca="1">_xll.Connector("TinyUrl.TinyUrl",DE122,0)</f>
        <v>#NAME?</v>
      </c>
      <c r="DL122" s="89" t="e">
        <f ca="1">_xll.Connector("TinyUrl.TinyUrl",DI122,0)</f>
        <v>#NAME?</v>
      </c>
      <c r="DM122" s="224" t="str">
        <f t="shared" si="66"/>
        <v>Blackops Escaper</v>
      </c>
      <c r="DN122" s="89" t="str">
        <f t="shared" si="67"/>
        <v xml:space="preserve"> RossignolBlackops Escaper172 Unisex</v>
      </c>
      <c r="DO122" s="227"/>
    </row>
    <row r="123" spans="2:119" ht="15.45" customHeight="1">
      <c r="B123" s="224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#VALUE!</v>
      </c>
      <c r="F123" s="43" t="b">
        <f>CL123&gt;Driver!$F$56</f>
        <v>0</v>
      </c>
      <c r="G123" s="43" t="b">
        <f>AND(CB123&gt;Driver!$F$55,CB123&lt;Driver!$G$55)</f>
        <v>0</v>
      </c>
      <c r="H123" s="43" t="e">
        <f t="shared" si="34"/>
        <v>#VALUE!</v>
      </c>
      <c r="I123" s="43">
        <f t="shared" si="35"/>
        <v>0</v>
      </c>
      <c r="J123" s="43" t="e">
        <f t="array" ref="J123">NOT(OR(($H$9:$H$1273=TRUE)*($I$9:$I$1273&gt;0)*($BT$9:$BT$1273=BT123)*($K$9:$K$1273&gt;K123)))</f>
        <v>#VALUE!</v>
      </c>
      <c r="K123" s="72">
        <f t="shared" si="36"/>
        <v>0.71992173948039428</v>
      </c>
      <c r="L123" s="72">
        <f t="shared" si="37"/>
        <v>0.97585690113608892</v>
      </c>
      <c r="M123" s="72">
        <f t="shared" si="38"/>
        <v>0.46398657782469954</v>
      </c>
      <c r="N123" s="72">
        <f t="shared" si="39"/>
        <v>0.23239107063808251</v>
      </c>
      <c r="O123" s="72">
        <f t="shared" si="40"/>
        <v>0.31868630989483981</v>
      </c>
      <c r="P123" s="72">
        <f t="shared" si="41"/>
        <v>0.84088235294117653</v>
      </c>
      <c r="Q123" s="72"/>
      <c r="R123" s="72"/>
      <c r="S123" s="72">
        <f t="shared" si="42"/>
        <v>0.77885177066610134</v>
      </c>
      <c r="T123" s="72">
        <f t="shared" si="43"/>
        <v>0.98497051482672604</v>
      </c>
      <c r="U123" s="72">
        <f t="shared" si="44"/>
        <v>0.87873741962389329</v>
      </c>
      <c r="V123" s="72">
        <f t="shared" si="45"/>
        <v>0.6298331136943689</v>
      </c>
      <c r="W123" s="72">
        <f t="shared" si="46"/>
        <v>0.96907304870850786</v>
      </c>
      <c r="X123" s="72">
        <f t="shared" si="47"/>
        <v>2.4143098863911056E-2</v>
      </c>
      <c r="Y123" s="72">
        <f t="shared" si="48"/>
        <v>0.53601342217530046</v>
      </c>
      <c r="Z123" s="72">
        <f t="shared" si="49"/>
        <v>0.76760892936191749</v>
      </c>
      <c r="AA123" s="72">
        <f t="shared" si="50"/>
        <v>0.68131369010516019</v>
      </c>
      <c r="AB123" s="72">
        <f t="shared" si="51"/>
        <v>0.15911764705882347</v>
      </c>
      <c r="AC123" s="72"/>
      <c r="AD123" s="72"/>
      <c r="AE123" s="72">
        <f t="shared" si="52"/>
        <v>0.22114822933389872</v>
      </c>
      <c r="AF123" s="72">
        <f t="shared" si="53"/>
        <v>1.5029485173273988E-2</v>
      </c>
      <c r="AG123" s="72">
        <f t="shared" si="54"/>
        <v>0.12126258037610671</v>
      </c>
      <c r="AH123" s="72">
        <f t="shared" si="55"/>
        <v>0.37016688630563116</v>
      </c>
      <c r="AI123" s="72">
        <f t="shared" si="56"/>
        <v>3.0926951291492179E-2</v>
      </c>
      <c r="AJ123" s="72">
        <f>(AV123-Driver!$K$179)/(Driver!$L$179-Driver!$K$179)</f>
        <v>0.21585690113608894</v>
      </c>
      <c r="AK123" s="72">
        <f>(AW123-Driver!$K$180)/(Driver!$L$180-Driver!$K$180)</f>
        <v>0.32517450556257249</v>
      </c>
      <c r="AL123" s="72">
        <f>(AX123-Driver!$K$181)/(Driver!$L$181-Driver!$K$181)</f>
        <v>0.36760892936191741</v>
      </c>
      <c r="AM123" s="72">
        <f>(AY123-Driver!$K$182)/(Driver!$L$182-Driver!$K$182)</f>
        <v>0.89531369010516015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57"/>
        <v>4.5431420431420433</v>
      </c>
      <c r="AW123" s="70">
        <f t="shared" si="58"/>
        <v>32.751783955908031</v>
      </c>
      <c r="AX123" s="70">
        <f t="shared" si="59"/>
        <v>4.3084803642572567</v>
      </c>
      <c r="AY123" s="70">
        <f>IFERROR(Driver!$K$19/Data!BH123/Data!BI123*Data!BK123*Data!BL123,"")</f>
        <v>-0.64083639345719279</v>
      </c>
      <c r="AZ123" s="70">
        <f t="shared" si="60"/>
        <v>29.084139985107967</v>
      </c>
      <c r="BA123" s="70"/>
      <c r="BB123" s="70"/>
      <c r="BC123" s="70">
        <f t="shared" si="61"/>
        <v>66.836309207483907</v>
      </c>
      <c r="BD123" s="70">
        <f t="shared" si="62"/>
        <v>11.900728501745423</v>
      </c>
      <c r="BE123" s="70">
        <f t="shared" si="63"/>
        <v>0.22140149836670459</v>
      </c>
      <c r="BF123" s="70">
        <f t="shared" si="64"/>
        <v>3.3694406022933241</v>
      </c>
      <c r="BG123" s="70">
        <f t="shared" si="65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219</v>
      </c>
      <c r="BS123" s="8" t="s">
        <v>812</v>
      </c>
      <c r="BT123" s="9" t="s">
        <v>830</v>
      </c>
      <c r="BU123" s="10">
        <v>185</v>
      </c>
      <c r="BV123" s="9" t="s">
        <v>222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306</v>
      </c>
      <c r="CU123" s="9" t="s">
        <v>305</v>
      </c>
      <c r="CV123" s="9" t="s">
        <v>302</v>
      </c>
      <c r="CW123" s="10"/>
      <c r="CX123" t="str">
        <f>INDEX('Data_Price '!AS$2:AS$1266,MATCH(Data!$DN123,'Data_Price '!$BE$2:$BE$1266,0))</f>
        <v>Salomon Stance 84 Skis Â· 185 cm</v>
      </c>
      <c r="CY123" t="str">
        <f>INDEX('Data_Price '!AT$2:AT$1266,MATCH(Data!$DN123,'Data_Price '!$BE$2:$BE$1266,0))</f>
        <v>Curated</v>
      </c>
      <c r="CZ123">
        <f>INDEX('Data_Price '!AU$2:AU$1266,MATCH(Data!$DN123,'Data_Price '!$BE$2:$BE$1266,0))</f>
        <v>499.99</v>
      </c>
      <c r="DA123" t="str">
        <f>INDEX('Data_Price '!AV$2:AV$1266,MATCH(Data!$DN123,'Data_Price '!$BE$2:$BE$1266,0))</f>
        <v>https://www.google.com/url?url=https://www.curated.com/products/5468063/salomon-stance-84-skis-185-cm%3Fc_source%3Dgoogle-shopping&amp;rct=j&amp;q=&amp;esrc=s&amp;sa=U&amp;ved=0ahUKEwi82taqxKP2AhUSZd8KHQhyDQgQ2SkIKQ&amp;usg=AOvVaw10mqK2G6mkoHUxt24j8Fpk</v>
      </c>
      <c r="DB123" t="str">
        <f>INDEX('Data_Price '!AW$2:AW$1266,MATCH(Data!$DN123,'Data_Price '!$BE$2:$BE$1266,0))</f>
        <v>Salomon Stance 84 Skis + M12 GW Bindings 2022 - 185</v>
      </c>
      <c r="DC123" t="str">
        <f>INDEX('Data_Price '!AX$2:AX$1266,MATCH(Data!$DN123,'Data_Price '!$BE$2:$BE$1266,0))</f>
        <v>SkatePro.com</v>
      </c>
      <c r="DD123">
        <f>INDEX('Data_Price '!AY$2:AY$1266,MATCH(Data!$DN123,'Data_Price '!$BE$2:$BE$1266,0))</f>
        <v>719.95</v>
      </c>
      <c r="DE123" t="str">
        <f>INDEX('Data_Price '!AZ$2:AZ$1266,MATCH(Data!$DN123,'Data_Price '!$BE$2:$BE$1266,0))</f>
        <v>https://www.google.com/url?url=https://www.skatepro.com/en-us/335-44538.htm%3Fstockcode%3DL41535200185&amp;rct=j&amp;q=&amp;esrc=s&amp;sa=U&amp;ved=0ahUKEwi82taqxKP2AhUSZd8KHQhyDQgQsDwIIQ&amp;usg=AOvVaw1INFV5YFGDJQ2zVxrxfyy6</v>
      </c>
      <c r="DF123">
        <f>INDEX('Data_Price '!BA$2:BA$1266,MATCH(Data!$DN123,'Data_Price '!$BE$2:$BE$1266,0))</f>
        <v>0</v>
      </c>
      <c r="DG123">
        <f>INDEX('Data_Price '!BB$2:BB$1266,MATCH(Data!$DN123,'Data_Price '!$BE$2:$BE$1266,0))</f>
        <v>0</v>
      </c>
      <c r="DH123">
        <f>INDEX('Data_Price '!BC$2:BC$1266,MATCH(Data!$DN123,'Data_Price '!$BE$2:$BE$1266,0))</f>
        <v>0</v>
      </c>
      <c r="DI123">
        <f>INDEX('Data_Price '!BD$2:BD$1266,MATCH(Data!$DN123,'Data_Price '!$BE$2:$BE$1266,0))</f>
        <v>0</v>
      </c>
      <c r="DJ123" s="89" t="e">
        <f ca="1">_xll.Connector("TinyUrl.TinyUrl",DA123,0)</f>
        <v>#NAME?</v>
      </c>
      <c r="DK123" s="89" t="e">
        <f ca="1">_xll.Connector("TinyUrl.TinyUrl",DE123,0)</f>
        <v>#NAME?</v>
      </c>
      <c r="DL123" s="89" t="e">
        <f ca="1">_xll.Connector("TinyUrl.TinyUrl",DI123,0)</f>
        <v>#NAME?</v>
      </c>
      <c r="DM123" s="224" t="str">
        <f t="shared" si="66"/>
        <v>Stance 84</v>
      </c>
      <c r="DN123" s="89" t="str">
        <f t="shared" si="67"/>
        <v xml:space="preserve"> SalomonStance 84185 Unisex</v>
      </c>
      <c r="DO123" s="227" t="s">
        <v>981</v>
      </c>
    </row>
    <row r="124" spans="2:119" ht="15.45" customHeight="1">
      <c r="B124" s="224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#VALUE!</v>
      </c>
      <c r="F124" s="43" t="b">
        <f>CL124&gt;Driver!$F$56</f>
        <v>0</v>
      </c>
      <c r="G124" s="43" t="b">
        <f>AND(CB124&gt;Driver!$F$55,CB124&lt;Driver!$G$55)</f>
        <v>0</v>
      </c>
      <c r="H124" s="43" t="e">
        <f t="shared" si="34"/>
        <v>#VALUE!</v>
      </c>
      <c r="I124" s="43">
        <f t="shared" si="35"/>
        <v>0</v>
      </c>
      <c r="J124" s="43" t="e">
        <f t="array" ref="J124">NOT(OR(($H$9:$H$1273=TRUE)*($I$9:$I$1273&gt;0)*($BT$9:$BT$1273=BT124)*($K$9:$K$1273&gt;K124)))</f>
        <v>#VALUE!</v>
      </c>
      <c r="K124" s="72">
        <f t="shared" si="36"/>
        <v>0.6846332255518548</v>
      </c>
      <c r="L124" s="72">
        <f t="shared" si="37"/>
        <v>0.96788010635726374</v>
      </c>
      <c r="M124" s="72">
        <f t="shared" si="38"/>
        <v>0.40138634474644574</v>
      </c>
      <c r="N124" s="72">
        <f t="shared" si="39"/>
        <v>7.1763738696009716E-2</v>
      </c>
      <c r="O124" s="72">
        <f t="shared" si="40"/>
        <v>0.28330215828842564</v>
      </c>
      <c r="P124" s="72">
        <f t="shared" si="41"/>
        <v>0.84909313725490199</v>
      </c>
      <c r="Q124" s="72"/>
      <c r="R124" s="72"/>
      <c r="S124" s="72">
        <f t="shared" si="42"/>
        <v>0.73438469377017801</v>
      </c>
      <c r="T124" s="72">
        <f t="shared" si="43"/>
        <v>0.82237678884346532</v>
      </c>
      <c r="U124" s="72">
        <f t="shared" si="44"/>
        <v>0.7741135180256542</v>
      </c>
      <c r="V124" s="72">
        <f t="shared" si="45"/>
        <v>0.62188259107987398</v>
      </c>
      <c r="W124" s="72">
        <f t="shared" si="46"/>
        <v>0.96691049617003655</v>
      </c>
      <c r="X124" s="72">
        <f t="shared" si="47"/>
        <v>3.2119893642736291E-2</v>
      </c>
      <c r="Y124" s="72">
        <f t="shared" si="48"/>
        <v>0.59861365525355426</v>
      </c>
      <c r="Z124" s="72">
        <f t="shared" si="49"/>
        <v>0.92823626130399028</v>
      </c>
      <c r="AA124" s="72">
        <f t="shared" si="50"/>
        <v>0.71669784171157436</v>
      </c>
      <c r="AB124" s="72">
        <f t="shared" si="51"/>
        <v>0.15090686274509807</v>
      </c>
      <c r="AC124" s="72"/>
      <c r="AD124" s="72"/>
      <c r="AE124" s="72">
        <f t="shared" si="52"/>
        <v>0.26561530622982199</v>
      </c>
      <c r="AF124" s="72">
        <f t="shared" si="53"/>
        <v>0.1776232111565347</v>
      </c>
      <c r="AG124" s="72">
        <f t="shared" si="54"/>
        <v>0.22588648197434583</v>
      </c>
      <c r="AH124" s="72">
        <f t="shared" si="55"/>
        <v>0.37811740892012607</v>
      </c>
      <c r="AI124" s="72">
        <f t="shared" si="56"/>
        <v>3.3089503829963424E-2</v>
      </c>
      <c r="AJ124" s="72">
        <f>(AV124-Driver!$K$179)/(Driver!$L$179-Driver!$K$179)</f>
        <v>0.2078801063572637</v>
      </c>
      <c r="AK124" s="72">
        <f>(AW124-Driver!$K$180)/(Driver!$L$180-Driver!$K$180)</f>
        <v>0.33452047572909666</v>
      </c>
      <c r="AL124" s="72">
        <f>(AX124-Driver!$K$181)/(Driver!$L$181-Driver!$K$181)</f>
        <v>0.52823626130399026</v>
      </c>
      <c r="AM124" s="72">
        <f>(AY124-Driver!$K$182)/(Driver!$L$182-Driver!$K$182)</f>
        <v>0.93069784171157433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57"/>
        <v>4.3752543752543751</v>
      </c>
      <c r="AW124" s="70">
        <f t="shared" si="58"/>
        <v>33.66570909296302</v>
      </c>
      <c r="AX124" s="70">
        <f t="shared" si="59"/>
        <v>5.7541263517359127</v>
      </c>
      <c r="AY124" s="70">
        <f>IFERROR(Driver!$K$19/Data!BH124/Data!BI124*Data!BK124*Data!BL124,"")</f>
        <v>-0.42423259756664033</v>
      </c>
      <c r="AZ124" s="70">
        <f t="shared" si="60"/>
        <v>28.335815338793751</v>
      </c>
      <c r="BA124" s="70"/>
      <c r="BB124" s="70"/>
      <c r="BC124" s="70">
        <f t="shared" si="61"/>
        <v>43.770927291465135</v>
      </c>
      <c r="BD124" s="70">
        <f t="shared" si="62"/>
        <v>26.289985152229271</v>
      </c>
      <c r="BE124" s="70">
        <f t="shared" si="63"/>
        <v>0.3260067362384908</v>
      </c>
      <c r="BF124" s="70">
        <f t="shared" si="64"/>
        <v>2.4714849285686928</v>
      </c>
      <c r="BG124" s="70">
        <f t="shared" si="65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219</v>
      </c>
      <c r="BS124" s="8" t="s">
        <v>771</v>
      </c>
      <c r="BT124" s="9" t="s">
        <v>793</v>
      </c>
      <c r="BU124" s="10">
        <v>176</v>
      </c>
      <c r="BV124" s="9" t="s">
        <v>222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305</v>
      </c>
      <c r="CU124" s="10"/>
      <c r="CV124" s="10"/>
      <c r="CW124" s="10"/>
      <c r="CX124" t="str">
        <f>INDEX('Data_Price '!AS$2:AS$1266,MATCH(Data!$DN124,'Data_Price '!$BE$2:$BE$1266,0))</f>
        <v>Rossignol Experience 86 Basalt Skis 176cm 2022</v>
      </c>
      <c r="CY124" t="str">
        <f>INDEX('Data_Price '!AT$2:AT$1266,MATCH(Data!$DN124,'Data_Price '!$BE$2:$BE$1266,0))</f>
        <v>Al's Sporting Goods</v>
      </c>
      <c r="CZ124">
        <f>INDEX('Data_Price '!AU$2:AU$1266,MATCH(Data!$DN124,'Data_Price '!$BE$2:$BE$1266,0))</f>
        <v>599.95000000000005</v>
      </c>
      <c r="DA124" t="str">
        <f>INDEX('Data_Price '!AV$2:AV$1266,MATCH(Data!$DN124,'Data_Price '!$BE$2:$BE$1266,0))</f>
        <v>https://www.google.com/url?url=https://www.als.com/rossig-ski-experience-86-basalt-2022/p%3Fidsku%3D869034&amp;rct=j&amp;q=&amp;esrc=s&amp;sa=U&amp;ved=0ahUKEwjX1YmrxKP2AhVuUd8KHSRFC2cQsDwIZw&amp;usg=AOvVaw3RWtW57-17rM72vUr2M_R9</v>
      </c>
      <c r="DB124" t="str">
        <f>INDEX('Data_Price '!AW$2:AW$1266,MATCH(Data!$DN124,'Data_Price '!$BE$2:$BE$1266,0))</f>
        <v>Rossignol Experience 86 Basalt Skis 176cm 2022</v>
      </c>
      <c r="DC124" t="str">
        <f>INDEX('Data_Price '!AX$2:AX$1266,MATCH(Data!$DN124,'Data_Price '!$BE$2:$BE$1266,0))</f>
        <v>Powder7 Ski Shop</v>
      </c>
      <c r="DD124">
        <f>INDEX('Data_Price '!AY$2:AY$1266,MATCH(Data!$DN124,'Data_Price '!$BE$2:$BE$1266,0))</f>
        <v>599.95000000000005</v>
      </c>
      <c r="DE124" t="str">
        <f>INDEX('Data_Price '!AZ$2:AZ$1266,MATCH(Data!$DN124,'Data_Price '!$BE$2:$BE$1266,0))</f>
        <v>https://www.google.com/url?q=https://www.powder7.com/Rossignol-Experience-86-Basalt-Skis-176cm-New-Flat-2022/for-sale%3Futm_source%3Dfeed%26utm_medium%3Dfree&amp;sa=U&amp;ved=0ahUKEwih4L2rxKP2AhXDg-AKHVaYABoQ2ykIFw&amp;usg=AOvVaw16HQD6USrbpDADUIXbbZTS</v>
      </c>
      <c r="DF124" t="str">
        <f>INDEX('Data_Price '!BA$2:BA$1266,MATCH(Data!$DN124,'Data_Price '!$BE$2:$BE$1266,0))</f>
        <v>Rossignol Experience 86 Basalt Skis 176cm 2022</v>
      </c>
      <c r="DG124" t="str">
        <f>INDEX('Data_Price '!BB$2:BB$1266,MATCH(Data!$DN124,'Data_Price '!$BE$2:$BE$1266,0))</f>
        <v>Al's Sporting Goods</v>
      </c>
      <c r="DH124">
        <f>INDEX('Data_Price '!BC$2:BC$1266,MATCH(Data!$DN124,'Data_Price '!$BE$2:$BE$1266,0))</f>
        <v>599.95000000000005</v>
      </c>
      <c r="DI124" t="str">
        <f>INDEX('Data_Price '!BD$2:BD$1266,MATCH(Data!$DN124,'Data_Price '!$BE$2:$BE$1266,0))</f>
        <v>https://www.google.com/url?q=https://www.als.com/rossig-ski-experience-86-basalt-2022/p%3Fidsku%3D869034&amp;sa=U&amp;ved=0ahUKEwih4L2rxKP2AhXDg-AKHVaYABoQ2ykIGQ&amp;usg=AOvVaw3IWdWUpY7u64ukSFhOP8DU</v>
      </c>
      <c r="DJ124" s="89" t="e">
        <f ca="1">_xll.Connector("TinyUrl.TinyUrl",DA124,0)</f>
        <v>#NAME?</v>
      </c>
      <c r="DK124" s="89" t="e">
        <f ca="1">_xll.Connector("TinyUrl.TinyUrl",DE124,0)</f>
        <v>#NAME?</v>
      </c>
      <c r="DL124" s="89" t="e">
        <f ca="1">_xll.Connector("TinyUrl.TinyUrl",DI124,0)</f>
        <v>#NAME?</v>
      </c>
      <c r="DM124" s="224" t="str">
        <f t="shared" si="66"/>
        <v>Experience 86 Basalt</v>
      </c>
      <c r="DN124" s="89" t="str">
        <f t="shared" si="67"/>
        <v xml:space="preserve"> RossignolExperience 86 Basalt176 Unisex</v>
      </c>
      <c r="DO124" s="227" t="s">
        <v>982</v>
      </c>
    </row>
    <row r="125" spans="2:119" ht="15.45" customHeight="1">
      <c r="B125" s="224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#VALUE!</v>
      </c>
      <c r="F125" s="43" t="b">
        <f>CL125&gt;Driver!$F$56</f>
        <v>0</v>
      </c>
      <c r="G125" s="43" t="b">
        <f>AND(CB125&gt;Driver!$F$55,CB125&lt;Driver!$G$55)</f>
        <v>0</v>
      </c>
      <c r="H125" s="43" t="e">
        <f t="shared" si="34"/>
        <v>#VALUE!</v>
      </c>
      <c r="I125" s="43">
        <f t="shared" si="35"/>
        <v>0</v>
      </c>
      <c r="J125" s="43" t="e">
        <f t="array" ref="J125">NOT(OR(($H$9:$H$1273=TRUE)*($I$9:$I$1273&gt;0)*($BT$9:$BT$1273=BT125)*($K$9:$K$1273&gt;K125)))</f>
        <v>#VALUE!</v>
      </c>
      <c r="K125" s="72">
        <f t="shared" si="36"/>
        <v>0.70638375030555434</v>
      </c>
      <c r="L125" s="72">
        <f t="shared" si="37"/>
        <v>0.95740552735476592</v>
      </c>
      <c r="M125" s="72">
        <f t="shared" si="38"/>
        <v>0.45536197325634276</v>
      </c>
      <c r="N125" s="72">
        <f t="shared" si="39"/>
        <v>0.23365585277935863</v>
      </c>
      <c r="O125" s="72">
        <f t="shared" si="40"/>
        <v>0.33909673365633619</v>
      </c>
      <c r="P125" s="72">
        <f t="shared" si="41"/>
        <v>0.79333333333333345</v>
      </c>
      <c r="Q125" s="72"/>
      <c r="R125" s="72"/>
      <c r="S125" s="72">
        <f t="shared" si="42"/>
        <v>0.76719946658433802</v>
      </c>
      <c r="T125" s="72">
        <f t="shared" si="43"/>
        <v>0.98783199754199069</v>
      </c>
      <c r="U125" s="72">
        <f t="shared" si="44"/>
        <v>9.9999999999999978E-2</v>
      </c>
      <c r="V125" s="72">
        <f t="shared" si="45"/>
        <v>0.61169296038674981</v>
      </c>
      <c r="W125" s="72">
        <f t="shared" si="46"/>
        <v>0.97063589674280304</v>
      </c>
      <c r="X125" s="72">
        <f t="shared" si="47"/>
        <v>4.2594472645234055E-2</v>
      </c>
      <c r="Y125" s="72">
        <f t="shared" si="48"/>
        <v>0.54463802674365724</v>
      </c>
      <c r="Z125" s="72">
        <f t="shared" si="49"/>
        <v>0.76634414722064137</v>
      </c>
      <c r="AA125" s="72">
        <f t="shared" si="50"/>
        <v>0.66090326634366381</v>
      </c>
      <c r="AB125" s="72">
        <f t="shared" si="51"/>
        <v>0.20666666666666661</v>
      </c>
      <c r="AC125" s="72"/>
      <c r="AD125" s="72"/>
      <c r="AE125" s="72">
        <f t="shared" si="52"/>
        <v>0.23280053341566198</v>
      </c>
      <c r="AF125" s="72">
        <f t="shared" si="53"/>
        <v>1.2168002458009308E-2</v>
      </c>
      <c r="AG125" s="72">
        <f t="shared" si="54"/>
        <v>0.9</v>
      </c>
      <c r="AH125" s="72">
        <f t="shared" si="55"/>
        <v>0.38830703961325019</v>
      </c>
      <c r="AI125" s="72">
        <f t="shared" si="56"/>
        <v>2.9364103257196929E-2</v>
      </c>
      <c r="AJ125" s="72">
        <f>(AV125-Driver!$K$179)/(Driver!$L$179-Driver!$K$179)</f>
        <v>0.19740552735476594</v>
      </c>
      <c r="AK125" s="72">
        <f>(AW125-Driver!$K$180)/(Driver!$L$180-Driver!$K$180)</f>
        <v>0.36809643660469654</v>
      </c>
      <c r="AL125" s="72">
        <f>(AX125-Driver!$K$181)/(Driver!$L$181-Driver!$K$181)</f>
        <v>0.36634414722064129</v>
      </c>
      <c r="AM125" s="72">
        <f>(AY125-Driver!$K$182)/(Driver!$L$182-Driver!$K$182)</f>
        <v>0.87490326634366378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57"/>
        <v>4.1547958214624883</v>
      </c>
      <c r="AW125" s="70">
        <f t="shared" si="58"/>
        <v>36.949040207682167</v>
      </c>
      <c r="AX125" s="70">
        <f t="shared" si="59"/>
        <v>4.2970973249857716</v>
      </c>
      <c r="AY125" s="70">
        <f>IFERROR(Driver!$K$19/Data!BH125/Data!BI125*Data!BK125*Data!BL125,"")</f>
        <v>-0.76577863629094389</v>
      </c>
      <c r="AZ125" s="70">
        <f t="shared" si="60"/>
        <v>33.417721518987342</v>
      </c>
      <c r="BA125" s="70"/>
      <c r="BB125" s="70"/>
      <c r="BC125" s="70">
        <f t="shared" si="61"/>
        <v>60.792178074769538</v>
      </c>
      <c r="BD125" s="70">
        <f t="shared" si="62"/>
        <v>9.4937990374733161</v>
      </c>
      <c r="BE125" s="70">
        <f t="shared" si="63"/>
        <v>1</v>
      </c>
      <c r="BF125" s="70">
        <f t="shared" si="64"/>
        <v>1.3206377279874411</v>
      </c>
      <c r="BG125" s="70">
        <f t="shared" si="65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219</v>
      </c>
      <c r="BS125" s="8" t="s">
        <v>710</v>
      </c>
      <c r="BT125" s="9" t="s">
        <v>712</v>
      </c>
      <c r="BU125" s="10">
        <v>172</v>
      </c>
      <c r="BV125" s="9" t="s">
        <v>222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305</v>
      </c>
      <c r="CU125" s="9" t="s">
        <v>302</v>
      </c>
      <c r="CV125" s="10"/>
      <c r="CW125" s="10"/>
      <c r="CX125" t="str">
        <f>INDEX('Data_Price '!AS$2:AS$1266,MATCH(Data!$DN125,'Data_Price '!$BE$2:$BE$1266,0))</f>
        <v>Men's Liberty Evolv 90 Skis</v>
      </c>
      <c r="CY125" t="str">
        <f>INDEX('Data_Price '!AT$2:AT$1266,MATCH(Data!$DN125,'Data_Price '!$BE$2:$BE$1266,0))</f>
        <v>REI</v>
      </c>
      <c r="CZ125">
        <f>INDEX('Data_Price '!AU$2:AU$1266,MATCH(Data!$DN125,'Data_Price '!$BE$2:$BE$1266,0))</f>
        <v>649</v>
      </c>
      <c r="DA125" t="str">
        <f>INDEX('Data_Price '!AV$2:AV$1266,MATCH(Data!$DN125,'Data_Price '!$BE$2:$BE$1266,0))</f>
        <v>https://www.google.com/url?url=https://www.rei.com/product/199284/liberty-evolv-90-skis-mens-20212022%3FCAWELAID%3D120217890012763299&amp;rct=j&amp;q=&amp;esrc=s&amp;sa=U&amp;ved=0ahUKEwi6ufyrxKP2AhWig-AKHekjDhMQsDwIKw&amp;usg=AOvVaw0a4J1SHYPb7j8yggO5q6dz</v>
      </c>
      <c r="DB125" t="str">
        <f>INDEX('Data_Price '!AW$2:AW$1266,MATCH(Data!$DN125,'Data_Price '!$BE$2:$BE$1266,0))</f>
        <v>Liberty Skis Evolv 90 Skis 2022 size 172cm For Men</v>
      </c>
      <c r="DC125" t="str">
        <f>INDEX('Data_Price '!AX$2:AX$1266,MATCH(Data!$DN125,'Data_Price '!$BE$2:$BE$1266,0))</f>
        <v>Skis.com</v>
      </c>
      <c r="DD125">
        <f>INDEX('Data_Price '!AY$2:AY$1266,MATCH(Data!$DN125,'Data_Price '!$BE$2:$BE$1266,0))</f>
        <v>649.99</v>
      </c>
      <c r="DE125" t="str">
        <f>INDEX('Data_Price '!AZ$2:AZ$1266,MATCH(Data!$DN125,'Data_Price '!$BE$2:$BE$1266,0))</f>
        <v>https://www.google.com/url?url=https://www.skis.com/Liberty-Skis-Evolv-90-Skis-2022-2022/923505P,default,pd.html%3Fsrc%3Dcpc&amp;rct=j&amp;q=&amp;esrc=s&amp;sa=U&amp;ved=0ahUKEwi6ufyrxKP2AhWig-AKHekjDhMQ2SkILw&amp;usg=AOvVaw2knvCO0EStSfBysGjLhLbc</v>
      </c>
      <c r="DF125">
        <f>INDEX('Data_Price '!BA$2:BA$1266,MATCH(Data!$DN125,'Data_Price '!$BE$2:$BE$1266,0))</f>
        <v>0</v>
      </c>
      <c r="DG125">
        <f>INDEX('Data_Price '!BB$2:BB$1266,MATCH(Data!$DN125,'Data_Price '!$BE$2:$BE$1266,0))</f>
        <v>0</v>
      </c>
      <c r="DH125">
        <f>INDEX('Data_Price '!BC$2:BC$1266,MATCH(Data!$DN125,'Data_Price '!$BE$2:$BE$1266,0))</f>
        <v>0</v>
      </c>
      <c r="DI125">
        <f>INDEX('Data_Price '!BD$2:BD$1266,MATCH(Data!$DN125,'Data_Price '!$BE$2:$BE$1266,0))</f>
        <v>0</v>
      </c>
      <c r="DJ125" s="89" t="e">
        <f ca="1">_xll.Connector("TinyUrl.TinyUrl",DA125,0)</f>
        <v>#NAME?</v>
      </c>
      <c r="DK125" s="89" t="e">
        <f ca="1">_xll.Connector("TinyUrl.TinyUrl",DE125,0)</f>
        <v>#NAME?</v>
      </c>
      <c r="DL125" s="89" t="e">
        <f ca="1">_xll.Connector("TinyUrl.TinyUrl",DI125,0)</f>
        <v>#NAME?</v>
      </c>
      <c r="DM125" s="224" t="str">
        <f t="shared" si="66"/>
        <v>Evolv 90</v>
      </c>
      <c r="DN125" s="89" t="str">
        <f t="shared" si="67"/>
        <v xml:space="preserve"> LibertyEvolv 90172 Unisex</v>
      </c>
      <c r="DO125" s="227"/>
    </row>
    <row r="126" spans="2:119" ht="15.45" customHeight="1">
      <c r="B126" s="224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#VALUE!</v>
      </c>
      <c r="F126" s="43" t="b">
        <f>CL126&gt;Driver!$F$56</f>
        <v>0</v>
      </c>
      <c r="G126" s="43" t="b">
        <f>AND(CB126&gt;Driver!$F$55,CB126&lt;Driver!$G$55)</f>
        <v>0</v>
      </c>
      <c r="H126" s="43" t="e">
        <f t="shared" si="34"/>
        <v>#VALUE!</v>
      </c>
      <c r="I126" s="43">
        <f t="shared" si="35"/>
        <v>0</v>
      </c>
      <c r="J126" s="43" t="e">
        <f t="array" ref="J126">NOT(OR(($H$9:$H$1273=TRUE)*($I$9:$I$1273&gt;0)*($BT$9:$BT$1273=BT126)*($K$9:$K$1273&gt;K126)))</f>
        <v>#VALUE!</v>
      </c>
      <c r="K126" s="72">
        <f t="shared" si="36"/>
        <v>0.71272217889905765</v>
      </c>
      <c r="L126" s="72">
        <f t="shared" si="37"/>
        <v>0.95458544839255499</v>
      </c>
      <c r="M126" s="72">
        <f t="shared" si="38"/>
        <v>0.47085890940556041</v>
      </c>
      <c r="N126" s="72">
        <f t="shared" si="39"/>
        <v>0.23808259027382528</v>
      </c>
      <c r="O126" s="72">
        <f t="shared" si="40"/>
        <v>0.35162649088403264</v>
      </c>
      <c r="P126" s="72">
        <f t="shared" si="41"/>
        <v>0.82286764705882354</v>
      </c>
      <c r="Q126" s="72"/>
      <c r="R126" s="72"/>
      <c r="S126" s="72">
        <f t="shared" si="42"/>
        <v>0.78989936895988266</v>
      </c>
      <c r="T126" s="72">
        <f t="shared" si="43"/>
        <v>0.99399343461639744</v>
      </c>
      <c r="U126" s="72">
        <f t="shared" si="44"/>
        <v>0.72334358470358484</v>
      </c>
      <c r="V126" s="72">
        <f t="shared" si="45"/>
        <v>0.6133195644957139</v>
      </c>
      <c r="W126" s="72">
        <f t="shared" si="46"/>
        <v>0.98352766798418978</v>
      </c>
      <c r="X126" s="72">
        <f t="shared" si="47"/>
        <v>4.5414551607445036E-2</v>
      </c>
      <c r="Y126" s="72">
        <f t="shared" si="48"/>
        <v>0.52914109059443959</v>
      </c>
      <c r="Z126" s="72">
        <f t="shared" si="49"/>
        <v>0.76191740972617472</v>
      </c>
      <c r="AA126" s="72">
        <f t="shared" si="50"/>
        <v>0.64837350911596736</v>
      </c>
      <c r="AB126" s="72">
        <f t="shared" si="51"/>
        <v>0.17713235294117646</v>
      </c>
      <c r="AC126" s="72"/>
      <c r="AD126" s="72"/>
      <c r="AE126" s="72">
        <f t="shared" si="52"/>
        <v>0.21010063104011734</v>
      </c>
      <c r="AF126" s="72">
        <f t="shared" si="53"/>
        <v>6.0065653836025718E-3</v>
      </c>
      <c r="AG126" s="72">
        <f t="shared" si="54"/>
        <v>0.27665641529641516</v>
      </c>
      <c r="AH126" s="72">
        <f t="shared" si="55"/>
        <v>0.3866804355042861</v>
      </c>
      <c r="AI126" s="72">
        <f t="shared" si="56"/>
        <v>1.6472332015810276E-2</v>
      </c>
      <c r="AJ126" s="72">
        <f>(AV126-Driver!$K$179)/(Driver!$L$179-Driver!$K$179)</f>
        <v>0.19458544839255495</v>
      </c>
      <c r="AK126" s="72">
        <f>(AW126-Driver!$K$180)/(Driver!$L$180-Driver!$K$180)</f>
        <v>0.3393784748453279</v>
      </c>
      <c r="AL126" s="72">
        <f>(AX126-Driver!$K$181)/(Driver!$L$181-Driver!$K$181)</f>
        <v>0.3619174097261747</v>
      </c>
      <c r="AM126" s="72">
        <f>(AY126-Driver!$K$182)/(Driver!$L$182-Driver!$K$182)</f>
        <v>0.86237350911596733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57"/>
        <v>4.0954415954415948</v>
      </c>
      <c r="AW126" s="70">
        <f t="shared" si="58"/>
        <v>34.140763841587997</v>
      </c>
      <c r="AX126" s="70">
        <f t="shared" si="59"/>
        <v>4.2572566875355724</v>
      </c>
      <c r="AY126" s="70">
        <f>IFERROR(Driver!$K$19/Data!BH126/Data!BI126*Data!BK126*Data!BL126,"")</f>
        <v>-0.84247944311809242</v>
      </c>
      <c r="AZ126" s="70">
        <f t="shared" si="60"/>
        <v>30.725986597170515</v>
      </c>
      <c r="BA126" s="70"/>
      <c r="BB126" s="70"/>
      <c r="BC126" s="70">
        <f t="shared" si="61"/>
        <v>72.566775244125651</v>
      </c>
      <c r="BD126" s="70">
        <f t="shared" si="62"/>
        <v>10.039075301137835</v>
      </c>
      <c r="BE126" s="70">
        <f t="shared" si="63"/>
        <v>0.37676761277589543</v>
      </c>
      <c r="BF126" s="70">
        <f t="shared" si="64"/>
        <v>1.5043512345543184</v>
      </c>
      <c r="BG126" s="70">
        <f t="shared" si="65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219</v>
      </c>
      <c r="BS126" s="8" t="s">
        <v>579</v>
      </c>
      <c r="BT126" s="9" t="s">
        <v>595</v>
      </c>
      <c r="BU126" s="10">
        <v>178</v>
      </c>
      <c r="BV126" s="9" t="s">
        <v>222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306</v>
      </c>
      <c r="CU126" s="9" t="s">
        <v>305</v>
      </c>
      <c r="CV126" s="10"/>
      <c r="CW126" s="10"/>
      <c r="CX126" t="str">
        <f>INDEX('Data_Price '!AS$2:AS$1266,MATCH(Data!$DN126,'Data_Price '!$BE$2:$BE$1266,0))</f>
        <v>Faction Dictator 1.0 FG Skis- 2022</v>
      </c>
      <c r="CY126" t="str">
        <f>INDEX('Data_Price '!AT$2:AT$1266,MATCH(Data!$DN126,'Data_Price '!$BE$2:$BE$1266,0))</f>
        <v>Next Adventure</v>
      </c>
      <c r="CZ126">
        <f>INDEX('Data_Price '!AU$2:AU$1266,MATCH(Data!$DN126,'Data_Price '!$BE$2:$BE$1266,0))</f>
        <v>599</v>
      </c>
      <c r="DA126" t="str">
        <f>INDEX('Data_Price '!AV$2:AV$1266,MATCH(Data!$DN126,'Data_Price '!$BE$2:$BE$1266,0))</f>
        <v>https://www.google.com/url?url=https://www.nextadventure.net/catalog/product/view/id/240499/s/faction-collective-dictator-10-fg-2022/&amp;rct=j&amp;q=&amp;esrc=s&amp;sa=U&amp;ved=0ahUKEwig1rGsxKP2AhWtVN8KHariAC0QsDwITw&amp;usg=AOvVaw0vg3Z7UXLHAS6v2si0YsfD</v>
      </c>
      <c r="DB126">
        <f>INDEX('Data_Price '!AW$2:AW$1266,MATCH(Data!$DN126,'Data_Price '!$BE$2:$BE$1266,0))</f>
        <v>0</v>
      </c>
      <c r="DC126">
        <f>INDEX('Data_Price '!AX$2:AX$1266,MATCH(Data!$DN126,'Data_Price '!$BE$2:$BE$1266,0))</f>
        <v>0</v>
      </c>
      <c r="DD126">
        <f>INDEX('Data_Price '!AY$2:AY$1266,MATCH(Data!$DN126,'Data_Price '!$BE$2:$BE$1266,0))</f>
        <v>0</v>
      </c>
      <c r="DE126">
        <f>INDEX('Data_Price '!AZ$2:AZ$1266,MATCH(Data!$DN126,'Data_Price '!$BE$2:$BE$1266,0))</f>
        <v>0</v>
      </c>
      <c r="DF126">
        <f>INDEX('Data_Price '!BA$2:BA$1266,MATCH(Data!$DN126,'Data_Price '!$BE$2:$BE$1266,0))</f>
        <v>0</v>
      </c>
      <c r="DG126">
        <f>INDEX('Data_Price '!BB$2:BB$1266,MATCH(Data!$DN126,'Data_Price '!$BE$2:$BE$1266,0))</f>
        <v>0</v>
      </c>
      <c r="DH126">
        <f>INDEX('Data_Price '!BC$2:BC$1266,MATCH(Data!$DN126,'Data_Price '!$BE$2:$BE$1266,0))</f>
        <v>0</v>
      </c>
      <c r="DI126">
        <f>INDEX('Data_Price '!BD$2:BD$1266,MATCH(Data!$DN126,'Data_Price '!$BE$2:$BE$1266,0))</f>
        <v>0</v>
      </c>
      <c r="DJ126" s="89" t="e">
        <f ca="1">_xll.Connector("TinyUrl.TinyUrl",DA126,0)</f>
        <v>#NAME?</v>
      </c>
      <c r="DK126" s="89" t="e">
        <f ca="1">_xll.Connector("TinyUrl.TinyUrl",DE126,0)</f>
        <v>#NAME?</v>
      </c>
      <c r="DL126" s="89" t="e">
        <f ca="1">_xll.Connector("TinyUrl.TinyUrl",DI126,0)</f>
        <v>#NAME?</v>
      </c>
      <c r="DM126" s="224" t="str">
        <f t="shared" si="66"/>
        <v>Dictator FG 1.0</v>
      </c>
      <c r="DN126" s="89" t="str">
        <f t="shared" si="67"/>
        <v xml:space="preserve"> FactionDictator FG 1.0178 Unisex</v>
      </c>
      <c r="DO126" s="227"/>
    </row>
    <row r="127" spans="2:119" ht="15.45" customHeight="1">
      <c r="B127" s="224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#VALUE!</v>
      </c>
      <c r="F127" s="43" t="b">
        <f>CL127&gt;Driver!$F$56</f>
        <v>0</v>
      </c>
      <c r="G127" s="43" t="b">
        <f>AND(CB127&gt;Driver!$F$55,CB127&lt;Driver!$G$55)</f>
        <v>0</v>
      </c>
      <c r="H127" s="43" t="e">
        <f t="shared" si="34"/>
        <v>#VALUE!</v>
      </c>
      <c r="I127" s="43">
        <f t="shared" si="35"/>
        <v>0</v>
      </c>
      <c r="J127" s="43" t="e">
        <f t="array" ref="J127">NOT(OR(($H$9:$H$1273=TRUE)*($I$9:$I$1273&gt;0)*($BT$9:$BT$1273=BT127)*($K$9:$K$1273&gt;K127)))</f>
        <v>#VALUE!</v>
      </c>
      <c r="K127" s="72">
        <f t="shared" si="36"/>
        <v>0.6585787369622611</v>
      </c>
      <c r="L127" s="72">
        <f t="shared" si="37"/>
        <v>0.88859560067681898</v>
      </c>
      <c r="M127" s="72">
        <f t="shared" si="38"/>
        <v>0.42856187324770312</v>
      </c>
      <c r="N127" s="72">
        <f t="shared" si="39"/>
        <v>0.12235502434705625</v>
      </c>
      <c r="O127" s="72">
        <f t="shared" si="40"/>
        <v>0.2851933404940924</v>
      </c>
      <c r="P127" s="72">
        <f t="shared" si="41"/>
        <v>0.87813725490196082</v>
      </c>
      <c r="Q127" s="72"/>
      <c r="R127" s="72"/>
      <c r="S127" s="72">
        <f t="shared" si="42"/>
        <v>0.76734416589537002</v>
      </c>
      <c r="T127" s="72">
        <f t="shared" si="43"/>
        <v>0.88877789623003811</v>
      </c>
      <c r="U127" s="72">
        <f t="shared" si="44"/>
        <v>9.9999999999999978E-2</v>
      </c>
      <c r="V127" s="72">
        <f t="shared" si="45"/>
        <v>0.6006656690863188</v>
      </c>
      <c r="W127" s="72">
        <f t="shared" si="46"/>
        <v>0.95799225507377461</v>
      </c>
      <c r="X127" s="72">
        <f t="shared" si="47"/>
        <v>0.11140439932318105</v>
      </c>
      <c r="Y127" s="72">
        <f t="shared" si="48"/>
        <v>0.57143812675229688</v>
      </c>
      <c r="Z127" s="72">
        <f t="shared" si="49"/>
        <v>0.87764497565294375</v>
      </c>
      <c r="AA127" s="72">
        <f t="shared" si="50"/>
        <v>0.7148066595059076</v>
      </c>
      <c r="AB127" s="72">
        <f t="shared" si="51"/>
        <v>0.12186274509803918</v>
      </c>
      <c r="AC127" s="72"/>
      <c r="AD127" s="72"/>
      <c r="AE127" s="72">
        <f t="shared" si="52"/>
        <v>0.23265583410462998</v>
      </c>
      <c r="AF127" s="72">
        <f t="shared" si="53"/>
        <v>0.11122210376996189</v>
      </c>
      <c r="AG127" s="72">
        <f t="shared" si="54"/>
        <v>0.9</v>
      </c>
      <c r="AH127" s="72">
        <f t="shared" si="55"/>
        <v>0.39933433091368115</v>
      </c>
      <c r="AI127" s="72">
        <f t="shared" si="56"/>
        <v>4.2007744926225339E-2</v>
      </c>
      <c r="AJ127" s="72">
        <f>(AV127-Driver!$K$179)/(Driver!$L$179-Driver!$K$179)</f>
        <v>0.12859560067681894</v>
      </c>
      <c r="AK127" s="72">
        <f>(AW127-Driver!$K$180)/(Driver!$L$180-Driver!$K$180)</f>
        <v>0.30267656380854158</v>
      </c>
      <c r="AL127" s="72">
        <f>(AX127-Driver!$K$181)/(Driver!$L$181-Driver!$K$181)</f>
        <v>0.47764497565294373</v>
      </c>
      <c r="AM127" s="72">
        <f>(AY127-Driver!$K$182)/(Driver!$L$182-Driver!$K$182)</f>
        <v>0.92880665950590757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57"/>
        <v>2.7065527065527064</v>
      </c>
      <c r="AW127" s="70">
        <f t="shared" si="58"/>
        <v>30.551751842103965</v>
      </c>
      <c r="AX127" s="70">
        <f t="shared" si="59"/>
        <v>5.2988047808764938</v>
      </c>
      <c r="AY127" s="70">
        <f>IFERROR(Driver!$K$19/Data!BH127/Data!BI127*Data!BK127*Data!BL127,"")</f>
        <v>-0.43580945403686377</v>
      </c>
      <c r="AZ127" s="70">
        <f t="shared" si="60"/>
        <v>25.688756515264334</v>
      </c>
      <c r="BA127" s="70"/>
      <c r="BB127" s="70"/>
      <c r="BC127" s="70">
        <f t="shared" si="61"/>
        <v>60.867234613335128</v>
      </c>
      <c r="BD127" s="70">
        <f t="shared" si="62"/>
        <v>20.413604804317806</v>
      </c>
      <c r="BE127" s="70">
        <f t="shared" si="63"/>
        <v>1</v>
      </c>
      <c r="BF127" s="70">
        <f t="shared" si="64"/>
        <v>7.5182646709706313E-2</v>
      </c>
      <c r="BG127" s="70">
        <f t="shared" si="65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219</v>
      </c>
      <c r="BS127" s="8" t="s">
        <v>855</v>
      </c>
      <c r="BT127" s="9" t="s">
        <v>866</v>
      </c>
      <c r="BU127" s="10">
        <v>177</v>
      </c>
      <c r="BV127" s="9" t="s">
        <v>222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307</v>
      </c>
      <c r="CU127" s="10"/>
      <c r="CV127" s="10"/>
      <c r="CW127" s="10"/>
      <c r="CX127" t="e">
        <f>INDEX('Data_Price '!AS$2:AS$1266,MATCH(Data!$DN127,'Data_Price '!$BE$2:$BE$1266,0))</f>
        <v>#N/A</v>
      </c>
      <c r="CY127" t="e">
        <f>INDEX('Data_Price '!AT$2:AT$1266,MATCH(Data!$DN127,'Data_Price '!$BE$2:$BE$1266,0))</f>
        <v>#N/A</v>
      </c>
      <c r="CZ127" t="e">
        <f>INDEX('Data_Price '!AU$2:AU$1266,MATCH(Data!$DN127,'Data_Price '!$BE$2:$BE$1266,0))</f>
        <v>#N/A</v>
      </c>
      <c r="DA127" t="e">
        <f>INDEX('Data_Price '!AV$2:AV$1266,MATCH(Data!$DN127,'Data_Price '!$BE$2:$BE$1266,0))</f>
        <v>#N/A</v>
      </c>
      <c r="DB127" t="e">
        <f>INDEX('Data_Price '!AW$2:AW$1266,MATCH(Data!$DN127,'Data_Price '!$BE$2:$BE$1266,0))</f>
        <v>#N/A</v>
      </c>
      <c r="DC127" t="e">
        <f>INDEX('Data_Price '!AX$2:AX$1266,MATCH(Data!$DN127,'Data_Price '!$BE$2:$BE$1266,0))</f>
        <v>#N/A</v>
      </c>
      <c r="DD127" t="e">
        <f>INDEX('Data_Price '!AY$2:AY$1266,MATCH(Data!$DN127,'Data_Price '!$BE$2:$BE$1266,0))</f>
        <v>#N/A</v>
      </c>
      <c r="DE127" t="e">
        <f>INDEX('Data_Price '!AZ$2:AZ$1266,MATCH(Data!$DN127,'Data_Price '!$BE$2:$BE$1266,0))</f>
        <v>#N/A</v>
      </c>
      <c r="DF127" t="e">
        <f>INDEX('Data_Price '!BA$2:BA$1266,MATCH(Data!$DN127,'Data_Price '!$BE$2:$BE$1266,0))</f>
        <v>#N/A</v>
      </c>
      <c r="DG127" t="e">
        <f>INDEX('Data_Price '!BB$2:BB$1266,MATCH(Data!$DN127,'Data_Price '!$BE$2:$BE$1266,0))</f>
        <v>#N/A</v>
      </c>
      <c r="DH127" t="e">
        <f>INDEX('Data_Price '!BC$2:BC$1266,MATCH(Data!$DN127,'Data_Price '!$BE$2:$BE$1266,0))</f>
        <v>#N/A</v>
      </c>
      <c r="DI127" t="e">
        <f>INDEX('Data_Price '!BD$2:BD$1266,MATCH(Data!$DN127,'Data_Price '!$BE$2:$BE$1266,0))</f>
        <v>#N/A</v>
      </c>
      <c r="DJ127" s="89" t="e">
        <f ca="1">_xll.Connector("TinyUrl.TinyUrl",DA127,0)</f>
        <v>#NAME?</v>
      </c>
      <c r="DK127" s="89" t="e">
        <f ca="1">_xll.Connector("TinyUrl.TinyUrl",DE127,0)</f>
        <v>#NAME?</v>
      </c>
      <c r="DL127" s="89" t="e">
        <f ca="1">_xll.Connector("TinyUrl.TinyUrl",DI127,0)</f>
        <v>#NAME?</v>
      </c>
      <c r="DM127" s="224" t="str">
        <f t="shared" si="66"/>
        <v>Deacon 79</v>
      </c>
      <c r="DN127" s="89" t="str">
        <f t="shared" si="67"/>
        <v xml:space="preserve"> VölklDeacon 79177 Unisex</v>
      </c>
      <c r="DO127" s="227"/>
    </row>
    <row r="128" spans="2:119" ht="15.45" customHeight="1">
      <c r="B128" s="224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#VALUE!</v>
      </c>
      <c r="F128" s="43" t="b">
        <f>CL128&gt;Driver!$F$56</f>
        <v>0</v>
      </c>
      <c r="G128" s="43" t="b">
        <f>AND(CB128&gt;Driver!$F$55,CB128&lt;Driver!$G$55)</f>
        <v>0</v>
      </c>
      <c r="H128" s="43" t="e">
        <f t="shared" si="34"/>
        <v>#VALUE!</v>
      </c>
      <c r="I128" s="43">
        <f t="shared" si="35"/>
        <v>0</v>
      </c>
      <c r="J128" s="43" t="e">
        <f t="array" ref="J128">NOT(OR(($H$9:$H$1273=TRUE)*($I$9:$I$1273&gt;0)*($BT$9:$BT$1273=BT128)*($K$9:$K$1273&gt;K128)))</f>
        <v>#VALUE!</v>
      </c>
      <c r="K128" s="72">
        <f t="shared" si="36"/>
        <v>0.71754355547288418</v>
      </c>
      <c r="L128" s="72">
        <f t="shared" si="37"/>
        <v>0.97604060913705593</v>
      </c>
      <c r="M128" s="72">
        <f t="shared" si="38"/>
        <v>0.45904650180871254</v>
      </c>
      <c r="N128" s="72">
        <f t="shared" si="39"/>
        <v>0.19381521532915946</v>
      </c>
      <c r="O128" s="72">
        <f t="shared" si="40"/>
        <v>0.30371644695972322</v>
      </c>
      <c r="P128" s="72">
        <f t="shared" si="41"/>
        <v>0.87960784313725493</v>
      </c>
      <c r="Q128" s="72"/>
      <c r="R128" s="72"/>
      <c r="S128" s="72">
        <f t="shared" si="42"/>
        <v>0.70294192831558577</v>
      </c>
      <c r="T128" s="72">
        <f t="shared" si="43"/>
        <v>0.97186870665018743</v>
      </c>
      <c r="U128" s="72">
        <f t="shared" si="44"/>
        <v>0.95760581345024842</v>
      </c>
      <c r="V128" s="72">
        <f t="shared" si="45"/>
        <v>0.71864259901017558</v>
      </c>
      <c r="W128" s="72">
        <f t="shared" si="46"/>
        <v>0.9907439748515543</v>
      </c>
      <c r="X128" s="72">
        <f t="shared" si="47"/>
        <v>2.3959390862944074E-2</v>
      </c>
      <c r="Y128" s="72">
        <f t="shared" si="48"/>
        <v>0.54095349819128746</v>
      </c>
      <c r="Z128" s="72">
        <f t="shared" si="49"/>
        <v>0.80618478467084054</v>
      </c>
      <c r="AA128" s="72">
        <f t="shared" si="50"/>
        <v>0.69628355304027678</v>
      </c>
      <c r="AB128" s="72">
        <f t="shared" si="51"/>
        <v>0.12039215686274507</v>
      </c>
      <c r="AC128" s="72"/>
      <c r="AD128" s="72"/>
      <c r="AE128" s="72">
        <f t="shared" si="52"/>
        <v>0.29705807168441417</v>
      </c>
      <c r="AF128" s="72">
        <f t="shared" si="53"/>
        <v>2.8131293349812625E-2</v>
      </c>
      <c r="AG128" s="72">
        <f t="shared" si="54"/>
        <v>4.2394186549751571E-2</v>
      </c>
      <c r="AH128" s="72">
        <f t="shared" si="55"/>
        <v>0.28135740098982442</v>
      </c>
      <c r="AI128" s="72">
        <f t="shared" si="56"/>
        <v>9.2560251484456874E-3</v>
      </c>
      <c r="AJ128" s="72">
        <f>(AV128-Driver!$K$179)/(Driver!$L$179-Driver!$K$179)</f>
        <v>0.26395939086294407</v>
      </c>
      <c r="AK128" s="72">
        <f>(AW128-Driver!$K$180)/(Driver!$L$180-Driver!$K$180)</f>
        <v>0.29356953954559545</v>
      </c>
      <c r="AL128" s="72">
        <f>(AX128-Driver!$K$181)/(Driver!$L$181-Driver!$K$181)</f>
        <v>0.40618478467084046</v>
      </c>
      <c r="AM128" s="72">
        <f>(AY128-Driver!$K$182)/(Driver!$L$182-Driver!$K$182)</f>
        <v>0.91028355304027675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57"/>
        <v>5.5555555555555545</v>
      </c>
      <c r="AW128" s="70">
        <f t="shared" si="58"/>
        <v>29.661192783025388</v>
      </c>
      <c r="AX128" s="70">
        <f t="shared" si="59"/>
        <v>4.6556630620375641</v>
      </c>
      <c r="AY128" s="70">
        <f>IFERROR(Driver!$K$19/Data!BH128/Data!BI128*Data!BK128*Data!BL128,"")</f>
        <v>-0.54919849941426313</v>
      </c>
      <c r="AZ128" s="70">
        <f t="shared" si="60"/>
        <v>25.554728220402087</v>
      </c>
      <c r="BA128" s="70"/>
      <c r="BB128" s="70"/>
      <c r="BC128" s="70">
        <f t="shared" si="61"/>
        <v>27.461346263608974</v>
      </c>
      <c r="BD128" s="70">
        <f t="shared" si="62"/>
        <v>8.081076078826456</v>
      </c>
      <c r="BE128" s="70">
        <f t="shared" si="63"/>
        <v>5.7773925966030523E-2</v>
      </c>
      <c r="BF128" s="70">
        <f t="shared" si="64"/>
        <v>13.399848046767826</v>
      </c>
      <c r="BG128" s="70">
        <f t="shared" si="65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219</v>
      </c>
      <c r="BS128" s="8" t="s">
        <v>386</v>
      </c>
      <c r="BT128" s="9" t="s">
        <v>519</v>
      </c>
      <c r="BU128" s="10">
        <v>171</v>
      </c>
      <c r="BV128" s="9" t="s">
        <v>222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305</v>
      </c>
      <c r="CU128" s="9" t="s">
        <v>302</v>
      </c>
      <c r="CV128" s="10"/>
      <c r="CW128" s="10"/>
      <c r="CX128" t="str">
        <f>INDEX('Data_Price '!AS$2:AS$1266,MATCH(Data!$DN128,'Data_Price '!$BE$2:$BE$1266,0))</f>
        <v>DPS Pagoda Tour 100 RP Skis Â· 171 cm</v>
      </c>
      <c r="CY128" t="str">
        <f>INDEX('Data_Price '!AT$2:AT$1266,MATCH(Data!$DN128,'Data_Price '!$BE$2:$BE$1266,0))</f>
        <v>Snowcountry.eu</v>
      </c>
      <c r="CZ128">
        <f>INDEX('Data_Price '!AU$2:AU$1266,MATCH(Data!$DN128,'Data_Price '!$BE$2:$BE$1266,0))</f>
        <v>926.08</v>
      </c>
      <c r="DA128" t="str">
        <f>INDEX('Data_Price '!AV$2:AV$1266,MATCH(Data!$DN128,'Data_Price '!$BE$2:$BE$1266,0))</f>
        <v>https://www.google.com/url?q=https://www.snowcountry.eu/dps-pagoda-tour-100-rp-20-21.html%3Fartikel_maat%3D65327%26country%3DUS&amp;sa=U&amp;ved=0ahUKEwiw1-OtxKP2AhXnmOAKHcslAxkQ2ykIHg&amp;usg=AOvVaw1J9XtIIyyOy_v8Pp-THk5m</v>
      </c>
      <c r="DB128" t="str">
        <f>INDEX('Data_Price '!AW$2:AW$1266,MATCH(Data!$DN128,'Data_Price '!$BE$2:$BE$1266,0))</f>
        <v>DPS Pagoda Tour 100 RP Skis Â· 171 cm</v>
      </c>
      <c r="DC128" t="str">
        <f>INDEX('Data_Price '!AX$2:AX$1266,MATCH(Data!$DN128,'Data_Price '!$BE$2:$BE$1266,0))</f>
        <v>Snowcountry.eu</v>
      </c>
      <c r="DD128">
        <f>INDEX('Data_Price '!AY$2:AY$1266,MATCH(Data!$DN128,'Data_Price '!$BE$2:$BE$1266,0))</f>
        <v>926.39</v>
      </c>
      <c r="DE128" t="str">
        <f>INDEX('Data_Price '!AZ$2:AZ$1266,MATCH(Data!$DN128,'Data_Price '!$BE$2:$BE$1266,0))</f>
        <v>https://www.google.com/url?url=https://www.snowcountry.eu/dps-pagoda-tour-100-rp-20-21.html%3Fartikel_maat%3D65327%26country%3DUS&amp;rct=j&amp;q=&amp;esrc=s&amp;sa=U&amp;ved=0ahUKEwjJkI2txKP2AhWoiOAKHTd4D88QsDwISA&amp;usg=AOvVaw1O2ngx-qGZSXrZb3ETHQ9Z</v>
      </c>
      <c r="DF128" t="str">
        <f>INDEX('Data_Price '!BA$2:BA$1266,MATCH(Data!$DN128,'Data_Price '!$BE$2:$BE$1266,0))</f>
        <v>DPS Pagoda 100 RP Skis</v>
      </c>
      <c r="DG128" t="str">
        <f>INDEX('Data_Price '!BB$2:BB$1266,MATCH(Data!$DN128,'Data_Price '!$BE$2:$BE$1266,0))</f>
        <v>Gorham Bike and Ski</v>
      </c>
      <c r="DH128">
        <f>INDEX('Data_Price '!BC$2:BC$1266,MATCH(Data!$DN128,'Data_Price '!$BE$2:$BE$1266,0))</f>
        <v>1039.99</v>
      </c>
      <c r="DI128" t="str">
        <f>INDEX('Data_Price '!BD$2:BD$1266,MATCH(Data!$DN128,'Data_Price '!$BE$2:$BE$1266,0))</f>
        <v>https://www.google.com/url?q=https://www.gorhambike.com/product/dps-pagoda-100-rp-skis-36085.htm%3Fvariations%3D896235&amp;sa=U&amp;ved=0ahUKEwi8vMKtxKP2AhWNneAKHf-rCJ0Q2ykIFw&amp;usg=AOvVaw2Qoaa2C34c2PMtar1WREE4</v>
      </c>
      <c r="DJ128" s="89" t="e">
        <f ca="1">_xll.Connector("TinyUrl.TinyUrl",DA128,0)</f>
        <v>#NAME?</v>
      </c>
      <c r="DK128" s="89" t="e">
        <f ca="1">_xll.Connector("TinyUrl.TinyUrl",DE128,0)</f>
        <v>#NAME?</v>
      </c>
      <c r="DL128" s="89" t="e">
        <f ca="1">_xll.Connector("TinyUrl.TinyUrl",DI128,0)</f>
        <v>#NAME?</v>
      </c>
      <c r="DM128" s="224" t="str">
        <f t="shared" si="66"/>
        <v>Pagoda 100 RP</v>
      </c>
      <c r="DN128" s="89" t="str">
        <f t="shared" si="67"/>
        <v xml:space="preserve"> DPSPagoda 100 RP171 Unisex</v>
      </c>
      <c r="DO128" s="227" t="s">
        <v>983</v>
      </c>
    </row>
    <row r="129" spans="2:119" ht="15.45" customHeight="1">
      <c r="B129" s="224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#VALUE!</v>
      </c>
      <c r="F129" s="43" t="b">
        <f>CL129&gt;Driver!$F$56</f>
        <v>0</v>
      </c>
      <c r="G129" s="43" t="b">
        <f>AND(CB129&gt;Driver!$F$55,CB129&lt;Driver!$G$55)</f>
        <v>0</v>
      </c>
      <c r="H129" s="43" t="e">
        <f t="shared" si="34"/>
        <v>#VALUE!</v>
      </c>
      <c r="I129" s="43">
        <f t="shared" si="35"/>
        <v>0</v>
      </c>
      <c r="J129" s="43" t="e">
        <f t="array" ref="J129">NOT(OR(($H$9:$H$1273=TRUE)*($I$9:$I$1273&gt;0)*($BT$9:$BT$1273=BT129)*($K$9:$K$1273&gt;K129)))</f>
        <v>#VALUE!</v>
      </c>
      <c r="K129" s="72">
        <f t="shared" si="36"/>
        <v>0.70207648436556969</v>
      </c>
      <c r="L129" s="72">
        <f t="shared" si="37"/>
        <v>0.9213085166384658</v>
      </c>
      <c r="M129" s="72">
        <f t="shared" si="38"/>
        <v>0.48284445209267346</v>
      </c>
      <c r="N129" s="72">
        <f t="shared" si="39"/>
        <v>0.30195408840827165</v>
      </c>
      <c r="O129" s="72">
        <f t="shared" si="40"/>
        <v>0.2924616208109253</v>
      </c>
      <c r="P129" s="72">
        <f t="shared" si="41"/>
        <v>0.85411764705882354</v>
      </c>
      <c r="Q129" s="72"/>
      <c r="R129" s="72"/>
      <c r="S129" s="72">
        <f t="shared" si="42"/>
        <v>0.70582422436829106</v>
      </c>
      <c r="T129" s="72">
        <f t="shared" si="43"/>
        <v>0.97814705147278125</v>
      </c>
      <c r="U129" s="72">
        <f t="shared" si="44"/>
        <v>0.1776899760049151</v>
      </c>
      <c r="V129" s="72">
        <f t="shared" si="45"/>
        <v>0.62196707984852206</v>
      </c>
      <c r="W129" s="72">
        <f t="shared" si="46"/>
        <v>0.98745860013247955</v>
      </c>
      <c r="X129" s="72">
        <f t="shared" si="47"/>
        <v>7.8691483361534142E-2</v>
      </c>
      <c r="Y129" s="72">
        <f t="shared" si="48"/>
        <v>0.51715554790732654</v>
      </c>
      <c r="Z129" s="72">
        <f t="shared" si="49"/>
        <v>0.69804591159172835</v>
      </c>
      <c r="AA129" s="72">
        <f t="shared" si="50"/>
        <v>0.7075383791890747</v>
      </c>
      <c r="AB129" s="72">
        <f t="shared" si="51"/>
        <v>0.14588235294117646</v>
      </c>
      <c r="AC129" s="72"/>
      <c r="AD129" s="72"/>
      <c r="AE129" s="72">
        <f t="shared" si="52"/>
        <v>0.29417577563170899</v>
      </c>
      <c r="AF129" s="72">
        <f t="shared" si="53"/>
        <v>2.1852948527218752E-2</v>
      </c>
      <c r="AG129" s="72">
        <f t="shared" si="54"/>
        <v>0.8223100239950849</v>
      </c>
      <c r="AH129" s="72">
        <f t="shared" si="55"/>
        <v>0.37803292015147794</v>
      </c>
      <c r="AI129" s="72">
        <f t="shared" si="56"/>
        <v>1.2541399867520432E-2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0.30807849152837136</v>
      </c>
      <c r="AL129" s="72">
        <f>(AX129-Driver!$K$181)/(Driver!$L$181-Driver!$K$181)</f>
        <v>0.29804591159172827</v>
      </c>
      <c r="AM129" s="72">
        <f>(AY129-Driver!$K$182)/(Driver!$L$182-Driver!$K$182)</f>
        <v>0.92153837918907466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57"/>
        <v>3.3950617283950613</v>
      </c>
      <c r="AW129" s="70">
        <f t="shared" si="58"/>
        <v>31.079996362869718</v>
      </c>
      <c r="AX129" s="70">
        <f t="shared" si="59"/>
        <v>3.6824132043255546</v>
      </c>
      <c r="AY129" s="70">
        <f>IFERROR(Driver!$K$19/Data!BH129/Data!BI129*Data!BK129*Data!BL129,"")</f>
        <v>-0.48030217280356757</v>
      </c>
      <c r="AZ129" s="70">
        <f t="shared" si="60"/>
        <v>27.877885331347731</v>
      </c>
      <c r="BA129" s="70"/>
      <c r="BB129" s="70"/>
      <c r="BC129" s="70">
        <f t="shared" si="61"/>
        <v>28.956413263544245</v>
      </c>
      <c r="BD129" s="70">
        <f t="shared" si="62"/>
        <v>8.6366984710572634</v>
      </c>
      <c r="BE129" s="70">
        <f t="shared" si="63"/>
        <v>0.92232388301236623</v>
      </c>
      <c r="BF129" s="70">
        <f t="shared" si="64"/>
        <v>2.481027341420309</v>
      </c>
      <c r="BG129" s="70">
        <f t="shared" si="65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219</v>
      </c>
      <c r="BS129" s="8" t="s">
        <v>710</v>
      </c>
      <c r="BT129" s="9" t="s">
        <v>713</v>
      </c>
      <c r="BU129" s="10">
        <v>158</v>
      </c>
      <c r="BV129" s="9" t="s">
        <v>390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305</v>
      </c>
      <c r="CU129" s="10"/>
      <c r="CV129" s="10"/>
      <c r="CW129" s="10"/>
      <c r="CX129" t="str">
        <f>INDEX('Data_Price '!AS$2:AS$1266,MATCH(Data!$DN129,'Data_Price '!$BE$2:$BE$1266,0))</f>
        <v>Liberty Skis Evolv 90W Skis - Women's 2021</v>
      </c>
      <c r="CY129" t="str">
        <f>INDEX('Data_Price '!AT$2:AT$1266,MATCH(Data!$DN129,'Data_Price '!$BE$2:$BE$1266,0))</f>
        <v>BobWards.com</v>
      </c>
      <c r="CZ129">
        <f>INDEX('Data_Price '!AU$2:AU$1266,MATCH(Data!$DN129,'Data_Price '!$BE$2:$BE$1266,0))</f>
        <v>450</v>
      </c>
      <c r="DA129" t="str">
        <f>INDEX('Data_Price '!AV$2:AV$1266,MATCH(Data!$DN129,'Data_Price '!$BE$2:$BE$1266,0))</f>
        <v>https://www.google.com/url?url=https://www.bobwards.com/liberty-skis-womens-evolv-90-freeriding-skis-194057%3Fsize%3D158&amp;rct=j&amp;q=&amp;esrc=s&amp;sa=U&amp;ved=0ahUKEwjgo4SuxKP2AhWSm-AKHbgsAYUQsDwIIw&amp;usg=AOvVaw1jSOb9wXn-Qh6wBakxO5SX</v>
      </c>
      <c r="DB129">
        <f>INDEX('Data_Price '!AW$2:AW$1266,MATCH(Data!$DN129,'Data_Price '!$BE$2:$BE$1266,0))</f>
        <v>0</v>
      </c>
      <c r="DC129">
        <f>INDEX('Data_Price '!AX$2:AX$1266,MATCH(Data!$DN129,'Data_Price '!$BE$2:$BE$1266,0))</f>
        <v>0</v>
      </c>
      <c r="DD129">
        <f>INDEX('Data_Price '!AY$2:AY$1266,MATCH(Data!$DN129,'Data_Price '!$BE$2:$BE$1266,0))</f>
        <v>0</v>
      </c>
      <c r="DE129">
        <f>INDEX('Data_Price '!AZ$2:AZ$1266,MATCH(Data!$DN129,'Data_Price '!$BE$2:$BE$1266,0))</f>
        <v>0</v>
      </c>
      <c r="DF129">
        <f>INDEX('Data_Price '!BA$2:BA$1266,MATCH(Data!$DN129,'Data_Price '!$BE$2:$BE$1266,0))</f>
        <v>0</v>
      </c>
      <c r="DG129">
        <f>INDEX('Data_Price '!BB$2:BB$1266,MATCH(Data!$DN129,'Data_Price '!$BE$2:$BE$1266,0))</f>
        <v>0</v>
      </c>
      <c r="DH129">
        <f>INDEX('Data_Price '!BC$2:BC$1266,MATCH(Data!$DN129,'Data_Price '!$BE$2:$BE$1266,0))</f>
        <v>0</v>
      </c>
      <c r="DI129">
        <f>INDEX('Data_Price '!BD$2:BD$1266,MATCH(Data!$DN129,'Data_Price '!$BE$2:$BE$1266,0))</f>
        <v>0</v>
      </c>
      <c r="DJ129" s="89" t="e">
        <f ca="1">_xll.Connector("TinyUrl.TinyUrl",DA129,0)</f>
        <v>#NAME?</v>
      </c>
      <c r="DK129" s="89" t="e">
        <f ca="1">_xll.Connector("TinyUrl.TinyUrl",DE129,0)</f>
        <v>#NAME?</v>
      </c>
      <c r="DL129" s="89" t="e">
        <f ca="1">_xll.Connector("TinyUrl.TinyUrl",DI129,0)</f>
        <v>#NAME?</v>
      </c>
      <c r="DM129" s="224" t="str">
        <f t="shared" si="66"/>
        <v>Evolv 90W</v>
      </c>
      <c r="DN129" s="89" t="str">
        <f t="shared" si="67"/>
        <v xml:space="preserve"> LibertyEvolv 90W158 Women's</v>
      </c>
      <c r="DO129" s="227"/>
    </row>
    <row r="130" spans="2:119" ht="15.45" customHeight="1">
      <c r="B130" s="224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#VALUE!</v>
      </c>
      <c r="F130" s="43" t="b">
        <f>CL130&gt;Driver!$F$56</f>
        <v>0</v>
      </c>
      <c r="G130" s="43" t="b">
        <f>AND(CB130&gt;Driver!$F$55,CB130&lt;Driver!$G$55)</f>
        <v>1</v>
      </c>
      <c r="H130" s="43" t="e">
        <f t="shared" si="34"/>
        <v>#VALUE!</v>
      </c>
      <c r="I130" s="43">
        <f t="shared" si="35"/>
        <v>0</v>
      </c>
      <c r="J130" s="43" t="e">
        <f t="array" ref="J130">NOT(OR(($H$9:$H$1273=TRUE)*($I$9:$I$1273&gt;0)*($BT$9:$BT$1273=BT130)*($K$9:$K$1273&gt;K130)))</f>
        <v>#VALUE!</v>
      </c>
      <c r="K130" s="72">
        <f t="shared" si="36"/>
        <v>0.71211416111548809</v>
      </c>
      <c r="L130" s="72">
        <f t="shared" si="37"/>
        <v>0.98232535653855457</v>
      </c>
      <c r="M130" s="72">
        <f t="shared" si="38"/>
        <v>0.44190296569242171</v>
      </c>
      <c r="N130" s="72">
        <f t="shared" si="39"/>
        <v>0.16156327072661725</v>
      </c>
      <c r="O130" s="72">
        <f t="shared" si="40"/>
        <v>0.31746261981469992</v>
      </c>
      <c r="P130" s="72">
        <f t="shared" si="41"/>
        <v>0.84668300653594786</v>
      </c>
      <c r="Q130" s="72"/>
      <c r="R130" s="72"/>
      <c r="S130" s="72">
        <f t="shared" si="42"/>
        <v>0.73830148701543741</v>
      </c>
      <c r="T130" s="72">
        <f t="shared" si="43"/>
        <v>0.92702559129393469</v>
      </c>
      <c r="U130" s="72">
        <f t="shared" si="44"/>
        <v>0.99870679413639096</v>
      </c>
      <c r="V130" s="72">
        <f t="shared" si="45"/>
        <v>0.66885543304243644</v>
      </c>
      <c r="W130" s="72">
        <f t="shared" si="46"/>
        <v>0.99523492099132727</v>
      </c>
      <c r="X130" s="72">
        <f t="shared" si="47"/>
        <v>1.7674643461445483E-2</v>
      </c>
      <c r="Y130" s="72">
        <f t="shared" si="48"/>
        <v>0.55809703430757829</v>
      </c>
      <c r="Z130" s="72">
        <f t="shared" si="49"/>
        <v>0.83843672927338275</v>
      </c>
      <c r="AA130" s="72">
        <f t="shared" si="50"/>
        <v>0.68253738018530008</v>
      </c>
      <c r="AB130" s="72">
        <f t="shared" si="51"/>
        <v>0.1533169934640522</v>
      </c>
      <c r="AC130" s="72"/>
      <c r="AD130" s="72"/>
      <c r="AE130" s="72">
        <f t="shared" si="52"/>
        <v>0.26169851298456259</v>
      </c>
      <c r="AF130" s="72">
        <f t="shared" si="53"/>
        <v>7.2974408706065363E-2</v>
      </c>
      <c r="AG130" s="72">
        <f t="shared" si="54"/>
        <v>1.2932058636090094E-3</v>
      </c>
      <c r="AH130" s="72">
        <f t="shared" si="55"/>
        <v>0.33114456695756356</v>
      </c>
      <c r="AI130" s="72">
        <f t="shared" si="56"/>
        <v>4.7650790086727207E-3</v>
      </c>
      <c r="AJ130" s="72">
        <f>(AV130-Driver!$K$179)/(Driver!$L$179-Driver!$K$179)</f>
        <v>0.25767464346144547</v>
      </c>
      <c r="AK130" s="72">
        <f>(AW130-Driver!$K$180)/(Driver!$L$180-Driver!$K$180)</f>
        <v>0.3263635437478824</v>
      </c>
      <c r="AL130" s="72">
        <f>(AX130-Driver!$K$181)/(Driver!$L$181-Driver!$K$181)</f>
        <v>0.43843672927338267</v>
      </c>
      <c r="AM130" s="72">
        <f>(AY130-Driver!$K$182)/(Driver!$L$182-Driver!$K$182)</f>
        <v>0.89653738018530005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57"/>
        <v>5.4232804232804233</v>
      </c>
      <c r="AW130" s="70">
        <f t="shared" si="58"/>
        <v>32.868057800903316</v>
      </c>
      <c r="AX130" s="70">
        <f t="shared" si="59"/>
        <v>4.9459305634604442</v>
      </c>
      <c r="AY130" s="70">
        <f>IFERROR(Driver!$K$19/Data!BH130/Data!BI130*Data!BK130*Data!BL130,"")</f>
        <v>-0.63334558459733403</v>
      </c>
      <c r="AZ130" s="70">
        <f t="shared" si="60"/>
        <v>28.555472822040205</v>
      </c>
      <c r="BA130" s="70"/>
      <c r="BB130" s="70"/>
      <c r="BC130" s="70">
        <f t="shared" si="61"/>
        <v>45.802595176886072</v>
      </c>
      <c r="BD130" s="70">
        <f t="shared" si="62"/>
        <v>4.1125398270967635</v>
      </c>
      <c r="BE130" s="70">
        <f t="shared" si="63"/>
        <v>0.10145352504030711</v>
      </c>
      <c r="BF130" s="70">
        <f t="shared" si="64"/>
        <v>7.7767374253484842</v>
      </c>
      <c r="BG130" s="70">
        <f t="shared" si="65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219</v>
      </c>
      <c r="BS130" s="8" t="s">
        <v>719</v>
      </c>
      <c r="BT130" s="9" t="s">
        <v>733</v>
      </c>
      <c r="BU130" s="10">
        <v>179</v>
      </c>
      <c r="BV130" s="9" t="s">
        <v>222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305</v>
      </c>
      <c r="CU130" s="9" t="s">
        <v>301</v>
      </c>
      <c r="CV130" s="9" t="s">
        <v>302</v>
      </c>
      <c r="CW130" s="10"/>
      <c r="CX130" t="str">
        <f>INDEX('Data_Price '!AS$2:AS$1266,MATCH(Data!$DN130,'Data_Price '!$BE$2:$BE$1266,0))</f>
        <v>Line 2022 Sick Day 104 Skis</v>
      </c>
      <c r="CY130" t="str">
        <f>INDEX('Data_Price '!AT$2:AT$1266,MATCH(Data!$DN130,'Data_Price '!$BE$2:$BE$1266,0))</f>
        <v>Telemark Pyrenees</v>
      </c>
      <c r="CZ130">
        <f>INDEX('Data_Price '!AU$2:AU$1266,MATCH(Data!$DN130,'Data_Price '!$BE$2:$BE$1266,0))</f>
        <v>411.16</v>
      </c>
      <c r="DA130" t="str">
        <f>INDEX('Data_Price '!AV$2:AV$1266,MATCH(Data!$DN130,'Data_Price '!$BE$2:$BE$1266,0))</f>
        <v>https://www.google.com/url?q=https://www.telemark-pyrenees.com/ski/line-sick-day-104-ski-2022%3Fcurrency%3DUSD%26tax%3Dex_vat%26country%3DUS%26var%3D73462&amp;sa=U&amp;ved=0ahUKEwjwqOSuxKP2AhWLTt8KHb-4Bz0Q2ykIHA&amp;usg=AOvVaw0g8zas86t9ffxqzezmccDd</v>
      </c>
      <c r="DB130" t="str">
        <f>INDEX('Data_Price '!AW$2:AW$1266,MATCH(Data!$DN130,'Data_Price '!$BE$2:$BE$1266,0))</f>
        <v>Line 2022 Sick Day 104 Skis</v>
      </c>
      <c r="DC130" t="str">
        <f>INDEX('Data_Price '!AX$2:AX$1266,MATCH(Data!$DN130,'Data_Price '!$BE$2:$BE$1266,0))</f>
        <v>! OutdoorXL.com</v>
      </c>
      <c r="DD130">
        <f>INDEX('Data_Price '!AY$2:AY$1266,MATCH(Data!$DN130,'Data_Price '!$BE$2:$BE$1266,0))</f>
        <v>439.95</v>
      </c>
      <c r="DE130" t="str">
        <f>INDEX('Data_Price '!AZ$2:AZ$1266,MATCH(Data!$DN130,'Data_Price '!$BE$2:$BE$1266,0))</f>
        <v>https://www.google.com/url?q=https://www.outdoorxl.com/line-sick-day-104-362011.html%3Fprl%3D92-20634x144-4207&amp;sa=U&amp;ved=0ahUKEwjwqOSuxKP2AhWLTt8KHb-4Bz0Q2ykIHg&amp;usg=AOvVaw2canHc-LIhg34fohK7GtYv</v>
      </c>
      <c r="DF130" t="str">
        <f>INDEX('Data_Price '!BA$2:BA$1266,MATCH(Data!$DN130,'Data_Price '!$BE$2:$BE$1266,0))</f>
        <v>Line 2022 Sick Day 104 Skis</v>
      </c>
      <c r="DG130" t="str">
        <f>INDEX('Data_Price '!BB$2:BB$1266,MATCH(Data!$DN130,'Data_Price '!$BE$2:$BE$1266,0))</f>
        <v>Skirack</v>
      </c>
      <c r="DH130">
        <f>INDEX('Data_Price '!BC$2:BC$1266,MATCH(Data!$DN130,'Data_Price '!$BE$2:$BE$1266,0))</f>
        <v>479.96</v>
      </c>
      <c r="DI130" t="str">
        <f>INDEX('Data_Price '!BD$2:BD$1266,MATCH(Data!$DN130,'Data_Price '!$BE$2:$BE$1266,0))</f>
        <v>https://www.google.com/url?q=https://www.skirack.com/line-sick-day-104-skis-2022-13146959%3Ffee%3D7%26fep%3D314293%26utm_source%3Dgoogle_shopping%26utm_medium%3Dcpc%26utm_campaign%3Dproduct&amp;sa=U&amp;ved=0ahUKEwjwqOSuxKP2AhWLTt8KHb-4Bz0Q2ykIIA&amp;usg=AOvVaw3J9EiXQ4CSZJGfNxZZnkOG</v>
      </c>
      <c r="DJ130" s="89" t="e">
        <f ca="1">_xll.Connector("TinyUrl.TinyUrl",DA130,0)</f>
        <v>#NAME?</v>
      </c>
      <c r="DK130" s="89" t="e">
        <f ca="1">_xll.Connector("TinyUrl.TinyUrl",DE130,0)</f>
        <v>#NAME?</v>
      </c>
      <c r="DL130" s="89" t="e">
        <f ca="1">_xll.Connector("TinyUrl.TinyUrl",DI130,0)</f>
        <v>#NAME?</v>
      </c>
      <c r="DM130" s="224" t="str">
        <f t="shared" si="66"/>
        <v>Sick Day 104</v>
      </c>
      <c r="DN130" s="89" t="str">
        <f t="shared" si="67"/>
        <v xml:space="preserve"> LineSick Day 104179 Unisex</v>
      </c>
      <c r="DO130" s="227" t="s">
        <v>984</v>
      </c>
    </row>
    <row r="131" spans="2:119" ht="15.45" customHeight="1">
      <c r="B131" s="224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#VALUE!</v>
      </c>
      <c r="F131" s="43" t="b">
        <f>CL131&gt;Driver!$F$56</f>
        <v>0</v>
      </c>
      <c r="G131" s="43" t="b">
        <f>AND(CB131&gt;Driver!$F$55,CB131&lt;Driver!$G$55)</f>
        <v>0</v>
      </c>
      <c r="H131" s="43" t="e">
        <f t="shared" si="34"/>
        <v>#VALUE!</v>
      </c>
      <c r="I131" s="43">
        <f t="shared" si="35"/>
        <v>0</v>
      </c>
      <c r="J131" s="43" t="e">
        <f t="array" ref="J131">NOT(OR(($H$9:$H$1273=TRUE)*($I$9:$I$1273&gt;0)*($BT$9:$BT$1273=BT131)*($K$9:$K$1273&gt;K131)))</f>
        <v>#VALUE!</v>
      </c>
      <c r="K131" s="72">
        <f t="shared" si="36"/>
        <v>0.65804200374381894</v>
      </c>
      <c r="L131" s="72">
        <f t="shared" si="37"/>
        <v>0.91295141406816538</v>
      </c>
      <c r="M131" s="72">
        <f t="shared" si="38"/>
        <v>0.4031325934194725</v>
      </c>
      <c r="N131" s="72">
        <f t="shared" si="39"/>
        <v>6.6072219060266835E-2</v>
      </c>
      <c r="O131" s="72">
        <f t="shared" si="40"/>
        <v>0.29729614943344451</v>
      </c>
      <c r="P131" s="72">
        <f t="shared" si="41"/>
        <v>0.84602941176470592</v>
      </c>
      <c r="Q131" s="72"/>
      <c r="R131" s="72"/>
      <c r="S131" s="72">
        <f t="shared" si="42"/>
        <v>0.74398272651364594</v>
      </c>
      <c r="T131" s="72">
        <f t="shared" si="43"/>
        <v>0.97952405819028154</v>
      </c>
      <c r="U131" s="72">
        <f t="shared" si="44"/>
        <v>0.96977392774481574</v>
      </c>
      <c r="V131" s="72">
        <f t="shared" si="45"/>
        <v>0.65790835353507182</v>
      </c>
      <c r="W131" s="72">
        <f t="shared" si="46"/>
        <v>0.98380559540889523</v>
      </c>
      <c r="X131" s="72">
        <f t="shared" si="47"/>
        <v>8.7048585931834677E-2</v>
      </c>
      <c r="Y131" s="72">
        <f t="shared" si="48"/>
        <v>0.5968674065805275</v>
      </c>
      <c r="Z131" s="72">
        <f t="shared" si="49"/>
        <v>0.93392778093973317</v>
      </c>
      <c r="AA131" s="72">
        <f t="shared" si="50"/>
        <v>0.70270385056655549</v>
      </c>
      <c r="AB131" s="72">
        <f t="shared" si="51"/>
        <v>0.15397058823529408</v>
      </c>
      <c r="AC131" s="72"/>
      <c r="AD131" s="72"/>
      <c r="AE131" s="72">
        <f t="shared" si="52"/>
        <v>0.25601727348635406</v>
      </c>
      <c r="AF131" s="72">
        <f t="shared" si="53"/>
        <v>2.0475941809718401E-2</v>
      </c>
      <c r="AG131" s="72">
        <f t="shared" si="54"/>
        <v>3.0226072255184241E-2</v>
      </c>
      <c r="AH131" s="72">
        <f t="shared" si="55"/>
        <v>0.34209164646492818</v>
      </c>
      <c r="AI131" s="72">
        <f t="shared" si="56"/>
        <v>1.6194404591104744E-2</v>
      </c>
      <c r="AJ131" s="72">
        <f>(AV131-Driver!$K$179)/(Driver!$L$179-Driver!$K$179)</f>
        <v>0.32704858593183467</v>
      </c>
      <c r="AK131" s="72">
        <f>(AW131-Driver!$K$180)/(Driver!$L$180-Driver!$K$180)</f>
        <v>0.33702369505558255</v>
      </c>
      <c r="AL131" s="72">
        <f>(AX131-Driver!$K$181)/(Driver!$L$181-Driver!$K$181)</f>
        <v>0.53392778093973314</v>
      </c>
      <c r="AM131" s="72">
        <f>(AY131-Driver!$K$182)/(Driver!$L$182-Driver!$K$182)</f>
        <v>0.91670385056655546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57"/>
        <v>6.8833943833943838</v>
      </c>
      <c r="AW131" s="70">
        <f t="shared" si="58"/>
        <v>33.910494281153724</v>
      </c>
      <c r="AX131" s="70">
        <f t="shared" si="59"/>
        <v>5.8053500284575987</v>
      </c>
      <c r="AY131" s="70">
        <f>IFERROR(Driver!$K$19/Data!BH131/Data!BI131*Data!BK131*Data!BL131,"")</f>
        <v>-0.50989670039397494</v>
      </c>
      <c r="AZ131" s="70">
        <f t="shared" si="60"/>
        <v>28.615040953090098</v>
      </c>
      <c r="BA131" s="70"/>
      <c r="BB131" s="70"/>
      <c r="BC131" s="70">
        <f t="shared" si="61"/>
        <v>48.749493599943079</v>
      </c>
      <c r="BD131" s="70">
        <f t="shared" si="62"/>
        <v>8.7585611256445173</v>
      </c>
      <c r="BE131" s="70">
        <f t="shared" si="63"/>
        <v>6.9939869605965668E-2</v>
      </c>
      <c r="BF131" s="70">
        <f t="shared" si="64"/>
        <v>6.5403417025778499</v>
      </c>
      <c r="BG131" s="70">
        <f t="shared" si="65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219</v>
      </c>
      <c r="BS131" s="8" t="s">
        <v>490</v>
      </c>
      <c r="BT131" s="9" t="s">
        <v>492</v>
      </c>
      <c r="BU131" s="10">
        <v>182</v>
      </c>
      <c r="BV131" s="9" t="s">
        <v>222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305</v>
      </c>
      <c r="CU131" s="10"/>
      <c r="CV131" s="10"/>
      <c r="CW131" s="10"/>
      <c r="CX131" t="str">
        <f>INDEX('Data_Price '!AS$2:AS$1266,MATCH(Data!$DN131,'Data_Price '!$BE$2:$BE$1266,0))</f>
        <v>Black Diamond Impulse 98 Skis</v>
      </c>
      <c r="CY131" t="str">
        <f>INDEX('Data_Price '!AT$2:AT$1266,MATCH(Data!$DN131,'Data_Price '!$BE$2:$BE$1266,0))</f>
        <v>PRFO Sports</v>
      </c>
      <c r="CZ131">
        <f>INDEX('Data_Price '!AU$2:AU$1266,MATCH(Data!$DN131,'Data_Price '!$BE$2:$BE$1266,0))</f>
        <v>630.03</v>
      </c>
      <c r="DA131" t="str">
        <f>INDEX('Data_Price '!AV$2:AV$1266,MATCH(Data!$DN131,'Data_Price '!$BE$2:$BE$1266,0))</f>
        <v>https://www.google.com/url?url=http://www.prfo.com/products/black-diamond-impulse-98-skis%3Fvariant%3D39583540477996%26dfw_tracker%3D35966-39583540477996&amp;rct=j&amp;q=&amp;esrc=s&amp;sa=U&amp;ved=0ahUKEwjf1oavxKP2AhUiTt8KHcm5BiIQsDwINQ&amp;usg=AOvVaw0IH9rRLUhyMmC3hifv7Vzi</v>
      </c>
      <c r="DB131" t="str">
        <f>INDEX('Data_Price '!AW$2:AW$1266,MATCH(Data!$DN131,'Data_Price '!$BE$2:$BE$1266,0))</f>
        <v>Black Diamond Impulse 98 NO COLOR / 182</v>
      </c>
      <c r="DC131" t="str">
        <f>INDEX('Data_Price '!AX$2:AX$1266,MATCH(Data!$DN131,'Data_Price '!$BE$2:$BE$1266,0))</f>
        <v>Neptune Mountaineering</v>
      </c>
      <c r="DD131">
        <f>INDEX('Data_Price '!AY$2:AY$1266,MATCH(Data!$DN131,'Data_Price '!$BE$2:$BE$1266,0))</f>
        <v>699.95</v>
      </c>
      <c r="DE131" t="str">
        <f>INDEX('Data_Price '!AZ$2:AZ$1266,MATCH(Data!$DN131,'Data_Price '!$BE$2:$BE$1266,0))</f>
        <v>https://www.google.com/url?url=https://neptunemountaineering.com/products/impulse-98-skis%3Fvariant%3D39587265740935%26currency%3DUSD%26utm_medium%3Dproduct_sync%26utm_source%3Dgoogle%26utm_content%3Dsag_organic%26utm_campaign%3Dsag_organic&amp;rct=j&amp;q=&amp;esrc=s&amp;sa=U&amp;ved=0ahUKEwjf1oavxKP2AhUiTt8KHcm5BiIQ2SkIOQ&amp;usg=AOvVaw2XJYA82U_CL12Pj8ud8rXu</v>
      </c>
      <c r="DF131">
        <f>INDEX('Data_Price '!BA$2:BA$1266,MATCH(Data!$DN131,'Data_Price '!$BE$2:$BE$1266,0))</f>
        <v>0</v>
      </c>
      <c r="DG131">
        <f>INDEX('Data_Price '!BB$2:BB$1266,MATCH(Data!$DN131,'Data_Price '!$BE$2:$BE$1266,0))</f>
        <v>0</v>
      </c>
      <c r="DH131">
        <f>INDEX('Data_Price '!BC$2:BC$1266,MATCH(Data!$DN131,'Data_Price '!$BE$2:$BE$1266,0))</f>
        <v>0</v>
      </c>
      <c r="DI131">
        <f>INDEX('Data_Price '!BD$2:BD$1266,MATCH(Data!$DN131,'Data_Price '!$BE$2:$BE$1266,0))</f>
        <v>0</v>
      </c>
      <c r="DJ131" s="89" t="e">
        <f ca="1">_xll.Connector("TinyUrl.TinyUrl",DA131,0)</f>
        <v>#NAME?</v>
      </c>
      <c r="DK131" s="89" t="e">
        <f ca="1">_xll.Connector("TinyUrl.TinyUrl",DE131,0)</f>
        <v>#NAME?</v>
      </c>
      <c r="DL131" s="89" t="e">
        <f ca="1">_xll.Connector("TinyUrl.TinyUrl",DI131,0)</f>
        <v>#NAME?</v>
      </c>
      <c r="DM131" s="224" t="str">
        <f t="shared" si="66"/>
        <v>Impulse 98</v>
      </c>
      <c r="DN131" s="89" t="str">
        <f t="shared" si="67"/>
        <v xml:space="preserve"> Black DiamondImpulse 98182 Unisex</v>
      </c>
      <c r="DO131" s="227" t="s">
        <v>985</v>
      </c>
    </row>
    <row r="132" spans="2:119" ht="15.45" customHeight="1">
      <c r="B132" s="224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#VALUE!</v>
      </c>
      <c r="F132" s="43" t="b">
        <f>CL132&gt;Driver!$F$56</f>
        <v>0</v>
      </c>
      <c r="G132" s="43" t="b">
        <f>AND(CB132&gt;Driver!$F$55,CB132&lt;Driver!$G$55)</f>
        <v>1</v>
      </c>
      <c r="H132" s="43" t="e">
        <f t="shared" si="34"/>
        <v>#VALUE!</v>
      </c>
      <c r="I132" s="43">
        <f t="shared" si="35"/>
        <v>0</v>
      </c>
      <c r="J132" s="43" t="e">
        <f t="array" ref="J132">NOT(OR(($H$9:$H$1273=TRUE)*($I$9:$I$1273&gt;0)*($BT$9:$BT$1273=BT132)*($K$9:$K$1273&gt;K132)))</f>
        <v>#VALUE!</v>
      </c>
      <c r="K132" s="72">
        <f t="shared" si="36"/>
        <v>0.64538372464300842</v>
      </c>
      <c r="L132" s="72">
        <f t="shared" si="37"/>
        <v>0.83366690838772062</v>
      </c>
      <c r="M132" s="72">
        <f t="shared" si="38"/>
        <v>0.45710054089829633</v>
      </c>
      <c r="N132" s="72">
        <f t="shared" si="39"/>
        <v>0.21784607601340666</v>
      </c>
      <c r="O132" s="72">
        <f t="shared" si="40"/>
        <v>0.39876600419782227</v>
      </c>
      <c r="P132" s="72">
        <f t="shared" si="41"/>
        <v>0.75468954248366016</v>
      </c>
      <c r="Q132" s="72"/>
      <c r="R132" s="72"/>
      <c r="S132" s="72">
        <f t="shared" si="42"/>
        <v>0.83311715655914798</v>
      </c>
      <c r="T132" s="72">
        <f t="shared" si="43"/>
        <v>0.91676337231834759</v>
      </c>
      <c r="U132" s="72">
        <f t="shared" si="44"/>
        <v>0.95823425309250221</v>
      </c>
      <c r="V132" s="72">
        <f t="shared" si="45"/>
        <v>0.65256619403235638</v>
      </c>
      <c r="W132" s="72">
        <f t="shared" si="46"/>
        <v>0.97298780487804881</v>
      </c>
      <c r="X132" s="72">
        <f t="shared" si="47"/>
        <v>0.16633309161227944</v>
      </c>
      <c r="Y132" s="72">
        <f t="shared" si="48"/>
        <v>0.54289945910170367</v>
      </c>
      <c r="Z132" s="72">
        <f t="shared" si="49"/>
        <v>0.78215392398659334</v>
      </c>
      <c r="AA132" s="72">
        <f t="shared" si="50"/>
        <v>0.60123399580217773</v>
      </c>
      <c r="AB132" s="72">
        <f t="shared" si="51"/>
        <v>0.24531045751633984</v>
      </c>
      <c r="AC132" s="72"/>
      <c r="AD132" s="72"/>
      <c r="AE132" s="72">
        <f t="shared" si="52"/>
        <v>0.16688284344085202</v>
      </c>
      <c r="AF132" s="72">
        <f t="shared" si="53"/>
        <v>8.3236627681652381E-2</v>
      </c>
      <c r="AG132" s="72">
        <f t="shared" si="54"/>
        <v>4.1765746907497819E-2</v>
      </c>
      <c r="AH132" s="72">
        <f t="shared" si="55"/>
        <v>0.34743380596764362</v>
      </c>
      <c r="AI132" s="72">
        <f t="shared" si="56"/>
        <v>2.7012195121951226E-2</v>
      </c>
      <c r="AJ132" s="72">
        <f>(AV132-Driver!$K$179)/(Driver!$L$179-Driver!$K$179)</f>
        <v>0.40633309161227943</v>
      </c>
      <c r="AK132" s="72">
        <f>(AW132-Driver!$K$180)/(Driver!$L$180-Driver!$K$180)</f>
        <v>0.40183251576403367</v>
      </c>
      <c r="AL132" s="72">
        <f>(AX132-Driver!$K$181)/(Driver!$L$181-Driver!$K$181)</f>
        <v>0.38215392398659337</v>
      </c>
      <c r="AM132" s="72">
        <f>(AY132-Driver!$K$182)/(Driver!$L$182-Driver!$K$182)</f>
        <v>0.8152339958021777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57"/>
        <v>8.5520960520960525</v>
      </c>
      <c r="AW132" s="70">
        <f t="shared" si="58"/>
        <v>40.248028993226512</v>
      </c>
      <c r="AX132" s="70">
        <f t="shared" si="59"/>
        <v>4.4393853158793402</v>
      </c>
      <c r="AY132" s="70">
        <f>IFERROR(Driver!$K$19/Data!BH132/Data!BI132*Data!BK132*Data!BL132,"")</f>
        <v>-1.1310435899648175</v>
      </c>
      <c r="AZ132" s="70">
        <f t="shared" si="60"/>
        <v>36.939687267311989</v>
      </c>
      <c r="BA132" s="70"/>
      <c r="BB132" s="70"/>
      <c r="BC132" s="70">
        <f t="shared" si="61"/>
        <v>94.984142117049672</v>
      </c>
      <c r="BD132" s="70">
        <f t="shared" si="62"/>
        <v>3.2043516313333589</v>
      </c>
      <c r="BE132" s="70">
        <f t="shared" si="63"/>
        <v>0.14191884623841153</v>
      </c>
      <c r="BF132" s="70">
        <f t="shared" si="64"/>
        <v>5.9369823175407452</v>
      </c>
      <c r="BG132" s="70">
        <f t="shared" si="65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219</v>
      </c>
      <c r="BS132" s="8" t="s">
        <v>950</v>
      </c>
      <c r="BT132" s="9" t="s">
        <v>707</v>
      </c>
      <c r="BU132" s="10">
        <v>186</v>
      </c>
      <c r="BV132" s="9" t="s">
        <v>222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304</v>
      </c>
      <c r="CU132" s="9" t="s">
        <v>302</v>
      </c>
      <c r="CV132" s="9" t="s">
        <v>388</v>
      </c>
      <c r="CW132" s="10"/>
      <c r="CX132" t="str">
        <f>INDEX('Data_Price '!AS$2:AS$1266,MATCH(Data!$DN132,'Data_Price '!$BE$2:$BE$1266,0))</f>
        <v>K2 Wayback 106 Touring Skis 186</v>
      </c>
      <c r="CY132" t="str">
        <f>INDEX('Data_Price '!AT$2:AT$1266,MATCH(Data!$DN132,'Data_Price '!$BE$2:$BE$1266,0))</f>
        <v>Snowinn.com</v>
      </c>
      <c r="CZ132">
        <f>INDEX('Data_Price '!AU$2:AU$1266,MATCH(Data!$DN132,'Data_Price '!$BE$2:$BE$1266,0))</f>
        <v>501.99</v>
      </c>
      <c r="DA132" t="str">
        <f>INDEX('Data_Price '!AV$2:AV$1266,MATCH(Data!$DN132,'Data_Price '!$BE$2:$BE$1266,0))</f>
        <v>https://www.google.com/url?url=https://www.snowinn.com/ski-store/k2-wayback-106-touring-skis/137740594/p%3Futm_source%3Dgoogle_products%26utm_medium%3Dmerchant%26id_producte%3D11598198%26country%3Dus&amp;rct=j&amp;q=&amp;esrc=s&amp;sa=U&amp;ved=0ahUKEwjnm8ivxKP2AhXwdd8KHUSqAzYQ2SkIOA&amp;usg=AOvVaw31toUPyiuZPOHsMbL5Qcrp</v>
      </c>
      <c r="DB132" t="str">
        <f>INDEX('Data_Price '!AW$2:AW$1266,MATCH(Data!$DN132,'Data_Price '!$BE$2:$BE$1266,0))</f>
        <v>K2 Wayback 106 Ski 2022</v>
      </c>
      <c r="DC132" t="str">
        <f>INDEX('Data_Price '!AX$2:AX$1266,MATCH(Data!$DN132,'Data_Price '!$BE$2:$BE$1266,0))</f>
        <v>Skimo &amp; SkyRun</v>
      </c>
      <c r="DD132">
        <f>INDEX('Data_Price '!AY$2:AY$1266,MATCH(Data!$DN132,'Data_Price '!$BE$2:$BE$1266,0))</f>
        <v>699.95</v>
      </c>
      <c r="DE132" t="str">
        <f>INDEX('Data_Price '!AZ$2:AZ$1266,MATCH(Data!$DN132,'Data_Price '!$BE$2:$BE$1266,0))</f>
        <v>https://www.google.com/url?url=https://skimo.co/k2-wayback-106-ski%3Foption%255B2483%255D%3D24711&amp;rct=j&amp;q=&amp;esrc=s&amp;sa=U&amp;ved=0ahUKEwjnm8ivxKP2AhXwdd8KHUSqAzYQsDwINA&amp;usg=AOvVaw3bwDVNteYs6pNRxQ1JDbfZ</v>
      </c>
      <c r="DF132" t="str">
        <f>INDEX('Data_Price '!BA$2:BA$1266,MATCH(Data!$DN132,'Data_Price '!$BE$2:$BE$1266,0))</f>
        <v>K2 Wayback 106 Ski 2022</v>
      </c>
      <c r="DG132" t="str">
        <f>INDEX('Data_Price '!BB$2:BB$1266,MATCH(Data!$DN132,'Data_Price '!$BE$2:$BE$1266,0))</f>
        <v>Skimo &amp; SkyRun</v>
      </c>
      <c r="DH132">
        <f>INDEX('Data_Price '!BC$2:BC$1266,MATCH(Data!$DN132,'Data_Price '!$BE$2:$BE$1266,0))</f>
        <v>699.95</v>
      </c>
      <c r="DI132" t="str">
        <f>INDEX('Data_Price '!BD$2:BD$1266,MATCH(Data!$DN132,'Data_Price '!$BE$2:$BE$1266,0))</f>
        <v>https://www.google.com/aclk?sa=L&amp;ai=DChcSEwiX6vOvxKP2AhVEy8gKHQRcCQ0YABABGgJxdQ&amp;sig=AOD64_0DyiAvZLdBmxJOGMaxuJeSyerzrA&amp;ctype=5&amp;ved=0ahUKEwjqxu-vxKP2AhXkmOAKHUPFCekQ2ikIFQ&amp;adurl=</v>
      </c>
      <c r="DJ132" s="89" t="e">
        <f ca="1">_xll.Connector("TinyUrl.TinyUrl",DA132,0)</f>
        <v>#NAME?</v>
      </c>
      <c r="DK132" s="89" t="e">
        <f ca="1">_xll.Connector("TinyUrl.TinyUrl",DE132,0)</f>
        <v>#NAME?</v>
      </c>
      <c r="DL132" s="89" t="e">
        <f ca="1">_xll.Connector("TinyUrl.TinyUrl",DI132,0)</f>
        <v>#NAME?</v>
      </c>
      <c r="DM132" s="224" t="str">
        <f t="shared" si="66"/>
        <v>Wayback 106</v>
      </c>
      <c r="DN132" s="89" t="str">
        <f t="shared" si="67"/>
        <v xml:space="preserve"> K2Wayback 106186 Unisex</v>
      </c>
      <c r="DO132" s="227" t="s">
        <v>951</v>
      </c>
    </row>
    <row r="133" spans="2:119" ht="15.45" customHeight="1">
      <c r="B133" s="224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#VALUE!</v>
      </c>
      <c r="F133" s="43" t="b">
        <f>CL133&gt;Driver!$F$56</f>
        <v>0</v>
      </c>
      <c r="G133" s="43" t="b">
        <f>AND(CB133&gt;Driver!$F$55,CB133&lt;Driver!$G$55)</f>
        <v>0</v>
      </c>
      <c r="H133" s="43" t="e">
        <f t="shared" si="34"/>
        <v>#VALUE!</v>
      </c>
      <c r="I133" s="43">
        <f t="shared" si="35"/>
        <v>0</v>
      </c>
      <c r="J133" s="43" t="e">
        <f t="array" ref="J133">NOT(OR(($H$9:$H$1273=TRUE)*($I$9:$I$1273&gt;0)*($BT$9:$BT$1273=BT133)*($K$9:$K$1273&gt;K133)))</f>
        <v>#VALUE!</v>
      </c>
      <c r="K133" s="72">
        <f t="shared" si="36"/>
        <v>0.70120439774350052</v>
      </c>
      <c r="L133" s="72">
        <f t="shared" si="37"/>
        <v>0.93274997985657881</v>
      </c>
      <c r="M133" s="72">
        <f t="shared" si="38"/>
        <v>0.46965881563042233</v>
      </c>
      <c r="N133" s="72">
        <f t="shared" si="39"/>
        <v>0.27792322772402456</v>
      </c>
      <c r="O133" s="72">
        <f t="shared" si="40"/>
        <v>0.26990942831756892</v>
      </c>
      <c r="P133" s="72">
        <f t="shared" si="41"/>
        <v>0.8611437908496733</v>
      </c>
      <c r="Q133" s="72"/>
      <c r="R133" s="72"/>
      <c r="S133" s="72">
        <f t="shared" si="42"/>
        <v>0.69488835623054235</v>
      </c>
      <c r="T133" s="72">
        <f t="shared" si="43"/>
        <v>0.94722586156457256</v>
      </c>
      <c r="U133" s="72">
        <f t="shared" si="44"/>
        <v>9.9999999999999978E-2</v>
      </c>
      <c r="V133" s="72">
        <f t="shared" si="45"/>
        <v>0.62140113920773599</v>
      </c>
      <c r="W133" s="72">
        <f t="shared" si="46"/>
        <v>0.9832683298834296</v>
      </c>
      <c r="X133" s="72">
        <f t="shared" si="47"/>
        <v>6.7250020143421185E-2</v>
      </c>
      <c r="Y133" s="72">
        <f t="shared" si="48"/>
        <v>0.53034118436957767</v>
      </c>
      <c r="Z133" s="72">
        <f t="shared" si="49"/>
        <v>0.72207677227597544</v>
      </c>
      <c r="AA133" s="72">
        <f t="shared" si="50"/>
        <v>0.73009057168243108</v>
      </c>
      <c r="AB133" s="72">
        <f t="shared" si="51"/>
        <v>0.13885620915032676</v>
      </c>
      <c r="AC133" s="72"/>
      <c r="AD133" s="72"/>
      <c r="AE133" s="72">
        <f t="shared" si="52"/>
        <v>0.3051116437694576</v>
      </c>
      <c r="AF133" s="72">
        <f t="shared" si="53"/>
        <v>5.2774138435427456E-2</v>
      </c>
      <c r="AG133" s="72">
        <f t="shared" si="54"/>
        <v>0.9</v>
      </c>
      <c r="AH133" s="72">
        <f t="shared" si="55"/>
        <v>0.37859886079226401</v>
      </c>
      <c r="AI133" s="72">
        <f t="shared" si="56"/>
        <v>1.6731670116570431E-2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0.30515352977654747</v>
      </c>
      <c r="AL133" s="72">
        <f>(AX133-Driver!$K$181)/(Driver!$L$181-Driver!$K$181)</f>
        <v>0.32207677227597542</v>
      </c>
      <c r="AM133" s="72">
        <f>(AY133-Driver!$K$182)/(Driver!$L$182-Driver!$K$182)</f>
        <v>0.94409057168243105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57"/>
        <v>3.6358703025369685</v>
      </c>
      <c r="AW133" s="70">
        <f t="shared" si="58"/>
        <v>30.793969762924934</v>
      </c>
      <c r="AX133" s="70">
        <f t="shared" si="59"/>
        <v>3.898690950483779</v>
      </c>
      <c r="AY133" s="70">
        <f>IFERROR(Driver!$K$19/Data!BH133/Data!BI133*Data!BK133*Data!BL133,"")</f>
        <v>-0.34224911012027498</v>
      </c>
      <c r="AZ133" s="70">
        <f t="shared" si="60"/>
        <v>27.23752792256143</v>
      </c>
      <c r="BA133" s="70"/>
      <c r="BB133" s="70"/>
      <c r="BC133" s="70">
        <f t="shared" si="61"/>
        <v>23.283902435572127</v>
      </c>
      <c r="BD133" s="70">
        <f t="shared" si="62"/>
        <v>5.9002279532872679</v>
      </c>
      <c r="BE133" s="70">
        <f t="shared" si="63"/>
        <v>1</v>
      </c>
      <c r="BF133" s="70">
        <f t="shared" si="64"/>
        <v>2.4171083220015448</v>
      </c>
      <c r="BG133" s="70">
        <f t="shared" si="65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219</v>
      </c>
      <c r="BS133" s="8" t="s">
        <v>843</v>
      </c>
      <c r="BT133" s="9" t="s">
        <v>851</v>
      </c>
      <c r="BU133" s="10">
        <v>156</v>
      </c>
      <c r="BV133" s="9" t="s">
        <v>390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305</v>
      </c>
      <c r="CU133" s="9" t="s">
        <v>302</v>
      </c>
      <c r="CV133" s="10"/>
      <c r="CW133" s="10"/>
      <c r="CX133" t="e">
        <f>INDEX('Data_Price '!AS$2:AS$1266,MATCH(Data!$DN133,'Data_Price '!$BE$2:$BE$1266,0))</f>
        <v>#N/A</v>
      </c>
      <c r="CY133" t="e">
        <f>INDEX('Data_Price '!AT$2:AT$1266,MATCH(Data!$DN133,'Data_Price '!$BE$2:$BE$1266,0))</f>
        <v>#N/A</v>
      </c>
      <c r="CZ133" t="e">
        <f>INDEX('Data_Price '!AU$2:AU$1266,MATCH(Data!$DN133,'Data_Price '!$BE$2:$BE$1266,0))</f>
        <v>#N/A</v>
      </c>
      <c r="DA133" t="e">
        <f>INDEX('Data_Price '!AV$2:AV$1266,MATCH(Data!$DN133,'Data_Price '!$BE$2:$BE$1266,0))</f>
        <v>#N/A</v>
      </c>
      <c r="DB133" t="e">
        <f>INDEX('Data_Price '!AW$2:AW$1266,MATCH(Data!$DN133,'Data_Price '!$BE$2:$BE$1266,0))</f>
        <v>#N/A</v>
      </c>
      <c r="DC133" t="e">
        <f>INDEX('Data_Price '!AX$2:AX$1266,MATCH(Data!$DN133,'Data_Price '!$BE$2:$BE$1266,0))</f>
        <v>#N/A</v>
      </c>
      <c r="DD133" t="e">
        <f>INDEX('Data_Price '!AY$2:AY$1266,MATCH(Data!$DN133,'Data_Price '!$BE$2:$BE$1266,0))</f>
        <v>#N/A</v>
      </c>
      <c r="DE133" t="e">
        <f>INDEX('Data_Price '!AZ$2:AZ$1266,MATCH(Data!$DN133,'Data_Price '!$BE$2:$BE$1266,0))</f>
        <v>#N/A</v>
      </c>
      <c r="DF133" t="e">
        <f>INDEX('Data_Price '!BA$2:BA$1266,MATCH(Data!$DN133,'Data_Price '!$BE$2:$BE$1266,0))</f>
        <v>#N/A</v>
      </c>
      <c r="DG133" t="e">
        <f>INDEX('Data_Price '!BB$2:BB$1266,MATCH(Data!$DN133,'Data_Price '!$BE$2:$BE$1266,0))</f>
        <v>#N/A</v>
      </c>
      <c r="DH133" t="e">
        <f>INDEX('Data_Price '!BC$2:BC$1266,MATCH(Data!$DN133,'Data_Price '!$BE$2:$BE$1266,0))</f>
        <v>#N/A</v>
      </c>
      <c r="DI133" t="e">
        <f>INDEX('Data_Price '!BD$2:BD$1266,MATCH(Data!$DN133,'Data_Price '!$BE$2:$BE$1266,0))</f>
        <v>#N/A</v>
      </c>
      <c r="DJ133" s="89" t="e">
        <f ca="1">_xll.Connector("TinyUrl.TinyUrl",DA133,0)</f>
        <v>#NAME?</v>
      </c>
      <c r="DK133" s="89" t="e">
        <f ca="1">_xll.Connector("TinyUrl.TinyUrl",DE133,0)</f>
        <v>#NAME?</v>
      </c>
      <c r="DL133" s="89" t="e">
        <f ca="1">_xll.Connector("TinyUrl.TinyUrl",DI133,0)</f>
        <v>#NAME?</v>
      </c>
      <c r="DM133" s="224" t="str">
        <f t="shared" si="66"/>
        <v>Nela 96</v>
      </c>
      <c r="DN133" s="89" t="str">
        <f t="shared" si="67"/>
        <v xml:space="preserve"> StöckliNela 96156 Women's</v>
      </c>
      <c r="DO133" s="227" t="s">
        <v>986</v>
      </c>
    </row>
    <row r="134" spans="2:119" ht="15.45" customHeight="1">
      <c r="B134" s="224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#VALUE!</v>
      </c>
      <c r="F134" s="43" t="b">
        <f>CL134&gt;Driver!$F$56</f>
        <v>0</v>
      </c>
      <c r="G134" s="43" t="b">
        <f>AND(CB134&gt;Driver!$F$55,CB134&lt;Driver!$G$55)</f>
        <v>1</v>
      </c>
      <c r="H134" s="43" t="e">
        <f t="shared" si="34"/>
        <v>#VALUE!</v>
      </c>
      <c r="I134" s="43">
        <f t="shared" si="35"/>
        <v>0</v>
      </c>
      <c r="J134" s="43" t="e">
        <f t="array" ref="J134">NOT(OR(($H$9:$H$1273=TRUE)*($I$9:$I$1273&gt;0)*($BT$9:$BT$1273=BT134)*($K$9:$K$1273&gt;K134)))</f>
        <v>#VALUE!</v>
      </c>
      <c r="K134" s="72">
        <f t="shared" si="36"/>
        <v>0.71444746362113387</v>
      </c>
      <c r="L134" s="72">
        <f t="shared" si="37"/>
        <v>0.91206510353718473</v>
      </c>
      <c r="M134" s="72">
        <f t="shared" si="38"/>
        <v>0.51682982370508301</v>
      </c>
      <c r="N134" s="72">
        <f t="shared" si="39"/>
        <v>0.27982040093593874</v>
      </c>
      <c r="O134" s="72">
        <f t="shared" si="40"/>
        <v>0.35780959305512761</v>
      </c>
      <c r="P134" s="72">
        <f t="shared" si="41"/>
        <v>0.91285947712418303</v>
      </c>
      <c r="Q134" s="72"/>
      <c r="R134" s="72"/>
      <c r="S134" s="72">
        <f t="shared" si="42"/>
        <v>0.72726237792506598</v>
      </c>
      <c r="T134" s="72">
        <f t="shared" si="43"/>
        <v>0.92547575680061167</v>
      </c>
      <c r="U134" s="72">
        <f t="shared" si="44"/>
        <v>0.99707049892813981</v>
      </c>
      <c r="V134" s="72">
        <f t="shared" si="45"/>
        <v>0.65371294820346715</v>
      </c>
      <c r="W134" s="72">
        <f t="shared" si="46"/>
        <v>0.99346507597973877</v>
      </c>
      <c r="X134" s="72">
        <f t="shared" si="47"/>
        <v>8.7934896462815271E-2</v>
      </c>
      <c r="Y134" s="72">
        <f t="shared" si="48"/>
        <v>0.48317017629491693</v>
      </c>
      <c r="Z134" s="72">
        <f t="shared" si="49"/>
        <v>0.72017959906406126</v>
      </c>
      <c r="AA134" s="72">
        <f t="shared" si="50"/>
        <v>0.64219040694487239</v>
      </c>
      <c r="AB134" s="72">
        <f t="shared" si="51"/>
        <v>8.7140522875816973E-2</v>
      </c>
      <c r="AC134" s="72"/>
      <c r="AD134" s="72"/>
      <c r="AE134" s="72">
        <f t="shared" si="52"/>
        <v>0.27273762207493402</v>
      </c>
      <c r="AF134" s="72">
        <f t="shared" si="53"/>
        <v>7.4524243199388329E-2</v>
      </c>
      <c r="AG134" s="72">
        <f t="shared" si="54"/>
        <v>2.9295010718602132E-3</v>
      </c>
      <c r="AH134" s="72">
        <f t="shared" si="55"/>
        <v>0.34628705179653285</v>
      </c>
      <c r="AI134" s="72">
        <f t="shared" si="56"/>
        <v>6.5349240202612555E-3</v>
      </c>
      <c r="AJ134" s="72">
        <f>(AV134-Driver!$K$179)/(Driver!$L$179-Driver!$K$179)</f>
        <v>0.32793489646281526</v>
      </c>
      <c r="AK134" s="72">
        <f>(AW134-Driver!$K$180)/(Driver!$L$180-Driver!$K$180)</f>
        <v>0.25127703201293428</v>
      </c>
      <c r="AL134" s="72">
        <f>(AX134-Driver!$K$181)/(Driver!$L$181-Driver!$K$181)</f>
        <v>0.32017959906406124</v>
      </c>
      <c r="AM134" s="72">
        <f>(AY134-Driver!$K$182)/(Driver!$L$182-Driver!$K$182)</f>
        <v>0.85619040694487236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57"/>
        <v>6.9020485687152364</v>
      </c>
      <c r="AW134" s="70">
        <f t="shared" si="58"/>
        <v>25.525486692112231</v>
      </c>
      <c r="AX134" s="70">
        <f t="shared" si="59"/>
        <v>3.8816163915765509</v>
      </c>
      <c r="AY134" s="70">
        <f>IFERROR(Driver!$K$19/Data!BH134/Data!BI134*Data!BK134*Data!BL134,"")</f>
        <v>-0.88032925270333939</v>
      </c>
      <c r="AZ134" s="70">
        <f t="shared" si="60"/>
        <v>22.524199553239018</v>
      </c>
      <c r="BA134" s="70"/>
      <c r="BB134" s="70"/>
      <c r="BC134" s="70">
        <f t="shared" si="61"/>
        <v>40.076532549069036</v>
      </c>
      <c r="BD134" s="70">
        <f t="shared" si="62"/>
        <v>3.9753822205819054</v>
      </c>
      <c r="BE134" s="70">
        <f t="shared" si="63"/>
        <v>0.10308952835191044</v>
      </c>
      <c r="BF134" s="70">
        <f t="shared" si="64"/>
        <v>6.0665001447636913</v>
      </c>
      <c r="BG134" s="70">
        <f t="shared" si="65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219</v>
      </c>
      <c r="BS134" s="8" t="s">
        <v>659</v>
      </c>
      <c r="BT134" s="9" t="s">
        <v>661</v>
      </c>
      <c r="BU134" s="10">
        <v>171</v>
      </c>
      <c r="BV134" s="9" t="s">
        <v>222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305</v>
      </c>
      <c r="CU134" s="9" t="s">
        <v>301</v>
      </c>
      <c r="CV134" s="9" t="s">
        <v>304</v>
      </c>
      <c r="CW134" s="9" t="s">
        <v>302</v>
      </c>
      <c r="CX134" t="str">
        <f>INDEX('Data_Price '!AS$2:AS$1266,MATCH(Data!$DN134,'Data_Price '!$BE$2:$BE$1266,0))</f>
        <v>Icelantic Natural 101 Ski 171 cm</v>
      </c>
      <c r="CY134" t="str">
        <f>INDEX('Data_Price '!AT$2:AT$1266,MATCH(Data!$DN134,'Data_Price '!$BE$2:$BE$1266,0))</f>
        <v>H2Osport.se</v>
      </c>
      <c r="CZ134">
        <f>INDEX('Data_Price '!AU$2:AU$1266,MATCH(Data!$DN134,'Data_Price '!$BE$2:$BE$1266,0))</f>
        <v>446.99</v>
      </c>
      <c r="DA134" t="str">
        <f>INDEX('Data_Price '!AV$2:AV$1266,MATCH(Data!$DN134,'Data_Price '!$BE$2:$BE$1266,0))</f>
        <v>https://www.google.com/url?url=https://h2osport.se/en/touring-skis/1245-icelantic-natural-101-2021-684753251393.html&amp;rct=j&amp;q=&amp;esrc=s&amp;sa=U&amp;ved=0ahUKEwi2uLuwxKP2AhWJiOAKHagxDdwQsDwIXg&amp;usg=AOvVaw0TQBlsNPej6olJmlo9qIml</v>
      </c>
      <c r="DB134" t="str">
        <f>INDEX('Data_Price '!AW$2:AW$1266,MATCH(Data!$DN134,'Data_Price '!$BE$2:$BE$1266,0))</f>
        <v>Icelantic NATURAL 101 21/22</v>
      </c>
      <c r="DC134" t="str">
        <f>INDEX('Data_Price '!AX$2:AX$1266,MATCH(Data!$DN134,'Data_Price '!$BE$2:$BE$1266,0))</f>
        <v>H2Osport.se</v>
      </c>
      <c r="DD134">
        <f>INDEX('Data_Price '!AY$2:AY$1266,MATCH(Data!$DN134,'Data_Price '!$BE$2:$BE$1266,0))</f>
        <v>595.99</v>
      </c>
      <c r="DE134" t="str">
        <f>INDEX('Data_Price '!AZ$2:AZ$1266,MATCH(Data!$DN134,'Data_Price '!$BE$2:$BE$1266,0))</f>
        <v>https://www.google.com/url?url=https://h2osport.se/en/touring-skis/13548658-icelantic-natural-101-2122.html&amp;rct=j&amp;q=&amp;esrc=s&amp;sa=U&amp;ved=0ahUKEwi2uLuwxKP2AhWJiOAKHagxDdwQ2SkIZg&amp;usg=AOvVaw0v9lcFXym-ktfWnbWD69wu</v>
      </c>
      <c r="DF134" t="str">
        <f>INDEX('Data_Price '!BA$2:BA$1266,MATCH(Data!$DN134,'Data_Price '!$BE$2:$BE$1266,0))</f>
        <v>Icelantic Natural 101 Skis Â· 2022 Â· 171 cm</v>
      </c>
      <c r="DG134" t="str">
        <f>INDEX('Data_Price '!BB$2:BB$1266,MATCH(Data!$DN134,'Data_Price '!$BE$2:$BE$1266,0))</f>
        <v>Backcountry.com</v>
      </c>
      <c r="DH134">
        <f>INDEX('Data_Price '!BC$2:BC$1266,MATCH(Data!$DN134,'Data_Price '!$BE$2:$BE$1266,0))</f>
        <v>599.25</v>
      </c>
      <c r="DI134" t="str">
        <f>INDEX('Data_Price '!BD$2:BD$1266,MATCH(Data!$DN134,'Data_Price '!$BE$2:$BE$1266,0))</f>
        <v>https://www.google.com/url?q=https://www.backcountry.com/icelantic-natural-101-ski%3FCMP_SKU%3DICBB025%26MER%3D0406%26skid%3DICBB025-ONECOL-S171&amp;sa=U&amp;ved=0ahUKEwj1iZaxxKP2AhUqnOAKHQpNBxYQ2ykIGQ&amp;usg=AOvVaw2t7AVbb0ZpVV3bp3gaoe9E</v>
      </c>
      <c r="DJ134" s="89" t="e">
        <f ca="1">_xll.Connector("TinyUrl.TinyUrl",DA134,0)</f>
        <v>#NAME?</v>
      </c>
      <c r="DK134" s="89" t="e">
        <f ca="1">_xll.Connector("TinyUrl.TinyUrl",DE134,0)</f>
        <v>#NAME?</v>
      </c>
      <c r="DL134" s="89" t="e">
        <f ca="1">_xll.Connector("TinyUrl.TinyUrl",DI134,0)</f>
        <v>#NAME?</v>
      </c>
      <c r="DM134" s="224" t="str">
        <f t="shared" si="66"/>
        <v>Natural 101</v>
      </c>
      <c r="DN134" s="89" t="str">
        <f t="shared" si="67"/>
        <v xml:space="preserve"> IcelanticNatural 101171 Unisex</v>
      </c>
      <c r="DO134" s="227" t="s">
        <v>987</v>
      </c>
    </row>
    <row r="135" spans="2:119" ht="15.45" customHeight="1">
      <c r="B135" s="224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#VALUE!</v>
      </c>
      <c r="F135" s="43" t="b">
        <f>CL135&gt;Driver!$F$56</f>
        <v>0</v>
      </c>
      <c r="G135" s="43" t="b">
        <f>AND(CB135&gt;Driver!$F$55,CB135&lt;Driver!$G$55)</f>
        <v>0</v>
      </c>
      <c r="H135" s="43" t="e">
        <f t="shared" si="34"/>
        <v>#VALUE!</v>
      </c>
      <c r="I135" s="43">
        <f t="shared" si="35"/>
        <v>0</v>
      </c>
      <c r="J135" s="43" t="e">
        <f t="array" ref="J135">NOT(OR(($H$9:$H$1273=TRUE)*($I$9:$I$1273&gt;0)*($BT$9:$BT$1273=BT135)*($K$9:$K$1273&gt;K135)))</f>
        <v>#VALUE!</v>
      </c>
      <c r="K135" s="72">
        <f t="shared" si="36"/>
        <v>0.67873104118586181</v>
      </c>
      <c r="L135" s="72">
        <f t="shared" si="37"/>
        <v>0.92028361936991376</v>
      </c>
      <c r="M135" s="72">
        <f t="shared" si="38"/>
        <v>0.43717846300180974</v>
      </c>
      <c r="N135" s="72">
        <f t="shared" si="39"/>
        <v>0.25895149560488195</v>
      </c>
      <c r="O135" s="72">
        <f t="shared" si="40"/>
        <v>0.32722441627636423</v>
      </c>
      <c r="P135" s="72">
        <f t="shared" si="41"/>
        <v>0.72535947712418303</v>
      </c>
      <c r="Q135" s="72"/>
      <c r="R135" s="72"/>
      <c r="S135" s="72">
        <f t="shared" si="42"/>
        <v>0.77475948591368859</v>
      </c>
      <c r="T135" s="72">
        <f t="shared" si="43"/>
        <v>0.97297352101509094</v>
      </c>
      <c r="U135" s="72">
        <f t="shared" si="44"/>
        <v>0.71554430531180713</v>
      </c>
      <c r="V135" s="72">
        <f t="shared" si="45"/>
        <v>0.63183595623957367</v>
      </c>
      <c r="W135" s="72">
        <f t="shared" si="46"/>
        <v>0.97409801136363638</v>
      </c>
      <c r="X135" s="72">
        <f t="shared" si="47"/>
        <v>7.9716380630086181E-2</v>
      </c>
      <c r="Y135" s="72">
        <f t="shared" si="48"/>
        <v>0.56282153699819026</v>
      </c>
      <c r="Z135" s="72">
        <f t="shared" si="49"/>
        <v>0.74104850439511805</v>
      </c>
      <c r="AA135" s="72">
        <f t="shared" si="50"/>
        <v>0.67277558372363577</v>
      </c>
      <c r="AB135" s="72">
        <f t="shared" si="51"/>
        <v>0.27464052287581697</v>
      </c>
      <c r="AC135" s="72"/>
      <c r="AD135" s="72"/>
      <c r="AE135" s="72">
        <f t="shared" si="52"/>
        <v>0.22524051408631135</v>
      </c>
      <c r="AF135" s="72">
        <f t="shared" si="53"/>
        <v>2.7026478984909036E-2</v>
      </c>
      <c r="AG135" s="72">
        <f t="shared" si="54"/>
        <v>0.28445569468819287</v>
      </c>
      <c r="AH135" s="72">
        <f t="shared" si="55"/>
        <v>0.36816404376042633</v>
      </c>
      <c r="AI135" s="72">
        <f t="shared" si="56"/>
        <v>2.5901988636363643E-2</v>
      </c>
      <c r="AJ135" s="72">
        <f>(AV135-Driver!$K$179)/(Driver!$L$179-Driver!$K$179)</f>
        <v>0.31971638063008617</v>
      </c>
      <c r="AK135" s="72">
        <f>(AW135-Driver!$K$180)/(Driver!$L$180-Driver!$K$180)</f>
        <v>0.42986364569976609</v>
      </c>
      <c r="AL135" s="72">
        <f>(AX135-Driver!$K$181)/(Driver!$L$181-Driver!$K$181)</f>
        <v>0.34104850439511797</v>
      </c>
      <c r="AM135" s="72">
        <f>(AY135-Driver!$K$182)/(Driver!$L$182-Driver!$K$182)</f>
        <v>0.88677558372363574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57"/>
        <v>6.7290733957400617</v>
      </c>
      <c r="AW135" s="70">
        <f t="shared" si="58"/>
        <v>42.989141345594334</v>
      </c>
      <c r="AX135" s="70">
        <f t="shared" si="59"/>
        <v>4.0694365395560617</v>
      </c>
      <c r="AY135" s="70">
        <f>IFERROR(Driver!$K$19/Data!BH135/Data!BI135*Data!BK135*Data!BL135,"")</f>
        <v>-0.69310234213745758</v>
      </c>
      <c r="AZ135" s="70">
        <f t="shared" si="60"/>
        <v>39.612807148175726</v>
      </c>
      <c r="BA135" s="70"/>
      <c r="BB135" s="70"/>
      <c r="BC135" s="70">
        <f t="shared" si="61"/>
        <v>64.713612657305433</v>
      </c>
      <c r="BD135" s="70">
        <f t="shared" si="62"/>
        <v>8.1788501925052071</v>
      </c>
      <c r="BE135" s="70">
        <f t="shared" si="63"/>
        <v>0.38456550086401425</v>
      </c>
      <c r="BF135" s="70">
        <f t="shared" si="64"/>
        <v>3.5956475970089774</v>
      </c>
      <c r="BG135" s="70">
        <f t="shared" si="65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219</v>
      </c>
      <c r="BS135" s="8" t="s">
        <v>471</v>
      </c>
      <c r="BT135" s="9" t="s">
        <v>477</v>
      </c>
      <c r="BU135" s="10">
        <v>183.3</v>
      </c>
      <c r="BV135" s="9" t="s">
        <v>222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305</v>
      </c>
      <c r="CU135" s="9" t="s">
        <v>302</v>
      </c>
      <c r="CV135" s="10"/>
      <c r="CW135" s="10"/>
      <c r="CX135" t="str">
        <f>INDEX('Data_Price '!AS$2:AS$1266,MATCH(Data!$DN135,'Data_Price '!$BE$2:$BE$1266,0))</f>
        <v>Black Crows Camox Freebird Skis 183cm</v>
      </c>
      <c r="CY135" t="str">
        <f>INDEX('Data_Price '!AT$2:AT$1266,MATCH(Data!$DN135,'Data_Price '!$BE$2:$BE$1266,0))</f>
        <v>! OutdoorXL.com</v>
      </c>
      <c r="CZ135">
        <f>INDEX('Data_Price '!AU$2:AU$1266,MATCH(Data!$DN135,'Data_Price '!$BE$2:$BE$1266,0))</f>
        <v>554.95000000000005</v>
      </c>
      <c r="DA135" t="str">
        <f>INDEX('Data_Price '!AV$2:AV$1266,MATCH(Data!$DN135,'Data_Price '!$BE$2:$BE$1266,0))</f>
        <v>https://www.google.com/url?q=https://www.outdoorxl.com/black-crows-camox-freebird.html%3Fprl%3D92-655x144-4028&amp;sa=U&amp;ved=0ahUKEwj7_ImyxKP2AhWjg-AKHYxfA9IQ2ykIGg&amp;usg=AOvVaw3zGTcl0S-M4x68hP2r8y9Q</v>
      </c>
      <c r="DB135" t="str">
        <f>INDEX('Data_Price '!AW$2:AW$1266,MATCH(Data!$DN135,'Data_Price '!$BE$2:$BE$1266,0))</f>
        <v>Black Crows Camox Freebird</v>
      </c>
      <c r="DC135" t="str">
        <f>INDEX('Data_Price '!AX$2:AX$1266,MATCH(Data!$DN135,'Data_Price '!$BE$2:$BE$1266,0))</f>
        <v>Powder7 Ski Shop</v>
      </c>
      <c r="DD135">
        <f>INDEX('Data_Price '!AY$2:AY$1266,MATCH(Data!$DN135,'Data_Price '!$BE$2:$BE$1266,0))</f>
        <v>599.92999999999995</v>
      </c>
      <c r="DE135" t="str">
        <f>INDEX('Data_Price '!AZ$2:AZ$1266,MATCH(Data!$DN135,'Data_Price '!$BE$2:$BE$1266,0))</f>
        <v>https://www.google.com/url?url=https://www.powder7.com/Black-Crows-Camox-Freebird-Skis-183cm-New-Flat-2019/for-sale%3Futm_source%3Dfeed%26utm_medium%3Dfree&amp;rct=j&amp;q=&amp;esrc=s&amp;sa=U&amp;ved=0ahUKEwjDrbaxxKP2AhWGl-AKHVlRCPEQsDwIaA&amp;usg=AOvVaw3np4Awrmphh_wGNTqsDaRb</v>
      </c>
      <c r="DF135" t="str">
        <f>INDEX('Data_Price '!BA$2:BA$1266,MATCH(Data!$DN135,'Data_Price '!$BE$2:$BE$1266,0))</f>
        <v>Black Crows Camox Freebird</v>
      </c>
      <c r="DG135" t="str">
        <f>INDEX('Data_Price '!BB$2:BB$1266,MATCH(Data!$DN135,'Data_Price '!$BE$2:$BE$1266,0))</f>
        <v>Powder7 Ski Shop</v>
      </c>
      <c r="DH135">
        <f>INDEX('Data_Price '!BC$2:BC$1266,MATCH(Data!$DN135,'Data_Price '!$BE$2:$BE$1266,0))</f>
        <v>599.92999999999995</v>
      </c>
      <c r="DI135" t="str">
        <f>INDEX('Data_Price '!BD$2:BD$1266,MATCH(Data!$DN135,'Data_Price '!$BE$2:$BE$1266,0))</f>
        <v>https://www.google.com/url?q=https://www.powder7.com/Black-Crows-Camox-Freebird-Skis-183cm-New-Flat-2019/for-sale%3Futm_source%3Dfeed%26utm_medium%3Dfree&amp;sa=U&amp;ved=0ahUKEwis0eixxKP2AhWkg-AKHQ6MAqcQ2ykIGA&amp;usg=AOvVaw0a41quV4CxRRJMwad8Vg6f</v>
      </c>
      <c r="DJ135" s="89" t="e">
        <f ca="1">_xll.Connector("TinyUrl.TinyUrl",DA135,0)</f>
        <v>#NAME?</v>
      </c>
      <c r="DK135" s="89" t="e">
        <f ca="1">_xll.Connector("TinyUrl.TinyUrl",DE135,0)</f>
        <v>#NAME?</v>
      </c>
      <c r="DL135" s="89" t="e">
        <f ca="1">_xll.Connector("TinyUrl.TinyUrl",DI135,0)</f>
        <v>#NAME?</v>
      </c>
      <c r="DM135" s="224" t="str">
        <f t="shared" si="66"/>
        <v>Camox Freebird</v>
      </c>
      <c r="DN135" s="89" t="str">
        <f t="shared" si="67"/>
        <v xml:space="preserve"> Black CrowsCamox Freebird183.3 Unisex</v>
      </c>
      <c r="DO135" s="227" t="s">
        <v>988</v>
      </c>
    </row>
    <row r="136" spans="2:119" ht="15.45" customHeight="1">
      <c r="B136" s="224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#VALUE!</v>
      </c>
      <c r="F136" s="43" t="b">
        <f>CL136&gt;Driver!$F$56</f>
        <v>0</v>
      </c>
      <c r="G136" s="43" t="b">
        <f>AND(CB136&gt;Driver!$F$55,CB136&lt;Driver!$G$55)</f>
        <v>0</v>
      </c>
      <c r="H136" s="43" t="e">
        <f t="shared" si="34"/>
        <v>#VALUE!</v>
      </c>
      <c r="I136" s="43">
        <f t="shared" si="35"/>
        <v>0</v>
      </c>
      <c r="J136" s="43" t="e">
        <f t="array" ref="J136">NOT(OR(($H$9:$H$1273=TRUE)*($I$9:$I$1273&gt;0)*($BT$9:$BT$1273=BT136)*($K$9:$K$1273&gt;K136)))</f>
        <v>#VALUE!</v>
      </c>
      <c r="K136" s="72">
        <f t="shared" si="36"/>
        <v>0.70103992278068672</v>
      </c>
      <c r="L136" s="72">
        <f t="shared" si="37"/>
        <v>0.96927241962774957</v>
      </c>
      <c r="M136" s="72">
        <f t="shared" si="38"/>
        <v>0.43280742593362376</v>
      </c>
      <c r="N136" s="72">
        <f t="shared" si="39"/>
        <v>0.12425219755897032</v>
      </c>
      <c r="O136" s="72">
        <f t="shared" si="40"/>
        <v>0.31482367501314268</v>
      </c>
      <c r="P136" s="72">
        <f t="shared" si="41"/>
        <v>0.85934640522875827</v>
      </c>
      <c r="Q136" s="72"/>
      <c r="R136" s="72"/>
      <c r="S136" s="72">
        <f t="shared" si="42"/>
        <v>0.76494352268369914</v>
      </c>
      <c r="T136" s="72">
        <f t="shared" si="43"/>
        <v>0.95820489825123745</v>
      </c>
      <c r="U136" s="72">
        <f t="shared" si="44"/>
        <v>0.96410741567198566</v>
      </c>
      <c r="V136" s="72">
        <f t="shared" si="45"/>
        <v>0.65055667101291592</v>
      </c>
      <c r="W136" s="72">
        <f t="shared" si="46"/>
        <v>0.96675781250000004</v>
      </c>
      <c r="X136" s="72">
        <f t="shared" si="47"/>
        <v>3.0727580372250429E-2</v>
      </c>
      <c r="Y136" s="72">
        <f t="shared" si="48"/>
        <v>0.56719257406637624</v>
      </c>
      <c r="Z136" s="72">
        <f t="shared" si="49"/>
        <v>0.87574780244102968</v>
      </c>
      <c r="AA136" s="72">
        <f t="shared" si="50"/>
        <v>0.68517632498685732</v>
      </c>
      <c r="AB136" s="72">
        <f t="shared" si="51"/>
        <v>0.14065359477124179</v>
      </c>
      <c r="AC136" s="72"/>
      <c r="AD136" s="72"/>
      <c r="AE136" s="72">
        <f t="shared" si="52"/>
        <v>0.23505647731630086</v>
      </c>
      <c r="AF136" s="72">
        <f t="shared" si="53"/>
        <v>4.1795101748762567E-2</v>
      </c>
      <c r="AG136" s="72">
        <f t="shared" si="54"/>
        <v>3.5892584328014315E-2</v>
      </c>
      <c r="AH136" s="72">
        <f t="shared" si="55"/>
        <v>0.34944332898708408</v>
      </c>
      <c r="AI136" s="72">
        <f t="shared" si="56"/>
        <v>3.3242187500000006E-2</v>
      </c>
      <c r="AJ136" s="72">
        <f>(AV136-Driver!$K$179)/(Driver!$L$179-Driver!$K$179)</f>
        <v>0.27072758037225042</v>
      </c>
      <c r="AK136" s="72">
        <f>(AW136-Driver!$K$180)/(Driver!$L$180-Driver!$K$180)</f>
        <v>0.31816031464999817</v>
      </c>
      <c r="AL136" s="72">
        <f>(AX136-Driver!$K$181)/(Driver!$L$181-Driver!$K$181)</f>
        <v>0.4757478024410296</v>
      </c>
      <c r="AM136" s="72">
        <f>(AY136-Driver!$K$182)/(Driver!$L$182-Driver!$K$182)</f>
        <v>0.89917632498685729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57"/>
        <v>5.6980056980056979</v>
      </c>
      <c r="AW136" s="70">
        <f t="shared" si="58"/>
        <v>32.065879199431748</v>
      </c>
      <c r="AX136" s="70">
        <f t="shared" si="59"/>
        <v>5.2817302219692666</v>
      </c>
      <c r="AY136" s="70">
        <f>IFERROR(Driver!$K$19/Data!BH136/Data!BI136*Data!BK136*Data!BL136,"")</f>
        <v>-0.61719130548613699</v>
      </c>
      <c r="AZ136" s="70">
        <f t="shared" si="60"/>
        <v>27.40134028294862</v>
      </c>
      <c r="BA136" s="70"/>
      <c r="BB136" s="70"/>
      <c r="BC136" s="70">
        <f t="shared" si="61"/>
        <v>59.622004290440586</v>
      </c>
      <c r="BD136" s="70">
        <f t="shared" si="62"/>
        <v>6.8718532463552382</v>
      </c>
      <c r="BE136" s="70">
        <f t="shared" si="63"/>
        <v>0.13604673136502696</v>
      </c>
      <c r="BF136" s="70">
        <f t="shared" si="64"/>
        <v>5.7100208101931642</v>
      </c>
      <c r="BG136" s="70">
        <f t="shared" si="65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219</v>
      </c>
      <c r="BS136" s="8" t="s">
        <v>471</v>
      </c>
      <c r="BT136" s="9" t="s">
        <v>489</v>
      </c>
      <c r="BU136" s="10">
        <v>180.1</v>
      </c>
      <c r="BV136" s="9" t="s">
        <v>222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305</v>
      </c>
      <c r="CU136" s="10"/>
      <c r="CV136" s="10"/>
      <c r="CW136" s="10"/>
      <c r="CX136" t="str">
        <f>INDEX('Data_Price '!AS$2:AS$1266,MATCH(Data!$DN136,'Data_Price '!$BE$2:$BE$1266,0))</f>
        <v>Black Crows Serpo Skis 2022</v>
      </c>
      <c r="CY136" t="str">
        <f>INDEX('Data_Price '!AT$2:AT$1266,MATCH(Data!$DN136,'Data_Price '!$BE$2:$BE$1266,0))</f>
        <v>eBay - asogear</v>
      </c>
      <c r="CZ136">
        <f>INDEX('Data_Price '!AU$2:AU$1266,MATCH(Data!$DN136,'Data_Price '!$BE$2:$BE$1266,0))</f>
        <v>692.99</v>
      </c>
      <c r="DA136" t="str">
        <f>INDEX('Data_Price '!AV$2:AV$1266,MATCH(Data!$DN136,'Data_Price '!$BE$2:$BE$1266,0))</f>
        <v>https://www.google.com/url?q=https://www.ebay.com/itm/203776926733%3Fchn%3Dps%26mkevt%3D1%26mkcid%3D28%26var%3D504213183538&amp;sa=U&amp;ved=0ahUKEwipvuSyxKP2AhWETN8KHTcVDjUQ2ykIGg&amp;usg=AOvVaw2IPogE6ynfD4dc6RAvE8zg</v>
      </c>
      <c r="DB136" t="str">
        <f>INDEX('Data_Price '!AW$2:AW$1266,MATCH(Data!$DN136,'Data_Price '!$BE$2:$BE$1266,0))</f>
        <v>Black Crows Serpo RT Skis W Salomon E Z12 GW Bindings 180cm 2022</v>
      </c>
      <c r="DC136" t="str">
        <f>INDEX('Data_Price '!AX$2:AX$1266,MATCH(Data!$DN136,'Data_Price '!$BE$2:$BE$1266,0))</f>
        <v>Powder7 Ski Shop</v>
      </c>
      <c r="DD136">
        <f>INDEX('Data_Price '!AY$2:AY$1266,MATCH(Data!$DN136,'Data_Price '!$BE$2:$BE$1266,0))</f>
        <v>779.95</v>
      </c>
      <c r="DE136" t="str">
        <f>INDEX('Data_Price '!AZ$2:AZ$1266,MATCH(Data!$DN136,'Data_Price '!$BE$2:$BE$1266,0))</f>
        <v>https://www.google.com/url?url=https://www.powder7.com/Black-Crows-Serpo-RT-Skis-180cm-New-2022/for-sale%3Futm_source%3Dfeed%26utm_medium%3Dfree&amp;rct=j&amp;q=&amp;esrc=s&amp;sa=U&amp;ved=0ahUKEwjTvK6yxKP2AhVFmeAKHfnMD2kQsDwIVQ&amp;usg=AOvVaw3ICqC09SpeNFMo5F79UFxY</v>
      </c>
      <c r="DF136" t="str">
        <f>INDEX('Data_Price '!BA$2:BA$1266,MATCH(Data!$DN136,'Data_Price '!$BE$2:$BE$1266,0))</f>
        <v>Black Crows Serpo Skis 2022</v>
      </c>
      <c r="DG136" t="str">
        <f>INDEX('Data_Price '!BB$2:BB$1266,MATCH(Data!$DN136,'Data_Price '!$BE$2:$BE$1266,0))</f>
        <v>Absolute-Snow.co.uk</v>
      </c>
      <c r="DH136">
        <f>INDEX('Data_Price '!BC$2:BC$1266,MATCH(Data!$DN136,'Data_Price '!$BE$2:$BE$1266,0))</f>
        <v>781.22</v>
      </c>
      <c r="DI136" t="str">
        <f>INDEX('Data_Price '!BD$2:BD$1266,MATCH(Data!$DN136,'Data_Price '!$BE$2:$BE$1266,0))</f>
        <v>https://www.google.com/url?q=https://www.absolute-snow.co.uk/V/Black_Crows_Serpo_Ski_Only_Skis_180cm_WhiteBlue_2022-(321040)%3Fcurr%3DUSD%26deliverycountry%3DUSA&amp;sa=U&amp;ved=0ahUKEwipvuSyxKP2AhWETN8KHTcVDjUQ2ykIHg&amp;usg=AOvVaw369NnvMhWND3nA2xB-DMMa</v>
      </c>
      <c r="DJ136" s="89" t="e">
        <f ca="1">_xll.Connector("TinyUrl.TinyUrl",DA136,0)</f>
        <v>#NAME?</v>
      </c>
      <c r="DK136" s="89" t="e">
        <f ca="1">_xll.Connector("TinyUrl.TinyUrl",DE136,0)</f>
        <v>#NAME?</v>
      </c>
      <c r="DL136" s="89" t="e">
        <f ca="1">_xll.Connector("TinyUrl.TinyUrl",DI136,0)</f>
        <v>#NAME?</v>
      </c>
      <c r="DM136" s="224" t="str">
        <f t="shared" si="66"/>
        <v>Serpo</v>
      </c>
      <c r="DN136" s="89" t="str">
        <f t="shared" si="67"/>
        <v xml:space="preserve"> Black CrowsSerpo180.1 Unisex</v>
      </c>
      <c r="DO136" s="227" t="s">
        <v>989</v>
      </c>
    </row>
    <row r="137" spans="2:119" ht="15.45" customHeight="1">
      <c r="B137" s="224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#VALUE!</v>
      </c>
      <c r="F137" s="43" t="b">
        <f>CL137&gt;Driver!$F$56</f>
        <v>0</v>
      </c>
      <c r="G137" s="43" t="b">
        <f>AND(CB137&gt;Driver!$F$55,CB137&lt;Driver!$G$55)</f>
        <v>1</v>
      </c>
      <c r="H137" s="43" t="e">
        <f t="shared" ref="H137:H200" si="68">AND(B137:G137)</f>
        <v>#VALUE!</v>
      </c>
      <c r="I137" s="43">
        <f t="shared" ref="I137:I200" si="69">COUNTIFS($H$9:$H$1273,TRUE,$BT$9:$BT$1273,BT137)</f>
        <v>0</v>
      </c>
      <c r="J137" s="43" t="e">
        <f t="array" ref="J137">NOT(OR(($H$9:$H$1273=TRUE)*($I$9:$I$1273&gt;0)*($BT$9:$BT$1273=BT137)*($K$9:$K$1273&gt;K137)))</f>
        <v>#VALUE!</v>
      </c>
      <c r="K137" s="72">
        <f t="shared" ref="K137:K200" si="70">IFERROR(1-AVERAGE(X137:Y137),"")</f>
        <v>0.70831959816654178</v>
      </c>
      <c r="L137" s="72">
        <f t="shared" ref="L137:L200" si="71">1-X137</f>
        <v>0.92576262992506653</v>
      </c>
      <c r="M137" s="72">
        <f t="shared" ref="M137:M200" si="72">1-Y137</f>
        <v>0.49087656640801713</v>
      </c>
      <c r="N137" s="72">
        <f t="shared" ref="N137:N200" si="73">1-Z137</f>
        <v>0.23049389742616833</v>
      </c>
      <c r="O137" s="72">
        <f t="shared" ref="O137:O200" si="74">1-AA137</f>
        <v>0.31130246846454979</v>
      </c>
      <c r="P137" s="72">
        <f t="shared" ref="P137:P200" si="75">1-AB137</f>
        <v>0.9308333333333334</v>
      </c>
      <c r="Q137" s="72"/>
      <c r="R137" s="72"/>
      <c r="S137" s="72">
        <f t="shared" ref="S137:S200" si="76">1-AE137</f>
        <v>0.69008759681166598</v>
      </c>
      <c r="T137" s="72">
        <f t="shared" ref="T137:T200" si="77">1-AF137</f>
        <v>0.97919489988323938</v>
      </c>
      <c r="U137" s="72">
        <f t="shared" ref="U137:U200" si="78">1-AG137</f>
        <v>0.96906480117109306</v>
      </c>
      <c r="V137" s="72">
        <f t="shared" ref="V137:V200" si="79">1-AH137</f>
        <v>0.72193763304804626</v>
      </c>
      <c r="W137" s="72">
        <f t="shared" ref="W137:W200" si="80">1-AI137</f>
        <v>0.9897296052631579</v>
      </c>
      <c r="X137" s="72">
        <f t="shared" ref="X137:X200" si="81">ABS(AJ137-AJ$1)</f>
        <v>7.4237370074933529E-2</v>
      </c>
      <c r="Y137" s="72">
        <f t="shared" ref="Y137:Y200" si="82">AVERAGE(Z137:AB137)</f>
        <v>0.50912343359198287</v>
      </c>
      <c r="Z137" s="72">
        <f t="shared" ref="Z137:Z200" si="83">ABS(AL137-AL$1)</f>
        <v>0.76950610257383167</v>
      </c>
      <c r="AA137" s="72">
        <f t="shared" ref="AA137:AA200" si="84">ABS(AM137-AM$1)</f>
        <v>0.68869753153545021</v>
      </c>
      <c r="AB137" s="72">
        <f t="shared" ref="AB137:AB200" si="85">ABS(AN137-AN$1)</f>
        <v>6.9166666666666654E-2</v>
      </c>
      <c r="AC137" s="72"/>
      <c r="AD137" s="72"/>
      <c r="AE137" s="72">
        <f t="shared" ref="AE137:AE200" si="86">ABS(AQ$1-AQ137)</f>
        <v>0.30991240318833396</v>
      </c>
      <c r="AF137" s="72">
        <f t="shared" ref="AF137:AF200" si="87">ABS(AR$1-AR137)</f>
        <v>2.0805100116760566E-2</v>
      </c>
      <c r="AG137" s="72">
        <f t="shared" ref="AG137:AG200" si="88">ABS(AS$1-AS137)</f>
        <v>3.0935198828906912E-2</v>
      </c>
      <c r="AH137" s="72">
        <f t="shared" ref="AH137:AH200" si="89">ABS(AT$1-AT137)</f>
        <v>0.27806236695195374</v>
      </c>
      <c r="AI137" s="72">
        <f t="shared" ref="AI137:AI200" si="90">ABS(AU$1-AU137)</f>
        <v>1.0270394736842103E-2</v>
      </c>
      <c r="AJ137" s="72">
        <f>(AV137-Driver!$K$179)/(Driver!$L$179-Driver!$K$179)</f>
        <v>0.31423737007493352</v>
      </c>
      <c r="AK137" s="72">
        <f>(AW137-Driver!$K$180)/(Driver!$L$180-Driver!$K$180)</f>
        <v>0.24197639504043045</v>
      </c>
      <c r="AL137" s="72">
        <f>(AX137-Driver!$K$181)/(Driver!$L$181-Driver!$K$181)</f>
        <v>0.36950610257383165</v>
      </c>
      <c r="AM137" s="72">
        <f>(AY137-Driver!$K$182)/(Driver!$L$182-Driver!$K$182)</f>
        <v>0.90269753153545018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1">IFERROR(BM137*BJ137^1/4,"")</f>
        <v>6.6137566137566139</v>
      </c>
      <c r="AW137" s="70">
        <f t="shared" ref="AW137:AW200" si="92">IFERROR(SUM(AX137:AZ137),"")</f>
        <v>24.615994604255985</v>
      </c>
      <c r="AX137" s="70">
        <f t="shared" ref="AX137:AX200" si="93">IFERROR(BH137,"")</f>
        <v>4.3255549231644848</v>
      </c>
      <c r="AY137" s="70">
        <f>IFERROR(Driver!$K$19/Data!BH137/Data!BI137*Data!BK137*Data!BL137,"")</f>
        <v>-0.5956362682755898</v>
      </c>
      <c r="AZ137" s="70">
        <f t="shared" ref="AZ137:AZ200" si="94">IFERROR(BI137*BN137,"")</f>
        <v>20.88607594936709</v>
      </c>
      <c r="BA137" s="70"/>
      <c r="BB137" s="70"/>
      <c r="BC137" s="70">
        <f t="shared" ref="BC137:BC200" si="95">IFERROR(BI137*BN137*BK137/BJ137^(1/2),"")</f>
        <v>20.79371515066293</v>
      </c>
      <c r="BD137" s="70">
        <f t="shared" ref="BD137:BD200" si="96">IFERROR(BH137*BM137*BL137/BJ137/BK137,"")</f>
        <v>8.7294311987052939</v>
      </c>
      <c r="BE137" s="70">
        <f t="shared" ref="BE137:BE200" si="97">IFERROR(MIN(BI137/BQ137/BP137/BO137/BH137,$BE$1),"")</f>
        <v>6.9230869532442188E-2</v>
      </c>
      <c r="BF137" s="70">
        <f t="shared" ref="BF137:BF200" si="98">IFERROR(BJ137*BO137*BP137/BK137,"")</f>
        <v>13.771998992421066</v>
      </c>
      <c r="BG137" s="70">
        <f t="shared" ref="BG137:BG200" si="99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219</v>
      </c>
      <c r="BS137" s="8" t="s">
        <v>606</v>
      </c>
      <c r="BT137" s="9" t="s">
        <v>608</v>
      </c>
      <c r="BU137" s="10">
        <v>172</v>
      </c>
      <c r="BV137" s="9" t="s">
        <v>222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305</v>
      </c>
      <c r="CU137" s="9" t="s">
        <v>301</v>
      </c>
      <c r="CV137" s="9" t="s">
        <v>302</v>
      </c>
      <c r="CW137" s="10"/>
      <c r="CX137">
        <f>INDEX('Data_Price '!AS$2:AS$1266,MATCH(Data!$DN137,'Data_Price '!$BE$2:$BE$1266,0))</f>
        <v>0</v>
      </c>
      <c r="CY137">
        <f>INDEX('Data_Price '!AT$2:AT$1266,MATCH(Data!$DN137,'Data_Price '!$BE$2:$BE$1266,0))</f>
        <v>0</v>
      </c>
      <c r="CZ137">
        <f>INDEX('Data_Price '!AU$2:AU$1266,MATCH(Data!$DN137,'Data_Price '!$BE$2:$BE$1266,0))</f>
        <v>0</v>
      </c>
      <c r="DA137">
        <f>INDEX('Data_Price '!AV$2:AV$1266,MATCH(Data!$DN137,'Data_Price '!$BE$2:$BE$1266,0))</f>
        <v>0</v>
      </c>
      <c r="DB137">
        <f>INDEX('Data_Price '!AW$2:AW$1266,MATCH(Data!$DN137,'Data_Price '!$BE$2:$BE$1266,0))</f>
        <v>0</v>
      </c>
      <c r="DC137">
        <f>INDEX('Data_Price '!AX$2:AX$1266,MATCH(Data!$DN137,'Data_Price '!$BE$2:$BE$1266,0))</f>
        <v>0</v>
      </c>
      <c r="DD137">
        <f>INDEX('Data_Price '!AY$2:AY$1266,MATCH(Data!$DN137,'Data_Price '!$BE$2:$BE$1266,0))</f>
        <v>0</v>
      </c>
      <c r="DE137">
        <f>INDEX('Data_Price '!AZ$2:AZ$1266,MATCH(Data!$DN137,'Data_Price '!$BE$2:$BE$1266,0))</f>
        <v>0</v>
      </c>
      <c r="DF137">
        <f>INDEX('Data_Price '!BA$2:BA$1266,MATCH(Data!$DN137,'Data_Price '!$BE$2:$BE$1266,0))</f>
        <v>0</v>
      </c>
      <c r="DG137">
        <f>INDEX('Data_Price '!BB$2:BB$1266,MATCH(Data!$DN137,'Data_Price '!$BE$2:$BE$1266,0))</f>
        <v>0</v>
      </c>
      <c r="DH137">
        <f>INDEX('Data_Price '!BC$2:BC$1266,MATCH(Data!$DN137,'Data_Price '!$BE$2:$BE$1266,0))</f>
        <v>0</v>
      </c>
      <c r="DI137">
        <f>INDEX('Data_Price '!BD$2:BD$1266,MATCH(Data!$DN137,'Data_Price '!$BE$2:$BE$1266,0))</f>
        <v>0</v>
      </c>
      <c r="DJ137" s="89" t="e">
        <f ca="1">_xll.Connector("TinyUrl.TinyUrl",DA137,0)</f>
        <v>#NAME?</v>
      </c>
      <c r="DK137" s="89" t="e">
        <f ca="1">_xll.Connector("TinyUrl.TinyUrl",DE137,0)</f>
        <v>#NAME?</v>
      </c>
      <c r="DL137" s="89" t="e">
        <f ca="1">_xll.Connector("TinyUrl.TinyUrl",DI137,0)</f>
        <v>#NAME?</v>
      </c>
      <c r="DM137" s="224" t="str">
        <f t="shared" ref="DM137:DM200" si="100">IF(LEFT(BT137,1)=" ",RIGHT(BT137,LEN(BT137)-1),BT137)</f>
        <v>Pionnier 104</v>
      </c>
      <c r="DN137" s="89" t="str">
        <f t="shared" ref="DN137:DN200" si="101">_xlfn.CONCAT(BS137,DM137,BU137,BV137)</f>
        <v xml:space="preserve"> FerreolPionnier 104172 Unisex</v>
      </c>
      <c r="DO137" s="227"/>
    </row>
    <row r="138" spans="2:119" ht="15.45" customHeight="1">
      <c r="B138" s="224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#VALUE!</v>
      </c>
      <c r="F138" s="43" t="b">
        <f>CL138&gt;Driver!$F$56</f>
        <v>0</v>
      </c>
      <c r="G138" s="43" t="b">
        <f>AND(CB138&gt;Driver!$F$55,CB138&lt;Driver!$G$55)</f>
        <v>1</v>
      </c>
      <c r="H138" s="43" t="e">
        <f t="shared" si="68"/>
        <v>#VALUE!</v>
      </c>
      <c r="I138" s="43">
        <f t="shared" si="69"/>
        <v>0</v>
      </c>
      <c r="J138" s="43" t="e">
        <f t="array" ref="J138">NOT(OR(($H$9:$H$1273=TRUE)*($I$9:$I$1273&gt;0)*($BT$9:$BT$1273=BT138)*($K$9:$K$1273&gt;K138)))</f>
        <v>#VALUE!</v>
      </c>
      <c r="K138" s="72">
        <f t="shared" si="70"/>
        <v>0.67079738572561753</v>
      </c>
      <c r="L138" s="72">
        <f t="shared" si="71"/>
        <v>0.89643380871807266</v>
      </c>
      <c r="M138" s="72">
        <f t="shared" si="72"/>
        <v>0.44516096273316241</v>
      </c>
      <c r="N138" s="72">
        <f t="shared" si="73"/>
        <v>0.14385632074875099</v>
      </c>
      <c r="O138" s="72">
        <f t="shared" si="74"/>
        <v>0.28926545633962508</v>
      </c>
      <c r="P138" s="72">
        <f t="shared" si="75"/>
        <v>0.90236111111111117</v>
      </c>
      <c r="Q138" s="72"/>
      <c r="R138" s="72"/>
      <c r="S138" s="72">
        <f t="shared" si="76"/>
        <v>0.70697897689340361</v>
      </c>
      <c r="T138" s="72">
        <f t="shared" si="77"/>
        <v>0.94824781010593506</v>
      </c>
      <c r="U138" s="72">
        <f t="shared" si="78"/>
        <v>0.9146093298766772</v>
      </c>
      <c r="V138" s="72">
        <f t="shared" si="79"/>
        <v>0.65371735561529665</v>
      </c>
      <c r="W138" s="72">
        <f t="shared" si="80"/>
        <v>0.98091555183946488</v>
      </c>
      <c r="X138" s="72">
        <f t="shared" si="81"/>
        <v>0.10356619128192734</v>
      </c>
      <c r="Y138" s="72">
        <f t="shared" si="82"/>
        <v>0.55483903726683759</v>
      </c>
      <c r="Z138" s="72">
        <f t="shared" si="83"/>
        <v>0.85614367925124901</v>
      </c>
      <c r="AA138" s="72">
        <f t="shared" si="84"/>
        <v>0.71073454366037492</v>
      </c>
      <c r="AB138" s="72">
        <f t="shared" si="85"/>
        <v>9.7638888888888831E-2</v>
      </c>
      <c r="AC138" s="72"/>
      <c r="AD138" s="72"/>
      <c r="AE138" s="72">
        <f t="shared" si="86"/>
        <v>0.29302102310659633</v>
      </c>
      <c r="AF138" s="72">
        <f t="shared" si="87"/>
        <v>5.1752189894064972E-2</v>
      </c>
      <c r="AG138" s="72">
        <f t="shared" si="88"/>
        <v>8.5390670123322826E-2</v>
      </c>
      <c r="AH138" s="72">
        <f t="shared" si="89"/>
        <v>0.3462826443847033</v>
      </c>
      <c r="AI138" s="72">
        <f t="shared" si="90"/>
        <v>1.9084448160535127E-2</v>
      </c>
      <c r="AJ138" s="72">
        <f>(AV138-Driver!$K$179)/(Driver!$L$179-Driver!$K$179)</f>
        <v>0.34356619128192734</v>
      </c>
      <c r="AK138" s="72">
        <f>(AW138-Driver!$K$180)/(Driver!$L$180-Driver!$K$180)</f>
        <v>0.27786596112662215</v>
      </c>
      <c r="AL138" s="72">
        <f>(AX138-Driver!$K$181)/(Driver!$L$181-Driver!$K$181)</f>
        <v>0.45614367925124899</v>
      </c>
      <c r="AM138" s="72">
        <f>(AY138-Driver!$K$182)/(Driver!$L$182-Driver!$K$182)</f>
        <v>0.92473454366037489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1"/>
        <v>7.231040564373898</v>
      </c>
      <c r="AW138" s="70">
        <f t="shared" si="92"/>
        <v>28.125568893467058</v>
      </c>
      <c r="AX138" s="70">
        <f t="shared" si="93"/>
        <v>5.1052931132612409</v>
      </c>
      <c r="AY138" s="70">
        <f>IFERROR(Driver!$K$19/Data!BH138/Data!BI138*Data!BK138*Data!BL138,"")</f>
        <v>-0.46073687802202934</v>
      </c>
      <c r="AZ138" s="70">
        <f t="shared" si="94"/>
        <v>23.481012658227847</v>
      </c>
      <c r="BA138" s="70"/>
      <c r="BB138" s="70"/>
      <c r="BC138" s="70">
        <f t="shared" si="95"/>
        <v>29.555391426029495</v>
      </c>
      <c r="BD138" s="70">
        <f t="shared" si="96"/>
        <v>5.9906685884121824</v>
      </c>
      <c r="BE138" s="70">
        <f t="shared" si="97"/>
        <v>0.18553598725895426</v>
      </c>
      <c r="BF138" s="70">
        <f t="shared" si="98"/>
        <v>6.0669979309660205</v>
      </c>
      <c r="BG138" s="70">
        <f t="shared" si="99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219</v>
      </c>
      <c r="BS138" s="8" t="s">
        <v>550</v>
      </c>
      <c r="BT138" s="9" t="s">
        <v>560</v>
      </c>
      <c r="BU138" s="10">
        <v>170</v>
      </c>
      <c r="BV138" s="9" t="s">
        <v>390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305</v>
      </c>
      <c r="CU138" s="9" t="s">
        <v>301</v>
      </c>
      <c r="CV138" s="9" t="s">
        <v>304</v>
      </c>
      <c r="CW138" s="9" t="s">
        <v>302</v>
      </c>
      <c r="CX138" t="str">
        <f>INDEX('Data_Price '!AS$2:AS$1266,MATCH(Data!$DN138,'Data_Price '!$BE$2:$BE$1266,0))</f>
        <v>Elan Ripstick 102 W Women's Skis</v>
      </c>
      <c r="CY138" t="str">
        <f>INDEX('Data_Price '!AT$2:AT$1266,MATCH(Data!$DN138,'Data_Price '!$BE$2:$BE$1266,0))</f>
        <v>Level Nine Sports</v>
      </c>
      <c r="CZ138">
        <f>INDEX('Data_Price '!AU$2:AU$1266,MATCH(Data!$DN138,'Data_Price '!$BE$2:$BE$1266,0))</f>
        <v>487.49</v>
      </c>
      <c r="DA138" t="str">
        <f>INDEX('Data_Price '!AV$2:AV$1266,MATCH(Data!$DN138,'Data_Price '!$BE$2:$BE$1266,0))</f>
        <v>https://www.google.com/url?url=https://www.levelninesports.com/elan-ripstick-102-w-womens-skis-2021/&amp;rct=j&amp;q=&amp;esrc=s&amp;sa=U&amp;ved=0ahUKEwjSqKmzxKP2AhXlYd8KHcSbBtEQsDwIZA&amp;usg=AOvVaw0w90MptYNwa2HhetNxcrrB</v>
      </c>
      <c r="DB138" t="str">
        <f>INDEX('Data_Price '!AW$2:AW$1266,MATCH(Data!$DN138,'Data_Price '!$BE$2:$BE$1266,0))</f>
        <v>Elan Ripstick 102 W Women's Skis</v>
      </c>
      <c r="DC138" t="str">
        <f>INDEX('Data_Price '!AX$2:AX$1266,MATCH(Data!$DN138,'Data_Price '!$BE$2:$BE$1266,0))</f>
        <v>Level Nine Sports</v>
      </c>
      <c r="DD138">
        <f>INDEX('Data_Price '!AY$2:AY$1266,MATCH(Data!$DN138,'Data_Price '!$BE$2:$BE$1266,0))</f>
        <v>487.49</v>
      </c>
      <c r="DE138" t="str">
        <f>INDEX('Data_Price '!AZ$2:AZ$1266,MATCH(Data!$DN138,'Data_Price '!$BE$2:$BE$1266,0))</f>
        <v>https://www.google.com/url?q=https://www.levelninesports.com/elan-ripstick-102-w-womens-skis-2021/&amp;sa=U&amp;ved=0ahUKEwikwNWzxKP2AhUESN8KHT9lByAQ2ykIFg&amp;usg=AOvVaw2gDRXOB4b5HPew60Fg3g4I</v>
      </c>
      <c r="DF138" t="str">
        <f>INDEX('Data_Price '!BA$2:BA$1266,MATCH(Data!$DN138,'Data_Price '!$BE$2:$BE$1266,0))</f>
        <v>Elan Ripstick 102 W 170cm Skis Women's 2022</v>
      </c>
      <c r="DG138" t="str">
        <f>INDEX('Data_Price '!BB$2:BB$1266,MATCH(Data!$DN138,'Data_Price '!$BE$2:$BE$1266,0))</f>
        <v>eBay - bikewagon</v>
      </c>
      <c r="DH138">
        <f>INDEX('Data_Price '!BC$2:BC$1266,MATCH(Data!$DN138,'Data_Price '!$BE$2:$BE$1266,0))</f>
        <v>487.49</v>
      </c>
      <c r="DI138" t="str">
        <f>INDEX('Data_Price '!BD$2:BD$1266,MATCH(Data!$DN138,'Data_Price '!$BE$2:$BE$1266,0))</f>
        <v>https://www.google.com/aclk?sa=L&amp;ai=DChcSEwjqqq2zxKP2AhXG3sgKHd6NDkUYABAHGgJxdQ&amp;sig=AOD64_1t4_X52BQNODzxBM5jFjb_jj5ZMQ&amp;ctype=5&amp;ved=0ahUKEwjSqKmzxKP2AhXlYd8KHcSbBtEQ2CkIaA&amp;adurl=</v>
      </c>
      <c r="DJ138" s="89" t="e">
        <f ca="1">_xll.Connector("TinyUrl.TinyUrl",DA138,0)</f>
        <v>#NAME?</v>
      </c>
      <c r="DK138" s="89" t="e">
        <f ca="1">_xll.Connector("TinyUrl.TinyUrl",DE138,0)</f>
        <v>#NAME?</v>
      </c>
      <c r="DL138" s="89" t="e">
        <f ca="1">_xll.Connector("TinyUrl.TinyUrl",DI138,0)</f>
        <v>#NAME?</v>
      </c>
      <c r="DM138" s="224" t="str">
        <f t="shared" si="100"/>
        <v>Ripstick 102 W</v>
      </c>
      <c r="DN138" s="89" t="str">
        <f t="shared" si="101"/>
        <v xml:space="preserve"> ElanRipstick 102 W170 Women's</v>
      </c>
      <c r="DO138" s="227"/>
    </row>
    <row r="139" spans="2:119" ht="15.45" customHeight="1">
      <c r="B139" s="224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#VALUE!</v>
      </c>
      <c r="F139" s="43" t="b">
        <f>CL139&gt;Driver!$F$56</f>
        <v>0</v>
      </c>
      <c r="G139" s="43" t="b">
        <f>AND(CB139&gt;Driver!$F$55,CB139&lt;Driver!$G$55)</f>
        <v>0</v>
      </c>
      <c r="H139" s="43" t="e">
        <f t="shared" si="68"/>
        <v>#VALUE!</v>
      </c>
      <c r="I139" s="43">
        <f t="shared" si="69"/>
        <v>0</v>
      </c>
      <c r="J139" s="43" t="e">
        <f t="array" ref="J139">NOT(OR(($H$9:$H$1273=TRUE)*($I$9:$I$1273&gt;0)*($BT$9:$BT$1273=BT139)*($K$9:$K$1273&gt;K139)))</f>
        <v>#VALUE!</v>
      </c>
      <c r="K139" s="72">
        <f t="shared" si="70"/>
        <v>0.68471048988203609</v>
      </c>
      <c r="L139" s="72">
        <f t="shared" si="71"/>
        <v>0.91536862460720325</v>
      </c>
      <c r="M139" s="72">
        <f t="shared" si="72"/>
        <v>0.45405235515686893</v>
      </c>
      <c r="N139" s="72">
        <f t="shared" si="73"/>
        <v>0.12867893505343697</v>
      </c>
      <c r="O139" s="72">
        <f t="shared" si="74"/>
        <v>0.36600264022109141</v>
      </c>
      <c r="P139" s="72">
        <f t="shared" si="75"/>
        <v>0.86747549019607839</v>
      </c>
      <c r="Q139" s="72"/>
      <c r="R139" s="72"/>
      <c r="S139" s="72">
        <f t="shared" si="76"/>
        <v>0.75026737844651037</v>
      </c>
      <c r="T139" s="72">
        <f t="shared" si="77"/>
        <v>0.90357496446466656</v>
      </c>
      <c r="U139" s="72">
        <f t="shared" si="78"/>
        <v>0.92230995279946348</v>
      </c>
      <c r="V139" s="72">
        <f t="shared" si="79"/>
        <v>0.76509690181815648</v>
      </c>
      <c r="W139" s="72">
        <f t="shared" si="80"/>
        <v>0.99170824227930565</v>
      </c>
      <c r="X139" s="72">
        <f t="shared" si="81"/>
        <v>8.4631375392796748E-2</v>
      </c>
      <c r="Y139" s="72">
        <f t="shared" si="82"/>
        <v>0.54594764484313107</v>
      </c>
      <c r="Z139" s="72">
        <f t="shared" si="83"/>
        <v>0.87132106494656303</v>
      </c>
      <c r="AA139" s="72">
        <f t="shared" si="84"/>
        <v>0.63399735977890859</v>
      </c>
      <c r="AB139" s="72">
        <f t="shared" si="85"/>
        <v>0.13252450980392155</v>
      </c>
      <c r="AC139" s="72"/>
      <c r="AD139" s="72"/>
      <c r="AE139" s="72">
        <f t="shared" si="86"/>
        <v>0.2497326215534896</v>
      </c>
      <c r="AF139" s="72">
        <f t="shared" si="87"/>
        <v>9.6425035535333409E-2</v>
      </c>
      <c r="AG139" s="72">
        <f t="shared" si="88"/>
        <v>7.7690047200536502E-2</v>
      </c>
      <c r="AH139" s="72">
        <f t="shared" si="89"/>
        <v>0.23490309818184349</v>
      </c>
      <c r="AI139" s="72">
        <f t="shared" si="90"/>
        <v>8.2917577206943344E-3</v>
      </c>
      <c r="AJ139" s="72">
        <f>(AV139-Driver!$K$179)/(Driver!$L$179-Driver!$K$179)</f>
        <v>0.32463137539279674</v>
      </c>
      <c r="AK139" s="72">
        <f>(AW139-Driver!$K$180)/(Driver!$L$180-Driver!$K$180)</f>
        <v>0.30697275377787198</v>
      </c>
      <c r="AL139" s="72">
        <f>(AX139-Driver!$K$181)/(Driver!$L$181-Driver!$K$181)</f>
        <v>0.47132106494656295</v>
      </c>
      <c r="AM139" s="72">
        <f>(AY139-Driver!$K$182)/(Driver!$L$182-Driver!$K$182)</f>
        <v>0.84799735977890855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1"/>
        <v>6.8325193325193334</v>
      </c>
      <c r="AW139" s="70">
        <f t="shared" si="92"/>
        <v>30.971868313328997</v>
      </c>
      <c r="AX139" s="70">
        <f t="shared" si="93"/>
        <v>5.2418895845190665</v>
      </c>
      <c r="AY139" s="70">
        <f>IFERROR(Driver!$K$19/Data!BH139/Data!BI139*Data!BK139*Data!BL139,"")</f>
        <v>-0.93048292420570755</v>
      </c>
      <c r="AZ139" s="70">
        <f t="shared" si="94"/>
        <v>26.660461653015638</v>
      </c>
      <c r="BA139" s="70"/>
      <c r="BB139" s="70"/>
      <c r="BC139" s="70">
        <f t="shared" si="95"/>
        <v>52.009386247711284</v>
      </c>
      <c r="BD139" s="70">
        <f t="shared" si="96"/>
        <v>2.0372009047585191</v>
      </c>
      <c r="BE139" s="70">
        <f t="shared" si="97"/>
        <v>2.2484361699513854E-2</v>
      </c>
      <c r="BF139" s="70">
        <f t="shared" si="98"/>
        <v>18.646535188981364</v>
      </c>
      <c r="BG139" s="70">
        <f t="shared" si="99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219</v>
      </c>
      <c r="BS139" s="8" t="s">
        <v>950</v>
      </c>
      <c r="BT139" s="9" t="s">
        <v>687</v>
      </c>
      <c r="BU139" s="10">
        <v>179</v>
      </c>
      <c r="BV139" s="9" t="s">
        <v>222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301</v>
      </c>
      <c r="CU139" s="9" t="s">
        <v>302</v>
      </c>
      <c r="CV139" s="10"/>
      <c r="CW139" s="10"/>
      <c r="CX139">
        <f>INDEX('Data_Price '!AS$2:AS$1266,MATCH(Data!$DN139,'Data_Price '!$BE$2:$BE$1266,0))</f>
        <v>0</v>
      </c>
      <c r="CY139">
        <f>INDEX('Data_Price '!AT$2:AT$1266,MATCH(Data!$DN139,'Data_Price '!$BE$2:$BE$1266,0))</f>
        <v>0</v>
      </c>
      <c r="CZ139">
        <f>INDEX('Data_Price '!AU$2:AU$1266,MATCH(Data!$DN139,'Data_Price '!$BE$2:$BE$1266,0))</f>
        <v>0</v>
      </c>
      <c r="DA139">
        <f>INDEX('Data_Price '!AV$2:AV$1266,MATCH(Data!$DN139,'Data_Price '!$BE$2:$BE$1266,0))</f>
        <v>0</v>
      </c>
      <c r="DB139">
        <f>INDEX('Data_Price '!AW$2:AW$1266,MATCH(Data!$DN139,'Data_Price '!$BE$2:$BE$1266,0))</f>
        <v>0</v>
      </c>
      <c r="DC139">
        <f>INDEX('Data_Price '!AX$2:AX$1266,MATCH(Data!$DN139,'Data_Price '!$BE$2:$BE$1266,0))</f>
        <v>0</v>
      </c>
      <c r="DD139">
        <f>INDEX('Data_Price '!AY$2:AY$1266,MATCH(Data!$DN139,'Data_Price '!$BE$2:$BE$1266,0))</f>
        <v>0</v>
      </c>
      <c r="DE139">
        <f>INDEX('Data_Price '!AZ$2:AZ$1266,MATCH(Data!$DN139,'Data_Price '!$BE$2:$BE$1266,0))</f>
        <v>0</v>
      </c>
      <c r="DF139">
        <f>INDEX('Data_Price '!BA$2:BA$1266,MATCH(Data!$DN139,'Data_Price '!$BE$2:$BE$1266,0))</f>
        <v>0</v>
      </c>
      <c r="DG139">
        <f>INDEX('Data_Price '!BB$2:BB$1266,MATCH(Data!$DN139,'Data_Price '!$BE$2:$BE$1266,0))</f>
        <v>0</v>
      </c>
      <c r="DH139">
        <f>INDEX('Data_Price '!BC$2:BC$1266,MATCH(Data!$DN139,'Data_Price '!$BE$2:$BE$1266,0))</f>
        <v>0</v>
      </c>
      <c r="DI139">
        <f>INDEX('Data_Price '!BD$2:BD$1266,MATCH(Data!$DN139,'Data_Price '!$BE$2:$BE$1266,0))</f>
        <v>0</v>
      </c>
      <c r="DJ139" s="89" t="e">
        <f ca="1">_xll.Connector("TinyUrl.TinyUrl",DA139,0)</f>
        <v>#NAME?</v>
      </c>
      <c r="DK139" s="89" t="e">
        <f ca="1">_xll.Connector("TinyUrl.TinyUrl",DE139,0)</f>
        <v>#NAME?</v>
      </c>
      <c r="DL139" s="89" t="e">
        <f ca="1">_xll.Connector("TinyUrl.TinyUrl",DI139,0)</f>
        <v>#NAME?</v>
      </c>
      <c r="DM139" s="224" t="str">
        <f t="shared" si="100"/>
        <v>Mindbender 116 C</v>
      </c>
      <c r="DN139" s="89" t="str">
        <f t="shared" si="101"/>
        <v xml:space="preserve"> K2Mindbender 116 C179 Unisex</v>
      </c>
      <c r="DO139" s="227" t="s">
        <v>990</v>
      </c>
    </row>
    <row r="140" spans="2:119" ht="15.45" customHeight="1">
      <c r="B140" s="224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#VALUE!</v>
      </c>
      <c r="F140" s="43" t="b">
        <f>CL140&gt;Driver!$F$56</f>
        <v>0</v>
      </c>
      <c r="G140" s="43" t="b">
        <f>AND(CB140&gt;Driver!$F$55,CB140&lt;Driver!$G$55)</f>
        <v>0</v>
      </c>
      <c r="H140" s="43" t="e">
        <f t="shared" si="68"/>
        <v>#VALUE!</v>
      </c>
      <c r="I140" s="43">
        <f t="shared" si="69"/>
        <v>0</v>
      </c>
      <c r="J140" s="43" t="e">
        <f t="array" ref="J140">NOT(OR(($H$9:$H$1273=TRUE)*($I$9:$I$1273&gt;0)*($BT$9:$BT$1273=BT140)*($K$9:$K$1273&gt;K140)))</f>
        <v>#VALUE!</v>
      </c>
      <c r="K140" s="72">
        <f t="shared" si="70"/>
        <v>0.71316555685466898</v>
      </c>
      <c r="L140" s="72">
        <f t="shared" si="71"/>
        <v>0.99785351704133429</v>
      </c>
      <c r="M140" s="72">
        <f t="shared" si="72"/>
        <v>0.42847759666800367</v>
      </c>
      <c r="N140" s="72">
        <f t="shared" si="73"/>
        <v>0.18496174034022639</v>
      </c>
      <c r="O140" s="72">
        <f t="shared" si="74"/>
        <v>0.33507889280103953</v>
      </c>
      <c r="P140" s="72">
        <f t="shared" si="75"/>
        <v>0.76539215686274509</v>
      </c>
      <c r="Q140" s="72"/>
      <c r="R140" s="72"/>
      <c r="S140" s="72">
        <f t="shared" si="76"/>
        <v>0.77639653995799274</v>
      </c>
      <c r="T140" s="72">
        <f t="shared" si="77"/>
        <v>0.92469574330671966</v>
      </c>
      <c r="U140" s="72">
        <f t="shared" si="78"/>
        <v>0.90457360133619358</v>
      </c>
      <c r="V140" s="72">
        <f t="shared" si="79"/>
        <v>0.63073612467874185</v>
      </c>
      <c r="W140" s="72">
        <f t="shared" si="80"/>
        <v>0.99724657012195117</v>
      </c>
      <c r="X140" s="72">
        <f t="shared" si="81"/>
        <v>2.146482958665763E-3</v>
      </c>
      <c r="Y140" s="72">
        <f t="shared" si="82"/>
        <v>0.57152240333199633</v>
      </c>
      <c r="Z140" s="72">
        <f t="shared" si="83"/>
        <v>0.81503825965977361</v>
      </c>
      <c r="AA140" s="72">
        <f t="shared" si="84"/>
        <v>0.66492110719896047</v>
      </c>
      <c r="AB140" s="72">
        <f t="shared" si="85"/>
        <v>0.23460784313725491</v>
      </c>
      <c r="AC140" s="72"/>
      <c r="AD140" s="72"/>
      <c r="AE140" s="72">
        <f t="shared" si="86"/>
        <v>0.22360346004200723</v>
      </c>
      <c r="AF140" s="72">
        <f t="shared" si="87"/>
        <v>7.5304256693280336E-2</v>
      </c>
      <c r="AG140" s="72">
        <f t="shared" si="88"/>
        <v>9.5426398663806367E-2</v>
      </c>
      <c r="AH140" s="72">
        <f t="shared" si="89"/>
        <v>0.36926387532125815</v>
      </c>
      <c r="AI140" s="72">
        <f t="shared" si="90"/>
        <v>2.7534298780487881E-3</v>
      </c>
      <c r="AJ140" s="72">
        <f>(AV140-Driver!$K$179)/(Driver!$L$179-Driver!$K$179)</f>
        <v>0.23785351704133423</v>
      </c>
      <c r="AK140" s="72">
        <f>(AW140-Driver!$K$180)/(Driver!$L$180-Driver!$K$180)</f>
        <v>0.39887091980681272</v>
      </c>
      <c r="AL140" s="72">
        <f>(AX140-Driver!$K$181)/(Driver!$L$181-Driver!$K$181)</f>
        <v>0.41503825965977359</v>
      </c>
      <c r="AM140" s="72">
        <f>(AY140-Driver!$K$182)/(Driver!$L$182-Driver!$K$182)</f>
        <v>0.87892110719896044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1"/>
        <v>5.0061050061050052</v>
      </c>
      <c r="AW140" s="70">
        <f t="shared" si="92"/>
        <v>39.958420002091536</v>
      </c>
      <c r="AX140" s="70">
        <f t="shared" si="93"/>
        <v>4.7353443369379624</v>
      </c>
      <c r="AY140" s="70">
        <f>IFERROR(Driver!$K$19/Data!BH140/Data!BI140*Data!BK140*Data!BL140,"")</f>
        <v>-0.74118345621649306</v>
      </c>
      <c r="AZ140" s="70">
        <f t="shared" si="94"/>
        <v>35.96425912137007</v>
      </c>
      <c r="BA140" s="70"/>
      <c r="BB140" s="70"/>
      <c r="BC140" s="70">
        <f t="shared" si="95"/>
        <v>65.562763970701056</v>
      </c>
      <c r="BD140" s="70">
        <f t="shared" si="96"/>
        <v>3.9063524084745915</v>
      </c>
      <c r="BE140" s="70">
        <f t="shared" si="97"/>
        <v>0.19556992553842312</v>
      </c>
      <c r="BF140" s="70">
        <f t="shared" si="98"/>
        <v>3.4714293489670398</v>
      </c>
      <c r="BG140" s="70">
        <f t="shared" si="99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219</v>
      </c>
      <c r="BS140" s="8" t="s">
        <v>386</v>
      </c>
      <c r="BT140" s="9" t="s">
        <v>522</v>
      </c>
      <c r="BU140" s="10">
        <v>165</v>
      </c>
      <c r="BV140" s="9" t="s">
        <v>222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305</v>
      </c>
      <c r="CU140" s="10"/>
      <c r="CV140" s="10"/>
      <c r="CW140" s="10"/>
      <c r="CX140" t="str">
        <f>INDEX('Data_Price '!AS$2:AS$1266,MATCH(Data!$DN140,'Data_Price '!$BE$2:$BE$1266,0))</f>
        <v>DPS Pagoda Piste 100 C2 Pinot Skis 165cm 2022</v>
      </c>
      <c r="CY140" t="str">
        <f>INDEX('Data_Price '!AT$2:AT$1266,MATCH(Data!$DN140,'Data_Price '!$BE$2:$BE$1266,0))</f>
        <v>Powder7 Ski Shop</v>
      </c>
      <c r="CZ140">
        <f>INDEX('Data_Price '!AU$2:AU$1266,MATCH(Data!$DN140,'Data_Price '!$BE$2:$BE$1266,0))</f>
        <v>1299</v>
      </c>
      <c r="DA140" t="str">
        <f>INDEX('Data_Price '!AV$2:AV$1266,MATCH(Data!$DN140,'Data_Price '!$BE$2:$BE$1266,0))</f>
        <v>https://www.google.com/url?url=https://www.powder7.com/DPS-Pagoda-Piste-100-C2-Pinot-Skis-165cm-New-Flat-2022/for-sale%3Futm_source%3Dfeed%26utm_medium%3Dfree&amp;rct=j&amp;q=&amp;esrc=s&amp;sa=U&amp;ved=0ahUKEwip1KW0xKP2AhWnTd8KHWw3C9UQsDwIQw&amp;usg=AOvVaw0POO_P2fBDDVOQ_4cSZ6B3</v>
      </c>
      <c r="DB140" t="str">
        <f>INDEX('Data_Price '!AW$2:AW$1266,MATCH(Data!$DN140,'Data_Price '!$BE$2:$BE$1266,0))</f>
        <v>2022 DPS Pagoda Piste 100 C2 Skis w/ Tyrolia Attack2 13 GW Bindings - Red - 165| Ski Essentials</v>
      </c>
      <c r="DC140" t="str">
        <f>INDEX('Data_Price '!AX$2:AX$1266,MATCH(Data!$DN140,'Data_Price '!$BE$2:$BE$1266,0))</f>
        <v>SkiEssentials.com</v>
      </c>
      <c r="DD140">
        <f>INDEX('Data_Price '!AY$2:AY$1266,MATCH(Data!$DN140,'Data_Price '!$BE$2:$BE$1266,0))</f>
        <v>1469.95</v>
      </c>
      <c r="DE140" t="str">
        <f>INDEX('Data_Price '!AZ$2:AZ$1266,MATCH(Data!$DN140,'Data_Price '!$BE$2:$BE$1266,0))</f>
        <v>https://www.google.com/url?url=https://www.skiessentials.com/2022-dps-pagoda-piste-100-c2-skis-w-tyrolia-attack2-13-gw-bindings.html%23color%3D463&amp;rct=j&amp;q=&amp;esrc=s&amp;sa=U&amp;ved=0ahUKEwip1KW0xKP2AhWnTd8KHWw3C9UQsDwIRw&amp;usg=AOvVaw2z0276pXxeM9SgXtUhk96Z</v>
      </c>
      <c r="DF140">
        <f>INDEX('Data_Price '!BA$2:BA$1266,MATCH(Data!$DN140,'Data_Price '!$BE$2:$BE$1266,0))</f>
        <v>0</v>
      </c>
      <c r="DG140">
        <f>INDEX('Data_Price '!BB$2:BB$1266,MATCH(Data!$DN140,'Data_Price '!$BE$2:$BE$1266,0))</f>
        <v>0</v>
      </c>
      <c r="DH140">
        <f>INDEX('Data_Price '!BC$2:BC$1266,MATCH(Data!$DN140,'Data_Price '!$BE$2:$BE$1266,0))</f>
        <v>0</v>
      </c>
      <c r="DI140">
        <f>INDEX('Data_Price '!BD$2:BD$1266,MATCH(Data!$DN140,'Data_Price '!$BE$2:$BE$1266,0))</f>
        <v>0</v>
      </c>
      <c r="DJ140" s="89" t="e">
        <f ca="1">_xll.Connector("TinyUrl.TinyUrl",DA140,0)</f>
        <v>#NAME?</v>
      </c>
      <c r="DK140" s="89" t="e">
        <f ca="1">_xll.Connector("TinyUrl.TinyUrl",DE140,0)</f>
        <v>#NAME?</v>
      </c>
      <c r="DL140" s="89" t="e">
        <f ca="1">_xll.Connector("TinyUrl.TinyUrl",DI140,0)</f>
        <v>#NAME?</v>
      </c>
      <c r="DM140" s="224" t="str">
        <f t="shared" si="100"/>
        <v>Pagoda Piste 100 C2</v>
      </c>
      <c r="DN140" s="89" t="str">
        <f t="shared" si="101"/>
        <v xml:space="preserve"> DPSPagoda Piste 100 C2165 Unisex</v>
      </c>
      <c r="DO140" s="227"/>
    </row>
    <row r="141" spans="2:119" ht="15.45" customHeight="1">
      <c r="B141" s="224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#VALUE!</v>
      </c>
      <c r="F141" s="43" t="b">
        <f>CL141&gt;Driver!$F$56</f>
        <v>0</v>
      </c>
      <c r="G141" s="43" t="b">
        <f>AND(CB141&gt;Driver!$F$55,CB141&lt;Driver!$G$55)</f>
        <v>0</v>
      </c>
      <c r="H141" s="43" t="e">
        <f t="shared" si="68"/>
        <v>#VALUE!</v>
      </c>
      <c r="I141" s="43">
        <f t="shared" si="69"/>
        <v>0</v>
      </c>
      <c r="J141" s="43" t="e">
        <f t="array" ref="J141">NOT(OR(($H$9:$H$1273=TRUE)*($I$9:$I$1273&gt;0)*($BT$9:$BT$1273=BT141)*($K$9:$K$1273&gt;K141)))</f>
        <v>#VALUE!</v>
      </c>
      <c r="K141" s="72">
        <f t="shared" si="70"/>
        <v>0.66660335693535377</v>
      </c>
      <c r="L141" s="72">
        <f t="shared" si="71"/>
        <v>0.91569091934574165</v>
      </c>
      <c r="M141" s="72">
        <f t="shared" si="72"/>
        <v>0.41751579452496579</v>
      </c>
      <c r="N141" s="72">
        <f t="shared" si="73"/>
        <v>0.2482008474040347</v>
      </c>
      <c r="O141" s="72">
        <f t="shared" si="74"/>
        <v>0.30884817015779076</v>
      </c>
      <c r="P141" s="72">
        <f t="shared" si="75"/>
        <v>0.69549836601307202</v>
      </c>
      <c r="Q141" s="72"/>
      <c r="R141" s="72"/>
      <c r="S141" s="72">
        <f t="shared" si="76"/>
        <v>0.80283226462405266</v>
      </c>
      <c r="T141" s="72">
        <f t="shared" si="77"/>
        <v>0.96144639781933139</v>
      </c>
      <c r="U141" s="72">
        <f t="shared" si="78"/>
        <v>9.9999999999999978E-2</v>
      </c>
      <c r="V141" s="72">
        <f t="shared" si="79"/>
        <v>0.60959475578960687</v>
      </c>
      <c r="W141" s="72">
        <f t="shared" si="80"/>
        <v>0.96456791569086653</v>
      </c>
      <c r="X141" s="72">
        <f t="shared" si="81"/>
        <v>8.4309080654258295E-2</v>
      </c>
      <c r="Y141" s="72">
        <f t="shared" si="82"/>
        <v>0.58248420547503421</v>
      </c>
      <c r="Z141" s="72">
        <f t="shared" si="83"/>
        <v>0.7517991525959653</v>
      </c>
      <c r="AA141" s="72">
        <f t="shared" si="84"/>
        <v>0.69115182984220924</v>
      </c>
      <c r="AB141" s="72">
        <f t="shared" si="85"/>
        <v>0.30450163398692803</v>
      </c>
      <c r="AC141" s="72"/>
      <c r="AD141" s="72"/>
      <c r="AE141" s="72">
        <f t="shared" si="86"/>
        <v>0.19716773537594739</v>
      </c>
      <c r="AF141" s="72">
        <f t="shared" si="87"/>
        <v>3.8553602180668639E-2</v>
      </c>
      <c r="AG141" s="72">
        <f t="shared" si="88"/>
        <v>0.9</v>
      </c>
      <c r="AH141" s="72">
        <f t="shared" si="89"/>
        <v>0.39040524421039313</v>
      </c>
      <c r="AI141" s="72">
        <f t="shared" si="90"/>
        <v>3.5432084309133492E-2</v>
      </c>
      <c r="AJ141" s="72">
        <f>(AV141-Driver!$K$179)/(Driver!$L$179-Driver!$K$179)</f>
        <v>0.32430908065425829</v>
      </c>
      <c r="AK141" s="72">
        <f>(AW141-Driver!$K$180)/(Driver!$L$180-Driver!$K$180)</f>
        <v>0.45983419783341795</v>
      </c>
      <c r="AL141" s="72">
        <f>(AX141-Driver!$K$181)/(Driver!$L$181-Driver!$K$181)</f>
        <v>0.35179915259596534</v>
      </c>
      <c r="AM141" s="72">
        <f>(AY141-Driver!$K$182)/(Driver!$L$182-Driver!$K$182)</f>
        <v>0.90515182984220921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1"/>
        <v>6.8257359924026586</v>
      </c>
      <c r="AW141" s="70">
        <f t="shared" si="92"/>
        <v>45.919906207702638</v>
      </c>
      <c r="AX141" s="70">
        <f t="shared" si="93"/>
        <v>4.1661923733636881</v>
      </c>
      <c r="AY141" s="70">
        <f>IFERROR(Driver!$K$19/Data!BH141/Data!BI141*Data!BK141*Data!BL141,"")</f>
        <v>-0.58061230117854101</v>
      </c>
      <c r="AZ141" s="70">
        <f t="shared" si="94"/>
        <v>42.334326135517493</v>
      </c>
      <c r="BA141" s="70"/>
      <c r="BB141" s="70"/>
      <c r="BC141" s="70">
        <f t="shared" si="95"/>
        <v>79.275158133162634</v>
      </c>
      <c r="BD141" s="70">
        <f t="shared" si="96"/>
        <v>13.982571174630982</v>
      </c>
      <c r="BE141" s="70">
        <f t="shared" si="97"/>
        <v>1</v>
      </c>
      <c r="BF141" s="70">
        <f t="shared" si="98"/>
        <v>1.0836602594617071</v>
      </c>
      <c r="BG141" s="70">
        <f t="shared" si="99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219</v>
      </c>
      <c r="BS141" s="8" t="s">
        <v>405</v>
      </c>
      <c r="BT141" s="9" t="s">
        <v>420</v>
      </c>
      <c r="BU141" s="10">
        <v>176</v>
      </c>
      <c r="BV141" s="9" t="s">
        <v>222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305</v>
      </c>
      <c r="CU141" s="9" t="s">
        <v>302</v>
      </c>
      <c r="CV141" s="10"/>
      <c r="CW141" s="10"/>
      <c r="CX141">
        <f>INDEX('Data_Price '!AS$2:AS$1266,MATCH(Data!$DN141,'Data_Price '!$BE$2:$BE$1266,0))</f>
        <v>0</v>
      </c>
      <c r="CY141">
        <f>INDEX('Data_Price '!AT$2:AT$1266,MATCH(Data!$DN141,'Data_Price '!$BE$2:$BE$1266,0))</f>
        <v>0</v>
      </c>
      <c r="CZ141">
        <f>INDEX('Data_Price '!AU$2:AU$1266,MATCH(Data!$DN141,'Data_Price '!$BE$2:$BE$1266,0))</f>
        <v>0</v>
      </c>
      <c r="DA141">
        <f>INDEX('Data_Price '!AV$2:AV$1266,MATCH(Data!$DN141,'Data_Price '!$BE$2:$BE$1266,0))</f>
        <v>0</v>
      </c>
      <c r="DB141">
        <f>INDEX('Data_Price '!AW$2:AW$1266,MATCH(Data!$DN141,'Data_Price '!$BE$2:$BE$1266,0))</f>
        <v>0</v>
      </c>
      <c r="DC141">
        <f>INDEX('Data_Price '!AX$2:AX$1266,MATCH(Data!$DN141,'Data_Price '!$BE$2:$BE$1266,0))</f>
        <v>0</v>
      </c>
      <c r="DD141">
        <f>INDEX('Data_Price '!AY$2:AY$1266,MATCH(Data!$DN141,'Data_Price '!$BE$2:$BE$1266,0))</f>
        <v>0</v>
      </c>
      <c r="DE141">
        <f>INDEX('Data_Price '!AZ$2:AZ$1266,MATCH(Data!$DN141,'Data_Price '!$BE$2:$BE$1266,0))</f>
        <v>0</v>
      </c>
      <c r="DF141">
        <f>INDEX('Data_Price '!BA$2:BA$1266,MATCH(Data!$DN141,'Data_Price '!$BE$2:$BE$1266,0))</f>
        <v>0</v>
      </c>
      <c r="DG141">
        <f>INDEX('Data_Price '!BB$2:BB$1266,MATCH(Data!$DN141,'Data_Price '!$BE$2:$BE$1266,0))</f>
        <v>0</v>
      </c>
      <c r="DH141">
        <f>INDEX('Data_Price '!BC$2:BC$1266,MATCH(Data!$DN141,'Data_Price '!$BE$2:$BE$1266,0))</f>
        <v>0</v>
      </c>
      <c r="DI141">
        <f>INDEX('Data_Price '!BD$2:BD$1266,MATCH(Data!$DN141,'Data_Price '!$BE$2:$BE$1266,0))</f>
        <v>0</v>
      </c>
      <c r="DJ141" s="89" t="e">
        <f ca="1">_xll.Connector("TinyUrl.TinyUrl",DA141,0)</f>
        <v>#NAME?</v>
      </c>
      <c r="DK141" s="89" t="e">
        <f ca="1">_xll.Connector("TinyUrl.TinyUrl",DE141,0)</f>
        <v>#NAME?</v>
      </c>
      <c r="DL141" s="89" t="e">
        <f ca="1">_xll.Connector("TinyUrl.TinyUrl",DI141,0)</f>
        <v>#NAME?</v>
      </c>
      <c r="DM141" s="224" t="str">
        <f t="shared" si="100"/>
        <v>Declivity 88 Ca</v>
      </c>
      <c r="DN141" s="89" t="str">
        <f t="shared" si="101"/>
        <v xml:space="preserve"> ArmadaDeclivity 88 Ca176 Unisex</v>
      </c>
      <c r="DO141" s="227"/>
    </row>
    <row r="142" spans="2:119" ht="15.45" customHeight="1">
      <c r="B142" s="224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#VALUE!</v>
      </c>
      <c r="F142" s="43" t="b">
        <f>CL142&gt;Driver!$F$56</f>
        <v>0</v>
      </c>
      <c r="G142" s="43" t="b">
        <f>AND(CB142&gt;Driver!$F$55,CB142&lt;Driver!$G$55)</f>
        <v>0</v>
      </c>
      <c r="H142" s="43" t="e">
        <f t="shared" si="68"/>
        <v>#VALUE!</v>
      </c>
      <c r="I142" s="43">
        <f t="shared" si="69"/>
        <v>0</v>
      </c>
      <c r="J142" s="43" t="e">
        <f t="array" ref="J142">NOT(OR(($H$9:$H$1273=TRUE)*($I$9:$I$1273&gt;0)*($BT$9:$BT$1273=BT142)*($K$9:$K$1273&gt;K142)))</f>
        <v>#VALUE!</v>
      </c>
      <c r="K142" s="72">
        <f t="shared" si="70"/>
        <v>0.70566286563469549</v>
      </c>
      <c r="L142" s="72">
        <f t="shared" si="71"/>
        <v>0.96022560631697684</v>
      </c>
      <c r="M142" s="72">
        <f t="shared" si="72"/>
        <v>0.45110012495241403</v>
      </c>
      <c r="N142" s="72">
        <f t="shared" si="73"/>
        <v>0.15270979573768417</v>
      </c>
      <c r="O142" s="72">
        <f t="shared" si="74"/>
        <v>0.30358077519798921</v>
      </c>
      <c r="P142" s="72">
        <f t="shared" si="75"/>
        <v>0.89700980392156859</v>
      </c>
      <c r="Q142" s="72"/>
      <c r="R142" s="72"/>
      <c r="S142" s="72">
        <f t="shared" si="76"/>
        <v>0.71115212696643815</v>
      </c>
      <c r="T142" s="72">
        <f t="shared" si="77"/>
        <v>0.94227038632450222</v>
      </c>
      <c r="U142" s="72">
        <f t="shared" si="78"/>
        <v>0.9478389148126608</v>
      </c>
      <c r="V142" s="72">
        <f t="shared" si="79"/>
        <v>0.65145945835555941</v>
      </c>
      <c r="W142" s="72">
        <f t="shared" si="80"/>
        <v>0.99870878726492585</v>
      </c>
      <c r="X142" s="72">
        <f t="shared" si="81"/>
        <v>3.9774393683023129E-2</v>
      </c>
      <c r="Y142" s="72">
        <f t="shared" si="82"/>
        <v>0.54889987504758597</v>
      </c>
      <c r="Z142" s="72">
        <f t="shared" si="83"/>
        <v>0.84729020426231583</v>
      </c>
      <c r="AA142" s="72">
        <f t="shared" si="84"/>
        <v>0.69641922480201079</v>
      </c>
      <c r="AB142" s="72">
        <f t="shared" si="85"/>
        <v>0.10299019607843135</v>
      </c>
      <c r="AC142" s="72"/>
      <c r="AD142" s="72"/>
      <c r="AE142" s="72">
        <f t="shared" si="86"/>
        <v>0.28884787303356185</v>
      </c>
      <c r="AF142" s="72">
        <f t="shared" si="87"/>
        <v>5.772961367549781E-2</v>
      </c>
      <c r="AG142" s="72">
        <f t="shared" si="88"/>
        <v>5.2161085187339223E-2</v>
      </c>
      <c r="AH142" s="72">
        <f t="shared" si="89"/>
        <v>0.34854054164444059</v>
      </c>
      <c r="AI142" s="72">
        <f t="shared" si="90"/>
        <v>1.2912127350740987E-3</v>
      </c>
      <c r="AJ142" s="72">
        <f>(AV142-Driver!$K$179)/(Driver!$L$179-Driver!$K$179)</f>
        <v>0.20022560631697686</v>
      </c>
      <c r="AK142" s="72">
        <f>(AW142-Driver!$K$180)/(Driver!$L$180-Driver!$K$180)</f>
        <v>0.28114244901068458</v>
      </c>
      <c r="AL142" s="72">
        <f>(AX142-Driver!$K$181)/(Driver!$L$181-Driver!$K$181)</f>
        <v>0.44729020426231586</v>
      </c>
      <c r="AM142" s="72">
        <f>(AY142-Driver!$K$182)/(Driver!$L$182-Driver!$K$182)</f>
        <v>0.91041922480201076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1"/>
        <v>4.2141500474833808</v>
      </c>
      <c r="AW142" s="70">
        <f t="shared" si="92"/>
        <v>28.445970583729935</v>
      </c>
      <c r="AX142" s="70">
        <f t="shared" si="93"/>
        <v>5.0256118383608426</v>
      </c>
      <c r="AY142" s="70">
        <f>IFERROR(Driver!$K$19/Data!BH142/Data!BI142*Data!BK142*Data!BL142,"")</f>
        <v>-0.54836798582971769</v>
      </c>
      <c r="AZ142" s="70">
        <f t="shared" si="94"/>
        <v>23.96872673119881</v>
      </c>
      <c r="BA142" s="70"/>
      <c r="BB142" s="70"/>
      <c r="BC142" s="70">
        <f t="shared" si="95"/>
        <v>31.720033380181114</v>
      </c>
      <c r="BD142" s="70">
        <f t="shared" si="96"/>
        <v>5.4616771751235929</v>
      </c>
      <c r="BE142" s="70">
        <f t="shared" si="97"/>
        <v>0.15231233010690834</v>
      </c>
      <c r="BF142" s="70">
        <f t="shared" si="98"/>
        <v>5.8119842981047025</v>
      </c>
      <c r="BG142" s="70">
        <f t="shared" si="99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219</v>
      </c>
      <c r="BS142" s="8" t="s">
        <v>742</v>
      </c>
      <c r="BT142" s="9" t="s">
        <v>757</v>
      </c>
      <c r="BU142" s="10">
        <v>165</v>
      </c>
      <c r="BV142" s="9" t="s">
        <v>390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305</v>
      </c>
      <c r="CU142" s="10"/>
      <c r="CV142" s="10"/>
      <c r="CW142" s="10"/>
      <c r="CX142" t="str">
        <f>INDEX('Data_Price '!AS$2:AS$1266,MATCH(Data!$DN142,'Data_Price '!$BE$2:$BE$1266,0))</f>
        <v>Nordica Santa Ana 98 BLACK/BLUE / 165cm</v>
      </c>
      <c r="CY142" t="str">
        <f>INDEX('Data_Price '!AT$2:AT$1266,MATCH(Data!$DN142,'Data_Price '!$BE$2:$BE$1266,0))</f>
        <v>Sundance Ski and Board Shop</v>
      </c>
      <c r="CZ142">
        <f>INDEX('Data_Price '!AU$2:AU$1266,MATCH(Data!$DN142,'Data_Price '!$BE$2:$BE$1266,0))</f>
        <v>631.15</v>
      </c>
      <c r="DA142" t="str">
        <f>INDEX('Data_Price '!AV$2:AV$1266,MATCH(Data!$DN142,'Data_Price '!$BE$2:$BE$1266,0))</f>
        <v>https://www.google.com/url?url=https://sundanceskishop.com/products/nordica-santa-ana-98%3Fvariant%3D39404450775138%26currency%3DCAD%26utm_medium%3Dproduct_sync%26utm_source%3Dgoogle%26utm_content%3Dsag_organic%26utm_campaign%3Dsag_organic&amp;rct=j&amp;q=&amp;esrc=s&amp;sa=U&amp;ved=0ahUKEwj5kf20xKP2AhWLZd8KHRBEARQQ2SkIeQ&amp;usg=AOvVaw35RS2-FIYn7KYpz0cT90ff</v>
      </c>
      <c r="DB142" t="str">
        <f>INDEX('Data_Price '!AW$2:AW$1266,MATCH(Data!$DN142,'Data_Price '!$BE$2:$BE$1266,0))</f>
        <v>Nordica Santa Ana 98 Flat Skis - Women's 2022 165cm</v>
      </c>
      <c r="DC142" t="str">
        <f>INDEX('Data_Price '!AX$2:AX$1266,MATCH(Data!$DN142,'Data_Price '!$BE$2:$BE$1266,0))</f>
        <v>Glacier Ski Shop</v>
      </c>
      <c r="DD142">
        <f>INDEX('Data_Price '!AY$2:AY$1266,MATCH(Data!$DN142,'Data_Price '!$BE$2:$BE$1266,0))</f>
        <v>698</v>
      </c>
      <c r="DE142" t="str">
        <f>INDEX('Data_Price '!AZ$2:AZ$1266,MATCH(Data!$DN142,'Data_Price '!$BE$2:$BE$1266,0))</f>
        <v>https://www.google.com/url?url=https://glacierskishop.com/products/nordica-santa-ana-93-falt-skis-womens-2022%3Fvariant%3D33164359237735%26currency%3DUSD%26utm_medium%3Dproduct_sync%26utm_source%3Dgoogle%26utm_content%3Dsag_organic%26utm_campaign%3Dsag_organic&amp;rct=j&amp;q=&amp;esrc=s&amp;sa=U&amp;ved=0ahUKEwj5kf20xKP2AhWLZd8KHRBEARQQ2SkIggE&amp;usg=AOvVaw0MjD9B5KwwG9hamv8BRCiQ</v>
      </c>
      <c r="DF142" t="str">
        <f>INDEX('Data_Price '!BA$2:BA$1266,MATCH(Data!$DN142,'Data_Price '!$BE$2:$BE$1266,0))</f>
        <v>Nordica Santa Ana 98 Skis Women's 2022</v>
      </c>
      <c r="DG142" t="str">
        <f>INDEX('Data_Price '!BB$2:BB$1266,MATCH(Data!$DN142,'Data_Price '!$BE$2:$BE$1266,0))</f>
        <v>Aspen Ski and Board</v>
      </c>
      <c r="DH142">
        <f>INDEX('Data_Price '!BC$2:BC$1266,MATCH(Data!$DN142,'Data_Price '!$BE$2:$BE$1266,0))</f>
        <v>699.95</v>
      </c>
      <c r="DI142" t="str">
        <f>INDEX('Data_Price '!BD$2:BD$1266,MATCH(Data!$DN142,'Data_Price '!$BE$2:$BE$1266,0))</f>
        <v>https://www.google.com/url?q=https://www.aspenskiandboard.com/products/nordicasantaana98skiswomens2022%3Fvariant%3D39426325053545%26currency%3DUSD%26utm_medium%3Dproduct_sync%26utm_source%3Dgoogle%26utm_content%3Dsag_organic%26utm_campaign%3Dsag_organic%26srsltid%3DAWLEVJwQfEI7QrXjlctN9fokYM0V948Rwaisyhnpaf1veIADBn1VqIrNLz4&amp;sa=U&amp;ved=0ahUKEwiG17K1xKP2AhUGd98KHfBdBiYQ2ykIIA&amp;usg=AOvVaw1L3__JzeHB5jm1n6eSAoEA</v>
      </c>
      <c r="DJ142" s="89" t="e">
        <f ca="1">_xll.Connector("TinyUrl.TinyUrl",DA142,0)</f>
        <v>#NAME?</v>
      </c>
      <c r="DK142" s="89" t="e">
        <f ca="1">_xll.Connector("TinyUrl.TinyUrl",DE142,0)</f>
        <v>#NAME?</v>
      </c>
      <c r="DL142" s="89" t="e">
        <f ca="1">_xll.Connector("TinyUrl.TinyUrl",DI142,0)</f>
        <v>#NAME?</v>
      </c>
      <c r="DM142" s="224" t="str">
        <f t="shared" si="100"/>
        <v>Santa Ana 98</v>
      </c>
      <c r="DN142" s="89" t="str">
        <f t="shared" si="101"/>
        <v xml:space="preserve"> NordicaSanta Ana 98165 Women's</v>
      </c>
      <c r="DO142" s="227" t="s">
        <v>991</v>
      </c>
    </row>
    <row r="143" spans="2:119" ht="15.45" customHeight="1">
      <c r="B143" s="224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#VALUE!</v>
      </c>
      <c r="F143" s="43" t="b">
        <f>CL143&gt;Driver!$F$56</f>
        <v>0</v>
      </c>
      <c r="G143" s="43" t="b">
        <f>AND(CB143&gt;Driver!$F$55,CB143&lt;Driver!$G$55)</f>
        <v>0</v>
      </c>
      <c r="H143" s="43" t="e">
        <f t="shared" si="68"/>
        <v>#VALUE!</v>
      </c>
      <c r="I143" s="43">
        <f t="shared" si="69"/>
        <v>0</v>
      </c>
      <c r="J143" s="43" t="e">
        <f t="array" ref="J143">NOT(OR(($H$9:$H$1273=TRUE)*($I$9:$I$1273&gt;0)*($BT$9:$BT$1273=BT143)*($K$9:$K$1273&gt;K143)))</f>
        <v>#VALUE!</v>
      </c>
      <c r="K143" s="72">
        <f t="shared" si="70"/>
        <v>0.71552045131620334</v>
      </c>
      <c r="L143" s="72">
        <f t="shared" si="71"/>
        <v>0.92493433244702272</v>
      </c>
      <c r="M143" s="72">
        <f t="shared" si="72"/>
        <v>0.50610657018538396</v>
      </c>
      <c r="N143" s="72">
        <f t="shared" si="73"/>
        <v>0.25895149560488195</v>
      </c>
      <c r="O143" s="72">
        <f t="shared" si="74"/>
        <v>0.39740743063754425</v>
      </c>
      <c r="P143" s="72">
        <f t="shared" si="75"/>
        <v>0.86196078431372547</v>
      </c>
      <c r="Q143" s="72"/>
      <c r="R143" s="72"/>
      <c r="S143" s="72">
        <f t="shared" si="76"/>
        <v>0.79709315838937933</v>
      </c>
      <c r="T143" s="72">
        <f t="shared" si="77"/>
        <v>0.92672428352255576</v>
      </c>
      <c r="U143" s="72">
        <f t="shared" si="78"/>
        <v>0.96080516394009918</v>
      </c>
      <c r="V143" s="72">
        <f t="shared" si="79"/>
        <v>0.64967861366170576</v>
      </c>
      <c r="W143" s="72">
        <f t="shared" si="80"/>
        <v>0.99934627170582224</v>
      </c>
      <c r="X143" s="72">
        <f t="shared" si="81"/>
        <v>7.5065667552977222E-2</v>
      </c>
      <c r="Y143" s="72">
        <f t="shared" si="82"/>
        <v>0.49389342981461609</v>
      </c>
      <c r="Z143" s="72">
        <f t="shared" si="83"/>
        <v>0.74104850439511805</v>
      </c>
      <c r="AA143" s="72">
        <f t="shared" si="84"/>
        <v>0.60259256936245575</v>
      </c>
      <c r="AB143" s="72">
        <f t="shared" si="85"/>
        <v>0.13803921568627453</v>
      </c>
      <c r="AC143" s="72"/>
      <c r="AD143" s="72"/>
      <c r="AE143" s="72">
        <f t="shared" si="86"/>
        <v>0.20290684161062067</v>
      </c>
      <c r="AF143" s="72">
        <f t="shared" si="87"/>
        <v>7.3275716477444228E-2</v>
      </c>
      <c r="AG143" s="72">
        <f t="shared" si="88"/>
        <v>3.9194836059900803E-2</v>
      </c>
      <c r="AH143" s="72">
        <f t="shared" si="89"/>
        <v>0.35032138633829424</v>
      </c>
      <c r="AI143" s="72">
        <f t="shared" si="90"/>
        <v>6.537282941777231E-4</v>
      </c>
      <c r="AJ143" s="72">
        <f>(AV143-Driver!$K$179)/(Driver!$L$179-Driver!$K$179)</f>
        <v>0.16493433244702277</v>
      </c>
      <c r="AK143" s="72">
        <f>(AW143-Driver!$K$180)/(Driver!$L$180-Driver!$K$180)</f>
        <v>0.29815684813138682</v>
      </c>
      <c r="AL143" s="72">
        <f>(AX143-Driver!$K$181)/(Driver!$L$181-Driver!$K$181)</f>
        <v>0.34104850439511797</v>
      </c>
      <c r="AM143" s="72">
        <f>(AY143-Driver!$K$182)/(Driver!$L$182-Driver!$K$182)</f>
        <v>0.81659256936245572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1"/>
        <v>3.4713743047076377</v>
      </c>
      <c r="AW143" s="70">
        <f t="shared" si="92"/>
        <v>30.109777205325351</v>
      </c>
      <c r="AX143" s="70">
        <f t="shared" si="93"/>
        <v>4.0694365395560617</v>
      </c>
      <c r="AY143" s="70">
        <f>IFERROR(Driver!$K$19/Data!BH143/Data!BI143*Data!BK143*Data!BL143,"")</f>
        <v>-1.1227270929797821</v>
      </c>
      <c r="AZ143" s="70">
        <f t="shared" si="94"/>
        <v>27.163067758749072</v>
      </c>
      <c r="BA143" s="70"/>
      <c r="BB143" s="70"/>
      <c r="BC143" s="70">
        <f t="shared" si="95"/>
        <v>76.298243831618336</v>
      </c>
      <c r="BD143" s="70">
        <f t="shared" si="96"/>
        <v>4.0858746232155134</v>
      </c>
      <c r="BE143" s="70">
        <f t="shared" si="97"/>
        <v>6.0972705727764122E-2</v>
      </c>
      <c r="BF143" s="70">
        <f t="shared" si="98"/>
        <v>5.610850401075993</v>
      </c>
      <c r="BG143" s="70">
        <f t="shared" si="99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219</v>
      </c>
      <c r="BS143" s="8" t="s">
        <v>471</v>
      </c>
      <c r="BT143" s="9" t="s">
        <v>487</v>
      </c>
      <c r="BU143" s="10">
        <v>169.2</v>
      </c>
      <c r="BV143" s="9" t="s">
        <v>222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305</v>
      </c>
      <c r="CU143" s="10"/>
      <c r="CV143" s="10"/>
      <c r="CW143" s="10"/>
      <c r="CX143" t="str">
        <f>INDEX('Data_Price '!AS$2:AS$1266,MATCH(Data!$DN143,'Data_Price '!$BE$2:$BE$1266,0))</f>
        <v>Black Crows Orb Skis</v>
      </c>
      <c r="CY143" t="str">
        <f>INDEX('Data_Price '!AT$2:AT$1266,MATCH(Data!$DN143,'Data_Price '!$BE$2:$BE$1266,0))</f>
        <v>The-House.com</v>
      </c>
      <c r="CZ143">
        <f>INDEX('Data_Price '!AU$2:AU$1266,MATCH(Data!$DN143,'Data_Price '!$BE$2:$BE$1266,0))</f>
        <v>755.95</v>
      </c>
      <c r="DA143" t="str">
        <f>INDEX('Data_Price '!AV$2:AV$1266,MATCH(Data!$DN143,'Data_Price '!$BE$2:$BE$1266,0))</f>
        <v>https://www.google.com/url?url=https://www.the-house.com/89692bcorb20zz-black-crows-skis%3Futm_source%3Dfroogle%26utm_medium%3Dppc%26utm_campaign%3Dshopcomparefeed&amp;rct=j&amp;q=&amp;esrc=s&amp;sa=U&amp;ved=0ahUKEwirvt61xKP2AhWCg-AKHfnIBTgQsDwIZA&amp;usg=AOvVaw0R1Y2DYe6ZqljapsZz8lMZ</v>
      </c>
      <c r="DB143" t="str">
        <f>INDEX('Data_Price '!AW$2:AW$1266,MATCH(Data!$DN143,'Data_Price '!$BE$2:$BE$1266,0))</f>
        <v>Black Crows Orb Skis</v>
      </c>
      <c r="DC143" t="str">
        <f>INDEX('Data_Price '!AX$2:AX$1266,MATCH(Data!$DN143,'Data_Price '!$BE$2:$BE$1266,0))</f>
        <v>The-House.com</v>
      </c>
      <c r="DD143">
        <f>INDEX('Data_Price '!AY$2:AY$1266,MATCH(Data!$DN143,'Data_Price '!$BE$2:$BE$1266,0))</f>
        <v>755.95</v>
      </c>
      <c r="DE143" t="str">
        <f>INDEX('Data_Price '!AZ$2:AZ$1266,MATCH(Data!$DN143,'Data_Price '!$BE$2:$BE$1266,0))</f>
        <v>https://www.google.com/url?q=https://www.the-house.com/89692bcorb20zz-black-crows-skis%3Futm_source%3Dfroogle%26utm_medium%3Dppc%26utm_campaign%3Dshopcomparefeed&amp;sa=U&amp;ved=0ahUKEwjShZq2xKP2AhVRheAKHR4TAyMQ2ykIGA&amp;usg=AOvVaw0n478Ff7QGI4l_vJe_zsz1</v>
      </c>
      <c r="DF143" t="str">
        <f>INDEX('Data_Price '!BA$2:BA$1266,MATCH(Data!$DN143,'Data_Price '!$BE$2:$BE$1266,0))</f>
        <v>Black Crows Orb Skis</v>
      </c>
      <c r="DG143" t="str">
        <f>INDEX('Data_Price '!BB$2:BB$1266,MATCH(Data!$DN143,'Data_Price '!$BE$2:$BE$1266,0))</f>
        <v>evo.com</v>
      </c>
      <c r="DH143">
        <f>INDEX('Data_Price '!BC$2:BC$1266,MATCH(Data!$DN143,'Data_Price '!$BE$2:$BE$1266,0))</f>
        <v>839.88</v>
      </c>
      <c r="DI143" t="str">
        <f>INDEX('Data_Price '!BD$2:BD$1266,MATCH(Data!$DN143,'Data_Price '!$BE$2:$BE$1266,0))</f>
        <v>https://www.google.com/url?q=https://www.evo.com/skis/black-crows-orb%3Fimage%3D164648/659389/clone.jpg&amp;sa=U&amp;ved=0ahUKEwjShZq2xKP2AhVRheAKHR4TAyMQ2ykIGg&amp;usg=AOvVaw0j6YO_znM-VrPGbRmaRY6U</v>
      </c>
      <c r="DJ143" s="89" t="e">
        <f ca="1">_xll.Connector("TinyUrl.TinyUrl",DA143,0)</f>
        <v>#NAME?</v>
      </c>
      <c r="DK143" s="89" t="e">
        <f ca="1">_xll.Connector("TinyUrl.TinyUrl",DE143,0)</f>
        <v>#NAME?</v>
      </c>
      <c r="DL143" s="89" t="e">
        <f ca="1">_xll.Connector("TinyUrl.TinyUrl",DI143,0)</f>
        <v>#NAME?</v>
      </c>
      <c r="DM143" s="224" t="str">
        <f t="shared" si="100"/>
        <v>Orb</v>
      </c>
      <c r="DN143" s="89" t="str">
        <f t="shared" si="101"/>
        <v xml:space="preserve"> Black CrowsOrb169.2 Unisex</v>
      </c>
      <c r="DO143" s="227" t="s">
        <v>992</v>
      </c>
    </row>
    <row r="144" spans="2:119" ht="15.45" customHeight="1">
      <c r="B144" s="224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#VALUE!</v>
      </c>
      <c r="F144" s="43" t="b">
        <f>CL144&gt;Driver!$F$56</f>
        <v>0</v>
      </c>
      <c r="G144" s="43" t="b">
        <f>AND(CB144&gt;Driver!$F$55,CB144&lt;Driver!$G$55)</f>
        <v>0</v>
      </c>
      <c r="H144" s="43" t="e">
        <f t="shared" si="68"/>
        <v>#VALUE!</v>
      </c>
      <c r="I144" s="43">
        <f t="shared" si="69"/>
        <v>0</v>
      </c>
      <c r="J144" s="43" t="e">
        <f t="array" ref="J144">NOT(OR(($H$9:$H$1273=TRUE)*($I$9:$I$1273&gt;0)*($BT$9:$BT$1273=BT144)*($K$9:$K$1273&gt;K144)))</f>
        <v>#VALUE!</v>
      </c>
      <c r="K144" s="72">
        <f t="shared" si="70"/>
        <v>0.71477834509697091</v>
      </c>
      <c r="L144" s="72">
        <f t="shared" si="71"/>
        <v>0.97676577229876727</v>
      </c>
      <c r="M144" s="72">
        <f t="shared" si="72"/>
        <v>0.45279091789517467</v>
      </c>
      <c r="N144" s="72">
        <f t="shared" si="73"/>
        <v>0.26780497059381514</v>
      </c>
      <c r="O144" s="72">
        <f t="shared" si="74"/>
        <v>0.32272464583680693</v>
      </c>
      <c r="P144" s="72">
        <f t="shared" si="75"/>
        <v>0.76784313725490194</v>
      </c>
      <c r="Q144" s="72"/>
      <c r="R144" s="72"/>
      <c r="S144" s="72">
        <f t="shared" si="76"/>
        <v>0.76738669978285212</v>
      </c>
      <c r="T144" s="72">
        <f t="shared" si="77"/>
        <v>0.93208018703114415</v>
      </c>
      <c r="U144" s="72">
        <f t="shared" si="78"/>
        <v>0.86532250740241234</v>
      </c>
      <c r="V144" s="72">
        <f t="shared" si="79"/>
        <v>0.63464660755520574</v>
      </c>
      <c r="W144" s="72">
        <f t="shared" si="80"/>
        <v>0.99644663467773309</v>
      </c>
      <c r="X144" s="72">
        <f t="shared" si="81"/>
        <v>2.3234227701232735E-2</v>
      </c>
      <c r="Y144" s="72">
        <f t="shared" si="82"/>
        <v>0.54720908210482533</v>
      </c>
      <c r="Z144" s="72">
        <f t="shared" si="83"/>
        <v>0.73219502940618486</v>
      </c>
      <c r="AA144" s="72">
        <f t="shared" si="84"/>
        <v>0.67727535416319307</v>
      </c>
      <c r="AB144" s="72">
        <f t="shared" si="85"/>
        <v>0.23215686274509806</v>
      </c>
      <c r="AC144" s="72"/>
      <c r="AD144" s="72"/>
      <c r="AE144" s="72">
        <f t="shared" si="86"/>
        <v>0.23261330021714788</v>
      </c>
      <c r="AF144" s="72">
        <f t="shared" si="87"/>
        <v>6.7919812968855908E-2</v>
      </c>
      <c r="AG144" s="72">
        <f t="shared" si="88"/>
        <v>0.13467749259758763</v>
      </c>
      <c r="AH144" s="72">
        <f t="shared" si="89"/>
        <v>0.3653533924447942</v>
      </c>
      <c r="AI144" s="72">
        <f t="shared" si="90"/>
        <v>3.5533653222668965E-3</v>
      </c>
      <c r="AJ144" s="72">
        <f>(AV144-Driver!$K$179)/(Driver!$L$179-Driver!$K$179)</f>
        <v>0.26323422770123273</v>
      </c>
      <c r="AK144" s="72">
        <f>(AW144-Driver!$K$180)/(Driver!$L$180-Driver!$K$180)</f>
        <v>0.38973542499351532</v>
      </c>
      <c r="AL144" s="72">
        <f>(AX144-Driver!$K$181)/(Driver!$L$181-Driver!$K$181)</f>
        <v>0.33219502940618484</v>
      </c>
      <c r="AM144" s="72">
        <f>(AY144-Driver!$K$182)/(Driver!$L$182-Driver!$K$182)</f>
        <v>0.89127535416319303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1"/>
        <v>5.5402930402930401</v>
      </c>
      <c r="AW144" s="70">
        <f t="shared" si="92"/>
        <v>39.065076860550874</v>
      </c>
      <c r="AX144" s="70">
        <f t="shared" si="93"/>
        <v>3.9897552646556633</v>
      </c>
      <c r="AY144" s="70">
        <f>IFERROR(Driver!$K$19/Data!BH144/Data!BI144*Data!BK144*Data!BL144,"")</f>
        <v>-0.66555703403778477</v>
      </c>
      <c r="AZ144" s="70">
        <f t="shared" si="94"/>
        <v>35.740878629932993</v>
      </c>
      <c r="BA144" s="70"/>
      <c r="BB144" s="70"/>
      <c r="BC144" s="70">
        <f t="shared" si="95"/>
        <v>60.889297236462873</v>
      </c>
      <c r="BD144" s="70">
        <f t="shared" si="96"/>
        <v>4.5598625936261215</v>
      </c>
      <c r="BE144" s="70">
        <f t="shared" si="97"/>
        <v>0.23481401751883646</v>
      </c>
      <c r="BF144" s="70">
        <f t="shared" si="98"/>
        <v>3.9130909171665906</v>
      </c>
      <c r="BG144" s="70">
        <f t="shared" si="99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219</v>
      </c>
      <c r="BS144" s="8" t="s">
        <v>405</v>
      </c>
      <c r="BT144" s="9" t="s">
        <v>436</v>
      </c>
      <c r="BU144" s="10">
        <v>180</v>
      </c>
      <c r="BV144" s="9" t="s">
        <v>222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305</v>
      </c>
      <c r="CU144" s="9" t="s">
        <v>302</v>
      </c>
      <c r="CV144" s="10"/>
      <c r="CW144" s="10"/>
      <c r="CX144" t="str">
        <f>INDEX('Data_Price '!AS$2:AS$1266,MATCH(Data!$DN144,'Data_Price '!$BE$2:$BE$1266,0))</f>
        <v>Armada Tracer 98 Limited Dark Blue-Black-White 180 Ski Men</v>
      </c>
      <c r="CY144" t="str">
        <f>INDEX('Data_Price '!AT$2:AT$1266,MATCH(Data!$DN144,'Data_Price '!$BE$2:$BE$1266,0))</f>
        <v>! OutdoorXL.com</v>
      </c>
      <c r="CZ144">
        <f>INDEX('Data_Price '!AU$2:AU$1266,MATCH(Data!$DN144,'Data_Price '!$BE$2:$BE$1266,0))</f>
        <v>389.95</v>
      </c>
      <c r="DA144" t="str">
        <f>INDEX('Data_Price '!AV$2:AV$1266,MATCH(Data!$DN144,'Data_Price '!$BE$2:$BE$1266,0))</f>
        <v>https://www.google.com/url?url=https://www.outdoorxl.com/armada-tracer-98-limited.html%3Fprl%3D92-20631x144-3966&amp;rct=j&amp;q=&amp;esrc=s&amp;sa=U&amp;ved=0ahUKEwjN2r22xKP2AhWpdd8KHVuhA6IQsDwIYA&amp;usg=AOvVaw2NubHU5VhPAsYeDn03LdE9</v>
      </c>
      <c r="DB144" t="str">
        <f>INDEX('Data_Price '!AW$2:AW$1266,MATCH(Data!$DN144,'Data_Price '!$BE$2:$BE$1266,0))</f>
        <v>Armada Tracer 98 Skis 2022</v>
      </c>
      <c r="DC144" t="str">
        <f>INDEX('Data_Price '!AX$2:AX$1266,MATCH(Data!$DN144,'Data_Price '!$BE$2:$BE$1266,0))</f>
        <v>BlueZone Sports</v>
      </c>
      <c r="DD144">
        <f>INDEX('Data_Price '!AY$2:AY$1266,MATCH(Data!$DN144,'Data_Price '!$BE$2:$BE$1266,0))</f>
        <v>419.97</v>
      </c>
      <c r="DE144" t="str">
        <f>INDEX('Data_Price '!AZ$2:AZ$1266,MATCH(Data!$DN144,'Data_Price '!$BE$2:$BE$1266,0))</f>
        <v>https://www.google.com/url?q=https://www.bluezonesports.com/armada/armada-tracer-98-skis-mens-2022-38900&amp;sa=U&amp;ved=0ahUKEwiWye62xKP2AhVtnuAKHejFCNgQ2ykIHA&amp;usg=AOvVaw20orrTxe4U2jW3vRTTEM6A</v>
      </c>
      <c r="DF144" t="str">
        <f>INDEX('Data_Price '!BA$2:BA$1266,MATCH(Data!$DN144,'Data_Price '!$BE$2:$BE$1266,0))</f>
        <v>Barely used Men's Armada tracer 98 2020 Skis 172 - Griffon bindings</v>
      </c>
      <c r="DG144" t="str">
        <f>INDEX('Data_Price '!BB$2:BB$1266,MATCH(Data!$DN144,'Data_Price '!$BE$2:$BE$1266,0))</f>
        <v>SidelineSwap</v>
      </c>
      <c r="DH144" t="str">
        <f>INDEX('Data_Price '!BC$2:BC$1266,MATCH(Data!$DN144,'Data_Price '!$BE$2:$BE$1266,0))</f>
        <v>$435.00 used</v>
      </c>
      <c r="DI144" t="str">
        <f>INDEX('Data_Price '!BD$2:BD$1266,MATCH(Data!$DN144,'Data_Price '!$BE$2:$BE$1266,0))</f>
        <v>https://www.google.com/url?url=https://sidelineswap.com/gear/skiing/skis/4338052-armada-barely-used-men-s-tracer-98-2020-skis-172-griffon-bindings&amp;rct=j&amp;q=&amp;esrc=s&amp;sa=U&amp;ved=0ahUKEwjN2r22xKP2AhWpdd8KHVuhA6IQ2SkIZA&amp;usg=AOvVaw2rbbgd-EWkyeChuL83AfuM</v>
      </c>
      <c r="DJ144" s="89" t="e">
        <f ca="1">_xll.Connector("TinyUrl.TinyUrl",DA144,0)</f>
        <v>#NAME?</v>
      </c>
      <c r="DK144" s="89" t="e">
        <f ca="1">_xll.Connector("TinyUrl.TinyUrl",DE144,0)</f>
        <v>#NAME?</v>
      </c>
      <c r="DL144" s="89" t="e">
        <f ca="1">_xll.Connector("TinyUrl.TinyUrl",DI144,0)</f>
        <v>#NAME?</v>
      </c>
      <c r="DM144" s="224" t="str">
        <f t="shared" si="100"/>
        <v>Tracer 98</v>
      </c>
      <c r="DN144" s="89" t="str">
        <f t="shared" si="101"/>
        <v xml:space="preserve"> ArmadaTracer 98180 Unisex</v>
      </c>
      <c r="DO144" s="227" t="s">
        <v>993</v>
      </c>
    </row>
    <row r="145" spans="2:119" ht="15.45" customHeight="1">
      <c r="B145" s="224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#VALUE!</v>
      </c>
      <c r="F145" s="43" t="b">
        <f>CL145&gt;Driver!$F$56</f>
        <v>1</v>
      </c>
      <c r="G145" s="43" t="b">
        <f>AND(CB145&gt;Driver!$F$55,CB145&lt;Driver!$G$55)</f>
        <v>1</v>
      </c>
      <c r="H145" s="43" t="e">
        <f t="shared" si="68"/>
        <v>#VALUE!</v>
      </c>
      <c r="I145" s="43">
        <f t="shared" si="69"/>
        <v>0</v>
      </c>
      <c r="J145" s="43" t="e">
        <f t="array" ref="J145">NOT(OR(($H$9:$H$1273=TRUE)*($I$9:$I$1273&gt;0)*($BT$9:$BT$1273=BT145)*($K$9:$K$1273&gt;K145)))</f>
        <v>#VALUE!</v>
      </c>
      <c r="K145" s="72">
        <f t="shared" si="70"/>
        <v>0.65848136234523635</v>
      </c>
      <c r="L145" s="72">
        <f t="shared" si="71"/>
        <v>0.8919216823785352</v>
      </c>
      <c r="M145" s="72">
        <f t="shared" si="72"/>
        <v>0.42504104231193762</v>
      </c>
      <c r="N145" s="72">
        <f t="shared" si="73"/>
        <v>0.11729589578195154</v>
      </c>
      <c r="O145" s="72">
        <f t="shared" si="74"/>
        <v>0.28949389782052815</v>
      </c>
      <c r="P145" s="72">
        <f t="shared" si="75"/>
        <v>0.8683333333333334</v>
      </c>
      <c r="Q145" s="72"/>
      <c r="R145" s="72"/>
      <c r="S145" s="72">
        <f t="shared" si="76"/>
        <v>0.70541383516796086</v>
      </c>
      <c r="T145" s="72">
        <f t="shared" si="77"/>
        <v>0.94677397594427948</v>
      </c>
      <c r="U145" s="72">
        <f t="shared" si="78"/>
        <v>0.92807756870910685</v>
      </c>
      <c r="V145" s="72">
        <f t="shared" si="79"/>
        <v>0.7330798688075989</v>
      </c>
      <c r="W145" s="72">
        <f t="shared" si="80"/>
        <v>0.9653105031948882</v>
      </c>
      <c r="X145" s="72">
        <f t="shared" si="81"/>
        <v>0.1080783176214648</v>
      </c>
      <c r="Y145" s="72">
        <f t="shared" si="82"/>
        <v>0.57495895768806238</v>
      </c>
      <c r="Z145" s="72">
        <f t="shared" si="83"/>
        <v>0.88270410421804846</v>
      </c>
      <c r="AA145" s="72">
        <f t="shared" si="84"/>
        <v>0.71050610217947185</v>
      </c>
      <c r="AB145" s="72">
        <f t="shared" si="85"/>
        <v>0.1316666666666666</v>
      </c>
      <c r="AC145" s="72"/>
      <c r="AD145" s="72"/>
      <c r="AE145" s="72">
        <f t="shared" si="86"/>
        <v>0.2945861648320392</v>
      </c>
      <c r="AF145" s="72">
        <f t="shared" si="87"/>
        <v>5.3226024055720467E-2</v>
      </c>
      <c r="AG145" s="72">
        <f t="shared" si="88"/>
        <v>7.192243129089318E-2</v>
      </c>
      <c r="AH145" s="72">
        <f t="shared" si="89"/>
        <v>0.2669201311924011</v>
      </c>
      <c r="AI145" s="72">
        <f t="shared" si="90"/>
        <v>3.4689496805111811E-2</v>
      </c>
      <c r="AJ145" s="72">
        <f>(AV145-Driver!$K$179)/(Driver!$L$179-Driver!$K$179)</f>
        <v>0.34807831762146479</v>
      </c>
      <c r="AK145" s="72">
        <f>(AW145-Driver!$K$180)/(Driver!$L$180-Driver!$K$180)</f>
        <v>0.31201029485544951</v>
      </c>
      <c r="AL145" s="72">
        <f>(AX145-Driver!$K$181)/(Driver!$L$181-Driver!$K$181)</f>
        <v>0.48270410421804844</v>
      </c>
      <c r="AM145" s="72">
        <f>(AY145-Driver!$K$182)/(Driver!$L$182-Driver!$K$182)</f>
        <v>0.92450610217947182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1"/>
        <v>7.3260073260073257</v>
      </c>
      <c r="AW145" s="70">
        <f t="shared" si="92"/>
        <v>31.464480138288138</v>
      </c>
      <c r="AX145" s="70">
        <f t="shared" si="93"/>
        <v>5.3443369379624359</v>
      </c>
      <c r="AY145" s="70">
        <f>IFERROR(Driver!$K$19/Data!BH145/Data!BI145*Data!BK145*Data!BL145,"")</f>
        <v>-0.46213528068695242</v>
      </c>
      <c r="AZ145" s="70">
        <f t="shared" si="94"/>
        <v>26.582278481012654</v>
      </c>
      <c r="BA145" s="70"/>
      <c r="BB145" s="70"/>
      <c r="BC145" s="70">
        <f t="shared" si="95"/>
        <v>28.743541532353522</v>
      </c>
      <c r="BD145" s="70">
        <f t="shared" si="96"/>
        <v>5.8602368765852759</v>
      </c>
      <c r="BE145" s="70">
        <f t="shared" si="97"/>
        <v>2.8250948731396185E-2</v>
      </c>
      <c r="BF145" s="70">
        <f t="shared" si="98"/>
        <v>15.030436242826061</v>
      </c>
      <c r="BG145" s="70">
        <f t="shared" si="99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219</v>
      </c>
      <c r="BS145" s="8" t="s">
        <v>742</v>
      </c>
      <c r="BT145" s="9" t="s">
        <v>753</v>
      </c>
      <c r="BU145" s="10">
        <v>169</v>
      </c>
      <c r="BV145" s="9" t="s">
        <v>390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301</v>
      </c>
      <c r="CU145" s="9" t="s">
        <v>302</v>
      </c>
      <c r="CV145" s="10"/>
      <c r="CW145" s="10"/>
      <c r="CX145" t="str">
        <f>INDEX('Data_Price '!AS$2:AS$1266,MATCH(Data!$DN145,'Data_Price '!$BE$2:$BE$1266,0))</f>
        <v>Nordica Santa Ana Free 110 21/22</v>
      </c>
      <c r="CY145" t="str">
        <f>INDEX('Data_Price '!AT$2:AT$1266,MATCH(Data!$DN145,'Data_Price '!$BE$2:$BE$1266,0))</f>
        <v>Snowcountry.eu</v>
      </c>
      <c r="CZ145">
        <f>INDEX('Data_Price '!AU$2:AU$1266,MATCH(Data!$DN145,'Data_Price '!$BE$2:$BE$1266,0))</f>
        <v>527.89</v>
      </c>
      <c r="DA145" t="str">
        <f>INDEX('Data_Price '!AV$2:AV$1266,MATCH(Data!$DN145,'Data_Price '!$BE$2:$BE$1266,0))</f>
        <v>https://www.google.com/url?url=https://www.snowcountry.eu/nordica-santa-ana-free-110.html%3Fartikel_maat%3D65315%26country%3DUS&amp;rct=j&amp;q=&amp;esrc=s&amp;sa=U&amp;ved=0ahUKEwjKlo-3xKP2AhVKUt8KHYbSDE8QsDwIVA&amp;usg=AOvVaw227sOzI2XNcrCkBFeDQ23N</v>
      </c>
      <c r="DB145" t="str">
        <f>INDEX('Data_Price '!AW$2:AW$1266,MATCH(Data!$DN145,'Data_Price '!$BE$2:$BE$1266,0))</f>
        <v>2022 Nordica Santa Ana Free 110 169</v>
      </c>
      <c r="DC145" t="str">
        <f>INDEX('Data_Price '!AX$2:AX$1266,MATCH(Data!$DN145,'Data_Price '!$BE$2:$BE$1266,0))</f>
        <v>Ski Town All-Stars</v>
      </c>
      <c r="DD145">
        <f>INDEX('Data_Price '!AY$2:AY$1266,MATCH(Data!$DN145,'Data_Price '!$BE$2:$BE$1266,0))</f>
        <v>639.99</v>
      </c>
      <c r="DE145" t="str">
        <f>INDEX('Data_Price '!AZ$2:AZ$1266,MATCH(Data!$DN145,'Data_Price '!$BE$2:$BE$1266,0))</f>
        <v>https://www.google.com/url?url=https://skitownallstars.com/products/2022-nordica-santa-ana-free-110&amp;rct=j&amp;q=&amp;esrc=s&amp;sa=U&amp;ved=0ahUKEwjKlo-3xKP2AhVKUt8KHYbSDE8Q2SkIWA&amp;usg=AOvVaw06lWjHjO0sdBYZ5uT75a9l</v>
      </c>
      <c r="DF145">
        <f>INDEX('Data_Price '!BA$2:BA$1266,MATCH(Data!$DN145,'Data_Price '!$BE$2:$BE$1266,0))</f>
        <v>0</v>
      </c>
      <c r="DG145">
        <f>INDEX('Data_Price '!BB$2:BB$1266,MATCH(Data!$DN145,'Data_Price '!$BE$2:$BE$1266,0))</f>
        <v>0</v>
      </c>
      <c r="DH145">
        <f>INDEX('Data_Price '!BC$2:BC$1266,MATCH(Data!$DN145,'Data_Price '!$BE$2:$BE$1266,0))</f>
        <v>0</v>
      </c>
      <c r="DI145">
        <f>INDEX('Data_Price '!BD$2:BD$1266,MATCH(Data!$DN145,'Data_Price '!$BE$2:$BE$1266,0))</f>
        <v>0</v>
      </c>
      <c r="DJ145" s="89" t="e">
        <f ca="1">_xll.Connector("TinyUrl.TinyUrl",DA145,0)</f>
        <v>#NAME?</v>
      </c>
      <c r="DK145" s="89" t="e">
        <f ca="1">_xll.Connector("TinyUrl.TinyUrl",DE145,0)</f>
        <v>#NAME?</v>
      </c>
      <c r="DL145" s="89" t="e">
        <f ca="1">_xll.Connector("TinyUrl.TinyUrl",DI145,0)</f>
        <v>#NAME?</v>
      </c>
      <c r="DM145" s="224" t="str">
        <f t="shared" si="100"/>
        <v>Santa Ana 110 Free</v>
      </c>
      <c r="DN145" s="89" t="str">
        <f t="shared" si="101"/>
        <v xml:space="preserve"> NordicaSanta Ana 110 Free169 Women's</v>
      </c>
      <c r="DO145" s="227" t="s">
        <v>976</v>
      </c>
    </row>
    <row r="146" spans="2:119" ht="15.45" customHeight="1">
      <c r="B146" s="224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#VALUE!</v>
      </c>
      <c r="F146" s="43" t="b">
        <f>CL146&gt;Driver!$F$56</f>
        <v>0</v>
      </c>
      <c r="G146" s="43" t="b">
        <f>AND(CB146&gt;Driver!$F$55,CB146&lt;Driver!$G$55)</f>
        <v>0</v>
      </c>
      <c r="H146" s="43" t="e">
        <f t="shared" si="68"/>
        <v>#VALUE!</v>
      </c>
      <c r="I146" s="43">
        <f t="shared" si="69"/>
        <v>0</v>
      </c>
      <c r="J146" s="43" t="e">
        <f t="array" ref="J146">NOT(OR(($H$9:$H$1273=TRUE)*($I$9:$I$1273&gt;0)*($BT$9:$BT$1273=BT146)*($K$9:$K$1273&gt;K146)))</f>
        <v>#VALUE!</v>
      </c>
      <c r="K146" s="72">
        <f t="shared" si="70"/>
        <v>0.62900094878798862</v>
      </c>
      <c r="L146" s="72">
        <f t="shared" si="71"/>
        <v>0.79327693175408909</v>
      </c>
      <c r="M146" s="72">
        <f t="shared" si="72"/>
        <v>0.46472496582188805</v>
      </c>
      <c r="N146" s="72">
        <f t="shared" si="73"/>
        <v>0.28298235628912916</v>
      </c>
      <c r="O146" s="72">
        <f t="shared" si="74"/>
        <v>0.25486901176477028</v>
      </c>
      <c r="P146" s="72">
        <f t="shared" si="75"/>
        <v>0.85632352941176482</v>
      </c>
      <c r="Q146" s="72"/>
      <c r="R146" s="72"/>
      <c r="S146" s="72">
        <f t="shared" si="76"/>
        <v>0.71269357061420302</v>
      </c>
      <c r="T146" s="72">
        <f t="shared" si="77"/>
        <v>0.62430446513507476</v>
      </c>
      <c r="U146" s="72">
        <f t="shared" si="78"/>
        <v>9.9999999999999978E-2</v>
      </c>
      <c r="V146" s="72">
        <f t="shared" si="79"/>
        <v>0.60213295025665936</v>
      </c>
      <c r="W146" s="72">
        <f t="shared" si="80"/>
        <v>0.97548381443557064</v>
      </c>
      <c r="X146" s="72">
        <f t="shared" si="81"/>
        <v>0.20672306824591088</v>
      </c>
      <c r="Y146" s="72">
        <f t="shared" si="82"/>
        <v>0.53527503417811195</v>
      </c>
      <c r="Z146" s="72">
        <f t="shared" si="83"/>
        <v>0.71701764371087084</v>
      </c>
      <c r="AA146" s="72">
        <f t="shared" si="84"/>
        <v>0.74513098823522972</v>
      </c>
      <c r="AB146" s="72">
        <f t="shared" si="85"/>
        <v>0.14367647058823524</v>
      </c>
      <c r="AC146" s="72"/>
      <c r="AD146" s="72"/>
      <c r="AE146" s="72">
        <f t="shared" si="86"/>
        <v>0.28730642938579692</v>
      </c>
      <c r="AF146" s="72">
        <f t="shared" si="87"/>
        <v>0.37569553486492524</v>
      </c>
      <c r="AG146" s="72">
        <f t="shared" si="88"/>
        <v>0.9</v>
      </c>
      <c r="AH146" s="72">
        <f t="shared" si="89"/>
        <v>0.39786704974334064</v>
      </c>
      <c r="AI146" s="72">
        <f t="shared" si="90"/>
        <v>2.4516185564429312E-2</v>
      </c>
      <c r="AJ146" s="72">
        <f>(AV146-Driver!$K$179)/(Driver!$L$179-Driver!$K$179)</f>
        <v>3.3276931754089113E-2</v>
      </c>
      <c r="AK146" s="72">
        <f>(AW146-Driver!$K$180)/(Driver!$L$180-Driver!$K$180)</f>
        <v>0.31012194971746593</v>
      </c>
      <c r="AL146" s="72">
        <f>(AX146-Driver!$K$181)/(Driver!$L$181-Driver!$K$181)</f>
        <v>0.31701764371087082</v>
      </c>
      <c r="AM146" s="72">
        <f>(AY146-Driver!$K$182)/(Driver!$L$182-Driver!$K$182)</f>
        <v>0.95913098823522969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1"/>
        <v>0.70037986704653377</v>
      </c>
      <c r="AW146" s="70">
        <f t="shared" si="92"/>
        <v>31.2798223597709</v>
      </c>
      <c r="AX146" s="70">
        <f t="shared" si="93"/>
        <v>3.8531587933978373</v>
      </c>
      <c r="AY146" s="70">
        <f>IFERROR(Driver!$K$19/Data!BH146/Data!BI146*Data!BK146*Data!BL146,"")</f>
        <v>-0.25017932268129345</v>
      </c>
      <c r="AZ146" s="70">
        <f t="shared" si="94"/>
        <v>27.676842889054356</v>
      </c>
      <c r="BA146" s="70"/>
      <c r="BB146" s="70"/>
      <c r="BC146" s="70">
        <f t="shared" si="95"/>
        <v>32.519590916219165</v>
      </c>
      <c r="BD146" s="70">
        <f t="shared" si="96"/>
        <v>43.819034837031815</v>
      </c>
      <c r="BE146" s="70">
        <f t="shared" si="97"/>
        <v>1</v>
      </c>
      <c r="BF146" s="70">
        <f t="shared" si="98"/>
        <v>0.24090174666604255</v>
      </c>
      <c r="BG146" s="70">
        <f t="shared" si="99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219</v>
      </c>
      <c r="BS146" s="8" t="s">
        <v>843</v>
      </c>
      <c r="BT146" s="9" t="s">
        <v>847</v>
      </c>
      <c r="BU146" s="10">
        <v>156</v>
      </c>
      <c r="BV146" s="9" t="s">
        <v>222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307</v>
      </c>
      <c r="CU146" s="10"/>
      <c r="CV146" s="10"/>
      <c r="CW146" s="10"/>
      <c r="CX146" t="e">
        <f>INDEX('Data_Price '!AS$2:AS$1266,MATCH(Data!$DN146,'Data_Price '!$BE$2:$BE$1266,0))</f>
        <v>#N/A</v>
      </c>
      <c r="CY146" t="e">
        <f>INDEX('Data_Price '!AT$2:AT$1266,MATCH(Data!$DN146,'Data_Price '!$BE$2:$BE$1266,0))</f>
        <v>#N/A</v>
      </c>
      <c r="CZ146" t="e">
        <f>INDEX('Data_Price '!AU$2:AU$1266,MATCH(Data!$DN146,'Data_Price '!$BE$2:$BE$1266,0))</f>
        <v>#N/A</v>
      </c>
      <c r="DA146" t="e">
        <f>INDEX('Data_Price '!AV$2:AV$1266,MATCH(Data!$DN146,'Data_Price '!$BE$2:$BE$1266,0))</f>
        <v>#N/A</v>
      </c>
      <c r="DB146" t="e">
        <f>INDEX('Data_Price '!AW$2:AW$1266,MATCH(Data!$DN146,'Data_Price '!$BE$2:$BE$1266,0))</f>
        <v>#N/A</v>
      </c>
      <c r="DC146" t="e">
        <f>INDEX('Data_Price '!AX$2:AX$1266,MATCH(Data!$DN146,'Data_Price '!$BE$2:$BE$1266,0))</f>
        <v>#N/A</v>
      </c>
      <c r="DD146" t="e">
        <f>INDEX('Data_Price '!AY$2:AY$1266,MATCH(Data!$DN146,'Data_Price '!$BE$2:$BE$1266,0))</f>
        <v>#N/A</v>
      </c>
      <c r="DE146" t="e">
        <f>INDEX('Data_Price '!AZ$2:AZ$1266,MATCH(Data!$DN146,'Data_Price '!$BE$2:$BE$1266,0))</f>
        <v>#N/A</v>
      </c>
      <c r="DF146" t="e">
        <f>INDEX('Data_Price '!BA$2:BA$1266,MATCH(Data!$DN146,'Data_Price '!$BE$2:$BE$1266,0))</f>
        <v>#N/A</v>
      </c>
      <c r="DG146" t="e">
        <f>INDEX('Data_Price '!BB$2:BB$1266,MATCH(Data!$DN146,'Data_Price '!$BE$2:$BE$1266,0))</f>
        <v>#N/A</v>
      </c>
      <c r="DH146" t="e">
        <f>INDEX('Data_Price '!BC$2:BC$1266,MATCH(Data!$DN146,'Data_Price '!$BE$2:$BE$1266,0))</f>
        <v>#N/A</v>
      </c>
      <c r="DI146" t="e">
        <f>INDEX('Data_Price '!BD$2:BD$1266,MATCH(Data!$DN146,'Data_Price '!$BE$2:$BE$1266,0))</f>
        <v>#N/A</v>
      </c>
      <c r="DJ146" s="89" t="e">
        <f ca="1">_xll.Connector("TinyUrl.TinyUrl",DA146,0)</f>
        <v>#NAME?</v>
      </c>
      <c r="DK146" s="89" t="e">
        <f ca="1">_xll.Connector("TinyUrl.TinyUrl",DE146,0)</f>
        <v>#NAME?</v>
      </c>
      <c r="DL146" s="89" t="e">
        <f ca="1">_xll.Connector("TinyUrl.TinyUrl",DI146,0)</f>
        <v>#NAME?</v>
      </c>
      <c r="DM146" s="224" t="str">
        <f t="shared" si="100"/>
        <v>Laser SC</v>
      </c>
      <c r="DN146" s="89" t="str">
        <f t="shared" si="101"/>
        <v xml:space="preserve"> StöckliLaser SC156 Unisex</v>
      </c>
      <c r="DO146" s="227"/>
    </row>
    <row r="147" spans="2:119" ht="15.45" customHeight="1">
      <c r="B147" s="224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#VALUE!</v>
      </c>
      <c r="F147" s="43" t="b">
        <f>CL147&gt;Driver!$F$56</f>
        <v>1</v>
      </c>
      <c r="G147" s="43" t="b">
        <f>AND(CB147&gt;Driver!$F$55,CB147&lt;Driver!$G$55)</f>
        <v>1</v>
      </c>
      <c r="H147" s="43" t="e">
        <f t="shared" si="68"/>
        <v>#VALUE!</v>
      </c>
      <c r="I147" s="43">
        <f t="shared" si="69"/>
        <v>0</v>
      </c>
      <c r="J147" s="43" t="e">
        <f t="array" ref="J147">NOT(OR(($H$9:$H$1273=TRUE)*($I$9:$I$1273&gt;0)*($BT$9:$BT$1273=BT147)*($K$9:$K$1273&gt;K147)))</f>
        <v>#VALUE!</v>
      </c>
      <c r="K147" s="72">
        <f t="shared" si="70"/>
        <v>0.76690975426976127</v>
      </c>
      <c r="L147" s="72">
        <f t="shared" si="71"/>
        <v>0.96570461687212961</v>
      </c>
      <c r="M147" s="72">
        <f t="shared" si="72"/>
        <v>0.56811489166739282</v>
      </c>
      <c r="N147" s="72">
        <f t="shared" si="73"/>
        <v>0.34242711692910888</v>
      </c>
      <c r="O147" s="72">
        <f t="shared" si="74"/>
        <v>0.37275089140640305</v>
      </c>
      <c r="P147" s="72">
        <f t="shared" si="75"/>
        <v>0.98916666666666675</v>
      </c>
      <c r="Q147" s="72"/>
      <c r="R147" s="72"/>
      <c r="S147" s="72">
        <f t="shared" si="76"/>
        <v>0.66761288763664739</v>
      </c>
      <c r="T147" s="72">
        <f t="shared" si="77"/>
        <v>0.94902875439531575</v>
      </c>
      <c r="U147" s="72">
        <f t="shared" si="78"/>
        <v>0.94319785950788404</v>
      </c>
      <c r="V147" s="72">
        <f t="shared" si="79"/>
        <v>0.84824639903631183</v>
      </c>
      <c r="W147" s="72">
        <f t="shared" si="80"/>
        <v>0.90661123126258492</v>
      </c>
      <c r="X147" s="72">
        <f t="shared" si="81"/>
        <v>3.4295383127870394E-2</v>
      </c>
      <c r="Y147" s="72">
        <f t="shared" si="82"/>
        <v>0.43188510833260713</v>
      </c>
      <c r="Z147" s="72">
        <f t="shared" si="83"/>
        <v>0.65757288307089112</v>
      </c>
      <c r="AA147" s="72">
        <f t="shared" si="84"/>
        <v>0.62724910859359695</v>
      </c>
      <c r="AB147" s="72">
        <f t="shared" si="85"/>
        <v>1.0833333333333306E-2</v>
      </c>
      <c r="AC147" s="72"/>
      <c r="AD147" s="72"/>
      <c r="AE147" s="72">
        <f t="shared" si="86"/>
        <v>0.33238711236335255</v>
      </c>
      <c r="AF147" s="72">
        <f t="shared" si="87"/>
        <v>5.0971245604684225E-2</v>
      </c>
      <c r="AG147" s="72">
        <f t="shared" si="88"/>
        <v>5.6802140492116009E-2</v>
      </c>
      <c r="AH147" s="72">
        <f t="shared" si="89"/>
        <v>0.15175360096368817</v>
      </c>
      <c r="AI147" s="72">
        <f t="shared" si="90"/>
        <v>9.3388768737415126E-2</v>
      </c>
      <c r="AJ147" s="72">
        <f>(AV147-Driver!$K$179)/(Driver!$L$179-Driver!$K$179)</f>
        <v>0.2057046168721296</v>
      </c>
      <c r="AK147" s="72">
        <f>(AW147-Driver!$K$180)/(Driver!$L$180-Driver!$K$180)</f>
        <v>0.17346082685318293</v>
      </c>
      <c r="AL147" s="72">
        <f>(AX147-Driver!$K$181)/(Driver!$L$181-Driver!$K$181)</f>
        <v>0.25757288307089105</v>
      </c>
      <c r="AM147" s="72">
        <f>(AY147-Driver!$K$182)/(Driver!$L$182-Driver!$K$182)</f>
        <v>0.84124910859359692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1"/>
        <v>4.3294668294668304</v>
      </c>
      <c r="AW147" s="70">
        <f t="shared" si="92"/>
        <v>17.915983911923661</v>
      </c>
      <c r="AX147" s="70">
        <f t="shared" si="93"/>
        <v>3.3181559476380196</v>
      </c>
      <c r="AY147" s="70">
        <f>IFERROR(Driver!$K$19/Data!BH726/Data!BI726*Data!BK726*Data!BL726,"")</f>
        <v>-0.97179228887891544</v>
      </c>
      <c r="AZ147" s="70">
        <f t="shared" si="94"/>
        <v>15.569620253164558</v>
      </c>
      <c r="BA147" s="70"/>
      <c r="BB147" s="70"/>
      <c r="BC147" s="70">
        <f t="shared" si="95"/>
        <v>9.1359272599374144</v>
      </c>
      <c r="BD147" s="70">
        <f t="shared" si="96"/>
        <v>6.0597807742709788</v>
      </c>
      <c r="BE147" s="70">
        <f t="shared" si="97"/>
        <v>4.3368542240480971E-2</v>
      </c>
      <c r="BF147" s="70">
        <f t="shared" si="98"/>
        <v>28.037686741492994</v>
      </c>
      <c r="BG147" s="70">
        <f t="shared" si="99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219</v>
      </c>
      <c r="BS147" s="8" t="s">
        <v>710</v>
      </c>
      <c r="BT147" s="9" t="s">
        <v>714</v>
      </c>
      <c r="BU147" s="10">
        <v>151</v>
      </c>
      <c r="BV147" s="9" t="s">
        <v>390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305</v>
      </c>
      <c r="CU147" s="9" t="s">
        <v>301</v>
      </c>
      <c r="CV147" s="9" t="s">
        <v>302</v>
      </c>
      <c r="CW147" s="10"/>
      <c r="CX147" t="str">
        <f>INDEX('Data_Price '!AS$2:AS$1266,MATCH(Data!$DN147,'Data_Price '!$BE$2:$BE$1266,0))</f>
        <v>Liberty Genesis 101 Women's Skis Â· 2022 Â· 151 cm</v>
      </c>
      <c r="CY147" t="str">
        <f>INDEX('Data_Price '!AT$2:AT$1266,MATCH(Data!$DN147,'Data_Price '!$BE$2:$BE$1266,0))</f>
        <v>REI</v>
      </c>
      <c r="CZ147">
        <f>INDEX('Data_Price '!AU$2:AU$1266,MATCH(Data!$DN147,'Data_Price '!$BE$2:$BE$1266,0))</f>
        <v>599</v>
      </c>
      <c r="DA147" t="str">
        <f>INDEX('Data_Price '!AV$2:AV$1266,MATCH(Data!$DN147,'Data_Price '!$BE$2:$BE$1266,0))</f>
        <v>https://www.google.com/url?url=https://www.rei.com/product/199289/liberty-genesis-101-skis-womens-20212022%3FCAWELAID%3D120217890012763178&amp;rct=j&amp;q=&amp;esrc=s&amp;sa=U&amp;ved=0ahUKEwjAh4G8z6P2AhVFl2oFHVmUCUYQsDwISA&amp;usg=AOvVaw1ojPsh7Fxr15UZGKRLZ7Xi</v>
      </c>
      <c r="DB147" t="str">
        <f>INDEX('Data_Price '!AW$2:AW$1266,MATCH(Data!$DN147,'Data_Price '!$BE$2:$BE$1266,0))</f>
        <v>Liberty Genesis 101 Women's Skis Â· 2022 Â· 151 cm</v>
      </c>
      <c r="DC147" t="str">
        <f>INDEX('Data_Price '!AX$2:AX$1266,MATCH(Data!$DN147,'Data_Price '!$BE$2:$BE$1266,0))</f>
        <v>REI</v>
      </c>
      <c r="DD147">
        <f>INDEX('Data_Price '!AY$2:AY$1266,MATCH(Data!$DN147,'Data_Price '!$BE$2:$BE$1266,0))</f>
        <v>599</v>
      </c>
      <c r="DE147" t="str">
        <f>INDEX('Data_Price '!AZ$2:AZ$1266,MATCH(Data!$DN147,'Data_Price '!$BE$2:$BE$1266,0))</f>
        <v>https://www.google.com/url?q=https://www.rei.com/product/199289/liberty-genesis-101-skis-womens-20212022%3FCAWELAID%3D120217890012763178&amp;sa=U&amp;ved=0ahUKEwjU8aS8z6P2AhWBkWoFHWz0A6gQ2ykIFw&amp;usg=AOvVaw0TrR8G_RGCLZtIpujnjXBB</v>
      </c>
      <c r="DF147" t="str">
        <f>INDEX('Data_Price '!BA$2:BA$1266,MATCH(Data!$DN147,'Data_Price '!$BE$2:$BE$1266,0))</f>
        <v>'22 Liberty Genesis 101 Skis 151cm</v>
      </c>
      <c r="DG147" t="str">
        <f>INDEX('Data_Price '!BB$2:BB$1266,MATCH(Data!$DN147,'Data_Price '!$BE$2:$BE$1266,0))</f>
        <v>Al's Ski Equipment Barn</v>
      </c>
      <c r="DH147">
        <f>INDEX('Data_Price '!BC$2:BC$1266,MATCH(Data!$DN147,'Data_Price '!$BE$2:$BE$1266,0))</f>
        <v>599</v>
      </c>
      <c r="DI147" t="str">
        <f>INDEX('Data_Price '!BD$2:BD$1266,MATCH(Data!$DN147,'Data_Price '!$BE$2:$BE$1266,0))</f>
        <v>https://www.google.com/url?url=https://www.untracked.com/p7429c46b101lr-Froogle-22_liberty_genesis_101_womens_allmountain_freeride_skis.html%23chsku769221&amp;rct=j&amp;q=&amp;esrc=s&amp;sa=U&amp;ved=0ahUKEwjAh4G8z6P2AhVFl2oFHVmUCUYQ2SkITA&amp;usg=AOvVaw1TTUBAjK--GidpOWpaOF4I</v>
      </c>
      <c r="DJ147" s="89" t="e">
        <f ca="1">_xll.Connector("TinyUrl.TinyUrl",DA147,0)</f>
        <v>#NAME?</v>
      </c>
      <c r="DK147" s="89" t="e">
        <f ca="1">_xll.Connector("TinyUrl.TinyUrl",DE147,0)</f>
        <v>#NAME?</v>
      </c>
      <c r="DL147" s="89" t="e">
        <f ca="1">_xll.Connector("TinyUrl.TinyUrl",DI147,0)</f>
        <v>#NAME?</v>
      </c>
      <c r="DM147" s="224" t="str">
        <f t="shared" si="100"/>
        <v>Genesis 101</v>
      </c>
      <c r="DN147" s="89" t="str">
        <f t="shared" si="101"/>
        <v xml:space="preserve"> LibertyGenesis 101151 Women's</v>
      </c>
      <c r="DO147" s="227" t="s">
        <v>994</v>
      </c>
    </row>
    <row r="148" spans="2:119" ht="15.45" customHeight="1">
      <c r="B148" s="224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#VALUE!</v>
      </c>
      <c r="F148" s="43" t="b">
        <f>CL148&gt;Driver!$F$56</f>
        <v>0</v>
      </c>
      <c r="G148" s="43" t="b">
        <f>AND(CB148&gt;Driver!$F$55,CB148&lt;Driver!$G$55)</f>
        <v>0</v>
      </c>
      <c r="H148" s="43" t="e">
        <f t="shared" si="68"/>
        <v>#VALUE!</v>
      </c>
      <c r="I148" s="43">
        <f t="shared" si="69"/>
        <v>0</v>
      </c>
      <c r="J148" s="43" t="e">
        <f t="array" ref="J148">NOT(OR(($H$9:$H$1273=TRUE)*($I$9:$I$1273&gt;0)*($BT$9:$BT$1273=BT148)*($K$9:$K$1273&gt;K148)))</f>
        <v>#VALUE!</v>
      </c>
      <c r="K148" s="72">
        <f t="shared" si="70"/>
        <v>0.72402725892417497</v>
      </c>
      <c r="L148" s="72">
        <f t="shared" si="71"/>
        <v>0.9727370880670374</v>
      </c>
      <c r="M148" s="72">
        <f t="shared" si="72"/>
        <v>0.47531742978131264</v>
      </c>
      <c r="N148" s="72">
        <f t="shared" si="73"/>
        <v>0.32851451337507109</v>
      </c>
      <c r="O148" s="72">
        <f t="shared" si="74"/>
        <v>0.34846718773357244</v>
      </c>
      <c r="P148" s="72">
        <f t="shared" si="75"/>
        <v>0.74897058823529417</v>
      </c>
      <c r="Q148" s="72"/>
      <c r="R148" s="72"/>
      <c r="S148" s="72">
        <f t="shared" si="76"/>
        <v>0.76499524833360166</v>
      </c>
      <c r="T148" s="72">
        <f t="shared" si="77"/>
        <v>0.94762356683790994</v>
      </c>
      <c r="U148" s="72">
        <f t="shared" si="78"/>
        <v>0.56933160360013635</v>
      </c>
      <c r="V148" s="72">
        <f t="shared" si="79"/>
        <v>0.62938892440873206</v>
      </c>
      <c r="W148" s="72">
        <f t="shared" si="80"/>
        <v>0.98144821194099019</v>
      </c>
      <c r="X148" s="72">
        <f t="shared" si="81"/>
        <v>2.7262911932962652E-2</v>
      </c>
      <c r="Y148" s="72">
        <f t="shared" si="82"/>
        <v>0.52468257021868736</v>
      </c>
      <c r="Z148" s="72">
        <f t="shared" si="83"/>
        <v>0.67148548662492891</v>
      </c>
      <c r="AA148" s="72">
        <f t="shared" si="84"/>
        <v>0.65153281226642756</v>
      </c>
      <c r="AB148" s="72">
        <f t="shared" si="85"/>
        <v>0.25102941176470583</v>
      </c>
      <c r="AC148" s="72"/>
      <c r="AD148" s="72"/>
      <c r="AE148" s="72">
        <f t="shared" si="86"/>
        <v>0.23500475166639834</v>
      </c>
      <c r="AF148" s="72">
        <f t="shared" si="87"/>
        <v>5.2376433162090022E-2</v>
      </c>
      <c r="AG148" s="72">
        <f t="shared" si="88"/>
        <v>0.43066839639986365</v>
      </c>
      <c r="AH148" s="72">
        <f t="shared" si="89"/>
        <v>0.37061107559126799</v>
      </c>
      <c r="AI148" s="72">
        <f t="shared" si="90"/>
        <v>1.8551788059009817E-2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0.40012585710047405</v>
      </c>
      <c r="AL148" s="72">
        <f>(AX148-Driver!$K$181)/(Driver!$L$181-Driver!$K$181)</f>
        <v>0.27148548662492883</v>
      </c>
      <c r="AM148" s="72">
        <f>(AY148-Driver!$K$182)/(Driver!$L$182-Driver!$K$182)</f>
        <v>0.86553281226642753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1"/>
        <v>5.6250847917514575</v>
      </c>
      <c r="AW148" s="70">
        <f t="shared" si="92"/>
        <v>40.081137999010991</v>
      </c>
      <c r="AX148" s="70">
        <f t="shared" si="93"/>
        <v>3.4433693796243596</v>
      </c>
      <c r="AY148" s="70">
        <f>IFERROR(Driver!$K$19/Data!BH148/Data!BI148*Data!BK148*Data!BL148,"")</f>
        <v>-0.82313979461187814</v>
      </c>
      <c r="AZ148" s="70">
        <f t="shared" si="94"/>
        <v>37.46090841399851</v>
      </c>
      <c r="BA148" s="70"/>
      <c r="BB148" s="70"/>
      <c r="BC148" s="70">
        <f t="shared" si="95"/>
        <v>59.648834744635913</v>
      </c>
      <c r="BD148" s="70">
        <f t="shared" si="96"/>
        <v>5.9354241652855855</v>
      </c>
      <c r="BE148" s="70">
        <f t="shared" si="97"/>
        <v>0.53075211987539372</v>
      </c>
      <c r="BF148" s="70">
        <f t="shared" si="98"/>
        <v>3.3192725430869903</v>
      </c>
      <c r="BG148" s="70">
        <f t="shared" si="99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219</v>
      </c>
      <c r="BS148" s="8" t="s">
        <v>471</v>
      </c>
      <c r="BT148" s="9" t="s">
        <v>477</v>
      </c>
      <c r="BU148" s="10">
        <v>178.2</v>
      </c>
      <c r="BV148" s="9" t="s">
        <v>222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305</v>
      </c>
      <c r="CU148" s="9" t="s">
        <v>302</v>
      </c>
      <c r="CV148" s="9" t="s">
        <v>388</v>
      </c>
      <c r="CW148" s="10"/>
      <c r="CX148" t="str">
        <f>INDEX('Data_Price '!AS$2:AS$1266,MATCH(Data!$DN148,'Data_Price '!$BE$2:$BE$1266,0))</f>
        <v>Black Crows Camox Freebird</v>
      </c>
      <c r="CY148" t="str">
        <f>INDEX('Data_Price '!AT$2:AT$1266,MATCH(Data!$DN148,'Data_Price '!$BE$2:$BE$1266,0))</f>
        <v>Varuste.net</v>
      </c>
      <c r="CZ148">
        <f>INDEX('Data_Price '!AU$2:AU$1266,MATCH(Data!$DN148,'Data_Price '!$BE$2:$BE$1266,0))</f>
        <v>544.64</v>
      </c>
      <c r="DA148" t="str">
        <f>INDEX('Data_Price '!AV$2:AV$1266,MATCH(Data!$DN148,'Data_Price '!$BE$2:$BE$1266,0))</f>
        <v>https://www.google.com/url?url=https://varuste.net/en/p92488/black-crows-camox-freebird%3Fchange_country%3DUS%26change_currency%3DEUR&amp;rct=j&amp;q=&amp;esrc=s&amp;sa=U&amp;ved=0ahUKEwim8r-4xKP2AhXlmOAKHXqaBDQQsDwIdA&amp;usg=AOvVaw2mmCrFzq5NHgBpOp1cW9Qx</v>
      </c>
      <c r="DB148" t="str">
        <f>INDEX('Data_Price '!AW$2:AW$1266,MATCH(Data!$DN148,'Data_Price '!$BE$2:$BE$1266,0))</f>
        <v>Black Crows Camox Freebird</v>
      </c>
      <c r="DC148" t="str">
        <f>INDEX('Data_Price '!AX$2:AX$1266,MATCH(Data!$DN148,'Data_Price '!$BE$2:$BE$1266,0))</f>
        <v>Varuste.net</v>
      </c>
      <c r="DD148">
        <f>INDEX('Data_Price '!AY$2:AY$1266,MATCH(Data!$DN148,'Data_Price '!$BE$2:$BE$1266,0))</f>
        <v>544.82000000000005</v>
      </c>
      <c r="DE148" t="str">
        <f>INDEX('Data_Price '!AZ$2:AZ$1266,MATCH(Data!$DN148,'Data_Price '!$BE$2:$BE$1266,0))</f>
        <v>https://www.google.com/url?q=https://varuste.net/en/p92488/black-crows-camox-freebird%3Fchange_country%3DUS%26change_currency%3DEUR&amp;sa=U&amp;ved=0ahUKEwid8pK5xKP2AhVDTd8KHSMQArgQ2ykIFw&amp;usg=AOvVaw0Z29518Gyf3y6rNVEYKp3y</v>
      </c>
      <c r="DF148" t="str">
        <f>INDEX('Data_Price '!BA$2:BA$1266,MATCH(Data!$DN148,'Data_Price '!$BE$2:$BE$1266,0))</f>
        <v>Black Crows Camox Freebird Skis, 178cm</v>
      </c>
      <c r="DG148" t="str">
        <f>INDEX('Data_Price '!BB$2:BB$1266,MATCH(Data!$DN148,'Data_Price '!$BE$2:$BE$1266,0))</f>
        <v>! OutdoorXL.com</v>
      </c>
      <c r="DH148">
        <f>INDEX('Data_Price '!BC$2:BC$1266,MATCH(Data!$DN148,'Data_Price '!$BE$2:$BE$1266,0))</f>
        <v>554.95000000000005</v>
      </c>
      <c r="DI148" t="str">
        <f>INDEX('Data_Price '!BD$2:BD$1266,MATCH(Data!$DN148,'Data_Price '!$BE$2:$BE$1266,0))</f>
        <v>https://www.google.com/url?q=https://www.outdoorxl.com/black-crows-camox-freebird.html%3Fprl%3D92-655x144-879&amp;sa=U&amp;ved=0ahUKEwjT3PG4xKP2AhUQZN8KHW5VA9sQ2ykIHQ&amp;usg=AOvVaw1XTAUl0a1QHO-nMFOyJ5bN</v>
      </c>
      <c r="DJ148" s="89" t="e">
        <f ca="1">_xll.Connector("TinyUrl.TinyUrl",DA148,0)</f>
        <v>#NAME?</v>
      </c>
      <c r="DK148" s="89" t="e">
        <f ca="1">_xll.Connector("TinyUrl.TinyUrl",DE148,0)</f>
        <v>#NAME?</v>
      </c>
      <c r="DL148" s="89" t="e">
        <f ca="1">_xll.Connector("TinyUrl.TinyUrl",DI148,0)</f>
        <v>#NAME?</v>
      </c>
      <c r="DM148" s="224" t="str">
        <f t="shared" si="100"/>
        <v>Camox Freebird</v>
      </c>
      <c r="DN148" s="89" t="str">
        <f t="shared" si="101"/>
        <v xml:space="preserve"> Black CrowsCamox Freebird178.2 Unisex</v>
      </c>
      <c r="DO148" s="227" t="s">
        <v>988</v>
      </c>
    </row>
    <row r="149" spans="2:119" ht="15.45" customHeight="1">
      <c r="B149" s="224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#VALUE!</v>
      </c>
      <c r="F149" s="43" t="b">
        <f>CL149&gt;Driver!$F$56</f>
        <v>0</v>
      </c>
      <c r="G149" s="43" t="b">
        <f>AND(CB149&gt;Driver!$F$55,CB149&lt;Driver!$G$55)</f>
        <v>1</v>
      </c>
      <c r="H149" s="43" t="e">
        <f t="shared" si="68"/>
        <v>#VALUE!</v>
      </c>
      <c r="I149" s="43">
        <f t="shared" si="69"/>
        <v>0</v>
      </c>
      <c r="J149" s="43" t="e">
        <f t="array" ref="J149">NOT(OR(($H$9:$H$1273=TRUE)*($I$9:$I$1273&gt;0)*($BT$9:$BT$1273=BT149)*($K$9:$K$1273&gt;K149)))</f>
        <v>#VALUE!</v>
      </c>
      <c r="K149" s="72">
        <f t="shared" si="70"/>
        <v>0.71263161559221111</v>
      </c>
      <c r="L149" s="72">
        <f t="shared" si="71"/>
        <v>0.87862702441382656</v>
      </c>
      <c r="M149" s="72">
        <f t="shared" si="72"/>
        <v>0.54663620677059566</v>
      </c>
      <c r="N149" s="72">
        <f t="shared" si="73"/>
        <v>0.35507493834187054</v>
      </c>
      <c r="O149" s="72">
        <f t="shared" si="74"/>
        <v>0.37728466236207359</v>
      </c>
      <c r="P149" s="72">
        <f t="shared" si="75"/>
        <v>0.90754901960784307</v>
      </c>
      <c r="Q149" s="72"/>
      <c r="R149" s="72"/>
      <c r="S149" s="72">
        <f t="shared" si="76"/>
        <v>0.73995691659262741</v>
      </c>
      <c r="T149" s="72">
        <f t="shared" si="77"/>
        <v>0.90412786005946921</v>
      </c>
      <c r="U149" s="72">
        <f t="shared" si="78"/>
        <v>0.94139707326561672</v>
      </c>
      <c r="V149" s="72">
        <f t="shared" si="79"/>
        <v>0.66363588443618737</v>
      </c>
      <c r="W149" s="72">
        <f t="shared" si="80"/>
        <v>0.98668391381573872</v>
      </c>
      <c r="X149" s="72">
        <f t="shared" si="81"/>
        <v>0.12137297558617349</v>
      </c>
      <c r="Y149" s="72">
        <f t="shared" si="82"/>
        <v>0.45336379322940429</v>
      </c>
      <c r="Z149" s="72">
        <f t="shared" si="83"/>
        <v>0.64492506165812946</v>
      </c>
      <c r="AA149" s="72">
        <f t="shared" si="84"/>
        <v>0.62271533763792641</v>
      </c>
      <c r="AB149" s="72">
        <f t="shared" si="85"/>
        <v>9.2450980392156878E-2</v>
      </c>
      <c r="AC149" s="72"/>
      <c r="AD149" s="72"/>
      <c r="AE149" s="72">
        <f t="shared" si="86"/>
        <v>0.26004308340737259</v>
      </c>
      <c r="AF149" s="72">
        <f t="shared" si="87"/>
        <v>9.5872139940530829E-2</v>
      </c>
      <c r="AG149" s="72">
        <f t="shared" si="88"/>
        <v>5.8602926734383304E-2</v>
      </c>
      <c r="AH149" s="72">
        <f t="shared" si="89"/>
        <v>0.33636411556381257</v>
      </c>
      <c r="AI149" s="72">
        <f t="shared" si="90"/>
        <v>1.3316086184261326E-2</v>
      </c>
      <c r="AJ149" s="72">
        <f>(AV149-Driver!$K$179)/(Driver!$L$179-Driver!$K$179)</f>
        <v>0.36137297558617348</v>
      </c>
      <c r="AK149" s="72">
        <f>(AW149-Driver!$K$180)/(Driver!$L$180-Driver!$K$180)</f>
        <v>0.24808118212225996</v>
      </c>
      <c r="AL149" s="72">
        <f>(AX149-Driver!$K$181)/(Driver!$L$181-Driver!$K$181)</f>
        <v>0.24492506165812941</v>
      </c>
      <c r="AM149" s="72">
        <f>(AY149-Driver!$K$182)/(Driver!$L$182-Driver!$K$182)</f>
        <v>0.83671533763792638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1"/>
        <v>7.6058201058201051</v>
      </c>
      <c r="AW149" s="70">
        <f t="shared" si="92"/>
        <v>25.212970442081453</v>
      </c>
      <c r="AX149" s="70">
        <f t="shared" si="93"/>
        <v>3.2043255549231646</v>
      </c>
      <c r="AY149" s="70">
        <f>IFERROR(Driver!$K$19/Data!BH149/Data!BI149*Data!BK149*Data!BL149,"")</f>
        <v>-0.99954573086107501</v>
      </c>
      <c r="AZ149" s="70">
        <f t="shared" si="94"/>
        <v>23.008190618019363</v>
      </c>
      <c r="BA149" s="70"/>
      <c r="BB149" s="70"/>
      <c r="BC149" s="70">
        <f t="shared" si="95"/>
        <v>46.661278006934239</v>
      </c>
      <c r="BD149" s="70">
        <f t="shared" si="96"/>
        <v>2.0861311852255242</v>
      </c>
      <c r="BE149" s="70">
        <f t="shared" si="97"/>
        <v>0.15875302250192644</v>
      </c>
      <c r="BF149" s="70">
        <f t="shared" si="98"/>
        <v>7.1872260796769591</v>
      </c>
      <c r="BG149" s="70">
        <f t="shared" si="99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219</v>
      </c>
      <c r="BS149" s="8" t="s">
        <v>610</v>
      </c>
      <c r="BT149" s="9" t="s">
        <v>611</v>
      </c>
      <c r="BU149" s="10">
        <v>171</v>
      </c>
      <c r="BV149" s="9" t="s">
        <v>222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304</v>
      </c>
      <c r="CU149" s="9" t="s">
        <v>302</v>
      </c>
      <c r="CV149" s="9" t="s">
        <v>388</v>
      </c>
      <c r="CW149" s="10"/>
      <c r="CX149" t="str">
        <f>INDEX('Data_Price '!AS$2:AS$1266,MATCH(Data!$DN149,'Data_Price '!$BE$2:$BE$1266,0))</f>
        <v>Fischer Hannibal 106 Carbon</v>
      </c>
      <c r="CY149" t="str">
        <f>INDEX('Data_Price '!AT$2:AT$1266,MATCH(Data!$DN149,'Data_Price '!$BE$2:$BE$1266,0))</f>
        <v>Telemark Pyrenees</v>
      </c>
      <c r="CZ149">
        <f>INDEX('Data_Price '!AU$2:AU$1266,MATCH(Data!$DN149,'Data_Price '!$BE$2:$BE$1266,0))</f>
        <v>420.5</v>
      </c>
      <c r="DA149" t="str">
        <f>INDEX('Data_Price '!AV$2:AV$1266,MATCH(Data!$DN149,'Data_Price '!$BE$2:$BE$1266,0))</f>
        <v>https://www.google.com/url?url=https://www.telemark-pyrenees.com/ski/fischer-hannibal-106-carbon-ski-2022%3Fcurrency%3DUSD%26tax%3Dex_vat%26country%3DUS%26var%3D67619&amp;rct=j&amp;q=&amp;esrc=s&amp;sa=U&amp;ved=0ahUKEwjjr7O5xKP2AhUPZd8KHQ3OCKsQsDwISg&amp;usg=AOvVaw07XAW9GZQcLKRhDdQpk551</v>
      </c>
      <c r="DB149" t="str">
        <f>INDEX('Data_Price '!AW$2:AW$1266,MATCH(Data!$DN149,'Data_Price '!$BE$2:$BE$1266,0))</f>
        <v>Fischer Hannibal 106 Carbon</v>
      </c>
      <c r="DC149" t="str">
        <f>INDEX('Data_Price '!AX$2:AX$1266,MATCH(Data!$DN149,'Data_Price '!$BE$2:$BE$1266,0))</f>
        <v>Telemark Pyrenees</v>
      </c>
      <c r="DD149">
        <f>INDEX('Data_Price '!AY$2:AY$1266,MATCH(Data!$DN149,'Data_Price '!$BE$2:$BE$1266,0))</f>
        <v>420.5</v>
      </c>
      <c r="DE149" t="str">
        <f>INDEX('Data_Price '!AZ$2:AZ$1266,MATCH(Data!$DN149,'Data_Price '!$BE$2:$BE$1266,0))</f>
        <v>https://www.google.com/url?q=https://www.telemark-pyrenees.com/ski/fischer-hannibal-106-carbon-ski-2022%3Fcurrency%3DUSD%26tax%3Dex_vat%26country%3DUS%26var%3D67619&amp;sa=U&amp;ved=0ahUKEwi7seC5xKP2AhUxUt8KHbt7AIkQ2ykIGw&amp;usg=AOvVaw1edivwkM0ZSYIG-oJsNtO7</v>
      </c>
      <c r="DF149" t="str">
        <f>INDEX('Data_Price '!BA$2:BA$1266,MATCH(Data!$DN149,'Data_Price '!$BE$2:$BE$1266,0))</f>
        <v>Fischer Hannibal 106 Carbon</v>
      </c>
      <c r="DG149" t="str">
        <f>INDEX('Data_Price '!BB$2:BB$1266,MATCH(Data!$DN149,'Data_Price '!$BE$2:$BE$1266,0))</f>
        <v>Backcountry.com</v>
      </c>
      <c r="DH149">
        <f>INDEX('Data_Price '!BC$2:BC$1266,MATCH(Data!$DN149,'Data_Price '!$BE$2:$BE$1266,0))</f>
        <v>509.97</v>
      </c>
      <c r="DI149" t="str">
        <f>INDEX('Data_Price '!BD$2:BD$1266,MATCH(Data!$DN149,'Data_Price '!$BE$2:$BE$1266,0))</f>
        <v>https://www.google.com/url?q=https://www.backcountry.com/fischer-hannibal-106-carbon-alpine-touring-ski%3FCMP_SKU%3DFISH064%26MER%3D0406%26skid%3DFISH064-BLUORA-S171&amp;sa=U&amp;ved=0ahUKEwi7seC5xKP2AhUxUt8KHbt7AIkQ2ykIGQ&amp;usg=AOvVaw0ZOflt9GPANmEpRvje-ARJ</v>
      </c>
      <c r="DJ149" s="89" t="e">
        <f ca="1">_xll.Connector("TinyUrl.TinyUrl",DA149,0)</f>
        <v>#NAME?</v>
      </c>
      <c r="DK149" s="89" t="e">
        <f ca="1">_xll.Connector("TinyUrl.TinyUrl",DE149,0)</f>
        <v>#NAME?</v>
      </c>
      <c r="DL149" s="89" t="e">
        <f ca="1">_xll.Connector("TinyUrl.TinyUrl",DI149,0)</f>
        <v>#NAME?</v>
      </c>
      <c r="DM149" s="224" t="str">
        <f t="shared" si="100"/>
        <v>Hannibal 106</v>
      </c>
      <c r="DN149" s="89" t="str">
        <f t="shared" si="101"/>
        <v xml:space="preserve"> FischerHannibal 106171 Unisex</v>
      </c>
      <c r="DO149" s="227" t="s">
        <v>957</v>
      </c>
    </row>
    <row r="150" spans="2:119" ht="15.45" customHeight="1">
      <c r="B150" s="224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#VALUE!</v>
      </c>
      <c r="F150" s="43" t="b">
        <f>CL150&gt;Driver!$F$56</f>
        <v>0</v>
      </c>
      <c r="G150" s="43" t="b">
        <f>AND(CB150&gt;Driver!$F$55,CB150&lt;Driver!$G$55)</f>
        <v>0</v>
      </c>
      <c r="H150" s="43" t="e">
        <f t="shared" si="68"/>
        <v>#VALUE!</v>
      </c>
      <c r="I150" s="43">
        <f t="shared" si="69"/>
        <v>0</v>
      </c>
      <c r="J150" s="43" t="e">
        <f t="array" ref="J150">NOT(OR(($H$9:$H$1273=TRUE)*($I$9:$I$1273&gt;0)*($BT$9:$BT$1273=BT150)*($K$9:$K$1273&gt;K150)))</f>
        <v>#VALUE!</v>
      </c>
      <c r="K150" s="72">
        <f t="shared" si="70"/>
        <v>0.6483641865436679</v>
      </c>
      <c r="L150" s="72">
        <f t="shared" si="71"/>
        <v>0.86291515591007983</v>
      </c>
      <c r="M150" s="72">
        <f t="shared" si="72"/>
        <v>0.43381321717725596</v>
      </c>
      <c r="N150" s="72">
        <f t="shared" si="73"/>
        <v>0.17484348321001697</v>
      </c>
      <c r="O150" s="72">
        <f t="shared" si="74"/>
        <v>0.32505205067469212</v>
      </c>
      <c r="P150" s="72">
        <f t="shared" si="75"/>
        <v>0.8015441176470588</v>
      </c>
      <c r="Q150" s="72"/>
      <c r="R150" s="72"/>
      <c r="S150" s="72">
        <f t="shared" si="76"/>
        <v>0.76602532991240402</v>
      </c>
      <c r="T150" s="72">
        <f t="shared" si="77"/>
        <v>0.94698498631846328</v>
      </c>
      <c r="U150" s="72">
        <f t="shared" si="78"/>
        <v>0.97266704106285573</v>
      </c>
      <c r="V150" s="72">
        <f t="shared" si="79"/>
        <v>0.65899428270857907</v>
      </c>
      <c r="W150" s="72">
        <f t="shared" si="80"/>
        <v>0.97308372641509433</v>
      </c>
      <c r="X150" s="72">
        <f t="shared" si="81"/>
        <v>0.13708484408992017</v>
      </c>
      <c r="Y150" s="72">
        <f t="shared" si="82"/>
        <v>0.56618678282274404</v>
      </c>
      <c r="Z150" s="72">
        <f t="shared" si="83"/>
        <v>0.82515651678998303</v>
      </c>
      <c r="AA150" s="72">
        <f t="shared" si="84"/>
        <v>0.67494794932530788</v>
      </c>
      <c r="AB150" s="72">
        <f t="shared" si="85"/>
        <v>0.1984558823529412</v>
      </c>
      <c r="AC150" s="72"/>
      <c r="AD150" s="72"/>
      <c r="AE150" s="72">
        <f t="shared" si="86"/>
        <v>0.23397467008759604</v>
      </c>
      <c r="AF150" s="72">
        <f t="shared" si="87"/>
        <v>5.3015013681536688E-2</v>
      </c>
      <c r="AG150" s="72">
        <f t="shared" si="88"/>
        <v>2.7332958937144214E-2</v>
      </c>
      <c r="AH150" s="72">
        <f t="shared" si="89"/>
        <v>0.34100571729142098</v>
      </c>
      <c r="AI150" s="72">
        <f t="shared" si="90"/>
        <v>2.691627358490567E-2</v>
      </c>
      <c r="AJ150" s="72">
        <f>(AV150-Driver!$K$179)/(Driver!$L$179-Driver!$K$179)</f>
        <v>0.37708484408992016</v>
      </c>
      <c r="AK150" s="72">
        <f>(AW150-Driver!$K$180)/(Driver!$L$180-Driver!$K$180)</f>
        <v>0.36673595573824763</v>
      </c>
      <c r="AL150" s="72">
        <f>(AX150-Driver!$K$181)/(Driver!$L$181-Driver!$K$181)</f>
        <v>0.42515651678998295</v>
      </c>
      <c r="AM150" s="72">
        <f>(AY150-Driver!$K$182)/(Driver!$L$182-Driver!$K$182)</f>
        <v>0.88894794932530785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1"/>
        <v>7.936507936507935</v>
      </c>
      <c r="AW150" s="70">
        <f t="shared" si="92"/>
        <v>36.816001299984428</v>
      </c>
      <c r="AX150" s="70">
        <f t="shared" si="93"/>
        <v>4.8264086511098467</v>
      </c>
      <c r="AY150" s="70">
        <f>IFERROR(Driver!$K$19/Data!BH150/Data!BI150*Data!BK150*Data!BL150,"")</f>
        <v>-0.67980422379854133</v>
      </c>
      <c r="AZ150" s="70">
        <f t="shared" si="94"/>
        <v>32.669396872673126</v>
      </c>
      <c r="BA150" s="70"/>
      <c r="BB150" s="70"/>
      <c r="BC150" s="70">
        <f t="shared" si="95"/>
        <v>60.183145220571625</v>
      </c>
      <c r="BD150" s="70">
        <f t="shared" si="96"/>
        <v>5.8789109208122818</v>
      </c>
      <c r="BE150" s="70">
        <f t="shared" si="97"/>
        <v>0.12748863291498388</v>
      </c>
      <c r="BF150" s="70">
        <f t="shared" si="98"/>
        <v>6.6629897736412715</v>
      </c>
      <c r="BG150" s="70">
        <f t="shared" si="99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219</v>
      </c>
      <c r="BS150" s="8" t="s">
        <v>471</v>
      </c>
      <c r="BT150" s="9" t="s">
        <v>485</v>
      </c>
      <c r="BU150" s="10">
        <v>179.1</v>
      </c>
      <c r="BV150" s="9" t="s">
        <v>222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305</v>
      </c>
      <c r="CU150" s="9" t="s">
        <v>304</v>
      </c>
      <c r="CV150" s="9" t="s">
        <v>302</v>
      </c>
      <c r="CW150" s="10"/>
      <c r="CX150" t="str">
        <f>INDEX('Data_Price '!AS$2:AS$1266,MATCH(Data!$DN150,'Data_Price '!$BE$2:$BE$1266,0))</f>
        <v>2022 Black Crows Navis Freebird Skis w/ Marker Kingpin13 Bindings - 179| Ski Essentials</v>
      </c>
      <c r="CY150" t="str">
        <f>INDEX('Data_Price '!AT$2:AT$1266,MATCH(Data!$DN150,'Data_Price '!$BE$2:$BE$1266,0))</f>
        <v>SkiEssentials.com</v>
      </c>
      <c r="CZ150">
        <f>INDEX('Data_Price '!AU$2:AU$1266,MATCH(Data!$DN150,'Data_Price '!$BE$2:$BE$1266,0))</f>
        <v>1224.95</v>
      </c>
      <c r="DA150" t="str">
        <f>INDEX('Data_Price '!AV$2:AV$1266,MATCH(Data!$DN150,'Data_Price '!$BE$2:$BE$1266,0))</f>
        <v>https://www.google.com/url?url=https://www.skiessentials.com/2022-black-crows-navis-freebird-skis-w-marker-kingpin13-bindings.html&amp;rct=j&amp;q=&amp;esrc=s&amp;sa=U&amp;ved=0ahUKEwjbqIG6xKP2AhVsUN8KHZ72B1AQsDwIaw&amp;usg=AOvVaw0BbBl34q9-ck2W0Rt5S3aH</v>
      </c>
      <c r="DB150">
        <f>INDEX('Data_Price '!AW$2:AW$1266,MATCH(Data!$DN150,'Data_Price '!$BE$2:$BE$1266,0))</f>
        <v>0</v>
      </c>
      <c r="DC150">
        <f>INDEX('Data_Price '!AX$2:AX$1266,MATCH(Data!$DN150,'Data_Price '!$BE$2:$BE$1266,0))</f>
        <v>0</v>
      </c>
      <c r="DD150">
        <f>INDEX('Data_Price '!AY$2:AY$1266,MATCH(Data!$DN150,'Data_Price '!$BE$2:$BE$1266,0))</f>
        <v>0</v>
      </c>
      <c r="DE150">
        <f>INDEX('Data_Price '!AZ$2:AZ$1266,MATCH(Data!$DN150,'Data_Price '!$BE$2:$BE$1266,0))</f>
        <v>0</v>
      </c>
      <c r="DF150">
        <f>INDEX('Data_Price '!BA$2:BA$1266,MATCH(Data!$DN150,'Data_Price '!$BE$2:$BE$1266,0))</f>
        <v>0</v>
      </c>
      <c r="DG150">
        <f>INDEX('Data_Price '!BB$2:BB$1266,MATCH(Data!$DN150,'Data_Price '!$BE$2:$BE$1266,0))</f>
        <v>0</v>
      </c>
      <c r="DH150">
        <f>INDEX('Data_Price '!BC$2:BC$1266,MATCH(Data!$DN150,'Data_Price '!$BE$2:$BE$1266,0))</f>
        <v>0</v>
      </c>
      <c r="DI150">
        <f>INDEX('Data_Price '!BD$2:BD$1266,MATCH(Data!$DN150,'Data_Price '!$BE$2:$BE$1266,0))</f>
        <v>0</v>
      </c>
      <c r="DJ150" s="89" t="e">
        <f ca="1">_xll.Connector("TinyUrl.TinyUrl",DA150,0)</f>
        <v>#NAME?</v>
      </c>
      <c r="DK150" s="89" t="e">
        <f ca="1">_xll.Connector("TinyUrl.TinyUrl",DE150,0)</f>
        <v>#NAME?</v>
      </c>
      <c r="DL150" s="89" t="e">
        <f ca="1">_xll.Connector("TinyUrl.TinyUrl",DI150,0)</f>
        <v>#NAME?</v>
      </c>
      <c r="DM150" s="224" t="str">
        <f t="shared" si="100"/>
        <v>Navis Freebird</v>
      </c>
      <c r="DN150" s="89" t="str">
        <f t="shared" si="101"/>
        <v xml:space="preserve"> Black CrowsNavis Freebird179.1 Unisex</v>
      </c>
      <c r="DO150" s="227" t="s">
        <v>941</v>
      </c>
    </row>
    <row r="151" spans="2:119" ht="15.45" customHeight="1">
      <c r="B151" s="224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#VALUE!</v>
      </c>
      <c r="F151" s="43" t="b">
        <f>CL151&gt;Driver!$F$56</f>
        <v>0</v>
      </c>
      <c r="G151" s="43" t="b">
        <f>AND(CB151&gt;Driver!$F$55,CB151&lt;Driver!$G$55)</f>
        <v>0</v>
      </c>
      <c r="H151" s="43" t="e">
        <f t="shared" si="68"/>
        <v>#VALUE!</v>
      </c>
      <c r="I151" s="43">
        <f t="shared" si="69"/>
        <v>0</v>
      </c>
      <c r="J151" s="43" t="e">
        <f t="array" ref="J151">NOT(OR(($H$9:$H$1273=TRUE)*($I$9:$I$1273&gt;0)*($BT$9:$BT$1273=BT151)*($K$9:$K$1273&gt;K151)))</f>
        <v>#VALUE!</v>
      </c>
      <c r="K151" s="72">
        <f t="shared" si="70"/>
        <v>0.66648248082320838</v>
      </c>
      <c r="L151" s="72">
        <f t="shared" si="71"/>
        <v>0.87032793489646298</v>
      </c>
      <c r="M151" s="72">
        <f t="shared" si="72"/>
        <v>0.46263702674995377</v>
      </c>
      <c r="N151" s="72">
        <f t="shared" si="73"/>
        <v>0.19887434389426417</v>
      </c>
      <c r="O151" s="72">
        <f t="shared" si="74"/>
        <v>0.29496810890461689</v>
      </c>
      <c r="P151" s="72">
        <f t="shared" si="75"/>
        <v>0.89406862745098037</v>
      </c>
      <c r="Q151" s="72"/>
      <c r="R151" s="72"/>
      <c r="S151" s="72">
        <f t="shared" si="76"/>
        <v>0.70797451127568145</v>
      </c>
      <c r="T151" s="72">
        <f t="shared" si="77"/>
        <v>0.98522057769088356</v>
      </c>
      <c r="U151" s="72">
        <f t="shared" si="78"/>
        <v>0.94657478091468161</v>
      </c>
      <c r="V151" s="72">
        <f t="shared" si="79"/>
        <v>0.66339438737246814</v>
      </c>
      <c r="W151" s="72">
        <f t="shared" si="80"/>
        <v>0.97122747747747751</v>
      </c>
      <c r="X151" s="72">
        <f t="shared" si="81"/>
        <v>0.12967206510353707</v>
      </c>
      <c r="Y151" s="72">
        <f t="shared" si="82"/>
        <v>0.53736297325004623</v>
      </c>
      <c r="Z151" s="72">
        <f t="shared" si="83"/>
        <v>0.80112565610573583</v>
      </c>
      <c r="AA151" s="72">
        <f t="shared" si="84"/>
        <v>0.70503189109538311</v>
      </c>
      <c r="AB151" s="72">
        <f t="shared" si="85"/>
        <v>0.10593137254901958</v>
      </c>
      <c r="AC151" s="72"/>
      <c r="AD151" s="72"/>
      <c r="AE151" s="72">
        <f t="shared" si="86"/>
        <v>0.29202548872431855</v>
      </c>
      <c r="AF151" s="72">
        <f t="shared" si="87"/>
        <v>1.4779422309116483E-2</v>
      </c>
      <c r="AG151" s="72">
        <f t="shared" si="88"/>
        <v>5.342521908531836E-2</v>
      </c>
      <c r="AH151" s="72">
        <f t="shared" si="89"/>
        <v>0.33660561262753191</v>
      </c>
      <c r="AI151" s="72">
        <f t="shared" si="90"/>
        <v>2.8772522522522527E-2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0.28017400879943805</v>
      </c>
      <c r="AL151" s="72">
        <f>(AX151-Driver!$K$181)/(Driver!$L$181-Driver!$K$181)</f>
        <v>0.40112565610573575</v>
      </c>
      <c r="AM151" s="72">
        <f>(AY151-Driver!$K$182)/(Driver!$L$182-Driver!$K$182)</f>
        <v>0.91903189109538308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1"/>
        <v>7.7804911138244455</v>
      </c>
      <c r="AW151" s="70">
        <f t="shared" si="92"/>
        <v>28.351268606618635</v>
      </c>
      <c r="AX151" s="70">
        <f t="shared" si="93"/>
        <v>4.6101309049516219</v>
      </c>
      <c r="AY151" s="70">
        <f>IFERROR(Driver!$K$19/Data!BH151/Data!BI151*Data!BK151*Data!BL151,"")</f>
        <v>-0.49564561925629114</v>
      </c>
      <c r="AZ151" s="70">
        <f t="shared" si="94"/>
        <v>24.236783320923305</v>
      </c>
      <c r="BA151" s="70"/>
      <c r="BB151" s="70"/>
      <c r="BC151" s="70">
        <f t="shared" si="95"/>
        <v>30.071782030959717</v>
      </c>
      <c r="BD151" s="70">
        <f t="shared" si="96"/>
        <v>11.87859838135266</v>
      </c>
      <c r="BE151" s="70">
        <f t="shared" si="97"/>
        <v>0.1535762384976285</v>
      </c>
      <c r="BF151" s="70">
        <f t="shared" si="98"/>
        <v>7.1599506829427524</v>
      </c>
      <c r="BG151" s="70">
        <f t="shared" si="99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219</v>
      </c>
      <c r="BS151" s="8" t="s">
        <v>533</v>
      </c>
      <c r="BT151" s="9" t="s">
        <v>544</v>
      </c>
      <c r="BU151" s="10">
        <v>162</v>
      </c>
      <c r="BV151" s="9" t="s">
        <v>390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305</v>
      </c>
      <c r="CU151" s="10"/>
      <c r="CV151" s="10"/>
      <c r="CW151" s="10"/>
      <c r="CX151" t="str">
        <f>INDEX('Data_Price '!AS$2:AS$1266,MATCH(Data!$DN151,'Data_Price '!$BE$2:$BE$1266,0))</f>
        <v>Dynastar M-Pro 99 W Skis Women's 2022 - 162</v>
      </c>
      <c r="CY151" t="str">
        <f>INDEX('Data_Price '!AT$2:AT$1266,MATCH(Data!$DN151,'Data_Price '!$BE$2:$BE$1266,0))</f>
        <v>Snowcountry.eu</v>
      </c>
      <c r="CZ151">
        <f>INDEX('Data_Price '!AU$2:AU$1266,MATCH(Data!$DN151,'Data_Price '!$BE$2:$BE$1266,0))</f>
        <v>416.22</v>
      </c>
      <c r="DA151" t="str">
        <f>INDEX('Data_Price '!AV$2:AV$1266,MATCH(Data!$DN151,'Data_Price '!$BE$2:$BE$1266,0))</f>
        <v>https://www.google.com/url?q=https://www.snowcountry.eu/dynastar-m-pro-99-w-19-20.html%3Fartikel_maat%3D65276%26country%3DUS&amp;sa=U&amp;ved=0ahUKEwitn_O6xKP2AhUDUt8KHY1nAmIQ2ykIHg&amp;usg=AOvVaw1bIWIvVcSq5nBhd3xCazy1</v>
      </c>
      <c r="DB151" t="str">
        <f>INDEX('Data_Price '!AW$2:AW$1266,MATCH(Data!$DN151,'Data_Price '!$BE$2:$BE$1266,0))</f>
        <v>2022 Dynastar M-pro 99 W All Mountain ride Skis 162cm</v>
      </c>
      <c r="DC151" t="str">
        <f>INDEX('Data_Price '!AX$2:AX$1266,MATCH(Data!$DN151,'Data_Price '!$BE$2:$BE$1266,0))</f>
        <v>eBay</v>
      </c>
      <c r="DD151">
        <f>INDEX('Data_Price '!AY$2:AY$1266,MATCH(Data!$DN151,'Data_Price '!$BE$2:$BE$1266,0))</f>
        <v>499.99</v>
      </c>
      <c r="DE151" t="str">
        <f>INDEX('Data_Price '!AZ$2:AZ$1266,MATCH(Data!$DN151,'Data_Price '!$BE$2:$BE$1266,0))</f>
        <v>https://www.google.com/url?url=https://www.ebay.com/itm/154244964759%3Fchn%3Dps%26mkevt%3D1%26mkcid%3D28&amp;rct=j&amp;q=&amp;esrc=s&amp;sa=U&amp;ved=0ahUKEwjoirS6xKP2AhXnmuAKHcMQCs8Q2SkIbQ&amp;usg=AOvVaw0tZA0jE3E1OF2Zd4KyW0Q_</v>
      </c>
      <c r="DF151" t="str">
        <f>INDEX('Data_Price '!BA$2:BA$1266,MATCH(Data!$DN151,'Data_Price '!$BE$2:$BE$1266,0))</f>
        <v>Dynastar M-Pro 99 W Skis Women's 2022 - 162</v>
      </c>
      <c r="DG151" t="str">
        <f>INDEX('Data_Price '!BB$2:BB$1266,MATCH(Data!$DN151,'Data_Price '!$BE$2:$BE$1266,0))</f>
        <v>Bobleisure</v>
      </c>
      <c r="DH151">
        <f>INDEX('Data_Price '!BC$2:BC$1266,MATCH(Data!$DN151,'Data_Price '!$BE$2:$BE$1266,0))</f>
        <v>538.66</v>
      </c>
      <c r="DI151" t="str">
        <f>INDEX('Data_Price '!BD$2:BD$1266,MATCH(Data!$DN151,'Data_Price '!$BE$2:$BE$1266,0))</f>
        <v>https://www.google.com/url?q=https://www.bobleisure.com/dynastar-m-pro-99-w%3Fnumber%3D152-3607683550425&amp;sa=U&amp;ved=0ahUKEwitn_O6xKP2AhUDUt8KHY1nAmIQ2ykIIA&amp;usg=AOvVaw13PtExFjRGD0sl-APrJrWX</v>
      </c>
      <c r="DJ151" s="89" t="e">
        <f ca="1">_xll.Connector("TinyUrl.TinyUrl",DA151,0)</f>
        <v>#NAME?</v>
      </c>
      <c r="DK151" s="89" t="e">
        <f ca="1">_xll.Connector("TinyUrl.TinyUrl",DE151,0)</f>
        <v>#NAME?</v>
      </c>
      <c r="DL151" s="89" t="e">
        <f ca="1">_xll.Connector("TinyUrl.TinyUrl",DI151,0)</f>
        <v>#NAME?</v>
      </c>
      <c r="DM151" s="224" t="str">
        <f t="shared" si="100"/>
        <v>M-Pro 99 W</v>
      </c>
      <c r="DN151" s="89" t="str">
        <f t="shared" si="101"/>
        <v xml:space="preserve"> DynastarM-Pro 99 W162 Women's</v>
      </c>
      <c r="DO151" s="227" t="s">
        <v>935</v>
      </c>
    </row>
    <row r="152" spans="2:119" ht="15.45" customHeight="1">
      <c r="B152" s="224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#VALUE!</v>
      </c>
      <c r="F152" s="43" t="b">
        <f>CL152&gt;Driver!$F$56</f>
        <v>0</v>
      </c>
      <c r="G152" s="43" t="b">
        <f>AND(CB152&gt;Driver!$F$55,CB152&lt;Driver!$G$55)</f>
        <v>0</v>
      </c>
      <c r="H152" s="43" t="e">
        <f t="shared" si="68"/>
        <v>#VALUE!</v>
      </c>
      <c r="I152" s="43">
        <f t="shared" si="69"/>
        <v>0</v>
      </c>
      <c r="J152" s="43" t="e">
        <f t="array" ref="J152">NOT(OR(($H$9:$H$1273=TRUE)*($I$9:$I$1273&gt;0)*($BT$9:$BT$1273=BT152)*($K$9:$K$1273&gt;K152)))</f>
        <v>#VALUE!</v>
      </c>
      <c r="K152" s="72">
        <f t="shared" si="70"/>
        <v>0.69890973998911254</v>
      </c>
      <c r="L152" s="72">
        <f t="shared" si="71"/>
        <v>0.971425348481186</v>
      </c>
      <c r="M152" s="72">
        <f t="shared" si="72"/>
        <v>0.42639413149703909</v>
      </c>
      <c r="N152" s="72">
        <f t="shared" si="73"/>
        <v>0.20583064567128306</v>
      </c>
      <c r="O152" s="72">
        <f t="shared" si="74"/>
        <v>0.29423410176101039</v>
      </c>
      <c r="P152" s="72">
        <f t="shared" si="75"/>
        <v>0.77911764705882358</v>
      </c>
      <c r="Q152" s="72"/>
      <c r="R152" s="72"/>
      <c r="S152" s="72">
        <f t="shared" si="76"/>
        <v>0.73445097528118986</v>
      </c>
      <c r="T152" s="72">
        <f t="shared" si="77"/>
        <v>0.94932794035477241</v>
      </c>
      <c r="U152" s="72">
        <f t="shared" si="78"/>
        <v>0.96934357005984273</v>
      </c>
      <c r="V152" s="72">
        <f t="shared" si="79"/>
        <v>0.64780792431549328</v>
      </c>
      <c r="W152" s="72">
        <f t="shared" si="80"/>
        <v>0.98526588113190272</v>
      </c>
      <c r="X152" s="72">
        <f t="shared" si="81"/>
        <v>2.857465151881397E-2</v>
      </c>
      <c r="Y152" s="72">
        <f t="shared" si="82"/>
        <v>0.57360586850296091</v>
      </c>
      <c r="Z152" s="72">
        <f t="shared" si="83"/>
        <v>0.79416935432871694</v>
      </c>
      <c r="AA152" s="72">
        <f t="shared" si="84"/>
        <v>0.70576589823898961</v>
      </c>
      <c r="AB152" s="72">
        <f t="shared" si="85"/>
        <v>0.22088235294117642</v>
      </c>
      <c r="AC152" s="72"/>
      <c r="AD152" s="72"/>
      <c r="AE152" s="72">
        <f t="shared" si="86"/>
        <v>0.26554902471881009</v>
      </c>
      <c r="AF152" s="72">
        <f t="shared" si="87"/>
        <v>5.0672059645227578E-2</v>
      </c>
      <c r="AG152" s="72">
        <f t="shared" si="88"/>
        <v>3.065642994015727E-2</v>
      </c>
      <c r="AH152" s="72">
        <f t="shared" si="89"/>
        <v>0.35219207568450678</v>
      </c>
      <c r="AI152" s="72">
        <f t="shared" si="90"/>
        <v>1.4734118868097307E-2</v>
      </c>
      <c r="AJ152" s="72">
        <f>(AV152-Driver!$K$179)/(Driver!$L$179-Driver!$K$179)</f>
        <v>0.21142534848118602</v>
      </c>
      <c r="AK152" s="72">
        <f>(AW152-Driver!$K$180)/(Driver!$L$180-Driver!$K$180)</f>
        <v>0.38671484733338879</v>
      </c>
      <c r="AL152" s="72">
        <f>(AX152-Driver!$K$181)/(Driver!$L$181-Driver!$K$181)</f>
        <v>0.39416935432871686</v>
      </c>
      <c r="AM152" s="72">
        <f>(AY152-Driver!$K$182)/(Driver!$L$182-Driver!$K$182)</f>
        <v>0.91976589823898958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1"/>
        <v>4.4498711165377829</v>
      </c>
      <c r="AW152" s="70">
        <f t="shared" si="92"/>
        <v>38.769700157776413</v>
      </c>
      <c r="AX152" s="70">
        <f t="shared" si="93"/>
        <v>4.5475241889584517</v>
      </c>
      <c r="AY152" s="70">
        <f>IFERROR(Driver!$K$19/Data!BH152/Data!BI152*Data!BK152*Data!BL152,"")</f>
        <v>-0.49115240050444969</v>
      </c>
      <c r="AZ152" s="70">
        <f t="shared" si="94"/>
        <v>34.713328369322412</v>
      </c>
      <c r="BA152" s="70"/>
      <c r="BB152" s="70"/>
      <c r="BC152" s="70">
        <f t="shared" si="95"/>
        <v>43.805307972008592</v>
      </c>
      <c r="BD152" s="70">
        <f t="shared" si="96"/>
        <v>6.086258201556741</v>
      </c>
      <c r="BE152" s="70">
        <f t="shared" si="97"/>
        <v>0.13081151104817726</v>
      </c>
      <c r="BF152" s="70">
        <f t="shared" si="98"/>
        <v>5.399569181757748</v>
      </c>
      <c r="BG152" s="70">
        <f t="shared" si="99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219</v>
      </c>
      <c r="BS152" s="8" t="s">
        <v>579</v>
      </c>
      <c r="BT152" s="9" t="s">
        <v>592</v>
      </c>
      <c r="BU152" s="10">
        <v>163</v>
      </c>
      <c r="BV152" s="9" t="s">
        <v>222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305</v>
      </c>
      <c r="CU152" s="10"/>
      <c r="CV152" s="10"/>
      <c r="CW152" s="10"/>
      <c r="CX152" t="str">
        <f>INDEX('Data_Price '!AS$2:AS$1266,MATCH(Data!$DN152,'Data_Price '!$BE$2:$BE$1266,0))</f>
        <v>Faction Dictator 2.0 Skis 163</v>
      </c>
      <c r="CY152" t="str">
        <f>INDEX('Data_Price '!AT$2:AT$1266,MATCH(Data!$DN152,'Data_Price '!$BE$2:$BE$1266,0))</f>
        <v>The Locals Sale</v>
      </c>
      <c r="CZ152">
        <f>INDEX('Data_Price '!AU$2:AU$1266,MATCH(Data!$DN152,'Data_Price '!$BE$2:$BE$1266,0))</f>
        <v>367</v>
      </c>
      <c r="DA152" t="str">
        <f>INDEX('Data_Price '!AV$2:AV$1266,MATCH(Data!$DN152,'Data_Price '!$BE$2:$BE$1266,0))</f>
        <v>https://www.google.com/url?url=https://www.localssale.com/products/faction-dictator-2-0-skis%3Fvariant%3D39473073717326%26currency%3DUSD%26utm_medium%3Dproduct_sync%26utm_source%3Dgoogle%26utm_content%3Dsag_organic%26utm_campaign%3Dsag_organic&amp;rct=j&amp;q=&amp;esrc=s&amp;sa=U&amp;ved=0ahUKEwjelpS7xKP2AhXHTd8KHcuQD8UQsDwIMw&amp;usg=AOvVaw1MCNFh45vikIXB-rvEp56c</v>
      </c>
      <c r="DB152" t="str">
        <f>INDEX('Data_Price '!AW$2:AW$1266,MATCH(Data!$DN152,'Data_Price '!$BE$2:$BE$1266,0))</f>
        <v>Faction Dictator 2.0 Skis</v>
      </c>
      <c r="DC152" t="str">
        <f>INDEX('Data_Price '!AX$2:AX$1266,MATCH(Data!$DN152,'Data_Price '!$BE$2:$BE$1266,0))</f>
        <v>Gear West Ski &amp; Bike</v>
      </c>
      <c r="DD152">
        <f>INDEX('Data_Price '!AY$2:AY$1266,MATCH(Data!$DN152,'Data_Price '!$BE$2:$BE$1266,0))</f>
        <v>679</v>
      </c>
      <c r="DE152" t="str">
        <f>INDEX('Data_Price '!AZ$2:AZ$1266,MATCH(Data!$DN152,'Data_Price '!$BE$2:$BE$1266,0))</f>
        <v>https://www.google.com/url?url=https://www.gearwest.com/products/faction-dictator-2-0-ski-2021%3Fcurrency%3DUSD%26variant%3D40949018984648%26utm_medium%3Dcpc%26utm_source%3Dgoogle%26utm_campaign%3DGoogle%2520Shopping&amp;rct=j&amp;q=&amp;esrc=s&amp;sa=U&amp;ved=0ahUKEwjelpS7xKP2AhXHTd8KHcuQD8UQsDwIOQ&amp;usg=AOvVaw2jwRYYqC61hN_Y04sWXeEy</v>
      </c>
      <c r="DF152" t="str">
        <f>INDEX('Data_Price '!BA$2:BA$1266,MATCH(Data!$DN152,'Data_Price '!$BE$2:$BE$1266,0))</f>
        <v>Faction Dictator 2.0 Skis- 2022</v>
      </c>
      <c r="DG152" t="str">
        <f>INDEX('Data_Price '!BB$2:BB$1266,MATCH(Data!$DN152,'Data_Price '!$BE$2:$BE$1266,0))</f>
        <v>Next Adventure</v>
      </c>
      <c r="DH152">
        <f>INDEX('Data_Price '!BC$2:BC$1266,MATCH(Data!$DN152,'Data_Price '!$BE$2:$BE$1266,0))</f>
        <v>779</v>
      </c>
      <c r="DI152" t="str">
        <f>INDEX('Data_Price '!BD$2:BD$1266,MATCH(Data!$DN152,'Data_Price '!$BE$2:$BE$1266,0))</f>
        <v>https://www.google.com/url?url=https://www.nextadventure.net/catalog/product/view/id/240493/s/faction-collective-dictator-2.0-ski-2022/&amp;rct=j&amp;q=&amp;esrc=s&amp;sa=U&amp;ved=0ahUKEwjelpS7xKP2AhXHTd8KHcuQD8UQsDwINg&amp;usg=AOvVaw0vVK6S--N3CtYkOYqulIVr</v>
      </c>
      <c r="DJ152" s="89" t="e">
        <f ca="1">_xll.Connector("TinyUrl.TinyUrl",DA152,0)</f>
        <v>#NAME?</v>
      </c>
      <c r="DK152" s="89" t="e">
        <f ca="1">_xll.Connector("TinyUrl.TinyUrl",DE152,0)</f>
        <v>#NAME?</v>
      </c>
      <c r="DL152" s="89" t="e">
        <f ca="1">_xll.Connector("TinyUrl.TinyUrl",DI152,0)</f>
        <v>#NAME?</v>
      </c>
      <c r="DM152" s="224" t="str">
        <f t="shared" si="100"/>
        <v>Dictator 2.0</v>
      </c>
      <c r="DN152" s="89" t="str">
        <f t="shared" si="101"/>
        <v xml:space="preserve"> FactionDictator 2.0163 Unisex</v>
      </c>
      <c r="DO152" s="227" t="s">
        <v>995</v>
      </c>
    </row>
    <row r="153" spans="2:119" ht="15.45" customHeight="1">
      <c r="B153" s="224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#VALUE!</v>
      </c>
      <c r="F153" s="43" t="b">
        <f>CL153&gt;Driver!$F$56</f>
        <v>1</v>
      </c>
      <c r="G153" s="43" t="b">
        <f>AND(CB153&gt;Driver!$F$55,CB153&lt;Driver!$G$55)</f>
        <v>1</v>
      </c>
      <c r="H153" s="43" t="e">
        <f t="shared" si="68"/>
        <v>#VALUE!</v>
      </c>
      <c r="I153" s="43">
        <f t="shared" si="69"/>
        <v>0</v>
      </c>
      <c r="J153" s="43" t="e">
        <f t="array" ref="J153">NOT(OR(($H$9:$H$1273=TRUE)*($I$9:$I$1273&gt;0)*($BT$9:$BT$1273=BT153)*($K$9:$K$1273&gt;K153)))</f>
        <v>#VALUE!</v>
      </c>
      <c r="K153" s="72">
        <f t="shared" si="70"/>
        <v>0.62138896318079961</v>
      </c>
      <c r="L153" s="72">
        <f t="shared" si="71"/>
        <v>0.81714930303762801</v>
      </c>
      <c r="M153" s="72">
        <f t="shared" si="72"/>
        <v>0.42562862332397122</v>
      </c>
      <c r="N153" s="72">
        <f t="shared" si="73"/>
        <v>0.10844242079301836</v>
      </c>
      <c r="O153" s="72">
        <f t="shared" si="74"/>
        <v>0.34014279558412419</v>
      </c>
      <c r="P153" s="72">
        <f t="shared" si="75"/>
        <v>0.82830065359477134</v>
      </c>
      <c r="Q153" s="72"/>
      <c r="R153" s="72"/>
      <c r="S153" s="72">
        <f t="shared" si="76"/>
        <v>0.76318100880300643</v>
      </c>
      <c r="T153" s="72">
        <f t="shared" si="77"/>
        <v>0.94509761052364816</v>
      </c>
      <c r="U153" s="72">
        <f t="shared" si="78"/>
        <v>0.93541997469049576</v>
      </c>
      <c r="V153" s="72">
        <f t="shared" si="79"/>
        <v>0.66023178892066525</v>
      </c>
      <c r="W153" s="72">
        <f t="shared" si="80"/>
        <v>0.9846344602570829</v>
      </c>
      <c r="X153" s="72">
        <f t="shared" si="81"/>
        <v>0.18285069696237205</v>
      </c>
      <c r="Y153" s="72">
        <f t="shared" si="82"/>
        <v>0.57437137667602878</v>
      </c>
      <c r="Z153" s="72">
        <f t="shared" si="83"/>
        <v>0.89155757920698164</v>
      </c>
      <c r="AA153" s="72">
        <f t="shared" si="84"/>
        <v>0.65985720441587581</v>
      </c>
      <c r="AB153" s="72">
        <f t="shared" si="85"/>
        <v>0.17169934640522866</v>
      </c>
      <c r="AC153" s="72"/>
      <c r="AD153" s="72"/>
      <c r="AE153" s="72">
        <f t="shared" si="86"/>
        <v>0.23681899119699362</v>
      </c>
      <c r="AF153" s="72">
        <f t="shared" si="87"/>
        <v>5.4902389476351801E-2</v>
      </c>
      <c r="AG153" s="72">
        <f t="shared" si="88"/>
        <v>6.4580025309504241E-2</v>
      </c>
      <c r="AH153" s="72">
        <f t="shared" si="89"/>
        <v>0.33976821107933475</v>
      </c>
      <c r="AI153" s="72">
        <f t="shared" si="90"/>
        <v>1.53655397429171E-2</v>
      </c>
      <c r="AJ153" s="72">
        <f>(AV153-Driver!$K$179)/(Driver!$L$179-Driver!$K$179)</f>
        <v>0.42285069696237204</v>
      </c>
      <c r="AK153" s="72">
        <f>(AW153-Driver!$K$180)/(Driver!$L$180-Driver!$K$180)</f>
        <v>0.34696527119606047</v>
      </c>
      <c r="AL153" s="72">
        <f>(AX153-Driver!$K$181)/(Driver!$L$181-Driver!$K$181)</f>
        <v>0.49155757920698157</v>
      </c>
      <c r="AM153" s="72">
        <f>(AY153-Driver!$K$182)/(Driver!$L$182-Driver!$K$182)</f>
        <v>0.87385720441587578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1"/>
        <v>8.8997422330755658</v>
      </c>
      <c r="AW153" s="70">
        <f t="shared" si="92"/>
        <v>34.882662624818366</v>
      </c>
      <c r="AX153" s="70">
        <f t="shared" si="93"/>
        <v>5.4240182128628343</v>
      </c>
      <c r="AY153" s="70">
        <f>IFERROR(Driver!$K$19/Data!BH153/Data!BI153*Data!BK153*Data!BL153,"")</f>
        <v>-0.77218209586278164</v>
      </c>
      <c r="AZ153" s="70">
        <f t="shared" si="94"/>
        <v>30.230826507818314</v>
      </c>
      <c r="BA153" s="70"/>
      <c r="BB153" s="70"/>
      <c r="BC153" s="70">
        <f t="shared" si="95"/>
        <v>58.707776087727538</v>
      </c>
      <c r="BD153" s="70">
        <f t="shared" si="96"/>
        <v>5.7118815072031639</v>
      </c>
      <c r="BE153" s="70">
        <f t="shared" si="97"/>
        <v>3.5592044910200342E-2</v>
      </c>
      <c r="BF153" s="70">
        <f t="shared" si="98"/>
        <v>6.8027574063232263</v>
      </c>
      <c r="BG153" s="70">
        <f t="shared" si="99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219</v>
      </c>
      <c r="BS153" s="8" t="s">
        <v>405</v>
      </c>
      <c r="BT153" s="9" t="s">
        <v>411</v>
      </c>
      <c r="BU153" s="10">
        <v>180</v>
      </c>
      <c r="BV153" s="9" t="s">
        <v>390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305</v>
      </c>
      <c r="CU153" s="9" t="s">
        <v>303</v>
      </c>
      <c r="CV153" s="9" t="s">
        <v>301</v>
      </c>
      <c r="CW153" s="9" t="s">
        <v>302</v>
      </c>
      <c r="CX153" t="str">
        <f>INDEX('Data_Price '!AS$2:AS$1266,MATCH(Data!$DN153,'Data_Price '!$BE$2:$BE$1266,0))</f>
        <v>Armada ARW 106 UL Skis - Women's 2022</v>
      </c>
      <c r="CY153" t="str">
        <f>INDEX('Data_Price '!AT$2:AT$1266,MATCH(Data!$DN153,'Data_Price '!$BE$2:$BE$1266,0))</f>
        <v>evo.com</v>
      </c>
      <c r="CZ153">
        <f>INDEX('Data_Price '!AU$2:AU$1266,MATCH(Data!$DN153,'Data_Price '!$BE$2:$BE$1266,0))</f>
        <v>699.95</v>
      </c>
      <c r="DA153" t="str">
        <f>INDEX('Data_Price '!AV$2:AV$1266,MATCH(Data!$DN153,'Data_Price '!$BE$2:$BE$1266,0))</f>
        <v>https://www.google.com/url?url=https://www.evo.com/skis/armada-arw-106-ul-womens-2022%3Fimage%3D198715/839687/clone.jpg&amp;rct=j&amp;q=&amp;esrc=s&amp;sa=U&amp;ved=0ahUKEwjp8LW7xKP2AhVOTd8KHSaZADYQsDwIYA&amp;usg=AOvVaw0zSRsIez76AaXKYXJug_3J</v>
      </c>
      <c r="DB153" t="str">
        <f>INDEX('Data_Price '!AW$2:AW$1266,MATCH(Data!$DN153,'Data_Price '!$BE$2:$BE$1266,0))</f>
        <v>Armada ARW 106 UL Skis - Women's 2022</v>
      </c>
      <c r="DC153" t="str">
        <f>INDEX('Data_Price '!AX$2:AX$1266,MATCH(Data!$DN153,'Data_Price '!$BE$2:$BE$1266,0))</f>
        <v>evo.com</v>
      </c>
      <c r="DD153">
        <f>INDEX('Data_Price '!AY$2:AY$1266,MATCH(Data!$DN153,'Data_Price '!$BE$2:$BE$1266,0))</f>
        <v>699.95</v>
      </c>
      <c r="DE153" t="str">
        <f>INDEX('Data_Price '!AZ$2:AZ$1266,MATCH(Data!$DN153,'Data_Price '!$BE$2:$BE$1266,0))</f>
        <v>https://www.google.com/url?q=https://www.evo.com/skis/armada-arw-106-ul-womens-2022%3Fimage%3D198715/839687/clone.jpg&amp;sa=U&amp;ved=0ahUKEwj4weW7xKP2AhUEneAKHVhaDzsQ2ykIGA&amp;usg=AOvVaw1ZGI28yp6Usj0tqRkze9_P</v>
      </c>
      <c r="DF153" t="str">
        <f>INDEX('Data_Price '!BA$2:BA$1266,MATCH(Data!$DN153,'Data_Price '!$BE$2:$BE$1266,0))</f>
        <v>Armada ARW 106 UL Skis - Women's 2022</v>
      </c>
      <c r="DG153" t="str">
        <f>INDEX('Data_Price '!BB$2:BB$1266,MATCH(Data!$DN153,'Data_Price '!$BE$2:$BE$1266,0))</f>
        <v>REI</v>
      </c>
      <c r="DH153">
        <f>INDEX('Data_Price '!BC$2:BC$1266,MATCH(Data!$DN153,'Data_Price '!$BE$2:$BE$1266,0))</f>
        <v>699.95</v>
      </c>
      <c r="DI153" t="str">
        <f>INDEX('Data_Price '!BD$2:BD$1266,MATCH(Data!$DN153,'Data_Price '!$BE$2:$BE$1266,0))</f>
        <v>https://www.google.com/url?q=https://www.rei.com/product/195467/armada-arw-106-ul-skis-womens-20212022%3FCAWELAID%3D120217890012608063&amp;sa=U&amp;ved=0ahUKEwj4weW7xKP2AhUEneAKHVhaDzsQ2ykIGg&amp;usg=AOvVaw1F6hIugt2xK-s5I9PCUwAW</v>
      </c>
      <c r="DJ153" s="89" t="e">
        <f ca="1">_xll.Connector("TinyUrl.TinyUrl",DA153,0)</f>
        <v>#NAME?</v>
      </c>
      <c r="DK153" s="89" t="e">
        <f ca="1">_xll.Connector("TinyUrl.TinyUrl",DE153,0)</f>
        <v>#NAME?</v>
      </c>
      <c r="DL153" s="89" t="e">
        <f ca="1">_xll.Connector("TinyUrl.TinyUrl",DI153,0)</f>
        <v>#NAME?</v>
      </c>
      <c r="DM153" s="224" t="str">
        <f t="shared" si="100"/>
        <v>ARW 106 UL</v>
      </c>
      <c r="DN153" s="89" t="str">
        <f t="shared" si="101"/>
        <v xml:space="preserve"> ArmadaARW 106 UL180 Women's</v>
      </c>
      <c r="DO153" s="227" t="s">
        <v>936</v>
      </c>
    </row>
    <row r="154" spans="2:119" ht="15.45" customHeight="1">
      <c r="B154" s="224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#VALUE!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68"/>
        <v>#VALUE!</v>
      </c>
      <c r="I154" s="43">
        <f t="shared" si="69"/>
        <v>0</v>
      </c>
      <c r="J154" s="43" t="e">
        <f t="array" ref="J154">NOT(OR(($H$9:$H$1273=TRUE)*($I$9:$I$1273&gt;0)*($BT$9:$BT$1273=BT154)*($K$9:$K$1273&gt;K154)))</f>
        <v>#VALUE!</v>
      </c>
      <c r="K154" s="72">
        <f t="shared" si="70"/>
        <v>0.65597925379710453</v>
      </c>
      <c r="L154" s="72">
        <f t="shared" si="71"/>
        <v>0.81457094512932082</v>
      </c>
      <c r="M154" s="72">
        <f t="shared" si="72"/>
        <v>0.49738756246488813</v>
      </c>
      <c r="N154" s="72">
        <f t="shared" si="73"/>
        <v>0.28614431164231957</v>
      </c>
      <c r="O154" s="72">
        <f t="shared" si="74"/>
        <v>0.31652491170005703</v>
      </c>
      <c r="P154" s="72">
        <f t="shared" si="75"/>
        <v>0.88949346405228757</v>
      </c>
      <c r="Q154" s="72"/>
      <c r="R154" s="72"/>
      <c r="S154" s="72">
        <f t="shared" si="76"/>
        <v>0.69660218435332744</v>
      </c>
      <c r="T154" s="72">
        <f t="shared" si="77"/>
        <v>0.92811876138853733</v>
      </c>
      <c r="U154" s="72">
        <f t="shared" si="78"/>
        <v>0.91570559060805634</v>
      </c>
      <c r="V154" s="72">
        <f t="shared" si="79"/>
        <v>0.966540918656285</v>
      </c>
      <c r="W154" s="72">
        <f t="shared" si="80"/>
        <v>0.96049310064935067</v>
      </c>
      <c r="X154" s="72">
        <f t="shared" si="81"/>
        <v>0.18542905487067918</v>
      </c>
      <c r="Y154" s="72">
        <f t="shared" si="82"/>
        <v>0.50261243753511187</v>
      </c>
      <c r="Z154" s="72">
        <f t="shared" si="83"/>
        <v>0.71385568835768043</v>
      </c>
      <c r="AA154" s="72">
        <f t="shared" si="84"/>
        <v>0.68347508829994297</v>
      </c>
      <c r="AB154" s="72">
        <f t="shared" si="85"/>
        <v>0.11050653594771237</v>
      </c>
      <c r="AC154" s="72"/>
      <c r="AD154" s="72"/>
      <c r="AE154" s="72">
        <f t="shared" si="86"/>
        <v>0.30339781564667251</v>
      </c>
      <c r="AF154" s="72">
        <f t="shared" si="87"/>
        <v>7.1881238611462617E-2</v>
      </c>
      <c r="AG154" s="72">
        <f t="shared" si="88"/>
        <v>8.4294409391943659E-2</v>
      </c>
      <c r="AH154" s="72">
        <f t="shared" si="89"/>
        <v>3.3459081343714947E-2</v>
      </c>
      <c r="AI154" s="72">
        <f t="shared" si="90"/>
        <v>3.9506899350649327E-2</v>
      </c>
      <c r="AJ154" s="72">
        <f>(AV154-Driver!$K$179)/(Driver!$L$179-Driver!$K$179)</f>
        <v>0.42542905487067917</v>
      </c>
      <c r="AK154" s="72">
        <f>(AW154-Driver!$K$180)/(Driver!$L$180-Driver!$K$180)</f>
        <v>0.27505669568261509</v>
      </c>
      <c r="AL154" s="72">
        <f>(AX154-Driver!$K$181)/(Driver!$L$181-Driver!$K$181)</f>
        <v>0.31385568835768041</v>
      </c>
      <c r="AM154" s="72">
        <f>(AY154-Driver!$K$182)/(Driver!$L$182-Driver!$K$182)</f>
        <v>0.89747508829994294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1"/>
        <v>8.9540089540089536</v>
      </c>
      <c r="AW154" s="70">
        <f t="shared" si="92"/>
        <v>27.850856021481412</v>
      </c>
      <c r="AX154" s="70">
        <f t="shared" si="93"/>
        <v>3.8247011952191237</v>
      </c>
      <c r="AY154" s="70">
        <f>IFERROR(Driver!$K$19/Data!BH154/Data!BI154*Data!BK154*Data!BL154,"")</f>
        <v>-0.62760541201023146</v>
      </c>
      <c r="AZ154" s="70">
        <f t="shared" si="94"/>
        <v>24.653760238272522</v>
      </c>
      <c r="BA154" s="70"/>
      <c r="BB154" s="70"/>
      <c r="BC154" s="70">
        <f t="shared" si="95"/>
        <v>24.172876997200579</v>
      </c>
      <c r="BD154" s="70">
        <f t="shared" si="96"/>
        <v>4.2092834434863162</v>
      </c>
      <c r="BE154" s="70">
        <f t="shared" si="97"/>
        <v>1.5881177651986392E-2</v>
      </c>
      <c r="BF154" s="70">
        <f t="shared" si="98"/>
        <v>41.39822166653358</v>
      </c>
      <c r="BG154" s="70">
        <f t="shared" si="99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219</v>
      </c>
      <c r="BS154" s="8" t="s">
        <v>386</v>
      </c>
      <c r="BT154" s="9" t="s">
        <v>524</v>
      </c>
      <c r="BU154" s="10">
        <v>178</v>
      </c>
      <c r="BV154" s="9" t="s">
        <v>222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301</v>
      </c>
      <c r="CU154" s="9" t="s">
        <v>302</v>
      </c>
      <c r="CV154" s="9" t="s">
        <v>388</v>
      </c>
      <c r="CW154" s="10"/>
      <c r="CX154" t="str">
        <f>INDEX('Data_Price '!AS$2:AS$1266,MATCH(Data!$DN154,'Data_Price '!$BE$2:$BE$1266,0))</f>
        <v>DPS Pagoda Tour 112 RP Early Riser Skis 178cm 2022</v>
      </c>
      <c r="CY154" t="str">
        <f>INDEX('Data_Price '!AT$2:AT$1266,MATCH(Data!$DN154,'Data_Price '!$BE$2:$BE$1266,0))</f>
        <v>Powder7 Ski Shop</v>
      </c>
      <c r="CZ154">
        <f>INDEX('Data_Price '!AU$2:AU$1266,MATCH(Data!$DN154,'Data_Price '!$BE$2:$BE$1266,0))</f>
        <v>1299</v>
      </c>
      <c r="DA154" t="str">
        <f>INDEX('Data_Price '!AV$2:AV$1266,MATCH(Data!$DN154,'Data_Price '!$BE$2:$BE$1266,0))</f>
        <v>https://www.google.com/url?url=https://www.powder7.com/DPS-Pagoda-Tour-112-RP-Early-Riser-Skis-178cm-New-Flat-2022/for-sale%3Futm_source%3Dfeed%26utm_medium%3Dfree&amp;rct=j&amp;q=&amp;esrc=s&amp;sa=U&amp;ved=0ahUKEwjixYa8xKP2AhWpiOAKHaWUD5YQsDwITg&amp;usg=AOvVaw2WMia6lFKSbOCRZdUUt7gW</v>
      </c>
      <c r="DB154" t="str">
        <f>INDEX('Data_Price '!AW$2:AW$1266,MATCH(Data!$DN154,'Data_Price '!$BE$2:$BE$1266,0))</f>
        <v>DPS Pagoda Tour 112 RP Early Riser Skis 178cm 2022</v>
      </c>
      <c r="DC154" t="str">
        <f>INDEX('Data_Price '!AX$2:AX$1266,MATCH(Data!$DN154,'Data_Price '!$BE$2:$BE$1266,0))</f>
        <v>Powder7 Ski Shop</v>
      </c>
      <c r="DD154">
        <f>INDEX('Data_Price '!AY$2:AY$1266,MATCH(Data!$DN154,'Data_Price '!$BE$2:$BE$1266,0))</f>
        <v>1299</v>
      </c>
      <c r="DE154" t="str">
        <f>INDEX('Data_Price '!AZ$2:AZ$1266,MATCH(Data!$DN154,'Data_Price '!$BE$2:$BE$1266,0))</f>
        <v>https://www.google.com/url?q=https://www.powder7.com/DPS-Pagoda-Tour-112-RP-Early-Riser-Skis-178cm-New-Flat-2022/for-sale%3Futm_source%3Dfeed%26utm_medium%3Dfree&amp;sa=U&amp;ved=0ahUKEwiAy7W8xKP2AhXjQ98KHYUvCy8Q2ykIFw&amp;usg=AOvVaw2BD9s4Z78JO8x4x_hINYuO</v>
      </c>
      <c r="DF154" t="str">
        <f>INDEX('Data_Price '!BA$2:BA$1266,MATCH(Data!$DN154,'Data_Price '!$BE$2:$BE$1266,0))</f>
        <v>DPS Pagoda Tour 112 RP Early Riser Skis 178cm 2022</v>
      </c>
      <c r="DG154" t="str">
        <f>INDEX('Data_Price '!BB$2:BB$1266,MATCH(Data!$DN154,'Data_Price '!$BE$2:$BE$1266,0))</f>
        <v>Teton Wasatch Ski Co.</v>
      </c>
      <c r="DH154">
        <f>INDEX('Data_Price '!BC$2:BC$1266,MATCH(Data!$DN154,'Data_Price '!$BE$2:$BE$1266,0))</f>
        <v>1299</v>
      </c>
      <c r="DI154" t="str">
        <f>INDEX('Data_Price '!BD$2:BD$1266,MATCH(Data!$DN154,'Data_Price '!$BE$2:$BE$1266,0))</f>
        <v>https://www.google.com/url?q=https://tetonwasatch.com/products/dps-pagoda-tour-112-rp-skis-2021-early-riser-special-edition%3Fvariant%3D40533005631640%26currency%3DUSD%26utm_medium%3Dproduct_sync%26utm_source%3Dgoogle%26utm_content%3Dsag_organic%26utm_campaign%3Dsag_organic&amp;sa=U&amp;ved=0ahUKEwiAy7W8xKP2AhXjQ98KHYUvCy8Q2ykIGQ&amp;usg=AOvVaw3K8do8dhFn7Srw4lHuI1mU</v>
      </c>
      <c r="DJ154" s="89" t="e">
        <f ca="1">_xll.Connector("TinyUrl.TinyUrl",DA154,0)</f>
        <v>#NAME?</v>
      </c>
      <c r="DK154" s="89" t="e">
        <f ca="1">_xll.Connector("TinyUrl.TinyUrl",DE154,0)</f>
        <v>#NAME?</v>
      </c>
      <c r="DL154" s="89" t="e">
        <f ca="1">_xll.Connector("TinyUrl.TinyUrl",DI154,0)</f>
        <v>#NAME?</v>
      </c>
      <c r="DM154" s="224" t="str">
        <f t="shared" si="100"/>
        <v>Pagoda Tour 112 RP</v>
      </c>
      <c r="DN154" s="89" t="str">
        <f t="shared" si="101"/>
        <v xml:space="preserve"> DPSPagoda Tour 112 RP178 Unisex</v>
      </c>
      <c r="DO154" s="227" t="s">
        <v>956</v>
      </c>
    </row>
    <row r="155" spans="2:119" ht="15.45" customHeight="1">
      <c r="B155" s="224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#VALUE!</v>
      </c>
      <c r="F155" s="43" t="b">
        <f>CL155&gt;Driver!$F$56</f>
        <v>0</v>
      </c>
      <c r="G155" s="43" t="b">
        <f>AND(CB155&gt;Driver!$F$55,CB155&lt;Driver!$G$55)</f>
        <v>0</v>
      </c>
      <c r="H155" s="43" t="e">
        <f t="shared" si="68"/>
        <v>#VALUE!</v>
      </c>
      <c r="I155" s="43">
        <f t="shared" si="69"/>
        <v>0</v>
      </c>
      <c r="J155" s="43" t="e">
        <f t="array" ref="J155">NOT(OR(($H$9:$H$1273=TRUE)*($I$9:$I$1273&gt;0)*($BT$9:$BT$1273=BT155)*($K$9:$K$1273&gt;K155)))</f>
        <v>#VALUE!</v>
      </c>
      <c r="K155" s="72">
        <f t="shared" si="70"/>
        <v>0.64324125725822179</v>
      </c>
      <c r="L155" s="72">
        <f t="shared" si="71"/>
        <v>0.84808959793731375</v>
      </c>
      <c r="M155" s="72">
        <f t="shared" si="72"/>
        <v>0.43839291657912971</v>
      </c>
      <c r="N155" s="72">
        <f t="shared" si="73"/>
        <v>0.1229874154176942</v>
      </c>
      <c r="O155" s="72">
        <f t="shared" si="74"/>
        <v>0.30915211863342029</v>
      </c>
      <c r="P155" s="72">
        <f t="shared" si="75"/>
        <v>0.88303921568627453</v>
      </c>
      <c r="Q155" s="72"/>
      <c r="R155" s="72"/>
      <c r="S155" s="72">
        <f t="shared" si="76"/>
        <v>0.73121836851366984</v>
      </c>
      <c r="T155" s="72">
        <f t="shared" si="77"/>
        <v>0.99975863907734563</v>
      </c>
      <c r="U155" s="72">
        <f t="shared" si="78"/>
        <v>0.90488850193508163</v>
      </c>
      <c r="V155" s="72">
        <f t="shared" si="79"/>
        <v>0.64412649185331639</v>
      </c>
      <c r="W155" s="72">
        <f t="shared" si="80"/>
        <v>0.96440152801358237</v>
      </c>
      <c r="X155" s="72">
        <f t="shared" si="81"/>
        <v>0.15191040206268625</v>
      </c>
      <c r="Y155" s="72">
        <f t="shared" si="82"/>
        <v>0.56160708342087029</v>
      </c>
      <c r="Z155" s="72">
        <f t="shared" si="83"/>
        <v>0.8770125845823058</v>
      </c>
      <c r="AA155" s="72">
        <f t="shared" si="84"/>
        <v>0.69084788136657971</v>
      </c>
      <c r="AB155" s="72">
        <f t="shared" si="85"/>
        <v>0.11696078431372547</v>
      </c>
      <c r="AC155" s="72"/>
      <c r="AD155" s="72"/>
      <c r="AE155" s="72">
        <f t="shared" si="86"/>
        <v>0.26878163148633016</v>
      </c>
      <c r="AF155" s="72">
        <f t="shared" si="87"/>
        <v>2.4136092265437947E-4</v>
      </c>
      <c r="AG155" s="72">
        <f t="shared" si="88"/>
        <v>9.5111498064918393E-2</v>
      </c>
      <c r="AH155" s="72">
        <f t="shared" si="89"/>
        <v>0.35587350814668361</v>
      </c>
      <c r="AI155" s="72">
        <f t="shared" si="90"/>
        <v>3.5598471986417662E-2</v>
      </c>
      <c r="AJ155" s="72">
        <f>(AV155-Driver!$K$179)/(Driver!$L$179-Driver!$K$179)</f>
        <v>0.39191040206268624</v>
      </c>
      <c r="AK155" s="72">
        <f>(AW155-Driver!$K$180)/(Driver!$L$180-Driver!$K$180)</f>
        <v>0.29654989135579801</v>
      </c>
      <c r="AL155" s="72">
        <f>(AX155-Driver!$K$181)/(Driver!$L$181-Driver!$K$181)</f>
        <v>0.47701258458230572</v>
      </c>
      <c r="AM155" s="72">
        <f>(AY155-Driver!$K$182)/(Driver!$L$182-Driver!$K$182)</f>
        <v>0.90484788136657968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1"/>
        <v>8.2485415818749139</v>
      </c>
      <c r="AW155" s="70">
        <f t="shared" si="92"/>
        <v>29.95263587433417</v>
      </c>
      <c r="AX155" s="70">
        <f t="shared" si="93"/>
        <v>5.2931132612407517</v>
      </c>
      <c r="AY155" s="70">
        <f>IFERROR(Driver!$K$19/Data!BH155/Data!BI155*Data!BK155*Data!BL155,"")</f>
        <v>-0.58247291929675438</v>
      </c>
      <c r="AZ155" s="70">
        <f t="shared" si="94"/>
        <v>25.241995532390174</v>
      </c>
      <c r="BA155" s="70"/>
      <c r="BB155" s="70"/>
      <c r="BC155" s="70">
        <f t="shared" si="95"/>
        <v>42.128532368978256</v>
      </c>
      <c r="BD155" s="70">
        <f t="shared" si="96"/>
        <v>10.549285680593918</v>
      </c>
      <c r="BE155" s="70">
        <f t="shared" si="97"/>
        <v>0.19525508111425763</v>
      </c>
      <c r="BF155" s="70">
        <f t="shared" si="98"/>
        <v>4.9837772486816956</v>
      </c>
      <c r="BG155" s="70">
        <f t="shared" si="99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219</v>
      </c>
      <c r="BS155" s="8" t="s">
        <v>533</v>
      </c>
      <c r="BT155" s="9" t="s">
        <v>543</v>
      </c>
      <c r="BU155" s="10">
        <v>170</v>
      </c>
      <c r="BV155" s="9" t="s">
        <v>222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305</v>
      </c>
      <c r="CU155" s="10"/>
      <c r="CV155" s="10"/>
      <c r="CW155" s="10"/>
      <c r="CX155" t="str">
        <f>INDEX('Data_Price '!AS$2:AS$1266,MATCH(Data!$DN155,'Data_Price '!$BE$2:$BE$1266,0))</f>
        <v>Dynastar M-Pro 99</v>
      </c>
      <c r="CY155" t="str">
        <f>INDEX('Data_Price '!AT$2:AT$1266,MATCH(Data!$DN155,'Data_Price '!$BE$2:$BE$1266,0))</f>
        <v>Snowcountry.eu</v>
      </c>
      <c r="CZ155">
        <f>INDEX('Data_Price '!AU$2:AU$1266,MATCH(Data!$DN155,'Data_Price '!$BE$2:$BE$1266,0))</f>
        <v>416.22</v>
      </c>
      <c r="DA155" t="str">
        <f>INDEX('Data_Price '!AV$2:AV$1266,MATCH(Data!$DN155,'Data_Price '!$BE$2:$BE$1266,0))</f>
        <v>https://www.google.com/url?q=https://www.snowcountry.eu/dynastar-m-pro-99-19-20.html%3Fartikel_maat%3D65323%26country%3DUS&amp;sa=U&amp;ved=0ahUKEwjg5Ju9xKP2AhVIhOAKHZq2BswQ2ykIIA&amp;usg=AOvVaw1Tc3YXvz0_uehtTk4Ft8TO</v>
      </c>
      <c r="DB155" t="str">
        <f>INDEX('Data_Price '!AW$2:AW$1266,MATCH(Data!$DN155,'Data_Price '!$BE$2:$BE$1266,0))</f>
        <v>Dynastar M-Pro 99 W Skis Women's 2022 - 170</v>
      </c>
      <c r="DC155" t="str">
        <f>INDEX('Data_Price '!AX$2:AX$1266,MATCH(Data!$DN155,'Data_Price '!$BE$2:$BE$1266,0))</f>
        <v>Snowcountry.eu</v>
      </c>
      <c r="DD155">
        <f>INDEX('Data_Price '!AY$2:AY$1266,MATCH(Data!$DN155,'Data_Price '!$BE$2:$BE$1266,0))</f>
        <v>416.36</v>
      </c>
      <c r="DE155" t="str">
        <f>INDEX('Data_Price '!AZ$2:AZ$1266,MATCH(Data!$DN155,'Data_Price '!$BE$2:$BE$1266,0))</f>
        <v>https://www.google.com/url?q=https://www.snowcountry.eu/dynastar-m-pro-99-w-19-20.html%3Fartikel_maat%3D65323%26country%3DUS&amp;sa=U&amp;ved=0ahUKEwiJl769xKP2AhUNnOAKHVJvCzkQ2ykIHA&amp;usg=AOvVaw2jn8Ptk2z3GEeqkvdh83kF</v>
      </c>
      <c r="DF155" t="str">
        <f>INDEX('Data_Price '!BA$2:BA$1266,MATCH(Data!$DN155,'Data_Price '!$BE$2:$BE$1266,0))</f>
        <v>Dynastar M-Pro 99</v>
      </c>
      <c r="DG155" t="str">
        <f>INDEX('Data_Price '!BB$2:BB$1266,MATCH(Data!$DN155,'Data_Price '!$BE$2:$BE$1266,0))</f>
        <v>evo.com</v>
      </c>
      <c r="DH155">
        <f>INDEX('Data_Price '!BC$2:BC$1266,MATCH(Data!$DN155,'Data_Price '!$BE$2:$BE$1266,0))</f>
        <v>559.96</v>
      </c>
      <c r="DI155" t="str">
        <f>INDEX('Data_Price '!BD$2:BD$1266,MATCH(Data!$DN155,'Data_Price '!$BE$2:$BE$1266,0))</f>
        <v>https://www.google.com/url?url=https://www.evo.com/skis/dynastar-m-pro-99%3Fimage%3D185150/736349/dynastar-m-pro-99-skis-2022-.jpg&amp;rct=j&amp;q=&amp;esrc=s&amp;sa=U&amp;ved=0ahUKEwjk-9y8xKP2AhXxY98KHTxTAo8QsDwIbw&amp;usg=AOvVaw3rgpQhOdX_k7xexIFAn8JO</v>
      </c>
      <c r="DJ155" s="89" t="e">
        <f ca="1">_xll.Connector("TinyUrl.TinyUrl",DA155,0)</f>
        <v>#NAME?</v>
      </c>
      <c r="DK155" s="89" t="e">
        <f ca="1">_xll.Connector("TinyUrl.TinyUrl",DE155,0)</f>
        <v>#NAME?</v>
      </c>
      <c r="DL155" s="89" t="e">
        <f ca="1">_xll.Connector("TinyUrl.TinyUrl",DI155,0)</f>
        <v>#NAME?</v>
      </c>
      <c r="DM155" s="224" t="str">
        <f t="shared" si="100"/>
        <v>M-Pro 99</v>
      </c>
      <c r="DN155" s="89" t="str">
        <f t="shared" si="101"/>
        <v xml:space="preserve"> DynastarM-Pro 99170 Unisex</v>
      </c>
      <c r="DO155" s="227" t="s">
        <v>996</v>
      </c>
    </row>
    <row r="156" spans="2:119" ht="15.45" customHeight="1">
      <c r="B156" s="224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#VALUE!</v>
      </c>
      <c r="F156" s="43" t="b">
        <f>CL156&gt;Driver!$F$56</f>
        <v>0</v>
      </c>
      <c r="G156" s="43" t="b">
        <f>AND(CB156&gt;Driver!$F$55,CB156&lt;Driver!$G$55)</f>
        <v>1</v>
      </c>
      <c r="H156" s="43" t="e">
        <f t="shared" si="68"/>
        <v>#VALUE!</v>
      </c>
      <c r="I156" s="43">
        <f t="shared" si="69"/>
        <v>0</v>
      </c>
      <c r="J156" s="43" t="e">
        <f t="array" ref="J156">NOT(OR(($H$9:$H$1273=TRUE)*($I$9:$I$1273&gt;0)*($BT$9:$BT$1273=BT156)*($K$9:$K$1273&gt;K156)))</f>
        <v>#VALUE!</v>
      </c>
      <c r="K156" s="72">
        <f t="shared" si="70"/>
        <v>0.74320783960573267</v>
      </c>
      <c r="L156" s="72">
        <f t="shared" si="71"/>
        <v>0.99223591974861014</v>
      </c>
      <c r="M156" s="72">
        <f t="shared" si="72"/>
        <v>0.49417975946285531</v>
      </c>
      <c r="N156" s="72">
        <f t="shared" si="73"/>
        <v>0.25199519382786317</v>
      </c>
      <c r="O156" s="72">
        <f t="shared" si="74"/>
        <v>0.29497218913586587</v>
      </c>
      <c r="P156" s="72">
        <f t="shared" si="75"/>
        <v>0.93557189542483665</v>
      </c>
      <c r="Q156" s="72"/>
      <c r="R156" s="72"/>
      <c r="S156" s="72">
        <f t="shared" si="76"/>
        <v>0.68970730921862811</v>
      </c>
      <c r="T156" s="72">
        <f t="shared" si="77"/>
        <v>0.91759640324237735</v>
      </c>
      <c r="U156" s="72">
        <f t="shared" si="78"/>
        <v>0.93007074653829858</v>
      </c>
      <c r="V156" s="72">
        <f t="shared" si="79"/>
        <v>0.85921531403258966</v>
      </c>
      <c r="W156" s="72">
        <f t="shared" si="80"/>
        <v>0.97833884297520657</v>
      </c>
      <c r="X156" s="72">
        <f t="shared" si="81"/>
        <v>7.7640802513899154E-3</v>
      </c>
      <c r="Y156" s="72">
        <f t="shared" si="82"/>
        <v>0.50582024053714469</v>
      </c>
      <c r="Z156" s="72">
        <f t="shared" si="83"/>
        <v>0.74800480617213683</v>
      </c>
      <c r="AA156" s="72">
        <f t="shared" si="84"/>
        <v>0.70502781086413413</v>
      </c>
      <c r="AB156" s="72">
        <f t="shared" si="85"/>
        <v>6.4428104575163347E-2</v>
      </c>
      <c r="AC156" s="72"/>
      <c r="AD156" s="72"/>
      <c r="AE156" s="72">
        <f t="shared" si="86"/>
        <v>0.31029269078137184</v>
      </c>
      <c r="AF156" s="72">
        <f t="shared" si="87"/>
        <v>8.2403596757622627E-2</v>
      </c>
      <c r="AG156" s="72">
        <f t="shared" si="88"/>
        <v>6.9929253461701452E-2</v>
      </c>
      <c r="AH156" s="72">
        <f t="shared" si="89"/>
        <v>0.14078468596741034</v>
      </c>
      <c r="AI156" s="72">
        <f t="shared" si="90"/>
        <v>2.1661157024793404E-2</v>
      </c>
      <c r="AJ156" s="72">
        <f>(AV156-Driver!$K$179)/(Driver!$L$179-Driver!$K$179)</f>
        <v>0.24776408025138991</v>
      </c>
      <c r="AK156" s="72">
        <f>(AW156-Driver!$K$180)/(Driver!$L$180-Driver!$K$180)</f>
        <v>0.23660340308573954</v>
      </c>
      <c r="AL156" s="72">
        <f>(AX156-Driver!$K$181)/(Driver!$L$181-Driver!$K$181)</f>
        <v>0.3480048061721368</v>
      </c>
      <c r="AM156" s="72">
        <f>(AY156-Driver!$K$182)/(Driver!$L$182-Driver!$K$182)</f>
        <v>0.9190278108641341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1"/>
        <v>5.2146927146927151</v>
      </c>
      <c r="AW156" s="70">
        <f t="shared" si="92"/>
        <v>24.090579658445975</v>
      </c>
      <c r="AX156" s="70">
        <f t="shared" si="93"/>
        <v>4.132043255549231</v>
      </c>
      <c r="AY156" s="70">
        <f>IFERROR(Driver!$K$19/Data!BH156/Data!BI156*Data!BK156*Data!BL156,"")</f>
        <v>-0.49567059635865235</v>
      </c>
      <c r="AZ156" s="70">
        <f t="shared" si="94"/>
        <v>20.454206999255398</v>
      </c>
      <c r="BA156" s="70"/>
      <c r="BB156" s="70"/>
      <c r="BC156" s="70">
        <f t="shared" si="95"/>
        <v>20.596457332437744</v>
      </c>
      <c r="BD156" s="70">
        <f t="shared" si="96"/>
        <v>3.2780733920665361</v>
      </c>
      <c r="BE156" s="70">
        <f t="shared" si="97"/>
        <v>3.0243771000097362E-2</v>
      </c>
      <c r="BF156" s="70">
        <f t="shared" si="98"/>
        <v>29.27654862933338</v>
      </c>
      <c r="BG156" s="70">
        <f t="shared" si="99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219</v>
      </c>
      <c r="BS156" s="8" t="s">
        <v>855</v>
      </c>
      <c r="BT156" s="9" t="s">
        <v>860</v>
      </c>
      <c r="BU156" s="10">
        <v>165</v>
      </c>
      <c r="BV156" s="9" t="s">
        <v>390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301</v>
      </c>
      <c r="CU156" s="9" t="s">
        <v>302</v>
      </c>
      <c r="CV156" s="10"/>
      <c r="CW156" s="10"/>
      <c r="CX156" t="e">
        <f>INDEX('Data_Price '!AS$2:AS$1266,MATCH(Data!$DN156,'Data_Price '!$BE$2:$BE$1266,0))</f>
        <v>#N/A</v>
      </c>
      <c r="CY156" t="e">
        <f>INDEX('Data_Price '!AT$2:AT$1266,MATCH(Data!$DN156,'Data_Price '!$BE$2:$BE$1266,0))</f>
        <v>#N/A</v>
      </c>
      <c r="CZ156" t="e">
        <f>INDEX('Data_Price '!AU$2:AU$1266,MATCH(Data!$DN156,'Data_Price '!$BE$2:$BE$1266,0))</f>
        <v>#N/A</v>
      </c>
      <c r="DA156" t="e">
        <f>INDEX('Data_Price '!AV$2:AV$1266,MATCH(Data!$DN156,'Data_Price '!$BE$2:$BE$1266,0))</f>
        <v>#N/A</v>
      </c>
      <c r="DB156" t="e">
        <f>INDEX('Data_Price '!AW$2:AW$1266,MATCH(Data!$DN156,'Data_Price '!$BE$2:$BE$1266,0))</f>
        <v>#N/A</v>
      </c>
      <c r="DC156" t="e">
        <f>INDEX('Data_Price '!AX$2:AX$1266,MATCH(Data!$DN156,'Data_Price '!$BE$2:$BE$1266,0))</f>
        <v>#N/A</v>
      </c>
      <c r="DD156" t="e">
        <f>INDEX('Data_Price '!AY$2:AY$1266,MATCH(Data!$DN156,'Data_Price '!$BE$2:$BE$1266,0))</f>
        <v>#N/A</v>
      </c>
      <c r="DE156" t="e">
        <f>INDEX('Data_Price '!AZ$2:AZ$1266,MATCH(Data!$DN156,'Data_Price '!$BE$2:$BE$1266,0))</f>
        <v>#N/A</v>
      </c>
      <c r="DF156" t="e">
        <f>INDEX('Data_Price '!BA$2:BA$1266,MATCH(Data!$DN156,'Data_Price '!$BE$2:$BE$1266,0))</f>
        <v>#N/A</v>
      </c>
      <c r="DG156" t="e">
        <f>INDEX('Data_Price '!BB$2:BB$1266,MATCH(Data!$DN156,'Data_Price '!$BE$2:$BE$1266,0))</f>
        <v>#N/A</v>
      </c>
      <c r="DH156" t="e">
        <f>INDEX('Data_Price '!BC$2:BC$1266,MATCH(Data!$DN156,'Data_Price '!$BE$2:$BE$1266,0))</f>
        <v>#N/A</v>
      </c>
      <c r="DI156" t="e">
        <f>INDEX('Data_Price '!BD$2:BD$1266,MATCH(Data!$DN156,'Data_Price '!$BE$2:$BE$1266,0))</f>
        <v>#N/A</v>
      </c>
      <c r="DJ156" s="89" t="e">
        <f ca="1">_xll.Connector("TinyUrl.TinyUrl",DA156,0)</f>
        <v>#NAME?</v>
      </c>
      <c r="DK156" s="89" t="e">
        <f ca="1">_xll.Connector("TinyUrl.TinyUrl",DE156,0)</f>
        <v>#NAME?</v>
      </c>
      <c r="DL156" s="89" t="e">
        <f ca="1">_xll.Connector("TinyUrl.TinyUrl",DI156,0)</f>
        <v>#NAME?</v>
      </c>
      <c r="DM156" s="224" t="str">
        <f t="shared" si="100"/>
        <v>Blaze 106 W</v>
      </c>
      <c r="DN156" s="89" t="str">
        <f t="shared" si="101"/>
        <v xml:space="preserve"> VölklBlaze 106 W165 Women's</v>
      </c>
      <c r="DO156" s="227" t="s">
        <v>997</v>
      </c>
    </row>
    <row r="157" spans="2:119" ht="15.45" customHeight="1">
      <c r="B157" s="224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#VALUE!</v>
      </c>
      <c r="F157" s="43" t="b">
        <f>CL157&gt;Driver!$F$56</f>
        <v>1</v>
      </c>
      <c r="G157" s="43" t="b">
        <f>AND(CB157&gt;Driver!$F$55,CB157&lt;Driver!$G$55)</f>
        <v>1</v>
      </c>
      <c r="H157" s="43" t="e">
        <f t="shared" si="68"/>
        <v>#VALUE!</v>
      </c>
      <c r="I157" s="43">
        <f t="shared" si="69"/>
        <v>0</v>
      </c>
      <c r="J157" s="43" t="e">
        <f t="array" ref="J157">NOT(OR(($H$9:$H$1273=TRUE)*($I$9:$I$1273&gt;0)*($BT$9:$BT$1273=BT157)*($K$9:$K$1273&gt;K157)))</f>
        <v>#VALUE!</v>
      </c>
      <c r="K157" s="72">
        <f t="shared" si="70"/>
        <v>0.73842009961577793</v>
      </c>
      <c r="L157" s="72">
        <f t="shared" si="71"/>
        <v>0.98280879864636206</v>
      </c>
      <c r="M157" s="72">
        <f t="shared" si="72"/>
        <v>0.49403140058519379</v>
      </c>
      <c r="N157" s="72">
        <f t="shared" si="73"/>
        <v>0.21658129387213054</v>
      </c>
      <c r="O157" s="72">
        <f t="shared" si="74"/>
        <v>0.27551290788345095</v>
      </c>
      <c r="P157" s="72">
        <f t="shared" si="75"/>
        <v>0.99</v>
      </c>
      <c r="Q157" s="72"/>
      <c r="R157" s="72"/>
      <c r="S157" s="72">
        <f t="shared" si="76"/>
        <v>0.66779292418079661</v>
      </c>
      <c r="T157" s="72">
        <f t="shared" si="77"/>
        <v>0.93871811774241243</v>
      </c>
      <c r="U157" s="72">
        <f t="shared" si="78"/>
        <v>0.91034297407467613</v>
      </c>
      <c r="V157" s="72">
        <f t="shared" si="79"/>
        <v>0.99843124583554255</v>
      </c>
      <c r="W157" s="72">
        <f t="shared" si="80"/>
        <v>0.9072738592004308</v>
      </c>
      <c r="X157" s="72">
        <f t="shared" si="81"/>
        <v>1.7191201353637886E-2</v>
      </c>
      <c r="Y157" s="72">
        <f t="shared" si="82"/>
        <v>0.50596859941480621</v>
      </c>
      <c r="Z157" s="72">
        <f t="shared" si="83"/>
        <v>0.78341870612786946</v>
      </c>
      <c r="AA157" s="72">
        <f t="shared" si="84"/>
        <v>0.72448709211654905</v>
      </c>
      <c r="AB157" s="72">
        <f t="shared" si="85"/>
        <v>1.0000000000000064E-2</v>
      </c>
      <c r="AC157" s="72"/>
      <c r="AD157" s="72"/>
      <c r="AE157" s="72">
        <f t="shared" si="86"/>
        <v>0.33220707581920339</v>
      </c>
      <c r="AF157" s="72">
        <f t="shared" si="87"/>
        <v>6.1281882257587537E-2</v>
      </c>
      <c r="AG157" s="72">
        <f t="shared" si="88"/>
        <v>8.9657025925323902E-2</v>
      </c>
      <c r="AH157" s="72">
        <f t="shared" si="89"/>
        <v>1.5687541644574532E-3</v>
      </c>
      <c r="AI157" s="72">
        <f t="shared" si="90"/>
        <v>9.2726140799569243E-2</v>
      </c>
      <c r="AJ157" s="72">
        <f>(AV157-Driver!$K$179)/(Driver!$L$179-Driver!$K$179)</f>
        <v>0.25719120135363788</v>
      </c>
      <c r="AK157" s="72">
        <f>(AW157-Driver!$K$180)/(Driver!$L$180-Driver!$K$180)</f>
        <v>0.17171337335674844</v>
      </c>
      <c r="AL157" s="72">
        <f>(AX157-Driver!$K$181)/(Driver!$L$181-Driver!$K$181)</f>
        <v>0.38341870612786949</v>
      </c>
      <c r="AM157" s="72">
        <f>(AY157-Driver!$K$182)/(Driver!$L$182-Driver!$K$182)</f>
        <v>0.93848709211654902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1"/>
        <v>5.4131054131054128</v>
      </c>
      <c r="AW157" s="70">
        <f t="shared" si="92"/>
        <v>17.745103666452039</v>
      </c>
      <c r="AX157" s="70">
        <f t="shared" si="93"/>
        <v>4.4507683551508253</v>
      </c>
      <c r="AY157" s="70">
        <f>IFERROR(Driver!$K$19/Data!BH157/Data!BI157*Data!BK157*Data!BL157,"")</f>
        <v>-0.37655076464815118</v>
      </c>
      <c r="AZ157" s="70">
        <f t="shared" si="94"/>
        <v>13.670886075949365</v>
      </c>
      <c r="BA157" s="70"/>
      <c r="BB157" s="70"/>
      <c r="BC157" s="70">
        <f t="shared" si="95"/>
        <v>9.2293134669813242</v>
      </c>
      <c r="BD157" s="70">
        <f t="shared" si="96"/>
        <v>5.1473076998561291</v>
      </c>
      <c r="BE157" s="70">
        <f t="shared" si="97"/>
        <v>1.0519517749036875E-2</v>
      </c>
      <c r="BF157" s="70">
        <f t="shared" si="98"/>
        <v>45.000010079202376</v>
      </c>
      <c r="BG157" s="70">
        <f t="shared" si="99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219</v>
      </c>
      <c r="BS157" s="8" t="s">
        <v>719</v>
      </c>
      <c r="BT157" s="9" t="s">
        <v>737</v>
      </c>
      <c r="BU157" s="10">
        <v>155</v>
      </c>
      <c r="BV157" s="9" t="s">
        <v>430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303</v>
      </c>
      <c r="CU157" s="9" t="s">
        <v>301</v>
      </c>
      <c r="CV157" s="10"/>
      <c r="CW157" s="10"/>
      <c r="CX157" t="str">
        <f>INDEX('Data_Price '!AS$2:AS$1266,MATCH(Data!$DN157,'Data_Price '!$BE$2:$BE$1266,0))</f>
        <v>Line SIR FRANCIS BACON SHORTY Skis 2022</v>
      </c>
      <c r="CY157" t="str">
        <f>INDEX('Data_Price '!AT$2:AT$1266,MATCH(Data!$DN157,'Data_Price '!$BE$2:$BE$1266,0))</f>
        <v>PRFO Sports</v>
      </c>
      <c r="CZ157">
        <f>INDEX('Data_Price '!AU$2:AU$1266,MATCH(Data!$DN157,'Data_Price '!$BE$2:$BE$1266,0))</f>
        <v>315.57</v>
      </c>
      <c r="DA157" t="str">
        <f>INDEX('Data_Price '!AV$2:AV$1266,MATCH(Data!$DN157,'Data_Price '!$BE$2:$BE$1266,0))</f>
        <v>https://www.google.com/url?url=http://www.prfo.com/products/line-junior-sir-francis-bacon-shorty-ski%3Fvariant%3D39454063034412%26dfw_tracker%3D35966-39454063034412&amp;rct=j&amp;q=&amp;esrc=s&amp;sa=U&amp;ved=0ahUKEwjTyaq-xKP2AhXMm-AKHTQzDHMQsDwITQ&amp;usg=AOvVaw1jdvXdM0BAXsHf2hpNTS-g</v>
      </c>
      <c r="DB157" t="str">
        <f>INDEX('Data_Price '!AW$2:AW$1266,MATCH(Data!$DN157,'Data_Price '!$BE$2:$BE$1266,0))</f>
        <v>Line Sir Francis Bacon Shorty Skis 2021</v>
      </c>
      <c r="DC157" t="str">
        <f>INDEX('Data_Price '!AX$2:AX$1266,MATCH(Data!$DN157,'Data_Price '!$BE$2:$BE$1266,0))</f>
        <v>LINE Skis</v>
      </c>
      <c r="DD157">
        <f>INDEX('Data_Price '!AY$2:AY$1266,MATCH(Data!$DN157,'Data_Price '!$BE$2:$BE$1266,0))</f>
        <v>369.95</v>
      </c>
      <c r="DE157" t="str">
        <f>INDEX('Data_Price '!AZ$2:AZ$1266,MATCH(Data!$DN157,'Data_Price '!$BE$2:$BE$1266,0))</f>
        <v>https://www.google.com/url?url=https://lineskis.com/p/sir-francis-bacon-shorty&amp;rct=j&amp;q=&amp;esrc=s&amp;sa=U&amp;ved=0ahUKEwjTyaq-xKP2AhXMm-AKHTQzDHMQsDwISQ&amp;usg=AOvVaw3n15cjjBkHycdMc8ayIzHS</v>
      </c>
      <c r="DF157" t="str">
        <f>INDEX('Data_Price '!BA$2:BA$1266,MATCH(Data!$DN157,'Data_Price '!$BE$2:$BE$1266,0))</f>
        <v>Line Sir Francis Bacon Shorty Skis</v>
      </c>
      <c r="DG157" t="str">
        <f>INDEX('Data_Price '!BB$2:BB$1266,MATCH(Data!$DN157,'Data_Price '!$BE$2:$BE$1266,0))</f>
        <v>Cole Sport</v>
      </c>
      <c r="DH157">
        <f>INDEX('Data_Price '!BC$2:BC$1266,MATCH(Data!$DN157,'Data_Price '!$BE$2:$BE$1266,0))</f>
        <v>369.95</v>
      </c>
      <c r="DI157" t="str">
        <f>INDEX('Data_Price '!BD$2:BD$1266,MATCH(Data!$DN157,'Data_Price '!$BE$2:$BE$1266,0))</f>
        <v>https://www.google.com/url?url=https://www.colesport.com/line-sir-francis-bacon-shorty-skis-1/%3Fsku%3D253110&amp;rct=j&amp;q=&amp;esrc=s&amp;sa=U&amp;ved=0ahUKEwjTyaq-xKP2AhXMm-AKHTQzDHMQ2SkIUA&amp;usg=AOvVaw3KLtC_8jkXTR4qCFRl858v</v>
      </c>
      <c r="DJ157" s="89" t="e">
        <f ca="1">_xll.Connector("TinyUrl.TinyUrl",DA157,0)</f>
        <v>#NAME?</v>
      </c>
      <c r="DK157" s="89" t="e">
        <f ca="1">_xll.Connector("TinyUrl.TinyUrl",DE157,0)</f>
        <v>#NAME?</v>
      </c>
      <c r="DL157" s="89" t="e">
        <f ca="1">_xll.Connector("TinyUrl.TinyUrl",DI157,0)</f>
        <v>#NAME?</v>
      </c>
      <c r="DM157" s="224" t="str">
        <f t="shared" si="100"/>
        <v>Sir Francis Bacon Shorty</v>
      </c>
      <c r="DN157" s="89" t="str">
        <f t="shared" si="101"/>
        <v xml:space="preserve"> LineSir Francis Bacon Shorty155 Junior</v>
      </c>
      <c r="DO157" s="227" t="s">
        <v>998</v>
      </c>
    </row>
    <row r="158" spans="2:119" ht="15.45" customHeight="1">
      <c r="B158" s="224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#VALUE!</v>
      </c>
      <c r="F158" s="43" t="b">
        <f>CL158&gt;Driver!$F$56</f>
        <v>0</v>
      </c>
      <c r="G158" s="43" t="b">
        <f>AND(CB158&gt;Driver!$F$55,CB158&lt;Driver!$G$55)</f>
        <v>0</v>
      </c>
      <c r="H158" s="43" t="e">
        <f t="shared" si="68"/>
        <v>#VALUE!</v>
      </c>
      <c r="I158" s="43">
        <f t="shared" si="69"/>
        <v>0</v>
      </c>
      <c r="J158" s="43" t="e">
        <f t="array" ref="J158">NOT(OR(($H$9:$H$1273=TRUE)*($I$9:$I$1273&gt;0)*($BT$9:$BT$1273=BT158)*($K$9:$K$1273&gt;K158)))</f>
        <v>#VALUE!</v>
      </c>
      <c r="K158" s="72">
        <f t="shared" si="70"/>
        <v>0.72084716295002982</v>
      </c>
      <c r="L158" s="72">
        <f t="shared" si="71"/>
        <v>0.99698976714205145</v>
      </c>
      <c r="M158" s="72">
        <f t="shared" si="72"/>
        <v>0.44470455875800818</v>
      </c>
      <c r="N158" s="72">
        <f t="shared" si="73"/>
        <v>0.24124454562701569</v>
      </c>
      <c r="O158" s="72">
        <f t="shared" si="74"/>
        <v>0.307215535875767</v>
      </c>
      <c r="P158" s="72">
        <f t="shared" si="75"/>
        <v>0.78565359477124186</v>
      </c>
      <c r="Q158" s="72"/>
      <c r="R158" s="72"/>
      <c r="S158" s="72">
        <f t="shared" si="76"/>
        <v>0.73317104108085129</v>
      </c>
      <c r="T158" s="72">
        <f t="shared" si="77"/>
        <v>0.96534839315692689</v>
      </c>
      <c r="U158" s="72">
        <f t="shared" si="78"/>
        <v>0.60671585050763788</v>
      </c>
      <c r="V158" s="72">
        <f t="shared" si="79"/>
        <v>0.64576474968442099</v>
      </c>
      <c r="W158" s="72">
        <f t="shared" si="80"/>
        <v>0.96377860026917905</v>
      </c>
      <c r="X158" s="72">
        <f t="shared" si="81"/>
        <v>3.0102328579485471E-3</v>
      </c>
      <c r="Y158" s="72">
        <f t="shared" si="82"/>
        <v>0.55529544124199182</v>
      </c>
      <c r="Z158" s="72">
        <f t="shared" si="83"/>
        <v>0.75875545437298431</v>
      </c>
      <c r="AA158" s="72">
        <f t="shared" si="84"/>
        <v>0.692784464124233</v>
      </c>
      <c r="AB158" s="72">
        <f t="shared" si="85"/>
        <v>0.21434640522875814</v>
      </c>
      <c r="AC158" s="72"/>
      <c r="AD158" s="72"/>
      <c r="AE158" s="72">
        <f t="shared" si="86"/>
        <v>0.26682895891914871</v>
      </c>
      <c r="AF158" s="72">
        <f t="shared" si="87"/>
        <v>3.4651606843073168E-2</v>
      </c>
      <c r="AG158" s="72">
        <f t="shared" si="88"/>
        <v>0.39328414949236212</v>
      </c>
      <c r="AH158" s="72">
        <f t="shared" si="89"/>
        <v>0.35423525031557901</v>
      </c>
      <c r="AI158" s="72">
        <f t="shared" si="90"/>
        <v>3.6221399730821002E-2</v>
      </c>
      <c r="AJ158" s="72">
        <f>(AV158-Driver!$K$179)/(Driver!$L$179-Driver!$K$179)</f>
        <v>0.24301023285794854</v>
      </c>
      <c r="AK158" s="72">
        <f>(AW158-Driver!$K$180)/(Driver!$L$180-Driver!$K$180)</f>
        <v>0.37655132395757157</v>
      </c>
      <c r="AL158" s="72">
        <f>(AX158-Driver!$K$181)/(Driver!$L$181-Driver!$K$181)</f>
        <v>0.35875545437298428</v>
      </c>
      <c r="AM158" s="72">
        <f>(AY158-Driver!$K$182)/(Driver!$L$182-Driver!$K$182)</f>
        <v>0.90678446412423297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1"/>
        <v>5.1146384479717808</v>
      </c>
      <c r="AW158" s="70">
        <f t="shared" si="92"/>
        <v>37.775828004463101</v>
      </c>
      <c r="AX158" s="70">
        <f t="shared" si="93"/>
        <v>4.2287990893568583</v>
      </c>
      <c r="AY158" s="70">
        <f>IFERROR(Driver!$K$19/Data!BH158/Data!BI158*Data!BK158*Data!BL158,"")</f>
        <v>-0.57061814371728647</v>
      </c>
      <c r="AZ158" s="70">
        <f t="shared" si="94"/>
        <v>34.117647058823529</v>
      </c>
      <c r="BA158" s="70"/>
      <c r="BB158" s="70"/>
      <c r="BC158" s="70">
        <f t="shared" si="95"/>
        <v>43.14139720433473</v>
      </c>
      <c r="BD158" s="70">
        <f t="shared" si="96"/>
        <v>13.637251501180403</v>
      </c>
      <c r="BE158" s="70">
        <f t="shared" si="97"/>
        <v>0.49337454189676283</v>
      </c>
      <c r="BF158" s="70">
        <f t="shared" si="98"/>
        <v>5.1688069612923107</v>
      </c>
      <c r="BG158" s="70">
        <f t="shared" si="99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219</v>
      </c>
      <c r="BS158" s="8" t="s">
        <v>386</v>
      </c>
      <c r="BT158" s="9" t="s">
        <v>523</v>
      </c>
      <c r="BU158" s="10">
        <v>171</v>
      </c>
      <c r="BV158" s="9" t="s">
        <v>222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305</v>
      </c>
      <c r="CU158" s="10"/>
      <c r="CV158" s="10"/>
      <c r="CW158" s="10"/>
      <c r="CX158" t="str">
        <f>INDEX('Data_Price '!AS$2:AS$1266,MATCH(Data!$DN158,'Data_Price '!$BE$2:$BE$1266,0))</f>
        <v>DPS Pagoda Piste 90 RP Skis Â· 171 cm Â· Orange</v>
      </c>
      <c r="CY158" t="str">
        <f>INDEX('Data_Price '!AT$2:AT$1266,MATCH(Data!$DN158,'Data_Price '!$BE$2:$BE$1266,0))</f>
        <v>Powder7 Ski Shop</v>
      </c>
      <c r="CZ158">
        <f>INDEX('Data_Price '!AU$2:AU$1266,MATCH(Data!$DN158,'Data_Price '!$BE$2:$BE$1266,0))</f>
        <v>1299</v>
      </c>
      <c r="DA158" t="str">
        <f>INDEX('Data_Price '!AV$2:AV$1266,MATCH(Data!$DN158,'Data_Price '!$BE$2:$BE$1266,0))</f>
        <v>https://www.google.com/url?url=https://www.powder7.com/DPS-Pagoda-Piste-90-RP-Orange-Skis-171cm-New-Flat-2022/for-sale%3Futm_source%3Dfeed%26utm_medium%3Dfree&amp;rct=j&amp;q=&amp;esrc=s&amp;sa=U&amp;ved=0ahUKEwi2ieK-xKP2AhWSTN8KHed5CL0QsDwIPw&amp;usg=AOvVaw1-YwOOfj0PfZNihBvDsBs_</v>
      </c>
      <c r="DB158" t="str">
        <f>INDEX('Data_Price '!AW$2:AW$1266,MATCH(Data!$DN158,'Data_Price '!$BE$2:$BE$1266,0))</f>
        <v>DPS Pagoda Piste 90 RP Skis Â· 171 cm Â· Orange</v>
      </c>
      <c r="DC158" t="str">
        <f>INDEX('Data_Price '!AX$2:AX$1266,MATCH(Data!$DN158,'Data_Price '!$BE$2:$BE$1266,0))</f>
        <v>Powder7 Ski Shop</v>
      </c>
      <c r="DD158">
        <f>INDEX('Data_Price '!AY$2:AY$1266,MATCH(Data!$DN158,'Data_Price '!$BE$2:$BE$1266,0))</f>
        <v>1299</v>
      </c>
      <c r="DE158" t="str">
        <f>INDEX('Data_Price '!AZ$2:AZ$1266,MATCH(Data!$DN158,'Data_Price '!$BE$2:$BE$1266,0))</f>
        <v>https://www.google.com/url?q=https://www.powder7.com/DPS-Pagoda-Piste-90-RP-Orange-Skis-171cm-New-Flat-2022/for-sale%3Futm_source%3Dfeed%26utm_medium%3Dfree&amp;sa=U&amp;ved=0ahUKEwi78pG_xKP2AhVon-AKHYLoAF4Q2ykIGA&amp;usg=AOvVaw2yv2OpSbqQMTuIa38oMHbQ</v>
      </c>
      <c r="DF158" t="str">
        <f>INDEX('Data_Price '!BA$2:BA$1266,MATCH(Data!$DN158,'Data_Price '!$BE$2:$BE$1266,0))</f>
        <v>DPS Pagoda Piste 90 RP Skis Â· 171 cm Â· Orange</v>
      </c>
      <c r="DG158" t="str">
        <f>INDEX('Data_Price '!BB$2:BB$1266,MATCH(Data!$DN158,'Data_Price '!$BE$2:$BE$1266,0))</f>
        <v>Curated</v>
      </c>
      <c r="DH158">
        <f>INDEX('Data_Price '!BC$2:BC$1266,MATCH(Data!$DN158,'Data_Price '!$BE$2:$BE$1266,0))</f>
        <v>1299</v>
      </c>
      <c r="DI158" t="str">
        <f>INDEX('Data_Price '!BD$2:BD$1266,MATCH(Data!$DN158,'Data_Price '!$BE$2:$BE$1266,0))</f>
        <v>https://www.google.com/url?q=https://www.curated.com/products/3998645/dps-pagoda-piste-90rp-skis-171-cm%3Fc_source%3Dgoogle-shopping&amp;sa=U&amp;ved=0ahUKEwi78pG_xKP2AhVon-AKHYLoAF4Q2ykIGg&amp;usg=AOvVaw1jqBgzNJ7cTkWQo4TRBMuJ</v>
      </c>
      <c r="DJ158" s="89" t="e">
        <f ca="1">_xll.Connector("TinyUrl.TinyUrl",DA158,0)</f>
        <v>#NAME?</v>
      </c>
      <c r="DK158" s="89" t="e">
        <f ca="1">_xll.Connector("TinyUrl.TinyUrl",DE158,0)</f>
        <v>#NAME?</v>
      </c>
      <c r="DL158" s="89" t="e">
        <f ca="1">_xll.Connector("TinyUrl.TinyUrl",DI158,0)</f>
        <v>#NAME?</v>
      </c>
      <c r="DM158" s="224" t="str">
        <f t="shared" si="100"/>
        <v>Pagoda Piste 90 RP</v>
      </c>
      <c r="DN158" s="89" t="str">
        <f t="shared" si="101"/>
        <v xml:space="preserve"> DPSPagoda Piste 90 RP171 Unisex</v>
      </c>
      <c r="DO158" s="227"/>
    </row>
    <row r="159" spans="2:119" ht="15.45" customHeight="1">
      <c r="B159" s="224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#VALUE!</v>
      </c>
      <c r="F159" s="43" t="b">
        <f>CL159&gt;Driver!$F$56</f>
        <v>0</v>
      </c>
      <c r="G159" s="43" t="b">
        <f>AND(CB159&gt;Driver!$F$55,CB159&lt;Driver!$G$55)</f>
        <v>0</v>
      </c>
      <c r="H159" s="43" t="e">
        <f t="shared" si="68"/>
        <v>#VALUE!</v>
      </c>
      <c r="I159" s="43">
        <f t="shared" si="69"/>
        <v>0</v>
      </c>
      <c r="J159" s="43" t="e">
        <f t="array" ref="J159">NOT(OR(($H$9:$H$1273=TRUE)*($I$9:$I$1273&gt;0)*($BT$9:$BT$1273=BT159)*($K$9:$K$1273&gt;K159)))</f>
        <v>#VALUE!</v>
      </c>
      <c r="K159" s="72">
        <f t="shared" si="70"/>
        <v>0.75172305067784528</v>
      </c>
      <c r="L159" s="72">
        <f t="shared" si="71"/>
        <v>0.98729836435420193</v>
      </c>
      <c r="M159" s="72">
        <f t="shared" si="72"/>
        <v>0.51614773700148864</v>
      </c>
      <c r="N159" s="72">
        <f t="shared" si="73"/>
        <v>0.35191298298868023</v>
      </c>
      <c r="O159" s="72">
        <f t="shared" si="74"/>
        <v>0.37084395350598209</v>
      </c>
      <c r="P159" s="72">
        <f t="shared" si="75"/>
        <v>0.82568627450980392</v>
      </c>
      <c r="Q159" s="72"/>
      <c r="R159" s="72"/>
      <c r="S159" s="72">
        <f t="shared" si="76"/>
        <v>0.74353221152476601</v>
      </c>
      <c r="T159" s="72">
        <f t="shared" si="77"/>
        <v>0.93692478079737473</v>
      </c>
      <c r="U159" s="72">
        <f t="shared" si="78"/>
        <v>0.4681845519135226</v>
      </c>
      <c r="V159" s="72">
        <f t="shared" si="79"/>
        <v>0.62757195869248994</v>
      </c>
      <c r="W159" s="72">
        <f t="shared" si="80"/>
        <v>0.98610412474849096</v>
      </c>
      <c r="X159" s="72">
        <f t="shared" si="81"/>
        <v>1.2701635645798126E-2</v>
      </c>
      <c r="Y159" s="72">
        <f t="shared" si="82"/>
        <v>0.48385226299851131</v>
      </c>
      <c r="Z159" s="72">
        <f t="shared" si="83"/>
        <v>0.64808701701131977</v>
      </c>
      <c r="AA159" s="72">
        <f t="shared" si="84"/>
        <v>0.62915604649401791</v>
      </c>
      <c r="AB159" s="72">
        <f t="shared" si="85"/>
        <v>0.17431372549019603</v>
      </c>
      <c r="AC159" s="72"/>
      <c r="AD159" s="72"/>
      <c r="AE159" s="72">
        <f t="shared" si="86"/>
        <v>0.25646778847523394</v>
      </c>
      <c r="AF159" s="72">
        <f t="shared" si="87"/>
        <v>6.3075219202625266E-2</v>
      </c>
      <c r="AG159" s="72">
        <f t="shared" si="88"/>
        <v>0.5318154480864774</v>
      </c>
      <c r="AH159" s="72">
        <f t="shared" si="89"/>
        <v>0.37242804130751</v>
      </c>
      <c r="AI159" s="72">
        <f t="shared" si="90"/>
        <v>1.3895875251509052E-2</v>
      </c>
      <c r="AJ159" s="72">
        <f>(AV159-Driver!$K$179)/(Driver!$L$179-Driver!$K$179)</f>
        <v>0.22729836435420187</v>
      </c>
      <c r="AK159" s="72">
        <f>(AW159-Driver!$K$180)/(Driver!$L$180-Driver!$K$180)</f>
        <v>0.32507203144080682</v>
      </c>
      <c r="AL159" s="72">
        <f>(AX159-Driver!$K$181)/(Driver!$L$181-Driver!$K$181)</f>
        <v>0.2480870170113198</v>
      </c>
      <c r="AM159" s="72">
        <f>(AY159-Driver!$K$182)/(Driver!$L$182-Driver!$K$182)</f>
        <v>0.84315604649401787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1"/>
        <v>4.7839506172839501</v>
      </c>
      <c r="AW159" s="70">
        <f t="shared" si="92"/>
        <v>32.741763201068181</v>
      </c>
      <c r="AX159" s="70">
        <f t="shared" si="93"/>
        <v>3.2327831531018782</v>
      </c>
      <c r="AY159" s="70">
        <f>IFERROR(Driver!$K$19/Data!BH159/Data!BI159*Data!BK159*Data!BL159,"")</f>
        <v>-0.96011898405156815</v>
      </c>
      <c r="AZ159" s="70">
        <f t="shared" si="94"/>
        <v>30.469099032017869</v>
      </c>
      <c r="BA159" s="70"/>
      <c r="BB159" s="70"/>
      <c r="BC159" s="70">
        <f t="shared" si="95"/>
        <v>48.515808343281684</v>
      </c>
      <c r="BD159" s="70">
        <f t="shared" si="96"/>
        <v>4.9886005578253272</v>
      </c>
      <c r="BE159" s="70">
        <f t="shared" si="97"/>
        <v>0.63188112806644514</v>
      </c>
      <c r="BF159" s="70">
        <f t="shared" si="98"/>
        <v>3.1140590303440545</v>
      </c>
      <c r="BG159" s="70">
        <f t="shared" si="99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219</v>
      </c>
      <c r="BS159" s="8" t="s">
        <v>471</v>
      </c>
      <c r="BT159" s="9" t="s">
        <v>477</v>
      </c>
      <c r="BU159" s="10">
        <v>172.2</v>
      </c>
      <c r="BV159" s="9" t="s">
        <v>222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305</v>
      </c>
      <c r="CU159" s="9" t="s">
        <v>302</v>
      </c>
      <c r="CV159" s="10"/>
      <c r="CW159" s="10"/>
      <c r="CX159" t="str">
        <f>INDEX('Data_Price '!AS$2:AS$1266,MATCH(Data!$DN159,'Data_Price '!$BE$2:$BE$1266,0))</f>
        <v>Skis Black Crows Camox Freebird</v>
      </c>
      <c r="CY159" t="str">
        <f>INDEX('Data_Price '!AT$2:AT$1266,MATCH(Data!$DN159,'Data_Price '!$BE$2:$BE$1266,0))</f>
        <v>! OutdoorXL.com</v>
      </c>
      <c r="CZ159">
        <f>INDEX('Data_Price '!AU$2:AU$1266,MATCH(Data!$DN159,'Data_Price '!$BE$2:$BE$1266,0))</f>
        <v>554.95000000000005</v>
      </c>
      <c r="DA159" t="str">
        <f>INDEX('Data_Price '!AV$2:AV$1266,MATCH(Data!$DN159,'Data_Price '!$BE$2:$BE$1266,0))</f>
        <v>https://www.google.com/url?q=https://www.outdoorxl.com/black-crows-camox-freebird.html%3Fprl%3D92-655x144-3967&amp;sa=U&amp;ved=0ahUKEwjm0Oa_xKP2AhXNmOAKHZhxDXIQ2ykIGw&amp;usg=AOvVaw3JelCyb2FGmUmJ3mGIx7UG</v>
      </c>
      <c r="DB159" t="str">
        <f>INDEX('Data_Price '!AW$2:AW$1266,MATCH(Data!$DN159,'Data_Price '!$BE$2:$BE$1266,0))</f>
        <v>Skis Black Crows Camox Freebird</v>
      </c>
      <c r="DC159" t="str">
        <f>INDEX('Data_Price '!AX$2:AX$1266,MATCH(Data!$DN159,'Data_Price '!$BE$2:$BE$1266,0))</f>
        <v>Telemark Pyrenees</v>
      </c>
      <c r="DD159">
        <f>INDEX('Data_Price '!AY$2:AY$1266,MATCH(Data!$DN159,'Data_Price '!$BE$2:$BE$1266,0))</f>
        <v>606.59</v>
      </c>
      <c r="DE159" t="str">
        <f>INDEX('Data_Price '!AZ$2:AZ$1266,MATCH(Data!$DN159,'Data_Price '!$BE$2:$BE$1266,0))</f>
        <v>https://www.google.com/url?q=https://www.telemark-pyrenees.com/ski/black-crows-camox-freebird-ski-2020%3Fcurrency%3DUSD%26tax%3Dex_vat%26country%3DUS%26var%3D55865&amp;sa=U&amp;ved=0ahUKEwjm0Oa_xKP2AhXNmOAKHZhxDXIQ2ykIHQ&amp;usg=AOvVaw2pcjxOtDWsck0wWug2w8Md</v>
      </c>
      <c r="DF159" t="str">
        <f>INDEX('Data_Price '!BA$2:BA$1266,MATCH(Data!$DN159,'Data_Price '!$BE$2:$BE$1266,0))</f>
        <v>Skis Black Crows Camox Freebird</v>
      </c>
      <c r="DG159" t="str">
        <f>INDEX('Data_Price '!BB$2:BB$1266,MATCH(Data!$DN159,'Data_Price '!$BE$2:$BE$1266,0))</f>
        <v>evo.com</v>
      </c>
      <c r="DH159">
        <f>INDEX('Data_Price '!BC$2:BC$1266,MATCH(Data!$DN159,'Data_Price '!$BE$2:$BE$1266,0))</f>
        <v>739.95</v>
      </c>
      <c r="DI159" t="str">
        <f>INDEX('Data_Price '!BD$2:BD$1266,MATCH(Data!$DN159,'Data_Price '!$BE$2:$BE$1266,0))</f>
        <v>https://www.google.com/url?url=https://www.evo.com/skis/black-crows-camox-freebird%3Fimage%3D164658/659367/clone.jpg&amp;rct=j&amp;q=&amp;esrc=s&amp;sa=U&amp;ved=0ahUKEwiqgbO_xKP2AhWMZd8KHVFkDCgQsDwIbw&amp;usg=AOvVaw3MOboaWSc55Mumt8AGMVgz</v>
      </c>
      <c r="DJ159" s="89" t="e">
        <f ca="1">_xll.Connector("TinyUrl.TinyUrl",DA159,0)</f>
        <v>#NAME?</v>
      </c>
      <c r="DK159" s="89" t="e">
        <f ca="1">_xll.Connector("TinyUrl.TinyUrl",DE159,0)</f>
        <v>#NAME?</v>
      </c>
      <c r="DL159" s="89" t="e">
        <f ca="1">_xll.Connector("TinyUrl.TinyUrl",DI159,0)</f>
        <v>#NAME?</v>
      </c>
      <c r="DM159" s="224" t="str">
        <f t="shared" si="100"/>
        <v>Camox Freebird</v>
      </c>
      <c r="DN159" s="89" t="str">
        <f t="shared" si="101"/>
        <v xml:space="preserve"> Black CrowsCamox Freebird172.2 Unisex</v>
      </c>
      <c r="DO159" s="227" t="s">
        <v>988</v>
      </c>
    </row>
    <row r="160" spans="2:119" ht="15.45" customHeight="1">
      <c r="B160" s="224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#VALUE!</v>
      </c>
      <c r="F160" s="43" t="b">
        <f>CL160&gt;Driver!$F$56</f>
        <v>0</v>
      </c>
      <c r="G160" s="43" t="b">
        <f>AND(CB160&gt;Driver!$F$55,CB160&lt;Driver!$G$55)</f>
        <v>0</v>
      </c>
      <c r="H160" s="43" t="e">
        <f t="shared" si="68"/>
        <v>#VALUE!</v>
      </c>
      <c r="I160" s="43">
        <f t="shared" si="69"/>
        <v>0</v>
      </c>
      <c r="J160" s="43" t="e">
        <f t="array" ref="J160">NOT(OR(($H$9:$H$1273=TRUE)*($I$9:$I$1273&gt;0)*($BT$9:$BT$1273=BT160)*($K$9:$K$1273&gt;K160)))</f>
        <v>#VALUE!</v>
      </c>
      <c r="K160" s="72">
        <f t="shared" si="70"/>
        <v>0.73921299538922125</v>
      </c>
      <c r="L160" s="72">
        <f t="shared" si="71"/>
        <v>0.94413343002175498</v>
      </c>
      <c r="M160" s="72">
        <f t="shared" si="72"/>
        <v>0.53429256075668752</v>
      </c>
      <c r="N160" s="72">
        <f t="shared" si="73"/>
        <v>0.37531145260228915</v>
      </c>
      <c r="O160" s="72">
        <f t="shared" si="74"/>
        <v>0.33419204666123714</v>
      </c>
      <c r="P160" s="72">
        <f t="shared" si="75"/>
        <v>0.89337418300653604</v>
      </c>
      <c r="Q160" s="72"/>
      <c r="R160" s="72"/>
      <c r="S160" s="72">
        <f t="shared" si="76"/>
        <v>0.70034265240615223</v>
      </c>
      <c r="T160" s="72">
        <f t="shared" si="77"/>
        <v>0.94000228356196469</v>
      </c>
      <c r="U160" s="72">
        <f t="shared" si="78"/>
        <v>0.87703871609196038</v>
      </c>
      <c r="V160" s="72">
        <f t="shared" si="79"/>
        <v>0.70550534984939217</v>
      </c>
      <c r="W160" s="72">
        <f t="shared" si="80"/>
        <v>0.9875872382851445</v>
      </c>
      <c r="X160" s="72">
        <f t="shared" si="81"/>
        <v>5.5866569978245073E-2</v>
      </c>
      <c r="Y160" s="72">
        <f t="shared" si="82"/>
        <v>0.46570743924331254</v>
      </c>
      <c r="Z160" s="72">
        <f t="shared" si="83"/>
        <v>0.62468854739771085</v>
      </c>
      <c r="AA160" s="72">
        <f t="shared" si="84"/>
        <v>0.66580795333876286</v>
      </c>
      <c r="AB160" s="72">
        <f t="shared" si="85"/>
        <v>0.10662581699346402</v>
      </c>
      <c r="AC160" s="72"/>
      <c r="AD160" s="72"/>
      <c r="AE160" s="72">
        <f t="shared" si="86"/>
        <v>0.29965734759384782</v>
      </c>
      <c r="AF160" s="72">
        <f t="shared" si="87"/>
        <v>5.999771643803533E-2</v>
      </c>
      <c r="AG160" s="72">
        <f t="shared" si="88"/>
        <v>0.12296128390803956</v>
      </c>
      <c r="AH160" s="72">
        <f t="shared" si="89"/>
        <v>0.29449465015060783</v>
      </c>
      <c r="AI160" s="72">
        <f t="shared" si="90"/>
        <v>1.2412761714855454E-2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0.26212732475898398</v>
      </c>
      <c r="AL160" s="72">
        <f>(AX160-Driver!$K$181)/(Driver!$L$181-Driver!$K$181)</f>
        <v>0.22468854739771077</v>
      </c>
      <c r="AM160" s="72">
        <f>(AY160-Driver!$K$182)/(Driver!$L$182-Driver!$K$182)</f>
        <v>0.87980795333876283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1"/>
        <v>6.2271062271062272</v>
      </c>
      <c r="AW160" s="70">
        <f t="shared" si="92"/>
        <v>26.586516751949052</v>
      </c>
      <c r="AX160" s="70">
        <f t="shared" si="93"/>
        <v>3.0221969265793969</v>
      </c>
      <c r="AY160" s="70">
        <f>IFERROR(Driver!$K$19/Data!BH160/Data!BI160*Data!BK160*Data!BL160,"")</f>
        <v>-0.73575463479415759</v>
      </c>
      <c r="AZ160" s="70">
        <f t="shared" si="94"/>
        <v>24.300074460163813</v>
      </c>
      <c r="BA160" s="70"/>
      <c r="BB160" s="70"/>
      <c r="BC160" s="70">
        <f t="shared" si="95"/>
        <v>26.113083779512785</v>
      </c>
      <c r="BD160" s="70">
        <f t="shared" si="96"/>
        <v>5.26095409947931</v>
      </c>
      <c r="BE160" s="70">
        <f t="shared" si="97"/>
        <v>0.22309989886904708</v>
      </c>
      <c r="BF160" s="70">
        <f t="shared" si="98"/>
        <v>11.916088048456196</v>
      </c>
      <c r="BG160" s="70">
        <f t="shared" si="99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219</v>
      </c>
      <c r="BS160" s="8" t="s">
        <v>386</v>
      </c>
      <c r="BT160" s="9" t="s">
        <v>387</v>
      </c>
      <c r="BU160" s="10">
        <v>171</v>
      </c>
      <c r="BV160" s="9" t="s">
        <v>222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302</v>
      </c>
      <c r="CU160" s="9" t="s">
        <v>388</v>
      </c>
      <c r="CV160" s="10"/>
      <c r="CW160" s="10"/>
      <c r="CX160" t="str">
        <f>INDEX('Data_Price '!AS$2:AS$1266,MATCH(Data!$DN160,'Data_Price '!$BE$2:$BE$1266,0))</f>
        <v>DPS Pagoda Tour 100 RP Skis Â· 171 cm</v>
      </c>
      <c r="CY160" t="str">
        <f>INDEX('Data_Price '!AT$2:AT$1266,MATCH(Data!$DN160,'Data_Price '!$BE$2:$BE$1266,0))</f>
        <v>Snowcountry.eu</v>
      </c>
      <c r="CZ160">
        <f>INDEX('Data_Price '!AU$2:AU$1266,MATCH(Data!$DN160,'Data_Price '!$BE$2:$BE$1266,0))</f>
        <v>926.39</v>
      </c>
      <c r="DA160" t="str">
        <f>INDEX('Data_Price '!AV$2:AV$1266,MATCH(Data!$DN160,'Data_Price '!$BE$2:$BE$1266,0))</f>
        <v>https://www.google.com/url?q=https://www.snowcountry.eu/dps-pagoda-tour-100-rp-20-21.html%3Fartikel_maat%3D65327%26country%3DUS&amp;sa=U&amp;ved=0ahUKEwi-sdyFxKP2AhXlT98KHcxdD9YQ2ykIHg&amp;usg=AOvVaw02tsv2M-lqAcgw01MC3Aq9</v>
      </c>
      <c r="DB160" t="str">
        <f>INDEX('Data_Price '!AW$2:AW$1266,MATCH(Data!$DN160,'Data_Price '!$BE$2:$BE$1266,0))</f>
        <v>DPS Pagoda Tour 100 RP Skis Â· 171 cm</v>
      </c>
      <c r="DC160" t="str">
        <f>INDEX('Data_Price '!AX$2:AX$1266,MATCH(Data!$DN160,'Data_Price '!$BE$2:$BE$1266,0))</f>
        <v>Gorham Bike and Ski</v>
      </c>
      <c r="DD160">
        <f>INDEX('Data_Price '!AY$2:AY$1266,MATCH(Data!$DN160,'Data_Price '!$BE$2:$BE$1266,0))</f>
        <v>1039.99</v>
      </c>
      <c r="DE160" t="str">
        <f>INDEX('Data_Price '!AZ$2:AZ$1266,MATCH(Data!$DN160,'Data_Price '!$BE$2:$BE$1266,0))</f>
        <v>https://www.google.com/url?url=https://www.gorhambike.com/product/dps-pagoda-tour-100-rp-31488.htm%3Fvariations%3D589257,589259&amp;rct=j&amp;q=&amp;esrc=s&amp;sa=U&amp;ved=0ahUKEwiV26-FxKP2AhXlc98KHeWyBzsQsDwIWg&amp;usg=AOvVaw3k5J4jp6TIoAqrwdhbW34A</v>
      </c>
      <c r="DF160" t="str">
        <f>INDEX('Data_Price '!BA$2:BA$1266,MATCH(Data!$DN160,'Data_Price '!$BE$2:$BE$1266,0))</f>
        <v>DPS Pagoda Tour 100 RP Skis Â· 171 cm</v>
      </c>
      <c r="DG160" t="str">
        <f>INDEX('Data_Price '!BB$2:BB$1266,MATCH(Data!$DN160,'Data_Price '!$BE$2:$BE$1266,0))</f>
        <v>Gorham Bike and Ski</v>
      </c>
      <c r="DH160">
        <f>INDEX('Data_Price '!BC$2:BC$1266,MATCH(Data!$DN160,'Data_Price '!$BE$2:$BE$1266,0))</f>
        <v>1039.99</v>
      </c>
      <c r="DI160" t="str">
        <f>INDEX('Data_Price '!BD$2:BD$1266,MATCH(Data!$DN160,'Data_Price '!$BE$2:$BE$1266,0))</f>
        <v>https://www.google.com/url?q=https://www.gorhambike.com/product/dps-pagoda-tour-100-rp-31488.htm%3Fvariations%3D589257,589259&amp;sa=U&amp;ved=0ahUKEwi-sdyFxKP2AhXlT98KHcxdD9YQ2ykIHA&amp;usg=AOvVaw1O-SyVFhLrh-PvYInHHm_t</v>
      </c>
      <c r="DJ160" s="89" t="e">
        <f ca="1">_xll.Connector("TinyUrl.TinyUrl",DA160,0)</f>
        <v>#NAME?</v>
      </c>
      <c r="DK160" s="89" t="e">
        <f ca="1">_xll.Connector("TinyUrl.TinyUrl",DE160,0)</f>
        <v>#NAME?</v>
      </c>
      <c r="DL160" s="89" t="e">
        <f ca="1">_xll.Connector("TinyUrl.TinyUrl",DI160,0)</f>
        <v>#NAME?</v>
      </c>
      <c r="DM160" s="224" t="str">
        <f t="shared" si="100"/>
        <v>Pagoda Tour 100 RP</v>
      </c>
      <c r="DN160" s="89" t="str">
        <f t="shared" si="101"/>
        <v xml:space="preserve"> DPSPagoda Tour 100 RP171 Unisex</v>
      </c>
      <c r="DO160" s="227" t="s">
        <v>937</v>
      </c>
    </row>
    <row r="161" spans="2:119" ht="15.45" customHeight="1">
      <c r="B161" s="224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#VALUE!</v>
      </c>
      <c r="F161" s="43" t="b">
        <f>CL161&gt;Driver!$F$56</f>
        <v>0</v>
      </c>
      <c r="G161" s="43" t="b">
        <f>AND(CB161&gt;Driver!$F$55,CB161&lt;Driver!$G$55)</f>
        <v>1</v>
      </c>
      <c r="H161" s="43" t="e">
        <f t="shared" si="68"/>
        <v>#VALUE!</v>
      </c>
      <c r="I161" s="43">
        <f t="shared" si="69"/>
        <v>0</v>
      </c>
      <c r="J161" s="43" t="e">
        <f t="array" ref="J161">NOT(OR(($H$9:$H$1273=TRUE)*($I$9:$I$1273&gt;0)*($BT$9:$BT$1273=BT161)*($K$9:$K$1273&gt;K161)))</f>
        <v>#VALUE!</v>
      </c>
      <c r="K161" s="72">
        <f t="shared" si="70"/>
        <v>0.67309482617395089</v>
      </c>
      <c r="L161" s="72">
        <f t="shared" si="71"/>
        <v>0.9090838772057046</v>
      </c>
      <c r="M161" s="72">
        <f t="shared" si="72"/>
        <v>0.43710577514219728</v>
      </c>
      <c r="N161" s="72">
        <f t="shared" si="73"/>
        <v>0.14638588503130334</v>
      </c>
      <c r="O161" s="72">
        <f t="shared" si="74"/>
        <v>0.28650823778090917</v>
      </c>
      <c r="P161" s="72">
        <f t="shared" si="75"/>
        <v>0.87842320261437912</v>
      </c>
      <c r="Q161" s="72"/>
      <c r="R161" s="72"/>
      <c r="S161" s="72">
        <f t="shared" si="76"/>
        <v>0.70618810315148373</v>
      </c>
      <c r="T161" s="72">
        <f t="shared" si="77"/>
        <v>0.9793530755524894</v>
      </c>
      <c r="U161" s="72">
        <f t="shared" si="78"/>
        <v>0.92379296329553529</v>
      </c>
      <c r="V161" s="72">
        <f t="shared" si="79"/>
        <v>0.680401155082759</v>
      </c>
      <c r="W161" s="72">
        <f t="shared" si="80"/>
        <v>0.97053811930631639</v>
      </c>
      <c r="X161" s="72">
        <f t="shared" si="81"/>
        <v>9.0916122794295395E-2</v>
      </c>
      <c r="Y161" s="72">
        <f t="shared" si="82"/>
        <v>0.56289422485780272</v>
      </c>
      <c r="Z161" s="72">
        <f t="shared" si="83"/>
        <v>0.85361411496869666</v>
      </c>
      <c r="AA161" s="72">
        <f t="shared" si="84"/>
        <v>0.71349176221909083</v>
      </c>
      <c r="AB161" s="72">
        <f t="shared" si="85"/>
        <v>0.12157679738562088</v>
      </c>
      <c r="AC161" s="72"/>
      <c r="AD161" s="72"/>
      <c r="AE161" s="72">
        <f t="shared" si="86"/>
        <v>0.29381189684851627</v>
      </c>
      <c r="AF161" s="72">
        <f t="shared" si="87"/>
        <v>2.0646924447510581E-2</v>
      </c>
      <c r="AG161" s="72">
        <f t="shared" si="88"/>
        <v>7.6207036704464715E-2</v>
      </c>
      <c r="AH161" s="72">
        <f t="shared" si="89"/>
        <v>0.319598844917241</v>
      </c>
      <c r="AI161" s="72">
        <f t="shared" si="90"/>
        <v>2.946188069368361E-2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0.30011604972490052</v>
      </c>
      <c r="AL161" s="72">
        <f>(AX161-Driver!$K$181)/(Driver!$L$181-Driver!$K$181)</f>
        <v>0.45361411496869664</v>
      </c>
      <c r="AM161" s="72">
        <f>(AY161-Driver!$K$182)/(Driver!$L$182-Driver!$K$182)</f>
        <v>0.9274917622190908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1"/>
        <v>6.9647944647944655</v>
      </c>
      <c r="AW161" s="70">
        <f t="shared" si="92"/>
        <v>30.301363905578675</v>
      </c>
      <c r="AX161" s="70">
        <f t="shared" si="93"/>
        <v>5.0825270347182698</v>
      </c>
      <c r="AY161" s="70">
        <f>IFERROR(Driver!$K$19/Data!BH161/Data!BI161*Data!BK161*Data!BL161,"")</f>
        <v>-0.44385858706960507</v>
      </c>
      <c r="AZ161" s="70">
        <f t="shared" si="94"/>
        <v>25.66269545793001</v>
      </c>
      <c r="BA161" s="70"/>
      <c r="BB161" s="70"/>
      <c r="BC161" s="70">
        <f t="shared" si="95"/>
        <v>29.145159718030545</v>
      </c>
      <c r="BD161" s="70">
        <f t="shared" si="96"/>
        <v>8.7434294651632172</v>
      </c>
      <c r="BE161" s="70">
        <f t="shared" si="97"/>
        <v>0.17635399209693187</v>
      </c>
      <c r="BF161" s="70">
        <f t="shared" si="98"/>
        <v>9.080745616514891</v>
      </c>
      <c r="BG161" s="70">
        <f t="shared" si="99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219</v>
      </c>
      <c r="BS161" s="8" t="s">
        <v>771</v>
      </c>
      <c r="BT161" s="9" t="s">
        <v>780</v>
      </c>
      <c r="BU161" s="10">
        <v>172</v>
      </c>
      <c r="BV161" s="9" t="s">
        <v>222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305</v>
      </c>
      <c r="CU161" s="9" t="s">
        <v>304</v>
      </c>
      <c r="CV161" s="9" t="s">
        <v>302</v>
      </c>
      <c r="CW161" s="10"/>
      <c r="CX161" t="str">
        <f>INDEX('Data_Price '!AS$2:AS$1266,MATCH(Data!$DN161,'Data_Price '!$BE$2:$BE$1266,0))</f>
        <v>Rossignol Skis Blackops Holyshred 172 Cm 2022 Sender Gamer K2 Nordica Volkl JSki - New Sports &amp; outdoors | Color: Blue | Size: s</v>
      </c>
      <c r="CY161" t="str">
        <f>INDEX('Data_Price '!AT$2:AT$1266,MATCH(Data!$DN161,'Data_Price '!$BE$2:$BE$1266,0))</f>
        <v>Mercari</v>
      </c>
      <c r="CZ161">
        <f>INDEX('Data_Price '!AU$2:AU$1266,MATCH(Data!$DN161,'Data_Price '!$BE$2:$BE$1266,0))</f>
        <v>500</v>
      </c>
      <c r="DA161" t="str">
        <f>INDEX('Data_Price '!AV$2:AV$1266,MATCH(Data!$DN161,'Data_Price '!$BE$2:$BE$1266,0))</f>
        <v>https://www.google.com/url?url=https://www.mercari.com/us/item/m35072009963/&amp;rct=j&amp;q=&amp;esrc=s&amp;sa=U&amp;ved=0ahUKEwjTk-PAxKP2AhXFl-AKHYmqDDAQ2SkIlwE&amp;usg=AOvVaw1RNCPh7qT0nk9eo-aigGf3</v>
      </c>
      <c r="DB161" t="str">
        <f>INDEX('Data_Price '!AW$2:AW$1266,MATCH(Data!$DN161,'Data_Price '!$BE$2:$BE$1266,0))</f>
        <v>Rossignol BlackOps Sender Skis - Unisex</v>
      </c>
      <c r="DC161" t="str">
        <f>INDEX('Data_Price '!AX$2:AX$1266,MATCH(Data!$DN161,'Data_Price '!$BE$2:$BE$1266,0))</f>
        <v>Level Nine Sports</v>
      </c>
      <c r="DD161">
        <f>INDEX('Data_Price '!AY$2:AY$1266,MATCH(Data!$DN161,'Data_Price '!$BE$2:$BE$1266,0))</f>
        <v>559.96</v>
      </c>
      <c r="DE161" t="str">
        <f>INDEX('Data_Price '!AZ$2:AZ$1266,MATCH(Data!$DN161,'Data_Price '!$BE$2:$BE$1266,0))</f>
        <v>https://www.google.com/url?url=https://www.levelninesports.com/rossignol-black-ops-sender-skis-2021/%3Fsku%3DL9774135&amp;rct=j&amp;q=&amp;esrc=s&amp;sa=U&amp;ved=0ahUKEwjTk-PAxKP2AhXFl-AKHYmqDDAQsDwIfQ&amp;usg=AOvVaw3ykXkgbB94aSog39g4I7To</v>
      </c>
      <c r="DF161" t="str">
        <f>INDEX('Data_Price '!BA$2:BA$1266,MATCH(Data!$DN161,'Data_Price '!$BE$2:$BE$1266,0))</f>
        <v>Rossignol Blackops Sender 172cm</v>
      </c>
      <c r="DG161" t="str">
        <f>INDEX('Data_Price '!BB$2:BB$1266,MATCH(Data!$DN161,'Data_Price '!$BE$2:$BE$1266,0))</f>
        <v>Sundance Ski and Board Shop</v>
      </c>
      <c r="DH161">
        <f>INDEX('Data_Price '!BC$2:BC$1266,MATCH(Data!$DN161,'Data_Price '!$BE$2:$BE$1266,0))</f>
        <v>631.15</v>
      </c>
      <c r="DI161" t="str">
        <f>INDEX('Data_Price '!BD$2:BD$1266,MATCH(Data!$DN161,'Data_Price '!$BE$2:$BE$1266,0))</f>
        <v>https://www.google.com/url?url=https://sundanceskishop.com/products/rossignol-blackops-sender%3Fvariant%3D31284764508258%26currency%3DCAD%26utm_medium%3Dproduct_sync%26utm_source%3Dgoogle%26utm_content%3Dsag_organic%26utm_campaign%3Dsag_organic&amp;rct=j&amp;q=&amp;esrc=s&amp;sa=U&amp;ved=0ahUKEwjTk-PAxKP2AhXFl-AKHYmqDDAQ2SkIlAE&amp;usg=AOvVaw1QSNr7As0q6my2YhATdEUA</v>
      </c>
      <c r="DJ161" s="89" t="e">
        <f ca="1">_xll.Connector("TinyUrl.TinyUrl",DA161,0)</f>
        <v>#NAME?</v>
      </c>
      <c r="DK161" s="89" t="e">
        <f ca="1">_xll.Connector("TinyUrl.TinyUrl",DE161,0)</f>
        <v>#NAME?</v>
      </c>
      <c r="DL161" s="89" t="e">
        <f ca="1">_xll.Connector("TinyUrl.TinyUrl",DI161,0)</f>
        <v>#NAME?</v>
      </c>
      <c r="DM161" s="224" t="str">
        <f t="shared" si="100"/>
        <v>Blackops Sender</v>
      </c>
      <c r="DN161" s="89" t="str">
        <f t="shared" si="101"/>
        <v xml:space="preserve"> RossignolBlackops Sender172 Unisex</v>
      </c>
      <c r="DO161" s="227"/>
    </row>
    <row r="162" spans="2:119" ht="15.45" customHeight="1">
      <c r="B162" s="224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#VALUE!</v>
      </c>
      <c r="F162" s="43" t="b">
        <f>CL162&gt;Driver!$F$56</f>
        <v>0</v>
      </c>
      <c r="G162" s="43" t="b">
        <f>AND(CB162&gt;Driver!$F$55,CB162&lt;Driver!$G$55)</f>
        <v>0</v>
      </c>
      <c r="H162" s="43" t="e">
        <f t="shared" si="68"/>
        <v>#VALUE!</v>
      </c>
      <c r="I162" s="43">
        <f t="shared" si="69"/>
        <v>0</v>
      </c>
      <c r="J162" s="43" t="e">
        <f t="array" ref="J162">NOT(OR(($H$9:$H$1273=TRUE)*($I$9:$I$1273&gt;0)*($BT$9:$BT$1273=BT162)*($K$9:$K$1273&gt;K162)))</f>
        <v>#VALUE!</v>
      </c>
      <c r="K162" s="72">
        <f t="shared" si="70"/>
        <v>0.75677610206367563</v>
      </c>
      <c r="L162" s="72">
        <f t="shared" si="71"/>
        <v>0.97596003545242138</v>
      </c>
      <c r="M162" s="72">
        <f t="shared" si="72"/>
        <v>0.53759216867492987</v>
      </c>
      <c r="N162" s="72">
        <f t="shared" si="73"/>
        <v>0.38479731866186051</v>
      </c>
      <c r="O162" s="72">
        <f t="shared" si="74"/>
        <v>0.37647591938907332</v>
      </c>
      <c r="P162" s="72">
        <f t="shared" si="75"/>
        <v>0.85150326797385623</v>
      </c>
      <c r="Q162" s="72"/>
      <c r="R162" s="72"/>
      <c r="S162" s="72">
        <f t="shared" si="76"/>
        <v>0.75198383958789783</v>
      </c>
      <c r="T162" s="72">
        <f t="shared" si="77"/>
        <v>0.93111134742070123</v>
      </c>
      <c r="U162" s="72">
        <f t="shared" si="78"/>
        <v>0.37802452788753038</v>
      </c>
      <c r="V162" s="72">
        <f t="shared" si="79"/>
        <v>0.62468736217242116</v>
      </c>
      <c r="W162" s="72">
        <f t="shared" si="80"/>
        <v>0.9790954928997736</v>
      </c>
      <c r="X162" s="72">
        <f t="shared" si="81"/>
        <v>2.4039964547578674E-2</v>
      </c>
      <c r="Y162" s="72">
        <f t="shared" si="82"/>
        <v>0.46240783132507007</v>
      </c>
      <c r="Z162" s="72">
        <f t="shared" si="83"/>
        <v>0.61520268133813949</v>
      </c>
      <c r="AA162" s="72">
        <f t="shared" si="84"/>
        <v>0.62352408061092668</v>
      </c>
      <c r="AB162" s="72">
        <f t="shared" si="85"/>
        <v>0.14849673202614377</v>
      </c>
      <c r="AC162" s="72"/>
      <c r="AD162" s="72"/>
      <c r="AE162" s="72">
        <f t="shared" si="86"/>
        <v>0.2480161604121022</v>
      </c>
      <c r="AF162" s="72">
        <f t="shared" si="87"/>
        <v>6.8888652579298784E-2</v>
      </c>
      <c r="AG162" s="72">
        <f t="shared" si="88"/>
        <v>0.62197547211246962</v>
      </c>
      <c r="AH162" s="72">
        <f t="shared" si="89"/>
        <v>0.37531263782757879</v>
      </c>
      <c r="AI162" s="72">
        <f t="shared" si="90"/>
        <v>2.0904507100226382E-2</v>
      </c>
      <c r="AJ162" s="72">
        <f>(AV162-Driver!$K$179)/(Driver!$L$179-Driver!$K$179)</f>
        <v>0.26403996454757866</v>
      </c>
      <c r="AK162" s="72">
        <f>(AW162-Driver!$K$180)/(Driver!$L$180-Driver!$K$180)</f>
        <v>0.29763132193195307</v>
      </c>
      <c r="AL162" s="72">
        <f>(AX162-Driver!$K$181)/(Driver!$L$181-Driver!$K$181)</f>
        <v>0.21520268133813947</v>
      </c>
      <c r="AM162" s="72">
        <f>(AY162-Driver!$K$182)/(Driver!$L$182-Driver!$K$182)</f>
        <v>0.83752408061092665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1"/>
        <v>5.5572513905847227</v>
      </c>
      <c r="AW162" s="70">
        <f t="shared" si="92"/>
        <v>30.058386970252293</v>
      </c>
      <c r="AX162" s="70">
        <f t="shared" si="93"/>
        <v>2.9368241320432551</v>
      </c>
      <c r="AY162" s="70">
        <f>IFERROR(Driver!$K$19/Data!BH162/Data!BI162*Data!BK162*Data!BL162,"")</f>
        <v>-0.99459501733824796</v>
      </c>
      <c r="AZ162" s="70">
        <f t="shared" si="94"/>
        <v>28.116157855547286</v>
      </c>
      <c r="BA162" s="70"/>
      <c r="BB162" s="70"/>
      <c r="BC162" s="70">
        <f t="shared" si="95"/>
        <v>52.899726574393199</v>
      </c>
      <c r="BD162" s="70">
        <f t="shared" si="96"/>
        <v>4.4741220047841352</v>
      </c>
      <c r="BE162" s="70">
        <f t="shared" si="97"/>
        <v>0.72202506855894533</v>
      </c>
      <c r="BF162" s="70">
        <f t="shared" si="98"/>
        <v>2.7882641188397814</v>
      </c>
      <c r="BG162" s="70">
        <f t="shared" si="99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219</v>
      </c>
      <c r="BS162" s="8" t="s">
        <v>438</v>
      </c>
      <c r="BT162" s="9" t="s">
        <v>443</v>
      </c>
      <c r="BU162" s="10">
        <v>177</v>
      </c>
      <c r="BV162" s="9" t="s">
        <v>222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302</v>
      </c>
      <c r="CU162" s="9" t="s">
        <v>388</v>
      </c>
      <c r="CV162" s="10"/>
      <c r="CW162" s="10"/>
      <c r="CX162" t="str">
        <f>INDEX('Data_Price '!AS$2:AS$1266,MATCH(Data!$DN162,'Data_Price '!$BE$2:$BE$1266,0))</f>
        <v>Atomic Backland 95</v>
      </c>
      <c r="CY162" t="str">
        <f>INDEX('Data_Price '!AT$2:AT$1266,MATCH(Data!$DN162,'Data_Price '!$BE$2:$BE$1266,0))</f>
        <v>eBay - fun-sport-vision-shop</v>
      </c>
      <c r="CZ162">
        <f>INDEX('Data_Price '!AU$2:AU$1266,MATCH(Data!$DN162,'Data_Price '!$BE$2:$BE$1266,0))</f>
        <v>566.24</v>
      </c>
      <c r="DA162" t="str">
        <f>INDEX('Data_Price '!AV$2:AV$1266,MATCH(Data!$DN162,'Data_Price '!$BE$2:$BE$1266,0))</f>
        <v>https://www.google.com/url?q=https://www.ebay.com/itm/363734676962%3Fchn%3Dps%26mkevt%3D1%26mkcid%3D28%26var%3D632952896903&amp;sa=U&amp;ved=0ahUKEwiqicrBxKP2AhXxT98KHUY1AfcQ2ykIHA&amp;usg=AOvVaw03cLA6O2OQhNu3heCTWBxL</v>
      </c>
      <c r="DB162" t="str">
        <f>INDEX('Data_Price '!AW$2:AW$1266,MATCH(Data!$DN162,'Data_Price '!$BE$2:$BE$1266,0))</f>
        <v>Atomic Backland 95</v>
      </c>
      <c r="DC162" t="str">
        <f>INDEX('Data_Price '!AX$2:AX$1266,MATCH(Data!$DN162,'Data_Price '!$BE$2:$BE$1266,0))</f>
        <v>Skimo &amp; SkyRun</v>
      </c>
      <c r="DD162">
        <f>INDEX('Data_Price '!AY$2:AY$1266,MATCH(Data!$DN162,'Data_Price '!$BE$2:$BE$1266,0))</f>
        <v>699.95</v>
      </c>
      <c r="DE162" t="str">
        <f>INDEX('Data_Price '!AZ$2:AZ$1266,MATCH(Data!$DN162,'Data_Price '!$BE$2:$BE$1266,0))</f>
        <v>https://www.google.com/url?q=https://skimo.co/atomic-backland-95-ski%3Foption%255B1425%255D%3D30569&amp;sa=U&amp;ved=0ahUKEwiqicrBxKP2AhXxT98KHUY1AfcQ2ykIGA&amp;usg=AOvVaw2EIOlSBfDVMtPUBVdjXLBA</v>
      </c>
      <c r="DF162" t="str">
        <f>INDEX('Data_Price '!BA$2:BA$1266,MATCH(Data!$DN162,'Data_Price '!$BE$2:$BE$1266,0))</f>
        <v>Atomic Backland 95</v>
      </c>
      <c r="DG162" t="str">
        <f>INDEX('Data_Price '!BB$2:BB$1266,MATCH(Data!$DN162,'Data_Price '!$BE$2:$BE$1266,0))</f>
        <v>SkiEssentials.com</v>
      </c>
      <c r="DH162">
        <f>INDEX('Data_Price '!BC$2:BC$1266,MATCH(Data!$DN162,'Data_Price '!$BE$2:$BE$1266,0))</f>
        <v>699.99</v>
      </c>
      <c r="DI162" t="str">
        <f>INDEX('Data_Price '!BD$2:BD$1266,MATCH(Data!$DN162,'Data_Price '!$BE$2:$BE$1266,0))</f>
        <v>https://www.google.com/url?url=https://www.skiessentials.com/2022-atomic-backland-95-skis.html&amp;rct=j&amp;q=&amp;esrc=s&amp;sa=U&amp;ved=0ahUKEwjArpnBxKP2AhUqmeAKHbr0C3oQsDwIRg&amp;usg=AOvVaw2oMvXDomMKuOOAjJslhjgT</v>
      </c>
      <c r="DJ162" s="89" t="e">
        <f ca="1">_xll.Connector("TinyUrl.TinyUrl",DA162,0)</f>
        <v>#NAME?</v>
      </c>
      <c r="DK162" s="89" t="e">
        <f ca="1">_xll.Connector("TinyUrl.TinyUrl",DE162,0)</f>
        <v>#NAME?</v>
      </c>
      <c r="DL162" s="89" t="e">
        <f ca="1">_xll.Connector("TinyUrl.TinyUrl",DI162,0)</f>
        <v>#NAME?</v>
      </c>
      <c r="DM162" s="224" t="str">
        <f t="shared" si="100"/>
        <v>Backland 95</v>
      </c>
      <c r="DN162" s="89" t="str">
        <f t="shared" si="101"/>
        <v xml:space="preserve"> AtomicBackland 95177 Unisex</v>
      </c>
      <c r="DO162" s="227" t="s">
        <v>999</v>
      </c>
    </row>
    <row r="163" spans="2:119" ht="15.45" customHeight="1">
      <c r="B163" s="224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#VALUE!</v>
      </c>
      <c r="F163" s="43" t="b">
        <f>CL163&gt;Driver!$F$56</f>
        <v>0</v>
      </c>
      <c r="G163" s="43" t="b">
        <f>AND(CB163&gt;Driver!$F$55,CB163&lt;Driver!$G$55)</f>
        <v>0</v>
      </c>
      <c r="H163" s="43" t="e">
        <f t="shared" si="68"/>
        <v>#VALUE!</v>
      </c>
      <c r="I163" s="43">
        <f t="shared" si="69"/>
        <v>0</v>
      </c>
      <c r="J163" s="43" t="e">
        <f t="array" ref="J163">NOT(OR(($H$9:$H$1273=TRUE)*($I$9:$I$1273&gt;0)*($BT$9:$BT$1273=BT163)*($K$9:$K$1273&gt;K163)))</f>
        <v>#VALUE!</v>
      </c>
      <c r="K163" s="72">
        <f t="shared" si="70"/>
        <v>0.62706603923165716</v>
      </c>
      <c r="L163" s="72">
        <f t="shared" si="71"/>
        <v>0.80852791878172592</v>
      </c>
      <c r="M163" s="72">
        <f t="shared" si="72"/>
        <v>0.44560415968158851</v>
      </c>
      <c r="N163" s="72">
        <f t="shared" si="73"/>
        <v>0.28424713843040528</v>
      </c>
      <c r="O163" s="72">
        <f t="shared" si="74"/>
        <v>0.30433004649671325</v>
      </c>
      <c r="P163" s="72">
        <f t="shared" si="75"/>
        <v>0.74823529411764711</v>
      </c>
      <c r="Q163" s="72"/>
      <c r="R163" s="72"/>
      <c r="S163" s="72">
        <f t="shared" si="76"/>
        <v>0.72884973555455423</v>
      </c>
      <c r="T163" s="72">
        <f t="shared" si="77"/>
        <v>0.99714625136080814</v>
      </c>
      <c r="U163" s="72">
        <f t="shared" si="78"/>
        <v>0.99560583378034762</v>
      </c>
      <c r="V163" s="72">
        <f t="shared" si="79"/>
        <v>0.74757371590545607</v>
      </c>
      <c r="W163" s="72">
        <f t="shared" si="80"/>
        <v>0.97628322440087145</v>
      </c>
      <c r="X163" s="72">
        <f t="shared" si="81"/>
        <v>0.19147208121827408</v>
      </c>
      <c r="Y163" s="72">
        <f t="shared" si="82"/>
        <v>0.55439584031841149</v>
      </c>
      <c r="Z163" s="72">
        <f t="shared" si="83"/>
        <v>0.71575286156959472</v>
      </c>
      <c r="AA163" s="72">
        <f t="shared" si="84"/>
        <v>0.69566995350328675</v>
      </c>
      <c r="AB163" s="72">
        <f t="shared" si="85"/>
        <v>0.25176470588235289</v>
      </c>
      <c r="AC163" s="72"/>
      <c r="AD163" s="72"/>
      <c r="AE163" s="72">
        <f t="shared" si="86"/>
        <v>0.27115026444544571</v>
      </c>
      <c r="AF163" s="72">
        <f t="shared" si="87"/>
        <v>2.8537486391918276E-3</v>
      </c>
      <c r="AG163" s="72">
        <f t="shared" si="88"/>
        <v>4.3941662196523568E-3</v>
      </c>
      <c r="AH163" s="72">
        <f t="shared" si="89"/>
        <v>0.25242628409454387</v>
      </c>
      <c r="AI163" s="72">
        <f t="shared" si="90"/>
        <v>2.3716775599128544E-2</v>
      </c>
      <c r="AJ163" s="72">
        <f>(AV163-Driver!$K$179)/(Driver!$L$179-Driver!$K$179)</f>
        <v>0.43147208121827407</v>
      </c>
      <c r="AK163" s="72">
        <f>(AW163-Driver!$K$180)/(Driver!$L$180-Driver!$K$180)</f>
        <v>0.4076482989191178</v>
      </c>
      <c r="AL163" s="72">
        <f>(AX163-Driver!$K$181)/(Driver!$L$181-Driver!$K$181)</f>
        <v>0.31575286156959465</v>
      </c>
      <c r="AM163" s="72">
        <f>(AY163-Driver!$K$182)/(Driver!$L$182-Driver!$K$182)</f>
        <v>0.90966995350328672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1"/>
        <v>9.0811965811965809</v>
      </c>
      <c r="AW163" s="70">
        <f t="shared" si="92"/>
        <v>40.816743671573185</v>
      </c>
      <c r="AX163" s="70">
        <f t="shared" si="93"/>
        <v>3.8417757541263517</v>
      </c>
      <c r="AY163" s="70">
        <f>IFERROR(Driver!$K$19/Data!BH163/Data!BI163*Data!BK163*Data!BL163,"")</f>
        <v>-0.5529546439827997</v>
      </c>
      <c r="AZ163" s="70">
        <f t="shared" si="94"/>
        <v>37.527922561429634</v>
      </c>
      <c r="BA163" s="70"/>
      <c r="BB163" s="70"/>
      <c r="BC163" s="70">
        <f t="shared" si="95"/>
        <v>40.899905986615856</v>
      </c>
      <c r="BD163" s="70">
        <f t="shared" si="96"/>
        <v>10.318093996557483</v>
      </c>
      <c r="BE163" s="70">
        <f t="shared" si="97"/>
        <v>9.5767167520211305E-2</v>
      </c>
      <c r="BF163" s="70">
        <f t="shared" si="98"/>
        <v>16.66741444749028</v>
      </c>
      <c r="BG163" s="70">
        <f t="shared" si="99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219</v>
      </c>
      <c r="BS163" s="8" t="s">
        <v>386</v>
      </c>
      <c r="BT163" s="9" t="s">
        <v>387</v>
      </c>
      <c r="BU163" s="10">
        <v>184</v>
      </c>
      <c r="BV163" s="9" t="s">
        <v>222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302</v>
      </c>
      <c r="CU163" s="9" t="s">
        <v>388</v>
      </c>
      <c r="CV163" s="10"/>
      <c r="CW163" s="10"/>
      <c r="CX163" t="str">
        <f>INDEX('Data_Price '!AS$2:AS$1266,MATCH(Data!$DN163,'Data_Price '!$BE$2:$BE$1266,0))</f>
        <v>DPS Pagoda Tour 100 RP 184cm</v>
      </c>
      <c r="CY163" t="str">
        <f>INDEX('Data_Price '!AT$2:AT$1266,MATCH(Data!$DN163,'Data_Price '!$BE$2:$BE$1266,0))</f>
        <v>Snowcountry.eu</v>
      </c>
      <c r="CZ163">
        <f>INDEX('Data_Price '!AU$2:AU$1266,MATCH(Data!$DN163,'Data_Price '!$BE$2:$BE$1266,0))</f>
        <v>926.08</v>
      </c>
      <c r="DA163" t="str">
        <f>INDEX('Data_Price '!AV$2:AV$1266,MATCH(Data!$DN163,'Data_Price '!$BE$2:$BE$1266,0))</f>
        <v>https://www.google.com/url?q=https://www.snowcountry.eu/dps-pagoda-tour-100-rp-20-21.html%3Fartikel_maat%3D65366%26country%3DUS&amp;sa=U&amp;ved=0ahUKEwiysI7CxKP2AhWrmuAKHeH_BWgQ2ykIHA&amp;usg=AOvVaw3PdNSBaAwiqu-VnMxbyu_5</v>
      </c>
      <c r="DB163" t="str">
        <f>INDEX('Data_Price '!AW$2:AW$1266,MATCH(Data!$DN163,'Data_Price '!$BE$2:$BE$1266,0))</f>
        <v>DPS Pagoda Tour 100 RP 184cm</v>
      </c>
      <c r="DC163" t="str">
        <f>INDEX('Data_Price '!AX$2:AX$1266,MATCH(Data!$DN163,'Data_Price '!$BE$2:$BE$1266,0))</f>
        <v>Skimo &amp; SkyRun</v>
      </c>
      <c r="DD163">
        <f>INDEX('Data_Price '!AY$2:AY$1266,MATCH(Data!$DN163,'Data_Price '!$BE$2:$BE$1266,0))</f>
        <v>1298.95</v>
      </c>
      <c r="DE163" t="str">
        <f>INDEX('Data_Price '!AZ$2:AZ$1266,MATCH(Data!$DN163,'Data_Price '!$BE$2:$BE$1266,0))</f>
        <v>https://www.google.com/url?q=https://skimo.co/dps-pagoda-tour-100%3Foption%255B2733%255D%3D21837&amp;sa=U&amp;ved=0ahUKEwiysI7CxKP2AhWrmuAKHeH_BWgQ2ykIGg&amp;usg=AOvVaw3xm391MWtqy8KuMBkkO5d2</v>
      </c>
      <c r="DF163" t="str">
        <f>INDEX('Data_Price '!BA$2:BA$1266,MATCH(Data!$DN163,'Data_Price '!$BE$2:$BE$1266,0))</f>
        <v>DPS Pagoda Tour 100 RP 184cm</v>
      </c>
      <c r="DG163" t="str">
        <f>INDEX('Data_Price '!BB$2:BB$1266,MATCH(Data!$DN163,'Data_Price '!$BE$2:$BE$1266,0))</f>
        <v>evo.com</v>
      </c>
      <c r="DH163">
        <f>INDEX('Data_Price '!BC$2:BC$1266,MATCH(Data!$DN163,'Data_Price '!$BE$2:$BE$1266,0))</f>
        <v>1299</v>
      </c>
      <c r="DI163" t="str">
        <f>INDEX('Data_Price '!BD$2:BD$1266,MATCH(Data!$DN163,'Data_Price '!$BE$2:$BE$1266,0))</f>
        <v>https://www.google.com/url?url=https://www.evo.com/skis/dps-pagoda-tour-100-rp%3Fimage%3D183638/728544/clone.jpg&amp;rct=j&amp;q=&amp;esrc=s&amp;sa=U&amp;ved=0ahUKEwjvmurBxKP2AhUlU98KHTpdDiIQsDwIQg&amp;usg=AOvVaw1Y0Z27LtLYH5jXZgtlHRes</v>
      </c>
      <c r="DJ163" s="89" t="e">
        <f ca="1">_xll.Connector("TinyUrl.TinyUrl",DA163,0)</f>
        <v>#NAME?</v>
      </c>
      <c r="DK163" s="89" t="e">
        <f ca="1">_xll.Connector("TinyUrl.TinyUrl",DE163,0)</f>
        <v>#NAME?</v>
      </c>
      <c r="DL163" s="89" t="e">
        <f ca="1">_xll.Connector("TinyUrl.TinyUrl",DI163,0)</f>
        <v>#NAME?</v>
      </c>
      <c r="DM163" s="224" t="str">
        <f t="shared" si="100"/>
        <v>Pagoda Tour 100 RP</v>
      </c>
      <c r="DN163" s="89" t="str">
        <f t="shared" si="101"/>
        <v xml:space="preserve"> DPSPagoda Tour 100 RP184 Unisex</v>
      </c>
      <c r="DO163" s="227" t="s">
        <v>937</v>
      </c>
    </row>
    <row r="164" spans="2:119" ht="15.45" customHeight="1">
      <c r="B164" s="224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#VALUE!</v>
      </c>
      <c r="F164" s="43" t="b">
        <f>CL164&gt;Driver!$F$56</f>
        <v>0</v>
      </c>
      <c r="G164" s="43" t="b">
        <f>AND(CB164&gt;Driver!$F$55,CB164&lt;Driver!$G$55)</f>
        <v>0</v>
      </c>
      <c r="H164" s="43" t="e">
        <f t="shared" si="68"/>
        <v>#VALUE!</v>
      </c>
      <c r="I164" s="43">
        <f t="shared" si="69"/>
        <v>0</v>
      </c>
      <c r="J164" s="43" t="e">
        <f t="array" ref="J164">NOT(OR(($H$9:$H$1273=TRUE)*($I$9:$I$1273&gt;0)*($BT$9:$BT$1273=BT164)*($K$9:$K$1273&gt;K164)))</f>
        <v>#VALUE!</v>
      </c>
      <c r="K164" s="72">
        <f t="shared" si="70"/>
        <v>0.69955093601357166</v>
      </c>
      <c r="L164" s="72">
        <f t="shared" si="71"/>
        <v>0.9477592458303119</v>
      </c>
      <c r="M164" s="72">
        <f t="shared" si="72"/>
        <v>0.45134262619683141</v>
      </c>
      <c r="N164" s="72">
        <f t="shared" si="73"/>
        <v>0.24946562954531082</v>
      </c>
      <c r="O164" s="72">
        <f t="shared" si="74"/>
        <v>0.36662107257459498</v>
      </c>
      <c r="P164" s="72">
        <f t="shared" si="75"/>
        <v>0.73794117647058832</v>
      </c>
      <c r="Q164" s="72"/>
      <c r="R164" s="72"/>
      <c r="S164" s="72">
        <f t="shared" si="76"/>
        <v>0.80795249104335654</v>
      </c>
      <c r="T164" s="72">
        <f t="shared" si="77"/>
        <v>0.94670686942437754</v>
      </c>
      <c r="U164" s="72">
        <f t="shared" si="78"/>
        <v>0.9071105672919092</v>
      </c>
      <c r="V164" s="72">
        <f t="shared" si="79"/>
        <v>0.62794291713685157</v>
      </c>
      <c r="W164" s="72">
        <f t="shared" si="80"/>
        <v>0.99171232876712323</v>
      </c>
      <c r="X164" s="72">
        <f t="shared" si="81"/>
        <v>5.2240754169688153E-2</v>
      </c>
      <c r="Y164" s="72">
        <f t="shared" si="82"/>
        <v>0.54865737380316859</v>
      </c>
      <c r="Z164" s="72">
        <f t="shared" si="83"/>
        <v>0.75053437045468918</v>
      </c>
      <c r="AA164" s="72">
        <f t="shared" si="84"/>
        <v>0.63337892742540502</v>
      </c>
      <c r="AB164" s="72">
        <f t="shared" si="85"/>
        <v>0.26205882352941168</v>
      </c>
      <c r="AC164" s="72"/>
      <c r="AD164" s="72"/>
      <c r="AE164" s="72">
        <f t="shared" si="86"/>
        <v>0.19204750895664344</v>
      </c>
      <c r="AF164" s="72">
        <f t="shared" si="87"/>
        <v>5.3293130575622426E-2</v>
      </c>
      <c r="AG164" s="72">
        <f t="shared" si="88"/>
        <v>9.2889432708090802E-2</v>
      </c>
      <c r="AH164" s="72">
        <f t="shared" si="89"/>
        <v>0.37205708286314843</v>
      </c>
      <c r="AI164" s="72">
        <f t="shared" si="90"/>
        <v>8.2876712328767213E-3</v>
      </c>
      <c r="AJ164" s="72">
        <f>(AV164-Driver!$K$179)/(Driver!$L$179-Driver!$K$179)</f>
        <v>0.29224075416968814</v>
      </c>
      <c r="AK164" s="72">
        <f>(AW164-Driver!$K$180)/(Driver!$L$180-Driver!$K$180)</f>
        <v>0.41654424010284241</v>
      </c>
      <c r="AL164" s="72">
        <f>(AX164-Driver!$K$181)/(Driver!$L$181-Driver!$K$181)</f>
        <v>0.35053437045468921</v>
      </c>
      <c r="AM164" s="72">
        <f>(AY164-Driver!$K$182)/(Driver!$L$182-Driver!$K$182)</f>
        <v>0.84737892742540499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1"/>
        <v>6.1507936507936503</v>
      </c>
      <c r="AW164" s="70">
        <f t="shared" si="92"/>
        <v>41.686661306736397</v>
      </c>
      <c r="AX164" s="70">
        <f t="shared" si="93"/>
        <v>4.154809334092203</v>
      </c>
      <c r="AY164" s="70">
        <f>IFERROR(Driver!$K$19/Data!BH164/Data!BI164*Data!BK164*Data!BL164,"")</f>
        <v>-0.93426865282117433</v>
      </c>
      <c r="AZ164" s="70">
        <f t="shared" si="94"/>
        <v>38.466120625465372</v>
      </c>
      <c r="BA164" s="70"/>
      <c r="BB164" s="70"/>
      <c r="BC164" s="70">
        <f t="shared" si="95"/>
        <v>81.931055172092172</v>
      </c>
      <c r="BD164" s="70">
        <f t="shared" si="96"/>
        <v>5.8542980684796699</v>
      </c>
      <c r="BE164" s="70">
        <f t="shared" si="97"/>
        <v>0.19303341214887929</v>
      </c>
      <c r="BF164" s="70">
        <f t="shared" si="98"/>
        <v>3.1559561805041265</v>
      </c>
      <c r="BG164" s="70">
        <f t="shared" si="99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219</v>
      </c>
      <c r="BS164" s="8" t="s">
        <v>579</v>
      </c>
      <c r="BT164" s="9" t="s">
        <v>581</v>
      </c>
      <c r="BU164" s="10">
        <v>179</v>
      </c>
      <c r="BV164" s="9" t="s">
        <v>222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305</v>
      </c>
      <c r="CU164" s="9" t="s">
        <v>302</v>
      </c>
      <c r="CV164" s="10"/>
      <c r="CW164" s="10"/>
      <c r="CX164" t="str">
        <f>INDEX('Data_Price '!AS$2:AS$1266,MATCH(Data!$DN164,'Data_Price '!$BE$2:$BE$1266,0))</f>
        <v>Faction Agent 2.0 Skis</v>
      </c>
      <c r="CY164" t="str">
        <f>INDEX('Data_Price '!AT$2:AT$1266,MATCH(Data!$DN164,'Data_Price '!$BE$2:$BE$1266,0))</f>
        <v>Snowcountry.eu</v>
      </c>
      <c r="CZ164">
        <f>INDEX('Data_Price '!AU$2:AU$1266,MATCH(Data!$DN164,'Data_Price '!$BE$2:$BE$1266,0))</f>
        <v>481.12</v>
      </c>
      <c r="DA164" t="str">
        <f>INDEX('Data_Price '!AV$2:AV$1266,MATCH(Data!$DN164,'Data_Price '!$BE$2:$BE$1266,0))</f>
        <v>https://www.google.com/url?q=https://www.snowcountry.eu/faction-agent-2-0-19-20.html%3Fartikel_maat%3D65353%26country%3DUS&amp;sa=U&amp;ved=0ahUKEwjq0-XCxKP2AhUynuAKHTKvB-IQ2ykIGQ&amp;usg=AOvVaw0d7_7hsJDE8a9fdBJeG1YI</v>
      </c>
      <c r="DB164" t="str">
        <f>INDEX('Data_Price '!AW$2:AW$1266,MATCH(Data!$DN164,'Data_Price '!$BE$2:$BE$1266,0))</f>
        <v>Faction Agent 2.0 Skis</v>
      </c>
      <c r="DC164" t="str">
        <f>INDEX('Data_Price '!AX$2:AX$1266,MATCH(Data!$DN164,'Data_Price '!$BE$2:$BE$1266,0))</f>
        <v>Gear.com</v>
      </c>
      <c r="DD164">
        <f>INDEX('Data_Price '!AY$2:AY$1266,MATCH(Data!$DN164,'Data_Price '!$BE$2:$BE$1266,0))</f>
        <v>524.25</v>
      </c>
      <c r="DE164" t="str">
        <f>INDEX('Data_Price '!AZ$2:AZ$1266,MATCH(Data!$DN164,'Data_Price '!$BE$2:$BE$1266,0))</f>
        <v>https://www.google.com/url?q=https://gear.com/products/faction-agent-2-0-ski-2021%3Fcurrency%3DUSD%26variant%3D41022750490797%26utm_medium%3Dcpc%26utm_source%3Dgoogle%26utm_campaign%3DGoogle%2520Shopping&amp;sa=U&amp;ved=0ahUKEwjq0-XCxKP2AhUynuAKHTKvB-IQ2ykIHQ&amp;usg=AOvVaw21pKcrGMZ6y-zV0xEclh04</v>
      </c>
      <c r="DF164" t="str">
        <f>INDEX('Data_Price '!BA$2:BA$1266,MATCH(Data!$DN164,'Data_Price '!$BE$2:$BE$1266,0))</f>
        <v>Faction Agent 2.0 Skis</v>
      </c>
      <c r="DG164" t="str">
        <f>INDEX('Data_Price '!BB$2:BB$1266,MATCH(Data!$DN164,'Data_Price '!$BE$2:$BE$1266,0))</f>
        <v>Gorham Bike and Ski</v>
      </c>
      <c r="DH164">
        <f>INDEX('Data_Price '!BC$2:BC$1266,MATCH(Data!$DN164,'Data_Price '!$BE$2:$BE$1266,0))</f>
        <v>559.99</v>
      </c>
      <c r="DI164" t="str">
        <f>INDEX('Data_Price '!BD$2:BD$1266,MATCH(Data!$DN164,'Data_Price '!$BE$2:$BE$1266,0))</f>
        <v>https://www.google.com/url?q=https://www.gorhambike.com/product/faction-agent-2.0-skis-36119.htm%3Fvariations%3D901294&amp;sa=U&amp;ved=0ahUKEwjq0-XCxKP2AhUynuAKHTKvB-IQ2ykIGw&amp;usg=AOvVaw0TLiGKrJiMQAtB6BPBn6hO</v>
      </c>
      <c r="DJ164" s="89" t="e">
        <f ca="1">_xll.Connector("TinyUrl.TinyUrl",DA164,0)</f>
        <v>#NAME?</v>
      </c>
      <c r="DK164" s="89" t="e">
        <f ca="1">_xll.Connector("TinyUrl.TinyUrl",DE164,0)</f>
        <v>#NAME?</v>
      </c>
      <c r="DL164" s="89" t="e">
        <f ca="1">_xll.Connector("TinyUrl.TinyUrl",DI164,0)</f>
        <v>#NAME?</v>
      </c>
      <c r="DM164" s="224" t="str">
        <f t="shared" si="100"/>
        <v>Agent 2.0</v>
      </c>
      <c r="DN164" s="89" t="str">
        <f t="shared" si="101"/>
        <v xml:space="preserve"> FactionAgent 2.0179 Unisex</v>
      </c>
      <c r="DO164" s="227" t="s">
        <v>933</v>
      </c>
    </row>
    <row r="165" spans="2:119" ht="15.45" customHeight="1">
      <c r="B165" s="224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#VALUE!</v>
      </c>
      <c r="F165" s="43" t="b">
        <f>CL165&gt;Driver!$F$56</f>
        <v>0</v>
      </c>
      <c r="G165" s="43" t="b">
        <f>AND(CB165&gt;Driver!$F$55,CB165&lt;Driver!$G$55)</f>
        <v>0</v>
      </c>
      <c r="H165" s="43" t="e">
        <f t="shared" si="68"/>
        <v>#VALUE!</v>
      </c>
      <c r="I165" s="43">
        <f t="shared" si="69"/>
        <v>0</v>
      </c>
      <c r="J165" s="43" t="e">
        <f t="array" ref="J165">NOT(OR(($H$9:$H$1273=TRUE)*($I$9:$I$1273&gt;0)*($BT$9:$BT$1273=BT165)*($K$9:$K$1273&gt;K165)))</f>
        <v>#VALUE!</v>
      </c>
      <c r="K165" s="72">
        <f t="shared" si="70"/>
        <v>0.72918127317937076</v>
      </c>
      <c r="L165" s="72">
        <f t="shared" si="71"/>
        <v>0.93017162194827163</v>
      </c>
      <c r="M165" s="72">
        <f t="shared" si="72"/>
        <v>0.52819092441046989</v>
      </c>
      <c r="N165" s="72">
        <f t="shared" si="73"/>
        <v>0.36329602226016566</v>
      </c>
      <c r="O165" s="72">
        <f t="shared" si="74"/>
        <v>0.36094995358562321</v>
      </c>
      <c r="P165" s="72">
        <f t="shared" si="75"/>
        <v>0.86032679738562101</v>
      </c>
      <c r="Q165" s="72"/>
      <c r="R165" s="72"/>
      <c r="S165" s="72">
        <f t="shared" si="76"/>
        <v>0.75147364443604769</v>
      </c>
      <c r="T165" s="72">
        <f t="shared" si="77"/>
        <v>0.93817480264630437</v>
      </c>
      <c r="U165" s="72">
        <f t="shared" si="78"/>
        <v>0.44876229727651584</v>
      </c>
      <c r="V165" s="72">
        <f t="shared" si="79"/>
        <v>0.62121698443906037</v>
      </c>
      <c r="W165" s="72">
        <f t="shared" si="80"/>
        <v>0.98855681818181818</v>
      </c>
      <c r="X165" s="72">
        <f t="shared" si="81"/>
        <v>6.982837805172834E-2</v>
      </c>
      <c r="Y165" s="72">
        <f t="shared" si="82"/>
        <v>0.47180907558953006</v>
      </c>
      <c r="Z165" s="72">
        <f t="shared" si="83"/>
        <v>0.63670397773983434</v>
      </c>
      <c r="AA165" s="72">
        <f t="shared" si="84"/>
        <v>0.63905004641437679</v>
      </c>
      <c r="AB165" s="72">
        <f t="shared" si="85"/>
        <v>0.13967320261437904</v>
      </c>
      <c r="AC165" s="72"/>
      <c r="AD165" s="72"/>
      <c r="AE165" s="72">
        <f t="shared" si="86"/>
        <v>0.24852635556395236</v>
      </c>
      <c r="AF165" s="72">
        <f t="shared" si="87"/>
        <v>6.1825197353695668E-2</v>
      </c>
      <c r="AG165" s="72">
        <f t="shared" si="88"/>
        <v>0.55123770272348416</v>
      </c>
      <c r="AH165" s="72">
        <f t="shared" si="89"/>
        <v>0.37878301556093963</v>
      </c>
      <c r="AI165" s="72">
        <f t="shared" si="90"/>
        <v>1.1443181818181825E-2</v>
      </c>
      <c r="AJ165" s="72">
        <f>(AV165-Driver!$K$179)/(Driver!$L$179-Driver!$K$179)</f>
        <v>0.17017162194827165</v>
      </c>
      <c r="AK165" s="72">
        <f>(AW165-Driver!$K$180)/(Driver!$L$180-Driver!$K$180)</f>
        <v>0.29235853554844732</v>
      </c>
      <c r="AL165" s="72">
        <f>(AX165-Driver!$K$181)/(Driver!$L$181-Driver!$K$181)</f>
        <v>0.23670397773983431</v>
      </c>
      <c r="AM165" s="72">
        <f>(AY165-Driver!$K$182)/(Driver!$L$182-Driver!$K$182)</f>
        <v>0.85305004641437676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1"/>
        <v>3.5816035816035812</v>
      </c>
      <c r="AW165" s="70">
        <f t="shared" si="92"/>
        <v>29.542770941916586</v>
      </c>
      <c r="AX165" s="70">
        <f t="shared" si="93"/>
        <v>3.1303357996585088</v>
      </c>
      <c r="AY165" s="70">
        <f>IFERROR(Driver!$K$19/Data!BH165/Data!BI165*Data!BK165*Data!BL165,"")</f>
        <v>-0.89955294411570941</v>
      </c>
      <c r="AZ165" s="70">
        <f t="shared" si="94"/>
        <v>27.311988086373788</v>
      </c>
      <c r="BA165" s="70"/>
      <c r="BB165" s="70"/>
      <c r="BC165" s="70">
        <f t="shared" si="95"/>
        <v>52.635084802309372</v>
      </c>
      <c r="BD165" s="70">
        <f t="shared" si="96"/>
        <v>5.0992252765479442</v>
      </c>
      <c r="BE165" s="70">
        <f t="shared" si="97"/>
        <v>0.6512999179918314</v>
      </c>
      <c r="BF165" s="70">
        <f t="shared" si="98"/>
        <v>2.3963093346401032</v>
      </c>
      <c r="BG165" s="70">
        <f t="shared" si="99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219</v>
      </c>
      <c r="BS165" s="8" t="s">
        <v>471</v>
      </c>
      <c r="BT165" s="9" t="s">
        <v>488</v>
      </c>
      <c r="BU165" s="10">
        <v>179.3</v>
      </c>
      <c r="BV165" s="9" t="s">
        <v>222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305</v>
      </c>
      <c r="CU165" s="9" t="s">
        <v>302</v>
      </c>
      <c r="CV165" s="10"/>
      <c r="CW165" s="10"/>
      <c r="CX165" t="str">
        <f>INDEX('Data_Price '!AS$2:AS$1266,MATCH(Data!$DN165,'Data_Price '!$BE$2:$BE$1266,0))</f>
        <v>Black Crows Orb Freebird Skis</v>
      </c>
      <c r="CY165" t="str">
        <f>INDEX('Data_Price '!AT$2:AT$1266,MATCH(Data!$DN165,'Data_Price '!$BE$2:$BE$1266,0))</f>
        <v>! OutdoorXL.com</v>
      </c>
      <c r="CZ165">
        <f>INDEX('Data_Price '!AU$2:AU$1266,MATCH(Data!$DN165,'Data_Price '!$BE$2:$BE$1266,0))</f>
        <v>534.95000000000005</v>
      </c>
      <c r="DA165" t="str">
        <f>INDEX('Data_Price '!AV$2:AV$1266,MATCH(Data!$DN165,'Data_Price '!$BE$2:$BE$1266,0))</f>
        <v>https://www.google.com/url?q=https://www.outdoorxl.com/black-crows-orb-freebird.html%3Fprl%3D92-20619x144-4207&amp;sa=U&amp;ved=0ahUKEwjLqLfDxKP2AhVoUt8KHXznC8kQ2ykIGQ&amp;usg=AOvVaw3huYMHEVgTrOjT3JJMuAFO</v>
      </c>
      <c r="DB165" t="str">
        <f>INDEX('Data_Price '!AW$2:AW$1266,MATCH(Data!$DN165,'Data_Price '!$BE$2:$BE$1266,0))</f>
        <v>Black Crows Orb Freebird Skis</v>
      </c>
      <c r="DC165" t="str">
        <f>INDEX('Data_Price '!AX$2:AX$1266,MATCH(Data!$DN165,'Data_Price '!$BE$2:$BE$1266,0))</f>
        <v>Telemark Pyrenees</v>
      </c>
      <c r="DD165">
        <f>INDEX('Data_Price '!AY$2:AY$1266,MATCH(Data!$DN165,'Data_Price '!$BE$2:$BE$1266,0))</f>
        <v>607.44000000000005</v>
      </c>
      <c r="DE165" t="str">
        <f>INDEX('Data_Price '!AZ$2:AZ$1266,MATCH(Data!$DN165,'Data_Price '!$BE$2:$BE$1266,0))</f>
        <v>https://www.google.com/url?q=https://www.telemark-pyrenees.com/ski/black-crows-orb-freebird-ski-2022%3Fcurrency%3DUSD%26tax%3Dex_vat%26country%3DUS%26var%3D67913&amp;sa=U&amp;ved=0ahUKEwjLqLfDxKP2AhVoUt8KHXznC8kQ2ykIGw&amp;usg=AOvVaw3mZ7p1b-08ZBYbzflsaefN</v>
      </c>
      <c r="DF165" t="str">
        <f>INDEX('Data_Price '!BA$2:BA$1266,MATCH(Data!$DN165,'Data_Price '!$BE$2:$BE$1266,0))</f>
        <v>Black Crows Orb Freebird Skis</v>
      </c>
      <c r="DG165" t="str">
        <f>INDEX('Data_Price '!BB$2:BB$1266,MATCH(Data!$DN165,'Data_Price '!$BE$2:$BE$1266,0))</f>
        <v>Backcountry.com</v>
      </c>
      <c r="DH165">
        <f>INDEX('Data_Price '!BC$2:BC$1266,MATCH(Data!$DN165,'Data_Price '!$BE$2:$BE$1266,0))</f>
        <v>729.9</v>
      </c>
      <c r="DI165" t="str">
        <f>INDEX('Data_Price '!BD$2:BD$1266,MATCH(Data!$DN165,'Data_Price '!$BE$2:$BE$1266,0))</f>
        <v>https://www.google.com/url?q=https://www.backcountry.com/black-crows-orb-freebird-ski%3FCMP_SKU%3DBKCB02D%26MER%3D0406%26skid%3DBKCB02D-ONECOL-S179&amp;sa=U&amp;ved=0ahUKEwjLqLfDxKP2AhVoUt8KHXznC8kQ2ykIHw&amp;usg=AOvVaw0QrrOX4cDiwdgBsLuRLYS4</v>
      </c>
      <c r="DJ165" s="89" t="e">
        <f ca="1">_xll.Connector("TinyUrl.TinyUrl",DA165,0)</f>
        <v>#NAME?</v>
      </c>
      <c r="DK165" s="89" t="e">
        <f ca="1">_xll.Connector("TinyUrl.TinyUrl",DE165,0)</f>
        <v>#NAME?</v>
      </c>
      <c r="DL165" s="89" t="e">
        <f ca="1">_xll.Connector("TinyUrl.TinyUrl",DI165,0)</f>
        <v>#NAME?</v>
      </c>
      <c r="DM165" s="224" t="str">
        <f t="shared" si="100"/>
        <v>Orb Freebird</v>
      </c>
      <c r="DN165" s="89" t="str">
        <f t="shared" si="101"/>
        <v xml:space="preserve"> Black CrowsOrb Freebird179.3 Unisex</v>
      </c>
      <c r="DO165" s="227" t="s">
        <v>1000</v>
      </c>
    </row>
    <row r="166" spans="2:119" ht="15.45" customHeight="1">
      <c r="B166" s="224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#VALUE!</v>
      </c>
      <c r="F166" s="43" t="b">
        <f>CL166&gt;Driver!$F$56</f>
        <v>1</v>
      </c>
      <c r="G166" s="43" t="b">
        <f>AND(CB166&gt;Driver!$F$55,CB166&lt;Driver!$G$55)</f>
        <v>0</v>
      </c>
      <c r="H166" s="43" t="e">
        <f t="shared" si="68"/>
        <v>#VALUE!</v>
      </c>
      <c r="I166" s="43">
        <f t="shared" si="69"/>
        <v>0</v>
      </c>
      <c r="J166" s="43" t="e">
        <f t="array" ref="J166">NOT(OR(($H$9:$H$1273=TRUE)*($I$9:$I$1273&gt;0)*($BT$9:$BT$1273=BT166)*($K$9:$K$1273&gt;K166)))</f>
        <v>#VALUE!</v>
      </c>
      <c r="K166" s="72">
        <f t="shared" si="70"/>
        <v>0.71449858669388011</v>
      </c>
      <c r="L166" s="72">
        <f t="shared" si="71"/>
        <v>0.94048505358150036</v>
      </c>
      <c r="M166" s="72">
        <f t="shared" si="72"/>
        <v>0.48851211980625997</v>
      </c>
      <c r="N166" s="72">
        <f t="shared" si="73"/>
        <v>0.159033706444065</v>
      </c>
      <c r="O166" s="72">
        <f t="shared" si="74"/>
        <v>0.36782618238647957</v>
      </c>
      <c r="P166" s="72">
        <f t="shared" si="75"/>
        <v>0.93867647058823533</v>
      </c>
      <c r="Q166" s="72"/>
      <c r="R166" s="72"/>
      <c r="S166" s="72">
        <f t="shared" si="76"/>
        <v>0.74730687592191902</v>
      </c>
      <c r="T166" s="72">
        <f t="shared" si="77"/>
        <v>0.93984024068243277</v>
      </c>
      <c r="U166" s="72">
        <f t="shared" si="78"/>
        <v>0.96201533581819032</v>
      </c>
      <c r="V166" s="72">
        <f t="shared" si="79"/>
        <v>0.61534867052359199</v>
      </c>
      <c r="W166" s="72">
        <f t="shared" si="80"/>
        <v>0.96012242268041237</v>
      </c>
      <c r="X166" s="72">
        <f t="shared" si="81"/>
        <v>5.9514946418499692E-2</v>
      </c>
      <c r="Y166" s="72">
        <f t="shared" si="82"/>
        <v>0.51148788019374003</v>
      </c>
      <c r="Z166" s="72">
        <f t="shared" si="83"/>
        <v>0.840966293555935</v>
      </c>
      <c r="AA166" s="72">
        <f t="shared" si="84"/>
        <v>0.63217381761352043</v>
      </c>
      <c r="AB166" s="72">
        <f t="shared" si="85"/>
        <v>6.1323529411764693E-2</v>
      </c>
      <c r="AC166" s="72"/>
      <c r="AD166" s="72"/>
      <c r="AE166" s="72">
        <f t="shared" si="86"/>
        <v>0.25269312407808092</v>
      </c>
      <c r="AF166" s="72">
        <f t="shared" si="87"/>
        <v>6.0159759317567257E-2</v>
      </c>
      <c r="AG166" s="72">
        <f t="shared" si="88"/>
        <v>3.7984664181809707E-2</v>
      </c>
      <c r="AH166" s="72">
        <f t="shared" si="89"/>
        <v>0.38465132947640807</v>
      </c>
      <c r="AI166" s="72">
        <f t="shared" si="90"/>
        <v>3.987757731958759E-2</v>
      </c>
      <c r="AJ166" s="72">
        <f>(AV166-Driver!$K$179)/(Driver!$L$179-Driver!$K$179)</f>
        <v>0.1804850535815003</v>
      </c>
      <c r="AK166" s="72">
        <f>(AW166-Driver!$K$180)/(Driver!$L$180-Driver!$K$180)</f>
        <v>0.23770506660093424</v>
      </c>
      <c r="AL166" s="72">
        <f>(AX166-Driver!$K$181)/(Driver!$L$181-Driver!$K$181)</f>
        <v>0.44096629355593503</v>
      </c>
      <c r="AM166" s="72">
        <f>(AY166-Driver!$K$182)/(Driver!$L$182-Driver!$K$182)</f>
        <v>0.8461738176135204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1"/>
        <v>3.7986704653371324</v>
      </c>
      <c r="AW166" s="70">
        <f t="shared" si="92"/>
        <v>24.198309296051619</v>
      </c>
      <c r="AX166" s="70">
        <f t="shared" si="93"/>
        <v>4.9686966420034153</v>
      </c>
      <c r="AY166" s="70">
        <f>IFERROR(Driver!$K$19/Data!BH166/Data!BI166*Data!BK166*Data!BL166,"")</f>
        <v>-0.94164572272022573</v>
      </c>
      <c r="AZ166" s="70">
        <f t="shared" si="94"/>
        <v>20.171258376768431</v>
      </c>
      <c r="BA166" s="70"/>
      <c r="BB166" s="70"/>
      <c r="BC166" s="70">
        <f t="shared" si="95"/>
        <v>50.473753007126113</v>
      </c>
      <c r="BD166" s="70">
        <f t="shared" si="96"/>
        <v>5.2466135917637269</v>
      </c>
      <c r="BE166" s="70">
        <f t="shared" si="97"/>
        <v>0.13813843801532377</v>
      </c>
      <c r="BF166" s="70">
        <f t="shared" si="98"/>
        <v>1.7335245051265018</v>
      </c>
      <c r="BG166" s="70">
        <f t="shared" si="99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219</v>
      </c>
      <c r="BS166" s="8" t="s">
        <v>628</v>
      </c>
      <c r="BT166" s="9" t="s">
        <v>641</v>
      </c>
      <c r="BU166" s="10">
        <v>177</v>
      </c>
      <c r="BV166" s="9" t="s">
        <v>222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305</v>
      </c>
      <c r="CU166" s="10"/>
      <c r="CV166" s="10"/>
      <c r="CW166" s="10"/>
      <c r="CX166" t="str">
        <f>INDEX('Data_Price '!AS$2:AS$1266,MATCH(Data!$DN166,'Data_Price '!$BE$2:$BE$1266,0))</f>
        <v>Head Oblivion 94 Gr/Bl / 177cm</v>
      </c>
      <c r="CY166" t="str">
        <f>INDEX('Data_Price '!AT$2:AT$1266,MATCH(Data!$DN166,'Data_Price '!$BE$2:$BE$1266,0))</f>
        <v>Sundance Ski and Board Shop</v>
      </c>
      <c r="CZ166">
        <f>INDEX('Data_Price '!AU$2:AU$1266,MATCH(Data!$DN166,'Data_Price '!$BE$2:$BE$1266,0))</f>
        <v>433.91</v>
      </c>
      <c r="DA166" t="str">
        <f>INDEX('Data_Price '!AV$2:AV$1266,MATCH(Data!$DN166,'Data_Price '!$BE$2:$BE$1266,0))</f>
        <v>https://www.google.com/url?url=https://sundanceskishop.com/products/head-oblivion-94%3Fvariant%3D39372868780130%26currency%3DCAD%26utm_medium%3Dproduct_sync%26utm_source%3Dgoogle%26utm_content%3Dsag_organic%26utm_campaign%3Dsag_organic&amp;rct=j&amp;q=&amp;esrc=s&amp;sa=U&amp;ved=0ahUKEwiBodfDxKP2AhUHnOAKHS0xBxoQ2SkIJQ&amp;usg=AOvVaw0VF2QwPYS4PXrkjnyqDTsl</v>
      </c>
      <c r="DB166" t="str">
        <f>INDEX('Data_Price '!AW$2:AW$1266,MATCH(Data!$DN166,'Data_Price '!$BE$2:$BE$1266,0))</f>
        <v>Head Oblivion 94 Skis 2022 - 177</v>
      </c>
      <c r="DC166" t="str">
        <f>INDEX('Data_Price '!AX$2:AX$1266,MATCH(Data!$DN166,'Data_Price '!$BE$2:$BE$1266,0))</f>
        <v>evo.com</v>
      </c>
      <c r="DD166">
        <f>INDEX('Data_Price '!AY$2:AY$1266,MATCH(Data!$DN166,'Data_Price '!$BE$2:$BE$1266,0))</f>
        <v>499</v>
      </c>
      <c r="DE166" t="str">
        <f>INDEX('Data_Price '!AZ$2:AZ$1266,MATCH(Data!$DN166,'Data_Price '!$BE$2:$BE$1266,0))</f>
        <v>https://www.google.com/url?url=https://www.evo.com/skis/head-oblivion-94%3Fimage%3D208282/832656/clone.jpg&amp;rct=j&amp;q=&amp;esrc=s&amp;sa=U&amp;ved=0ahUKEwiBodfDxKP2AhUHnOAKHS0xBxoQsDwIGw&amp;usg=AOvVaw099FkIAEOj45zTQynpKmWZ</v>
      </c>
      <c r="DF166" t="str">
        <f>INDEX('Data_Price '!BA$2:BA$1266,MATCH(Data!$DN166,'Data_Price '!$BE$2:$BE$1266,0))</f>
        <v>Head Oblivion 94 Skis 2022 - 177</v>
      </c>
      <c r="DG166" t="str">
        <f>INDEX('Data_Price '!BB$2:BB$1266,MATCH(Data!$DN166,'Data_Price '!$BE$2:$BE$1266,0))</f>
        <v>evo.com</v>
      </c>
      <c r="DH166">
        <f>INDEX('Data_Price '!BC$2:BC$1266,MATCH(Data!$DN166,'Data_Price '!$BE$2:$BE$1266,0))</f>
        <v>499</v>
      </c>
      <c r="DI166" t="str">
        <f>INDEX('Data_Price '!BD$2:BD$1266,MATCH(Data!$DN166,'Data_Price '!$BE$2:$BE$1266,0))</f>
        <v>https://www.google.com/url?q=https://www.evo.com/skis/head-oblivion-94%3Fimage%3D208282/832656/clone.jpg&amp;sa=U&amp;ved=0ahUKEwjqrozExKP2AhVhn-AKHbTfAgkQ2ykIFw&amp;usg=AOvVaw3QMKHFsg07sKsKflKAelg4</v>
      </c>
      <c r="DJ166" s="89" t="e">
        <f ca="1">_xll.Connector("TinyUrl.TinyUrl",DA166,0)</f>
        <v>#NAME?</v>
      </c>
      <c r="DK166" s="89" t="e">
        <f ca="1">_xll.Connector("TinyUrl.TinyUrl",DE166,0)</f>
        <v>#NAME?</v>
      </c>
      <c r="DL166" s="89" t="e">
        <f ca="1">_xll.Connector("TinyUrl.TinyUrl",DI166,0)</f>
        <v>#NAME?</v>
      </c>
      <c r="DM166" s="224" t="str">
        <f t="shared" si="100"/>
        <v>Oblivion 94</v>
      </c>
      <c r="DN166" s="89" t="str">
        <f t="shared" si="101"/>
        <v xml:space="preserve"> HeadOblivion 94177 Unisex</v>
      </c>
      <c r="DO166" s="227" t="s">
        <v>1001</v>
      </c>
    </row>
    <row r="167" spans="2:119" ht="15.45" customHeight="1">
      <c r="B167" s="224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#VALUE!</v>
      </c>
      <c r="F167" s="43" t="b">
        <f>CL167&gt;Driver!$F$56</f>
        <v>0</v>
      </c>
      <c r="G167" s="43" t="b">
        <f>AND(CB167&gt;Driver!$F$55,CB167&lt;Driver!$G$55)</f>
        <v>1</v>
      </c>
      <c r="H167" s="43" t="e">
        <f t="shared" si="68"/>
        <v>#VALUE!</v>
      </c>
      <c r="I167" s="43">
        <f t="shared" si="69"/>
        <v>0</v>
      </c>
      <c r="J167" s="43" t="e">
        <f t="array" ref="J167">NOT(OR(($H$9:$H$1273=TRUE)*($I$9:$I$1273&gt;0)*($BT$9:$BT$1273=BT167)*($K$9:$K$1273&gt;K167)))</f>
        <v>#VALUE!</v>
      </c>
      <c r="K167" s="72">
        <f t="shared" si="70"/>
        <v>0.73776408522886516</v>
      </c>
      <c r="L167" s="72">
        <f t="shared" si="71"/>
        <v>0.97480944323583918</v>
      </c>
      <c r="M167" s="72">
        <f t="shared" si="72"/>
        <v>0.50071872722189115</v>
      </c>
      <c r="N167" s="72">
        <f t="shared" si="73"/>
        <v>0.27096692594700555</v>
      </c>
      <c r="O167" s="72">
        <f t="shared" si="74"/>
        <v>0.34324807924807932</v>
      </c>
      <c r="P167" s="72">
        <f t="shared" si="75"/>
        <v>0.88794117647058823</v>
      </c>
      <c r="Q167" s="72"/>
      <c r="R167" s="72"/>
      <c r="S167" s="72">
        <f t="shared" si="76"/>
        <v>0.72302052619305057</v>
      </c>
      <c r="T167" s="72">
        <f t="shared" si="77"/>
        <v>0.90457733364129511</v>
      </c>
      <c r="U167" s="72">
        <f t="shared" si="78"/>
        <v>0.98606267490951227</v>
      </c>
      <c r="V167" s="72">
        <f t="shared" si="79"/>
        <v>0.67119008269985647</v>
      </c>
      <c r="W167" s="72">
        <f t="shared" si="80"/>
        <v>0.9399193548387097</v>
      </c>
      <c r="X167" s="72">
        <f t="shared" si="81"/>
        <v>2.5190556764160793E-2</v>
      </c>
      <c r="Y167" s="72">
        <f t="shared" si="82"/>
        <v>0.49928127277810891</v>
      </c>
      <c r="Z167" s="72">
        <f t="shared" si="83"/>
        <v>0.72903307405299445</v>
      </c>
      <c r="AA167" s="72">
        <f t="shared" si="84"/>
        <v>0.65675192075192068</v>
      </c>
      <c r="AB167" s="72">
        <f t="shared" si="85"/>
        <v>0.11205882352941177</v>
      </c>
      <c r="AC167" s="72"/>
      <c r="AD167" s="72"/>
      <c r="AE167" s="72">
        <f t="shared" si="86"/>
        <v>0.27697947380694943</v>
      </c>
      <c r="AF167" s="72">
        <f t="shared" si="87"/>
        <v>9.5422666358704902E-2</v>
      </c>
      <c r="AG167" s="72">
        <f t="shared" si="88"/>
        <v>1.3937325090487715E-2</v>
      </c>
      <c r="AH167" s="72">
        <f t="shared" si="89"/>
        <v>0.32880991730014353</v>
      </c>
      <c r="AI167" s="72">
        <f t="shared" si="90"/>
        <v>6.0080645161290303E-2</v>
      </c>
      <c r="AJ167" s="72">
        <f>(AV167-Driver!$K$179)/(Driver!$L$179-Driver!$K$179)</f>
        <v>0.2148094432358392</v>
      </c>
      <c r="AK167" s="72">
        <f>(AW167-Driver!$K$180)/(Driver!$L$180-Driver!$K$180)</f>
        <v>0.27622744213219641</v>
      </c>
      <c r="AL167" s="72">
        <f>(AX167-Driver!$K$181)/(Driver!$L$181-Driver!$K$181)</f>
        <v>0.32903307405299437</v>
      </c>
      <c r="AM167" s="72">
        <f>(AY167-Driver!$K$182)/(Driver!$L$182-Driver!$K$182)</f>
        <v>0.87075192075192065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1"/>
        <v>4.521096187762855</v>
      </c>
      <c r="AW167" s="70">
        <f t="shared" si="92"/>
        <v>27.965341151470671</v>
      </c>
      <c r="AX167" s="70">
        <f t="shared" si="93"/>
        <v>3.9612976664769493</v>
      </c>
      <c r="AY167" s="70">
        <f>IFERROR(Driver!$K$19/Data!BH167/Data!BI167*Data!BK167*Data!BL167,"")</f>
        <v>-0.79119106452228904</v>
      </c>
      <c r="AZ167" s="70">
        <f t="shared" si="94"/>
        <v>24.79523454951601</v>
      </c>
      <c r="BA167" s="70"/>
      <c r="BB167" s="70"/>
      <c r="BC167" s="70">
        <f t="shared" si="95"/>
        <v>37.876254566797847</v>
      </c>
      <c r="BD167" s="70">
        <f t="shared" si="96"/>
        <v>2.1259088007970575</v>
      </c>
      <c r="BE167" s="70">
        <f t="shared" si="97"/>
        <v>8.622571104150567E-2</v>
      </c>
      <c r="BF167" s="70">
        <f t="shared" si="98"/>
        <v>8.0404197023119526</v>
      </c>
      <c r="BG167" s="70">
        <f t="shared" si="99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219</v>
      </c>
      <c r="BS167" s="8" t="s">
        <v>405</v>
      </c>
      <c r="BT167" s="9" t="s">
        <v>431</v>
      </c>
      <c r="BU167" s="10">
        <v>172</v>
      </c>
      <c r="BV167" s="9" t="s">
        <v>390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301</v>
      </c>
      <c r="CU167" s="9" t="s">
        <v>302</v>
      </c>
      <c r="CV167" s="10"/>
      <c r="CW167" s="10"/>
      <c r="CX167" t="str">
        <f>INDEX('Data_Price '!AS$2:AS$1266,MATCH(Data!$DN167,'Data_Price '!$BE$2:$BE$1266,0))</f>
        <v>Armada Trace 108 Skis - Women's 2022</v>
      </c>
      <c r="CY167" t="str">
        <f>INDEX('Data_Price '!AT$2:AT$1266,MATCH(Data!$DN167,'Data_Price '!$BE$2:$BE$1266,0))</f>
        <v>Snowcountry.eu</v>
      </c>
      <c r="CZ167">
        <f>INDEX('Data_Price '!AU$2:AU$1266,MATCH(Data!$DN167,'Data_Price '!$BE$2:$BE$1266,0))</f>
        <v>425.5</v>
      </c>
      <c r="DA167" t="str">
        <f>INDEX('Data_Price '!AV$2:AV$1266,MATCH(Data!$DN167,'Data_Price '!$BE$2:$BE$1266,0))</f>
        <v>https://www.google.com/url?q=https://www.snowcountry.eu/armada-trace-108-1138.html%3Fartikel_maat%3D65330%26country%3DUS&amp;sa=U&amp;ved=0ahUKEwiM2N3ExKP2AhXnmOAKHcslAxkQ2ykIGA&amp;usg=AOvVaw09QTjDxOoJhqXP9vn6b_Fd</v>
      </c>
      <c r="DB167" t="str">
        <f>INDEX('Data_Price '!AW$2:AW$1266,MATCH(Data!$DN167,'Data_Price '!$BE$2:$BE$1266,0))</f>
        <v>Armada Trace 108 Skis - Women's 2022</v>
      </c>
      <c r="DC167" t="str">
        <f>INDEX('Data_Price '!AX$2:AX$1266,MATCH(Data!$DN167,'Data_Price '!$BE$2:$BE$1266,0))</f>
        <v>BlueZone Sports</v>
      </c>
      <c r="DD167">
        <f>INDEX('Data_Price '!AY$2:AY$1266,MATCH(Data!$DN167,'Data_Price '!$BE$2:$BE$1266,0))</f>
        <v>449.97</v>
      </c>
      <c r="DE167" t="str">
        <f>INDEX('Data_Price '!AZ$2:AZ$1266,MATCH(Data!$DN167,'Data_Price '!$BE$2:$BE$1266,0))</f>
        <v>https://www.google.com/url?url=https://www.bluezonesports.com/armada/armada-trace-108-skis-womens-2022-38908&amp;rct=j&amp;q=&amp;esrc=s&amp;sa=U&amp;ved=0ahUKEwidjK3ExKP2AhUKVd8KHTLoAycQsDwIYg&amp;usg=AOvVaw0LnPmgqDvCXTJOGffqeRoD</v>
      </c>
      <c r="DF167" t="str">
        <f>INDEX('Data_Price '!BA$2:BA$1266,MATCH(Data!$DN167,'Data_Price '!$BE$2:$BE$1266,0))</f>
        <v>Armada Trace 108 Skis - Women's 2022</v>
      </c>
      <c r="DG167" t="str">
        <f>INDEX('Data_Price '!BB$2:BB$1266,MATCH(Data!$DN167,'Data_Price '!$BE$2:$BE$1266,0))</f>
        <v>BlueZone Sports</v>
      </c>
      <c r="DH167">
        <f>INDEX('Data_Price '!BC$2:BC$1266,MATCH(Data!$DN167,'Data_Price '!$BE$2:$BE$1266,0))</f>
        <v>449.97</v>
      </c>
      <c r="DI167" t="str">
        <f>INDEX('Data_Price '!BD$2:BD$1266,MATCH(Data!$DN167,'Data_Price '!$BE$2:$BE$1266,0))</f>
        <v>https://www.google.com/url?q=https://www.bluezonesports.com/armada/armada-trace-108-skis-womens-2022-38908&amp;sa=U&amp;ved=0ahUKEwiM2N3ExKP2AhXnmOAKHcslAxkQ2ykIFg&amp;usg=AOvVaw1yv8dAerPHT2IEXTf-aXlE</v>
      </c>
      <c r="DJ167" s="89" t="e">
        <f ca="1">_xll.Connector("TinyUrl.TinyUrl",DA167,0)</f>
        <v>#NAME?</v>
      </c>
      <c r="DK167" s="89" t="e">
        <f ca="1">_xll.Connector("TinyUrl.TinyUrl",DE167,0)</f>
        <v>#NAME?</v>
      </c>
      <c r="DL167" s="89" t="e">
        <f ca="1">_xll.Connector("TinyUrl.TinyUrl",DI167,0)</f>
        <v>#NAME?</v>
      </c>
      <c r="DM167" s="224" t="str">
        <f t="shared" si="100"/>
        <v>Trace 108</v>
      </c>
      <c r="DN167" s="89" t="str">
        <f t="shared" si="101"/>
        <v xml:space="preserve"> ArmadaTrace 108172 Women's</v>
      </c>
      <c r="DO167" s="227" t="s">
        <v>1002</v>
      </c>
    </row>
    <row r="168" spans="2:119" ht="15.45" customHeight="1">
      <c r="B168" s="224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#VALUE!</v>
      </c>
      <c r="F168" s="43" t="b">
        <f>CL168&gt;Driver!$F$56</f>
        <v>0</v>
      </c>
      <c r="G168" s="43" t="b">
        <f>AND(CB168&gt;Driver!$F$55,CB168&lt;Driver!$G$55)</f>
        <v>1</v>
      </c>
      <c r="H168" s="43" t="e">
        <f t="shared" si="68"/>
        <v>#VALUE!</v>
      </c>
      <c r="I168" s="43">
        <f t="shared" si="69"/>
        <v>0</v>
      </c>
      <c r="J168" s="43" t="e">
        <f t="array" ref="J168">NOT(OR(($H$9:$H$1273=TRUE)*($I$9:$I$1273&gt;0)*($BT$9:$BT$1273=BT168)*($K$9:$K$1273&gt;K168)))</f>
        <v>#VALUE!</v>
      </c>
      <c r="K168" s="72">
        <f t="shared" si="70"/>
        <v>0.7273239564870797</v>
      </c>
      <c r="L168" s="72">
        <f t="shared" si="71"/>
        <v>0.87113367174280887</v>
      </c>
      <c r="M168" s="72">
        <f t="shared" si="72"/>
        <v>0.58351424123135076</v>
      </c>
      <c r="N168" s="72">
        <f t="shared" si="73"/>
        <v>0.41768165433504079</v>
      </c>
      <c r="O168" s="72">
        <f t="shared" si="74"/>
        <v>0.44214211511064527</v>
      </c>
      <c r="P168" s="72">
        <f t="shared" si="75"/>
        <v>0.890718954248366</v>
      </c>
      <c r="Q168" s="72"/>
      <c r="R168" s="72"/>
      <c r="S168" s="72">
        <f t="shared" si="76"/>
        <v>0.72985495383974064</v>
      </c>
      <c r="T168" s="72">
        <f t="shared" si="77"/>
        <v>0.90695312577812748</v>
      </c>
      <c r="U168" s="72">
        <f t="shared" si="78"/>
        <v>0.93416695208069755</v>
      </c>
      <c r="V168" s="72">
        <f t="shared" si="79"/>
        <v>0.65860207695095974</v>
      </c>
      <c r="W168" s="72">
        <f t="shared" si="80"/>
        <v>0.97620412844036697</v>
      </c>
      <c r="X168" s="72">
        <f t="shared" si="81"/>
        <v>0.12886632825719119</v>
      </c>
      <c r="Y168" s="72">
        <f t="shared" si="82"/>
        <v>0.41648575876864929</v>
      </c>
      <c r="Z168" s="72">
        <f t="shared" si="83"/>
        <v>0.58231834566495921</v>
      </c>
      <c r="AA168" s="72">
        <f t="shared" si="84"/>
        <v>0.55785788488935473</v>
      </c>
      <c r="AB168" s="72">
        <f t="shared" si="85"/>
        <v>0.10928104575163394</v>
      </c>
      <c r="AC168" s="72"/>
      <c r="AD168" s="72"/>
      <c r="AE168" s="72">
        <f t="shared" si="86"/>
        <v>0.27014504616025936</v>
      </c>
      <c r="AF168" s="72">
        <f t="shared" si="87"/>
        <v>9.3046874221872564E-2</v>
      </c>
      <c r="AG168" s="72">
        <f t="shared" si="88"/>
        <v>6.5833047919302418E-2</v>
      </c>
      <c r="AH168" s="72">
        <f t="shared" si="89"/>
        <v>0.34139792304904032</v>
      </c>
      <c r="AI168" s="72">
        <f t="shared" si="90"/>
        <v>2.3795871559632989E-2</v>
      </c>
      <c r="AJ168" s="72">
        <f>(AV168-Driver!$K$179)/(Driver!$L$179-Driver!$K$179)</f>
        <v>0.36886632825719118</v>
      </c>
      <c r="AK168" s="72">
        <f>(AW168-Driver!$K$180)/(Driver!$L$180-Driver!$K$180)</f>
        <v>0.25394482264476792</v>
      </c>
      <c r="AL168" s="72">
        <f>(AX168-Driver!$K$181)/(Driver!$L$181-Driver!$K$181)</f>
        <v>0.18231834566495925</v>
      </c>
      <c r="AM168" s="72">
        <f>(AY168-Driver!$K$182)/(Driver!$L$182-Driver!$K$182)</f>
        <v>0.7718578848893547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1"/>
        <v>7.7635327635327638</v>
      </c>
      <c r="AW168" s="70">
        <f t="shared" si="92"/>
        <v>25.786365003875488</v>
      </c>
      <c r="AX168" s="70">
        <f t="shared" si="93"/>
        <v>2.6408651109846333</v>
      </c>
      <c r="AY168" s="70">
        <f>IFERROR(Driver!$K$19/Data!BH168/Data!BI168*Data!BK168*Data!BL168,"")</f>
        <v>-1.3965700996631294</v>
      </c>
      <c r="AZ168" s="70">
        <f t="shared" si="94"/>
        <v>24.542069992553984</v>
      </c>
      <c r="BA168" s="70"/>
      <c r="BB168" s="70"/>
      <c r="BC168" s="70">
        <f t="shared" si="95"/>
        <v>41.421319699306167</v>
      </c>
      <c r="BD168" s="70">
        <f t="shared" si="96"/>
        <v>2.3361621952521521</v>
      </c>
      <c r="BE168" s="70">
        <f t="shared" si="97"/>
        <v>0.16598185391460463</v>
      </c>
      <c r="BF168" s="70">
        <f t="shared" si="98"/>
        <v>6.6186928887195569</v>
      </c>
      <c r="BG168" s="70">
        <f t="shared" si="99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220</v>
      </c>
      <c r="BS168" s="8" t="s">
        <v>386</v>
      </c>
      <c r="BT168" s="9" t="s">
        <v>389</v>
      </c>
      <c r="BU168" s="10">
        <v>163</v>
      </c>
      <c r="BV168" s="9" t="s">
        <v>390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301</v>
      </c>
      <c r="CU168" s="9" t="s">
        <v>302</v>
      </c>
      <c r="CV168" s="9" t="s">
        <v>388</v>
      </c>
      <c r="CW168" s="10"/>
      <c r="CX168">
        <f>INDEX('Data_Price '!AS$2:AS$1266,MATCH(Data!$DN168,'Data_Price '!$BE$2:$BE$1266,0))</f>
        <v>0</v>
      </c>
      <c r="CY168">
        <f>INDEX('Data_Price '!AT$2:AT$1266,MATCH(Data!$DN168,'Data_Price '!$BE$2:$BE$1266,0))</f>
        <v>0</v>
      </c>
      <c r="CZ168">
        <f>INDEX('Data_Price '!AU$2:AU$1266,MATCH(Data!$DN168,'Data_Price '!$BE$2:$BE$1266,0))</f>
        <v>0</v>
      </c>
      <c r="DA168">
        <f>INDEX('Data_Price '!AV$2:AV$1266,MATCH(Data!$DN168,'Data_Price '!$BE$2:$BE$1266,0))</f>
        <v>0</v>
      </c>
      <c r="DB168">
        <f>INDEX('Data_Price '!AW$2:AW$1266,MATCH(Data!$DN168,'Data_Price '!$BE$2:$BE$1266,0))</f>
        <v>0</v>
      </c>
      <c r="DC168">
        <f>INDEX('Data_Price '!AX$2:AX$1266,MATCH(Data!$DN168,'Data_Price '!$BE$2:$BE$1266,0))</f>
        <v>0</v>
      </c>
      <c r="DD168">
        <f>INDEX('Data_Price '!AY$2:AY$1266,MATCH(Data!$DN168,'Data_Price '!$BE$2:$BE$1266,0))</f>
        <v>0</v>
      </c>
      <c r="DE168">
        <f>INDEX('Data_Price '!AZ$2:AZ$1266,MATCH(Data!$DN168,'Data_Price '!$BE$2:$BE$1266,0))</f>
        <v>0</v>
      </c>
      <c r="DF168">
        <f>INDEX('Data_Price '!BA$2:BA$1266,MATCH(Data!$DN168,'Data_Price '!$BE$2:$BE$1266,0))</f>
        <v>0</v>
      </c>
      <c r="DG168">
        <f>INDEX('Data_Price '!BB$2:BB$1266,MATCH(Data!$DN168,'Data_Price '!$BE$2:$BE$1266,0))</f>
        <v>0</v>
      </c>
      <c r="DH168">
        <f>INDEX('Data_Price '!BC$2:BC$1266,MATCH(Data!$DN168,'Data_Price '!$BE$2:$BE$1266,0))</f>
        <v>0</v>
      </c>
      <c r="DI168">
        <f>INDEX('Data_Price '!BD$2:BD$1266,MATCH(Data!$DN168,'Data_Price '!$BE$2:$BE$1266,0))</f>
        <v>0</v>
      </c>
      <c r="DJ168" s="89" t="e">
        <f ca="1">_xll.Connector("TinyUrl.TinyUrl",DA168,0)</f>
        <v>#NAME?</v>
      </c>
      <c r="DK168" s="89" t="e">
        <f ca="1">_xll.Connector("TinyUrl.TinyUrl",DE168,0)</f>
        <v>#NAME?</v>
      </c>
      <c r="DL168" s="89" t="e">
        <f ca="1">_xll.Connector("TinyUrl.TinyUrl",DI168,0)</f>
        <v>#NAME?</v>
      </c>
      <c r="DM168" s="224" t="str">
        <f t="shared" si="100"/>
        <v>Pagoda Tour 106 W</v>
      </c>
      <c r="DN168" s="89" t="str">
        <f t="shared" si="101"/>
        <v xml:space="preserve"> DPSPagoda Tour 106 W163 Women's</v>
      </c>
      <c r="DO168" s="227"/>
    </row>
    <row r="169" spans="2:119" ht="15.45" customHeight="1">
      <c r="B169" s="224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#VALUE!</v>
      </c>
      <c r="F169" s="43" t="b">
        <f>CL169&gt;Driver!$F$56</f>
        <v>0</v>
      </c>
      <c r="G169" s="43" t="b">
        <f>AND(CB169&gt;Driver!$F$55,CB169&lt;Driver!$G$55)</f>
        <v>0</v>
      </c>
      <c r="H169" s="43" t="e">
        <f t="shared" si="68"/>
        <v>#VALUE!</v>
      </c>
      <c r="I169" s="43">
        <f t="shared" si="69"/>
        <v>0</v>
      </c>
      <c r="J169" s="43" t="e">
        <f t="array" ref="J169">NOT(OR(($H$9:$H$1273=TRUE)*($I$9:$I$1273&gt;0)*($BT$9:$BT$1273=BT169)*($K$9:$K$1273&gt;K169)))</f>
        <v>#VALUE!</v>
      </c>
      <c r="K169" s="72">
        <f t="shared" si="70"/>
        <v>0.72985809246605449</v>
      </c>
      <c r="L169" s="72">
        <f t="shared" si="71"/>
        <v>0.95136250100717101</v>
      </c>
      <c r="M169" s="72">
        <f t="shared" si="72"/>
        <v>0.50835368392493807</v>
      </c>
      <c r="N169" s="72">
        <f t="shared" si="73"/>
        <v>0.35886928476569913</v>
      </c>
      <c r="O169" s="72">
        <f t="shared" si="74"/>
        <v>0.27780124413329821</v>
      </c>
      <c r="P169" s="72">
        <f t="shared" si="75"/>
        <v>0.88839052287581699</v>
      </c>
      <c r="Q169" s="72"/>
      <c r="R169" s="72"/>
      <c r="S169" s="72">
        <f t="shared" si="76"/>
        <v>0.68296805207639211</v>
      </c>
      <c r="T169" s="72">
        <f t="shared" si="77"/>
        <v>0.95414698436321044</v>
      </c>
      <c r="U169" s="72">
        <f t="shared" si="78"/>
        <v>0.11855376658396499</v>
      </c>
      <c r="V169" s="72">
        <f t="shared" si="79"/>
        <v>0.63623042683349995</v>
      </c>
      <c r="W169" s="72">
        <f t="shared" si="80"/>
        <v>0.98206085231030893</v>
      </c>
      <c r="X169" s="72">
        <f t="shared" si="81"/>
        <v>4.8637498992828987E-2</v>
      </c>
      <c r="Y169" s="72">
        <f t="shared" si="82"/>
        <v>0.49164631607506193</v>
      </c>
      <c r="Z169" s="72">
        <f t="shared" si="83"/>
        <v>0.64113071523430087</v>
      </c>
      <c r="AA169" s="72">
        <f t="shared" si="84"/>
        <v>0.72219875586670179</v>
      </c>
      <c r="AB169" s="72">
        <f t="shared" si="85"/>
        <v>0.11160947712418301</v>
      </c>
      <c r="AC169" s="72"/>
      <c r="AD169" s="72"/>
      <c r="AE169" s="72">
        <f t="shared" si="86"/>
        <v>0.31703194792360795</v>
      </c>
      <c r="AF169" s="72">
        <f t="shared" si="87"/>
        <v>4.5853015636789507E-2</v>
      </c>
      <c r="AG169" s="72">
        <f t="shared" si="88"/>
        <v>0.88144623341603501</v>
      </c>
      <c r="AH169" s="72">
        <f t="shared" si="89"/>
        <v>0.36376957316650005</v>
      </c>
      <c r="AI169" s="72">
        <f t="shared" si="90"/>
        <v>1.7939147689691022E-2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0.2718154346530024</v>
      </c>
      <c r="AL169" s="72">
        <f>(AX169-Driver!$K$181)/(Driver!$L$181-Driver!$K$181)</f>
        <v>0.24113071523430088</v>
      </c>
      <c r="AM169" s="72">
        <f>(AY169-Driver!$K$182)/(Driver!$L$182-Driver!$K$182)</f>
        <v>0.93619875586670176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1"/>
        <v>4.0276081942748601</v>
      </c>
      <c r="AW169" s="70">
        <f t="shared" si="92"/>
        <v>27.533899100162515</v>
      </c>
      <c r="AX169" s="70">
        <f t="shared" si="93"/>
        <v>3.170176437108708</v>
      </c>
      <c r="AY169" s="70">
        <f>IFERROR(Driver!$K$19/Data!BH169/Data!BI169*Data!BK169*Data!BL169,"")</f>
        <v>-0.39055879636540763</v>
      </c>
      <c r="AZ169" s="70">
        <f t="shared" si="94"/>
        <v>24.754281459419214</v>
      </c>
      <c r="BA169" s="70"/>
      <c r="BB169" s="70"/>
      <c r="BC169" s="70">
        <f t="shared" si="95"/>
        <v>17.100757802204303</v>
      </c>
      <c r="BD169" s="70">
        <f t="shared" si="96"/>
        <v>14.628556331702367</v>
      </c>
      <c r="BE169" s="70">
        <f t="shared" si="97"/>
        <v>0.981449543199162</v>
      </c>
      <c r="BF169" s="70">
        <f t="shared" si="98"/>
        <v>4.0919721776897449</v>
      </c>
      <c r="BG169" s="70">
        <f t="shared" si="99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219</v>
      </c>
      <c r="BS169" s="8" t="s">
        <v>710</v>
      </c>
      <c r="BT169" s="9" t="s">
        <v>713</v>
      </c>
      <c r="BU169" s="10">
        <v>151</v>
      </c>
      <c r="BV169" s="9" t="s">
        <v>390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305</v>
      </c>
      <c r="CU169" s="9" t="s">
        <v>302</v>
      </c>
      <c r="CV169" s="10"/>
      <c r="CW169" s="10"/>
      <c r="CX169" t="str">
        <f>INDEX('Data_Price '!AS$2:AS$1266,MATCH(Data!$DN169,'Data_Price '!$BE$2:$BE$1266,0))</f>
        <v>Liberty Evolv 90W Women's Skis</v>
      </c>
      <c r="CY169" t="str">
        <f>INDEX('Data_Price '!AT$2:AT$1266,MATCH(Data!$DN169,'Data_Price '!$BE$2:$BE$1266,0))</f>
        <v>Backcountry Freeskier</v>
      </c>
      <c r="CZ169">
        <f>INDEX('Data_Price '!AU$2:AU$1266,MATCH(Data!$DN169,'Data_Price '!$BE$2:$BE$1266,0))</f>
        <v>389</v>
      </c>
      <c r="DA169" t="str">
        <f>INDEX('Data_Price '!AV$2:AV$1266,MATCH(Data!$DN169,'Data_Price '!$BE$2:$BE$1266,0))</f>
        <v>https://www.google.com/url?url=https://www.backcountryfreeskier.com/liberty-evolv-90w-womens-skis/%3Fsku%3DEVL90W%26utm_source%3Dgoogleshopping%26utm_medium%3Dcse&amp;rct=j&amp;q=&amp;esrc=s&amp;sa=U&amp;ved=0ahUKEwjV_KnFxKP2AhXJZd8KHTelAvQQsDwIIw&amp;usg=AOvVaw3M6Croez05_TwATiAQwNfn</v>
      </c>
      <c r="DB169" t="str">
        <f>INDEX('Data_Price '!AW$2:AW$1266,MATCH(Data!$DN169,'Data_Price '!$BE$2:$BE$1266,0))</f>
        <v>Liberty Evolv 90W Women's Skis</v>
      </c>
      <c r="DC169" t="str">
        <f>INDEX('Data_Price '!AX$2:AX$1266,MATCH(Data!$DN169,'Data_Price '!$BE$2:$BE$1266,0))</f>
        <v>Backcountry Freeskier</v>
      </c>
      <c r="DD169">
        <f>INDEX('Data_Price '!AY$2:AY$1266,MATCH(Data!$DN169,'Data_Price '!$BE$2:$BE$1266,0))</f>
        <v>389</v>
      </c>
      <c r="DE169" t="str">
        <f>INDEX('Data_Price '!AZ$2:AZ$1266,MATCH(Data!$DN169,'Data_Price '!$BE$2:$BE$1266,0))</f>
        <v>https://www.google.com/url?q=https://www.backcountryfreeskier.com/liberty-evolv-90w-womens-skis/%3Fsku%3DEVL90W%26utm_source%3Dgoogleshopping%26utm_medium%3Dcse&amp;sa=U&amp;ved=0ahUKEwiXrc_FxKP2AhVFmeAKHfnMD2kQ2ykIFg&amp;usg=AOvVaw06Pi9Q7lTfn_xzo-MnGDZh</v>
      </c>
      <c r="DF169" t="str">
        <f>INDEX('Data_Price '!BA$2:BA$1266,MATCH(Data!$DN169,'Data_Price '!$BE$2:$BE$1266,0))</f>
        <v>Liberty Evolv 90W Women's Skis</v>
      </c>
      <c r="DG169" t="str">
        <f>INDEX('Data_Price '!BB$2:BB$1266,MATCH(Data!$DN169,'Data_Price '!$BE$2:$BE$1266,0))</f>
        <v>SkiEssentials.com</v>
      </c>
      <c r="DH169">
        <f>INDEX('Data_Price '!BC$2:BC$1266,MATCH(Data!$DN169,'Data_Price '!$BE$2:$BE$1266,0))</f>
        <v>469.95</v>
      </c>
      <c r="DI169" t="str">
        <f>INDEX('Data_Price '!BD$2:BD$1266,MATCH(Data!$DN169,'Data_Price '!$BE$2:$BE$1266,0))</f>
        <v>https://www.google.com/url?q=https://www.skiessentials.com/2021-liberty-evolv-90-women-s-skis.html&amp;sa=U&amp;ved=0ahUKEwiXrc_FxKP2AhVFmeAKHfnMD2kQ2ykIGA&amp;usg=AOvVaw0NW4p-5pHdALrlEqY_q_oN</v>
      </c>
      <c r="DJ169" s="89" t="e">
        <f ca="1">_xll.Connector("TinyUrl.TinyUrl",DA169,0)</f>
        <v>#NAME?</v>
      </c>
      <c r="DK169" s="89" t="e">
        <f ca="1">_xll.Connector("TinyUrl.TinyUrl",DE169,0)</f>
        <v>#NAME?</v>
      </c>
      <c r="DL169" s="89" t="e">
        <f ca="1">_xll.Connector("TinyUrl.TinyUrl",DI169,0)</f>
        <v>#NAME?</v>
      </c>
      <c r="DM169" s="224" t="str">
        <f t="shared" si="100"/>
        <v>Evolv 90W</v>
      </c>
      <c r="DN169" s="89" t="str">
        <f t="shared" si="101"/>
        <v xml:space="preserve"> LibertyEvolv 90W151 Women's</v>
      </c>
      <c r="DO169" s="227"/>
    </row>
    <row r="170" spans="2:119" ht="15.45" customHeight="1">
      <c r="B170" s="224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#VALUE!</v>
      </c>
      <c r="F170" s="43" t="b">
        <f>CL170&gt;Driver!$F$56</f>
        <v>0</v>
      </c>
      <c r="G170" s="43" t="b">
        <f>AND(CB170&gt;Driver!$F$55,CB170&lt;Driver!$G$55)</f>
        <v>0</v>
      </c>
      <c r="H170" s="43" t="e">
        <f t="shared" si="68"/>
        <v>#VALUE!</v>
      </c>
      <c r="I170" s="43">
        <f t="shared" si="69"/>
        <v>0</v>
      </c>
      <c r="J170" s="43" t="e">
        <f t="array" ref="J170">NOT(OR(($H$9:$H$1273=TRUE)*($I$9:$I$1273&gt;0)*($BT$9:$BT$1273=BT170)*($K$9:$K$1273&gt;K170)))</f>
        <v>#VALUE!</v>
      </c>
      <c r="K170" s="72">
        <f t="shared" si="70"/>
        <v>0.76364453749523764</v>
      </c>
      <c r="L170" s="72">
        <f t="shared" si="71"/>
        <v>0.96024816694867465</v>
      </c>
      <c r="M170" s="72">
        <f t="shared" si="72"/>
        <v>0.56704090804180063</v>
      </c>
      <c r="N170" s="72">
        <f t="shared" si="73"/>
        <v>0.40187187756908871</v>
      </c>
      <c r="O170" s="72">
        <f t="shared" si="74"/>
        <v>0.45064790537984267</v>
      </c>
      <c r="P170" s="72">
        <f t="shared" si="75"/>
        <v>0.84860294117647062</v>
      </c>
      <c r="Q170" s="72"/>
      <c r="R170" s="72"/>
      <c r="S170" s="72">
        <f t="shared" si="76"/>
        <v>0.78803544120187241</v>
      </c>
      <c r="T170" s="72">
        <f t="shared" si="77"/>
        <v>0.91071326028162292</v>
      </c>
      <c r="U170" s="72">
        <f t="shared" si="78"/>
        <v>0.60215587029083495</v>
      </c>
      <c r="V170" s="72">
        <f t="shared" si="79"/>
        <v>0.63059255209043075</v>
      </c>
      <c r="W170" s="72">
        <f t="shared" si="80"/>
        <v>0.97787850569675727</v>
      </c>
      <c r="X170" s="72">
        <f t="shared" si="81"/>
        <v>3.9751833051325347E-2</v>
      </c>
      <c r="Y170" s="72">
        <f t="shared" si="82"/>
        <v>0.43295909195819932</v>
      </c>
      <c r="Z170" s="72">
        <f t="shared" si="83"/>
        <v>0.59812812243091129</v>
      </c>
      <c r="AA170" s="72">
        <f t="shared" si="84"/>
        <v>0.54935209462015733</v>
      </c>
      <c r="AB170" s="72">
        <f t="shared" si="85"/>
        <v>0.15139705882352938</v>
      </c>
      <c r="AC170" s="72"/>
      <c r="AD170" s="72"/>
      <c r="AE170" s="72">
        <f t="shared" si="86"/>
        <v>0.21196455879812753</v>
      </c>
      <c r="AF170" s="72">
        <f t="shared" si="87"/>
        <v>8.9286739718377098E-2</v>
      </c>
      <c r="AG170" s="72">
        <f t="shared" si="88"/>
        <v>0.39784412970916505</v>
      </c>
      <c r="AH170" s="72">
        <f t="shared" si="89"/>
        <v>0.36940744790956925</v>
      </c>
      <c r="AI170" s="72">
        <f t="shared" si="90"/>
        <v>2.2121494303242773E-2</v>
      </c>
      <c r="AJ170" s="72">
        <f>(AV170-Driver!$K$179)/(Driver!$L$179-Driver!$K$179)</f>
        <v>0.27975183305132534</v>
      </c>
      <c r="AK170" s="72">
        <f>(AW170-Driver!$K$180)/(Driver!$L$180-Driver!$K$180)</f>
        <v>0.29411984681844122</v>
      </c>
      <c r="AL170" s="72">
        <f>(AX170-Driver!$K$181)/(Driver!$L$181-Driver!$K$181)</f>
        <v>0.19812812243091127</v>
      </c>
      <c r="AM170" s="72">
        <f>(AY170-Driver!$K$182)/(Driver!$L$182-Driver!$K$182)</f>
        <v>0.7633520946201573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1"/>
        <v>5.8879392212725534</v>
      </c>
      <c r="AW170" s="70">
        <f t="shared" si="92"/>
        <v>29.715006313434397</v>
      </c>
      <c r="AX170" s="70">
        <f t="shared" si="93"/>
        <v>2.7831531018782014</v>
      </c>
      <c r="AY170" s="70">
        <f>IFERROR(Driver!$K$19/Data!BH170/Data!BI170*Data!BK170*Data!BL170,"")</f>
        <v>-1.4486382255249659</v>
      </c>
      <c r="AZ170" s="70">
        <f t="shared" si="94"/>
        <v>28.380491437081162</v>
      </c>
      <c r="BA170" s="70"/>
      <c r="BB170" s="70"/>
      <c r="BC170" s="70">
        <f t="shared" si="95"/>
        <v>71.599942958230216</v>
      </c>
      <c r="BD170" s="70">
        <f t="shared" si="96"/>
        <v>2.6689274362474045</v>
      </c>
      <c r="BE170" s="70">
        <f t="shared" si="97"/>
        <v>0.49793370866441988</v>
      </c>
      <c r="BF170" s="70">
        <f t="shared" si="98"/>
        <v>3.4552138337718206</v>
      </c>
      <c r="BG170" s="70">
        <f t="shared" si="99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219</v>
      </c>
      <c r="BS170" s="8" t="s">
        <v>950</v>
      </c>
      <c r="BT170" s="9" t="s">
        <v>709</v>
      </c>
      <c r="BU170" s="10">
        <v>177</v>
      </c>
      <c r="BV170" s="9" t="s">
        <v>222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302</v>
      </c>
      <c r="CU170" s="9" t="s">
        <v>388</v>
      </c>
      <c r="CV170" s="10"/>
      <c r="CW170" s="10"/>
      <c r="CX170" t="str">
        <f>INDEX('Data_Price '!AS$2:AS$1266,MATCH(Data!$DN170,'Data_Price '!$BE$2:$BE$1266,0))</f>
        <v>K2 Wayback 96 177</v>
      </c>
      <c r="CY170" t="str">
        <f>INDEX('Data_Price '!AT$2:AT$1266,MATCH(Data!$DN170,'Data_Price '!$BE$2:$BE$1266,0))</f>
        <v>Telemark Pyrenees</v>
      </c>
      <c r="CZ170">
        <f>INDEX('Data_Price '!AU$2:AU$1266,MATCH(Data!$DN170,'Data_Price '!$BE$2:$BE$1266,0))</f>
        <v>411.16</v>
      </c>
      <c r="DA170" t="str">
        <f>INDEX('Data_Price '!AV$2:AV$1266,MATCH(Data!$DN170,'Data_Price '!$BE$2:$BE$1266,0))</f>
        <v>https://www.google.com/url?q=https://www.telemark-pyrenees.com/ski/k2-wayback-96-ski-2022%3Fcurrency%3DUSD%26tax%3Dex_vat%26country%3DUS%26var%3D67695&amp;sa=U&amp;ved=0ahUKEwi_3cbGxKP2AhVBTt8KHd6DAxkQ2ykIHQ&amp;usg=AOvVaw1dtrJ6IYu9yIMal-bho_9m</v>
      </c>
      <c r="DB170" t="str">
        <f>INDEX('Data_Price '!AW$2:AW$1266,MATCH(Data!$DN170,'Data_Price '!$BE$2:$BE$1266,0))</f>
        <v>K2 Wayback 96 177</v>
      </c>
      <c r="DC170" t="str">
        <f>INDEX('Data_Price '!AX$2:AX$1266,MATCH(Data!$DN170,'Data_Price '!$BE$2:$BE$1266,0))</f>
        <v>! OutdoorXL.com</v>
      </c>
      <c r="DD170">
        <f>INDEX('Data_Price '!AY$2:AY$1266,MATCH(Data!$DN170,'Data_Price '!$BE$2:$BE$1266,0))</f>
        <v>429.95</v>
      </c>
      <c r="DE170" t="str">
        <f>INDEX('Data_Price '!AZ$2:AZ$1266,MATCH(Data!$DN170,'Data_Price '!$BE$2:$BE$1266,0))</f>
        <v>https://www.google.com/url?q=https://www.outdoorxl.com/k2-wayback-96.html%3Fprl%3D92-1058x144-1002&amp;sa=U&amp;ved=0ahUKEwi_3cbGxKP2AhVBTt8KHd6DAxkQ2ykIHw&amp;usg=AOvVaw3ezd46LaBlTwBZn3C3qIja</v>
      </c>
      <c r="DF170" t="str">
        <f>INDEX('Data_Price '!BA$2:BA$1266,MATCH(Data!$DN170,'Data_Price '!$BE$2:$BE$1266,0))</f>
        <v>K2 Wayback 96</v>
      </c>
      <c r="DG170" t="str">
        <f>INDEX('Data_Price '!BB$2:BB$1266,MATCH(Data!$DN170,'Data_Price '!$BE$2:$BE$1266,0))</f>
        <v>Snowcountry.eu</v>
      </c>
      <c r="DH170">
        <f>INDEX('Data_Price '!BC$2:BC$1266,MATCH(Data!$DN170,'Data_Price '!$BE$2:$BE$1266,0))</f>
        <v>444.04</v>
      </c>
      <c r="DI170" t="str">
        <f>INDEX('Data_Price '!BD$2:BD$1266,MATCH(Data!$DN170,'Data_Price '!$BE$2:$BE$1266,0))</f>
        <v>https://www.google.com/url?url=https://www.snowcountry.eu/k2-wayback-96-9162.html%3Fartikel_maat%3D65346%26country%3DUS&amp;rct=j&amp;q=&amp;esrc=s&amp;sa=U&amp;ved=0ahUKEwi0wvDFxKP2AhXSl-AKHdagCH8QsDwIZw&amp;usg=AOvVaw0lnnkbAm0S2Q9cq27qMjMu</v>
      </c>
      <c r="DJ170" s="89" t="e">
        <f ca="1">_xll.Connector("TinyUrl.TinyUrl",DA170,0)</f>
        <v>#NAME?</v>
      </c>
      <c r="DK170" s="89" t="e">
        <f ca="1">_xll.Connector("TinyUrl.TinyUrl",DE170,0)</f>
        <v>#NAME?</v>
      </c>
      <c r="DL170" s="89" t="e">
        <f ca="1">_xll.Connector("TinyUrl.TinyUrl",DI170,0)</f>
        <v>#NAME?</v>
      </c>
      <c r="DM170" s="224" t="str">
        <f t="shared" si="100"/>
        <v>Wayback 96</v>
      </c>
      <c r="DN170" s="89" t="str">
        <f t="shared" si="101"/>
        <v xml:space="preserve"> K2Wayback 96177 Unisex</v>
      </c>
      <c r="DO170" s="227" t="s">
        <v>954</v>
      </c>
    </row>
    <row r="171" spans="2:119" ht="15.45" customHeight="1">
      <c r="B171" s="224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#VALUE!</v>
      </c>
      <c r="F171" s="43" t="b">
        <f>CL171&gt;Driver!$F$56</f>
        <v>0</v>
      </c>
      <c r="G171" s="43" t="b">
        <f>AND(CB171&gt;Driver!$F$55,CB171&lt;Driver!$G$55)</f>
        <v>0</v>
      </c>
      <c r="H171" s="43" t="e">
        <f t="shared" si="68"/>
        <v>#VALUE!</v>
      </c>
      <c r="I171" s="43">
        <f t="shared" si="69"/>
        <v>0</v>
      </c>
      <c r="J171" s="43" t="e">
        <f t="array" ref="J171">NOT(OR(($H$9:$H$1273=TRUE)*($I$9:$I$1273&gt;0)*($BT$9:$BT$1273=BT171)*($K$9:$K$1273&gt;K171)))</f>
        <v>#VALUE!</v>
      </c>
      <c r="K171" s="72">
        <f t="shared" si="70"/>
        <v>0.68201713809748576</v>
      </c>
      <c r="L171" s="72">
        <f t="shared" si="71"/>
        <v>0.96137619853355905</v>
      </c>
      <c r="M171" s="72">
        <f t="shared" si="72"/>
        <v>0.40265807766141248</v>
      </c>
      <c r="N171" s="72">
        <f t="shared" si="73"/>
        <v>0.12551697970024667</v>
      </c>
      <c r="O171" s="72">
        <f t="shared" si="74"/>
        <v>0.29047195916634361</v>
      </c>
      <c r="P171" s="72">
        <f t="shared" si="75"/>
        <v>0.79198529411764707</v>
      </c>
      <c r="Q171" s="72"/>
      <c r="R171" s="72"/>
      <c r="S171" s="72">
        <f t="shared" si="76"/>
        <v>0.73030420862761969</v>
      </c>
      <c r="T171" s="72">
        <f t="shared" si="77"/>
        <v>0.8840358927891574</v>
      </c>
      <c r="U171" s="72">
        <f t="shared" si="78"/>
        <v>0.93788043365607554</v>
      </c>
      <c r="V171" s="72">
        <f t="shared" si="79"/>
        <v>0.67296398855140926</v>
      </c>
      <c r="W171" s="72">
        <f t="shared" si="80"/>
        <v>0.96515248704915635</v>
      </c>
      <c r="X171" s="72">
        <f t="shared" si="81"/>
        <v>3.8623801466440955E-2</v>
      </c>
      <c r="Y171" s="72">
        <f t="shared" si="82"/>
        <v>0.59734192233858752</v>
      </c>
      <c r="Z171" s="72">
        <f t="shared" si="83"/>
        <v>0.87448302029975333</v>
      </c>
      <c r="AA171" s="72">
        <f t="shared" si="84"/>
        <v>0.70952804083365639</v>
      </c>
      <c r="AB171" s="72">
        <f t="shared" si="85"/>
        <v>0.20801470588235293</v>
      </c>
      <c r="AC171" s="72"/>
      <c r="AD171" s="72"/>
      <c r="AE171" s="72">
        <f t="shared" si="86"/>
        <v>0.26969579137238026</v>
      </c>
      <c r="AF171" s="72">
        <f t="shared" si="87"/>
        <v>0.11596410721084255</v>
      </c>
      <c r="AG171" s="72">
        <f t="shared" si="88"/>
        <v>6.2119566343924404E-2</v>
      </c>
      <c r="AH171" s="72">
        <f t="shared" si="89"/>
        <v>0.32703601144859074</v>
      </c>
      <c r="AI171" s="72">
        <f t="shared" si="90"/>
        <v>3.484751295084363E-2</v>
      </c>
      <c r="AJ171" s="72">
        <f>(AV171-Driver!$K$179)/(Driver!$L$179-Driver!$K$179)</f>
        <v>0.27862380146644095</v>
      </c>
      <c r="AK171" s="72">
        <f>(AW171-Driver!$K$180)/(Driver!$L$180-Driver!$K$180)</f>
        <v>0.38234934232136236</v>
      </c>
      <c r="AL171" s="72">
        <f>(AX171-Driver!$K$181)/(Driver!$L$181-Driver!$K$181)</f>
        <v>0.47448302029975331</v>
      </c>
      <c r="AM171" s="72">
        <f>(AY171-Driver!$K$182)/(Driver!$L$182-Driver!$K$182)</f>
        <v>0.92352804083365636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1"/>
        <v>5.864197530864196</v>
      </c>
      <c r="AW171" s="70">
        <f t="shared" si="92"/>
        <v>38.342805496725475</v>
      </c>
      <c r="AX171" s="70">
        <f t="shared" si="93"/>
        <v>5.2703471826977797</v>
      </c>
      <c r="AY171" s="70">
        <f>IFERROR(Driver!$K$19/Data!BH171/Data!BI171*Data!BK171*Data!BL171,"")</f>
        <v>-0.46812247525004186</v>
      </c>
      <c r="AZ171" s="70">
        <f t="shared" si="94"/>
        <v>33.54058078927774</v>
      </c>
      <c r="BA171" s="70"/>
      <c r="BB171" s="70"/>
      <c r="BC171" s="70">
        <f t="shared" si="95"/>
        <v>41.654351280947651</v>
      </c>
      <c r="BD171" s="70">
        <f t="shared" si="96"/>
        <v>20.833263706502841</v>
      </c>
      <c r="BE171" s="70">
        <f t="shared" si="97"/>
        <v>0.16226903478254265</v>
      </c>
      <c r="BF171" s="70">
        <f t="shared" si="98"/>
        <v>8.240769905850911</v>
      </c>
      <c r="BG171" s="70">
        <f t="shared" si="99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219</v>
      </c>
      <c r="BS171" s="8" t="s">
        <v>386</v>
      </c>
      <c r="BT171" s="9" t="s">
        <v>523</v>
      </c>
      <c r="BU171" s="10">
        <v>179</v>
      </c>
      <c r="BV171" s="9" t="s">
        <v>222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305</v>
      </c>
      <c r="CU171" s="10"/>
      <c r="CV171" s="10"/>
      <c r="CW171" s="10"/>
      <c r="CX171" t="str">
        <f>INDEX('Data_Price '!AS$2:AS$1266,MATCH(Data!$DN171,'Data_Price '!$BE$2:$BE$1266,0))</f>
        <v>DPS Pagoda Piste 90 RP Skis - Yellow 179cm</v>
      </c>
      <c r="CY171" t="str">
        <f>INDEX('Data_Price '!AT$2:AT$1266,MATCH(Data!$DN171,'Data_Price '!$BE$2:$BE$1266,0))</f>
        <v>Gear West Ski &amp; Bike</v>
      </c>
      <c r="CZ171">
        <f>INDEX('Data_Price '!AU$2:AU$1266,MATCH(Data!$DN171,'Data_Price '!$BE$2:$BE$1266,0))</f>
        <v>1299</v>
      </c>
      <c r="DA171" t="str">
        <f>INDEX('Data_Price '!AV$2:AV$1266,MATCH(Data!$DN171,'Data_Price '!$BE$2:$BE$1266,0))</f>
        <v>https://www.google.com/url?url=https://www.gearwest.com/products/dps-22-90rp-pagoda-piste%3Fcurrency%3DUSD%26variant%3D42402287649006%26utm_medium%3Dcpc%26utm_source%3Dgoogle%26utm_campaign%3DGoogle%2520Shopping&amp;rct=j&amp;q=&amp;esrc=s&amp;sa=U&amp;ved=0ahUKEwibqOfGxKP2AhXkY98KHYOXBLwQsDwIMg&amp;usg=AOvVaw1DmqfcAaqs2cvIduE_2e10</v>
      </c>
      <c r="DB171" t="str">
        <f>INDEX('Data_Price '!AW$2:AW$1266,MATCH(Data!$DN171,'Data_Price '!$BE$2:$BE$1266,0))</f>
        <v>DPS Pagoda Piste 90 RP Orange Skis 179cm 2022</v>
      </c>
      <c r="DC171" t="str">
        <f>INDEX('Data_Price '!AX$2:AX$1266,MATCH(Data!$DN171,'Data_Price '!$BE$2:$BE$1266,0))</f>
        <v>Powder7 Ski Shop</v>
      </c>
      <c r="DD171">
        <f>INDEX('Data_Price '!AY$2:AY$1266,MATCH(Data!$DN171,'Data_Price '!$BE$2:$BE$1266,0))</f>
        <v>1299</v>
      </c>
      <c r="DE171" t="str">
        <f>INDEX('Data_Price '!AZ$2:AZ$1266,MATCH(Data!$DN171,'Data_Price '!$BE$2:$BE$1266,0))</f>
        <v>https://www.google.com/url?url=https://www.powder7.com/DPS-Pagoda-Piste-90-RP-Orange-Skis-179cm-New-Flat-2022/for-sale%3Futm_source%3Dfeed%26utm_medium%3Dfree&amp;rct=j&amp;q=&amp;esrc=s&amp;sa=U&amp;ved=0ahUKEwibqOfGxKP2AhXkY98KHYOXBLwQ2SkINg&amp;usg=AOvVaw2HY4Fo7Jky88cDfZ_r5qxf</v>
      </c>
      <c r="DF171">
        <f>INDEX('Data_Price '!BA$2:BA$1266,MATCH(Data!$DN171,'Data_Price '!$BE$2:$BE$1266,0))</f>
        <v>0</v>
      </c>
      <c r="DG171">
        <f>INDEX('Data_Price '!BB$2:BB$1266,MATCH(Data!$DN171,'Data_Price '!$BE$2:$BE$1266,0))</f>
        <v>0</v>
      </c>
      <c r="DH171">
        <f>INDEX('Data_Price '!BC$2:BC$1266,MATCH(Data!$DN171,'Data_Price '!$BE$2:$BE$1266,0))</f>
        <v>0</v>
      </c>
      <c r="DI171">
        <f>INDEX('Data_Price '!BD$2:BD$1266,MATCH(Data!$DN171,'Data_Price '!$BE$2:$BE$1266,0))</f>
        <v>0</v>
      </c>
      <c r="DJ171" s="89" t="e">
        <f ca="1">_xll.Connector("TinyUrl.TinyUrl",DA171,0)</f>
        <v>#NAME?</v>
      </c>
      <c r="DK171" s="89" t="e">
        <f ca="1">_xll.Connector("TinyUrl.TinyUrl",DE171,0)</f>
        <v>#NAME?</v>
      </c>
      <c r="DL171" s="89" t="e">
        <f ca="1">_xll.Connector("TinyUrl.TinyUrl",DI171,0)</f>
        <v>#NAME?</v>
      </c>
      <c r="DM171" s="224" t="str">
        <f t="shared" si="100"/>
        <v>Pagoda Piste 90 RP</v>
      </c>
      <c r="DN171" s="89" t="str">
        <f t="shared" si="101"/>
        <v xml:space="preserve"> DPSPagoda Piste 90 RP179 Unisex</v>
      </c>
      <c r="DO171" s="227"/>
    </row>
    <row r="172" spans="2:119" ht="15.45" customHeight="1">
      <c r="B172" s="224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#VALUE!</v>
      </c>
      <c r="F172" s="43" t="b">
        <f>CL172&gt;Driver!$F$56</f>
        <v>0</v>
      </c>
      <c r="G172" s="43" t="b">
        <f>AND(CB172&gt;Driver!$F$55,CB172&lt;Driver!$G$55)</f>
        <v>1</v>
      </c>
      <c r="H172" s="43" t="e">
        <f t="shared" si="68"/>
        <v>#VALUE!</v>
      </c>
      <c r="I172" s="43">
        <f t="shared" si="69"/>
        <v>0</v>
      </c>
      <c r="J172" s="43" t="e">
        <f t="array" ref="J172">NOT(OR(($H$9:$H$1273=TRUE)*($I$9:$I$1273&gt;0)*($BT$9:$BT$1273=BT172)*($K$9:$K$1273&gt;K172)))</f>
        <v>#VALUE!</v>
      </c>
      <c r="K172" s="72">
        <f t="shared" si="70"/>
        <v>0.73389318373208712</v>
      </c>
      <c r="L172" s="72">
        <f t="shared" si="71"/>
        <v>0.9658883248730965</v>
      </c>
      <c r="M172" s="72">
        <f t="shared" si="72"/>
        <v>0.50189804259107773</v>
      </c>
      <c r="N172" s="72">
        <f t="shared" si="73"/>
        <v>0.26590779738190096</v>
      </c>
      <c r="O172" s="72">
        <f t="shared" si="74"/>
        <v>0.32468012124100532</v>
      </c>
      <c r="P172" s="72">
        <f t="shared" si="75"/>
        <v>0.91510620915032681</v>
      </c>
      <c r="Q172" s="72"/>
      <c r="R172" s="72"/>
      <c r="S172" s="72">
        <f t="shared" si="76"/>
        <v>0.70656945128373172</v>
      </c>
      <c r="T172" s="72">
        <f t="shared" si="77"/>
        <v>0.91876497318592421</v>
      </c>
      <c r="U172" s="72">
        <f t="shared" si="78"/>
        <v>0.9378001243689873</v>
      </c>
      <c r="V172" s="72">
        <f t="shared" si="79"/>
        <v>0.65901226511541966</v>
      </c>
      <c r="W172" s="72">
        <f t="shared" si="80"/>
        <v>0.99049873737373739</v>
      </c>
      <c r="X172" s="72">
        <f t="shared" si="81"/>
        <v>3.4111675126903551E-2</v>
      </c>
      <c r="Y172" s="72">
        <f t="shared" si="82"/>
        <v>0.49810195740892227</v>
      </c>
      <c r="Z172" s="72">
        <f t="shared" si="83"/>
        <v>0.73409220261809904</v>
      </c>
      <c r="AA172" s="72">
        <f t="shared" si="84"/>
        <v>0.67531987875899468</v>
      </c>
      <c r="AB172" s="72">
        <f t="shared" si="85"/>
        <v>8.489379084967319E-2</v>
      </c>
      <c r="AC172" s="72"/>
      <c r="AD172" s="72"/>
      <c r="AE172" s="72">
        <f t="shared" si="86"/>
        <v>0.29343054871626822</v>
      </c>
      <c r="AF172" s="72">
        <f t="shared" si="87"/>
        <v>8.1235026814075795E-2</v>
      </c>
      <c r="AG172" s="72">
        <f t="shared" si="88"/>
        <v>6.2199875631012702E-2</v>
      </c>
      <c r="AH172" s="72">
        <f t="shared" si="89"/>
        <v>0.34098773488458034</v>
      </c>
      <c r="AI172" s="72">
        <f t="shared" si="90"/>
        <v>9.5012626262626146E-3</v>
      </c>
      <c r="AJ172" s="72">
        <f>(AV172-Driver!$K$179)/(Driver!$L$179-Driver!$K$179)</f>
        <v>0.27411167512690354</v>
      </c>
      <c r="AK172" s="72">
        <f>(AW172-Driver!$K$180)/(Driver!$L$180-Driver!$K$180)</f>
        <v>0.25253740735286589</v>
      </c>
      <c r="AL172" s="72">
        <f>(AX172-Driver!$K$181)/(Driver!$L$181-Driver!$K$181)</f>
        <v>0.33409220261809902</v>
      </c>
      <c r="AM172" s="72">
        <f>(AY172-Driver!$K$182)/(Driver!$L$182-Driver!$K$182)</f>
        <v>0.88931987875899465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1"/>
        <v>5.7692307692307692</v>
      </c>
      <c r="AW172" s="70">
        <f t="shared" si="92"/>
        <v>25.648736465518702</v>
      </c>
      <c r="AX172" s="70">
        <f t="shared" si="93"/>
        <v>4.0068298235628914</v>
      </c>
      <c r="AY172" s="70">
        <f>IFERROR(Driver!$K$19/Data!BH172/Data!BI172*Data!BK172*Data!BL172,"")</f>
        <v>-0.67752746079921611</v>
      </c>
      <c r="AZ172" s="70">
        <f t="shared" si="94"/>
        <v>22.319434102755029</v>
      </c>
      <c r="BA172" s="70"/>
      <c r="BB172" s="70"/>
      <c r="BC172" s="70">
        <f t="shared" si="95"/>
        <v>29.342967645316815</v>
      </c>
      <c r="BD172" s="70">
        <f t="shared" si="96"/>
        <v>3.3814897614870141</v>
      </c>
      <c r="BE172" s="70">
        <f t="shared" si="97"/>
        <v>0.16234932974335806</v>
      </c>
      <c r="BF172" s="70">
        <f t="shared" si="98"/>
        <v>6.6650207601603659</v>
      </c>
      <c r="BG172" s="70">
        <f t="shared" si="99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219</v>
      </c>
      <c r="BS172" s="8" t="s">
        <v>579</v>
      </c>
      <c r="BT172" s="9" t="s">
        <v>584</v>
      </c>
      <c r="BU172" s="10">
        <v>164</v>
      </c>
      <c r="BV172" s="9" t="s">
        <v>390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301</v>
      </c>
      <c r="CU172" s="9" t="s">
        <v>304</v>
      </c>
      <c r="CV172" s="9" t="s">
        <v>302</v>
      </c>
      <c r="CW172" s="10"/>
      <c r="CX172">
        <f>INDEX('Data_Price '!AS$2:AS$1266,MATCH(Data!$DN172,'Data_Price '!$BE$2:$BE$1266,0))</f>
        <v>0</v>
      </c>
      <c r="CY172">
        <f>INDEX('Data_Price '!AT$2:AT$1266,MATCH(Data!$DN172,'Data_Price '!$BE$2:$BE$1266,0))</f>
        <v>0</v>
      </c>
      <c r="CZ172">
        <f>INDEX('Data_Price '!AU$2:AU$1266,MATCH(Data!$DN172,'Data_Price '!$BE$2:$BE$1266,0))</f>
        <v>0</v>
      </c>
      <c r="DA172">
        <f>INDEX('Data_Price '!AV$2:AV$1266,MATCH(Data!$DN172,'Data_Price '!$BE$2:$BE$1266,0))</f>
        <v>0</v>
      </c>
      <c r="DB172">
        <f>INDEX('Data_Price '!AW$2:AW$1266,MATCH(Data!$DN172,'Data_Price '!$BE$2:$BE$1266,0))</f>
        <v>0</v>
      </c>
      <c r="DC172">
        <f>INDEX('Data_Price '!AX$2:AX$1266,MATCH(Data!$DN172,'Data_Price '!$BE$2:$BE$1266,0))</f>
        <v>0</v>
      </c>
      <c r="DD172">
        <f>INDEX('Data_Price '!AY$2:AY$1266,MATCH(Data!$DN172,'Data_Price '!$BE$2:$BE$1266,0))</f>
        <v>0</v>
      </c>
      <c r="DE172">
        <f>INDEX('Data_Price '!AZ$2:AZ$1266,MATCH(Data!$DN172,'Data_Price '!$BE$2:$BE$1266,0))</f>
        <v>0</v>
      </c>
      <c r="DF172">
        <f>INDEX('Data_Price '!BA$2:BA$1266,MATCH(Data!$DN172,'Data_Price '!$BE$2:$BE$1266,0))</f>
        <v>0</v>
      </c>
      <c r="DG172">
        <f>INDEX('Data_Price '!BB$2:BB$1266,MATCH(Data!$DN172,'Data_Price '!$BE$2:$BE$1266,0))</f>
        <v>0</v>
      </c>
      <c r="DH172">
        <f>INDEX('Data_Price '!BC$2:BC$1266,MATCH(Data!$DN172,'Data_Price '!$BE$2:$BE$1266,0))</f>
        <v>0</v>
      </c>
      <c r="DI172">
        <f>INDEX('Data_Price '!BD$2:BD$1266,MATCH(Data!$DN172,'Data_Price '!$BE$2:$BE$1266,0))</f>
        <v>0</v>
      </c>
      <c r="DJ172" s="89" t="e">
        <f ca="1">_xll.Connector("TinyUrl.TinyUrl",DA172,0)</f>
        <v>#NAME?</v>
      </c>
      <c r="DK172" s="89" t="e">
        <f ca="1">_xll.Connector("TinyUrl.TinyUrl",DE172,0)</f>
        <v>#NAME?</v>
      </c>
      <c r="DL172" s="89" t="e">
        <f ca="1">_xll.Connector("TinyUrl.TinyUrl",DI172,0)</f>
        <v>#NAME?</v>
      </c>
      <c r="DM172" s="224" t="str">
        <f t="shared" si="100"/>
        <v>Agent 3.0 X</v>
      </c>
      <c r="DN172" s="89" t="str">
        <f t="shared" si="101"/>
        <v xml:space="preserve"> FactionAgent 3.0 X164 Women's</v>
      </c>
      <c r="DO172" s="227"/>
    </row>
    <row r="173" spans="2:119" ht="15.45" customHeight="1">
      <c r="B173" s="224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#VALUE!</v>
      </c>
      <c r="F173" s="43" t="b">
        <f>CL173&gt;Driver!$F$56</f>
        <v>1</v>
      </c>
      <c r="G173" s="43" t="b">
        <f>AND(CB173&gt;Driver!$F$55,CB173&lt;Driver!$G$55)</f>
        <v>1</v>
      </c>
      <c r="H173" s="43" t="e">
        <f t="shared" si="68"/>
        <v>#VALUE!</v>
      </c>
      <c r="I173" s="43">
        <f t="shared" si="69"/>
        <v>0</v>
      </c>
      <c r="J173" s="43" t="e">
        <f t="array" ref="J173">NOT(OR(($H$9:$H$1273=TRUE)*($I$9:$I$1273&gt;0)*($BT$9:$BT$1273=BT173)*($K$9:$K$1273&gt;K173)))</f>
        <v>#VALUE!</v>
      </c>
      <c r="K173" s="72">
        <f t="shared" si="70"/>
        <v>0.67440573564266393</v>
      </c>
      <c r="L173" s="72">
        <f t="shared" si="71"/>
        <v>0.8974812666183225</v>
      </c>
      <c r="M173" s="72">
        <f t="shared" si="72"/>
        <v>0.45133020466700546</v>
      </c>
      <c r="N173" s="72">
        <f t="shared" si="73"/>
        <v>0.13942958325428445</v>
      </c>
      <c r="O173" s="72">
        <f t="shared" si="74"/>
        <v>0.33062312224999968</v>
      </c>
      <c r="P173" s="72">
        <f t="shared" si="75"/>
        <v>0.88393790849673204</v>
      </c>
      <c r="Q173" s="72"/>
      <c r="R173" s="72"/>
      <c r="S173" s="72">
        <f t="shared" si="76"/>
        <v>0.72959056629543229</v>
      </c>
      <c r="T173" s="72">
        <f t="shared" si="77"/>
        <v>0.94706570130675349</v>
      </c>
      <c r="U173" s="72">
        <f t="shared" si="78"/>
        <v>0.93817301057377211</v>
      </c>
      <c r="V173" s="72">
        <f t="shared" si="79"/>
        <v>0.68120414910296367</v>
      </c>
      <c r="W173" s="72">
        <f t="shared" si="80"/>
        <v>0.98629688641714708</v>
      </c>
      <c r="X173" s="72">
        <f t="shared" si="81"/>
        <v>0.10251873338167755</v>
      </c>
      <c r="Y173" s="72">
        <f t="shared" si="82"/>
        <v>0.54866979533299454</v>
      </c>
      <c r="Z173" s="72">
        <f t="shared" si="83"/>
        <v>0.86057041674571555</v>
      </c>
      <c r="AA173" s="72">
        <f t="shared" si="84"/>
        <v>0.66937687775000032</v>
      </c>
      <c r="AB173" s="72">
        <f t="shared" si="85"/>
        <v>0.11606209150326796</v>
      </c>
      <c r="AC173" s="72"/>
      <c r="AD173" s="72"/>
      <c r="AE173" s="72">
        <f t="shared" si="86"/>
        <v>0.27040943370456771</v>
      </c>
      <c r="AF173" s="72">
        <f t="shared" si="87"/>
        <v>5.29342986932465E-2</v>
      </c>
      <c r="AG173" s="72">
        <f t="shared" si="88"/>
        <v>6.1826989426227934E-2</v>
      </c>
      <c r="AH173" s="72">
        <f t="shared" si="89"/>
        <v>0.31879585089703633</v>
      </c>
      <c r="AI173" s="72">
        <f t="shared" si="90"/>
        <v>1.3703113582852949E-2</v>
      </c>
      <c r="AJ173" s="72">
        <f>(AV173-Driver!$K$179)/(Driver!$L$179-Driver!$K$179)</f>
        <v>0.34251873338167754</v>
      </c>
      <c r="AK173" s="72">
        <f>(AW173-Driver!$K$180)/(Driver!$L$180-Driver!$K$180)</f>
        <v>0.29285496244348053</v>
      </c>
      <c r="AL173" s="72">
        <f>(AX173-Driver!$K$181)/(Driver!$L$181-Driver!$K$181)</f>
        <v>0.46057041674571558</v>
      </c>
      <c r="AM173" s="72">
        <f>(AY173-Driver!$K$182)/(Driver!$L$182-Driver!$K$182)</f>
        <v>0.88337687775000029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1"/>
        <v>7.2089947089947097</v>
      </c>
      <c r="AW173" s="70">
        <f t="shared" si="92"/>
        <v>29.59131560983197</v>
      </c>
      <c r="AX173" s="70">
        <f t="shared" si="93"/>
        <v>5.1451337507114401</v>
      </c>
      <c r="AY173" s="70">
        <f>IFERROR(Driver!$K$19/Data!BH173/Data!BI173*Data!BK173*Data!BL173,"")</f>
        <v>-0.71390749307604551</v>
      </c>
      <c r="AZ173" s="70">
        <f t="shared" si="94"/>
        <v>25.160089352196575</v>
      </c>
      <c r="BA173" s="70"/>
      <c r="BB173" s="70"/>
      <c r="BC173" s="70">
        <f t="shared" si="95"/>
        <v>41.284180042081026</v>
      </c>
      <c r="BD173" s="70">
        <f t="shared" si="96"/>
        <v>5.8860540542574666</v>
      </c>
      <c r="BE173" s="70">
        <f t="shared" si="97"/>
        <v>3.8344589682861807E-2</v>
      </c>
      <c r="BF173" s="70">
        <f t="shared" si="98"/>
        <v>9.1714381497447377</v>
      </c>
      <c r="BG173" s="70">
        <f t="shared" si="99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219</v>
      </c>
      <c r="BS173" s="8" t="s">
        <v>386</v>
      </c>
      <c r="BT173" s="9" t="s">
        <v>518</v>
      </c>
      <c r="BU173" s="10">
        <v>176</v>
      </c>
      <c r="BV173" s="9" t="s">
        <v>222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305</v>
      </c>
      <c r="CU173" s="9" t="s">
        <v>301</v>
      </c>
      <c r="CV173" s="9" t="s">
        <v>302</v>
      </c>
      <c r="CW173" s="10"/>
      <c r="CX173" t="str">
        <f>INDEX('Data_Price '!AS$2:AS$1266,MATCH(Data!$DN173,'Data_Price '!$BE$2:$BE$1266,0))</f>
        <v>DPS Koala 103 Foundation Skis 2022</v>
      </c>
      <c r="CY173" t="str">
        <f>INDEX('Data_Price '!AT$2:AT$1266,MATCH(Data!$DN173,'Data_Price '!$BE$2:$BE$1266,0))</f>
        <v>Gorham Bike and Ski</v>
      </c>
      <c r="CZ173">
        <f>INDEX('Data_Price '!AU$2:AU$1266,MATCH(Data!$DN173,'Data_Price '!$BE$2:$BE$1266,0))</f>
        <v>559.99</v>
      </c>
      <c r="DA173" t="str">
        <f>INDEX('Data_Price '!AV$2:AV$1266,MATCH(Data!$DN173,'Data_Price '!$BE$2:$BE$1266,0))</f>
        <v>https://www.google.com/url?url=https://www.gorhambike.com/product/dps-foundation-koala-103-skis-36096.htm%3Fvariations%3D896949&amp;rct=j&amp;q=&amp;esrc=s&amp;sa=U&amp;ved=0ahUKEwjh_9bHxKP2AhUMVt8KHf2JB7cQsDwIHg&amp;usg=AOvVaw2hG506IhbeCTpvV7QzxR_f</v>
      </c>
      <c r="DB173" t="str">
        <f>INDEX('Data_Price '!AW$2:AW$1266,MATCH(Data!$DN173,'Data_Price '!$BE$2:$BE$1266,0))</f>
        <v>DPS Koala 103 Foundation Skis 2022</v>
      </c>
      <c r="DC173" t="str">
        <f>INDEX('Data_Price '!AX$2:AX$1266,MATCH(Data!$DN173,'Data_Price '!$BE$2:$BE$1266,0))</f>
        <v>Gorham Bike and Ski</v>
      </c>
      <c r="DD173">
        <f>INDEX('Data_Price '!AY$2:AY$1266,MATCH(Data!$DN173,'Data_Price '!$BE$2:$BE$1266,0))</f>
        <v>559.99</v>
      </c>
      <c r="DE173" t="str">
        <f>INDEX('Data_Price '!AZ$2:AZ$1266,MATCH(Data!$DN173,'Data_Price '!$BE$2:$BE$1266,0))</f>
        <v>https://www.google.com/url?q=https://www.gorhambike.com/product/dps-foundation-koala-103-skis-36096.htm%3Fvariations%3D896949&amp;sa=U&amp;ved=0ahUKEwjA1P_HxKP2AhVFTd8KHe4rCw4Q2ykIGQ&amp;usg=AOvVaw1QaZerNnlg4X5_3ffoBVuI</v>
      </c>
      <c r="DF173" t="str">
        <f>INDEX('Data_Price '!BA$2:BA$1266,MATCH(Data!$DN173,'Data_Price '!$BE$2:$BE$1266,0))</f>
        <v>DPS Koala 103 Foundation Skis 2022</v>
      </c>
      <c r="DG173" t="str">
        <f>INDEX('Data_Price '!BB$2:BB$1266,MATCH(Data!$DN173,'Data_Price '!$BE$2:$BE$1266,0))</f>
        <v>Telemark Pyrenees</v>
      </c>
      <c r="DH173">
        <f>INDEX('Data_Price '!BC$2:BC$1266,MATCH(Data!$DN173,'Data_Price '!$BE$2:$BE$1266,0))</f>
        <v>626.13</v>
      </c>
      <c r="DI173" t="str">
        <f>INDEX('Data_Price '!BD$2:BD$1266,MATCH(Data!$DN173,'Data_Price '!$BE$2:$BE$1266,0))</f>
        <v>https://www.google.com/url?q=https://www.telemark-pyrenees.com/ski/dps-koala-103-foundation-ski-2022%3Fcurrency%3DUSD%26tax%3Dex_vat%26country%3DUS%26var%3D73219&amp;sa=U&amp;ved=0ahUKEwjA1P_HxKP2AhVFTd8KHe4rCw4Q2ykIFw&amp;usg=AOvVaw1-8XpG_jD5UEJ47pdvCg5g</v>
      </c>
      <c r="DJ173" s="89" t="e">
        <f ca="1">_xll.Connector("TinyUrl.TinyUrl",DA173,0)</f>
        <v>#NAME?</v>
      </c>
      <c r="DK173" s="89" t="e">
        <f ca="1">_xll.Connector("TinyUrl.TinyUrl",DE173,0)</f>
        <v>#NAME?</v>
      </c>
      <c r="DL173" s="89" t="e">
        <f ca="1">_xll.Connector("TinyUrl.TinyUrl",DI173,0)</f>
        <v>#NAME?</v>
      </c>
      <c r="DM173" s="224" t="str">
        <f t="shared" si="100"/>
        <v>Foundation 103 Koala</v>
      </c>
      <c r="DN173" s="89" t="str">
        <f t="shared" si="101"/>
        <v xml:space="preserve"> DPSFoundation 103 Koala176 Unisex</v>
      </c>
      <c r="DO173" s="227"/>
    </row>
    <row r="174" spans="2:119" ht="15.45" customHeight="1">
      <c r="B174" s="224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#VALUE!</v>
      </c>
      <c r="F174" s="43" t="b">
        <f>CL174&gt;Driver!$F$56</f>
        <v>0</v>
      </c>
      <c r="G174" s="43" t="b">
        <f>AND(CB174&gt;Driver!$F$55,CB174&lt;Driver!$G$55)</f>
        <v>0</v>
      </c>
      <c r="H174" s="43" t="e">
        <f t="shared" si="68"/>
        <v>#VALUE!</v>
      </c>
      <c r="I174" s="43">
        <f t="shared" si="69"/>
        <v>0</v>
      </c>
      <c r="J174" s="43" t="e">
        <f t="array" ref="J174">NOT(OR(($H$9:$H$1273=TRUE)*($I$9:$I$1273&gt;0)*($BT$9:$BT$1273=BT174)*($K$9:$K$1273&gt;K174)))</f>
        <v>#VALUE!</v>
      </c>
      <c r="K174" s="72">
        <f t="shared" si="70"/>
        <v>0.70876766954170201</v>
      </c>
      <c r="L174" s="72">
        <f t="shared" si="71"/>
        <v>0.9035242929659173</v>
      </c>
      <c r="M174" s="72">
        <f t="shared" si="72"/>
        <v>0.51401104611748671</v>
      </c>
      <c r="N174" s="72">
        <f t="shared" si="73"/>
        <v>0.37278188831973691</v>
      </c>
      <c r="O174" s="72">
        <f t="shared" si="74"/>
        <v>0.43523164218958599</v>
      </c>
      <c r="P174" s="72">
        <f t="shared" si="75"/>
        <v>0.73401960784313725</v>
      </c>
      <c r="Q174" s="72"/>
      <c r="R174" s="72"/>
      <c r="S174" s="72">
        <f t="shared" si="76"/>
        <v>0.82378842471452085</v>
      </c>
      <c r="T174" s="72">
        <f t="shared" si="77"/>
        <v>0.91393427928661886</v>
      </c>
      <c r="U174" s="72">
        <f t="shared" si="78"/>
        <v>0.75555240986957772</v>
      </c>
      <c r="V174" s="72">
        <f t="shared" si="79"/>
        <v>0.63318104368727812</v>
      </c>
      <c r="W174" s="72">
        <f t="shared" si="80"/>
        <v>0.9882710280373832</v>
      </c>
      <c r="X174" s="72">
        <f t="shared" si="81"/>
        <v>9.6475707034082647E-2</v>
      </c>
      <c r="Y174" s="72">
        <f t="shared" si="82"/>
        <v>0.48598895388251329</v>
      </c>
      <c r="Z174" s="72">
        <f t="shared" si="83"/>
        <v>0.62721811168026309</v>
      </c>
      <c r="AA174" s="72">
        <f t="shared" si="84"/>
        <v>0.56476835781041401</v>
      </c>
      <c r="AB174" s="72">
        <f t="shared" si="85"/>
        <v>0.26598039215686275</v>
      </c>
      <c r="AC174" s="72"/>
      <c r="AD174" s="72"/>
      <c r="AE174" s="72">
        <f t="shared" si="86"/>
        <v>0.17621157528547912</v>
      </c>
      <c r="AF174" s="72">
        <f t="shared" si="87"/>
        <v>8.6065720713381186E-2</v>
      </c>
      <c r="AG174" s="72">
        <f t="shared" si="88"/>
        <v>0.24444759013042225</v>
      </c>
      <c r="AH174" s="72">
        <f t="shared" si="89"/>
        <v>0.36681895631272188</v>
      </c>
      <c r="AI174" s="72">
        <f t="shared" si="90"/>
        <v>1.1728971962616831E-2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0.40455468329036182</v>
      </c>
      <c r="AL174" s="72">
        <f>(AX174-Driver!$K$181)/(Driver!$L$181-Driver!$K$181)</f>
        <v>0.22721811168026307</v>
      </c>
      <c r="AM174" s="72">
        <f>(AY174-Driver!$K$182)/(Driver!$L$182-Driver!$K$182)</f>
        <v>0.77876835781041398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1"/>
        <v>7.0818070818070815</v>
      </c>
      <c r="AW174" s="70">
        <f t="shared" si="92"/>
        <v>40.514224720931402</v>
      </c>
      <c r="AX174" s="70">
        <f t="shared" si="93"/>
        <v>3.0449630051223675</v>
      </c>
      <c r="AY174" s="70">
        <f>IFERROR(Driver!$K$19/Data!BH174/Data!BI174*Data!BK174*Data!BL174,"")</f>
        <v>-1.3542676959556748</v>
      </c>
      <c r="AZ174" s="70">
        <f t="shared" si="94"/>
        <v>38.82352941176471</v>
      </c>
      <c r="BA174" s="70"/>
      <c r="BB174" s="70"/>
      <c r="BC174" s="70">
        <f t="shared" si="95"/>
        <v>90.145264056949941</v>
      </c>
      <c r="BD174" s="70">
        <f t="shared" si="96"/>
        <v>2.953981910881585</v>
      </c>
      <c r="BE174" s="70">
        <f t="shared" si="97"/>
        <v>0.34456453330178632</v>
      </c>
      <c r="BF174" s="70">
        <f t="shared" si="98"/>
        <v>3.7475657744530544</v>
      </c>
      <c r="BG174" s="70">
        <f t="shared" si="99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219</v>
      </c>
      <c r="BS174" s="8" t="s">
        <v>438</v>
      </c>
      <c r="BT174" s="9" t="s">
        <v>439</v>
      </c>
      <c r="BU174" s="10">
        <v>188</v>
      </c>
      <c r="BV174" s="9" t="s">
        <v>222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302</v>
      </c>
      <c r="CU174" s="9" t="s">
        <v>388</v>
      </c>
      <c r="CV174" s="10"/>
      <c r="CW174" s="10"/>
      <c r="CX174" t="str">
        <f>INDEX('Data_Price '!AS$2:AS$1266,MATCH(Data!$DN174,'Data_Price '!$BE$2:$BE$1266,0))</f>
        <v>'21 Atomic Backland 100 Skis 188cm</v>
      </c>
      <c r="CY174" t="str">
        <f>INDEX('Data_Price '!AT$2:AT$1266,MATCH(Data!$DN174,'Data_Price '!$BE$2:$BE$1266,0))</f>
        <v>Al's Ski Equipment Barn</v>
      </c>
      <c r="CZ174">
        <f>INDEX('Data_Price '!AU$2:AU$1266,MATCH(Data!$DN174,'Data_Price '!$BE$2:$BE$1266,0))</f>
        <v>499.95</v>
      </c>
      <c r="DA174" t="str">
        <f>INDEX('Data_Price '!AV$2:AV$1266,MATCH(Data!$DN174,'Data_Price '!$BE$2:$BE$1266,0))</f>
        <v>https://www.google.com/url?url=https://www.untracked.com/p7049c44b43lr-Froogle-21_atomic_backland_100_allmountain_skis.html%23chsku715484&amp;rct=j&amp;q=&amp;esrc=s&amp;sa=U&amp;ved=0ahUKEwiQpaLIxKP2AhVhTt8KHWk1AjcQ2SkIVw&amp;usg=AOvVaw19Ntyfc6LUur4GpIRc0lmp</v>
      </c>
      <c r="DB174" t="str">
        <f>INDEX('Data_Price '!AW$2:AW$1266,MATCH(Data!$DN174,'Data_Price '!$BE$2:$BE$1266,0))</f>
        <v>Atomic Backland 100 Ski 2022</v>
      </c>
      <c r="DC174" t="str">
        <f>INDEX('Data_Price '!AX$2:AX$1266,MATCH(Data!$DN174,'Data_Price '!$BE$2:$BE$1266,0))</f>
        <v>Level Nine Sports</v>
      </c>
      <c r="DD174">
        <f>INDEX('Data_Price '!AY$2:AY$1266,MATCH(Data!$DN174,'Data_Price '!$BE$2:$BE$1266,0))</f>
        <v>559.99</v>
      </c>
      <c r="DE174" t="str">
        <f>INDEX('Data_Price '!AZ$2:AZ$1266,MATCH(Data!$DN174,'Data_Price '!$BE$2:$BE$1266,0))</f>
        <v>https://www.google.com/url?q=https://www.levelninesports.com/atomic-backland-100-skis-2022/&amp;sa=U&amp;ved=0ahUKEwiV4d3IxKP2AhWxhOAKHSVeB7UQ2ykIHg&amp;usg=AOvVaw1mDFgdtWW4eB16OMUkjwWk</v>
      </c>
      <c r="DF174" t="str">
        <f>INDEX('Data_Price '!BA$2:BA$1266,MATCH(Data!$DN174,'Data_Price '!$BE$2:$BE$1266,0))</f>
        <v>Atomic BACKLAND 100 Skis 2022</v>
      </c>
      <c r="DG174" t="str">
        <f>INDEX('Data_Price '!BB$2:BB$1266,MATCH(Data!$DN174,'Data_Price '!$BE$2:$BE$1266,0))</f>
        <v>Level Nine Sports</v>
      </c>
      <c r="DH174">
        <f>INDEX('Data_Price '!BC$2:BC$1266,MATCH(Data!$DN174,'Data_Price '!$BE$2:$BE$1266,0))</f>
        <v>559.99</v>
      </c>
      <c r="DI174" t="str">
        <f>INDEX('Data_Price '!BD$2:BD$1266,MATCH(Data!$DN174,'Data_Price '!$BE$2:$BE$1266,0))</f>
        <v>https://www.google.com/url?url=https://www.levelninesports.com/atomic-backland-100-skis-2022/%3Fsku%3DL9846148&amp;rct=j&amp;q=&amp;esrc=s&amp;sa=U&amp;ved=0ahUKEwiQpaLIxKP2AhVhTt8KHWk1AjcQsDwIWg&amp;usg=AOvVaw3fU0tYfx4zP4q42Pi6n46y</v>
      </c>
      <c r="DJ174" s="89" t="e">
        <f ca="1">_xll.Connector("TinyUrl.TinyUrl",DA174,0)</f>
        <v>#NAME?</v>
      </c>
      <c r="DK174" s="89" t="e">
        <f ca="1">_xll.Connector("TinyUrl.TinyUrl",DE174,0)</f>
        <v>#NAME?</v>
      </c>
      <c r="DL174" s="89" t="e">
        <f ca="1">_xll.Connector("TinyUrl.TinyUrl",DI174,0)</f>
        <v>#NAME?</v>
      </c>
      <c r="DM174" s="224" t="str">
        <f t="shared" si="100"/>
        <v>Backland 100</v>
      </c>
      <c r="DN174" s="89" t="str">
        <f t="shared" si="101"/>
        <v xml:space="preserve"> AtomicBackland 100188 Unisex</v>
      </c>
      <c r="DO174" s="227" t="s">
        <v>1003</v>
      </c>
    </row>
    <row r="175" spans="2:119" ht="15.45" customHeight="1">
      <c r="B175" s="224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#VALUE!</v>
      </c>
      <c r="F175" s="43" t="b">
        <f>CL175&gt;Driver!$F$56</f>
        <v>0</v>
      </c>
      <c r="G175" s="43" t="b">
        <f>AND(CB175&gt;Driver!$F$55,CB175&lt;Driver!$G$55)</f>
        <v>1</v>
      </c>
      <c r="H175" s="43" t="e">
        <f t="shared" si="68"/>
        <v>#VALUE!</v>
      </c>
      <c r="I175" s="43">
        <f t="shared" si="69"/>
        <v>0</v>
      </c>
      <c r="J175" s="43" t="e">
        <f t="array" ref="J175">NOT(OR(($H$9:$H$1273=TRUE)*($I$9:$I$1273&gt;0)*($BT$9:$BT$1273=BT175)*($K$9:$K$1273&gt;K175)))</f>
        <v>#VALUE!</v>
      </c>
      <c r="K175" s="72">
        <f t="shared" si="70"/>
        <v>0.70028642717035749</v>
      </c>
      <c r="L175" s="72">
        <f t="shared" si="71"/>
        <v>0.91851099830795269</v>
      </c>
      <c r="M175" s="72">
        <f t="shared" si="72"/>
        <v>0.4820618560327623</v>
      </c>
      <c r="N175" s="72">
        <f t="shared" si="73"/>
        <v>0.21278694744830196</v>
      </c>
      <c r="O175" s="72">
        <f t="shared" si="74"/>
        <v>0.30440352261076931</v>
      </c>
      <c r="P175" s="72">
        <f t="shared" si="75"/>
        <v>0.92899509803921576</v>
      </c>
      <c r="Q175" s="72"/>
      <c r="R175" s="72"/>
      <c r="S175" s="72">
        <f t="shared" si="76"/>
        <v>0.70191898154922838</v>
      </c>
      <c r="T175" s="72">
        <f t="shared" si="77"/>
        <v>0.9192210070912481</v>
      </c>
      <c r="U175" s="72">
        <f t="shared" si="78"/>
        <v>0.92585756813737285</v>
      </c>
      <c r="V175" s="72">
        <f t="shared" si="79"/>
        <v>0.81578666203764572</v>
      </c>
      <c r="W175" s="72">
        <f t="shared" si="80"/>
        <v>0.99334424258616083</v>
      </c>
      <c r="X175" s="72">
        <f t="shared" si="81"/>
        <v>8.1489001692047314E-2</v>
      </c>
      <c r="Y175" s="72">
        <f t="shared" si="82"/>
        <v>0.5179381439672377</v>
      </c>
      <c r="Z175" s="72">
        <f t="shared" si="83"/>
        <v>0.78721305255169804</v>
      </c>
      <c r="AA175" s="72">
        <f t="shared" si="84"/>
        <v>0.69559647738923069</v>
      </c>
      <c r="AB175" s="72">
        <f t="shared" si="85"/>
        <v>7.1004901960784267E-2</v>
      </c>
      <c r="AC175" s="72"/>
      <c r="AD175" s="72"/>
      <c r="AE175" s="72">
        <f t="shared" si="86"/>
        <v>0.29808101845077156</v>
      </c>
      <c r="AF175" s="72">
        <f t="shared" si="87"/>
        <v>8.0778992908751845E-2</v>
      </c>
      <c r="AG175" s="72">
        <f t="shared" si="88"/>
        <v>7.4142431862627173E-2</v>
      </c>
      <c r="AH175" s="72">
        <f t="shared" si="89"/>
        <v>0.18421333796235428</v>
      </c>
      <c r="AI175" s="72">
        <f t="shared" si="90"/>
        <v>6.6557574138391487E-3</v>
      </c>
      <c r="AJ175" s="72">
        <f>(AV175-Driver!$K$179)/(Driver!$L$179-Driver!$K$179)</f>
        <v>0.3214890016920473</v>
      </c>
      <c r="AK175" s="72">
        <f>(AW175-Driver!$K$180)/(Driver!$L$180-Driver!$K$180)</f>
        <v>0.24575118531321752</v>
      </c>
      <c r="AL175" s="72">
        <f>(AX175-Driver!$K$181)/(Driver!$L$181-Driver!$K$181)</f>
        <v>0.38721305255169802</v>
      </c>
      <c r="AM175" s="72">
        <f>(AY175-Driver!$K$182)/(Driver!$L$182-Driver!$K$182)</f>
        <v>0.90959647738923066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1"/>
        <v>6.7663817663817651</v>
      </c>
      <c r="AW175" s="70">
        <f t="shared" si="92"/>
        <v>24.985124363493576</v>
      </c>
      <c r="AX175" s="70">
        <f t="shared" si="93"/>
        <v>4.4849174729652823</v>
      </c>
      <c r="AY175" s="70">
        <f>IFERROR(Driver!$K$19/Data!BH175/Data!BI175*Data!BK175*Data!BL175,"")</f>
        <v>-0.55340442741660534</v>
      </c>
      <c r="AZ175" s="70">
        <f t="shared" si="94"/>
        <v>21.053611317944899</v>
      </c>
      <c r="BA175" s="70"/>
      <c r="BB175" s="70"/>
      <c r="BC175" s="70">
        <f t="shared" si="95"/>
        <v>26.930736664488858</v>
      </c>
      <c r="BD175" s="70">
        <f t="shared" si="96"/>
        <v>3.4218479540639182</v>
      </c>
      <c r="BE175" s="70">
        <f t="shared" si="97"/>
        <v>2.6031344182777021E-2</v>
      </c>
      <c r="BF175" s="70">
        <f t="shared" si="98"/>
        <v>24.371587490052381</v>
      </c>
      <c r="BG175" s="70">
        <f t="shared" si="99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219</v>
      </c>
      <c r="BS175" s="8" t="s">
        <v>855</v>
      </c>
      <c r="BT175" s="9" t="s">
        <v>860</v>
      </c>
      <c r="BU175" s="10">
        <v>172</v>
      </c>
      <c r="BV175" s="9" t="s">
        <v>390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301</v>
      </c>
      <c r="CU175" s="9" t="s">
        <v>302</v>
      </c>
      <c r="CV175" s="10"/>
      <c r="CW175" s="10"/>
      <c r="CX175" t="e">
        <f>INDEX('Data_Price '!AS$2:AS$1266,MATCH(Data!$DN175,'Data_Price '!$BE$2:$BE$1266,0))</f>
        <v>#N/A</v>
      </c>
      <c r="CY175" t="e">
        <f>INDEX('Data_Price '!AT$2:AT$1266,MATCH(Data!$DN175,'Data_Price '!$BE$2:$BE$1266,0))</f>
        <v>#N/A</v>
      </c>
      <c r="CZ175" t="e">
        <f>INDEX('Data_Price '!AU$2:AU$1266,MATCH(Data!$DN175,'Data_Price '!$BE$2:$BE$1266,0))</f>
        <v>#N/A</v>
      </c>
      <c r="DA175" t="e">
        <f>INDEX('Data_Price '!AV$2:AV$1266,MATCH(Data!$DN175,'Data_Price '!$BE$2:$BE$1266,0))</f>
        <v>#N/A</v>
      </c>
      <c r="DB175" t="e">
        <f>INDEX('Data_Price '!AW$2:AW$1266,MATCH(Data!$DN175,'Data_Price '!$BE$2:$BE$1266,0))</f>
        <v>#N/A</v>
      </c>
      <c r="DC175" t="e">
        <f>INDEX('Data_Price '!AX$2:AX$1266,MATCH(Data!$DN175,'Data_Price '!$BE$2:$BE$1266,0))</f>
        <v>#N/A</v>
      </c>
      <c r="DD175" t="e">
        <f>INDEX('Data_Price '!AY$2:AY$1266,MATCH(Data!$DN175,'Data_Price '!$BE$2:$BE$1266,0))</f>
        <v>#N/A</v>
      </c>
      <c r="DE175" t="e">
        <f>INDEX('Data_Price '!AZ$2:AZ$1266,MATCH(Data!$DN175,'Data_Price '!$BE$2:$BE$1266,0))</f>
        <v>#N/A</v>
      </c>
      <c r="DF175" t="e">
        <f>INDEX('Data_Price '!BA$2:BA$1266,MATCH(Data!$DN175,'Data_Price '!$BE$2:$BE$1266,0))</f>
        <v>#N/A</v>
      </c>
      <c r="DG175" t="e">
        <f>INDEX('Data_Price '!BB$2:BB$1266,MATCH(Data!$DN175,'Data_Price '!$BE$2:$BE$1266,0))</f>
        <v>#N/A</v>
      </c>
      <c r="DH175" t="e">
        <f>INDEX('Data_Price '!BC$2:BC$1266,MATCH(Data!$DN175,'Data_Price '!$BE$2:$BE$1266,0))</f>
        <v>#N/A</v>
      </c>
      <c r="DI175" t="e">
        <f>INDEX('Data_Price '!BD$2:BD$1266,MATCH(Data!$DN175,'Data_Price '!$BE$2:$BE$1266,0))</f>
        <v>#N/A</v>
      </c>
      <c r="DJ175" s="89" t="e">
        <f ca="1">_xll.Connector("TinyUrl.TinyUrl",DA175,0)</f>
        <v>#NAME?</v>
      </c>
      <c r="DK175" s="89" t="e">
        <f ca="1">_xll.Connector("TinyUrl.TinyUrl",DE175,0)</f>
        <v>#NAME?</v>
      </c>
      <c r="DL175" s="89" t="e">
        <f ca="1">_xll.Connector("TinyUrl.TinyUrl",DI175,0)</f>
        <v>#NAME?</v>
      </c>
      <c r="DM175" s="224" t="str">
        <f t="shared" si="100"/>
        <v>Blaze 106 W</v>
      </c>
      <c r="DN175" s="89" t="str">
        <f t="shared" si="101"/>
        <v xml:space="preserve"> VölklBlaze 106 W172 Women's</v>
      </c>
      <c r="DO175" s="227" t="s">
        <v>997</v>
      </c>
    </row>
    <row r="176" spans="2:119" ht="15.45" customHeight="1">
      <c r="B176" s="224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#VALUE!</v>
      </c>
      <c r="F176" s="43" t="b">
        <f>CL176&gt;Driver!$F$56</f>
        <v>0</v>
      </c>
      <c r="G176" s="43" t="b">
        <f>AND(CB176&gt;Driver!$F$55,CB176&lt;Driver!$G$55)</f>
        <v>1</v>
      </c>
      <c r="H176" s="43" t="e">
        <f t="shared" si="68"/>
        <v>#VALUE!</v>
      </c>
      <c r="I176" s="43">
        <f t="shared" si="69"/>
        <v>0</v>
      </c>
      <c r="J176" s="43" t="e">
        <f t="array" ref="J176">NOT(OR(($H$9:$H$1273=TRUE)*($I$9:$I$1273&gt;0)*($BT$9:$BT$1273=BT176)*($K$9:$K$1273&gt;K176)))</f>
        <v>#VALUE!</v>
      </c>
      <c r="K176" s="72">
        <f t="shared" si="70"/>
        <v>0.71833529964199294</v>
      </c>
      <c r="L176" s="72">
        <f t="shared" si="71"/>
        <v>0.93937958262831356</v>
      </c>
      <c r="M176" s="72">
        <f t="shared" si="72"/>
        <v>0.49729101665567221</v>
      </c>
      <c r="N176" s="72">
        <f t="shared" si="73"/>
        <v>0.24187693669765387</v>
      </c>
      <c r="O176" s="72">
        <f t="shared" si="74"/>
        <v>0.312871930262827</v>
      </c>
      <c r="P176" s="72">
        <f t="shared" si="75"/>
        <v>0.93712418300653599</v>
      </c>
      <c r="Q176" s="72"/>
      <c r="R176" s="72"/>
      <c r="S176" s="72">
        <f t="shared" si="76"/>
        <v>0.70281160919789976</v>
      </c>
      <c r="T176" s="72">
        <f t="shared" si="77"/>
        <v>0.91485245338854726</v>
      </c>
      <c r="U176" s="72">
        <f t="shared" si="78"/>
        <v>0.9301001942875885</v>
      </c>
      <c r="V176" s="72">
        <f t="shared" si="79"/>
        <v>0.79457317506726044</v>
      </c>
      <c r="W176" s="72">
        <f t="shared" si="80"/>
        <v>0.98969965344628419</v>
      </c>
      <c r="X176" s="72">
        <f t="shared" si="81"/>
        <v>6.0620417371686386E-2</v>
      </c>
      <c r="Y176" s="72">
        <f t="shared" si="82"/>
        <v>0.50270898334432779</v>
      </c>
      <c r="Z176" s="72">
        <f t="shared" si="83"/>
        <v>0.75812306330234613</v>
      </c>
      <c r="AA176" s="72">
        <f t="shared" si="84"/>
        <v>0.687128069737173</v>
      </c>
      <c r="AB176" s="72">
        <f t="shared" si="85"/>
        <v>6.2875816993464007E-2</v>
      </c>
      <c r="AC176" s="72"/>
      <c r="AD176" s="72"/>
      <c r="AE176" s="72">
        <f t="shared" si="86"/>
        <v>0.29718839080210019</v>
      </c>
      <c r="AF176" s="72">
        <f t="shared" si="87"/>
        <v>8.5147546611452782E-2</v>
      </c>
      <c r="AG176" s="72">
        <f t="shared" si="88"/>
        <v>6.9899805712411459E-2</v>
      </c>
      <c r="AH176" s="72">
        <f t="shared" si="89"/>
        <v>0.20542682493273953</v>
      </c>
      <c r="AI176" s="72">
        <f t="shared" si="90"/>
        <v>1.0300346553715825E-2</v>
      </c>
      <c r="AJ176" s="72">
        <f>(AV176-Driver!$K$179)/(Driver!$L$179-Driver!$K$179)</f>
        <v>0.30062041737168638</v>
      </c>
      <c r="AK176" s="72">
        <f>(AW176-Driver!$K$180)/(Driver!$L$180-Driver!$K$180)</f>
        <v>0.234967385676528</v>
      </c>
      <c r="AL176" s="72">
        <f>(AX176-Driver!$K$181)/(Driver!$L$181-Driver!$K$181)</f>
        <v>0.35812306330234617</v>
      </c>
      <c r="AM176" s="72">
        <f>(AY176-Driver!$K$182)/(Driver!$L$182-Driver!$K$182)</f>
        <v>0.90112806973717297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1"/>
        <v>6.3271604938271606</v>
      </c>
      <c r="AW176" s="70">
        <f t="shared" si="92"/>
        <v>23.930596541840963</v>
      </c>
      <c r="AX176" s="70">
        <f t="shared" si="93"/>
        <v>4.2231075697211153</v>
      </c>
      <c r="AY176" s="70">
        <f>IFERROR(Driver!$K$19/Data!BH176/Data!BI176*Data!BK176*Data!BL176,"")</f>
        <v>-0.60524371589206571</v>
      </c>
      <c r="AZ176" s="70">
        <f t="shared" si="94"/>
        <v>20.312732688011913</v>
      </c>
      <c r="BA176" s="70"/>
      <c r="BB176" s="70"/>
      <c r="BC176" s="70">
        <f t="shared" si="95"/>
        <v>27.393748831301426</v>
      </c>
      <c r="BD176" s="70">
        <f t="shared" si="96"/>
        <v>3.0352386919940098</v>
      </c>
      <c r="BE176" s="70">
        <f t="shared" si="97"/>
        <v>3.0273213496240327E-2</v>
      </c>
      <c r="BF176" s="70">
        <f t="shared" si="98"/>
        <v>21.975673169928026</v>
      </c>
      <c r="BG176" s="70">
        <f t="shared" si="99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219</v>
      </c>
      <c r="BS176" s="8" t="s">
        <v>855</v>
      </c>
      <c r="BT176" s="9" t="s">
        <v>859</v>
      </c>
      <c r="BU176" s="10">
        <v>172</v>
      </c>
      <c r="BV176" s="9" t="s">
        <v>222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301</v>
      </c>
      <c r="CU176" s="9" t="s">
        <v>302</v>
      </c>
      <c r="CV176" s="10"/>
      <c r="CW176" s="10"/>
      <c r="CX176" t="e">
        <f>INDEX('Data_Price '!AS$2:AS$1266,MATCH(Data!$DN176,'Data_Price '!$BE$2:$BE$1266,0))</f>
        <v>#N/A</v>
      </c>
      <c r="CY176" t="e">
        <f>INDEX('Data_Price '!AT$2:AT$1266,MATCH(Data!$DN176,'Data_Price '!$BE$2:$BE$1266,0))</f>
        <v>#N/A</v>
      </c>
      <c r="CZ176" t="e">
        <f>INDEX('Data_Price '!AU$2:AU$1266,MATCH(Data!$DN176,'Data_Price '!$BE$2:$BE$1266,0))</f>
        <v>#N/A</v>
      </c>
      <c r="DA176" t="e">
        <f>INDEX('Data_Price '!AV$2:AV$1266,MATCH(Data!$DN176,'Data_Price '!$BE$2:$BE$1266,0))</f>
        <v>#N/A</v>
      </c>
      <c r="DB176" t="e">
        <f>INDEX('Data_Price '!AW$2:AW$1266,MATCH(Data!$DN176,'Data_Price '!$BE$2:$BE$1266,0))</f>
        <v>#N/A</v>
      </c>
      <c r="DC176" t="e">
        <f>INDEX('Data_Price '!AX$2:AX$1266,MATCH(Data!$DN176,'Data_Price '!$BE$2:$BE$1266,0))</f>
        <v>#N/A</v>
      </c>
      <c r="DD176" t="e">
        <f>INDEX('Data_Price '!AY$2:AY$1266,MATCH(Data!$DN176,'Data_Price '!$BE$2:$BE$1266,0))</f>
        <v>#N/A</v>
      </c>
      <c r="DE176" t="e">
        <f>INDEX('Data_Price '!AZ$2:AZ$1266,MATCH(Data!$DN176,'Data_Price '!$BE$2:$BE$1266,0))</f>
        <v>#N/A</v>
      </c>
      <c r="DF176" t="e">
        <f>INDEX('Data_Price '!BA$2:BA$1266,MATCH(Data!$DN176,'Data_Price '!$BE$2:$BE$1266,0))</f>
        <v>#N/A</v>
      </c>
      <c r="DG176" t="e">
        <f>INDEX('Data_Price '!BB$2:BB$1266,MATCH(Data!$DN176,'Data_Price '!$BE$2:$BE$1266,0))</f>
        <v>#N/A</v>
      </c>
      <c r="DH176" t="e">
        <f>INDEX('Data_Price '!BC$2:BC$1266,MATCH(Data!$DN176,'Data_Price '!$BE$2:$BE$1266,0))</f>
        <v>#N/A</v>
      </c>
      <c r="DI176" t="e">
        <f>INDEX('Data_Price '!BD$2:BD$1266,MATCH(Data!$DN176,'Data_Price '!$BE$2:$BE$1266,0))</f>
        <v>#N/A</v>
      </c>
      <c r="DJ176" s="89" t="e">
        <f ca="1">_xll.Connector("TinyUrl.TinyUrl",DA176,0)</f>
        <v>#NAME?</v>
      </c>
      <c r="DK176" s="89" t="e">
        <f ca="1">_xll.Connector("TinyUrl.TinyUrl",DE176,0)</f>
        <v>#NAME?</v>
      </c>
      <c r="DL176" s="89" t="e">
        <f ca="1">_xll.Connector("TinyUrl.TinyUrl",DI176,0)</f>
        <v>#NAME?</v>
      </c>
      <c r="DM176" s="224" t="str">
        <f t="shared" si="100"/>
        <v>Blaze 106</v>
      </c>
      <c r="DN176" s="89" t="str">
        <f t="shared" si="101"/>
        <v xml:space="preserve"> VölklBlaze 106172 Unisex</v>
      </c>
      <c r="DO176" s="227" t="s">
        <v>977</v>
      </c>
    </row>
    <row r="177" spans="1:119" ht="15.45" customHeight="1">
      <c r="B177" s="224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#VALUE!</v>
      </c>
      <c r="F177" s="43" t="b">
        <f>CL177&gt;Driver!$F$56</f>
        <v>0</v>
      </c>
      <c r="G177" s="43" t="b">
        <f>AND(CB177&gt;Driver!$F$55,CB177&lt;Driver!$G$55)</f>
        <v>1</v>
      </c>
      <c r="H177" s="43" t="e">
        <f t="shared" si="68"/>
        <v>#VALUE!</v>
      </c>
      <c r="I177" s="43">
        <f t="shared" si="69"/>
        <v>0</v>
      </c>
      <c r="J177" s="43" t="e">
        <f t="array" ref="J177">NOT(OR(($H$9:$H$1273=TRUE)*($I$9:$I$1273&gt;0)*($BT$9:$BT$1273=BT177)*($K$9:$K$1273&gt;K177)))</f>
        <v>#VALUE!</v>
      </c>
      <c r="K177" s="72">
        <f t="shared" si="70"/>
        <v>0.63951354155807039</v>
      </c>
      <c r="L177" s="72">
        <f t="shared" si="71"/>
        <v>0.84945935057610189</v>
      </c>
      <c r="M177" s="72">
        <f t="shared" si="72"/>
        <v>0.42956773254003899</v>
      </c>
      <c r="N177" s="72">
        <f t="shared" si="73"/>
        <v>0.12361980648833237</v>
      </c>
      <c r="O177" s="72">
        <f t="shared" si="74"/>
        <v>0.27669286825596751</v>
      </c>
      <c r="P177" s="72">
        <f t="shared" si="75"/>
        <v>0.88839052287581699</v>
      </c>
      <c r="Q177" s="72"/>
      <c r="R177" s="72"/>
      <c r="S177" s="72">
        <f t="shared" si="76"/>
        <v>0.70329582468542651</v>
      </c>
      <c r="T177" s="72">
        <f t="shared" si="77"/>
        <v>0.98939850492532566</v>
      </c>
      <c r="U177" s="72">
        <f t="shared" si="78"/>
        <v>0.98290101807424668</v>
      </c>
      <c r="V177" s="72">
        <f t="shared" si="79"/>
        <v>0.69773429248446517</v>
      </c>
      <c r="W177" s="72">
        <f t="shared" si="80"/>
        <v>0.96951618337044676</v>
      </c>
      <c r="X177" s="72">
        <f t="shared" si="81"/>
        <v>0.15054064942389811</v>
      </c>
      <c r="Y177" s="72">
        <f t="shared" si="82"/>
        <v>0.57043226745996101</v>
      </c>
      <c r="Z177" s="72">
        <f t="shared" si="83"/>
        <v>0.87638019351166763</v>
      </c>
      <c r="AA177" s="72">
        <f t="shared" si="84"/>
        <v>0.72330713174403249</v>
      </c>
      <c r="AB177" s="72">
        <f t="shared" si="85"/>
        <v>0.11160947712418301</v>
      </c>
      <c r="AC177" s="72"/>
      <c r="AD177" s="72"/>
      <c r="AE177" s="72">
        <f t="shared" si="86"/>
        <v>0.29670417531457349</v>
      </c>
      <c r="AF177" s="72">
        <f t="shared" si="87"/>
        <v>1.0601495074674339E-2</v>
      </c>
      <c r="AG177" s="72">
        <f t="shared" si="88"/>
        <v>1.7098981925753293E-2</v>
      </c>
      <c r="AH177" s="72">
        <f t="shared" si="89"/>
        <v>0.30226570751553478</v>
      </c>
      <c r="AI177" s="72">
        <f t="shared" si="90"/>
        <v>3.0483816629553243E-2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0.29353616674486271</v>
      </c>
      <c r="AL177" s="72">
        <f>(AX177-Driver!$K$181)/(Driver!$L$181-Driver!$K$181)</f>
        <v>0.4763801935116676</v>
      </c>
      <c r="AM177" s="72">
        <f>(AY177-Driver!$K$182)/(Driver!$L$182-Driver!$K$182)</f>
        <v>0.93730713174403246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1"/>
        <v>8.2197123863790527</v>
      </c>
      <c r="AW177" s="70">
        <f t="shared" si="92"/>
        <v>29.657929318565294</v>
      </c>
      <c r="AX177" s="70">
        <f t="shared" si="93"/>
        <v>5.2874217416050087</v>
      </c>
      <c r="AY177" s="70">
        <f>IFERROR(Driver!$K$19/Data!BH177/Data!BI177*Data!BK177*Data!BL177,"")</f>
        <v>-0.38377388245892813</v>
      </c>
      <c r="AZ177" s="70">
        <f t="shared" si="94"/>
        <v>24.754281459419214</v>
      </c>
      <c r="BA177" s="70"/>
      <c r="BB177" s="70"/>
      <c r="BC177" s="70">
        <f t="shared" si="95"/>
        <v>27.644914770892985</v>
      </c>
      <c r="BD177" s="70">
        <f t="shared" si="96"/>
        <v>9.6324321652116236</v>
      </c>
      <c r="BE177" s="70">
        <f t="shared" si="97"/>
        <v>0.11725648152990349</v>
      </c>
      <c r="BF177" s="70">
        <f t="shared" si="98"/>
        <v>11.038401713855533</v>
      </c>
      <c r="BG177" s="70">
        <f t="shared" si="99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219</v>
      </c>
      <c r="BS177" s="8" t="s">
        <v>771</v>
      </c>
      <c r="BT177" s="9" t="s">
        <v>778</v>
      </c>
      <c r="BU177" s="10">
        <v>171</v>
      </c>
      <c r="BV177" s="9" t="s">
        <v>390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305</v>
      </c>
      <c r="CU177" s="9" t="s">
        <v>304</v>
      </c>
      <c r="CV177" s="9" t="s">
        <v>302</v>
      </c>
      <c r="CW177" s="10"/>
      <c r="CX177" t="str">
        <f>INDEX('Data_Price '!AS$2:AS$1266,MATCH(Data!$DN177,'Data_Price '!$BE$2:$BE$1266,0))</f>
        <v>Rossignol Women's Freeride Skis Blackops W Rallybird Ti</v>
      </c>
      <c r="CY177" t="str">
        <f>INDEX('Data_Price '!AT$2:AT$1266,MATCH(Data!$DN177,'Data_Price '!$BE$2:$BE$1266,0))</f>
        <v>Rossignol US</v>
      </c>
      <c r="CZ177">
        <f>INDEX('Data_Price '!AU$2:AU$1266,MATCH(Data!$DN177,'Data_Price '!$BE$2:$BE$1266,0))</f>
        <v>799.95</v>
      </c>
      <c r="DA177" t="str">
        <f>INDEX('Data_Price '!AV$2:AV$1266,MATCH(Data!$DN177,'Data_Price '!$BE$2:$BE$1266,0))</f>
        <v>https://www.google.com/url?url=https://www.rossignol.com/us/rajmj04-000.html%3Flgw_code%3D11033-RAJMJ04--000171&amp;rct=j&amp;q=&amp;esrc=s&amp;sa=U&amp;ved=0ahUKEwii_unJxKP2AhUOZN8KHesoB9MQ2SkIdg&amp;usg=AOvVaw3-KhtTBcOrXMZLIk-d5jpP</v>
      </c>
      <c r="DB177" t="str">
        <f>INDEX('Data_Price '!AW$2:AW$1266,MATCH(Data!$DN177,'Data_Price '!$BE$2:$BE$1266,0))</f>
        <v>Rossignol Blackops W Rallybird Ti Skis</v>
      </c>
      <c r="DC177" t="str">
        <f>INDEX('Data_Price '!AX$2:AX$1266,MATCH(Data!$DN177,'Data_Price '!$BE$2:$BE$1266,0))</f>
        <v>Cole Sport</v>
      </c>
      <c r="DD177">
        <f>INDEX('Data_Price '!AY$2:AY$1266,MATCH(Data!$DN177,'Data_Price '!$BE$2:$BE$1266,0))</f>
        <v>799.95</v>
      </c>
      <c r="DE177" t="str">
        <f>INDEX('Data_Price '!AZ$2:AZ$1266,MATCH(Data!$DN177,'Data_Price '!$BE$2:$BE$1266,0))</f>
        <v>https://www.google.com/url?url=https://www.colesport.com/rossignol-blackops-w-rallybird-ti-skis-1/%3Fsku%3D253517&amp;rct=j&amp;q=&amp;esrc=s&amp;sa=U&amp;ved=0ahUKEwii_unJxKP2AhUOZN8KHesoB9MQ2SkIgAE&amp;usg=AOvVaw1O3LF5wmWRptc4ebdHNzBS</v>
      </c>
      <c r="DF177">
        <f>INDEX('Data_Price '!BA$2:BA$1266,MATCH(Data!$DN177,'Data_Price '!$BE$2:$BE$1266,0))</f>
        <v>0</v>
      </c>
      <c r="DG177">
        <f>INDEX('Data_Price '!BB$2:BB$1266,MATCH(Data!$DN177,'Data_Price '!$BE$2:$BE$1266,0))</f>
        <v>0</v>
      </c>
      <c r="DH177">
        <f>INDEX('Data_Price '!BC$2:BC$1266,MATCH(Data!$DN177,'Data_Price '!$BE$2:$BE$1266,0))</f>
        <v>0</v>
      </c>
      <c r="DI177">
        <f>INDEX('Data_Price '!BD$2:BD$1266,MATCH(Data!$DN177,'Data_Price '!$BE$2:$BE$1266,0))</f>
        <v>0</v>
      </c>
      <c r="DJ177" s="89" t="e">
        <f ca="1">_xll.Connector("TinyUrl.TinyUrl",DA177,0)</f>
        <v>#NAME?</v>
      </c>
      <c r="DK177" s="89" t="e">
        <f ca="1">_xll.Connector("TinyUrl.TinyUrl",DE177,0)</f>
        <v>#NAME?</v>
      </c>
      <c r="DL177" s="89" t="e">
        <f ca="1">_xll.Connector("TinyUrl.TinyUrl",DI177,0)</f>
        <v>#NAME?</v>
      </c>
      <c r="DM177" s="224" t="str">
        <f t="shared" si="100"/>
        <v>Blackops Rallybird Ti W</v>
      </c>
      <c r="DN177" s="89" t="str">
        <f t="shared" si="101"/>
        <v xml:space="preserve"> RossignolBlackops Rallybird Ti W171 Women's</v>
      </c>
      <c r="DO177" s="227"/>
    </row>
    <row r="178" spans="1:119" ht="15.45" customHeight="1">
      <c r="B178" s="224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#VALUE!</v>
      </c>
      <c r="F178" s="43" t="b">
        <f>CL178&gt;Driver!$F$56</f>
        <v>0</v>
      </c>
      <c r="G178" s="43" t="b">
        <f>AND(CB178&gt;Driver!$F$55,CB178&lt;Driver!$G$55)</f>
        <v>0</v>
      </c>
      <c r="H178" s="43" t="e">
        <f t="shared" si="68"/>
        <v>#VALUE!</v>
      </c>
      <c r="I178" s="43">
        <f t="shared" si="69"/>
        <v>0</v>
      </c>
      <c r="J178" s="43" t="e">
        <f t="array" ref="J178">NOT(OR(($H$9:$H$1273=TRUE)*($I$9:$I$1273&gt;0)*($BT$9:$BT$1273=BT178)*($K$9:$K$1273&gt;K178)))</f>
        <v>#VALUE!</v>
      </c>
      <c r="K178" s="72">
        <f t="shared" si="70"/>
        <v>0.67916140476595699</v>
      </c>
      <c r="L178" s="72">
        <f t="shared" si="71"/>
        <v>0.98111675126903553</v>
      </c>
      <c r="M178" s="72">
        <f t="shared" si="72"/>
        <v>0.37720605826287834</v>
      </c>
      <c r="N178" s="72">
        <f t="shared" si="73"/>
        <v>3.8247011952191268E-2</v>
      </c>
      <c r="O178" s="72">
        <f t="shared" si="74"/>
        <v>0.29611626087565934</v>
      </c>
      <c r="P178" s="72">
        <f t="shared" si="75"/>
        <v>0.79725490196078441</v>
      </c>
      <c r="Q178" s="72"/>
      <c r="R178" s="72"/>
      <c r="S178" s="72">
        <f t="shared" si="76"/>
        <v>0.79687576011475181</v>
      </c>
      <c r="T178" s="72">
        <f t="shared" si="77"/>
        <v>0.95685302695710317</v>
      </c>
      <c r="U178" s="72">
        <f t="shared" si="78"/>
        <v>0.95497455769445083</v>
      </c>
      <c r="V178" s="72">
        <f t="shared" si="79"/>
        <v>0.67139707146772798</v>
      </c>
      <c r="W178" s="72">
        <f t="shared" si="80"/>
        <v>0.97009817084728633</v>
      </c>
      <c r="X178" s="72">
        <f t="shared" si="81"/>
        <v>1.8883248730964419E-2</v>
      </c>
      <c r="Y178" s="72">
        <f t="shared" si="82"/>
        <v>0.62279394173712166</v>
      </c>
      <c r="Z178" s="72">
        <f t="shared" si="83"/>
        <v>0.96175298804780873</v>
      </c>
      <c r="AA178" s="72">
        <f t="shared" si="84"/>
        <v>0.70388373912434066</v>
      </c>
      <c r="AB178" s="72">
        <f t="shared" si="85"/>
        <v>0.20274509803921564</v>
      </c>
      <c r="AC178" s="72"/>
      <c r="AD178" s="72"/>
      <c r="AE178" s="72">
        <f t="shared" si="86"/>
        <v>0.20312423988524814</v>
      </c>
      <c r="AF178" s="72">
        <f t="shared" si="87"/>
        <v>4.3146973042896858E-2</v>
      </c>
      <c r="AG178" s="72">
        <f t="shared" si="88"/>
        <v>4.5025442305549161E-2</v>
      </c>
      <c r="AH178" s="72">
        <f t="shared" si="89"/>
        <v>0.32860292853227202</v>
      </c>
      <c r="AI178" s="72">
        <f t="shared" si="90"/>
        <v>2.9901829152713718E-2</v>
      </c>
      <c r="AJ178" s="72">
        <f>(AV178-Driver!$K$179)/(Driver!$L$179-Driver!$K$179)</f>
        <v>0.25888324873096441</v>
      </c>
      <c r="AK178" s="72">
        <f>(AW178-Driver!$K$180)/(Driver!$L$180-Driver!$K$180)</f>
        <v>0.38511665211154988</v>
      </c>
      <c r="AL178" s="72">
        <f>(AX178-Driver!$K$181)/(Driver!$L$181-Driver!$K$181)</f>
        <v>0.56175298804780871</v>
      </c>
      <c r="AM178" s="72">
        <f>(AY178-Driver!$K$182)/(Driver!$L$182-Driver!$K$182)</f>
        <v>0.91788373912434063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1"/>
        <v>5.448717948717948</v>
      </c>
      <c r="AW178" s="70">
        <f t="shared" si="92"/>
        <v>38.613415602921798</v>
      </c>
      <c r="AX178" s="70">
        <f t="shared" si="93"/>
        <v>6.0557768924302788</v>
      </c>
      <c r="AY178" s="70">
        <f>IFERROR(Driver!$K$19/Data!BH178/Data!BI178*Data!BK178*Data!BL178,"")</f>
        <v>-0.50267402219649182</v>
      </c>
      <c r="AZ178" s="70">
        <f t="shared" si="94"/>
        <v>33.060312732688011</v>
      </c>
      <c r="BA178" s="70"/>
      <c r="BB178" s="70"/>
      <c r="BC178" s="70">
        <f t="shared" si="95"/>
        <v>76.185477835240789</v>
      </c>
      <c r="BD178" s="70">
        <f t="shared" si="96"/>
        <v>6.7522150321985448</v>
      </c>
      <c r="BE178" s="70">
        <f t="shared" si="97"/>
        <v>5.5143139596643721E-2</v>
      </c>
      <c r="BF178" s="70">
        <f t="shared" si="98"/>
        <v>8.0637976294646396</v>
      </c>
      <c r="BG178" s="70">
        <f t="shared" si="99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219</v>
      </c>
      <c r="BS178" s="8" t="s">
        <v>471</v>
      </c>
      <c r="BT178" s="9" t="s">
        <v>489</v>
      </c>
      <c r="BU178" s="10">
        <v>186.3</v>
      </c>
      <c r="BV178" s="9" t="s">
        <v>222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305</v>
      </c>
      <c r="CU178" s="10"/>
      <c r="CV178" s="10"/>
      <c r="CW178" s="10"/>
      <c r="CX178" t="str">
        <f>INDEX('Data_Price '!AS$2:AS$1266,MATCH(Data!$DN178,'Data_Price '!$BE$2:$BE$1266,0))</f>
        <v>Black Crows Serpo Skis</v>
      </c>
      <c r="CY178" t="str">
        <f>INDEX('Data_Price '!AT$2:AT$1266,MATCH(Data!$DN178,'Data_Price '!$BE$2:$BE$1266,0))</f>
        <v>Cole Sport</v>
      </c>
      <c r="CZ178">
        <f>INDEX('Data_Price '!AU$2:AU$1266,MATCH(Data!$DN178,'Data_Price '!$BE$2:$BE$1266,0))</f>
        <v>839.95</v>
      </c>
      <c r="DA178" t="str">
        <f>INDEX('Data_Price '!AV$2:AV$1266,MATCH(Data!$DN178,'Data_Price '!$BE$2:$BE$1266,0))</f>
        <v>https://www.google.com/url?url=https://www.colesport.com/black-crows-serpo-skis/%3Fsku%3D254714&amp;rct=j&amp;q=&amp;esrc=s&amp;sa=U&amp;ved=0ahUKEwiq6pzKxKP2AhURZd8KHbs8DQ4Q2SkITA&amp;usg=AOvVaw0sd6a46cg-VZZk7kULEol-</v>
      </c>
      <c r="DB178" t="str">
        <f>INDEX('Data_Price '!AW$2:AW$1266,MATCH(Data!$DN178,'Data_Price '!$BE$2:$BE$1266,0))</f>
        <v>2022 Black Crows Serpo Skis w/Tyrolia Attack2 14 GW Bindings - 186| Ski Essentials</v>
      </c>
      <c r="DC178" t="str">
        <f>INDEX('Data_Price '!AX$2:AX$1266,MATCH(Data!$DN178,'Data_Price '!$BE$2:$BE$1266,0))</f>
        <v>SkiEssentials.com</v>
      </c>
      <c r="DD178">
        <f>INDEX('Data_Price '!AY$2:AY$1266,MATCH(Data!$DN178,'Data_Price '!$BE$2:$BE$1266,0))</f>
        <v>1009.95</v>
      </c>
      <c r="DE178" t="str">
        <f>INDEX('Data_Price '!AZ$2:AZ$1266,MATCH(Data!$DN178,'Data_Price '!$BE$2:$BE$1266,0))</f>
        <v>https://www.google.com/url?url=https://www.skiessentials.com/2022-black-crows-serpo-skis-w-tyrolia-attack2-14-gw-bindings.html&amp;rct=j&amp;q=&amp;esrc=s&amp;sa=U&amp;ved=0ahUKEwiq6pzKxKP2AhURZd8KHbs8DQ4QsDwISA&amp;usg=AOvVaw3ovD41S5vi-qlm9jMBSY92</v>
      </c>
      <c r="DF178">
        <f>INDEX('Data_Price '!BA$2:BA$1266,MATCH(Data!$DN178,'Data_Price '!$BE$2:$BE$1266,0))</f>
        <v>0</v>
      </c>
      <c r="DG178">
        <f>INDEX('Data_Price '!BB$2:BB$1266,MATCH(Data!$DN178,'Data_Price '!$BE$2:$BE$1266,0))</f>
        <v>0</v>
      </c>
      <c r="DH178">
        <f>INDEX('Data_Price '!BC$2:BC$1266,MATCH(Data!$DN178,'Data_Price '!$BE$2:$BE$1266,0))</f>
        <v>0</v>
      </c>
      <c r="DI178">
        <f>INDEX('Data_Price '!BD$2:BD$1266,MATCH(Data!$DN178,'Data_Price '!$BE$2:$BE$1266,0))</f>
        <v>0</v>
      </c>
      <c r="DJ178" s="89" t="e">
        <f ca="1">_xll.Connector("TinyUrl.TinyUrl",DA178,0)</f>
        <v>#NAME?</v>
      </c>
      <c r="DK178" s="89" t="e">
        <f ca="1">_xll.Connector("TinyUrl.TinyUrl",DE178,0)</f>
        <v>#NAME?</v>
      </c>
      <c r="DL178" s="89" t="e">
        <f ca="1">_xll.Connector("TinyUrl.TinyUrl",DI178,0)</f>
        <v>#NAME?</v>
      </c>
      <c r="DM178" s="224" t="str">
        <f t="shared" si="100"/>
        <v>Serpo</v>
      </c>
      <c r="DN178" s="89" t="str">
        <f t="shared" si="101"/>
        <v xml:space="preserve"> Black CrowsSerpo186.3 Unisex</v>
      </c>
      <c r="DO178" s="227" t="s">
        <v>989</v>
      </c>
    </row>
    <row r="179" spans="1:119" ht="15.45" customHeight="1">
      <c r="B179" s="224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#VALUE!</v>
      </c>
      <c r="F179" s="43" t="b">
        <f>CL179&gt;Driver!$F$56</f>
        <v>0</v>
      </c>
      <c r="G179" s="43" t="b">
        <f>AND(CB179&gt;Driver!$F$55,CB179&lt;Driver!$G$55)</f>
        <v>0</v>
      </c>
      <c r="H179" s="43" t="e">
        <f t="shared" si="68"/>
        <v>#VALUE!</v>
      </c>
      <c r="I179" s="43">
        <f t="shared" si="69"/>
        <v>0</v>
      </c>
      <c r="J179" s="43" t="e">
        <f t="array" ref="J179">NOT(OR(($H$9:$H$1273=TRUE)*($I$9:$I$1273&gt;0)*($BT$9:$BT$1273=BT179)*($K$9:$K$1273&gt;K179)))</f>
        <v>#VALUE!</v>
      </c>
      <c r="K179" s="72">
        <f t="shared" si="70"/>
        <v>0.75098465372813272</v>
      </c>
      <c r="L179" s="72">
        <f t="shared" si="71"/>
        <v>0.99247764080251399</v>
      </c>
      <c r="M179" s="72">
        <f t="shared" si="72"/>
        <v>0.50949166665375145</v>
      </c>
      <c r="N179" s="72">
        <f t="shared" si="73"/>
        <v>0.29057104913678611</v>
      </c>
      <c r="O179" s="72">
        <f t="shared" si="74"/>
        <v>0.32267519265453348</v>
      </c>
      <c r="P179" s="72">
        <f t="shared" si="75"/>
        <v>0.91522875816993476</v>
      </c>
      <c r="Q179" s="72"/>
      <c r="R179" s="72"/>
      <c r="S179" s="72">
        <f t="shared" si="76"/>
        <v>0.69289222739506728</v>
      </c>
      <c r="T179" s="72">
        <f t="shared" si="77"/>
        <v>0.99714127075646597</v>
      </c>
      <c r="U179" s="72">
        <f t="shared" si="78"/>
        <v>0.97545506996295805</v>
      </c>
      <c r="V179" s="72">
        <f t="shared" si="79"/>
        <v>0.66805081774110453</v>
      </c>
      <c r="W179" s="72">
        <f t="shared" si="80"/>
        <v>0.978249530075188</v>
      </c>
      <c r="X179" s="72">
        <f t="shared" si="81"/>
        <v>7.5223591974860338E-3</v>
      </c>
      <c r="Y179" s="72">
        <f t="shared" si="82"/>
        <v>0.49050833334624855</v>
      </c>
      <c r="Z179" s="72">
        <f t="shared" si="83"/>
        <v>0.70942895086321389</v>
      </c>
      <c r="AA179" s="72">
        <f t="shared" si="84"/>
        <v>0.67732480734546652</v>
      </c>
      <c r="AB179" s="72">
        <f t="shared" si="85"/>
        <v>8.4771241830065291E-2</v>
      </c>
      <c r="AC179" s="72"/>
      <c r="AD179" s="72"/>
      <c r="AE179" s="72">
        <f t="shared" si="86"/>
        <v>0.30710777260493277</v>
      </c>
      <c r="AF179" s="72">
        <f t="shared" si="87"/>
        <v>2.8587292435340167E-3</v>
      </c>
      <c r="AG179" s="72">
        <f t="shared" si="88"/>
        <v>2.4544930037041987E-2</v>
      </c>
      <c r="AH179" s="72">
        <f t="shared" si="89"/>
        <v>0.33194918225889547</v>
      </c>
      <c r="AI179" s="72">
        <f t="shared" si="90"/>
        <v>2.1750469924812013E-2</v>
      </c>
      <c r="AJ179" s="72">
        <f>(AV179-Driver!$K$179)/(Driver!$L$179-Driver!$K$179)</f>
        <v>0.24752235919748602</v>
      </c>
      <c r="AK179" s="72">
        <f>(AW179-Driver!$K$180)/(Driver!$L$180-Driver!$K$180)</f>
        <v>0.25027879897075994</v>
      </c>
      <c r="AL179" s="72">
        <f>(AX179-Driver!$K$181)/(Driver!$L$181-Driver!$K$181)</f>
        <v>0.30942895086321381</v>
      </c>
      <c r="AM179" s="72">
        <f>(AY179-Driver!$K$182)/(Driver!$L$182-Driver!$K$182)</f>
        <v>0.89132480734546649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1"/>
        <v>5.2096052096052086</v>
      </c>
      <c r="AW179" s="70">
        <f t="shared" si="92"/>
        <v>25.427871329166848</v>
      </c>
      <c r="AX179" s="70">
        <f t="shared" si="93"/>
        <v>3.7848605577689245</v>
      </c>
      <c r="AY179" s="70">
        <f>IFERROR(Driver!$K$19/Data!BH179/Data!BI179*Data!BK179*Data!BL179,"")</f>
        <v>-0.66525430678524378</v>
      </c>
      <c r="AZ179" s="70">
        <f t="shared" si="94"/>
        <v>22.308265078183169</v>
      </c>
      <c r="BA179" s="70"/>
      <c r="BB179" s="70"/>
      <c r="BC179" s="70">
        <f t="shared" si="95"/>
        <v>22.248496531748621</v>
      </c>
      <c r="BD179" s="70">
        <f t="shared" si="96"/>
        <v>10.317653221898308</v>
      </c>
      <c r="BE179" s="70">
        <f t="shared" si="97"/>
        <v>0.12470110136785685</v>
      </c>
      <c r="BF179" s="70">
        <f t="shared" si="98"/>
        <v>7.6858617798054558</v>
      </c>
      <c r="BG179" s="70">
        <f t="shared" si="99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219</v>
      </c>
      <c r="BS179" s="8" t="s">
        <v>606</v>
      </c>
      <c r="BT179" s="9" t="s">
        <v>607</v>
      </c>
      <c r="BU179" s="10">
        <v>162</v>
      </c>
      <c r="BV179" s="9" t="s">
        <v>222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305</v>
      </c>
      <c r="CU179" s="9" t="s">
        <v>302</v>
      </c>
      <c r="CV179" s="10"/>
      <c r="CW179" s="10"/>
      <c r="CX179">
        <f>INDEX('Data_Price '!AS$2:AS$1266,MATCH(Data!$DN179,'Data_Price '!$BE$2:$BE$1266,0))</f>
        <v>0</v>
      </c>
      <c r="CY179">
        <f>INDEX('Data_Price '!AT$2:AT$1266,MATCH(Data!$DN179,'Data_Price '!$BE$2:$BE$1266,0))</f>
        <v>0</v>
      </c>
      <c r="CZ179">
        <f>INDEX('Data_Price '!AU$2:AU$1266,MATCH(Data!$DN179,'Data_Price '!$BE$2:$BE$1266,0))</f>
        <v>0</v>
      </c>
      <c r="DA179">
        <f>INDEX('Data_Price '!AV$2:AV$1266,MATCH(Data!$DN179,'Data_Price '!$BE$2:$BE$1266,0))</f>
        <v>0</v>
      </c>
      <c r="DB179">
        <f>INDEX('Data_Price '!AW$2:AW$1266,MATCH(Data!$DN179,'Data_Price '!$BE$2:$BE$1266,0))</f>
        <v>0</v>
      </c>
      <c r="DC179">
        <f>INDEX('Data_Price '!AX$2:AX$1266,MATCH(Data!$DN179,'Data_Price '!$BE$2:$BE$1266,0))</f>
        <v>0</v>
      </c>
      <c r="DD179">
        <f>INDEX('Data_Price '!AY$2:AY$1266,MATCH(Data!$DN179,'Data_Price '!$BE$2:$BE$1266,0))</f>
        <v>0</v>
      </c>
      <c r="DE179">
        <f>INDEX('Data_Price '!AZ$2:AZ$1266,MATCH(Data!$DN179,'Data_Price '!$BE$2:$BE$1266,0))</f>
        <v>0</v>
      </c>
      <c r="DF179">
        <f>INDEX('Data_Price '!BA$2:BA$1266,MATCH(Data!$DN179,'Data_Price '!$BE$2:$BE$1266,0))</f>
        <v>0</v>
      </c>
      <c r="DG179">
        <f>INDEX('Data_Price '!BB$2:BB$1266,MATCH(Data!$DN179,'Data_Price '!$BE$2:$BE$1266,0))</f>
        <v>0</v>
      </c>
      <c r="DH179">
        <f>INDEX('Data_Price '!BC$2:BC$1266,MATCH(Data!$DN179,'Data_Price '!$BE$2:$BE$1266,0))</f>
        <v>0</v>
      </c>
      <c r="DI179">
        <f>INDEX('Data_Price '!BD$2:BD$1266,MATCH(Data!$DN179,'Data_Price '!$BE$2:$BE$1266,0))</f>
        <v>0</v>
      </c>
      <c r="DJ179" s="89" t="e">
        <f ca="1">_xll.Connector("TinyUrl.TinyUrl",DA179,0)</f>
        <v>#NAME?</v>
      </c>
      <c r="DK179" s="89" t="e">
        <f ca="1">_xll.Connector("TinyUrl.TinyUrl",DE179,0)</f>
        <v>#NAME?</v>
      </c>
      <c r="DL179" s="89" t="e">
        <f ca="1">_xll.Connector("TinyUrl.TinyUrl",DI179,0)</f>
        <v>#NAME?</v>
      </c>
      <c r="DM179" s="224" t="str">
        <f t="shared" si="100"/>
        <v>Explo 96</v>
      </c>
      <c r="DN179" s="89" t="str">
        <f t="shared" si="101"/>
        <v xml:space="preserve"> FerreolExplo 96162 Unisex</v>
      </c>
      <c r="DO179" s="227"/>
    </row>
    <row r="180" spans="1:119" ht="15.45" customHeight="1">
      <c r="B180" s="224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#VALUE!</v>
      </c>
      <c r="F180" s="43" t="b">
        <f>CL180&gt;Driver!$F$56</f>
        <v>0</v>
      </c>
      <c r="G180" s="43" t="b">
        <f>AND(CB180&gt;Driver!$F$55,CB180&lt;Driver!$G$55)</f>
        <v>0</v>
      </c>
      <c r="H180" s="43" t="e">
        <f t="shared" si="68"/>
        <v>#VALUE!</v>
      </c>
      <c r="I180" s="43">
        <f t="shared" si="69"/>
        <v>0</v>
      </c>
      <c r="J180" s="43" t="e">
        <f t="array" ref="J180">NOT(OR(($H$9:$H$1273=TRUE)*($I$9:$I$1273&gt;0)*($BT$9:$BT$1273=BT180)*($K$9:$K$1273&gt;K180)))</f>
        <v>#VALUE!</v>
      </c>
      <c r="K180" s="72">
        <f t="shared" si="70"/>
        <v>0.73828304778350817</v>
      </c>
      <c r="L180" s="72">
        <f t="shared" si="71"/>
        <v>0.9781355249375554</v>
      </c>
      <c r="M180" s="72">
        <f t="shared" si="72"/>
        <v>0.49843057062946083</v>
      </c>
      <c r="N180" s="72">
        <f t="shared" si="73"/>
        <v>0.18306456712831221</v>
      </c>
      <c r="O180" s="72">
        <f t="shared" si="74"/>
        <v>0.3839673408385017</v>
      </c>
      <c r="P180" s="72">
        <f t="shared" si="75"/>
        <v>0.92825980392156859</v>
      </c>
      <c r="Q180" s="72"/>
      <c r="R180" s="72"/>
      <c r="S180" s="72">
        <f t="shared" si="76"/>
        <v>0.72624499248359675</v>
      </c>
      <c r="T180" s="72">
        <f t="shared" si="77"/>
        <v>0.90021280860290342</v>
      </c>
      <c r="U180" s="72">
        <f t="shared" si="78"/>
        <v>0.93596629836331446</v>
      </c>
      <c r="V180" s="72">
        <f t="shared" si="79"/>
        <v>0.73913402260244954</v>
      </c>
      <c r="W180" s="72">
        <f t="shared" si="80"/>
        <v>0.98435928143712581</v>
      </c>
      <c r="X180" s="72">
        <f t="shared" si="81"/>
        <v>2.1864475062444544E-2</v>
      </c>
      <c r="Y180" s="72">
        <f t="shared" si="82"/>
        <v>0.50156942937053917</v>
      </c>
      <c r="Z180" s="72">
        <f t="shared" si="83"/>
        <v>0.81693543287168779</v>
      </c>
      <c r="AA180" s="72">
        <f t="shared" si="84"/>
        <v>0.6160326591614983</v>
      </c>
      <c r="AB180" s="72">
        <f t="shared" si="85"/>
        <v>7.1740196078431351E-2</v>
      </c>
      <c r="AC180" s="72"/>
      <c r="AD180" s="72"/>
      <c r="AE180" s="72">
        <f t="shared" si="86"/>
        <v>0.27375500751640319</v>
      </c>
      <c r="AF180" s="72">
        <f t="shared" si="87"/>
        <v>9.9787191397096534E-2</v>
      </c>
      <c r="AG180" s="72">
        <f t="shared" si="88"/>
        <v>6.4033701636685522E-2</v>
      </c>
      <c r="AH180" s="72">
        <f t="shared" si="89"/>
        <v>0.26086597739755046</v>
      </c>
      <c r="AI180" s="72">
        <f t="shared" si="90"/>
        <v>1.5640718562874245E-2</v>
      </c>
      <c r="AJ180" s="72">
        <f>(AV180-Driver!$K$179)/(Driver!$L$179-Driver!$K$179)</f>
        <v>0.26186447506244453</v>
      </c>
      <c r="AK180" s="72">
        <f>(AW180-Driver!$K$180)/(Driver!$L$180-Driver!$K$180)</f>
        <v>0.24419134708895807</v>
      </c>
      <c r="AL180" s="72">
        <f>(AX180-Driver!$K$181)/(Driver!$L$181-Driver!$K$181)</f>
        <v>0.41693543287168783</v>
      </c>
      <c r="AM180" s="72">
        <f>(AY180-Driver!$K$182)/(Driver!$L$182-Driver!$K$182)</f>
        <v>0.83003265916149827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1"/>
        <v>5.5114638447971771</v>
      </c>
      <c r="AW180" s="70">
        <f t="shared" si="92"/>
        <v>24.83259066849034</v>
      </c>
      <c r="AX180" s="70">
        <f t="shared" si="93"/>
        <v>4.7524188958451905</v>
      </c>
      <c r="AY180" s="70">
        <f>IFERROR(Driver!$K$19/Data!BH180/Data!BI180*Data!BK180*Data!BL180,"")</f>
        <v>-1.0404536927308754</v>
      </c>
      <c r="AZ180" s="70">
        <f t="shared" si="94"/>
        <v>21.120625465376026</v>
      </c>
      <c r="BA180" s="70"/>
      <c r="BB180" s="70"/>
      <c r="BC180" s="70">
        <f t="shared" si="95"/>
        <v>39.548807647830145</v>
      </c>
      <c r="BD180" s="70">
        <f t="shared" si="96"/>
        <v>1.7396560683801527</v>
      </c>
      <c r="BE180" s="70">
        <f t="shared" si="97"/>
        <v>3.6138271125024962E-2</v>
      </c>
      <c r="BF180" s="70">
        <f t="shared" si="98"/>
        <v>15.714210381116846</v>
      </c>
      <c r="BG180" s="70">
        <f t="shared" si="99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219</v>
      </c>
      <c r="BS180" s="8" t="s">
        <v>950</v>
      </c>
      <c r="BT180" s="9" t="s">
        <v>686</v>
      </c>
      <c r="BU180" s="10">
        <v>172</v>
      </c>
      <c r="BV180" s="9" t="s">
        <v>390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301</v>
      </c>
      <c r="CU180" s="9" t="s">
        <v>304</v>
      </c>
      <c r="CV180" s="9" t="s">
        <v>302</v>
      </c>
      <c r="CW180" s="10"/>
      <c r="CX180">
        <f>INDEX('Data_Price '!AS$2:AS$1266,MATCH(Data!$DN180,'Data_Price '!$BE$2:$BE$1266,0))</f>
        <v>0</v>
      </c>
      <c r="CY180">
        <f>INDEX('Data_Price '!AT$2:AT$1266,MATCH(Data!$DN180,'Data_Price '!$BE$2:$BE$1266,0))</f>
        <v>0</v>
      </c>
      <c r="CZ180">
        <f>INDEX('Data_Price '!AU$2:AU$1266,MATCH(Data!$DN180,'Data_Price '!$BE$2:$BE$1266,0))</f>
        <v>0</v>
      </c>
      <c r="DA180">
        <f>INDEX('Data_Price '!AV$2:AV$1266,MATCH(Data!$DN180,'Data_Price '!$BE$2:$BE$1266,0))</f>
        <v>0</v>
      </c>
      <c r="DB180">
        <f>INDEX('Data_Price '!AW$2:AW$1266,MATCH(Data!$DN180,'Data_Price '!$BE$2:$BE$1266,0))</f>
        <v>0</v>
      </c>
      <c r="DC180">
        <f>INDEX('Data_Price '!AX$2:AX$1266,MATCH(Data!$DN180,'Data_Price '!$BE$2:$BE$1266,0))</f>
        <v>0</v>
      </c>
      <c r="DD180">
        <f>INDEX('Data_Price '!AY$2:AY$1266,MATCH(Data!$DN180,'Data_Price '!$BE$2:$BE$1266,0))</f>
        <v>0</v>
      </c>
      <c r="DE180">
        <f>INDEX('Data_Price '!AZ$2:AZ$1266,MATCH(Data!$DN180,'Data_Price '!$BE$2:$BE$1266,0))</f>
        <v>0</v>
      </c>
      <c r="DF180">
        <f>INDEX('Data_Price '!BA$2:BA$1266,MATCH(Data!$DN180,'Data_Price '!$BE$2:$BE$1266,0))</f>
        <v>0</v>
      </c>
      <c r="DG180">
        <f>INDEX('Data_Price '!BB$2:BB$1266,MATCH(Data!$DN180,'Data_Price '!$BE$2:$BE$1266,0))</f>
        <v>0</v>
      </c>
      <c r="DH180">
        <f>INDEX('Data_Price '!BC$2:BC$1266,MATCH(Data!$DN180,'Data_Price '!$BE$2:$BE$1266,0))</f>
        <v>0</v>
      </c>
      <c r="DI180">
        <f>INDEX('Data_Price '!BD$2:BD$1266,MATCH(Data!$DN180,'Data_Price '!$BE$2:$BE$1266,0))</f>
        <v>0</v>
      </c>
      <c r="DJ180" s="89" t="e">
        <f ca="1">_xll.Connector("TinyUrl.TinyUrl",DA180,0)</f>
        <v>#NAME?</v>
      </c>
      <c r="DK180" s="89" t="e">
        <f ca="1">_xll.Connector("TinyUrl.TinyUrl",DE180,0)</f>
        <v>#NAME?</v>
      </c>
      <c r="DL180" s="89" t="e">
        <f ca="1">_xll.Connector("TinyUrl.TinyUrl",DI180,0)</f>
        <v>#NAME?</v>
      </c>
      <c r="DM180" s="224" t="str">
        <f t="shared" si="100"/>
        <v>Mindbender 115 C Alliance</v>
      </c>
      <c r="DN180" s="89" t="str">
        <f t="shared" si="101"/>
        <v xml:space="preserve"> K2Mindbender 115 C Alliance172 Women's</v>
      </c>
      <c r="DO180" s="227" t="s">
        <v>1004</v>
      </c>
    </row>
    <row r="181" spans="1:119" ht="15.45" customHeight="1">
      <c r="B181" s="224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#VALUE!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68"/>
        <v>#VALUE!</v>
      </c>
      <c r="I181" s="43">
        <f t="shared" si="69"/>
        <v>0</v>
      </c>
      <c r="J181" s="43" t="e">
        <f t="array" ref="J181">NOT(OR(($H$9:$H$1273=TRUE)*($I$9:$I$1273&gt;0)*($BT$9:$BT$1273=BT181)*($K$9:$K$1273&gt;K181)))</f>
        <v>#VALUE!</v>
      </c>
      <c r="K181" s="72">
        <f t="shared" si="70"/>
        <v>0.67441063837746085</v>
      </c>
      <c r="L181" s="72">
        <f t="shared" si="71"/>
        <v>0.81070340826686005</v>
      </c>
      <c r="M181" s="72">
        <f t="shared" si="72"/>
        <v>0.53811786848806165</v>
      </c>
      <c r="N181" s="72">
        <f t="shared" si="73"/>
        <v>0.38290014544994622</v>
      </c>
      <c r="O181" s="72">
        <f t="shared" si="74"/>
        <v>0.3522132639358071</v>
      </c>
      <c r="P181" s="72">
        <f t="shared" si="75"/>
        <v>0.8792401960784314</v>
      </c>
      <c r="Q181" s="72"/>
      <c r="R181" s="72"/>
      <c r="S181" s="72">
        <f t="shared" si="76"/>
        <v>0.69754878488629157</v>
      </c>
      <c r="T181" s="72">
        <f t="shared" si="77"/>
        <v>0.92095601460787291</v>
      </c>
      <c r="U181" s="72">
        <f t="shared" si="78"/>
        <v>0.9316829465242954</v>
      </c>
      <c r="V181" s="72">
        <f t="shared" si="79"/>
        <v>0.86377102231374603</v>
      </c>
      <c r="W181" s="72">
        <f t="shared" si="80"/>
        <v>0.94398531479456338</v>
      </c>
      <c r="X181" s="72">
        <f t="shared" si="81"/>
        <v>0.18929659173313995</v>
      </c>
      <c r="Y181" s="72">
        <f t="shared" si="82"/>
        <v>0.46188213151193835</v>
      </c>
      <c r="Z181" s="72">
        <f t="shared" si="83"/>
        <v>0.61709985455005378</v>
      </c>
      <c r="AA181" s="72">
        <f t="shared" si="84"/>
        <v>0.6477867360641929</v>
      </c>
      <c r="AB181" s="72">
        <f t="shared" si="85"/>
        <v>0.1207598039215686</v>
      </c>
      <c r="AC181" s="72"/>
      <c r="AD181" s="72"/>
      <c r="AE181" s="72">
        <f t="shared" si="86"/>
        <v>0.30245121511370843</v>
      </c>
      <c r="AF181" s="72">
        <f t="shared" si="87"/>
        <v>7.904398539212705E-2</v>
      </c>
      <c r="AG181" s="72">
        <f t="shared" si="88"/>
        <v>6.8317053475704576E-2</v>
      </c>
      <c r="AH181" s="72">
        <f t="shared" si="89"/>
        <v>0.13622897768625392</v>
      </c>
      <c r="AI181" s="72">
        <f t="shared" si="90"/>
        <v>5.6014685205436635E-2</v>
      </c>
      <c r="AJ181" s="72">
        <f>(AV181-Driver!$K$179)/(Driver!$L$179-Driver!$K$179)</f>
        <v>0.42929659173313994</v>
      </c>
      <c r="AK181" s="72">
        <f>(AW181-Driver!$K$180)/(Driver!$L$180-Driver!$K$180)</f>
        <v>0.27347374922924261</v>
      </c>
      <c r="AL181" s="72">
        <f>(AX181-Driver!$K$181)/(Driver!$L$181-Driver!$K$181)</f>
        <v>0.21709985455005379</v>
      </c>
      <c r="AM181" s="72">
        <f>(AY181-Driver!$K$182)/(Driver!$L$182-Driver!$K$182)</f>
        <v>0.86178673606419287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1"/>
        <v>9.0354090354090353</v>
      </c>
      <c r="AW181" s="70">
        <f t="shared" si="92"/>
        <v>27.696062615492274</v>
      </c>
      <c r="AX181" s="70">
        <f t="shared" si="93"/>
        <v>2.9538986909504841</v>
      </c>
      <c r="AY181" s="70">
        <f>IFERROR(Driver!$K$19/Data!BH181/Data!BI181*Data!BK181*Data!BL181,"")</f>
        <v>-0.84607136957585771</v>
      </c>
      <c r="AZ181" s="70">
        <f t="shared" si="94"/>
        <v>25.588235294117649</v>
      </c>
      <c r="BA181" s="70"/>
      <c r="BB181" s="70"/>
      <c r="BC181" s="70">
        <f t="shared" si="95"/>
        <v>24.663885274309195</v>
      </c>
      <c r="BD181" s="70">
        <f t="shared" si="96"/>
        <v>3.5753930450338056</v>
      </c>
      <c r="BE181" s="70">
        <f t="shared" si="97"/>
        <v>3.1855683387762804E-2</v>
      </c>
      <c r="BF181" s="70">
        <f t="shared" si="98"/>
        <v>29.791083874027926</v>
      </c>
      <c r="BG181" s="70">
        <f t="shared" si="99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220</v>
      </c>
      <c r="BS181" s="8" t="s">
        <v>386</v>
      </c>
      <c r="BT181" s="9" t="s">
        <v>391</v>
      </c>
      <c r="BU181" s="10">
        <v>168</v>
      </c>
      <c r="BV181" s="9" t="s">
        <v>390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301</v>
      </c>
      <c r="CU181" s="9" t="s">
        <v>302</v>
      </c>
      <c r="CV181" s="9" t="s">
        <v>388</v>
      </c>
      <c r="CW181" s="10"/>
      <c r="CX181">
        <f>INDEX('Data_Price '!AS$2:AS$1266,MATCH(Data!$DN181,'Data_Price '!$BE$2:$BE$1266,0))</f>
        <v>0</v>
      </c>
      <c r="CY181">
        <f>INDEX('Data_Price '!AT$2:AT$1266,MATCH(Data!$DN181,'Data_Price '!$BE$2:$BE$1266,0))</f>
        <v>0</v>
      </c>
      <c r="CZ181">
        <f>INDEX('Data_Price '!AU$2:AU$1266,MATCH(Data!$DN181,'Data_Price '!$BE$2:$BE$1266,0))</f>
        <v>0</v>
      </c>
      <c r="DA181">
        <f>INDEX('Data_Price '!AV$2:AV$1266,MATCH(Data!$DN181,'Data_Price '!$BE$2:$BE$1266,0))</f>
        <v>0</v>
      </c>
      <c r="DB181">
        <f>INDEX('Data_Price '!AW$2:AW$1266,MATCH(Data!$DN181,'Data_Price '!$BE$2:$BE$1266,0))</f>
        <v>0</v>
      </c>
      <c r="DC181">
        <f>INDEX('Data_Price '!AX$2:AX$1266,MATCH(Data!$DN181,'Data_Price '!$BE$2:$BE$1266,0))</f>
        <v>0</v>
      </c>
      <c r="DD181">
        <f>INDEX('Data_Price '!AY$2:AY$1266,MATCH(Data!$DN181,'Data_Price '!$BE$2:$BE$1266,0))</f>
        <v>0</v>
      </c>
      <c r="DE181">
        <f>INDEX('Data_Price '!AZ$2:AZ$1266,MATCH(Data!$DN181,'Data_Price '!$BE$2:$BE$1266,0))</f>
        <v>0</v>
      </c>
      <c r="DF181">
        <f>INDEX('Data_Price '!BA$2:BA$1266,MATCH(Data!$DN181,'Data_Price '!$BE$2:$BE$1266,0))</f>
        <v>0</v>
      </c>
      <c r="DG181">
        <f>INDEX('Data_Price '!BB$2:BB$1266,MATCH(Data!$DN181,'Data_Price '!$BE$2:$BE$1266,0))</f>
        <v>0</v>
      </c>
      <c r="DH181">
        <f>INDEX('Data_Price '!BC$2:BC$1266,MATCH(Data!$DN181,'Data_Price '!$BE$2:$BE$1266,0))</f>
        <v>0</v>
      </c>
      <c r="DI181">
        <f>INDEX('Data_Price '!BD$2:BD$1266,MATCH(Data!$DN181,'Data_Price '!$BE$2:$BE$1266,0))</f>
        <v>0</v>
      </c>
      <c r="DJ181" s="89" t="e">
        <f ca="1">_xll.Connector("TinyUrl.TinyUrl",DA181,0)</f>
        <v>#NAME?</v>
      </c>
      <c r="DK181" s="89" t="e">
        <f ca="1">_xll.Connector("TinyUrl.TinyUrl",DE181,0)</f>
        <v>#NAME?</v>
      </c>
      <c r="DL181" s="89" t="e">
        <f ca="1">_xll.Connector("TinyUrl.TinyUrl",DI181,0)</f>
        <v>#NAME?</v>
      </c>
      <c r="DM181" s="224" t="str">
        <f t="shared" si="100"/>
        <v>Pagoda Tour 112 W</v>
      </c>
      <c r="DN181" s="89" t="str">
        <f t="shared" si="101"/>
        <v xml:space="preserve"> DPSPagoda Tour 112 W168 Women's</v>
      </c>
      <c r="DO181" s="227"/>
    </row>
    <row r="182" spans="1:119" ht="15.45" customHeight="1">
      <c r="B182" s="224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#VALUE!</v>
      </c>
      <c r="F182" s="43" t="b">
        <f>CL182&gt;Driver!$F$56</f>
        <v>0</v>
      </c>
      <c r="G182" s="43" t="b">
        <f>AND(CB182&gt;Driver!$F$55,CB182&lt;Driver!$G$55)</f>
        <v>1</v>
      </c>
      <c r="H182" s="43" t="e">
        <f t="shared" si="68"/>
        <v>#VALUE!</v>
      </c>
      <c r="I182" s="43">
        <f t="shared" si="69"/>
        <v>0</v>
      </c>
      <c r="J182" s="43" t="e">
        <f t="array" ref="J182">NOT(OR(($H$9:$H$1273=TRUE)*($I$9:$I$1273&gt;0)*($BT$9:$BT$1273=BT182)*($K$9:$K$1273&gt;K182)))</f>
        <v>#VALUE!</v>
      </c>
      <c r="K182" s="72">
        <f t="shared" si="70"/>
        <v>0.68374708948858243</v>
      </c>
      <c r="L182" s="72">
        <f t="shared" si="71"/>
        <v>0.959361856417694</v>
      </c>
      <c r="M182" s="72">
        <f t="shared" si="72"/>
        <v>0.40813232255947096</v>
      </c>
      <c r="N182" s="72">
        <f t="shared" si="73"/>
        <v>6.4175045848352652E-2</v>
      </c>
      <c r="O182" s="72">
        <f t="shared" si="74"/>
        <v>0.32718270614378597</v>
      </c>
      <c r="P182" s="72">
        <f t="shared" si="75"/>
        <v>0.83303921568627459</v>
      </c>
      <c r="Q182" s="72"/>
      <c r="R182" s="72"/>
      <c r="S182" s="72">
        <f t="shared" si="76"/>
        <v>0.7498605033883341</v>
      </c>
      <c r="T182" s="72">
        <f t="shared" si="77"/>
        <v>0.91855891703806059</v>
      </c>
      <c r="U182" s="72">
        <f t="shared" si="78"/>
        <v>0.9240497092405433</v>
      </c>
      <c r="V182" s="72">
        <f t="shared" si="79"/>
        <v>0.74064179647773198</v>
      </c>
      <c r="W182" s="72">
        <f t="shared" si="80"/>
        <v>0.99881611817095695</v>
      </c>
      <c r="X182" s="72">
        <f t="shared" si="81"/>
        <v>4.0638143582305997E-2</v>
      </c>
      <c r="Y182" s="72">
        <f t="shared" si="82"/>
        <v>0.59186767744052904</v>
      </c>
      <c r="Z182" s="72">
        <f t="shared" si="83"/>
        <v>0.93582495415164735</v>
      </c>
      <c r="AA182" s="72">
        <f t="shared" si="84"/>
        <v>0.67281729385621403</v>
      </c>
      <c r="AB182" s="72">
        <f t="shared" si="85"/>
        <v>0.16696078431372541</v>
      </c>
      <c r="AC182" s="72"/>
      <c r="AD182" s="72"/>
      <c r="AE182" s="72">
        <f t="shared" si="86"/>
        <v>0.25013949661166596</v>
      </c>
      <c r="AF182" s="72">
        <f t="shared" si="87"/>
        <v>8.1441082961939443E-2</v>
      </c>
      <c r="AG182" s="72">
        <f t="shared" si="88"/>
        <v>7.5950290759456668E-2</v>
      </c>
      <c r="AH182" s="72">
        <f t="shared" si="89"/>
        <v>0.25935820352226802</v>
      </c>
      <c r="AI182" s="72">
        <f t="shared" si="90"/>
        <v>1.1838818290431097E-3</v>
      </c>
      <c r="AJ182" s="72">
        <f>(AV182-Driver!$K$179)/(Driver!$L$179-Driver!$K$179)</f>
        <v>0.28063814358230599</v>
      </c>
      <c r="AK182" s="72">
        <f>(AW182-Driver!$K$180)/(Driver!$L$180-Driver!$K$180)</f>
        <v>0.34743437206488637</v>
      </c>
      <c r="AL182" s="72">
        <f>(AX182-Driver!$K$181)/(Driver!$L$181-Driver!$K$181)</f>
        <v>0.53582495415164733</v>
      </c>
      <c r="AM182" s="72">
        <f>(AY182-Driver!$K$182)/(Driver!$L$182-Driver!$K$182)</f>
        <v>0.886817293856214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1"/>
        <v>5.9065934065934069</v>
      </c>
      <c r="AW182" s="70">
        <f t="shared" si="92"/>
        <v>34.928535131170882</v>
      </c>
      <c r="AX182" s="70">
        <f t="shared" si="93"/>
        <v>5.8224245873648259</v>
      </c>
      <c r="AY182" s="70">
        <f>IFERROR(Driver!$K$19/Data!BH182/Data!BI182*Data!BK182*Data!BL182,"")</f>
        <v>-0.6928470139005668</v>
      </c>
      <c r="AZ182" s="70">
        <f t="shared" si="94"/>
        <v>29.798957557706625</v>
      </c>
      <c r="BA182" s="70"/>
      <c r="BB182" s="70"/>
      <c r="BC182" s="70">
        <f t="shared" si="95"/>
        <v>51.798337326485687</v>
      </c>
      <c r="BD182" s="70">
        <f t="shared" si="96"/>
        <v>3.3632541575109705</v>
      </c>
      <c r="BE182" s="70">
        <f t="shared" si="97"/>
        <v>2.4223807787626402E-2</v>
      </c>
      <c r="BF182" s="70">
        <f t="shared" si="98"/>
        <v>15.884502847619014</v>
      </c>
      <c r="BG182" s="70">
        <f t="shared" si="99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219</v>
      </c>
      <c r="BS182" s="8" t="s">
        <v>950</v>
      </c>
      <c r="BT182" s="9" t="s">
        <v>685</v>
      </c>
      <c r="BU182" s="10">
        <v>172</v>
      </c>
      <c r="BV182" s="9" t="s">
        <v>222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301</v>
      </c>
      <c r="CU182" s="10"/>
      <c r="CV182" s="10"/>
      <c r="CW182" s="10"/>
      <c r="CX182" t="str">
        <f>INDEX('Data_Price '!AS$2:AS$1266,MATCH(Data!$DN182,'Data_Price '!$BE$2:$BE$1266,0))</f>
        <v>K2 Mindbender 108 Ti 172 cm + Salomon Warden MNC 13 115 mm</v>
      </c>
      <c r="CY182" t="str">
        <f>INDEX('Data_Price '!AT$2:AT$1266,MATCH(Data!$DN182,'Data_Price '!$BE$2:$BE$1266,0))</f>
        <v>Geartrade.com</v>
      </c>
      <c r="CZ182" t="str">
        <f>INDEX('Data_Price '!AU$2:AU$1266,MATCH(Data!$DN182,'Data_Price '!$BE$2:$BE$1266,0))</f>
        <v>$500.00 used</v>
      </c>
      <c r="DA182" t="str">
        <f>INDEX('Data_Price '!AV$2:AV$1266,MATCH(Data!$DN182,'Data_Price '!$BE$2:$BE$1266,0))</f>
        <v>https://www.google.com/url?url=https://www.geartrade.com/item/781221/k2-mindbender-108-ti-172-cm-salomon-warden-mnc-13-115-mm&amp;rct=j&amp;q=&amp;esrc=s&amp;sa=U&amp;ved=0ahUKEwjPhvLLxKP2AhXCmeAKHZtgA_sQsDwIggE&amp;usg=AOvVaw1xUcrbpIehMVdfHx8Ui271</v>
      </c>
      <c r="DB182" t="str">
        <f>INDEX('Data_Price '!AW$2:AW$1266,MATCH(Data!$DN182,'Data_Price '!$BE$2:$BE$1266,0))</f>
        <v>K2 Mindbender 108 Ti 2022</v>
      </c>
      <c r="DC182" t="str">
        <f>INDEX('Data_Price '!AX$2:AX$1266,MATCH(Data!$DN182,'Data_Price '!$BE$2:$BE$1266,0))</f>
        <v>Level Nine Sports</v>
      </c>
      <c r="DD182">
        <f>INDEX('Data_Price '!AY$2:AY$1266,MATCH(Data!$DN182,'Data_Price '!$BE$2:$BE$1266,0))</f>
        <v>749.95</v>
      </c>
      <c r="DE182" t="str">
        <f>INDEX('Data_Price '!AZ$2:AZ$1266,MATCH(Data!$DN182,'Data_Price '!$BE$2:$BE$1266,0))</f>
        <v>https://www.google.com/url?url=https://www.levelninesports.com/k2-mindbender-108ti-skis-mens-2022/%3Fsku%3DL9851064&amp;rct=j&amp;q=&amp;esrc=s&amp;sa=U&amp;ved=0ahUKEwjPhvLLxKP2AhXCmeAKHZtgA_sQsDwIdw&amp;usg=AOvVaw3SsXxDJte-lYRz110zQKvg</v>
      </c>
      <c r="DF182">
        <f>INDEX('Data_Price '!BA$2:BA$1266,MATCH(Data!$DN182,'Data_Price '!$BE$2:$BE$1266,0))</f>
        <v>0</v>
      </c>
      <c r="DG182">
        <f>INDEX('Data_Price '!BB$2:BB$1266,MATCH(Data!$DN182,'Data_Price '!$BE$2:$BE$1266,0))</f>
        <v>0</v>
      </c>
      <c r="DH182">
        <f>INDEX('Data_Price '!BC$2:BC$1266,MATCH(Data!$DN182,'Data_Price '!$BE$2:$BE$1266,0))</f>
        <v>0</v>
      </c>
      <c r="DI182">
        <f>INDEX('Data_Price '!BD$2:BD$1266,MATCH(Data!$DN182,'Data_Price '!$BE$2:$BE$1266,0))</f>
        <v>0</v>
      </c>
      <c r="DJ182" s="89" t="e">
        <f ca="1">_xll.Connector("TinyUrl.TinyUrl",DA182,0)</f>
        <v>#NAME?</v>
      </c>
      <c r="DK182" s="89" t="e">
        <f ca="1">_xll.Connector("TinyUrl.TinyUrl",DE182,0)</f>
        <v>#NAME?</v>
      </c>
      <c r="DL182" s="89" t="e">
        <f ca="1">_xll.Connector("TinyUrl.TinyUrl",DI182,0)</f>
        <v>#NAME?</v>
      </c>
      <c r="DM182" s="224" t="str">
        <f t="shared" si="100"/>
        <v>Mindbender 108 Ti</v>
      </c>
      <c r="DN182" s="89" t="str">
        <f t="shared" si="101"/>
        <v xml:space="preserve"> K2Mindbender 108 Ti172 Unisex</v>
      </c>
      <c r="DO182" s="227" t="s">
        <v>1005</v>
      </c>
    </row>
    <row r="183" spans="1:119" ht="15.45" customHeight="1">
      <c r="B183" s="224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#VALUE!</v>
      </c>
      <c r="F183" s="43" t="b">
        <f>CL183&gt;Driver!$F$56</f>
        <v>0</v>
      </c>
      <c r="G183" s="43" t="b">
        <f>AND(CB183&gt;Driver!$F$55,CB183&lt;Driver!$G$55)</f>
        <v>0</v>
      </c>
      <c r="H183" s="43" t="e">
        <f t="shared" si="68"/>
        <v>#VALUE!</v>
      </c>
      <c r="I183" s="43">
        <f t="shared" si="69"/>
        <v>0</v>
      </c>
      <c r="J183" s="43" t="e">
        <f t="array" ref="J183">NOT(OR(($H$9:$H$1273=TRUE)*($I$9:$I$1273&gt;0)*($BT$9:$BT$1273=BT183)*($K$9:$K$1273&gt;K183)))</f>
        <v>#VALUE!</v>
      </c>
      <c r="K183" s="72">
        <f t="shared" si="70"/>
        <v>0.73325023382910026</v>
      </c>
      <c r="L183" s="72">
        <f t="shared" si="71"/>
        <v>0.94104906937394239</v>
      </c>
      <c r="M183" s="72">
        <f t="shared" si="72"/>
        <v>0.52545139828425813</v>
      </c>
      <c r="N183" s="72">
        <f t="shared" si="73"/>
        <v>0.36519319547207996</v>
      </c>
      <c r="O183" s="72">
        <f t="shared" si="74"/>
        <v>0.3651315876159883</v>
      </c>
      <c r="P183" s="72">
        <f t="shared" si="75"/>
        <v>0.84602941176470592</v>
      </c>
      <c r="Q183" s="72"/>
      <c r="R183" s="72"/>
      <c r="S183" s="72">
        <f t="shared" si="76"/>
        <v>0.75256711896782691</v>
      </c>
      <c r="T183" s="72">
        <f t="shared" si="77"/>
        <v>0.97369835284403516</v>
      </c>
      <c r="U183" s="72">
        <f t="shared" si="78"/>
        <v>0.74502773112465115</v>
      </c>
      <c r="V183" s="72">
        <f t="shared" si="79"/>
        <v>0.61850789272944406</v>
      </c>
      <c r="W183" s="72">
        <f t="shared" si="80"/>
        <v>0.98913017478514931</v>
      </c>
      <c r="X183" s="72">
        <f t="shared" si="81"/>
        <v>5.8950930626057552E-2</v>
      </c>
      <c r="Y183" s="72">
        <f t="shared" si="82"/>
        <v>0.47454860171574192</v>
      </c>
      <c r="Z183" s="72">
        <f t="shared" si="83"/>
        <v>0.63480680452792004</v>
      </c>
      <c r="AA183" s="72">
        <f t="shared" si="84"/>
        <v>0.6348684123840117</v>
      </c>
      <c r="AB183" s="72">
        <f t="shared" si="85"/>
        <v>0.15397058823529408</v>
      </c>
      <c r="AC183" s="72"/>
      <c r="AD183" s="72"/>
      <c r="AE183" s="72">
        <f t="shared" si="86"/>
        <v>0.24743288103217309</v>
      </c>
      <c r="AF183" s="72">
        <f t="shared" si="87"/>
        <v>2.6301647155964877E-2</v>
      </c>
      <c r="AG183" s="72">
        <f t="shared" si="88"/>
        <v>0.25497226887534885</v>
      </c>
      <c r="AH183" s="72">
        <f t="shared" si="89"/>
        <v>0.38149210727055588</v>
      </c>
      <c r="AI183" s="72">
        <f t="shared" si="90"/>
        <v>1.0869825214850741E-2</v>
      </c>
      <c r="AJ183" s="72">
        <f>(AV183-Driver!$K$179)/(Driver!$L$179-Driver!$K$179)</f>
        <v>0.18104906937394244</v>
      </c>
      <c r="AK183" s="72">
        <f>(AW183-Driver!$K$180)/(Driver!$L$180-Driver!$K$180)</f>
        <v>0.30524742303553304</v>
      </c>
      <c r="AL183" s="72">
        <f>(AX183-Driver!$K$181)/(Driver!$L$181-Driver!$K$181)</f>
        <v>0.23480680452792008</v>
      </c>
      <c r="AM183" s="72">
        <f>(AY183-Driver!$K$182)/(Driver!$L$182-Driver!$K$182)</f>
        <v>0.84886841238401167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1"/>
        <v>3.8105413105413102</v>
      </c>
      <c r="AW183" s="70">
        <f t="shared" si="92"/>
        <v>30.803151411063968</v>
      </c>
      <c r="AX183" s="70">
        <f t="shared" si="93"/>
        <v>3.1132612407512807</v>
      </c>
      <c r="AY183" s="70">
        <f>IFERROR(Driver!$K$19/Data!BH183/Data!BI183*Data!BK183*Data!BL183,"")</f>
        <v>-0.92515078277741125</v>
      </c>
      <c r="AZ183" s="70">
        <f t="shared" si="94"/>
        <v>28.615040953090098</v>
      </c>
      <c r="BA183" s="70"/>
      <c r="BB183" s="70"/>
      <c r="BC183" s="70">
        <f t="shared" si="95"/>
        <v>53.202277643654895</v>
      </c>
      <c r="BD183" s="70">
        <f t="shared" si="96"/>
        <v>8.2429965250407609</v>
      </c>
      <c r="BE183" s="70">
        <f t="shared" si="97"/>
        <v>0.35508733456248515</v>
      </c>
      <c r="BF183" s="70">
        <f t="shared" si="98"/>
        <v>2.0903364584853716</v>
      </c>
      <c r="BG183" s="70">
        <f t="shared" si="99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219</v>
      </c>
      <c r="BS183" s="8" t="s">
        <v>579</v>
      </c>
      <c r="BT183" s="9" t="s">
        <v>580</v>
      </c>
      <c r="BU183" s="10">
        <v>170</v>
      </c>
      <c r="BV183" s="9" t="s">
        <v>390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305</v>
      </c>
      <c r="CU183" s="9" t="s">
        <v>302</v>
      </c>
      <c r="CV183" s="10"/>
      <c r="CW183" s="10"/>
      <c r="CX183">
        <f>INDEX('Data_Price '!AS$2:AS$1266,MATCH(Data!$DN183,'Data_Price '!$BE$2:$BE$1266,0))</f>
        <v>0</v>
      </c>
      <c r="CY183">
        <f>INDEX('Data_Price '!AT$2:AT$1266,MATCH(Data!$DN183,'Data_Price '!$BE$2:$BE$1266,0))</f>
        <v>0</v>
      </c>
      <c r="CZ183">
        <f>INDEX('Data_Price '!AU$2:AU$1266,MATCH(Data!$DN183,'Data_Price '!$BE$2:$BE$1266,0))</f>
        <v>0</v>
      </c>
      <c r="DA183">
        <f>INDEX('Data_Price '!AV$2:AV$1266,MATCH(Data!$DN183,'Data_Price '!$BE$2:$BE$1266,0))</f>
        <v>0</v>
      </c>
      <c r="DB183">
        <f>INDEX('Data_Price '!AW$2:AW$1266,MATCH(Data!$DN183,'Data_Price '!$BE$2:$BE$1266,0))</f>
        <v>0</v>
      </c>
      <c r="DC183">
        <f>INDEX('Data_Price '!AX$2:AX$1266,MATCH(Data!$DN183,'Data_Price '!$BE$2:$BE$1266,0))</f>
        <v>0</v>
      </c>
      <c r="DD183">
        <f>INDEX('Data_Price '!AY$2:AY$1266,MATCH(Data!$DN183,'Data_Price '!$BE$2:$BE$1266,0))</f>
        <v>0</v>
      </c>
      <c r="DE183">
        <f>INDEX('Data_Price '!AZ$2:AZ$1266,MATCH(Data!$DN183,'Data_Price '!$BE$2:$BE$1266,0))</f>
        <v>0</v>
      </c>
      <c r="DF183">
        <f>INDEX('Data_Price '!BA$2:BA$1266,MATCH(Data!$DN183,'Data_Price '!$BE$2:$BE$1266,0))</f>
        <v>0</v>
      </c>
      <c r="DG183">
        <f>INDEX('Data_Price '!BB$2:BB$1266,MATCH(Data!$DN183,'Data_Price '!$BE$2:$BE$1266,0))</f>
        <v>0</v>
      </c>
      <c r="DH183">
        <f>INDEX('Data_Price '!BC$2:BC$1266,MATCH(Data!$DN183,'Data_Price '!$BE$2:$BE$1266,0))</f>
        <v>0</v>
      </c>
      <c r="DI183">
        <f>INDEX('Data_Price '!BD$2:BD$1266,MATCH(Data!$DN183,'Data_Price '!$BE$2:$BE$1266,0))</f>
        <v>0</v>
      </c>
      <c r="DJ183" s="89" t="e">
        <f ca="1">_xll.Connector("TinyUrl.TinyUrl",DA183,0)</f>
        <v>#NAME?</v>
      </c>
      <c r="DK183" s="89" t="e">
        <f ca="1">_xll.Connector("TinyUrl.TinyUrl",DE183,0)</f>
        <v>#NAME?</v>
      </c>
      <c r="DL183" s="89" t="e">
        <f ca="1">_xll.Connector("TinyUrl.TinyUrl",DI183,0)</f>
        <v>#NAME?</v>
      </c>
      <c r="DM183" s="224" t="str">
        <f t="shared" si="100"/>
        <v>Agent 1.0 X</v>
      </c>
      <c r="DN183" s="89" t="str">
        <f t="shared" si="101"/>
        <v xml:space="preserve"> FactionAgent 1.0 X170 Women's</v>
      </c>
      <c r="DO183" s="227"/>
    </row>
    <row r="184" spans="1:119" ht="15.45" customHeight="1">
      <c r="B184" s="224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#VALUE!</v>
      </c>
      <c r="F184" s="43" t="b">
        <f>CL184&gt;Driver!$F$56</f>
        <v>0</v>
      </c>
      <c r="G184" s="43" t="b">
        <f>AND(CB184&gt;Driver!$F$55,CB184&lt;Driver!$G$55)</f>
        <v>1</v>
      </c>
      <c r="H184" s="43" t="e">
        <f t="shared" si="68"/>
        <v>#VALUE!</v>
      </c>
      <c r="I184" s="43">
        <f t="shared" si="69"/>
        <v>0</v>
      </c>
      <c r="J184" s="43" t="e">
        <f t="array" ref="J184">NOT(OR(($H$9:$H$1273=TRUE)*($I$9:$I$1273&gt;0)*($BT$9:$BT$1273=BT184)*($K$9:$K$1273&gt;K184)))</f>
        <v>#VALUE!</v>
      </c>
      <c r="K184" s="72">
        <f t="shared" si="70"/>
        <v>0.73942884778057061</v>
      </c>
      <c r="L184" s="72">
        <f t="shared" si="71"/>
        <v>0.98520344855370234</v>
      </c>
      <c r="M184" s="72">
        <f t="shared" si="72"/>
        <v>0.49365424700743887</v>
      </c>
      <c r="N184" s="72">
        <f t="shared" si="73"/>
        <v>0.25262758489850123</v>
      </c>
      <c r="O184" s="72">
        <f t="shared" si="74"/>
        <v>0.33344953520878284</v>
      </c>
      <c r="P184" s="72">
        <f t="shared" si="75"/>
        <v>0.89488562091503265</v>
      </c>
      <c r="Q184" s="72"/>
      <c r="R184" s="72"/>
      <c r="S184" s="72">
        <f t="shared" si="76"/>
        <v>0.71788506928378482</v>
      </c>
      <c r="T184" s="72">
        <f t="shared" si="77"/>
        <v>0.90805331857704374</v>
      </c>
      <c r="U184" s="72">
        <f t="shared" si="78"/>
        <v>0.97921458395305228</v>
      </c>
      <c r="V184" s="72">
        <f t="shared" si="79"/>
        <v>0.67711406977269473</v>
      </c>
      <c r="W184" s="72">
        <f t="shared" si="80"/>
        <v>0.94920000000000004</v>
      </c>
      <c r="X184" s="72">
        <f t="shared" si="81"/>
        <v>1.4796551446297629E-2</v>
      </c>
      <c r="Y184" s="72">
        <f t="shared" si="82"/>
        <v>0.50634575299256113</v>
      </c>
      <c r="Z184" s="72">
        <f t="shared" si="83"/>
        <v>0.74737241510149877</v>
      </c>
      <c r="AA184" s="72">
        <f t="shared" si="84"/>
        <v>0.66655046479121716</v>
      </c>
      <c r="AB184" s="72">
        <f t="shared" si="85"/>
        <v>0.10511437908496729</v>
      </c>
      <c r="AC184" s="72"/>
      <c r="AD184" s="72"/>
      <c r="AE184" s="72">
        <f t="shared" si="86"/>
        <v>0.28211493071621524</v>
      </c>
      <c r="AF184" s="72">
        <f t="shared" si="87"/>
        <v>9.1946681422956256E-2</v>
      </c>
      <c r="AG184" s="72">
        <f t="shared" si="88"/>
        <v>2.0785416046947752E-2</v>
      </c>
      <c r="AH184" s="72">
        <f t="shared" si="89"/>
        <v>0.32288593022730522</v>
      </c>
      <c r="AI184" s="72">
        <f t="shared" si="90"/>
        <v>5.0799999999999998E-2</v>
      </c>
      <c r="AJ184" s="72">
        <f>(AV184-Driver!$K$179)/(Driver!$L$179-Driver!$K$179)</f>
        <v>0.22520344855370236</v>
      </c>
      <c r="AK184" s="72">
        <f>(AW184-Driver!$K$180)/(Driver!$L$180-Driver!$K$180)</f>
        <v>0.27205642945411612</v>
      </c>
      <c r="AL184" s="72">
        <f>(AX184-Driver!$K$181)/(Driver!$L$181-Driver!$K$181)</f>
        <v>0.34737241510149874</v>
      </c>
      <c r="AM184" s="72">
        <f>(AY184-Driver!$K$182)/(Driver!$L$182-Driver!$K$182)</f>
        <v>0.88055046479121712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1"/>
        <v>4.7398589065255736</v>
      </c>
      <c r="AW184" s="70">
        <f t="shared" si="92"/>
        <v>27.557465536039473</v>
      </c>
      <c r="AX184" s="70">
        <f t="shared" si="93"/>
        <v>4.1263517359134889</v>
      </c>
      <c r="AY184" s="70">
        <f>IFERROR(Driver!$K$19/Data!BH184/Data!BI184*Data!BK184*Data!BL184,"")</f>
        <v>-0.7312093569849627</v>
      </c>
      <c r="AZ184" s="70">
        <f t="shared" si="94"/>
        <v>24.162323157110947</v>
      </c>
      <c r="BA184" s="70"/>
      <c r="BB184" s="70"/>
      <c r="BC184" s="70">
        <f t="shared" si="95"/>
        <v>35.212457366844419</v>
      </c>
      <c r="BD184" s="70">
        <f t="shared" si="96"/>
        <v>2.4335273085299596</v>
      </c>
      <c r="BE184" s="70">
        <f t="shared" si="97"/>
        <v>7.9378841707393719E-2</v>
      </c>
      <c r="BF184" s="70">
        <f t="shared" si="98"/>
        <v>8.7094924238244147</v>
      </c>
      <c r="BG184" s="70">
        <f t="shared" si="99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219</v>
      </c>
      <c r="BS184" s="8" t="s">
        <v>405</v>
      </c>
      <c r="BT184" s="9" t="s">
        <v>434</v>
      </c>
      <c r="BU184" s="10">
        <v>172</v>
      </c>
      <c r="BV184" s="9" t="s">
        <v>222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301</v>
      </c>
      <c r="CU184" s="9" t="s">
        <v>302</v>
      </c>
      <c r="CV184" s="10"/>
      <c r="CW184" s="10"/>
      <c r="CX184" t="str">
        <f>INDEX('Data_Price '!AS$2:AS$1266,MATCH(Data!$DN184,'Data_Price '!$BE$2:$BE$1266,0))</f>
        <v>Armada Tracer 108 Skis - Men's 2022</v>
      </c>
      <c r="CY184" t="str">
        <f>INDEX('Data_Price '!AT$2:AT$1266,MATCH(Data!$DN184,'Data_Price '!$BE$2:$BE$1266,0))</f>
        <v>Snowcountry.eu</v>
      </c>
      <c r="CZ184">
        <f>INDEX('Data_Price '!AU$2:AU$1266,MATCH(Data!$DN184,'Data_Price '!$BE$2:$BE$1266,0))</f>
        <v>425.5</v>
      </c>
      <c r="DA184" t="str">
        <f>INDEX('Data_Price '!AV$2:AV$1266,MATCH(Data!$DN184,'Data_Price '!$BE$2:$BE$1266,0))</f>
        <v>https://www.google.com/url?q=https://www.snowcountry.eu/armada-tracer-108-9563.html%3Fartikel_maat%3D65330%26country%3DUS&amp;sa=U&amp;ved=0ahUKEwjKj8bNxKP2AhXImeAKHa3nCjwQ2ykIHg&amp;usg=AOvVaw0gb7TOS07o-9uxbBxM96zx</v>
      </c>
      <c r="DB184" t="str">
        <f>INDEX('Data_Price '!AW$2:AW$1266,MATCH(Data!$DN184,'Data_Price '!$BE$2:$BE$1266,0))</f>
        <v>Armada Tracer 108 Skis - Men's 2022</v>
      </c>
      <c r="DC184" t="str">
        <f>INDEX('Data_Price '!AX$2:AX$1266,MATCH(Data!$DN184,'Data_Price '!$BE$2:$BE$1266,0))</f>
        <v>BlueZone Sports</v>
      </c>
      <c r="DD184">
        <f>INDEX('Data_Price '!AY$2:AY$1266,MATCH(Data!$DN184,'Data_Price '!$BE$2:$BE$1266,0))</f>
        <v>449.97</v>
      </c>
      <c r="DE184" t="str">
        <f>INDEX('Data_Price '!AZ$2:AZ$1266,MATCH(Data!$DN184,'Data_Price '!$BE$2:$BE$1266,0))</f>
        <v>https://www.google.com/url?q=https://www.bluezonesports.com/armada/armada-tracer-108-skis-mens-2022-38899&amp;sa=U&amp;ved=0ahUKEwjKj8bNxKP2AhXImeAKHa3nCjwQ2ykIHA&amp;usg=AOvVaw3yIGTJgScwtdtd-rYRKrv2</v>
      </c>
      <c r="DF184" t="str">
        <f>INDEX('Data_Price '!BA$2:BA$1266,MATCH(Data!$DN184,'Data_Price '!$BE$2:$BE$1266,0))</f>
        <v>Armada Tracer 108 Skis - Men's 2022</v>
      </c>
      <c r="DG184" t="str">
        <f>INDEX('Data_Price '!BB$2:BB$1266,MATCH(Data!$DN184,'Data_Price '!$BE$2:$BE$1266,0))</f>
        <v>! OutdoorXL.com</v>
      </c>
      <c r="DH184">
        <f>INDEX('Data_Price '!BC$2:BC$1266,MATCH(Data!$DN184,'Data_Price '!$BE$2:$BE$1266,0))</f>
        <v>534.95000000000005</v>
      </c>
      <c r="DI184" t="str">
        <f>INDEX('Data_Price '!BD$2:BD$1266,MATCH(Data!$DN184,'Data_Price '!$BE$2:$BE$1266,0))</f>
        <v>https://www.google.com/url?q=https://www.outdoorxl.com/armada-tracer-108.html%3Fprl%3D92-20626x144-3967&amp;sa=U&amp;ved=0ahUKEwjKj8bNxKP2AhXImeAKHa3nCjwQ2ykIGg&amp;usg=AOvVaw3YDMzHKKUB3fUyPt20V3p0</v>
      </c>
      <c r="DJ184" s="89" t="e">
        <f ca="1">_xll.Connector("TinyUrl.TinyUrl",DA184,0)</f>
        <v>#NAME?</v>
      </c>
      <c r="DK184" s="89" t="e">
        <f ca="1">_xll.Connector("TinyUrl.TinyUrl",DE184,0)</f>
        <v>#NAME?</v>
      </c>
      <c r="DL184" s="89" t="e">
        <f ca="1">_xll.Connector("TinyUrl.TinyUrl",DI184,0)</f>
        <v>#NAME?</v>
      </c>
      <c r="DM184" s="224" t="str">
        <f t="shared" si="100"/>
        <v>Tracer 108</v>
      </c>
      <c r="DN184" s="89" t="str">
        <f t="shared" si="101"/>
        <v xml:space="preserve"> ArmadaTracer 108172 Unisex</v>
      </c>
      <c r="DO184" s="227" t="s">
        <v>968</v>
      </c>
    </row>
    <row r="185" spans="1:119" ht="15.45" customHeight="1">
      <c r="B185" s="224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#VALUE!</v>
      </c>
      <c r="F185" s="43" t="b">
        <f>CL185&gt;Driver!$F$56</f>
        <v>0</v>
      </c>
      <c r="G185" s="43" t="b">
        <f>AND(CB185&gt;Driver!$F$55,CB185&lt;Driver!$G$55)</f>
        <v>0</v>
      </c>
      <c r="H185" s="43" t="e">
        <f t="shared" si="68"/>
        <v>#VALUE!</v>
      </c>
      <c r="I185" s="43">
        <f t="shared" si="69"/>
        <v>0</v>
      </c>
      <c r="J185" s="43" t="e">
        <f t="array" ref="J185">NOT(OR(($H$9:$H$1273=TRUE)*($I$9:$I$1273&gt;0)*($BT$9:$BT$1273=BT185)*($K$9:$K$1273&gt;K185)))</f>
        <v>#VALUE!</v>
      </c>
      <c r="K185" s="72">
        <f t="shared" si="70"/>
        <v>0.63619385581765608</v>
      </c>
      <c r="L185" s="72">
        <f t="shared" si="71"/>
        <v>0.85324631375392801</v>
      </c>
      <c r="M185" s="72">
        <f t="shared" si="72"/>
        <v>0.41914139788138405</v>
      </c>
      <c r="N185" s="72">
        <f t="shared" si="73"/>
        <v>0.15776892430278888</v>
      </c>
      <c r="O185" s="72">
        <f t="shared" si="74"/>
        <v>0.31449187064855266</v>
      </c>
      <c r="P185" s="72">
        <f t="shared" si="75"/>
        <v>0.78516339869281049</v>
      </c>
      <c r="Q185" s="72"/>
      <c r="R185" s="72"/>
      <c r="S185" s="72">
        <f t="shared" si="76"/>
        <v>0.78152311525641127</v>
      </c>
      <c r="T185" s="72">
        <f t="shared" si="77"/>
        <v>0.98285631497634274</v>
      </c>
      <c r="U185" s="72">
        <f t="shared" si="78"/>
        <v>0.97836695443862087</v>
      </c>
      <c r="V185" s="72">
        <f t="shared" si="79"/>
        <v>0.64451224074568947</v>
      </c>
      <c r="W185" s="72">
        <f t="shared" si="80"/>
        <v>0.9718121428571429</v>
      </c>
      <c r="X185" s="72">
        <f t="shared" si="81"/>
        <v>0.14675368624607199</v>
      </c>
      <c r="Y185" s="72">
        <f t="shared" si="82"/>
        <v>0.58085860211861595</v>
      </c>
      <c r="Z185" s="72">
        <f t="shared" si="83"/>
        <v>0.84223107569721112</v>
      </c>
      <c r="AA185" s="72">
        <f t="shared" si="84"/>
        <v>0.68550812935144734</v>
      </c>
      <c r="AB185" s="72">
        <f t="shared" si="85"/>
        <v>0.21483660130718951</v>
      </c>
      <c r="AC185" s="72"/>
      <c r="AD185" s="72"/>
      <c r="AE185" s="72">
        <f t="shared" si="86"/>
        <v>0.21847688474358876</v>
      </c>
      <c r="AF185" s="72">
        <f t="shared" si="87"/>
        <v>1.7143685023657276E-2</v>
      </c>
      <c r="AG185" s="72">
        <f t="shared" si="88"/>
        <v>2.1633045561379113E-2</v>
      </c>
      <c r="AH185" s="72">
        <f t="shared" si="89"/>
        <v>0.35548775925431053</v>
      </c>
      <c r="AI185" s="72">
        <f t="shared" si="90"/>
        <v>2.818785714285715E-2</v>
      </c>
      <c r="AJ185" s="72">
        <f>(AV185-Driver!$K$179)/(Driver!$L$179-Driver!$K$179)</f>
        <v>0.38675368624607198</v>
      </c>
      <c r="AK185" s="72">
        <f>(AW185-Driver!$K$180)/(Driver!$L$180-Driver!$K$180)</f>
        <v>0.38423543151497752</v>
      </c>
      <c r="AL185" s="72">
        <f>(AX185-Driver!$K$181)/(Driver!$L$181-Driver!$K$181)</f>
        <v>0.44223107569721115</v>
      </c>
      <c r="AM185" s="72">
        <f>(AY185-Driver!$K$182)/(Driver!$L$182-Driver!$K$182)</f>
        <v>0.89950812935144731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1"/>
        <v>8.1400081400081401</v>
      </c>
      <c r="AW185" s="70">
        <f t="shared" si="92"/>
        <v>38.527242670615337</v>
      </c>
      <c r="AX185" s="70">
        <f t="shared" si="93"/>
        <v>4.9800796812749004</v>
      </c>
      <c r="AY185" s="70">
        <f>IFERROR(Driver!$K$19/Data!BH185/Data!BI185*Data!BK185*Data!BL185,"")</f>
        <v>-0.61516016777050953</v>
      </c>
      <c r="AZ185" s="70">
        <f t="shared" si="94"/>
        <v>34.162323157110947</v>
      </c>
      <c r="BA185" s="70"/>
      <c r="BB185" s="70"/>
      <c r="BC185" s="70">
        <f t="shared" si="95"/>
        <v>68.221954217364001</v>
      </c>
      <c r="BD185" s="70">
        <f t="shared" si="96"/>
        <v>9.0534599468012846</v>
      </c>
      <c r="BE185" s="70">
        <f t="shared" si="97"/>
        <v>0.12178973633960978</v>
      </c>
      <c r="BF185" s="70">
        <f t="shared" si="98"/>
        <v>5.0273448760358885</v>
      </c>
      <c r="BG185" s="70">
        <f t="shared" si="99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219</v>
      </c>
      <c r="BS185" s="8" t="s">
        <v>550</v>
      </c>
      <c r="BT185" s="9" t="s">
        <v>568</v>
      </c>
      <c r="BU185" s="10">
        <v>188</v>
      </c>
      <c r="BV185" s="9" t="s">
        <v>222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305</v>
      </c>
      <c r="CU185" s="9" t="s">
        <v>302</v>
      </c>
      <c r="CV185" s="10"/>
      <c r="CW185" s="10"/>
      <c r="CX185" t="str">
        <f>INDEX('Data_Price '!AS$2:AS$1266,MATCH(Data!$DN185,'Data_Price '!$BE$2:$BE$1266,0))</f>
        <v>Elan Ripstick 96 Black Edition Ski - 2022 188 cm</v>
      </c>
      <c r="CY185" t="str">
        <f>INDEX('Data_Price '!AT$2:AT$1266,MATCH(Data!$DN185,'Data_Price '!$BE$2:$BE$1266,0))</f>
        <v>UtahSkis</v>
      </c>
      <c r="CZ185">
        <f>INDEX('Data_Price '!AU$2:AU$1266,MATCH(Data!$DN185,'Data_Price '!$BE$2:$BE$1266,0))</f>
        <v>799.95</v>
      </c>
      <c r="DA185" t="str">
        <f>INDEX('Data_Price '!AV$2:AV$1266,MATCH(Data!$DN185,'Data_Price '!$BE$2:$BE$1266,0))</f>
        <v>https://www.google.com/url?q=https://utahskis.com/ripstick-96-blk-edition-21-22.html%3Futm_source%3Dgooglepepla%26utm_medium%3Dcpc%26utm_content%3Dpla&amp;sa=U&amp;ved=0ahUKEwiompfOxKP2AhXlmOAKHXqaBDQQ2ykIGg&amp;usg=AOvVaw36MaLgDAp80O7gJbg_7Boo</v>
      </c>
      <c r="DB185" t="str">
        <f>INDEX('Data_Price '!AW$2:AW$1266,MATCH(Data!$DN185,'Data_Price '!$BE$2:$BE$1266,0))</f>
        <v>Elan Ripstick 96 Black Edition Ski - 2022 188 cm</v>
      </c>
      <c r="DC185" t="str">
        <f>INDEX('Data_Price '!AX$2:AX$1266,MATCH(Data!$DN185,'Data_Price '!$BE$2:$BE$1266,0))</f>
        <v>Aspen Ski and Board</v>
      </c>
      <c r="DD185">
        <f>INDEX('Data_Price '!AY$2:AY$1266,MATCH(Data!$DN185,'Data_Price '!$BE$2:$BE$1266,0))</f>
        <v>799.95</v>
      </c>
      <c r="DE185" t="str">
        <f>INDEX('Data_Price '!AZ$2:AZ$1266,MATCH(Data!$DN185,'Data_Price '!$BE$2:$BE$1266,0))</f>
        <v>https://www.google.com/url?q=https://www.aspenskiandboard.com/products/elanripstick96blackeditionmensski2022%3Fvariant%3D33139476103273%26currency%3DUSD%26utm_medium%3Dproduct_sync%26utm_source%3Dgoogle%26utm_content%3Dsag_organic%26utm_campaign%3Dsag_organic%26srsltid%3DAWLEVJzZ3t2S6mC30hGLexkC394pC2FNEM44Tr3rJ1sVg-8xFtiNR6QWUPk&amp;sa=U&amp;ved=0ahUKEwiompfOxKP2AhXlmOAKHXqaBDQQ2ykIHg&amp;usg=AOvVaw0bL_apu5CD2r9v7Q7ItltA</v>
      </c>
      <c r="DF185" t="str">
        <f>INDEX('Data_Price '!BA$2:BA$1266,MATCH(Data!$DN185,'Data_Price '!$BE$2:$BE$1266,0))</f>
        <v>Elan Ripstick 96 Black Edition Ski - 2022 188 cm</v>
      </c>
      <c r="DG185" t="str">
        <f>INDEX('Data_Price '!BB$2:BB$1266,MATCH(Data!$DN185,'Data_Price '!$BE$2:$BE$1266,0))</f>
        <v>SkiEssentials.com</v>
      </c>
      <c r="DH185">
        <f>INDEX('Data_Price '!BC$2:BC$1266,MATCH(Data!$DN185,'Data_Price '!$BE$2:$BE$1266,0))</f>
        <v>799.99</v>
      </c>
      <c r="DI185" t="str">
        <f>INDEX('Data_Price '!BD$2:BD$1266,MATCH(Data!$DN185,'Data_Price '!$BE$2:$BE$1266,0))</f>
        <v>https://www.google.com/url?url=https://www.skiessentials.com/2022-elan-ripstick-96-black-edition-skis.html&amp;rct=j&amp;q=&amp;esrc=s&amp;sa=U&amp;ved=0ahUKEwij9-fNxKP2AhWuTt8KHdg6DXIQsDwIUQ&amp;usg=AOvVaw3e4wTowNUwm2LLnXoQliL3</v>
      </c>
      <c r="DJ185" s="89" t="e">
        <f ca="1">_xll.Connector("TinyUrl.TinyUrl",DA185,0)</f>
        <v>#NAME?</v>
      </c>
      <c r="DK185" s="89" t="e">
        <f ca="1">_xll.Connector("TinyUrl.TinyUrl",DE185,0)</f>
        <v>#NAME?</v>
      </c>
      <c r="DL185" s="89" t="e">
        <f ca="1">_xll.Connector("TinyUrl.TinyUrl",DI185,0)</f>
        <v>#NAME?</v>
      </c>
      <c r="DM185" s="224" t="str">
        <f t="shared" si="100"/>
        <v>Ripstick 96 Black Edition</v>
      </c>
      <c r="DN185" s="89" t="str">
        <f t="shared" si="101"/>
        <v xml:space="preserve"> ElanRipstick 96 Black Edition188 Unisex</v>
      </c>
      <c r="DO185" s="227" t="s">
        <v>1006</v>
      </c>
    </row>
    <row r="186" spans="1:119" ht="15.45" customHeight="1">
      <c r="B186" s="224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#VALUE!</v>
      </c>
      <c r="F186" s="43" t="b">
        <f>CL186&gt;Driver!$F$56</f>
        <v>0</v>
      </c>
      <c r="G186" s="43" t="b">
        <f>AND(CB186&gt;Driver!$F$55,CB186&lt;Driver!$G$55)</f>
        <v>0</v>
      </c>
      <c r="H186" s="43" t="e">
        <f t="shared" si="68"/>
        <v>#VALUE!</v>
      </c>
      <c r="I186" s="43">
        <f t="shared" si="69"/>
        <v>0</v>
      </c>
      <c r="J186" s="43" t="e">
        <f t="array" ref="J186">NOT(OR(($H$9:$H$1273=TRUE)*($I$9:$I$1273&gt;0)*($BT$9:$BT$1273=BT186)*($K$9:$K$1273&gt;K186)))</f>
        <v>#VALUE!</v>
      </c>
      <c r="K186" s="72">
        <f t="shared" si="70"/>
        <v>0.72163454319949893</v>
      </c>
      <c r="L186" s="72">
        <f t="shared" si="71"/>
        <v>0.98981870920957227</v>
      </c>
      <c r="M186" s="72">
        <f t="shared" si="72"/>
        <v>0.45345037718942571</v>
      </c>
      <c r="N186" s="72">
        <f t="shared" si="73"/>
        <v>0.2924682223487004</v>
      </c>
      <c r="O186" s="72">
        <f t="shared" si="74"/>
        <v>0.31458225562480524</v>
      </c>
      <c r="P186" s="72">
        <f t="shared" si="75"/>
        <v>0.75330065359477127</v>
      </c>
      <c r="Q186" s="72"/>
      <c r="R186" s="72"/>
      <c r="S186" s="72">
        <f t="shared" si="76"/>
        <v>0.78038278889998758</v>
      </c>
      <c r="T186" s="72">
        <f t="shared" si="77"/>
        <v>0.98703016525680642</v>
      </c>
      <c r="U186" s="72">
        <f t="shared" si="78"/>
        <v>9.9999999999999978E-2</v>
      </c>
      <c r="V186" s="72">
        <f t="shared" si="79"/>
        <v>0.60805422537968323</v>
      </c>
      <c r="W186" s="72">
        <f t="shared" si="80"/>
        <v>0.96708459214501508</v>
      </c>
      <c r="X186" s="72">
        <f t="shared" si="81"/>
        <v>1.0181290790427788E-2</v>
      </c>
      <c r="Y186" s="72">
        <f t="shared" si="82"/>
        <v>0.54654962281057429</v>
      </c>
      <c r="Z186" s="72">
        <f t="shared" si="83"/>
        <v>0.7075317776512996</v>
      </c>
      <c r="AA186" s="72">
        <f t="shared" si="84"/>
        <v>0.68541774437519476</v>
      </c>
      <c r="AB186" s="72">
        <f t="shared" si="85"/>
        <v>0.24669934640522867</v>
      </c>
      <c r="AC186" s="72"/>
      <c r="AD186" s="72"/>
      <c r="AE186" s="72">
        <f t="shared" si="86"/>
        <v>0.21961721110001245</v>
      </c>
      <c r="AF186" s="72">
        <f t="shared" si="87"/>
        <v>1.2969834743193562E-2</v>
      </c>
      <c r="AG186" s="72">
        <f t="shared" si="88"/>
        <v>0.9</v>
      </c>
      <c r="AH186" s="72">
        <f t="shared" si="89"/>
        <v>0.39194577462031671</v>
      </c>
      <c r="AI186" s="72">
        <f t="shared" si="90"/>
        <v>3.2915407854984896E-2</v>
      </c>
      <c r="AJ186" s="72">
        <f>(AV186-Driver!$K$179)/(Driver!$L$179-Driver!$K$179)</f>
        <v>0.25018129079042778</v>
      </c>
      <c r="AK186" s="72">
        <f>(AW186-Driver!$K$180)/(Driver!$L$180-Driver!$K$180)</f>
        <v>0.40152893187281891</v>
      </c>
      <c r="AL186" s="72">
        <f>(AX186-Driver!$K$181)/(Driver!$L$181-Driver!$K$181)</f>
        <v>0.30753177765129958</v>
      </c>
      <c r="AM186" s="72">
        <f>(AY186-Driver!$K$182)/(Driver!$L$182-Driver!$K$182)</f>
        <v>0.89941774437519473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1"/>
        <v>5.2655677655677646</v>
      </c>
      <c r="AW186" s="70">
        <f t="shared" si="92"/>
        <v>40.218342085988148</v>
      </c>
      <c r="AX186" s="70">
        <f t="shared" si="93"/>
        <v>3.7677859988616964</v>
      </c>
      <c r="AY186" s="70">
        <f>IFERROR(Driver!$K$19/Data!BH186/Data!BI186*Data!BK186*Data!BL186,"")</f>
        <v>-0.61571345866654625</v>
      </c>
      <c r="AZ186" s="70">
        <f t="shared" si="94"/>
        <v>37.066269545792998</v>
      </c>
      <c r="BA186" s="70"/>
      <c r="BB186" s="70"/>
      <c r="BC186" s="70">
        <f t="shared" si="95"/>
        <v>67.630459008866808</v>
      </c>
      <c r="BD186" s="70">
        <f t="shared" si="96"/>
        <v>9.422838300997249</v>
      </c>
      <c r="BE186" s="70">
        <f t="shared" si="97"/>
        <v>1</v>
      </c>
      <c r="BF186" s="70">
        <f t="shared" si="98"/>
        <v>0.90966817249950105</v>
      </c>
      <c r="BG186" s="70">
        <f t="shared" si="99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219</v>
      </c>
      <c r="BS186" s="8" t="s">
        <v>405</v>
      </c>
      <c r="BT186" s="9" t="s">
        <v>420</v>
      </c>
      <c r="BU186" s="10">
        <v>168</v>
      </c>
      <c r="BV186" s="9" t="s">
        <v>222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305</v>
      </c>
      <c r="CU186" s="9" t="s">
        <v>302</v>
      </c>
      <c r="CV186" s="10"/>
      <c r="CW186" s="10"/>
      <c r="CX186">
        <f>INDEX('Data_Price '!AS$2:AS$1266,MATCH(Data!$DN186,'Data_Price '!$BE$2:$BE$1266,0))</f>
        <v>0</v>
      </c>
      <c r="CY186">
        <f>INDEX('Data_Price '!AT$2:AT$1266,MATCH(Data!$DN186,'Data_Price '!$BE$2:$BE$1266,0))</f>
        <v>0</v>
      </c>
      <c r="CZ186">
        <f>INDEX('Data_Price '!AU$2:AU$1266,MATCH(Data!$DN186,'Data_Price '!$BE$2:$BE$1266,0))</f>
        <v>0</v>
      </c>
      <c r="DA186">
        <f>INDEX('Data_Price '!AV$2:AV$1266,MATCH(Data!$DN186,'Data_Price '!$BE$2:$BE$1266,0))</f>
        <v>0</v>
      </c>
      <c r="DB186">
        <f>INDEX('Data_Price '!AW$2:AW$1266,MATCH(Data!$DN186,'Data_Price '!$BE$2:$BE$1266,0))</f>
        <v>0</v>
      </c>
      <c r="DC186">
        <f>INDEX('Data_Price '!AX$2:AX$1266,MATCH(Data!$DN186,'Data_Price '!$BE$2:$BE$1266,0))</f>
        <v>0</v>
      </c>
      <c r="DD186">
        <f>INDEX('Data_Price '!AY$2:AY$1266,MATCH(Data!$DN186,'Data_Price '!$BE$2:$BE$1266,0))</f>
        <v>0</v>
      </c>
      <c r="DE186">
        <f>INDEX('Data_Price '!AZ$2:AZ$1266,MATCH(Data!$DN186,'Data_Price '!$BE$2:$BE$1266,0))</f>
        <v>0</v>
      </c>
      <c r="DF186">
        <f>INDEX('Data_Price '!BA$2:BA$1266,MATCH(Data!$DN186,'Data_Price '!$BE$2:$BE$1266,0))</f>
        <v>0</v>
      </c>
      <c r="DG186">
        <f>INDEX('Data_Price '!BB$2:BB$1266,MATCH(Data!$DN186,'Data_Price '!$BE$2:$BE$1266,0))</f>
        <v>0</v>
      </c>
      <c r="DH186">
        <f>INDEX('Data_Price '!BC$2:BC$1266,MATCH(Data!$DN186,'Data_Price '!$BE$2:$BE$1266,0))</f>
        <v>0</v>
      </c>
      <c r="DI186">
        <f>INDEX('Data_Price '!BD$2:BD$1266,MATCH(Data!$DN186,'Data_Price '!$BE$2:$BE$1266,0))</f>
        <v>0</v>
      </c>
      <c r="DJ186" s="89" t="e">
        <f ca="1">_xll.Connector("TinyUrl.TinyUrl",DA186,0)</f>
        <v>#NAME?</v>
      </c>
      <c r="DK186" s="89" t="e">
        <f ca="1">_xll.Connector("TinyUrl.TinyUrl",DE186,0)</f>
        <v>#NAME?</v>
      </c>
      <c r="DL186" s="89" t="e">
        <f ca="1">_xll.Connector("TinyUrl.TinyUrl",DI186,0)</f>
        <v>#NAME?</v>
      </c>
      <c r="DM186" s="224" t="str">
        <f t="shared" si="100"/>
        <v>Declivity 88 Ca</v>
      </c>
      <c r="DN186" s="89" t="str">
        <f t="shared" si="101"/>
        <v xml:space="preserve"> ArmadaDeclivity 88 Ca168 Unisex</v>
      </c>
      <c r="DO186" s="227"/>
    </row>
    <row r="187" spans="1:119" ht="15.45" customHeight="1">
      <c r="B187" s="224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#VALUE!</v>
      </c>
      <c r="F187" s="43" t="b">
        <f>CL187&gt;Driver!$F$56</f>
        <v>0</v>
      </c>
      <c r="G187" s="43" t="b">
        <f>AND(CB187&gt;Driver!$F$55,CB187&lt;Driver!$G$55)</f>
        <v>1</v>
      </c>
      <c r="H187" s="43" t="e">
        <f t="shared" si="68"/>
        <v>#VALUE!</v>
      </c>
      <c r="I187" s="43">
        <f t="shared" si="69"/>
        <v>0</v>
      </c>
      <c r="J187" s="43" t="e">
        <f t="array" ref="J187">NOT(OR(($H$9:$H$1273=TRUE)*($I$9:$I$1273&gt;0)*($BT$9:$BT$1273=BT187)*($K$9:$K$1273&gt;K187)))</f>
        <v>#VALUE!</v>
      </c>
      <c r="K187" s="72">
        <f t="shared" si="70"/>
        <v>0.63066372370368406</v>
      </c>
      <c r="L187" s="72">
        <f t="shared" si="71"/>
        <v>0.82714043993231812</v>
      </c>
      <c r="M187" s="72">
        <f t="shared" si="72"/>
        <v>0.4341870074750499</v>
      </c>
      <c r="N187" s="72">
        <f t="shared" si="73"/>
        <v>0.17231391892746473</v>
      </c>
      <c r="O187" s="72">
        <f t="shared" si="74"/>
        <v>0.3400183453277501</v>
      </c>
      <c r="P187" s="72">
        <f t="shared" si="75"/>
        <v>0.79022875816993465</v>
      </c>
      <c r="Q187" s="72"/>
      <c r="R187" s="72"/>
      <c r="S187" s="72">
        <f t="shared" si="76"/>
        <v>0.78389476381299594</v>
      </c>
      <c r="T187" s="72">
        <f t="shared" si="77"/>
        <v>0.92498658012142676</v>
      </c>
      <c r="U187" s="72">
        <f t="shared" si="78"/>
        <v>0.95934441460600173</v>
      </c>
      <c r="V187" s="72">
        <f t="shared" si="79"/>
        <v>0.64080042756679667</v>
      </c>
      <c r="W187" s="72">
        <f t="shared" si="80"/>
        <v>0.98264257677210809</v>
      </c>
      <c r="X187" s="72">
        <f t="shared" si="81"/>
        <v>0.17285956006768188</v>
      </c>
      <c r="Y187" s="72">
        <f t="shared" si="82"/>
        <v>0.5658129925249501</v>
      </c>
      <c r="Z187" s="72">
        <f t="shared" si="83"/>
        <v>0.82768608107253527</v>
      </c>
      <c r="AA187" s="72">
        <f t="shared" si="84"/>
        <v>0.6599816546722499</v>
      </c>
      <c r="AB187" s="72">
        <f t="shared" si="85"/>
        <v>0.20977124183006535</v>
      </c>
      <c r="AC187" s="72"/>
      <c r="AD187" s="72"/>
      <c r="AE187" s="72">
        <f t="shared" si="86"/>
        <v>0.21610523618700406</v>
      </c>
      <c r="AF187" s="72">
        <f t="shared" si="87"/>
        <v>7.5013419878573226E-2</v>
      </c>
      <c r="AG187" s="72">
        <f t="shared" si="88"/>
        <v>4.0655585393998217E-2</v>
      </c>
      <c r="AH187" s="72">
        <f t="shared" si="89"/>
        <v>0.35919957243320338</v>
      </c>
      <c r="AI187" s="72">
        <f t="shared" si="90"/>
        <v>1.7357423227891945E-2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0.37657787719555891</v>
      </c>
      <c r="AL187" s="72">
        <f>(AX187-Driver!$K$181)/(Driver!$L$181-Driver!$K$181)</f>
        <v>0.4276860810725352</v>
      </c>
      <c r="AM187" s="72">
        <f>(AY187-Driver!$K$182)/(Driver!$L$182-Driver!$K$182)</f>
        <v>0.87398165467224986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1"/>
        <v>8.6894586894586894</v>
      </c>
      <c r="AW187" s="70">
        <f t="shared" si="92"/>
        <v>37.778424596495221</v>
      </c>
      <c r="AX187" s="70">
        <f t="shared" si="93"/>
        <v>4.8491747296528169</v>
      </c>
      <c r="AY187" s="70">
        <f>IFERROR(Driver!$K$19/Data!BH187/Data!BI187*Data!BK187*Data!BL187,"")</f>
        <v>-0.77142027463190921</v>
      </c>
      <c r="AZ187" s="70">
        <f t="shared" si="94"/>
        <v>33.700670141474312</v>
      </c>
      <c r="BA187" s="70"/>
      <c r="BB187" s="70"/>
      <c r="BC187" s="70">
        <f t="shared" si="95"/>
        <v>69.452144811097753</v>
      </c>
      <c r="BD187" s="70">
        <f t="shared" si="96"/>
        <v>3.9320909512438287</v>
      </c>
      <c r="BE187" s="70">
        <f t="shared" si="97"/>
        <v>0.14080888276523054</v>
      </c>
      <c r="BF187" s="70">
        <f t="shared" si="98"/>
        <v>4.6081216544433738</v>
      </c>
      <c r="BG187" s="70">
        <f t="shared" si="99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219</v>
      </c>
      <c r="BS187" s="8" t="s">
        <v>579</v>
      </c>
      <c r="BT187" s="9" t="s">
        <v>583</v>
      </c>
      <c r="BU187" s="10">
        <v>180</v>
      </c>
      <c r="BV187" s="9" t="s">
        <v>222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301</v>
      </c>
      <c r="CU187" s="9" t="s">
        <v>304</v>
      </c>
      <c r="CV187" s="9" t="s">
        <v>302</v>
      </c>
      <c r="CW187" s="10"/>
      <c r="CX187" t="str">
        <f>INDEX('Data_Price '!AS$2:AS$1266,MATCH(Data!$DN187,'Data_Price '!$BE$2:$BE$1266,0))</f>
        <v>Faction Skis Agent 3.0 Skis Â· 2022 Â· 180 cm</v>
      </c>
      <c r="CY187" t="str">
        <f>INDEX('Data_Price '!AT$2:AT$1266,MATCH(Data!$DN187,'Data_Price '!$BE$2:$BE$1266,0))</f>
        <v>Curated</v>
      </c>
      <c r="CZ187">
        <f>INDEX('Data_Price '!AU$2:AU$1266,MATCH(Data!$DN187,'Data_Price '!$BE$2:$BE$1266,0))</f>
        <v>749</v>
      </c>
      <c r="DA187" t="str">
        <f>INDEX('Data_Price '!AV$2:AV$1266,MATCH(Data!$DN187,'Data_Price '!$BE$2:$BE$1266,0))</f>
        <v>https://www.google.com/url?url=https://www.curated.com/products/4463152/faction-skis-agent-3-0-skis-2022-180-cm%3Fc_source%3Dgoogle-shopping&amp;rct=j&amp;q=&amp;esrc=s&amp;sa=U&amp;ved=0ahUKEwj3_efOxKP2AhVCnuAKHWAFDSoQ2SkIPg&amp;usg=AOvVaw0h8xLWMTPPlX07HoywJymB</v>
      </c>
      <c r="DB187">
        <f>INDEX('Data_Price '!AW$2:AW$1266,MATCH(Data!$DN187,'Data_Price '!$BE$2:$BE$1266,0))</f>
        <v>0</v>
      </c>
      <c r="DC187">
        <f>INDEX('Data_Price '!AX$2:AX$1266,MATCH(Data!$DN187,'Data_Price '!$BE$2:$BE$1266,0))</f>
        <v>0</v>
      </c>
      <c r="DD187">
        <f>INDEX('Data_Price '!AY$2:AY$1266,MATCH(Data!$DN187,'Data_Price '!$BE$2:$BE$1266,0))</f>
        <v>0</v>
      </c>
      <c r="DE187">
        <f>INDEX('Data_Price '!AZ$2:AZ$1266,MATCH(Data!$DN187,'Data_Price '!$BE$2:$BE$1266,0))</f>
        <v>0</v>
      </c>
      <c r="DF187">
        <f>INDEX('Data_Price '!BA$2:BA$1266,MATCH(Data!$DN187,'Data_Price '!$BE$2:$BE$1266,0))</f>
        <v>0</v>
      </c>
      <c r="DG187">
        <f>INDEX('Data_Price '!BB$2:BB$1266,MATCH(Data!$DN187,'Data_Price '!$BE$2:$BE$1266,0))</f>
        <v>0</v>
      </c>
      <c r="DH187">
        <f>INDEX('Data_Price '!BC$2:BC$1266,MATCH(Data!$DN187,'Data_Price '!$BE$2:$BE$1266,0))</f>
        <v>0</v>
      </c>
      <c r="DI187">
        <f>INDEX('Data_Price '!BD$2:BD$1266,MATCH(Data!$DN187,'Data_Price '!$BE$2:$BE$1266,0))</f>
        <v>0</v>
      </c>
      <c r="DJ187" s="89" t="e">
        <f ca="1">_xll.Connector("TinyUrl.TinyUrl",DA187,0)</f>
        <v>#NAME?</v>
      </c>
      <c r="DK187" s="89" t="e">
        <f ca="1">_xll.Connector("TinyUrl.TinyUrl",DE187,0)</f>
        <v>#NAME?</v>
      </c>
      <c r="DL187" s="89" t="e">
        <f ca="1">_xll.Connector("TinyUrl.TinyUrl",DI187,0)</f>
        <v>#NAME?</v>
      </c>
      <c r="DM187" s="224" t="str">
        <f t="shared" si="100"/>
        <v>Agent 3.0</v>
      </c>
      <c r="DN187" s="89" t="str">
        <f t="shared" si="101"/>
        <v xml:space="preserve"> FactionAgent 3.0180 Unisex</v>
      </c>
      <c r="DO187" s="227" t="s">
        <v>958</v>
      </c>
    </row>
    <row r="188" spans="1:119" ht="15.45" customHeight="1">
      <c r="A188" s="224">
        <f>ROW()</f>
        <v>188</v>
      </c>
      <c r="B188" s="224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#VALUE!</v>
      </c>
      <c r="F188" s="43" t="b">
        <f>CL188&gt;Driver!$F$56</f>
        <v>1</v>
      </c>
      <c r="G188" s="43" t="b">
        <f>AND(CB188&gt;Driver!$F$55,CB188&lt;Driver!$G$55)</f>
        <v>1</v>
      </c>
      <c r="H188" s="43" t="e">
        <f t="shared" si="68"/>
        <v>#VALUE!</v>
      </c>
      <c r="I188" s="43">
        <f t="shared" si="69"/>
        <v>0</v>
      </c>
      <c r="J188" s="43" t="e">
        <f t="array" ref="J188">NOT(OR(($H$9:$H$1273=TRUE)*($I$9:$I$1273&gt;0)*($BT$9:$BT$1273=BT188)*($K$9:$K$1273&gt;K188)))</f>
        <v>#VALUE!</v>
      </c>
      <c r="K188" s="72">
        <f t="shared" si="70"/>
        <v>0.73115631201670483</v>
      </c>
      <c r="L188" s="72">
        <f t="shared" si="71"/>
        <v>0.98939328015470152</v>
      </c>
      <c r="M188" s="72">
        <f t="shared" si="72"/>
        <v>0.47291934387870804</v>
      </c>
      <c r="N188" s="72">
        <f t="shared" si="73"/>
        <v>0.19697717068234988</v>
      </c>
      <c r="O188" s="72">
        <f t="shared" si="74"/>
        <v>0.28870079559429729</v>
      </c>
      <c r="P188" s="72">
        <f t="shared" si="75"/>
        <v>0.93308006535947707</v>
      </c>
      <c r="Q188" s="72"/>
      <c r="R188" s="72"/>
      <c r="S188" s="72">
        <f t="shared" si="76"/>
        <v>0.69337000533782089</v>
      </c>
      <c r="T188" s="72">
        <f t="shared" si="77"/>
        <v>0.9443415590115195</v>
      </c>
      <c r="U188" s="72">
        <f t="shared" si="78"/>
        <v>0.97159876351866814</v>
      </c>
      <c r="V188" s="72">
        <f t="shared" si="79"/>
        <v>0.67797149835640147</v>
      </c>
      <c r="W188" s="72">
        <f t="shared" si="80"/>
        <v>0.9585275236314007</v>
      </c>
      <c r="X188" s="72">
        <f t="shared" si="81"/>
        <v>1.0606719845298512E-2</v>
      </c>
      <c r="Y188" s="72">
        <f t="shared" si="82"/>
        <v>0.52708065612129196</v>
      </c>
      <c r="Z188" s="72">
        <f t="shared" si="83"/>
        <v>0.80302282931765012</v>
      </c>
      <c r="AA188" s="72">
        <f t="shared" si="84"/>
        <v>0.71129920440570271</v>
      </c>
      <c r="AB188" s="72">
        <f t="shared" si="85"/>
        <v>6.6919934640522871E-2</v>
      </c>
      <c r="AC188" s="72"/>
      <c r="AD188" s="72"/>
      <c r="AE188" s="72">
        <f t="shared" si="86"/>
        <v>0.30662999466217905</v>
      </c>
      <c r="AF188" s="72">
        <f t="shared" si="87"/>
        <v>5.5658440988480509E-2</v>
      </c>
      <c r="AG188" s="72">
        <f t="shared" si="88"/>
        <v>2.8401236481331901E-2</v>
      </c>
      <c r="AH188" s="72">
        <f t="shared" si="89"/>
        <v>0.32202850164359853</v>
      </c>
      <c r="AI188" s="72">
        <f t="shared" si="90"/>
        <v>4.1472476368599284E-2</v>
      </c>
      <c r="AJ188" s="72">
        <f>(AV188-Driver!$K$179)/(Driver!$L$179-Driver!$K$179)</f>
        <v>0.22939328015470148</v>
      </c>
      <c r="AK188" s="72">
        <f>(AW188-Driver!$K$180)/(Driver!$L$180-Driver!$K$180)</f>
        <v>0.24438201418196878</v>
      </c>
      <c r="AL188" s="72">
        <f>(AX188-Driver!$K$181)/(Driver!$L$181-Driver!$K$181)</f>
        <v>0.4030228293176501</v>
      </c>
      <c r="AM188" s="72">
        <f>(AY188-Driver!$K$182)/(Driver!$L$182-Driver!$K$182)</f>
        <v>0.92529920440570268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1"/>
        <v>4.8280423280423284</v>
      </c>
      <c r="AW188" s="70">
        <f t="shared" si="92"/>
        <v>24.851235650873853</v>
      </c>
      <c r="AX188" s="70">
        <f t="shared" si="93"/>
        <v>4.6272054638588509</v>
      </c>
      <c r="AY188" s="70">
        <f>IFERROR(Driver!$K$19/Data!BH387/Data!BI387*Data!BK387*Data!BL387,"")</f>
        <v>-0.45728031186809609</v>
      </c>
      <c r="AZ188" s="70">
        <f t="shared" si="94"/>
        <v>20.6813104988831</v>
      </c>
      <c r="BA188" s="70"/>
      <c r="BB188" s="70"/>
      <c r="BC188" s="70">
        <f t="shared" si="95"/>
        <v>22.496323272113365</v>
      </c>
      <c r="BD188" s="70">
        <f t="shared" si="96"/>
        <v>5.6449722880237818</v>
      </c>
      <c r="BE188" s="70">
        <f t="shared" si="97"/>
        <v>7.1764379849655349E-2</v>
      </c>
      <c r="BF188" s="70">
        <f t="shared" si="98"/>
        <v>8.8063329585773626</v>
      </c>
      <c r="BG188" s="70">
        <f t="shared" si="99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219</v>
      </c>
      <c r="BS188" s="8" t="s">
        <v>742</v>
      </c>
      <c r="BT188" s="9" t="s">
        <v>752</v>
      </c>
      <c r="BU188" s="10">
        <v>158</v>
      </c>
      <c r="BV188" s="9" t="s">
        <v>390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305</v>
      </c>
      <c r="CU188" s="9" t="s">
        <v>301</v>
      </c>
      <c r="CV188" s="10"/>
      <c r="CW188" s="10"/>
      <c r="CX188" t="str">
        <f>INDEX('Data_Price '!AS$2:AS$1266,MATCH(Data!$DN188,'Data_Price '!$BE$2:$BE$1266,0))</f>
        <v>2023 Nordica Santa Ana 104 Free Women's Skis - 158| Ski Essentials</v>
      </c>
      <c r="CY188" t="str">
        <f>INDEX('Data_Price '!AT$2:AT$1266,MATCH(Data!$DN188,'Data_Price '!$BE$2:$BE$1266,0))</f>
        <v>SkiEssentials.com</v>
      </c>
      <c r="CZ188">
        <f>INDEX('Data_Price '!AU$2:AU$1266,MATCH(Data!$DN188,'Data_Price '!$BE$2:$BE$1266,0))</f>
        <v>749.99</v>
      </c>
      <c r="DA188" t="str">
        <f>INDEX('Data_Price '!AV$2:AV$1266,MATCH(Data!$DN188,'Data_Price '!$BE$2:$BE$1266,0))</f>
        <v>https://www.google.com/url?url=https://www.skiessentials.com/2023-nordica-santa-ana-104-free-women-s-skis.html%23size%3D22403&amp;rct=j&amp;q=&amp;esrc=s&amp;sa=U&amp;ved=0ahUKEwiM3ujMxaP2AhUPZd8KHQ3OCKsQsDwIXw&amp;usg=AOvVaw2SPBaG1MXzDb9vrvue63jP</v>
      </c>
      <c r="DB188" t="str">
        <f>INDEX('Data_Price '!AW$2:AW$1266,MATCH(Data!$DN188,'Data_Price '!$BE$2:$BE$1266,0))</f>
        <v>Nordica Santa Ana 104 Free Women's Skis 158cm 2023</v>
      </c>
      <c r="DC188" t="str">
        <f>INDEX('Data_Price '!AX$2:AX$1266,MATCH(Data!$DN188,'Data_Price '!$BE$2:$BE$1266,0))</f>
        <v>Powder7 Ski Shop</v>
      </c>
      <c r="DD188">
        <f>INDEX('Data_Price '!AY$2:AY$1266,MATCH(Data!$DN188,'Data_Price '!$BE$2:$BE$1266,0))</f>
        <v>749.99</v>
      </c>
      <c r="DE188" t="str">
        <f>INDEX('Data_Price '!AZ$2:AZ$1266,MATCH(Data!$DN188,'Data_Price '!$BE$2:$BE$1266,0))</f>
        <v>https://www.google.com/url?url=https://www.powder7.com/Nordica-Santa-Ana-104-Free-Skis-158cm-New-Flat-2023/for-sale%3Futm_source%3Dfeed%26utm_medium%3Dfree&amp;rct=j&amp;q=&amp;esrc=s&amp;sa=U&amp;ved=0ahUKEwiM3ujMxaP2AhUPZd8KHQ3OCKsQ2SkIYw&amp;usg=AOvVaw1ofxiku3tf_hTOuyPoRUbv</v>
      </c>
      <c r="DF188" t="str">
        <f>INDEX('Data_Price '!BA$2:BA$1266,MATCH(Data!$DN188,'Data_Price '!$BE$2:$BE$1266,0))</f>
        <v>Nordica Santa Ana 104 Free Skis Women's 2022</v>
      </c>
      <c r="DG188" t="str">
        <f>INDEX('Data_Price '!BB$2:BB$1266,MATCH(Data!$DN188,'Data_Price '!$BE$2:$BE$1266,0))</f>
        <v>Level Nine Sports</v>
      </c>
      <c r="DH188">
        <f>INDEX('Data_Price '!BC$2:BC$1266,MATCH(Data!$DN188,'Data_Price '!$BE$2:$BE$1266,0))</f>
        <v>749.99</v>
      </c>
      <c r="DI188" t="str">
        <f>INDEX('Data_Price '!BD$2:BD$1266,MATCH(Data!$DN188,'Data_Price '!$BE$2:$BE$1266,0))</f>
        <v>https://www.google.com/url?url=https://www.levelninesports.com/nordica-santa-ana-104-free-skis-womens-2022/%3Fsku%3DL9849751&amp;rct=j&amp;q=&amp;esrc=s&amp;sa=U&amp;ved=0ahUKEwiM3ujMxaP2AhUPZd8KHQ3OCKsQsDwIZg&amp;usg=AOvVaw0Lpcuv4Yk55VeLOpyOv1Xd</v>
      </c>
      <c r="DJ188" s="89" t="e">
        <f ca="1">_xll.Connector("TinyUrl.TinyUrl",DA188,0)</f>
        <v>#NAME?</v>
      </c>
      <c r="DK188" s="89" t="e">
        <f ca="1">_xll.Connector("TinyUrl.TinyUrl",DE188,0)</f>
        <v>#NAME?</v>
      </c>
      <c r="DL188" s="89" t="e">
        <f ca="1">_xll.Connector("TinyUrl.TinyUrl",DI188,0)</f>
        <v>#NAME?</v>
      </c>
      <c r="DM188" s="224" t="str">
        <f t="shared" si="100"/>
        <v>Santa Ana 104 Free</v>
      </c>
      <c r="DN188" s="89" t="str">
        <f t="shared" si="101"/>
        <v xml:space="preserve"> NordicaSanta Ana 104 Free158 Women's</v>
      </c>
      <c r="DO188" s="227"/>
    </row>
    <row r="189" spans="1:119" ht="15.45" customHeight="1">
      <c r="B189" s="224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#VALUE!</v>
      </c>
      <c r="F189" s="43" t="b">
        <f>CL189&gt;Driver!$F$56</f>
        <v>0</v>
      </c>
      <c r="G189" s="43" t="b">
        <f>AND(CB189&gt;Driver!$F$55,CB189&lt;Driver!$G$55)</f>
        <v>0</v>
      </c>
      <c r="H189" s="43" t="e">
        <f t="shared" si="68"/>
        <v>#VALUE!</v>
      </c>
      <c r="I189" s="43">
        <f t="shared" si="69"/>
        <v>0</v>
      </c>
      <c r="J189" s="43" t="e">
        <f t="array" ref="J189">NOT(OR(($H$9:$H$1273=TRUE)*($I$9:$I$1273&gt;0)*($BT$9:$BT$1273=BT189)*($K$9:$K$1273&gt;K189)))</f>
        <v>#VALUE!</v>
      </c>
      <c r="K189" s="72">
        <f t="shared" si="70"/>
        <v>0.71311116921625317</v>
      </c>
      <c r="L189" s="72">
        <f t="shared" si="71"/>
        <v>0.98184191443074698</v>
      </c>
      <c r="M189" s="72">
        <f t="shared" si="72"/>
        <v>0.44438042400175937</v>
      </c>
      <c r="N189" s="72">
        <f t="shared" si="73"/>
        <v>0.17863782963384556</v>
      </c>
      <c r="O189" s="72">
        <f t="shared" si="74"/>
        <v>0.25737108943025577</v>
      </c>
      <c r="P189" s="72">
        <f t="shared" si="75"/>
        <v>0.89713235294117655</v>
      </c>
      <c r="Q189" s="72"/>
      <c r="R189" s="72"/>
      <c r="S189" s="72">
        <f t="shared" si="76"/>
        <v>0.68190696572591114</v>
      </c>
      <c r="T189" s="72">
        <f t="shared" si="77"/>
        <v>0.98592164577209018</v>
      </c>
      <c r="U189" s="72">
        <f t="shared" si="78"/>
        <v>0.99331235901643455</v>
      </c>
      <c r="V189" s="72">
        <f t="shared" si="79"/>
        <v>0.77142067085639976</v>
      </c>
      <c r="W189" s="72">
        <f t="shared" si="80"/>
        <v>0.98622194347327119</v>
      </c>
      <c r="X189" s="72">
        <f t="shared" si="81"/>
        <v>1.8158085569253024E-2</v>
      </c>
      <c r="Y189" s="72">
        <f t="shared" si="82"/>
        <v>0.55561957599824063</v>
      </c>
      <c r="Z189" s="72">
        <f t="shared" si="83"/>
        <v>0.82136217036615444</v>
      </c>
      <c r="AA189" s="72">
        <f t="shared" si="84"/>
        <v>0.74262891056974423</v>
      </c>
      <c r="AB189" s="72">
        <f t="shared" si="85"/>
        <v>0.10286764705882345</v>
      </c>
      <c r="AC189" s="72"/>
      <c r="AD189" s="72"/>
      <c r="AE189" s="72">
        <f t="shared" si="86"/>
        <v>0.31809303427408891</v>
      </c>
      <c r="AF189" s="72">
        <f t="shared" si="87"/>
        <v>1.4078354227909817E-2</v>
      </c>
      <c r="AG189" s="72">
        <f t="shared" si="88"/>
        <v>6.6876409835654876E-3</v>
      </c>
      <c r="AH189" s="72">
        <f t="shared" si="89"/>
        <v>0.22857932914360019</v>
      </c>
      <c r="AI189" s="72">
        <f t="shared" si="90"/>
        <v>1.3778056526728769E-2</v>
      </c>
      <c r="AJ189" s="72">
        <f>(AV189-Driver!$K$179)/(Driver!$L$179-Driver!$K$179)</f>
        <v>0.25815808556925302</v>
      </c>
      <c r="AK189" s="72">
        <f>(AW189-Driver!$K$180)/(Driver!$L$180-Driver!$K$180)</f>
        <v>0.28153463237103299</v>
      </c>
      <c r="AL189" s="72">
        <f>(AX189-Driver!$K$181)/(Driver!$L$181-Driver!$K$181)</f>
        <v>0.42136217036615442</v>
      </c>
      <c r="AM189" s="72">
        <f>(AY189-Driver!$K$182)/(Driver!$L$182-Driver!$K$182)</f>
        <v>0.9566289105697442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1"/>
        <v>5.4334554334554328</v>
      </c>
      <c r="AW189" s="70">
        <f t="shared" si="92"/>
        <v>28.484321469188668</v>
      </c>
      <c r="AX189" s="70">
        <f t="shared" si="93"/>
        <v>4.7922595332953897</v>
      </c>
      <c r="AY189" s="70">
        <f>IFERROR(Driver!$K$19/Data!BH189/Data!BI189*Data!BK189*Data!BL189,"")</f>
        <v>-0.26549577073367242</v>
      </c>
      <c r="AZ189" s="70">
        <f t="shared" si="94"/>
        <v>23.95755770662695</v>
      </c>
      <c r="BA189" s="70"/>
      <c r="BB189" s="70"/>
      <c r="BC189" s="70">
        <f t="shared" si="95"/>
        <v>16.550364935657189</v>
      </c>
      <c r="BD189" s="70">
        <f t="shared" si="96"/>
        <v>9.3247362907801605</v>
      </c>
      <c r="BE189" s="70">
        <f t="shared" si="97"/>
        <v>9.3474101886381888E-2</v>
      </c>
      <c r="BF189" s="70">
        <f t="shared" si="98"/>
        <v>19.36076047485906</v>
      </c>
      <c r="BG189" s="70">
        <f t="shared" si="99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219</v>
      </c>
      <c r="BS189" s="8" t="s">
        <v>771</v>
      </c>
      <c r="BT189" s="9" t="s">
        <v>778</v>
      </c>
      <c r="BU189" s="10">
        <v>163</v>
      </c>
      <c r="BV189" s="9" t="s">
        <v>390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305</v>
      </c>
      <c r="CU189" s="9" t="s">
        <v>304</v>
      </c>
      <c r="CV189" s="9" t="s">
        <v>302</v>
      </c>
      <c r="CW189" s="10"/>
      <c r="CX189" t="str">
        <f>INDEX('Data_Price '!AS$2:AS$1266,MATCH(Data!$DN189,'Data_Price '!$BE$2:$BE$1266,0))</f>
        <v>Rossignol Blackops W Rallybird Ti Skis</v>
      </c>
      <c r="CY189" t="str">
        <f>INDEX('Data_Price '!AT$2:AT$1266,MATCH(Data!$DN189,'Data_Price '!$BE$2:$BE$1266,0))</f>
        <v>Cole Sport</v>
      </c>
      <c r="CZ189">
        <f>INDEX('Data_Price '!AU$2:AU$1266,MATCH(Data!$DN189,'Data_Price '!$BE$2:$BE$1266,0))</f>
        <v>799.95</v>
      </c>
      <c r="DA189" t="str">
        <f>INDEX('Data_Price '!AV$2:AV$1266,MATCH(Data!$DN189,'Data_Price '!$BE$2:$BE$1266,0))</f>
        <v>https://www.google.com/url?url=https://www.colesport.com/rossignol-blackops-w-rallybird-ti-skis-1/%3Fsku%3D253516&amp;rct=j&amp;q=&amp;esrc=s&amp;sa=U&amp;ved=0ahUKEwilx-jPxKP2AhWHVt8KHWT_AZUQ2SkIiQE&amp;usg=AOvVaw2B_P2ork0CU-OcEDhWMn2R</v>
      </c>
      <c r="DB189">
        <f>INDEX('Data_Price '!AW$2:AW$1266,MATCH(Data!$DN189,'Data_Price '!$BE$2:$BE$1266,0))</f>
        <v>0</v>
      </c>
      <c r="DC189">
        <f>INDEX('Data_Price '!AX$2:AX$1266,MATCH(Data!$DN189,'Data_Price '!$BE$2:$BE$1266,0))</f>
        <v>0</v>
      </c>
      <c r="DD189">
        <f>INDEX('Data_Price '!AY$2:AY$1266,MATCH(Data!$DN189,'Data_Price '!$BE$2:$BE$1266,0))</f>
        <v>0</v>
      </c>
      <c r="DE189">
        <f>INDEX('Data_Price '!AZ$2:AZ$1266,MATCH(Data!$DN189,'Data_Price '!$BE$2:$BE$1266,0))</f>
        <v>0</v>
      </c>
      <c r="DF189">
        <f>INDEX('Data_Price '!BA$2:BA$1266,MATCH(Data!$DN189,'Data_Price '!$BE$2:$BE$1266,0))</f>
        <v>0</v>
      </c>
      <c r="DG189">
        <f>INDEX('Data_Price '!BB$2:BB$1266,MATCH(Data!$DN189,'Data_Price '!$BE$2:$BE$1266,0))</f>
        <v>0</v>
      </c>
      <c r="DH189">
        <f>INDEX('Data_Price '!BC$2:BC$1266,MATCH(Data!$DN189,'Data_Price '!$BE$2:$BE$1266,0))</f>
        <v>0</v>
      </c>
      <c r="DI189">
        <f>INDEX('Data_Price '!BD$2:BD$1266,MATCH(Data!$DN189,'Data_Price '!$BE$2:$BE$1266,0))</f>
        <v>0</v>
      </c>
      <c r="DJ189" s="89" t="e">
        <f ca="1">_xll.Connector("TinyUrl.TinyUrl",DA189,0)</f>
        <v>#NAME?</v>
      </c>
      <c r="DK189" s="89" t="e">
        <f ca="1">_xll.Connector("TinyUrl.TinyUrl",DE189,0)</f>
        <v>#NAME?</v>
      </c>
      <c r="DL189" s="89" t="e">
        <f ca="1">_xll.Connector("TinyUrl.TinyUrl",DI189,0)</f>
        <v>#NAME?</v>
      </c>
      <c r="DM189" s="224" t="str">
        <f t="shared" si="100"/>
        <v>Blackops Rallybird Ti W</v>
      </c>
      <c r="DN189" s="89" t="str">
        <f t="shared" si="101"/>
        <v xml:space="preserve"> RossignolBlackops Rallybird Ti W163 Women's</v>
      </c>
      <c r="DO189" s="227"/>
    </row>
    <row r="190" spans="1:119" ht="15.45" customHeight="1">
      <c r="B190" s="224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#VALUE!</v>
      </c>
      <c r="F190" s="43" t="b">
        <f>CL190&gt;Driver!$F$56</f>
        <v>0</v>
      </c>
      <c r="G190" s="43" t="b">
        <f>AND(CB190&gt;Driver!$F$55,CB190&lt;Driver!$G$55)</f>
        <v>0</v>
      </c>
      <c r="H190" s="43" t="e">
        <f t="shared" si="68"/>
        <v>#VALUE!</v>
      </c>
      <c r="I190" s="43">
        <f t="shared" si="69"/>
        <v>0</v>
      </c>
      <c r="J190" s="43" t="e">
        <f t="array" ref="J190">NOT(OR(($H$9:$H$1273=TRUE)*($I$9:$I$1273&gt;0)*($BT$9:$BT$1273=BT190)*($K$9:$K$1273&gt;K190)))</f>
        <v>#VALUE!</v>
      </c>
      <c r="K190" s="72">
        <f t="shared" si="70"/>
        <v>0.68088186728313693</v>
      </c>
      <c r="L190" s="72">
        <f t="shared" si="71"/>
        <v>0.93420030618000161</v>
      </c>
      <c r="M190" s="72">
        <f t="shared" si="72"/>
        <v>0.42756342838627226</v>
      </c>
      <c r="N190" s="72">
        <f t="shared" si="73"/>
        <v>0.20077151710617847</v>
      </c>
      <c r="O190" s="72">
        <f t="shared" si="74"/>
        <v>0.2827030817781282</v>
      </c>
      <c r="P190" s="72">
        <f t="shared" si="75"/>
        <v>0.7992156862745099</v>
      </c>
      <c r="Q190" s="72"/>
      <c r="R190" s="72"/>
      <c r="S190" s="72">
        <f t="shared" si="76"/>
        <v>0.73065972113209776</v>
      </c>
      <c r="T190" s="72">
        <f t="shared" si="77"/>
        <v>0.99395254648753717</v>
      </c>
      <c r="U190" s="72">
        <f t="shared" si="78"/>
        <v>0.9683570859555658</v>
      </c>
      <c r="V190" s="72">
        <f t="shared" si="79"/>
        <v>0.69126208444543202</v>
      </c>
      <c r="W190" s="72">
        <f t="shared" si="80"/>
        <v>0.99025547733923913</v>
      </c>
      <c r="X190" s="72">
        <f t="shared" si="81"/>
        <v>6.5799693819998423E-2</v>
      </c>
      <c r="Y190" s="72">
        <f t="shared" si="82"/>
        <v>0.57243657161372774</v>
      </c>
      <c r="Z190" s="72">
        <f t="shared" si="83"/>
        <v>0.79922848289382153</v>
      </c>
      <c r="AA190" s="72">
        <f t="shared" si="84"/>
        <v>0.7172969182218718</v>
      </c>
      <c r="AB190" s="72">
        <f t="shared" si="85"/>
        <v>0.20078431372549016</v>
      </c>
      <c r="AC190" s="72"/>
      <c r="AD190" s="72"/>
      <c r="AE190" s="72">
        <f t="shared" si="86"/>
        <v>0.26934027886790224</v>
      </c>
      <c r="AF190" s="72">
        <f t="shared" si="87"/>
        <v>6.0474535124628165E-3</v>
      </c>
      <c r="AG190" s="72">
        <f t="shared" si="88"/>
        <v>3.1642914044434228E-2</v>
      </c>
      <c r="AH190" s="72">
        <f t="shared" si="89"/>
        <v>0.30873791555456792</v>
      </c>
      <c r="AI190" s="72">
        <f t="shared" si="90"/>
        <v>9.7445226607609028E-3</v>
      </c>
      <c r="AJ190" s="72">
        <f>(AV190-Driver!$K$179)/(Driver!$L$179-Driver!$K$179)</f>
        <v>0.17420030618000157</v>
      </c>
      <c r="AK190" s="72">
        <f>(AW190-Driver!$K$180)/(Driver!$L$180-Driver!$K$180)</f>
        <v>0.36917079092875094</v>
      </c>
      <c r="AL190" s="72">
        <f>(AX190-Driver!$K$181)/(Driver!$L$181-Driver!$K$181)</f>
        <v>0.39922848289382151</v>
      </c>
      <c r="AM190" s="72">
        <f>(AY190-Driver!$K$182)/(Driver!$L$182-Driver!$K$182)</f>
        <v>0.93129691822187177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1"/>
        <v>3.6663953330619994</v>
      </c>
      <c r="AW190" s="70">
        <f t="shared" si="92"/>
        <v>37.054099329995012</v>
      </c>
      <c r="AX190" s="70">
        <f t="shared" si="93"/>
        <v>4.5930563460443938</v>
      </c>
      <c r="AY190" s="70">
        <f>IFERROR(Driver!$K$19/Data!BH190/Data!BI190*Data!BK190*Data!BL190,"")</f>
        <v>-0.4205653555877269</v>
      </c>
      <c r="AZ190" s="70">
        <f t="shared" si="94"/>
        <v>32.881608339538346</v>
      </c>
      <c r="BA190" s="70"/>
      <c r="BB190" s="70"/>
      <c r="BC190" s="70">
        <f t="shared" si="95"/>
        <v>41.838758088503241</v>
      </c>
      <c r="BD190" s="70">
        <f t="shared" si="96"/>
        <v>10.03545677418318</v>
      </c>
      <c r="BE190" s="70">
        <f t="shared" si="97"/>
        <v>6.8523280565343653E-2</v>
      </c>
      <c r="BF190" s="70">
        <f t="shared" si="98"/>
        <v>10.307411285681628</v>
      </c>
      <c r="BG190" s="70">
        <f t="shared" si="99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219</v>
      </c>
      <c r="BS190" s="8" t="s">
        <v>855</v>
      </c>
      <c r="BT190" s="9" t="s">
        <v>877</v>
      </c>
      <c r="BU190" s="10">
        <v>163</v>
      </c>
      <c r="BV190" s="9" t="s">
        <v>390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305</v>
      </c>
      <c r="CU190" s="10"/>
      <c r="CV190" s="10"/>
      <c r="CW190" s="10"/>
      <c r="CX190" t="e">
        <f>INDEX('Data_Price '!AS$2:AS$1266,MATCH(Data!$DN190,'Data_Price '!$BE$2:$BE$1266,0))</f>
        <v>#N/A</v>
      </c>
      <c r="CY190" t="e">
        <f>INDEX('Data_Price '!AT$2:AT$1266,MATCH(Data!$DN190,'Data_Price '!$BE$2:$BE$1266,0))</f>
        <v>#N/A</v>
      </c>
      <c r="CZ190" t="e">
        <f>INDEX('Data_Price '!AU$2:AU$1266,MATCH(Data!$DN190,'Data_Price '!$BE$2:$BE$1266,0))</f>
        <v>#N/A</v>
      </c>
      <c r="DA190" t="e">
        <f>INDEX('Data_Price '!AV$2:AV$1266,MATCH(Data!$DN190,'Data_Price '!$BE$2:$BE$1266,0))</f>
        <v>#N/A</v>
      </c>
      <c r="DB190" t="e">
        <f>INDEX('Data_Price '!AW$2:AW$1266,MATCH(Data!$DN190,'Data_Price '!$BE$2:$BE$1266,0))</f>
        <v>#N/A</v>
      </c>
      <c r="DC190" t="e">
        <f>INDEX('Data_Price '!AX$2:AX$1266,MATCH(Data!$DN190,'Data_Price '!$BE$2:$BE$1266,0))</f>
        <v>#N/A</v>
      </c>
      <c r="DD190" t="e">
        <f>INDEX('Data_Price '!AY$2:AY$1266,MATCH(Data!$DN190,'Data_Price '!$BE$2:$BE$1266,0))</f>
        <v>#N/A</v>
      </c>
      <c r="DE190" t="e">
        <f>INDEX('Data_Price '!AZ$2:AZ$1266,MATCH(Data!$DN190,'Data_Price '!$BE$2:$BE$1266,0))</f>
        <v>#N/A</v>
      </c>
      <c r="DF190" t="e">
        <f>INDEX('Data_Price '!BA$2:BA$1266,MATCH(Data!$DN190,'Data_Price '!$BE$2:$BE$1266,0))</f>
        <v>#N/A</v>
      </c>
      <c r="DG190" t="e">
        <f>INDEX('Data_Price '!BB$2:BB$1266,MATCH(Data!$DN190,'Data_Price '!$BE$2:$BE$1266,0))</f>
        <v>#N/A</v>
      </c>
      <c r="DH190" t="e">
        <f>INDEX('Data_Price '!BC$2:BC$1266,MATCH(Data!$DN190,'Data_Price '!$BE$2:$BE$1266,0))</f>
        <v>#N/A</v>
      </c>
      <c r="DI190" t="e">
        <f>INDEX('Data_Price '!BD$2:BD$1266,MATCH(Data!$DN190,'Data_Price '!$BE$2:$BE$1266,0))</f>
        <v>#N/A</v>
      </c>
      <c r="DJ190" s="89" t="e">
        <f ca="1">_xll.Connector("TinyUrl.TinyUrl",DA190,0)</f>
        <v>#NAME?</v>
      </c>
      <c r="DK190" s="89" t="e">
        <f ca="1">_xll.Connector("TinyUrl.TinyUrl",DE190,0)</f>
        <v>#NAME?</v>
      </c>
      <c r="DL190" s="89" t="e">
        <f ca="1">_xll.Connector("TinyUrl.TinyUrl",DI190,0)</f>
        <v>#NAME?</v>
      </c>
      <c r="DM190" s="224" t="str">
        <f t="shared" si="100"/>
        <v>Kenja 88</v>
      </c>
      <c r="DN190" s="89" t="str">
        <f t="shared" si="101"/>
        <v xml:space="preserve"> VölklKenja 88163 Women's</v>
      </c>
      <c r="DO190" s="227" t="s">
        <v>970</v>
      </c>
    </row>
    <row r="191" spans="1:119" ht="15.45" customHeight="1">
      <c r="B191" s="224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#VALUE!</v>
      </c>
      <c r="F191" s="43" t="b">
        <f>CL191&gt;Driver!$F$56</f>
        <v>0</v>
      </c>
      <c r="G191" s="43" t="b">
        <f>AND(CB191&gt;Driver!$F$55,CB191&lt;Driver!$G$55)</f>
        <v>0</v>
      </c>
      <c r="H191" s="43" t="e">
        <f t="shared" si="68"/>
        <v>#VALUE!</v>
      </c>
      <c r="I191" s="43">
        <f t="shared" si="69"/>
        <v>0</v>
      </c>
      <c r="J191" s="43" t="e">
        <f t="array" ref="J191">NOT(OR(($H$9:$H$1273=TRUE)*($I$9:$I$1273&gt;0)*($BT$9:$BT$1273=BT191)*($K$9:$K$1273&gt;K191)))</f>
        <v>#VALUE!</v>
      </c>
      <c r="K191" s="72">
        <f t="shared" si="70"/>
        <v>0.68503986544481221</v>
      </c>
      <c r="L191" s="72">
        <f t="shared" si="71"/>
        <v>0.91599065345258235</v>
      </c>
      <c r="M191" s="72">
        <f t="shared" si="72"/>
        <v>0.45408907743704208</v>
      </c>
      <c r="N191" s="72">
        <f t="shared" si="73"/>
        <v>0.27412888130019608</v>
      </c>
      <c r="O191" s="72">
        <f t="shared" si="74"/>
        <v>0.33532789349459025</v>
      </c>
      <c r="P191" s="72">
        <f t="shared" si="75"/>
        <v>0.7528104575163399</v>
      </c>
      <c r="Q191" s="72"/>
      <c r="R191" s="72"/>
      <c r="S191" s="72">
        <f t="shared" si="76"/>
        <v>0.78523002187013757</v>
      </c>
      <c r="T191" s="72">
        <f t="shared" si="77"/>
        <v>0.95998318529975268</v>
      </c>
      <c r="U191" s="72">
        <f t="shared" si="78"/>
        <v>0.87417422361685793</v>
      </c>
      <c r="V191" s="72">
        <f t="shared" si="79"/>
        <v>0.63437485901570922</v>
      </c>
      <c r="W191" s="72">
        <f t="shared" si="80"/>
        <v>0.98626907643731088</v>
      </c>
      <c r="X191" s="72">
        <f t="shared" si="81"/>
        <v>8.4009346547417624E-2</v>
      </c>
      <c r="Y191" s="72">
        <f t="shared" si="82"/>
        <v>0.54591092256295792</v>
      </c>
      <c r="Z191" s="72">
        <f t="shared" si="83"/>
        <v>0.72587111869980392</v>
      </c>
      <c r="AA191" s="72">
        <f t="shared" si="84"/>
        <v>0.66467210650540975</v>
      </c>
      <c r="AB191" s="72">
        <f t="shared" si="85"/>
        <v>0.2471895424836601</v>
      </c>
      <c r="AC191" s="72"/>
      <c r="AD191" s="72"/>
      <c r="AE191" s="72">
        <f t="shared" si="86"/>
        <v>0.21476997812986237</v>
      </c>
      <c r="AF191" s="72">
        <f t="shared" si="87"/>
        <v>4.0016814700247344E-2</v>
      </c>
      <c r="AG191" s="72">
        <f t="shared" si="88"/>
        <v>0.12582577638314207</v>
      </c>
      <c r="AH191" s="72">
        <f t="shared" si="89"/>
        <v>0.36562514098429072</v>
      </c>
      <c r="AI191" s="72">
        <f t="shared" si="90"/>
        <v>1.3730923562689124E-2</v>
      </c>
      <c r="AJ191" s="72">
        <f>(AV191-Driver!$K$179)/(Driver!$L$179-Driver!$K$179)</f>
        <v>0.15599065345258237</v>
      </c>
      <c r="AK191" s="72">
        <f>(AW191-Driver!$K$180)/(Driver!$L$180-Driver!$K$180)</f>
        <v>0.40237500487908329</v>
      </c>
      <c r="AL191" s="72">
        <f>(AX191-Driver!$K$181)/(Driver!$L$181-Driver!$K$181)</f>
        <v>0.32587111869980395</v>
      </c>
      <c r="AM191" s="72">
        <f>(AY191-Driver!$K$182)/(Driver!$L$182-Driver!$K$182)</f>
        <v>0.87867210650540972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1"/>
        <v>3.2831366164699496</v>
      </c>
      <c r="AW191" s="70">
        <f t="shared" si="92"/>
        <v>40.301078000444448</v>
      </c>
      <c r="AX191" s="70">
        <f t="shared" si="93"/>
        <v>3.9328400682982356</v>
      </c>
      <c r="AY191" s="70">
        <f>IFERROR(Driver!$K$19/Data!BH191/Data!BI191*Data!BK191*Data!BL191,"")</f>
        <v>-0.74270771193420548</v>
      </c>
      <c r="AZ191" s="70">
        <f t="shared" si="94"/>
        <v>37.110945644080417</v>
      </c>
      <c r="BA191" s="70"/>
      <c r="BB191" s="70"/>
      <c r="BC191" s="70">
        <f t="shared" si="95"/>
        <v>70.144752447900572</v>
      </c>
      <c r="BD191" s="70">
        <f t="shared" si="96"/>
        <v>7.0292284992106362</v>
      </c>
      <c r="BE191" s="70">
        <f t="shared" si="97"/>
        <v>0.22596388035093326</v>
      </c>
      <c r="BF191" s="70">
        <f t="shared" si="98"/>
        <v>3.8823988287719993</v>
      </c>
      <c r="BG191" s="70">
        <f t="shared" si="99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219</v>
      </c>
      <c r="BS191" s="8" t="s">
        <v>438</v>
      </c>
      <c r="BT191" s="9" t="s">
        <v>457</v>
      </c>
      <c r="BU191" s="10">
        <v>169</v>
      </c>
      <c r="BV191" s="9" t="s">
        <v>222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305</v>
      </c>
      <c r="CU191" s="10"/>
      <c r="CV191" s="10"/>
      <c r="CW191" s="10"/>
      <c r="CX191" t="str">
        <f>INDEX('Data_Price '!AS$2:AS$1266,MATCH(Data!$DN191,'Data_Price '!$BE$2:$BE$1266,0))</f>
        <v>Atomic Maverick 88 Ti Skis</v>
      </c>
      <c r="CY191" t="str">
        <f>INDEX('Data_Price '!AT$2:AT$1266,MATCH(Data!$DN191,'Data_Price '!$BE$2:$BE$1266,0))</f>
        <v>Skirack</v>
      </c>
      <c r="CZ191">
        <f>INDEX('Data_Price '!AU$2:AU$1266,MATCH(Data!$DN191,'Data_Price '!$BE$2:$BE$1266,0))</f>
        <v>519.96</v>
      </c>
      <c r="DA191" t="str">
        <f>INDEX('Data_Price '!AV$2:AV$1266,MATCH(Data!$DN191,'Data_Price '!$BE$2:$BE$1266,0))</f>
        <v>https://www.google.com/aclk?sa=L&amp;ai=DChcSEwj37r3RxKP2AhVK4rMKHdy5DvYYABAFGgJxbg&amp;sig=AOD64_2_QrfruGffl-B3lAt3rdD4Ue3Zpg&amp;ctype=5&amp;ved=0ahUKEwj-mrnRxKP2AhVLmuAKHXeICYkQ2ikIGA&amp;adurl=</v>
      </c>
      <c r="DB191" t="str">
        <f>INDEX('Data_Price '!AW$2:AW$1266,MATCH(Data!$DN191,'Data_Price '!$BE$2:$BE$1266,0))</f>
        <v>Atomic Maverick 88 Ti Skis</v>
      </c>
      <c r="DC191" t="str">
        <f>INDEX('Data_Price '!AX$2:AX$1266,MATCH(Data!$DN191,'Data_Price '!$BE$2:$BE$1266,0))</f>
        <v>SkiEssentials.com</v>
      </c>
      <c r="DD191">
        <f>INDEX('Data_Price '!AY$2:AY$1266,MATCH(Data!$DN191,'Data_Price '!$BE$2:$BE$1266,0))</f>
        <v>519.99</v>
      </c>
      <c r="DE191" t="str">
        <f>INDEX('Data_Price '!AZ$2:AZ$1266,MATCH(Data!$DN191,'Data_Price '!$BE$2:$BE$1266,0))</f>
        <v>https://www.google.com/url?url=https://www.skiessentials.com/2022-atomic-maverick-88-ti-skis.html&amp;rct=j&amp;q=&amp;esrc=s&amp;sa=U&amp;ved=0ahUKEwif3NzQxKP2AhUrhuAKHZqzDuQQsDwISg&amp;usg=AOvVaw0DOdW3RzBZAv4gHS_Koo2V</v>
      </c>
      <c r="DF191" t="str">
        <f>INDEX('Data_Price '!BA$2:BA$1266,MATCH(Data!$DN191,'Data_Price '!$BE$2:$BE$1266,0))</f>
        <v>Atomic Maverick 88 Ti Skis</v>
      </c>
      <c r="DG191" t="str">
        <f>INDEX('Data_Price '!BB$2:BB$1266,MATCH(Data!$DN191,'Data_Price '!$BE$2:$BE$1266,0))</f>
        <v>SkiEssentials.com</v>
      </c>
      <c r="DH191">
        <f>INDEX('Data_Price '!BC$2:BC$1266,MATCH(Data!$DN191,'Data_Price '!$BE$2:$BE$1266,0))</f>
        <v>519.99</v>
      </c>
      <c r="DI191" t="str">
        <f>INDEX('Data_Price '!BD$2:BD$1266,MATCH(Data!$DN191,'Data_Price '!$BE$2:$BE$1266,0))</f>
        <v>https://www.google.com/aclk?sa=L&amp;ai=DChcSEwj37r3RxKP2AhVK4rMKHdy5DvYYABABGgJxbg&amp;sig=AOD64_2g0CzbbdlFizpXA2HEL_WjSbwNtw&amp;ctype=5&amp;ved=0ahUKEwj-mrnRxKP2AhVLmuAKHXeICYkQ2ikIFA&amp;adurl=</v>
      </c>
      <c r="DJ191" s="89" t="e">
        <f ca="1">_xll.Connector("TinyUrl.TinyUrl",DA191,0)</f>
        <v>#NAME?</v>
      </c>
      <c r="DK191" s="89" t="e">
        <f ca="1">_xll.Connector("TinyUrl.TinyUrl",DE191,0)</f>
        <v>#NAME?</v>
      </c>
      <c r="DL191" s="89" t="e">
        <f ca="1">_xll.Connector("TinyUrl.TinyUrl",DI191,0)</f>
        <v>#NAME?</v>
      </c>
      <c r="DM191" s="224" t="str">
        <f t="shared" si="100"/>
        <v>Maverick 88 Ti</v>
      </c>
      <c r="DN191" s="89" t="str">
        <f t="shared" si="101"/>
        <v xml:space="preserve"> AtomicMaverick 88 Ti169 Unisex</v>
      </c>
      <c r="DO191" s="227" t="s">
        <v>1007</v>
      </c>
    </row>
    <row r="192" spans="1:119" ht="15.45" customHeight="1">
      <c r="B192" s="224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#VALUE!</v>
      </c>
      <c r="F192" s="43" t="b">
        <f>CL192&gt;Driver!$F$56</f>
        <v>0</v>
      </c>
      <c r="G192" s="43" t="b">
        <f>AND(CB192&gt;Driver!$F$55,CB192&lt;Driver!$G$55)</f>
        <v>0</v>
      </c>
      <c r="H192" s="43" t="e">
        <f t="shared" si="68"/>
        <v>#VALUE!</v>
      </c>
      <c r="I192" s="43">
        <f t="shared" si="69"/>
        <v>0</v>
      </c>
      <c r="J192" s="43" t="e">
        <f t="array" ref="J192">NOT(OR(($H$9:$H$1273=TRUE)*($I$9:$I$1273&gt;0)*($BT$9:$BT$1273=BT192)*($K$9:$K$1273&gt;K192)))</f>
        <v>#VALUE!</v>
      </c>
      <c r="K192" s="72">
        <f t="shared" si="70"/>
        <v>0.77867849387826882</v>
      </c>
      <c r="L192" s="72">
        <f t="shared" si="71"/>
        <v>0.99164934332447019</v>
      </c>
      <c r="M192" s="72">
        <f t="shared" si="72"/>
        <v>0.56570764443206745</v>
      </c>
      <c r="N192" s="72">
        <f t="shared" si="73"/>
        <v>0.43981534180737358</v>
      </c>
      <c r="O192" s="72">
        <f t="shared" si="74"/>
        <v>0.45245465031235776</v>
      </c>
      <c r="P192" s="72">
        <f t="shared" si="75"/>
        <v>0.80485294117647066</v>
      </c>
      <c r="Q192" s="72"/>
      <c r="R192" s="72"/>
      <c r="S192" s="72">
        <f t="shared" si="76"/>
        <v>0.83426656222070328</v>
      </c>
      <c r="T192" s="72">
        <f t="shared" si="77"/>
        <v>0.92003110715077352</v>
      </c>
      <c r="U192" s="72">
        <f t="shared" si="78"/>
        <v>9.9999999999999978E-2</v>
      </c>
      <c r="V192" s="72">
        <f t="shared" si="79"/>
        <v>0.60926199540048498</v>
      </c>
      <c r="W192" s="72">
        <f t="shared" si="80"/>
        <v>0.98480000000000001</v>
      </c>
      <c r="X192" s="72">
        <f t="shared" si="81"/>
        <v>8.3506566755298106E-3</v>
      </c>
      <c r="Y192" s="72">
        <f t="shared" si="82"/>
        <v>0.43429235556793261</v>
      </c>
      <c r="Z192" s="72">
        <f t="shared" si="83"/>
        <v>0.56018465819262642</v>
      </c>
      <c r="AA192" s="72">
        <f t="shared" si="84"/>
        <v>0.54754534968764224</v>
      </c>
      <c r="AB192" s="72">
        <f t="shared" si="85"/>
        <v>0.1951470588235294</v>
      </c>
      <c r="AC192" s="72"/>
      <c r="AD192" s="72"/>
      <c r="AE192" s="72">
        <f t="shared" si="86"/>
        <v>0.16573343777929667</v>
      </c>
      <c r="AF192" s="72">
        <f t="shared" si="87"/>
        <v>7.9968892849226522E-2</v>
      </c>
      <c r="AG192" s="72">
        <f t="shared" si="88"/>
        <v>0.9</v>
      </c>
      <c r="AH192" s="72">
        <f t="shared" si="89"/>
        <v>0.39073800459951502</v>
      </c>
      <c r="AI192" s="72">
        <f t="shared" si="90"/>
        <v>1.5200000000000005E-2</v>
      </c>
      <c r="AJ192" s="72">
        <f>(AV192-Driver!$K$179)/(Driver!$L$179-Driver!$K$179)</f>
        <v>0.23164934332447018</v>
      </c>
      <c r="AK192" s="72">
        <f>(AW192-Driver!$K$180)/(Driver!$L$180-Driver!$K$180)</f>
        <v>0.33128989862593278</v>
      </c>
      <c r="AL192" s="72">
        <f>(AX192-Driver!$K$181)/(Driver!$L$181-Driver!$K$181)</f>
        <v>0.16018465819262634</v>
      </c>
      <c r="AM192" s="72">
        <f>(AY192-Driver!$K$182)/(Driver!$L$182-Driver!$K$182)</f>
        <v>0.7615453496876422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1"/>
        <v>4.8755257088590414</v>
      </c>
      <c r="AW192" s="70">
        <f t="shared" si="92"/>
        <v>33.349796933051451</v>
      </c>
      <c r="AX192" s="70">
        <f t="shared" si="93"/>
        <v>2.441661923733637</v>
      </c>
      <c r="AY192" s="70">
        <f>IFERROR(Driver!$K$19/Data!BH192/Data!BI192*Data!BK192*Data!BL192,"")</f>
        <v>-1.4596981999152476</v>
      </c>
      <c r="AZ192" s="70">
        <f t="shared" si="94"/>
        <v>32.367833209233062</v>
      </c>
      <c r="BA192" s="70"/>
      <c r="BB192" s="70"/>
      <c r="BC192" s="70">
        <f t="shared" si="95"/>
        <v>95.580346824236955</v>
      </c>
      <c r="BD192" s="70">
        <f t="shared" si="96"/>
        <v>3.4935403739195414</v>
      </c>
      <c r="BE192" s="70">
        <f t="shared" si="97"/>
        <v>1</v>
      </c>
      <c r="BF192" s="70">
        <f t="shared" si="98"/>
        <v>1.0460773112844306</v>
      </c>
      <c r="BG192" s="70">
        <f t="shared" si="99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219</v>
      </c>
      <c r="BS192" s="8" t="s">
        <v>405</v>
      </c>
      <c r="BT192" s="9" t="s">
        <v>435</v>
      </c>
      <c r="BU192" s="10">
        <v>182</v>
      </c>
      <c r="BV192" s="9" t="s">
        <v>222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302</v>
      </c>
      <c r="CU192" s="9" t="s">
        <v>388</v>
      </c>
      <c r="CV192" s="10"/>
      <c r="CW192" s="10"/>
      <c r="CX192" t="str">
        <f>INDEX('Data_Price '!AS$2:AS$1266,MATCH(Data!$DN192,'Data_Price '!$BE$2:$BE$1266,0))</f>
        <v>Armada - Tracer 88 - 182 Silver</v>
      </c>
      <c r="CY192" t="str">
        <f>INDEX('Data_Price '!AT$2:AT$1266,MATCH(Data!$DN192,'Data_Price '!$BE$2:$BE$1266,0))</f>
        <v>Snowcountry.eu</v>
      </c>
      <c r="CZ192">
        <f>INDEX('Data_Price '!AU$2:AU$1266,MATCH(Data!$DN192,'Data_Price '!$BE$2:$BE$1266,0))</f>
        <v>369.87</v>
      </c>
      <c r="DA192" t="str">
        <f>INDEX('Data_Price '!AV$2:AV$1266,MATCH(Data!$DN192,'Data_Price '!$BE$2:$BE$1266,0))</f>
        <v>https://www.google.com/url?url=https://www.snowcountry.eu/armada-tracer-88-7575.html%3Fartikel_maat%3D65363%26country%3DUS&amp;rct=j&amp;q=&amp;esrc=s&amp;sa=U&amp;ved=0ahUKEwjg893RxKP2AhUnheAKHbXPDzoQsDwIRQ&amp;usg=AOvVaw3ukJGrweKkb1u592DEQAbp</v>
      </c>
      <c r="DB192" t="str">
        <f>INDEX('Data_Price '!AW$2:AW$1266,MATCH(Data!$DN192,'Data_Price '!$BE$2:$BE$1266,0))</f>
        <v>Armada - Tracer 88 - 182 Silver</v>
      </c>
      <c r="DC192" t="str">
        <f>INDEX('Data_Price '!AX$2:AX$1266,MATCH(Data!$DN192,'Data_Price '!$BE$2:$BE$1266,0))</f>
        <v>Snowcountry.eu</v>
      </c>
      <c r="DD192">
        <f>INDEX('Data_Price '!AY$2:AY$1266,MATCH(Data!$DN192,'Data_Price '!$BE$2:$BE$1266,0))</f>
        <v>370</v>
      </c>
      <c r="DE192" t="str">
        <f>INDEX('Data_Price '!AZ$2:AZ$1266,MATCH(Data!$DN192,'Data_Price '!$BE$2:$BE$1266,0))</f>
        <v>https://www.google.com/url?q=https://www.snowcountry.eu/armada-tracer-88-7575.html%3Fartikel_maat%3D65363%26country%3DUS&amp;sa=U&amp;ved=0ahUKEwi4ipHSxKP2AhWkZd8KHQUOCEcQ2ykIFw&amp;usg=AOvVaw1DlRVCbk8ggJgFPTQPb_go</v>
      </c>
      <c r="DF192" t="str">
        <f>INDEX('Data_Price '!BA$2:BA$1266,MATCH(Data!$DN192,'Data_Price '!$BE$2:$BE$1266,0))</f>
        <v>2020 Armada Tracer 88 Skis 182</v>
      </c>
      <c r="DG192" t="str">
        <f>INDEX('Data_Price '!BB$2:BB$1266,MATCH(Data!$DN192,'Data_Price '!$BE$2:$BE$1266,0))</f>
        <v>SkiYard</v>
      </c>
      <c r="DH192">
        <f>INDEX('Data_Price '!BC$2:BC$1266,MATCH(Data!$DN192,'Data_Price '!$BE$2:$BE$1266,0))</f>
        <v>379.99</v>
      </c>
      <c r="DI192" t="str">
        <f>INDEX('Data_Price '!BD$2:BD$1266,MATCH(Data!$DN192,'Data_Price '!$BE$2:$BE$1266,0))</f>
        <v>https://www.google.com/url?url=https://skiyard.com/products/2020-armada-tracer-88-skis%3Fvariant%3D31836426829910%26currency%3DUSD%26utm_medium%3Dproduct_sync%26utm_source%3Dgoogle%26utm_content%3Dsag_organic%26utm_campaign%3Dsag_organic&amp;rct=j&amp;q=&amp;esrc=s&amp;sa=U&amp;ved=0ahUKEwjg893RxKP2AhUnheAKHbXPDzoQsDwISQ&amp;usg=AOvVaw2P9Ii-RwDeKHLqZFbo5acf</v>
      </c>
      <c r="DJ192" s="89" t="e">
        <f ca="1">_xll.Connector("TinyUrl.TinyUrl",DA192,0)</f>
        <v>#NAME?</v>
      </c>
      <c r="DK192" s="89" t="e">
        <f ca="1">_xll.Connector("TinyUrl.TinyUrl",DE192,0)</f>
        <v>#NAME?</v>
      </c>
      <c r="DL192" s="89" t="e">
        <f ca="1">_xll.Connector("TinyUrl.TinyUrl",DI192,0)</f>
        <v>#NAME?</v>
      </c>
      <c r="DM192" s="224" t="str">
        <f t="shared" si="100"/>
        <v>Tracer 88</v>
      </c>
      <c r="DN192" s="89" t="str">
        <f t="shared" si="101"/>
        <v xml:space="preserve"> ArmadaTracer 88182 Unisex</v>
      </c>
      <c r="DO192" s="227"/>
    </row>
    <row r="193" spans="1:119" ht="15.45" customHeight="1">
      <c r="B193" s="224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#VALUE!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68"/>
        <v>#VALUE!</v>
      </c>
      <c r="I193" s="43">
        <f t="shared" si="69"/>
        <v>0</v>
      </c>
      <c r="J193" s="43" t="e">
        <f t="array" ref="J193">NOT(OR(($H$9:$H$1273=TRUE)*($I$9:$I$1273&gt;0)*($BT$9:$BT$1273=BT193)*($K$9:$K$1273&gt;K193)))</f>
        <v>#VALUE!</v>
      </c>
      <c r="K193" s="72">
        <f t="shared" si="70"/>
        <v>0.60817737175235986</v>
      </c>
      <c r="L193" s="72">
        <f t="shared" si="71"/>
        <v>0.77452582386592539</v>
      </c>
      <c r="M193" s="72">
        <f t="shared" si="72"/>
        <v>0.44182891963879445</v>
      </c>
      <c r="N193" s="72">
        <f t="shared" si="73"/>
        <v>0.10781002972238041</v>
      </c>
      <c r="O193" s="72">
        <f t="shared" si="74"/>
        <v>0.32262770958615994</v>
      </c>
      <c r="P193" s="72">
        <f t="shared" si="75"/>
        <v>0.89504901960784311</v>
      </c>
      <c r="Q193" s="72"/>
      <c r="R193" s="72"/>
      <c r="S193" s="72">
        <f t="shared" si="76"/>
        <v>0.72141615231095857</v>
      </c>
      <c r="T193" s="72">
        <f t="shared" si="77"/>
        <v>0.91741331737892373</v>
      </c>
      <c r="U193" s="72">
        <f t="shared" si="78"/>
        <v>0.91353295553302138</v>
      </c>
      <c r="V193" s="72">
        <f t="shared" si="79"/>
        <v>0.83143535142550795</v>
      </c>
      <c r="W193" s="72">
        <f t="shared" si="80"/>
        <v>0.98963562402631122</v>
      </c>
      <c r="X193" s="72">
        <f t="shared" si="81"/>
        <v>0.22547417613407467</v>
      </c>
      <c r="Y193" s="72">
        <f t="shared" si="82"/>
        <v>0.55817108036120555</v>
      </c>
      <c r="Z193" s="72">
        <f t="shared" si="83"/>
        <v>0.89218997027761959</v>
      </c>
      <c r="AA193" s="72">
        <f t="shared" si="84"/>
        <v>0.67737229041384006</v>
      </c>
      <c r="AB193" s="72">
        <f t="shared" si="85"/>
        <v>0.10495098039215683</v>
      </c>
      <c r="AC193" s="72"/>
      <c r="AD193" s="72"/>
      <c r="AE193" s="72">
        <f t="shared" si="86"/>
        <v>0.27858384768904138</v>
      </c>
      <c r="AF193" s="72">
        <f t="shared" si="87"/>
        <v>8.258668262107631E-2</v>
      </c>
      <c r="AG193" s="72">
        <f t="shared" si="88"/>
        <v>8.646704446697856E-2</v>
      </c>
      <c r="AH193" s="72">
        <f t="shared" si="89"/>
        <v>0.16856464857449199</v>
      </c>
      <c r="AI193" s="72">
        <f t="shared" si="90"/>
        <v>1.0364375973688757E-2</v>
      </c>
      <c r="AJ193" s="72">
        <f>(AV193-Driver!$K$179)/(Driver!$L$179-Driver!$K$179)</f>
        <v>0.46547417613407466</v>
      </c>
      <c r="AK193" s="72">
        <f>(AW193-Driver!$K$180)/(Driver!$L$180-Driver!$K$180)</f>
        <v>0.28590996563969173</v>
      </c>
      <c r="AL193" s="72">
        <f>(AX193-Driver!$K$181)/(Driver!$L$181-Driver!$K$181)</f>
        <v>0.49218997027761957</v>
      </c>
      <c r="AM193" s="72">
        <f>(AY193-Driver!$K$182)/(Driver!$L$182-Driver!$K$182)</f>
        <v>0.89137229041384003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1"/>
        <v>9.7968389635056319</v>
      </c>
      <c r="AW193" s="70">
        <f t="shared" si="92"/>
        <v>28.912177217278153</v>
      </c>
      <c r="AX193" s="70">
        <f t="shared" si="93"/>
        <v>5.4297097324985764</v>
      </c>
      <c r="AY193" s="70">
        <f>IFERROR(Driver!$K$19/Data!BH193/Data!BI193*Data!BK193*Data!BL193,"")</f>
        <v>-0.66496363956889692</v>
      </c>
      <c r="AZ193" s="70">
        <f t="shared" si="94"/>
        <v>24.147431124348472</v>
      </c>
      <c r="BA193" s="70"/>
      <c r="BB193" s="70"/>
      <c r="BC193" s="70">
        <f t="shared" si="95"/>
        <v>37.044054680730454</v>
      </c>
      <c r="BD193" s="70">
        <f t="shared" si="96"/>
        <v>3.2618706175598398</v>
      </c>
      <c r="BE193" s="70">
        <f t="shared" si="97"/>
        <v>1.3708930150594828E-2</v>
      </c>
      <c r="BF193" s="70">
        <f t="shared" si="98"/>
        <v>26.138997018146405</v>
      </c>
      <c r="BG193" s="70">
        <f t="shared" si="99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219</v>
      </c>
      <c r="BS193" s="8" t="s">
        <v>719</v>
      </c>
      <c r="BT193" s="9" t="s">
        <v>740</v>
      </c>
      <c r="BU193" s="10">
        <v>183</v>
      </c>
      <c r="BV193" s="9" t="s">
        <v>222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301</v>
      </c>
      <c r="CU193" s="9" t="s">
        <v>302</v>
      </c>
      <c r="CV193" s="9" t="s">
        <v>388</v>
      </c>
      <c r="CW193" s="10"/>
      <c r="CX193" t="str">
        <f>INDEX('Data_Price '!AS$2:AS$1266,MATCH(Data!$DN193,'Data_Price '!$BE$2:$BE$1266,0))</f>
        <v>Line Vision 118 Skis 183cm 2022</v>
      </c>
      <c r="CY193" t="str">
        <f>INDEX('Data_Price '!AT$2:AT$1266,MATCH(Data!$DN193,'Data_Price '!$BE$2:$BE$1266,0))</f>
        <v>Snowcountry.eu</v>
      </c>
      <c r="CZ193">
        <f>INDEX('Data_Price '!AU$2:AU$1266,MATCH(Data!$DN193,'Data_Price '!$BE$2:$BE$1266,0))</f>
        <v>508.93</v>
      </c>
      <c r="DA193" t="str">
        <f>INDEX('Data_Price '!AV$2:AV$1266,MATCH(Data!$DN193,'Data_Price '!$BE$2:$BE$1266,0))</f>
        <v>https://www.google.com/url?url=https://www.snowcountry.eu/line-vision-118.html%3Fartikel_maat%3D65364%26country%3DUS&amp;rct=j&amp;q=&amp;esrc=s&amp;sa=U&amp;ved=0ahUKEwjst7zSxKP2AhWLUt8KHWnYD7gQsDwIWQ&amp;usg=AOvVaw0KghAShW28c3ytesuDgDMm</v>
      </c>
      <c r="DB193" t="str">
        <f>INDEX('Data_Price '!AW$2:AW$1266,MATCH(Data!$DN193,'Data_Price '!$BE$2:$BE$1266,0))</f>
        <v>Line Vision 118 Skis 183cm 2022</v>
      </c>
      <c r="DC193" t="str">
        <f>INDEX('Data_Price '!AX$2:AX$1266,MATCH(Data!$DN193,'Data_Price '!$BE$2:$BE$1266,0))</f>
        <v>Snowcountry.eu</v>
      </c>
      <c r="DD193">
        <f>INDEX('Data_Price '!AY$2:AY$1266,MATCH(Data!$DN193,'Data_Price '!$BE$2:$BE$1266,0))</f>
        <v>508.93</v>
      </c>
      <c r="DE193" t="str">
        <f>INDEX('Data_Price '!AZ$2:AZ$1266,MATCH(Data!$DN193,'Data_Price '!$BE$2:$BE$1266,0))</f>
        <v>https://www.google.com/url?q=https://www.snowcountry.eu/line-vision-118.html%3Fartikel_maat%3D65364%26country%3DUS&amp;sa=U&amp;ved=0ahUKEwiHgYvTxKP2AhWqVN8KHbltCRgQ2ykIGA&amp;usg=AOvVaw2jXbMaoMdi0elll61-ZUoa</v>
      </c>
      <c r="DF193" t="str">
        <f>INDEX('Data_Price '!BA$2:BA$1266,MATCH(Data!$DN193,'Data_Price '!$BE$2:$BE$1266,0))</f>
        <v>Line Vision 118 Skis 183cm 2022</v>
      </c>
      <c r="DG193" t="str">
        <f>INDEX('Data_Price '!BB$2:BB$1266,MATCH(Data!$DN193,'Data_Price '!$BE$2:$BE$1266,0))</f>
        <v>PRFO Sports</v>
      </c>
      <c r="DH193">
        <f>INDEX('Data_Price '!BC$2:BC$1266,MATCH(Data!$DN193,'Data_Price '!$BE$2:$BE$1266,0))</f>
        <v>670.6</v>
      </c>
      <c r="DI193" t="str">
        <f>INDEX('Data_Price '!BD$2:BD$1266,MATCH(Data!$DN193,'Data_Price '!$BE$2:$BE$1266,0))</f>
        <v>https://www.google.com/url?q=http://www.prfo.com/products/line-mens-vision-118-ski%3Fvariant%3D39454052253740%26dfw_tracker%3D35966-39454052253740&amp;sa=U&amp;ved=0ahUKEwiHgYvTxKP2AhWqVN8KHbltCRgQ2ykIHA&amp;usg=AOvVaw2NzQ_IvKgPAfATNNadk1eC</v>
      </c>
      <c r="DJ193" s="89" t="e">
        <f ca="1">_xll.Connector("TinyUrl.TinyUrl",DA193,0)</f>
        <v>#NAME?</v>
      </c>
      <c r="DK193" s="89" t="e">
        <f ca="1">_xll.Connector("TinyUrl.TinyUrl",DE193,0)</f>
        <v>#NAME?</v>
      </c>
      <c r="DL193" s="89" t="e">
        <f ca="1">_xll.Connector("TinyUrl.TinyUrl",DI193,0)</f>
        <v>#NAME?</v>
      </c>
      <c r="DM193" s="224" t="str">
        <f t="shared" si="100"/>
        <v>Vision 118</v>
      </c>
      <c r="DN193" s="89" t="str">
        <f t="shared" si="101"/>
        <v xml:space="preserve"> LineVision 118183 Unisex</v>
      </c>
      <c r="DO193" s="227" t="s">
        <v>1008</v>
      </c>
    </row>
    <row r="194" spans="1:119" ht="15.45" customHeight="1">
      <c r="B194" s="224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#VALUE!</v>
      </c>
      <c r="F194" s="43" t="b">
        <f>CL194&gt;Driver!$F$56</f>
        <v>0</v>
      </c>
      <c r="G194" s="43" t="b">
        <f>AND(CB194&gt;Driver!$F$55,CB194&lt;Driver!$G$55)</f>
        <v>0</v>
      </c>
      <c r="H194" s="43" t="e">
        <f t="shared" si="68"/>
        <v>#VALUE!</v>
      </c>
      <c r="I194" s="43">
        <f t="shared" si="69"/>
        <v>0</v>
      </c>
      <c r="J194" s="43" t="e">
        <f t="array" ref="J194">NOT(OR(($H$9:$H$1273=TRUE)*($I$9:$I$1273&gt;0)*($BT$9:$BT$1273=BT194)*($K$9:$K$1273&gt;K194)))</f>
        <v>#VALUE!</v>
      </c>
      <c r="K194" s="72">
        <f t="shared" si="70"/>
        <v>0.70002029892879591</v>
      </c>
      <c r="L194" s="72">
        <f t="shared" si="71"/>
        <v>0.98329224075416977</v>
      </c>
      <c r="M194" s="72">
        <f t="shared" si="72"/>
        <v>0.41674835710342217</v>
      </c>
      <c r="N194" s="72">
        <f t="shared" si="73"/>
        <v>0.10401568329855182</v>
      </c>
      <c r="O194" s="72">
        <f t="shared" si="74"/>
        <v>0.30518363637772805</v>
      </c>
      <c r="P194" s="72">
        <f t="shared" si="75"/>
        <v>0.84104575163398687</v>
      </c>
      <c r="Q194" s="72"/>
      <c r="R194" s="72"/>
      <c r="S194" s="72">
        <f t="shared" si="76"/>
        <v>0.73816617007026897</v>
      </c>
      <c r="T194" s="72">
        <f t="shared" si="77"/>
        <v>0.95023291030827151</v>
      </c>
      <c r="U194" s="72">
        <f t="shared" si="78"/>
        <v>0.74580902572382335</v>
      </c>
      <c r="V194" s="72">
        <f t="shared" si="79"/>
        <v>0.62836769906494883</v>
      </c>
      <c r="W194" s="72">
        <f t="shared" si="80"/>
        <v>0.96647378177966103</v>
      </c>
      <c r="X194" s="72">
        <f t="shared" si="81"/>
        <v>1.6707759245830289E-2</v>
      </c>
      <c r="Y194" s="72">
        <f t="shared" si="82"/>
        <v>0.58325164289657783</v>
      </c>
      <c r="Z194" s="72">
        <f t="shared" si="83"/>
        <v>0.89598431670144818</v>
      </c>
      <c r="AA194" s="72">
        <f t="shared" si="84"/>
        <v>0.69481636362227195</v>
      </c>
      <c r="AB194" s="72">
        <f t="shared" si="85"/>
        <v>0.15895424836601307</v>
      </c>
      <c r="AC194" s="72"/>
      <c r="AD194" s="72"/>
      <c r="AE194" s="72">
        <f t="shared" si="86"/>
        <v>0.26183382992973103</v>
      </c>
      <c r="AF194" s="72">
        <f t="shared" si="87"/>
        <v>4.9767089691728494E-2</v>
      </c>
      <c r="AG194" s="72">
        <f t="shared" si="88"/>
        <v>0.25419097427617665</v>
      </c>
      <c r="AH194" s="72">
        <f t="shared" si="89"/>
        <v>0.37163230093505117</v>
      </c>
      <c r="AI194" s="72">
        <f t="shared" si="90"/>
        <v>3.3526218220338987E-2</v>
      </c>
      <c r="AJ194" s="72">
        <f>(AV194-Driver!$K$179)/(Driver!$L$179-Driver!$K$179)</f>
        <v>0.25670775924583028</v>
      </c>
      <c r="AK194" s="72">
        <f>(AW194-Driver!$K$180)/(Driver!$L$180-Driver!$K$180)</f>
        <v>0.33768259527711919</v>
      </c>
      <c r="AL194" s="72">
        <f>(AX194-Driver!$K$181)/(Driver!$L$181-Driver!$K$181)</f>
        <v>0.49598431670144816</v>
      </c>
      <c r="AM194" s="72">
        <f>(AY194-Driver!$K$182)/(Driver!$L$182-Driver!$K$182)</f>
        <v>0.90881636362227192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1"/>
        <v>5.4029304029304024</v>
      </c>
      <c r="AW194" s="70">
        <f t="shared" si="92"/>
        <v>33.974926915170727</v>
      </c>
      <c r="AX194" s="70">
        <f t="shared" si="93"/>
        <v>5.4638588503130334</v>
      </c>
      <c r="AY194" s="70">
        <f>IFERROR(Driver!$K$19/Data!BH194/Data!BI194*Data!BK194*Data!BL194,"")</f>
        <v>-0.55817988748780711</v>
      </c>
      <c r="AZ194" s="70">
        <f t="shared" si="94"/>
        <v>29.069247952345499</v>
      </c>
      <c r="BA194" s="70"/>
      <c r="BB194" s="70"/>
      <c r="BC194" s="70">
        <f t="shared" si="95"/>
        <v>45.73240533671904</v>
      </c>
      <c r="BD194" s="70">
        <f t="shared" si="96"/>
        <v>14.974944950235628</v>
      </c>
      <c r="BE194" s="70">
        <f t="shared" si="97"/>
        <v>0.35430617933747555</v>
      </c>
      <c r="BF194" s="70">
        <f t="shared" si="98"/>
        <v>3.2039323150207686</v>
      </c>
      <c r="BG194" s="70">
        <f t="shared" si="99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219</v>
      </c>
      <c r="BS194" s="8" t="s">
        <v>812</v>
      </c>
      <c r="BT194" s="9" t="s">
        <v>818</v>
      </c>
      <c r="BU194" s="10">
        <v>177</v>
      </c>
      <c r="BV194" s="9" t="s">
        <v>222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305</v>
      </c>
      <c r="CU194" s="10"/>
      <c r="CV194" s="10"/>
      <c r="CW194" s="10"/>
      <c r="CX194" t="str">
        <f>INDEX('Data_Price '!AS$2:AS$1266,MATCH(Data!$DN194,'Data_Price '!$BE$2:$BE$1266,0))</f>
        <v>Used 2018 Salomon QST 92 Demo Ski with Bindings Size 177 (Option 212146)</v>
      </c>
      <c r="CY194" t="str">
        <f>INDEX('Data_Price '!AT$2:AT$1266,MATCH(Data!$DN194,'Data_Price '!$BE$2:$BE$1266,0))</f>
        <v>SidelineSwap</v>
      </c>
      <c r="CZ194" t="str">
        <f>INDEX('Data_Price '!AU$2:AU$1266,MATCH(Data!$DN194,'Data_Price '!$BE$2:$BE$1266,0))</f>
        <v>$319.99 used</v>
      </c>
      <c r="DA194" t="str">
        <f>INDEX('Data_Price '!AV$2:AV$1266,MATCH(Data!$DN194,'Data_Price '!$BE$2:$BE$1266,0))</f>
        <v>https://www.google.com/url?url=https://sidelineswap.com/gear/skiing/skis/4351536-salomon-used-2018-qst-92-demo-ski-with-bindings-size-177-option-212146&amp;rct=j&amp;q=&amp;esrc=s&amp;sa=U&amp;ved=0ahUKEwiP6qnTxKP2AhUqnuAKHXkNDH4QsDwIVQ&amp;usg=AOvVaw1zq2udz_HZ8QmV1hyhBHnr</v>
      </c>
      <c r="DB194" t="str">
        <f>INDEX('Data_Price '!AW$2:AW$1266,MATCH(Data!$DN194,'Data_Price '!$BE$2:$BE$1266,0))</f>
        <v>Salomon QST 92 Skis - Unisex</v>
      </c>
      <c r="DC194" t="str">
        <f>INDEX('Data_Price '!AX$2:AX$1266,MATCH(Data!$DN194,'Data_Price '!$BE$2:$BE$1266,0))</f>
        <v>Level Nine Sports</v>
      </c>
      <c r="DD194">
        <f>INDEX('Data_Price '!AY$2:AY$1266,MATCH(Data!$DN194,'Data_Price '!$BE$2:$BE$1266,0))</f>
        <v>399.99</v>
      </c>
      <c r="DE194" t="str">
        <f>INDEX('Data_Price '!AZ$2:AZ$1266,MATCH(Data!$DN194,'Data_Price '!$BE$2:$BE$1266,0))</f>
        <v>https://www.google.com/url?url=https://www.levelninesports.com/salomon-qst-92-skis-2022/%3Fsku%3DL9866817&amp;rct=j&amp;q=&amp;esrc=s&amp;sa=U&amp;ved=0ahUKEwiP6qnTxKP2AhUqnuAKHXkNDH4QsDwIUg&amp;usg=AOvVaw3apiagZGxRKJ5XdUZ-On3z</v>
      </c>
      <c r="DF194" t="str">
        <f>INDEX('Data_Price '!BA$2:BA$1266,MATCH(Data!$DN194,'Data_Price '!$BE$2:$BE$1266,0))</f>
        <v>Salomon QST 92 Skis</v>
      </c>
      <c r="DG194" t="str">
        <f>INDEX('Data_Price '!BB$2:BB$1266,MATCH(Data!$DN194,'Data_Price '!$BE$2:$BE$1266,0))</f>
        <v>ColoradoSkiShop.com</v>
      </c>
      <c r="DH194">
        <f>INDEX('Data_Price '!BC$2:BC$1266,MATCH(Data!$DN194,'Data_Price '!$BE$2:$BE$1266,0))</f>
        <v>439</v>
      </c>
      <c r="DI194" t="str">
        <f>INDEX('Data_Price '!BD$2:BD$1266,MATCH(Data!$DN194,'Data_Price '!$BE$2:$BE$1266,0))</f>
        <v>https://www.google.com/url?url=http://www.coloradoskishop.com/ProductDetails.asp%3FProductCode%3DQST9221%26Click%3D30416%26utm_source%3Dgooglebase%26utm_medium%3Dshoppingengine&amp;rct=j&amp;q=&amp;esrc=s&amp;sa=U&amp;ved=0ahUKEwiP6qnTxKP2AhUqnuAKHXkNDH4QsDwITw&amp;usg=AOvVaw17tqZs5WQJly-JINBEwxjw</v>
      </c>
      <c r="DJ194" s="89" t="e">
        <f ca="1">_xll.Connector("TinyUrl.TinyUrl",DA194,0)</f>
        <v>#NAME?</v>
      </c>
      <c r="DK194" s="89" t="e">
        <f ca="1">_xll.Connector("TinyUrl.TinyUrl",DE194,0)</f>
        <v>#NAME?</v>
      </c>
      <c r="DL194" s="89" t="e">
        <f ca="1">_xll.Connector("TinyUrl.TinyUrl",DI194,0)</f>
        <v>#NAME?</v>
      </c>
      <c r="DM194" s="224" t="str">
        <f t="shared" si="100"/>
        <v>QST 92</v>
      </c>
      <c r="DN194" s="89" t="str">
        <f t="shared" si="101"/>
        <v xml:space="preserve"> SalomonQST 92177 Unisex</v>
      </c>
      <c r="DO194" s="227" t="s">
        <v>961</v>
      </c>
    </row>
    <row r="195" spans="1:119" ht="15.45" customHeight="1">
      <c r="B195" s="224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#VALUE!</v>
      </c>
      <c r="F195" s="43" t="b">
        <f>CL195&gt;Driver!$F$56</f>
        <v>0</v>
      </c>
      <c r="G195" s="43" t="b">
        <f>AND(CB195&gt;Driver!$F$55,CB195&lt;Driver!$G$55)</f>
        <v>0</v>
      </c>
      <c r="H195" s="43" t="e">
        <f t="shared" si="68"/>
        <v>#VALUE!</v>
      </c>
      <c r="I195" s="43">
        <f t="shared" si="69"/>
        <v>0</v>
      </c>
      <c r="J195" s="43" t="e">
        <f t="array" ref="J195">NOT(OR(($H$9:$H$1273=TRUE)*($I$9:$I$1273&gt;0)*($BT$9:$BT$1273=BT195)*($K$9:$K$1273&gt;K195)))</f>
        <v>#VALUE!</v>
      </c>
      <c r="K195" s="72">
        <f t="shared" si="70"/>
        <v>0.71277433560011416</v>
      </c>
      <c r="L195" s="72">
        <f t="shared" si="71"/>
        <v>0.98198050116831836</v>
      </c>
      <c r="M195" s="72">
        <f t="shared" si="72"/>
        <v>0.44356817003190996</v>
      </c>
      <c r="N195" s="72">
        <f t="shared" si="73"/>
        <v>0.16535761715044583</v>
      </c>
      <c r="O195" s="72">
        <f t="shared" si="74"/>
        <v>0.32397434392567648</v>
      </c>
      <c r="P195" s="72">
        <f t="shared" si="75"/>
        <v>0.84137254901960778</v>
      </c>
      <c r="Q195" s="72"/>
      <c r="R195" s="72"/>
      <c r="S195" s="72">
        <f t="shared" si="76"/>
        <v>0.75293895595923088</v>
      </c>
      <c r="T195" s="72">
        <f t="shared" si="77"/>
        <v>0.96612986866210848</v>
      </c>
      <c r="U195" s="72">
        <f t="shared" si="78"/>
        <v>0.81648858337629338</v>
      </c>
      <c r="V195" s="72">
        <f t="shared" si="79"/>
        <v>0.62603310183971494</v>
      </c>
      <c r="W195" s="72">
        <f t="shared" si="80"/>
        <v>0.98103921449045561</v>
      </c>
      <c r="X195" s="72">
        <f t="shared" si="81"/>
        <v>1.8019498831681607E-2</v>
      </c>
      <c r="Y195" s="72">
        <f t="shared" si="82"/>
        <v>0.55643182996809004</v>
      </c>
      <c r="Z195" s="72">
        <f t="shared" si="83"/>
        <v>0.83464238284955417</v>
      </c>
      <c r="AA195" s="72">
        <f t="shared" si="84"/>
        <v>0.67602565607432352</v>
      </c>
      <c r="AB195" s="72">
        <f t="shared" si="85"/>
        <v>0.15862745098039216</v>
      </c>
      <c r="AC195" s="72"/>
      <c r="AD195" s="72"/>
      <c r="AE195" s="72">
        <f t="shared" si="86"/>
        <v>0.24706104404076909</v>
      </c>
      <c r="AF195" s="72">
        <f t="shared" si="87"/>
        <v>3.3870131337891532E-2</v>
      </c>
      <c r="AG195" s="72">
        <f t="shared" si="88"/>
        <v>0.1835114166237066</v>
      </c>
      <c r="AH195" s="72">
        <f t="shared" si="89"/>
        <v>0.37396689816028511</v>
      </c>
      <c r="AI195" s="72">
        <f t="shared" si="90"/>
        <v>1.8960785509544432E-2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0.330556081175233</v>
      </c>
      <c r="AL195" s="72">
        <f>(AX195-Driver!$K$181)/(Driver!$L$181-Driver!$K$181)</f>
        <v>0.43464238284955414</v>
      </c>
      <c r="AM195" s="72">
        <f>(AY195-Driver!$K$182)/(Driver!$L$182-Driver!$K$182)</f>
        <v>0.89002565607432349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1"/>
        <v>4.672025505358838</v>
      </c>
      <c r="AW195" s="70">
        <f t="shared" si="92"/>
        <v>33.278038281755265</v>
      </c>
      <c r="AX195" s="70">
        <f t="shared" si="93"/>
        <v>4.9117814456459872</v>
      </c>
      <c r="AY195" s="70">
        <f>IFERROR(Driver!$K$19/Data!BH195/Data!BI195*Data!BK195*Data!BL195,"")</f>
        <v>-0.67320705071127296</v>
      </c>
      <c r="AZ195" s="70">
        <f t="shared" si="94"/>
        <v>29.039463886820553</v>
      </c>
      <c r="BA195" s="70"/>
      <c r="BB195" s="70"/>
      <c r="BC195" s="70">
        <f t="shared" si="95"/>
        <v>53.395152076064974</v>
      </c>
      <c r="BD195" s="70">
        <f t="shared" si="96"/>
        <v>7.5731990855006783</v>
      </c>
      <c r="BE195" s="70">
        <f t="shared" si="97"/>
        <v>0.28363923012255843</v>
      </c>
      <c r="BF195" s="70">
        <f t="shared" si="98"/>
        <v>2.9402559599043565</v>
      </c>
      <c r="BG195" s="70">
        <f t="shared" si="99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219</v>
      </c>
      <c r="BS195" s="8" t="s">
        <v>719</v>
      </c>
      <c r="BT195" s="9" t="s">
        <v>735</v>
      </c>
      <c r="BU195" s="10">
        <v>179</v>
      </c>
      <c r="BV195" s="9" t="s">
        <v>222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305</v>
      </c>
      <c r="CU195" s="9" t="s">
        <v>302</v>
      </c>
      <c r="CV195" s="10"/>
      <c r="CW195" s="10"/>
      <c r="CX195" t="str">
        <f>INDEX('Data_Price '!AS$2:AS$1266,MATCH(Data!$DN195,'Data_Price '!$BE$2:$BE$1266,0))</f>
        <v>Line Sick Day 94 Skis 2022</v>
      </c>
      <c r="CY195" t="str">
        <f>INDEX('Data_Price '!AT$2:AT$1266,MATCH(Data!$DN195,'Data_Price '!$BE$2:$BE$1266,0))</f>
        <v>Telemark Pyrenees</v>
      </c>
      <c r="CZ195">
        <f>INDEX('Data_Price '!AU$2:AU$1266,MATCH(Data!$DN195,'Data_Price '!$BE$2:$BE$1266,0))</f>
        <v>355.08</v>
      </c>
      <c r="DA195" t="str">
        <f>INDEX('Data_Price '!AV$2:AV$1266,MATCH(Data!$DN195,'Data_Price '!$BE$2:$BE$1266,0))</f>
        <v>https://www.google.com/url?url=https://www.telemark-pyrenees.com/ski/line-sick-day-94-ski-2022%3Fcurrency%3DUSD%26tax%3Dex_vat%26country%3DUS%26var%3D73465&amp;rct=j&amp;q=&amp;esrc=s&amp;sa=U&amp;ved=0ahUKEwiQyNnTxKP2AhWvTN8KHRDMAVkQsDwIVA&amp;usg=AOvVaw1dyU-sq6MGGHU-X4X1wGdy</v>
      </c>
      <c r="DB195" t="str">
        <f>INDEX('Data_Price '!AW$2:AW$1266,MATCH(Data!$DN195,'Data_Price '!$BE$2:$BE$1266,0))</f>
        <v>Line Sick Day 94 Skis 2022</v>
      </c>
      <c r="DC195" t="str">
        <f>INDEX('Data_Price '!AX$2:AX$1266,MATCH(Data!$DN195,'Data_Price '!$BE$2:$BE$1266,0))</f>
        <v>Telemark Pyrenees</v>
      </c>
      <c r="DD195">
        <f>INDEX('Data_Price '!AY$2:AY$1266,MATCH(Data!$DN195,'Data_Price '!$BE$2:$BE$1266,0))</f>
        <v>355.08</v>
      </c>
      <c r="DE195" t="str">
        <f>INDEX('Data_Price '!AZ$2:AZ$1266,MATCH(Data!$DN195,'Data_Price '!$BE$2:$BE$1266,0))</f>
        <v>https://www.google.com/url?q=https://www.telemark-pyrenees.com/ski/line-sick-day-94-ski-2022%3Fcurrency%3DUSD%26tax%3Dex_vat%26country%3DUS%26var%3D73465&amp;sa=U&amp;ved=0ahUKEwjk7ILUxKP2AhXjkOAKHRLpCsEQ2ykIIA&amp;usg=AOvVaw3rcVGuvbbuag83X8q1qtk8</v>
      </c>
      <c r="DF195" t="str">
        <f>INDEX('Data_Price '!BA$2:BA$1266,MATCH(Data!$DN195,'Data_Price '!$BE$2:$BE$1266,0))</f>
        <v>Line Sick Day 94 Skis</v>
      </c>
      <c r="DG195" t="str">
        <f>INDEX('Data_Price '!BB$2:BB$1266,MATCH(Data!$DN195,'Data_Price '!$BE$2:$BE$1266,0))</f>
        <v>! OutdoorXL.com</v>
      </c>
      <c r="DH195">
        <f>INDEX('Data_Price '!BC$2:BC$1266,MATCH(Data!$DN195,'Data_Price '!$BE$2:$BE$1266,0))</f>
        <v>484.95</v>
      </c>
      <c r="DI195" t="str">
        <f>INDEX('Data_Price '!BD$2:BD$1266,MATCH(Data!$DN195,'Data_Price '!$BE$2:$BE$1266,0))</f>
        <v>https://www.google.com/url?q=https://www.outdoorxl.com/line-sick-day-94.html%3Fprl%3D92-18614x144-4207&amp;sa=U&amp;ved=0ahUKEwjx8KPUxKP2AhUGT98KHUG_BjkQ2ykIGQ&amp;usg=AOvVaw1mEcKvhxDC5Hieu6Vw2JA2</v>
      </c>
      <c r="DJ195" s="89" t="e">
        <f ca="1">_xll.Connector("TinyUrl.TinyUrl",DA195,0)</f>
        <v>#NAME?</v>
      </c>
      <c r="DK195" s="89" t="e">
        <f ca="1">_xll.Connector("TinyUrl.TinyUrl",DE195,0)</f>
        <v>#NAME?</v>
      </c>
      <c r="DL195" s="89" t="e">
        <f ca="1">_xll.Connector("TinyUrl.TinyUrl",DI195,0)</f>
        <v>#NAME?</v>
      </c>
      <c r="DM195" s="224" t="str">
        <f t="shared" si="100"/>
        <v>Sick Day 94</v>
      </c>
      <c r="DN195" s="89" t="str">
        <f t="shared" si="101"/>
        <v xml:space="preserve"> LineSick Day 94179 Unisex</v>
      </c>
      <c r="DO195" s="227" t="s">
        <v>1009</v>
      </c>
    </row>
    <row r="196" spans="1:119" ht="15.45" customHeight="1">
      <c r="B196" s="224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#VALUE!</v>
      </c>
      <c r="F196" s="43" t="b">
        <f>CL196&gt;Driver!$F$56</f>
        <v>0</v>
      </c>
      <c r="G196" s="43" t="b">
        <f>AND(CB196&gt;Driver!$F$55,CB196&lt;Driver!$G$55)</f>
        <v>0</v>
      </c>
      <c r="H196" s="43" t="e">
        <f t="shared" si="68"/>
        <v>#VALUE!</v>
      </c>
      <c r="I196" s="43">
        <f t="shared" si="69"/>
        <v>0</v>
      </c>
      <c r="J196" s="43" t="e">
        <f t="array" ref="J196">NOT(OR(($H$9:$H$1273=TRUE)*($I$9:$I$1273&gt;0)*($BT$9:$BT$1273=BT196)*($K$9:$K$1273&gt;K196)))</f>
        <v>#VALUE!</v>
      </c>
      <c r="K196" s="72">
        <f t="shared" si="70"/>
        <v>0.68483991411487877</v>
      </c>
      <c r="L196" s="72">
        <f t="shared" si="71"/>
        <v>0.93323342196438641</v>
      </c>
      <c r="M196" s="72">
        <f t="shared" si="72"/>
        <v>0.43644640626537112</v>
      </c>
      <c r="N196" s="72">
        <f t="shared" si="73"/>
        <v>0.23997976348573957</v>
      </c>
      <c r="O196" s="72">
        <f t="shared" si="74"/>
        <v>0.27892644877442607</v>
      </c>
      <c r="P196" s="72">
        <f t="shared" si="75"/>
        <v>0.79043300653594772</v>
      </c>
      <c r="Q196" s="72"/>
      <c r="R196" s="72"/>
      <c r="S196" s="72">
        <f t="shared" si="76"/>
        <v>0.72326834305720578</v>
      </c>
      <c r="T196" s="72">
        <f t="shared" si="77"/>
        <v>0.98266962677990133</v>
      </c>
      <c r="U196" s="72">
        <f t="shared" si="78"/>
        <v>0.97348115025831372</v>
      </c>
      <c r="V196" s="72">
        <f t="shared" si="79"/>
        <v>0.6803074367303702</v>
      </c>
      <c r="W196" s="72">
        <f t="shared" si="80"/>
        <v>0.99236616201030126</v>
      </c>
      <c r="X196" s="72">
        <f t="shared" si="81"/>
        <v>6.6766578035613561E-2</v>
      </c>
      <c r="Y196" s="72">
        <f t="shared" si="82"/>
        <v>0.56355359373462888</v>
      </c>
      <c r="Z196" s="72">
        <f t="shared" si="83"/>
        <v>0.76002023651426043</v>
      </c>
      <c r="AA196" s="72">
        <f t="shared" si="84"/>
        <v>0.72107355122557393</v>
      </c>
      <c r="AB196" s="72">
        <f t="shared" si="85"/>
        <v>0.20956699346405222</v>
      </c>
      <c r="AC196" s="72"/>
      <c r="AD196" s="72"/>
      <c r="AE196" s="72">
        <f t="shared" si="86"/>
        <v>0.27673165694279428</v>
      </c>
      <c r="AF196" s="72">
        <f t="shared" si="87"/>
        <v>1.7330373220098685E-2</v>
      </c>
      <c r="AG196" s="72">
        <f t="shared" si="88"/>
        <v>2.6518849741686307E-2</v>
      </c>
      <c r="AH196" s="72">
        <f t="shared" si="89"/>
        <v>0.3196925632696298</v>
      </c>
      <c r="AI196" s="72">
        <f t="shared" si="90"/>
        <v>7.6338379896987787E-3</v>
      </c>
      <c r="AJ196" s="72">
        <f>(AV196-Driver!$K$179)/(Driver!$L$179-Driver!$K$179)</f>
        <v>0.17323342196438643</v>
      </c>
      <c r="AK196" s="72">
        <f>(AW196-Driver!$K$180)/(Driver!$L$180-Driver!$K$180)</f>
        <v>0.37398416728791722</v>
      </c>
      <c r="AL196" s="72">
        <f>(AX196-Driver!$K$181)/(Driver!$L$181-Driver!$K$181)</f>
        <v>0.36002023651426041</v>
      </c>
      <c r="AM196" s="72">
        <f>(AY196-Driver!$K$182)/(Driver!$L$182-Driver!$K$182)</f>
        <v>0.9350735512255739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1"/>
        <v>3.6460453127119794</v>
      </c>
      <c r="AW196" s="70">
        <f t="shared" si="92"/>
        <v>37.524790501737144</v>
      </c>
      <c r="AX196" s="70">
        <f t="shared" si="93"/>
        <v>4.2401821286283434</v>
      </c>
      <c r="AY196" s="70">
        <f>IFERROR(Driver!$K$19/Data!BH196/Data!BI196*Data!BK196*Data!BL196,"")</f>
        <v>-0.39744672741241888</v>
      </c>
      <c r="AZ196" s="70">
        <f t="shared" si="94"/>
        <v>33.682055100521218</v>
      </c>
      <c r="BA196" s="70"/>
      <c r="BB196" s="70"/>
      <c r="BC196" s="70">
        <f t="shared" si="95"/>
        <v>38.00479889703</v>
      </c>
      <c r="BD196" s="70">
        <f t="shared" si="96"/>
        <v>9.0369383722081302</v>
      </c>
      <c r="BE196" s="70">
        <f t="shared" si="97"/>
        <v>0.12667466894744325</v>
      </c>
      <c r="BF196" s="70">
        <f t="shared" si="98"/>
        <v>9.0701607870212619</v>
      </c>
      <c r="BG196" s="70">
        <f t="shared" si="99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219</v>
      </c>
      <c r="BS196" s="8" t="s">
        <v>610</v>
      </c>
      <c r="BT196" s="9" t="s">
        <v>618</v>
      </c>
      <c r="BU196" s="10">
        <v>171</v>
      </c>
      <c r="BV196" s="9" t="s">
        <v>222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305</v>
      </c>
      <c r="CU196" s="9" t="s">
        <v>302</v>
      </c>
      <c r="CV196" s="10"/>
      <c r="CW196" s="10"/>
      <c r="CX196" t="str">
        <f>INDEX('Data_Price '!AS$2:AS$1266,MATCH(Data!$DN196,'Data_Price '!$BE$2:$BE$1266,0))</f>
        <v>Fischer Ranger 92 Ti WS 20/21</v>
      </c>
      <c r="CY196" t="str">
        <f>INDEX('Data_Price '!AT$2:AT$1266,MATCH(Data!$DN196,'Data_Price '!$BE$2:$BE$1266,0))</f>
        <v>Level Nine Sports</v>
      </c>
      <c r="CZ196">
        <f>INDEX('Data_Price '!AU$2:AU$1266,MATCH(Data!$DN196,'Data_Price '!$BE$2:$BE$1266,0))</f>
        <v>339.99</v>
      </c>
      <c r="DA196" t="str">
        <f>INDEX('Data_Price '!AV$2:AV$1266,MATCH(Data!$DN196,'Data_Price '!$BE$2:$BE$1266,0))</f>
        <v>https://www.google.com/url?url=https://www.levelninesports.com/fischer-ranger-92-ti-womens-2021/%3Fsku%3DL9847070&amp;rct=j&amp;q=&amp;esrc=s&amp;sa=U&amp;ved=0ahUKEwjVqsLUxKP2AhVOTd8KHSaZADYQsDwIYw&amp;usg=AOvVaw3ITObwegH8qES-fYyS2U9y</v>
      </c>
      <c r="DB196" t="str">
        <f>INDEX('Data_Price '!AW$2:AW$1266,MATCH(Data!$DN196,'Data_Price '!$BE$2:$BE$1266,0))</f>
        <v>2021 Fischer Ranger 92 Ti WS Women's Skis w/ Salomon Warden 11 Bindings - 171| Ski Essentials</v>
      </c>
      <c r="DC196" t="str">
        <f>INDEX('Data_Price '!AX$2:AX$1266,MATCH(Data!$DN196,'Data_Price '!$BE$2:$BE$1266,0))</f>
        <v>SkiEssentials.com</v>
      </c>
      <c r="DD196">
        <f>INDEX('Data_Price '!AY$2:AY$1266,MATCH(Data!$DN196,'Data_Price '!$BE$2:$BE$1266,0))</f>
        <v>584.95000000000005</v>
      </c>
      <c r="DE196" t="str">
        <f>INDEX('Data_Price '!AZ$2:AZ$1266,MATCH(Data!$DN196,'Data_Price '!$BE$2:$BE$1266,0))</f>
        <v>https://www.google.com/url?url=https://www.skiessentials.com/2021-fischer-ranger-92-ti-ws-women-s-skis-w-salomon-warden-11-bindings.html&amp;rct=j&amp;q=&amp;esrc=s&amp;sa=U&amp;ved=0ahUKEwjVqsLUxKP2AhVOTd8KHSaZADYQsDwIZw&amp;usg=AOvVaw3VWTk4EYIKBca4GE8_in42</v>
      </c>
      <c r="DF196" t="str">
        <f>INDEX('Data_Price '!BA$2:BA$1266,MATCH(Data!$DN196,'Data_Price '!$BE$2:$BE$1266,0))</f>
        <v>2021 Fischer Ranger 92 Ti WS Women's Skis w/ Salomon Warden 11 Bindings - 171| Ski Essentials</v>
      </c>
      <c r="DG196" t="str">
        <f>INDEX('Data_Price '!BB$2:BB$1266,MATCH(Data!$DN196,'Data_Price '!$BE$2:$BE$1266,0))</f>
        <v>SkiEssentials.com</v>
      </c>
      <c r="DH196">
        <f>INDEX('Data_Price '!BC$2:BC$1266,MATCH(Data!$DN196,'Data_Price '!$BE$2:$BE$1266,0))</f>
        <v>584.95000000000005</v>
      </c>
      <c r="DI196" t="str">
        <f>INDEX('Data_Price '!BD$2:BD$1266,MATCH(Data!$DN196,'Data_Price '!$BE$2:$BE$1266,0))</f>
        <v>https://www.google.com/url?q=https://www.skiessentials.com/2021-fischer-ranger-92-ti-ws-women-s-skis-w-salomon-warden-11-bindings.html&amp;sa=U&amp;ved=0ahUKEwiptvXUxKP2AhWriOAKHay-CQgQ2ykIFw&amp;usg=AOvVaw3xBdLFnemJ8lUTYWQDtE1s</v>
      </c>
      <c r="DJ196" s="89" t="e">
        <f ca="1">_xll.Connector("TinyUrl.TinyUrl",DA196,0)</f>
        <v>#NAME?</v>
      </c>
      <c r="DK196" s="89" t="e">
        <f ca="1">_xll.Connector("TinyUrl.TinyUrl",DE196,0)</f>
        <v>#NAME?</v>
      </c>
      <c r="DL196" s="89" t="e">
        <f ca="1">_xll.Connector("TinyUrl.TinyUrl",DI196,0)</f>
        <v>#NAME?</v>
      </c>
      <c r="DM196" s="224" t="str">
        <f t="shared" si="100"/>
        <v>Ranger 92 Ti</v>
      </c>
      <c r="DN196" s="89" t="str">
        <f t="shared" si="101"/>
        <v xml:space="preserve"> FischerRanger 92 Ti171 Unisex</v>
      </c>
      <c r="DO196" s="227"/>
    </row>
    <row r="197" spans="1:119" ht="15.45" customHeight="1">
      <c r="B197" s="224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#VALUE!</v>
      </c>
      <c r="F197" s="43" t="b">
        <f>CL197&gt;Driver!$F$56</f>
        <v>0</v>
      </c>
      <c r="G197" s="43" t="b">
        <f>AND(CB197&gt;Driver!$F$55,CB197&lt;Driver!$G$55)</f>
        <v>1</v>
      </c>
      <c r="H197" s="43" t="e">
        <f t="shared" si="68"/>
        <v>#VALUE!</v>
      </c>
      <c r="I197" s="43">
        <f t="shared" si="69"/>
        <v>0</v>
      </c>
      <c r="J197" s="43" t="e">
        <f t="array" ref="J197">NOT(OR(($H$9:$H$1273=TRUE)*($I$9:$I$1273&gt;0)*($BT$9:$BT$1273=BT197)*($K$9:$K$1273&gt;K197)))</f>
        <v>#VALUE!</v>
      </c>
      <c r="K197" s="72">
        <f t="shared" si="70"/>
        <v>0.66234270937576734</v>
      </c>
      <c r="L197" s="72">
        <f t="shared" si="71"/>
        <v>0.85348803480783175</v>
      </c>
      <c r="M197" s="72">
        <f t="shared" si="72"/>
        <v>0.47119738394370281</v>
      </c>
      <c r="N197" s="72">
        <f t="shared" si="73"/>
        <v>0.19255043318788334</v>
      </c>
      <c r="O197" s="72">
        <f t="shared" si="74"/>
        <v>0.32390936570204854</v>
      </c>
      <c r="P197" s="72">
        <f t="shared" si="75"/>
        <v>0.89713235294117655</v>
      </c>
      <c r="Q197" s="72"/>
      <c r="R197" s="72"/>
      <c r="S197" s="72">
        <f t="shared" si="76"/>
        <v>0.70960737434414389</v>
      </c>
      <c r="T197" s="72">
        <f t="shared" si="77"/>
        <v>0.9815392594682788</v>
      </c>
      <c r="U197" s="72">
        <f t="shared" si="78"/>
        <v>0.97169062999432243</v>
      </c>
      <c r="V197" s="72">
        <f t="shared" si="79"/>
        <v>0.6927795308173651</v>
      </c>
      <c r="W197" s="72">
        <f t="shared" si="80"/>
        <v>0.9937328970850684</v>
      </c>
      <c r="X197" s="72">
        <f t="shared" si="81"/>
        <v>0.14651196519216819</v>
      </c>
      <c r="Y197" s="72">
        <f t="shared" si="82"/>
        <v>0.52880261605629719</v>
      </c>
      <c r="Z197" s="72">
        <f t="shared" si="83"/>
        <v>0.80744956681211666</v>
      </c>
      <c r="AA197" s="72">
        <f t="shared" si="84"/>
        <v>0.67609063429795146</v>
      </c>
      <c r="AB197" s="72">
        <f t="shared" si="85"/>
        <v>0.10286764705882351</v>
      </c>
      <c r="AC197" s="72"/>
      <c r="AD197" s="72"/>
      <c r="AE197" s="72">
        <f t="shared" si="86"/>
        <v>0.29039262565585611</v>
      </c>
      <c r="AF197" s="72">
        <f t="shared" si="87"/>
        <v>1.8460740531721226E-2</v>
      </c>
      <c r="AG197" s="72">
        <f t="shared" si="88"/>
        <v>2.8309370005677612E-2</v>
      </c>
      <c r="AH197" s="72">
        <f t="shared" si="89"/>
        <v>0.3072204691826349</v>
      </c>
      <c r="AI197" s="72">
        <f t="shared" si="90"/>
        <v>6.2671029149315993E-3</v>
      </c>
      <c r="AJ197" s="72">
        <f>(AV197-Driver!$K$179)/(Driver!$L$179-Driver!$K$179)</f>
        <v>0.38651196519216818</v>
      </c>
      <c r="AK197" s="72">
        <f>(AW197-Driver!$K$180)/(Driver!$L$180-Driver!$K$180)</f>
        <v>0.27608891174265277</v>
      </c>
      <c r="AL197" s="72">
        <f>(AX197-Driver!$K$181)/(Driver!$L$181-Driver!$K$181)</f>
        <v>0.40744956681211669</v>
      </c>
      <c r="AM197" s="72">
        <f>(AY197-Driver!$K$182)/(Driver!$L$182-Driver!$K$182)</f>
        <v>0.89009063429795143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1"/>
        <v>8.1349206349206344</v>
      </c>
      <c r="AW197" s="70">
        <f t="shared" si="92"/>
        <v>27.95179452089149</v>
      </c>
      <c r="AX197" s="70">
        <f t="shared" si="93"/>
        <v>4.6670461013090501</v>
      </c>
      <c r="AY197" s="70">
        <f>IFERROR(Driver!$K$19/Data!BH197/Data!BI197*Data!BK197*Data!BL197,"")</f>
        <v>-0.67280928704451648</v>
      </c>
      <c r="AZ197" s="70">
        <f t="shared" si="94"/>
        <v>23.957557706626957</v>
      </c>
      <c r="BA197" s="70"/>
      <c r="BB197" s="70"/>
      <c r="BC197" s="70">
        <f t="shared" si="95"/>
        <v>30.918759456051088</v>
      </c>
      <c r="BD197" s="70">
        <f t="shared" si="96"/>
        <v>8.9369028680218943</v>
      </c>
      <c r="BE197" s="70">
        <f t="shared" si="97"/>
        <v>7.1856229937364388E-2</v>
      </c>
      <c r="BF197" s="70">
        <f t="shared" si="98"/>
        <v>10.47879619272735</v>
      </c>
      <c r="BG197" s="70">
        <f t="shared" si="99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219</v>
      </c>
      <c r="BS197" s="8" t="s">
        <v>606</v>
      </c>
      <c r="BT197" s="9" t="s">
        <v>608</v>
      </c>
      <c r="BU197" s="10">
        <v>180</v>
      </c>
      <c r="BV197" s="9" t="s">
        <v>222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305</v>
      </c>
      <c r="CU197" s="9" t="s">
        <v>301</v>
      </c>
      <c r="CV197" s="9" t="s">
        <v>302</v>
      </c>
      <c r="CW197" s="10"/>
      <c r="CX197">
        <f>INDEX('Data_Price '!AS$2:AS$1266,MATCH(Data!$DN197,'Data_Price '!$BE$2:$BE$1266,0))</f>
        <v>0</v>
      </c>
      <c r="CY197">
        <f>INDEX('Data_Price '!AT$2:AT$1266,MATCH(Data!$DN197,'Data_Price '!$BE$2:$BE$1266,0))</f>
        <v>0</v>
      </c>
      <c r="CZ197">
        <f>INDEX('Data_Price '!AU$2:AU$1266,MATCH(Data!$DN197,'Data_Price '!$BE$2:$BE$1266,0))</f>
        <v>0</v>
      </c>
      <c r="DA197">
        <f>INDEX('Data_Price '!AV$2:AV$1266,MATCH(Data!$DN197,'Data_Price '!$BE$2:$BE$1266,0))</f>
        <v>0</v>
      </c>
      <c r="DB197">
        <f>INDEX('Data_Price '!AW$2:AW$1266,MATCH(Data!$DN197,'Data_Price '!$BE$2:$BE$1266,0))</f>
        <v>0</v>
      </c>
      <c r="DC197">
        <f>INDEX('Data_Price '!AX$2:AX$1266,MATCH(Data!$DN197,'Data_Price '!$BE$2:$BE$1266,0))</f>
        <v>0</v>
      </c>
      <c r="DD197">
        <f>INDEX('Data_Price '!AY$2:AY$1266,MATCH(Data!$DN197,'Data_Price '!$BE$2:$BE$1266,0))</f>
        <v>0</v>
      </c>
      <c r="DE197">
        <f>INDEX('Data_Price '!AZ$2:AZ$1266,MATCH(Data!$DN197,'Data_Price '!$BE$2:$BE$1266,0))</f>
        <v>0</v>
      </c>
      <c r="DF197">
        <f>INDEX('Data_Price '!BA$2:BA$1266,MATCH(Data!$DN197,'Data_Price '!$BE$2:$BE$1266,0))</f>
        <v>0</v>
      </c>
      <c r="DG197">
        <f>INDEX('Data_Price '!BB$2:BB$1266,MATCH(Data!$DN197,'Data_Price '!$BE$2:$BE$1266,0))</f>
        <v>0</v>
      </c>
      <c r="DH197">
        <f>INDEX('Data_Price '!BC$2:BC$1266,MATCH(Data!$DN197,'Data_Price '!$BE$2:$BE$1266,0))</f>
        <v>0</v>
      </c>
      <c r="DI197">
        <f>INDEX('Data_Price '!BD$2:BD$1266,MATCH(Data!$DN197,'Data_Price '!$BE$2:$BE$1266,0))</f>
        <v>0</v>
      </c>
      <c r="DJ197" s="89" t="e">
        <f ca="1">_xll.Connector("TinyUrl.TinyUrl",DA197,0)</f>
        <v>#NAME?</v>
      </c>
      <c r="DK197" s="89" t="e">
        <f ca="1">_xll.Connector("TinyUrl.TinyUrl",DE197,0)</f>
        <v>#NAME?</v>
      </c>
      <c r="DL197" s="89" t="e">
        <f ca="1">_xll.Connector("TinyUrl.TinyUrl",DI197,0)</f>
        <v>#NAME?</v>
      </c>
      <c r="DM197" s="224" t="str">
        <f t="shared" si="100"/>
        <v>Pionnier 104</v>
      </c>
      <c r="DN197" s="89" t="str">
        <f t="shared" si="101"/>
        <v xml:space="preserve"> FerreolPionnier 104180 Unisex</v>
      </c>
      <c r="DO197" s="227"/>
    </row>
    <row r="198" spans="1:119" ht="15.45" customHeight="1">
      <c r="B198" s="224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#VALUE!</v>
      </c>
      <c r="F198" s="43" t="b">
        <f>CL198&gt;Driver!$F$56</f>
        <v>0</v>
      </c>
      <c r="G198" s="43" t="b">
        <f>AND(CB198&gt;Driver!$F$55,CB198&lt;Driver!$G$55)</f>
        <v>0</v>
      </c>
      <c r="H198" s="43" t="e">
        <f t="shared" si="68"/>
        <v>#VALUE!</v>
      </c>
      <c r="I198" s="43">
        <f t="shared" si="69"/>
        <v>0</v>
      </c>
      <c r="J198" s="43" t="e">
        <f t="array" ref="J198">NOT(OR(($H$9:$H$1273=TRUE)*($I$9:$I$1273&gt;0)*($BT$9:$BT$1273=BT198)*($K$9:$K$1273&gt;K198)))</f>
        <v>#VALUE!</v>
      </c>
      <c r="K198" s="72">
        <f t="shared" si="70"/>
        <v>0.62534959629498366</v>
      </c>
      <c r="L198" s="72">
        <f t="shared" si="71"/>
        <v>0.78924824752235923</v>
      </c>
      <c r="M198" s="72">
        <f t="shared" si="72"/>
        <v>0.46145094506760809</v>
      </c>
      <c r="N198" s="72">
        <f t="shared" si="73"/>
        <v>0.28804148485423386</v>
      </c>
      <c r="O198" s="72">
        <f t="shared" si="74"/>
        <v>0.26290448760349228</v>
      </c>
      <c r="P198" s="72">
        <f t="shared" si="75"/>
        <v>0.83340686274509812</v>
      </c>
      <c r="Q198" s="72"/>
      <c r="R198" s="72"/>
      <c r="S198" s="72">
        <f t="shared" si="76"/>
        <v>0.77588021754767267</v>
      </c>
      <c r="T198" s="72">
        <f t="shared" si="77"/>
        <v>9.9999999999999978E-2</v>
      </c>
      <c r="U198" s="72">
        <f t="shared" si="78"/>
        <v>9.9999999999999978E-2</v>
      </c>
      <c r="V198" s="72">
        <f t="shared" si="79"/>
        <v>0.60021122192162046</v>
      </c>
      <c r="W198" s="72">
        <f t="shared" si="80"/>
        <v>0.9562872919986658</v>
      </c>
      <c r="X198" s="72">
        <f t="shared" si="81"/>
        <v>0.2107517524776408</v>
      </c>
      <c r="Y198" s="72">
        <f t="shared" si="82"/>
        <v>0.53854905493239191</v>
      </c>
      <c r="Z198" s="72">
        <f t="shared" si="83"/>
        <v>0.71195851514576614</v>
      </c>
      <c r="AA198" s="72">
        <f t="shared" si="84"/>
        <v>0.73709551239650772</v>
      </c>
      <c r="AB198" s="72">
        <f t="shared" si="85"/>
        <v>0.16659313725490188</v>
      </c>
      <c r="AC198" s="72"/>
      <c r="AD198" s="72"/>
      <c r="AE198" s="72">
        <f t="shared" si="86"/>
        <v>0.22411978245232739</v>
      </c>
      <c r="AF198" s="72">
        <f t="shared" si="87"/>
        <v>0.9</v>
      </c>
      <c r="AG198" s="72">
        <f t="shared" si="88"/>
        <v>0.9</v>
      </c>
      <c r="AH198" s="72">
        <f t="shared" si="89"/>
        <v>0.39978877807837959</v>
      </c>
      <c r="AI198" s="72">
        <f t="shared" si="90"/>
        <v>4.3712708001334179E-2</v>
      </c>
      <c r="AJ198" s="72">
        <f>(AV198-Driver!$K$179)/(Driver!$L$179-Driver!$K$179)</f>
        <v>2.9248247522359192E-2</v>
      </c>
      <c r="AK198" s="72">
        <f>(AW198-Driver!$K$180)/(Driver!$L$180-Driver!$K$180)</f>
        <v>0.33051180603537067</v>
      </c>
      <c r="AL198" s="72">
        <f>(AX198-Driver!$K$181)/(Driver!$L$181-Driver!$K$181)</f>
        <v>0.31195851514576617</v>
      </c>
      <c r="AM198" s="72">
        <f>(AY198-Driver!$K$182)/(Driver!$L$182-Driver!$K$182)</f>
        <v>0.95109551239650769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1"/>
        <v>0.61558811558811555</v>
      </c>
      <c r="AW198" s="70">
        <f t="shared" si="92"/>
        <v>33.273708697715747</v>
      </c>
      <c r="AX198" s="70">
        <f t="shared" si="93"/>
        <v>3.8076266363118956</v>
      </c>
      <c r="AY198" s="70">
        <f>IFERROR(Driver!$K$19/Data!BH198/Data!BI198*Data!BK198*Data!BL198,"")</f>
        <v>-0.29936842258720964</v>
      </c>
      <c r="AZ198" s="70">
        <f t="shared" si="94"/>
        <v>29.76545048399106</v>
      </c>
      <c r="BA198" s="70"/>
      <c r="BB198" s="70"/>
      <c r="BC198" s="70">
        <f t="shared" si="95"/>
        <v>65.294943947052829</v>
      </c>
      <c r="BD198" s="70">
        <f t="shared" si="96"/>
        <v>160.11670383012603</v>
      </c>
      <c r="BE198" s="70">
        <f t="shared" si="97"/>
        <v>1</v>
      </c>
      <c r="BF198" s="70">
        <f t="shared" si="98"/>
        <v>2.3856032129041436E-2</v>
      </c>
      <c r="BG198" s="70">
        <f t="shared" si="99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219</v>
      </c>
      <c r="BS198" s="8" t="s">
        <v>550</v>
      </c>
      <c r="BT198" s="9" t="s">
        <v>552</v>
      </c>
      <c r="BU198" s="10">
        <v>149</v>
      </c>
      <c r="BV198" s="9" t="s">
        <v>390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307</v>
      </c>
      <c r="CU198" s="10"/>
      <c r="CV198" s="10"/>
      <c r="CW198" s="10"/>
      <c r="CX198">
        <f>INDEX('Data_Price '!AS$2:AS$1266,MATCH(Data!$DN198,'Data_Price '!$BE$2:$BE$1266,0))</f>
        <v>0</v>
      </c>
      <c r="CY198">
        <f>INDEX('Data_Price '!AT$2:AT$1266,MATCH(Data!$DN198,'Data_Price '!$BE$2:$BE$1266,0))</f>
        <v>0</v>
      </c>
      <c r="CZ198">
        <f>INDEX('Data_Price '!AU$2:AU$1266,MATCH(Data!$DN198,'Data_Price '!$BE$2:$BE$1266,0))</f>
        <v>0</v>
      </c>
      <c r="DA198">
        <f>INDEX('Data_Price '!AV$2:AV$1266,MATCH(Data!$DN198,'Data_Price '!$BE$2:$BE$1266,0))</f>
        <v>0</v>
      </c>
      <c r="DB198">
        <f>INDEX('Data_Price '!AW$2:AW$1266,MATCH(Data!$DN198,'Data_Price '!$BE$2:$BE$1266,0))</f>
        <v>0</v>
      </c>
      <c r="DC198">
        <f>INDEX('Data_Price '!AX$2:AX$1266,MATCH(Data!$DN198,'Data_Price '!$BE$2:$BE$1266,0))</f>
        <v>0</v>
      </c>
      <c r="DD198">
        <f>INDEX('Data_Price '!AY$2:AY$1266,MATCH(Data!$DN198,'Data_Price '!$BE$2:$BE$1266,0))</f>
        <v>0</v>
      </c>
      <c r="DE198">
        <f>INDEX('Data_Price '!AZ$2:AZ$1266,MATCH(Data!$DN198,'Data_Price '!$BE$2:$BE$1266,0))</f>
        <v>0</v>
      </c>
      <c r="DF198">
        <f>INDEX('Data_Price '!BA$2:BA$1266,MATCH(Data!$DN198,'Data_Price '!$BE$2:$BE$1266,0))</f>
        <v>0</v>
      </c>
      <c r="DG198">
        <f>INDEX('Data_Price '!BB$2:BB$1266,MATCH(Data!$DN198,'Data_Price '!$BE$2:$BE$1266,0))</f>
        <v>0</v>
      </c>
      <c r="DH198">
        <f>INDEX('Data_Price '!BC$2:BC$1266,MATCH(Data!$DN198,'Data_Price '!$BE$2:$BE$1266,0))</f>
        <v>0</v>
      </c>
      <c r="DI198">
        <f>INDEX('Data_Price '!BD$2:BD$1266,MATCH(Data!$DN198,'Data_Price '!$BE$2:$BE$1266,0))</f>
        <v>0</v>
      </c>
      <c r="DJ198" s="89" t="e">
        <f ca="1">_xll.Connector("TinyUrl.TinyUrl",DA198,0)</f>
        <v>#NAME?</v>
      </c>
      <c r="DK198" s="89" t="e">
        <f ca="1">_xll.Connector("TinyUrl.TinyUrl",DE198,0)</f>
        <v>#NAME?</v>
      </c>
      <c r="DL198" s="89" t="e">
        <f ca="1">_xll.Connector("TinyUrl.TinyUrl",DI198,0)</f>
        <v>#NAME?</v>
      </c>
      <c r="DM198" s="224" t="str">
        <f t="shared" si="100"/>
        <v>Ace Speed Magic</v>
      </c>
      <c r="DN198" s="89" t="str">
        <f t="shared" si="101"/>
        <v xml:space="preserve"> ElanAce Speed Magic149 Women's</v>
      </c>
      <c r="DO198" s="227"/>
    </row>
    <row r="199" spans="1:119" ht="15.45" customHeight="1">
      <c r="B199" s="224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#VALUE!</v>
      </c>
      <c r="F199" s="43" t="b">
        <f>CL199&gt;Driver!$F$56</f>
        <v>0</v>
      </c>
      <c r="G199" s="43" t="b">
        <f>AND(CB199&gt;Driver!$F$55,CB199&lt;Driver!$G$55)</f>
        <v>0</v>
      </c>
      <c r="H199" s="43" t="e">
        <f t="shared" si="68"/>
        <v>#VALUE!</v>
      </c>
      <c r="I199" s="43">
        <f t="shared" si="69"/>
        <v>0</v>
      </c>
      <c r="J199" s="43" t="e">
        <f t="array" ref="J199">NOT(OR(($H$9:$H$1273=TRUE)*($I$9:$I$1273&gt;0)*($BT$9:$BT$1273=BT199)*($K$9:$K$1273&gt;K199)))</f>
        <v>#VALUE!</v>
      </c>
      <c r="K199" s="72">
        <f t="shared" si="70"/>
        <v>0.70640791023673</v>
      </c>
      <c r="L199" s="72">
        <f t="shared" si="71"/>
        <v>0.92759326403996456</v>
      </c>
      <c r="M199" s="72">
        <f t="shared" si="72"/>
        <v>0.48522255643349554</v>
      </c>
      <c r="N199" s="72">
        <f t="shared" si="73"/>
        <v>0.25831910453424389</v>
      </c>
      <c r="O199" s="72">
        <f t="shared" si="74"/>
        <v>0.313696603981929</v>
      </c>
      <c r="P199" s="72">
        <f t="shared" si="75"/>
        <v>0.88365196078431385</v>
      </c>
      <c r="Q199" s="72"/>
      <c r="R199" s="72"/>
      <c r="S199" s="72">
        <f t="shared" si="76"/>
        <v>0.73500557707738201</v>
      </c>
      <c r="T199" s="72">
        <f t="shared" si="77"/>
        <v>0.99116534840250647</v>
      </c>
      <c r="U199" s="72">
        <f t="shared" si="78"/>
        <v>0.79339357038676961</v>
      </c>
      <c r="V199" s="72">
        <f t="shared" si="79"/>
        <v>0.62993138877550325</v>
      </c>
      <c r="W199" s="72">
        <f t="shared" si="80"/>
        <v>0.97733938547486032</v>
      </c>
      <c r="X199" s="72">
        <f t="shared" si="81"/>
        <v>7.2406735960035468E-2</v>
      </c>
      <c r="Y199" s="72">
        <f t="shared" si="82"/>
        <v>0.51477744356650446</v>
      </c>
      <c r="Z199" s="72">
        <f t="shared" si="83"/>
        <v>0.74168089546575611</v>
      </c>
      <c r="AA199" s="72">
        <f t="shared" si="84"/>
        <v>0.686303396018071</v>
      </c>
      <c r="AB199" s="72">
        <f t="shared" si="85"/>
        <v>0.11634803921568621</v>
      </c>
      <c r="AC199" s="72"/>
      <c r="AD199" s="72"/>
      <c r="AE199" s="72">
        <f t="shared" si="86"/>
        <v>0.26499442292261799</v>
      </c>
      <c r="AF199" s="72">
        <f t="shared" si="87"/>
        <v>8.8346515974935674E-3</v>
      </c>
      <c r="AG199" s="72">
        <f t="shared" si="88"/>
        <v>0.20660642961323036</v>
      </c>
      <c r="AH199" s="72">
        <f t="shared" si="89"/>
        <v>0.37006861122449675</v>
      </c>
      <c r="AI199" s="72">
        <f t="shared" si="90"/>
        <v>2.2660614525139674E-2</v>
      </c>
      <c r="AJ199" s="72">
        <f>(AV199-Driver!$K$179)/(Driver!$L$179-Driver!$K$179)</f>
        <v>0.16759326403996452</v>
      </c>
      <c r="AK199" s="72">
        <f>(AW199-Driver!$K$180)/(Driver!$L$180-Driver!$K$180)</f>
        <v>0.28323898048850105</v>
      </c>
      <c r="AL199" s="72">
        <f>(AX199-Driver!$K$181)/(Driver!$L$181-Driver!$K$181)</f>
        <v>0.34168089546575608</v>
      </c>
      <c r="AM199" s="72">
        <f>(AY199-Driver!$K$182)/(Driver!$L$182-Driver!$K$182)</f>
        <v>0.90030339601807097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1"/>
        <v>3.5273368606701938</v>
      </c>
      <c r="AW199" s="70">
        <f t="shared" si="92"/>
        <v>28.650986519375291</v>
      </c>
      <c r="AX199" s="70">
        <f t="shared" si="93"/>
        <v>4.0751280591918047</v>
      </c>
      <c r="AY199" s="70">
        <f>IFERROR(Driver!$K$19/Data!BH199/Data!BI199*Data!BK199*Data!BL199,"")</f>
        <v>-0.61029194934741471</v>
      </c>
      <c r="AZ199" s="70">
        <f t="shared" si="94"/>
        <v>25.186150409530899</v>
      </c>
      <c r="BA199" s="70"/>
      <c r="BB199" s="70"/>
      <c r="BC199" s="70">
        <f t="shared" si="95"/>
        <v>44.092983779222585</v>
      </c>
      <c r="BD199" s="70">
        <f t="shared" si="96"/>
        <v>11.352496706884432</v>
      </c>
      <c r="BE199" s="70">
        <f t="shared" si="97"/>
        <v>0.30673012322171034</v>
      </c>
      <c r="BF199" s="70">
        <f t="shared" si="98"/>
        <v>3.3805400822859308</v>
      </c>
      <c r="BG199" s="70">
        <f t="shared" si="99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219</v>
      </c>
      <c r="BS199" s="8" t="s">
        <v>812</v>
      </c>
      <c r="BT199" s="9" t="s">
        <v>830</v>
      </c>
      <c r="BU199" s="10">
        <v>177</v>
      </c>
      <c r="BV199" s="9" t="s">
        <v>222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306</v>
      </c>
      <c r="CU199" s="9" t="s">
        <v>305</v>
      </c>
      <c r="CV199" s="9" t="s">
        <v>302</v>
      </c>
      <c r="CW199" s="10"/>
      <c r="CX199" t="str">
        <f>INDEX('Data_Price '!AS$2:AS$1266,MATCH(Data!$DN199,'Data_Price '!$BE$2:$BE$1266,0))</f>
        <v>Salomon Stance 84 Grey/Red/Black / 177cm</v>
      </c>
      <c r="CY199" t="str">
        <f>INDEX('Data_Price '!AT$2:AT$1266,MATCH(Data!$DN199,'Data_Price '!$BE$2:$BE$1266,0))</f>
        <v>Sundance Ski and Board Shop</v>
      </c>
      <c r="CZ199">
        <f>INDEX('Data_Price '!AU$2:AU$1266,MATCH(Data!$DN199,'Data_Price '!$BE$2:$BE$1266,0))</f>
        <v>473.36</v>
      </c>
      <c r="DA199" t="str">
        <f>INDEX('Data_Price '!AV$2:AV$1266,MATCH(Data!$DN199,'Data_Price '!$BE$2:$BE$1266,0))</f>
        <v>https://www.google.com/url?url=https://sundanceskishop.com/products/salomon-stance-84%3Fvariant%3D39401968566370%26currency%3DCAD%26utm_medium%3Dproduct_sync%26utm_source%3Dgoogle%26utm_content%3Dsag_organic%26utm_campaign%3Dsag_organic&amp;rct=j&amp;q=&amp;esrc=s&amp;sa=U&amp;ved=0ahUKEwixoOPVxKP2AhXuTN8KHVTZClQQ2SkITQ&amp;usg=AOvVaw00Gt_k8AHXP46gGnJkXxEf</v>
      </c>
      <c r="DB199" t="str">
        <f>INDEX('Data_Price '!AW$2:AW$1266,MATCH(Data!$DN199,'Data_Price '!$BE$2:$BE$1266,0))</f>
        <v>Salomon Stance 84 Skis 2022</v>
      </c>
      <c r="DC199" t="str">
        <f>INDEX('Data_Price '!AX$2:AX$1266,MATCH(Data!$DN199,'Data_Price '!$BE$2:$BE$1266,0))</f>
        <v>The-House.com</v>
      </c>
      <c r="DD199">
        <f>INDEX('Data_Price '!AY$2:AY$1266,MATCH(Data!$DN199,'Data_Price '!$BE$2:$BE$1266,0))</f>
        <v>499.99</v>
      </c>
      <c r="DE199" t="str">
        <f>INDEX('Data_Price '!AZ$2:AZ$1266,MATCH(Data!$DN199,'Data_Price '!$BE$2:$BE$1266,0))</f>
        <v>https://www.google.com/url?url=https://www.the-house.com/sas8mg161054zz-salomon-skis%3Futm_source%3Dfroogle%26utm_medium%3Dppc%26utm_campaign%3Dshopcomparefeed&amp;rct=j&amp;q=&amp;esrc=s&amp;sa=U&amp;ved=0ahUKEwixoOPVxKP2AhXuTN8KHVTZClQQsDwIRQ&amp;usg=AOvVaw0pkeW1qEIJ9f5d0jkJp2x4</v>
      </c>
      <c r="DF199" t="str">
        <f>INDEX('Data_Price '!BA$2:BA$1266,MATCH(Data!$DN199,'Data_Price '!$BE$2:$BE$1266,0))</f>
        <v>Salomon Stance 84 Skis 2022</v>
      </c>
      <c r="DG199" t="str">
        <f>INDEX('Data_Price '!BB$2:BB$1266,MATCH(Data!$DN199,'Data_Price '!$BE$2:$BE$1266,0))</f>
        <v>The-House.com</v>
      </c>
      <c r="DH199">
        <f>INDEX('Data_Price '!BC$2:BC$1266,MATCH(Data!$DN199,'Data_Price '!$BE$2:$BE$1266,0))</f>
        <v>499.99</v>
      </c>
      <c r="DI199" t="str">
        <f>INDEX('Data_Price '!BD$2:BD$1266,MATCH(Data!$DN199,'Data_Price '!$BE$2:$BE$1266,0))</f>
        <v>https://www.google.com/url?q=https://www.the-house.com/sas8mg161054zz-salomon-skis%3Futm_source%3Dfroogle%26utm_medium%3Dppc%26utm_campaign%3Dshopcomparefeed&amp;sa=U&amp;ved=0ahUKEwjd7pHWxKP2AhUCmeAKHS0lCakQ2ykIEg&amp;usg=AOvVaw2svIubq8ZAUubDLTkQ-h-6</v>
      </c>
      <c r="DJ199" s="89" t="e">
        <f ca="1">_xll.Connector("TinyUrl.TinyUrl",DA199,0)</f>
        <v>#NAME?</v>
      </c>
      <c r="DK199" s="89" t="e">
        <f ca="1">_xll.Connector("TinyUrl.TinyUrl",DE199,0)</f>
        <v>#NAME?</v>
      </c>
      <c r="DL199" s="89" t="e">
        <f ca="1">_xll.Connector("TinyUrl.TinyUrl",DI199,0)</f>
        <v>#NAME?</v>
      </c>
      <c r="DM199" s="224" t="str">
        <f t="shared" si="100"/>
        <v>Stance 84</v>
      </c>
      <c r="DN199" s="89" t="str">
        <f t="shared" si="101"/>
        <v xml:space="preserve"> SalomonStance 84177 Unisex</v>
      </c>
      <c r="DO199" s="227" t="s">
        <v>981</v>
      </c>
    </row>
    <row r="200" spans="1:119" ht="15.45" customHeight="1">
      <c r="B200" s="224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#VALUE!</v>
      </c>
      <c r="F200" s="43" t="b">
        <f>CL200&gt;Driver!$F$56</f>
        <v>0</v>
      </c>
      <c r="G200" s="43" t="b">
        <f>AND(CB200&gt;Driver!$F$55,CB200&lt;Driver!$G$55)</f>
        <v>0</v>
      </c>
      <c r="H200" s="43" t="e">
        <f t="shared" si="68"/>
        <v>#VALUE!</v>
      </c>
      <c r="I200" s="43">
        <f t="shared" si="69"/>
        <v>0</v>
      </c>
      <c r="J200" s="43" t="e">
        <f t="array" ref="J200">NOT(OR(($H$9:$H$1273=TRUE)*($I$9:$I$1273&gt;0)*($BT$9:$BT$1273=BT200)*($K$9:$K$1273&gt;K200)))</f>
        <v>#VALUE!</v>
      </c>
      <c r="K200" s="72">
        <f t="shared" si="70"/>
        <v>0.73838704659215249</v>
      </c>
      <c r="L200" s="72">
        <f t="shared" si="71"/>
        <v>0.97400370638949318</v>
      </c>
      <c r="M200" s="72">
        <f t="shared" si="72"/>
        <v>0.50277038679481167</v>
      </c>
      <c r="N200" s="72">
        <f t="shared" si="73"/>
        <v>0.27855561879466262</v>
      </c>
      <c r="O200" s="72">
        <f t="shared" si="74"/>
        <v>0.32343201217800754</v>
      </c>
      <c r="P200" s="72">
        <f t="shared" si="75"/>
        <v>0.90632352941176475</v>
      </c>
      <c r="Q200" s="72"/>
      <c r="R200" s="72"/>
      <c r="S200" s="72">
        <f t="shared" si="76"/>
        <v>0.7044319089650215</v>
      </c>
      <c r="T200" s="72">
        <f t="shared" si="77"/>
        <v>0.95752853218157286</v>
      </c>
      <c r="U200" s="72">
        <f t="shared" si="78"/>
        <v>0.98855218029508263</v>
      </c>
      <c r="V200" s="72">
        <f t="shared" si="79"/>
        <v>0.66040946958343572</v>
      </c>
      <c r="W200" s="72">
        <f t="shared" si="80"/>
        <v>0.9633402029169309</v>
      </c>
      <c r="X200" s="72">
        <f t="shared" si="81"/>
        <v>2.5996293610506815E-2</v>
      </c>
      <c r="Y200" s="72">
        <f t="shared" si="82"/>
        <v>0.49722961320518833</v>
      </c>
      <c r="Z200" s="72">
        <f t="shared" si="83"/>
        <v>0.72144438120533738</v>
      </c>
      <c r="AA200" s="72">
        <f t="shared" si="84"/>
        <v>0.67656798782199246</v>
      </c>
      <c r="AB200" s="72">
        <f t="shared" si="85"/>
        <v>9.367647058823525E-2</v>
      </c>
      <c r="AC200" s="72"/>
      <c r="AD200" s="72"/>
      <c r="AE200" s="72">
        <f t="shared" si="86"/>
        <v>0.2955680910349785</v>
      </c>
      <c r="AF200" s="72">
        <f t="shared" si="87"/>
        <v>4.2471467818427179E-2</v>
      </c>
      <c r="AG200" s="72">
        <f t="shared" si="88"/>
        <v>1.1447819704917372E-2</v>
      </c>
      <c r="AH200" s="72">
        <f t="shared" si="89"/>
        <v>0.33959053041656423</v>
      </c>
      <c r="AI200" s="72">
        <f t="shared" si="90"/>
        <v>3.6659797083069101E-2</v>
      </c>
      <c r="AJ200" s="72">
        <f>(AV200-Driver!$K$179)/(Driver!$L$179-Driver!$K$179)</f>
        <v>0.21400370638949318</v>
      </c>
      <c r="AK200" s="72">
        <f>(AW200-Driver!$K$180)/(Driver!$L$180-Driver!$K$180)</f>
        <v>0.25963700637690384</v>
      </c>
      <c r="AL200" s="72">
        <f>(AX200-Driver!$K$181)/(Driver!$L$181-Driver!$K$181)</f>
        <v>0.32144438120533736</v>
      </c>
      <c r="AM200" s="72">
        <f>(AY200-Driver!$K$182)/(Driver!$L$182-Driver!$K$182)</f>
        <v>0.89056798782199242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1"/>
        <v>4.5041378374711707</v>
      </c>
      <c r="AW200" s="70">
        <f t="shared" si="92"/>
        <v>26.342993123251272</v>
      </c>
      <c r="AX200" s="70">
        <f t="shared" si="93"/>
        <v>3.8929994308480365</v>
      </c>
      <c r="AY200" s="70">
        <f>IFERROR(Driver!$K$19/Data!BH200/Data!BI200*Data!BK200*Data!BL200,"")</f>
        <v>-0.66988717133466114</v>
      </c>
      <c r="AZ200" s="70">
        <f t="shared" si="94"/>
        <v>23.119880863737897</v>
      </c>
      <c r="BA200" s="70"/>
      <c r="BB200" s="70"/>
      <c r="BC200" s="70">
        <f t="shared" si="95"/>
        <v>28.234209584648703</v>
      </c>
      <c r="BD200" s="70">
        <f t="shared" si="96"/>
        <v>6.8119960476396795</v>
      </c>
      <c r="BE200" s="70">
        <f t="shared" si="97"/>
        <v>0.11160632741280123</v>
      </c>
      <c r="BF200" s="70">
        <f t="shared" si="98"/>
        <v>6.82282518890585</v>
      </c>
      <c r="BG200" s="70">
        <f t="shared" si="99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219</v>
      </c>
      <c r="BS200" s="8" t="s">
        <v>606</v>
      </c>
      <c r="BT200" s="9" t="s">
        <v>607</v>
      </c>
      <c r="BU200" s="10">
        <v>172</v>
      </c>
      <c r="BV200" s="9" t="s">
        <v>222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305</v>
      </c>
      <c r="CU200" s="9" t="s">
        <v>302</v>
      </c>
      <c r="CV200" s="10"/>
      <c r="CW200" s="10"/>
      <c r="CX200">
        <f>INDEX('Data_Price '!AS$2:AS$1266,MATCH(Data!$DN200,'Data_Price '!$BE$2:$BE$1266,0))</f>
        <v>0</v>
      </c>
      <c r="CY200">
        <f>INDEX('Data_Price '!AT$2:AT$1266,MATCH(Data!$DN200,'Data_Price '!$BE$2:$BE$1266,0))</f>
        <v>0</v>
      </c>
      <c r="CZ200">
        <f>INDEX('Data_Price '!AU$2:AU$1266,MATCH(Data!$DN200,'Data_Price '!$BE$2:$BE$1266,0))</f>
        <v>0</v>
      </c>
      <c r="DA200">
        <f>INDEX('Data_Price '!AV$2:AV$1266,MATCH(Data!$DN200,'Data_Price '!$BE$2:$BE$1266,0))</f>
        <v>0</v>
      </c>
      <c r="DB200">
        <f>INDEX('Data_Price '!AW$2:AW$1266,MATCH(Data!$DN200,'Data_Price '!$BE$2:$BE$1266,0))</f>
        <v>0</v>
      </c>
      <c r="DC200">
        <f>INDEX('Data_Price '!AX$2:AX$1266,MATCH(Data!$DN200,'Data_Price '!$BE$2:$BE$1266,0))</f>
        <v>0</v>
      </c>
      <c r="DD200">
        <f>INDEX('Data_Price '!AY$2:AY$1266,MATCH(Data!$DN200,'Data_Price '!$BE$2:$BE$1266,0))</f>
        <v>0</v>
      </c>
      <c r="DE200">
        <f>INDEX('Data_Price '!AZ$2:AZ$1266,MATCH(Data!$DN200,'Data_Price '!$BE$2:$BE$1266,0))</f>
        <v>0</v>
      </c>
      <c r="DF200">
        <f>INDEX('Data_Price '!BA$2:BA$1266,MATCH(Data!$DN200,'Data_Price '!$BE$2:$BE$1266,0))</f>
        <v>0</v>
      </c>
      <c r="DG200">
        <f>INDEX('Data_Price '!BB$2:BB$1266,MATCH(Data!$DN200,'Data_Price '!$BE$2:$BE$1266,0))</f>
        <v>0</v>
      </c>
      <c r="DH200">
        <f>INDEX('Data_Price '!BC$2:BC$1266,MATCH(Data!$DN200,'Data_Price '!$BE$2:$BE$1266,0))</f>
        <v>0</v>
      </c>
      <c r="DI200">
        <f>INDEX('Data_Price '!BD$2:BD$1266,MATCH(Data!$DN200,'Data_Price '!$BE$2:$BE$1266,0))</f>
        <v>0</v>
      </c>
      <c r="DJ200" s="89" t="e">
        <f ca="1">_xll.Connector("TinyUrl.TinyUrl",DA200,0)</f>
        <v>#NAME?</v>
      </c>
      <c r="DK200" s="89" t="e">
        <f ca="1">_xll.Connector("TinyUrl.TinyUrl",DE200,0)</f>
        <v>#NAME?</v>
      </c>
      <c r="DL200" s="89" t="e">
        <f ca="1">_xll.Connector("TinyUrl.TinyUrl",DI200,0)</f>
        <v>#NAME?</v>
      </c>
      <c r="DM200" s="224" t="str">
        <f t="shared" si="100"/>
        <v>Explo 96</v>
      </c>
      <c r="DN200" s="89" t="str">
        <f t="shared" si="101"/>
        <v xml:space="preserve"> FerreolExplo 96172 Unisex</v>
      </c>
      <c r="DO200" s="227"/>
    </row>
    <row r="201" spans="1:119" ht="15.45" customHeight="1">
      <c r="B201" s="224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#VALUE!</v>
      </c>
      <c r="F201" s="43" t="b">
        <f>CL201&gt;Driver!$F$56</f>
        <v>0</v>
      </c>
      <c r="G201" s="43" t="b">
        <f>AND(CB201&gt;Driver!$F$55,CB201&lt;Driver!$G$55)</f>
        <v>0</v>
      </c>
      <c r="H201" s="43" t="e">
        <f t="shared" ref="H201:H264" si="102">AND(B201:G201)</f>
        <v>#VALUE!</v>
      </c>
      <c r="I201" s="43">
        <f t="shared" ref="I201:I264" si="103">COUNTIFS($H$9:$H$1273,TRUE,$BT$9:$BT$1273,BT201)</f>
        <v>0</v>
      </c>
      <c r="J201" s="43" t="e">
        <f t="array" ref="J201">NOT(OR(($H$9:$H$1273=TRUE)*($I$9:$I$1273&gt;0)*($BT$9:$BT$1273=BT201)*($K$9:$K$1273&gt;K201)))</f>
        <v>#VALUE!</v>
      </c>
      <c r="K201" s="72">
        <f t="shared" ref="K201:K264" si="104">IFERROR(1-AVERAGE(X201:Y201),"")</f>
        <v>0.67743905680915917</v>
      </c>
      <c r="L201" s="72">
        <f t="shared" ref="L201:L264" si="105">1-X201</f>
        <v>0.93693981145757799</v>
      </c>
      <c r="M201" s="72">
        <f t="shared" ref="M201:M264" si="106">1-Y201</f>
        <v>0.41793830216074046</v>
      </c>
      <c r="N201" s="72">
        <f t="shared" ref="N201:N264" si="107">1-Z201</f>
        <v>0.16725479036236002</v>
      </c>
      <c r="O201" s="72">
        <f t="shared" ref="O201:O264" si="108">1-AA201</f>
        <v>0.29861893964927333</v>
      </c>
      <c r="P201" s="72">
        <f t="shared" ref="P201:P264" si="109">1-AB201</f>
        <v>0.78794117647058826</v>
      </c>
      <c r="Q201" s="72"/>
      <c r="R201" s="72"/>
      <c r="S201" s="72">
        <f t="shared" ref="S201:S264" si="110">1-AE201</f>
        <v>0.77418539230538241</v>
      </c>
      <c r="T201" s="72">
        <f t="shared" ref="T201:T264" si="111">1-AF201</f>
        <v>0.9026770088371594</v>
      </c>
      <c r="U201" s="72">
        <f t="shared" ref="U201:U264" si="112">1-AG201</f>
        <v>9.9999999999999978E-2</v>
      </c>
      <c r="V201" s="72">
        <f t="shared" ref="V201:V264" si="113">1-AH201</f>
        <v>0.60809824847492622</v>
      </c>
      <c r="W201" s="72">
        <f t="shared" ref="W201:W264" si="114">1-AI201</f>
        <v>0.95808473122378957</v>
      </c>
      <c r="X201" s="72">
        <f t="shared" ref="X201:X264" si="115">ABS(AJ201-AJ$1)</f>
        <v>6.3060188542422069E-2</v>
      </c>
      <c r="Y201" s="72">
        <f t="shared" ref="Y201:Y264" si="116">AVERAGE(Z201:AB201)</f>
        <v>0.58206169783925954</v>
      </c>
      <c r="Z201" s="72">
        <f t="shared" ref="Z201:Z264" si="117">ABS(AL201-AL$1)</f>
        <v>0.83274520963763998</v>
      </c>
      <c r="AA201" s="72">
        <f t="shared" ref="AA201:AA264" si="118">ABS(AM201-AM$1)</f>
        <v>0.70138106035072667</v>
      </c>
      <c r="AB201" s="72">
        <f t="shared" ref="AB201:AB264" si="119">ABS(AN201-AN$1)</f>
        <v>0.21205882352941174</v>
      </c>
      <c r="AC201" s="72"/>
      <c r="AD201" s="72"/>
      <c r="AE201" s="72">
        <f t="shared" ref="AE201:AE264" si="120">ABS(AQ$1-AQ201)</f>
        <v>0.22581460769461759</v>
      </c>
      <c r="AF201" s="72">
        <f t="shared" ref="AF201:AF264" si="121">ABS(AR$1-AR201)</f>
        <v>9.7322991162840544E-2</v>
      </c>
      <c r="AG201" s="72">
        <f t="shared" ref="AG201:AG264" si="122">ABS(AS$1-AS201)</f>
        <v>0.9</v>
      </c>
      <c r="AH201" s="72">
        <f t="shared" ref="AH201:AH264" si="123">ABS(AT$1-AT201)</f>
        <v>0.39190175152507373</v>
      </c>
      <c r="AI201" s="72">
        <f t="shared" ref="AI201:AI264" si="124">ABS(AU$1-AU201)</f>
        <v>4.1915268776210449E-2</v>
      </c>
      <c r="AJ201" s="72">
        <f>(AV201-Driver!$K$179)/(Driver!$L$179-Driver!$K$179)</f>
        <v>0.17693981145757792</v>
      </c>
      <c r="AK201" s="72">
        <f>(AW201-Driver!$K$180)/(Driver!$L$180-Driver!$K$180)</f>
        <v>0.38176712290639353</v>
      </c>
      <c r="AL201" s="72">
        <f>(AX201-Driver!$K$181)/(Driver!$L$181-Driver!$K$181)</f>
        <v>0.4327452096376399</v>
      </c>
      <c r="AM201" s="72">
        <f>(AY201-Driver!$K$182)/(Driver!$L$182-Driver!$K$182)</f>
        <v>0.91538106035072664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25">IFERROR(BM201*BJ201^1/4,"")</f>
        <v>3.7240537240537237</v>
      </c>
      <c r="AW201" s="70">
        <f t="shared" ref="AW201:AW264" si="126">IFERROR(SUM(AX201:AZ201),"")</f>
        <v>38.285871336960298</v>
      </c>
      <c r="AX201" s="70">
        <f t="shared" ref="AX201:AX264" si="127">IFERROR(BH201,"")</f>
        <v>4.8947068867387591</v>
      </c>
      <c r="AY201" s="70">
        <f>IFERROR(Driver!$K$19/Data!BH201/Data!BI201*Data!BK201*Data!BL201,"")</f>
        <v>-0.51799414992738324</v>
      </c>
      <c r="AZ201" s="70">
        <f t="shared" ref="AZ201:AZ264" si="128">IFERROR(BI201*BN201,"")</f>
        <v>33.90915860014892</v>
      </c>
      <c r="BA201" s="70"/>
      <c r="BB201" s="70"/>
      <c r="BC201" s="70">
        <f t="shared" ref="BC201:BC264" si="129">IFERROR(BI201*BN201*BK201/BJ201^(1/2),"")</f>
        <v>64.415826311642959</v>
      </c>
      <c r="BD201" s="70">
        <f t="shared" ref="BD201:BD264" si="130">IFERROR(BH201*BM201*BL201/BJ201/BK201,"")</f>
        <v>19.183557966357807</v>
      </c>
      <c r="BE201" s="70">
        <f t="shared" ref="BE201:BE264" si="131">IFERROR(MIN(BI201/BQ201/BP201/BO201/BH201,$BE$1),"")</f>
        <v>1</v>
      </c>
      <c r="BF201" s="70">
        <f t="shared" ref="BF201:BF264" si="132">IFERROR(BJ201*BO201*BP201/BK201,"")</f>
        <v>0.91464027182744856</v>
      </c>
      <c r="BG201" s="70">
        <f t="shared" ref="BG201:BG264" si="133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219</v>
      </c>
      <c r="BS201" s="8" t="s">
        <v>533</v>
      </c>
      <c r="BT201" s="9" t="s">
        <v>539</v>
      </c>
      <c r="BU201" s="10">
        <v>177</v>
      </c>
      <c r="BV201" s="9" t="s">
        <v>222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307</v>
      </c>
      <c r="CU201" s="9" t="s">
        <v>306</v>
      </c>
      <c r="CV201" s="9" t="s">
        <v>305</v>
      </c>
      <c r="CW201" s="10"/>
      <c r="CX201" t="str">
        <f>INDEX('Data_Price '!AS$2:AS$1266,MATCH(Data!$DN201,'Data_Price '!$BE$2:$BE$1266,0))</f>
        <v>Dynastar M-Pro 84 Skis Â· 177 cm</v>
      </c>
      <c r="CY201" t="str">
        <f>INDEX('Data_Price '!AT$2:AT$1266,MATCH(Data!$DN201,'Data_Price '!$BE$2:$BE$1266,0))</f>
        <v>eBay - david110549</v>
      </c>
      <c r="CZ201">
        <f>INDEX('Data_Price '!AU$2:AU$1266,MATCH(Data!$DN201,'Data_Price '!$BE$2:$BE$1266,0))</f>
        <v>399.96</v>
      </c>
      <c r="DA201" t="str">
        <f>INDEX('Data_Price '!AV$2:AV$1266,MATCH(Data!$DN201,'Data_Price '!$BE$2:$BE$1266,0))</f>
        <v>https://www.google.com/url?q=https://www.ebay.com/itm/194221326781%3Fchn%3Dps%26mkevt%3D1%26mkcid%3D28%26var%3D494308658620&amp;sa=U&amp;ved=0ahUKEwj8tZvXxKP2AhVuRN8KHXjcA8EQ2ykIHg&amp;usg=AOvVaw077kLUEFyh5V9MPG_dQndc</v>
      </c>
      <c r="DB201" t="str">
        <f>INDEX('Data_Price '!AW$2:AW$1266,MATCH(Data!$DN201,'Data_Price '!$BE$2:$BE$1266,0))</f>
        <v>Dynastar M-Pro 84 Skis Â· 177 cm</v>
      </c>
      <c r="DC201" t="str">
        <f>INDEX('Data_Price '!AX$2:AX$1266,MATCH(Data!$DN201,'Data_Price '!$BE$2:$BE$1266,0))</f>
        <v>SkiEssentials.com</v>
      </c>
      <c r="DD201">
        <f>INDEX('Data_Price '!AY$2:AY$1266,MATCH(Data!$DN201,'Data_Price '!$BE$2:$BE$1266,0))</f>
        <v>399.99</v>
      </c>
      <c r="DE201" t="str">
        <f>INDEX('Data_Price '!AZ$2:AZ$1266,MATCH(Data!$DN201,'Data_Price '!$BE$2:$BE$1266,0))</f>
        <v>https://www.google.com/url?q=https://www.skiessentials.com/2022-dynastar-m-pro-84-ski.html&amp;sa=U&amp;ved=0ahUKEwj8tZvXxKP2AhVuRN8KHXjcA8EQ2ykIGg&amp;usg=AOvVaw3PqyNf6KAqjInGdU7h4uBR</v>
      </c>
      <c r="DF201" t="str">
        <f>INDEX('Data_Price '!BA$2:BA$1266,MATCH(Data!$DN201,'Data_Price '!$BE$2:$BE$1266,0))</f>
        <v>Dynastar M-Pro 84 Skis Â· 177 cm</v>
      </c>
      <c r="DG201" t="str">
        <f>INDEX('Data_Price '!BB$2:BB$1266,MATCH(Data!$DN201,'Data_Price '!$BE$2:$BE$1266,0))</f>
        <v>Moosejaw</v>
      </c>
      <c r="DH201">
        <f>INDEX('Data_Price '!BC$2:BC$1266,MATCH(Data!$DN201,'Data_Price '!$BE$2:$BE$1266,0))</f>
        <v>399.99</v>
      </c>
      <c r="DI201" t="str">
        <f>INDEX('Data_Price '!BD$2:BD$1266,MATCH(Data!$DN201,'Data_Price '!$BE$2:$BE$1266,0))</f>
        <v>https://www.google.com/url?q=https://www.moosejaw.com/product/dynastar-m-pro-84-ski_10514197%3Fad_id%3DGooglePlusBox%26utm_source%3DGooglePlusBox%26utm_medium%3DPLA%26utm_campaign%3DDynastar&amp;sa=U&amp;ved=0ahUKEwj8tZvXxKP2AhVuRN8KHXjcA8EQ2ykIHA&amp;usg=AOvVaw0Z7Niw3XrCTFSIVoUd_OQP</v>
      </c>
      <c r="DJ201" s="89" t="e">
        <f ca="1">_xll.Connector("TinyUrl.TinyUrl",DA201,0)</f>
        <v>#NAME?</v>
      </c>
      <c r="DK201" s="89" t="e">
        <f ca="1">_xll.Connector("TinyUrl.TinyUrl",DE201,0)</f>
        <v>#NAME?</v>
      </c>
      <c r="DL201" s="89" t="e">
        <f ca="1">_xll.Connector("TinyUrl.TinyUrl",DI201,0)</f>
        <v>#NAME?</v>
      </c>
      <c r="DM201" s="224" t="str">
        <f t="shared" ref="DM201:DM264" si="134">IF(LEFT(BT201,1)=" ",RIGHT(BT201,LEN(BT201)-1),BT201)</f>
        <v>M-Pro 84</v>
      </c>
      <c r="DN201" s="89" t="str">
        <f t="shared" ref="DN201:DN264" si="135">_xlfn.CONCAT(BS201,DM201,BU201,BV201)</f>
        <v xml:space="preserve"> DynastarM-Pro 84177 Unisex</v>
      </c>
      <c r="DO201" s="227" t="s">
        <v>1010</v>
      </c>
    </row>
    <row r="202" spans="1:119" ht="15.45" customHeight="1">
      <c r="B202" s="224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#VALUE!</v>
      </c>
      <c r="F202" s="43" t="b">
        <f>CL202&gt;Driver!$F$56</f>
        <v>0</v>
      </c>
      <c r="G202" s="43" t="b">
        <f>AND(CB202&gt;Driver!$F$55,CB202&lt;Driver!$G$55)</f>
        <v>0</v>
      </c>
      <c r="H202" s="43" t="e">
        <f t="shared" si="102"/>
        <v>#VALUE!</v>
      </c>
      <c r="I202" s="43">
        <f t="shared" si="103"/>
        <v>0</v>
      </c>
      <c r="J202" s="43" t="e">
        <f t="array" ref="J202">NOT(OR(($H$9:$H$1273=TRUE)*($I$9:$I$1273&gt;0)*($BT$9:$BT$1273=BT202)*($K$9:$K$1273&gt;K202)))</f>
        <v>#VALUE!</v>
      </c>
      <c r="K202" s="72">
        <f t="shared" si="104"/>
        <v>0.73139514166589759</v>
      </c>
      <c r="L202" s="72">
        <f t="shared" si="105"/>
        <v>0.96304568527918777</v>
      </c>
      <c r="M202" s="72">
        <f t="shared" si="106"/>
        <v>0.4997445980526074</v>
      </c>
      <c r="N202" s="72">
        <f t="shared" si="107"/>
        <v>0.34811863656485165</v>
      </c>
      <c r="O202" s="72">
        <f t="shared" si="108"/>
        <v>0.28523280465179413</v>
      </c>
      <c r="P202" s="72">
        <f t="shared" si="109"/>
        <v>0.86588235294117655</v>
      </c>
      <c r="Q202" s="72"/>
      <c r="R202" s="72"/>
      <c r="S202" s="72">
        <f t="shared" si="110"/>
        <v>0.69615260046962302</v>
      </c>
      <c r="T202" s="72">
        <f t="shared" si="111"/>
        <v>0.96461450345962252</v>
      </c>
      <c r="U202" s="72">
        <f t="shared" si="112"/>
        <v>0.26158650186812837</v>
      </c>
      <c r="V202" s="72">
        <f t="shared" si="113"/>
        <v>0.63121637662684715</v>
      </c>
      <c r="W202" s="72">
        <f t="shared" si="114"/>
        <v>0.98096316575410647</v>
      </c>
      <c r="X202" s="72">
        <f t="shared" si="115"/>
        <v>3.6954314720812204E-2</v>
      </c>
      <c r="Y202" s="72">
        <f t="shared" si="116"/>
        <v>0.5002554019473926</v>
      </c>
      <c r="Z202" s="72">
        <f t="shared" si="117"/>
        <v>0.65188136343514835</v>
      </c>
      <c r="AA202" s="72">
        <f t="shared" si="118"/>
        <v>0.71476719534820587</v>
      </c>
      <c r="AB202" s="72">
        <f t="shared" si="119"/>
        <v>0.13411764705882351</v>
      </c>
      <c r="AC202" s="72"/>
      <c r="AD202" s="72"/>
      <c r="AE202" s="72">
        <f t="shared" si="120"/>
        <v>0.30384739953037704</v>
      </c>
      <c r="AF202" s="72">
        <f t="shared" si="121"/>
        <v>3.5385496540377481E-2</v>
      </c>
      <c r="AG202" s="72">
        <f t="shared" si="122"/>
        <v>0.73841349813187163</v>
      </c>
      <c r="AH202" s="72">
        <f t="shared" si="123"/>
        <v>0.36878362337315285</v>
      </c>
      <c r="AI202" s="72">
        <f t="shared" si="124"/>
        <v>1.9036834245893482E-2</v>
      </c>
      <c r="AJ202" s="72">
        <f>(AV202-Driver!$K$179)/(Driver!$L$179-Driver!$K$179)</f>
        <v>0.20304568527918779</v>
      </c>
      <c r="AK202" s="72">
        <f>(AW202-Driver!$K$180)/(Driver!$L$180-Driver!$K$180)</f>
        <v>0.2933174376999797</v>
      </c>
      <c r="AL202" s="72">
        <f>(AX202-Driver!$K$181)/(Driver!$L$181-Driver!$K$181)</f>
        <v>0.25188136343514828</v>
      </c>
      <c r="AM202" s="72">
        <f>(AY202-Driver!$K$182)/(Driver!$L$182-Driver!$K$182)</f>
        <v>0.92876719534820584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25"/>
        <v>4.2735042735042734</v>
      </c>
      <c r="AW202" s="70">
        <f t="shared" si="126"/>
        <v>29.636540209809237</v>
      </c>
      <c r="AX202" s="70">
        <f t="shared" si="127"/>
        <v>3.2669322709163344</v>
      </c>
      <c r="AY202" s="70">
        <f>IFERROR(Driver!$K$19/Data!BH202/Data!BI202*Data!BK202*Data!BL202,"")</f>
        <v>-0.43605103355683983</v>
      </c>
      <c r="AZ202" s="70">
        <f t="shared" si="128"/>
        <v>26.805658972449741</v>
      </c>
      <c r="BA202" s="70"/>
      <c r="BB202" s="70"/>
      <c r="BC202" s="70">
        <f t="shared" si="129"/>
        <v>23.939674711266591</v>
      </c>
      <c r="BD202" s="70">
        <f t="shared" si="130"/>
        <v>13.702199439016239</v>
      </c>
      <c r="BE202" s="70">
        <f t="shared" si="131"/>
        <v>0.83844232334507129</v>
      </c>
      <c r="BF202" s="70">
        <f t="shared" si="132"/>
        <v>3.5256704325446497</v>
      </c>
      <c r="BG202" s="70">
        <f t="shared" si="133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219</v>
      </c>
      <c r="BS202" s="8" t="s">
        <v>628</v>
      </c>
      <c r="BT202" s="9" t="s">
        <v>637</v>
      </c>
      <c r="BU202" s="10">
        <v>163</v>
      </c>
      <c r="BV202" s="9" t="s">
        <v>222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305</v>
      </c>
      <c r="CU202" s="9" t="s">
        <v>302</v>
      </c>
      <c r="CV202" s="10"/>
      <c r="CW202" s="10"/>
      <c r="CX202" t="str">
        <f>INDEX('Data_Price '!AS$2:AS$1266,MATCH(Data!$DN202,'Data_Price '!$BE$2:$BE$1266,0))</f>
        <v>Head Kore 93</v>
      </c>
      <c r="CY202" t="str">
        <f>INDEX('Data_Price '!AT$2:AT$1266,MATCH(Data!$DN202,'Data_Price '!$BE$2:$BE$1266,0))</f>
        <v>SkiEssentials.com</v>
      </c>
      <c r="CZ202">
        <f>INDEX('Data_Price '!AU$2:AU$1266,MATCH(Data!$DN202,'Data_Price '!$BE$2:$BE$1266,0))</f>
        <v>489</v>
      </c>
      <c r="DA202" t="str">
        <f>INDEX('Data_Price '!AV$2:AV$1266,MATCH(Data!$DN202,'Data_Price '!$BE$2:$BE$1266,0))</f>
        <v>https://www.google.com/url?url=https://www.skiessentials.com/2022-head-kore-93-skis.html&amp;rct=j&amp;q=&amp;esrc=s&amp;sa=U&amp;ved=0ahUKEwiXy97XxKP2AhUpmeAKHcccAyAQsDwIYg&amp;usg=AOvVaw26AiqxND-HUEcEpwAc9wJ4</v>
      </c>
      <c r="DB202" t="str">
        <f>INDEX('Data_Price '!AW$2:AW$1266,MATCH(Data!$DN202,'Data_Price '!$BE$2:$BE$1266,0))</f>
        <v>Head Kore 93</v>
      </c>
      <c r="DC202" t="str">
        <f>INDEX('Data_Price '!AX$2:AX$1266,MATCH(Data!$DN202,'Data_Price '!$BE$2:$BE$1266,0))</f>
        <v>SkiEssentials.com</v>
      </c>
      <c r="DD202">
        <f>INDEX('Data_Price '!AY$2:AY$1266,MATCH(Data!$DN202,'Data_Price '!$BE$2:$BE$1266,0))</f>
        <v>489</v>
      </c>
      <c r="DE202" t="str">
        <f>INDEX('Data_Price '!AZ$2:AZ$1266,MATCH(Data!$DN202,'Data_Price '!$BE$2:$BE$1266,0))</f>
        <v>https://www.google.com/aclk?sa=L&amp;ai=DChcSEwie-aXYxKP2AhUZicgKHZ1YA84YABABGgJxdQ&amp;sig=AOD64_1x9L3Tlr00QQSLSbrSlo0HNhhYGg&amp;ctype=5&amp;ved=0ahUKEwi23aHYxKP2AhVxRN8KHaMNAu0Q2ikIFA&amp;adurl=</v>
      </c>
      <c r="DF202" t="str">
        <f>INDEX('Data_Price '!BA$2:BA$1266,MATCH(Data!$DN202,'Data_Price '!$BE$2:$BE$1266,0))</f>
        <v>Head Kore 93</v>
      </c>
      <c r="DG202" t="str">
        <f>INDEX('Data_Price '!BB$2:BB$1266,MATCH(Data!$DN202,'Data_Price '!$BE$2:$BE$1266,0))</f>
        <v>eBay - david110549</v>
      </c>
      <c r="DH202">
        <f>INDEX('Data_Price '!BC$2:BC$1266,MATCH(Data!$DN202,'Data_Price '!$BE$2:$BE$1266,0))</f>
        <v>489</v>
      </c>
      <c r="DI202" t="str">
        <f>INDEX('Data_Price '!BD$2:BD$1266,MATCH(Data!$DN202,'Data_Price '!$BE$2:$BE$1266,0))</f>
        <v>https://www.google.com/aclk?sa=L&amp;ai=DChcSEwie-aXYxKP2AhUZicgKHZ1YA84YABAHGgJxdQ&amp;sig=AOD64_3wE6azsjyHg0kIZX2TQN-EVmzFpA&amp;ctype=5&amp;ved=0ahUKEwi23aHYxKP2AhVxRN8KHaMNAu0Q2ikIGg&amp;adurl=</v>
      </c>
      <c r="DJ202" s="89" t="e">
        <f ca="1">_xll.Connector("TinyUrl.TinyUrl",DA202,0)</f>
        <v>#NAME?</v>
      </c>
      <c r="DK202" s="89" t="e">
        <f ca="1">_xll.Connector("TinyUrl.TinyUrl",DE202,0)</f>
        <v>#NAME?</v>
      </c>
      <c r="DL202" s="89" t="e">
        <f ca="1">_xll.Connector("TinyUrl.TinyUrl",DI202,0)</f>
        <v>#NAME?</v>
      </c>
      <c r="DM202" s="224" t="str">
        <f t="shared" si="134"/>
        <v>Kore 93</v>
      </c>
      <c r="DN202" s="89" t="str">
        <f t="shared" si="135"/>
        <v xml:space="preserve"> HeadKore 93163 Unisex</v>
      </c>
      <c r="DO202" s="227" t="s">
        <v>931</v>
      </c>
    </row>
    <row r="203" spans="1:119" ht="15.45" customHeight="1">
      <c r="B203" s="224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#VALUE!</v>
      </c>
      <c r="F203" s="43" t="b">
        <f>CL203&gt;Driver!$F$56</f>
        <v>1</v>
      </c>
      <c r="G203" s="43" t="b">
        <f>AND(CB203&gt;Driver!$F$55,CB203&lt;Driver!$G$55)</f>
        <v>1</v>
      </c>
      <c r="H203" s="43" t="e">
        <f t="shared" si="102"/>
        <v>#VALUE!</v>
      </c>
      <c r="I203" s="43">
        <f t="shared" si="103"/>
        <v>0</v>
      </c>
      <c r="J203" s="43" t="e">
        <f t="array" ref="J203">NOT(OR(($H$9:$H$1273=TRUE)*($I$9:$I$1273&gt;0)*($BT$9:$BT$1273=BT203)*($K$9:$K$1273&gt;K203)))</f>
        <v>#VALUE!</v>
      </c>
      <c r="K203" s="72">
        <f t="shared" si="104"/>
        <v>0.6921717538872445</v>
      </c>
      <c r="L203" s="72">
        <f t="shared" si="105"/>
        <v>0.98280879864636206</v>
      </c>
      <c r="M203" s="72">
        <f t="shared" si="106"/>
        <v>0.40153470912812683</v>
      </c>
      <c r="N203" s="72">
        <f t="shared" si="107"/>
        <v>7.2396129766647555E-2</v>
      </c>
      <c r="O203" s="72">
        <f t="shared" si="108"/>
        <v>0.29385832441511872</v>
      </c>
      <c r="P203" s="72">
        <f t="shared" si="109"/>
        <v>0.83834967320261444</v>
      </c>
      <c r="Q203" s="72"/>
      <c r="R203" s="72"/>
      <c r="S203" s="72">
        <f t="shared" si="110"/>
        <v>0.7343404192464007</v>
      </c>
      <c r="T203" s="72">
        <f t="shared" si="111"/>
        <v>0.92869817482023109</v>
      </c>
      <c r="U203" s="72">
        <f t="shared" si="112"/>
        <v>0.93930412805835439</v>
      </c>
      <c r="V203" s="72">
        <f t="shared" si="113"/>
        <v>0.6789265913788245</v>
      </c>
      <c r="W203" s="72">
        <f t="shared" si="114"/>
        <v>0.95275403856175089</v>
      </c>
      <c r="X203" s="72">
        <f t="shared" si="115"/>
        <v>1.7191201353637886E-2</v>
      </c>
      <c r="Y203" s="72">
        <f t="shared" si="116"/>
        <v>0.59846529087187317</v>
      </c>
      <c r="Z203" s="72">
        <f t="shared" si="117"/>
        <v>0.92760387023335245</v>
      </c>
      <c r="AA203" s="72">
        <f t="shared" si="118"/>
        <v>0.70614167558488128</v>
      </c>
      <c r="AB203" s="72">
        <f t="shared" si="119"/>
        <v>0.16165032679738556</v>
      </c>
      <c r="AC203" s="72"/>
      <c r="AD203" s="72"/>
      <c r="AE203" s="72">
        <f t="shared" si="120"/>
        <v>0.26565958075359936</v>
      </c>
      <c r="AF203" s="72">
        <f t="shared" si="121"/>
        <v>7.1301825179768893E-2</v>
      </c>
      <c r="AG203" s="72">
        <f t="shared" si="122"/>
        <v>6.0695871941645572E-2</v>
      </c>
      <c r="AH203" s="72">
        <f t="shared" si="123"/>
        <v>0.32107340862117545</v>
      </c>
      <c r="AI203" s="72">
        <f t="shared" si="124"/>
        <v>4.7245961438249065E-2</v>
      </c>
      <c r="AJ203" s="72">
        <f>(AV203-Driver!$K$179)/(Driver!$L$179-Driver!$K$179)</f>
        <v>0.25719120135363788</v>
      </c>
      <c r="AK203" s="72">
        <f>(AW203-Driver!$K$180)/(Driver!$L$180-Driver!$K$180)</f>
        <v>0.34381444585769871</v>
      </c>
      <c r="AL203" s="72">
        <f>(AX203-Driver!$K$181)/(Driver!$L$181-Driver!$K$181)</f>
        <v>0.52760387023335242</v>
      </c>
      <c r="AM203" s="72">
        <f>(AY203-Driver!$K$182)/(Driver!$L$182-Driver!$K$182)</f>
        <v>0.92014167558488125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25"/>
        <v>5.4131054131054128</v>
      </c>
      <c r="AW203" s="70">
        <f t="shared" si="126"/>
        <v>34.574549242484558</v>
      </c>
      <c r="AX203" s="70">
        <f t="shared" si="127"/>
        <v>5.7484348321001715</v>
      </c>
      <c r="AY203" s="70">
        <f>IFERROR(Driver!$K$19/Data!BH203/Data!BI203*Data!BK203*Data!BL203,"")</f>
        <v>-0.48885208254189982</v>
      </c>
      <c r="AZ203" s="70">
        <f t="shared" si="128"/>
        <v>29.314966492926285</v>
      </c>
      <c r="BA203" s="70"/>
      <c r="BB203" s="70"/>
      <c r="BC203" s="70">
        <f t="shared" si="129"/>
        <v>43.747961788190302</v>
      </c>
      <c r="BD203" s="70">
        <f t="shared" si="130"/>
        <v>4.2605605055313607</v>
      </c>
      <c r="BE203" s="70">
        <f t="shared" si="131"/>
        <v>3.9475505388816189E-2</v>
      </c>
      <c r="BF203" s="70">
        <f t="shared" si="132"/>
        <v>8.914204005551813</v>
      </c>
      <c r="BG203" s="70">
        <f t="shared" si="133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219</v>
      </c>
      <c r="BS203" s="8" t="s">
        <v>719</v>
      </c>
      <c r="BT203" s="9" t="s">
        <v>736</v>
      </c>
      <c r="BU203" s="10">
        <v>190</v>
      </c>
      <c r="BV203" s="9" t="s">
        <v>222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303</v>
      </c>
      <c r="CU203" s="9" t="s">
        <v>301</v>
      </c>
      <c r="CV203" s="9" t="s">
        <v>302</v>
      </c>
      <c r="CW203" s="10"/>
      <c r="CX203" t="str">
        <f>INDEX('Data_Price '!AS$2:AS$1266,MATCH(Data!$DN203,'Data_Price '!$BE$2:$BE$1266,0))</f>
        <v>Line Sir Francis Bacon Skis 2022</v>
      </c>
      <c r="CY203" t="str">
        <f>INDEX('Data_Price '!AT$2:AT$1266,MATCH(Data!$DN203,'Data_Price '!$BE$2:$BE$1266,0))</f>
        <v>Snowcountry.eu</v>
      </c>
      <c r="CZ203">
        <f>INDEX('Data_Price '!AU$2:AU$1266,MATCH(Data!$DN203,'Data_Price '!$BE$2:$BE$1266,0))</f>
        <v>508.93</v>
      </c>
      <c r="DA203" t="str">
        <f>INDEX('Data_Price '!AV$2:AV$1266,MATCH(Data!$DN203,'Data_Price '!$BE$2:$BE$1266,0))</f>
        <v>https://www.google.com/url?q=https://www.snowcountry.eu/line-sir-francis-bacon-4383.html%3Fartikel_maat%3D65379%26country%3DUS&amp;sa=U&amp;ved=0ahUKEwiog47ZxKP2AhWjneAKHRWaAQMQ2ykIHA&amp;usg=AOvVaw0q83CPWwRcPU3YLW_FeGq8</v>
      </c>
      <c r="DB203" t="str">
        <f>INDEX('Data_Price '!AW$2:AW$1266,MATCH(Data!$DN203,'Data_Price '!$BE$2:$BE$1266,0))</f>
        <v>Line Sir Francis Bacon Skis 2022</v>
      </c>
      <c r="DC203" t="str">
        <f>INDEX('Data_Price '!AX$2:AX$1266,MATCH(Data!$DN203,'Data_Price '!$BE$2:$BE$1266,0))</f>
        <v>evo.com</v>
      </c>
      <c r="DD203">
        <f>INDEX('Data_Price '!AY$2:AY$1266,MATCH(Data!$DN203,'Data_Price '!$BE$2:$BE$1266,0))</f>
        <v>699.95</v>
      </c>
      <c r="DE203" t="str">
        <f>INDEX('Data_Price '!AZ$2:AZ$1266,MATCH(Data!$DN203,'Data_Price '!$BE$2:$BE$1266,0))</f>
        <v>https://www.google.com/url?url=https://www.evo.com/skis/line-sir-francis-bacon%3Fimage%3D197208/792956/line-skis-sir-francis-bacon-skis-2022-.jpg&amp;rct=j&amp;q=&amp;esrc=s&amp;sa=U&amp;ved=0ahUKEwioouPYxKP2AhXCTN8KHe_GDvcQsDwIOw&amp;usg=AOvVaw24LWbFxSzOihL2P76-9EDp</v>
      </c>
      <c r="DF203" t="str">
        <f>INDEX('Data_Price '!BA$2:BA$1266,MATCH(Data!$DN203,'Data_Price '!$BE$2:$BE$1266,0))</f>
        <v>Line Sir Francis Bacon Skis 2022</v>
      </c>
      <c r="DG203" t="str">
        <f>INDEX('Data_Price '!BB$2:BB$1266,MATCH(Data!$DN203,'Data_Price '!$BE$2:$BE$1266,0))</f>
        <v>evo.com</v>
      </c>
      <c r="DH203">
        <f>INDEX('Data_Price '!BC$2:BC$1266,MATCH(Data!$DN203,'Data_Price '!$BE$2:$BE$1266,0))</f>
        <v>699.95</v>
      </c>
      <c r="DI203" t="str">
        <f>INDEX('Data_Price '!BD$2:BD$1266,MATCH(Data!$DN203,'Data_Price '!$BE$2:$BE$1266,0))</f>
        <v>https://www.google.com/url?q=https://www.evo.com/skis/line-sir-francis-bacon%3Fimage%3D197208/792956/line-skis-sir-francis-bacon-skis-2022-.jpg&amp;sa=U&amp;ved=0ahUKEwiog47ZxKP2AhWjneAKHRWaAQMQ2ykIGA&amp;usg=AOvVaw1OGwe1tbc5gMIQRykDrRDj</v>
      </c>
      <c r="DJ203" s="89" t="e">
        <f ca="1">_xll.Connector("TinyUrl.TinyUrl",DA203,0)</f>
        <v>#NAME?</v>
      </c>
      <c r="DK203" s="89" t="e">
        <f ca="1">_xll.Connector("TinyUrl.TinyUrl",DE203,0)</f>
        <v>#NAME?</v>
      </c>
      <c r="DL203" s="89" t="e">
        <f ca="1">_xll.Connector("TinyUrl.TinyUrl",DI203,0)</f>
        <v>#NAME?</v>
      </c>
      <c r="DM203" s="224" t="str">
        <f t="shared" si="134"/>
        <v>Sir Francis Bacon</v>
      </c>
      <c r="DN203" s="89" t="str">
        <f t="shared" si="135"/>
        <v xml:space="preserve"> LineSir Francis Bacon190 Unisex</v>
      </c>
      <c r="DO203" s="227" t="s">
        <v>1011</v>
      </c>
    </row>
    <row r="204" spans="1:119" ht="15.45" customHeight="1">
      <c r="B204" s="224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#VALUE!</v>
      </c>
      <c r="F204" s="43" t="b">
        <f>CL204&gt;Driver!$F$56</f>
        <v>0</v>
      </c>
      <c r="G204" s="43" t="b">
        <f>AND(CB204&gt;Driver!$F$55,CB204&lt;Driver!$G$55)</f>
        <v>0</v>
      </c>
      <c r="H204" s="43" t="e">
        <f t="shared" si="102"/>
        <v>#VALUE!</v>
      </c>
      <c r="I204" s="43">
        <f t="shared" si="103"/>
        <v>0</v>
      </c>
      <c r="J204" s="43" t="e">
        <f t="array" ref="J204">NOT(OR(($H$9:$H$1273=TRUE)*($I$9:$I$1273&gt;0)*($BT$9:$BT$1273=BT204)*($K$9:$K$1273&gt;K204)))</f>
        <v>#VALUE!</v>
      </c>
      <c r="K204" s="72">
        <f t="shared" si="104"/>
        <v>0.69525721910597982</v>
      </c>
      <c r="L204" s="72">
        <f t="shared" si="105"/>
        <v>0.89705583756345175</v>
      </c>
      <c r="M204" s="72">
        <f t="shared" si="106"/>
        <v>0.49345860064850788</v>
      </c>
      <c r="N204" s="72">
        <f t="shared" si="107"/>
        <v>0.30385126162018583</v>
      </c>
      <c r="O204" s="72">
        <f t="shared" si="108"/>
        <v>0.31084643575017423</v>
      </c>
      <c r="P204" s="72">
        <f t="shared" si="109"/>
        <v>0.86567810457516348</v>
      </c>
      <c r="Q204" s="72"/>
      <c r="R204" s="72"/>
      <c r="S204" s="72">
        <f t="shared" si="110"/>
        <v>0.72677372450947975</v>
      </c>
      <c r="T204" s="72">
        <f t="shared" si="111"/>
        <v>0.93018178149316089</v>
      </c>
      <c r="U204" s="72">
        <f t="shared" si="112"/>
        <v>9.9999999999999978E-2</v>
      </c>
      <c r="V204" s="72">
        <f t="shared" si="113"/>
        <v>0.60968231831009945</v>
      </c>
      <c r="W204" s="72">
        <f t="shared" si="114"/>
        <v>0.98763309671694766</v>
      </c>
      <c r="X204" s="72">
        <f t="shared" si="115"/>
        <v>0.10294416243654825</v>
      </c>
      <c r="Y204" s="72">
        <f t="shared" si="116"/>
        <v>0.50654139935149212</v>
      </c>
      <c r="Z204" s="72">
        <f t="shared" si="117"/>
        <v>0.69614873837981417</v>
      </c>
      <c r="AA204" s="72">
        <f t="shared" si="118"/>
        <v>0.68915356424982577</v>
      </c>
      <c r="AB204" s="72">
        <f t="shared" si="119"/>
        <v>0.13432189542483652</v>
      </c>
      <c r="AC204" s="72"/>
      <c r="AD204" s="72"/>
      <c r="AE204" s="72">
        <f t="shared" si="120"/>
        <v>0.27322627549052025</v>
      </c>
      <c r="AF204" s="72">
        <f t="shared" si="121"/>
        <v>6.98182185068391E-2</v>
      </c>
      <c r="AG204" s="72">
        <f t="shared" si="122"/>
        <v>0.9</v>
      </c>
      <c r="AH204" s="72">
        <f t="shared" si="123"/>
        <v>0.3903176816899005</v>
      </c>
      <c r="AI204" s="72">
        <f t="shared" si="124"/>
        <v>1.2366903283052358E-2</v>
      </c>
      <c r="AJ204" s="72">
        <f>(AV204-Driver!$K$179)/(Driver!$L$179-Driver!$K$179)</f>
        <v>0.13705583756345174</v>
      </c>
      <c r="AK204" s="72">
        <f>(AW204-Driver!$K$180)/(Driver!$L$180-Driver!$K$180)</f>
        <v>0.2959785758849004</v>
      </c>
      <c r="AL204" s="72">
        <f>(AX204-Driver!$K$181)/(Driver!$L$181-Driver!$K$181)</f>
        <v>0.29614873837981409</v>
      </c>
      <c r="AM204" s="72">
        <f>(AY204-Driver!$K$182)/(Driver!$L$182-Driver!$K$182)</f>
        <v>0.90315356424982574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25"/>
        <v>2.8846153846153841</v>
      </c>
      <c r="AW204" s="70">
        <f t="shared" si="126"/>
        <v>29.896767991092691</v>
      </c>
      <c r="AX204" s="70">
        <f t="shared" si="127"/>
        <v>3.665338645418327</v>
      </c>
      <c r="AY204" s="70">
        <f>IFERROR(Driver!$K$19/Data!BH204/Data!BI204*Data!BK204*Data!BL204,"")</f>
        <v>-0.59284466772846522</v>
      </c>
      <c r="AZ204" s="70">
        <f t="shared" si="128"/>
        <v>26.824274013402828</v>
      </c>
      <c r="BA204" s="70"/>
      <c r="BB204" s="70"/>
      <c r="BC204" s="70">
        <f t="shared" si="129"/>
        <v>39.823064625341054</v>
      </c>
      <c r="BD204" s="70">
        <f t="shared" si="130"/>
        <v>4.3918570672901769</v>
      </c>
      <c r="BE204" s="70">
        <f t="shared" si="131"/>
        <v>1</v>
      </c>
      <c r="BF204" s="70">
        <f t="shared" si="132"/>
        <v>1.0935498309898282</v>
      </c>
      <c r="BG204" s="70">
        <f t="shared" si="133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219</v>
      </c>
      <c r="BS204" s="8" t="s">
        <v>843</v>
      </c>
      <c r="BT204" s="9" t="s">
        <v>845</v>
      </c>
      <c r="BU204" s="10">
        <v>167</v>
      </c>
      <c r="BV204" s="9" t="s">
        <v>222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305</v>
      </c>
      <c r="CU204" s="9" t="s">
        <v>302</v>
      </c>
      <c r="CV204" s="10"/>
      <c r="CW204" s="10"/>
      <c r="CX204" t="e">
        <f>INDEX('Data_Price '!AS$2:AS$1266,MATCH(Data!$DN204,'Data_Price '!$BE$2:$BE$1266,0))</f>
        <v>#N/A</v>
      </c>
      <c r="CY204" t="e">
        <f>INDEX('Data_Price '!AT$2:AT$1266,MATCH(Data!$DN204,'Data_Price '!$BE$2:$BE$1266,0))</f>
        <v>#N/A</v>
      </c>
      <c r="CZ204" t="e">
        <f>INDEX('Data_Price '!AU$2:AU$1266,MATCH(Data!$DN204,'Data_Price '!$BE$2:$BE$1266,0))</f>
        <v>#N/A</v>
      </c>
      <c r="DA204" t="e">
        <f>INDEX('Data_Price '!AV$2:AV$1266,MATCH(Data!$DN204,'Data_Price '!$BE$2:$BE$1266,0))</f>
        <v>#N/A</v>
      </c>
      <c r="DB204" t="e">
        <f>INDEX('Data_Price '!AW$2:AW$1266,MATCH(Data!$DN204,'Data_Price '!$BE$2:$BE$1266,0))</f>
        <v>#N/A</v>
      </c>
      <c r="DC204" t="e">
        <f>INDEX('Data_Price '!AX$2:AX$1266,MATCH(Data!$DN204,'Data_Price '!$BE$2:$BE$1266,0))</f>
        <v>#N/A</v>
      </c>
      <c r="DD204" t="e">
        <f>INDEX('Data_Price '!AY$2:AY$1266,MATCH(Data!$DN204,'Data_Price '!$BE$2:$BE$1266,0))</f>
        <v>#N/A</v>
      </c>
      <c r="DE204" t="e">
        <f>INDEX('Data_Price '!AZ$2:AZ$1266,MATCH(Data!$DN204,'Data_Price '!$BE$2:$BE$1266,0))</f>
        <v>#N/A</v>
      </c>
      <c r="DF204" t="e">
        <f>INDEX('Data_Price '!BA$2:BA$1266,MATCH(Data!$DN204,'Data_Price '!$BE$2:$BE$1266,0))</f>
        <v>#N/A</v>
      </c>
      <c r="DG204" t="e">
        <f>INDEX('Data_Price '!BB$2:BB$1266,MATCH(Data!$DN204,'Data_Price '!$BE$2:$BE$1266,0))</f>
        <v>#N/A</v>
      </c>
      <c r="DH204" t="e">
        <f>INDEX('Data_Price '!BC$2:BC$1266,MATCH(Data!$DN204,'Data_Price '!$BE$2:$BE$1266,0))</f>
        <v>#N/A</v>
      </c>
      <c r="DI204" t="e">
        <f>INDEX('Data_Price '!BD$2:BD$1266,MATCH(Data!$DN204,'Data_Price '!$BE$2:$BE$1266,0))</f>
        <v>#N/A</v>
      </c>
      <c r="DJ204" s="89" t="e">
        <f ca="1">_xll.Connector("TinyUrl.TinyUrl",DA204,0)</f>
        <v>#NAME?</v>
      </c>
      <c r="DK204" s="89" t="e">
        <f ca="1">_xll.Connector("TinyUrl.TinyUrl",DE204,0)</f>
        <v>#NAME?</v>
      </c>
      <c r="DL204" s="89" t="e">
        <f ca="1">_xll.Connector("TinyUrl.TinyUrl",DI204,0)</f>
        <v>#NAME?</v>
      </c>
      <c r="DM204" s="224" t="str">
        <f t="shared" si="134"/>
        <v>Edge FT</v>
      </c>
      <c r="DN204" s="89" t="str">
        <f t="shared" si="135"/>
        <v xml:space="preserve"> StöckliEdge FT167 Unisex</v>
      </c>
      <c r="DO204" s="227"/>
    </row>
    <row r="205" spans="1:119" ht="15.45" customHeight="1">
      <c r="B205" s="224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#VALUE!</v>
      </c>
      <c r="F205" s="43" t="b">
        <f>CL205&gt;Driver!$F$56</f>
        <v>0</v>
      </c>
      <c r="G205" s="43" t="b">
        <f>AND(CB205&gt;Driver!$F$55,CB205&lt;Driver!$G$55)</f>
        <v>0</v>
      </c>
      <c r="H205" s="43" t="e">
        <f t="shared" si="102"/>
        <v>#VALUE!</v>
      </c>
      <c r="I205" s="43">
        <f t="shared" si="103"/>
        <v>0</v>
      </c>
      <c r="J205" s="43" t="e">
        <f t="array" ref="J205">NOT(OR(($H$9:$H$1273=TRUE)*($I$9:$I$1273&gt;0)*($BT$9:$BT$1273=BT205)*($K$9:$K$1273&gt;K205)))</f>
        <v>#VALUE!</v>
      </c>
      <c r="K205" s="72">
        <f t="shared" si="104"/>
        <v>0.75205857779796903</v>
      </c>
      <c r="L205" s="72">
        <f t="shared" si="105"/>
        <v>0.98173878011441462</v>
      </c>
      <c r="M205" s="72">
        <f t="shared" si="106"/>
        <v>0.52237837548152344</v>
      </c>
      <c r="N205" s="72">
        <f t="shared" si="107"/>
        <v>0.31586669196230943</v>
      </c>
      <c r="O205" s="72">
        <f t="shared" si="108"/>
        <v>0.34915242141036518</v>
      </c>
      <c r="P205" s="72">
        <f t="shared" si="109"/>
        <v>0.90211601307189548</v>
      </c>
      <c r="Q205" s="72"/>
      <c r="R205" s="72"/>
      <c r="S205" s="72">
        <f t="shared" si="110"/>
        <v>0.73300208726960892</v>
      </c>
      <c r="T205" s="72">
        <f t="shared" si="111"/>
        <v>0.91456404979791972</v>
      </c>
      <c r="U205" s="72">
        <f t="shared" si="112"/>
        <v>0.95303292723641764</v>
      </c>
      <c r="V205" s="72">
        <f t="shared" si="113"/>
        <v>0.66939844872486942</v>
      </c>
      <c r="W205" s="72">
        <f t="shared" si="114"/>
        <v>0.99103162790697674</v>
      </c>
      <c r="X205" s="72">
        <f t="shared" si="115"/>
        <v>1.826121988558535E-2</v>
      </c>
      <c r="Y205" s="72">
        <f t="shared" si="116"/>
        <v>0.47762162451847662</v>
      </c>
      <c r="Z205" s="72">
        <f t="shared" si="117"/>
        <v>0.68413330803769057</v>
      </c>
      <c r="AA205" s="72">
        <f t="shared" si="118"/>
        <v>0.65084757858963482</v>
      </c>
      <c r="AB205" s="72">
        <f t="shared" si="119"/>
        <v>9.7883986928104516E-2</v>
      </c>
      <c r="AC205" s="72"/>
      <c r="AD205" s="72"/>
      <c r="AE205" s="72">
        <f t="shared" si="120"/>
        <v>0.26699791273039108</v>
      </c>
      <c r="AF205" s="72">
        <f t="shared" si="121"/>
        <v>8.5435950202080224E-2</v>
      </c>
      <c r="AG205" s="72">
        <f t="shared" si="122"/>
        <v>4.6967072763582335E-2</v>
      </c>
      <c r="AH205" s="72">
        <f t="shared" si="123"/>
        <v>0.33060155127513058</v>
      </c>
      <c r="AI205" s="72">
        <f t="shared" si="124"/>
        <v>8.9683720930232719E-3</v>
      </c>
      <c r="AJ205" s="72">
        <f>(AV205-Driver!$K$179)/(Driver!$L$179-Driver!$K$179)</f>
        <v>0.22173878011441464</v>
      </c>
      <c r="AK205" s="72">
        <f>(AW205-Driver!$K$180)/(Driver!$L$180-Driver!$K$180)</f>
        <v>0.25851440522347208</v>
      </c>
      <c r="AL205" s="72">
        <f>(AX205-Driver!$K$181)/(Driver!$L$181-Driver!$K$181)</f>
        <v>0.28413330803769049</v>
      </c>
      <c r="AM205" s="72">
        <f>(AY205-Driver!$K$182)/(Driver!$L$182-Driver!$K$182)</f>
        <v>0.86484757858963479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25"/>
        <v>4.6669380002713341</v>
      </c>
      <c r="AW205" s="70">
        <f t="shared" si="126"/>
        <v>26.23321603272694</v>
      </c>
      <c r="AX205" s="70">
        <f t="shared" si="127"/>
        <v>3.5571997723392146</v>
      </c>
      <c r="AY205" s="70">
        <f>IFERROR(Driver!$K$19/Data!BH205/Data!BI205*Data!BK205*Data!BL205,"")</f>
        <v>-0.82733444698383019</v>
      </c>
      <c r="AZ205" s="70">
        <f t="shared" si="128"/>
        <v>23.503350707371556</v>
      </c>
      <c r="BA205" s="70"/>
      <c r="BB205" s="70"/>
      <c r="BC205" s="70">
        <f t="shared" si="129"/>
        <v>43.053759687895472</v>
      </c>
      <c r="BD205" s="70">
        <f t="shared" si="130"/>
        <v>3.0097154852444046</v>
      </c>
      <c r="BE205" s="70">
        <f t="shared" si="131"/>
        <v>0.14711924423650674</v>
      </c>
      <c r="BF205" s="70">
        <f t="shared" si="132"/>
        <v>7.8380672317782123</v>
      </c>
      <c r="BG205" s="70">
        <f t="shared" si="133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219</v>
      </c>
      <c r="BS205" s="8" t="s">
        <v>525</v>
      </c>
      <c r="BT205" s="9" t="s">
        <v>527</v>
      </c>
      <c r="BU205" s="10">
        <v>177</v>
      </c>
      <c r="BV205" s="9" t="s">
        <v>222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305</v>
      </c>
      <c r="CU205" s="9" t="s">
        <v>302</v>
      </c>
      <c r="CV205" s="10"/>
      <c r="CW205" s="10"/>
      <c r="CX205" t="str">
        <f>INDEX('Data_Price '!AS$2:AS$1266,MATCH(Data!$DN205,'Data_Price '!$BE$2:$BE$1266,0))</f>
        <v>Dynafit Women's Beast 98 Ski</v>
      </c>
      <c r="CY205" t="str">
        <f>INDEX('Data_Price '!AT$2:AT$1266,MATCH(Data!$DN205,'Data_Price '!$BE$2:$BE$1266,0))</f>
        <v>Idaho Mountain Touring</v>
      </c>
      <c r="CZ205">
        <f>INDEX('Data_Price '!AU$2:AU$1266,MATCH(Data!$DN205,'Data_Price '!$BE$2:$BE$1266,0))</f>
        <v>549.95000000000005</v>
      </c>
      <c r="DA205" t="str">
        <f>INDEX('Data_Price '!AV$2:AV$1266,MATCH(Data!$DN205,'Data_Price '!$BE$2:$BE$1266,0))</f>
        <v>https://www.google.com/url?url=https://www.idahomountaintouring.com/products/dynafit-womens-beast-98%3Fvariant%3D24032868139108%26currency%3DUSD%26utm_medium%3Dproduct_sync%26utm_source%3Dgoogle%26utm_content%3Dsag_organic%26utm_campaign%3Dsag_organic&amp;rct=j&amp;q=&amp;esrc=s&amp;sa=U&amp;ved=0ahUKEwiukcTaxKP2AhVOTt8KHbPMB8IQsDwIUw&amp;usg=AOvVaw2HmP71HA8bafr-N-WIYXWX</v>
      </c>
      <c r="DB205" t="str">
        <f>INDEX('Data_Price '!AW$2:AW$1266,MATCH(Data!$DN205,'Data_Price '!$BE$2:$BE$1266,0))</f>
        <v>Dynafit Beast 98 AT Setup Skis w Dynafit Rotation 10 Bindings Used Demo</v>
      </c>
      <c r="DC205" t="str">
        <f>INDEX('Data_Price '!AX$2:AX$1266,MATCH(Data!$DN205,'Data_Price '!$BE$2:$BE$1266,0))</f>
        <v>Powder7 Ski Shop</v>
      </c>
      <c r="DD205" t="str">
        <f>INDEX('Data_Price '!AY$2:AY$1266,MATCH(Data!$DN205,'Data_Price '!$BE$2:$BE$1266,0))</f>
        <v>$899.99 used</v>
      </c>
      <c r="DE205" t="str">
        <f>INDEX('Data_Price '!AZ$2:AZ$1266,MATCH(Data!$DN205,'Data_Price '!$BE$2:$BE$1266,0))</f>
        <v>https://www.google.com/url?url=https://www.powder7.com/Dynafit-Beast-98-AT-Setup-Skis-177cm-Used-2021/for-sale%3Futm_source%3Dfeed%26utm_medium%3Dfree&amp;rct=j&amp;q=&amp;esrc=s&amp;sa=U&amp;ved=0ahUKEwiukcTaxKP2AhVOTt8KHbPMB8IQ2SkIVw&amp;usg=AOvVaw3KJYTFNtP3phibmMw01Phn</v>
      </c>
      <c r="DF205">
        <f>INDEX('Data_Price '!BA$2:BA$1266,MATCH(Data!$DN205,'Data_Price '!$BE$2:$BE$1266,0))</f>
        <v>0</v>
      </c>
      <c r="DG205">
        <f>INDEX('Data_Price '!BB$2:BB$1266,MATCH(Data!$DN205,'Data_Price '!$BE$2:$BE$1266,0))</f>
        <v>0</v>
      </c>
      <c r="DH205">
        <f>INDEX('Data_Price '!BC$2:BC$1266,MATCH(Data!$DN205,'Data_Price '!$BE$2:$BE$1266,0))</f>
        <v>0</v>
      </c>
      <c r="DI205">
        <f>INDEX('Data_Price '!BD$2:BD$1266,MATCH(Data!$DN205,'Data_Price '!$BE$2:$BE$1266,0))</f>
        <v>0</v>
      </c>
      <c r="DJ205" s="89" t="e">
        <f ca="1">_xll.Connector("TinyUrl.TinyUrl",DA205,0)</f>
        <v>#NAME?</v>
      </c>
      <c r="DK205" s="89" t="e">
        <f ca="1">_xll.Connector("TinyUrl.TinyUrl",DE205,0)</f>
        <v>#NAME?</v>
      </c>
      <c r="DL205" s="89" t="e">
        <f ca="1">_xll.Connector("TinyUrl.TinyUrl",DI205,0)</f>
        <v>#NAME?</v>
      </c>
      <c r="DM205" s="224" t="str">
        <f t="shared" si="134"/>
        <v>Beast 98</v>
      </c>
      <c r="DN205" s="89" t="str">
        <f t="shared" si="135"/>
        <v xml:space="preserve"> DynafitBeast 98177 Unisex</v>
      </c>
      <c r="DO205" s="227"/>
    </row>
    <row r="206" spans="1:119" ht="15.45" customHeight="1">
      <c r="A206" s="224">
        <f>ROW()</f>
        <v>206</v>
      </c>
      <c r="B206" s="224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#VALUE!</v>
      </c>
      <c r="F206" s="43" t="b">
        <f>CL206&gt;Driver!$F$56</f>
        <v>1</v>
      </c>
      <c r="G206" s="43" t="b">
        <f>AND(CB206&gt;Driver!$F$55,CB206&lt;Driver!$G$55)</f>
        <v>1</v>
      </c>
      <c r="H206" s="43" t="e">
        <f t="shared" si="102"/>
        <v>#VALUE!</v>
      </c>
      <c r="I206" s="43">
        <f t="shared" si="103"/>
        <v>0</v>
      </c>
      <c r="J206" s="43" t="e">
        <f t="array" ref="J206">NOT(OR(($H$9:$H$1273=TRUE)*($I$9:$I$1273&gt;0)*($BT$9:$BT$1273=BT206)*($K$9:$K$1273&gt;K206)))</f>
        <v>#VALUE!</v>
      </c>
      <c r="K206" s="72">
        <f t="shared" si="104"/>
        <v>0.75129235784254844</v>
      </c>
      <c r="L206" s="72">
        <f t="shared" si="105"/>
        <v>0.99884296188864719</v>
      </c>
      <c r="M206" s="72">
        <f t="shared" si="106"/>
        <v>0.5037417537964497</v>
      </c>
      <c r="N206" s="72">
        <f t="shared" si="107"/>
        <v>0.22543476886106362</v>
      </c>
      <c r="O206" s="72">
        <f t="shared" si="108"/>
        <v>0.34458134220148784</v>
      </c>
      <c r="P206" s="72">
        <f t="shared" si="109"/>
        <v>0.94120915032679742</v>
      </c>
      <c r="Q206" s="72"/>
      <c r="R206" s="72"/>
      <c r="S206" s="72">
        <f t="shared" si="110"/>
        <v>0.71221238538063447</v>
      </c>
      <c r="T206" s="72">
        <f t="shared" si="111"/>
        <v>0.91219660100422395</v>
      </c>
      <c r="U206" s="72">
        <f t="shared" si="112"/>
        <v>0.94923724751766925</v>
      </c>
      <c r="V206" s="72">
        <f t="shared" si="113"/>
        <v>0.66128142496802134</v>
      </c>
      <c r="W206" s="72">
        <f t="shared" si="114"/>
        <v>0.91685573630136985</v>
      </c>
      <c r="X206" s="72">
        <f t="shared" si="115"/>
        <v>1.157038111352815E-3</v>
      </c>
      <c r="Y206" s="72">
        <f t="shared" si="116"/>
        <v>0.49625824620355036</v>
      </c>
      <c r="Z206" s="72">
        <f t="shared" si="117"/>
        <v>0.77456523113893638</v>
      </c>
      <c r="AA206" s="72">
        <f t="shared" si="118"/>
        <v>0.65541865779851216</v>
      </c>
      <c r="AB206" s="72">
        <f t="shared" si="119"/>
        <v>5.8790849673202611E-2</v>
      </c>
      <c r="AC206" s="72"/>
      <c r="AD206" s="72"/>
      <c r="AE206" s="72">
        <f t="shared" si="120"/>
        <v>0.28778761461936553</v>
      </c>
      <c r="AF206" s="72">
        <f t="shared" si="121"/>
        <v>8.7803398995776008E-2</v>
      </c>
      <c r="AG206" s="72">
        <f t="shared" si="122"/>
        <v>5.0762752482330795E-2</v>
      </c>
      <c r="AH206" s="72">
        <f t="shared" si="123"/>
        <v>0.33871857503197866</v>
      </c>
      <c r="AI206" s="72">
        <f t="shared" si="124"/>
        <v>8.3144263698630108E-2</v>
      </c>
      <c r="AJ206" s="72">
        <f>(AV206-Driver!$K$179)/(Driver!$L$179-Driver!$K$179)</f>
        <v>0.24115703811135281</v>
      </c>
      <c r="AK206" s="72">
        <f>(AW206-Driver!$K$180)/(Driver!$L$180-Driver!$K$180)</f>
        <v>0.23068843967533464</v>
      </c>
      <c r="AL206" s="72">
        <f>(AX206-Driver!$K$181)/(Driver!$L$181-Driver!$K$181)</f>
        <v>0.37456523113893631</v>
      </c>
      <c r="AM206" s="72">
        <f>(AY206-Driver!$K$182)/(Driver!$L$182-Driver!$K$182)</f>
        <v>0.86941865779851213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25"/>
        <v>5.0756342423009091</v>
      </c>
      <c r="AW206" s="70">
        <f t="shared" si="126"/>
        <v>23.512166326367041</v>
      </c>
      <c r="AX206" s="70">
        <f t="shared" si="127"/>
        <v>4.3710870802504269</v>
      </c>
      <c r="AY206" s="70">
        <f>IFERROR(Driver!$K$19/Data!BH206/Data!BI206*Data!BK206*Data!BL206,"")</f>
        <v>-0.79935262283350161</v>
      </c>
      <c r="AZ206" s="70">
        <f t="shared" si="128"/>
        <v>19.940431868950114</v>
      </c>
      <c r="BA206" s="70"/>
      <c r="BB206" s="70"/>
      <c r="BC206" s="70">
        <f t="shared" si="129"/>
        <v>32.269996790421665</v>
      </c>
      <c r="BD206" s="70">
        <f t="shared" si="130"/>
        <v>2.8002004618733669</v>
      </c>
      <c r="BE206" s="70">
        <f t="shared" si="131"/>
        <v>4.9406852891421452E-2</v>
      </c>
      <c r="BF206" s="70">
        <f t="shared" si="132"/>
        <v>6.9213064237615169</v>
      </c>
      <c r="BG206" s="70">
        <f t="shared" si="133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219</v>
      </c>
      <c r="BS206" s="8" t="s">
        <v>405</v>
      </c>
      <c r="BT206" s="9" t="s">
        <v>411</v>
      </c>
      <c r="BU206" s="10">
        <v>164</v>
      </c>
      <c r="BV206" s="9" t="s">
        <v>390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305</v>
      </c>
      <c r="CU206" s="9" t="s">
        <v>303</v>
      </c>
      <c r="CV206" s="9" t="s">
        <v>301</v>
      </c>
      <c r="CW206" s="9" t="s">
        <v>302</v>
      </c>
      <c r="CX206" t="str">
        <f>INDEX('Data_Price '!AS$2:AS$1266,MATCH(Data!$DN206,'Data_Price '!$BE$2:$BE$1266,0))</f>
        <v>Armada ARW 106 UL 164</v>
      </c>
      <c r="CY206" t="str">
        <f>INDEX('Data_Price '!AT$2:AT$1266,MATCH(Data!$DN206,'Data_Price '!$BE$2:$BE$1266,0))</f>
        <v>Gravity Coalition</v>
      </c>
      <c r="CZ206">
        <f>INDEX('Data_Price '!AU$2:AU$1266,MATCH(Data!$DN206,'Data_Price '!$BE$2:$BE$1266,0))</f>
        <v>599.95000000000005</v>
      </c>
      <c r="DA206" t="str">
        <f>INDEX('Data_Price '!AV$2:AV$1266,MATCH(Data!$DN206,'Data_Price '!$BE$2:$BE$1266,0))</f>
        <v>https://www.google.com/url?url=https://gravitycoalition.com/products/armada-arw-106-ul%3Fvariant%3D42288257204468%26currency%3DUSD%26utm_medium%3Dproduct_sync%26utm_source%3Dgoogle%26utm_content%3Dsag_organic%26utm_campaign%3Dsag_organic&amp;rct=j&amp;q=&amp;esrc=s&amp;sa=U&amp;ved=0ahUKEwiZ6_LaxKP2AhXMm-AKHTQzDHMQ2SkIXw&amp;usg=AOvVaw1Oo3uTH0wOCOeoLhBYC4Kd</v>
      </c>
      <c r="DB206" t="str">
        <f>INDEX('Data_Price '!AW$2:AW$1266,MATCH(Data!$DN206,'Data_Price '!$BE$2:$BE$1266,0))</f>
        <v>Armada ARW 106 UL Skis - Women's 2022 164cm</v>
      </c>
      <c r="DC206" t="str">
        <f>INDEX('Data_Price '!AX$2:AX$1266,MATCH(Data!$DN206,'Data_Price '!$BE$2:$BE$1266,0))</f>
        <v>Glacier Ski Shop</v>
      </c>
      <c r="DD206">
        <f>INDEX('Data_Price '!AY$2:AY$1266,MATCH(Data!$DN206,'Data_Price '!$BE$2:$BE$1266,0))</f>
        <v>629</v>
      </c>
      <c r="DE206" t="str">
        <f>INDEX('Data_Price '!AZ$2:AZ$1266,MATCH(Data!$DN206,'Data_Price '!$BE$2:$BE$1266,0))</f>
        <v>https://www.google.com/url?url=https://glacierskishop.com/products/armada-arw-106-ul-skis-womens-2022%3Fvariant%3D39361227325543%26currency%3DUSD%26utm_medium%3Dproduct_sync%26utm_source%3Dgoogle%26utm_content%3Dsag_organic%26utm_campaign%3Dsag_organic&amp;rct=j&amp;q=&amp;esrc=s&amp;sa=U&amp;ved=0ahUKEwiZ6_LaxKP2AhXMm-AKHTQzDHMQ2SkIYg&amp;usg=AOvVaw17pohGjeyeDDO90XbMqPTL</v>
      </c>
      <c r="DF206" t="str">
        <f>INDEX('Data_Price '!BA$2:BA$1266,MATCH(Data!$DN206,'Data_Price '!$BE$2:$BE$1266,0))</f>
        <v>Armada ARW 106 UL Skis - Women's 2022</v>
      </c>
      <c r="DG206" t="str">
        <f>INDEX('Data_Price '!BB$2:BB$1266,MATCH(Data!$DN206,'Data_Price '!$BE$2:$BE$1266,0))</f>
        <v>evo.com</v>
      </c>
      <c r="DH206">
        <f>INDEX('Data_Price '!BC$2:BC$1266,MATCH(Data!$DN206,'Data_Price '!$BE$2:$BE$1266,0))</f>
        <v>699.95</v>
      </c>
      <c r="DI206" t="str">
        <f>INDEX('Data_Price '!BD$2:BD$1266,MATCH(Data!$DN206,'Data_Price '!$BE$2:$BE$1266,0))</f>
        <v>https://www.google.com/url?url=https://www.evo.com/skis/armada-arw-106-ul-womens-2022%3Fimage%3D198715/839687/armada-arw-106-ul-skis-2022-.jpg&amp;rct=j&amp;q=&amp;esrc=s&amp;sa=U&amp;ved=0ahUKEwiZ6_LaxKP2AhXMm-AKHTQzDHMQsDwIWA&amp;usg=AOvVaw3Cty_Hfvp5NRNPiMqfBVxc</v>
      </c>
      <c r="DJ206" s="89" t="e">
        <f ca="1">_xll.Connector("TinyUrl.TinyUrl",DA206,0)</f>
        <v>#NAME?</v>
      </c>
      <c r="DK206" s="89" t="e">
        <f ca="1">_xll.Connector("TinyUrl.TinyUrl",DE206,0)</f>
        <v>#NAME?</v>
      </c>
      <c r="DL206" s="89" t="e">
        <f ca="1">_xll.Connector("TinyUrl.TinyUrl",DI206,0)</f>
        <v>#NAME?</v>
      </c>
      <c r="DM206" s="224" t="str">
        <f t="shared" si="134"/>
        <v>ARW 106 UL</v>
      </c>
      <c r="DN206" s="89" t="str">
        <f t="shared" si="135"/>
        <v xml:space="preserve"> ArmadaARW 106 UL164 Women's</v>
      </c>
      <c r="DO206" s="227" t="s">
        <v>936</v>
      </c>
    </row>
    <row r="207" spans="1:119" ht="15.45" customHeight="1">
      <c r="B207" s="224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#VALUE!</v>
      </c>
      <c r="F207" s="43" t="b">
        <f>CL207&gt;Driver!$F$56</f>
        <v>0</v>
      </c>
      <c r="G207" s="43" t="b">
        <f>AND(CB207&gt;Driver!$F$55,CB207&lt;Driver!$G$55)</f>
        <v>1</v>
      </c>
      <c r="H207" s="43" t="e">
        <f t="shared" si="102"/>
        <v>#VALUE!</v>
      </c>
      <c r="I207" s="43">
        <f t="shared" si="103"/>
        <v>0</v>
      </c>
      <c r="J207" s="43" t="e">
        <f t="array" ref="J207">NOT(OR(($H$9:$H$1273=TRUE)*($I$9:$I$1273&gt;0)*($BT$9:$BT$1273=BT207)*($K$9:$K$1273&gt;K207)))</f>
        <v>#VALUE!</v>
      </c>
      <c r="K207" s="72">
        <f t="shared" si="104"/>
        <v>0.65445954725898181</v>
      </c>
      <c r="L207" s="72">
        <f t="shared" si="105"/>
        <v>0.92995246152606548</v>
      </c>
      <c r="M207" s="72">
        <f t="shared" si="106"/>
        <v>0.37896663299189814</v>
      </c>
      <c r="N207" s="72">
        <f t="shared" si="107"/>
        <v>0.11286915828748501</v>
      </c>
      <c r="O207" s="72">
        <f t="shared" si="108"/>
        <v>0.26439838774703273</v>
      </c>
      <c r="P207" s="72">
        <f t="shared" si="109"/>
        <v>0.75963235294117648</v>
      </c>
      <c r="Q207" s="72"/>
      <c r="R207" s="72"/>
      <c r="S207" s="72">
        <f t="shared" si="110"/>
        <v>0.71258252611930339</v>
      </c>
      <c r="T207" s="72">
        <f t="shared" si="111"/>
        <v>0.98364842732703317</v>
      </c>
      <c r="U207" s="72">
        <f t="shared" si="112"/>
        <v>0.99059193356156117</v>
      </c>
      <c r="V207" s="72">
        <f t="shared" si="113"/>
        <v>0.69644303059518908</v>
      </c>
      <c r="W207" s="72">
        <f t="shared" si="114"/>
        <v>0.97931421775898519</v>
      </c>
      <c r="X207" s="72">
        <f t="shared" si="115"/>
        <v>7.0047538473934468E-2</v>
      </c>
      <c r="Y207" s="72">
        <f t="shared" si="116"/>
        <v>0.62103336700810186</v>
      </c>
      <c r="Z207" s="72">
        <f t="shared" si="117"/>
        <v>0.88713084171251499</v>
      </c>
      <c r="AA207" s="72">
        <f t="shared" si="118"/>
        <v>0.73560161225296727</v>
      </c>
      <c r="AB207" s="72">
        <f t="shared" si="119"/>
        <v>0.24036764705882352</v>
      </c>
      <c r="AC207" s="72"/>
      <c r="AD207" s="72"/>
      <c r="AE207" s="72">
        <f t="shared" si="120"/>
        <v>0.28741747388069661</v>
      </c>
      <c r="AF207" s="72">
        <f t="shared" si="121"/>
        <v>1.6351572672966774E-2</v>
      </c>
      <c r="AG207" s="72">
        <f t="shared" si="122"/>
        <v>9.4080664384388196E-3</v>
      </c>
      <c r="AH207" s="72">
        <f t="shared" si="123"/>
        <v>0.30355696940481092</v>
      </c>
      <c r="AI207" s="72">
        <f t="shared" si="124"/>
        <v>2.0685782241014805E-2</v>
      </c>
      <c r="AJ207" s="72">
        <f>(AV207-Driver!$K$179)/(Driver!$L$179-Driver!$K$179)</f>
        <v>0.31004753847393446</v>
      </c>
      <c r="AK207" s="72">
        <f>(AW207-Driver!$K$180)/(Driver!$L$180-Driver!$K$180)</f>
        <v>0.41529875407386657</v>
      </c>
      <c r="AL207" s="72">
        <f>(AX207-Driver!$K$181)/(Driver!$L$181-Driver!$K$181)</f>
        <v>0.48713084171251503</v>
      </c>
      <c r="AM207" s="72">
        <f>(AY207-Driver!$K$182)/(Driver!$L$182-Driver!$K$182)</f>
        <v>0.94960161225296724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25"/>
        <v>6.5255731922398601</v>
      </c>
      <c r="AW207" s="70">
        <f t="shared" si="126"/>
        <v>41.564867531510259</v>
      </c>
      <c r="AX207" s="70">
        <f t="shared" si="127"/>
        <v>5.3841775754126351</v>
      </c>
      <c r="AY207" s="70">
        <f>IFERROR(Driver!$K$19/Data!BH207/Data!BI207*Data!BK207*Data!BL207,"")</f>
        <v>-0.30851332014958743</v>
      </c>
      <c r="AZ207" s="70">
        <f t="shared" si="128"/>
        <v>36.48920327624721</v>
      </c>
      <c r="BA207" s="70"/>
      <c r="BB207" s="70"/>
      <c r="BC207" s="70">
        <f t="shared" si="129"/>
        <v>32.461991364745906</v>
      </c>
      <c r="BD207" s="70">
        <f t="shared" si="130"/>
        <v>9.1235604862973609</v>
      </c>
      <c r="BE207" s="70">
        <f t="shared" si="131"/>
        <v>0.10956693801534702</v>
      </c>
      <c r="BF207" s="70">
        <f t="shared" si="132"/>
        <v>10.892562755089987</v>
      </c>
      <c r="BG207" s="70">
        <f t="shared" si="133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219</v>
      </c>
      <c r="BS207" s="8" t="s">
        <v>855</v>
      </c>
      <c r="BT207" s="9" t="s">
        <v>892</v>
      </c>
      <c r="BU207" s="10">
        <v>156</v>
      </c>
      <c r="BV207" s="9" t="s">
        <v>390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305</v>
      </c>
      <c r="CU207" s="9" t="s">
        <v>304</v>
      </c>
      <c r="CV207" s="10"/>
      <c r="CW207" s="10"/>
      <c r="CX207" t="e">
        <f>INDEX('Data_Price '!AS$2:AS$1266,MATCH(Data!$DN207,'Data_Price '!$BE$2:$BE$1266,0))</f>
        <v>#N/A</v>
      </c>
      <c r="CY207" t="e">
        <f>INDEX('Data_Price '!AT$2:AT$1266,MATCH(Data!$DN207,'Data_Price '!$BE$2:$BE$1266,0))</f>
        <v>#N/A</v>
      </c>
      <c r="CZ207" t="e">
        <f>INDEX('Data_Price '!AU$2:AU$1266,MATCH(Data!$DN207,'Data_Price '!$BE$2:$BE$1266,0))</f>
        <v>#N/A</v>
      </c>
      <c r="DA207" t="e">
        <f>INDEX('Data_Price '!AV$2:AV$1266,MATCH(Data!$DN207,'Data_Price '!$BE$2:$BE$1266,0))</f>
        <v>#N/A</v>
      </c>
      <c r="DB207" t="e">
        <f>INDEX('Data_Price '!AW$2:AW$1266,MATCH(Data!$DN207,'Data_Price '!$BE$2:$BE$1266,0))</f>
        <v>#N/A</v>
      </c>
      <c r="DC207" t="e">
        <f>INDEX('Data_Price '!AX$2:AX$1266,MATCH(Data!$DN207,'Data_Price '!$BE$2:$BE$1266,0))</f>
        <v>#N/A</v>
      </c>
      <c r="DD207" t="e">
        <f>INDEX('Data_Price '!AY$2:AY$1266,MATCH(Data!$DN207,'Data_Price '!$BE$2:$BE$1266,0))</f>
        <v>#N/A</v>
      </c>
      <c r="DE207" t="e">
        <f>INDEX('Data_Price '!AZ$2:AZ$1266,MATCH(Data!$DN207,'Data_Price '!$BE$2:$BE$1266,0))</f>
        <v>#N/A</v>
      </c>
      <c r="DF207" t="e">
        <f>INDEX('Data_Price '!BA$2:BA$1266,MATCH(Data!$DN207,'Data_Price '!$BE$2:$BE$1266,0))</f>
        <v>#N/A</v>
      </c>
      <c r="DG207" t="e">
        <f>INDEX('Data_Price '!BB$2:BB$1266,MATCH(Data!$DN207,'Data_Price '!$BE$2:$BE$1266,0))</f>
        <v>#N/A</v>
      </c>
      <c r="DH207" t="e">
        <f>INDEX('Data_Price '!BC$2:BC$1266,MATCH(Data!$DN207,'Data_Price '!$BE$2:$BE$1266,0))</f>
        <v>#N/A</v>
      </c>
      <c r="DI207" t="e">
        <f>INDEX('Data_Price '!BD$2:BD$1266,MATCH(Data!$DN207,'Data_Price '!$BE$2:$BE$1266,0))</f>
        <v>#N/A</v>
      </c>
      <c r="DJ207" s="89" t="e">
        <f ca="1">_xll.Connector("TinyUrl.TinyUrl",DA207,0)</f>
        <v>#NAME?</v>
      </c>
      <c r="DK207" s="89" t="e">
        <f ca="1">_xll.Connector("TinyUrl.TinyUrl",DE207,0)</f>
        <v>#NAME?</v>
      </c>
      <c r="DL207" s="89" t="e">
        <f ca="1">_xll.Connector("TinyUrl.TinyUrl",DI207,0)</f>
        <v>#NAME?</v>
      </c>
      <c r="DM207" s="224" t="str">
        <f t="shared" si="134"/>
        <v>Secret 102</v>
      </c>
      <c r="DN207" s="89" t="str">
        <f t="shared" si="135"/>
        <v xml:space="preserve"> VölklSecret 102156 Women's</v>
      </c>
      <c r="DO207" s="227" t="s">
        <v>1012</v>
      </c>
    </row>
    <row r="208" spans="1:119" ht="15.45" customHeight="1">
      <c r="B208" s="224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#VALUE!</v>
      </c>
      <c r="F208" s="43" t="b">
        <f>CL208&gt;Driver!$F$56</f>
        <v>1</v>
      </c>
      <c r="G208" s="43" t="b">
        <f>AND(CB208&gt;Driver!$F$55,CB208&lt;Driver!$G$55)</f>
        <v>0</v>
      </c>
      <c r="H208" s="43" t="e">
        <f t="shared" si="102"/>
        <v>#VALUE!</v>
      </c>
      <c r="I208" s="43">
        <f t="shared" si="103"/>
        <v>0</v>
      </c>
      <c r="J208" s="43" t="e">
        <f t="array" ref="J208">NOT(OR(($H$9:$H$1273=TRUE)*($I$9:$I$1273&gt;0)*($BT$9:$BT$1273=BT208)*($K$9:$K$1273&gt;K208)))</f>
        <v>#VALUE!</v>
      </c>
      <c r="K208" s="72">
        <f t="shared" si="104"/>
        <v>0.71111842145683268</v>
      </c>
      <c r="L208" s="72">
        <f t="shared" si="105"/>
        <v>0.96481830634114896</v>
      </c>
      <c r="M208" s="72">
        <f t="shared" si="106"/>
        <v>0.45741853657251652</v>
      </c>
      <c r="N208" s="72">
        <f t="shared" si="107"/>
        <v>0.16156327072661725</v>
      </c>
      <c r="O208" s="72">
        <f t="shared" si="108"/>
        <v>0.34664822134387352</v>
      </c>
      <c r="P208" s="72">
        <f t="shared" si="109"/>
        <v>0.8640441176470588</v>
      </c>
      <c r="Q208" s="72"/>
      <c r="R208" s="72"/>
      <c r="S208" s="72">
        <f t="shared" si="110"/>
        <v>0.74462936356611231</v>
      </c>
      <c r="T208" s="72">
        <f t="shared" si="111"/>
        <v>0.95195317941510238</v>
      </c>
      <c r="U208" s="72">
        <f t="shared" si="112"/>
        <v>0.97342472344610065</v>
      </c>
      <c r="V208" s="72">
        <f t="shared" si="113"/>
        <v>0.63453262396073784</v>
      </c>
      <c r="W208" s="72">
        <f t="shared" si="114"/>
        <v>0.95476858738667936</v>
      </c>
      <c r="X208" s="72">
        <f t="shared" si="115"/>
        <v>3.5181693658851043E-2</v>
      </c>
      <c r="Y208" s="72">
        <f t="shared" si="116"/>
        <v>0.54258146342748348</v>
      </c>
      <c r="Z208" s="72">
        <f t="shared" si="117"/>
        <v>0.83843672927338275</v>
      </c>
      <c r="AA208" s="72">
        <f t="shared" si="118"/>
        <v>0.65335177865612648</v>
      </c>
      <c r="AB208" s="72">
        <f t="shared" si="119"/>
        <v>0.13595588235294115</v>
      </c>
      <c r="AC208" s="72"/>
      <c r="AD208" s="72"/>
      <c r="AE208" s="72">
        <f t="shared" si="120"/>
        <v>0.25537063643388769</v>
      </c>
      <c r="AF208" s="72">
        <f t="shared" si="121"/>
        <v>4.804682058489762E-2</v>
      </c>
      <c r="AG208" s="72">
        <f t="shared" si="122"/>
        <v>2.657527655389938E-2</v>
      </c>
      <c r="AH208" s="72">
        <f t="shared" si="123"/>
        <v>0.36546737603926222</v>
      </c>
      <c r="AI208" s="72">
        <f t="shared" si="124"/>
        <v>4.5231412613320587E-2</v>
      </c>
      <c r="AJ208" s="72">
        <f>(AV208-Driver!$K$179)/(Driver!$L$179-Driver!$K$179)</f>
        <v>0.20481830634114895</v>
      </c>
      <c r="AK208" s="72">
        <f>(AW208-Driver!$K$180)/(Driver!$L$180-Driver!$K$180)</f>
        <v>0.30835586189291242</v>
      </c>
      <c r="AL208" s="72">
        <f>(AX208-Driver!$K$181)/(Driver!$L$181-Driver!$K$181)</f>
        <v>0.43843672927338267</v>
      </c>
      <c r="AM208" s="72">
        <f>(AY208-Driver!$K$182)/(Driver!$L$182-Driver!$K$182)</f>
        <v>0.86735177865612645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25"/>
        <v>4.3108126441459769</v>
      </c>
      <c r="AW208" s="70">
        <f t="shared" si="126"/>
        <v>31.107119897817018</v>
      </c>
      <c r="AX208" s="70">
        <f t="shared" si="127"/>
        <v>4.9459305634604442</v>
      </c>
      <c r="AY208" s="70">
        <f>IFERROR(Driver!$K$19/Data!BH208/Data!BI208*Data!BK208*Data!BL208,"")</f>
        <v>-0.81200500667097653</v>
      </c>
      <c r="AZ208" s="70">
        <f t="shared" si="128"/>
        <v>26.973194341027551</v>
      </c>
      <c r="BA208" s="70"/>
      <c r="BB208" s="70"/>
      <c r="BC208" s="70">
        <f t="shared" si="129"/>
        <v>49.084908734405225</v>
      </c>
      <c r="BD208" s="70">
        <f t="shared" si="130"/>
        <v>6.3185872067475799</v>
      </c>
      <c r="BE208" s="70">
        <f t="shared" si="131"/>
        <v>7.3590014046388874E-2</v>
      </c>
      <c r="BF208" s="70">
        <f t="shared" si="132"/>
        <v>3.9002172709514995</v>
      </c>
      <c r="BG208" s="70">
        <f t="shared" si="133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219</v>
      </c>
      <c r="BS208" s="8" t="s">
        <v>405</v>
      </c>
      <c r="BT208" s="9" t="s">
        <v>414</v>
      </c>
      <c r="BU208" s="10">
        <v>170</v>
      </c>
      <c r="BV208" s="9" t="s">
        <v>390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305</v>
      </c>
      <c r="CU208" s="9" t="s">
        <v>303</v>
      </c>
      <c r="CV208" s="10"/>
      <c r="CW208" s="10"/>
      <c r="CX208" t="str">
        <f>INDEX('Data_Price '!AS$2:AS$1266,MATCH(Data!$DN208,'Data_Price '!$BE$2:$BE$1266,0))</f>
        <v>Armada ARW 96 Skis - Women's 2022</v>
      </c>
      <c r="CY208" t="str">
        <f>INDEX('Data_Price '!AT$2:AT$1266,MATCH(Data!$DN208,'Data_Price '!$BE$2:$BE$1266,0))</f>
        <v>SkiEssentials.com</v>
      </c>
      <c r="CZ208">
        <f>INDEX('Data_Price '!AU$2:AU$1266,MATCH(Data!$DN208,'Data_Price '!$BE$2:$BE$1266,0))</f>
        <v>399.96</v>
      </c>
      <c r="DA208" t="str">
        <f>INDEX('Data_Price '!AV$2:AV$1266,MATCH(Data!$DN208,'Data_Price '!$BE$2:$BE$1266,0))</f>
        <v>https://www.google.com/url?url=https://www.skiessentials.com/2022-armada-arw-96-women-s-skis.html&amp;rct=j&amp;q=&amp;esrc=s&amp;sa=U&amp;ved=0ahUKEwiZn_DbxKP2AhVKm-AKHXNYBJkQsDwIUw&amp;usg=AOvVaw1-PgruUQ2oko0kwhio6J-c</v>
      </c>
      <c r="DB208" t="str">
        <f>INDEX('Data_Price '!AW$2:AW$1266,MATCH(Data!$DN208,'Data_Price '!$BE$2:$BE$1266,0))</f>
        <v>Armada ARW 96 Skis - Women's 2022</v>
      </c>
      <c r="DC208" t="str">
        <f>INDEX('Data_Price '!AX$2:AX$1266,MATCH(Data!$DN208,'Data_Price '!$BE$2:$BE$1266,0))</f>
        <v>SkiEssentials.com</v>
      </c>
      <c r="DD208">
        <f>INDEX('Data_Price '!AY$2:AY$1266,MATCH(Data!$DN208,'Data_Price '!$BE$2:$BE$1266,0))</f>
        <v>399.96</v>
      </c>
      <c r="DE208" t="str">
        <f>INDEX('Data_Price '!AZ$2:AZ$1266,MATCH(Data!$DN208,'Data_Price '!$BE$2:$BE$1266,0))</f>
        <v>https://www.google.com/url?q=https://www.skiessentials.com/2022-armada-arw-96-women-s-skis.html&amp;sa=U&amp;ved=0ahUKEwjXzqTcxKP2AhWRhOAKHWANBoIQ2ykIFw&amp;usg=AOvVaw1i2tEtBduTIJCb_4ACTCyC</v>
      </c>
      <c r="DF208" t="str">
        <f>INDEX('Data_Price '!BA$2:BA$1266,MATCH(Data!$DN208,'Data_Price '!$BE$2:$BE$1266,0))</f>
        <v>Armada Arw 96 / Women's Skis 170 Cm 2020</v>
      </c>
      <c r="DG208" t="str">
        <f>INDEX('Data_Price '!BB$2:BB$1266,MATCH(Data!$DN208,'Data_Price '!$BE$2:$BE$1266,0))</f>
        <v>eBay</v>
      </c>
      <c r="DH208">
        <f>INDEX('Data_Price '!BC$2:BC$1266,MATCH(Data!$DN208,'Data_Price '!$BE$2:$BE$1266,0))</f>
        <v>439.77</v>
      </c>
      <c r="DI208" t="str">
        <f>INDEX('Data_Price '!BD$2:BD$1266,MATCH(Data!$DN208,'Data_Price '!$BE$2:$BE$1266,0))</f>
        <v>https://www.google.com/url?url=https://www.ebay.com/itm/304129427767%3Fchn%3Dps%26mkevt%3D1%26mkcid%3D28&amp;rct=j&amp;q=&amp;esrc=s&amp;sa=U&amp;ved=0ahUKEwiZn_DbxKP2AhVKm-AKHXNYBJkQ2SkIVw&amp;usg=AOvVaw1-2tWTSE_rDiBMPI97TG2S</v>
      </c>
      <c r="DJ208" s="89" t="e">
        <f ca="1">_xll.Connector("TinyUrl.TinyUrl",DA208,0)</f>
        <v>#NAME?</v>
      </c>
      <c r="DK208" s="89" t="e">
        <f ca="1">_xll.Connector("TinyUrl.TinyUrl",DE208,0)</f>
        <v>#NAME?</v>
      </c>
      <c r="DL208" s="89" t="e">
        <f ca="1">_xll.Connector("TinyUrl.TinyUrl",DI208,0)</f>
        <v>#NAME?</v>
      </c>
      <c r="DM208" s="224" t="str">
        <f t="shared" si="134"/>
        <v>ARW 96</v>
      </c>
      <c r="DN208" s="89" t="str">
        <f t="shared" si="135"/>
        <v xml:space="preserve"> ArmadaARW 96170 Women's</v>
      </c>
      <c r="DO208" s="227" t="s">
        <v>1013</v>
      </c>
    </row>
    <row r="209" spans="2:119" ht="15.45" customHeight="1">
      <c r="B209" s="224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#VALUE!</v>
      </c>
      <c r="F209" s="43" t="b">
        <f>CL209&gt;Driver!$F$56</f>
        <v>0</v>
      </c>
      <c r="G209" s="43" t="b">
        <f>AND(CB209&gt;Driver!$F$55,CB209&lt;Driver!$G$55)</f>
        <v>0</v>
      </c>
      <c r="H209" s="43" t="e">
        <f t="shared" si="102"/>
        <v>#VALUE!</v>
      </c>
      <c r="I209" s="43">
        <f t="shared" si="103"/>
        <v>0</v>
      </c>
      <c r="J209" s="43" t="e">
        <f t="array" ref="J209">NOT(OR(($H$9:$H$1273=TRUE)*($I$9:$I$1273&gt;0)*($BT$9:$BT$1273=BT209)*($K$9:$K$1273&gt;K209)))</f>
        <v>#VALUE!</v>
      </c>
      <c r="K209" s="72">
        <f t="shared" si="104"/>
        <v>0.68210379750998351</v>
      </c>
      <c r="L209" s="72">
        <f t="shared" si="105"/>
        <v>0.93825155104342928</v>
      </c>
      <c r="M209" s="72">
        <f t="shared" si="106"/>
        <v>0.42595604397653775</v>
      </c>
      <c r="N209" s="72">
        <f t="shared" si="107"/>
        <v>0.16535761715044583</v>
      </c>
      <c r="O209" s="72">
        <f t="shared" si="108"/>
        <v>0.36754319451772943</v>
      </c>
      <c r="P209" s="72">
        <f t="shared" si="109"/>
        <v>0.74496732026143797</v>
      </c>
      <c r="Q209" s="72"/>
      <c r="R209" s="72"/>
      <c r="S209" s="72">
        <f t="shared" si="110"/>
        <v>0.79475899580126086</v>
      </c>
      <c r="T209" s="72">
        <f t="shared" si="111"/>
        <v>0.95798916841986725</v>
      </c>
      <c r="U209" s="72">
        <f t="shared" si="112"/>
        <v>0.97520002743179457</v>
      </c>
      <c r="V209" s="72">
        <f t="shared" si="113"/>
        <v>0.63389076440430925</v>
      </c>
      <c r="W209" s="72">
        <f t="shared" si="114"/>
        <v>0.99776751388873852</v>
      </c>
      <c r="X209" s="72">
        <f t="shared" si="115"/>
        <v>6.1748448956570723E-2</v>
      </c>
      <c r="Y209" s="72">
        <f t="shared" si="116"/>
        <v>0.57404395602346225</v>
      </c>
      <c r="Z209" s="72">
        <f t="shared" si="117"/>
        <v>0.83464238284955417</v>
      </c>
      <c r="AA209" s="72">
        <f t="shared" si="118"/>
        <v>0.63245680548227057</v>
      </c>
      <c r="AB209" s="72">
        <f t="shared" si="119"/>
        <v>0.25503267973856208</v>
      </c>
      <c r="AC209" s="72"/>
      <c r="AD209" s="72"/>
      <c r="AE209" s="72">
        <f t="shared" si="120"/>
        <v>0.20524100419873914</v>
      </c>
      <c r="AF209" s="72">
        <f t="shared" si="121"/>
        <v>4.2010831580132725E-2</v>
      </c>
      <c r="AG209" s="72">
        <f t="shared" si="122"/>
        <v>2.4799972568205431E-2</v>
      </c>
      <c r="AH209" s="72">
        <f t="shared" si="123"/>
        <v>0.36610923559569075</v>
      </c>
      <c r="AI209" s="72">
        <f t="shared" si="124"/>
        <v>2.2324861112615196E-3</v>
      </c>
      <c r="AJ209" s="72">
        <f>(AV209-Driver!$K$179)/(Driver!$L$179-Driver!$K$179)</f>
        <v>0.30174844895657071</v>
      </c>
      <c r="AK209" s="72">
        <f>(AW209-Driver!$K$180)/(Driver!$L$180-Driver!$K$180)</f>
        <v>0.41767903956733871</v>
      </c>
      <c r="AL209" s="72">
        <f>(AX209-Driver!$K$181)/(Driver!$L$181-Driver!$K$181)</f>
        <v>0.43464238284955414</v>
      </c>
      <c r="AM209" s="72">
        <f>(AY209-Driver!$K$182)/(Driver!$L$182-Driver!$K$182)</f>
        <v>0.84645680548227054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25"/>
        <v>6.3509021842355171</v>
      </c>
      <c r="AW209" s="70">
        <f t="shared" si="126"/>
        <v>41.797631247538746</v>
      </c>
      <c r="AX209" s="70">
        <f t="shared" si="127"/>
        <v>4.9117814456459872</v>
      </c>
      <c r="AY209" s="70">
        <f>IFERROR(Driver!$K$19/Data!BH209/Data!BI209*Data!BK209*Data!BL209,"")</f>
        <v>-0.9399134147863214</v>
      </c>
      <c r="AZ209" s="70">
        <f t="shared" si="128"/>
        <v>37.825763216679078</v>
      </c>
      <c r="BA209" s="70"/>
      <c r="BB209" s="70"/>
      <c r="BC209" s="70">
        <f t="shared" si="129"/>
        <v>75.087497470326241</v>
      </c>
      <c r="BD209" s="70">
        <f t="shared" si="130"/>
        <v>6.852761538529621</v>
      </c>
      <c r="BE209" s="70">
        <f t="shared" si="131"/>
        <v>0.12495609840230336</v>
      </c>
      <c r="BF209" s="70">
        <f t="shared" si="132"/>
        <v>3.8277237433714904</v>
      </c>
      <c r="BG209" s="70">
        <f t="shared" si="133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219</v>
      </c>
      <c r="BS209" s="8" t="s">
        <v>438</v>
      </c>
      <c r="BT209" s="9" t="s">
        <v>445</v>
      </c>
      <c r="BU209" s="10">
        <v>180</v>
      </c>
      <c r="BV209" s="9" t="s">
        <v>222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305</v>
      </c>
      <c r="CU209" s="9" t="s">
        <v>302</v>
      </c>
      <c r="CV209" s="10"/>
      <c r="CW209" s="10"/>
      <c r="CX209" t="str">
        <f>INDEX('Data_Price '!AS$2:AS$1266,MATCH(Data!$DN209,'Data_Price '!$BE$2:$BE$1266,0))</f>
        <v>Atomic Bent Chetler 100</v>
      </c>
      <c r="CY209" t="str">
        <f>INDEX('Data_Price '!AT$2:AT$1266,MATCH(Data!$DN209,'Data_Price '!$BE$2:$BE$1266,0))</f>
        <v>SkiEssentials.com</v>
      </c>
      <c r="CZ209">
        <f>INDEX('Data_Price '!AU$2:AU$1266,MATCH(Data!$DN209,'Data_Price '!$BE$2:$BE$1266,0))</f>
        <v>479.99</v>
      </c>
      <c r="DA209" t="str">
        <f>INDEX('Data_Price '!AV$2:AV$1266,MATCH(Data!$DN209,'Data_Price '!$BE$2:$BE$1266,0))</f>
        <v>https://www.google.com/url?url=https://www.skiessentials.com/2022-atomic-bent-chetler-100-skis.html&amp;rct=j&amp;q=&amp;esrc=s&amp;sa=U&amp;ved=0ahUKEwjIpsXcxKP2AhWLUt8KHWnYD7gQsDwIVQ&amp;usg=AOvVaw1YHJHAdK_nGRAgo2HhzAdj</v>
      </c>
      <c r="DB209" t="str">
        <f>INDEX('Data_Price '!AW$2:AW$1266,MATCH(Data!$DN209,'Data_Price '!$BE$2:$BE$1266,0))</f>
        <v>Atomic Bent Chetler 100</v>
      </c>
      <c r="DC209" t="str">
        <f>INDEX('Data_Price '!AX$2:AX$1266,MATCH(Data!$DN209,'Data_Price '!$BE$2:$BE$1266,0))</f>
        <v>SkiEssentials.com</v>
      </c>
      <c r="DD209">
        <f>INDEX('Data_Price '!AY$2:AY$1266,MATCH(Data!$DN209,'Data_Price '!$BE$2:$BE$1266,0))</f>
        <v>479.99</v>
      </c>
      <c r="DE209" t="str">
        <f>INDEX('Data_Price '!AZ$2:AZ$1266,MATCH(Data!$DN209,'Data_Price '!$BE$2:$BE$1266,0))</f>
        <v>https://www.google.com/url?q=https://www.skiessentials.com/2022-atomic-bent-chetler-100-skis.html&amp;sa=U&amp;ved=0ahUKEwi3lJDdxKP2AhXudN8KHeGHDq4Q2ykIFw&amp;usg=AOvVaw3aJHDfwCZQKd3BFLzg7dek</v>
      </c>
      <c r="DF209" t="str">
        <f>INDEX('Data_Price '!BA$2:BA$1266,MATCH(Data!$DN209,'Data_Price '!$BE$2:$BE$1266,0))</f>
        <v>Atomic Bent Chetler 100</v>
      </c>
      <c r="DG209" t="str">
        <f>INDEX('Data_Price '!BB$2:BB$1266,MATCH(Data!$DN209,'Data_Price '!$BE$2:$BE$1266,0))</f>
        <v>Gravity Coalition</v>
      </c>
      <c r="DH209">
        <f>INDEX('Data_Price '!BC$2:BC$1266,MATCH(Data!$DN209,'Data_Price '!$BE$2:$BE$1266,0))</f>
        <v>549.95000000000005</v>
      </c>
      <c r="DI209" t="str">
        <f>INDEX('Data_Price '!BD$2:BD$1266,MATCH(Data!$DN209,'Data_Price '!$BE$2:$BE$1266,0))</f>
        <v>https://www.google.com/url?q=https://gravitycoalition.com/products/atomic-bent-chetler-120-ski-1%3Fvariant%3D40365763821763%26currency%3DUSD%26utm_medium%3Dproduct_sync%26utm_source%3Dgoogle%26utm_content%3Dsag_organic%26utm_campaign%3Dsag_organic&amp;sa=U&amp;ved=0ahUKEwi3lJDdxKP2AhXudN8KHeGHDq4Q2ykIGw&amp;usg=AOvVaw1Wgg7wfkie4DEiAvTWqS4t</v>
      </c>
      <c r="DJ209" s="89" t="e">
        <f ca="1">_xll.Connector("TinyUrl.TinyUrl",DA209,0)</f>
        <v>#NAME?</v>
      </c>
      <c r="DK209" s="89" t="e">
        <f ca="1">_xll.Connector("TinyUrl.TinyUrl",DE209,0)</f>
        <v>#NAME?</v>
      </c>
      <c r="DL209" s="89" t="e">
        <f ca="1">_xll.Connector("TinyUrl.TinyUrl",DI209,0)</f>
        <v>#NAME?</v>
      </c>
      <c r="DM209" s="224" t="str">
        <f t="shared" si="134"/>
        <v>Bent Chetler 100</v>
      </c>
      <c r="DN209" s="89" t="str">
        <f t="shared" si="135"/>
        <v xml:space="preserve"> AtomicBent Chetler 100180 Unisex</v>
      </c>
      <c r="DO209" s="227" t="s">
        <v>948</v>
      </c>
    </row>
    <row r="210" spans="2:119" ht="15.45" customHeight="1">
      <c r="B210" s="224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#VALUE!</v>
      </c>
      <c r="F210" s="43" t="b">
        <f>CL210&gt;Driver!$F$56</f>
        <v>0</v>
      </c>
      <c r="G210" s="43" t="b">
        <f>AND(CB210&gt;Driver!$F$55,CB210&lt;Driver!$G$55)</f>
        <v>0</v>
      </c>
      <c r="H210" s="43" t="e">
        <f t="shared" si="102"/>
        <v>#VALUE!</v>
      </c>
      <c r="I210" s="43">
        <f t="shared" si="103"/>
        <v>0</v>
      </c>
      <c r="J210" s="43" t="e">
        <f t="array" ref="J210">NOT(OR(($H$9:$H$1273=TRUE)*($I$9:$I$1273&gt;0)*($BT$9:$BT$1273=BT210)*($K$9:$K$1273&gt;K210)))</f>
        <v>#VALUE!</v>
      </c>
      <c r="K210" s="72">
        <f t="shared" si="104"/>
        <v>0.70291987223598962</v>
      </c>
      <c r="L210" s="72">
        <f t="shared" si="105"/>
        <v>0.93524776408025134</v>
      </c>
      <c r="M210" s="72">
        <f t="shared" si="106"/>
        <v>0.47059198039172789</v>
      </c>
      <c r="N210" s="72">
        <f t="shared" si="107"/>
        <v>0.21594890280149237</v>
      </c>
      <c r="O210" s="72">
        <f t="shared" si="108"/>
        <v>0.26621919523643645</v>
      </c>
      <c r="P210" s="72">
        <f t="shared" si="109"/>
        <v>0.92960784313725497</v>
      </c>
      <c r="Q210" s="72"/>
      <c r="R210" s="72"/>
      <c r="S210" s="72">
        <f t="shared" si="110"/>
        <v>0.68542243405530834</v>
      </c>
      <c r="T210" s="72">
        <f t="shared" si="111"/>
        <v>0.95144568911252347</v>
      </c>
      <c r="U210" s="72">
        <f t="shared" si="112"/>
        <v>0.44421740591546544</v>
      </c>
      <c r="V210" s="72">
        <f t="shared" si="113"/>
        <v>0.63047432066536491</v>
      </c>
      <c r="W210" s="72">
        <f t="shared" si="114"/>
        <v>0.97739463601532561</v>
      </c>
      <c r="X210" s="72">
        <f t="shared" si="115"/>
        <v>6.475223591974863E-2</v>
      </c>
      <c r="Y210" s="72">
        <f t="shared" si="116"/>
        <v>0.52940801960827211</v>
      </c>
      <c r="Z210" s="72">
        <f t="shared" si="117"/>
        <v>0.78405109719850763</v>
      </c>
      <c r="AA210" s="72">
        <f t="shared" si="118"/>
        <v>0.73378080476356355</v>
      </c>
      <c r="AB210" s="72">
        <f t="shared" si="119"/>
        <v>7.0392156862745053E-2</v>
      </c>
      <c r="AC210" s="72"/>
      <c r="AD210" s="72"/>
      <c r="AE210" s="72">
        <f t="shared" si="120"/>
        <v>0.31457756594469172</v>
      </c>
      <c r="AF210" s="72">
        <f t="shared" si="121"/>
        <v>4.8554310887476554E-2</v>
      </c>
      <c r="AG210" s="72">
        <f t="shared" si="122"/>
        <v>0.55578259408453456</v>
      </c>
      <c r="AH210" s="72">
        <f t="shared" si="123"/>
        <v>0.36952567933463504</v>
      </c>
      <c r="AI210" s="72">
        <f t="shared" si="124"/>
        <v>2.2605363984674338E-2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0.24727941063778841</v>
      </c>
      <c r="AL210" s="72">
        <f>(AX210-Driver!$K$181)/(Driver!$L$181-Driver!$K$181)</f>
        <v>0.38405109719850761</v>
      </c>
      <c r="AM210" s="72">
        <f>(AY210-Driver!$K$182)/(Driver!$L$182-Driver!$K$182)</f>
        <v>0.94778080476356352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25"/>
        <v>3.6884411884411881</v>
      </c>
      <c r="AW210" s="70">
        <f t="shared" si="126"/>
        <v>25.134566691504858</v>
      </c>
      <c r="AX210" s="70">
        <f t="shared" si="127"/>
        <v>4.4564598747865682</v>
      </c>
      <c r="AY210" s="70">
        <f>IFERROR(Driver!$K$19/Data!BH210/Data!BI210*Data!BK210*Data!BL210,"")</f>
        <v>-0.31965937836733849</v>
      </c>
      <c r="AZ210" s="70">
        <f t="shared" si="128"/>
        <v>20.997766195085628</v>
      </c>
      <c r="BA210" s="70"/>
      <c r="BB210" s="70"/>
      <c r="BC210" s="70">
        <f t="shared" si="129"/>
        <v>18.373862797254848</v>
      </c>
      <c r="BD210" s="70">
        <f t="shared" si="130"/>
        <v>14.867616174976213</v>
      </c>
      <c r="BE210" s="70">
        <f t="shared" si="131"/>
        <v>0.65584399859541798</v>
      </c>
      <c r="BF210" s="70">
        <f t="shared" si="132"/>
        <v>3.441860424933413</v>
      </c>
      <c r="BG210" s="70">
        <f t="shared" si="133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219</v>
      </c>
      <c r="BS210" s="8" t="s">
        <v>628</v>
      </c>
      <c r="BT210" s="9" t="s">
        <v>635</v>
      </c>
      <c r="BU210" s="10">
        <v>163</v>
      </c>
      <c r="BV210" s="9" t="s">
        <v>222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305</v>
      </c>
      <c r="CU210" s="10"/>
      <c r="CV210" s="10"/>
      <c r="CW210" s="10"/>
      <c r="CX210" t="str">
        <f>INDEX('Data_Price '!AS$2:AS$1266,MATCH(Data!$DN210,'Data_Price '!$BE$2:$BE$1266,0))</f>
        <v>Head Kore 90 x Anthracite-Beige 163 Ski Men</v>
      </c>
      <c r="CY210" t="str">
        <f>INDEX('Data_Price '!AT$2:AT$1266,MATCH(Data!$DN210,'Data_Price '!$BE$2:$BE$1266,0))</f>
        <v>evo.com</v>
      </c>
      <c r="CZ210">
        <f>INDEX('Data_Price '!AU$2:AU$1266,MATCH(Data!$DN210,'Data_Price '!$BE$2:$BE$1266,0))</f>
        <v>409</v>
      </c>
      <c r="DA210" t="str">
        <f>INDEX('Data_Price '!AV$2:AV$1266,MATCH(Data!$DN210,'Data_Price '!$BE$2:$BE$1266,0))</f>
        <v>https://www.google.com/url?url=https://www.evo.com/skis/head-kore-90-x%3Fimage%3D218718/886395/clone.jpg&amp;rct=j&amp;q=&amp;esrc=s&amp;sa=U&amp;ved=0ahUKEwi3zLHdxKP2AhWmV98KHRWhBB0QsDwIdg&amp;usg=AOvVaw0ly_tXWg_ZDCalY27s8ZZY</v>
      </c>
      <c r="DB210" t="str">
        <f>INDEX('Data_Price '!AW$2:AW$1266,MATCH(Data!$DN210,'Data_Price '!$BE$2:$BE$1266,0))</f>
        <v>Head Kore 90 x Anthracite-Beige 163 Ski Men</v>
      </c>
      <c r="DC210" t="str">
        <f>INDEX('Data_Price '!AX$2:AX$1266,MATCH(Data!$DN210,'Data_Price '!$BE$2:$BE$1266,0))</f>
        <v>evo.com</v>
      </c>
      <c r="DD210">
        <f>INDEX('Data_Price '!AY$2:AY$1266,MATCH(Data!$DN210,'Data_Price '!$BE$2:$BE$1266,0))</f>
        <v>409</v>
      </c>
      <c r="DE210" t="str">
        <f>INDEX('Data_Price '!AZ$2:AZ$1266,MATCH(Data!$DN210,'Data_Price '!$BE$2:$BE$1266,0))</f>
        <v>https://www.google.com/url?q=https://www.evo.com/skis/head-kore-90-x%3Fimage%3D218718/886395/clone.jpg&amp;sa=U&amp;ved=0ahUKEwjbxYvexKP2AhXCT98KHXIbDkoQ2ykIGA&amp;usg=AOvVaw2X9ptCXDrbl3xPxxDgsL25</v>
      </c>
      <c r="DF210" t="str">
        <f>INDEX('Data_Price '!BA$2:BA$1266,MATCH(Data!$DN210,'Data_Price '!$BE$2:$BE$1266,0))</f>
        <v>Head Kore 90 x Anthracite-Beige 163 Ski Men</v>
      </c>
      <c r="DG210" t="str">
        <f>INDEX('Data_Price '!BB$2:BB$1266,MATCH(Data!$DN210,'Data_Price '!$BE$2:$BE$1266,0))</f>
        <v>BobsSportsChalet.com</v>
      </c>
      <c r="DH210">
        <f>INDEX('Data_Price '!BC$2:BC$1266,MATCH(Data!$DN210,'Data_Price '!$BE$2:$BE$1266,0))</f>
        <v>549</v>
      </c>
      <c r="DI210" t="str">
        <f>INDEX('Data_Price '!BD$2:BD$1266,MATCH(Data!$DN210,'Data_Price '!$BE$2:$BE$1266,0))</f>
        <v>https://www.google.com/url?q=https://www.bobssportschalet.com/head/head-kore-90-x-skis-mens-2022-157892&amp;sa=U&amp;ved=0ahUKEwjbxYvexKP2AhXCT98KHXIbDkoQ2ykIGg&amp;usg=AOvVaw0VDv45wTj858vbceeVfBfw</v>
      </c>
      <c r="DJ210" s="89" t="e">
        <f ca="1">_xll.Connector("TinyUrl.TinyUrl",DA210,0)</f>
        <v>#NAME?</v>
      </c>
      <c r="DK210" s="89" t="e">
        <f ca="1">_xll.Connector("TinyUrl.TinyUrl",DE210,0)</f>
        <v>#NAME?</v>
      </c>
      <c r="DL210" s="89" t="e">
        <f ca="1">_xll.Connector("TinyUrl.TinyUrl",DI210,0)</f>
        <v>#NAME?</v>
      </c>
      <c r="DM210" s="224" t="str">
        <f t="shared" si="134"/>
        <v>Kore 90 X</v>
      </c>
      <c r="DN210" s="89" t="str">
        <f t="shared" si="135"/>
        <v xml:space="preserve"> HeadKore 90 X163 Unisex</v>
      </c>
      <c r="DO210" s="227" t="s">
        <v>1014</v>
      </c>
    </row>
    <row r="211" spans="2:119" ht="15.45" customHeight="1">
      <c r="B211" s="224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#VALUE!</v>
      </c>
      <c r="F211" s="43" t="b">
        <f>CL211&gt;Driver!$F$56</f>
        <v>0</v>
      </c>
      <c r="G211" s="43" t="b">
        <f>AND(CB211&gt;Driver!$F$55,CB211&lt;Driver!$G$55)</f>
        <v>0</v>
      </c>
      <c r="H211" s="43" t="e">
        <f t="shared" si="102"/>
        <v>#VALUE!</v>
      </c>
      <c r="I211" s="43">
        <f t="shared" si="103"/>
        <v>0</v>
      </c>
      <c r="J211" s="43" t="e">
        <f t="array" ref="J211">NOT(OR(($H$9:$H$1273=TRUE)*($I$9:$I$1273&gt;0)*($BT$9:$BT$1273=BT211)*($K$9:$K$1273&gt;K211)))</f>
        <v>#VALUE!</v>
      </c>
      <c r="K211" s="72">
        <f t="shared" si="104"/>
        <v>0.7073162689621304</v>
      </c>
      <c r="L211" s="72">
        <f t="shared" si="105"/>
        <v>0.98337281443880431</v>
      </c>
      <c r="M211" s="72">
        <f t="shared" si="106"/>
        <v>0.4312597234854566</v>
      </c>
      <c r="N211" s="72">
        <f t="shared" si="107"/>
        <v>0.14638588503130334</v>
      </c>
      <c r="O211" s="72">
        <f t="shared" si="108"/>
        <v>0.34225439653617717</v>
      </c>
      <c r="P211" s="72">
        <f t="shared" si="109"/>
        <v>0.80513888888888896</v>
      </c>
      <c r="Q211" s="72"/>
      <c r="R211" s="72"/>
      <c r="S211" s="72">
        <f t="shared" si="110"/>
        <v>0.77134489313393084</v>
      </c>
      <c r="T211" s="72">
        <f t="shared" si="111"/>
        <v>0.93797423592844675</v>
      </c>
      <c r="U211" s="72">
        <f t="shared" si="112"/>
        <v>0.9497218520561177</v>
      </c>
      <c r="V211" s="72">
        <f t="shared" si="113"/>
        <v>0.63219303714723796</v>
      </c>
      <c r="W211" s="72">
        <f t="shared" si="114"/>
        <v>0.99384098544232924</v>
      </c>
      <c r="X211" s="72">
        <f t="shared" si="115"/>
        <v>1.662718556119569E-2</v>
      </c>
      <c r="Y211" s="72">
        <f t="shared" si="116"/>
        <v>0.5687402765145434</v>
      </c>
      <c r="Z211" s="72">
        <f t="shared" si="117"/>
        <v>0.85361411496869666</v>
      </c>
      <c r="AA211" s="72">
        <f t="shared" si="118"/>
        <v>0.65774560346382283</v>
      </c>
      <c r="AB211" s="72">
        <f t="shared" si="119"/>
        <v>0.19486111111111104</v>
      </c>
      <c r="AC211" s="72"/>
      <c r="AD211" s="72"/>
      <c r="AE211" s="72">
        <f t="shared" si="120"/>
        <v>0.2286551068660691</v>
      </c>
      <c r="AF211" s="72">
        <f t="shared" si="121"/>
        <v>6.2025764071553274E-2</v>
      </c>
      <c r="AG211" s="72">
        <f t="shared" si="122"/>
        <v>5.0278147943882245E-2</v>
      </c>
      <c r="AH211" s="72">
        <f t="shared" si="123"/>
        <v>0.36780696285276204</v>
      </c>
      <c r="AI211" s="72">
        <f t="shared" si="124"/>
        <v>6.159014557670775E-3</v>
      </c>
      <c r="AJ211" s="72">
        <f>(AV211-Driver!$K$179)/(Driver!$L$179-Driver!$K$179)</f>
        <v>0.25662718556119568</v>
      </c>
      <c r="AK211" s="72">
        <f>(AW211-Driver!$K$180)/(Driver!$L$180-Driver!$K$180)</f>
        <v>0.36492785980445819</v>
      </c>
      <c r="AL211" s="72">
        <f>(AX211-Driver!$K$181)/(Driver!$L$181-Driver!$K$181)</f>
        <v>0.45361411496869664</v>
      </c>
      <c r="AM211" s="72">
        <f>(AY211-Driver!$K$182)/(Driver!$L$182-Driver!$K$182)</f>
        <v>0.87174560346382279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25"/>
        <v>5.4012345679012341</v>
      </c>
      <c r="AW211" s="70">
        <f t="shared" si="126"/>
        <v>36.639190942723076</v>
      </c>
      <c r="AX211" s="70">
        <f t="shared" si="127"/>
        <v>5.0825270347182698</v>
      </c>
      <c r="AY211" s="70">
        <f>IFERROR(Driver!$K$19/Data!BH211/Data!BI211*Data!BK211*Data!BL211,"")</f>
        <v>-0.78510824389392131</v>
      </c>
      <c r="AZ211" s="70">
        <f t="shared" si="128"/>
        <v>32.341772151898731</v>
      </c>
      <c r="BA211" s="70"/>
      <c r="BB211" s="70"/>
      <c r="BC211" s="70">
        <f t="shared" si="129"/>
        <v>62.942439644581185</v>
      </c>
      <c r="BD211" s="70">
        <f t="shared" si="130"/>
        <v>5.0814754774007405</v>
      </c>
      <c r="BE211" s="70">
        <f t="shared" si="131"/>
        <v>0.15042972875826222</v>
      </c>
      <c r="BF211" s="70">
        <f t="shared" si="132"/>
        <v>3.6359773768943029</v>
      </c>
      <c r="BG211" s="70">
        <f t="shared" si="133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219</v>
      </c>
      <c r="BS211" s="8" t="s">
        <v>386</v>
      </c>
      <c r="BT211" s="9" t="s">
        <v>522</v>
      </c>
      <c r="BU211" s="10">
        <v>171</v>
      </c>
      <c r="BV211" s="9" t="s">
        <v>222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305</v>
      </c>
      <c r="CU211" s="10"/>
      <c r="CV211" s="10"/>
      <c r="CW211" s="10"/>
      <c r="CX211" t="str">
        <f>INDEX('Data_Price '!AS$2:AS$1266,MATCH(Data!$DN211,'Data_Price '!$BE$2:$BE$1266,0))</f>
        <v>DPS Pagoda Piste 100 C2 Red Skis Â· 2022 Â· 171 cm</v>
      </c>
      <c r="CY211" t="str">
        <f>INDEX('Data_Price '!AT$2:AT$1266,MATCH(Data!$DN211,'Data_Price '!$BE$2:$BE$1266,0))</f>
        <v>Powder7 Ski Shop</v>
      </c>
      <c r="CZ211">
        <f>INDEX('Data_Price '!AU$2:AU$1266,MATCH(Data!$DN211,'Data_Price '!$BE$2:$BE$1266,0))</f>
        <v>1299</v>
      </c>
      <c r="DA211" t="str">
        <f>INDEX('Data_Price '!AV$2:AV$1266,MATCH(Data!$DN211,'Data_Price '!$BE$2:$BE$1266,0))</f>
        <v>https://www.google.com/url?url=https://www.powder7.com/DPS-Pagoda-Piste-100-C2-Red-Skis-171cm-New-Flat-2022/for-sale%3Futm_source%3Dfeed%26utm_medium%3Dfree&amp;rct=j&amp;q=&amp;esrc=s&amp;sa=U&amp;ved=0ahUKEwi3u6zexKP2AhVoUN8KHZvNCuoQsDwIWQ&amp;usg=AOvVaw2qjuA_tZpDCkrsBL4NfTtI</v>
      </c>
      <c r="DB211" t="str">
        <f>INDEX('Data_Price '!AW$2:AW$1266,MATCH(Data!$DN211,'Data_Price '!$BE$2:$BE$1266,0))</f>
        <v>DPS Pagoda Piste 100 C2 Pinot Skis 171cm 2022</v>
      </c>
      <c r="DC211" t="str">
        <f>INDEX('Data_Price '!AX$2:AX$1266,MATCH(Data!$DN211,'Data_Price '!$BE$2:$BE$1266,0))</f>
        <v>Powder7 Ski Shop</v>
      </c>
      <c r="DD211">
        <f>INDEX('Data_Price '!AY$2:AY$1266,MATCH(Data!$DN211,'Data_Price '!$BE$2:$BE$1266,0))</f>
        <v>1299</v>
      </c>
      <c r="DE211" t="str">
        <f>INDEX('Data_Price '!AZ$2:AZ$1266,MATCH(Data!$DN211,'Data_Price '!$BE$2:$BE$1266,0))</f>
        <v>https://www.google.com/url?url=https://www.powder7.com/DPS-Pagoda-Piste-100-C2-Pinot-Skis-171cm-New-Flat-2022/for-sale%3Futm_source%3Dfeed%26utm_medium%3Dfree&amp;rct=j&amp;q=&amp;esrc=s&amp;sa=U&amp;ved=0ahUKEwi3u6zexKP2AhVoUN8KHZvNCuoQ2SkIYQ&amp;usg=AOvVaw10w_IUrLQksUoiNrLQ8L8h</v>
      </c>
      <c r="DF211" t="str">
        <f>INDEX('Data_Price '!BA$2:BA$1266,MATCH(Data!$DN211,'Data_Price '!$BE$2:$BE$1266,0))</f>
        <v>DPS Pagoda Piste 100 C2 Ski 171 / Pinot</v>
      </c>
      <c r="DG211" t="str">
        <f>INDEX('Data_Price '!BB$2:BB$1266,MATCH(Data!$DN211,'Data_Price '!$BE$2:$BE$1266,0))</f>
        <v>Cripple Creek Backcountry</v>
      </c>
      <c r="DH211">
        <f>INDEX('Data_Price '!BC$2:BC$1266,MATCH(Data!$DN211,'Data_Price '!$BE$2:$BE$1266,0))</f>
        <v>1299</v>
      </c>
      <c r="DI211" t="str">
        <f>INDEX('Data_Price '!BD$2:BD$1266,MATCH(Data!$DN211,'Data_Price '!$BE$2:$BE$1266,0))</f>
        <v>https://www.google.com/url?url=https://cripplecreekbc.com/products/dps-pagoda-piste-100-c2-ski%3Fvariant%3D33411312156805%26currency%3DUSD%26utm_medium%3Dproduct_sync%26utm_source%3Dgoogle%26utm_content%3Dsag_organic%26utm_campaign%3Dsag_organic&amp;rct=j&amp;q=&amp;esrc=s&amp;sa=U&amp;ved=0ahUKEwi3u6zexKP2AhVoUN8KHZvNCuoQ2SkIZA&amp;usg=AOvVaw1-euw6fcGU1QKuzERRu-S7</v>
      </c>
      <c r="DJ211" s="89" t="e">
        <f ca="1">_xll.Connector("TinyUrl.TinyUrl",DA211,0)</f>
        <v>#NAME?</v>
      </c>
      <c r="DK211" s="89" t="e">
        <f ca="1">_xll.Connector("TinyUrl.TinyUrl",DE211,0)</f>
        <v>#NAME?</v>
      </c>
      <c r="DL211" s="89" t="e">
        <f ca="1">_xll.Connector("TinyUrl.TinyUrl",DI211,0)</f>
        <v>#NAME?</v>
      </c>
      <c r="DM211" s="224" t="str">
        <f t="shared" si="134"/>
        <v>Pagoda Piste 100 C2</v>
      </c>
      <c r="DN211" s="89" t="str">
        <f t="shared" si="135"/>
        <v xml:space="preserve"> DPSPagoda Piste 100 C2171 Unisex</v>
      </c>
      <c r="DO211" s="227"/>
    </row>
    <row r="212" spans="2:119" ht="15.45" customHeight="1">
      <c r="B212" s="224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#VALUE!</v>
      </c>
      <c r="F212" s="43" t="b">
        <f>CL212&gt;Driver!$F$56</f>
        <v>0</v>
      </c>
      <c r="G212" s="43" t="b">
        <f>AND(CB212&gt;Driver!$F$55,CB212&lt;Driver!$G$55)</f>
        <v>1</v>
      </c>
      <c r="H212" s="43" t="e">
        <f t="shared" si="102"/>
        <v>#VALUE!</v>
      </c>
      <c r="I212" s="43">
        <f t="shared" si="103"/>
        <v>0</v>
      </c>
      <c r="J212" s="43" t="e">
        <f t="array" ref="J212">NOT(OR(($H$9:$H$1273=TRUE)*($I$9:$I$1273&gt;0)*($BT$9:$BT$1273=BT212)*($K$9:$K$1273&gt;K212)))</f>
        <v>#VALUE!</v>
      </c>
      <c r="K212" s="72">
        <f t="shared" si="104"/>
        <v>0.60734072518131854</v>
      </c>
      <c r="L212" s="72">
        <f t="shared" si="105"/>
        <v>0.71143662879703495</v>
      </c>
      <c r="M212" s="72">
        <f t="shared" si="106"/>
        <v>0.50324482156560224</v>
      </c>
      <c r="N212" s="72">
        <f t="shared" si="107"/>
        <v>0.23997976348573957</v>
      </c>
      <c r="O212" s="72">
        <f t="shared" si="108"/>
        <v>0.40861091036139385</v>
      </c>
      <c r="P212" s="72">
        <f t="shared" si="109"/>
        <v>0.8611437908496733</v>
      </c>
      <c r="Q212" s="72"/>
      <c r="R212" s="72"/>
      <c r="S212" s="72">
        <f t="shared" si="110"/>
        <v>0.80199402983643164</v>
      </c>
      <c r="T212" s="72">
        <f t="shared" si="111"/>
        <v>0.91806217951996116</v>
      </c>
      <c r="U212" s="72">
        <f t="shared" si="112"/>
        <v>0.97529489496810828</v>
      </c>
      <c r="V212" s="72">
        <f t="shared" si="113"/>
        <v>0.65233609835705586</v>
      </c>
      <c r="W212" s="72">
        <f t="shared" si="114"/>
        <v>0.98054755279096417</v>
      </c>
      <c r="X212" s="72">
        <f t="shared" si="115"/>
        <v>0.28856337120296505</v>
      </c>
      <c r="Y212" s="72">
        <f t="shared" si="116"/>
        <v>0.49675517843439776</v>
      </c>
      <c r="Z212" s="72">
        <f t="shared" si="117"/>
        <v>0.76002023651426043</v>
      </c>
      <c r="AA212" s="72">
        <f t="shared" si="118"/>
        <v>0.59138908963860615</v>
      </c>
      <c r="AB212" s="72">
        <f t="shared" si="119"/>
        <v>0.13885620915032676</v>
      </c>
      <c r="AC212" s="72"/>
      <c r="AD212" s="72"/>
      <c r="AE212" s="72">
        <f t="shared" si="120"/>
        <v>0.19800597016356838</v>
      </c>
      <c r="AF212" s="72">
        <f t="shared" si="121"/>
        <v>8.1937820480038864E-2</v>
      </c>
      <c r="AG212" s="72">
        <f t="shared" si="122"/>
        <v>2.4705105031891689E-2</v>
      </c>
      <c r="AH212" s="72">
        <f t="shared" si="123"/>
        <v>0.3476639016429442</v>
      </c>
      <c r="AI212" s="72">
        <f t="shared" si="124"/>
        <v>1.9452447209035852E-2</v>
      </c>
      <c r="AJ212" s="72">
        <f>(AV212-Driver!$K$179)/(Driver!$L$179-Driver!$K$179)</f>
        <v>0.52856337120296504</v>
      </c>
      <c r="AK212" s="72">
        <f>(AW212-Driver!$K$180)/(Driver!$L$180-Driver!$K$180)</f>
        <v>0.29996303571263733</v>
      </c>
      <c r="AL212" s="72">
        <f>(AX212-Driver!$K$181)/(Driver!$L$181-Driver!$K$181)</f>
        <v>0.36002023651426041</v>
      </c>
      <c r="AM212" s="72">
        <f>(AY212-Driver!$K$182)/(Driver!$L$182-Driver!$K$182)</f>
        <v>0.80538908963860611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25"/>
        <v>11.124677791344457</v>
      </c>
      <c r="AW212" s="70">
        <f t="shared" si="126"/>
        <v>30.28640094832145</v>
      </c>
      <c r="AX212" s="70">
        <f t="shared" si="127"/>
        <v>4.2401821286283434</v>
      </c>
      <c r="AY212" s="70">
        <f>IFERROR(Driver!$K$19/Data!BH212/Data!BI212*Data!BK212*Data!BL212,"")</f>
        <v>-1.1913091028683211</v>
      </c>
      <c r="AZ212" s="70">
        <f t="shared" si="128"/>
        <v>27.23752792256143</v>
      </c>
      <c r="BA212" s="70"/>
      <c r="BB212" s="70"/>
      <c r="BC212" s="70">
        <f t="shared" si="129"/>
        <v>78.840359921509915</v>
      </c>
      <c r="BD212" s="70">
        <f t="shared" si="130"/>
        <v>3.3192937673259713</v>
      </c>
      <c r="BE212" s="70">
        <f t="shared" si="131"/>
        <v>7.5459851950846715E-2</v>
      </c>
      <c r="BF212" s="70">
        <f t="shared" si="132"/>
        <v>5.9109946275291545</v>
      </c>
      <c r="BG212" s="70">
        <f t="shared" si="133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219</v>
      </c>
      <c r="BS212" s="8" t="s">
        <v>493</v>
      </c>
      <c r="BT212" s="9" t="s">
        <v>515</v>
      </c>
      <c r="BU212" s="10">
        <v>188</v>
      </c>
      <c r="BV212" s="9" t="s">
        <v>222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305</v>
      </c>
      <c r="CU212" s="9" t="s">
        <v>301</v>
      </c>
      <c r="CV212" s="9" t="s">
        <v>302</v>
      </c>
      <c r="CW212" s="9" t="s">
        <v>388</v>
      </c>
      <c r="CX212" t="str">
        <f>INDEX('Data_Price '!AS$2:AS$1266,MATCH(Data!$DN212,'Data_Price '!$BE$2:$BE$1266,0))</f>
        <v>Blizzard Zero G 105 20/21</v>
      </c>
      <c r="CY212" t="str">
        <f>INDEX('Data_Price '!AT$2:AT$1266,MATCH(Data!$DN212,'Data_Price '!$BE$2:$BE$1266,0))</f>
        <v>AlpinStore</v>
      </c>
      <c r="CZ212">
        <f>INDEX('Data_Price '!AU$2:AU$1266,MATCH(Data!$DN212,'Data_Price '!$BE$2:$BE$1266,0))</f>
        <v>595</v>
      </c>
      <c r="DA212" t="str">
        <f>INDEX('Data_Price '!AV$2:AV$1266,MATCH(Data!$DN212,'Data_Price '!$BE$2:$BE$1266,0))</f>
        <v>https://www.google.com/url?url=https://www.alpinstore.com/en/456208-zero-g-105-flat-blizzard-bleu-orange.html%3Fads_affilie%3D35%26id_contry%3D21%26ads_product%3D456208%26id_devise%3D5%26srsltid%3DAWLEVJwmf09R9Gh-fP617U0togdAGYUQVxF_6fPRX9bWcs_hn7r09WH5ezc&amp;rct=j&amp;q=&amp;esrc=s&amp;sa=U&amp;ved=0ahUKEwirsdrexKP2AhVkmeAKHXs9DJwQsDwIVQ&amp;usg=AOvVaw0-_15xe5prXBAKCPyI7UNh</v>
      </c>
      <c r="DB212" t="str">
        <f>INDEX('Data_Price '!AW$2:AW$1266,MATCH(Data!$DN212,'Data_Price '!$BE$2:$BE$1266,0))</f>
        <v>Blizzard Zero G 105 Skis - 2022 188cm</v>
      </c>
      <c r="DC212" t="str">
        <f>INDEX('Data_Price '!AX$2:AX$1266,MATCH(Data!$DN212,'Data_Price '!$BE$2:$BE$1266,0))</f>
        <v>Glacier Ski Shop</v>
      </c>
      <c r="DD212">
        <f>INDEX('Data_Price '!AY$2:AY$1266,MATCH(Data!$DN212,'Data_Price '!$BE$2:$BE$1266,0))</f>
        <v>719</v>
      </c>
      <c r="DE212" t="str">
        <f>INDEX('Data_Price '!AZ$2:AZ$1266,MATCH(Data!$DN212,'Data_Price '!$BE$2:$BE$1266,0))</f>
        <v>https://www.google.com/url?url=https://glacierskishop.com/products/blizzard-zero-g-105-skis-2022%3Fvariant%3D39632737435751%26currency%3DUSD%26utm_medium%3Dproduct_sync%26utm_source%3Dgoogle%26utm_content%3Dsag_organic%26utm_campaign%3Dsag_organic&amp;rct=j&amp;q=&amp;esrc=s&amp;sa=U&amp;ved=0ahUKEwirsdrexKP2AhVkmeAKHXs9DJwQ2SkIaA&amp;usg=AOvVaw0RqAhyz6WEpxIUjHrQuzVc</v>
      </c>
      <c r="DF212" t="str">
        <f>INDEX('Data_Price '!BA$2:BA$1266,MATCH(Data!$DN212,'Data_Price '!$BE$2:$BE$1266,0))</f>
        <v>Blizzard Zero G 105 Ski</v>
      </c>
      <c r="DG212" t="str">
        <f>INDEX('Data_Price '!BB$2:BB$1266,MATCH(Data!$DN212,'Data_Price '!$BE$2:$BE$1266,0))</f>
        <v>Aspen East</v>
      </c>
      <c r="DH212">
        <f>INDEX('Data_Price '!BC$2:BC$1266,MATCH(Data!$DN212,'Data_Price '!$BE$2:$BE$1266,0))</f>
        <v>799</v>
      </c>
      <c r="DI212" t="str">
        <f>INDEX('Data_Price '!BD$2:BD$1266,MATCH(Data!$DN212,'Data_Price '!$BE$2:$BE$1266,0))</f>
        <v>https://www.google.com/url?url=https://www.aspeneast.com/blizzard-zero-g-105-ski-212191.html&amp;rct=j&amp;q=&amp;esrc=s&amp;sa=U&amp;ved=0ahUKEwirsdrexKP2AhVkmeAKHXs9DJwQsDwIUQ&amp;usg=AOvVaw0XJsoQSCBHP0PUT7GzU0po</v>
      </c>
      <c r="DJ212" s="89" t="e">
        <f ca="1">_xll.Connector("TinyUrl.TinyUrl",DA212,0)</f>
        <v>#NAME?</v>
      </c>
      <c r="DK212" s="89" t="e">
        <f ca="1">_xll.Connector("TinyUrl.TinyUrl",DE212,0)</f>
        <v>#NAME?</v>
      </c>
      <c r="DL212" s="89" t="e">
        <f ca="1">_xll.Connector("TinyUrl.TinyUrl",DI212,0)</f>
        <v>#NAME?</v>
      </c>
      <c r="DM212" s="224" t="str">
        <f t="shared" si="134"/>
        <v>Zero G 105</v>
      </c>
      <c r="DN212" s="89" t="str">
        <f t="shared" si="135"/>
        <v xml:space="preserve"> BlizzardZero G 105188 Unisex</v>
      </c>
      <c r="DO212" s="227" t="s">
        <v>1015</v>
      </c>
    </row>
    <row r="213" spans="2:119" ht="15.45" customHeight="1">
      <c r="B213" s="224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#VALUE!</v>
      </c>
      <c r="F213" s="43" t="b">
        <f>CL213&gt;Driver!$F$56</f>
        <v>0</v>
      </c>
      <c r="G213" s="43" t="b">
        <f>AND(CB213&gt;Driver!$F$55,CB213&lt;Driver!$G$55)</f>
        <v>0</v>
      </c>
      <c r="H213" s="43" t="e">
        <f t="shared" si="102"/>
        <v>#VALUE!</v>
      </c>
      <c r="I213" s="43">
        <f t="shared" si="103"/>
        <v>0</v>
      </c>
      <c r="J213" s="43" t="e">
        <f t="array" ref="J213">NOT(OR(($H$9:$H$1273=TRUE)*($I$9:$I$1273&gt;0)*($BT$9:$BT$1273=BT213)*($K$9:$K$1273&gt;K213)))</f>
        <v>#VALUE!</v>
      </c>
      <c r="K213" s="72">
        <f t="shared" si="104"/>
        <v>0.65142003600123199</v>
      </c>
      <c r="L213" s="72">
        <f t="shared" si="105"/>
        <v>0.88805414551607442</v>
      </c>
      <c r="M213" s="72">
        <f t="shared" si="106"/>
        <v>0.41478592648638946</v>
      </c>
      <c r="N213" s="72">
        <f t="shared" si="107"/>
        <v>0.23049389742616833</v>
      </c>
      <c r="O213" s="72">
        <f t="shared" si="108"/>
        <v>0.31056322843822848</v>
      </c>
      <c r="P213" s="72">
        <f t="shared" si="109"/>
        <v>0.70330065359477134</v>
      </c>
      <c r="Q213" s="72"/>
      <c r="R213" s="72"/>
      <c r="S213" s="72">
        <f t="shared" si="110"/>
        <v>0.7722211968101399</v>
      </c>
      <c r="T213" s="72">
        <f t="shared" si="111"/>
        <v>0.96985126814720635</v>
      </c>
      <c r="U213" s="72">
        <f t="shared" si="112"/>
        <v>0.70240418323078957</v>
      </c>
      <c r="V213" s="72">
        <f t="shared" si="113"/>
        <v>0.62500867551985584</v>
      </c>
      <c r="W213" s="72">
        <f t="shared" si="114"/>
        <v>0.97146381578947372</v>
      </c>
      <c r="X213" s="72">
        <f t="shared" si="115"/>
        <v>0.11194585448392552</v>
      </c>
      <c r="Y213" s="72">
        <f t="shared" si="116"/>
        <v>0.58521407351361054</v>
      </c>
      <c r="Z213" s="72">
        <f t="shared" si="117"/>
        <v>0.76950610257383167</v>
      </c>
      <c r="AA213" s="72">
        <f t="shared" si="118"/>
        <v>0.68943677156177152</v>
      </c>
      <c r="AB213" s="72">
        <f t="shared" si="119"/>
        <v>0.29669934640522866</v>
      </c>
      <c r="AC213" s="72"/>
      <c r="AD213" s="72"/>
      <c r="AE213" s="72">
        <f t="shared" si="120"/>
        <v>0.22777880318986013</v>
      </c>
      <c r="AF213" s="72">
        <f t="shared" si="121"/>
        <v>3.0148731852793625E-2</v>
      </c>
      <c r="AG213" s="72">
        <f t="shared" si="122"/>
        <v>0.29759581676921043</v>
      </c>
      <c r="AH213" s="72">
        <f t="shared" si="123"/>
        <v>0.37499132448014411</v>
      </c>
      <c r="AI213" s="72">
        <f t="shared" si="124"/>
        <v>2.8536184210526314E-2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0.45408472075336548</v>
      </c>
      <c r="AL213" s="72">
        <f>(AX213-Driver!$K$181)/(Driver!$L$181-Driver!$K$181)</f>
        <v>0.36950610257383165</v>
      </c>
      <c r="AM213" s="72">
        <f>(AY213-Driver!$K$182)/(Driver!$L$182-Driver!$K$182)</f>
        <v>0.90343677156177149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25"/>
        <v>7.4074074074074074</v>
      </c>
      <c r="AW213" s="70">
        <f t="shared" si="126"/>
        <v>45.357675477799113</v>
      </c>
      <c r="AX213" s="70">
        <f t="shared" si="127"/>
        <v>4.3255549231644848</v>
      </c>
      <c r="AY213" s="70">
        <f>IFERROR(Driver!$K$19/Data!BH213/Data!BI213*Data!BK213*Data!BL213,"")</f>
        <v>-0.59111101647482533</v>
      </c>
      <c r="AZ213" s="70">
        <f t="shared" si="128"/>
        <v>41.62323157110945</v>
      </c>
      <c r="BA213" s="70"/>
      <c r="BB213" s="70"/>
      <c r="BC213" s="70">
        <f t="shared" si="129"/>
        <v>63.396984453395106</v>
      </c>
      <c r="BD213" s="70">
        <f t="shared" si="130"/>
        <v>13.238755043163025</v>
      </c>
      <c r="BE213" s="70">
        <f t="shared" si="131"/>
        <v>0.39770327889515089</v>
      </c>
      <c r="BF213" s="70">
        <f t="shared" si="132"/>
        <v>2.8245542040785061</v>
      </c>
      <c r="BG213" s="70">
        <f t="shared" si="133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219</v>
      </c>
      <c r="BS213" s="8" t="s">
        <v>628</v>
      </c>
      <c r="BT213" s="9" t="s">
        <v>637</v>
      </c>
      <c r="BU213" s="10">
        <v>177</v>
      </c>
      <c r="BV213" s="9" t="s">
        <v>222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305</v>
      </c>
      <c r="CU213" s="9" t="s">
        <v>302</v>
      </c>
      <c r="CV213" s="10"/>
      <c r="CW213" s="10"/>
      <c r="CX213" t="str">
        <f>INDEX('Data_Price '!AS$2:AS$1266,MATCH(Data!$DN213,'Data_Price '!$BE$2:$BE$1266,0))</f>
        <v>Head Kore 93 Skis</v>
      </c>
      <c r="CY213" t="str">
        <f>INDEX('Data_Price '!AT$2:AT$1266,MATCH(Data!$DN213,'Data_Price '!$BE$2:$BE$1266,0))</f>
        <v>SkiEssentials.com</v>
      </c>
      <c r="CZ213">
        <f>INDEX('Data_Price '!AU$2:AU$1266,MATCH(Data!$DN213,'Data_Price '!$BE$2:$BE$1266,0))</f>
        <v>489</v>
      </c>
      <c r="DA213" t="str">
        <f>INDEX('Data_Price '!AV$2:AV$1266,MATCH(Data!$DN213,'Data_Price '!$BE$2:$BE$1266,0))</f>
        <v>https://www.google.com/url?url=https://www.skiessentials.com/2022-head-kore-93-skis.html&amp;rct=j&amp;q=&amp;esrc=s&amp;sa=U&amp;ved=0ahUKEwjphLDfxKP2AhWnSt8KHV9RBuYQsDwIeg&amp;usg=AOvVaw2xWRNWG7hOg8oT1O6-bmlZ</v>
      </c>
      <c r="DB213" t="str">
        <f>INDEX('Data_Price '!AW$2:AW$1266,MATCH(Data!$DN213,'Data_Price '!$BE$2:$BE$1266,0))</f>
        <v>Head Kore 93 Skis</v>
      </c>
      <c r="DC213" t="str">
        <f>INDEX('Data_Price '!AX$2:AX$1266,MATCH(Data!$DN213,'Data_Price '!$BE$2:$BE$1266,0))</f>
        <v>SkiEssentials.com</v>
      </c>
      <c r="DD213">
        <f>INDEX('Data_Price '!AY$2:AY$1266,MATCH(Data!$DN213,'Data_Price '!$BE$2:$BE$1266,0))</f>
        <v>489</v>
      </c>
      <c r="DE213" t="str">
        <f>INDEX('Data_Price '!AZ$2:AZ$1266,MATCH(Data!$DN213,'Data_Price '!$BE$2:$BE$1266,0))</f>
        <v>https://www.google.com/url?q=https://www.skiessentials.com/2022-head-kore-93-skis.html&amp;sa=U&amp;ved=0ahUKEwihv-ffxKP2AhWmmOAKHU-8ALMQ2ykIFg&amp;usg=AOvVaw0j3Ii4ZHKAPT4uxpFUvzRk</v>
      </c>
      <c r="DF213" t="str">
        <f>INDEX('Data_Price '!BA$2:BA$1266,MATCH(Data!$DN213,'Data_Price '!$BE$2:$BE$1266,0))</f>
        <v>Head Kore 93 Skis</v>
      </c>
      <c r="DG213" t="str">
        <f>INDEX('Data_Price '!BB$2:BB$1266,MATCH(Data!$DN213,'Data_Price '!$BE$2:$BE$1266,0))</f>
        <v>AlpineShopVT.com</v>
      </c>
      <c r="DH213">
        <f>INDEX('Data_Price '!BC$2:BC$1266,MATCH(Data!$DN213,'Data_Price '!$BE$2:$BE$1266,0))</f>
        <v>489</v>
      </c>
      <c r="DI213" t="str">
        <f>INDEX('Data_Price '!BD$2:BD$1266,MATCH(Data!$DN213,'Data_Price '!$BE$2:$BE$1266,0))</f>
        <v>https://www.google.com/url?q=https://alpineshopvt.com/head-kore-93-2022/%3Fsku%3D42094&amp;sa=U&amp;ved=0ahUKEwihv-ffxKP2AhWmmOAKHU-8ALMQ2ykIHA&amp;usg=AOvVaw3QVHwVV5iX2mnJf3a3-XlS</v>
      </c>
      <c r="DJ213" s="89" t="e">
        <f ca="1">_xll.Connector("TinyUrl.TinyUrl",DA213,0)</f>
        <v>#NAME?</v>
      </c>
      <c r="DK213" s="89" t="e">
        <f ca="1">_xll.Connector("TinyUrl.TinyUrl",DE213,0)</f>
        <v>#NAME?</v>
      </c>
      <c r="DL213" s="89" t="e">
        <f ca="1">_xll.Connector("TinyUrl.TinyUrl",DI213,0)</f>
        <v>#NAME?</v>
      </c>
      <c r="DM213" s="224" t="str">
        <f t="shared" si="134"/>
        <v>Kore 93</v>
      </c>
      <c r="DN213" s="89" t="str">
        <f t="shared" si="135"/>
        <v xml:space="preserve"> HeadKore 93177 Unisex</v>
      </c>
      <c r="DO213" s="227" t="s">
        <v>931</v>
      </c>
    </row>
    <row r="214" spans="2:119" ht="15.45" customHeight="1">
      <c r="B214" s="224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#VALUE!</v>
      </c>
      <c r="F214" s="43" t="b">
        <f>CL214&gt;Driver!$F$56</f>
        <v>1</v>
      </c>
      <c r="G214" s="43" t="b">
        <f>AND(CB214&gt;Driver!$F$55,CB214&lt;Driver!$G$55)</f>
        <v>1</v>
      </c>
      <c r="H214" s="43" t="e">
        <f t="shared" si="102"/>
        <v>#VALUE!</v>
      </c>
      <c r="I214" s="43">
        <f t="shared" si="103"/>
        <v>0</v>
      </c>
      <c r="J214" s="43" t="e">
        <f t="array" ref="J214">NOT(OR(($H$9:$H$1273=TRUE)*($I$9:$I$1273&gt;0)*($BT$9:$BT$1273=BT214)*($K$9:$K$1273&gt;K214)))</f>
        <v>#VALUE!</v>
      </c>
      <c r="K214" s="72">
        <f t="shared" si="104"/>
        <v>0.61385512581180801</v>
      </c>
      <c r="L214" s="72">
        <f t="shared" si="105"/>
        <v>0.81070340826686005</v>
      </c>
      <c r="M214" s="72">
        <f t="shared" si="106"/>
        <v>0.41700684335675609</v>
      </c>
      <c r="N214" s="72">
        <f t="shared" si="107"/>
        <v>7.1131347625371433E-2</v>
      </c>
      <c r="O214" s="72">
        <f t="shared" si="108"/>
        <v>0.33557545695470059</v>
      </c>
      <c r="P214" s="72">
        <f t="shared" si="109"/>
        <v>0.84431372549019623</v>
      </c>
      <c r="Q214" s="72"/>
      <c r="R214" s="72"/>
      <c r="S214" s="72">
        <f t="shared" si="110"/>
        <v>0.76863979812969008</v>
      </c>
      <c r="T214" s="72">
        <f t="shared" si="111"/>
        <v>0.95767911797229577</v>
      </c>
      <c r="U214" s="72">
        <f t="shared" si="112"/>
        <v>0.9227181404912036</v>
      </c>
      <c r="V214" s="72">
        <f t="shared" si="113"/>
        <v>0.67044064163985961</v>
      </c>
      <c r="W214" s="72">
        <f t="shared" si="114"/>
        <v>0.99295639822134385</v>
      </c>
      <c r="X214" s="72">
        <f t="shared" si="115"/>
        <v>0.18929659173314001</v>
      </c>
      <c r="Y214" s="72">
        <f t="shared" si="116"/>
        <v>0.58299315664324391</v>
      </c>
      <c r="Z214" s="72">
        <f t="shared" si="117"/>
        <v>0.92886865237462857</v>
      </c>
      <c r="AA214" s="72">
        <f t="shared" si="118"/>
        <v>0.66442454304529941</v>
      </c>
      <c r="AB214" s="72">
        <f t="shared" si="119"/>
        <v>0.15568627450980382</v>
      </c>
      <c r="AC214" s="72"/>
      <c r="AD214" s="72"/>
      <c r="AE214" s="72">
        <f t="shared" si="120"/>
        <v>0.2313602018703099</v>
      </c>
      <c r="AF214" s="72">
        <f t="shared" si="121"/>
        <v>4.2320882027704232E-2</v>
      </c>
      <c r="AG214" s="72">
        <f t="shared" si="122"/>
        <v>7.7281859508796374E-2</v>
      </c>
      <c r="AH214" s="72">
        <f t="shared" si="123"/>
        <v>0.32955935836014033</v>
      </c>
      <c r="AI214" s="72">
        <f t="shared" si="124"/>
        <v>7.0436017786561084E-3</v>
      </c>
      <c r="AJ214" s="72">
        <f>(AV214-Driver!$K$179)/(Driver!$L$179-Driver!$K$179)</f>
        <v>0.42929659173314</v>
      </c>
      <c r="AK214" s="72">
        <f>(AW214-Driver!$K$180)/(Driver!$L$180-Driver!$K$180)</f>
        <v>0.33576083977388432</v>
      </c>
      <c r="AL214" s="72">
        <f>(AX214-Driver!$K$181)/(Driver!$L$181-Driver!$K$181)</f>
        <v>0.52886865237462855</v>
      </c>
      <c r="AM214" s="72">
        <f>(AY214-Driver!$K$182)/(Driver!$L$182-Driver!$K$182)</f>
        <v>0.87842454304529938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25"/>
        <v>9.0354090354090371</v>
      </c>
      <c r="AW214" s="70">
        <f t="shared" si="126"/>
        <v>33.787001998828593</v>
      </c>
      <c r="AX214" s="70">
        <f t="shared" si="127"/>
        <v>5.7598178713716566</v>
      </c>
      <c r="AY214" s="70">
        <f>IFERROR(Driver!$K$19/Data!BH214/Data!BI214*Data!BK214*Data!BL214,"")</f>
        <v>-0.74422316963911694</v>
      </c>
      <c r="AZ214" s="70">
        <f t="shared" si="128"/>
        <v>28.771407297096051</v>
      </c>
      <c r="BA214" s="70"/>
      <c r="BB214" s="70"/>
      <c r="BC214" s="70">
        <f t="shared" si="129"/>
        <v>61.539288060366111</v>
      </c>
      <c r="BD214" s="70">
        <f t="shared" si="130"/>
        <v>6.8253226232964277</v>
      </c>
      <c r="BE214" s="70">
        <f t="shared" si="131"/>
        <v>2.2892476575164133E-2</v>
      </c>
      <c r="BF214" s="70">
        <f t="shared" si="132"/>
        <v>7.9557755997067439</v>
      </c>
      <c r="BG214" s="70">
        <f t="shared" si="133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219</v>
      </c>
      <c r="BS214" s="8" t="s">
        <v>579</v>
      </c>
      <c r="BT214" s="9" t="s">
        <v>587</v>
      </c>
      <c r="BU214" s="10">
        <v>183</v>
      </c>
      <c r="BV214" s="9" t="s">
        <v>222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303</v>
      </c>
      <c r="CU214" s="9" t="s">
        <v>301</v>
      </c>
      <c r="CV214" s="9" t="s">
        <v>302</v>
      </c>
      <c r="CW214" s="10"/>
      <c r="CX214" t="str">
        <f>INDEX('Data_Price '!AS$2:AS$1266,MATCH(Data!$DN214,'Data_Price '!$BE$2:$BE$1266,0))</f>
        <v>Faction Ct 2.0 Skis</v>
      </c>
      <c r="CY214" t="str">
        <f>INDEX('Data_Price '!AT$2:AT$1266,MATCH(Data!$DN214,'Data_Price '!$BE$2:$BE$1266,0))</f>
        <v>Powder7 Ski Shop</v>
      </c>
      <c r="CZ214">
        <f>INDEX('Data_Price '!AU$2:AU$1266,MATCH(Data!$DN214,'Data_Price '!$BE$2:$BE$1266,0))</f>
        <v>699</v>
      </c>
      <c r="DA214" t="str">
        <f>INDEX('Data_Price '!AV$2:AV$1266,MATCH(Data!$DN214,'Data_Price '!$BE$2:$BE$1266,0))</f>
        <v>https://www.google.com/url?url=https://www.powder7.com/Faction-Candide-2.0-Skis-183cm-New-Flat-2022/for-sale%3Futm_source%3Dfeed%26utm_medium%3Dfree&amp;rct=j&amp;q=&amp;esrc=s&amp;sa=U&amp;ved=0ahUKEwjgk4zgxKP2AhUxneAKHQBIBAMQsDwIKw&amp;usg=AOvVaw1MoObhJ-d3q1objK82RGGs</v>
      </c>
      <c r="DB214">
        <f>INDEX('Data_Price '!AW$2:AW$1266,MATCH(Data!$DN214,'Data_Price '!$BE$2:$BE$1266,0))</f>
        <v>0</v>
      </c>
      <c r="DC214">
        <f>INDEX('Data_Price '!AX$2:AX$1266,MATCH(Data!$DN214,'Data_Price '!$BE$2:$BE$1266,0))</f>
        <v>0</v>
      </c>
      <c r="DD214">
        <f>INDEX('Data_Price '!AY$2:AY$1266,MATCH(Data!$DN214,'Data_Price '!$BE$2:$BE$1266,0))</f>
        <v>0</v>
      </c>
      <c r="DE214">
        <f>INDEX('Data_Price '!AZ$2:AZ$1266,MATCH(Data!$DN214,'Data_Price '!$BE$2:$BE$1266,0))</f>
        <v>0</v>
      </c>
      <c r="DF214">
        <f>INDEX('Data_Price '!BA$2:BA$1266,MATCH(Data!$DN214,'Data_Price '!$BE$2:$BE$1266,0))</f>
        <v>0</v>
      </c>
      <c r="DG214">
        <f>INDEX('Data_Price '!BB$2:BB$1266,MATCH(Data!$DN214,'Data_Price '!$BE$2:$BE$1266,0))</f>
        <v>0</v>
      </c>
      <c r="DH214">
        <f>INDEX('Data_Price '!BC$2:BC$1266,MATCH(Data!$DN214,'Data_Price '!$BE$2:$BE$1266,0))</f>
        <v>0</v>
      </c>
      <c r="DI214">
        <f>INDEX('Data_Price '!BD$2:BD$1266,MATCH(Data!$DN214,'Data_Price '!$BE$2:$BE$1266,0))</f>
        <v>0</v>
      </c>
      <c r="DJ214" s="89" t="e">
        <f ca="1">_xll.Connector("TinyUrl.TinyUrl",DA214,0)</f>
        <v>#NAME?</v>
      </c>
      <c r="DK214" s="89" t="e">
        <f ca="1">_xll.Connector("TinyUrl.TinyUrl",DE214,0)</f>
        <v>#NAME?</v>
      </c>
      <c r="DL214" s="89" t="e">
        <f ca="1">_xll.Connector("TinyUrl.TinyUrl",DI214,0)</f>
        <v>#NAME?</v>
      </c>
      <c r="DM214" s="224" t="str">
        <f t="shared" si="134"/>
        <v>CT 2.0</v>
      </c>
      <c r="DN214" s="89" t="str">
        <f t="shared" si="135"/>
        <v xml:space="preserve"> FactionCT 2.0183 Unisex</v>
      </c>
      <c r="DO214" s="227" t="s">
        <v>994</v>
      </c>
    </row>
    <row r="215" spans="2:119" ht="15.45" customHeight="1">
      <c r="B215" s="224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#VALUE!</v>
      </c>
      <c r="F215" s="43" t="b">
        <f>CL215&gt;Driver!$F$56</f>
        <v>0</v>
      </c>
      <c r="G215" s="43" t="b">
        <f>AND(CB215&gt;Driver!$F$55,CB215&lt;Driver!$G$55)</f>
        <v>0</v>
      </c>
      <c r="H215" s="43" t="e">
        <f t="shared" si="102"/>
        <v>#VALUE!</v>
      </c>
      <c r="I215" s="43">
        <f t="shared" si="103"/>
        <v>0</v>
      </c>
      <c r="J215" s="43" t="e">
        <f t="array" ref="J215">NOT(OR(($H$9:$H$1273=TRUE)*($I$9:$I$1273&gt;0)*($BT$9:$BT$1273=BT215)*($K$9:$K$1273&gt;K215)))</f>
        <v>#VALUE!</v>
      </c>
      <c r="K215" s="72">
        <f t="shared" si="104"/>
        <v>0.69289805669203075</v>
      </c>
      <c r="L215" s="72">
        <f t="shared" si="105"/>
        <v>0.94485859318346632</v>
      </c>
      <c r="M215" s="72">
        <f t="shared" si="106"/>
        <v>0.44093752020059529</v>
      </c>
      <c r="N215" s="72">
        <f t="shared" si="107"/>
        <v>0.10654524758110406</v>
      </c>
      <c r="O215" s="72">
        <f t="shared" si="108"/>
        <v>0.31116927380499559</v>
      </c>
      <c r="P215" s="72">
        <f t="shared" si="109"/>
        <v>0.90509803921568621</v>
      </c>
      <c r="Q215" s="72"/>
      <c r="R215" s="72"/>
      <c r="S215" s="72">
        <f t="shared" si="110"/>
        <v>0.7164270618771198</v>
      </c>
      <c r="T215" s="72">
        <f t="shared" si="111"/>
        <v>0.99933201221547341</v>
      </c>
      <c r="U215" s="72">
        <f t="shared" si="112"/>
        <v>0.99282823208801996</v>
      </c>
      <c r="V215" s="72">
        <f t="shared" si="113"/>
        <v>0.65169028574595123</v>
      </c>
      <c r="W215" s="72">
        <f t="shared" si="114"/>
        <v>0.98517188736854011</v>
      </c>
      <c r="X215" s="72">
        <f t="shared" si="115"/>
        <v>5.5141406816533733E-2</v>
      </c>
      <c r="Y215" s="72">
        <f t="shared" si="116"/>
        <v>0.55906247979940471</v>
      </c>
      <c r="Z215" s="72">
        <f t="shared" si="117"/>
        <v>0.89345475241889594</v>
      </c>
      <c r="AA215" s="72">
        <f t="shared" si="118"/>
        <v>0.68883072619500441</v>
      </c>
      <c r="AB215" s="72">
        <f t="shared" si="119"/>
        <v>9.4901960784313732E-2</v>
      </c>
      <c r="AC215" s="72"/>
      <c r="AD215" s="72"/>
      <c r="AE215" s="72">
        <f t="shared" si="120"/>
        <v>0.28357293812288015</v>
      </c>
      <c r="AF215" s="72">
        <f t="shared" si="121"/>
        <v>6.6798778452661911E-4</v>
      </c>
      <c r="AG215" s="72">
        <f t="shared" si="122"/>
        <v>7.1717679119800981E-3</v>
      </c>
      <c r="AH215" s="72">
        <f t="shared" si="123"/>
        <v>0.34830971425404872</v>
      </c>
      <c r="AI215" s="72">
        <f t="shared" si="124"/>
        <v>1.4828112631459917E-2</v>
      </c>
      <c r="AJ215" s="72">
        <f>(AV215-Driver!$K$179)/(Driver!$L$179-Driver!$K$179)</f>
        <v>0.29514140681653372</v>
      </c>
      <c r="AK215" s="72">
        <f>(AW215-Driver!$K$180)/(Driver!$L$180-Driver!$K$180)</f>
        <v>0.27737790679430668</v>
      </c>
      <c r="AL215" s="72">
        <f>(AX215-Driver!$K$181)/(Driver!$L$181-Driver!$K$181)</f>
        <v>0.49345475241889591</v>
      </c>
      <c r="AM215" s="72">
        <f>(AY215-Driver!$K$182)/(Driver!$L$182-Driver!$K$182)</f>
        <v>0.90283072619500437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25"/>
        <v>6.211843711843712</v>
      </c>
      <c r="AW215" s="70">
        <f t="shared" si="126"/>
        <v>28.077842962974643</v>
      </c>
      <c r="AX215" s="70">
        <f t="shared" si="127"/>
        <v>5.4410927717700632</v>
      </c>
      <c r="AY215" s="70">
        <f>IFERROR(Driver!$K$19/Data!BH215/Data!BI215*Data!BK215*Data!BL215,"")</f>
        <v>-0.59482091825186412</v>
      </c>
      <c r="AZ215" s="70">
        <f t="shared" si="128"/>
        <v>23.231571109456443</v>
      </c>
      <c r="BA215" s="70"/>
      <c r="BB215" s="70"/>
      <c r="BC215" s="70">
        <f t="shared" si="129"/>
        <v>34.456178789104285</v>
      </c>
      <c r="BD215" s="70">
        <f t="shared" si="130"/>
        <v>10.511529959256293</v>
      </c>
      <c r="BE215" s="70">
        <f t="shared" si="131"/>
        <v>0.1073310384193748</v>
      </c>
      <c r="BF215" s="70">
        <f t="shared" si="132"/>
        <v>5.8380546301952707</v>
      </c>
      <c r="BG215" s="70">
        <f t="shared" si="133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219</v>
      </c>
      <c r="BS215" s="8" t="s">
        <v>490</v>
      </c>
      <c r="BT215" s="9" t="s">
        <v>492</v>
      </c>
      <c r="BU215" s="10">
        <v>175</v>
      </c>
      <c r="BV215" s="9" t="s">
        <v>222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305</v>
      </c>
      <c r="CU215" s="10"/>
      <c r="CV215" s="10"/>
      <c r="CW215" s="10"/>
      <c r="CX215" t="str">
        <f>INDEX('Data_Price '!AS$2:AS$1266,MATCH(Data!$DN215,'Data_Price '!$BE$2:$BE$1266,0))</f>
        <v>Black Diamond Impulse 98 Skis</v>
      </c>
      <c r="CY215" t="str">
        <f>INDEX('Data_Price '!AT$2:AT$1266,MATCH(Data!$DN215,'Data_Price '!$BE$2:$BE$1266,0))</f>
        <v>Black Diamond Equipment - US</v>
      </c>
      <c r="CZ215">
        <f>INDEX('Data_Price '!AU$2:AU$1266,MATCH(Data!$DN215,'Data_Price '!$BE$2:$BE$1266,0))</f>
        <v>699.95</v>
      </c>
      <c r="DA215" t="str">
        <f>INDEX('Data_Price '!AV$2:AV$1266,MATCH(Data!$DN215,'Data_Price '!$BE$2:$BE$1266,0))</f>
        <v>https://www.google.com/url?url=https://www.blackdiamondequipment.com/product/impulse-98-skis/%3Fsku%3DBD11513500001751%26utm_source%3Dgoogle%26utm_medium%3Dorganic%26utm_campaign%3Dsurfaces&amp;rct=j&amp;q=&amp;esrc=s&amp;sa=U&amp;ved=0ahUKEwjZl73gxKP2AhUPmeAKHYFnACMQsDwIPQ&amp;usg=AOvVaw23xwNCVpRYpFt-mhK-fNBI</v>
      </c>
      <c r="DB215" t="str">
        <f>INDEX('Data_Price '!AW$2:AW$1266,MATCH(Data!$DN215,'Data_Price '!$BE$2:$BE$1266,0))</f>
        <v>Black Diamond Impulse 98 Skis</v>
      </c>
      <c r="DC215" t="str">
        <f>INDEX('Data_Price '!AX$2:AX$1266,MATCH(Data!$DN215,'Data_Price '!$BE$2:$BE$1266,0))</f>
        <v>Black Diamond Equipment - US</v>
      </c>
      <c r="DD215">
        <f>INDEX('Data_Price '!AY$2:AY$1266,MATCH(Data!$DN215,'Data_Price '!$BE$2:$BE$1266,0))</f>
        <v>699.95</v>
      </c>
      <c r="DE215" t="str">
        <f>INDEX('Data_Price '!AZ$2:AZ$1266,MATCH(Data!$DN215,'Data_Price '!$BE$2:$BE$1266,0))</f>
        <v>https://www.google.com/url?q=https://www.blackdiamondequipment.com/product/impulse-98-skis/%3Fsku%3DBD11513500001751%26utm_source%3Dgoogle%26utm_medium%3Dorganic%26utm_campaign%3Dsurfaces&amp;sa=U&amp;ved=0ahUKEwia9PbgxKP2AhWkg-AKHQ6MAqcQ2ykIGA&amp;usg=AOvVaw33B5vS6fpONtgN6-eEOmtt</v>
      </c>
      <c r="DF215" t="str">
        <f>INDEX('Data_Price '!BA$2:BA$1266,MATCH(Data!$DN215,'Data_Price '!$BE$2:$BE$1266,0))</f>
        <v>Black Diamond Impulse 98 Skis</v>
      </c>
      <c r="DG215" t="str">
        <f>INDEX('Data_Price '!BB$2:BB$1266,MATCH(Data!$DN215,'Data_Price '!$BE$2:$BE$1266,0))</f>
        <v>Curated</v>
      </c>
      <c r="DH215">
        <f>INDEX('Data_Price '!BC$2:BC$1266,MATCH(Data!$DN215,'Data_Price '!$BE$2:$BE$1266,0))</f>
        <v>699.95</v>
      </c>
      <c r="DI215" t="str">
        <f>INDEX('Data_Price '!BD$2:BD$1266,MATCH(Data!$DN215,'Data_Price '!$BE$2:$BE$1266,0))</f>
        <v>https://www.google.com/url?q=https://www.curated.com/products/4252068/black-diamond-impulse-98-skis-175-cm%3Fc_source%3Dgoogle-shopping&amp;sa=U&amp;ved=0ahUKEwia9PbgxKP2AhWkg-AKHQ6MAqcQ2ykIGg&amp;usg=AOvVaw1hlyYX7U3_i7UwEXd80Adb</v>
      </c>
      <c r="DJ215" s="89" t="e">
        <f ca="1">_xll.Connector("TinyUrl.TinyUrl",DA215,0)</f>
        <v>#NAME?</v>
      </c>
      <c r="DK215" s="89" t="e">
        <f ca="1">_xll.Connector("TinyUrl.TinyUrl",DE215,0)</f>
        <v>#NAME?</v>
      </c>
      <c r="DL215" s="89" t="e">
        <f ca="1">_xll.Connector("TinyUrl.TinyUrl",DI215,0)</f>
        <v>#NAME?</v>
      </c>
      <c r="DM215" s="224" t="str">
        <f t="shared" si="134"/>
        <v>Impulse 98</v>
      </c>
      <c r="DN215" s="89" t="str">
        <f t="shared" si="135"/>
        <v xml:space="preserve"> Black DiamondImpulse 98175 Unisex</v>
      </c>
      <c r="DO215" s="227" t="s">
        <v>985</v>
      </c>
    </row>
    <row r="216" spans="2:119" ht="15.45" customHeight="1">
      <c r="B216" s="224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#VALUE!</v>
      </c>
      <c r="F216" s="43" t="b">
        <f>CL216&gt;Driver!$F$56</f>
        <v>1</v>
      </c>
      <c r="G216" s="43" t="b">
        <f>AND(CB216&gt;Driver!$F$55,CB216&lt;Driver!$G$55)</f>
        <v>1</v>
      </c>
      <c r="H216" s="43" t="e">
        <f t="shared" si="102"/>
        <v>#VALUE!</v>
      </c>
      <c r="I216" s="43">
        <f t="shared" si="103"/>
        <v>0</v>
      </c>
      <c r="J216" s="43" t="e">
        <f t="array" ref="J216">NOT(OR(($H$9:$H$1273=TRUE)*($I$9:$I$1273&gt;0)*($BT$9:$BT$1273=BT216)*($K$9:$K$1273&gt;K216)))</f>
        <v>#VALUE!</v>
      </c>
      <c r="K216" s="72">
        <f t="shared" si="104"/>
        <v>0.71373479004806684</v>
      </c>
      <c r="L216" s="72">
        <f t="shared" si="105"/>
        <v>0.98546773023930379</v>
      </c>
      <c r="M216" s="72">
        <f t="shared" si="106"/>
        <v>0.44200184985682978</v>
      </c>
      <c r="N216" s="72">
        <f t="shared" si="107"/>
        <v>0.15018023145513182</v>
      </c>
      <c r="O216" s="72">
        <f t="shared" si="108"/>
        <v>0.30700178870359252</v>
      </c>
      <c r="P216" s="72">
        <f t="shared" si="109"/>
        <v>0.86882352941176477</v>
      </c>
      <c r="Q216" s="72"/>
      <c r="R216" s="72"/>
      <c r="S216" s="72">
        <f t="shared" si="110"/>
        <v>0.71508339247070485</v>
      </c>
      <c r="T216" s="72">
        <f t="shared" si="111"/>
        <v>0.94310773034739315</v>
      </c>
      <c r="U216" s="72">
        <f t="shared" si="112"/>
        <v>0.93659034429014199</v>
      </c>
      <c r="V216" s="72">
        <f t="shared" si="113"/>
        <v>0.69277111692549764</v>
      </c>
      <c r="W216" s="72">
        <f t="shared" si="114"/>
        <v>0.94610422147062512</v>
      </c>
      <c r="X216" s="72">
        <f t="shared" si="115"/>
        <v>1.4532269760696159E-2</v>
      </c>
      <c r="Y216" s="72">
        <f t="shared" si="116"/>
        <v>0.55799815014317022</v>
      </c>
      <c r="Z216" s="72">
        <f t="shared" si="117"/>
        <v>0.84981976854486818</v>
      </c>
      <c r="AA216" s="72">
        <f t="shared" si="118"/>
        <v>0.69299821129640748</v>
      </c>
      <c r="AB216" s="72">
        <f t="shared" si="119"/>
        <v>0.13117647058823528</v>
      </c>
      <c r="AC216" s="72"/>
      <c r="AD216" s="72"/>
      <c r="AE216" s="72">
        <f t="shared" si="120"/>
        <v>0.28491660752929515</v>
      </c>
      <c r="AF216" s="72">
        <f t="shared" si="121"/>
        <v>5.6892269652606839E-2</v>
      </c>
      <c r="AG216" s="72">
        <f t="shared" si="122"/>
        <v>6.340965570985807E-2</v>
      </c>
      <c r="AH216" s="72">
        <f t="shared" si="123"/>
        <v>0.30722888307450236</v>
      </c>
      <c r="AI216" s="72">
        <f t="shared" si="124"/>
        <v>5.3895778529374896E-2</v>
      </c>
      <c r="AJ216" s="72">
        <f>(AV216-Driver!$K$179)/(Driver!$L$179-Driver!$K$179)</f>
        <v>0.25453226976069615</v>
      </c>
      <c r="AK216" s="72">
        <f>(AW216-Driver!$K$180)/(Driver!$L$180-Driver!$K$180)</f>
        <v>0.30743091045570187</v>
      </c>
      <c r="AL216" s="72">
        <f>(AX216-Driver!$K$181)/(Driver!$L$181-Driver!$K$181)</f>
        <v>0.44981976854486816</v>
      </c>
      <c r="AM216" s="72">
        <f>(AY216-Driver!$K$182)/(Driver!$L$182-Driver!$K$182)</f>
        <v>0.90699821129640745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25"/>
        <v>5.3571428571428577</v>
      </c>
      <c r="AW216" s="70">
        <f t="shared" si="126"/>
        <v>31.01667060748548</v>
      </c>
      <c r="AX216" s="70">
        <f t="shared" si="127"/>
        <v>5.0483779169038137</v>
      </c>
      <c r="AY216" s="70">
        <f>IFERROR(Driver!$K$19/Data!BH216/Data!BI216*Data!BK216*Data!BL216,"")</f>
        <v>-0.56930969214357474</v>
      </c>
      <c r="AZ216" s="70">
        <f t="shared" si="128"/>
        <v>26.537602382725243</v>
      </c>
      <c r="BA216" s="70"/>
      <c r="BB216" s="70"/>
      <c r="BC216" s="70">
        <f t="shared" si="129"/>
        <v>33.75920812695864</v>
      </c>
      <c r="BD216" s="70">
        <f t="shared" si="130"/>
        <v>5.5357806374636294</v>
      </c>
      <c r="BE216" s="70">
        <f t="shared" si="131"/>
        <v>3.6762205729083008E-2</v>
      </c>
      <c r="BF216" s="70">
        <f t="shared" si="132"/>
        <v>10.477845902751856</v>
      </c>
      <c r="BG216" s="70">
        <f t="shared" si="133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219</v>
      </c>
      <c r="BS216" s="8" t="s">
        <v>742</v>
      </c>
      <c r="BT216" s="9" t="s">
        <v>752</v>
      </c>
      <c r="BU216" s="10">
        <v>172</v>
      </c>
      <c r="BV216" s="9" t="s">
        <v>390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305</v>
      </c>
      <c r="CU216" s="9" t="s">
        <v>301</v>
      </c>
      <c r="CV216" s="9" t="s">
        <v>302</v>
      </c>
      <c r="CW216" s="10"/>
      <c r="CX216" t="str">
        <f>INDEX('Data_Price '!AS$2:AS$1266,MATCH(Data!$DN216,'Data_Price '!$BE$2:$BE$1266,0))</f>
        <v>Nordica Santa Ana Free 104 21/22</v>
      </c>
      <c r="CY216" t="str">
        <f>INDEX('Data_Price '!AT$2:AT$1266,MATCH(Data!$DN216,'Data_Price '!$BE$2:$BE$1266,0))</f>
        <v>Snowcountry.eu</v>
      </c>
      <c r="CZ216">
        <f>INDEX('Data_Price '!AU$2:AU$1266,MATCH(Data!$DN216,'Data_Price '!$BE$2:$BE$1266,0))</f>
        <v>472.89</v>
      </c>
      <c r="DA216" t="str">
        <f>INDEX('Data_Price '!AV$2:AV$1266,MATCH(Data!$DN216,'Data_Price '!$BE$2:$BE$1266,0))</f>
        <v>https://www.google.com/url?url=https://www.snowcountry.eu/nordica-santa-ana-free-104.html%3Fartikel_maat%3D65330%26country%3DUS&amp;rct=j&amp;q=&amp;esrc=s&amp;sa=U&amp;ved=0ahUKEwjAv5nhxKP2AhWudN8KHds-D10QsDwIYw&amp;usg=AOvVaw14ZQqocEPUIm0f5xZNHE78</v>
      </c>
      <c r="DB216" t="str">
        <f>INDEX('Data_Price '!AW$2:AW$1266,MATCH(Data!$DN216,'Data_Price '!$BE$2:$BE$1266,0))</f>
        <v>2022 Nordica Santa Ana Free 104 172</v>
      </c>
      <c r="DC216" t="str">
        <f>INDEX('Data_Price '!AX$2:AX$1266,MATCH(Data!$DN216,'Data_Price '!$BE$2:$BE$1266,0))</f>
        <v>Ski Town All-Stars</v>
      </c>
      <c r="DD216">
        <f>INDEX('Data_Price '!AY$2:AY$1266,MATCH(Data!$DN216,'Data_Price '!$BE$2:$BE$1266,0))</f>
        <v>599.99</v>
      </c>
      <c r="DE216" t="str">
        <f>INDEX('Data_Price '!AZ$2:AZ$1266,MATCH(Data!$DN216,'Data_Price '!$BE$2:$BE$1266,0))</f>
        <v>https://www.google.com/url?url=https://skitownallstars.com/products/2022-nordica-santa-ana-free-104%3Fvariant%3D39466053566598%26currency%3DUSD%26utm_medium%3Dproduct_sync%26utm_source%3Dgoogle%26utm_content%3Dsag_organic%26utm_campaign%3Dsag_organic&amp;rct=j&amp;q=&amp;esrc=s&amp;sa=U&amp;ved=0ahUKEwjAv5nhxKP2AhWudN8KHds-D10Q2SkIbg&amp;usg=AOvVaw3zaDrbhpR1XnJNlc5mQCvC</v>
      </c>
      <c r="DF216" t="str">
        <f>INDEX('Data_Price '!BA$2:BA$1266,MATCH(Data!$DN216,'Data_Price '!$BE$2:$BE$1266,0))</f>
        <v>Nordica Santa Ana 104 Free Skis Women's 2022</v>
      </c>
      <c r="DG216" t="str">
        <f>INDEX('Data_Price '!BB$2:BB$1266,MATCH(Data!$DN216,'Data_Price '!$BE$2:$BE$1266,0))</f>
        <v>Level Nine Sports</v>
      </c>
      <c r="DH216">
        <f>INDEX('Data_Price '!BC$2:BC$1266,MATCH(Data!$DN216,'Data_Price '!$BE$2:$BE$1266,0))</f>
        <v>749.99</v>
      </c>
      <c r="DI216" t="str">
        <f>INDEX('Data_Price '!BD$2:BD$1266,MATCH(Data!$DN216,'Data_Price '!$BE$2:$BE$1266,0))</f>
        <v>https://www.google.com/url?url=https://www.levelninesports.com/nordica-santa-ana-104-free-skis-womens-2022/%3Fsku%3DL9849753&amp;rct=j&amp;q=&amp;esrc=s&amp;sa=U&amp;ved=0ahUKEwjAv5nhxKP2AhWudN8KHds-D10QsDwIZw&amp;usg=AOvVaw02l7-T4WWPGsIc4XuuuZXR</v>
      </c>
      <c r="DJ216" s="89" t="e">
        <f ca="1">_xll.Connector("TinyUrl.TinyUrl",DA216,0)</f>
        <v>#NAME?</v>
      </c>
      <c r="DK216" s="89" t="e">
        <f ca="1">_xll.Connector("TinyUrl.TinyUrl",DE216,0)</f>
        <v>#NAME?</v>
      </c>
      <c r="DL216" s="89" t="e">
        <f ca="1">_xll.Connector("TinyUrl.TinyUrl",DI216,0)</f>
        <v>#NAME?</v>
      </c>
      <c r="DM216" s="224" t="str">
        <f t="shared" si="134"/>
        <v>Santa Ana 104 Free</v>
      </c>
      <c r="DN216" s="89" t="str">
        <f t="shared" si="135"/>
        <v xml:space="preserve"> NordicaSanta Ana 104 Free172 Women's</v>
      </c>
      <c r="DO216" s="227" t="s">
        <v>1016</v>
      </c>
    </row>
    <row r="217" spans="2:119" ht="15.45" customHeight="1">
      <c r="B217" s="224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#VALUE!</v>
      </c>
      <c r="F217" s="43" t="b">
        <f>CL217&gt;Driver!$F$56</f>
        <v>0</v>
      </c>
      <c r="G217" s="43" t="b">
        <f>AND(CB217&gt;Driver!$F$55,CB217&lt;Driver!$G$55)</f>
        <v>0</v>
      </c>
      <c r="H217" s="43" t="e">
        <f t="shared" si="102"/>
        <v>#VALUE!</v>
      </c>
      <c r="I217" s="43">
        <f t="shared" si="103"/>
        <v>0</v>
      </c>
      <c r="J217" s="43" t="e">
        <f t="array" ref="J217">NOT(OR(($H$9:$H$1273=TRUE)*($I$9:$I$1273&gt;0)*($BT$9:$BT$1273=BT217)*($K$9:$K$1273&gt;K217)))</f>
        <v>#VALUE!</v>
      </c>
      <c r="K217" s="72">
        <f t="shared" si="104"/>
        <v>0.69682427536390679</v>
      </c>
      <c r="L217" s="72">
        <f t="shared" si="105"/>
        <v>0.91196196922085249</v>
      </c>
      <c r="M217" s="72">
        <f t="shared" si="106"/>
        <v>0.48168658150696109</v>
      </c>
      <c r="N217" s="72">
        <f t="shared" si="107"/>
        <v>0.27602605451211026</v>
      </c>
      <c r="O217" s="72">
        <f t="shared" si="108"/>
        <v>0.31528369000877299</v>
      </c>
      <c r="P217" s="72">
        <f t="shared" si="109"/>
        <v>0.85375000000000001</v>
      </c>
      <c r="Q217" s="72"/>
      <c r="R217" s="72"/>
      <c r="S217" s="72">
        <f t="shared" si="110"/>
        <v>0.73784523515317146</v>
      </c>
      <c r="T217" s="72">
        <f t="shared" si="111"/>
        <v>0.96037153332274638</v>
      </c>
      <c r="U217" s="72">
        <f t="shared" si="112"/>
        <v>0.85962561759572442</v>
      </c>
      <c r="V217" s="72">
        <f t="shared" si="113"/>
        <v>0.63314941687548476</v>
      </c>
      <c r="W217" s="72">
        <f t="shared" si="114"/>
        <v>0.99811401020986956</v>
      </c>
      <c r="X217" s="72">
        <f t="shared" si="115"/>
        <v>8.8038030779147541E-2</v>
      </c>
      <c r="Y217" s="72">
        <f t="shared" si="116"/>
        <v>0.51831341849303891</v>
      </c>
      <c r="Z217" s="72">
        <f t="shared" si="117"/>
        <v>0.72397394548788974</v>
      </c>
      <c r="AA217" s="72">
        <f t="shared" si="118"/>
        <v>0.68471630999122701</v>
      </c>
      <c r="AB217" s="72">
        <f t="shared" si="119"/>
        <v>0.14624999999999999</v>
      </c>
      <c r="AC217" s="72"/>
      <c r="AD217" s="72"/>
      <c r="AE217" s="72">
        <f t="shared" si="120"/>
        <v>0.26215476484682859</v>
      </c>
      <c r="AF217" s="72">
        <f t="shared" si="121"/>
        <v>3.962846667725365E-2</v>
      </c>
      <c r="AG217" s="72">
        <f t="shared" si="122"/>
        <v>0.1403743824042756</v>
      </c>
      <c r="AH217" s="72">
        <f t="shared" si="123"/>
        <v>0.36685058312451529</v>
      </c>
      <c r="AI217" s="72">
        <f t="shared" si="124"/>
        <v>1.8859897901304726E-3</v>
      </c>
      <c r="AJ217" s="72">
        <f>(AV217-Driver!$K$179)/(Driver!$L$179-Driver!$K$179)</f>
        <v>0.15196196922085245</v>
      </c>
      <c r="AK217" s="72">
        <f>(AW217-Driver!$K$180)/(Driver!$L$180-Driver!$K$180)</f>
        <v>0.30937879496412329</v>
      </c>
      <c r="AL217" s="72">
        <f>(AX217-Driver!$K$181)/(Driver!$L$181-Driver!$K$181)</f>
        <v>0.32397394548788971</v>
      </c>
      <c r="AM217" s="72">
        <f>(AY217-Driver!$K$182)/(Driver!$L$182-Driver!$K$182)</f>
        <v>0.89871630999122698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25"/>
        <v>3.1983448650115314</v>
      </c>
      <c r="AW217" s="70">
        <f t="shared" si="126"/>
        <v>31.207150630918768</v>
      </c>
      <c r="AX217" s="70">
        <f t="shared" si="127"/>
        <v>3.9157655093910075</v>
      </c>
      <c r="AY217" s="70">
        <f>IFERROR(Driver!$K$19/Data!BH217/Data!BI217*Data!BK217*Data!BL217,"")</f>
        <v>-0.62000728353553103</v>
      </c>
      <c r="AZ217" s="70">
        <f t="shared" si="128"/>
        <v>27.911392405063292</v>
      </c>
      <c r="BA217" s="70"/>
      <c r="BB217" s="70"/>
      <c r="BC217" s="70">
        <f t="shared" si="129"/>
        <v>45.565934164117195</v>
      </c>
      <c r="BD217" s="70">
        <f t="shared" si="130"/>
        <v>7.0635966111335993</v>
      </c>
      <c r="BE217" s="70">
        <f t="shared" si="131"/>
        <v>0.24050989106450416</v>
      </c>
      <c r="BF217" s="70">
        <f t="shared" si="132"/>
        <v>3.7439937482519152</v>
      </c>
      <c r="BG217" s="70">
        <f t="shared" si="133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219</v>
      </c>
      <c r="BS217" s="8" t="s">
        <v>719</v>
      </c>
      <c r="BT217" s="9" t="s">
        <v>734</v>
      </c>
      <c r="BU217" s="10">
        <v>172</v>
      </c>
      <c r="BV217" s="9" t="s">
        <v>222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305</v>
      </c>
      <c r="CU217" s="9" t="s">
        <v>302</v>
      </c>
      <c r="CV217" s="10"/>
      <c r="CW217" s="10"/>
      <c r="CX217" t="str">
        <f>INDEX('Data_Price '!AS$2:AS$1266,MATCH(Data!$DN217,'Data_Price '!$BE$2:$BE$1266,0))</f>
        <v>Line Skis Sick Day 88</v>
      </c>
      <c r="CY217" t="str">
        <f>INDEX('Data_Price '!AT$2:AT$1266,MATCH(Data!$DN217,'Data_Price '!$BE$2:$BE$1266,0))</f>
        <v>PRFO Sports</v>
      </c>
      <c r="CZ217">
        <f>INDEX('Data_Price '!AU$2:AU$1266,MATCH(Data!$DN217,'Data_Price '!$BE$2:$BE$1266,0))</f>
        <v>394.47</v>
      </c>
      <c r="DA217" t="str">
        <f>INDEX('Data_Price '!AV$2:AV$1266,MATCH(Data!$DN217,'Data_Price '!$BE$2:$BE$1266,0))</f>
        <v>https://www.google.com/url?q=http://www.prfo.com/products/line-mens-sick-day-88-ski%3Fvariant%3D39454060675116%26dfw_tracker%3D35966-39454060675116&amp;sa=U&amp;ved=0ahUKEwio04DixKP2AhVtiOAKHZv6CR0Q2ykIHA&amp;usg=AOvVaw0zAojlLUGoliWnRDIUUFmD</v>
      </c>
      <c r="DB217" t="str">
        <f>INDEX('Data_Price '!AW$2:AW$1266,MATCH(Data!$DN217,'Data_Price '!$BE$2:$BE$1266,0))</f>
        <v>Line Men's Sick Day 88 Ski</v>
      </c>
      <c r="DC217" t="str">
        <f>INDEX('Data_Price '!AX$2:AX$1266,MATCH(Data!$DN217,'Data_Price '!$BE$2:$BE$1266,0))</f>
        <v>PRFO Sports</v>
      </c>
      <c r="DD217">
        <f>INDEX('Data_Price '!AY$2:AY$1266,MATCH(Data!$DN217,'Data_Price '!$BE$2:$BE$1266,0))</f>
        <v>394.47</v>
      </c>
      <c r="DE217" t="str">
        <f>INDEX('Data_Price '!AZ$2:AZ$1266,MATCH(Data!$DN217,'Data_Price '!$BE$2:$BE$1266,0))</f>
        <v>https://www.google.com/url?url=http://www.prfo.com/products/line-mens-sick-day-88-ski%3Fvariant%3D39454060675116%26dfw_tracker%3D35966-39454060675116&amp;rct=j&amp;q=&amp;esrc=s&amp;sa=U&amp;ved=0ahUKEwiAsdHhxKP2AhVyUd8KHQvCDTgQsDwIdA&amp;usg=AOvVaw1ghk5l2oXxw6XQqFJeuvz1</v>
      </c>
      <c r="DF217" t="str">
        <f>INDEX('Data_Price '!BA$2:BA$1266,MATCH(Data!$DN217,'Data_Price '!$BE$2:$BE$1266,0))</f>
        <v>Line Skis Sick Day 88</v>
      </c>
      <c r="DG217" t="str">
        <f>INDEX('Data_Price '!BB$2:BB$1266,MATCH(Data!$DN217,'Data_Price '!$BE$2:$BE$1266,0))</f>
        <v>Erik's Bike, Board and Ski</v>
      </c>
      <c r="DH217">
        <f>INDEX('Data_Price '!BC$2:BC$1266,MATCH(Data!$DN217,'Data_Price '!$BE$2:$BE$1266,0))</f>
        <v>399.95</v>
      </c>
      <c r="DI217" t="str">
        <f>INDEX('Data_Price '!BD$2:BD$1266,MATCH(Data!$DN217,'Data_Price '!$BE$2:$BE$1266,0))</f>
        <v>https://www.google.com/url?url=https://www.eriksbikeshop.com/line-sick-day-88-flat-skis-2022-pr5a12386/p&amp;rct=j&amp;q=&amp;esrc=s&amp;sa=U&amp;ved=0ahUKEwiAsdHhxKP2AhVyUd8KHQvCDTgQsDwIbQ&amp;usg=AOvVaw24XXRfOnggSVfyB8xHYLLW</v>
      </c>
      <c r="DJ217" s="89" t="e">
        <f ca="1">_xll.Connector("TinyUrl.TinyUrl",DA217,0)</f>
        <v>#NAME?</v>
      </c>
      <c r="DK217" s="89" t="e">
        <f ca="1">_xll.Connector("TinyUrl.TinyUrl",DE217,0)</f>
        <v>#NAME?</v>
      </c>
      <c r="DL217" s="89" t="e">
        <f ca="1">_xll.Connector("TinyUrl.TinyUrl",DI217,0)</f>
        <v>#NAME?</v>
      </c>
      <c r="DM217" s="224" t="str">
        <f t="shared" si="134"/>
        <v>Sick Day 88</v>
      </c>
      <c r="DN217" s="89" t="str">
        <f t="shared" si="135"/>
        <v xml:space="preserve"> LineSick Day 88172 Unisex</v>
      </c>
      <c r="DO217" s="227"/>
    </row>
    <row r="218" spans="2:119" ht="15.45" customHeight="1">
      <c r="B218" s="224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#VALUE!</v>
      </c>
      <c r="F218" s="43" t="b">
        <f>CL218&gt;Driver!$F$56</f>
        <v>1</v>
      </c>
      <c r="G218" s="43" t="b">
        <f>AND(CB218&gt;Driver!$F$55,CB218&lt;Driver!$G$55)</f>
        <v>1</v>
      </c>
      <c r="H218" s="43" t="e">
        <f t="shared" si="102"/>
        <v>#VALUE!</v>
      </c>
      <c r="I218" s="43">
        <f t="shared" si="103"/>
        <v>0</v>
      </c>
      <c r="J218" s="43" t="e">
        <f t="array" ref="J218">NOT(OR(($H$9:$H$1273=TRUE)*($I$9:$I$1273&gt;0)*($BT$9:$BT$1273=BT218)*($K$9:$K$1273&gt;K218)))</f>
        <v>#VALUE!</v>
      </c>
      <c r="K218" s="72">
        <f t="shared" si="104"/>
        <v>0.63962435819624408</v>
      </c>
      <c r="L218" s="72">
        <f t="shared" si="105"/>
        <v>0.8542131979695432</v>
      </c>
      <c r="M218" s="72">
        <f t="shared" si="106"/>
        <v>0.42503551842294496</v>
      </c>
      <c r="N218" s="72">
        <f t="shared" si="107"/>
        <v>7.5558085119838081E-2</v>
      </c>
      <c r="O218" s="72">
        <f t="shared" si="108"/>
        <v>0.32974454858036939</v>
      </c>
      <c r="P218" s="72">
        <f t="shared" si="109"/>
        <v>0.86980392156862751</v>
      </c>
      <c r="Q218" s="72"/>
      <c r="R218" s="72"/>
      <c r="S218" s="72">
        <f t="shared" si="110"/>
        <v>0.74523505976144444</v>
      </c>
      <c r="T218" s="72">
        <f t="shared" si="111"/>
        <v>0.95862855369932254</v>
      </c>
      <c r="U218" s="72">
        <f t="shared" si="112"/>
        <v>0.92675781839854843</v>
      </c>
      <c r="V218" s="72">
        <f t="shared" si="113"/>
        <v>0.66934838130641128</v>
      </c>
      <c r="W218" s="72">
        <f t="shared" si="114"/>
        <v>0.98435323383084583</v>
      </c>
      <c r="X218" s="72">
        <f t="shared" si="115"/>
        <v>0.1457868020304568</v>
      </c>
      <c r="Y218" s="72">
        <f t="shared" si="116"/>
        <v>0.57496448157705504</v>
      </c>
      <c r="Z218" s="72">
        <f t="shared" si="117"/>
        <v>0.92444191488016192</v>
      </c>
      <c r="AA218" s="72">
        <f t="shared" si="118"/>
        <v>0.67025545141963061</v>
      </c>
      <c r="AB218" s="72">
        <f t="shared" si="119"/>
        <v>0.13019607843137254</v>
      </c>
      <c r="AC218" s="72"/>
      <c r="AD218" s="72"/>
      <c r="AE218" s="72">
        <f t="shared" si="120"/>
        <v>0.25476494023855556</v>
      </c>
      <c r="AF218" s="72">
        <f t="shared" si="121"/>
        <v>4.1371446300677482E-2</v>
      </c>
      <c r="AG218" s="72">
        <f t="shared" si="122"/>
        <v>7.3242181601451573E-2</v>
      </c>
      <c r="AH218" s="72">
        <f t="shared" si="123"/>
        <v>0.33065161869358872</v>
      </c>
      <c r="AI218" s="72">
        <f t="shared" si="124"/>
        <v>1.5646766169154225E-2</v>
      </c>
      <c r="AJ218" s="72">
        <f>(AV218-Driver!$K$179)/(Driver!$L$179-Driver!$K$179)</f>
        <v>0.38578680203045679</v>
      </c>
      <c r="AK218" s="72">
        <f>(AW218-Driver!$K$180)/(Driver!$L$180-Driver!$K$180)</f>
        <v>0.31196139292096009</v>
      </c>
      <c r="AL218" s="72">
        <f>(AX218-Driver!$K$181)/(Driver!$L$181-Driver!$K$181)</f>
        <v>0.5244419148801619</v>
      </c>
      <c r="AM218" s="72">
        <f>(AY218-Driver!$K$182)/(Driver!$L$182-Driver!$K$182)</f>
        <v>0.88425545141963058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25"/>
        <v>8.1196581196581192</v>
      </c>
      <c r="AW218" s="70">
        <f t="shared" si="126"/>
        <v>31.459698108559373</v>
      </c>
      <c r="AX218" s="70">
        <f t="shared" si="127"/>
        <v>5.7199772339214574</v>
      </c>
      <c r="AY218" s="70">
        <f>IFERROR(Driver!$K$19/Data!BH218/Data!BI218*Data!BK218*Data!BL218,"")</f>
        <v>-0.70852931151249743</v>
      </c>
      <c r="AZ218" s="70">
        <f t="shared" si="128"/>
        <v>26.44825018615041</v>
      </c>
      <c r="BA218" s="70"/>
      <c r="BB218" s="70"/>
      <c r="BC218" s="70">
        <f t="shared" si="129"/>
        <v>49.399087561655641</v>
      </c>
      <c r="BD218" s="70">
        <f t="shared" si="130"/>
        <v>6.9093460028377338</v>
      </c>
      <c r="BE218" s="70">
        <f t="shared" si="131"/>
        <v>2.6931433849438764E-2</v>
      </c>
      <c r="BF218" s="70">
        <f t="shared" si="132"/>
        <v>7.8324124686068828</v>
      </c>
      <c r="BG218" s="70">
        <f t="shared" si="133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219</v>
      </c>
      <c r="BS218" s="8" t="s">
        <v>579</v>
      </c>
      <c r="BT218" s="9" t="s">
        <v>587</v>
      </c>
      <c r="BU218" s="10">
        <v>178</v>
      </c>
      <c r="BV218" s="9" t="s">
        <v>222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303</v>
      </c>
      <c r="CU218" s="9" t="s">
        <v>301</v>
      </c>
      <c r="CV218" s="10"/>
      <c r="CW218" s="10"/>
      <c r="CX218" t="str">
        <f>INDEX('Data_Price '!AS$2:AS$1266,MATCH(Data!$DN218,'Data_Price '!$BE$2:$BE$1266,0))</f>
        <v>Faction Ct 2.0 Skis</v>
      </c>
      <c r="CY218" t="str">
        <f>INDEX('Data_Price '!AT$2:AT$1266,MATCH(Data!$DN218,'Data_Price '!$BE$2:$BE$1266,0))</f>
        <v>Gravity Coalition</v>
      </c>
      <c r="CZ218">
        <f>INDEX('Data_Price '!AU$2:AU$1266,MATCH(Data!$DN218,'Data_Price '!$BE$2:$BE$1266,0))</f>
        <v>549.99</v>
      </c>
      <c r="DA218" t="str">
        <f>INDEX('Data_Price '!AV$2:AV$1266,MATCH(Data!$DN218,'Data_Price '!$BE$2:$BE$1266,0))</f>
        <v>https://www.google.com/url?url=https://gravitycoalition.com/products/faction-candide-thovex-2-0-skis%3Fvariant%3D42169909084404%26currency%3DUSD%26utm_medium%3Dproduct_sync%26utm_source%3Dgoogle%26utm_content%3Dsag_organic%26utm_campaign%3Dsag_organic&amp;rct=j&amp;q=&amp;esrc=s&amp;sa=U&amp;ved=0ahUKEwjEzaLixKP2AhWnc98KHd3rA-AQsDwITg&amp;usg=AOvVaw3DvjIBkuzcWQB_hdMu-zHS</v>
      </c>
      <c r="DB218" t="str">
        <f>INDEX('Data_Price '!AW$2:AW$1266,MATCH(Data!$DN218,'Data_Price '!$BE$2:$BE$1266,0))</f>
        <v>Faction Ct 2.0 Skis</v>
      </c>
      <c r="DC218" t="str">
        <f>INDEX('Data_Price '!AX$2:AX$1266,MATCH(Data!$DN218,'Data_Price '!$BE$2:$BE$1266,0))</f>
        <v>Gravity Coalition</v>
      </c>
      <c r="DD218">
        <f>INDEX('Data_Price '!AY$2:AY$1266,MATCH(Data!$DN218,'Data_Price '!$BE$2:$BE$1266,0))</f>
        <v>549.99</v>
      </c>
      <c r="DE218" t="str">
        <f>INDEX('Data_Price '!AZ$2:AZ$1266,MATCH(Data!$DN218,'Data_Price '!$BE$2:$BE$1266,0))</f>
        <v>https://www.google.com/url?q=https://gravitycoalition.com/products/faction-candide-thovex-2-0-skis%3Fvariant%3D42169909084404%26currency%3DUSD%26utm_medium%3Dproduct_sync%26utm_source%3Dgoogle%26utm_content%3Dsag_organic%26utm_campaign%3Dsag_organic&amp;sa=U&amp;ved=0ahUKEwiSmdLixKP2AhWFMd8KHW0nDi0Q2ykIGA&amp;usg=AOvVaw0hTi0kCW_vKAsiFDCwqQiy</v>
      </c>
      <c r="DF218" t="str">
        <f>INDEX('Data_Price '!BA$2:BA$1266,MATCH(Data!$DN218,'Data_Price '!$BE$2:$BE$1266,0))</f>
        <v>Faction Ct 2.0 Skis</v>
      </c>
      <c r="DG218" t="str">
        <f>INDEX('Data_Price '!BB$2:BB$1266,MATCH(Data!$DN218,'Data_Price '!$BE$2:$BE$1266,0))</f>
        <v>Blue Tomato</v>
      </c>
      <c r="DH218">
        <f>INDEX('Data_Price '!BC$2:BC$1266,MATCH(Data!$DN218,'Data_Price '!$BE$2:$BE$1266,0))</f>
        <v>560.75</v>
      </c>
      <c r="DI218" t="str">
        <f>INDEX('Data_Price '!BD$2:BD$1266,MATCH(Data!$DN218,'Data_Price '!$BE$2:$BE$1266,0))</f>
        <v>https://www.google.com/url?q=https://www.blue-tomato.com/en-US/product/--304592883-/%3Fcr%3DUSD%26_%24ja%3Dtsid:46445%26adword%3DGoogle%252FUS%252FPRODUKTERWEITERUNG%252FFaction%252F304592883&amp;sa=U&amp;ved=0ahUKEwiSmdLixKP2AhWFMd8KHW0nDi0Q2ykIFg&amp;usg=AOvVaw2TBUGU7HDMLn9HQv2UnrpX</v>
      </c>
      <c r="DJ218" s="89" t="e">
        <f ca="1">_xll.Connector("TinyUrl.TinyUrl",DA218,0)</f>
        <v>#NAME?</v>
      </c>
      <c r="DK218" s="89" t="e">
        <f ca="1">_xll.Connector("TinyUrl.TinyUrl",DE218,0)</f>
        <v>#NAME?</v>
      </c>
      <c r="DL218" s="89" t="e">
        <f ca="1">_xll.Connector("TinyUrl.TinyUrl",DI218,0)</f>
        <v>#NAME?</v>
      </c>
      <c r="DM218" s="224" t="str">
        <f t="shared" si="134"/>
        <v>CT 2.0</v>
      </c>
      <c r="DN218" s="89" t="str">
        <f t="shared" si="135"/>
        <v xml:space="preserve"> FactionCT 2.0178 Unisex</v>
      </c>
      <c r="DO218" s="227" t="s">
        <v>994</v>
      </c>
    </row>
    <row r="219" spans="2:119" ht="15.45" customHeight="1">
      <c r="B219" s="224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#VALUE!</v>
      </c>
      <c r="F219" s="43" t="b">
        <f>CL219&gt;Driver!$F$56</f>
        <v>0</v>
      </c>
      <c r="G219" s="43" t="b">
        <f>AND(CB219&gt;Driver!$F$55,CB219&lt;Driver!$G$55)</f>
        <v>0</v>
      </c>
      <c r="H219" s="43" t="e">
        <f t="shared" si="102"/>
        <v>#VALUE!</v>
      </c>
      <c r="I219" s="43">
        <f t="shared" si="103"/>
        <v>0</v>
      </c>
      <c r="J219" s="43" t="e">
        <f t="array" ref="J219">NOT(OR(($H$9:$H$1273=TRUE)*($I$9:$I$1273&gt;0)*($BT$9:$BT$1273=BT219)*($K$9:$K$1273&gt;K219)))</f>
        <v>#VALUE!</v>
      </c>
      <c r="K219" s="72">
        <f t="shared" si="104"/>
        <v>0.68575445393968271</v>
      </c>
      <c r="L219" s="72">
        <f t="shared" si="105"/>
        <v>0.91776327451454354</v>
      </c>
      <c r="M219" s="72">
        <f t="shared" si="106"/>
        <v>0.45374563336482199</v>
      </c>
      <c r="N219" s="72">
        <f t="shared" si="107"/>
        <v>0.28487952950104345</v>
      </c>
      <c r="O219" s="72">
        <f t="shared" si="108"/>
        <v>0.30287697843655992</v>
      </c>
      <c r="P219" s="72">
        <f t="shared" si="109"/>
        <v>0.77348039215686282</v>
      </c>
      <c r="Q219" s="72"/>
      <c r="R219" s="72"/>
      <c r="S219" s="72">
        <f t="shared" si="110"/>
        <v>0.74335666619985719</v>
      </c>
      <c r="T219" s="72">
        <f t="shared" si="111"/>
        <v>0.98829230648546185</v>
      </c>
      <c r="U219" s="72">
        <f t="shared" si="112"/>
        <v>0.80911772274979066</v>
      </c>
      <c r="V219" s="72">
        <f t="shared" si="113"/>
        <v>0.62489401219097629</v>
      </c>
      <c r="W219" s="72">
        <f t="shared" si="114"/>
        <v>0.99343680192044814</v>
      </c>
      <c r="X219" s="72">
        <f t="shared" si="115"/>
        <v>8.2236725485456463E-2</v>
      </c>
      <c r="Y219" s="72">
        <f t="shared" si="116"/>
        <v>0.54625436663517801</v>
      </c>
      <c r="Z219" s="72">
        <f t="shared" si="117"/>
        <v>0.71512047049895655</v>
      </c>
      <c r="AA219" s="72">
        <f t="shared" si="118"/>
        <v>0.69712302156344008</v>
      </c>
      <c r="AB219" s="72">
        <f t="shared" si="119"/>
        <v>0.22651960784313718</v>
      </c>
      <c r="AC219" s="72"/>
      <c r="AD219" s="72"/>
      <c r="AE219" s="72">
        <f t="shared" si="120"/>
        <v>0.25664333380014281</v>
      </c>
      <c r="AF219" s="72">
        <f t="shared" si="121"/>
        <v>1.1707693514538112E-2</v>
      </c>
      <c r="AG219" s="72">
        <f t="shared" si="122"/>
        <v>0.19088227725020931</v>
      </c>
      <c r="AH219" s="72">
        <f t="shared" si="123"/>
        <v>0.37510598780902377</v>
      </c>
      <c r="AI219" s="72">
        <f t="shared" si="124"/>
        <v>6.563198079551899E-3</v>
      </c>
      <c r="AJ219" s="72">
        <f>(AV219-Driver!$K$179)/(Driver!$L$179-Driver!$K$179)</f>
        <v>0.15776327451454353</v>
      </c>
      <c r="AK219" s="72">
        <f>(AW219-Driver!$K$180)/(Driver!$L$180-Driver!$K$180)</f>
        <v>0.38415244972072865</v>
      </c>
      <c r="AL219" s="72">
        <f>(AX219-Driver!$K$181)/(Driver!$L$181-Driver!$K$181)</f>
        <v>0.31512047049895653</v>
      </c>
      <c r="AM219" s="72">
        <f>(AY219-Driver!$K$182)/(Driver!$L$182-Driver!$K$182)</f>
        <v>0.91112302156344005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25"/>
        <v>3.3204449871116535</v>
      </c>
      <c r="AW219" s="70">
        <f t="shared" si="126"/>
        <v>38.519128034431965</v>
      </c>
      <c r="AX219" s="70">
        <f t="shared" si="127"/>
        <v>3.8360842344906088</v>
      </c>
      <c r="AY219" s="70">
        <f>IFERROR(Driver!$K$19/Data!BH219/Data!BI219*Data!BK219*Data!BL219,"")</f>
        <v>-0.54405969968634049</v>
      </c>
      <c r="AZ219" s="70">
        <f t="shared" si="128"/>
        <v>35.227103499627695</v>
      </c>
      <c r="BA219" s="70"/>
      <c r="BB219" s="70"/>
      <c r="BC219" s="70">
        <f t="shared" si="129"/>
        <v>48.424751762880135</v>
      </c>
      <c r="BD219" s="70">
        <f t="shared" si="130"/>
        <v>9.5345355633513318</v>
      </c>
      <c r="BE219" s="70">
        <f t="shared" si="131"/>
        <v>0.29100877587048796</v>
      </c>
      <c r="BF219" s="70">
        <f t="shared" si="132"/>
        <v>2.811603786637026</v>
      </c>
      <c r="BG219" s="70">
        <f t="shared" si="133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219</v>
      </c>
      <c r="BS219" s="8" t="s">
        <v>579</v>
      </c>
      <c r="BT219" s="9" t="s">
        <v>591</v>
      </c>
      <c r="BU219" s="10">
        <v>162</v>
      </c>
      <c r="BV219" s="9" t="s">
        <v>390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305</v>
      </c>
      <c r="CU219" s="10"/>
      <c r="CV219" s="10"/>
      <c r="CW219" s="10"/>
      <c r="CX219">
        <f>INDEX('Data_Price '!AS$2:AS$1266,MATCH(Data!$DN219,'Data_Price '!$BE$2:$BE$1266,0))</f>
        <v>0</v>
      </c>
      <c r="CY219">
        <f>INDEX('Data_Price '!AT$2:AT$1266,MATCH(Data!$DN219,'Data_Price '!$BE$2:$BE$1266,0))</f>
        <v>0</v>
      </c>
      <c r="CZ219">
        <f>INDEX('Data_Price '!AU$2:AU$1266,MATCH(Data!$DN219,'Data_Price '!$BE$2:$BE$1266,0))</f>
        <v>0</v>
      </c>
      <c r="DA219">
        <f>INDEX('Data_Price '!AV$2:AV$1266,MATCH(Data!$DN219,'Data_Price '!$BE$2:$BE$1266,0))</f>
        <v>0</v>
      </c>
      <c r="DB219">
        <f>INDEX('Data_Price '!AW$2:AW$1266,MATCH(Data!$DN219,'Data_Price '!$BE$2:$BE$1266,0))</f>
        <v>0</v>
      </c>
      <c r="DC219">
        <f>INDEX('Data_Price '!AX$2:AX$1266,MATCH(Data!$DN219,'Data_Price '!$BE$2:$BE$1266,0))</f>
        <v>0</v>
      </c>
      <c r="DD219">
        <f>INDEX('Data_Price '!AY$2:AY$1266,MATCH(Data!$DN219,'Data_Price '!$BE$2:$BE$1266,0))</f>
        <v>0</v>
      </c>
      <c r="DE219">
        <f>INDEX('Data_Price '!AZ$2:AZ$1266,MATCH(Data!$DN219,'Data_Price '!$BE$2:$BE$1266,0))</f>
        <v>0</v>
      </c>
      <c r="DF219">
        <f>INDEX('Data_Price '!BA$2:BA$1266,MATCH(Data!$DN219,'Data_Price '!$BE$2:$BE$1266,0))</f>
        <v>0</v>
      </c>
      <c r="DG219">
        <f>INDEX('Data_Price '!BB$2:BB$1266,MATCH(Data!$DN219,'Data_Price '!$BE$2:$BE$1266,0))</f>
        <v>0</v>
      </c>
      <c r="DH219">
        <f>INDEX('Data_Price '!BC$2:BC$1266,MATCH(Data!$DN219,'Data_Price '!$BE$2:$BE$1266,0))</f>
        <v>0</v>
      </c>
      <c r="DI219">
        <f>INDEX('Data_Price '!BD$2:BD$1266,MATCH(Data!$DN219,'Data_Price '!$BE$2:$BE$1266,0))</f>
        <v>0</v>
      </c>
      <c r="DJ219" s="89" t="e">
        <f ca="1">_xll.Connector("TinyUrl.TinyUrl",DA219,0)</f>
        <v>#NAME?</v>
      </c>
      <c r="DK219" s="89" t="e">
        <f ca="1">_xll.Connector("TinyUrl.TinyUrl",DE219,0)</f>
        <v>#NAME?</v>
      </c>
      <c r="DL219" s="89" t="e">
        <f ca="1">_xll.Connector("TinyUrl.TinyUrl",DI219,0)</f>
        <v>#NAME?</v>
      </c>
      <c r="DM219" s="224" t="str">
        <f t="shared" si="134"/>
        <v>Dictator 1.0 X</v>
      </c>
      <c r="DN219" s="89" t="str">
        <f t="shared" si="135"/>
        <v xml:space="preserve"> FactionDictator 1.0 X162 Women's</v>
      </c>
      <c r="DO219" s="227"/>
    </row>
    <row r="220" spans="2:119" ht="15.45" customHeight="1">
      <c r="B220" s="224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#VALUE!</v>
      </c>
      <c r="F220" s="43" t="b">
        <f>CL220&gt;Driver!$F$56</f>
        <v>0</v>
      </c>
      <c r="G220" s="43" t="b">
        <f>AND(CB220&gt;Driver!$F$55,CB220&lt;Driver!$G$55)</f>
        <v>0</v>
      </c>
      <c r="H220" s="43" t="e">
        <f t="shared" si="102"/>
        <v>#VALUE!</v>
      </c>
      <c r="I220" s="43">
        <f t="shared" si="103"/>
        <v>0</v>
      </c>
      <c r="J220" s="43" t="e">
        <f t="array" ref="J220">NOT(OR(($H$9:$H$1273=TRUE)*($I$9:$I$1273&gt;0)*($BT$9:$BT$1273=BT220)*($K$9:$K$1273&gt;K220)))</f>
        <v>#VALUE!</v>
      </c>
      <c r="K220" s="72">
        <f t="shared" si="104"/>
        <v>0.68188656701345307</v>
      </c>
      <c r="L220" s="72">
        <f t="shared" si="105"/>
        <v>0.94717266940617195</v>
      </c>
      <c r="M220" s="72">
        <f t="shared" si="106"/>
        <v>0.4166004646207343</v>
      </c>
      <c r="N220" s="72">
        <f t="shared" si="107"/>
        <v>0.19128565104660722</v>
      </c>
      <c r="O220" s="72">
        <f t="shared" si="108"/>
        <v>0.27882620033193539</v>
      </c>
      <c r="P220" s="72">
        <f t="shared" si="109"/>
        <v>0.77968954248366029</v>
      </c>
      <c r="Q220" s="72"/>
      <c r="R220" s="72"/>
      <c r="S220" s="72">
        <f t="shared" si="110"/>
        <v>0.73342088843842113</v>
      </c>
      <c r="T220" s="72">
        <f t="shared" si="111"/>
        <v>0.99295159759580109</v>
      </c>
      <c r="U220" s="72">
        <f t="shared" si="112"/>
        <v>0.98090718037014979</v>
      </c>
      <c r="V220" s="72">
        <f t="shared" si="113"/>
        <v>0.68342859708002868</v>
      </c>
      <c r="W220" s="72">
        <f t="shared" si="114"/>
        <v>0.98473838259738378</v>
      </c>
      <c r="X220" s="72">
        <f t="shared" si="115"/>
        <v>5.2827330593828048E-2</v>
      </c>
      <c r="Y220" s="72">
        <f t="shared" si="116"/>
        <v>0.5833995353792657</v>
      </c>
      <c r="Z220" s="72">
        <f t="shared" si="117"/>
        <v>0.80871434895339278</v>
      </c>
      <c r="AA220" s="72">
        <f t="shared" si="118"/>
        <v>0.72117379966806461</v>
      </c>
      <c r="AB220" s="72">
        <f t="shared" si="119"/>
        <v>0.22031045751633976</v>
      </c>
      <c r="AC220" s="72"/>
      <c r="AD220" s="72"/>
      <c r="AE220" s="72">
        <f t="shared" si="120"/>
        <v>0.26657911156157887</v>
      </c>
      <c r="AF220" s="72">
        <f t="shared" si="121"/>
        <v>7.0484024041989474E-3</v>
      </c>
      <c r="AG220" s="72">
        <f t="shared" si="122"/>
        <v>1.9092819629850183E-2</v>
      </c>
      <c r="AH220" s="72">
        <f t="shared" si="123"/>
        <v>0.31657140291997127</v>
      </c>
      <c r="AI220" s="72">
        <f t="shared" si="124"/>
        <v>1.5261617402616189E-2</v>
      </c>
      <c r="AJ220" s="72">
        <f>(AV220-Driver!$K$179)/(Driver!$L$179-Driver!$K$179)</f>
        <v>0.18717266940617194</v>
      </c>
      <c r="AK220" s="72">
        <f>(AW220-Driver!$K$180)/(Driver!$L$180-Driver!$K$180)</f>
        <v>0.38848502275049718</v>
      </c>
      <c r="AL220" s="72">
        <f>(AX220-Driver!$K$181)/(Driver!$L$181-Driver!$K$181)</f>
        <v>0.40871434895339281</v>
      </c>
      <c r="AM220" s="72">
        <f>(AY220-Driver!$K$182)/(Driver!$L$182-Driver!$K$182)</f>
        <v>0.93517379966806458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25"/>
        <v>3.9394247727581067</v>
      </c>
      <c r="AW220" s="70">
        <f t="shared" si="126"/>
        <v>38.94280233784616</v>
      </c>
      <c r="AX220" s="70">
        <f t="shared" si="127"/>
        <v>4.6784291405805352</v>
      </c>
      <c r="AY220" s="70">
        <f>IFERROR(Driver!$K$19/Data!BH220/Data!BI220*Data!BK220*Data!BL220,"")</f>
        <v>-0.3968330573881344</v>
      </c>
      <c r="AZ220" s="70">
        <f t="shared" si="128"/>
        <v>34.661206254653756</v>
      </c>
      <c r="BA220" s="70"/>
      <c r="BB220" s="70"/>
      <c r="BC220" s="70">
        <f t="shared" si="129"/>
        <v>43.270994765616862</v>
      </c>
      <c r="BD220" s="70">
        <f t="shared" si="130"/>
        <v>11.194416818324143</v>
      </c>
      <c r="BE220" s="70">
        <f t="shared" si="131"/>
        <v>8.1071136184341461E-2</v>
      </c>
      <c r="BF220" s="70">
        <f t="shared" si="132"/>
        <v>9.4226739211227315</v>
      </c>
      <c r="BG220" s="70">
        <f t="shared" si="133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219</v>
      </c>
      <c r="BS220" s="8" t="s">
        <v>855</v>
      </c>
      <c r="BT220" s="9" t="s">
        <v>876</v>
      </c>
      <c r="BU220" s="10">
        <v>163</v>
      </c>
      <c r="BV220" s="9" t="s">
        <v>222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305</v>
      </c>
      <c r="CU220" s="10"/>
      <c r="CV220" s="10"/>
      <c r="CW220" s="10"/>
      <c r="CX220" t="e">
        <f>INDEX('Data_Price '!AS$2:AS$1266,MATCH(Data!$DN220,'Data_Price '!$BE$2:$BE$1266,0))</f>
        <v>#N/A</v>
      </c>
      <c r="CY220" t="e">
        <f>INDEX('Data_Price '!AT$2:AT$1266,MATCH(Data!$DN220,'Data_Price '!$BE$2:$BE$1266,0))</f>
        <v>#N/A</v>
      </c>
      <c r="CZ220" t="e">
        <f>INDEX('Data_Price '!AU$2:AU$1266,MATCH(Data!$DN220,'Data_Price '!$BE$2:$BE$1266,0))</f>
        <v>#N/A</v>
      </c>
      <c r="DA220" t="e">
        <f>INDEX('Data_Price '!AV$2:AV$1266,MATCH(Data!$DN220,'Data_Price '!$BE$2:$BE$1266,0))</f>
        <v>#N/A</v>
      </c>
      <c r="DB220" t="e">
        <f>INDEX('Data_Price '!AW$2:AW$1266,MATCH(Data!$DN220,'Data_Price '!$BE$2:$BE$1266,0))</f>
        <v>#N/A</v>
      </c>
      <c r="DC220" t="e">
        <f>INDEX('Data_Price '!AX$2:AX$1266,MATCH(Data!$DN220,'Data_Price '!$BE$2:$BE$1266,0))</f>
        <v>#N/A</v>
      </c>
      <c r="DD220" t="e">
        <f>INDEX('Data_Price '!AY$2:AY$1266,MATCH(Data!$DN220,'Data_Price '!$BE$2:$BE$1266,0))</f>
        <v>#N/A</v>
      </c>
      <c r="DE220" t="e">
        <f>INDEX('Data_Price '!AZ$2:AZ$1266,MATCH(Data!$DN220,'Data_Price '!$BE$2:$BE$1266,0))</f>
        <v>#N/A</v>
      </c>
      <c r="DF220" t="e">
        <f>INDEX('Data_Price '!BA$2:BA$1266,MATCH(Data!$DN220,'Data_Price '!$BE$2:$BE$1266,0))</f>
        <v>#N/A</v>
      </c>
      <c r="DG220" t="e">
        <f>INDEX('Data_Price '!BB$2:BB$1266,MATCH(Data!$DN220,'Data_Price '!$BE$2:$BE$1266,0))</f>
        <v>#N/A</v>
      </c>
      <c r="DH220" t="e">
        <f>INDEX('Data_Price '!BC$2:BC$1266,MATCH(Data!$DN220,'Data_Price '!$BE$2:$BE$1266,0))</f>
        <v>#N/A</v>
      </c>
      <c r="DI220" t="e">
        <f>INDEX('Data_Price '!BD$2:BD$1266,MATCH(Data!$DN220,'Data_Price '!$BE$2:$BE$1266,0))</f>
        <v>#N/A</v>
      </c>
      <c r="DJ220" s="89" t="e">
        <f ca="1">_xll.Connector("TinyUrl.TinyUrl",DA220,0)</f>
        <v>#NAME?</v>
      </c>
      <c r="DK220" s="89" t="e">
        <f ca="1">_xll.Connector("TinyUrl.TinyUrl",DE220,0)</f>
        <v>#NAME?</v>
      </c>
      <c r="DL220" s="89" t="e">
        <f ca="1">_xll.Connector("TinyUrl.TinyUrl",DI220,0)</f>
        <v>#NAME?</v>
      </c>
      <c r="DM220" s="224" t="str">
        <f t="shared" si="134"/>
        <v>Kendo 88</v>
      </c>
      <c r="DN220" s="89" t="str">
        <f t="shared" si="135"/>
        <v xml:space="preserve"> VölklKendo 88163 Unisex</v>
      </c>
      <c r="DO220" s="227"/>
    </row>
    <row r="221" spans="2:119" ht="15.45" customHeight="1">
      <c r="B221" s="224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#VALUE!</v>
      </c>
      <c r="F221" s="43" t="b">
        <f>CL221&gt;Driver!$F$56</f>
        <v>0</v>
      </c>
      <c r="G221" s="43" t="b">
        <f>AND(CB221&gt;Driver!$F$55,CB221&lt;Driver!$G$55)</f>
        <v>0</v>
      </c>
      <c r="H221" s="43" t="e">
        <f t="shared" si="102"/>
        <v>#VALUE!</v>
      </c>
      <c r="I221" s="43">
        <f t="shared" si="103"/>
        <v>0</v>
      </c>
      <c r="J221" s="43" t="e">
        <f t="array" ref="J221">NOT(OR(($H$9:$H$1273=TRUE)*($I$9:$I$1273&gt;0)*($BT$9:$BT$1273=BT221)*($K$9:$K$1273&gt;K221)))</f>
        <v>#VALUE!</v>
      </c>
      <c r="K221" s="72">
        <f t="shared" si="104"/>
        <v>0.72120324161328286</v>
      </c>
      <c r="L221" s="72">
        <f t="shared" si="105"/>
        <v>0.94048505358150025</v>
      </c>
      <c r="M221" s="72">
        <f t="shared" si="106"/>
        <v>0.50192142964506536</v>
      </c>
      <c r="N221" s="72">
        <f t="shared" si="107"/>
        <v>0.28867387592487193</v>
      </c>
      <c r="O221" s="72">
        <f t="shared" si="108"/>
        <v>0.34557080516718708</v>
      </c>
      <c r="P221" s="72">
        <f t="shared" si="109"/>
        <v>0.87151960784313731</v>
      </c>
      <c r="Q221" s="72"/>
      <c r="R221" s="72"/>
      <c r="S221" s="72">
        <f t="shared" si="110"/>
        <v>0.71806572676011926</v>
      </c>
      <c r="T221" s="72">
        <f t="shared" si="111"/>
        <v>0.92433467906570277</v>
      </c>
      <c r="U221" s="72">
        <f t="shared" si="112"/>
        <v>0.99441130372466757</v>
      </c>
      <c r="V221" s="72">
        <f t="shared" si="113"/>
        <v>0.6624438836231975</v>
      </c>
      <c r="W221" s="72">
        <f t="shared" si="114"/>
        <v>0.93095293787425148</v>
      </c>
      <c r="X221" s="72">
        <f t="shared" si="115"/>
        <v>5.951494641849972E-2</v>
      </c>
      <c r="Y221" s="72">
        <f t="shared" si="116"/>
        <v>0.49807857035493458</v>
      </c>
      <c r="Z221" s="72">
        <f t="shared" si="117"/>
        <v>0.71132612407512807</v>
      </c>
      <c r="AA221" s="72">
        <f t="shared" si="118"/>
        <v>0.65442919483281292</v>
      </c>
      <c r="AB221" s="72">
        <f t="shared" si="119"/>
        <v>0.12848039215686269</v>
      </c>
      <c r="AC221" s="72"/>
      <c r="AD221" s="72"/>
      <c r="AE221" s="72">
        <f t="shared" si="120"/>
        <v>0.28193427323988074</v>
      </c>
      <c r="AF221" s="72">
        <f t="shared" si="121"/>
        <v>7.5665320934297231E-2</v>
      </c>
      <c r="AG221" s="72">
        <f t="shared" si="122"/>
        <v>5.5886962753323999E-3</v>
      </c>
      <c r="AH221" s="72">
        <f t="shared" si="123"/>
        <v>0.3375561163768025</v>
      </c>
      <c r="AI221" s="72">
        <f t="shared" si="124"/>
        <v>6.9047062125748487E-2</v>
      </c>
      <c r="AJ221" s="72">
        <f>(AV221-Driver!$K$179)/(Driver!$L$179-Driver!$K$179)</f>
        <v>0.18048505358150027</v>
      </c>
      <c r="AK221" s="72">
        <f>(AW221-Driver!$K$180)/(Driver!$L$180-Driver!$K$180)</f>
        <v>0.28975738608239116</v>
      </c>
      <c r="AL221" s="72">
        <f>(AX221-Driver!$K$181)/(Driver!$L$181-Driver!$K$181)</f>
        <v>0.31132612407512805</v>
      </c>
      <c r="AM221" s="72">
        <f>(AY221-Driver!$K$182)/(Driver!$L$182-Driver!$K$182)</f>
        <v>0.86842919483281289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25"/>
        <v>3.7986704653371319</v>
      </c>
      <c r="AW221" s="70">
        <f t="shared" si="126"/>
        <v>29.28840934650075</v>
      </c>
      <c r="AX221" s="70">
        <f t="shared" si="127"/>
        <v>3.8019351166761526</v>
      </c>
      <c r="AY221" s="70">
        <f>IFERROR(Driver!$K$19/Data!BH221/Data!BI221*Data!BK221*Data!BL221,"")</f>
        <v>-0.80540961231985553</v>
      </c>
      <c r="AZ221" s="70">
        <f t="shared" si="128"/>
        <v>26.291883842144451</v>
      </c>
      <c r="BA221" s="70"/>
      <c r="BB221" s="70"/>
      <c r="BC221" s="70">
        <f t="shared" si="129"/>
        <v>35.306165655729522</v>
      </c>
      <c r="BD221" s="70">
        <f t="shared" si="130"/>
        <v>3.8743988629125741</v>
      </c>
      <c r="BE221" s="70">
        <f t="shared" si="131"/>
        <v>9.4572850555248181E-2</v>
      </c>
      <c r="BF221" s="70">
        <f t="shared" si="132"/>
        <v>7.0525979621294077</v>
      </c>
      <c r="BG221" s="70">
        <f t="shared" si="133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219</v>
      </c>
      <c r="BS221" s="8" t="s">
        <v>438</v>
      </c>
      <c r="BT221" s="9" t="s">
        <v>445</v>
      </c>
      <c r="BU221" s="10">
        <v>164</v>
      </c>
      <c r="BV221" s="9" t="s">
        <v>222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305</v>
      </c>
      <c r="CU221" s="9" t="s">
        <v>302</v>
      </c>
      <c r="CV221" s="10"/>
      <c r="CW221" s="10"/>
      <c r="CX221" t="str">
        <f>INDEX('Data_Price '!AS$2:AS$1266,MATCH(Data!$DN221,'Data_Price '!$BE$2:$BE$1266,0))</f>
        <v>Atomic Bent Chetler 100 Grey/Green / 164cm</v>
      </c>
      <c r="CY221" t="str">
        <f>INDEX('Data_Price '!AT$2:AT$1266,MATCH(Data!$DN221,'Data_Price '!$BE$2:$BE$1266,0))</f>
        <v>Sundance Ski and Board Shop</v>
      </c>
      <c r="CZ221">
        <f>INDEX('Data_Price '!AU$2:AU$1266,MATCH(Data!$DN221,'Data_Price '!$BE$2:$BE$1266,0))</f>
        <v>473.36</v>
      </c>
      <c r="DA221" t="str">
        <f>INDEX('Data_Price '!AV$2:AV$1266,MATCH(Data!$DN221,'Data_Price '!$BE$2:$BE$1266,0))</f>
        <v>https://www.google.com/url?url=https://sundanceskishop.com/products/atomic-bent-chetler-100%3Fvariant%3D39399918207074%26currency%3DCAD%26utm_medium%3Dproduct_sync%26utm_source%3Dgoogle%26utm_content%3Dsag_organic%26utm_campaign%3Dsag_organic&amp;rct=j&amp;q=&amp;esrc=s&amp;sa=U&amp;ved=0ahUKEwipltXjxKP2AhVsmuAKHaZ-CsYQ2SkIXw&amp;usg=AOvVaw2L2F_h3lsPlaav8GCHiWfc</v>
      </c>
      <c r="DB221" t="str">
        <f>INDEX('Data_Price '!AW$2:AW$1266,MATCH(Data!$DN221,'Data_Price '!$BE$2:$BE$1266,0))</f>
        <v>Atomic Bent Chetler 100 Skis</v>
      </c>
      <c r="DC221" t="str">
        <f>INDEX('Data_Price '!AX$2:AX$1266,MATCH(Data!$DN221,'Data_Price '!$BE$2:$BE$1266,0))</f>
        <v>SkiEssentials.com</v>
      </c>
      <c r="DD221">
        <f>INDEX('Data_Price '!AY$2:AY$1266,MATCH(Data!$DN221,'Data_Price '!$BE$2:$BE$1266,0))</f>
        <v>479.99</v>
      </c>
      <c r="DE221" t="str">
        <f>INDEX('Data_Price '!AZ$2:AZ$1266,MATCH(Data!$DN221,'Data_Price '!$BE$2:$BE$1266,0))</f>
        <v>https://www.google.com/url?url=https://www.skiessentials.com/2022-atomic-bent-chetler-100-skis.html%23size%3D22403&amp;rct=j&amp;q=&amp;esrc=s&amp;sa=U&amp;ved=0ahUKEwipltXjxKP2AhVsmuAKHaZ-CsYQsDwIUw&amp;usg=AOvVaw3yFsc5goYJ6CdQsHmanPcv</v>
      </c>
      <c r="DF221" t="str">
        <f>INDEX('Data_Price '!BA$2:BA$1266,MATCH(Data!$DN221,'Data_Price '!$BE$2:$BE$1266,0))</f>
        <v>Atomic Bent Chetler 100 Skis</v>
      </c>
      <c r="DG221" t="str">
        <f>INDEX('Data_Price '!BB$2:BB$1266,MATCH(Data!$DN221,'Data_Price '!$BE$2:$BE$1266,0))</f>
        <v>SkiEssentials.com</v>
      </c>
      <c r="DH221">
        <f>INDEX('Data_Price '!BC$2:BC$1266,MATCH(Data!$DN221,'Data_Price '!$BE$2:$BE$1266,0))</f>
        <v>479.99</v>
      </c>
      <c r="DI221" t="str">
        <f>INDEX('Data_Price '!BD$2:BD$1266,MATCH(Data!$DN221,'Data_Price '!$BE$2:$BE$1266,0))</f>
        <v>https://www.google.com/url?q=https://www.skiessentials.com/2022-atomic-bent-chetler-100-skis.html%23size%3D22403&amp;sa=U&amp;ved=0ahUKEwjPnJTkxKP2AhWsiOAKHawxAN8Q2ykIFw&amp;usg=AOvVaw2UGdUhqd2ixX0wNrfAF5_h</v>
      </c>
      <c r="DJ221" s="89" t="e">
        <f ca="1">_xll.Connector("TinyUrl.TinyUrl",DA221,0)</f>
        <v>#NAME?</v>
      </c>
      <c r="DK221" s="89" t="e">
        <f ca="1">_xll.Connector("TinyUrl.TinyUrl",DE221,0)</f>
        <v>#NAME?</v>
      </c>
      <c r="DL221" s="89" t="e">
        <f ca="1">_xll.Connector("TinyUrl.TinyUrl",DI221,0)</f>
        <v>#NAME?</v>
      </c>
      <c r="DM221" s="224" t="str">
        <f t="shared" si="134"/>
        <v>Bent Chetler 100</v>
      </c>
      <c r="DN221" s="89" t="str">
        <f t="shared" si="135"/>
        <v xml:space="preserve"> AtomicBent Chetler 100164 Unisex</v>
      </c>
      <c r="DO221" s="227" t="s">
        <v>948</v>
      </c>
    </row>
    <row r="222" spans="2:119" ht="15.45" customHeight="1">
      <c r="B222" s="224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#VALUE!</v>
      </c>
      <c r="F222" s="43" t="b">
        <f>CL222&gt;Driver!$F$56</f>
        <v>0</v>
      </c>
      <c r="G222" s="43" t="b">
        <f>AND(CB222&gt;Driver!$F$55,CB222&lt;Driver!$G$55)</f>
        <v>0</v>
      </c>
      <c r="H222" s="43" t="e">
        <f t="shared" si="102"/>
        <v>#VALUE!</v>
      </c>
      <c r="I222" s="43">
        <f t="shared" si="103"/>
        <v>0</v>
      </c>
      <c r="J222" s="43" t="e">
        <f t="array" ref="J222">NOT(OR(($H$9:$H$1273=TRUE)*($I$9:$I$1273&gt;0)*($BT$9:$BT$1273=BT222)*($K$9:$K$1273&gt;K222)))</f>
        <v>#VALUE!</v>
      </c>
      <c r="K222" s="72">
        <f t="shared" si="104"/>
        <v>0.68879394431589414</v>
      </c>
      <c r="L222" s="72">
        <f t="shared" si="105"/>
        <v>0.90454919023446934</v>
      </c>
      <c r="M222" s="72">
        <f t="shared" si="106"/>
        <v>0.47303869839731882</v>
      </c>
      <c r="N222" s="72">
        <f t="shared" si="107"/>
        <v>0.31270473660911902</v>
      </c>
      <c r="O222" s="72">
        <f t="shared" si="108"/>
        <v>0.26822508407303314</v>
      </c>
      <c r="P222" s="72">
        <f t="shared" si="109"/>
        <v>0.83818627450980399</v>
      </c>
      <c r="Q222" s="72"/>
      <c r="R222" s="72"/>
      <c r="S222" s="72">
        <f t="shared" si="110"/>
        <v>0.7002272599507593</v>
      </c>
      <c r="T222" s="72">
        <f t="shared" si="111"/>
        <v>0.97826231048180035</v>
      </c>
      <c r="U222" s="72">
        <f t="shared" si="112"/>
        <v>0.86769569287804205</v>
      </c>
      <c r="V222" s="72">
        <f t="shared" si="113"/>
        <v>0.66232378717938278</v>
      </c>
      <c r="W222" s="72">
        <f t="shared" si="114"/>
        <v>0.99821428571428572</v>
      </c>
      <c r="X222" s="72">
        <f t="shared" si="115"/>
        <v>9.5450809765530609E-2</v>
      </c>
      <c r="Y222" s="72">
        <f t="shared" si="116"/>
        <v>0.52696130160268118</v>
      </c>
      <c r="Z222" s="72">
        <f t="shared" si="117"/>
        <v>0.68729526339088098</v>
      </c>
      <c r="AA222" s="72">
        <f t="shared" si="118"/>
        <v>0.73177491592696686</v>
      </c>
      <c r="AB222" s="72">
        <f t="shared" si="119"/>
        <v>0.16181372549019601</v>
      </c>
      <c r="AC222" s="72"/>
      <c r="AD222" s="72"/>
      <c r="AE222" s="72">
        <f t="shared" si="120"/>
        <v>0.29977274004924065</v>
      </c>
      <c r="AF222" s="72">
        <f t="shared" si="121"/>
        <v>2.1737689518199682E-2</v>
      </c>
      <c r="AG222" s="72">
        <f t="shared" si="122"/>
        <v>0.13230430712195793</v>
      </c>
      <c r="AH222" s="72">
        <f t="shared" si="123"/>
        <v>0.33767621282061716</v>
      </c>
      <c r="AI222" s="72">
        <f t="shared" si="124"/>
        <v>1.7857142857142794E-3</v>
      </c>
      <c r="AJ222" s="72">
        <f>(AV222-Driver!$K$179)/(Driver!$L$179-Driver!$K$179)</f>
        <v>0.14454919023446938</v>
      </c>
      <c r="AK222" s="72">
        <f>(AW222-Driver!$K$180)/(Driver!$L$180-Driver!$K$180)</f>
        <v>0.32345439459396408</v>
      </c>
      <c r="AL222" s="72">
        <f>(AX222-Driver!$K$181)/(Driver!$L$181-Driver!$K$181)</f>
        <v>0.28729526339088096</v>
      </c>
      <c r="AM222" s="72">
        <f>(AY222-Driver!$K$182)/(Driver!$L$182-Driver!$K$182)</f>
        <v>0.94577491592696683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25"/>
        <v>3.0423280423280419</v>
      </c>
      <c r="AW222" s="70">
        <f t="shared" si="126"/>
        <v>32.583577485662055</v>
      </c>
      <c r="AX222" s="70">
        <f t="shared" si="127"/>
        <v>3.5856573705179287</v>
      </c>
      <c r="AY222" s="70">
        <f>IFERROR(Driver!$K$19/Data!BH222/Data!BI222*Data!BK222*Data!BL222,"")</f>
        <v>-0.33193841054462919</v>
      </c>
      <c r="AZ222" s="70">
        <f t="shared" si="128"/>
        <v>29.329858525688756</v>
      </c>
      <c r="BA222" s="70"/>
      <c r="BB222" s="70"/>
      <c r="BC222" s="70">
        <f t="shared" si="129"/>
        <v>26.05322891070519</v>
      </c>
      <c r="BD222" s="70">
        <f t="shared" si="130"/>
        <v>8.6468986891285713</v>
      </c>
      <c r="BE222" s="70">
        <f t="shared" si="131"/>
        <v>0.23244125539278429</v>
      </c>
      <c r="BF222" s="70">
        <f t="shared" si="132"/>
        <v>7.0390339125258121</v>
      </c>
      <c r="BG222" s="70">
        <f t="shared" si="133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219</v>
      </c>
      <c r="BS222" s="8" t="s">
        <v>610</v>
      </c>
      <c r="BT222" s="9" t="s">
        <v>619</v>
      </c>
      <c r="BU222" s="10">
        <v>155</v>
      </c>
      <c r="BV222" s="9" t="s">
        <v>390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305</v>
      </c>
      <c r="CU222" s="10"/>
      <c r="CV222" s="10"/>
      <c r="CW222" s="10"/>
      <c r="CX222">
        <f>INDEX('Data_Price '!AS$2:AS$1266,MATCH(Data!$DN222,'Data_Price '!$BE$2:$BE$1266,0))</f>
        <v>0</v>
      </c>
      <c r="CY222">
        <f>INDEX('Data_Price '!AT$2:AT$1266,MATCH(Data!$DN222,'Data_Price '!$BE$2:$BE$1266,0))</f>
        <v>0</v>
      </c>
      <c r="CZ222">
        <f>INDEX('Data_Price '!AU$2:AU$1266,MATCH(Data!$DN222,'Data_Price '!$BE$2:$BE$1266,0))</f>
        <v>0</v>
      </c>
      <c r="DA222">
        <f>INDEX('Data_Price '!AV$2:AV$1266,MATCH(Data!$DN222,'Data_Price '!$BE$2:$BE$1266,0))</f>
        <v>0</v>
      </c>
      <c r="DB222">
        <f>INDEX('Data_Price '!AW$2:AW$1266,MATCH(Data!$DN222,'Data_Price '!$BE$2:$BE$1266,0))</f>
        <v>0</v>
      </c>
      <c r="DC222">
        <f>INDEX('Data_Price '!AX$2:AX$1266,MATCH(Data!$DN222,'Data_Price '!$BE$2:$BE$1266,0))</f>
        <v>0</v>
      </c>
      <c r="DD222">
        <f>INDEX('Data_Price '!AY$2:AY$1266,MATCH(Data!$DN222,'Data_Price '!$BE$2:$BE$1266,0))</f>
        <v>0</v>
      </c>
      <c r="DE222">
        <f>INDEX('Data_Price '!AZ$2:AZ$1266,MATCH(Data!$DN222,'Data_Price '!$BE$2:$BE$1266,0))</f>
        <v>0</v>
      </c>
      <c r="DF222">
        <f>INDEX('Data_Price '!BA$2:BA$1266,MATCH(Data!$DN222,'Data_Price '!$BE$2:$BE$1266,0))</f>
        <v>0</v>
      </c>
      <c r="DG222">
        <f>INDEX('Data_Price '!BB$2:BB$1266,MATCH(Data!$DN222,'Data_Price '!$BE$2:$BE$1266,0))</f>
        <v>0</v>
      </c>
      <c r="DH222">
        <f>INDEX('Data_Price '!BC$2:BC$1266,MATCH(Data!$DN222,'Data_Price '!$BE$2:$BE$1266,0))</f>
        <v>0</v>
      </c>
      <c r="DI222">
        <f>INDEX('Data_Price '!BD$2:BD$1266,MATCH(Data!$DN222,'Data_Price '!$BE$2:$BE$1266,0))</f>
        <v>0</v>
      </c>
      <c r="DJ222" s="89" t="e">
        <f ca="1">_xll.Connector("TinyUrl.TinyUrl",DA222,0)</f>
        <v>#NAME?</v>
      </c>
      <c r="DK222" s="89" t="e">
        <f ca="1">_xll.Connector("TinyUrl.TinyUrl",DE222,0)</f>
        <v>#NAME?</v>
      </c>
      <c r="DL222" s="89" t="e">
        <f ca="1">_xll.Connector("TinyUrl.TinyUrl",DI222,0)</f>
        <v>#NAME?</v>
      </c>
      <c r="DM222" s="224" t="str">
        <f t="shared" si="134"/>
        <v>Ranger 92 Ti W</v>
      </c>
      <c r="DN222" s="89" t="str">
        <f t="shared" si="135"/>
        <v xml:space="preserve"> FischerRanger 92 Ti W155 Women's</v>
      </c>
      <c r="DO222" s="227"/>
    </row>
    <row r="223" spans="2:119" ht="15.45" customHeight="1">
      <c r="B223" s="224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#VALUE!</v>
      </c>
      <c r="F223" s="43" t="b">
        <f>CL223&gt;Driver!$F$56</f>
        <v>0</v>
      </c>
      <c r="G223" s="43" t="b">
        <f>AND(CB223&gt;Driver!$F$55,CB223&lt;Driver!$G$55)</f>
        <v>1</v>
      </c>
      <c r="H223" s="43" t="e">
        <f t="shared" si="102"/>
        <v>#VALUE!</v>
      </c>
      <c r="I223" s="43">
        <f t="shared" si="103"/>
        <v>0</v>
      </c>
      <c r="J223" s="43" t="e">
        <f t="array" ref="J223">NOT(OR(($H$9:$H$1273=TRUE)*($I$9:$I$1273&gt;0)*($BT$9:$BT$1273=BT223)*($K$9:$K$1273&gt;K223)))</f>
        <v>#VALUE!</v>
      </c>
      <c r="K223" s="72">
        <f t="shared" si="104"/>
        <v>0.72732204006448309</v>
      </c>
      <c r="L223" s="72">
        <f t="shared" si="105"/>
        <v>0.99527515913302711</v>
      </c>
      <c r="M223" s="72">
        <f t="shared" si="106"/>
        <v>0.45936892099593896</v>
      </c>
      <c r="N223" s="72">
        <f t="shared" si="107"/>
        <v>9.0735470815152097E-2</v>
      </c>
      <c r="O223" s="72">
        <f t="shared" si="108"/>
        <v>0.32549220720534444</v>
      </c>
      <c r="P223" s="72">
        <f t="shared" si="109"/>
        <v>0.96187908496732022</v>
      </c>
      <c r="Q223" s="72"/>
      <c r="R223" s="72"/>
      <c r="S223" s="72">
        <f t="shared" si="110"/>
        <v>0.70513364426507452</v>
      </c>
      <c r="T223" s="72">
        <f t="shared" si="111"/>
        <v>0.92608955613487742</v>
      </c>
      <c r="U223" s="72">
        <f t="shared" si="112"/>
        <v>0.94355501477270143</v>
      </c>
      <c r="V223" s="72">
        <f t="shared" si="113"/>
        <v>0.70304716369260301</v>
      </c>
      <c r="W223" s="72">
        <f t="shared" si="114"/>
        <v>0.99788236772653005</v>
      </c>
      <c r="X223" s="72">
        <f t="shared" si="115"/>
        <v>4.7248408669728625E-3</v>
      </c>
      <c r="Y223" s="72">
        <f t="shared" si="116"/>
        <v>0.54063107900406104</v>
      </c>
      <c r="Z223" s="72">
        <f t="shared" si="117"/>
        <v>0.9092645291848479</v>
      </c>
      <c r="AA223" s="72">
        <f t="shared" si="118"/>
        <v>0.67450779279465556</v>
      </c>
      <c r="AB223" s="72">
        <f t="shared" si="119"/>
        <v>3.8120915032679725E-2</v>
      </c>
      <c r="AC223" s="72"/>
      <c r="AD223" s="72"/>
      <c r="AE223" s="72">
        <f t="shared" si="120"/>
        <v>0.29486635573492548</v>
      </c>
      <c r="AF223" s="72">
        <f t="shared" si="121"/>
        <v>7.3910443865122549E-2</v>
      </c>
      <c r="AG223" s="72">
        <f t="shared" si="122"/>
        <v>5.6444985227298593E-2</v>
      </c>
      <c r="AH223" s="72">
        <f t="shared" si="123"/>
        <v>0.29695283630739705</v>
      </c>
      <c r="AI223" s="72">
        <f t="shared" si="124"/>
        <v>2.1176322734698938E-3</v>
      </c>
      <c r="AJ223" s="72">
        <f>(AV223-Driver!$K$179)/(Driver!$L$179-Driver!$K$179)</f>
        <v>0.23527515913302713</v>
      </c>
      <c r="AK223" s="72">
        <f>(AW223-Driver!$K$180)/(Driver!$L$180-Driver!$K$180)</f>
        <v>0.22501602972707657</v>
      </c>
      <c r="AL223" s="72">
        <f>(AX223-Driver!$K$181)/(Driver!$L$181-Driver!$K$181)</f>
        <v>0.50926452918484788</v>
      </c>
      <c r="AM223" s="72">
        <f>(AY223-Driver!$K$182)/(Driver!$L$182-Driver!$K$182)</f>
        <v>0.88850779279465553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25"/>
        <v>4.9518382851716183</v>
      </c>
      <c r="AW223" s="70">
        <f t="shared" si="126"/>
        <v>22.957471848744728</v>
      </c>
      <c r="AX223" s="70">
        <f t="shared" si="127"/>
        <v>5.5833807626636309</v>
      </c>
      <c r="AY223" s="70">
        <f>IFERROR(Driver!$K$19/Data!BH223/Data!BI223*Data!BK223*Data!BL223,"")</f>
        <v>-0.68249863841629976</v>
      </c>
      <c r="AZ223" s="70">
        <f t="shared" si="128"/>
        <v>18.056589724497396</v>
      </c>
      <c r="BA223" s="70"/>
      <c r="BB223" s="70"/>
      <c r="BC223" s="70">
        <f t="shared" si="129"/>
        <v>28.598204563170853</v>
      </c>
      <c r="BD223" s="70">
        <f t="shared" si="130"/>
        <v>4.0297023740763631</v>
      </c>
      <c r="BE223" s="70">
        <f t="shared" si="131"/>
        <v>4.3725633792819102E-2</v>
      </c>
      <c r="BF223" s="70">
        <f t="shared" si="132"/>
        <v>11.638453191782002</v>
      </c>
      <c r="BG223" s="70">
        <f t="shared" si="133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219</v>
      </c>
      <c r="BS223" s="8" t="s">
        <v>812</v>
      </c>
      <c r="BT223" s="9" t="s">
        <v>816</v>
      </c>
      <c r="BU223" s="10">
        <v>167</v>
      </c>
      <c r="BV223" s="9" t="s">
        <v>222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305</v>
      </c>
      <c r="CU223" s="9" t="s">
        <v>301</v>
      </c>
      <c r="CV223" s="9" t="s">
        <v>304</v>
      </c>
      <c r="CW223" s="10"/>
      <c r="CX223" t="str">
        <f>INDEX('Data_Price '!AS$2:AS$1266,MATCH(Data!$DN223,'Data_Price '!$BE$2:$BE$1266,0))</f>
        <v>Salomon QST 106 Skis</v>
      </c>
      <c r="CY223" t="str">
        <f>INDEX('Data_Price '!AT$2:AT$1266,MATCH(Data!$DN223,'Data_Price '!$BE$2:$BE$1266,0))</f>
        <v>Varuste.net</v>
      </c>
      <c r="CZ223">
        <f>INDEX('Data_Price '!AU$2:AU$1266,MATCH(Data!$DN223,'Data_Price '!$BE$2:$BE$1266,0))</f>
        <v>541.84</v>
      </c>
      <c r="DA223" t="str">
        <f>INDEX('Data_Price '!AV$2:AV$1266,MATCH(Data!$DN223,'Data_Price '!$BE$2:$BE$1266,0))</f>
        <v>https://www.google.com/url?q=https://varuste.net/en/p98535/salomon-qst-106%3Fchange_country%3DUS%26change_currency%3DEUR&amp;sa=U&amp;ved=0ahUKEwjW2aDlxKP2AhVrg-AKHeMyCCUQ2ykIHw&amp;usg=AOvVaw3TPQRSMxBXQBNfsWMevjnB</v>
      </c>
      <c r="DB223" t="str">
        <f>INDEX('Data_Price '!AW$2:AW$1266,MATCH(Data!$DN223,'Data_Price '!$BE$2:$BE$1266,0))</f>
        <v>Salomon QST 106 Skis</v>
      </c>
      <c r="DC223" t="str">
        <f>INDEX('Data_Price '!AX$2:AX$1266,MATCH(Data!$DN223,'Data_Price '!$BE$2:$BE$1266,0))</f>
        <v>SkiEssentials.com</v>
      </c>
      <c r="DD223">
        <f>INDEX('Data_Price '!AY$2:AY$1266,MATCH(Data!$DN223,'Data_Price '!$BE$2:$BE$1266,0))</f>
        <v>559.99</v>
      </c>
      <c r="DE223" t="str">
        <f>INDEX('Data_Price '!AZ$2:AZ$1266,MATCH(Data!$DN223,'Data_Price '!$BE$2:$BE$1266,0))</f>
        <v>https://www.google.com/url?url=https://www.skiessentials.com/2022-salomon-qst-106-skis.html&amp;rct=j&amp;q=&amp;esrc=s&amp;sa=U&amp;ved=0ahUKEwiB9_DkxKP2AhWwm-AKHYc_D1cQsDwIYA&amp;usg=AOvVaw15hoxyP2jku9NHiz3q18X8</v>
      </c>
      <c r="DF223" t="str">
        <f>INDEX('Data_Price '!BA$2:BA$1266,MATCH(Data!$DN223,'Data_Price '!$BE$2:$BE$1266,0))</f>
        <v>Salomon QST 106 Skis</v>
      </c>
      <c r="DG223" t="str">
        <f>INDEX('Data_Price '!BB$2:BB$1266,MATCH(Data!$DN223,'Data_Price '!$BE$2:$BE$1266,0))</f>
        <v>SkiEssentials.com</v>
      </c>
      <c r="DH223">
        <f>INDEX('Data_Price '!BC$2:BC$1266,MATCH(Data!$DN223,'Data_Price '!$BE$2:$BE$1266,0))</f>
        <v>559.99</v>
      </c>
      <c r="DI223" t="str">
        <f>INDEX('Data_Price '!BD$2:BD$1266,MATCH(Data!$DN223,'Data_Price '!$BE$2:$BE$1266,0))</f>
        <v>https://www.google.com/url?q=https://www.skiessentials.com/2022-salomon-qst-106-skis.html&amp;sa=U&amp;ved=0ahUKEwjW2aDlxKP2AhVrg-AKHeMyCCUQ2ykIFw&amp;usg=AOvVaw1A_YJ5YhQdt4lBbA_ab-ML</v>
      </c>
      <c r="DJ223" s="89" t="e">
        <f ca="1">_xll.Connector("TinyUrl.TinyUrl",DA223,0)</f>
        <v>#NAME?</v>
      </c>
      <c r="DK223" s="89" t="e">
        <f ca="1">_xll.Connector("TinyUrl.TinyUrl",DE223,0)</f>
        <v>#NAME?</v>
      </c>
      <c r="DL223" s="89" t="e">
        <f ca="1">_xll.Connector("TinyUrl.TinyUrl",DI223,0)</f>
        <v>#NAME?</v>
      </c>
      <c r="DM223" s="224" t="str">
        <f t="shared" si="134"/>
        <v>QST 106</v>
      </c>
      <c r="DN223" s="89" t="str">
        <f t="shared" si="135"/>
        <v xml:space="preserve"> SalomonQST 106167 Unisex</v>
      </c>
      <c r="DO223" s="227" t="s">
        <v>1017</v>
      </c>
    </row>
    <row r="224" spans="2:119" ht="15.45" customHeight="1">
      <c r="B224" s="224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#VALUE!</v>
      </c>
      <c r="F224" s="43" t="b">
        <f>CL224&gt;Driver!$F$56</f>
        <v>0</v>
      </c>
      <c r="G224" s="43" t="b">
        <f>AND(CB224&gt;Driver!$F$55,CB224&lt;Driver!$G$55)</f>
        <v>1</v>
      </c>
      <c r="H224" s="43" t="e">
        <f t="shared" si="102"/>
        <v>#VALUE!</v>
      </c>
      <c r="I224" s="43">
        <f t="shared" si="103"/>
        <v>0</v>
      </c>
      <c r="J224" s="43" t="e">
        <f t="array" ref="J224">NOT(OR(($H$9:$H$1273=TRUE)*($I$9:$I$1273&gt;0)*($BT$9:$BT$1273=BT224)*($K$9:$K$1273&gt;K224)))</f>
        <v>#VALUE!</v>
      </c>
      <c r="K224" s="72">
        <f t="shared" si="104"/>
        <v>0.61236430415562837</v>
      </c>
      <c r="L224" s="72">
        <f t="shared" si="105"/>
        <v>0.84502779792119898</v>
      </c>
      <c r="M224" s="72">
        <f t="shared" si="106"/>
        <v>0.37970081039005776</v>
      </c>
      <c r="N224" s="72">
        <f t="shared" si="107"/>
        <v>5.9748308353886115E-2</v>
      </c>
      <c r="O224" s="72">
        <f t="shared" si="108"/>
        <v>0.27781000516922838</v>
      </c>
      <c r="P224" s="72">
        <f t="shared" si="109"/>
        <v>0.8015441176470588</v>
      </c>
      <c r="Q224" s="72"/>
      <c r="R224" s="72"/>
      <c r="S224" s="72">
        <f t="shared" si="110"/>
        <v>0.72881626197951466</v>
      </c>
      <c r="T224" s="72">
        <f t="shared" si="111"/>
        <v>0.98923922309940981</v>
      </c>
      <c r="U224" s="72">
        <f t="shared" si="112"/>
        <v>0.94397990614120864</v>
      </c>
      <c r="V224" s="72">
        <f t="shared" si="113"/>
        <v>0.71363592263431364</v>
      </c>
      <c r="W224" s="72">
        <f t="shared" si="114"/>
        <v>0.98575073379995481</v>
      </c>
      <c r="X224" s="72">
        <f t="shared" si="115"/>
        <v>0.15497220207880102</v>
      </c>
      <c r="Y224" s="72">
        <f t="shared" si="116"/>
        <v>0.62029918960994224</v>
      </c>
      <c r="Z224" s="72">
        <f t="shared" si="117"/>
        <v>0.94025169164611389</v>
      </c>
      <c r="AA224" s="72">
        <f t="shared" si="118"/>
        <v>0.72218999483077162</v>
      </c>
      <c r="AB224" s="72">
        <f t="shared" si="119"/>
        <v>0.1984558823529412</v>
      </c>
      <c r="AC224" s="72"/>
      <c r="AD224" s="72"/>
      <c r="AE224" s="72">
        <f t="shared" si="120"/>
        <v>0.27118373802048529</v>
      </c>
      <c r="AF224" s="72">
        <f t="shared" si="121"/>
        <v>1.0760776900590158E-2</v>
      </c>
      <c r="AG224" s="72">
        <f t="shared" si="122"/>
        <v>5.6020093858791344E-2</v>
      </c>
      <c r="AH224" s="72">
        <f t="shared" si="123"/>
        <v>0.28636407736568631</v>
      </c>
      <c r="AI224" s="72">
        <f t="shared" si="124"/>
        <v>1.4249266200045158E-2</v>
      </c>
      <c r="AJ224" s="72">
        <f>(AV224-Driver!$K$179)/(Driver!$L$179-Driver!$K$179)</f>
        <v>0.39497220207880102</v>
      </c>
      <c r="AK224" s="72">
        <f>(AW224-Driver!$K$180)/(Driver!$L$180-Driver!$K$180)</f>
        <v>0.38028614933513627</v>
      </c>
      <c r="AL224" s="72">
        <f>(AX224-Driver!$K$181)/(Driver!$L$181-Driver!$K$181)</f>
        <v>0.54025169164611386</v>
      </c>
      <c r="AM224" s="72">
        <f>(AY224-Driver!$K$182)/(Driver!$L$182-Driver!$K$182)</f>
        <v>0.93618999483077159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25"/>
        <v>8.3129833129833131</v>
      </c>
      <c r="AW224" s="70">
        <f t="shared" si="126"/>
        <v>38.141049670512643</v>
      </c>
      <c r="AX224" s="70">
        <f t="shared" si="127"/>
        <v>5.8622652248150251</v>
      </c>
      <c r="AY224" s="70">
        <f>IFERROR(Driver!$K$19/Data!BH224/Data!BI224*Data!BK224*Data!BL224,"")</f>
        <v>-0.39061242697550508</v>
      </c>
      <c r="AZ224" s="70">
        <f t="shared" si="128"/>
        <v>32.669396872673126</v>
      </c>
      <c r="BA224" s="70"/>
      <c r="BB224" s="70"/>
      <c r="BC224" s="70">
        <f t="shared" si="129"/>
        <v>40.882543010538299</v>
      </c>
      <c r="BD224" s="70">
        <f t="shared" si="130"/>
        <v>9.6183360058487697</v>
      </c>
      <c r="BE224" s="70">
        <f t="shared" si="131"/>
        <v>4.4150449365488564E-2</v>
      </c>
      <c r="BF224" s="70">
        <f t="shared" si="132"/>
        <v>12.834379124006475</v>
      </c>
      <c r="BG224" s="70">
        <f t="shared" si="133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219</v>
      </c>
      <c r="BS224" s="8" t="s">
        <v>610</v>
      </c>
      <c r="BT224" s="9" t="s">
        <v>615</v>
      </c>
      <c r="BU224" s="10">
        <v>184</v>
      </c>
      <c r="BV224" s="9" t="s">
        <v>390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305</v>
      </c>
      <c r="CU224" s="9" t="s">
        <v>301</v>
      </c>
      <c r="CV224" s="9" t="s">
        <v>302</v>
      </c>
      <c r="CW224" s="10"/>
      <c r="CX224">
        <f>INDEX('Data_Price '!AS$2:AS$1266,MATCH(Data!$DN224,'Data_Price '!$BE$2:$BE$1266,0))</f>
        <v>0</v>
      </c>
      <c r="CY224">
        <f>INDEX('Data_Price '!AT$2:AT$1266,MATCH(Data!$DN224,'Data_Price '!$BE$2:$BE$1266,0))</f>
        <v>0</v>
      </c>
      <c r="CZ224">
        <f>INDEX('Data_Price '!AU$2:AU$1266,MATCH(Data!$DN224,'Data_Price '!$BE$2:$BE$1266,0))</f>
        <v>0</v>
      </c>
      <c r="DA224">
        <f>INDEX('Data_Price '!AV$2:AV$1266,MATCH(Data!$DN224,'Data_Price '!$BE$2:$BE$1266,0))</f>
        <v>0</v>
      </c>
      <c r="DB224">
        <f>INDEX('Data_Price '!AW$2:AW$1266,MATCH(Data!$DN224,'Data_Price '!$BE$2:$BE$1266,0))</f>
        <v>0</v>
      </c>
      <c r="DC224">
        <f>INDEX('Data_Price '!AX$2:AX$1266,MATCH(Data!$DN224,'Data_Price '!$BE$2:$BE$1266,0))</f>
        <v>0</v>
      </c>
      <c r="DD224">
        <f>INDEX('Data_Price '!AY$2:AY$1266,MATCH(Data!$DN224,'Data_Price '!$BE$2:$BE$1266,0))</f>
        <v>0</v>
      </c>
      <c r="DE224">
        <f>INDEX('Data_Price '!AZ$2:AZ$1266,MATCH(Data!$DN224,'Data_Price '!$BE$2:$BE$1266,0))</f>
        <v>0</v>
      </c>
      <c r="DF224">
        <f>INDEX('Data_Price '!BA$2:BA$1266,MATCH(Data!$DN224,'Data_Price '!$BE$2:$BE$1266,0))</f>
        <v>0</v>
      </c>
      <c r="DG224">
        <f>INDEX('Data_Price '!BB$2:BB$1266,MATCH(Data!$DN224,'Data_Price '!$BE$2:$BE$1266,0))</f>
        <v>0</v>
      </c>
      <c r="DH224">
        <f>INDEX('Data_Price '!BC$2:BC$1266,MATCH(Data!$DN224,'Data_Price '!$BE$2:$BE$1266,0))</f>
        <v>0</v>
      </c>
      <c r="DI224">
        <f>INDEX('Data_Price '!BD$2:BD$1266,MATCH(Data!$DN224,'Data_Price '!$BE$2:$BE$1266,0))</f>
        <v>0</v>
      </c>
      <c r="DJ224" s="89" t="e">
        <f ca="1">_xll.Connector("TinyUrl.TinyUrl",DA224,0)</f>
        <v>#NAME?</v>
      </c>
      <c r="DK224" s="89" t="e">
        <f ca="1">_xll.Connector("TinyUrl.TinyUrl",DE224,0)</f>
        <v>#NAME?</v>
      </c>
      <c r="DL224" s="89" t="e">
        <f ca="1">_xll.Connector("TinyUrl.TinyUrl",DI224,0)</f>
        <v>#NAME?</v>
      </c>
      <c r="DM224" s="224" t="str">
        <f t="shared" si="134"/>
        <v>Ranger 102 FR W</v>
      </c>
      <c r="DN224" s="89" t="str">
        <f t="shared" si="135"/>
        <v xml:space="preserve"> FischerRanger 102 FR W184 Women's</v>
      </c>
      <c r="DO224" s="227"/>
    </row>
    <row r="225" spans="1:119" ht="15.45" customHeight="1">
      <c r="B225" s="224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#VALUE!</v>
      </c>
      <c r="F225" s="43" t="b">
        <f>CL225&gt;Driver!$F$56</f>
        <v>0</v>
      </c>
      <c r="G225" s="43" t="b">
        <f>AND(CB225&gt;Driver!$F$55,CB225&lt;Driver!$G$55)</f>
        <v>0</v>
      </c>
      <c r="H225" s="43" t="e">
        <f t="shared" si="102"/>
        <v>#VALUE!</v>
      </c>
      <c r="I225" s="43">
        <f t="shared" si="103"/>
        <v>0</v>
      </c>
      <c r="J225" s="43" t="e">
        <f t="array" ref="J225">NOT(OR(($H$9:$H$1273=TRUE)*($I$9:$I$1273&gt;0)*($BT$9:$BT$1273=BT225)*($K$9:$K$1273&gt;K225)))</f>
        <v>#VALUE!</v>
      </c>
      <c r="K225" s="72">
        <f t="shared" si="104"/>
        <v>0.70870402913197217</v>
      </c>
      <c r="L225" s="72">
        <f t="shared" si="105"/>
        <v>0.98189992748368382</v>
      </c>
      <c r="M225" s="72">
        <f t="shared" si="106"/>
        <v>0.43550813078026063</v>
      </c>
      <c r="N225" s="72">
        <f t="shared" si="107"/>
        <v>0.26211345095807248</v>
      </c>
      <c r="O225" s="72">
        <f t="shared" si="108"/>
        <v>0.32787499367029083</v>
      </c>
      <c r="P225" s="72">
        <f t="shared" si="109"/>
        <v>0.71653594771241846</v>
      </c>
      <c r="Q225" s="72"/>
      <c r="R225" s="72"/>
      <c r="S225" s="72">
        <f t="shared" si="110"/>
        <v>0.77085696858368213</v>
      </c>
      <c r="T225" s="72">
        <f t="shared" si="111"/>
        <v>0.9753157460220272</v>
      </c>
      <c r="U225" s="72">
        <f t="shared" si="112"/>
        <v>0.75158753131568967</v>
      </c>
      <c r="V225" s="72">
        <f t="shared" si="113"/>
        <v>0.62359137642578299</v>
      </c>
      <c r="W225" s="72">
        <f t="shared" si="114"/>
        <v>0.98982394366197179</v>
      </c>
      <c r="X225" s="72">
        <f t="shared" si="115"/>
        <v>1.8100072516316179E-2</v>
      </c>
      <c r="Y225" s="72">
        <f t="shared" si="116"/>
        <v>0.56449186921973937</v>
      </c>
      <c r="Z225" s="72">
        <f t="shared" si="117"/>
        <v>0.73788654904192752</v>
      </c>
      <c r="AA225" s="72">
        <f t="shared" si="118"/>
        <v>0.67212500632970917</v>
      </c>
      <c r="AB225" s="72">
        <f t="shared" si="119"/>
        <v>0.28346405228758159</v>
      </c>
      <c r="AC225" s="72"/>
      <c r="AD225" s="72"/>
      <c r="AE225" s="72">
        <f t="shared" si="120"/>
        <v>0.22914303141631781</v>
      </c>
      <c r="AF225" s="72">
        <f t="shared" si="121"/>
        <v>2.4684253977972845E-2</v>
      </c>
      <c r="AG225" s="72">
        <f t="shared" si="122"/>
        <v>0.24841246868431036</v>
      </c>
      <c r="AH225" s="72">
        <f t="shared" si="123"/>
        <v>0.37640862357421701</v>
      </c>
      <c r="AI225" s="72">
        <f t="shared" si="124"/>
        <v>1.0176056338028178E-2</v>
      </c>
      <c r="AJ225" s="72">
        <f>(AV225-Driver!$K$179)/(Driver!$L$179-Driver!$K$179)</f>
        <v>0.22189992748368381</v>
      </c>
      <c r="AK225" s="72">
        <f>(AW225-Driver!$K$180)/(Driver!$L$180-Driver!$K$180)</f>
        <v>0.43775549827048432</v>
      </c>
      <c r="AL225" s="72">
        <f>(AX225-Driver!$K$181)/(Driver!$L$181-Driver!$K$181)</f>
        <v>0.3378865490419275</v>
      </c>
      <c r="AM225" s="72">
        <f>(AY225-Driver!$K$182)/(Driver!$L$182-Driver!$K$182)</f>
        <v>0.88612500632970914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25"/>
        <v>4.6703296703296706</v>
      </c>
      <c r="AW225" s="70">
        <f t="shared" si="126"/>
        <v>43.760871012370472</v>
      </c>
      <c r="AX225" s="70">
        <f t="shared" si="127"/>
        <v>4.0409789413773476</v>
      </c>
      <c r="AY225" s="70">
        <f>IFERROR(Driver!$K$19/Data!BH225/Data!BI225*Data!BK225*Data!BL225,"")</f>
        <v>-0.69708484635608425</v>
      </c>
      <c r="AZ225" s="70">
        <f t="shared" si="128"/>
        <v>40.41697691734921</v>
      </c>
      <c r="BA225" s="70"/>
      <c r="BB225" s="70"/>
      <c r="BC225" s="70">
        <f t="shared" si="129"/>
        <v>62.689349788370748</v>
      </c>
      <c r="BD225" s="70">
        <f t="shared" si="130"/>
        <v>8.3861329554419264</v>
      </c>
      <c r="BE225" s="70">
        <f t="shared" si="131"/>
        <v>0.34852870456596702</v>
      </c>
      <c r="BF225" s="70">
        <f t="shared" si="132"/>
        <v>2.6644802284926374</v>
      </c>
      <c r="BG225" s="70">
        <f t="shared" si="133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219</v>
      </c>
      <c r="BS225" s="8" t="s">
        <v>405</v>
      </c>
      <c r="BT225" s="9" t="s">
        <v>427</v>
      </c>
      <c r="BU225" s="10">
        <v>164</v>
      </c>
      <c r="BV225" s="9" t="s">
        <v>390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305</v>
      </c>
      <c r="CU225" s="10"/>
      <c r="CV225" s="10"/>
      <c r="CW225" s="10"/>
      <c r="CX225" t="str">
        <f>INDEX('Data_Price '!AS$2:AS$1266,MATCH(Data!$DN225,'Data_Price '!$BE$2:$BE$1266,0))</f>
        <v>Armada Reliance 92 Ti Skis 2022</v>
      </c>
      <c r="CY225" t="str">
        <f>INDEX('Data_Price '!AT$2:AT$1266,MATCH(Data!$DN225,'Data_Price '!$BE$2:$BE$1266,0))</f>
        <v>BlueZone Sports</v>
      </c>
      <c r="CZ225">
        <f>INDEX('Data_Price '!AU$2:AU$1266,MATCH(Data!$DN225,'Data_Price '!$BE$2:$BE$1266,0))</f>
        <v>389.97</v>
      </c>
      <c r="DA225" t="str">
        <f>INDEX('Data_Price '!AV$2:AV$1266,MATCH(Data!$DN225,'Data_Price '!$BE$2:$BE$1266,0))</f>
        <v>https://www.google.com/url?q=https://www.bluezonesports.com/armada/armada-reliance-92-ti-skis-womens-2022-38910&amp;sa=U&amp;ved=0ahUKEwjc2NjmxKP2AhXmT98KHbG0C_EQ2ykIGQ&amp;usg=AOvVaw0inXTLLJrbS9kQzpTXJKn5</v>
      </c>
      <c r="DB225" t="str">
        <f>INDEX('Data_Price '!AW$2:AW$1266,MATCH(Data!$DN225,'Data_Price '!$BE$2:$BE$1266,0))</f>
        <v>Armada Reliance 92 Ti Skis 2022</v>
      </c>
      <c r="DC225" t="str">
        <f>INDEX('Data_Price '!AX$2:AX$1266,MATCH(Data!$DN225,'Data_Price '!$BE$2:$BE$1266,0))</f>
        <v>! OutdoorXL.com</v>
      </c>
      <c r="DD225">
        <f>INDEX('Data_Price '!AY$2:AY$1266,MATCH(Data!$DN225,'Data_Price '!$BE$2:$BE$1266,0))</f>
        <v>439.95</v>
      </c>
      <c r="DE225" t="str">
        <f>INDEX('Data_Price '!AZ$2:AZ$1266,MATCH(Data!$DN225,'Data_Price '!$BE$2:$BE$1266,0))</f>
        <v>https://www.google.com/url?url=https://www.outdoorxl.com/armada-reliance-92-ti.html%3Fprl%3D92-13717x144-2682&amp;rct=j&amp;q=&amp;esrc=s&amp;sa=U&amp;ved=0ahUKEwjgvabmxKP2AhXQmeAKHeV8CTUQsDwIWQ&amp;usg=AOvVaw0a1b0z8KXAxWmh65efVy1U</v>
      </c>
      <c r="DF225" t="str">
        <f>INDEX('Data_Price '!BA$2:BA$1266,MATCH(Data!$DN225,'Data_Price '!$BE$2:$BE$1266,0))</f>
        <v>Armada Reliance 92 Ti Skis 2022</v>
      </c>
      <c r="DG225" t="str">
        <f>INDEX('Data_Price '!BB$2:BB$1266,MATCH(Data!$DN225,'Data_Price '!$BE$2:$BE$1266,0))</f>
        <v>! OutdoorXL.com</v>
      </c>
      <c r="DH225">
        <f>INDEX('Data_Price '!BC$2:BC$1266,MATCH(Data!$DN225,'Data_Price '!$BE$2:$BE$1266,0))</f>
        <v>439.95</v>
      </c>
      <c r="DI225" t="str">
        <f>INDEX('Data_Price '!BD$2:BD$1266,MATCH(Data!$DN225,'Data_Price '!$BE$2:$BE$1266,0))</f>
        <v>https://www.google.com/url?q=https://www.outdoorxl.com/armada-reliance-92-ti.html%3Fprl%3D92-13717x144-2682&amp;sa=U&amp;ved=0ahUKEwjc2NjmxKP2AhXmT98KHbG0C_EQ2ykIFw&amp;usg=AOvVaw28SSAZzFld1fd7ZYxv4OCV</v>
      </c>
      <c r="DJ225" s="89" t="e">
        <f ca="1">_xll.Connector("TinyUrl.TinyUrl",DA225,0)</f>
        <v>#NAME?</v>
      </c>
      <c r="DK225" s="89" t="e">
        <f ca="1">_xll.Connector("TinyUrl.TinyUrl",DE225,0)</f>
        <v>#NAME?</v>
      </c>
      <c r="DL225" s="89" t="e">
        <f ca="1">_xll.Connector("TinyUrl.TinyUrl",DI225,0)</f>
        <v>#NAME?</v>
      </c>
      <c r="DM225" s="224" t="str">
        <f t="shared" si="134"/>
        <v>Reliance 92 Ti</v>
      </c>
      <c r="DN225" s="89" t="str">
        <f t="shared" si="135"/>
        <v xml:space="preserve"> ArmadaReliance 92 Ti164 Women's</v>
      </c>
      <c r="DO225" s="227" t="s">
        <v>1018</v>
      </c>
    </row>
    <row r="226" spans="1:119" ht="15.45" customHeight="1">
      <c r="B226" s="224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#VALUE!</v>
      </c>
      <c r="F226" s="43" t="b">
        <f>CL226&gt;Driver!$F$56</f>
        <v>0</v>
      </c>
      <c r="G226" s="43" t="b">
        <f>AND(CB226&gt;Driver!$F$55,CB226&lt;Driver!$G$55)</f>
        <v>0</v>
      </c>
      <c r="H226" s="43" t="e">
        <f t="shared" si="102"/>
        <v>#VALUE!</v>
      </c>
      <c r="I226" s="43">
        <f t="shared" si="103"/>
        <v>0</v>
      </c>
      <c r="J226" s="43" t="e">
        <f t="array" ref="J226">NOT(OR(($H$9:$H$1273=TRUE)*($I$9:$I$1273&gt;0)*($BT$9:$BT$1273=BT226)*($K$9:$K$1273&gt;K226)))</f>
        <v>#VALUE!</v>
      </c>
      <c r="K226" s="72">
        <f t="shared" si="104"/>
        <v>0.70425420722440668</v>
      </c>
      <c r="L226" s="72">
        <f t="shared" si="105"/>
        <v>0.9528353879622915</v>
      </c>
      <c r="M226" s="72">
        <f t="shared" si="106"/>
        <v>0.45567302648652175</v>
      </c>
      <c r="N226" s="72">
        <f t="shared" si="107"/>
        <v>0.21152216530702583</v>
      </c>
      <c r="O226" s="72">
        <f t="shared" si="108"/>
        <v>0.26477795990417341</v>
      </c>
      <c r="P226" s="72">
        <f t="shared" si="109"/>
        <v>0.890718954248366</v>
      </c>
      <c r="Q226" s="72"/>
      <c r="R226" s="72"/>
      <c r="S226" s="72">
        <f t="shared" si="110"/>
        <v>0.6826854262727593</v>
      </c>
      <c r="T226" s="72">
        <f t="shared" si="111"/>
        <v>0.99376820398496424</v>
      </c>
      <c r="U226" s="72">
        <f t="shared" si="112"/>
        <v>0.96182919248600762</v>
      </c>
      <c r="V226" s="72">
        <f t="shared" si="113"/>
        <v>0.74680275589154166</v>
      </c>
      <c r="W226" s="72">
        <f t="shared" si="114"/>
        <v>0.98036823935558115</v>
      </c>
      <c r="X226" s="72">
        <f t="shared" si="115"/>
        <v>4.7164612037708442E-2</v>
      </c>
      <c r="Y226" s="72">
        <f t="shared" si="116"/>
        <v>0.54432697351347825</v>
      </c>
      <c r="Z226" s="72">
        <f t="shared" si="117"/>
        <v>0.78847783469297417</v>
      </c>
      <c r="AA226" s="72">
        <f t="shared" si="118"/>
        <v>0.73522204009582659</v>
      </c>
      <c r="AB226" s="72">
        <f t="shared" si="119"/>
        <v>0.10928104575163394</v>
      </c>
      <c r="AC226" s="72"/>
      <c r="AD226" s="72"/>
      <c r="AE226" s="72">
        <f t="shared" si="120"/>
        <v>0.3173145737272407</v>
      </c>
      <c r="AF226" s="72">
        <f t="shared" si="121"/>
        <v>6.2317960150358176E-3</v>
      </c>
      <c r="AG226" s="72">
        <f t="shared" si="122"/>
        <v>3.817080751399235E-2</v>
      </c>
      <c r="AH226" s="72">
        <f t="shared" si="123"/>
        <v>0.25319724410845834</v>
      </c>
      <c r="AI226" s="72">
        <f t="shared" si="124"/>
        <v>1.9631760644418877E-2</v>
      </c>
      <c r="AJ226" s="72">
        <f>(AV226-Driver!$K$179)/(Driver!$L$179-Driver!$K$179)</f>
        <v>0.28716461203770843</v>
      </c>
      <c r="AK226" s="72">
        <f>(AW226-Driver!$K$180)/(Driver!$L$180-Driver!$K$180)</f>
        <v>0.28402176569324183</v>
      </c>
      <c r="AL226" s="72">
        <f>(AX226-Driver!$K$181)/(Driver!$L$181-Driver!$K$181)</f>
        <v>0.38847783469297414</v>
      </c>
      <c r="AM226" s="72">
        <f>(AY226-Driver!$K$182)/(Driver!$L$182-Driver!$K$182)</f>
        <v>0.94922204009582656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25"/>
        <v>6.0439560439560429</v>
      </c>
      <c r="AW226" s="70">
        <f t="shared" si="126"/>
        <v>28.727533636772456</v>
      </c>
      <c r="AX226" s="70">
        <f t="shared" si="127"/>
        <v>4.4963005122367674</v>
      </c>
      <c r="AY226" s="70">
        <f>IFERROR(Driver!$K$19/Data!BH226/Data!BI226*Data!BK226*Data!BL226,"")</f>
        <v>-0.31083686801829336</v>
      </c>
      <c r="AZ226" s="70">
        <f t="shared" si="128"/>
        <v>24.542069992553984</v>
      </c>
      <c r="BA226" s="70"/>
      <c r="BB226" s="70"/>
      <c r="BC226" s="70">
        <f t="shared" si="129"/>
        <v>16.954157833077268</v>
      </c>
      <c r="BD226" s="70">
        <f t="shared" si="130"/>
        <v>11.122148599824108</v>
      </c>
      <c r="BE226" s="70">
        <f t="shared" si="131"/>
        <v>0.13832454814163109</v>
      </c>
      <c r="BF226" s="70">
        <f t="shared" si="132"/>
        <v>16.580339930219282</v>
      </c>
      <c r="BG226" s="70">
        <f t="shared" si="133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219</v>
      </c>
      <c r="BS226" s="8" t="s">
        <v>771</v>
      </c>
      <c r="BT226" s="9" t="s">
        <v>779</v>
      </c>
      <c r="BU226" s="10">
        <v>162</v>
      </c>
      <c r="BV226" s="9" t="s">
        <v>390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305</v>
      </c>
      <c r="CU226" s="9" t="s">
        <v>304</v>
      </c>
      <c r="CV226" s="9" t="s">
        <v>302</v>
      </c>
      <c r="CW226" s="10"/>
      <c r="CX226" t="str">
        <f>INDEX('Data_Price '!AS$2:AS$1266,MATCH(Data!$DN226,'Data_Price '!$BE$2:$BE$1266,0))</f>
        <v>Rossignol Women's Blackops W Rallybird Skis 162 cm</v>
      </c>
      <c r="CY226" t="str">
        <f>INDEX('Data_Price '!AT$2:AT$1266,MATCH(Data!$DN226,'Data_Price '!$BE$2:$BE$1266,0))</f>
        <v>Snowcountry.eu</v>
      </c>
      <c r="CZ226">
        <f>INDEX('Data_Price '!AU$2:AU$1266,MATCH(Data!$DN226,'Data_Price '!$BE$2:$BE$1266,0))</f>
        <v>416.22</v>
      </c>
      <c r="DA226" t="str">
        <f>INDEX('Data_Price '!AV$2:AV$1266,MATCH(Data!$DN226,'Data_Price '!$BE$2:$BE$1266,0))</f>
        <v>https://www.google.com/url?q=https://www.snowcountry.eu/rossignol-blackops-w-rallybird-19-20.html%3Fartikel_maat%3D65276%26country%3DUS&amp;sa=U&amp;ved=0ahUKEwjY4c_nxKP2AhVHSN8KHeHkA_0Q2ykIIA&amp;usg=AOvVaw2uHBXUhlW8jNrmqUrcniXh</v>
      </c>
      <c r="DB226" t="str">
        <f>INDEX('Data_Price '!AW$2:AW$1266,MATCH(Data!$DN226,'Data_Price '!$BE$2:$BE$1266,0))</f>
        <v>Rossignol Women's Blackops W Rallybird Skis 162 cm</v>
      </c>
      <c r="DC226" t="str">
        <f>INDEX('Data_Price '!AX$2:AX$1266,MATCH(Data!$DN226,'Data_Price '!$BE$2:$BE$1266,0))</f>
        <v>Curated</v>
      </c>
      <c r="DD226">
        <f>INDEX('Data_Price '!AY$2:AY$1266,MATCH(Data!$DN226,'Data_Price '!$BE$2:$BE$1266,0))</f>
        <v>559.96</v>
      </c>
      <c r="DE226" t="str">
        <f>INDEX('Data_Price '!AZ$2:AZ$1266,MATCH(Data!$DN226,'Data_Price '!$BE$2:$BE$1266,0))</f>
        <v>https://www.google.com/url?q=https://www.curated.com/products/3348257/rossignol-blackops-women-s-rallybird-ski%3Fc_source%3Dgoogle-shopping&amp;sa=U&amp;ved=0ahUKEwjY4c_nxKP2AhVHSN8KHeHkA_0Q2ykIGA&amp;usg=AOvVaw0SE0RynN1leBsbG5JsGD5G</v>
      </c>
      <c r="DF226" t="str">
        <f>INDEX('Data_Price '!BA$2:BA$1266,MATCH(Data!$DN226,'Data_Price '!$BE$2:$BE$1266,0))</f>
        <v>Rossignol Women's Blackops W Rallybird Skis 162 cm</v>
      </c>
      <c r="DG226" t="str">
        <f>INDEX('Data_Price '!BB$2:BB$1266,MATCH(Data!$DN226,'Data_Price '!$BE$2:$BE$1266,0))</f>
        <v>Level Nine Sports</v>
      </c>
      <c r="DH226">
        <f>INDEX('Data_Price '!BC$2:BC$1266,MATCH(Data!$DN226,'Data_Price '!$BE$2:$BE$1266,0))</f>
        <v>559.96</v>
      </c>
      <c r="DI226" t="str">
        <f>INDEX('Data_Price '!BD$2:BD$1266,MATCH(Data!$DN226,'Data_Price '!$BE$2:$BE$1266,0))</f>
        <v>https://www.google.com/url?q=https://www.levelninesports.com/rossignol-black-ops-rallybird-womens-skis-2021/&amp;sa=U&amp;ved=0ahUKEwjY4c_nxKP2AhVHSN8KHeHkA_0Q2ykIHA&amp;usg=AOvVaw2vQvGpH73y5tmyOlY3Ais8</v>
      </c>
      <c r="DJ226" s="89" t="e">
        <f ca="1">_xll.Connector("TinyUrl.TinyUrl",DA226,0)</f>
        <v>#NAME?</v>
      </c>
      <c r="DK226" s="89" t="e">
        <f ca="1">_xll.Connector("TinyUrl.TinyUrl",DE226,0)</f>
        <v>#NAME?</v>
      </c>
      <c r="DL226" s="89" t="e">
        <f ca="1">_xll.Connector("TinyUrl.TinyUrl",DI226,0)</f>
        <v>#NAME?</v>
      </c>
      <c r="DM226" s="224" t="str">
        <f t="shared" si="134"/>
        <v>Blackops Rallybird W</v>
      </c>
      <c r="DN226" s="89" t="str">
        <f t="shared" si="135"/>
        <v xml:space="preserve"> RossignolBlackops Rallybird W162 Women's</v>
      </c>
      <c r="DO226" s="227"/>
    </row>
    <row r="227" spans="1:119" ht="15.45" customHeight="1">
      <c r="B227" s="224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#VALUE!</v>
      </c>
      <c r="F227" s="43" t="b">
        <f>CL227&gt;Driver!$F$56</f>
        <v>0</v>
      </c>
      <c r="G227" s="43" t="b">
        <f>AND(CB227&gt;Driver!$F$55,CB227&lt;Driver!$G$55)</f>
        <v>1</v>
      </c>
      <c r="H227" s="43" t="e">
        <f t="shared" si="102"/>
        <v>#VALUE!</v>
      </c>
      <c r="I227" s="43">
        <f t="shared" si="103"/>
        <v>0</v>
      </c>
      <c r="J227" s="43" t="e">
        <f t="array" ref="J227">NOT(OR(($H$9:$H$1273=TRUE)*($I$9:$I$1273&gt;0)*($BT$9:$BT$1273=BT227)*($K$9:$K$1273&gt;K227)))</f>
        <v>#VALUE!</v>
      </c>
      <c r="K227" s="72">
        <f t="shared" si="104"/>
        <v>0.6415684964448376</v>
      </c>
      <c r="L227" s="72">
        <f t="shared" si="105"/>
        <v>0.87451776649746193</v>
      </c>
      <c r="M227" s="72">
        <f t="shared" si="106"/>
        <v>0.40861922639221315</v>
      </c>
      <c r="N227" s="72">
        <f t="shared" si="107"/>
        <v>0.11476633149939919</v>
      </c>
      <c r="O227" s="72">
        <f t="shared" si="108"/>
        <v>0.34100147839619455</v>
      </c>
      <c r="P227" s="72">
        <f t="shared" si="109"/>
        <v>0.77008986928104584</v>
      </c>
      <c r="Q227" s="72"/>
      <c r="R227" s="72"/>
      <c r="S227" s="72">
        <f t="shared" si="110"/>
        <v>0.76684448662243088</v>
      </c>
      <c r="T227" s="72">
        <f t="shared" si="111"/>
        <v>0.94630922284043517</v>
      </c>
      <c r="U227" s="72">
        <f t="shared" si="112"/>
        <v>0.9828143997185752</v>
      </c>
      <c r="V227" s="72">
        <f t="shared" si="113"/>
        <v>0.64721051973334576</v>
      </c>
      <c r="W227" s="72">
        <f t="shared" si="114"/>
        <v>0.98498144220572637</v>
      </c>
      <c r="X227" s="72">
        <f t="shared" si="115"/>
        <v>0.12548223350253807</v>
      </c>
      <c r="Y227" s="72">
        <f t="shared" si="116"/>
        <v>0.59138077360778685</v>
      </c>
      <c r="Z227" s="72">
        <f t="shared" si="117"/>
        <v>0.88523366850060081</v>
      </c>
      <c r="AA227" s="72">
        <f t="shared" si="118"/>
        <v>0.65899852160380545</v>
      </c>
      <c r="AB227" s="72">
        <f t="shared" si="119"/>
        <v>0.22991013071895416</v>
      </c>
      <c r="AC227" s="72"/>
      <c r="AD227" s="72"/>
      <c r="AE227" s="72">
        <f t="shared" si="120"/>
        <v>0.23315551337756907</v>
      </c>
      <c r="AF227" s="72">
        <f t="shared" si="121"/>
        <v>5.3690777159564836E-2</v>
      </c>
      <c r="AG227" s="72">
        <f t="shared" si="122"/>
        <v>1.7185600281424851E-2</v>
      </c>
      <c r="AH227" s="72">
        <f t="shared" si="123"/>
        <v>0.3527894802666543</v>
      </c>
      <c r="AI227" s="72">
        <f t="shared" si="124"/>
        <v>1.5018557794273607E-2</v>
      </c>
      <c r="AJ227" s="72">
        <f>(AV227-Driver!$K$179)/(Driver!$L$179-Driver!$K$179)</f>
        <v>0.36548223350253806</v>
      </c>
      <c r="AK227" s="72">
        <f>(AW227-Driver!$K$180)/(Driver!$L$180-Driver!$K$180)</f>
        <v>0.40058235086806337</v>
      </c>
      <c r="AL227" s="72">
        <f>(AX227-Driver!$K$181)/(Driver!$L$181-Driver!$K$181)</f>
        <v>0.48523366850060079</v>
      </c>
      <c r="AM227" s="72">
        <f>(AY227-Driver!$K$182)/(Driver!$L$182-Driver!$K$182)</f>
        <v>0.87299852160380542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25"/>
        <v>7.6923076923076925</v>
      </c>
      <c r="AW227" s="70">
        <f t="shared" si="126"/>
        <v>40.125777680250629</v>
      </c>
      <c r="AX227" s="70">
        <f t="shared" si="127"/>
        <v>5.367103016505407</v>
      </c>
      <c r="AY227" s="70">
        <f>IFERROR(Driver!$K$19/Data!BH227/Data!BI227*Data!BK227*Data!BL227,"")</f>
        <v>-0.77743851570376787</v>
      </c>
      <c r="AZ227" s="70">
        <f t="shared" si="128"/>
        <v>35.536113179448989</v>
      </c>
      <c r="BA227" s="70"/>
      <c r="BB227" s="70"/>
      <c r="BC227" s="70">
        <f t="shared" si="129"/>
        <v>60.608047500747674</v>
      </c>
      <c r="BD227" s="70">
        <f t="shared" si="130"/>
        <v>5.8191070503888209</v>
      </c>
      <c r="BE227" s="70">
        <f t="shared" si="131"/>
        <v>0.11734308443383533</v>
      </c>
      <c r="BF227" s="70">
        <f t="shared" si="132"/>
        <v>5.3320965312089053</v>
      </c>
      <c r="BG227" s="70">
        <f t="shared" si="133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219</v>
      </c>
      <c r="BS227" s="8" t="s">
        <v>386</v>
      </c>
      <c r="BT227" s="9" t="s">
        <v>520</v>
      </c>
      <c r="BU227" s="10">
        <v>171</v>
      </c>
      <c r="BV227" s="9" t="s">
        <v>222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301</v>
      </c>
      <c r="CU227" s="9" t="s">
        <v>302</v>
      </c>
      <c r="CV227" s="10"/>
      <c r="CW227" s="10"/>
      <c r="CX227" t="str">
        <f>INDEX('Data_Price '!AS$2:AS$1266,MATCH(Data!$DN227,'Data_Price '!$BE$2:$BE$1266,0))</f>
        <v>DPS Pagoda Tour 106 C2 Skis 171cm 2022</v>
      </c>
      <c r="CY227" t="str">
        <f>INDEX('Data_Price '!AT$2:AT$1266,MATCH(Data!$DN227,'Data_Price '!$BE$2:$BE$1266,0))</f>
        <v>Gorham Bike and Ski</v>
      </c>
      <c r="CZ227">
        <f>INDEX('Data_Price '!AU$2:AU$1266,MATCH(Data!$DN227,'Data_Price '!$BE$2:$BE$1266,0))</f>
        <v>1039.99</v>
      </c>
      <c r="DA227" t="str">
        <f>INDEX('Data_Price '!AV$2:AV$1266,MATCH(Data!$DN227,'Data_Price '!$BE$2:$BE$1266,0))</f>
        <v>https://www.google.com/url?q=https://www.gorhambike.com/product/dps-pagoda-tour-106-c2-skis-36091.htm%3Fvariations%3D896932&amp;sa=U&amp;ved=0ahUKEwin7Z7oxKP2AhUjnOAKHXkKC8cQ2ykIGw&amp;usg=AOvVaw2kviZY0rHU9_Obz9GxIXQk</v>
      </c>
      <c r="DB227" t="str">
        <f>INDEX('Data_Price '!AW$2:AW$1266,MATCH(Data!$DN227,'Data_Price '!$BE$2:$BE$1266,0))</f>
        <v>DPS Pagoda 106 C2 Skis Â· 171 cm Â· Purple</v>
      </c>
      <c r="DC227" t="str">
        <f>INDEX('Data_Price '!AX$2:AX$1266,MATCH(Data!$DN227,'Data_Price '!$BE$2:$BE$1266,0))</f>
        <v>Level Nine Sports</v>
      </c>
      <c r="DD227">
        <f>INDEX('Data_Price '!AY$2:AY$1266,MATCH(Data!$DN227,'Data_Price '!$BE$2:$BE$1266,0))</f>
        <v>1160</v>
      </c>
      <c r="DE227" t="str">
        <f>INDEX('Data_Price '!AZ$2:AZ$1266,MATCH(Data!$DN227,'Data_Price '!$BE$2:$BE$1266,0))</f>
        <v>https://www.google.com/url?q=https://www.levelninesports.com/dps-106c2-pagoda-skis-2022/&amp;sa=U&amp;ved=0ahUKEwjCq7_oxKP2AhXjkOAKHRLpCsEQ2ykIFg&amp;usg=AOvVaw0b1-SSb_FUvQcNOYTlfrOy</v>
      </c>
      <c r="DF227" t="str">
        <f>INDEX('Data_Price '!BA$2:BA$1266,MATCH(Data!$DN227,'Data_Price '!$BE$2:$BE$1266,0))</f>
        <v>DPS Pagoda 106 C2</v>
      </c>
      <c r="DG227" t="str">
        <f>INDEX('Data_Price '!BB$2:BB$1266,MATCH(Data!$DN227,'Data_Price '!$BE$2:$BE$1266,0))</f>
        <v>Level Nine Sports</v>
      </c>
      <c r="DH227">
        <f>INDEX('Data_Price '!BC$2:BC$1266,MATCH(Data!$DN227,'Data_Price '!$BE$2:$BE$1266,0))</f>
        <v>1160</v>
      </c>
      <c r="DI227" t="str">
        <f>INDEX('Data_Price '!BD$2:BD$1266,MATCH(Data!$DN227,'Data_Price '!$BE$2:$BE$1266,0))</f>
        <v>https://www.google.com/url?url=https://www.levelninesports.com/dps-106c2-pagoda-skis-2022/%3Fsku%3DL9861211&amp;rct=j&amp;q=&amp;esrc=s&amp;sa=U&amp;ved=0ahUKEwic1_LnxKP2AhXuQ98KHax0APgQsDwIRA&amp;usg=AOvVaw0euNmxrLk5BP2Yj8Ib_0LD</v>
      </c>
      <c r="DJ227" s="89" t="e">
        <f ca="1">_xll.Connector("TinyUrl.TinyUrl",DA227,0)</f>
        <v>#NAME?</v>
      </c>
      <c r="DK227" s="89" t="e">
        <f ca="1">_xll.Connector("TinyUrl.TinyUrl",DE227,0)</f>
        <v>#NAME?</v>
      </c>
      <c r="DL227" s="89" t="e">
        <f ca="1">_xll.Connector("TinyUrl.TinyUrl",DI227,0)</f>
        <v>#NAME?</v>
      </c>
      <c r="DM227" s="224" t="str">
        <f t="shared" si="134"/>
        <v>Pagoda 106 C2</v>
      </c>
      <c r="DN227" s="89" t="str">
        <f t="shared" si="135"/>
        <v xml:space="preserve"> DPSPagoda 106 C2171 Unisex</v>
      </c>
      <c r="DO227" s="227" t="s">
        <v>945</v>
      </c>
    </row>
    <row r="228" spans="1:119" ht="15.45" customHeight="1">
      <c r="B228" s="224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#VALUE!</v>
      </c>
      <c r="F228" s="43" t="b">
        <f>CL228&gt;Driver!$F$56</f>
        <v>0</v>
      </c>
      <c r="G228" s="43" t="b">
        <f>AND(CB228&gt;Driver!$F$55,CB228&lt;Driver!$G$55)</f>
        <v>0</v>
      </c>
      <c r="H228" s="43" t="e">
        <f t="shared" si="102"/>
        <v>#VALUE!</v>
      </c>
      <c r="I228" s="43">
        <f t="shared" si="103"/>
        <v>0</v>
      </c>
      <c r="J228" s="43" t="e">
        <f t="array" ref="J228">NOT(OR(($H$9:$H$1273=TRUE)*($I$9:$I$1273&gt;0)*($BT$9:$BT$1273=BT228)*($K$9:$K$1273&gt;K228)))</f>
        <v>#VALUE!</v>
      </c>
      <c r="K228" s="72">
        <f t="shared" si="104"/>
        <v>0.69927338380286741</v>
      </c>
      <c r="L228" s="72">
        <f t="shared" si="105"/>
        <v>0.97185077753605675</v>
      </c>
      <c r="M228" s="72">
        <f t="shared" si="106"/>
        <v>0.42669599006967807</v>
      </c>
      <c r="N228" s="72">
        <f t="shared" si="107"/>
        <v>0.10401568329855182</v>
      </c>
      <c r="O228" s="72">
        <f t="shared" si="108"/>
        <v>0.316725881681724</v>
      </c>
      <c r="P228" s="72">
        <f t="shared" si="109"/>
        <v>0.85934640522875827</v>
      </c>
      <c r="Q228" s="72"/>
      <c r="R228" s="72"/>
      <c r="S228" s="72">
        <f t="shared" si="110"/>
        <v>0.74999343276537278</v>
      </c>
      <c r="T228" s="72">
        <f t="shared" si="111"/>
        <v>0.9547883536261984</v>
      </c>
      <c r="U228" s="72">
        <f t="shared" si="112"/>
        <v>0.94567663422266568</v>
      </c>
      <c r="V228" s="72">
        <f t="shared" si="113"/>
        <v>0.6653452489389784</v>
      </c>
      <c r="W228" s="72">
        <f t="shared" si="114"/>
        <v>0.9990234375</v>
      </c>
      <c r="X228" s="72">
        <f t="shared" si="115"/>
        <v>2.8149222463943246E-2</v>
      </c>
      <c r="Y228" s="72">
        <f t="shared" si="116"/>
        <v>0.57330400993032193</v>
      </c>
      <c r="Z228" s="72">
        <f t="shared" si="117"/>
        <v>0.89598431670144818</v>
      </c>
      <c r="AA228" s="72">
        <f t="shared" si="118"/>
        <v>0.683274118318276</v>
      </c>
      <c r="AB228" s="72">
        <f t="shared" si="119"/>
        <v>0.14065359477124179</v>
      </c>
      <c r="AC228" s="72"/>
      <c r="AD228" s="72"/>
      <c r="AE228" s="72">
        <f t="shared" si="120"/>
        <v>0.25000656723462716</v>
      </c>
      <c r="AF228" s="72">
        <f t="shared" si="121"/>
        <v>4.521164637380156E-2</v>
      </c>
      <c r="AG228" s="72">
        <f t="shared" si="122"/>
        <v>5.432336577733432E-2</v>
      </c>
      <c r="AH228" s="72">
        <f t="shared" si="123"/>
        <v>0.3346547510610216</v>
      </c>
      <c r="AI228" s="72">
        <f t="shared" si="124"/>
        <v>9.7656249999999306E-4</v>
      </c>
      <c r="AJ228" s="72">
        <f>(AV228-Driver!$K$179)/(Driver!$L$179-Driver!$K$179)</f>
        <v>0.26814922246394324</v>
      </c>
      <c r="AK228" s="72">
        <f>(AW228-Driver!$K$180)/(Driver!$L$180-Driver!$K$180)</f>
        <v>0.31990371898755127</v>
      </c>
      <c r="AL228" s="72">
        <f>(AX228-Driver!$K$181)/(Driver!$L$181-Driver!$K$181)</f>
        <v>0.49598431670144816</v>
      </c>
      <c r="AM228" s="72">
        <f>(AY228-Driver!$K$182)/(Driver!$L$182-Driver!$K$182)</f>
        <v>0.89727411831827597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25"/>
        <v>5.6437389770723101</v>
      </c>
      <c r="AW228" s="70">
        <f t="shared" si="126"/>
        <v>32.236363485145347</v>
      </c>
      <c r="AX228" s="70">
        <f t="shared" si="127"/>
        <v>5.4638588503130334</v>
      </c>
      <c r="AY228" s="70">
        <f>IFERROR(Driver!$K$19/Data!BH228/Data!BI228*Data!BK228*Data!BL228,"")</f>
        <v>-0.62883564811630877</v>
      </c>
      <c r="AZ228" s="70">
        <f t="shared" si="128"/>
        <v>27.40134028294862</v>
      </c>
      <c r="BA228" s="70"/>
      <c r="BB228" s="70"/>
      <c r="BC228" s="70">
        <f t="shared" si="129"/>
        <v>51.867288718465758</v>
      </c>
      <c r="BD228" s="70">
        <f t="shared" si="130"/>
        <v>6.569495100798143</v>
      </c>
      <c r="BE228" s="70">
        <f t="shared" si="131"/>
        <v>4.584687476975334E-2</v>
      </c>
      <c r="BF228" s="70">
        <f t="shared" si="132"/>
        <v>7.380286791301903</v>
      </c>
      <c r="BG228" s="70">
        <f t="shared" si="133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219</v>
      </c>
      <c r="BS228" s="8" t="s">
        <v>710</v>
      </c>
      <c r="BT228" s="9" t="s">
        <v>718</v>
      </c>
      <c r="BU228" s="10">
        <v>182</v>
      </c>
      <c r="BV228" s="9" t="s">
        <v>222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305</v>
      </c>
      <c r="CU228" s="10"/>
      <c r="CV228" s="10"/>
      <c r="CW228" s="10"/>
      <c r="CX228" t="str">
        <f>INDEX('Data_Price '!AS$2:AS$1266,MATCH(Data!$DN228,'Data_Price '!$BE$2:$BE$1266,0))</f>
        <v>Liberty Skis Origin 96 Ski</v>
      </c>
      <c r="CY228" t="str">
        <f>INDEX('Data_Price '!AT$2:AT$1266,MATCH(Data!$DN228,'Data_Price '!$BE$2:$BE$1266,0))</f>
        <v>Moosejaw</v>
      </c>
      <c r="CZ228">
        <f>INDEX('Data_Price '!AU$2:AU$1266,MATCH(Data!$DN228,'Data_Price '!$BE$2:$BE$1266,0))</f>
        <v>503.99</v>
      </c>
      <c r="DA228" t="str">
        <f>INDEX('Data_Price '!AV$2:AV$1266,MATCH(Data!$DN228,'Data_Price '!$BE$2:$BE$1266,0))</f>
        <v>https://www.google.com/url?url=https://www.moosejaw.com/product/liberty-skis-origin-96-ski_10545079%3Fad_id%3DGooglePlusBox%26utm_source%3DGooglePlusBox%26utm_medium%3DPLA%26utm_campaign%3DLiberty-Skis&amp;rct=j&amp;q=&amp;esrc=s&amp;sa=U&amp;ved=0ahUKEwi81-ToxKP2AhVKTt8KHV_TCR0QsDwIRQ&amp;usg=AOvVaw0oyh6E0w1aSgmA1j97_Esn</v>
      </c>
      <c r="DB228" t="str">
        <f>INDEX('Data_Price '!AW$2:AW$1266,MATCH(Data!$DN228,'Data_Price '!$BE$2:$BE$1266,0))</f>
        <v>Liberty Skis Origin 96 Ski</v>
      </c>
      <c r="DC228" t="str">
        <f>INDEX('Data_Price '!AX$2:AX$1266,MATCH(Data!$DN228,'Data_Price '!$BE$2:$BE$1266,0))</f>
        <v>Moosejaw</v>
      </c>
      <c r="DD228">
        <f>INDEX('Data_Price '!AY$2:AY$1266,MATCH(Data!$DN228,'Data_Price '!$BE$2:$BE$1266,0))</f>
        <v>503.99</v>
      </c>
      <c r="DE228" t="str">
        <f>INDEX('Data_Price '!AZ$2:AZ$1266,MATCH(Data!$DN228,'Data_Price '!$BE$2:$BE$1266,0))</f>
        <v>https://www.google.com/url?q=https://www.moosejaw.com/product/liberty-skis-origin-96-ski_10545079%3Fad_id%3DGooglePlusBox%26utm_source%3DGooglePlusBox%26utm_medium%3DPLA%26utm_campaign%3DLiberty-Skis&amp;sa=U&amp;ved=0ahUKEwjsr8npxKP2AhWBdd8KHVpiAAMQ2ykIGA&amp;usg=AOvVaw0_4vqQH8GhJe5gxaf1qb1P</v>
      </c>
      <c r="DF228" t="str">
        <f>INDEX('Data_Price '!BA$2:BA$1266,MATCH(Data!$DN228,'Data_Price '!$BE$2:$BE$1266,0))</f>
        <v>'22 Liberty Origin 96 Skis 182cm</v>
      </c>
      <c r="DG228" t="str">
        <f>INDEX('Data_Price '!BB$2:BB$1266,MATCH(Data!$DN228,'Data_Price '!$BE$2:$BE$1266,0))</f>
        <v>Al's Ski Equipment Barn</v>
      </c>
      <c r="DH228">
        <f>INDEX('Data_Price '!BC$2:BC$1266,MATCH(Data!$DN228,'Data_Price '!$BE$2:$BE$1266,0))</f>
        <v>629</v>
      </c>
      <c r="DI228" t="str">
        <f>INDEX('Data_Price '!BD$2:BD$1266,MATCH(Data!$DN228,'Data_Price '!$BE$2:$BE$1266,0))</f>
        <v>https://www.google.com/url?url=https://www.untracked.com/p7422c11b101lr-Froogle-22_liberty_origin_96_all_mountain_skis.html%23chsku767573&amp;rct=j&amp;q=&amp;esrc=s&amp;sa=U&amp;ved=0ahUKEwi81-ToxKP2AhVKTt8KHV_TCR0Q2SkISQ&amp;usg=AOvVaw11UXKFiNf3AmNtgaPQhFdr</v>
      </c>
      <c r="DJ228" s="89" t="e">
        <f ca="1">_xll.Connector("TinyUrl.TinyUrl",DA228,0)</f>
        <v>#NAME?</v>
      </c>
      <c r="DK228" s="89" t="e">
        <f ca="1">_xll.Connector("TinyUrl.TinyUrl",DE228,0)</f>
        <v>#NAME?</v>
      </c>
      <c r="DL228" s="89" t="e">
        <f ca="1">_xll.Connector("TinyUrl.TinyUrl",DI228,0)</f>
        <v>#NAME?</v>
      </c>
      <c r="DM228" s="224" t="str">
        <f t="shared" si="134"/>
        <v>Origin 96</v>
      </c>
      <c r="DN228" s="89" t="str">
        <f t="shared" si="135"/>
        <v xml:space="preserve"> LibertyOrigin 96182 Unisex</v>
      </c>
      <c r="DO228" s="227" t="s">
        <v>960</v>
      </c>
    </row>
    <row r="229" spans="1:119" ht="15.45" customHeight="1">
      <c r="B229" s="224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#VALUE!</v>
      </c>
      <c r="F229" s="43" t="b">
        <f>CL229&gt;Driver!$F$56</f>
        <v>0</v>
      </c>
      <c r="G229" s="43" t="b">
        <f>AND(CB229&gt;Driver!$F$55,CB229&lt;Driver!$G$55)</f>
        <v>0</v>
      </c>
      <c r="H229" s="43" t="e">
        <f t="shared" si="102"/>
        <v>#VALUE!</v>
      </c>
      <c r="I229" s="43">
        <f t="shared" si="103"/>
        <v>0</v>
      </c>
      <c r="J229" s="43" t="e">
        <f t="array" ref="J229">NOT(OR(($H$9:$H$1273=TRUE)*($I$9:$I$1273&gt;0)*($BT$9:$BT$1273=BT229)*($K$9:$K$1273&gt;K229)))</f>
        <v>#VALUE!</v>
      </c>
      <c r="K229" s="72">
        <f t="shared" si="104"/>
        <v>0.70656955057832915</v>
      </c>
      <c r="L229" s="72">
        <f t="shared" si="105"/>
        <v>0.91445975344452501</v>
      </c>
      <c r="M229" s="72">
        <f t="shared" si="106"/>
        <v>0.49867934771213329</v>
      </c>
      <c r="N229" s="72">
        <f t="shared" si="107"/>
        <v>0.28171757414785303</v>
      </c>
      <c r="O229" s="72">
        <f t="shared" si="108"/>
        <v>0.2709871356552136</v>
      </c>
      <c r="P229" s="72">
        <f t="shared" si="109"/>
        <v>0.94333333333333336</v>
      </c>
      <c r="Q229" s="72"/>
      <c r="R229" s="72"/>
      <c r="S229" s="72">
        <f t="shared" si="110"/>
        <v>0.67783692615688373</v>
      </c>
      <c r="T229" s="72">
        <f t="shared" si="111"/>
        <v>0.99972210151881336</v>
      </c>
      <c r="U229" s="72">
        <f t="shared" si="112"/>
        <v>0.82001923404253807</v>
      </c>
      <c r="V229" s="72">
        <f t="shared" si="113"/>
        <v>0.66097016777537354</v>
      </c>
      <c r="W229" s="72">
        <f t="shared" si="114"/>
        <v>0.99369516065464958</v>
      </c>
      <c r="X229" s="72">
        <f t="shared" si="115"/>
        <v>8.5540246555475014E-2</v>
      </c>
      <c r="Y229" s="72">
        <f t="shared" si="116"/>
        <v>0.50132065228786671</v>
      </c>
      <c r="Z229" s="72">
        <f t="shared" si="117"/>
        <v>0.71828242585214697</v>
      </c>
      <c r="AA229" s="72">
        <f t="shared" si="118"/>
        <v>0.7290128643447864</v>
      </c>
      <c r="AB229" s="72">
        <f t="shared" si="119"/>
        <v>5.6666666666666643E-2</v>
      </c>
      <c r="AC229" s="72"/>
      <c r="AD229" s="72"/>
      <c r="AE229" s="72">
        <f t="shared" si="120"/>
        <v>0.32216307384311627</v>
      </c>
      <c r="AF229" s="72">
        <f t="shared" si="121"/>
        <v>2.7789848118665861E-4</v>
      </c>
      <c r="AG229" s="72">
        <f t="shared" si="122"/>
        <v>0.17998076595746196</v>
      </c>
      <c r="AH229" s="72">
        <f t="shared" si="123"/>
        <v>0.33902983222462646</v>
      </c>
      <c r="AI229" s="72">
        <f t="shared" si="124"/>
        <v>6.3048393453504492E-3</v>
      </c>
      <c r="AJ229" s="72">
        <f>(AV229-Driver!$K$179)/(Driver!$L$179-Driver!$K$179)</f>
        <v>0.15445975344452498</v>
      </c>
      <c r="AK229" s="72">
        <f>(AW229-Driver!$K$180)/(Driver!$L$180-Driver!$K$180)</f>
        <v>0.22813562181103098</v>
      </c>
      <c r="AL229" s="72">
        <f>(AX229-Driver!$K$181)/(Driver!$L$181-Driver!$K$181)</f>
        <v>0.318282425852147</v>
      </c>
      <c r="AM229" s="72">
        <f>(AY229-Driver!$K$182)/(Driver!$L$182-Driver!$K$182)</f>
        <v>0.94301286434478637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25"/>
        <v>3.2509157509157505</v>
      </c>
      <c r="AW229" s="70">
        <f t="shared" si="126"/>
        <v>23.262530988896469</v>
      </c>
      <c r="AX229" s="70">
        <f t="shared" si="127"/>
        <v>3.8645418326693228</v>
      </c>
      <c r="AY229" s="70">
        <f>IFERROR(Driver!$K$19/Data!BH229/Data!BI229*Data!BK229*Data!BL229,"")</f>
        <v>-0.34884628681083207</v>
      </c>
      <c r="AZ229" s="70">
        <f t="shared" si="128"/>
        <v>19.746835443037977</v>
      </c>
      <c r="BA229" s="70"/>
      <c r="BB229" s="70"/>
      <c r="BC229" s="70">
        <f t="shared" si="129"/>
        <v>14.439207116746648</v>
      </c>
      <c r="BD229" s="70">
        <f t="shared" si="130"/>
        <v>10.59523921776063</v>
      </c>
      <c r="BE229" s="70">
        <f t="shared" si="131"/>
        <v>0.28010920928465349</v>
      </c>
      <c r="BF229" s="70">
        <f t="shared" si="132"/>
        <v>6.8861521105574885</v>
      </c>
      <c r="BG229" s="70">
        <f t="shared" si="133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219</v>
      </c>
      <c r="BS229" s="8" t="s">
        <v>812</v>
      </c>
      <c r="BT229" s="9" t="s">
        <v>818</v>
      </c>
      <c r="BU229" s="10">
        <v>153</v>
      </c>
      <c r="BV229" s="9" t="s">
        <v>222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305</v>
      </c>
      <c r="CU229" s="10"/>
      <c r="CV229" s="10"/>
      <c r="CW229" s="10"/>
      <c r="CX229" t="str">
        <f>INDEX('Data_Price '!AS$2:AS$1266,MATCH(Data!$DN229,'Data_Price '!$BE$2:$BE$1266,0))</f>
        <v>Salomon QST 92 Skis - 2021</v>
      </c>
      <c r="CY229" t="str">
        <f>INDEX('Data_Price '!AT$2:AT$1266,MATCH(Data!$DN229,'Data_Price '!$BE$2:$BE$1266,0))</f>
        <v>Gravity Coalition</v>
      </c>
      <c r="CZ229">
        <f>INDEX('Data_Price '!AU$2:AU$1266,MATCH(Data!$DN229,'Data_Price '!$BE$2:$BE$1266,0))</f>
        <v>299.95</v>
      </c>
      <c r="DA229" t="str">
        <f>INDEX('Data_Price '!AV$2:AV$1266,MATCH(Data!$DN229,'Data_Price '!$BE$2:$BE$1266,0))</f>
        <v>https://www.google.com/url?url=https://gravitycoalition.com/products/salomon-qst-92-skis-unisex%3Fvariant%3D21751044898864%26currency%3DUSD%26utm_medium%3Dproduct_sync%26utm_source%3Dgoogle%26utm_content%3Dsag_organic%26utm_campaign%3Dsag_organic&amp;rct=j&amp;q=&amp;esrc=s&amp;sa=U&amp;ved=0ahUKEwjpiuvpxKP2AhXtkOAKHb5_CS8QsDwIYQ&amp;usg=AOvVaw3MznrX0RKNW4rNzgom1PqV</v>
      </c>
      <c r="DB229" t="str">
        <f>INDEX('Data_Price '!AW$2:AW$1266,MATCH(Data!$DN229,'Data_Price '!$BE$2:$BE$1266,0))</f>
        <v>Salomon QST Lux 92 Skis 153 W/ Bindings - Sports &amp; outdoors</v>
      </c>
      <c r="DC229" t="str">
        <f>INDEX('Data_Price '!AX$2:AX$1266,MATCH(Data!$DN229,'Data_Price '!$BE$2:$BE$1266,0))</f>
        <v>Mercari</v>
      </c>
      <c r="DD229" t="str">
        <f>INDEX('Data_Price '!AY$2:AY$1266,MATCH(Data!$DN229,'Data_Price '!$BE$2:$BE$1266,0))</f>
        <v>$325.00 used</v>
      </c>
      <c r="DE229" t="str">
        <f>INDEX('Data_Price '!AZ$2:AZ$1266,MATCH(Data!$DN229,'Data_Price '!$BE$2:$BE$1266,0))</f>
        <v>https://www.google.com/url?url=https://www.mercari.com/us/item/m74647356463/&amp;rct=j&amp;q=&amp;esrc=s&amp;sa=U&amp;ved=0ahUKEwjpiuvpxKP2AhXtkOAKHb5_CS8Q2SkIew&amp;usg=AOvVaw0C3sehv-iaURhLINuc9ry_</v>
      </c>
      <c r="DF229" t="str">
        <f>INDEX('Data_Price '!BA$2:BA$1266,MATCH(Data!$DN229,'Data_Price '!$BE$2:$BE$1266,0))</f>
        <v>Salomon Other | Salomon Qst Lux 92 153 Skis W Bindings | Color: Black | Size: 153 | Kll86's Closet</v>
      </c>
      <c r="DG229" t="str">
        <f>INDEX('Data_Price '!BB$2:BB$1266,MATCH(Data!$DN229,'Data_Price '!$BE$2:$BE$1266,0))</f>
        <v>Poshmark</v>
      </c>
      <c r="DH229" t="str">
        <f>INDEX('Data_Price '!BC$2:BC$1266,MATCH(Data!$DN229,'Data_Price '!$BE$2:$BE$1266,0))</f>
        <v>$375.00 used</v>
      </c>
      <c r="DI229" t="str">
        <f>INDEX('Data_Price '!BD$2:BD$1266,MATCH(Data!$DN229,'Data_Price '!$BE$2:$BE$1266,0))</f>
        <v>https://www.google.com/url?url=https://poshmark.com/listing/Salomon-QST-Lux-92-153-skis-w-bindings-6074c00c1e75a808ad65dafa%23utm_source%3Dgdm_unpaid&amp;rct=j&amp;q=&amp;esrc=s&amp;sa=U&amp;ved=0ahUKEwjpiuvpxKP2AhXtkOAKHb5_CS8Q2SkIggE&amp;usg=AOvVaw1lCJErYA-x9w5aaCWlF47u</v>
      </c>
      <c r="DJ229" s="89" t="e">
        <f ca="1">_xll.Connector("TinyUrl.TinyUrl",DA229,0)</f>
        <v>#NAME?</v>
      </c>
      <c r="DK229" s="89" t="e">
        <f ca="1">_xll.Connector("TinyUrl.TinyUrl",DE229,0)</f>
        <v>#NAME?</v>
      </c>
      <c r="DL229" s="89" t="e">
        <f ca="1">_xll.Connector("TinyUrl.TinyUrl",DI229,0)</f>
        <v>#NAME?</v>
      </c>
      <c r="DM229" s="224" t="str">
        <f t="shared" si="134"/>
        <v>QST 92</v>
      </c>
      <c r="DN229" s="89" t="str">
        <f t="shared" si="135"/>
        <v xml:space="preserve"> SalomonQST 92153 Unisex</v>
      </c>
      <c r="DO229" s="227" t="s">
        <v>961</v>
      </c>
    </row>
    <row r="230" spans="1:119" ht="15.45" customHeight="1">
      <c r="B230" s="224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#VALUE!</v>
      </c>
      <c r="F230" s="43" t="b">
        <f>CL230&gt;Driver!$F$56</f>
        <v>0</v>
      </c>
      <c r="G230" s="43" t="b">
        <f>AND(CB230&gt;Driver!$F$55,CB230&lt;Driver!$G$55)</f>
        <v>1</v>
      </c>
      <c r="H230" s="43" t="e">
        <f t="shared" si="102"/>
        <v>#VALUE!</v>
      </c>
      <c r="I230" s="43">
        <f t="shared" si="103"/>
        <v>0</v>
      </c>
      <c r="J230" s="43" t="e">
        <f t="array" ref="J230">NOT(OR(($H$9:$H$1273=TRUE)*($I$9:$I$1273&gt;0)*($BT$9:$BT$1273=BT230)*($K$9:$K$1273&gt;K230)))</f>
        <v>#VALUE!</v>
      </c>
      <c r="K230" s="72">
        <f t="shared" si="104"/>
        <v>0.68157884816510195</v>
      </c>
      <c r="L230" s="72">
        <f t="shared" si="105"/>
        <v>0.9421996615905246</v>
      </c>
      <c r="M230" s="72">
        <f t="shared" si="106"/>
        <v>0.4209580347396793</v>
      </c>
      <c r="N230" s="72">
        <f t="shared" si="107"/>
        <v>0.13120849933598944</v>
      </c>
      <c r="O230" s="72">
        <f t="shared" si="108"/>
        <v>0.34911658527520517</v>
      </c>
      <c r="P230" s="72">
        <f t="shared" si="109"/>
        <v>0.78254901960784318</v>
      </c>
      <c r="Q230" s="72"/>
      <c r="R230" s="72"/>
      <c r="S230" s="72">
        <f t="shared" si="110"/>
        <v>0.78431913352169969</v>
      </c>
      <c r="T230" s="72">
        <f t="shared" si="111"/>
        <v>0.92442902990535336</v>
      </c>
      <c r="U230" s="72">
        <f t="shared" si="112"/>
        <v>9.9999999999999978E-2</v>
      </c>
      <c r="V230" s="72">
        <f t="shared" si="113"/>
        <v>0.61765444699971805</v>
      </c>
      <c r="W230" s="72">
        <f t="shared" si="114"/>
        <v>0.95840933875285017</v>
      </c>
      <c r="X230" s="72">
        <f t="shared" si="115"/>
        <v>5.7800338409475405E-2</v>
      </c>
      <c r="Y230" s="72">
        <f t="shared" si="116"/>
        <v>0.5790419652603207</v>
      </c>
      <c r="Z230" s="72">
        <f t="shared" si="117"/>
        <v>0.86879150066401056</v>
      </c>
      <c r="AA230" s="72">
        <f t="shared" si="118"/>
        <v>0.65088341472479483</v>
      </c>
      <c r="AB230" s="72">
        <f t="shared" si="119"/>
        <v>0.21745098039215682</v>
      </c>
      <c r="AC230" s="72"/>
      <c r="AD230" s="72"/>
      <c r="AE230" s="72">
        <f t="shared" si="120"/>
        <v>0.21568086647830026</v>
      </c>
      <c r="AF230" s="72">
        <f t="shared" si="121"/>
        <v>7.5570970094646597E-2</v>
      </c>
      <c r="AG230" s="72">
        <f t="shared" si="122"/>
        <v>0.9</v>
      </c>
      <c r="AH230" s="72">
        <f t="shared" si="123"/>
        <v>0.38234555300028189</v>
      </c>
      <c r="AI230" s="72">
        <f t="shared" si="124"/>
        <v>4.1590661247149802E-2</v>
      </c>
      <c r="AJ230" s="72">
        <f>(AV230-Driver!$K$179)/(Driver!$L$179-Driver!$K$179)</f>
        <v>0.2978003384094754</v>
      </c>
      <c r="AK230" s="72">
        <f>(AW230-Driver!$K$180)/(Driver!$L$180-Driver!$K$180)</f>
        <v>0.38694906746152008</v>
      </c>
      <c r="AL230" s="72">
        <f>(AX230-Driver!$K$181)/(Driver!$L$181-Driver!$K$181)</f>
        <v>0.4687915006640106</v>
      </c>
      <c r="AM230" s="72">
        <f>(AY230-Driver!$K$182)/(Driver!$L$182-Driver!$K$182)</f>
        <v>0.8648834147247948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25"/>
        <v>6.2678062678062672</v>
      </c>
      <c r="AW230" s="70">
        <f t="shared" si="126"/>
        <v>38.792604110912293</v>
      </c>
      <c r="AX230" s="70">
        <f t="shared" si="127"/>
        <v>5.2191235059760954</v>
      </c>
      <c r="AY230" s="70">
        <f>IFERROR(Driver!$K$19/Data!BH230/Data!BI230*Data!BK230*Data!BL230,"")</f>
        <v>-0.82711507637429749</v>
      </c>
      <c r="AZ230" s="70">
        <f t="shared" si="128"/>
        <v>34.400595681310499</v>
      </c>
      <c r="BA230" s="70"/>
      <c r="BB230" s="70"/>
      <c r="BC230" s="70">
        <f t="shared" si="129"/>
        <v>69.672268329172766</v>
      </c>
      <c r="BD230" s="70">
        <f t="shared" si="130"/>
        <v>3.8827487450418596</v>
      </c>
      <c r="BE230" s="70">
        <f t="shared" si="131"/>
        <v>1</v>
      </c>
      <c r="BF230" s="70">
        <f t="shared" si="132"/>
        <v>1.9939457591084067</v>
      </c>
      <c r="BG230" s="70">
        <f t="shared" si="133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219</v>
      </c>
      <c r="BS230" s="8" t="s">
        <v>471</v>
      </c>
      <c r="BT230" s="9" t="s">
        <v>480</v>
      </c>
      <c r="BU230" s="10">
        <v>176</v>
      </c>
      <c r="BV230" s="9" t="s">
        <v>222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304</v>
      </c>
      <c r="CU230" s="9" t="s">
        <v>302</v>
      </c>
      <c r="CV230" s="10"/>
      <c r="CW230" s="10"/>
      <c r="CX230" t="str">
        <f>INDEX('Data_Price '!AS$2:AS$1266,MATCH(Data!$DN230,'Data_Price '!$BE$2:$BE$1266,0))</f>
        <v>Black Crows Corvus Freebird</v>
      </c>
      <c r="CY230" t="str">
        <f>INDEX('Data_Price '!AT$2:AT$1266,MATCH(Data!$DN230,'Data_Price '!$BE$2:$BE$1266,0))</f>
        <v>Varuste.net</v>
      </c>
      <c r="CZ230">
        <f>INDEX('Data_Price '!AU$2:AU$1266,MATCH(Data!$DN230,'Data_Price '!$BE$2:$BE$1266,0))</f>
        <v>650.48</v>
      </c>
      <c r="DA230" t="str">
        <f>INDEX('Data_Price '!AV$2:AV$1266,MATCH(Data!$DN230,'Data_Price '!$BE$2:$BE$1266,0))</f>
        <v>https://www.google.com/url?q=https://varuste.net/en/p105592/black-crows-corvus-freebird%3Fchange_country%3DUS%26change_currency%3DEUR&amp;sa=U&amp;ved=0ahUKEwiv6I3rxKP2AhUJTt8KHe8mDoIQ2ykIHg&amp;usg=AOvVaw1J8DWIsWBgJMAg0Q_7MtAJ</v>
      </c>
      <c r="DB230" t="str">
        <f>INDEX('Data_Price '!AW$2:AW$1266,MATCH(Data!$DN230,'Data_Price '!$BE$2:$BE$1266,0))</f>
        <v>Black Crows Corvus Freebird Skis 2022 176</v>
      </c>
      <c r="DC230" t="str">
        <f>INDEX('Data_Price '!AX$2:AX$1266,MATCH(Data!$DN230,'Data_Price '!$BE$2:$BE$1266,0))</f>
        <v>Winteriscalling.com</v>
      </c>
      <c r="DD230">
        <f>INDEX('Data_Price '!AY$2:AY$1266,MATCH(Data!$DN230,'Data_Price '!$BE$2:$BE$1266,0))</f>
        <v>799.99</v>
      </c>
      <c r="DE230" t="str">
        <f>INDEX('Data_Price '!AZ$2:AZ$1266,MATCH(Data!$DN230,'Data_Price '!$BE$2:$BE$1266,0))</f>
        <v>https://www.google.com/url?url=https://winteriscalling.com/products/black-crows-corvus-freebird-skis-2022%3Fvariant%3D40413833134245%26currency%3DUSD%26utm_medium%3Dproduct_sync%26utm_source%3Dgoogle%26utm_content%3Dsag_organic%26utm_campaign%3Dsag_organic&amp;rct=j&amp;q=&amp;esrc=s&amp;sa=U&amp;ved=0ahUKEwjEuNvqxKP2AhULJt8KHQYWCeYQ2SkIYg&amp;usg=AOvVaw19OLk6CxpRpMxV5g8BvV6c</v>
      </c>
      <c r="DF230" t="str">
        <f>INDEX('Data_Price '!BA$2:BA$1266,MATCH(Data!$DN230,'Data_Price '!$BE$2:$BE$1266,0))</f>
        <v>Black Crows Corvus Freebird</v>
      </c>
      <c r="DG230" t="str">
        <f>INDEX('Data_Price '!BB$2:BB$1266,MATCH(Data!$DN230,'Data_Price '!$BE$2:$BE$1266,0))</f>
        <v>Ascent Outdoors</v>
      </c>
      <c r="DH230">
        <f>INDEX('Data_Price '!BC$2:BC$1266,MATCH(Data!$DN230,'Data_Price '!$BE$2:$BE$1266,0))</f>
        <v>899.95</v>
      </c>
      <c r="DI230" t="str">
        <f>INDEX('Data_Price '!BD$2:BD$1266,MATCH(Data!$DN230,'Data_Price '!$BE$2:$BE$1266,0))</f>
        <v>https://www.google.com/url?url=https://ascentoutdoors.com/products/black-crows-corvus-freebird-skis%3Fcurrency%3DUSD%26variant%3D32998193889323%26utm_medium%3Dcpc%26utm_source%3Dgoogle%26utm_campaign%3DGoogle%2520Shopping&amp;rct=j&amp;q=&amp;esrc=s&amp;sa=U&amp;ved=0ahUKEwjEuNvqxKP2AhULJt8KHQYWCeYQsDwIUA&amp;usg=AOvVaw027x8Kw2UxlwPmKpbLx9P6</v>
      </c>
      <c r="DJ230" s="89" t="e">
        <f ca="1">_xll.Connector("TinyUrl.TinyUrl",DA230,0)</f>
        <v>#NAME?</v>
      </c>
      <c r="DK230" s="89" t="e">
        <f ca="1">_xll.Connector("TinyUrl.TinyUrl",DE230,0)</f>
        <v>#NAME?</v>
      </c>
      <c r="DL230" s="89" t="e">
        <f ca="1">_xll.Connector("TinyUrl.TinyUrl",DI230,0)</f>
        <v>#NAME?</v>
      </c>
      <c r="DM230" s="224" t="str">
        <f t="shared" si="134"/>
        <v>Corvus Freebird</v>
      </c>
      <c r="DN230" s="89" t="str">
        <f t="shared" si="135"/>
        <v xml:space="preserve"> Black CrowsCorvus Freebird176 Unisex</v>
      </c>
      <c r="DO230" s="227" t="s">
        <v>1019</v>
      </c>
    </row>
    <row r="231" spans="1:119" ht="15.45" customHeight="1">
      <c r="B231" s="224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#VALUE!</v>
      </c>
      <c r="F231" s="43" t="b">
        <f>CL231&gt;Driver!$F$56</f>
        <v>0</v>
      </c>
      <c r="G231" s="43" t="b">
        <f>AND(CB231&gt;Driver!$F$55,CB231&lt;Driver!$G$55)</f>
        <v>0</v>
      </c>
      <c r="H231" s="43" t="e">
        <f t="shared" si="102"/>
        <v>#VALUE!</v>
      </c>
      <c r="I231" s="43">
        <f t="shared" si="103"/>
        <v>0</v>
      </c>
      <c r="J231" s="43" t="e">
        <f t="array" ref="J231">NOT(OR(($H$9:$H$1273=TRUE)*($I$9:$I$1273&gt;0)*($BT$9:$BT$1273=BT231)*($K$9:$K$1273&gt;K231)))</f>
        <v>#VALUE!</v>
      </c>
      <c r="K231" s="72">
        <f t="shared" si="104"/>
        <v>0.72518635380920116</v>
      </c>
      <c r="L231" s="72">
        <f t="shared" si="105"/>
        <v>0.97894126178390151</v>
      </c>
      <c r="M231" s="72">
        <f t="shared" si="106"/>
        <v>0.47143144583450092</v>
      </c>
      <c r="N231" s="72">
        <f t="shared" si="107"/>
        <v>0.205198254600645</v>
      </c>
      <c r="O231" s="72">
        <f t="shared" si="108"/>
        <v>0.27642451427540704</v>
      </c>
      <c r="P231" s="72">
        <f t="shared" si="109"/>
        <v>0.93267156862745104</v>
      </c>
      <c r="Q231" s="72"/>
      <c r="R231" s="72"/>
      <c r="S231" s="72">
        <f t="shared" si="110"/>
        <v>0.68295854857714711</v>
      </c>
      <c r="T231" s="72">
        <f t="shared" si="111"/>
        <v>0.98347233031877834</v>
      </c>
      <c r="U231" s="72">
        <f t="shared" si="112"/>
        <v>0.95695413410115526</v>
      </c>
      <c r="V231" s="72">
        <f t="shared" si="113"/>
        <v>0.7398161405546565</v>
      </c>
      <c r="W231" s="72">
        <f t="shared" si="114"/>
        <v>0.97931250000000003</v>
      </c>
      <c r="X231" s="72">
        <f t="shared" si="115"/>
        <v>2.1058738216098549E-2</v>
      </c>
      <c r="Y231" s="72">
        <f t="shared" si="116"/>
        <v>0.52856855416549908</v>
      </c>
      <c r="Z231" s="72">
        <f t="shared" si="117"/>
        <v>0.794801745399355</v>
      </c>
      <c r="AA231" s="72">
        <f t="shared" si="118"/>
        <v>0.72357548572459296</v>
      </c>
      <c r="AB231" s="72">
        <f t="shared" si="119"/>
        <v>6.7328431372548986E-2</v>
      </c>
      <c r="AC231" s="72"/>
      <c r="AD231" s="72"/>
      <c r="AE231" s="72">
        <f t="shared" si="120"/>
        <v>0.31704145142285289</v>
      </c>
      <c r="AF231" s="72">
        <f t="shared" si="121"/>
        <v>1.6527669681221685E-2</v>
      </c>
      <c r="AG231" s="72">
        <f t="shared" si="122"/>
        <v>4.3045865898844689E-2</v>
      </c>
      <c r="AH231" s="72">
        <f t="shared" si="123"/>
        <v>0.2601838594453435</v>
      </c>
      <c r="AI231" s="72">
        <f t="shared" si="124"/>
        <v>2.0687499999999984E-2</v>
      </c>
      <c r="AJ231" s="72">
        <f>(AV231-Driver!$K$179)/(Driver!$L$179-Driver!$K$179)</f>
        <v>0.26105873821609854</v>
      </c>
      <c r="AK231" s="72">
        <f>(AW231-Driver!$K$180)/(Driver!$L$180-Driver!$K$180)</f>
        <v>0.24477459224554343</v>
      </c>
      <c r="AL231" s="72">
        <f>(AX231-Driver!$K$181)/(Driver!$L$181-Driver!$K$181)</f>
        <v>0.39480174539935498</v>
      </c>
      <c r="AM231" s="72">
        <f>(AY231-Driver!$K$182)/(Driver!$L$182-Driver!$K$182)</f>
        <v>0.93757548572459293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25"/>
        <v>5.4945054945054936</v>
      </c>
      <c r="AW231" s="70">
        <f t="shared" si="126"/>
        <v>24.889625133631071</v>
      </c>
      <c r="AX231" s="70">
        <f t="shared" si="127"/>
        <v>4.5532157085941947</v>
      </c>
      <c r="AY231" s="70">
        <f>IFERROR(Driver!$K$19/Data!BH231/Data!BI231*Data!BK231*Data!BL231,"")</f>
        <v>-0.38213115575239903</v>
      </c>
      <c r="AZ231" s="70">
        <f t="shared" si="128"/>
        <v>20.718540580789277</v>
      </c>
      <c r="BA231" s="70"/>
      <c r="BB231" s="70"/>
      <c r="BC231" s="70">
        <f t="shared" si="129"/>
        <v>17.095828271078684</v>
      </c>
      <c r="BD231" s="70">
        <f t="shared" si="130"/>
        <v>9.1079762130922362</v>
      </c>
      <c r="BE231" s="70">
        <f t="shared" si="131"/>
        <v>5.712236286919832E-2</v>
      </c>
      <c r="BF231" s="70">
        <f t="shared" si="132"/>
        <v>15.791250811668789</v>
      </c>
      <c r="BG231" s="70">
        <f t="shared" si="133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219</v>
      </c>
      <c r="BS231" s="8" t="s">
        <v>610</v>
      </c>
      <c r="BT231" s="9" t="s">
        <v>615</v>
      </c>
      <c r="BU231" s="10">
        <v>170</v>
      </c>
      <c r="BV231" s="9" t="s">
        <v>390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305</v>
      </c>
      <c r="CU231" s="9" t="s">
        <v>302</v>
      </c>
      <c r="CV231" s="10"/>
      <c r="CW231" s="10"/>
      <c r="CX231">
        <f>INDEX('Data_Price '!AS$2:AS$1266,MATCH(Data!$DN231,'Data_Price '!$BE$2:$BE$1266,0))</f>
        <v>0</v>
      </c>
      <c r="CY231">
        <f>INDEX('Data_Price '!AT$2:AT$1266,MATCH(Data!$DN231,'Data_Price '!$BE$2:$BE$1266,0))</f>
        <v>0</v>
      </c>
      <c r="CZ231">
        <f>INDEX('Data_Price '!AU$2:AU$1266,MATCH(Data!$DN231,'Data_Price '!$BE$2:$BE$1266,0))</f>
        <v>0</v>
      </c>
      <c r="DA231">
        <f>INDEX('Data_Price '!AV$2:AV$1266,MATCH(Data!$DN231,'Data_Price '!$BE$2:$BE$1266,0))</f>
        <v>0</v>
      </c>
      <c r="DB231">
        <f>INDEX('Data_Price '!AW$2:AW$1266,MATCH(Data!$DN231,'Data_Price '!$BE$2:$BE$1266,0))</f>
        <v>0</v>
      </c>
      <c r="DC231">
        <f>INDEX('Data_Price '!AX$2:AX$1266,MATCH(Data!$DN231,'Data_Price '!$BE$2:$BE$1266,0))</f>
        <v>0</v>
      </c>
      <c r="DD231">
        <f>INDEX('Data_Price '!AY$2:AY$1266,MATCH(Data!$DN231,'Data_Price '!$BE$2:$BE$1266,0))</f>
        <v>0</v>
      </c>
      <c r="DE231">
        <f>INDEX('Data_Price '!AZ$2:AZ$1266,MATCH(Data!$DN231,'Data_Price '!$BE$2:$BE$1266,0))</f>
        <v>0</v>
      </c>
      <c r="DF231">
        <f>INDEX('Data_Price '!BA$2:BA$1266,MATCH(Data!$DN231,'Data_Price '!$BE$2:$BE$1266,0))</f>
        <v>0</v>
      </c>
      <c r="DG231">
        <f>INDEX('Data_Price '!BB$2:BB$1266,MATCH(Data!$DN231,'Data_Price '!$BE$2:$BE$1266,0))</f>
        <v>0</v>
      </c>
      <c r="DH231">
        <f>INDEX('Data_Price '!BC$2:BC$1266,MATCH(Data!$DN231,'Data_Price '!$BE$2:$BE$1266,0))</f>
        <v>0</v>
      </c>
      <c r="DI231">
        <f>INDEX('Data_Price '!BD$2:BD$1266,MATCH(Data!$DN231,'Data_Price '!$BE$2:$BE$1266,0))</f>
        <v>0</v>
      </c>
      <c r="DJ231" s="89" t="e">
        <f ca="1">_xll.Connector("TinyUrl.TinyUrl",DA231,0)</f>
        <v>#NAME?</v>
      </c>
      <c r="DK231" s="89" t="e">
        <f ca="1">_xll.Connector("TinyUrl.TinyUrl",DE231,0)</f>
        <v>#NAME?</v>
      </c>
      <c r="DL231" s="89" t="e">
        <f ca="1">_xll.Connector("TinyUrl.TinyUrl",DI231,0)</f>
        <v>#NAME?</v>
      </c>
      <c r="DM231" s="224" t="str">
        <f t="shared" si="134"/>
        <v>Ranger 102 FR W</v>
      </c>
      <c r="DN231" s="89" t="str">
        <f t="shared" si="135"/>
        <v xml:space="preserve"> FischerRanger 102 FR W170 Women's</v>
      </c>
      <c r="DO231" s="227"/>
    </row>
    <row r="232" spans="1:119" ht="15.45" customHeight="1">
      <c r="B232" s="224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#VALUE!</v>
      </c>
      <c r="F232" s="43" t="b">
        <f>CL232&gt;Driver!$F$56</f>
        <v>0</v>
      </c>
      <c r="G232" s="43" t="b">
        <f>AND(CB232&gt;Driver!$F$55,CB232&lt;Driver!$G$55)</f>
        <v>0</v>
      </c>
      <c r="H232" s="43" t="e">
        <f t="shared" si="102"/>
        <v>#VALUE!</v>
      </c>
      <c r="I232" s="43">
        <f t="shared" si="103"/>
        <v>0</v>
      </c>
      <c r="J232" s="43" t="e">
        <f t="array" ref="J232">NOT(OR(($H$9:$H$1273=TRUE)*($I$9:$I$1273&gt;0)*($BT$9:$BT$1273=BT232)*($K$9:$K$1273&gt;K232)))</f>
        <v>#VALUE!</v>
      </c>
      <c r="K232" s="72">
        <f t="shared" si="104"/>
        <v>0.73126278355486052</v>
      </c>
      <c r="L232" s="72">
        <f t="shared" si="105"/>
        <v>0.98608975908468288</v>
      </c>
      <c r="M232" s="72">
        <f t="shared" si="106"/>
        <v>0.47643580802503804</v>
      </c>
      <c r="N232" s="72">
        <f t="shared" si="107"/>
        <v>0.21594890280149237</v>
      </c>
      <c r="O232" s="72">
        <f t="shared" si="108"/>
        <v>0.31185525329976549</v>
      </c>
      <c r="P232" s="72">
        <f t="shared" si="109"/>
        <v>0.90150326797385627</v>
      </c>
      <c r="Q232" s="72"/>
      <c r="R232" s="72"/>
      <c r="S232" s="72">
        <f t="shared" si="110"/>
        <v>0.72741883029976317</v>
      </c>
      <c r="T232" s="72">
        <f t="shared" si="111"/>
        <v>0.99000689857793078</v>
      </c>
      <c r="U232" s="72">
        <f t="shared" si="112"/>
        <v>0.92626740731670676</v>
      </c>
      <c r="V232" s="72">
        <f t="shared" si="113"/>
        <v>0.63908379038704544</v>
      </c>
      <c r="W232" s="72">
        <f t="shared" si="114"/>
        <v>0.97663934426229504</v>
      </c>
      <c r="X232" s="72">
        <f t="shared" si="115"/>
        <v>1.3910240915317063E-2</v>
      </c>
      <c r="Y232" s="72">
        <f t="shared" si="116"/>
        <v>0.52356419197496196</v>
      </c>
      <c r="Z232" s="72">
        <f t="shared" si="117"/>
        <v>0.78405109719850763</v>
      </c>
      <c r="AA232" s="72">
        <f t="shared" si="118"/>
        <v>0.68814474670023451</v>
      </c>
      <c r="AB232" s="72">
        <f t="shared" si="119"/>
        <v>9.849673202614373E-2</v>
      </c>
      <c r="AC232" s="72"/>
      <c r="AD232" s="72"/>
      <c r="AE232" s="72">
        <f t="shared" si="120"/>
        <v>0.27258116970023683</v>
      </c>
      <c r="AF232" s="72">
        <f t="shared" si="121"/>
        <v>9.9931014220691894E-3</v>
      </c>
      <c r="AG232" s="72">
        <f t="shared" si="122"/>
        <v>7.3732592683293241E-2</v>
      </c>
      <c r="AH232" s="72">
        <f t="shared" si="123"/>
        <v>0.36091620961295451</v>
      </c>
      <c r="AI232" s="72">
        <f t="shared" si="124"/>
        <v>2.3360655737704922E-2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0.27061627574971758</v>
      </c>
      <c r="AL232" s="72">
        <f>(AX232-Driver!$K$181)/(Driver!$L$181-Driver!$K$181)</f>
        <v>0.38405109719850761</v>
      </c>
      <c r="AM232" s="72">
        <f>(AY232-Driver!$K$182)/(Driver!$L$182-Driver!$K$182)</f>
        <v>0.90214474670023448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25"/>
        <v>4.7585130918464253</v>
      </c>
      <c r="AW232" s="70">
        <f t="shared" si="126"/>
        <v>27.416635568874902</v>
      </c>
      <c r="AX232" s="70">
        <f t="shared" si="127"/>
        <v>4.4564598747865682</v>
      </c>
      <c r="AY232" s="70">
        <f>IFERROR(Driver!$K$19/Data!BH232/Data!BI232*Data!BK232*Data!BL232,"")</f>
        <v>-0.59902013614248972</v>
      </c>
      <c r="AZ232" s="70">
        <f t="shared" si="128"/>
        <v>23.559195830230824</v>
      </c>
      <c r="BA232" s="70"/>
      <c r="BB232" s="70"/>
      <c r="BC232" s="70">
        <f t="shared" si="129"/>
        <v>40.157685483463752</v>
      </c>
      <c r="BD232" s="70">
        <f t="shared" si="130"/>
        <v>11.455017463707748</v>
      </c>
      <c r="BE232" s="70">
        <f t="shared" si="131"/>
        <v>0.17387998948872271</v>
      </c>
      <c r="BF232" s="70">
        <f t="shared" si="132"/>
        <v>4.414239545049222</v>
      </c>
      <c r="BG232" s="70">
        <f t="shared" si="133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219</v>
      </c>
      <c r="BS232" s="8" t="s">
        <v>533</v>
      </c>
      <c r="BT232" s="9" t="s">
        <v>541</v>
      </c>
      <c r="BU232" s="10">
        <v>170</v>
      </c>
      <c r="BV232" s="9" t="s">
        <v>222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305</v>
      </c>
      <c r="CU232" s="10"/>
      <c r="CV232" s="10"/>
      <c r="CW232" s="10"/>
      <c r="CX232" t="str">
        <f>INDEX('Data_Price '!AS$2:AS$1266,MATCH(Data!$DN232,'Data_Price '!$BE$2:$BE$1266,0))</f>
        <v>Dynastar M-Pro 90 W Skis - Women's 2022</v>
      </c>
      <c r="CY232" t="str">
        <f>INDEX('Data_Price '!AT$2:AT$1266,MATCH(Data!$DN232,'Data_Price '!$BE$2:$BE$1266,0))</f>
        <v>Snowcountry.eu</v>
      </c>
      <c r="CZ232">
        <f>INDEX('Data_Price '!AU$2:AU$1266,MATCH(Data!$DN232,'Data_Price '!$BE$2:$BE$1266,0))</f>
        <v>369.87</v>
      </c>
      <c r="DA232" t="str">
        <f>INDEX('Data_Price '!AV$2:AV$1266,MATCH(Data!$DN232,'Data_Price '!$BE$2:$BE$1266,0))</f>
        <v>https://www.google.com/url?url=https://www.snowcountry.eu/dynastar-m-pro-90-w-19-20.html%3Fartikel_maat%3D65323%26country%3DUS&amp;rct=j&amp;q=&amp;esrc=s&amp;sa=U&amp;ved=0ahUKEwjE4t_rxKP2AhUCJt8KHYFoCcUQsDwIlQE&amp;usg=AOvVaw3tyZNT4-CYLJdhnhU1024B</v>
      </c>
      <c r="DB232" t="str">
        <f>INDEX('Data_Price '!AW$2:AW$1266,MATCH(Data!$DN232,'Data_Price '!$BE$2:$BE$1266,0))</f>
        <v>Dynastar M-Pro 90 W Skis - Women's 2022</v>
      </c>
      <c r="DC232" t="str">
        <f>INDEX('Data_Price '!AX$2:AX$1266,MATCH(Data!$DN232,'Data_Price '!$BE$2:$BE$1266,0))</f>
        <v>Snowcountry.eu</v>
      </c>
      <c r="DD232">
        <f>INDEX('Data_Price '!AY$2:AY$1266,MATCH(Data!$DN232,'Data_Price '!$BE$2:$BE$1266,0))</f>
        <v>369.87</v>
      </c>
      <c r="DE232" t="str">
        <f>INDEX('Data_Price '!AZ$2:AZ$1266,MATCH(Data!$DN232,'Data_Price '!$BE$2:$BE$1266,0))</f>
        <v>https://www.google.com/url?q=https://www.snowcountry.eu/dynastar-m-pro-90-w-19-20.html%3Fartikel_maat%3D65323%26country%3DUS&amp;sa=U&amp;ved=0ahUKEwiRiLHsxKP2AhWRiOAKHTLeDY8Q2ykIGA&amp;usg=AOvVaw3D4erkrF_zZr2gVisy4u38</v>
      </c>
      <c r="DF232" t="str">
        <f>INDEX('Data_Price '!BA$2:BA$1266,MATCH(Data!$DN232,'Data_Price '!$BE$2:$BE$1266,0))</f>
        <v>Dynastar M-Pro 90 Ski</v>
      </c>
      <c r="DG232" t="str">
        <f>INDEX('Data_Price '!BB$2:BB$1266,MATCH(Data!$DN232,'Data_Price '!$BE$2:$BE$1266,0))</f>
        <v>Snowcountry.eu</v>
      </c>
      <c r="DH232">
        <f>INDEX('Data_Price '!BC$2:BC$1266,MATCH(Data!$DN232,'Data_Price '!$BE$2:$BE$1266,0))</f>
        <v>416.22</v>
      </c>
      <c r="DI232" t="str">
        <f>INDEX('Data_Price '!BD$2:BD$1266,MATCH(Data!$DN232,'Data_Price '!$BE$2:$BE$1266,0))</f>
        <v>https://www.google.com/url?q=https://www.snowcountry.eu/dynastar-m-pro-90-19-20.html%3Fartikel_maat%3D65323%26country%3DUS&amp;sa=U&amp;ved=0ahUKEwiBnI_sxKP2AhVxUt8KHU5MDFgQ2ykIHg&amp;usg=AOvVaw2XmKKGPbMCvcEX3dYxjBh-</v>
      </c>
      <c r="DJ232" s="89" t="e">
        <f ca="1">_xll.Connector("TinyUrl.TinyUrl",DA232,0)</f>
        <v>#NAME?</v>
      </c>
      <c r="DK232" s="89" t="e">
        <f ca="1">_xll.Connector("TinyUrl.TinyUrl",DE232,0)</f>
        <v>#NAME?</v>
      </c>
      <c r="DL232" s="89" t="e">
        <f ca="1">_xll.Connector("TinyUrl.TinyUrl",DI232,0)</f>
        <v>#NAME?</v>
      </c>
      <c r="DM232" s="224" t="str">
        <f t="shared" si="134"/>
        <v>M-Pro 90</v>
      </c>
      <c r="DN232" s="89" t="str">
        <f t="shared" si="135"/>
        <v xml:space="preserve"> DynastarM-Pro 90170 Unisex</v>
      </c>
      <c r="DO232" s="227" t="s">
        <v>932</v>
      </c>
    </row>
    <row r="233" spans="1:119" ht="15.45" customHeight="1">
      <c r="B233" s="224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#VALUE!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02"/>
        <v>#VALUE!</v>
      </c>
      <c r="I233" s="43">
        <f t="shared" si="103"/>
        <v>0</v>
      </c>
      <c r="J233" s="43" t="e">
        <f t="array" ref="J233">NOT(OR(($H$9:$H$1273=TRUE)*($I$9:$I$1273&gt;0)*($BT$9:$BT$1273=BT233)*($K$9:$K$1273&gt;K233)))</f>
        <v>#VALUE!</v>
      </c>
      <c r="K233" s="72">
        <f t="shared" si="104"/>
        <v>0.69561324547045689</v>
      </c>
      <c r="L233" s="72">
        <f t="shared" si="105"/>
        <v>0.91566835871404395</v>
      </c>
      <c r="M233" s="72">
        <f t="shared" si="106"/>
        <v>0.47555813222686993</v>
      </c>
      <c r="N233" s="72">
        <f t="shared" si="107"/>
        <v>0.18432934926958833</v>
      </c>
      <c r="O233" s="72">
        <f t="shared" si="108"/>
        <v>0.34541694283585822</v>
      </c>
      <c r="P233" s="72">
        <f t="shared" si="109"/>
        <v>0.89692810457516337</v>
      </c>
      <c r="Q233" s="72"/>
      <c r="R233" s="72"/>
      <c r="S233" s="72">
        <f t="shared" si="110"/>
        <v>0.78587757452981943</v>
      </c>
      <c r="T233" s="72">
        <f t="shared" si="111"/>
        <v>0.94145226803172077</v>
      </c>
      <c r="U233" s="72">
        <f t="shared" si="112"/>
        <v>0.96279126200055187</v>
      </c>
      <c r="V233" s="72">
        <f t="shared" si="113"/>
        <v>0.62319433337260377</v>
      </c>
      <c r="W233" s="72">
        <f t="shared" si="114"/>
        <v>0.96809267185134917</v>
      </c>
      <c r="X233" s="72">
        <f t="shared" si="115"/>
        <v>8.4331641285956022E-2</v>
      </c>
      <c r="Y233" s="72">
        <f t="shared" si="116"/>
        <v>0.52444186777313007</v>
      </c>
      <c r="Z233" s="72">
        <f t="shared" si="117"/>
        <v>0.81567065073041167</v>
      </c>
      <c r="AA233" s="72">
        <f t="shared" si="118"/>
        <v>0.65458305716414178</v>
      </c>
      <c r="AB233" s="72">
        <f t="shared" si="119"/>
        <v>0.10307189542483658</v>
      </c>
      <c r="AC233" s="72"/>
      <c r="AD233" s="72"/>
      <c r="AE233" s="72">
        <f t="shared" si="120"/>
        <v>0.21412242547018057</v>
      </c>
      <c r="AF233" s="72">
        <f t="shared" si="121"/>
        <v>5.8547731968279282E-2</v>
      </c>
      <c r="AG233" s="72">
        <f t="shared" si="122"/>
        <v>3.7208737999448141E-2</v>
      </c>
      <c r="AH233" s="72">
        <f t="shared" si="123"/>
        <v>0.37680566662739629</v>
      </c>
      <c r="AI233" s="72">
        <f t="shared" si="124"/>
        <v>3.1907328148650771E-2</v>
      </c>
      <c r="AJ233" s="72">
        <f>(AV233-Driver!$K$179)/(Driver!$L$179-Driver!$K$179)</f>
        <v>0.15566835871404397</v>
      </c>
      <c r="AK233" s="72">
        <f>(AW233-Driver!$K$180)/(Driver!$L$180-Driver!$K$180)</f>
        <v>0.27568954165684517</v>
      </c>
      <c r="AL233" s="72">
        <f>(AX233-Driver!$K$181)/(Driver!$L$181-Driver!$K$181)</f>
        <v>0.41567065073041171</v>
      </c>
      <c r="AM233" s="72">
        <f>(AY233-Driver!$K$182)/(Driver!$L$182-Driver!$K$182)</f>
        <v>0.86858305716414175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25"/>
        <v>3.2763532763532761</v>
      </c>
      <c r="AW233" s="70">
        <f t="shared" si="126"/>
        <v>27.912740858842071</v>
      </c>
      <c r="AX233" s="70">
        <f t="shared" si="127"/>
        <v>4.7410358565737054</v>
      </c>
      <c r="AY233" s="70">
        <f>IFERROR(Driver!$K$19/Data!BH233/Data!BI233*Data!BK233*Data!BL233,"")</f>
        <v>-0.80446774531167875</v>
      </c>
      <c r="AZ233" s="70">
        <f t="shared" si="128"/>
        <v>23.976172747580044</v>
      </c>
      <c r="BA233" s="70"/>
      <c r="BB233" s="70"/>
      <c r="BC233" s="70">
        <f t="shared" si="129"/>
        <v>70.480642514190578</v>
      </c>
      <c r="BD233" s="70">
        <f t="shared" si="130"/>
        <v>5.3892751558322685</v>
      </c>
      <c r="BE233" s="70">
        <f t="shared" si="131"/>
        <v>6.295844949067729E-2</v>
      </c>
      <c r="BF233" s="70">
        <f t="shared" si="132"/>
        <v>2.6196370050213544</v>
      </c>
      <c r="BG233" s="70">
        <f t="shared" si="133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219</v>
      </c>
      <c r="BS233" s="8" t="s">
        <v>855</v>
      </c>
      <c r="BT233" s="9" t="s">
        <v>858</v>
      </c>
      <c r="BU233" s="10">
        <v>172</v>
      </c>
      <c r="BV233" s="9" t="s">
        <v>390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303</v>
      </c>
      <c r="CU233" s="10"/>
      <c r="CV233" s="10"/>
      <c r="CW233" s="10"/>
      <c r="CX233" t="e">
        <f>INDEX('Data_Price '!AS$2:AS$1266,MATCH(Data!$DN233,'Data_Price '!$BE$2:$BE$1266,0))</f>
        <v>#N/A</v>
      </c>
      <c r="CY233" t="e">
        <f>INDEX('Data_Price '!AT$2:AT$1266,MATCH(Data!$DN233,'Data_Price '!$BE$2:$BE$1266,0))</f>
        <v>#N/A</v>
      </c>
      <c r="CZ233" t="e">
        <f>INDEX('Data_Price '!AU$2:AU$1266,MATCH(Data!$DN233,'Data_Price '!$BE$2:$BE$1266,0))</f>
        <v>#N/A</v>
      </c>
      <c r="DA233" t="e">
        <f>INDEX('Data_Price '!AV$2:AV$1266,MATCH(Data!$DN233,'Data_Price '!$BE$2:$BE$1266,0))</f>
        <v>#N/A</v>
      </c>
      <c r="DB233" t="e">
        <f>INDEX('Data_Price '!AW$2:AW$1266,MATCH(Data!$DN233,'Data_Price '!$BE$2:$BE$1266,0))</f>
        <v>#N/A</v>
      </c>
      <c r="DC233" t="e">
        <f>INDEX('Data_Price '!AX$2:AX$1266,MATCH(Data!$DN233,'Data_Price '!$BE$2:$BE$1266,0))</f>
        <v>#N/A</v>
      </c>
      <c r="DD233" t="e">
        <f>INDEX('Data_Price '!AY$2:AY$1266,MATCH(Data!$DN233,'Data_Price '!$BE$2:$BE$1266,0))</f>
        <v>#N/A</v>
      </c>
      <c r="DE233" t="e">
        <f>INDEX('Data_Price '!AZ$2:AZ$1266,MATCH(Data!$DN233,'Data_Price '!$BE$2:$BE$1266,0))</f>
        <v>#N/A</v>
      </c>
      <c r="DF233" t="e">
        <f>INDEX('Data_Price '!BA$2:BA$1266,MATCH(Data!$DN233,'Data_Price '!$BE$2:$BE$1266,0))</f>
        <v>#N/A</v>
      </c>
      <c r="DG233" t="e">
        <f>INDEX('Data_Price '!BB$2:BB$1266,MATCH(Data!$DN233,'Data_Price '!$BE$2:$BE$1266,0))</f>
        <v>#N/A</v>
      </c>
      <c r="DH233" t="e">
        <f>INDEX('Data_Price '!BC$2:BC$1266,MATCH(Data!$DN233,'Data_Price '!$BE$2:$BE$1266,0))</f>
        <v>#N/A</v>
      </c>
      <c r="DI233" t="e">
        <f>INDEX('Data_Price '!BD$2:BD$1266,MATCH(Data!$DN233,'Data_Price '!$BE$2:$BE$1266,0))</f>
        <v>#N/A</v>
      </c>
      <c r="DJ233" s="89" t="e">
        <f ca="1">_xll.Connector("TinyUrl.TinyUrl",DA233,0)</f>
        <v>#NAME?</v>
      </c>
      <c r="DK233" s="89" t="e">
        <f ca="1">_xll.Connector("TinyUrl.TinyUrl",DE233,0)</f>
        <v>#NAME?</v>
      </c>
      <c r="DL233" s="89" t="e">
        <f ca="1">_xll.Connector("TinyUrl.TinyUrl",DI233,0)</f>
        <v>#NAME?</v>
      </c>
      <c r="DM233" s="224" t="str">
        <f t="shared" si="134"/>
        <v>Bash 86 W</v>
      </c>
      <c r="DN233" s="89" t="str">
        <f t="shared" si="135"/>
        <v xml:space="preserve"> VölklBash 86 W172 Women's</v>
      </c>
      <c r="DO233" s="227" t="s">
        <v>1020</v>
      </c>
    </row>
    <row r="234" spans="1:119" ht="15.45" customHeight="1">
      <c r="B234" s="224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#VALUE!</v>
      </c>
      <c r="F234" s="43" t="b">
        <f>CL234&gt;Driver!$F$56</f>
        <v>0</v>
      </c>
      <c r="G234" s="43" t="b">
        <f>AND(CB234&gt;Driver!$F$55,CB234&lt;Driver!$G$55)</f>
        <v>0</v>
      </c>
      <c r="H234" s="43" t="e">
        <f t="shared" si="102"/>
        <v>#VALUE!</v>
      </c>
      <c r="I234" s="43">
        <f t="shared" si="103"/>
        <v>0</v>
      </c>
      <c r="J234" s="43" t="e">
        <f t="array" ref="J234">NOT(OR(($H$9:$H$1273=TRUE)*($I$9:$I$1273&gt;0)*($BT$9:$BT$1273=BT234)*($K$9:$K$1273&gt;K234)))</f>
        <v>#VALUE!</v>
      </c>
      <c r="K234" s="72">
        <f t="shared" si="104"/>
        <v>0.74147938743522035</v>
      </c>
      <c r="L234" s="72">
        <f t="shared" si="105"/>
        <v>0.97185077753605675</v>
      </c>
      <c r="M234" s="72">
        <f t="shared" si="106"/>
        <v>0.51110799733438395</v>
      </c>
      <c r="N234" s="72">
        <f t="shared" si="107"/>
        <v>0.34938341870612777</v>
      </c>
      <c r="O234" s="72">
        <f t="shared" si="108"/>
        <v>0.30335233800290606</v>
      </c>
      <c r="P234" s="72">
        <f t="shared" si="109"/>
        <v>0.88058823529411767</v>
      </c>
      <c r="Q234" s="72"/>
      <c r="R234" s="72"/>
      <c r="S234" s="72">
        <f t="shared" si="110"/>
        <v>0.71318732754061365</v>
      </c>
      <c r="T234" s="72">
        <f t="shared" si="111"/>
        <v>0.97701054179571223</v>
      </c>
      <c r="U234" s="72">
        <f t="shared" si="112"/>
        <v>0.81508498220716064</v>
      </c>
      <c r="V234" s="72">
        <f t="shared" si="113"/>
        <v>0.63485828723331261</v>
      </c>
      <c r="W234" s="72">
        <f t="shared" si="114"/>
        <v>0.99865944602272727</v>
      </c>
      <c r="X234" s="72">
        <f t="shared" si="115"/>
        <v>2.8149222463943246E-2</v>
      </c>
      <c r="Y234" s="72">
        <f t="shared" si="116"/>
        <v>0.48889200266561611</v>
      </c>
      <c r="Z234" s="72">
        <f t="shared" si="117"/>
        <v>0.65061658129387223</v>
      </c>
      <c r="AA234" s="72">
        <f t="shared" si="118"/>
        <v>0.69664766199709394</v>
      </c>
      <c r="AB234" s="72">
        <f t="shared" si="119"/>
        <v>0.11941176470588227</v>
      </c>
      <c r="AC234" s="72"/>
      <c r="AD234" s="72"/>
      <c r="AE234" s="72">
        <f t="shared" si="120"/>
        <v>0.28681267245938635</v>
      </c>
      <c r="AF234" s="72">
        <f t="shared" si="121"/>
        <v>2.2989458204287785E-2</v>
      </c>
      <c r="AG234" s="72">
        <f t="shared" si="122"/>
        <v>0.18491501779283934</v>
      </c>
      <c r="AH234" s="72">
        <f t="shared" si="123"/>
        <v>0.36514171276668733</v>
      </c>
      <c r="AI234" s="72">
        <f t="shared" si="124"/>
        <v>1.3405539772727362E-3</v>
      </c>
      <c r="AJ234" s="72">
        <f>(AV234-Driver!$K$179)/(Driver!$L$179-Driver!$K$179)</f>
        <v>0.26814922246394324</v>
      </c>
      <c r="AK234" s="72">
        <f>(AW234-Driver!$K$180)/(Driver!$L$180-Driver!$K$180)</f>
        <v>0.27836077315001734</v>
      </c>
      <c r="AL234" s="72">
        <f>(AX234-Driver!$K$181)/(Driver!$L$181-Driver!$K$181)</f>
        <v>0.25061658129387215</v>
      </c>
      <c r="AM234" s="72">
        <f>(AY234-Driver!$K$182)/(Driver!$L$182-Driver!$K$182)</f>
        <v>0.9106476619970939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25"/>
        <v>5.6437389770723101</v>
      </c>
      <c r="AW234" s="70">
        <f t="shared" si="126"/>
        <v>28.17395564607169</v>
      </c>
      <c r="AX234" s="70">
        <f t="shared" si="127"/>
        <v>3.2555492316448493</v>
      </c>
      <c r="AY234" s="70">
        <f>IFERROR(Driver!$K$19/Data!BH234/Data!BI234*Data!BK234*Data!BL234,"")</f>
        <v>-0.54696960940040662</v>
      </c>
      <c r="AZ234" s="70">
        <f t="shared" si="128"/>
        <v>25.465376023827247</v>
      </c>
      <c r="BA234" s="70"/>
      <c r="BB234" s="70"/>
      <c r="BC234" s="70">
        <f t="shared" si="129"/>
        <v>32.775706066490812</v>
      </c>
      <c r="BD234" s="70">
        <f t="shared" si="130"/>
        <v>8.5361193784126392</v>
      </c>
      <c r="BE234" s="70">
        <f t="shared" si="131"/>
        <v>0.28504258090504081</v>
      </c>
      <c r="BF234" s="70">
        <f t="shared" si="132"/>
        <v>3.9369986496748584</v>
      </c>
      <c r="BG234" s="70">
        <f t="shared" si="133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219</v>
      </c>
      <c r="BS234" s="8" t="s">
        <v>835</v>
      </c>
      <c r="BT234" s="9" t="s">
        <v>839</v>
      </c>
      <c r="BU234" s="10">
        <v>170</v>
      </c>
      <c r="BV234" s="9" t="s">
        <v>222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305</v>
      </c>
      <c r="CU234" s="9" t="s">
        <v>302</v>
      </c>
      <c r="CV234" s="10"/>
      <c r="CW234" s="10"/>
      <c r="CX234" t="str">
        <f>INDEX('Data_Price '!AS$2:AS$1266,MATCH(Data!$DN234,'Data_Price '!$BE$2:$BE$1266,0))</f>
        <v>Scott Sports Ski Slight 93 Set M11 Mens Skis - Multicolour</v>
      </c>
      <c r="CY234" t="str">
        <f>INDEX('Data_Price '!AT$2:AT$1266,MATCH(Data!$DN234,'Data_Price '!$BE$2:$BE$1266,0))</f>
        <v>Bobleisure</v>
      </c>
      <c r="CZ234">
        <f>INDEX('Data_Price '!AU$2:AU$1266,MATCH(Data!$DN234,'Data_Price '!$BE$2:$BE$1266,0))</f>
        <v>537.30999999999995</v>
      </c>
      <c r="DA234" t="str">
        <f>INDEX('Data_Price '!AV$2:AV$1266,MATCH(Data!$DN234,'Data_Price '!$BE$2:$BE$1266,0))</f>
        <v>https://www.google.com/url?url=https://www.bobleisure.com/scott-ski-slight-93-set-m11%3Fnumber%3D45-7615523172726&amp;rct=j&amp;q=&amp;esrc=s&amp;sa=U&amp;ved=0ahUKEwih0ILtxKP2AhWjg-AKHYxfA9IQsDwIUA&amp;usg=AOvVaw0y3cjq2RAw0HiYgjjG6o5L</v>
      </c>
      <c r="DB234" t="str">
        <f>INDEX('Data_Price '!AW$2:AW$1266,MATCH(Data!$DN234,'Data_Price '!$BE$2:$BE$1266,0))</f>
        <v>Scott Sports Ski Slight 93 Set M11 Mens Skis - Multicolour</v>
      </c>
      <c r="DC234" t="str">
        <f>INDEX('Data_Price '!AX$2:AX$1266,MATCH(Data!$DN234,'Data_Price '!$BE$2:$BE$1266,0))</f>
        <v>Bobleisure</v>
      </c>
      <c r="DD234">
        <f>INDEX('Data_Price '!AY$2:AY$1266,MATCH(Data!$DN234,'Data_Price '!$BE$2:$BE$1266,0))</f>
        <v>537.30999999999995</v>
      </c>
      <c r="DE234" t="str">
        <f>INDEX('Data_Price '!AZ$2:AZ$1266,MATCH(Data!$DN234,'Data_Price '!$BE$2:$BE$1266,0))</f>
        <v>https://www.google.com/url?q=https://www.bobleisure.com/scott-ski-slight-93-set-m11%3Fnumber%3D45-7615523172726&amp;sa=U&amp;ved=0ahUKEwiFuLjtxKP2AhWoZd8KHcO_DLEQ2ykIGA&amp;usg=AOvVaw3kiYqPCKKC-E8MR_TxGqVX</v>
      </c>
      <c r="DF234" t="str">
        <f>INDEX('Data_Price '!BA$2:BA$1266,MATCH(Data!$DN234,'Data_Price '!$BE$2:$BE$1266,0))</f>
        <v>Scott Sports Ski Slight 93 Set M11 Mens Skis - Multicolour</v>
      </c>
      <c r="DG234" t="str">
        <f>INDEX('Data_Price '!BB$2:BB$1266,MATCH(Data!$DN234,'Data_Price '!$BE$2:$BE$1266,0))</f>
        <v>Surfdome US</v>
      </c>
      <c r="DH234">
        <f>INDEX('Data_Price '!BC$2:BC$1266,MATCH(Data!$DN234,'Data_Price '!$BE$2:$BE$1266,0))</f>
        <v>555.45000000000005</v>
      </c>
      <c r="DI234" t="str">
        <f>INDEX('Data_Price '!BD$2:BD$1266,MATCH(Data!$DN234,'Data_Price '!$BE$2:$BE$1266,0))</f>
        <v>https://www.google.com/url?q=https://www.surfdome.us/Scott-Sports-Ski-Slight-93-Set-M11-Skis/sd50234692.htm%3Fcolour%3DMulticolour%26sku%3D1360947%26productid%3D366259%26utm_source%3Dgoogle%26utm_medium%3Dorganic%2520shopping&amp;sa=U&amp;ved=0ahUKEwiFuLjtxKP2AhWoZd8KHcO_DLEQ2ykIFg&amp;usg=AOvVaw3jvlxJ3f1mQ-3LKb5NSPYa</v>
      </c>
      <c r="DJ234" s="89" t="e">
        <f ca="1">_xll.Connector("TinyUrl.TinyUrl",DA234,0)</f>
        <v>#NAME?</v>
      </c>
      <c r="DK234" s="89" t="e">
        <f ca="1">_xll.Connector("TinyUrl.TinyUrl",DE234,0)</f>
        <v>#NAME?</v>
      </c>
      <c r="DL234" s="89" t="e">
        <f ca="1">_xll.Connector("TinyUrl.TinyUrl",DI234,0)</f>
        <v>#NAME?</v>
      </c>
      <c r="DM234" s="224" t="str">
        <f t="shared" si="134"/>
        <v>Slight 93</v>
      </c>
      <c r="DN234" s="89" t="str">
        <f t="shared" si="135"/>
        <v xml:space="preserve"> ScottSlight 93170 Unisex</v>
      </c>
      <c r="DO234" s="227"/>
    </row>
    <row r="235" spans="1:119" ht="15.45" customHeight="1">
      <c r="B235" s="224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#VALUE!</v>
      </c>
      <c r="F235" s="43" t="b">
        <f>CL235&gt;Driver!$F$56</f>
        <v>1</v>
      </c>
      <c r="G235" s="43" t="b">
        <f>AND(CB235&gt;Driver!$F$55,CB235&lt;Driver!$G$55)</f>
        <v>1</v>
      </c>
      <c r="H235" s="43" t="e">
        <f t="shared" si="102"/>
        <v>#VALUE!</v>
      </c>
      <c r="I235" s="43">
        <f t="shared" si="103"/>
        <v>0</v>
      </c>
      <c r="J235" s="43" t="e">
        <f t="array" ref="J235">NOT(OR(($H$9:$H$1273=TRUE)*($I$9:$I$1273&gt;0)*($BT$9:$BT$1273=BT235)*($K$9:$K$1273&gt;K235)))</f>
        <v>#VALUE!</v>
      </c>
      <c r="K235" s="72">
        <f t="shared" si="104"/>
        <v>0.69547592604908659</v>
      </c>
      <c r="L235" s="72">
        <f t="shared" si="105"/>
        <v>0.97467085649826768</v>
      </c>
      <c r="M235" s="72">
        <f t="shared" si="106"/>
        <v>0.41628099559990539</v>
      </c>
      <c r="N235" s="72">
        <f t="shared" si="107"/>
        <v>6.6704610130904896E-2</v>
      </c>
      <c r="O235" s="72">
        <f t="shared" si="108"/>
        <v>0.29648478189756933</v>
      </c>
      <c r="P235" s="72">
        <f t="shared" si="109"/>
        <v>0.88565359477124184</v>
      </c>
      <c r="Q235" s="72"/>
      <c r="R235" s="72"/>
      <c r="S235" s="72">
        <f t="shared" si="110"/>
        <v>0.72025645862694776</v>
      </c>
      <c r="T235" s="72">
        <f t="shared" si="111"/>
        <v>0.93856177979461619</v>
      </c>
      <c r="U235" s="72">
        <f t="shared" si="112"/>
        <v>0.91725685937078294</v>
      </c>
      <c r="V235" s="72">
        <f t="shared" si="113"/>
        <v>0.74666377003835416</v>
      </c>
      <c r="W235" s="72">
        <f t="shared" si="114"/>
        <v>0.98078640658940797</v>
      </c>
      <c r="X235" s="72">
        <f t="shared" si="115"/>
        <v>2.5329143501732321E-2</v>
      </c>
      <c r="Y235" s="72">
        <f t="shared" si="116"/>
        <v>0.58371900440009461</v>
      </c>
      <c r="Z235" s="72">
        <f t="shared" si="117"/>
        <v>0.9332953898690951</v>
      </c>
      <c r="AA235" s="72">
        <f t="shared" si="118"/>
        <v>0.70351521810243067</v>
      </c>
      <c r="AB235" s="72">
        <f t="shared" si="119"/>
        <v>0.11434640522875811</v>
      </c>
      <c r="AC235" s="72"/>
      <c r="AD235" s="72"/>
      <c r="AE235" s="72">
        <f t="shared" si="120"/>
        <v>0.27974354137305224</v>
      </c>
      <c r="AF235" s="72">
        <f t="shared" si="121"/>
        <v>6.1438220205383781E-2</v>
      </c>
      <c r="AG235" s="72">
        <f t="shared" si="122"/>
        <v>8.2743140629217102E-2</v>
      </c>
      <c r="AH235" s="72">
        <f t="shared" si="123"/>
        <v>0.25333622996164584</v>
      </c>
      <c r="AI235" s="72">
        <f t="shared" si="124"/>
        <v>1.9213593410591992E-2</v>
      </c>
      <c r="AJ235" s="72">
        <f>(AV235-Driver!$K$179)/(Driver!$L$179-Driver!$K$179)</f>
        <v>0.26532914350173231</v>
      </c>
      <c r="AK235" s="72">
        <f>(AW235-Driver!$K$180)/(Driver!$L$180-Driver!$K$180)</f>
        <v>0.300086267903865</v>
      </c>
      <c r="AL235" s="72">
        <f>(AX235-Driver!$K$181)/(Driver!$L$181-Driver!$K$181)</f>
        <v>0.53329538986909508</v>
      </c>
      <c r="AM235" s="72">
        <f>(AY235-Driver!$K$182)/(Driver!$L$182-Driver!$K$182)</f>
        <v>0.91751521810243064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25"/>
        <v>5.5843847510514175</v>
      </c>
      <c r="AW235" s="70">
        <f t="shared" si="126"/>
        <v>30.298451596381589</v>
      </c>
      <c r="AX235" s="70">
        <f t="shared" si="127"/>
        <v>5.7996585088218557</v>
      </c>
      <c r="AY235" s="70">
        <f>IFERROR(Driver!$K$19/Data!BH235/Data!BI235*Data!BK235*Data!BL235,"")</f>
        <v>-0.50492992063088304</v>
      </c>
      <c r="AZ235" s="70">
        <f t="shared" si="128"/>
        <v>25.003723008190615</v>
      </c>
      <c r="BA235" s="70"/>
      <c r="BB235" s="70"/>
      <c r="BC235" s="70">
        <f t="shared" si="129"/>
        <v>36.442513504774332</v>
      </c>
      <c r="BD235" s="70">
        <f t="shared" si="130"/>
        <v>5.1334720684906134</v>
      </c>
      <c r="BE235" s="70">
        <f t="shared" si="131"/>
        <v>1.7432169685825949E-2</v>
      </c>
      <c r="BF235" s="70">
        <f t="shared" si="132"/>
        <v>16.564642454532638</v>
      </c>
      <c r="BG235" s="70">
        <f t="shared" si="133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219</v>
      </c>
      <c r="BS235" s="8" t="s">
        <v>493</v>
      </c>
      <c r="BT235" s="9" t="s">
        <v>507</v>
      </c>
      <c r="BU235" s="10">
        <v>172</v>
      </c>
      <c r="BV235" s="9" t="s">
        <v>390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305</v>
      </c>
      <c r="CU235" s="9" t="s">
        <v>301</v>
      </c>
      <c r="CV235" s="10"/>
      <c r="CW235" s="10"/>
      <c r="CX235" t="str">
        <f>INDEX('Data_Price '!AS$2:AS$1266,MATCH(Data!$DN235,'Data_Price '!$BE$2:$BE$1266,0))</f>
        <v>2022 Blizzard Sheeva 10 172</v>
      </c>
      <c r="CY235" t="str">
        <f>INDEX('Data_Price '!AT$2:AT$1266,MATCH(Data!$DN235,'Data_Price '!$BE$2:$BE$1266,0))</f>
        <v>Ski Town All-Stars</v>
      </c>
      <c r="CZ235">
        <f>INDEX('Data_Price '!AU$2:AU$1266,MATCH(Data!$DN235,'Data_Price '!$BE$2:$BE$1266,0))</f>
        <v>519.95000000000005</v>
      </c>
      <c r="DA235" t="str">
        <f>INDEX('Data_Price '!AV$2:AV$1266,MATCH(Data!$DN235,'Data_Price '!$BE$2:$BE$1266,0))</f>
        <v>https://www.google.com/url?url=https://skitownallstars.com/products/2022-blizzard-sheeva-skis%3Fvariant%3D39287826022534%26currency%3DUSD%26utm_medium%3Dproduct_sync%26utm_source%3Dgoogle%26utm_content%3Dsag_organic%26utm_campaign%3Dsag_organic&amp;rct=j&amp;q=&amp;esrc=s&amp;sa=U&amp;ved=0ahUKEwjV49ztxKP2AhVwTd8KHSQPABAQ2SkISg&amp;usg=AOvVaw3kb2uWLF4d3C6MT5lUPzFP</v>
      </c>
      <c r="DB235" t="str">
        <f>INDEX('Data_Price '!AW$2:AW$1266,MATCH(Data!$DN235,'Data_Price '!$BE$2:$BE$1266,0))</f>
        <v>Blizzard Women's Sheeva 10 Skis Red 172 cm</v>
      </c>
      <c r="DC235" t="str">
        <f>INDEX('Data_Price '!AX$2:AX$1266,MATCH(Data!$DN235,'Data_Price '!$BE$2:$BE$1266,0))</f>
        <v>eBay</v>
      </c>
      <c r="DD235">
        <f>INDEX('Data_Price '!AY$2:AY$1266,MATCH(Data!$DN235,'Data_Price '!$BE$2:$BE$1266,0))</f>
        <v>589.78</v>
      </c>
      <c r="DE235" t="str">
        <f>INDEX('Data_Price '!AZ$2:AZ$1266,MATCH(Data!$DN235,'Data_Price '!$BE$2:$BE$1266,0))</f>
        <v>https://www.google.com/url?q=https://www.ebay.com/itm/294363443214%3Fchn%3Dps%26mkevt%3D1%26mkcid%3D28&amp;sa=U&amp;ved=0ahUKEwjj95fuxKP2AhXwc98KHfuHBDYQ2ykIIA&amp;usg=AOvVaw05YJjAjSrWNKxcMDCYGvyh</v>
      </c>
      <c r="DF235" t="str">
        <f>INDEX('Data_Price '!BA$2:BA$1266,MATCH(Data!$DN235,'Data_Price '!$BE$2:$BE$1266,0))</f>
        <v>Blizzard Women's Sheeva 10 Skis Red 172 cm</v>
      </c>
      <c r="DG235" t="str">
        <f>INDEX('Data_Price '!BB$2:BB$1266,MATCH(Data!$DN235,'Data_Price '!$BE$2:$BE$1266,0))</f>
        <v>Powder7 Ski Shop</v>
      </c>
      <c r="DH235">
        <f>INDEX('Data_Price '!BC$2:BC$1266,MATCH(Data!$DN235,'Data_Price '!$BE$2:$BE$1266,0))</f>
        <v>649.95000000000005</v>
      </c>
      <c r="DI235" t="str">
        <f>INDEX('Data_Price '!BD$2:BD$1266,MATCH(Data!$DN235,'Data_Price '!$BE$2:$BE$1266,0))</f>
        <v>https://www.google.com/url?url=https://www.powder7.com/Blizzard-Sheeva-10-Skis-172cm-New-Flat-2022/for-sale%3Futm_source%3Dfeed%26utm_medium%3Dfree&amp;rct=j&amp;q=&amp;esrc=s&amp;sa=U&amp;ved=0ahUKEwjV49ztxKP2AhVwTd8KHSQPABAQsDwIRg&amp;usg=AOvVaw1qRDLwshEfgk-C8yXQ5IaF</v>
      </c>
      <c r="DJ235" s="89" t="e">
        <f ca="1">_xll.Connector("TinyUrl.TinyUrl",DA235,0)</f>
        <v>#NAME?</v>
      </c>
      <c r="DK235" s="89" t="e">
        <f ca="1">_xll.Connector("TinyUrl.TinyUrl",DE235,0)</f>
        <v>#NAME?</v>
      </c>
      <c r="DL235" s="89" t="e">
        <f ca="1">_xll.Connector("TinyUrl.TinyUrl",DI235,0)</f>
        <v>#NAME?</v>
      </c>
      <c r="DM235" s="224" t="str">
        <f t="shared" si="134"/>
        <v>Sheeva 10</v>
      </c>
      <c r="DN235" s="89" t="str">
        <f t="shared" si="135"/>
        <v xml:space="preserve"> BlizzardSheeva 10172 Women's</v>
      </c>
      <c r="DO235" s="227" t="s">
        <v>1021</v>
      </c>
    </row>
    <row r="236" spans="1:119" ht="15.45" customHeight="1">
      <c r="B236" s="224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#VALUE!</v>
      </c>
      <c r="F236" s="43" t="b">
        <f>CL236&gt;Driver!$F$56</f>
        <v>0</v>
      </c>
      <c r="G236" s="43" t="b">
        <f>AND(CB236&gt;Driver!$F$55,CB236&lt;Driver!$G$55)</f>
        <v>0</v>
      </c>
      <c r="H236" s="43" t="e">
        <f t="shared" si="102"/>
        <v>#VALUE!</v>
      </c>
      <c r="I236" s="43">
        <f t="shared" si="103"/>
        <v>0</v>
      </c>
      <c r="J236" s="43" t="e">
        <f t="array" ref="J236">NOT(OR(($H$9:$H$1273=TRUE)*($I$9:$I$1273&gt;0)*($BT$9:$BT$1273=BT236)*($K$9:$K$1273&gt;K236)))</f>
        <v>#VALUE!</v>
      </c>
      <c r="K236" s="72">
        <f t="shared" si="104"/>
        <v>0.76110305666023337</v>
      </c>
      <c r="L236" s="72">
        <f t="shared" si="105"/>
        <v>0.99634517766497466</v>
      </c>
      <c r="M236" s="72">
        <f t="shared" si="106"/>
        <v>0.52586093565549197</v>
      </c>
      <c r="N236" s="72">
        <f t="shared" si="107"/>
        <v>0.28361474735976722</v>
      </c>
      <c r="O236" s="72">
        <f t="shared" si="108"/>
        <v>0.34614126222108799</v>
      </c>
      <c r="P236" s="72">
        <f t="shared" si="109"/>
        <v>0.94782679738562092</v>
      </c>
      <c r="Q236" s="72"/>
      <c r="R236" s="72"/>
      <c r="S236" s="72">
        <f t="shared" si="110"/>
        <v>0.71295338270859721</v>
      </c>
      <c r="T236" s="72">
        <f t="shared" si="111"/>
        <v>0.91555051969733081</v>
      </c>
      <c r="U236" s="72">
        <f t="shared" si="112"/>
        <v>0.96662352139346486</v>
      </c>
      <c r="V236" s="72">
        <f t="shared" si="113"/>
        <v>0.66161679488542502</v>
      </c>
      <c r="W236" s="72">
        <f t="shared" si="114"/>
        <v>0.99921016483516489</v>
      </c>
      <c r="X236" s="72">
        <f t="shared" si="115"/>
        <v>3.6548223350253428E-3</v>
      </c>
      <c r="Y236" s="72">
        <f t="shared" si="116"/>
        <v>0.47413906434450798</v>
      </c>
      <c r="Z236" s="72">
        <f t="shared" si="117"/>
        <v>0.71638525264023278</v>
      </c>
      <c r="AA236" s="72">
        <f t="shared" si="118"/>
        <v>0.65385873777891201</v>
      </c>
      <c r="AB236" s="72">
        <f t="shared" si="119"/>
        <v>5.2173202614379022E-2</v>
      </c>
      <c r="AC236" s="72"/>
      <c r="AD236" s="72"/>
      <c r="AE236" s="72">
        <f t="shared" si="120"/>
        <v>0.28704661729140279</v>
      </c>
      <c r="AF236" s="72">
        <f t="shared" si="121"/>
        <v>8.4449480302669189E-2</v>
      </c>
      <c r="AG236" s="72">
        <f t="shared" si="122"/>
        <v>3.3376478606535143E-2</v>
      </c>
      <c r="AH236" s="72">
        <f t="shared" si="123"/>
        <v>0.33838320511457493</v>
      </c>
      <c r="AI236" s="72">
        <f t="shared" si="124"/>
        <v>7.8983516483515509E-4</v>
      </c>
      <c r="AJ236" s="72">
        <f>(AV236-Driver!$K$179)/(Driver!$L$179-Driver!$K$179)</f>
        <v>0.24365482233502533</v>
      </c>
      <c r="AK236" s="72">
        <f>(AW236-Driver!$K$180)/(Driver!$L$180-Driver!$K$180)</f>
        <v>0.21906846153431853</v>
      </c>
      <c r="AL236" s="72">
        <f>(AX236-Driver!$K$181)/(Driver!$L$181-Driver!$K$181)</f>
        <v>0.31638525264023276</v>
      </c>
      <c r="AM236" s="72">
        <f>(AY236-Driver!$K$182)/(Driver!$L$182-Driver!$K$182)</f>
        <v>0.86785873777891198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25"/>
        <v>5.1282051282051277</v>
      </c>
      <c r="AW236" s="70">
        <f t="shared" si="126"/>
        <v>22.375870155302572</v>
      </c>
      <c r="AX236" s="70">
        <f t="shared" si="127"/>
        <v>3.8474672737620947</v>
      </c>
      <c r="AY236" s="70">
        <f>IFERROR(Driver!$K$19/Data!BH236/Data!BI236*Data!BK236*Data!BL236,"")</f>
        <v>-0.80890166052951429</v>
      </c>
      <c r="AZ236" s="70">
        <f t="shared" si="128"/>
        <v>19.33730454206999</v>
      </c>
      <c r="BA236" s="70"/>
      <c r="BB236" s="70"/>
      <c r="BC236" s="70">
        <f t="shared" si="129"/>
        <v>32.654357255765795</v>
      </c>
      <c r="BD236" s="70">
        <f t="shared" si="130"/>
        <v>3.0970163234210499</v>
      </c>
      <c r="BE236" s="70">
        <f t="shared" si="131"/>
        <v>0.1335310744884885</v>
      </c>
      <c r="BF236" s="70">
        <f t="shared" si="132"/>
        <v>6.9591840998252561</v>
      </c>
      <c r="BG236" s="70">
        <f t="shared" si="133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219</v>
      </c>
      <c r="BS236" s="8" t="s">
        <v>471</v>
      </c>
      <c r="BT236" s="9" t="s">
        <v>485</v>
      </c>
      <c r="BU236" s="10">
        <v>167.1</v>
      </c>
      <c r="BV236" s="9" t="s">
        <v>222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305</v>
      </c>
      <c r="CU236" s="9" t="s">
        <v>301</v>
      </c>
      <c r="CV236" s="9" t="s">
        <v>304</v>
      </c>
      <c r="CW236" s="9" t="s">
        <v>302</v>
      </c>
      <c r="CX236" t="str">
        <f>INDEX('Data_Price '!AS$2:AS$1266,MATCH(Data!$DN236,'Data_Price '!$BE$2:$BE$1266,0))</f>
        <v>Black Crows Navis Freebird Skis Â· 167 cm</v>
      </c>
      <c r="CY236" t="str">
        <f>INDEX('Data_Price '!AT$2:AT$1266,MATCH(Data!$DN236,'Data_Price '!$BE$2:$BE$1266,0))</f>
        <v>! OutdoorXL.com</v>
      </c>
      <c r="CZ236">
        <f>INDEX('Data_Price '!AU$2:AU$1266,MATCH(Data!$DN236,'Data_Price '!$BE$2:$BE$1266,0))</f>
        <v>599.95000000000005</v>
      </c>
      <c r="DA236" t="str">
        <f>INDEX('Data_Price '!AV$2:AV$1266,MATCH(Data!$DN236,'Data_Price '!$BE$2:$BE$1266,0))</f>
        <v>https://www.google.com/url?q=https://www.outdoorxl.com/black-crows-navis-freebird.html%3Fprl%3D92-5649x144-3888&amp;sa=U&amp;ved=0ahUKEwjdzOLuxKP2AhVQheAKHW2VCA8Q2ykIGw&amp;usg=AOvVaw05715NwrJhgjfs4TUmQI19</v>
      </c>
      <c r="DB236" t="str">
        <f>INDEX('Data_Price '!AW$2:AW$1266,MATCH(Data!$DN236,'Data_Price '!$BE$2:$BE$1266,0))</f>
        <v>Black Crows Navis Freebird Skis Â· 167 cm</v>
      </c>
      <c r="DC236" t="str">
        <f>INDEX('Data_Price '!AX$2:AX$1266,MATCH(Data!$DN236,'Data_Price '!$BE$2:$BE$1266,0))</f>
        <v>Telemark Pyrenees</v>
      </c>
      <c r="DD236">
        <f>INDEX('Data_Price '!AY$2:AY$1266,MATCH(Data!$DN236,'Data_Price '!$BE$2:$BE$1266,0))</f>
        <v>681.37</v>
      </c>
      <c r="DE236" t="str">
        <f>INDEX('Data_Price '!AZ$2:AZ$1266,MATCH(Data!$DN236,'Data_Price '!$BE$2:$BE$1266,0))</f>
        <v>https://www.google.com/url?url=https://www.telemark-pyrenees.com/ski/black-crows-navis-freebird-ski-2022%3Fcurrency%3DUSD%26tax%3Dex_vat%26country%3DUS%26var%3D61824&amp;rct=j&amp;q=&amp;esrc=s&amp;sa=U&amp;ved=0ahUKEwif2LbuxKP2AhXDdd8KHSRZDM0QsDwIVQ&amp;usg=AOvVaw2XL4pGv1nCZbeKc15FZGIv</v>
      </c>
      <c r="DF236" t="str">
        <f>INDEX('Data_Price '!BA$2:BA$1266,MATCH(Data!$DN236,'Data_Price '!$BE$2:$BE$1266,0))</f>
        <v>Black Crows Navis Freebird Skis Â· 167 cm</v>
      </c>
      <c r="DG236" t="str">
        <f>INDEX('Data_Price '!BB$2:BB$1266,MATCH(Data!$DN236,'Data_Price '!$BE$2:$BE$1266,0))</f>
        <v>Telemark Pyrenees</v>
      </c>
      <c r="DH236">
        <f>INDEX('Data_Price '!BC$2:BC$1266,MATCH(Data!$DN236,'Data_Price '!$BE$2:$BE$1266,0))</f>
        <v>681.37</v>
      </c>
      <c r="DI236" t="str">
        <f>INDEX('Data_Price '!BD$2:BD$1266,MATCH(Data!$DN236,'Data_Price '!$BE$2:$BE$1266,0))</f>
        <v>https://www.google.com/url?q=https://www.telemark-pyrenees.com/ski/black-crows-navis-freebird-ski-2022%3Fcurrency%3DUSD%26tax%3Dex_vat%26country%3DUS%26var%3D61824&amp;sa=U&amp;ved=0ahUKEwjdzOLuxKP2AhVQheAKHW2VCA8Q2ykIHQ&amp;usg=AOvVaw3_BqP71i2B_JTN2swvn4bS</v>
      </c>
      <c r="DJ236" s="89" t="e">
        <f ca="1">_xll.Connector("TinyUrl.TinyUrl",DA236,0)</f>
        <v>#NAME?</v>
      </c>
      <c r="DK236" s="89" t="e">
        <f ca="1">_xll.Connector("TinyUrl.TinyUrl",DE236,0)</f>
        <v>#NAME?</v>
      </c>
      <c r="DL236" s="89" t="e">
        <f ca="1">_xll.Connector("TinyUrl.TinyUrl",DI236,0)</f>
        <v>#NAME?</v>
      </c>
      <c r="DM236" s="224" t="str">
        <f t="shared" si="134"/>
        <v>Navis Freebird</v>
      </c>
      <c r="DN236" s="89" t="str">
        <f t="shared" si="135"/>
        <v xml:space="preserve"> Black CrowsNavis Freebird167.1 Unisex</v>
      </c>
      <c r="DO236" s="227" t="s">
        <v>941</v>
      </c>
    </row>
    <row r="237" spans="1:119" ht="15.45" customHeight="1">
      <c r="B237" s="224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#VALUE!</v>
      </c>
      <c r="F237" s="43" t="b">
        <f>CL237&gt;Driver!$F$56</f>
        <v>0</v>
      </c>
      <c r="G237" s="43" t="b">
        <f>AND(CB237&gt;Driver!$F$55,CB237&lt;Driver!$G$55)</f>
        <v>0</v>
      </c>
      <c r="H237" s="43" t="e">
        <f t="shared" si="102"/>
        <v>#VALUE!</v>
      </c>
      <c r="I237" s="43">
        <f t="shared" si="103"/>
        <v>0</v>
      </c>
      <c r="J237" s="43" t="e">
        <f t="array" ref="J237">NOT(OR(($H$9:$H$1273=TRUE)*($I$9:$I$1273&gt;0)*($BT$9:$BT$1273=BT237)*($K$9:$K$1273&gt;K237)))</f>
        <v>#VALUE!</v>
      </c>
      <c r="K237" s="72">
        <f t="shared" si="104"/>
        <v>0.69151336459544677</v>
      </c>
      <c r="L237" s="72">
        <f t="shared" si="105"/>
        <v>0.83342518733381676</v>
      </c>
      <c r="M237" s="72">
        <f t="shared" si="106"/>
        <v>0.54960154185707655</v>
      </c>
      <c r="N237" s="72">
        <f t="shared" si="107"/>
        <v>0.41135774362865996</v>
      </c>
      <c r="O237" s="72">
        <f t="shared" si="108"/>
        <v>0.46319034599485731</v>
      </c>
      <c r="P237" s="72">
        <f t="shared" si="109"/>
        <v>0.77425653594771249</v>
      </c>
      <c r="Q237" s="72"/>
      <c r="R237" s="72"/>
      <c r="S237" s="72">
        <f t="shared" si="110"/>
        <v>0.86156779058431809</v>
      </c>
      <c r="T237" s="72">
        <f t="shared" si="111"/>
        <v>0.91858690616217509</v>
      </c>
      <c r="U237" s="72">
        <f t="shared" si="112"/>
        <v>0.28654687848352933</v>
      </c>
      <c r="V237" s="72">
        <f t="shared" si="113"/>
        <v>0.61659881201910149</v>
      </c>
      <c r="W237" s="72">
        <f t="shared" si="114"/>
        <v>0.96851265822784804</v>
      </c>
      <c r="X237" s="72">
        <f t="shared" si="115"/>
        <v>0.16657481266618318</v>
      </c>
      <c r="Y237" s="72">
        <f t="shared" si="116"/>
        <v>0.4503984581429234</v>
      </c>
      <c r="Z237" s="72">
        <f t="shared" si="117"/>
        <v>0.58864225637134004</v>
      </c>
      <c r="AA237" s="72">
        <f t="shared" si="118"/>
        <v>0.53680965400514269</v>
      </c>
      <c r="AB237" s="72">
        <f t="shared" si="119"/>
        <v>0.22574346405228757</v>
      </c>
      <c r="AC237" s="72"/>
      <c r="AD237" s="72"/>
      <c r="AE237" s="72">
        <f t="shared" si="120"/>
        <v>0.13843220941568193</v>
      </c>
      <c r="AF237" s="72">
        <f t="shared" si="121"/>
        <v>8.1413093837824885E-2</v>
      </c>
      <c r="AG237" s="72">
        <f t="shared" si="122"/>
        <v>0.71345312151647067</v>
      </c>
      <c r="AH237" s="72">
        <f t="shared" si="123"/>
        <v>0.38340118798089845</v>
      </c>
      <c r="AI237" s="72">
        <f t="shared" si="124"/>
        <v>3.1487341772151907E-2</v>
      </c>
      <c r="AJ237" s="72">
        <f>(AV237-Driver!$K$179)/(Driver!$L$179-Driver!$K$179)</f>
        <v>0.40657481266618317</v>
      </c>
      <c r="AK237" s="72">
        <f>(AW237-Driver!$K$180)/(Driver!$L$180-Driver!$K$180)</f>
        <v>0.36175302764488204</v>
      </c>
      <c r="AL237" s="72">
        <f>(AX237-Driver!$K$181)/(Driver!$L$181-Driver!$K$181)</f>
        <v>0.18864225637134002</v>
      </c>
      <c r="AM237" s="72">
        <f>(AY237-Driver!$K$182)/(Driver!$L$182-Driver!$K$182)</f>
        <v>0.75080965400514266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25"/>
        <v>8.5571835571835564</v>
      </c>
      <c r="AW237" s="70">
        <f t="shared" si="126"/>
        <v>36.328729977743734</v>
      </c>
      <c r="AX237" s="70">
        <f t="shared" si="127"/>
        <v>2.6977803073420601</v>
      </c>
      <c r="AY237" s="70">
        <f>IFERROR(Driver!$K$19/Data!BH237/Data!BI237*Data!BK237*Data!BL237,"")</f>
        <v>-1.5254166736042896</v>
      </c>
      <c r="AZ237" s="70">
        <f t="shared" si="128"/>
        <v>35.15636634400596</v>
      </c>
      <c r="BA237" s="70"/>
      <c r="BB237" s="70"/>
      <c r="BC237" s="70">
        <f t="shared" si="129"/>
        <v>109.74168377150434</v>
      </c>
      <c r="BD237" s="70">
        <f t="shared" si="130"/>
        <v>3.3657311454013161</v>
      </c>
      <c r="BE237" s="70">
        <f t="shared" si="131"/>
        <v>0.81348639937991751</v>
      </c>
      <c r="BF237" s="70">
        <f t="shared" si="132"/>
        <v>1.8747192043032395</v>
      </c>
      <c r="BG237" s="70">
        <f t="shared" si="133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219</v>
      </c>
      <c r="BS237" s="8" t="s">
        <v>493</v>
      </c>
      <c r="BT237" s="9" t="s">
        <v>517</v>
      </c>
      <c r="BU237" s="10">
        <v>185</v>
      </c>
      <c r="BV237" s="9" t="s">
        <v>222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302</v>
      </c>
      <c r="CU237" s="9" t="s">
        <v>388</v>
      </c>
      <c r="CV237" s="10"/>
      <c r="CW237" s="10"/>
      <c r="CX237" t="str">
        <f>INDEX('Data_Price '!AS$2:AS$1266,MATCH(Data!$DN237,'Data_Price '!$BE$2:$BE$1266,0))</f>
        <v>2022 Blizzard Zero G 95 185 / Light Blue</v>
      </c>
      <c r="CY237" t="str">
        <f>INDEX('Data_Price '!AT$2:AT$1266,MATCH(Data!$DN237,'Data_Price '!$BE$2:$BE$1266,0))</f>
        <v>Ski Town All-Stars</v>
      </c>
      <c r="CZ237">
        <f>INDEX('Data_Price '!AU$2:AU$1266,MATCH(Data!$DN237,'Data_Price '!$BE$2:$BE$1266,0))</f>
        <v>559.95000000000005</v>
      </c>
      <c r="DA237" t="str">
        <f>INDEX('Data_Price '!AV$2:AV$1266,MATCH(Data!$DN237,'Data_Price '!$BE$2:$BE$1266,0))</f>
        <v>https://www.google.com/url?url=https://skitownallstars.com/products/blizzard-zero-g-95-skis-blue-2022&amp;rct=j&amp;q=&amp;esrc=s&amp;sa=U&amp;ved=0ahUKEwiQg4XvxKP2AhXCTN8KHe_GDvcQ2SkIYw&amp;usg=AOvVaw0GDiNBbUyLPizhIUt0H5XX</v>
      </c>
      <c r="DB237" t="str">
        <f>INDEX('Data_Price '!AW$2:AW$1266,MATCH(Data!$DN237,'Data_Price '!$BE$2:$BE$1266,0))</f>
        <v>Blizzard Zero G 95 Skis 2022</v>
      </c>
      <c r="DC237" t="str">
        <f>INDEX('Data_Price '!AX$2:AX$1266,MATCH(Data!$DN237,'Data_Price '!$BE$2:$BE$1266,0))</f>
        <v>Ascent Outdoors</v>
      </c>
      <c r="DD237">
        <f>INDEX('Data_Price '!AY$2:AY$1266,MATCH(Data!$DN237,'Data_Price '!$BE$2:$BE$1266,0))</f>
        <v>559.96</v>
      </c>
      <c r="DE237" t="str">
        <f>INDEX('Data_Price '!AZ$2:AZ$1266,MATCH(Data!$DN237,'Data_Price '!$BE$2:$BE$1266,0))</f>
        <v>https://www.google.com/url?q=https://ascentoutdoors.com/products/blizzard-zero-g-95-ski%3Fcurrency%3DUSD%26variant%3D39463717077035%26utm_medium%3Dcpc%26utm_source%3Dgoogle%26utm_campaign%3DGoogle%2520Shopping&amp;sa=U&amp;ved=0ahUKEwi2uNjvxKP2AhXHTd8KHcuQD8UQ2ykIIA&amp;usg=AOvVaw2FhLa-w91IK_ssZkwcibXb</v>
      </c>
      <c r="DF237" t="str">
        <f>INDEX('Data_Price '!BA$2:BA$1266,MATCH(Data!$DN237,'Data_Price '!$BE$2:$BE$1266,0))</f>
        <v>Blizzard Zero G 95 Alpine Touring Ski (2022) 185 / Green</v>
      </c>
      <c r="DG237" t="str">
        <f>INDEX('Data_Price '!BB$2:BB$1266,MATCH(Data!$DN237,'Data_Price '!$BE$2:$BE$1266,0))</f>
        <v>Cripple Creek Backcountry</v>
      </c>
      <c r="DH237">
        <f>INDEX('Data_Price '!BC$2:BC$1266,MATCH(Data!$DN237,'Data_Price '!$BE$2:$BE$1266,0))</f>
        <v>699</v>
      </c>
      <c r="DI237" t="str">
        <f>INDEX('Data_Price '!BD$2:BD$1266,MATCH(Data!$DN237,'Data_Price '!$BE$2:$BE$1266,0))</f>
        <v>https://www.google.com/url?url=https://cripplecreekbc.com/products/blizzard-zero-g-95-alpine-touring-ski%3Fvariant%3D37911331799197%26currency%3DUSD%26utm_medium%3Dproduct_sync%26utm_source%3Dgoogle%26utm_content%3Dsag_organic%26utm_campaign%3Dsag_organic&amp;rct=j&amp;q=&amp;esrc=s&amp;sa=U&amp;ved=0ahUKEwiQg4XvxKP2AhXCTN8KHe_GDvcQ2SkIaQ&amp;usg=AOvVaw2ah9F7KBx8REfQirpsY163</v>
      </c>
      <c r="DJ237" s="89" t="e">
        <f ca="1">_xll.Connector("TinyUrl.TinyUrl",DA237,0)</f>
        <v>#NAME?</v>
      </c>
      <c r="DK237" s="89" t="e">
        <f ca="1">_xll.Connector("TinyUrl.TinyUrl",DE237,0)</f>
        <v>#NAME?</v>
      </c>
      <c r="DL237" s="89" t="e">
        <f ca="1">_xll.Connector("TinyUrl.TinyUrl",DI237,0)</f>
        <v>#NAME?</v>
      </c>
      <c r="DM237" s="224" t="str">
        <f t="shared" si="134"/>
        <v>Zero G 95</v>
      </c>
      <c r="DN237" s="89" t="str">
        <f t="shared" si="135"/>
        <v xml:space="preserve"> BlizzardZero G 95185 Unisex</v>
      </c>
      <c r="DO237" s="227" t="s">
        <v>1022</v>
      </c>
    </row>
    <row r="238" spans="1:119" ht="15.45" customHeight="1">
      <c r="B238" s="224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#VALUE!</v>
      </c>
      <c r="F238" s="43" t="b">
        <f>CL238&gt;Driver!$F$56</f>
        <v>0</v>
      </c>
      <c r="G238" s="43" t="b">
        <f>AND(CB238&gt;Driver!$F$55,CB238&lt;Driver!$G$55)</f>
        <v>0</v>
      </c>
      <c r="H238" s="43" t="e">
        <f t="shared" si="102"/>
        <v>#VALUE!</v>
      </c>
      <c r="I238" s="43">
        <f t="shared" si="103"/>
        <v>0</v>
      </c>
      <c r="J238" s="43" t="e">
        <f t="array" ref="J238">NOT(OR(($H$9:$H$1273=TRUE)*($I$9:$I$1273&gt;0)*($BT$9:$BT$1273=BT238)*($K$9:$K$1273&gt;K238)))</f>
        <v>#VALUE!</v>
      </c>
      <c r="K238" s="72">
        <f t="shared" si="104"/>
        <v>0.67091293230668658</v>
      </c>
      <c r="L238" s="72">
        <f t="shared" si="105"/>
        <v>0.85324631375392801</v>
      </c>
      <c r="M238" s="72">
        <f t="shared" si="106"/>
        <v>0.48857955085944516</v>
      </c>
      <c r="N238" s="72">
        <f t="shared" si="107"/>
        <v>0.350648200847404</v>
      </c>
      <c r="O238" s="72">
        <f t="shared" si="108"/>
        <v>0.36816234715576812</v>
      </c>
      <c r="P238" s="72">
        <f t="shared" si="109"/>
        <v>0.74692810457516334</v>
      </c>
      <c r="Q238" s="72"/>
      <c r="R238" s="72"/>
      <c r="S238" s="72">
        <f t="shared" si="110"/>
        <v>0.81716417910447769</v>
      </c>
      <c r="T238" s="72">
        <f t="shared" si="111"/>
        <v>0.9814955323163107</v>
      </c>
      <c r="U238" s="72">
        <f t="shared" si="112"/>
        <v>0.75695737793307838</v>
      </c>
      <c r="V238" s="72">
        <f t="shared" si="113"/>
        <v>0.61941344992264602</v>
      </c>
      <c r="W238" s="72">
        <f t="shared" si="114"/>
        <v>0.97678684210526312</v>
      </c>
      <c r="X238" s="72">
        <f t="shared" si="115"/>
        <v>0.14675368624607199</v>
      </c>
      <c r="Y238" s="72">
        <f t="shared" si="116"/>
        <v>0.51142044914055484</v>
      </c>
      <c r="Z238" s="72">
        <f t="shared" si="117"/>
        <v>0.649351799152596</v>
      </c>
      <c r="AA238" s="72">
        <f t="shared" si="118"/>
        <v>0.63183765284423188</v>
      </c>
      <c r="AB238" s="72">
        <f t="shared" si="119"/>
        <v>0.25307189542483666</v>
      </c>
      <c r="AC238" s="72"/>
      <c r="AD238" s="72"/>
      <c r="AE238" s="72">
        <f t="shared" si="120"/>
        <v>0.18283582089552231</v>
      </c>
      <c r="AF238" s="72">
        <f t="shared" si="121"/>
        <v>1.8504467683689282E-2</v>
      </c>
      <c r="AG238" s="72">
        <f t="shared" si="122"/>
        <v>0.24304262206692165</v>
      </c>
      <c r="AH238" s="72">
        <f t="shared" si="123"/>
        <v>0.38058655007735398</v>
      </c>
      <c r="AI238" s="72">
        <f t="shared" si="124"/>
        <v>2.3213157894736842E-2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0.39875946930127998</v>
      </c>
      <c r="AL238" s="72">
        <f>(AX238-Driver!$K$181)/(Driver!$L$181-Driver!$K$181)</f>
        <v>0.24935179915259598</v>
      </c>
      <c r="AM238" s="72">
        <f>(AY238-Driver!$K$182)/(Driver!$L$182-Driver!$K$182)</f>
        <v>0.84583765284423185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25"/>
        <v>8.1400081400081401</v>
      </c>
      <c r="AW238" s="70">
        <f t="shared" si="126"/>
        <v>39.947521463285078</v>
      </c>
      <c r="AX238" s="70">
        <f t="shared" si="127"/>
        <v>3.2441661923733638</v>
      </c>
      <c r="AY238" s="70">
        <f>IFERROR(Driver!$K$19/Data!BH238/Data!BI238*Data!BK238*Data!BL238,"")</f>
        <v>-0.94370355261770367</v>
      </c>
      <c r="AZ238" s="70">
        <f t="shared" si="128"/>
        <v>37.64705882352942</v>
      </c>
      <c r="BA238" s="70"/>
      <c r="BB238" s="70"/>
      <c r="BC238" s="70">
        <f t="shared" si="129"/>
        <v>86.709221808012174</v>
      </c>
      <c r="BD238" s="70">
        <f t="shared" si="130"/>
        <v>8.93303309255265</v>
      </c>
      <c r="BE238" s="70">
        <f t="shared" si="131"/>
        <v>0.3431598158687747</v>
      </c>
      <c r="BF238" s="70">
        <f t="shared" si="132"/>
        <v>2.1926127815581835</v>
      </c>
      <c r="BG238" s="70">
        <f t="shared" si="133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219</v>
      </c>
      <c r="BS238" s="8" t="s">
        <v>835</v>
      </c>
      <c r="BT238" s="9" t="s">
        <v>840</v>
      </c>
      <c r="BU238" s="10">
        <v>178</v>
      </c>
      <c r="BV238" s="9" t="s">
        <v>222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305</v>
      </c>
      <c r="CU238" s="9" t="s">
        <v>302</v>
      </c>
      <c r="CV238" s="10"/>
      <c r="CW238" s="10"/>
      <c r="CX238" t="str">
        <f>INDEX('Data_Price '!AS$2:AS$1266,MATCH(Data!$DN238,'Data_Price '!$BE$2:$BE$1266,0))</f>
        <v>Scott Superguide 88 R 178cm</v>
      </c>
      <c r="CY238" t="str">
        <f>INDEX('Data_Price '!AT$2:AT$1266,MATCH(Data!$DN238,'Data_Price '!$BE$2:$BE$1266,0))</f>
        <v>Sundance Ski and Board Shop</v>
      </c>
      <c r="CZ238">
        <f>INDEX('Data_Price '!AU$2:AU$1266,MATCH(Data!$DN238,'Data_Price '!$BE$2:$BE$1266,0))</f>
        <v>315.57</v>
      </c>
      <c r="DA238" t="str">
        <f>INDEX('Data_Price '!AV$2:AV$1266,MATCH(Data!$DN238,'Data_Price '!$BE$2:$BE$1266,0))</f>
        <v>https://www.google.com/url?url=https://sundanceskishop.com/products/scott-superguide-88-r%3Fvariant%3D39409697947746%26currency%3DCAD%26utm_medium%3Dproduct_sync%26utm_source%3Dgoogle%26utm_content%3Dsag_organic%26utm_campaign%3Dsag_organic&amp;rct=j&amp;q=&amp;esrc=s&amp;sa=U&amp;ved=0ahUKEwiszprwxKP2AhXKl-AKHY_uCZUQ2SkIRg&amp;usg=AOvVaw0iReNxbS1M5hTo-mnzQuDy</v>
      </c>
      <c r="DB238" t="str">
        <f>INDEX('Data_Price '!AW$2:AW$1266,MATCH(Data!$DN238,'Data_Price '!$BE$2:$BE$1266,0))</f>
        <v>Scott Superguide 88 Ski 178cm</v>
      </c>
      <c r="DC238" t="str">
        <f>INDEX('Data_Price '!AX$2:AX$1266,MATCH(Data!$DN238,'Data_Price '!$BE$2:$BE$1266,0))</f>
        <v>Sundance Ski and Board Shop</v>
      </c>
      <c r="DD238">
        <f>INDEX('Data_Price '!AY$2:AY$1266,MATCH(Data!$DN238,'Data_Price '!$BE$2:$BE$1266,0))</f>
        <v>315.57</v>
      </c>
      <c r="DE238" t="str">
        <f>INDEX('Data_Price '!AZ$2:AZ$1266,MATCH(Data!$DN238,'Data_Price '!$BE$2:$BE$1266,0))</f>
        <v>https://www.google.com/url?url=https://sundanceskishop.com/products/scott-superguide-88-ski%3Fvariant%3D39409697685602%26currency%3DCAD%26utm_medium%3Dproduct_sync%26utm_source%3Dgoogle%26utm_content%3Dsag_organic%26utm_campaign%3Dsag_organic&amp;rct=j&amp;q=&amp;esrc=s&amp;sa=U&amp;ved=0ahUKEwiszprwxKP2AhXKl-AKHY_uCZUQ2SkISQ&amp;usg=AOvVaw2sMqX_MaTZaPL8r7fkwt_q</v>
      </c>
      <c r="DF238" t="str">
        <f>INDEX('Data_Price '!BA$2:BA$1266,MATCH(Data!$DN238,'Data_Price '!$BE$2:$BE$1266,0))</f>
        <v>Scott Superguide 88 R Skis 2022 - Sample</v>
      </c>
      <c r="DG238" t="str">
        <f>INDEX('Data_Price '!BB$2:BB$1266,MATCH(Data!$DN238,'Data_Price '!$BE$2:$BE$1266,0))</f>
        <v>Next Adventure</v>
      </c>
      <c r="DH238">
        <f>INDEX('Data_Price '!BC$2:BC$1266,MATCH(Data!$DN238,'Data_Price '!$BE$2:$BE$1266,0))</f>
        <v>359.96</v>
      </c>
      <c r="DI238" t="str">
        <f>INDEX('Data_Price '!BD$2:BD$1266,MATCH(Data!$DN238,'Data_Price '!$BE$2:$BE$1266,0))</f>
        <v>https://www.google.com/url?url=https://www.nextadventure.net/catalog/product/view/id/219167/s/scott-superguide-88-r-skis-2022-sample/&amp;rct=j&amp;q=&amp;esrc=s&amp;sa=U&amp;ved=0ahUKEwiszprwxKP2AhXKl-AKHY_uCZUQ2SkITA&amp;usg=AOvVaw1g-cUharg8ojv2nKT1pp0A</v>
      </c>
      <c r="DJ238" s="89" t="e">
        <f ca="1">_xll.Connector("TinyUrl.TinyUrl",DA238,0)</f>
        <v>#NAME?</v>
      </c>
      <c r="DK238" s="89" t="e">
        <f ca="1">_xll.Connector("TinyUrl.TinyUrl",DE238,0)</f>
        <v>#NAME?</v>
      </c>
      <c r="DL238" s="89" t="e">
        <f ca="1">_xll.Connector("TinyUrl.TinyUrl",DI238,0)</f>
        <v>#NAME?</v>
      </c>
      <c r="DM238" s="224" t="str">
        <f t="shared" si="134"/>
        <v>Superguide 88</v>
      </c>
      <c r="DN238" s="89" t="str">
        <f t="shared" si="135"/>
        <v xml:space="preserve"> ScottSuperguide 88178 Unisex</v>
      </c>
      <c r="DO238" s="227"/>
    </row>
    <row r="239" spans="1:119" ht="15.45" customHeight="1">
      <c r="B239" s="224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#VALUE!</v>
      </c>
      <c r="F239" s="43" t="b">
        <f>CL239&gt;Driver!$F$56</f>
        <v>0</v>
      </c>
      <c r="G239" s="43" t="b">
        <f>AND(CB239&gt;Driver!$F$55,CB239&lt;Driver!$G$55)</f>
        <v>1</v>
      </c>
      <c r="H239" s="43" t="e">
        <f t="shared" si="102"/>
        <v>#VALUE!</v>
      </c>
      <c r="I239" s="43">
        <f t="shared" si="103"/>
        <v>0</v>
      </c>
      <c r="J239" s="43" t="e">
        <f t="array" ref="J239">NOT(OR(($H$9:$H$1273=TRUE)*($I$9:$I$1273&gt;0)*($BT$9:$BT$1273=BT239)*($K$9:$K$1273&gt;K239)))</f>
        <v>#VALUE!</v>
      </c>
      <c r="K239" s="72">
        <f t="shared" si="104"/>
        <v>0.70409020922405896</v>
      </c>
      <c r="L239" s="72">
        <f t="shared" si="105"/>
        <v>0.97593747482072346</v>
      </c>
      <c r="M239" s="72">
        <f t="shared" si="106"/>
        <v>0.43224294362739435</v>
      </c>
      <c r="N239" s="72">
        <f t="shared" si="107"/>
        <v>0.14132675646619863</v>
      </c>
      <c r="O239" s="72">
        <f t="shared" si="108"/>
        <v>0.28943802212840253</v>
      </c>
      <c r="P239" s="72">
        <f t="shared" si="109"/>
        <v>0.86596405228758178</v>
      </c>
      <c r="Q239" s="72"/>
      <c r="R239" s="72"/>
      <c r="S239" s="72">
        <f t="shared" si="110"/>
        <v>0.71395528867534175</v>
      </c>
      <c r="T239" s="72">
        <f t="shared" si="111"/>
        <v>0.92966376089470804</v>
      </c>
      <c r="U239" s="72">
        <f t="shared" si="112"/>
        <v>0.93073064973042374</v>
      </c>
      <c r="V239" s="72">
        <f t="shared" si="113"/>
        <v>0.6732235994950736</v>
      </c>
      <c r="W239" s="72">
        <f t="shared" si="114"/>
        <v>0.98934434376397695</v>
      </c>
      <c r="X239" s="72">
        <f t="shared" si="115"/>
        <v>2.4062525179276484E-2</v>
      </c>
      <c r="Y239" s="72">
        <f t="shared" si="116"/>
        <v>0.56775705637260565</v>
      </c>
      <c r="Z239" s="72">
        <f t="shared" si="117"/>
        <v>0.85867324353380137</v>
      </c>
      <c r="AA239" s="72">
        <f t="shared" si="118"/>
        <v>0.71056197787159747</v>
      </c>
      <c r="AB239" s="72">
        <f t="shared" si="119"/>
        <v>0.13403594771241828</v>
      </c>
      <c r="AC239" s="72"/>
      <c r="AD239" s="72"/>
      <c r="AE239" s="72">
        <f t="shared" si="120"/>
        <v>0.28604471132465831</v>
      </c>
      <c r="AF239" s="72">
        <f t="shared" si="121"/>
        <v>7.0336239105291909E-2</v>
      </c>
      <c r="AG239" s="72">
        <f t="shared" si="122"/>
        <v>6.9269350269576258E-2</v>
      </c>
      <c r="AH239" s="72">
        <f t="shared" si="123"/>
        <v>0.3267764005049264</v>
      </c>
      <c r="AI239" s="72">
        <f t="shared" si="124"/>
        <v>1.0655656236022999E-2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0.31201028229249506</v>
      </c>
      <c r="AL239" s="72">
        <f>(AX239-Driver!$K$181)/(Driver!$L$181-Driver!$K$181)</f>
        <v>0.45867324353380134</v>
      </c>
      <c r="AM239" s="72">
        <f>(AY239-Driver!$K$182)/(Driver!$L$182-Driver!$K$182)</f>
        <v>0.92456197787159744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25"/>
        <v>4.5448378781712107</v>
      </c>
      <c r="AW239" s="70">
        <f t="shared" si="126"/>
        <v>31.464478909780059</v>
      </c>
      <c r="AX239" s="70">
        <f t="shared" si="127"/>
        <v>5.128059191804212</v>
      </c>
      <c r="AY239" s="70">
        <f>IFERROR(Driver!$K$19/Data!BH239/Data!BI239*Data!BK239*Data!BL239,"")</f>
        <v>-0.46179323809265654</v>
      </c>
      <c r="AZ239" s="70">
        <f t="shared" si="128"/>
        <v>26.798212956068504</v>
      </c>
      <c r="BA239" s="70"/>
      <c r="BB239" s="70"/>
      <c r="BC239" s="70">
        <f t="shared" si="129"/>
        <v>33.174052845853431</v>
      </c>
      <c r="BD239" s="70">
        <f t="shared" si="130"/>
        <v>4.3460131622052902</v>
      </c>
      <c r="BE239" s="70">
        <f t="shared" si="131"/>
        <v>0.16941754326721642</v>
      </c>
      <c r="BF239" s="70">
        <f t="shared" si="132"/>
        <v>8.2700911380676949</v>
      </c>
      <c r="BG239" s="70">
        <f t="shared" si="133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219</v>
      </c>
      <c r="BS239" s="8" t="s">
        <v>719</v>
      </c>
      <c r="BT239" s="9" t="s">
        <v>732</v>
      </c>
      <c r="BU239" s="10">
        <v>181</v>
      </c>
      <c r="BV239" s="9" t="s">
        <v>222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305</v>
      </c>
      <c r="CU239" s="9" t="s">
        <v>304</v>
      </c>
      <c r="CV239" s="9" t="s">
        <v>302</v>
      </c>
      <c r="CW239" s="10"/>
      <c r="CX239" t="str">
        <f>INDEX('Data_Price '!AS$2:AS$1266,MATCH(Data!$DN239,'Data_Price '!$BE$2:$BE$1266,0))</f>
        <v>Line Sakana Skis 2020</v>
      </c>
      <c r="CY239" t="str">
        <f>INDEX('Data_Price '!AT$2:AT$1266,MATCH(Data!$DN239,'Data_Price '!$BE$2:$BE$1266,0))</f>
        <v>Varuste.net</v>
      </c>
      <c r="CZ239">
        <f>INDEX('Data_Price '!AU$2:AU$1266,MATCH(Data!$DN239,'Data_Price '!$BE$2:$BE$1266,0))</f>
        <v>632.29999999999995</v>
      </c>
      <c r="DA239" t="str">
        <f>INDEX('Data_Price '!AV$2:AV$1266,MATCH(Data!$DN239,'Data_Price '!$BE$2:$BE$1266,0))</f>
        <v>https://www.google.com/url?url=https://varuste.net/en/p95168/line-sakana%3Fchange_country%3DUS%26change_currency%3DEUR&amp;rct=j&amp;q=&amp;esrc=s&amp;sa=U&amp;ved=0ahUKEwjWzebwxKP2AhUtm-AKHVUaAuoQsDwIQw&amp;usg=AOvVaw24H9OdgnqbGig1_Z21wHdf</v>
      </c>
      <c r="DB239" t="str">
        <f>INDEX('Data_Price '!AW$2:AW$1266,MATCH(Data!$DN239,'Data_Price '!$BE$2:$BE$1266,0))</f>
        <v>'22 Line Sakana Skis 181cm</v>
      </c>
      <c r="DC239" t="str">
        <f>INDEX('Data_Price '!AX$2:AX$1266,MATCH(Data!$DN239,'Data_Price '!$BE$2:$BE$1266,0))</f>
        <v>Al's Ski Equipment Barn</v>
      </c>
      <c r="DD239">
        <f>INDEX('Data_Price '!AY$2:AY$1266,MATCH(Data!$DN239,'Data_Price '!$BE$2:$BE$1266,0))</f>
        <v>749</v>
      </c>
      <c r="DE239" t="str">
        <f>INDEX('Data_Price '!AZ$2:AZ$1266,MATCH(Data!$DN239,'Data_Price '!$BE$2:$BE$1266,0))</f>
        <v>https://www.google.com/url?url=https://www.untracked.com/p7329c2b88lr-Froogle-22_line_sakana_freeride_powder_skis.html%23chsku755457&amp;rct=j&amp;q=&amp;esrc=s&amp;sa=U&amp;ved=0ahUKEwjWzebwxKP2AhUtm-AKHVUaAuoQ2SkIRw&amp;usg=AOvVaw0q3E70lvtC5lqS1rb-SAdl</v>
      </c>
      <c r="DF239" t="str">
        <f>INDEX('Data_Price '!BA$2:BA$1266,MATCH(Data!$DN239,'Data_Price '!$BE$2:$BE$1266,0))</f>
        <v>Line Sakana Alpine Touring Ski 181</v>
      </c>
      <c r="DG239" t="str">
        <f>INDEX('Data_Price '!BB$2:BB$1266,MATCH(Data!$DN239,'Data_Price '!$BE$2:$BE$1266,0))</f>
        <v>Cripple Creek Backcountry</v>
      </c>
      <c r="DH239">
        <f>INDEX('Data_Price '!BC$2:BC$1266,MATCH(Data!$DN239,'Data_Price '!$BE$2:$BE$1266,0))</f>
        <v>749.95</v>
      </c>
      <c r="DI239" t="str">
        <f>INDEX('Data_Price '!BD$2:BD$1266,MATCH(Data!$DN239,'Data_Price '!$BE$2:$BE$1266,0))</f>
        <v>https://www.google.com/url?url=https://cripplecreekbc.com/products/line-sakana-alpine-touring-ski%3Fvariant%3D37879028613277%26currency%3DUSD%26utm_medium%3Dproduct_sync%26utm_source%3Dgoogle%26utm_content%3Dsag_organic%26utm_campaign%3Dsag_organic&amp;rct=j&amp;q=&amp;esrc=s&amp;sa=U&amp;ved=0ahUKEwjWzebwxKP2AhUtm-AKHVUaAuoQ2SkITg&amp;usg=AOvVaw1d9_y-FKqVKxIMHpqe8YpD</v>
      </c>
      <c r="DJ239" s="89" t="e">
        <f ca="1">_xll.Connector("TinyUrl.TinyUrl",DA239,0)</f>
        <v>#NAME?</v>
      </c>
      <c r="DK239" s="89" t="e">
        <f ca="1">_xll.Connector("TinyUrl.TinyUrl",DE239,0)</f>
        <v>#NAME?</v>
      </c>
      <c r="DL239" s="89" t="e">
        <f ca="1">_xll.Connector("TinyUrl.TinyUrl",DI239,0)</f>
        <v>#NAME?</v>
      </c>
      <c r="DM239" s="224" t="str">
        <f t="shared" si="134"/>
        <v>Sakana</v>
      </c>
      <c r="DN239" s="89" t="str">
        <f t="shared" si="135"/>
        <v xml:space="preserve"> LineSakana181 Unisex</v>
      </c>
      <c r="DO239" s="227" t="s">
        <v>1023</v>
      </c>
    </row>
    <row r="240" spans="1:119" ht="15.45" customHeight="1">
      <c r="A240" s="224">
        <f>ROW()</f>
        <v>240</v>
      </c>
      <c r="B240" s="224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#VALUE!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02"/>
        <v>#VALUE!</v>
      </c>
      <c r="I240" s="43">
        <f t="shared" si="103"/>
        <v>0</v>
      </c>
      <c r="J240" s="43" t="e">
        <f t="array" ref="J240">NOT(OR(($H$9:$H$1273=TRUE)*($I$9:$I$1273&gt;0)*($BT$9:$BT$1273=BT240)*($K$9:$K$1273&gt;K240)))</f>
        <v>#VALUE!</v>
      </c>
      <c r="K240" s="72">
        <f t="shared" si="104"/>
        <v>0.67698404446903626</v>
      </c>
      <c r="L240" s="72">
        <f t="shared" si="105"/>
        <v>0.85032310047538473</v>
      </c>
      <c r="M240" s="72">
        <f t="shared" si="106"/>
        <v>0.50364498846268768</v>
      </c>
      <c r="N240" s="72">
        <f t="shared" si="107"/>
        <v>0.29057104913678611</v>
      </c>
      <c r="O240" s="72">
        <f t="shared" si="108"/>
        <v>0.32882796853885865</v>
      </c>
      <c r="P240" s="72">
        <f t="shared" si="109"/>
        <v>0.89153594771241829</v>
      </c>
      <c r="Q240" s="72"/>
      <c r="R240" s="72"/>
      <c r="S240" s="72">
        <f t="shared" si="110"/>
        <v>0.73223380656632409</v>
      </c>
      <c r="T240" s="72">
        <f t="shared" si="111"/>
        <v>0.96200376114131658</v>
      </c>
      <c r="U240" s="72">
        <f t="shared" si="112"/>
        <v>0.59644679370231479</v>
      </c>
      <c r="V240" s="72">
        <f t="shared" si="113"/>
        <v>0.605959018455412</v>
      </c>
      <c r="W240" s="72">
        <f t="shared" si="114"/>
        <v>0.88136612718236274</v>
      </c>
      <c r="X240" s="72">
        <f t="shared" si="115"/>
        <v>0.14967689952461527</v>
      </c>
      <c r="Y240" s="72">
        <f t="shared" si="116"/>
        <v>0.49635501153731232</v>
      </c>
      <c r="Z240" s="72">
        <f t="shared" si="117"/>
        <v>0.70942895086321389</v>
      </c>
      <c r="AA240" s="72">
        <f t="shared" si="118"/>
        <v>0.67117203146114135</v>
      </c>
      <c r="AB240" s="72">
        <f t="shared" si="119"/>
        <v>0.10846405228758166</v>
      </c>
      <c r="AC240" s="72"/>
      <c r="AD240" s="72"/>
      <c r="AE240" s="72">
        <f t="shared" si="120"/>
        <v>0.26776619343367591</v>
      </c>
      <c r="AF240" s="72">
        <f t="shared" si="121"/>
        <v>3.7996238858683369E-2</v>
      </c>
      <c r="AG240" s="72">
        <f t="shared" si="122"/>
        <v>0.40355320629768521</v>
      </c>
      <c r="AH240" s="72">
        <f t="shared" si="123"/>
        <v>0.394040981544588</v>
      </c>
      <c r="AI240" s="72">
        <f t="shared" si="124"/>
        <v>0.11863387281763728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0.271975503250452</v>
      </c>
      <c r="AL240" s="72">
        <f>(AX240-Driver!$K$181)/(Driver!$L$181-Driver!$K$181)</f>
        <v>0.30942895086321381</v>
      </c>
      <c r="AM240" s="72">
        <f>(AY240-Driver!$K$182)/(Driver!$L$182-Driver!$K$182)</f>
        <v>0.88517203146114132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25"/>
        <v>1.9010310676977342</v>
      </c>
      <c r="AW240" s="70">
        <f t="shared" si="126"/>
        <v>27.549551912257542</v>
      </c>
      <c r="AX240" s="70">
        <f t="shared" si="127"/>
        <v>3.7848605577689245</v>
      </c>
      <c r="AY240" s="70">
        <f>IFERROR(Driver!$K$19/Data!BH240/Data!BI240*Data!BK240*Data!BL240,"")</f>
        <v>-0.70291847425300602</v>
      </c>
      <c r="AZ240" s="70">
        <f t="shared" si="128"/>
        <v>24.467609828741622</v>
      </c>
      <c r="BA240" s="70"/>
      <c r="BB240" s="70"/>
      <c r="BC240" s="70">
        <f t="shared" si="129"/>
        <v>42.655247146100827</v>
      </c>
      <c r="BD240" s="70">
        <f t="shared" si="130"/>
        <v>7.208045880940511</v>
      </c>
      <c r="BE240" s="70">
        <f t="shared" si="131"/>
        <v>0.50364176681793504</v>
      </c>
      <c r="BF240" s="70">
        <f t="shared" si="132"/>
        <v>0.67302927006477509</v>
      </c>
      <c r="BG240" s="70">
        <f t="shared" si="133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219</v>
      </c>
      <c r="BS240" s="8" t="s">
        <v>742</v>
      </c>
      <c r="BT240" s="9" t="s">
        <v>758</v>
      </c>
      <c r="BU240" s="10">
        <v>163</v>
      </c>
      <c r="BV240" s="9" t="s">
        <v>222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303</v>
      </c>
      <c r="CU240" s="10"/>
      <c r="CV240" s="10"/>
      <c r="CW240" s="10"/>
      <c r="CX240" t="str">
        <f>INDEX('Data_Price '!AS$2:AS$1266,MATCH(Data!$DN240,'Data_Price '!$BE$2:$BE$1266,0))</f>
        <v>Nordica Men's Soul Rider 84 Ski 2021</v>
      </c>
      <c r="CY240" t="str">
        <f>INDEX('Data_Price '!AT$2:AT$1266,MATCH(Data!$DN240,'Data_Price '!$BE$2:$BE$1266,0))</f>
        <v>BobsSportsChalet.com</v>
      </c>
      <c r="CZ240">
        <f>INDEX('Data_Price '!AU$2:AU$1266,MATCH(Data!$DN240,'Data_Price '!$BE$2:$BE$1266,0))</f>
        <v>349.99</v>
      </c>
      <c r="DA240" t="str">
        <f>INDEX('Data_Price '!AV$2:AV$1266,MATCH(Data!$DN240,'Data_Price '!$BE$2:$BE$1266,0))</f>
        <v>https://www.google.com/url?url=https://www.bobssportschalet.com/nordica/nordica-soul-rider-84-skis-men-153406&amp;rct=j&amp;q=&amp;esrc=s&amp;sa=U&amp;ved=0ahUKEwjYssTxxKP2AhVoleAKHXa0CRgQsDwIRw&amp;usg=AOvVaw3zer96y1QNQLToWMAI38ws</v>
      </c>
      <c r="DB240" t="str">
        <f>INDEX('Data_Price '!AW$2:AW$1266,MATCH(Data!$DN240,'Data_Price '!$BE$2:$BE$1266,0))</f>
        <v>Nordica Men's Soul Rider 84 Ski 2021</v>
      </c>
      <c r="DC240" t="str">
        <f>INDEX('Data_Price '!AX$2:AX$1266,MATCH(Data!$DN240,'Data_Price '!$BE$2:$BE$1266,0))</f>
        <v>BobsSportsChalet.com</v>
      </c>
      <c r="DD240">
        <f>INDEX('Data_Price '!AY$2:AY$1266,MATCH(Data!$DN240,'Data_Price '!$BE$2:$BE$1266,0))</f>
        <v>349.99</v>
      </c>
      <c r="DE240" t="str">
        <f>INDEX('Data_Price '!AZ$2:AZ$1266,MATCH(Data!$DN240,'Data_Price '!$BE$2:$BE$1266,0))</f>
        <v>https://www.google.com/url?q=https://www.bobssportschalet.com/nordica/nordica-soul-rider-84-skis-men-153406&amp;sa=U&amp;ved=0ahUKEwj-yPXxxKP2AhVrnuAKHcJYAYYQ2ykIFw&amp;usg=AOvVaw2XsrizNWTOloOJ9szVUoLB</v>
      </c>
      <c r="DF240" t="str">
        <f>INDEX('Data_Price '!BA$2:BA$1266,MATCH(Data!$DN240,'Data_Price '!$BE$2:$BE$1266,0))</f>
        <v>Nordica Men's Soul Rider 84 Ski 2021</v>
      </c>
      <c r="DG240" t="str">
        <f>INDEX('Data_Price '!BB$2:BB$1266,MATCH(Data!$DN240,'Data_Price '!$BE$2:$BE$1266,0))</f>
        <v>Buyr.com</v>
      </c>
      <c r="DH240">
        <f>INDEX('Data_Price '!BC$2:BC$1266,MATCH(Data!$DN240,'Data_Price '!$BE$2:$BE$1266,0))</f>
        <v>349.99</v>
      </c>
      <c r="DI240" t="str">
        <f>INDEX('Data_Price '!BD$2:BD$1266,MATCH(Data!$DN240,'Data_Price '!$BE$2:$BE$1266,0))</f>
        <v>https://www.google.com/url?q=https://www.buyr.com/product/nordica-soul-rider-84-ski-men-s-14842/bp/PKQA81W&amp;sa=U&amp;ved=0ahUKEwj-yPXxxKP2AhVrnuAKHcJYAYYQ2ykIGQ&amp;usg=AOvVaw1Y4f9yB4E-oF1SnUFuW0Bc</v>
      </c>
      <c r="DJ240" s="89" t="e">
        <f ca="1">_xll.Connector("TinyUrl.TinyUrl",DA240,0)</f>
        <v>#NAME?</v>
      </c>
      <c r="DK240" s="89" t="e">
        <f ca="1">_xll.Connector("TinyUrl.TinyUrl",DE240,0)</f>
        <v>#NAME?</v>
      </c>
      <c r="DL240" s="89" t="e">
        <f ca="1">_xll.Connector("TinyUrl.TinyUrl",DI240,0)</f>
        <v>#NAME?</v>
      </c>
      <c r="DM240" s="224" t="str">
        <f t="shared" si="134"/>
        <v>Soul Rider 84</v>
      </c>
      <c r="DN240" s="89" t="str">
        <f t="shared" si="135"/>
        <v xml:space="preserve"> NordicaSoul Rider 84163 Unisex</v>
      </c>
      <c r="DO240" s="227"/>
    </row>
    <row r="241" spans="2:119" ht="15.45" customHeight="1">
      <c r="B241" s="224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#VALUE!</v>
      </c>
      <c r="F241" s="43" t="b">
        <f>CL241&gt;Driver!$F$56</f>
        <v>0</v>
      </c>
      <c r="G241" s="43" t="b">
        <f>AND(CB241&gt;Driver!$F$55,CB241&lt;Driver!$G$55)</f>
        <v>0</v>
      </c>
      <c r="H241" s="43" t="e">
        <f t="shared" si="102"/>
        <v>#VALUE!</v>
      </c>
      <c r="I241" s="43">
        <f t="shared" si="103"/>
        <v>0</v>
      </c>
      <c r="J241" s="43" t="e">
        <f t="array" ref="J241">NOT(OR(($H$9:$H$1273=TRUE)*($I$9:$I$1273&gt;0)*($BT$9:$BT$1273=BT241)*($K$9:$K$1273&gt;K241)))</f>
        <v>#VALUE!</v>
      </c>
      <c r="K241" s="72">
        <f t="shared" si="104"/>
        <v>0.73112062622367324</v>
      </c>
      <c r="L241" s="72">
        <f t="shared" si="105"/>
        <v>0.98861010394005322</v>
      </c>
      <c r="M241" s="72">
        <f t="shared" si="106"/>
        <v>0.47363114850729338</v>
      </c>
      <c r="N241" s="72">
        <f t="shared" si="107"/>
        <v>0.19191804211724528</v>
      </c>
      <c r="O241" s="72">
        <f t="shared" si="108"/>
        <v>0.33147540340463488</v>
      </c>
      <c r="P241" s="72">
        <f t="shared" si="109"/>
        <v>0.89749999999999996</v>
      </c>
      <c r="Q241" s="72"/>
      <c r="R241" s="72"/>
      <c r="S241" s="72">
        <f t="shared" si="110"/>
        <v>0.72756321191554152</v>
      </c>
      <c r="T241" s="72">
        <f t="shared" si="111"/>
        <v>0.97316831603253684</v>
      </c>
      <c r="U241" s="72">
        <f t="shared" si="112"/>
        <v>0.92210574378554144</v>
      </c>
      <c r="V241" s="72">
        <f t="shared" si="113"/>
        <v>0.63169912988718224</v>
      </c>
      <c r="W241" s="72">
        <f t="shared" si="114"/>
        <v>0.99172503045066995</v>
      </c>
      <c r="X241" s="72">
        <f t="shared" si="115"/>
        <v>1.1389896059946836E-2</v>
      </c>
      <c r="Y241" s="72">
        <f t="shared" si="116"/>
        <v>0.52636885149270662</v>
      </c>
      <c r="Z241" s="72">
        <f t="shared" si="117"/>
        <v>0.80808195788275472</v>
      </c>
      <c r="AA241" s="72">
        <f t="shared" si="118"/>
        <v>0.66852459659536512</v>
      </c>
      <c r="AB241" s="72">
        <f t="shared" si="119"/>
        <v>0.10249999999999998</v>
      </c>
      <c r="AC241" s="72"/>
      <c r="AD241" s="72"/>
      <c r="AE241" s="72">
        <f t="shared" si="120"/>
        <v>0.27243678808445843</v>
      </c>
      <c r="AF241" s="72">
        <f t="shared" si="121"/>
        <v>2.6831683967463132E-2</v>
      </c>
      <c r="AG241" s="72">
        <f t="shared" si="122"/>
        <v>7.7894256214458585E-2</v>
      </c>
      <c r="AH241" s="72">
        <f t="shared" si="123"/>
        <v>0.36830087011281776</v>
      </c>
      <c r="AI241" s="72">
        <f t="shared" si="124"/>
        <v>8.2749695493300954E-3</v>
      </c>
      <c r="AJ241" s="72">
        <f>(AV241-Driver!$K$179)/(Driver!$L$179-Driver!$K$179)</f>
        <v>0.25138989605994683</v>
      </c>
      <c r="AK241" s="72">
        <f>(AW241-Driver!$K$180)/(Driver!$L$180-Driver!$K$180)</f>
        <v>0.27533083428753963</v>
      </c>
      <c r="AL241" s="72">
        <f>(AX241-Driver!$K$181)/(Driver!$L$181-Driver!$K$181)</f>
        <v>0.4080819578827547</v>
      </c>
      <c r="AM241" s="72">
        <f>(AY241-Driver!$K$182)/(Driver!$L$182-Driver!$K$182)</f>
        <v>0.88252459659536509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25"/>
        <v>5.2910052910052912</v>
      </c>
      <c r="AW241" s="70">
        <f t="shared" si="126"/>
        <v>27.877663528633008</v>
      </c>
      <c r="AX241" s="70">
        <f t="shared" si="127"/>
        <v>4.6727376209447922</v>
      </c>
      <c r="AY241" s="70">
        <f>IFERROR(Driver!$K$19/Data!BH241/Data!BI241*Data!BK241*Data!BL241,"")</f>
        <v>-0.71912472522317772</v>
      </c>
      <c r="AZ241" s="70">
        <f t="shared" si="128"/>
        <v>23.924050632911392</v>
      </c>
      <c r="BA241" s="70"/>
      <c r="BB241" s="70"/>
      <c r="BC241" s="70">
        <f t="shared" si="129"/>
        <v>40.232577231292709</v>
      </c>
      <c r="BD241" s="70">
        <f t="shared" si="130"/>
        <v>8.1960892063928217</v>
      </c>
      <c r="BE241" s="70">
        <f t="shared" si="131"/>
        <v>0.17804091062595562</v>
      </c>
      <c r="BF241" s="70">
        <f t="shared" si="132"/>
        <v>3.5801940217658936</v>
      </c>
      <c r="BG241" s="70">
        <f t="shared" si="133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219</v>
      </c>
      <c r="BS241" s="8" t="s">
        <v>579</v>
      </c>
      <c r="BT241" s="9" t="s">
        <v>596</v>
      </c>
      <c r="BU241" s="10">
        <v>171</v>
      </c>
      <c r="BV241" s="9" t="s">
        <v>222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305</v>
      </c>
      <c r="CU241" s="10"/>
      <c r="CV241" s="10"/>
      <c r="CW241" s="10"/>
      <c r="CX241">
        <f>INDEX('Data_Price '!AS$2:AS$1266,MATCH(Data!$DN241,'Data_Price '!$BE$2:$BE$1266,0))</f>
        <v>0</v>
      </c>
      <c r="CY241">
        <f>INDEX('Data_Price '!AT$2:AT$1266,MATCH(Data!$DN241,'Data_Price '!$BE$2:$BE$1266,0))</f>
        <v>0</v>
      </c>
      <c r="CZ241">
        <f>INDEX('Data_Price '!AU$2:AU$1266,MATCH(Data!$DN241,'Data_Price '!$BE$2:$BE$1266,0))</f>
        <v>0</v>
      </c>
      <c r="DA241">
        <f>INDEX('Data_Price '!AV$2:AV$1266,MATCH(Data!$DN241,'Data_Price '!$BE$2:$BE$1266,0))</f>
        <v>0</v>
      </c>
      <c r="DB241">
        <f>INDEX('Data_Price '!AW$2:AW$1266,MATCH(Data!$DN241,'Data_Price '!$BE$2:$BE$1266,0))</f>
        <v>0</v>
      </c>
      <c r="DC241">
        <f>INDEX('Data_Price '!AX$2:AX$1266,MATCH(Data!$DN241,'Data_Price '!$BE$2:$BE$1266,0))</f>
        <v>0</v>
      </c>
      <c r="DD241">
        <f>INDEX('Data_Price '!AY$2:AY$1266,MATCH(Data!$DN241,'Data_Price '!$BE$2:$BE$1266,0))</f>
        <v>0</v>
      </c>
      <c r="DE241">
        <f>INDEX('Data_Price '!AZ$2:AZ$1266,MATCH(Data!$DN241,'Data_Price '!$BE$2:$BE$1266,0))</f>
        <v>0</v>
      </c>
      <c r="DF241">
        <f>INDEX('Data_Price '!BA$2:BA$1266,MATCH(Data!$DN241,'Data_Price '!$BE$2:$BE$1266,0))</f>
        <v>0</v>
      </c>
      <c r="DG241">
        <f>INDEX('Data_Price '!BB$2:BB$1266,MATCH(Data!$DN241,'Data_Price '!$BE$2:$BE$1266,0))</f>
        <v>0</v>
      </c>
      <c r="DH241">
        <f>INDEX('Data_Price '!BC$2:BC$1266,MATCH(Data!$DN241,'Data_Price '!$BE$2:$BE$1266,0))</f>
        <v>0</v>
      </c>
      <c r="DI241">
        <f>INDEX('Data_Price '!BD$2:BD$1266,MATCH(Data!$DN241,'Data_Price '!$BE$2:$BE$1266,0))</f>
        <v>0</v>
      </c>
      <c r="DJ241" s="89" t="e">
        <f ca="1">_xll.Connector("TinyUrl.TinyUrl",DA241,0)</f>
        <v>#NAME?</v>
      </c>
      <c r="DK241" s="89" t="e">
        <f ca="1">_xll.Connector("TinyUrl.TinyUrl",DE241,0)</f>
        <v>#NAME?</v>
      </c>
      <c r="DL241" s="89" t="e">
        <f ca="1">_xll.Connector("TinyUrl.TinyUrl",DI241,0)</f>
        <v>#NAME?</v>
      </c>
      <c r="DM241" s="224" t="str">
        <f t="shared" si="134"/>
        <v>Dictator FG 2.0</v>
      </c>
      <c r="DN241" s="89" t="str">
        <f t="shared" si="135"/>
        <v xml:space="preserve"> FactionDictator FG 2.0171 Unisex</v>
      </c>
      <c r="DO241" s="227" t="s">
        <v>959</v>
      </c>
    </row>
    <row r="242" spans="2:119" ht="15.45" customHeight="1">
      <c r="B242" s="224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#VALUE!</v>
      </c>
      <c r="F242" s="43" t="b">
        <f>CL242&gt;Driver!$F$56</f>
        <v>0</v>
      </c>
      <c r="G242" s="43" t="b">
        <f>AND(CB242&gt;Driver!$F$55,CB242&lt;Driver!$G$55)</f>
        <v>0</v>
      </c>
      <c r="H242" s="43" t="e">
        <f t="shared" si="102"/>
        <v>#VALUE!</v>
      </c>
      <c r="I242" s="43">
        <f t="shared" si="103"/>
        <v>0</v>
      </c>
      <c r="J242" s="43" t="e">
        <f t="array" ref="J242">NOT(OR(($H$9:$H$1273=TRUE)*($I$9:$I$1273&gt;0)*($BT$9:$BT$1273=BT242)*($K$9:$K$1273&gt;K242)))</f>
        <v>#VALUE!</v>
      </c>
      <c r="K242" s="72">
        <f t="shared" si="104"/>
        <v>0.65911948026705636</v>
      </c>
      <c r="L242" s="72">
        <f t="shared" si="105"/>
        <v>0.91292885343646768</v>
      </c>
      <c r="M242" s="72">
        <f t="shared" si="106"/>
        <v>0.40531010709764503</v>
      </c>
      <c r="N242" s="72">
        <f t="shared" si="107"/>
        <v>0.17231391892746473</v>
      </c>
      <c r="O242" s="72">
        <f t="shared" si="108"/>
        <v>0.31082228471841145</v>
      </c>
      <c r="P242" s="72">
        <f t="shared" si="109"/>
        <v>0.73279411764705893</v>
      </c>
      <c r="Q242" s="72"/>
      <c r="R242" s="72"/>
      <c r="S242" s="72">
        <f t="shared" si="110"/>
        <v>0.76694906619462888</v>
      </c>
      <c r="T242" s="72">
        <f t="shared" si="111"/>
        <v>0.9753177084035819</v>
      </c>
      <c r="U242" s="72">
        <f t="shared" si="112"/>
        <v>0.63163986344093426</v>
      </c>
      <c r="V242" s="72">
        <f t="shared" si="113"/>
        <v>0.61621133350415391</v>
      </c>
      <c r="W242" s="72">
        <f t="shared" si="114"/>
        <v>0.99364267798572259</v>
      </c>
      <c r="X242" s="72">
        <f t="shared" si="115"/>
        <v>8.7071146563532376E-2</v>
      </c>
      <c r="Y242" s="72">
        <f t="shared" si="116"/>
        <v>0.59468989290235497</v>
      </c>
      <c r="Z242" s="72">
        <f t="shared" si="117"/>
        <v>0.82768608107253527</v>
      </c>
      <c r="AA242" s="72">
        <f t="shared" si="118"/>
        <v>0.68917771528158855</v>
      </c>
      <c r="AB242" s="72">
        <f t="shared" si="119"/>
        <v>0.26720588235294113</v>
      </c>
      <c r="AC242" s="72"/>
      <c r="AD242" s="72"/>
      <c r="AE242" s="72">
        <f t="shared" si="120"/>
        <v>0.23305093380537112</v>
      </c>
      <c r="AF242" s="72">
        <f t="shared" si="121"/>
        <v>2.4682291596418104E-2</v>
      </c>
      <c r="AG242" s="72">
        <f t="shared" si="122"/>
        <v>0.36836013655906574</v>
      </c>
      <c r="AH242" s="72">
        <f t="shared" si="123"/>
        <v>0.38378866649584614</v>
      </c>
      <c r="AI242" s="72">
        <f t="shared" si="124"/>
        <v>6.3573220142774528E-3</v>
      </c>
      <c r="AJ242" s="72">
        <f>(AV242-Driver!$K$179)/(Driver!$L$179-Driver!$K$179)</f>
        <v>0.15292885343646762</v>
      </c>
      <c r="AK242" s="72">
        <f>(AW242-Driver!$K$180)/(Driver!$L$180-Driver!$K$180)</f>
        <v>0.43193502360349728</v>
      </c>
      <c r="AL242" s="72">
        <f>(AX242-Driver!$K$181)/(Driver!$L$181-Driver!$K$181)</f>
        <v>0.4276860810725352</v>
      </c>
      <c r="AM242" s="72">
        <f>(AY242-Driver!$K$182)/(Driver!$L$182-Driver!$K$182)</f>
        <v>0.90317771528158852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25"/>
        <v>3.2186948853615518</v>
      </c>
      <c r="AW242" s="70">
        <f t="shared" si="126"/>
        <v>43.191697559751844</v>
      </c>
      <c r="AX242" s="70">
        <f t="shared" si="127"/>
        <v>4.8491747296528169</v>
      </c>
      <c r="AY242" s="70">
        <f>IFERROR(Driver!$K$19/Data!BH242/Data!BI242*Data!BK242*Data!BL242,"")</f>
        <v>-0.5926968273842147</v>
      </c>
      <c r="AZ242" s="70">
        <f t="shared" si="128"/>
        <v>38.935219657483245</v>
      </c>
      <c r="BA242" s="70"/>
      <c r="BB242" s="70"/>
      <c r="BC242" s="70">
        <f t="shared" si="129"/>
        <v>60.662293651872133</v>
      </c>
      <c r="BD242" s="70">
        <f t="shared" si="130"/>
        <v>8.3863066227323859</v>
      </c>
      <c r="BE242" s="70">
        <f t="shared" si="131"/>
        <v>0.46845497512684209</v>
      </c>
      <c r="BF242" s="70">
        <f t="shared" si="132"/>
        <v>1.8309562282305312</v>
      </c>
      <c r="BG242" s="70">
        <f t="shared" si="133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219</v>
      </c>
      <c r="BS242" s="8" t="s">
        <v>719</v>
      </c>
      <c r="BT242" s="9" t="s">
        <v>721</v>
      </c>
      <c r="BU242" s="10">
        <v>167</v>
      </c>
      <c r="BV242" s="9" t="s">
        <v>390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305</v>
      </c>
      <c r="CU242" s="10"/>
      <c r="CV242" s="10"/>
      <c r="CW242" s="10"/>
      <c r="CX242" t="str">
        <f>INDEX('Data_Price '!AS$2:AS$1266,MATCH(Data!$DN242,'Data_Price '!$BE$2:$BE$1266,0))</f>
        <v>Line Blade W Women's Skis 167Cm 2022</v>
      </c>
      <c r="CY242" t="str">
        <f>INDEX('Data_Price '!AT$2:AT$1266,MATCH(Data!$DN242,'Data_Price '!$BE$2:$BE$1266,0))</f>
        <v>Snowcountry.eu</v>
      </c>
      <c r="CZ242">
        <f>INDEX('Data_Price '!AU$2:AU$1266,MATCH(Data!$DN242,'Data_Price '!$BE$2:$BE$1266,0))</f>
        <v>462.58</v>
      </c>
      <c r="DA242" t="str">
        <f>INDEX('Data_Price '!AV$2:AV$1266,MATCH(Data!$DN242,'Data_Price '!$BE$2:$BE$1266,0))</f>
        <v>https://www.google.com/url?q=https://www.snowcountry.eu/line-blade-w-3751.html%3Fartikel_maat%3D65306%26country%3DUS&amp;sa=U&amp;ved=0ahUKEwjh067zxKP2AhUqnuAKHXkNDH4Q2ykIFw&amp;usg=AOvVaw1hpehAHL4xuT4XWEJYZJoG</v>
      </c>
      <c r="DB242" t="str">
        <f>INDEX('Data_Price '!AW$2:AW$1266,MATCH(Data!$DN242,'Data_Price '!$BE$2:$BE$1266,0))</f>
        <v>'21 Line Blade W Skis 167cm</v>
      </c>
      <c r="DC242" t="str">
        <f>INDEX('Data_Price '!AX$2:AX$1266,MATCH(Data!$DN242,'Data_Price '!$BE$2:$BE$1266,0))</f>
        <v>Al's Ski Equipment Barn</v>
      </c>
      <c r="DD242">
        <f>INDEX('Data_Price '!AY$2:AY$1266,MATCH(Data!$DN242,'Data_Price '!$BE$2:$BE$1266,0))</f>
        <v>479.95</v>
      </c>
      <c r="DE242" t="str">
        <f>INDEX('Data_Price '!AZ$2:AZ$1266,MATCH(Data!$DN242,'Data_Price '!$BE$2:$BE$1266,0))</f>
        <v>https://www.google.com/url?url=https://www.untracked.com/p7116c18b88lr-Froogle-21_line_blade_womens_allmountain_freeride_skis.html%23chsku721505&amp;rct=j&amp;q=&amp;esrc=s&amp;sa=U&amp;ved=0ahUKEwjppM3yxKP2AhWOct8KHTO1CCcQ2SkIlgE&amp;usg=AOvVaw2ve4qinIyrsAAP4FGcG07p</v>
      </c>
      <c r="DF242" t="str">
        <f>INDEX('Data_Price '!BA$2:BA$1266,MATCH(Data!$DN242,'Data_Price '!$BE$2:$BE$1266,0))</f>
        <v>Line 2022 Blade W's Skis W Marker Griffon Bindings</v>
      </c>
      <c r="DG242" t="str">
        <f>INDEX('Data_Price '!BB$2:BB$1266,MATCH(Data!$DN242,'Data_Price '!$BE$2:$BE$1266,0))</f>
        <v>eBay</v>
      </c>
      <c r="DH242" t="str">
        <f>INDEX('Data_Price '!BC$2:BC$1266,MATCH(Data!$DN242,'Data_Price '!$BE$2:$BE$1266,0))</f>
        <v>$511.00 used</v>
      </c>
      <c r="DI242" t="str">
        <f>INDEX('Data_Price '!BD$2:BD$1266,MATCH(Data!$DN242,'Data_Price '!$BE$2:$BE$1266,0))</f>
        <v>https://www.google.com/url?url=https://www.ebay.com/itm/384458186912%3Fchn%3Dps%26mkevt%3D1%26mkcid%3D28%26var%3D652579965649&amp;rct=j&amp;q=&amp;esrc=s&amp;sa=U&amp;ved=0ahUKEwjppM3yxKP2AhWOct8KHTO1CCcQ2SkIkgE&amp;usg=AOvVaw3xTq0U5ArcF7kQs7EBix5Z</v>
      </c>
      <c r="DJ242" s="89" t="e">
        <f ca="1">_xll.Connector("TinyUrl.TinyUrl",DA242,0)</f>
        <v>#NAME?</v>
      </c>
      <c r="DK242" s="89" t="e">
        <f ca="1">_xll.Connector("TinyUrl.TinyUrl",DE242,0)</f>
        <v>#NAME?</v>
      </c>
      <c r="DL242" s="89" t="e">
        <f ca="1">_xll.Connector("TinyUrl.TinyUrl",DI242,0)</f>
        <v>#NAME?</v>
      </c>
      <c r="DM242" s="224" t="str">
        <f t="shared" si="134"/>
        <v>Blade W</v>
      </c>
      <c r="DN242" s="89" t="str">
        <f t="shared" si="135"/>
        <v xml:space="preserve"> LineBlade W167 Women's</v>
      </c>
      <c r="DO242" s="227" t="s">
        <v>952</v>
      </c>
    </row>
    <row r="243" spans="2:119" ht="15.45" customHeight="1">
      <c r="B243" s="224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#VALUE!</v>
      </c>
      <c r="F243" s="43" t="b">
        <f>CL243&gt;Driver!$F$56</f>
        <v>0</v>
      </c>
      <c r="G243" s="43" t="b">
        <f>AND(CB243&gt;Driver!$F$55,CB243&lt;Driver!$G$55)</f>
        <v>0</v>
      </c>
      <c r="H243" s="43" t="e">
        <f t="shared" si="102"/>
        <v>#VALUE!</v>
      </c>
      <c r="I243" s="43">
        <f t="shared" si="103"/>
        <v>0</v>
      </c>
      <c r="J243" s="43" t="e">
        <f t="array" ref="J243">NOT(OR(($H$9:$H$1273=TRUE)*($I$9:$I$1273&gt;0)*($BT$9:$BT$1273=BT243)*($K$9:$K$1273&gt;K243)))</f>
        <v>#VALUE!</v>
      </c>
      <c r="K243" s="72">
        <f t="shared" si="104"/>
        <v>0.71046016692040426</v>
      </c>
      <c r="L243" s="72">
        <f t="shared" si="105"/>
        <v>0.92485375876238818</v>
      </c>
      <c r="M243" s="72">
        <f t="shared" si="106"/>
        <v>0.49606657507842034</v>
      </c>
      <c r="N243" s="72">
        <f t="shared" si="107"/>
        <v>0.3335736419401758</v>
      </c>
      <c r="O243" s="72">
        <f t="shared" si="108"/>
        <v>0.34413588721665389</v>
      </c>
      <c r="P243" s="72">
        <f t="shared" si="109"/>
        <v>0.81049019607843142</v>
      </c>
      <c r="Q243" s="72"/>
      <c r="R243" s="72"/>
      <c r="S243" s="72">
        <f t="shared" si="110"/>
        <v>0.74723589174512806</v>
      </c>
      <c r="T243" s="72">
        <f t="shared" si="111"/>
        <v>0.91197127515788923</v>
      </c>
      <c r="U243" s="72">
        <f t="shared" si="112"/>
        <v>0.67760598044016329</v>
      </c>
      <c r="V243" s="72">
        <f t="shared" si="113"/>
        <v>0.62985180702394705</v>
      </c>
      <c r="W243" s="72">
        <f t="shared" si="114"/>
        <v>0.98124898686983308</v>
      </c>
      <c r="X243" s="72">
        <f t="shared" si="115"/>
        <v>7.5146241237611822E-2</v>
      </c>
      <c r="Y243" s="72">
        <f t="shared" si="116"/>
        <v>0.50393342492157966</v>
      </c>
      <c r="Z243" s="72">
        <f t="shared" si="117"/>
        <v>0.6664263580598242</v>
      </c>
      <c r="AA243" s="72">
        <f t="shared" si="118"/>
        <v>0.65586411278334611</v>
      </c>
      <c r="AB243" s="72">
        <f t="shared" si="119"/>
        <v>0.18950980392156858</v>
      </c>
      <c r="AC243" s="72"/>
      <c r="AD243" s="72"/>
      <c r="AE243" s="72">
        <f t="shared" si="120"/>
        <v>0.25276410825487189</v>
      </c>
      <c r="AF243" s="72">
        <f t="shared" si="121"/>
        <v>8.8028724842110828E-2</v>
      </c>
      <c r="AG243" s="72">
        <f t="shared" si="122"/>
        <v>0.32239401955983671</v>
      </c>
      <c r="AH243" s="72">
        <f t="shared" si="123"/>
        <v>0.37014819297605295</v>
      </c>
      <c r="AI243" s="72">
        <f t="shared" si="124"/>
        <v>1.8751013130166957E-2</v>
      </c>
      <c r="AJ243" s="72">
        <f>(AV243-Driver!$K$179)/(Driver!$L$179-Driver!$K$179)</f>
        <v>0.16485375876238817</v>
      </c>
      <c r="AK243" s="72">
        <f>(AW243-Driver!$K$180)/(Driver!$L$180-Driver!$K$180)</f>
        <v>0.34259466908310315</v>
      </c>
      <c r="AL243" s="72">
        <f>(AX243-Driver!$K$181)/(Driver!$L$181-Driver!$K$181)</f>
        <v>0.26642635805982423</v>
      </c>
      <c r="AM243" s="72">
        <f>(AY243-Driver!$K$182)/(Driver!$L$182-Driver!$K$182)</f>
        <v>0.86986411278334608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25"/>
        <v>3.4696784696784695</v>
      </c>
      <c r="AW243" s="70">
        <f t="shared" si="126"/>
        <v>34.455269527694568</v>
      </c>
      <c r="AX243" s="70">
        <f t="shared" si="127"/>
        <v>3.3978372225384179</v>
      </c>
      <c r="AY243" s="70">
        <f>IFERROR(Driver!$K$19/Data!BH243/Data!BI243*Data!BK243*Data!BL243,"")</f>
        <v>-0.79662577377162147</v>
      </c>
      <c r="AZ243" s="70">
        <f t="shared" si="128"/>
        <v>31.854058078927771</v>
      </c>
      <c r="BA243" s="70"/>
      <c r="BB243" s="70"/>
      <c r="BC243" s="70">
        <f t="shared" si="129"/>
        <v>50.436933021150651</v>
      </c>
      <c r="BD243" s="70">
        <f t="shared" si="130"/>
        <v>2.7802595237265106</v>
      </c>
      <c r="BE243" s="70">
        <f t="shared" si="131"/>
        <v>0.42249705796551507</v>
      </c>
      <c r="BF243" s="70">
        <f t="shared" si="132"/>
        <v>3.3715518825411088</v>
      </c>
      <c r="BG243" s="70">
        <f t="shared" si="133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219</v>
      </c>
      <c r="BS243" s="8" t="s">
        <v>405</v>
      </c>
      <c r="BT243" s="9" t="s">
        <v>436</v>
      </c>
      <c r="BU243" s="10">
        <v>172</v>
      </c>
      <c r="BV243" s="9" t="s">
        <v>222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305</v>
      </c>
      <c r="CU243" s="9" t="s">
        <v>302</v>
      </c>
      <c r="CV243" s="10"/>
      <c r="CW243" s="10"/>
      <c r="CX243" t="str">
        <f>INDEX('Data_Price '!AS$2:AS$1266,MATCH(Data!$DN243,'Data_Price '!$BE$2:$BE$1266,0))</f>
        <v>Armada Tracer 98 Skis 2022 - 172</v>
      </c>
      <c r="CY243" t="str">
        <f>INDEX('Data_Price '!AT$2:AT$1266,MATCH(Data!$DN243,'Data_Price '!$BE$2:$BE$1266,0))</f>
        <v>BlueZone Sports</v>
      </c>
      <c r="CZ243">
        <f>INDEX('Data_Price '!AU$2:AU$1266,MATCH(Data!$DN243,'Data_Price '!$BE$2:$BE$1266,0))</f>
        <v>419.97</v>
      </c>
      <c r="DA243" t="str">
        <f>INDEX('Data_Price '!AV$2:AV$1266,MATCH(Data!$DN243,'Data_Price '!$BE$2:$BE$1266,0))</f>
        <v>https://www.google.com/url?url=https://www.bluezonesports.com/armada/armada-tracer-98-skis-mens-2022-38900&amp;rct=j&amp;q=&amp;esrc=s&amp;sa=U&amp;ved=0ahUKEwiKvtHzxKP2AhXvc98KHe9DDfMQsDwIXQ&amp;usg=AOvVaw0SFomoQ9DW8vuuLUzXDPBf</v>
      </c>
      <c r="DB243" t="str">
        <f>INDEX('Data_Price '!AW$2:AW$1266,MATCH(Data!$DN243,'Data_Price '!$BE$2:$BE$1266,0))</f>
        <v>Armada Tracer 98 Skis 2022 - 172</v>
      </c>
      <c r="DC243" t="str">
        <f>INDEX('Data_Price '!AX$2:AX$1266,MATCH(Data!$DN243,'Data_Price '!$BE$2:$BE$1266,0))</f>
        <v>BlueZone Sports</v>
      </c>
      <c r="DD243">
        <f>INDEX('Data_Price '!AY$2:AY$1266,MATCH(Data!$DN243,'Data_Price '!$BE$2:$BE$1266,0))</f>
        <v>419.97</v>
      </c>
      <c r="DE243" t="str">
        <f>INDEX('Data_Price '!AZ$2:AZ$1266,MATCH(Data!$DN243,'Data_Price '!$BE$2:$BE$1266,0))</f>
        <v>https://www.google.com/url?q=https://www.bluezonesports.com/armada/armada-tracer-98-skis-mens-2022-38900&amp;sa=U&amp;ved=0ahUKEwjIvP_zxKP2AhXnmOAKHcslAxkQ2ykIFw&amp;usg=AOvVaw29JmYG1mpeVbfHp5TfUAHq</v>
      </c>
      <c r="DF243" t="str">
        <f>INDEX('Data_Price '!BA$2:BA$1266,MATCH(Data!$DN243,'Data_Price '!$BE$2:$BE$1266,0))</f>
        <v>Armada Tracer 98 Skis 2022 - 172</v>
      </c>
      <c r="DG243" t="str">
        <f>INDEX('Data_Price '!BB$2:BB$1266,MATCH(Data!$DN243,'Data_Price '!$BE$2:$BE$1266,0))</f>
        <v>eBay - grassisport</v>
      </c>
      <c r="DH243">
        <f>INDEX('Data_Price '!BC$2:BC$1266,MATCH(Data!$DN243,'Data_Price '!$BE$2:$BE$1266,0))</f>
        <v>524.9</v>
      </c>
      <c r="DI243" t="str">
        <f>INDEX('Data_Price '!BD$2:BD$1266,MATCH(Data!$DN243,'Data_Price '!$BE$2:$BE$1266,0))</f>
        <v>https://www.google.com/url?q=https://www.ebay.com/itm/403216665368%3Fchn%3Dps%26mkevt%3D1%26mkcid%3D28%26var%3D673376959561&amp;sa=U&amp;ved=0ahUKEwjIvP_zxKP2AhXnmOAKHcslAxkQ2ykIGQ&amp;usg=AOvVaw1MalLCSki_zpF69A7_I3E5</v>
      </c>
      <c r="DJ243" s="89" t="e">
        <f ca="1">_xll.Connector("TinyUrl.TinyUrl",DA243,0)</f>
        <v>#NAME?</v>
      </c>
      <c r="DK243" s="89" t="e">
        <f ca="1">_xll.Connector("TinyUrl.TinyUrl",DE243,0)</f>
        <v>#NAME?</v>
      </c>
      <c r="DL243" s="89" t="e">
        <f ca="1">_xll.Connector("TinyUrl.TinyUrl",DI243,0)</f>
        <v>#NAME?</v>
      </c>
      <c r="DM243" s="224" t="str">
        <f t="shared" si="134"/>
        <v>Tracer 98</v>
      </c>
      <c r="DN243" s="89" t="str">
        <f t="shared" si="135"/>
        <v xml:space="preserve"> ArmadaTracer 98172 Unisex</v>
      </c>
      <c r="DO243" s="227" t="s">
        <v>993</v>
      </c>
    </row>
    <row r="244" spans="2:119" ht="15.45" customHeight="1">
      <c r="B244" s="224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#VALUE!</v>
      </c>
      <c r="F244" s="43" t="b">
        <f>CL244&gt;Driver!$F$56</f>
        <v>0</v>
      </c>
      <c r="G244" s="43" t="b">
        <f>AND(CB244&gt;Driver!$F$55,CB244&lt;Driver!$G$55)</f>
        <v>0</v>
      </c>
      <c r="H244" s="43" t="e">
        <f t="shared" si="102"/>
        <v>#VALUE!</v>
      </c>
      <c r="I244" s="43">
        <f t="shared" si="103"/>
        <v>0</v>
      </c>
      <c r="J244" s="43" t="e">
        <f t="array" ref="J244">NOT(OR(($H$9:$H$1273=TRUE)*($I$9:$I$1273&gt;0)*($BT$9:$BT$1273=BT244)*($K$9:$K$1273&gt;K244)))</f>
        <v>#VALUE!</v>
      </c>
      <c r="K244" s="72">
        <f t="shared" si="104"/>
        <v>0.64637769909188081</v>
      </c>
      <c r="L244" s="72">
        <f t="shared" si="105"/>
        <v>0.90269599548787371</v>
      </c>
      <c r="M244" s="72">
        <f t="shared" si="106"/>
        <v>0.39005940269588801</v>
      </c>
      <c r="N244" s="72">
        <f t="shared" si="107"/>
        <v>0.12931132612407514</v>
      </c>
      <c r="O244" s="72">
        <f t="shared" si="108"/>
        <v>0.29067080353221653</v>
      </c>
      <c r="P244" s="72">
        <f t="shared" si="109"/>
        <v>0.75019607843137259</v>
      </c>
      <c r="Q244" s="72"/>
      <c r="R244" s="72"/>
      <c r="S244" s="72">
        <f t="shared" si="110"/>
        <v>0.75199087584904611</v>
      </c>
      <c r="T244" s="72">
        <f t="shared" si="111"/>
        <v>0.99034384934307085</v>
      </c>
      <c r="U244" s="72">
        <f t="shared" si="112"/>
        <v>0.81612786202072229</v>
      </c>
      <c r="V244" s="72">
        <f t="shared" si="113"/>
        <v>0.63371579206737638</v>
      </c>
      <c r="W244" s="72">
        <f t="shared" si="114"/>
        <v>0.97634316770186336</v>
      </c>
      <c r="X244" s="72">
        <f t="shared" si="115"/>
        <v>9.7304004512126341E-2</v>
      </c>
      <c r="Y244" s="72">
        <f t="shared" si="116"/>
        <v>0.60994059730411199</v>
      </c>
      <c r="Z244" s="72">
        <f t="shared" si="117"/>
        <v>0.87068867387592486</v>
      </c>
      <c r="AA244" s="72">
        <f t="shared" si="118"/>
        <v>0.70932919646778347</v>
      </c>
      <c r="AB244" s="72">
        <f t="shared" si="119"/>
        <v>0.24980392156862746</v>
      </c>
      <c r="AC244" s="72"/>
      <c r="AD244" s="72"/>
      <c r="AE244" s="72">
        <f t="shared" si="120"/>
        <v>0.24800912415095386</v>
      </c>
      <c r="AF244" s="72">
        <f t="shared" si="121"/>
        <v>9.6561506569291661E-3</v>
      </c>
      <c r="AG244" s="72">
        <f t="shared" si="122"/>
        <v>0.18387213797927768</v>
      </c>
      <c r="AH244" s="72">
        <f t="shared" si="123"/>
        <v>0.36628420793262362</v>
      </c>
      <c r="AI244" s="72">
        <f t="shared" si="124"/>
        <v>2.365683229813665E-2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0.42093552089595437</v>
      </c>
      <c r="AL244" s="72">
        <f>(AX244-Driver!$K$181)/(Driver!$L$181-Driver!$K$181)</f>
        <v>0.47068867387592483</v>
      </c>
      <c r="AM244" s="72">
        <f>(AY244-Driver!$K$182)/(Driver!$L$182-Driver!$K$182)</f>
        <v>0.92332919646778344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25"/>
        <v>3.0033238366571697</v>
      </c>
      <c r="AW244" s="70">
        <f t="shared" si="126"/>
        <v>42.116076533746948</v>
      </c>
      <c r="AX244" s="70">
        <f t="shared" si="127"/>
        <v>5.2361980648833235</v>
      </c>
      <c r="AY244" s="70">
        <f>IFERROR(Driver!$K$19/Data!BH244/Data!BI244*Data!BK244*Data!BL244,"")</f>
        <v>-0.4693396994163469</v>
      </c>
      <c r="AZ244" s="70">
        <f t="shared" si="128"/>
        <v>37.349218168279975</v>
      </c>
      <c r="BA244" s="70"/>
      <c r="BB244" s="70"/>
      <c r="BC244" s="70">
        <f t="shared" si="129"/>
        <v>52.903376331966136</v>
      </c>
      <c r="BD244" s="70">
        <f t="shared" si="130"/>
        <v>11.425197918034282</v>
      </c>
      <c r="BE244" s="70">
        <f t="shared" si="131"/>
        <v>0.28399988712949975</v>
      </c>
      <c r="BF244" s="70">
        <f t="shared" si="132"/>
        <v>3.80796184716516</v>
      </c>
      <c r="BG244" s="70">
        <f t="shared" si="133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219</v>
      </c>
      <c r="BS244" s="8" t="s">
        <v>742</v>
      </c>
      <c r="BT244" s="9" t="s">
        <v>750</v>
      </c>
      <c r="BU244" s="10">
        <v>165</v>
      </c>
      <c r="BV244" s="9" t="s">
        <v>222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305</v>
      </c>
      <c r="CU244" s="10"/>
      <c r="CV244" s="10"/>
      <c r="CW244" s="10"/>
      <c r="CX244" t="str">
        <f>INDEX('Data_Price '!AS$2:AS$1266,MATCH(Data!$DN244,'Data_Price '!$BE$2:$BE$1266,0))</f>
        <v>2020 Nordica Enforcer 88 165cm W/ Salomon Warden 11 Binding</v>
      </c>
      <c r="CY244" t="str">
        <f>INDEX('Data_Price '!AT$2:AT$1266,MATCH(Data!$DN244,'Data_Price '!$BE$2:$BE$1266,0))</f>
        <v>eBay - riverpirate999</v>
      </c>
      <c r="CZ244" t="str">
        <f>INDEX('Data_Price '!AU$2:AU$1266,MATCH(Data!$DN244,'Data_Price '!$BE$2:$BE$1266,0))</f>
        <v>$539.00 used</v>
      </c>
      <c r="DA244" t="str">
        <f>INDEX('Data_Price '!AV$2:AV$1266,MATCH(Data!$DN244,'Data_Price '!$BE$2:$BE$1266,0))</f>
        <v>https://www.google.com/url?url=https://www.ebay.com/itm/304330414399%3Fchn%3Dps%26mkevt%3D1%26mkcid%3D28&amp;rct=j&amp;q=&amp;esrc=s&amp;sa=U&amp;ved=0ahUKEwi24qH0xKP2AhXInOAKHXNZC48Q2SkIdQ&amp;usg=AOvVaw3Pk1gq5XzdR9AyzCdx2gk-</v>
      </c>
      <c r="DB244" t="str">
        <f>INDEX('Data_Price '!AW$2:AW$1266,MATCH(Data!$DN244,'Data_Price '!$BE$2:$BE$1266,0))</f>
        <v>Nordica Enforcer 88 Unlimited Skis 2023</v>
      </c>
      <c r="DC244" t="str">
        <f>INDEX('Data_Price '!AX$2:AX$1266,MATCH(Data!$DN244,'Data_Price '!$BE$2:$BE$1266,0))</f>
        <v>SkiEssentials.com</v>
      </c>
      <c r="DD244">
        <f>INDEX('Data_Price '!AY$2:AY$1266,MATCH(Data!$DN244,'Data_Price '!$BE$2:$BE$1266,0))</f>
        <v>749.99</v>
      </c>
      <c r="DE244" t="str">
        <f>INDEX('Data_Price '!AZ$2:AZ$1266,MATCH(Data!$DN244,'Data_Price '!$BE$2:$BE$1266,0))</f>
        <v>https://www.google.com/url?url=https://www.skiessentials.com/2023-nordica-enforcer-unlimited-88-skis.html%23size%3D22403&amp;rct=j&amp;q=&amp;esrc=s&amp;sa=U&amp;ved=0ahUKEwi24qH0xKP2AhXInOAKHXNZC48QsDwIcQ&amp;usg=AOvVaw1r81Flb8o8UO_P3E4-Jc32</v>
      </c>
      <c r="DF244" t="str">
        <f>INDEX('Data_Price '!BA$2:BA$1266,MATCH(Data!$DN244,'Data_Price '!$BE$2:$BE$1266,0))</f>
        <v>Nordica Enforcer 88 Unlimited Skis 2023</v>
      </c>
      <c r="DG244" t="str">
        <f>INDEX('Data_Price '!BB$2:BB$1266,MATCH(Data!$DN244,'Data_Price '!$BE$2:$BE$1266,0))</f>
        <v>SkiEssentials.com</v>
      </c>
      <c r="DH244">
        <f>INDEX('Data_Price '!BC$2:BC$1266,MATCH(Data!$DN244,'Data_Price '!$BE$2:$BE$1266,0))</f>
        <v>749.99</v>
      </c>
      <c r="DI244" t="str">
        <f>INDEX('Data_Price '!BD$2:BD$1266,MATCH(Data!$DN244,'Data_Price '!$BE$2:$BE$1266,0))</f>
        <v>https://www.google.com/url?q=https://www.skiessentials.com/2023-nordica-enforcer-unlimited-88-skis.html%23size%3D22403&amp;sa=U&amp;ved=0ahUKEwib1Nr0xKP2AhXMVt8KHbA5DiQQ2ykIFg&amp;usg=AOvVaw1y-yhXksX40ngGRqfUmpUy</v>
      </c>
      <c r="DJ244" s="89" t="e">
        <f ca="1">_xll.Connector("TinyUrl.TinyUrl",DA244,0)</f>
        <v>#NAME?</v>
      </c>
      <c r="DK244" s="89" t="e">
        <f ca="1">_xll.Connector("TinyUrl.TinyUrl",DE244,0)</f>
        <v>#NAME?</v>
      </c>
      <c r="DL244" s="89" t="e">
        <f ca="1">_xll.Connector("TinyUrl.TinyUrl",DI244,0)</f>
        <v>#NAME?</v>
      </c>
      <c r="DM244" s="224" t="str">
        <f t="shared" si="134"/>
        <v>Enforcer 88</v>
      </c>
      <c r="DN244" s="89" t="str">
        <f t="shared" si="135"/>
        <v xml:space="preserve"> NordicaEnforcer 88165 Unisex</v>
      </c>
      <c r="DO244" s="227"/>
    </row>
    <row r="245" spans="2:119" ht="15.45" customHeight="1">
      <c r="B245" s="224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#VALUE!</v>
      </c>
      <c r="F245" s="43" t="b">
        <f>CL245&gt;Driver!$F$56</f>
        <v>0</v>
      </c>
      <c r="G245" s="43" t="b">
        <f>AND(CB245&gt;Driver!$F$55,CB245&lt;Driver!$G$55)</f>
        <v>0</v>
      </c>
      <c r="H245" s="43" t="e">
        <f t="shared" si="102"/>
        <v>#VALUE!</v>
      </c>
      <c r="I245" s="43">
        <f t="shared" si="103"/>
        <v>0</v>
      </c>
      <c r="J245" s="43" t="e">
        <f t="array" ref="J245">NOT(OR(($H$9:$H$1273=TRUE)*($I$9:$I$1273&gt;0)*($BT$9:$BT$1273=BT245)*($K$9:$K$1273&gt;K245)))</f>
        <v>#VALUE!</v>
      </c>
      <c r="K245" s="72">
        <f t="shared" si="104"/>
        <v>0.69470510523711337</v>
      </c>
      <c r="L245" s="72">
        <f t="shared" si="105"/>
        <v>0.92678752719361857</v>
      </c>
      <c r="M245" s="72">
        <f t="shared" si="106"/>
        <v>0.46262268328060829</v>
      </c>
      <c r="N245" s="72">
        <f t="shared" si="107"/>
        <v>0.2463036741921204</v>
      </c>
      <c r="O245" s="72">
        <f t="shared" si="108"/>
        <v>0.33434215342748208</v>
      </c>
      <c r="P245" s="72">
        <f t="shared" si="109"/>
        <v>0.80722222222222229</v>
      </c>
      <c r="Q245" s="72"/>
      <c r="R245" s="72"/>
      <c r="S245" s="72">
        <f t="shared" si="110"/>
        <v>0.77946538658228504</v>
      </c>
      <c r="T245" s="72">
        <f t="shared" si="111"/>
        <v>0.9580071914070899</v>
      </c>
      <c r="U245" s="72">
        <f t="shared" si="112"/>
        <v>0.86399553319819433</v>
      </c>
      <c r="V245" s="72">
        <f t="shared" si="113"/>
        <v>0.62481169691555549</v>
      </c>
      <c r="W245" s="72">
        <f t="shared" si="114"/>
        <v>0.99359863945578231</v>
      </c>
      <c r="X245" s="72">
        <f t="shared" si="115"/>
        <v>7.3212472806381435E-2</v>
      </c>
      <c r="Y245" s="72">
        <f t="shared" si="116"/>
        <v>0.53737731671939171</v>
      </c>
      <c r="Z245" s="72">
        <f t="shared" si="117"/>
        <v>0.7536963258078796</v>
      </c>
      <c r="AA245" s="72">
        <f t="shared" si="118"/>
        <v>0.66565784657251792</v>
      </c>
      <c r="AB245" s="72">
        <f t="shared" si="119"/>
        <v>0.19277777777777777</v>
      </c>
      <c r="AC245" s="72"/>
      <c r="AD245" s="72"/>
      <c r="AE245" s="72">
        <f t="shared" si="120"/>
        <v>0.22053461341771494</v>
      </c>
      <c r="AF245" s="72">
        <f t="shared" si="121"/>
        <v>4.1992808592910061E-2</v>
      </c>
      <c r="AG245" s="72">
        <f t="shared" si="122"/>
        <v>0.13600446680180564</v>
      </c>
      <c r="AH245" s="72">
        <f t="shared" si="123"/>
        <v>0.37518830308444451</v>
      </c>
      <c r="AI245" s="72">
        <f t="shared" si="124"/>
        <v>6.4013605442176866E-3</v>
      </c>
      <c r="AJ245" s="72">
        <f>(AV245-Driver!$K$179)/(Driver!$L$179-Driver!$K$179)</f>
        <v>0.16678752719361856</v>
      </c>
      <c r="AK245" s="72">
        <f>(AW245-Driver!$K$180)/(Driver!$L$180-Driver!$K$180)</f>
        <v>0.35428547845994507</v>
      </c>
      <c r="AL245" s="72">
        <f>(AX245-Driver!$K$181)/(Driver!$L$181-Driver!$K$181)</f>
        <v>0.35369632580787957</v>
      </c>
      <c r="AM245" s="72">
        <f>(AY245-Driver!$K$182)/(Driver!$L$182-Driver!$K$182)</f>
        <v>0.87965784657251789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25"/>
        <v>3.5103785103785103</v>
      </c>
      <c r="AW245" s="70">
        <f t="shared" si="126"/>
        <v>35.598492154306875</v>
      </c>
      <c r="AX245" s="70">
        <f t="shared" si="127"/>
        <v>4.1832669322709162</v>
      </c>
      <c r="AY245" s="70">
        <f>IFERROR(Driver!$K$19/Data!BH245/Data!BI245*Data!BK245*Data!BL245,"")</f>
        <v>-0.73667351214125787</v>
      </c>
      <c r="AZ245" s="70">
        <f t="shared" si="128"/>
        <v>32.151898734177216</v>
      </c>
      <c r="BA245" s="70"/>
      <c r="BB245" s="70"/>
      <c r="BC245" s="70">
        <f t="shared" si="129"/>
        <v>67.154596048997078</v>
      </c>
      <c r="BD245" s="70">
        <f t="shared" si="130"/>
        <v>6.8543565409639831</v>
      </c>
      <c r="BE245" s="70">
        <f t="shared" si="131"/>
        <v>0.23614075500579218</v>
      </c>
      <c r="BF245" s="70">
        <f t="shared" si="132"/>
        <v>2.8023068545757903</v>
      </c>
      <c r="BG245" s="70">
        <f t="shared" si="133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219</v>
      </c>
      <c r="BS245" s="8" t="s">
        <v>719</v>
      </c>
      <c r="BT245" s="9" t="s">
        <v>734</v>
      </c>
      <c r="BU245" s="10">
        <v>179</v>
      </c>
      <c r="BV245" s="9" t="s">
        <v>222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305</v>
      </c>
      <c r="CU245" s="9" t="s">
        <v>302</v>
      </c>
      <c r="CV245" s="10"/>
      <c r="CW245" s="10"/>
      <c r="CX245" t="str">
        <f>INDEX('Data_Price '!AS$2:AS$1266,MATCH(Data!$DN245,'Data_Price '!$BE$2:$BE$1266,0))</f>
        <v>Line Skis Sick Day 88</v>
      </c>
      <c r="CY245" t="str">
        <f>INDEX('Data_Price '!AT$2:AT$1266,MATCH(Data!$DN245,'Data_Price '!$BE$2:$BE$1266,0))</f>
        <v>Erik's Bike, Board and Ski</v>
      </c>
      <c r="CZ245">
        <f>INDEX('Data_Price '!AU$2:AU$1266,MATCH(Data!$DN245,'Data_Price '!$BE$2:$BE$1266,0))</f>
        <v>399.95</v>
      </c>
      <c r="DA245" t="str">
        <f>INDEX('Data_Price '!AV$2:AV$1266,MATCH(Data!$DN245,'Data_Price '!$BE$2:$BE$1266,0))</f>
        <v>https://www.google.com/url?url=https://www.eriksbikeshop.com/line-sick-day-88-flat-skis-2022-pr5a12386/p&amp;rct=j&amp;q=&amp;esrc=s&amp;sa=U&amp;ved=0ahUKEwi6mYD1xKP2AhXFneAKHdRmCz0QsDwITw&amp;usg=AOvVaw1d1UjZa5u885oWA-mWR62I</v>
      </c>
      <c r="DB245" t="str">
        <f>INDEX('Data_Price '!AW$2:AW$1266,MATCH(Data!$DN245,'Data_Price '!$BE$2:$BE$1266,0))</f>
        <v>Line Skis Sick Day 88</v>
      </c>
      <c r="DC245" t="str">
        <f>INDEX('Data_Price '!AX$2:AX$1266,MATCH(Data!$DN245,'Data_Price '!$BE$2:$BE$1266,0))</f>
        <v>Erik's Bike, Board and Ski</v>
      </c>
      <c r="DD245">
        <f>INDEX('Data_Price '!AY$2:AY$1266,MATCH(Data!$DN245,'Data_Price '!$BE$2:$BE$1266,0))</f>
        <v>399.95</v>
      </c>
      <c r="DE245" t="str">
        <f>INDEX('Data_Price '!AZ$2:AZ$1266,MATCH(Data!$DN245,'Data_Price '!$BE$2:$BE$1266,0))</f>
        <v>https://www.google.com/url?q=https://www.eriksbikeshop.com/line-sick-day-88-flat-skis-2022-pr5a12386/p&amp;sa=U&amp;ved=0ahUKEwjSjbL1xKP2AhUrheAKHVY6BTgQ2ykIGA&amp;usg=AOvVaw39IxIK_92BcuSFtrvtnNTt</v>
      </c>
      <c r="DF245" t="str">
        <f>INDEX('Data_Price '!BA$2:BA$1266,MATCH(Data!$DN245,'Data_Price '!$BE$2:$BE$1266,0))</f>
        <v>Line Skis Sick Day 88</v>
      </c>
      <c r="DG245" t="str">
        <f>INDEX('Data_Price '!BB$2:BB$1266,MATCH(Data!$DN245,'Data_Price '!$BE$2:$BE$1266,0))</f>
        <v>Skis.com</v>
      </c>
      <c r="DH245">
        <f>INDEX('Data_Price '!BC$2:BC$1266,MATCH(Data!$DN245,'Data_Price '!$BE$2:$BE$1266,0))</f>
        <v>399.95</v>
      </c>
      <c r="DI245" t="str">
        <f>INDEX('Data_Price '!BD$2:BD$1266,MATCH(Data!$DN245,'Data_Price '!$BE$2:$BE$1266,0))</f>
        <v>https://www.google.com/url?q=https://www.skis.com/Line-Sick-Day-88-Skis-2022-2022/904862P,default,pd.html%3Fsrc%3Dcpc&amp;sa=U&amp;ved=0ahUKEwjSjbL1xKP2AhUrheAKHVY6BTgQ2ykIGg&amp;usg=AOvVaw22pBeX0aB7rMX6BJkYIsZe</v>
      </c>
      <c r="DJ245" s="89" t="e">
        <f ca="1">_xll.Connector("TinyUrl.TinyUrl",DA245,0)</f>
        <v>#NAME?</v>
      </c>
      <c r="DK245" s="89" t="e">
        <f ca="1">_xll.Connector("TinyUrl.TinyUrl",DE245,0)</f>
        <v>#NAME?</v>
      </c>
      <c r="DL245" s="89" t="e">
        <f ca="1">_xll.Connector("TinyUrl.TinyUrl",DI245,0)</f>
        <v>#NAME?</v>
      </c>
      <c r="DM245" s="224" t="str">
        <f t="shared" si="134"/>
        <v>Sick Day 88</v>
      </c>
      <c r="DN245" s="89" t="str">
        <f t="shared" si="135"/>
        <v xml:space="preserve"> LineSick Day 88179 Unisex</v>
      </c>
      <c r="DO245" s="227"/>
    </row>
    <row r="246" spans="2:119" ht="15.45" customHeight="1">
      <c r="B246" s="224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#VALUE!</v>
      </c>
      <c r="F246" s="43" t="b">
        <f>CL246&gt;Driver!$F$56</f>
        <v>0</v>
      </c>
      <c r="G246" s="43" t="b">
        <f>AND(CB246&gt;Driver!$F$55,CB246&lt;Driver!$G$55)</f>
        <v>0</v>
      </c>
      <c r="H246" s="43" t="e">
        <f t="shared" si="102"/>
        <v>#VALUE!</v>
      </c>
      <c r="I246" s="43">
        <f t="shared" si="103"/>
        <v>0</v>
      </c>
      <c r="J246" s="43" t="e">
        <f t="array" ref="J246">NOT(OR(($H$9:$H$1273=TRUE)*($I$9:$I$1273&gt;0)*($BT$9:$BT$1273=BT246)*($K$9:$K$1273&gt;K246)))</f>
        <v>#VALUE!</v>
      </c>
      <c r="K246" s="72">
        <f t="shared" si="104"/>
        <v>0.69521091123267742</v>
      </c>
      <c r="L246" s="72">
        <f t="shared" si="105"/>
        <v>0.99205221174764313</v>
      </c>
      <c r="M246" s="72">
        <f t="shared" si="106"/>
        <v>0.3983696107177116</v>
      </c>
      <c r="N246" s="72">
        <f t="shared" si="107"/>
        <v>7.1763738696009716E-2</v>
      </c>
      <c r="O246" s="72">
        <f t="shared" si="108"/>
        <v>0.2723320215617</v>
      </c>
      <c r="P246" s="72">
        <f t="shared" si="109"/>
        <v>0.85101307189542486</v>
      </c>
      <c r="Q246" s="72"/>
      <c r="R246" s="72"/>
      <c r="S246" s="72">
        <f t="shared" si="110"/>
        <v>0.71519499357293059</v>
      </c>
      <c r="T246" s="72">
        <f t="shared" si="111"/>
        <v>0.98719462400858071</v>
      </c>
      <c r="U246" s="72">
        <f t="shared" si="112"/>
        <v>0.47167557563553852</v>
      </c>
      <c r="V246" s="72">
        <f t="shared" si="113"/>
        <v>0.62523397890291765</v>
      </c>
      <c r="W246" s="72">
        <f t="shared" si="114"/>
        <v>0.96678041543026705</v>
      </c>
      <c r="X246" s="72">
        <f t="shared" si="115"/>
        <v>7.9477882523568133E-3</v>
      </c>
      <c r="Y246" s="72">
        <f t="shared" si="116"/>
        <v>0.6016303892822884</v>
      </c>
      <c r="Z246" s="72">
        <f t="shared" si="117"/>
        <v>0.92823626130399028</v>
      </c>
      <c r="AA246" s="72">
        <f t="shared" si="118"/>
        <v>0.7276679784383</v>
      </c>
      <c r="AB246" s="72">
        <f t="shared" si="119"/>
        <v>0.14898692810457514</v>
      </c>
      <c r="AC246" s="72"/>
      <c r="AD246" s="72"/>
      <c r="AE246" s="72">
        <f t="shared" si="120"/>
        <v>0.28480500642706941</v>
      </c>
      <c r="AF246" s="72">
        <f t="shared" si="121"/>
        <v>1.2805375991419302E-2</v>
      </c>
      <c r="AG246" s="72">
        <f t="shared" si="122"/>
        <v>0.52832442436446148</v>
      </c>
      <c r="AH246" s="72">
        <f t="shared" si="123"/>
        <v>0.37476602109708235</v>
      </c>
      <c r="AI246" s="72">
        <f t="shared" si="124"/>
        <v>3.3219584569732938E-2</v>
      </c>
      <c r="AJ246" s="72">
        <f>(AV246-Driver!$K$179)/(Driver!$L$179-Driver!$K$179)</f>
        <v>0.23205221174764318</v>
      </c>
      <c r="AK246" s="72">
        <f>(AW246-Driver!$K$180)/(Driver!$L$180-Driver!$K$180)</f>
        <v>0.33341780856754061</v>
      </c>
      <c r="AL246" s="72">
        <f>(AX246-Driver!$K$181)/(Driver!$L$181-Driver!$K$181)</f>
        <v>0.52823626130399026</v>
      </c>
      <c r="AM246" s="72">
        <f>(AY246-Driver!$K$182)/(Driver!$L$182-Driver!$K$182)</f>
        <v>0.94166797843829997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25"/>
        <v>4.8840048840048835</v>
      </c>
      <c r="AW246" s="70">
        <f t="shared" si="126"/>
        <v>33.557881310635963</v>
      </c>
      <c r="AX246" s="70">
        <f t="shared" si="127"/>
        <v>5.7541263517359127</v>
      </c>
      <c r="AY246" s="70">
        <f>IFERROR(Driver!$K$19/Data!BH246/Data!BI246*Data!BK246*Data!BL246,"")</f>
        <v>-0.35707899493465328</v>
      </c>
      <c r="AZ246" s="70">
        <f t="shared" si="128"/>
        <v>28.1608339538347</v>
      </c>
      <c r="BA246" s="70"/>
      <c r="BB246" s="70"/>
      <c r="BC246" s="70">
        <f t="shared" si="129"/>
        <v>33.817096394521435</v>
      </c>
      <c r="BD246" s="70">
        <f t="shared" si="130"/>
        <v>9.437392609125606</v>
      </c>
      <c r="BE246" s="70">
        <f t="shared" si="131"/>
        <v>0.62839072710376809</v>
      </c>
      <c r="BF246" s="70">
        <f t="shared" si="132"/>
        <v>2.8500006383494827</v>
      </c>
      <c r="BG246" s="70">
        <f t="shared" si="133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219</v>
      </c>
      <c r="BS246" s="8" t="s">
        <v>493</v>
      </c>
      <c r="BT246" s="9" t="s">
        <v>496</v>
      </c>
      <c r="BU246" s="10">
        <v>165</v>
      </c>
      <c r="BV246" s="9" t="s">
        <v>390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305</v>
      </c>
      <c r="CU246" s="10"/>
      <c r="CV246" s="10"/>
      <c r="CW246" s="10"/>
      <c r="CX246" t="str">
        <f>INDEX('Data_Price '!AS$2:AS$1266,MATCH(Data!$DN246,'Data_Price '!$BE$2:$BE$1266,0))</f>
        <v>Blizzard Black Pearl 97 21/22</v>
      </c>
      <c r="CY246" t="str">
        <f>INDEX('Data_Price '!AT$2:AT$1266,MATCH(Data!$DN246,'Data_Price '!$BE$2:$BE$1266,0))</f>
        <v>Snowcountry.eu</v>
      </c>
      <c r="CZ246">
        <f>INDEX('Data_Price '!AU$2:AU$1266,MATCH(Data!$DN246,'Data_Price '!$BE$2:$BE$1266,0))</f>
        <v>445.07</v>
      </c>
      <c r="DA246" t="str">
        <f>INDEX('Data_Price '!AV$2:AV$1266,MATCH(Data!$DN246,'Data_Price '!$BE$2:$BE$1266,0))</f>
        <v>https://www.google.com/url?url=https://www.snowcountry.eu/blizzard-black-pearl-97-20-21.html%3Fartikel_maat%3D65294%26country%3DUS&amp;rct=j&amp;q=&amp;esrc=s&amp;sa=U&amp;ved=0ahUKEwja_tP1xKP2AhVkmeAKHXs9DJwQsDwIfA&amp;usg=AOvVaw3NHwCB1h3w0J_7l5PBBikP</v>
      </c>
      <c r="DB246" t="str">
        <f>INDEX('Data_Price '!AW$2:AW$1266,MATCH(Data!$DN246,'Data_Price '!$BE$2:$BE$1266,0))</f>
        <v>2022 Blizzard Black Pearl 97 165</v>
      </c>
      <c r="DC246" t="str">
        <f>INDEX('Data_Price '!AX$2:AX$1266,MATCH(Data!$DN246,'Data_Price '!$BE$2:$BE$1266,0))</f>
        <v>Ski Town All-Stars</v>
      </c>
      <c r="DD246">
        <f>INDEX('Data_Price '!AY$2:AY$1266,MATCH(Data!$DN246,'Data_Price '!$BE$2:$BE$1266,0))</f>
        <v>559.95000000000005</v>
      </c>
      <c r="DE246" t="str">
        <f>INDEX('Data_Price '!AZ$2:AZ$1266,MATCH(Data!$DN246,'Data_Price '!$BE$2:$BE$1266,0))</f>
        <v>https://www.google.com/url?url=https://skitownallstars.com/products/2022-blizzard-black-pearl-97-womens-skis%3Fvariant%3D39287837786246%26currency%3DUSD%26utm_medium%3Dproduct_sync%26utm_source%3Dgoogle%26utm_content%3Dsag_organic%26utm_campaign%3Dsag_organic&amp;rct=j&amp;q=&amp;esrc=s&amp;sa=U&amp;ved=0ahUKEwja_tP1xKP2AhVkmeAKHXs9DJwQ2SkIhwE&amp;usg=AOvVaw3SKIx_dc33IwEWceK70WhB</v>
      </c>
      <c r="DF246" t="str">
        <f>INDEX('Data_Price '!BA$2:BA$1266,MATCH(Data!$DN246,'Data_Price '!$BE$2:$BE$1266,0))</f>
        <v>'22 Blizzard Black Pearl 97 Skis 165cm</v>
      </c>
      <c r="DG246" t="str">
        <f>INDEX('Data_Price '!BB$2:BB$1266,MATCH(Data!$DN246,'Data_Price '!$BE$2:$BE$1266,0))</f>
        <v>Al's Ski Equipment Barn</v>
      </c>
      <c r="DH246">
        <f>INDEX('Data_Price '!BC$2:BC$1266,MATCH(Data!$DN246,'Data_Price '!$BE$2:$BE$1266,0))</f>
        <v>699</v>
      </c>
      <c r="DI246" t="str">
        <f>INDEX('Data_Price '!BD$2:BD$1266,MATCH(Data!$DN246,'Data_Price '!$BE$2:$BE$1266,0))</f>
        <v>https://www.google.com/url?url=https://www.untracked.com/p7118c18b119lr-Froogle-22_blizzard_black_pearl_97_womens_all_mountain_freeride_skis.html%23chsku721895&amp;rct=j&amp;q=&amp;esrc=s&amp;sa=U&amp;ved=0ahUKEwja_tP1xKP2AhVkmeAKHXs9DJwQ2SkIhAE&amp;usg=AOvVaw3J7zMQQPf4yIb9yIz9tGr_</v>
      </c>
      <c r="DJ246" s="89" t="e">
        <f ca="1">_xll.Connector("TinyUrl.TinyUrl",DA246,0)</f>
        <v>#NAME?</v>
      </c>
      <c r="DK246" s="89" t="e">
        <f ca="1">_xll.Connector("TinyUrl.TinyUrl",DE246,0)</f>
        <v>#NAME?</v>
      </c>
      <c r="DL246" s="89" t="e">
        <f ca="1">_xll.Connector("TinyUrl.TinyUrl",DI246,0)</f>
        <v>#NAME?</v>
      </c>
      <c r="DM246" s="224" t="str">
        <f t="shared" si="134"/>
        <v>Black Pearl 97</v>
      </c>
      <c r="DN246" s="89" t="str">
        <f t="shared" si="135"/>
        <v xml:space="preserve"> BlizzardBlack Pearl 97165 Women's</v>
      </c>
      <c r="DO246" s="227" t="s">
        <v>1024</v>
      </c>
    </row>
    <row r="247" spans="2:119" ht="15.45" customHeight="1">
      <c r="B247" s="224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#VALUE!</v>
      </c>
      <c r="F247" s="43" t="b">
        <f>CL247&gt;Driver!$F$56</f>
        <v>1</v>
      </c>
      <c r="G247" s="43" t="b">
        <f>AND(CB247&gt;Driver!$F$55,CB247&lt;Driver!$G$55)</f>
        <v>1</v>
      </c>
      <c r="H247" s="43" t="e">
        <f t="shared" si="102"/>
        <v>#VALUE!</v>
      </c>
      <c r="I247" s="43">
        <f t="shared" si="103"/>
        <v>0</v>
      </c>
      <c r="J247" s="43" t="e">
        <f t="array" ref="J247">NOT(OR(($H$9:$H$1273=TRUE)*($I$9:$I$1273&gt;0)*($BT$9:$BT$1273=BT247)*($K$9:$K$1273&gt;K247)))</f>
        <v>#VALUE!</v>
      </c>
      <c r="K247" s="72">
        <f t="shared" si="104"/>
        <v>0.56880261092682738</v>
      </c>
      <c r="L247" s="72">
        <f t="shared" si="105"/>
        <v>0.69886713399403755</v>
      </c>
      <c r="M247" s="72">
        <f t="shared" si="106"/>
        <v>0.43873808785961721</v>
      </c>
      <c r="N247" s="72">
        <f t="shared" si="107"/>
        <v>0.15397457787896029</v>
      </c>
      <c r="O247" s="72">
        <f t="shared" si="108"/>
        <v>0.30861223471949906</v>
      </c>
      <c r="P247" s="72">
        <f t="shared" si="109"/>
        <v>0.85362745098039217</v>
      </c>
      <c r="Q247" s="72"/>
      <c r="R247" s="72"/>
      <c r="S247" s="72">
        <f t="shared" si="110"/>
        <v>0.72584835113683643</v>
      </c>
      <c r="T247" s="72">
        <f t="shared" si="111"/>
        <v>0.94194529749948164</v>
      </c>
      <c r="U247" s="72">
        <f t="shared" si="112"/>
        <v>0.91770810238275613</v>
      </c>
      <c r="V247" s="72">
        <f t="shared" si="113"/>
        <v>0.74472077788620417</v>
      </c>
      <c r="W247" s="72">
        <f t="shared" si="114"/>
        <v>0.98009617029216489</v>
      </c>
      <c r="X247" s="72">
        <f t="shared" si="115"/>
        <v>0.30113286600596245</v>
      </c>
      <c r="Y247" s="72">
        <f t="shared" si="116"/>
        <v>0.56126191214038279</v>
      </c>
      <c r="Z247" s="72">
        <f t="shared" si="117"/>
        <v>0.84602542212103971</v>
      </c>
      <c r="AA247" s="72">
        <f t="shared" si="118"/>
        <v>0.69138776528050094</v>
      </c>
      <c r="AB247" s="72">
        <f t="shared" si="119"/>
        <v>0.14637254901960783</v>
      </c>
      <c r="AC247" s="72"/>
      <c r="AD247" s="72"/>
      <c r="AE247" s="72">
        <f t="shared" si="120"/>
        <v>0.27415164886316357</v>
      </c>
      <c r="AF247" s="72">
        <f t="shared" si="121"/>
        <v>5.8054702500518349E-2</v>
      </c>
      <c r="AG247" s="72">
        <f t="shared" si="122"/>
        <v>8.229189761724387E-2</v>
      </c>
      <c r="AH247" s="72">
        <f t="shared" si="123"/>
        <v>0.25527922211379583</v>
      </c>
      <c r="AI247" s="72">
        <f t="shared" si="124"/>
        <v>1.9903829707835108E-2</v>
      </c>
      <c r="AJ247" s="72">
        <f>(AV247-Driver!$K$179)/(Driver!$L$179-Driver!$K$179)</f>
        <v>0.54113286600596244</v>
      </c>
      <c r="AK247" s="72">
        <f>(AW247-Driver!$K$180)/(Driver!$L$180-Driver!$K$180)</f>
        <v>0.32114373343373487</v>
      </c>
      <c r="AL247" s="72">
        <f>(AX247-Driver!$K$181)/(Driver!$L$181-Driver!$K$181)</f>
        <v>0.44602542212103963</v>
      </c>
      <c r="AM247" s="72">
        <f>(AY247-Driver!$K$182)/(Driver!$L$182-Driver!$K$182)</f>
        <v>0.90538776528050091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25"/>
        <v>11.389228055894723</v>
      </c>
      <c r="AW247" s="70">
        <f t="shared" si="126"/>
        <v>32.357622204410013</v>
      </c>
      <c r="AX247" s="70">
        <f t="shared" si="127"/>
        <v>5.0142287990893566</v>
      </c>
      <c r="AY247" s="70">
        <f>IFERROR(Driver!$K$19/Data!BH247/Data!BI247*Data!BK247*Data!BL247,"")</f>
        <v>-0.57916802431449399</v>
      </c>
      <c r="AZ247" s="70">
        <f t="shared" si="128"/>
        <v>27.922561429635149</v>
      </c>
      <c r="BA247" s="70"/>
      <c r="BB247" s="70"/>
      <c r="BC247" s="70">
        <f t="shared" si="129"/>
        <v>39.343067023859625</v>
      </c>
      <c r="BD247" s="70">
        <f t="shared" si="130"/>
        <v>5.4329073901325877</v>
      </c>
      <c r="BE247" s="70">
        <f t="shared" si="131"/>
        <v>1.7883332201124803E-2</v>
      </c>
      <c r="BF247" s="70">
        <f t="shared" si="132"/>
        <v>16.34519514123971</v>
      </c>
      <c r="BG247" s="70">
        <f t="shared" si="133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219</v>
      </c>
      <c r="BS247" s="8" t="s">
        <v>659</v>
      </c>
      <c r="BT247" s="9" t="s">
        <v>664</v>
      </c>
      <c r="BU247" s="10">
        <v>176</v>
      </c>
      <c r="BV247" s="9" t="s">
        <v>222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303</v>
      </c>
      <c r="CU247" s="9" t="s">
        <v>301</v>
      </c>
      <c r="CV247" s="9" t="s">
        <v>302</v>
      </c>
      <c r="CW247" s="10"/>
      <c r="CX247" t="str">
        <f>INDEX('Data_Price '!AS$2:AS$1266,MATCH(Data!$DN247,'Data_Price '!$BE$2:$BE$1266,0))</f>
        <v>Icelantic Nomad 105 Lite Skis 176cm 2022</v>
      </c>
      <c r="CY247" t="str">
        <f>INDEX('Data_Price '!AT$2:AT$1266,MATCH(Data!$DN247,'Data_Price '!$BE$2:$BE$1266,0))</f>
        <v>Moosejaw</v>
      </c>
      <c r="CZ247">
        <f>INDEX('Data_Price '!AU$2:AU$1266,MATCH(Data!$DN247,'Data_Price '!$BE$2:$BE$1266,0))</f>
        <v>798.95</v>
      </c>
      <c r="DA247" t="str">
        <f>INDEX('Data_Price '!AV$2:AV$1266,MATCH(Data!$DN247,'Data_Price '!$BE$2:$BE$1266,0))</f>
        <v>https://www.google.com/url?q=https://www.moosejaw.com/product/icelantic-nomad-lite-ski_10549259%3Fad_id%3DGooglePlusBox%26utm_source%3DGooglePlusBox%26utm_medium%3DPLA%26utm_campaign%3DIcelantic&amp;sa=U&amp;ved=0ahUKEwjYl9f2xKP2AhVuQt8KHYp5CYgQ2ykIHg&amp;usg=AOvVaw3drqa11D0Z2ODZxhoPYhPA</v>
      </c>
      <c r="DB247" t="str">
        <f>INDEX('Data_Price '!AW$2:AW$1266,MATCH(Data!$DN247,'Data_Price '!$BE$2:$BE$1266,0))</f>
        <v>Icelantic Nomad 105 Lite Skis 176cm 2022</v>
      </c>
      <c r="DC247" t="str">
        <f>INDEX('Data_Price '!AX$2:AX$1266,MATCH(Data!$DN247,'Data_Price '!$BE$2:$BE$1266,0))</f>
        <v>REI</v>
      </c>
      <c r="DD247">
        <f>INDEX('Data_Price '!AY$2:AY$1266,MATCH(Data!$DN247,'Data_Price '!$BE$2:$BE$1266,0))</f>
        <v>799</v>
      </c>
      <c r="DE247" t="str">
        <f>INDEX('Data_Price '!AZ$2:AZ$1266,MATCH(Data!$DN247,'Data_Price '!$BE$2:$BE$1266,0))</f>
        <v>https://www.google.com/url?url=https://www.rei.com/product/197106/icelantic-skis-nomad-105-lite-skis-mens-20212022%3FCAWELAID%3D120217890012518332&amp;rct=j&amp;q=&amp;esrc=s&amp;sa=U&amp;ved=0ahUKEwjZmKv2xKP2AhXqRd8KHZtVA6oQsDwINg&amp;usg=AOvVaw3Qnj6Gv381wtJzB1nHqF8e</v>
      </c>
      <c r="DF247" t="str">
        <f>INDEX('Data_Price '!BA$2:BA$1266,MATCH(Data!$DN247,'Data_Price '!$BE$2:$BE$1266,0))</f>
        <v>Icelantic Nomad 105 Lite Skis 176cm 2022</v>
      </c>
      <c r="DG247" t="str">
        <f>INDEX('Data_Price '!BB$2:BB$1266,MATCH(Data!$DN247,'Data_Price '!$BE$2:$BE$1266,0))</f>
        <v>REI</v>
      </c>
      <c r="DH247">
        <f>INDEX('Data_Price '!BC$2:BC$1266,MATCH(Data!$DN247,'Data_Price '!$BE$2:$BE$1266,0))</f>
        <v>799</v>
      </c>
      <c r="DI247" t="str">
        <f>INDEX('Data_Price '!BD$2:BD$1266,MATCH(Data!$DN247,'Data_Price '!$BE$2:$BE$1266,0))</f>
        <v>https://www.google.com/url?q=https://www.rei.com/product/197106/icelantic-skis-nomad-105-lite-skis-mens-20212022%3FCAWELAID%3D120217890012518332&amp;sa=U&amp;ved=0ahUKEwjYl9f2xKP2AhVuQt8KHYp5CYgQ2ykIGA&amp;usg=AOvVaw1rDVm6vtEEG5U7A6eM9h18</v>
      </c>
      <c r="DJ247" s="89" t="e">
        <f ca="1">_xll.Connector("TinyUrl.TinyUrl",DA247,0)</f>
        <v>#NAME?</v>
      </c>
      <c r="DK247" s="89" t="e">
        <f ca="1">_xll.Connector("TinyUrl.TinyUrl",DE247,0)</f>
        <v>#NAME?</v>
      </c>
      <c r="DL247" s="89" t="e">
        <f ca="1">_xll.Connector("TinyUrl.TinyUrl",DI247,0)</f>
        <v>#NAME?</v>
      </c>
      <c r="DM247" s="224" t="str">
        <f t="shared" si="134"/>
        <v>Nomad Lite 105</v>
      </c>
      <c r="DN247" s="89" t="str">
        <f t="shared" si="135"/>
        <v xml:space="preserve"> IcelanticNomad Lite 105176 Unisex</v>
      </c>
      <c r="DO247" s="227" t="s">
        <v>1025</v>
      </c>
    </row>
    <row r="248" spans="2:119" ht="15.45" customHeight="1">
      <c r="B248" s="224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#VALUE!</v>
      </c>
      <c r="F248" s="43" t="b">
        <f>CL248&gt;Driver!$F$56</f>
        <v>0</v>
      </c>
      <c r="G248" s="43" t="b">
        <f>AND(CB248&gt;Driver!$F$55,CB248&lt;Driver!$G$55)</f>
        <v>1</v>
      </c>
      <c r="H248" s="43" t="e">
        <f t="shared" si="102"/>
        <v>#VALUE!</v>
      </c>
      <c r="I248" s="43">
        <f t="shared" si="103"/>
        <v>0</v>
      </c>
      <c r="J248" s="43" t="e">
        <f t="array" ref="J248">NOT(OR(($H$9:$H$1273=TRUE)*($I$9:$I$1273&gt;0)*($BT$9:$BT$1273=BT248)*($K$9:$K$1273&gt;K248)))</f>
        <v>#VALUE!</v>
      </c>
      <c r="K248" s="72">
        <f t="shared" si="104"/>
        <v>0.7538409902986285</v>
      </c>
      <c r="L248" s="72">
        <f t="shared" si="105"/>
        <v>0.97322053017484489</v>
      </c>
      <c r="M248" s="72">
        <f t="shared" si="106"/>
        <v>0.53446145042241211</v>
      </c>
      <c r="N248" s="72">
        <f t="shared" si="107"/>
        <v>0.32661734016315691</v>
      </c>
      <c r="O248" s="72">
        <f t="shared" si="108"/>
        <v>0.35925067123479804</v>
      </c>
      <c r="P248" s="72">
        <f t="shared" si="109"/>
        <v>0.91751633986928105</v>
      </c>
      <c r="Q248" s="72"/>
      <c r="R248" s="72"/>
      <c r="S248" s="72">
        <f t="shared" si="110"/>
        <v>0.71508255908137364</v>
      </c>
      <c r="T248" s="72">
        <f t="shared" si="111"/>
        <v>0.90498816679856653</v>
      </c>
      <c r="U248" s="72">
        <f t="shared" si="112"/>
        <v>0.98793150011082853</v>
      </c>
      <c r="V248" s="72">
        <f t="shared" si="113"/>
        <v>0.7046371549163869</v>
      </c>
      <c r="W248" s="72">
        <f t="shared" si="114"/>
        <v>0.99201982228298013</v>
      </c>
      <c r="X248" s="72">
        <f t="shared" si="115"/>
        <v>2.6779469825155111E-2</v>
      </c>
      <c r="Y248" s="72">
        <f t="shared" si="116"/>
        <v>0.46553854957758795</v>
      </c>
      <c r="Z248" s="72">
        <f t="shared" si="117"/>
        <v>0.67338265983684309</v>
      </c>
      <c r="AA248" s="72">
        <f t="shared" si="118"/>
        <v>0.64074932876520196</v>
      </c>
      <c r="AB248" s="72">
        <f t="shared" si="119"/>
        <v>8.2483660130718922E-2</v>
      </c>
      <c r="AC248" s="72"/>
      <c r="AD248" s="72"/>
      <c r="AE248" s="72">
        <f t="shared" si="120"/>
        <v>0.28491744091862636</v>
      </c>
      <c r="AF248" s="72">
        <f t="shared" si="121"/>
        <v>9.5011833201433443E-2</v>
      </c>
      <c r="AG248" s="72">
        <f t="shared" si="122"/>
        <v>1.2068499889171497E-2</v>
      </c>
      <c r="AH248" s="72">
        <f t="shared" si="123"/>
        <v>0.2953628450836131</v>
      </c>
      <c r="AI248" s="72">
        <f t="shared" si="124"/>
        <v>7.9801777170198096E-3</v>
      </c>
      <c r="AJ248" s="72">
        <f>(AV248-Driver!$K$179)/(Driver!$L$179-Driver!$K$179)</f>
        <v>0.2667794698251551</v>
      </c>
      <c r="AK248" s="72">
        <f>(AW248-Driver!$K$180)/(Driver!$L$180-Driver!$K$180)</f>
        <v>0.24253960390027687</v>
      </c>
      <c r="AL248" s="72">
        <f>(AX248-Driver!$K$181)/(Driver!$L$181-Driver!$K$181)</f>
        <v>0.27338265983684307</v>
      </c>
      <c r="AM248" s="72">
        <f>(AY248-Driver!$K$182)/(Driver!$L$182-Driver!$K$182)</f>
        <v>0.85474932876520193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25"/>
        <v>5.6149097815764488</v>
      </c>
      <c r="AW248" s="70">
        <f t="shared" si="126"/>
        <v>24.671069756996083</v>
      </c>
      <c r="AX248" s="70">
        <f t="shared" si="127"/>
        <v>3.4604439385315877</v>
      </c>
      <c r="AY248" s="70">
        <f>IFERROR(Driver!$K$19/Data!BH248/Data!BI248*Data!BK248*Data!BL248,"")</f>
        <v>-0.88915080104406807</v>
      </c>
      <c r="AZ248" s="70">
        <f t="shared" si="128"/>
        <v>22.099776619508564</v>
      </c>
      <c r="BA248" s="70"/>
      <c r="BB248" s="70"/>
      <c r="BC248" s="70">
        <f t="shared" si="129"/>
        <v>33.758775842118922</v>
      </c>
      <c r="BD248" s="70">
        <f t="shared" si="130"/>
        <v>2.1622668072623021</v>
      </c>
      <c r="BE248" s="70">
        <f t="shared" si="131"/>
        <v>0.11222689687469654</v>
      </c>
      <c r="BF248" s="70">
        <f t="shared" si="132"/>
        <v>11.818031530187859</v>
      </c>
      <c r="BG248" s="70">
        <f t="shared" si="133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219</v>
      </c>
      <c r="BS248" s="8" t="s">
        <v>438</v>
      </c>
      <c r="BT248" s="9" t="s">
        <v>440</v>
      </c>
      <c r="BU248" s="10">
        <v>175</v>
      </c>
      <c r="BV248" s="9" t="s">
        <v>222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304</v>
      </c>
      <c r="CU248" s="9" t="s">
        <v>302</v>
      </c>
      <c r="CV248" s="9" t="s">
        <v>388</v>
      </c>
      <c r="CW248" s="10"/>
      <c r="CX248" t="str">
        <f>INDEX('Data_Price '!AS$2:AS$1266,MATCH(Data!$DN248,'Data_Price '!$BE$2:$BE$1266,0))</f>
        <v>Atomic Backland 107 Ski - Women's</v>
      </c>
      <c r="CY248" t="str">
        <f>INDEX('Data_Price '!AT$2:AT$1266,MATCH(Data!$DN248,'Data_Price '!$BE$2:$BE$1266,0))</f>
        <v>evo.com</v>
      </c>
      <c r="CZ248">
        <f>INDEX('Data_Price '!AU$2:AU$1266,MATCH(Data!$DN248,'Data_Price '!$BE$2:$BE$1266,0))</f>
        <v>365.47</v>
      </c>
      <c r="DA248" t="str">
        <f>INDEX('Data_Price '!AV$2:AV$1266,MATCH(Data!$DN248,'Data_Price '!$BE$2:$BE$1266,0))</f>
        <v>https://www.google.com/url?url=https://www.evo.com/outlet/skis/atomic-backland-107-w-womens-2020%3Fimage%3D169213/703425/clone.jpg&amp;rct=j&amp;q=&amp;esrc=s&amp;sa=U&amp;ved=0ahUKEwim6fz2xKP2AhVyUN8KHSfxAD4QsDwIhQE&amp;usg=AOvVaw3ufVm4OmHiliSAc-GHT3Iz</v>
      </c>
      <c r="DB248" t="str">
        <f>INDEX('Data_Price '!AW$2:AW$1266,MATCH(Data!$DN248,'Data_Price '!$BE$2:$BE$1266,0))</f>
        <v>Atomic Backland 107 Ski - Women's</v>
      </c>
      <c r="DC248" t="str">
        <f>INDEX('Data_Price '!AX$2:AX$1266,MATCH(Data!$DN248,'Data_Price '!$BE$2:$BE$1266,0))</f>
        <v>evo.com</v>
      </c>
      <c r="DD248">
        <f>INDEX('Data_Price '!AY$2:AY$1266,MATCH(Data!$DN248,'Data_Price '!$BE$2:$BE$1266,0))</f>
        <v>365.47</v>
      </c>
      <c r="DE248" t="str">
        <f>INDEX('Data_Price '!AZ$2:AZ$1266,MATCH(Data!$DN248,'Data_Price '!$BE$2:$BE$1266,0))</f>
        <v>https://www.google.com/url?q=https://www.evo.com/outlet/skis/atomic-backland-107-w-womens-2020%3Fimage%3D169213/703425/clone.jpg&amp;sa=U&amp;ved=0ahUKEwjc3qv3xKP2AhWGTd8KHeInCzAQ2ykIGA&amp;usg=AOvVaw39KR6eCs7Og1jK07DNgnnF</v>
      </c>
      <c r="DF248" t="str">
        <f>INDEX('Data_Price '!BA$2:BA$1266,MATCH(Data!$DN248,'Data_Price '!$BE$2:$BE$1266,0))</f>
        <v>Atomic Backland 107 Ski - Women's</v>
      </c>
      <c r="DG248" t="str">
        <f>INDEX('Data_Price '!BB$2:BB$1266,MATCH(Data!$DN248,'Data_Price '!$BE$2:$BE$1266,0))</f>
        <v>Powder7 Ski Shop</v>
      </c>
      <c r="DH248">
        <f>INDEX('Data_Price '!BC$2:BC$1266,MATCH(Data!$DN248,'Data_Price '!$BE$2:$BE$1266,0))</f>
        <v>459.93</v>
      </c>
      <c r="DI248" t="str">
        <f>INDEX('Data_Price '!BD$2:BD$1266,MATCH(Data!$DN248,'Data_Price '!$BE$2:$BE$1266,0))</f>
        <v>https://www.google.com/url?q=https://www.powder7.com/Atomic-Backland-107-W-Skis-175cm-New-Flat-2021/for-sale%3Futm_source%3Dfeed%26utm_medium%3Dfree&amp;sa=U&amp;ved=0ahUKEwjc3qv3xKP2AhWGTd8KHeInCzAQ2ykIGg&amp;usg=AOvVaw2n3_K-dSRa_BQJBUgC_8J7</v>
      </c>
      <c r="DJ248" s="89" t="e">
        <f ca="1">_xll.Connector("TinyUrl.TinyUrl",DA248,0)</f>
        <v>#NAME?</v>
      </c>
      <c r="DK248" s="89" t="e">
        <f ca="1">_xll.Connector("TinyUrl.TinyUrl",DE248,0)</f>
        <v>#NAME?</v>
      </c>
      <c r="DL248" s="89" t="e">
        <f ca="1">_xll.Connector("TinyUrl.TinyUrl",DI248,0)</f>
        <v>#NAME?</v>
      </c>
      <c r="DM248" s="224" t="str">
        <f t="shared" si="134"/>
        <v>Backland 107</v>
      </c>
      <c r="DN248" s="89" t="str">
        <f t="shared" si="135"/>
        <v xml:space="preserve"> AtomicBackland 107175 Unisex</v>
      </c>
      <c r="DO248" s="227" t="s">
        <v>930</v>
      </c>
    </row>
    <row r="249" spans="2:119" ht="15.45" customHeight="1">
      <c r="B249" s="224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#VALUE!</v>
      </c>
      <c r="F249" s="43" t="b">
        <f>CL249&gt;Driver!$F$56</f>
        <v>0</v>
      </c>
      <c r="G249" s="43" t="b">
        <f>AND(CB249&gt;Driver!$F$55,CB249&lt;Driver!$G$55)</f>
        <v>0</v>
      </c>
      <c r="H249" s="43" t="e">
        <f t="shared" si="102"/>
        <v>#VALUE!</v>
      </c>
      <c r="I249" s="43">
        <f t="shared" si="103"/>
        <v>0</v>
      </c>
      <c r="J249" s="43" t="e">
        <f t="array" ref="J249">NOT(OR(($H$9:$H$1273=TRUE)*($I$9:$I$1273&gt;0)*($BT$9:$BT$1273=BT249)*($K$9:$K$1273&gt;K249)))</f>
        <v>#VALUE!</v>
      </c>
      <c r="K249" s="72">
        <f t="shared" si="104"/>
        <v>0.64702409683329887</v>
      </c>
      <c r="L249" s="72">
        <f t="shared" si="105"/>
        <v>0.81728788977519939</v>
      </c>
      <c r="M249" s="72">
        <f t="shared" si="106"/>
        <v>0.47676030389139834</v>
      </c>
      <c r="N249" s="72">
        <f t="shared" si="107"/>
        <v>0.24946562954531082</v>
      </c>
      <c r="O249" s="72">
        <f t="shared" si="108"/>
        <v>0.24009632788051827</v>
      </c>
      <c r="P249" s="72">
        <f t="shared" si="109"/>
        <v>0.94071895424836605</v>
      </c>
      <c r="Q249" s="72"/>
      <c r="R249" s="72"/>
      <c r="S249" s="72">
        <f t="shared" si="110"/>
        <v>0.67661640901580278</v>
      </c>
      <c r="T249" s="72">
        <f t="shared" si="111"/>
        <v>0.28540968349559326</v>
      </c>
      <c r="U249" s="72">
        <f t="shared" si="112"/>
        <v>9.9999999999999978E-2</v>
      </c>
      <c r="V249" s="72">
        <f t="shared" si="113"/>
        <v>0.60501124009044416</v>
      </c>
      <c r="W249" s="72">
        <f t="shared" si="114"/>
        <v>0.96765042483093466</v>
      </c>
      <c r="X249" s="72">
        <f t="shared" si="115"/>
        <v>0.18271211022480058</v>
      </c>
      <c r="Y249" s="72">
        <f t="shared" si="116"/>
        <v>0.52323969610860166</v>
      </c>
      <c r="Z249" s="72">
        <f t="shared" si="117"/>
        <v>0.75053437045468918</v>
      </c>
      <c r="AA249" s="72">
        <f t="shared" si="118"/>
        <v>0.75990367211948173</v>
      </c>
      <c r="AB249" s="72">
        <f t="shared" si="119"/>
        <v>5.9281045751633954E-2</v>
      </c>
      <c r="AC249" s="72"/>
      <c r="AD249" s="72"/>
      <c r="AE249" s="72">
        <f t="shared" si="120"/>
        <v>0.32338359098419722</v>
      </c>
      <c r="AF249" s="72">
        <f t="shared" si="121"/>
        <v>0.71459031650440674</v>
      </c>
      <c r="AG249" s="72">
        <f t="shared" si="122"/>
        <v>0.9</v>
      </c>
      <c r="AH249" s="72">
        <f t="shared" si="123"/>
        <v>0.3949887599095559</v>
      </c>
      <c r="AI249" s="72">
        <f t="shared" si="124"/>
        <v>3.2349575169065378E-2</v>
      </c>
      <c r="AJ249" s="72">
        <f>(AV249-Driver!$K$179)/(Driver!$L$179-Driver!$K$179)</f>
        <v>5.7287889775199413E-2</v>
      </c>
      <c r="AK249" s="72">
        <f>(AW249-Driver!$K$180)/(Driver!$L$180-Driver!$K$180)</f>
        <v>0.23547432133950394</v>
      </c>
      <c r="AL249" s="72">
        <f>(AX249-Driver!$K$181)/(Driver!$L$181-Driver!$K$181)</f>
        <v>0.35053437045468921</v>
      </c>
      <c r="AM249" s="72">
        <f>(AY249-Driver!$K$182)/(Driver!$L$182-Driver!$K$182)</f>
        <v>0.9739036721194817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25"/>
        <v>1.2057387057387057</v>
      </c>
      <c r="AW249" s="70">
        <f t="shared" si="126"/>
        <v>23.980168842737324</v>
      </c>
      <c r="AX249" s="70">
        <f t="shared" si="127"/>
        <v>4.154809334092203</v>
      </c>
      <c r="AY249" s="70">
        <f>IFERROR(Driver!$K$19/Data!BH249/Data!BI249*Data!BK249*Data!BL249,"")</f>
        <v>-0.15974845859240724</v>
      </c>
      <c r="AZ249" s="70">
        <f t="shared" si="128"/>
        <v>19.985107967237528</v>
      </c>
      <c r="BA249" s="70"/>
      <c r="BB249" s="70"/>
      <c r="BC249" s="70">
        <f t="shared" si="129"/>
        <v>13.806116390770439</v>
      </c>
      <c r="BD249" s="70">
        <f t="shared" si="130"/>
        <v>73.81062252610549</v>
      </c>
      <c r="BE249" s="70">
        <f t="shared" si="131"/>
        <v>1</v>
      </c>
      <c r="BF249" s="70">
        <f t="shared" si="132"/>
        <v>0.56598436226150817</v>
      </c>
      <c r="BG249" s="70">
        <f t="shared" si="133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219</v>
      </c>
      <c r="BS249" s="8" t="s">
        <v>771</v>
      </c>
      <c r="BT249" s="9" t="s">
        <v>806</v>
      </c>
      <c r="BU249" s="10">
        <v>153</v>
      </c>
      <c r="BV249" s="9" t="s">
        <v>390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307</v>
      </c>
      <c r="CU249" s="10"/>
      <c r="CV249" s="10"/>
      <c r="CW249" s="10"/>
      <c r="CX249" t="str">
        <f>INDEX('Data_Price '!AS$2:AS$1266,MATCH(Data!$DN249,'Data_Price '!$BE$2:$BE$1266,0))</f>
        <v>Rossignol Nova 10 Ti Womens Skis with Xpress W 11 GW Bindings</v>
      </c>
      <c r="CY249" t="str">
        <f>INDEX('Data_Price '!AT$2:AT$1266,MATCH(Data!$DN249,'Data_Price '!$BE$2:$BE$1266,0))</f>
        <v>! OutdoorXL.com</v>
      </c>
      <c r="CZ249">
        <f>INDEX('Data_Price '!AU$2:AU$1266,MATCH(Data!$DN249,'Data_Price '!$BE$2:$BE$1266,0))</f>
        <v>569.95000000000005</v>
      </c>
      <c r="DA249" t="str">
        <f>INDEX('Data_Price '!AV$2:AV$1266,MATCH(Data!$DN249,'Data_Price '!$BE$2:$BE$1266,0))</f>
        <v>https://www.google.com/url?url=https://www.outdoorxl.com/rossignol-nova-10-ti.html%3Fprl%3D92-7124x144-1061&amp;rct=j&amp;q=&amp;esrc=s&amp;sa=U&amp;ved=0ahUKEwjlic73xKP2AhWuct8KHT8JBhkQsDwIQg&amp;usg=AOvVaw0kowtcXoxvloJEm7jVjROW</v>
      </c>
      <c r="DB249">
        <f>INDEX('Data_Price '!AW$2:AW$1266,MATCH(Data!$DN249,'Data_Price '!$BE$2:$BE$1266,0))</f>
        <v>0</v>
      </c>
      <c r="DC249">
        <f>INDEX('Data_Price '!AX$2:AX$1266,MATCH(Data!$DN249,'Data_Price '!$BE$2:$BE$1266,0))</f>
        <v>0</v>
      </c>
      <c r="DD249">
        <f>INDEX('Data_Price '!AY$2:AY$1266,MATCH(Data!$DN249,'Data_Price '!$BE$2:$BE$1266,0))</f>
        <v>0</v>
      </c>
      <c r="DE249">
        <f>INDEX('Data_Price '!AZ$2:AZ$1266,MATCH(Data!$DN249,'Data_Price '!$BE$2:$BE$1266,0))</f>
        <v>0</v>
      </c>
      <c r="DF249">
        <f>INDEX('Data_Price '!BA$2:BA$1266,MATCH(Data!$DN249,'Data_Price '!$BE$2:$BE$1266,0))</f>
        <v>0</v>
      </c>
      <c r="DG249">
        <f>INDEX('Data_Price '!BB$2:BB$1266,MATCH(Data!$DN249,'Data_Price '!$BE$2:$BE$1266,0))</f>
        <v>0</v>
      </c>
      <c r="DH249">
        <f>INDEX('Data_Price '!BC$2:BC$1266,MATCH(Data!$DN249,'Data_Price '!$BE$2:$BE$1266,0))</f>
        <v>0</v>
      </c>
      <c r="DI249">
        <f>INDEX('Data_Price '!BD$2:BD$1266,MATCH(Data!$DN249,'Data_Price '!$BE$2:$BE$1266,0))</f>
        <v>0</v>
      </c>
      <c r="DJ249" s="89" t="e">
        <f ca="1">_xll.Connector("TinyUrl.TinyUrl",DA249,0)</f>
        <v>#NAME?</v>
      </c>
      <c r="DK249" s="89" t="e">
        <f ca="1">_xll.Connector("TinyUrl.TinyUrl",DE249,0)</f>
        <v>#NAME?</v>
      </c>
      <c r="DL249" s="89" t="e">
        <f ca="1">_xll.Connector("TinyUrl.TinyUrl",DI249,0)</f>
        <v>#NAME?</v>
      </c>
      <c r="DM249" s="224" t="str">
        <f t="shared" si="134"/>
        <v>Nova 10 Ti</v>
      </c>
      <c r="DN249" s="89" t="str">
        <f t="shared" si="135"/>
        <v xml:space="preserve"> RossignolNova 10 Ti153 Women's</v>
      </c>
      <c r="DO249" s="227"/>
    </row>
    <row r="250" spans="2:119" ht="15.45" customHeight="1">
      <c r="B250" s="224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#VALUE!</v>
      </c>
      <c r="F250" s="43" t="b">
        <f>CL250&gt;Driver!$F$56</f>
        <v>0</v>
      </c>
      <c r="G250" s="43" t="b">
        <f>AND(CB250&gt;Driver!$F$55,CB250&lt;Driver!$G$55)</f>
        <v>0</v>
      </c>
      <c r="H250" s="43" t="e">
        <f t="shared" si="102"/>
        <v>#VALUE!</v>
      </c>
      <c r="I250" s="43">
        <f t="shared" si="103"/>
        <v>0</v>
      </c>
      <c r="J250" s="43" t="e">
        <f t="array" ref="J250">NOT(OR(($H$9:$H$1273=TRUE)*($I$9:$I$1273&gt;0)*($BT$9:$BT$1273=BT250)*($K$9:$K$1273&gt;K250)))</f>
        <v>#VALUE!</v>
      </c>
      <c r="K250" s="72">
        <f t="shared" si="104"/>
        <v>0.77615346569165267</v>
      </c>
      <c r="L250" s="72">
        <f t="shared" si="105"/>
        <v>0.99463056965595031</v>
      </c>
      <c r="M250" s="72">
        <f t="shared" si="106"/>
        <v>0.55767636172735502</v>
      </c>
      <c r="N250" s="72">
        <f t="shared" si="107"/>
        <v>0.41641687219376466</v>
      </c>
      <c r="O250" s="72">
        <f t="shared" si="108"/>
        <v>0.36483116723666642</v>
      </c>
      <c r="P250" s="72">
        <f t="shared" si="109"/>
        <v>0.89178104575163397</v>
      </c>
      <c r="Q250" s="72"/>
      <c r="R250" s="72"/>
      <c r="S250" s="72">
        <f t="shared" si="110"/>
        <v>0.74687974058158202</v>
      </c>
      <c r="T250" s="72">
        <f t="shared" si="111"/>
        <v>0.90275646953415101</v>
      </c>
      <c r="U250" s="72">
        <f t="shared" si="112"/>
        <v>9.9999999999999978E-2</v>
      </c>
      <c r="V250" s="72">
        <f t="shared" si="113"/>
        <v>0.6181625756919692</v>
      </c>
      <c r="W250" s="72">
        <f t="shared" si="114"/>
        <v>0.97000306560392402</v>
      </c>
      <c r="X250" s="72">
        <f t="shared" si="115"/>
        <v>5.3694303440496582E-3</v>
      </c>
      <c r="Y250" s="72">
        <f t="shared" si="116"/>
        <v>0.44232363827264498</v>
      </c>
      <c r="Z250" s="72">
        <f t="shared" si="117"/>
        <v>0.58358312780623534</v>
      </c>
      <c r="AA250" s="72">
        <f t="shared" si="118"/>
        <v>0.63516883276333358</v>
      </c>
      <c r="AB250" s="72">
        <f t="shared" si="119"/>
        <v>0.10821895424836597</v>
      </c>
      <c r="AC250" s="72"/>
      <c r="AD250" s="72"/>
      <c r="AE250" s="72">
        <f t="shared" si="120"/>
        <v>0.25312025941841798</v>
      </c>
      <c r="AF250" s="72">
        <f t="shared" si="121"/>
        <v>9.7243530465849021E-2</v>
      </c>
      <c r="AG250" s="72">
        <f t="shared" si="122"/>
        <v>0.9</v>
      </c>
      <c r="AH250" s="72">
        <f t="shared" si="123"/>
        <v>0.3818374243080308</v>
      </c>
      <c r="AI250" s="72">
        <f t="shared" si="124"/>
        <v>2.9996934396076029E-2</v>
      </c>
      <c r="AJ250" s="72">
        <f>(AV250-Driver!$K$179)/(Driver!$L$179-Driver!$K$179)</f>
        <v>0.23463056965595033</v>
      </c>
      <c r="AK250" s="72">
        <f>(AW250-Driver!$K$180)/(Driver!$L$180-Driver!$K$180)</f>
        <v>0.25791097971175736</v>
      </c>
      <c r="AL250" s="72">
        <f>(AX250-Driver!$K$181)/(Driver!$L$181-Driver!$K$181)</f>
        <v>0.18358312780623537</v>
      </c>
      <c r="AM250" s="72">
        <f>(AY250-Driver!$K$182)/(Driver!$L$182-Driver!$K$182)</f>
        <v>0.84916883276333355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25"/>
        <v>4.9382716049382713</v>
      </c>
      <c r="AW250" s="70">
        <f t="shared" si="126"/>
        <v>26.17420816798202</v>
      </c>
      <c r="AX250" s="70">
        <f t="shared" si="127"/>
        <v>2.6522481502561184</v>
      </c>
      <c r="AY250" s="70">
        <f>IFERROR(Driver!$K$19/Data!BH250/Data!BI250*Data!BK250*Data!BL250,"")</f>
        <v>-0.92331176187201269</v>
      </c>
      <c r="AZ250" s="70">
        <f t="shared" si="128"/>
        <v>24.445271779597913</v>
      </c>
      <c r="BA250" s="70"/>
      <c r="BB250" s="70"/>
      <c r="BC250" s="70">
        <f t="shared" si="129"/>
        <v>50.252194936696569</v>
      </c>
      <c r="BD250" s="70">
        <f t="shared" si="130"/>
        <v>1.9647655536950861</v>
      </c>
      <c r="BE250" s="70">
        <f t="shared" si="131"/>
        <v>1</v>
      </c>
      <c r="BF250" s="70">
        <f t="shared" si="132"/>
        <v>2.0513353250920692</v>
      </c>
      <c r="BG250" s="70">
        <f t="shared" si="133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219</v>
      </c>
      <c r="BS250" s="8" t="s">
        <v>855</v>
      </c>
      <c r="BT250" s="9" t="s">
        <v>890</v>
      </c>
      <c r="BU250" s="10">
        <v>184</v>
      </c>
      <c r="BV250" s="9" t="s">
        <v>222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302</v>
      </c>
      <c r="CU250" s="9" t="s">
        <v>388</v>
      </c>
      <c r="CV250" s="10"/>
      <c r="CW250" s="10"/>
      <c r="CX250" t="e">
        <f>INDEX('Data_Price '!AS$2:AS$1266,MATCH(Data!$DN250,'Data_Price '!$BE$2:$BE$1266,0))</f>
        <v>#N/A</v>
      </c>
      <c r="CY250" t="e">
        <f>INDEX('Data_Price '!AT$2:AT$1266,MATCH(Data!$DN250,'Data_Price '!$BE$2:$BE$1266,0))</f>
        <v>#N/A</v>
      </c>
      <c r="CZ250" t="e">
        <f>INDEX('Data_Price '!AU$2:AU$1266,MATCH(Data!$DN250,'Data_Price '!$BE$2:$BE$1266,0))</f>
        <v>#N/A</v>
      </c>
      <c r="DA250" t="e">
        <f>INDEX('Data_Price '!AV$2:AV$1266,MATCH(Data!$DN250,'Data_Price '!$BE$2:$BE$1266,0))</f>
        <v>#N/A</v>
      </c>
      <c r="DB250" t="e">
        <f>INDEX('Data_Price '!AW$2:AW$1266,MATCH(Data!$DN250,'Data_Price '!$BE$2:$BE$1266,0))</f>
        <v>#N/A</v>
      </c>
      <c r="DC250" t="e">
        <f>INDEX('Data_Price '!AX$2:AX$1266,MATCH(Data!$DN250,'Data_Price '!$BE$2:$BE$1266,0))</f>
        <v>#N/A</v>
      </c>
      <c r="DD250" t="e">
        <f>INDEX('Data_Price '!AY$2:AY$1266,MATCH(Data!$DN250,'Data_Price '!$BE$2:$BE$1266,0))</f>
        <v>#N/A</v>
      </c>
      <c r="DE250" t="e">
        <f>INDEX('Data_Price '!AZ$2:AZ$1266,MATCH(Data!$DN250,'Data_Price '!$BE$2:$BE$1266,0))</f>
        <v>#N/A</v>
      </c>
      <c r="DF250" t="e">
        <f>INDEX('Data_Price '!BA$2:BA$1266,MATCH(Data!$DN250,'Data_Price '!$BE$2:$BE$1266,0))</f>
        <v>#N/A</v>
      </c>
      <c r="DG250" t="e">
        <f>INDEX('Data_Price '!BB$2:BB$1266,MATCH(Data!$DN250,'Data_Price '!$BE$2:$BE$1266,0))</f>
        <v>#N/A</v>
      </c>
      <c r="DH250" t="e">
        <f>INDEX('Data_Price '!BC$2:BC$1266,MATCH(Data!$DN250,'Data_Price '!$BE$2:$BE$1266,0))</f>
        <v>#N/A</v>
      </c>
      <c r="DI250" t="e">
        <f>INDEX('Data_Price '!BD$2:BD$1266,MATCH(Data!$DN250,'Data_Price '!$BE$2:$BE$1266,0))</f>
        <v>#N/A</v>
      </c>
      <c r="DJ250" s="89" t="e">
        <f ca="1">_xll.Connector("TinyUrl.TinyUrl",DA250,0)</f>
        <v>#NAME?</v>
      </c>
      <c r="DK250" s="89" t="e">
        <f ca="1">_xll.Connector("TinyUrl.TinyUrl",DE250,0)</f>
        <v>#NAME?</v>
      </c>
      <c r="DL250" s="89" t="e">
        <f ca="1">_xll.Connector("TinyUrl.TinyUrl",DI250,0)</f>
        <v>#NAME?</v>
      </c>
      <c r="DM250" s="224" t="str">
        <f t="shared" si="134"/>
        <v>Rise Beyond 96</v>
      </c>
      <c r="DN250" s="89" t="str">
        <f t="shared" si="135"/>
        <v xml:space="preserve"> VölklRise Beyond 96184 Unisex</v>
      </c>
      <c r="DO250" s="227"/>
    </row>
    <row r="251" spans="2:119" ht="15.45" customHeight="1">
      <c r="B251" s="224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#VALUE!</v>
      </c>
      <c r="F251" s="43" t="b">
        <f>CL251&gt;Driver!$F$56</f>
        <v>0</v>
      </c>
      <c r="G251" s="43" t="b">
        <f>AND(CB251&gt;Driver!$F$55,CB251&lt;Driver!$G$55)</f>
        <v>0</v>
      </c>
      <c r="H251" s="43" t="e">
        <f t="shared" si="102"/>
        <v>#VALUE!</v>
      </c>
      <c r="I251" s="43">
        <f t="shared" si="103"/>
        <v>0</v>
      </c>
      <c r="J251" s="43" t="e">
        <f t="array" ref="J251">NOT(OR(($H$9:$H$1273=TRUE)*($I$9:$I$1273&gt;0)*($BT$9:$BT$1273=BT251)*($K$9:$K$1273&gt;K251)))</f>
        <v>#VALUE!</v>
      </c>
      <c r="K251" s="72">
        <f t="shared" si="104"/>
        <v>0.61340848119277991</v>
      </c>
      <c r="L251" s="72">
        <f t="shared" si="105"/>
        <v>0.83970993473531541</v>
      </c>
      <c r="M251" s="72">
        <f t="shared" si="106"/>
        <v>0.3871070276502443</v>
      </c>
      <c r="N251" s="72">
        <f t="shared" si="107"/>
        <v>0.14195914753683669</v>
      </c>
      <c r="O251" s="72">
        <f t="shared" si="108"/>
        <v>0.31708252364919021</v>
      </c>
      <c r="P251" s="72">
        <f t="shared" si="109"/>
        <v>0.70227941176470599</v>
      </c>
      <c r="Q251" s="72"/>
      <c r="R251" s="72"/>
      <c r="S251" s="72">
        <f t="shared" si="110"/>
        <v>0.79969870691101985</v>
      </c>
      <c r="T251" s="72">
        <f t="shared" si="111"/>
        <v>0.9638843892101131</v>
      </c>
      <c r="U251" s="72">
        <f t="shared" si="112"/>
        <v>0.8024279078168024</v>
      </c>
      <c r="V251" s="72">
        <f t="shared" si="113"/>
        <v>0.62718360804887097</v>
      </c>
      <c r="W251" s="72">
        <f t="shared" si="114"/>
        <v>0.97048913043478258</v>
      </c>
      <c r="X251" s="72">
        <f t="shared" si="115"/>
        <v>0.16029006526468453</v>
      </c>
      <c r="Y251" s="72">
        <f t="shared" si="116"/>
        <v>0.6128929723497557</v>
      </c>
      <c r="Z251" s="72">
        <f t="shared" si="117"/>
        <v>0.85804085246316331</v>
      </c>
      <c r="AA251" s="72">
        <f t="shared" si="118"/>
        <v>0.68291747635080979</v>
      </c>
      <c r="AB251" s="72">
        <f t="shared" si="119"/>
        <v>0.29772058823529396</v>
      </c>
      <c r="AC251" s="72"/>
      <c r="AD251" s="72"/>
      <c r="AE251" s="72">
        <f t="shared" si="120"/>
        <v>0.20030129308898012</v>
      </c>
      <c r="AF251" s="72">
        <f t="shared" si="121"/>
        <v>3.6115610789886871E-2</v>
      </c>
      <c r="AG251" s="72">
        <f t="shared" si="122"/>
        <v>0.19757209218319757</v>
      </c>
      <c r="AH251" s="72">
        <f t="shared" si="123"/>
        <v>0.37281639195112903</v>
      </c>
      <c r="AI251" s="72">
        <f t="shared" si="124"/>
        <v>2.9510869565217396E-2</v>
      </c>
      <c r="AJ251" s="72">
        <f>(AV251-Driver!$K$179)/(Driver!$L$179-Driver!$K$179)</f>
        <v>0.40029006526468452</v>
      </c>
      <c r="AK251" s="72">
        <f>(AW251-Driver!$K$180)/(Driver!$L$180-Driver!$K$180)</f>
        <v>0.46277677737811113</v>
      </c>
      <c r="AL251" s="72">
        <f>(AX251-Driver!$K$181)/(Driver!$L$181-Driver!$K$181)</f>
        <v>0.45804085246316323</v>
      </c>
      <c r="AM251" s="72">
        <f>(AY251-Driver!$K$182)/(Driver!$L$182-Driver!$K$182)</f>
        <v>0.89691747635080976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25"/>
        <v>8.4249084249084252</v>
      </c>
      <c r="AW251" s="70">
        <f t="shared" si="126"/>
        <v>46.207655619027705</v>
      </c>
      <c r="AX251" s="70">
        <f t="shared" si="127"/>
        <v>5.122367672168469</v>
      </c>
      <c r="AY251" s="70">
        <f>IFERROR(Driver!$K$19/Data!BH251/Data!BI251*Data!BK251*Data!BL251,"")</f>
        <v>-0.63101882901566553</v>
      </c>
      <c r="AZ251" s="70">
        <f t="shared" si="128"/>
        <v>41.716306775874898</v>
      </c>
      <c r="BA251" s="70"/>
      <c r="BB251" s="70"/>
      <c r="BC251" s="70">
        <f t="shared" si="129"/>
        <v>77.649759963272757</v>
      </c>
      <c r="BD251" s="70">
        <f t="shared" si="130"/>
        <v>7.3744781327532447</v>
      </c>
      <c r="BE251" s="70">
        <f t="shared" si="131"/>
        <v>0.29769739741578927</v>
      </c>
      <c r="BF251" s="70">
        <f t="shared" si="132"/>
        <v>3.0701975534649653</v>
      </c>
      <c r="BG251" s="70">
        <f t="shared" si="133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219</v>
      </c>
      <c r="BS251" s="8" t="s">
        <v>471</v>
      </c>
      <c r="BT251" s="9" t="s">
        <v>485</v>
      </c>
      <c r="BU251" s="10">
        <v>185.8</v>
      </c>
      <c r="BV251" s="9" t="s">
        <v>222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305</v>
      </c>
      <c r="CU251" s="9" t="s">
        <v>301</v>
      </c>
      <c r="CV251" s="9" t="s">
        <v>304</v>
      </c>
      <c r="CW251" s="9" t="s">
        <v>302</v>
      </c>
      <c r="CX251" t="str">
        <f>INDEX('Data_Price '!AS$2:AS$1266,MATCH(Data!$DN251,'Data_Price '!$BE$2:$BE$1266,0))</f>
        <v>Black Crows Navis Freebird Touring Ski - 185.8 cm</v>
      </c>
      <c r="CY251" t="str">
        <f>INDEX('Data_Price '!AT$2:AT$1266,MATCH(Data!$DN251,'Data_Price '!$BE$2:$BE$1266,0))</f>
        <v>eBay</v>
      </c>
      <c r="CZ251">
        <f>INDEX('Data_Price '!AU$2:AU$1266,MATCH(Data!$DN251,'Data_Price '!$BE$2:$BE$1266,0))</f>
        <v>699</v>
      </c>
      <c r="DA251" t="str">
        <f>INDEX('Data_Price '!AV$2:AV$1266,MATCH(Data!$DN251,'Data_Price '!$BE$2:$BE$1266,0))</f>
        <v>https://www.google.com/url?q=https://www.ebay.com/itm/304336951001%3Fchn%3Dps%26mkevt%3D1%26mkcid%3D28&amp;sa=U&amp;ved=0ahUKEwie8-H4xKP2AhVjk-AKHabJCgUQ2ykIIA&amp;usg=AOvVaw2q3aeyh9sH1m0NA9NS7vvD</v>
      </c>
      <c r="DB251" t="str">
        <f>INDEX('Data_Price '!AW$2:AW$1266,MATCH(Data!$DN251,'Data_Price '!$BE$2:$BE$1266,0))</f>
        <v>Black Crows Navis Freebird Touring Ski - 185.8 cm</v>
      </c>
      <c r="DC251" t="str">
        <f>INDEX('Data_Price '!AX$2:AX$1266,MATCH(Data!$DN251,'Data_Price '!$BE$2:$BE$1266,0))</f>
        <v>Backcountry.com</v>
      </c>
      <c r="DD251">
        <f>INDEX('Data_Price '!AY$2:AY$1266,MATCH(Data!$DN251,'Data_Price '!$BE$2:$BE$1266,0))</f>
        <v>829.95</v>
      </c>
      <c r="DE251" t="str">
        <f>INDEX('Data_Price '!AZ$2:AZ$1266,MATCH(Data!$DN251,'Data_Price '!$BE$2:$BE$1266,0))</f>
        <v>https://www.google.com/url?url=https://www.backcountry.com/black-crows-navis-freebird-ski%3FCMP_SKU%3DBKC004P%26MER%3D0406%26skid%3DBKC004P-ONECOL-S185CM&amp;rct=j&amp;q=&amp;esrc=s&amp;sa=U&amp;ved=0ahUKEwiI6a_4xKP2AhVvU98KHcTgDrgQsDwIaA&amp;usg=AOvVaw0JM3BerD94EKLXI1n-yZOY</v>
      </c>
      <c r="DF251" t="str">
        <f>INDEX('Data_Price '!BA$2:BA$1266,MATCH(Data!$DN251,'Data_Price '!$BE$2:$BE$1266,0))</f>
        <v>Black Crows Navis Freebird Touring Ski - 185.8 cm</v>
      </c>
      <c r="DG251" t="str">
        <f>INDEX('Data_Price '!BB$2:BB$1266,MATCH(Data!$DN251,'Data_Price '!$BE$2:$BE$1266,0))</f>
        <v>evo.com</v>
      </c>
      <c r="DH251">
        <f>INDEX('Data_Price '!BC$2:BC$1266,MATCH(Data!$DN251,'Data_Price '!$BE$2:$BE$1266,0))</f>
        <v>829.95</v>
      </c>
      <c r="DI251" t="str">
        <f>INDEX('Data_Price '!BD$2:BD$1266,MATCH(Data!$DN251,'Data_Price '!$BE$2:$BE$1266,0))</f>
        <v>https://www.google.com/url?q=https://www.evo.com/skis/black-crows-navis-freebird%3Fimage%3D164661/659376/clone.jpg&amp;sa=U&amp;ved=0ahUKEwie8-H4xKP2AhVjk-AKHabJCgUQ2ykIGA&amp;usg=AOvVaw1AgaSA1HSeWtYHDqIg6J6X</v>
      </c>
      <c r="DJ251" s="89" t="e">
        <f ca="1">_xll.Connector("TinyUrl.TinyUrl",DA251,0)</f>
        <v>#NAME?</v>
      </c>
      <c r="DK251" s="89" t="e">
        <f ca="1">_xll.Connector("TinyUrl.TinyUrl",DE251,0)</f>
        <v>#NAME?</v>
      </c>
      <c r="DL251" s="89" t="e">
        <f ca="1">_xll.Connector("TinyUrl.TinyUrl",DI251,0)</f>
        <v>#NAME?</v>
      </c>
      <c r="DM251" s="224" t="str">
        <f t="shared" si="134"/>
        <v>Navis Freebird</v>
      </c>
      <c r="DN251" s="89" t="str">
        <f t="shared" si="135"/>
        <v xml:space="preserve"> Black CrowsNavis Freebird185.8 Unisex</v>
      </c>
      <c r="DO251" s="227" t="s">
        <v>941</v>
      </c>
    </row>
    <row r="252" spans="2:119" ht="15.45" customHeight="1">
      <c r="B252" s="224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#VALUE!</v>
      </c>
      <c r="F252" s="43" t="b">
        <f>CL252&gt;Driver!$F$56</f>
        <v>0</v>
      </c>
      <c r="G252" s="43" t="b">
        <f>AND(CB252&gt;Driver!$F$55,CB252&lt;Driver!$G$55)</f>
        <v>1</v>
      </c>
      <c r="H252" s="43" t="e">
        <f t="shared" si="102"/>
        <v>#VALUE!</v>
      </c>
      <c r="I252" s="43">
        <f t="shared" si="103"/>
        <v>0</v>
      </c>
      <c r="J252" s="43" t="e">
        <f t="array" ref="J252">NOT(OR(($H$9:$H$1273=TRUE)*($I$9:$I$1273&gt;0)*($BT$9:$BT$1273=BT252)*($K$9:$K$1273&gt;K252)))</f>
        <v>#VALUE!</v>
      </c>
      <c r="K252" s="72">
        <f t="shared" si="104"/>
        <v>0.68950014693179074</v>
      </c>
      <c r="L252" s="72">
        <f t="shared" si="105"/>
        <v>0.93180565627266132</v>
      </c>
      <c r="M252" s="72">
        <f t="shared" si="106"/>
        <v>0.44719463759092015</v>
      </c>
      <c r="N252" s="72">
        <f t="shared" si="107"/>
        <v>0.12488458862960861</v>
      </c>
      <c r="O252" s="72">
        <f t="shared" si="108"/>
        <v>0.31495095813007989</v>
      </c>
      <c r="P252" s="72">
        <f t="shared" si="109"/>
        <v>0.90174836601307184</v>
      </c>
      <c r="Q252" s="72"/>
      <c r="R252" s="72"/>
      <c r="S252" s="72">
        <f t="shared" si="110"/>
        <v>0.71152633277447874</v>
      </c>
      <c r="T252" s="72">
        <f t="shared" si="111"/>
        <v>0.93248409913485686</v>
      </c>
      <c r="U252" s="72">
        <f t="shared" si="112"/>
        <v>0.95131893451826166</v>
      </c>
      <c r="V252" s="72">
        <f t="shared" si="113"/>
        <v>0.694548546877235</v>
      </c>
      <c r="W252" s="72">
        <f t="shared" si="114"/>
        <v>0.9854083380925186</v>
      </c>
      <c r="X252" s="72">
        <f t="shared" si="115"/>
        <v>6.8194343727338624E-2</v>
      </c>
      <c r="Y252" s="72">
        <f t="shared" si="116"/>
        <v>0.55280536240907985</v>
      </c>
      <c r="Z252" s="72">
        <f t="shared" si="117"/>
        <v>0.87511541137039139</v>
      </c>
      <c r="AA252" s="72">
        <f t="shared" si="118"/>
        <v>0.68504904186992011</v>
      </c>
      <c r="AB252" s="72">
        <f t="shared" si="119"/>
        <v>9.82516339869281E-2</v>
      </c>
      <c r="AC252" s="72"/>
      <c r="AD252" s="72"/>
      <c r="AE252" s="72">
        <f t="shared" si="120"/>
        <v>0.28847366722552126</v>
      </c>
      <c r="AF252" s="72">
        <f t="shared" si="121"/>
        <v>6.7515900865143127E-2</v>
      </c>
      <c r="AG252" s="72">
        <f t="shared" si="122"/>
        <v>4.8681065481738332E-2</v>
      </c>
      <c r="AH252" s="72">
        <f t="shared" si="123"/>
        <v>0.30545145312276506</v>
      </c>
      <c r="AI252" s="72">
        <f t="shared" si="124"/>
        <v>1.4591661907481443E-2</v>
      </c>
      <c r="AJ252" s="72">
        <f>(AV252-Driver!$K$179)/(Driver!$L$179-Driver!$K$179)</f>
        <v>0.30819434372733862</v>
      </c>
      <c r="AK252" s="72">
        <f>(AW252-Driver!$K$180)/(Driver!$L$180-Driver!$K$180)</f>
        <v>0.27857522008653746</v>
      </c>
      <c r="AL252" s="72">
        <f>(AX252-Driver!$K$181)/(Driver!$L$181-Driver!$K$181)</f>
        <v>0.47511541137039143</v>
      </c>
      <c r="AM252" s="72">
        <f>(AY252-Driver!$K$182)/(Driver!$L$182-Driver!$K$182)</f>
        <v>0.89904904186992007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25"/>
        <v>6.4865689865689866</v>
      </c>
      <c r="AW252" s="70">
        <f t="shared" si="126"/>
        <v>28.194926015370768</v>
      </c>
      <c r="AX252" s="70">
        <f t="shared" si="127"/>
        <v>5.2760387023335227</v>
      </c>
      <c r="AY252" s="70">
        <f>IFERROR(Driver!$K$19/Data!BH252/Data!BI252*Data!BK252*Data!BL252,"")</f>
        <v>-0.61797046804987554</v>
      </c>
      <c r="AZ252" s="70">
        <f t="shared" si="128"/>
        <v>23.536857781087122</v>
      </c>
      <c r="BA252" s="70"/>
      <c r="BB252" s="70"/>
      <c r="BC252" s="70">
        <f t="shared" si="129"/>
        <v>31.914136534248335</v>
      </c>
      <c r="BD252" s="70">
        <f t="shared" si="130"/>
        <v>4.5956080991148038</v>
      </c>
      <c r="BE252" s="70">
        <f t="shared" si="131"/>
        <v>5.1488168542483392E-2</v>
      </c>
      <c r="BF252" s="70">
        <f t="shared" si="132"/>
        <v>10.67859412864845</v>
      </c>
      <c r="BG252" s="70">
        <f t="shared" si="133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219</v>
      </c>
      <c r="BS252" s="8" t="s">
        <v>610</v>
      </c>
      <c r="BT252" s="9" t="s">
        <v>616</v>
      </c>
      <c r="BU252" s="10">
        <v>172</v>
      </c>
      <c r="BV252" s="9" t="s">
        <v>222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301</v>
      </c>
      <c r="CU252" s="9" t="s">
        <v>302</v>
      </c>
      <c r="CV252" s="10"/>
      <c r="CW252" s="10"/>
      <c r="CX252">
        <f>INDEX('Data_Price '!AS$2:AS$1266,MATCH(Data!$DN252,'Data_Price '!$BE$2:$BE$1266,0))</f>
        <v>0</v>
      </c>
      <c r="CY252">
        <f>INDEX('Data_Price '!AT$2:AT$1266,MATCH(Data!$DN252,'Data_Price '!$BE$2:$BE$1266,0))</f>
        <v>0</v>
      </c>
      <c r="CZ252">
        <f>INDEX('Data_Price '!AU$2:AU$1266,MATCH(Data!$DN252,'Data_Price '!$BE$2:$BE$1266,0))</f>
        <v>0</v>
      </c>
      <c r="DA252">
        <f>INDEX('Data_Price '!AV$2:AV$1266,MATCH(Data!$DN252,'Data_Price '!$BE$2:$BE$1266,0))</f>
        <v>0</v>
      </c>
      <c r="DB252">
        <f>INDEX('Data_Price '!AW$2:AW$1266,MATCH(Data!$DN252,'Data_Price '!$BE$2:$BE$1266,0))</f>
        <v>0</v>
      </c>
      <c r="DC252">
        <f>INDEX('Data_Price '!AX$2:AX$1266,MATCH(Data!$DN252,'Data_Price '!$BE$2:$BE$1266,0))</f>
        <v>0</v>
      </c>
      <c r="DD252">
        <f>INDEX('Data_Price '!AY$2:AY$1266,MATCH(Data!$DN252,'Data_Price '!$BE$2:$BE$1266,0))</f>
        <v>0</v>
      </c>
      <c r="DE252">
        <f>INDEX('Data_Price '!AZ$2:AZ$1266,MATCH(Data!$DN252,'Data_Price '!$BE$2:$BE$1266,0))</f>
        <v>0</v>
      </c>
      <c r="DF252">
        <f>INDEX('Data_Price '!BA$2:BA$1266,MATCH(Data!$DN252,'Data_Price '!$BE$2:$BE$1266,0))</f>
        <v>0</v>
      </c>
      <c r="DG252">
        <f>INDEX('Data_Price '!BB$2:BB$1266,MATCH(Data!$DN252,'Data_Price '!$BE$2:$BE$1266,0))</f>
        <v>0</v>
      </c>
      <c r="DH252">
        <f>INDEX('Data_Price '!BC$2:BC$1266,MATCH(Data!$DN252,'Data_Price '!$BE$2:$BE$1266,0))</f>
        <v>0</v>
      </c>
      <c r="DI252">
        <f>INDEX('Data_Price '!BD$2:BD$1266,MATCH(Data!$DN252,'Data_Price '!$BE$2:$BE$1266,0))</f>
        <v>0</v>
      </c>
      <c r="DJ252" s="89" t="e">
        <f ca="1">_xll.Connector("TinyUrl.TinyUrl",DA252,0)</f>
        <v>#NAME?</v>
      </c>
      <c r="DK252" s="89" t="e">
        <f ca="1">_xll.Connector("TinyUrl.TinyUrl",DE252,0)</f>
        <v>#NAME?</v>
      </c>
      <c r="DL252" s="89" t="e">
        <f ca="1">_xll.Connector("TinyUrl.TinyUrl",DI252,0)</f>
        <v>#NAME?</v>
      </c>
      <c r="DM252" s="224" t="str">
        <f t="shared" si="134"/>
        <v>Ranger 115 FR Big Stix</v>
      </c>
      <c r="DN252" s="89" t="str">
        <f t="shared" si="135"/>
        <v xml:space="preserve"> FischerRanger 115 FR Big Stix172 Unisex</v>
      </c>
      <c r="DO252" s="227"/>
    </row>
    <row r="253" spans="2:119" ht="15.45" customHeight="1">
      <c r="B253" s="224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#VALUE!</v>
      </c>
      <c r="F253" s="43" t="b">
        <f>CL253&gt;Driver!$F$56</f>
        <v>1</v>
      </c>
      <c r="G253" s="43" t="b">
        <f>AND(CB253&gt;Driver!$F$55,CB253&lt;Driver!$G$55)</f>
        <v>1</v>
      </c>
      <c r="H253" s="43" t="e">
        <f t="shared" si="102"/>
        <v>#VALUE!</v>
      </c>
      <c r="I253" s="43">
        <f t="shared" si="103"/>
        <v>0</v>
      </c>
      <c r="J253" s="43" t="e">
        <f t="array" ref="J253">NOT(OR(($H$9:$H$1273=TRUE)*($I$9:$I$1273&gt;0)*($BT$9:$BT$1273=BT253)*($K$9:$K$1273&gt;K253)))</f>
        <v>#VALUE!</v>
      </c>
      <c r="K253" s="72">
        <f t="shared" si="104"/>
        <v>0.67663113814595455</v>
      </c>
      <c r="L253" s="72">
        <f t="shared" si="105"/>
        <v>0.89707839819514956</v>
      </c>
      <c r="M253" s="72">
        <f t="shared" si="106"/>
        <v>0.45618387809675964</v>
      </c>
      <c r="N253" s="72">
        <f t="shared" si="107"/>
        <v>0.15334218680832223</v>
      </c>
      <c r="O253" s="72">
        <f t="shared" si="108"/>
        <v>0.3228565063054859</v>
      </c>
      <c r="P253" s="72">
        <f t="shared" si="109"/>
        <v>0.89235294117647057</v>
      </c>
      <c r="Q253" s="72"/>
      <c r="R253" s="72"/>
      <c r="S253" s="72">
        <f t="shared" si="110"/>
        <v>0.72641648325655628</v>
      </c>
      <c r="T253" s="72">
        <f t="shared" si="111"/>
        <v>0.94278253193119288</v>
      </c>
      <c r="U253" s="72">
        <f t="shared" si="112"/>
        <v>0.92483215428860399</v>
      </c>
      <c r="V253" s="72">
        <f t="shared" si="113"/>
        <v>0.68805704334857831</v>
      </c>
      <c r="W253" s="72">
        <f t="shared" si="114"/>
        <v>0.96241344752186586</v>
      </c>
      <c r="X253" s="72">
        <f t="shared" si="115"/>
        <v>0.10292160180485049</v>
      </c>
      <c r="Y253" s="72">
        <f t="shared" si="116"/>
        <v>0.54381612190324036</v>
      </c>
      <c r="Z253" s="72">
        <f t="shared" si="117"/>
        <v>0.84665781319167777</v>
      </c>
      <c r="AA253" s="72">
        <f t="shared" si="118"/>
        <v>0.6771434936945141</v>
      </c>
      <c r="AB253" s="72">
        <f t="shared" si="119"/>
        <v>0.10764705882352937</v>
      </c>
      <c r="AC253" s="72"/>
      <c r="AD253" s="72"/>
      <c r="AE253" s="72">
        <f t="shared" si="120"/>
        <v>0.27358351674344367</v>
      </c>
      <c r="AF253" s="72">
        <f t="shared" si="121"/>
        <v>5.7217468068807141E-2</v>
      </c>
      <c r="AG253" s="72">
        <f t="shared" si="122"/>
        <v>7.5167845711395953E-2</v>
      </c>
      <c r="AH253" s="72">
        <f t="shared" si="123"/>
        <v>0.31194295665142169</v>
      </c>
      <c r="AI253" s="72">
        <f t="shared" si="124"/>
        <v>3.7586552478134097E-2</v>
      </c>
      <c r="AJ253" s="72">
        <f>(AV253-Driver!$K$179)/(Driver!$L$179-Driver!$K$179)</f>
        <v>0.34292160180485048</v>
      </c>
      <c r="AK253" s="72">
        <f>(AW253-Driver!$K$180)/(Driver!$L$180-Driver!$K$180)</f>
        <v>0.28421782349742625</v>
      </c>
      <c r="AL253" s="72">
        <f>(AX253-Driver!$K$181)/(Driver!$L$181-Driver!$K$181)</f>
        <v>0.44665781319167774</v>
      </c>
      <c r="AM253" s="72">
        <f>(AY253-Driver!$K$182)/(Driver!$L$182-Driver!$K$182)</f>
        <v>0.89114349369451407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25"/>
        <v>7.2174738841405501</v>
      </c>
      <c r="AW253" s="70">
        <f t="shared" si="126"/>
        <v>28.746705766831433</v>
      </c>
      <c r="AX253" s="70">
        <f t="shared" si="127"/>
        <v>5.0199203187250996</v>
      </c>
      <c r="AY253" s="70">
        <f>IFERROR(Driver!$K$19/Data!BH253/Data!BI253*Data!BK253*Data!BL253,"")</f>
        <v>-0.66636421682293268</v>
      </c>
      <c r="AZ253" s="70">
        <f t="shared" si="128"/>
        <v>24.393149664929265</v>
      </c>
      <c r="BA253" s="70"/>
      <c r="BB253" s="70"/>
      <c r="BC253" s="70">
        <f t="shared" si="129"/>
        <v>39.637761103948769</v>
      </c>
      <c r="BD253" s="70">
        <f t="shared" si="130"/>
        <v>5.5070011538473995</v>
      </c>
      <c r="BE253" s="70">
        <f t="shared" si="131"/>
        <v>2.5006113256297324E-2</v>
      </c>
      <c r="BF253" s="70">
        <f t="shared" si="132"/>
        <v>9.9454244104800562</v>
      </c>
      <c r="BG253" s="70">
        <f t="shared" si="133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219</v>
      </c>
      <c r="BS253" s="8" t="s">
        <v>579</v>
      </c>
      <c r="BT253" s="9" t="s">
        <v>587</v>
      </c>
      <c r="BU253" s="10">
        <v>173</v>
      </c>
      <c r="BV253" s="9" t="s">
        <v>222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303</v>
      </c>
      <c r="CU253" s="9" t="s">
        <v>301</v>
      </c>
      <c r="CV253" s="9" t="s">
        <v>302</v>
      </c>
      <c r="CW253" s="10"/>
      <c r="CX253" t="str">
        <f>INDEX('Data_Price '!AS$2:AS$1266,MATCH(Data!$DN253,'Data_Price '!$BE$2:$BE$1266,0))</f>
        <v>Faction Ct 2.0 Skis</v>
      </c>
      <c r="CY253" t="str">
        <f>INDEX('Data_Price '!AT$2:AT$1266,MATCH(Data!$DN253,'Data_Price '!$BE$2:$BE$1266,0))</f>
        <v>Gorham Bike and Ski</v>
      </c>
      <c r="CZ253">
        <f>INDEX('Data_Price '!AU$2:AU$1266,MATCH(Data!$DN253,'Data_Price '!$BE$2:$BE$1266,0))</f>
        <v>559.99</v>
      </c>
      <c r="DA253" t="str">
        <f>INDEX('Data_Price '!AV$2:AV$1266,MATCH(Data!$DN253,'Data_Price '!$BE$2:$BE$1266,0))</f>
        <v>https://www.google.com/url?q=https://www.gorhambike.com/product/faction-ct-2.0-skis-36124.htm%3Fvariations%3D901307&amp;sa=U&amp;ved=0ahUKEwja8-75xKP2AhVFmeAKHfnMD2kQ2ykIFg&amp;usg=AOvVaw2jhCd57SO6sa_M8x2QKCVk</v>
      </c>
      <c r="DB253" t="str">
        <f>INDEX('Data_Price '!AW$2:AW$1266,MATCH(Data!$DN253,'Data_Price '!$BE$2:$BE$1266,0))</f>
        <v>Faction Ct 2.0 Skis</v>
      </c>
      <c r="DC253" t="str">
        <f>INDEX('Data_Price '!AX$2:AX$1266,MATCH(Data!$DN253,'Data_Price '!$BE$2:$BE$1266,0))</f>
        <v>Surfdome US</v>
      </c>
      <c r="DD253">
        <f>INDEX('Data_Price '!AY$2:AY$1266,MATCH(Data!$DN253,'Data_Price '!$BE$2:$BE$1266,0))</f>
        <v>595.45000000000005</v>
      </c>
      <c r="DE253" t="str">
        <f>INDEX('Data_Price '!AZ$2:AZ$1266,MATCH(Data!$DN253,'Data_Price '!$BE$2:$BE$1266,0))</f>
        <v>https://www.google.com/url?q=https://www.surfdome.us/Faction-Candide-Thovex-20-Skis/sd50231315.htm%3Fcolour%3DMulticolour%26sku%3D1339072%26productid%3D360404%26utm_source%3Dgoogle%26utm_medium%3Dorganic%2520shopping&amp;sa=U&amp;ved=0ahUKEwja8-75xKP2AhVFmeAKHfnMD2kQ2ykIGA&amp;usg=AOvVaw1K3NMM4mBXu2IdR4Iw7als</v>
      </c>
      <c r="DF253" t="str">
        <f>INDEX('Data_Price '!BA$2:BA$1266,MATCH(Data!$DN253,'Data_Price '!$BE$2:$BE$1266,0))</f>
        <v>Faction Ct 2.0 Skis</v>
      </c>
      <c r="DG253" t="str">
        <f>INDEX('Data_Price '!BB$2:BB$1266,MATCH(Data!$DN253,'Data_Price '!$BE$2:$BE$1266,0))</f>
        <v>eBay - extremepiestores</v>
      </c>
      <c r="DH253">
        <f>INDEX('Data_Price '!BC$2:BC$1266,MATCH(Data!$DN253,'Data_Price '!$BE$2:$BE$1266,0))</f>
        <v>649.91</v>
      </c>
      <c r="DI253" t="str">
        <f>INDEX('Data_Price '!BD$2:BD$1266,MATCH(Data!$DN253,'Data_Price '!$BE$2:$BE$1266,0))</f>
        <v>https://www.google.com/url?q=https://www.ebay.com/itm/313709151844%3Fchn%3Dps%26mkevt%3D1%26mkcid%3D28%26var%3D612498071389&amp;sa=U&amp;ved=0ahUKEwja8-75xKP2AhVFmeAKHfnMD2kQ2ykIHA&amp;usg=AOvVaw0rdDEI2IOxNAkHbkhVHOTg</v>
      </c>
      <c r="DJ253" s="89" t="e">
        <f ca="1">_xll.Connector("TinyUrl.TinyUrl",DA253,0)</f>
        <v>#NAME?</v>
      </c>
      <c r="DK253" s="89" t="e">
        <f ca="1">_xll.Connector("TinyUrl.TinyUrl",DE253,0)</f>
        <v>#NAME?</v>
      </c>
      <c r="DL253" s="89" t="e">
        <f ca="1">_xll.Connector("TinyUrl.TinyUrl",DI253,0)</f>
        <v>#NAME?</v>
      </c>
      <c r="DM253" s="224" t="str">
        <f t="shared" si="134"/>
        <v>CT 2.0</v>
      </c>
      <c r="DN253" s="89" t="str">
        <f t="shared" si="135"/>
        <v xml:space="preserve"> FactionCT 2.0173 Unisex</v>
      </c>
      <c r="DO253" s="227" t="s">
        <v>994</v>
      </c>
    </row>
    <row r="254" spans="2:119" ht="15.45" customHeight="1">
      <c r="B254" s="224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#VALUE!</v>
      </c>
      <c r="F254" s="43" t="b">
        <f>CL254&gt;Driver!$F$56</f>
        <v>0</v>
      </c>
      <c r="G254" s="43" t="b">
        <f>AND(CB254&gt;Driver!$F$55,CB254&lt;Driver!$G$55)</f>
        <v>0</v>
      </c>
      <c r="H254" s="43" t="e">
        <f t="shared" si="102"/>
        <v>#VALUE!</v>
      </c>
      <c r="I254" s="43">
        <f t="shared" si="103"/>
        <v>0</v>
      </c>
      <c r="J254" s="43" t="e">
        <f t="array" ref="J254">NOT(OR(($H$9:$H$1273=TRUE)*($I$9:$I$1273&gt;0)*($BT$9:$BT$1273=BT254)*($K$9:$K$1273&gt;K254)))</f>
        <v>#VALUE!</v>
      </c>
      <c r="K254" s="72">
        <f t="shared" si="104"/>
        <v>0.71633877679588842</v>
      </c>
      <c r="L254" s="72">
        <f t="shared" si="105"/>
        <v>0.94950930626057528</v>
      </c>
      <c r="M254" s="72">
        <f t="shared" si="106"/>
        <v>0.48316824733120145</v>
      </c>
      <c r="N254" s="72">
        <f t="shared" si="107"/>
        <v>0.17231391892746473</v>
      </c>
      <c r="O254" s="72">
        <f t="shared" si="108"/>
        <v>0.32646369888313287</v>
      </c>
      <c r="P254" s="72">
        <f t="shared" si="109"/>
        <v>0.95072712418300653</v>
      </c>
      <c r="Q254" s="72"/>
      <c r="R254" s="72"/>
      <c r="S254" s="72">
        <f t="shared" si="110"/>
        <v>0.73320786594795306</v>
      </c>
      <c r="T254" s="72">
        <f t="shared" si="111"/>
        <v>0.92534026556250637</v>
      </c>
      <c r="U254" s="72">
        <f t="shared" si="112"/>
        <v>0.98747956403241333</v>
      </c>
      <c r="V254" s="72">
        <f t="shared" si="113"/>
        <v>0.64760942113323927</v>
      </c>
      <c r="W254" s="72">
        <f t="shared" si="114"/>
        <v>0.9831866197183099</v>
      </c>
      <c r="X254" s="72">
        <f t="shared" si="115"/>
        <v>5.0490693739424691E-2</v>
      </c>
      <c r="Y254" s="72">
        <f t="shared" si="116"/>
        <v>0.51683175266879855</v>
      </c>
      <c r="Z254" s="72">
        <f t="shared" si="117"/>
        <v>0.82768608107253527</v>
      </c>
      <c r="AA254" s="72">
        <f t="shared" si="118"/>
        <v>0.67353630111686713</v>
      </c>
      <c r="AB254" s="72">
        <f t="shared" si="119"/>
        <v>4.9272875816993439E-2</v>
      </c>
      <c r="AC254" s="72"/>
      <c r="AD254" s="72"/>
      <c r="AE254" s="72">
        <f t="shared" si="120"/>
        <v>0.26679213405204694</v>
      </c>
      <c r="AF254" s="72">
        <f t="shared" si="121"/>
        <v>7.4659734437493644E-2</v>
      </c>
      <c r="AG254" s="72">
        <f t="shared" si="122"/>
        <v>1.2520435967586716E-2</v>
      </c>
      <c r="AH254" s="72">
        <f t="shared" si="123"/>
        <v>0.35239057886676078</v>
      </c>
      <c r="AI254" s="72">
        <f t="shared" si="124"/>
        <v>1.6813380281690139E-2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0.22784079145198277</v>
      </c>
      <c r="AL254" s="72">
        <f>(AX254-Driver!$K$181)/(Driver!$L$181-Driver!$K$181)</f>
        <v>0.4276860810725352</v>
      </c>
      <c r="AM254" s="72">
        <f>(AY254-Driver!$K$182)/(Driver!$L$182-Driver!$K$182)</f>
        <v>0.8875363011168671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25"/>
        <v>3.9886039886039888</v>
      </c>
      <c r="AW254" s="70">
        <f t="shared" si="126"/>
        <v>23.233700073378866</v>
      </c>
      <c r="AX254" s="70">
        <f t="shared" si="127"/>
        <v>4.8491747296528169</v>
      </c>
      <c r="AY254" s="70">
        <f>IFERROR(Driver!$K$19/Data!BH254/Data!BI254*Data!BK254*Data!BL254,"")</f>
        <v>-0.688445616810065</v>
      </c>
      <c r="AZ254" s="70">
        <f t="shared" si="128"/>
        <v>19.072970960536114</v>
      </c>
      <c r="BA254" s="70"/>
      <c r="BB254" s="70"/>
      <c r="BC254" s="70">
        <f t="shared" si="129"/>
        <v>43.160498518902756</v>
      </c>
      <c r="BD254" s="70">
        <f t="shared" si="130"/>
        <v>3.9633914860858535</v>
      </c>
      <c r="BE254" s="70">
        <f t="shared" si="131"/>
        <v>0.11267875233280213</v>
      </c>
      <c r="BF254" s="70">
        <f t="shared" si="132"/>
        <v>5.3771496418859384</v>
      </c>
      <c r="BG254" s="70">
        <f t="shared" si="133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219</v>
      </c>
      <c r="BS254" s="8" t="s">
        <v>471</v>
      </c>
      <c r="BT254" s="9" t="s">
        <v>489</v>
      </c>
      <c r="BU254" s="10">
        <v>174.1</v>
      </c>
      <c r="BV254" s="9" t="s">
        <v>222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305</v>
      </c>
      <c r="CU254" s="10"/>
      <c r="CV254" s="10"/>
      <c r="CW254" s="10"/>
      <c r="CX254" t="str">
        <f>INDEX('Data_Price '!AS$2:AS$1266,MATCH(Data!$DN254,'Data_Price '!$BE$2:$BE$1266,0))</f>
        <v>Black Crows Serpo Skis 2022</v>
      </c>
      <c r="CY254" t="str">
        <f>INDEX('Data_Price '!AT$2:AT$1266,MATCH(Data!$DN254,'Data_Price '!$BE$2:$BE$1266,0))</f>
        <v>U.S. Outdoor</v>
      </c>
      <c r="CZ254">
        <f>INDEX('Data_Price '!AU$2:AU$1266,MATCH(Data!$DN254,'Data_Price '!$BE$2:$BE$1266,0))</f>
        <v>754.95</v>
      </c>
      <c r="DA254" t="str">
        <f>INDEX('Data_Price '!AV$2:AV$1266,MATCH(Data!$DN254,'Data_Price '!$BE$2:$BE$1266,0))</f>
        <v>https://www.google.com/url?q=https://www.usoutdoor.com/black-crows/black-crows-serpo-skis/&amp;sa=U&amp;ved=0ahUKEwjv2Mb6xKP2AhVRnOAKHURCBM8Q2ykIHg&amp;usg=AOvVaw1prhSqP1McnycNWC7r02xk</v>
      </c>
      <c r="DB254" t="str">
        <f>INDEX('Data_Price '!AW$2:AW$1266,MATCH(Data!$DN254,'Data_Price '!$BE$2:$BE$1266,0))</f>
        <v>Black Crows Serpo RT Skis w Salomon E Z12 GW Bindings 174cm 2022</v>
      </c>
      <c r="DC254" t="str">
        <f>INDEX('Data_Price '!AX$2:AX$1266,MATCH(Data!$DN254,'Data_Price '!$BE$2:$BE$1266,0))</f>
        <v>Powder7 Ski Shop</v>
      </c>
      <c r="DD254">
        <f>INDEX('Data_Price '!AY$2:AY$1266,MATCH(Data!$DN254,'Data_Price '!$BE$2:$BE$1266,0))</f>
        <v>779.95</v>
      </c>
      <c r="DE254" t="str">
        <f>INDEX('Data_Price '!AZ$2:AZ$1266,MATCH(Data!$DN254,'Data_Price '!$BE$2:$BE$1266,0))</f>
        <v>https://www.google.com/aclk?sa=L&amp;ai=DChcSEwikppX6xKP2AhWGnrMKHWy9DBYYABAHGgJxbg&amp;sig=AOD64_3bYUONTUSopkTRjklY992tK2Zijg&amp;ctype=5&amp;ved=0ahUKEwix25D6xKP2AhUBU98KHRciB3AQ2CkIbw&amp;adurl=</v>
      </c>
      <c r="DF254" t="str">
        <f>INDEX('Data_Price '!BA$2:BA$1266,MATCH(Data!$DN254,'Data_Price '!$BE$2:$BE$1266,0))</f>
        <v>Black Crows Serpo Skis 2022</v>
      </c>
      <c r="DG254" t="str">
        <f>INDEX('Data_Price '!BB$2:BB$1266,MATCH(Data!$DN254,'Data_Price '!$BE$2:$BE$1266,0))</f>
        <v>Absolute-Snow.co.uk</v>
      </c>
      <c r="DH254">
        <f>INDEX('Data_Price '!BC$2:BC$1266,MATCH(Data!$DN254,'Data_Price '!$BE$2:$BE$1266,0))</f>
        <v>781.22</v>
      </c>
      <c r="DI254" t="str">
        <f>INDEX('Data_Price '!BD$2:BD$1266,MATCH(Data!$DN254,'Data_Price '!$BE$2:$BE$1266,0))</f>
        <v>https://www.google.com/url?q=https://www.absolute-snow.co.uk/V/Black_Crows_Serpo_Ski_Only_Skis_174cm_WhiteBlue_2022-(316663)%3Fcurr%3DUSD%26deliverycountry%3DUSA&amp;sa=U&amp;ved=0ahUKEwjv2Mb6xKP2AhVRnOAKHURCBM8Q2ykIIA&amp;usg=AOvVaw2_xqnr8dT-AWL5uksrtnY0</v>
      </c>
      <c r="DJ254" s="89" t="e">
        <f ca="1">_xll.Connector("TinyUrl.TinyUrl",DA254,0)</f>
        <v>#NAME?</v>
      </c>
      <c r="DK254" s="89" t="e">
        <f ca="1">_xll.Connector("TinyUrl.TinyUrl",DE254,0)</f>
        <v>#NAME?</v>
      </c>
      <c r="DL254" s="89" t="e">
        <f ca="1">_xll.Connector("TinyUrl.TinyUrl",DI254,0)</f>
        <v>#NAME?</v>
      </c>
      <c r="DM254" s="224" t="str">
        <f t="shared" si="134"/>
        <v>Serpo</v>
      </c>
      <c r="DN254" s="89" t="str">
        <f t="shared" si="135"/>
        <v xml:space="preserve"> Black CrowsSerpo174.1 Unisex</v>
      </c>
      <c r="DO254" s="227" t="s">
        <v>989</v>
      </c>
    </row>
    <row r="255" spans="2:119" ht="15.45" customHeight="1">
      <c r="B255" s="224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#VALUE!</v>
      </c>
      <c r="F255" s="43" t="b">
        <f>CL255&gt;Driver!$F$56</f>
        <v>0</v>
      </c>
      <c r="G255" s="43" t="b">
        <f>AND(CB255&gt;Driver!$F$55,CB255&lt;Driver!$G$55)</f>
        <v>1</v>
      </c>
      <c r="H255" s="43" t="e">
        <f t="shared" si="102"/>
        <v>#VALUE!</v>
      </c>
      <c r="I255" s="43">
        <f t="shared" si="103"/>
        <v>0</v>
      </c>
      <c r="J255" s="43" t="e">
        <f t="array" ref="J255">NOT(OR(($H$9:$H$1273=TRUE)*($I$9:$I$1273&gt;0)*($BT$9:$BT$1273=BT255)*($K$9:$K$1273&gt;K255)))</f>
        <v>#VALUE!</v>
      </c>
      <c r="K255" s="72">
        <f t="shared" si="104"/>
        <v>0.70729141047651645</v>
      </c>
      <c r="L255" s="72">
        <f t="shared" si="105"/>
        <v>0.95589718797840617</v>
      </c>
      <c r="M255" s="72">
        <f t="shared" si="106"/>
        <v>0.45868563297462661</v>
      </c>
      <c r="N255" s="72">
        <f t="shared" si="107"/>
        <v>0.16535761715044583</v>
      </c>
      <c r="O255" s="72">
        <f t="shared" si="108"/>
        <v>0.31156529484532947</v>
      </c>
      <c r="P255" s="72">
        <f t="shared" si="109"/>
        <v>0.89913398692810453</v>
      </c>
      <c r="Q255" s="72"/>
      <c r="R255" s="72"/>
      <c r="S255" s="72">
        <f t="shared" si="110"/>
        <v>0.72664884916767913</v>
      </c>
      <c r="T255" s="72">
        <f t="shared" si="111"/>
        <v>0.91349066175502425</v>
      </c>
      <c r="U255" s="72">
        <f t="shared" si="112"/>
        <v>0.94164775627019104</v>
      </c>
      <c r="V255" s="72">
        <f t="shared" si="113"/>
        <v>0.72470542252468695</v>
      </c>
      <c r="W255" s="72">
        <f t="shared" si="114"/>
        <v>0.99971166024414559</v>
      </c>
      <c r="X255" s="72">
        <f t="shared" si="115"/>
        <v>4.4102812021593774E-2</v>
      </c>
      <c r="Y255" s="72">
        <f t="shared" si="116"/>
        <v>0.54131436702537339</v>
      </c>
      <c r="Z255" s="72">
        <f t="shared" si="117"/>
        <v>0.83464238284955417</v>
      </c>
      <c r="AA255" s="72">
        <f t="shared" si="118"/>
        <v>0.68843470515467053</v>
      </c>
      <c r="AB255" s="72">
        <f t="shared" si="119"/>
        <v>0.10086601307189541</v>
      </c>
      <c r="AC255" s="72"/>
      <c r="AD255" s="72"/>
      <c r="AE255" s="72">
        <f t="shared" si="120"/>
        <v>0.27335115083232087</v>
      </c>
      <c r="AF255" s="72">
        <f t="shared" si="121"/>
        <v>8.6509338244975711E-2</v>
      </c>
      <c r="AG255" s="72">
        <f t="shared" si="122"/>
        <v>5.835224372980901E-2</v>
      </c>
      <c r="AH255" s="72">
        <f t="shared" si="123"/>
        <v>0.275294577475313</v>
      </c>
      <c r="AI255" s="72">
        <f t="shared" si="124"/>
        <v>2.8833975585436378E-4</v>
      </c>
      <c r="AJ255" s="72">
        <f>(AV255-Driver!$K$179)/(Driver!$L$179-Driver!$K$179)</f>
        <v>0.28410281202159376</v>
      </c>
      <c r="AK255" s="72">
        <f>(AW255-Driver!$K$180)/(Driver!$L$180-Driver!$K$180)</f>
        <v>0.277498817457557</v>
      </c>
      <c r="AL255" s="72">
        <f>(AX255-Driver!$K$181)/(Driver!$L$181-Driver!$K$181)</f>
        <v>0.43464238284955414</v>
      </c>
      <c r="AM255" s="72">
        <f>(AY255-Driver!$K$182)/(Driver!$L$182-Driver!$K$182)</f>
        <v>0.9024347051546705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25"/>
        <v>5.9795143128476465</v>
      </c>
      <c r="AW255" s="70">
        <f t="shared" si="126"/>
        <v>28.089666593107584</v>
      </c>
      <c r="AX255" s="70">
        <f t="shared" si="127"/>
        <v>4.9117814456459872</v>
      </c>
      <c r="AY255" s="70">
        <f>IFERROR(Driver!$K$19/Data!BH255/Data!BI255*Data!BK255*Data!BL255,"")</f>
        <v>-0.59724515782507759</v>
      </c>
      <c r="AZ255" s="70">
        <f t="shared" si="128"/>
        <v>23.775130305286673</v>
      </c>
      <c r="BA255" s="70"/>
      <c r="BB255" s="70"/>
      <c r="BC255" s="70">
        <f t="shared" si="129"/>
        <v>39.758290917429768</v>
      </c>
      <c r="BD255" s="70">
        <f t="shared" si="130"/>
        <v>2.9147225453792238</v>
      </c>
      <c r="BE255" s="70">
        <f t="shared" si="131"/>
        <v>4.1818715523758425E-2</v>
      </c>
      <c r="BF255" s="70">
        <f t="shared" si="132"/>
        <v>14.084601368986066</v>
      </c>
      <c r="BG255" s="70">
        <f t="shared" si="133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219</v>
      </c>
      <c r="BS255" s="8" t="s">
        <v>855</v>
      </c>
      <c r="BT255" s="9" t="s">
        <v>859</v>
      </c>
      <c r="BU255" s="10">
        <v>179</v>
      </c>
      <c r="BV255" s="9" t="s">
        <v>222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301</v>
      </c>
      <c r="CU255" s="9" t="s">
        <v>302</v>
      </c>
      <c r="CV255" s="10"/>
      <c r="CW255" s="10"/>
      <c r="CX255" t="e">
        <f>INDEX('Data_Price '!AS$2:AS$1266,MATCH(Data!$DN255,'Data_Price '!$BE$2:$BE$1266,0))</f>
        <v>#N/A</v>
      </c>
      <c r="CY255" t="e">
        <f>INDEX('Data_Price '!AT$2:AT$1266,MATCH(Data!$DN255,'Data_Price '!$BE$2:$BE$1266,0))</f>
        <v>#N/A</v>
      </c>
      <c r="CZ255" t="e">
        <f>INDEX('Data_Price '!AU$2:AU$1266,MATCH(Data!$DN255,'Data_Price '!$BE$2:$BE$1266,0))</f>
        <v>#N/A</v>
      </c>
      <c r="DA255" t="e">
        <f>INDEX('Data_Price '!AV$2:AV$1266,MATCH(Data!$DN255,'Data_Price '!$BE$2:$BE$1266,0))</f>
        <v>#N/A</v>
      </c>
      <c r="DB255" t="e">
        <f>INDEX('Data_Price '!AW$2:AW$1266,MATCH(Data!$DN255,'Data_Price '!$BE$2:$BE$1266,0))</f>
        <v>#N/A</v>
      </c>
      <c r="DC255" t="e">
        <f>INDEX('Data_Price '!AX$2:AX$1266,MATCH(Data!$DN255,'Data_Price '!$BE$2:$BE$1266,0))</f>
        <v>#N/A</v>
      </c>
      <c r="DD255" t="e">
        <f>INDEX('Data_Price '!AY$2:AY$1266,MATCH(Data!$DN255,'Data_Price '!$BE$2:$BE$1266,0))</f>
        <v>#N/A</v>
      </c>
      <c r="DE255" t="e">
        <f>INDEX('Data_Price '!AZ$2:AZ$1266,MATCH(Data!$DN255,'Data_Price '!$BE$2:$BE$1266,0))</f>
        <v>#N/A</v>
      </c>
      <c r="DF255" t="e">
        <f>INDEX('Data_Price '!BA$2:BA$1266,MATCH(Data!$DN255,'Data_Price '!$BE$2:$BE$1266,0))</f>
        <v>#N/A</v>
      </c>
      <c r="DG255" t="e">
        <f>INDEX('Data_Price '!BB$2:BB$1266,MATCH(Data!$DN255,'Data_Price '!$BE$2:$BE$1266,0))</f>
        <v>#N/A</v>
      </c>
      <c r="DH255" t="e">
        <f>INDEX('Data_Price '!BC$2:BC$1266,MATCH(Data!$DN255,'Data_Price '!$BE$2:$BE$1266,0))</f>
        <v>#N/A</v>
      </c>
      <c r="DI255" t="e">
        <f>INDEX('Data_Price '!BD$2:BD$1266,MATCH(Data!$DN255,'Data_Price '!$BE$2:$BE$1266,0))</f>
        <v>#N/A</v>
      </c>
      <c r="DJ255" s="89" t="e">
        <f ca="1">_xll.Connector("TinyUrl.TinyUrl",DA255,0)</f>
        <v>#NAME?</v>
      </c>
      <c r="DK255" s="89" t="e">
        <f ca="1">_xll.Connector("TinyUrl.TinyUrl",DE255,0)</f>
        <v>#NAME?</v>
      </c>
      <c r="DL255" s="89" t="e">
        <f ca="1">_xll.Connector("TinyUrl.TinyUrl",DI255,0)</f>
        <v>#NAME?</v>
      </c>
      <c r="DM255" s="224" t="str">
        <f t="shared" si="134"/>
        <v>Blaze 106</v>
      </c>
      <c r="DN255" s="89" t="str">
        <f t="shared" si="135"/>
        <v xml:space="preserve"> VölklBlaze 106179 Unisex</v>
      </c>
      <c r="DO255" s="227" t="s">
        <v>977</v>
      </c>
    </row>
    <row r="256" spans="2:119" ht="15.45" customHeight="1">
      <c r="B256" s="224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#VALUE!</v>
      </c>
      <c r="F256" s="43" t="b">
        <f>CL256&gt;Driver!$F$56</f>
        <v>0</v>
      </c>
      <c r="G256" s="43" t="b">
        <f>AND(CB256&gt;Driver!$F$55,CB256&lt;Driver!$G$55)</f>
        <v>1</v>
      </c>
      <c r="H256" s="43" t="e">
        <f t="shared" si="102"/>
        <v>#VALUE!</v>
      </c>
      <c r="I256" s="43">
        <f t="shared" si="103"/>
        <v>0</v>
      </c>
      <c r="J256" s="43" t="e">
        <f t="array" ref="J256">NOT(OR(($H$9:$H$1273=TRUE)*($I$9:$I$1273&gt;0)*($BT$9:$BT$1273=BT256)*($K$9:$K$1273&gt;K256)))</f>
        <v>#VALUE!</v>
      </c>
      <c r="K256" s="72">
        <f t="shared" si="104"/>
        <v>0.71744092086909483</v>
      </c>
      <c r="L256" s="72">
        <f t="shared" si="105"/>
        <v>0.93911530094271212</v>
      </c>
      <c r="M256" s="72">
        <f t="shared" si="106"/>
        <v>0.49576654079547755</v>
      </c>
      <c r="N256" s="72">
        <f t="shared" si="107"/>
        <v>0.25262758489850123</v>
      </c>
      <c r="O256" s="72">
        <f t="shared" si="108"/>
        <v>0.32773576297812745</v>
      </c>
      <c r="P256" s="72">
        <f t="shared" si="109"/>
        <v>0.90693627450980396</v>
      </c>
      <c r="Q256" s="72"/>
      <c r="R256" s="72"/>
      <c r="S256" s="72">
        <f t="shared" si="110"/>
        <v>0.70820403056587855</v>
      </c>
      <c r="T256" s="72">
        <f t="shared" si="111"/>
        <v>0.9135782200000353</v>
      </c>
      <c r="U256" s="72">
        <f t="shared" si="112"/>
        <v>0.97978650691905289</v>
      </c>
      <c r="V256" s="72">
        <f t="shared" si="113"/>
        <v>0.70848179397025435</v>
      </c>
      <c r="W256" s="72">
        <f t="shared" si="114"/>
        <v>0.96789473684210525</v>
      </c>
      <c r="X256" s="72">
        <f t="shared" si="115"/>
        <v>6.0884699057287911E-2</v>
      </c>
      <c r="Y256" s="72">
        <f t="shared" si="116"/>
        <v>0.50423345920452245</v>
      </c>
      <c r="Z256" s="72">
        <f t="shared" si="117"/>
        <v>0.74737241510149877</v>
      </c>
      <c r="AA256" s="72">
        <f t="shared" si="118"/>
        <v>0.67226423702187255</v>
      </c>
      <c r="AB256" s="72">
        <f t="shared" si="119"/>
        <v>9.3063725490196036E-2</v>
      </c>
      <c r="AC256" s="72"/>
      <c r="AD256" s="72"/>
      <c r="AE256" s="72">
        <f t="shared" si="120"/>
        <v>0.29179596943412145</v>
      </c>
      <c r="AF256" s="72">
        <f t="shared" si="121"/>
        <v>8.6421779999964726E-2</v>
      </c>
      <c r="AG256" s="72">
        <f t="shared" si="122"/>
        <v>2.0213493080947151E-2</v>
      </c>
      <c r="AH256" s="72">
        <f t="shared" si="123"/>
        <v>0.29151820602974565</v>
      </c>
      <c r="AI256" s="72">
        <f t="shared" si="124"/>
        <v>3.2105263157894748E-2</v>
      </c>
      <c r="AJ256" s="72">
        <f>(AV256-Driver!$K$179)/(Driver!$L$179-Driver!$K$179)</f>
        <v>0.17911530094271208</v>
      </c>
      <c r="AK256" s="72">
        <f>(AW256-Driver!$K$180)/(Driver!$L$180-Driver!$K$180)</f>
        <v>0.26118281541395083</v>
      </c>
      <c r="AL256" s="72">
        <f>(AX256-Driver!$K$181)/(Driver!$L$181-Driver!$K$181)</f>
        <v>0.34737241510149874</v>
      </c>
      <c r="AM256" s="72">
        <f>(AY256-Driver!$K$182)/(Driver!$L$182-Driver!$K$182)</f>
        <v>0.88626423702187251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25"/>
        <v>3.7698412698412698</v>
      </c>
      <c r="AW256" s="70">
        <f t="shared" si="126"/>
        <v>26.494154929984219</v>
      </c>
      <c r="AX256" s="70">
        <f t="shared" si="127"/>
        <v>4.1263517359134889</v>
      </c>
      <c r="AY256" s="70">
        <f>IFERROR(Driver!$K$19/Data!BH256/Data!BI256*Data!BK256*Data!BL256,"")</f>
        <v>-0.69623254680789948</v>
      </c>
      <c r="AZ256" s="70">
        <f t="shared" si="128"/>
        <v>23.06403574087863</v>
      </c>
      <c r="BA256" s="70"/>
      <c r="BB256" s="70"/>
      <c r="BC256" s="70">
        <f t="shared" si="129"/>
        <v>30.190835282377158</v>
      </c>
      <c r="BD256" s="70">
        <f t="shared" si="130"/>
        <v>2.9224712949186662</v>
      </c>
      <c r="BE256" s="70">
        <f t="shared" si="131"/>
        <v>7.9950662648774456E-2</v>
      </c>
      <c r="BF256" s="70">
        <f t="shared" si="132"/>
        <v>12.252256501204167</v>
      </c>
      <c r="BG256" s="70">
        <f t="shared" si="133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219</v>
      </c>
      <c r="BS256" s="8" t="s">
        <v>719</v>
      </c>
      <c r="BT256" s="9" t="s">
        <v>733</v>
      </c>
      <c r="BU256" s="10">
        <v>172</v>
      </c>
      <c r="BV256" s="9" t="s">
        <v>222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305</v>
      </c>
      <c r="CU256" s="9" t="s">
        <v>301</v>
      </c>
      <c r="CV256" s="9" t="s">
        <v>302</v>
      </c>
      <c r="CW256" s="10"/>
      <c r="CX256" t="str">
        <f>INDEX('Data_Price '!AS$2:AS$1266,MATCH(Data!$DN256,'Data_Price '!$BE$2:$BE$1266,0))</f>
        <v>Line Sick Day 104 Skis 2022</v>
      </c>
      <c r="CY256" t="str">
        <f>INDEX('Data_Price '!AT$2:AT$1266,MATCH(Data!$DN256,'Data_Price '!$BE$2:$BE$1266,0))</f>
        <v>Telemark Pyrenees</v>
      </c>
      <c r="CZ256">
        <f>INDEX('Data_Price '!AU$2:AU$1266,MATCH(Data!$DN256,'Data_Price '!$BE$2:$BE$1266,0))</f>
        <v>411.16</v>
      </c>
      <c r="DA256" t="str">
        <f>INDEX('Data_Price '!AV$2:AV$1266,MATCH(Data!$DN256,'Data_Price '!$BE$2:$BE$1266,0))</f>
        <v>https://www.google.com/url?q=https://www.telemark-pyrenees.com/ski/line-sick-day-104-ski-2022%3Fcurrency%3DUSD%26tax%3Dex_vat%26country%3DUS%26var%3D73461&amp;sa=U&amp;ved=0ahUKEwiapdj7xKP2AhUuU98KHe6QAcIQ2ykIHg&amp;usg=AOvVaw0oUl8aMg8t_APdvpTVLySL</v>
      </c>
      <c r="DB256" t="str">
        <f>INDEX('Data_Price '!AW$2:AW$1266,MATCH(Data!$DN256,'Data_Price '!$BE$2:$BE$1266,0))</f>
        <v>'22 Line Sick Day 104 Skis 172cm</v>
      </c>
      <c r="DC256" t="str">
        <f>INDEX('Data_Price '!AX$2:AX$1266,MATCH(Data!$DN256,'Data_Price '!$BE$2:$BE$1266,0))</f>
        <v>Al's Ski Equipment Barn</v>
      </c>
      <c r="DD256">
        <f>INDEX('Data_Price '!AY$2:AY$1266,MATCH(Data!$DN256,'Data_Price '!$BE$2:$BE$1266,0))</f>
        <v>599</v>
      </c>
      <c r="DE256" t="str">
        <f>INDEX('Data_Price '!AZ$2:AZ$1266,MATCH(Data!$DN256,'Data_Price '!$BE$2:$BE$1266,0))</f>
        <v>https://www.google.com/url?url=https://www.untracked.com/p7479c92b88lr-Froogle-22_line_sick_day_104_skis_w_tyrolia_attack2_13_gw_bindings.html%23chsku782573&amp;rct=j&amp;q=&amp;esrc=s&amp;sa=U&amp;ved=0ahUKEwiHraD7xKP2AhVSnuAKHc_DAjUQ2SkIZw&amp;usg=AOvVaw0oiB5uEnFigOXWPRq9aMlg</v>
      </c>
      <c r="DF256" t="str">
        <f>INDEX('Data_Price '!BA$2:BA$1266,MATCH(Data!$DN256,'Data_Price '!$BE$2:$BE$1266,0))</f>
        <v>Line Sick Day 104 Skis 2022</v>
      </c>
      <c r="DG256" t="str">
        <f>INDEX('Data_Price '!BB$2:BB$1266,MATCH(Data!$DN256,'Data_Price '!$BE$2:$BE$1266,0))</f>
        <v>evo.com</v>
      </c>
      <c r="DH256">
        <f>INDEX('Data_Price '!BC$2:BC$1266,MATCH(Data!$DN256,'Data_Price '!$BE$2:$BE$1266,0))</f>
        <v>599.95000000000005</v>
      </c>
      <c r="DI256" t="str">
        <f>INDEX('Data_Price '!BD$2:BD$1266,MATCH(Data!$DN256,'Data_Price '!$BE$2:$BE$1266,0))</f>
        <v>https://www.google.com/url?url=https://www.evo.com/skis/line-sick-day-104%3Fimage%3D198436/817694/clone.jpg&amp;rct=j&amp;q=&amp;esrc=s&amp;sa=U&amp;ved=0ahUKEwiHraD7xKP2AhVSnuAKHc_DAjUQsDwIXw&amp;usg=AOvVaw3Xg3CF4SdX-Ln3k69r9y1q</v>
      </c>
      <c r="DJ256" s="89" t="e">
        <f ca="1">_xll.Connector("TinyUrl.TinyUrl",DA256,0)</f>
        <v>#NAME?</v>
      </c>
      <c r="DK256" s="89" t="e">
        <f ca="1">_xll.Connector("TinyUrl.TinyUrl",DE256,0)</f>
        <v>#NAME?</v>
      </c>
      <c r="DL256" s="89" t="e">
        <f ca="1">_xll.Connector("TinyUrl.TinyUrl",DI256,0)</f>
        <v>#NAME?</v>
      </c>
      <c r="DM256" s="224" t="str">
        <f t="shared" si="134"/>
        <v>Sick Day 104</v>
      </c>
      <c r="DN256" s="89" t="str">
        <f t="shared" si="135"/>
        <v xml:space="preserve"> LineSick Day 104172 Unisex</v>
      </c>
      <c r="DO256" s="227" t="s">
        <v>984</v>
      </c>
    </row>
    <row r="257" spans="2:119" ht="15.45" customHeight="1">
      <c r="B257" s="224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#VALUE!</v>
      </c>
      <c r="F257" s="43" t="b">
        <f>CL257&gt;Driver!$F$56</f>
        <v>0</v>
      </c>
      <c r="G257" s="43" t="b">
        <f>AND(CB257&gt;Driver!$F$55,CB257&lt;Driver!$G$55)</f>
        <v>0</v>
      </c>
      <c r="H257" s="43" t="e">
        <f t="shared" si="102"/>
        <v>#VALUE!</v>
      </c>
      <c r="I257" s="43">
        <f t="shared" si="103"/>
        <v>0</v>
      </c>
      <c r="J257" s="43" t="e">
        <f t="array" ref="J257">NOT(OR(($H$9:$H$1273=TRUE)*($I$9:$I$1273&gt;0)*($BT$9:$BT$1273=BT257)*($K$9:$K$1273&gt;K257)))</f>
        <v>#VALUE!</v>
      </c>
      <c r="K257" s="72">
        <f t="shared" si="104"/>
        <v>0.64083253639660187</v>
      </c>
      <c r="L257" s="72">
        <f t="shared" si="105"/>
        <v>0.93857384578196767</v>
      </c>
      <c r="M257" s="72">
        <f t="shared" si="106"/>
        <v>0.34309122701123618</v>
      </c>
      <c r="N257" s="72">
        <f t="shared" si="107"/>
        <v>-3.0683614747359922E-2</v>
      </c>
      <c r="O257" s="72">
        <f t="shared" si="108"/>
        <v>0.27385435460459795</v>
      </c>
      <c r="P257" s="72">
        <f t="shared" si="109"/>
        <v>0.78610294117647062</v>
      </c>
      <c r="Q257" s="72"/>
      <c r="R257" s="72"/>
      <c r="S257" s="72">
        <f t="shared" si="110"/>
        <v>0.76096276214623193</v>
      </c>
      <c r="T257" s="72">
        <f t="shared" si="111"/>
        <v>0.99908877829074028</v>
      </c>
      <c r="U257" s="72">
        <f t="shared" si="112"/>
        <v>0.94041539696628762</v>
      </c>
      <c r="V257" s="72">
        <f t="shared" si="113"/>
        <v>0.67036497369930381</v>
      </c>
      <c r="W257" s="72">
        <f t="shared" si="114"/>
        <v>0.98027121869981559</v>
      </c>
      <c r="X257" s="72">
        <f t="shared" si="115"/>
        <v>6.1426154218032325E-2</v>
      </c>
      <c r="Y257" s="72">
        <f t="shared" si="116"/>
        <v>0.65690877298876382</v>
      </c>
      <c r="Z257" s="72">
        <f t="shared" si="117"/>
        <v>1.0306836147473599</v>
      </c>
      <c r="AA257" s="72">
        <f t="shared" si="118"/>
        <v>0.72614564539540205</v>
      </c>
      <c r="AB257" s="72">
        <f t="shared" si="119"/>
        <v>0.21389705882352933</v>
      </c>
      <c r="AC257" s="72"/>
      <c r="AD257" s="72"/>
      <c r="AE257" s="72">
        <f t="shared" si="120"/>
        <v>0.23903723785376804</v>
      </c>
      <c r="AF257" s="72">
        <f t="shared" si="121"/>
        <v>9.1122170925971024E-4</v>
      </c>
      <c r="AG257" s="72">
        <f t="shared" si="122"/>
        <v>5.9584603033712422E-2</v>
      </c>
      <c r="AH257" s="72">
        <f t="shared" si="123"/>
        <v>0.32963502630069619</v>
      </c>
      <c r="AI257" s="72">
        <f t="shared" si="124"/>
        <v>1.9728781300184389E-2</v>
      </c>
      <c r="AJ257" s="72">
        <f>(AV257-Driver!$K$179)/(Driver!$L$179-Driver!$K$179)</f>
        <v>0.30142615421803232</v>
      </c>
      <c r="AK257" s="72">
        <f>(AW257-Driver!$K$180)/(Driver!$L$180-Driver!$K$180)</f>
        <v>0.40324802023245526</v>
      </c>
      <c r="AL257" s="72">
        <f>(AX257-Driver!$K$181)/(Driver!$L$181-Driver!$K$181)</f>
        <v>0.63068361474735979</v>
      </c>
      <c r="AM257" s="72">
        <f>(AY257-Driver!$K$182)/(Driver!$L$182-Driver!$K$182)</f>
        <v>0.94014564539540202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25"/>
        <v>6.3441188441188432</v>
      </c>
      <c r="AW257" s="70">
        <f t="shared" si="126"/>
        <v>40.386448557194079</v>
      </c>
      <c r="AX257" s="70">
        <f t="shared" si="127"/>
        <v>6.6761525327262383</v>
      </c>
      <c r="AY257" s="70">
        <f>IFERROR(Driver!$K$19/Data!BH257/Data!BI257*Data!BK257*Data!BL257,"")</f>
        <v>-0.36639794425889038</v>
      </c>
      <c r="AZ257" s="70">
        <f t="shared" si="128"/>
        <v>34.07669396872673</v>
      </c>
      <c r="BA257" s="70"/>
      <c r="BB257" s="70"/>
      <c r="BC257" s="70">
        <f t="shared" si="129"/>
        <v>57.557156125858064</v>
      </c>
      <c r="BD257" s="70">
        <f t="shared" si="130"/>
        <v>10.651287201262738</v>
      </c>
      <c r="BE257" s="70">
        <f t="shared" si="131"/>
        <v>4.0586576058884029E-2</v>
      </c>
      <c r="BF257" s="70">
        <f t="shared" si="132"/>
        <v>7.9472294374183283</v>
      </c>
      <c r="BG257" s="70">
        <f t="shared" si="133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219</v>
      </c>
      <c r="BS257" s="8" t="s">
        <v>493</v>
      </c>
      <c r="BT257" s="9" t="s">
        <v>506</v>
      </c>
      <c r="BU257" s="10">
        <v>180</v>
      </c>
      <c r="BV257" s="9" t="s">
        <v>222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305</v>
      </c>
      <c r="CU257" s="10"/>
      <c r="CV257" s="10"/>
      <c r="CW257" s="10"/>
      <c r="CX257" t="str">
        <f>INDEX('Data_Price '!AS$2:AS$1266,MATCH(Data!$DN257,'Data_Price '!$BE$2:$BE$1266,0))</f>
        <v>Blizzard Rustler 9 Skis</v>
      </c>
      <c r="CY257" t="str">
        <f>INDEX('Data_Price '!AT$2:AT$1266,MATCH(Data!$DN257,'Data_Price '!$BE$2:$BE$1266,0))</f>
        <v>SkiEssentials.com</v>
      </c>
      <c r="CZ257">
        <f>INDEX('Data_Price '!AU$2:AU$1266,MATCH(Data!$DN257,'Data_Price '!$BE$2:$BE$1266,0))</f>
        <v>479.95</v>
      </c>
      <c r="DA257" t="str">
        <f>INDEX('Data_Price '!AV$2:AV$1266,MATCH(Data!$DN257,'Data_Price '!$BE$2:$BE$1266,0))</f>
        <v>https://www.google.com/url?url=https://www.skiessentials.com/2022-blizzard-rustler-9-skis.html&amp;rct=j&amp;q=&amp;esrc=s&amp;sa=U&amp;ved=0ahUKEwiT2Zz8xKP2AhXxY98KHTxTAo8QsDwIag&amp;usg=AOvVaw1esrO6VjaJNsYzB4QTDb9d</v>
      </c>
      <c r="DB257" t="str">
        <f>INDEX('Data_Price '!AW$2:AW$1266,MATCH(Data!$DN257,'Data_Price '!$BE$2:$BE$1266,0))</f>
        <v>Blizzard Rustler 9 Skis</v>
      </c>
      <c r="DC257" t="str">
        <f>INDEX('Data_Price '!AX$2:AX$1266,MATCH(Data!$DN257,'Data_Price '!$BE$2:$BE$1266,0))</f>
        <v>SkiEssentials.com</v>
      </c>
      <c r="DD257">
        <f>INDEX('Data_Price '!AY$2:AY$1266,MATCH(Data!$DN257,'Data_Price '!$BE$2:$BE$1266,0))</f>
        <v>479.95</v>
      </c>
      <c r="DE257" t="str">
        <f>INDEX('Data_Price '!AZ$2:AZ$1266,MATCH(Data!$DN257,'Data_Price '!$BE$2:$BE$1266,0))</f>
        <v>https://www.google.com/url?q=https://www.skiessentials.com/2022-blizzard-rustler-9-skis.html&amp;sa=U&amp;ved=0ahUKEwj36s78xKP2AhVlkeAKHSl3ASkQ2ykIFw&amp;usg=AOvVaw24K04iCZFP3TC_UGlqLIfQ</v>
      </c>
      <c r="DF257" t="str">
        <f>INDEX('Data_Price '!BA$2:BA$1266,MATCH(Data!$DN257,'Data_Price '!$BE$2:$BE$1266,0))</f>
        <v>Blizzard Rustler 9 Skis</v>
      </c>
      <c r="DG257" t="str">
        <f>INDEX('Data_Price '!BB$2:BB$1266,MATCH(Data!$DN257,'Data_Price '!$BE$2:$BE$1266,0))</f>
        <v>AlpineShopVT.com</v>
      </c>
      <c r="DH257">
        <f>INDEX('Data_Price '!BC$2:BC$1266,MATCH(Data!$DN257,'Data_Price '!$BE$2:$BE$1266,0))</f>
        <v>479.95</v>
      </c>
      <c r="DI257" t="str">
        <f>INDEX('Data_Price '!BD$2:BD$1266,MATCH(Data!$DN257,'Data_Price '!$BE$2:$BE$1266,0))</f>
        <v>https://www.google.com/url?q=https://alpineshopvt.com/blizzard-rustler-9-2021/%3Fsku%3D27840&amp;sa=U&amp;ved=0ahUKEwj36s78xKP2AhVlkeAKHSl3ASkQ2ykIGw&amp;usg=AOvVaw2qchoEvLp_fhMkunHDmWG0</v>
      </c>
      <c r="DJ257" s="89" t="e">
        <f ca="1">_xll.Connector("TinyUrl.TinyUrl",DA257,0)</f>
        <v>#NAME?</v>
      </c>
      <c r="DK257" s="89" t="e">
        <f ca="1">_xll.Connector("TinyUrl.TinyUrl",DE257,0)</f>
        <v>#NAME?</v>
      </c>
      <c r="DL257" s="89" t="e">
        <f ca="1">_xll.Connector("TinyUrl.TinyUrl",DI257,0)</f>
        <v>#NAME?</v>
      </c>
      <c r="DM257" s="224" t="str">
        <f t="shared" si="134"/>
        <v>Rustler 9</v>
      </c>
      <c r="DN257" s="89" t="str">
        <f t="shared" si="135"/>
        <v xml:space="preserve"> BlizzardRustler 9180 Unisex</v>
      </c>
      <c r="DO257" s="227" t="s">
        <v>1026</v>
      </c>
    </row>
    <row r="258" spans="2:119" ht="15.45" customHeight="1">
      <c r="B258" s="224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#VALUE!</v>
      </c>
      <c r="F258" s="43" t="b">
        <f>CL258&gt;Driver!$F$56</f>
        <v>1</v>
      </c>
      <c r="G258" s="43" t="b">
        <f>AND(CB258&gt;Driver!$F$55,CB258&lt;Driver!$G$55)</f>
        <v>0</v>
      </c>
      <c r="H258" s="43" t="e">
        <f t="shared" si="102"/>
        <v>#VALUE!</v>
      </c>
      <c r="I258" s="43">
        <f t="shared" si="103"/>
        <v>0</v>
      </c>
      <c r="J258" s="43" t="e">
        <f t="array" ref="J258">NOT(OR(($H$9:$H$1273=TRUE)*($I$9:$I$1273&gt;0)*($BT$9:$BT$1273=BT258)*($K$9:$K$1273&gt;K258)))</f>
        <v>#VALUE!</v>
      </c>
      <c r="K258" s="72">
        <f t="shared" si="104"/>
        <v>0.68098627865193428</v>
      </c>
      <c r="L258" s="72">
        <f t="shared" si="105"/>
        <v>0.97400370638949318</v>
      </c>
      <c r="M258" s="72">
        <f t="shared" si="106"/>
        <v>0.3879688509143755</v>
      </c>
      <c r="N258" s="72">
        <f t="shared" si="107"/>
        <v>2.0540061974324897E-2</v>
      </c>
      <c r="O258" s="72">
        <f t="shared" si="108"/>
        <v>0.29611158880801736</v>
      </c>
      <c r="P258" s="72">
        <f t="shared" si="109"/>
        <v>0.84725490196078423</v>
      </c>
      <c r="Q258" s="72"/>
      <c r="R258" s="72"/>
      <c r="S258" s="72">
        <f t="shared" si="110"/>
        <v>0.73388299014416358</v>
      </c>
      <c r="T258" s="72">
        <f t="shared" si="111"/>
        <v>0.98869594552812323</v>
      </c>
      <c r="U258" s="72">
        <f t="shared" si="112"/>
        <v>0.95502513281060919</v>
      </c>
      <c r="V258" s="72">
        <f t="shared" si="113"/>
        <v>0.61761121444266132</v>
      </c>
      <c r="W258" s="72">
        <f t="shared" si="114"/>
        <v>0.96764199655765926</v>
      </c>
      <c r="X258" s="72">
        <f t="shared" si="115"/>
        <v>2.5996293610506815E-2</v>
      </c>
      <c r="Y258" s="72">
        <f t="shared" si="116"/>
        <v>0.6120311490856245</v>
      </c>
      <c r="Z258" s="72">
        <f t="shared" si="117"/>
        <v>0.9794599380256751</v>
      </c>
      <c r="AA258" s="72">
        <f t="shared" si="118"/>
        <v>0.70388841119198264</v>
      </c>
      <c r="AB258" s="72">
        <f t="shared" si="119"/>
        <v>0.15274509803921571</v>
      </c>
      <c r="AC258" s="72"/>
      <c r="AD258" s="72"/>
      <c r="AE258" s="72">
        <f t="shared" si="120"/>
        <v>0.26611700985583642</v>
      </c>
      <c r="AF258" s="72">
        <f t="shared" si="121"/>
        <v>1.1304054471876712E-2</v>
      </c>
      <c r="AG258" s="72">
        <f t="shared" si="122"/>
        <v>4.4974867189390866E-2</v>
      </c>
      <c r="AH258" s="72">
        <f t="shared" si="123"/>
        <v>0.38238878555733868</v>
      </c>
      <c r="AI258" s="72">
        <f t="shared" si="124"/>
        <v>3.2358003442340785E-2</v>
      </c>
      <c r="AJ258" s="72">
        <f>(AV258-Driver!$K$179)/(Driver!$L$179-Driver!$K$179)</f>
        <v>0.21400370638949318</v>
      </c>
      <c r="AK258" s="72">
        <f>(AW258-Driver!$K$180)/(Driver!$L$180-Driver!$K$180)</f>
        <v>0.34014626609070087</v>
      </c>
      <c r="AL258" s="72">
        <f>(AX258-Driver!$K$181)/(Driver!$L$181-Driver!$K$181)</f>
        <v>0.57945993802567508</v>
      </c>
      <c r="AM258" s="72">
        <f>(AY258-Driver!$K$182)/(Driver!$L$182-Driver!$K$182)</f>
        <v>0.91788841119198261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25"/>
        <v>4.5041378374711707</v>
      </c>
      <c r="AW258" s="70">
        <f t="shared" si="126"/>
        <v>34.215844727430166</v>
      </c>
      <c r="AX258" s="70">
        <f t="shared" si="127"/>
        <v>6.2151394422310755</v>
      </c>
      <c r="AY258" s="70">
        <f>IFERROR(Driver!$K$19/Data!BH258/Data!BI258*Data!BK258*Data!BL258,"")</f>
        <v>-0.50264542217247044</v>
      </c>
      <c r="AZ258" s="70">
        <f t="shared" si="128"/>
        <v>28.50335070737156</v>
      </c>
      <c r="BA258" s="70"/>
      <c r="BB258" s="70"/>
      <c r="BC258" s="70">
        <f t="shared" si="129"/>
        <v>43.510690132864418</v>
      </c>
      <c r="BD258" s="70">
        <f t="shared" si="130"/>
        <v>9.5702569034208036</v>
      </c>
      <c r="BE258" s="70">
        <f t="shared" si="131"/>
        <v>0.14512739404936648</v>
      </c>
      <c r="BF258" s="70">
        <f t="shared" si="132"/>
        <v>1.9890629455147439</v>
      </c>
      <c r="BG258" s="70">
        <f t="shared" si="133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219</v>
      </c>
      <c r="BS258" s="8" t="s">
        <v>742</v>
      </c>
      <c r="BT258" s="9" t="s">
        <v>760</v>
      </c>
      <c r="BU258" s="10">
        <v>177</v>
      </c>
      <c r="BV258" s="9" t="s">
        <v>222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303</v>
      </c>
      <c r="CU258" s="10"/>
      <c r="CV258" s="10"/>
      <c r="CW258" s="10"/>
      <c r="CX258" t="str">
        <f>INDEX('Data_Price '!AS$2:AS$1266,MATCH(Data!$DN258,'Data_Price '!$BE$2:$BE$1266,0))</f>
        <v>Nordica Soul Rider 97 Skis 2022 177cm</v>
      </c>
      <c r="CY258" t="str">
        <f>INDEX('Data_Price '!AT$2:AT$1266,MATCH(Data!$DN258,'Data_Price '!$BE$2:$BE$1266,0))</f>
        <v>Glacier Ski Shop</v>
      </c>
      <c r="CZ258">
        <f>INDEX('Data_Price '!AU$2:AU$1266,MATCH(Data!$DN258,'Data_Price '!$BE$2:$BE$1266,0))</f>
        <v>598</v>
      </c>
      <c r="DA258" t="str">
        <f>INDEX('Data_Price '!AV$2:AV$1266,MATCH(Data!$DN258,'Data_Price '!$BE$2:$BE$1266,0))</f>
        <v>https://www.google.com/url?url=https://glacierskishop.com/products/nordica-soul-rider-97-skis-2022%3Fvariant%3D39460613161063%26currency%3DUSD%26utm_medium%3Dproduct_sync%26utm_source%3Dgoogle%26utm_content%3Dsag_organic%26utm_campaign%3Dsag_organic&amp;rct=j&amp;q=&amp;esrc=s&amp;sa=U&amp;ved=0ahUKEwiyn5H9xKP2AhWmneAKHbnHCC4Q2SkIWA&amp;usg=AOvVaw1j-TvEMLn3t4k7LiTrw3pp</v>
      </c>
      <c r="DB258" t="str">
        <f>INDEX('Data_Price '!AW$2:AW$1266,MATCH(Data!$DN258,'Data_Price '!$BE$2:$BE$1266,0))</f>
        <v>2021 Nordica Soul Rider 97 Twin Tip Snow Skis 177</v>
      </c>
      <c r="DC258" t="str">
        <f>INDEX('Data_Price '!AX$2:AX$1266,MATCH(Data!$DN258,'Data_Price '!$BE$2:$BE$1266,0))</f>
        <v>The Pro Shop</v>
      </c>
      <c r="DD258">
        <f>INDEX('Data_Price '!AY$2:AY$1266,MATCH(Data!$DN258,'Data_Price '!$BE$2:$BE$1266,0))</f>
        <v>599</v>
      </c>
      <c r="DE258" t="str">
        <f>INDEX('Data_Price '!AZ$2:AZ$1266,MATCH(Data!$DN258,'Data_Price '!$BE$2:$BE$1266,0))</f>
        <v>https://www.google.com/url?url=https://proskiguy.myshopify.com/products/nordicasoul-rider-97-snow-ski0a032200001%3Fvariant%3D39743070339160%26currency%3DUSD%26utm_medium%3Dproduct_sync%26utm_source%3Dgoogle%26utm_content%3Dsag_organic%26utm_campaign%3Dsag_organic&amp;rct=j&amp;q=&amp;esrc=s&amp;sa=U&amp;ved=0ahUKEwiyn5H9xKP2AhWmneAKHbnHCC4Q2SkIVQ&amp;usg=AOvVaw2iOjFAYuLebMcz256O5cFp</v>
      </c>
      <c r="DF258" t="str">
        <f>INDEX('Data_Price '!BA$2:BA$1266,MATCH(Data!$DN258,'Data_Price '!$BE$2:$BE$1266,0))</f>
        <v>Nordica Soul Rider 97 Skis 177cm 2022</v>
      </c>
      <c r="DG258" t="str">
        <f>INDEX('Data_Price '!BB$2:BB$1266,MATCH(Data!$DN258,'Data_Price '!$BE$2:$BE$1266,0))</f>
        <v>Backcountry.com</v>
      </c>
      <c r="DH258">
        <f>INDEX('Data_Price '!BC$2:BC$1266,MATCH(Data!$DN258,'Data_Price '!$BE$2:$BE$1266,0))</f>
        <v>599.95000000000005</v>
      </c>
      <c r="DI258" t="str">
        <f>INDEX('Data_Price '!BD$2:BD$1266,MATCH(Data!$DN258,'Data_Price '!$BE$2:$BE$1266,0))</f>
        <v>https://www.google.com/url?url=https://www.backcountry.com/nordica-soul-rider-ski%3FCMP_SKU%3DNORP086%26MER%3D0406%26skid%3DNORP086-ONECOL-S177&amp;rct=j&amp;q=&amp;esrc=s&amp;sa=U&amp;ved=0ahUKEwiyn5H9xKP2AhWmneAKHbnHCC4QsDwIUQ&amp;usg=AOvVaw15FYnQKaqPL5RTLNvLWc2_</v>
      </c>
      <c r="DJ258" s="89" t="e">
        <f ca="1">_xll.Connector("TinyUrl.TinyUrl",DA258,0)</f>
        <v>#NAME?</v>
      </c>
      <c r="DK258" s="89" t="e">
        <f ca="1">_xll.Connector("TinyUrl.TinyUrl",DE258,0)</f>
        <v>#NAME?</v>
      </c>
      <c r="DL258" s="89" t="e">
        <f ca="1">_xll.Connector("TinyUrl.TinyUrl",DI258,0)</f>
        <v>#NAME?</v>
      </c>
      <c r="DM258" s="224" t="str">
        <f t="shared" si="134"/>
        <v>Soul Rider 97</v>
      </c>
      <c r="DN258" s="89" t="str">
        <f t="shared" si="135"/>
        <v xml:space="preserve"> NordicaSoul Rider 97177 Unisex</v>
      </c>
      <c r="DO258" s="227"/>
    </row>
    <row r="259" spans="2:119" ht="15.45" customHeight="1">
      <c r="B259" s="224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#VALUE!</v>
      </c>
      <c r="F259" s="43" t="b">
        <f>CL259&gt;Driver!$F$56</f>
        <v>1</v>
      </c>
      <c r="G259" s="43" t="b">
        <f>AND(CB259&gt;Driver!$F$55,CB259&lt;Driver!$G$55)</f>
        <v>0</v>
      </c>
      <c r="H259" s="43" t="e">
        <f t="shared" si="102"/>
        <v>#VALUE!</v>
      </c>
      <c r="I259" s="43">
        <f t="shared" si="103"/>
        <v>0</v>
      </c>
      <c r="J259" s="43" t="e">
        <f t="array" ref="J259">NOT(OR(($H$9:$H$1273=TRUE)*($I$9:$I$1273&gt;0)*($BT$9:$BT$1273=BT259)*($K$9:$K$1273&gt;K259)))</f>
        <v>#VALUE!</v>
      </c>
      <c r="K259" s="72">
        <f t="shared" si="104"/>
        <v>0.68771451297840658</v>
      </c>
      <c r="L259" s="72">
        <f t="shared" si="105"/>
        <v>0.97894126178390151</v>
      </c>
      <c r="M259" s="72">
        <f t="shared" si="106"/>
        <v>0.39648776417291176</v>
      </c>
      <c r="N259" s="72">
        <f t="shared" si="107"/>
        <v>9.9588945804085283E-2</v>
      </c>
      <c r="O259" s="72">
        <f t="shared" si="108"/>
        <v>0.27730081730288558</v>
      </c>
      <c r="P259" s="72">
        <f t="shared" si="109"/>
        <v>0.81257352941176475</v>
      </c>
      <c r="Q259" s="72"/>
      <c r="R259" s="72"/>
      <c r="S259" s="72">
        <f t="shared" si="110"/>
        <v>0.72574712732529245</v>
      </c>
      <c r="T259" s="72">
        <f t="shared" si="111"/>
        <v>0.95961675341129193</v>
      </c>
      <c r="U259" s="72">
        <f t="shared" si="112"/>
        <v>0.92945816782063395</v>
      </c>
      <c r="V259" s="72">
        <f t="shared" si="113"/>
        <v>0.71330792535225029</v>
      </c>
      <c r="W259" s="72">
        <f t="shared" si="114"/>
        <v>0.99970785935884177</v>
      </c>
      <c r="X259" s="72">
        <f t="shared" si="115"/>
        <v>2.1058738216098549E-2</v>
      </c>
      <c r="Y259" s="72">
        <f t="shared" si="116"/>
        <v>0.60351223582708824</v>
      </c>
      <c r="Z259" s="72">
        <f t="shared" si="117"/>
        <v>0.90041105419591472</v>
      </c>
      <c r="AA259" s="72">
        <f t="shared" si="118"/>
        <v>0.72269918269711442</v>
      </c>
      <c r="AB259" s="72">
        <f t="shared" si="119"/>
        <v>0.18742647058823525</v>
      </c>
      <c r="AC259" s="72"/>
      <c r="AD259" s="72"/>
      <c r="AE259" s="72">
        <f t="shared" si="120"/>
        <v>0.2742528726747076</v>
      </c>
      <c r="AF259" s="72">
        <f t="shared" si="121"/>
        <v>4.0383246588708094E-2</v>
      </c>
      <c r="AG259" s="72">
        <f t="shared" si="122"/>
        <v>7.0541832179366062E-2</v>
      </c>
      <c r="AH259" s="72">
        <f t="shared" si="123"/>
        <v>0.28669207464774976</v>
      </c>
      <c r="AI259" s="72">
        <f t="shared" si="124"/>
        <v>2.9214064115822003E-4</v>
      </c>
      <c r="AJ259" s="72">
        <f>(AV259-Driver!$K$179)/(Driver!$L$179-Driver!$K$179)</f>
        <v>0.26105873821609854</v>
      </c>
      <c r="AK259" s="72">
        <f>(AW259-Driver!$K$180)/(Driver!$L$180-Driver!$K$180)</f>
        <v>0.36637177471593046</v>
      </c>
      <c r="AL259" s="72">
        <f>(AX259-Driver!$K$181)/(Driver!$L$181-Driver!$K$181)</f>
        <v>0.5004110541959147</v>
      </c>
      <c r="AM259" s="72">
        <f>(AY259-Driver!$K$182)/(Driver!$L$182-Driver!$K$182)</f>
        <v>0.93669918269711439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25"/>
        <v>5.4945054945054936</v>
      </c>
      <c r="AW259" s="70">
        <f t="shared" si="126"/>
        <v>36.780388711370975</v>
      </c>
      <c r="AX259" s="70">
        <f t="shared" si="127"/>
        <v>5.5036994877632326</v>
      </c>
      <c r="AY259" s="70">
        <f>IFERROR(Driver!$K$19/Data!BH259/Data!BI259*Data!BK259*Data!BL259,"")</f>
        <v>-0.3874954375985068</v>
      </c>
      <c r="AZ259" s="70">
        <f t="shared" si="128"/>
        <v>31.664184661206253</v>
      </c>
      <c r="BA259" s="70"/>
      <c r="BB259" s="70"/>
      <c r="BC259" s="70">
        <f t="shared" si="129"/>
        <v>39.290561529115209</v>
      </c>
      <c r="BD259" s="70">
        <f t="shared" si="130"/>
        <v>14.144491462804417</v>
      </c>
      <c r="BE259" s="70">
        <f t="shared" si="131"/>
        <v>2.9631301559581106E-2</v>
      </c>
      <c r="BF259" s="70">
        <f t="shared" si="132"/>
        <v>12.797334135308725</v>
      </c>
      <c r="BG259" s="70">
        <f t="shared" si="133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219</v>
      </c>
      <c r="BS259" s="8" t="s">
        <v>610</v>
      </c>
      <c r="BT259" s="9" t="s">
        <v>620</v>
      </c>
      <c r="BU259" s="10">
        <v>177</v>
      </c>
      <c r="BV259" s="9" t="s">
        <v>222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305</v>
      </c>
      <c r="CU259" s="10"/>
      <c r="CV259" s="10"/>
      <c r="CW259" s="10"/>
      <c r="CX259" t="str">
        <f>INDEX('Data_Price '!AS$2:AS$1266,MATCH(Data!$DN259,'Data_Price '!$BE$2:$BE$1266,0))</f>
        <v>Fischer Ranger 94 FR Women's Skis 2021 177cm</v>
      </c>
      <c r="CY259" t="str">
        <f>INDEX('Data_Price '!AT$2:AT$1266,MATCH(Data!$DN259,'Data_Price '!$BE$2:$BE$1266,0))</f>
        <v>SkiEssentials.com</v>
      </c>
      <c r="CZ259">
        <f>INDEX('Data_Price '!AU$2:AU$1266,MATCH(Data!$DN259,'Data_Price '!$BE$2:$BE$1266,0))</f>
        <v>419.99</v>
      </c>
      <c r="DA259" t="str">
        <f>INDEX('Data_Price '!AV$2:AV$1266,MATCH(Data!$DN259,'Data_Price '!$BE$2:$BE$1266,0))</f>
        <v>https://www.google.com/url?url=https://www.skiessentials.com/2022-fischer-ranger-94-fr-ws-women-s-skis.html%23size%3D22403&amp;rct=j&amp;q=&amp;esrc=s&amp;sa=U&amp;ved=0ahUKEwjFo-r9xKP2AhXLSt8KHWzeB_8QsDwIPQ&amp;usg=AOvVaw0h45b4lnBnidrx1Z6zlR-V</v>
      </c>
      <c r="DB259" t="str">
        <f>INDEX('Data_Price '!AW$2:AW$1266,MATCH(Data!$DN259,'Data_Price '!$BE$2:$BE$1266,0))</f>
        <v>Fischer Ranger 94 FR Women's Skis 2021 177cm</v>
      </c>
      <c r="DC259" t="str">
        <f>INDEX('Data_Price '!AX$2:AX$1266,MATCH(Data!$DN259,'Data_Price '!$BE$2:$BE$1266,0))</f>
        <v>SkiEssentials.com</v>
      </c>
      <c r="DD259">
        <f>INDEX('Data_Price '!AY$2:AY$1266,MATCH(Data!$DN259,'Data_Price '!$BE$2:$BE$1266,0))</f>
        <v>419.99</v>
      </c>
      <c r="DE259" t="str">
        <f>INDEX('Data_Price '!AZ$2:AZ$1266,MATCH(Data!$DN259,'Data_Price '!$BE$2:$BE$1266,0))</f>
        <v>https://www.google.com/url?q=https://www.skiessentials.com/2022-fischer-ranger-94-fr-ws-women-s-skis.html%23size%3D22403&amp;sa=U&amp;ved=0ahUKEwi39KL-xKP2AhWSd98KHT-9AYEQ2ykIFw&amp;usg=AOvVaw3qZKXvfmF2W5cKAe1VkLOu</v>
      </c>
      <c r="DF259" t="str">
        <f>INDEX('Data_Price '!BA$2:BA$1266,MATCH(Data!$DN259,'Data_Price '!$BE$2:$BE$1266,0))</f>
        <v>Fischer Ranger 94 FR Women's Skis 2021 177cm</v>
      </c>
      <c r="DG259" t="str">
        <f>INDEX('Data_Price '!BB$2:BB$1266,MATCH(Data!$DN259,'Data_Price '!$BE$2:$BE$1266,0))</f>
        <v>Powder7 Ski Shop</v>
      </c>
      <c r="DH259">
        <f>INDEX('Data_Price '!BC$2:BC$1266,MATCH(Data!$DN259,'Data_Price '!$BE$2:$BE$1266,0))</f>
        <v>599.99</v>
      </c>
      <c r="DI259" t="str">
        <f>INDEX('Data_Price '!BD$2:BD$1266,MATCH(Data!$DN259,'Data_Price '!$BE$2:$BE$1266,0))</f>
        <v>https://www.google.com/url?q=https://www.powder7.com/Fischer-Ranger-94-FR-W-Skis-177cm-New-Flat-2022/for-sale%3Futm_source%3Dfeed%26utm_medium%3Dfree&amp;sa=U&amp;ved=0ahUKEwi39KL-xKP2AhWSd98KHT-9AYEQ2ykIGQ&amp;usg=AOvVaw1l2U8P5So7jE5j1lehaGbG</v>
      </c>
      <c r="DJ259" s="89" t="e">
        <f ca="1">_xll.Connector("TinyUrl.TinyUrl",DA259,0)</f>
        <v>#NAME?</v>
      </c>
      <c r="DK259" s="89" t="e">
        <f ca="1">_xll.Connector("TinyUrl.TinyUrl",DE259,0)</f>
        <v>#NAME?</v>
      </c>
      <c r="DL259" s="89" t="e">
        <f ca="1">_xll.Connector("TinyUrl.TinyUrl",DI259,0)</f>
        <v>#NAME?</v>
      </c>
      <c r="DM259" s="224" t="str">
        <f t="shared" si="134"/>
        <v>Ranger 94 FR</v>
      </c>
      <c r="DN259" s="89" t="str">
        <f t="shared" si="135"/>
        <v xml:space="preserve"> FischerRanger 94 FR177 Unisex</v>
      </c>
      <c r="DO259" s="227"/>
    </row>
    <row r="260" spans="2:119" ht="15.45" customHeight="1">
      <c r="B260" s="224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#VALUE!</v>
      </c>
      <c r="F260" s="43" t="b">
        <f>CL260&gt;Driver!$F$56</f>
        <v>0</v>
      </c>
      <c r="G260" s="43" t="b">
        <f>AND(CB260&gt;Driver!$F$55,CB260&lt;Driver!$G$55)</f>
        <v>0</v>
      </c>
      <c r="H260" s="43" t="e">
        <f t="shared" si="102"/>
        <v>#VALUE!</v>
      </c>
      <c r="I260" s="43">
        <f t="shared" si="103"/>
        <v>0</v>
      </c>
      <c r="J260" s="43" t="e">
        <f t="array" ref="J260">NOT(OR(($H$9:$H$1273=TRUE)*($I$9:$I$1273&gt;0)*($BT$9:$BT$1273=BT260)*($K$9:$K$1273&gt;K260)))</f>
        <v>#VALUE!</v>
      </c>
      <c r="K260" s="72">
        <f t="shared" si="104"/>
        <v>0.67916322288080322</v>
      </c>
      <c r="L260" s="72">
        <f t="shared" si="105"/>
        <v>0.93984046410442346</v>
      </c>
      <c r="M260" s="72">
        <f t="shared" si="106"/>
        <v>0.41848598165718298</v>
      </c>
      <c r="N260" s="72">
        <f t="shared" si="107"/>
        <v>0.205198254600645</v>
      </c>
      <c r="O260" s="72">
        <f t="shared" si="108"/>
        <v>0.2598675335081585</v>
      </c>
      <c r="P260" s="72">
        <f t="shared" si="109"/>
        <v>0.79039215686274522</v>
      </c>
      <c r="Q260" s="72"/>
      <c r="R260" s="72"/>
      <c r="S260" s="72">
        <f t="shared" si="110"/>
        <v>0.70103181865040942</v>
      </c>
      <c r="T260" s="72">
        <f t="shared" si="111"/>
        <v>0.96965618198782222</v>
      </c>
      <c r="U260" s="72">
        <f t="shared" si="112"/>
        <v>0.90672612804324193</v>
      </c>
      <c r="V260" s="72">
        <f t="shared" si="113"/>
        <v>0.67472336777977215</v>
      </c>
      <c r="W260" s="72">
        <f t="shared" si="114"/>
        <v>0.99712500000000004</v>
      </c>
      <c r="X260" s="72">
        <f t="shared" si="115"/>
        <v>6.0159535895576516E-2</v>
      </c>
      <c r="Y260" s="72">
        <f t="shared" si="116"/>
        <v>0.58151401834281702</v>
      </c>
      <c r="Z260" s="72">
        <f t="shared" si="117"/>
        <v>0.794801745399355</v>
      </c>
      <c r="AA260" s="72">
        <f t="shared" si="118"/>
        <v>0.7401324664918415</v>
      </c>
      <c r="AB260" s="72">
        <f t="shared" si="119"/>
        <v>0.20960784313725483</v>
      </c>
      <c r="AC260" s="72"/>
      <c r="AD260" s="72"/>
      <c r="AE260" s="72">
        <f t="shared" si="120"/>
        <v>0.29896818134959063</v>
      </c>
      <c r="AF260" s="72">
        <f t="shared" si="121"/>
        <v>3.0343818012177795E-2</v>
      </c>
      <c r="AG260" s="72">
        <f t="shared" si="122"/>
        <v>9.3273871956758014E-2</v>
      </c>
      <c r="AH260" s="72">
        <f t="shared" si="123"/>
        <v>0.32527663222022779</v>
      </c>
      <c r="AI260" s="72">
        <f t="shared" si="124"/>
        <v>2.8750000000000164E-3</v>
      </c>
      <c r="AJ260" s="72">
        <f>(AV260-Driver!$K$179)/(Driver!$L$179-Driver!$K$179)</f>
        <v>0.17984046410442348</v>
      </c>
      <c r="AK260" s="72">
        <f>(AW260-Driver!$K$180)/(Driver!$L$180-Driver!$K$180)</f>
        <v>0.378416458732248</v>
      </c>
      <c r="AL260" s="72">
        <f>(AX260-Driver!$K$181)/(Driver!$L$181-Driver!$K$181)</f>
        <v>0.39480174539935498</v>
      </c>
      <c r="AM260" s="72">
        <f>(AY260-Driver!$K$182)/(Driver!$L$182-Driver!$K$182)</f>
        <v>0.95413246649184147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25"/>
        <v>3.785103785103785</v>
      </c>
      <c r="AW260" s="70">
        <f t="shared" si="126"/>
        <v>37.95821608448049</v>
      </c>
      <c r="AX260" s="70">
        <f t="shared" si="127"/>
        <v>4.5532157085941947</v>
      </c>
      <c r="AY260" s="70">
        <f>IFERROR(Driver!$K$19/Data!BH260/Data!BI260*Data!BK260*Data!BL260,"")</f>
        <v>-0.28077773282554197</v>
      </c>
      <c r="AZ260" s="70">
        <f t="shared" si="128"/>
        <v>33.685778108711837</v>
      </c>
      <c r="BA260" s="70"/>
      <c r="BB260" s="70"/>
      <c r="BC260" s="70">
        <f t="shared" si="129"/>
        <v>26.470559101414981</v>
      </c>
      <c r="BD260" s="70">
        <f t="shared" si="130"/>
        <v>7.8852715665688597</v>
      </c>
      <c r="BE260" s="70">
        <f t="shared" si="131"/>
        <v>0.19341778281791158</v>
      </c>
      <c r="BF260" s="70">
        <f t="shared" si="132"/>
        <v>8.4394794293558775</v>
      </c>
      <c r="BG260" s="70">
        <f t="shared" si="133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219</v>
      </c>
      <c r="BS260" s="8" t="s">
        <v>855</v>
      </c>
      <c r="BT260" s="9" t="s">
        <v>894</v>
      </c>
      <c r="BU260" s="10">
        <v>156</v>
      </c>
      <c r="BV260" s="9" t="s">
        <v>390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305</v>
      </c>
      <c r="CU260" s="10"/>
      <c r="CV260" s="10"/>
      <c r="CW260" s="10"/>
      <c r="CX260" t="e">
        <f>INDEX('Data_Price '!AS$2:AS$1266,MATCH(Data!$DN260,'Data_Price '!$BE$2:$BE$1266,0))</f>
        <v>#N/A</v>
      </c>
      <c r="CY260" t="e">
        <f>INDEX('Data_Price '!AT$2:AT$1266,MATCH(Data!$DN260,'Data_Price '!$BE$2:$BE$1266,0))</f>
        <v>#N/A</v>
      </c>
      <c r="CZ260" t="e">
        <f>INDEX('Data_Price '!AU$2:AU$1266,MATCH(Data!$DN260,'Data_Price '!$BE$2:$BE$1266,0))</f>
        <v>#N/A</v>
      </c>
      <c r="DA260" t="e">
        <f>INDEX('Data_Price '!AV$2:AV$1266,MATCH(Data!$DN260,'Data_Price '!$BE$2:$BE$1266,0))</f>
        <v>#N/A</v>
      </c>
      <c r="DB260" t="e">
        <f>INDEX('Data_Price '!AW$2:AW$1266,MATCH(Data!$DN260,'Data_Price '!$BE$2:$BE$1266,0))</f>
        <v>#N/A</v>
      </c>
      <c r="DC260" t="e">
        <f>INDEX('Data_Price '!AX$2:AX$1266,MATCH(Data!$DN260,'Data_Price '!$BE$2:$BE$1266,0))</f>
        <v>#N/A</v>
      </c>
      <c r="DD260" t="e">
        <f>INDEX('Data_Price '!AY$2:AY$1266,MATCH(Data!$DN260,'Data_Price '!$BE$2:$BE$1266,0))</f>
        <v>#N/A</v>
      </c>
      <c r="DE260" t="e">
        <f>INDEX('Data_Price '!AZ$2:AZ$1266,MATCH(Data!$DN260,'Data_Price '!$BE$2:$BE$1266,0))</f>
        <v>#N/A</v>
      </c>
      <c r="DF260" t="e">
        <f>INDEX('Data_Price '!BA$2:BA$1266,MATCH(Data!$DN260,'Data_Price '!$BE$2:$BE$1266,0))</f>
        <v>#N/A</v>
      </c>
      <c r="DG260" t="e">
        <f>INDEX('Data_Price '!BB$2:BB$1266,MATCH(Data!$DN260,'Data_Price '!$BE$2:$BE$1266,0))</f>
        <v>#N/A</v>
      </c>
      <c r="DH260" t="e">
        <f>INDEX('Data_Price '!BC$2:BC$1266,MATCH(Data!$DN260,'Data_Price '!$BE$2:$BE$1266,0))</f>
        <v>#N/A</v>
      </c>
      <c r="DI260" t="e">
        <f>INDEX('Data_Price '!BD$2:BD$1266,MATCH(Data!$DN260,'Data_Price '!$BE$2:$BE$1266,0))</f>
        <v>#N/A</v>
      </c>
      <c r="DJ260" s="89" t="e">
        <f ca="1">_xll.Connector("TinyUrl.TinyUrl",DA260,0)</f>
        <v>#NAME?</v>
      </c>
      <c r="DK260" s="89" t="e">
        <f ca="1">_xll.Connector("TinyUrl.TinyUrl",DE260,0)</f>
        <v>#NAME?</v>
      </c>
      <c r="DL260" s="89" t="e">
        <f ca="1">_xll.Connector("TinyUrl.TinyUrl",DI260,0)</f>
        <v>#NAME?</v>
      </c>
      <c r="DM260" s="224" t="str">
        <f t="shared" si="134"/>
        <v>Secret 96</v>
      </c>
      <c r="DN260" s="89" t="str">
        <f t="shared" si="135"/>
        <v xml:space="preserve"> VölklSecret 96156 Women's</v>
      </c>
      <c r="DO260" s="227" t="s">
        <v>973</v>
      </c>
    </row>
    <row r="261" spans="2:119" ht="15.45" customHeight="1">
      <c r="B261" s="224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#VALUE!</v>
      </c>
      <c r="F261" s="43" t="b">
        <f>CL261&gt;Driver!$F$56</f>
        <v>0</v>
      </c>
      <c r="G261" s="43" t="b">
        <f>AND(CB261&gt;Driver!$F$55,CB261&lt;Driver!$G$55)</f>
        <v>1</v>
      </c>
      <c r="H261" s="43" t="e">
        <f t="shared" si="102"/>
        <v>#VALUE!</v>
      </c>
      <c r="I261" s="43">
        <f t="shared" si="103"/>
        <v>0</v>
      </c>
      <c r="J261" s="43" t="e">
        <f t="array" ref="J261">NOT(OR(($H$9:$H$1273=TRUE)*($I$9:$I$1273&gt;0)*($BT$9:$BT$1273=BT261)*($K$9:$K$1273&gt;K261)))</f>
        <v>#VALUE!</v>
      </c>
      <c r="K261" s="72">
        <f t="shared" si="104"/>
        <v>0.67681176874229987</v>
      </c>
      <c r="L261" s="72">
        <f t="shared" si="105"/>
        <v>0.90180968495689307</v>
      </c>
      <c r="M261" s="72">
        <f t="shared" si="106"/>
        <v>0.45181385252770667</v>
      </c>
      <c r="N261" s="72">
        <f t="shared" si="107"/>
        <v>0.19255043318788334</v>
      </c>
      <c r="O261" s="72">
        <f t="shared" si="108"/>
        <v>0.27164112439523669</v>
      </c>
      <c r="P261" s="72">
        <f t="shared" si="109"/>
        <v>0.89124999999999999</v>
      </c>
      <c r="Q261" s="72"/>
      <c r="R261" s="72"/>
      <c r="S261" s="72">
        <f t="shared" si="110"/>
        <v>0.69298189899513274</v>
      </c>
      <c r="T261" s="72">
        <f t="shared" si="111"/>
        <v>0.9204726897782145</v>
      </c>
      <c r="U261" s="72" t="e">
        <f t="shared" si="112"/>
        <v>#VALUE!</v>
      </c>
      <c r="V261" s="72">
        <f t="shared" si="113"/>
        <v>0.6</v>
      </c>
      <c r="W261" s="72">
        <f t="shared" si="114"/>
        <v>0.95</v>
      </c>
      <c r="X261" s="72">
        <f t="shared" si="115"/>
        <v>9.8190315043106935E-2</v>
      </c>
      <c r="Y261" s="72">
        <f t="shared" si="116"/>
        <v>0.54818614747229333</v>
      </c>
      <c r="Z261" s="72">
        <f t="shared" si="117"/>
        <v>0.80744956681211666</v>
      </c>
      <c r="AA261" s="72">
        <f t="shared" si="118"/>
        <v>0.72835887560476331</v>
      </c>
      <c r="AB261" s="72">
        <f t="shared" si="119"/>
        <v>0.10875000000000001</v>
      </c>
      <c r="AC261" s="72"/>
      <c r="AD261" s="72"/>
      <c r="AE261" s="72">
        <f t="shared" si="120"/>
        <v>0.30701810100486726</v>
      </c>
      <c r="AF261" s="72">
        <f t="shared" si="121"/>
        <v>7.952731022178551E-2</v>
      </c>
      <c r="AG261" s="72" t="e">
        <f t="shared" si="122"/>
        <v>#VALUE!</v>
      </c>
      <c r="AH261" s="72">
        <f t="shared" si="123"/>
        <v>0.4</v>
      </c>
      <c r="AI261" s="72">
        <f t="shared" si="124"/>
        <v>0.05</v>
      </c>
      <c r="AJ261" s="72">
        <f>(AV261-Driver!$K$179)/(Driver!$L$179-Driver!$K$179)</f>
        <v>0.14180968495689306</v>
      </c>
      <c r="AK261" s="72">
        <f>(AW261-Driver!$K$180)/(Driver!$L$180-Driver!$K$180)</f>
        <v>0.28484327296849798</v>
      </c>
      <c r="AL261" s="72">
        <f>(AX261-Driver!$K$181)/(Driver!$L$181-Driver!$K$181)</f>
        <v>0.40744956681211669</v>
      </c>
      <c r="AM261" s="72">
        <f>(AY261-Driver!$K$182)/(Driver!$L$182-Driver!$K$182)</f>
        <v>0.94235887560476328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25"/>
        <v>2.984669651336318</v>
      </c>
      <c r="AW261" s="70">
        <f t="shared" si="126"/>
        <v>28.807867313828197</v>
      </c>
      <c r="AX261" s="70">
        <f t="shared" si="127"/>
        <v>4.6670461013090501</v>
      </c>
      <c r="AY261" s="70">
        <f>IFERROR(Driver!$K$19/Data!BH261/Data!BI261*Data!BK261*Data!BL261,"")</f>
        <v>-0.35284967355680635</v>
      </c>
      <c r="AZ261" s="70">
        <f t="shared" si="128"/>
        <v>24.493670886075954</v>
      </c>
      <c r="BA261" s="70"/>
      <c r="BB261" s="70"/>
      <c r="BC261" s="70">
        <f t="shared" si="129"/>
        <v>22.295009814089472</v>
      </c>
      <c r="BD261" s="70">
        <f t="shared" si="130"/>
        <v>3.5326196540099546</v>
      </c>
      <c r="BE261" s="70" t="str">
        <f t="shared" si="131"/>
        <v/>
      </c>
      <c r="BF261" s="70">
        <f t="shared" si="132"/>
        <v>0</v>
      </c>
      <c r="BG261" s="70">
        <f t="shared" si="133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219</v>
      </c>
      <c r="BS261" s="8" t="s">
        <v>719</v>
      </c>
      <c r="BT261" s="9" t="s">
        <v>732</v>
      </c>
      <c r="BU261" s="10">
        <v>174</v>
      </c>
      <c r="BV261" s="9" t="s">
        <v>222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305</v>
      </c>
      <c r="CU261" s="9" t="s">
        <v>304</v>
      </c>
      <c r="CV261" s="9" t="s">
        <v>302</v>
      </c>
      <c r="CW261" s="10"/>
      <c r="CX261" t="str">
        <f>INDEX('Data_Price '!AS$2:AS$1266,MATCH(Data!$DN261,'Data_Price '!$BE$2:$BE$1266,0))</f>
        <v>Line Sakana Skis 2022</v>
      </c>
      <c r="CY261" t="str">
        <f>INDEX('Data_Price '!AT$2:AT$1266,MATCH(Data!$DN261,'Data_Price '!$BE$2:$BE$1266,0))</f>
        <v>Snowinn.com</v>
      </c>
      <c r="CZ261">
        <f>INDEX('Data_Price '!AU$2:AU$1266,MATCH(Data!$DN261,'Data_Price '!$BE$2:$BE$1266,0))</f>
        <v>575.99</v>
      </c>
      <c r="DA261" t="str">
        <f>INDEX('Data_Price '!AV$2:AV$1266,MATCH(Data!$DN261,'Data_Price '!$BE$2:$BE$1266,0))</f>
        <v>https://www.google.com/url?url=https://www.snowinn.com/ski-store/line-sakana-alpine-skis/138134078/p%3Futm_source%3Dgoogle_products%26utm_medium%3Dmerchant%26id_producte%3D13274322%26country%3Dus&amp;rct=j&amp;q=&amp;esrc=s&amp;sa=U&amp;ved=0ahUKEwib4fX-xKP2AhWGm-AKHTyuDP0QsDwIOw&amp;usg=AOvVaw3zPSN0KUdiQHAKXhpbaHvR</v>
      </c>
      <c r="DB261" t="str">
        <f>INDEX('Data_Price '!AW$2:AW$1266,MATCH(Data!$DN261,'Data_Price '!$BE$2:$BE$1266,0))</f>
        <v>Line Sakana Skis 2022</v>
      </c>
      <c r="DC261" t="str">
        <f>INDEX('Data_Price '!AX$2:AX$1266,MATCH(Data!$DN261,'Data_Price '!$BE$2:$BE$1266,0))</f>
        <v>Snowinn.com</v>
      </c>
      <c r="DD261">
        <f>INDEX('Data_Price '!AY$2:AY$1266,MATCH(Data!$DN261,'Data_Price '!$BE$2:$BE$1266,0))</f>
        <v>575.99</v>
      </c>
      <c r="DE261" t="str">
        <f>INDEX('Data_Price '!AZ$2:AZ$1266,MATCH(Data!$DN261,'Data_Price '!$BE$2:$BE$1266,0))</f>
        <v>https://www.google.com/url?q=https://www.snowinn.com/ski-store/line-sakana-alpine-skis/138134078/p%3Futm_source%3Dgoogle_products%26utm_medium%3Dmerchant%26id_producte%3D13274322%26country%3Dus&amp;sa=U&amp;ved=0ahUKEwjB3J__xKP2AhVEUt8KHaW0CxUQ2ykIFw&amp;usg=AOvVaw21wTkJ8jtMQIpODTtnRMDh</v>
      </c>
      <c r="DF261" t="str">
        <f>INDEX('Data_Price '!BA$2:BA$1266,MATCH(Data!$DN261,'Data_Price '!$BE$2:$BE$1266,0))</f>
        <v>Line Sakana Skis 2022</v>
      </c>
      <c r="DG261" t="str">
        <f>INDEX('Data_Price '!BB$2:BB$1266,MATCH(Data!$DN261,'Data_Price '!$BE$2:$BE$1266,0))</f>
        <v>Blue Tomato</v>
      </c>
      <c r="DH261">
        <f>INDEX('Data_Price '!BC$2:BC$1266,MATCH(Data!$DN261,'Data_Price '!$BE$2:$BE$1266,0))</f>
        <v>587.91</v>
      </c>
      <c r="DI261" t="str">
        <f>INDEX('Data_Price '!BD$2:BD$1266,MATCH(Data!$DN261,'Data_Price '!$BE$2:$BE$1266,0))</f>
        <v>https://www.google.com/url?q=https://www.blue-tomato.com/en-US/product/--304591170-/%3Fcr%3DUSD%26_%24ja%3Dtsid:46445%26adword%3DGoogle%252FUS%252FPRODUKTERWEITERUNG%252FLine%252F304591170&amp;sa=U&amp;ved=0ahUKEwjB3J__xKP2AhVEUt8KHaW0CxUQ2ykIGQ&amp;usg=AOvVaw1o4Fn4m3ZwexNdR7o_41F3</v>
      </c>
      <c r="DJ261" s="89" t="e">
        <f ca="1">_xll.Connector("TinyUrl.TinyUrl",DA261,0)</f>
        <v>#NAME?</v>
      </c>
      <c r="DK261" s="89" t="e">
        <f ca="1">_xll.Connector("TinyUrl.TinyUrl",DE261,0)</f>
        <v>#NAME?</v>
      </c>
      <c r="DL261" s="89" t="e">
        <f ca="1">_xll.Connector("TinyUrl.TinyUrl",DI261,0)</f>
        <v>#NAME?</v>
      </c>
      <c r="DM261" s="224" t="str">
        <f t="shared" si="134"/>
        <v>Sakana</v>
      </c>
      <c r="DN261" s="89" t="str">
        <f t="shared" si="135"/>
        <v xml:space="preserve"> LineSakana174 Unisex</v>
      </c>
      <c r="DO261" s="227" t="s">
        <v>1023</v>
      </c>
    </row>
    <row r="262" spans="2:119" ht="15.45" customHeight="1">
      <c r="B262" s="224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#VALUE!</v>
      </c>
      <c r="F262" s="43" t="b">
        <f>CL262&gt;Driver!$F$56</f>
        <v>0</v>
      </c>
      <c r="G262" s="43" t="b">
        <f>AND(CB262&gt;Driver!$F$55,CB262&lt;Driver!$G$55)</f>
        <v>0</v>
      </c>
      <c r="H262" s="43" t="e">
        <f t="shared" si="102"/>
        <v>#VALUE!</v>
      </c>
      <c r="I262" s="43">
        <f t="shared" si="103"/>
        <v>0</v>
      </c>
      <c r="J262" s="43" t="e">
        <f t="array" ref="J262">NOT(OR(($H$9:$H$1273=TRUE)*($I$9:$I$1273&gt;0)*($BT$9:$BT$1273=BT262)*($K$9:$K$1273&gt;K262)))</f>
        <v>#VALUE!</v>
      </c>
      <c r="K262" s="72">
        <f t="shared" si="104"/>
        <v>0.71041637163544169</v>
      </c>
      <c r="L262" s="72">
        <f t="shared" si="105"/>
        <v>0.91663524292965914</v>
      </c>
      <c r="M262" s="72">
        <f t="shared" si="106"/>
        <v>0.50419750034122424</v>
      </c>
      <c r="N262" s="72">
        <f t="shared" si="107"/>
        <v>0.36709036868399414</v>
      </c>
      <c r="O262" s="72">
        <f t="shared" si="108"/>
        <v>0.29432566175144292</v>
      </c>
      <c r="P262" s="72">
        <f t="shared" si="109"/>
        <v>0.85117647058823542</v>
      </c>
      <c r="Q262" s="72"/>
      <c r="R262" s="72"/>
      <c r="S262" s="72">
        <f t="shared" si="110"/>
        <v>0.71331982453515552</v>
      </c>
      <c r="T262" s="72">
        <f t="shared" si="111"/>
        <v>0.95148409660702893</v>
      </c>
      <c r="U262" s="72">
        <f t="shared" si="112"/>
        <v>0.17994711213541492</v>
      </c>
      <c r="V262" s="72">
        <f t="shared" si="113"/>
        <v>0.61989415773401491</v>
      </c>
      <c r="W262" s="72">
        <f t="shared" si="114"/>
        <v>0.98176317401960778</v>
      </c>
      <c r="X262" s="72">
        <f t="shared" si="115"/>
        <v>8.3364757070340828E-2</v>
      </c>
      <c r="Y262" s="72">
        <f t="shared" si="116"/>
        <v>0.49580249965877582</v>
      </c>
      <c r="Z262" s="72">
        <f t="shared" si="117"/>
        <v>0.63290963131600586</v>
      </c>
      <c r="AA262" s="72">
        <f t="shared" si="118"/>
        <v>0.70567433824855708</v>
      </c>
      <c r="AB262" s="72">
        <f t="shared" si="119"/>
        <v>0.14882352941176463</v>
      </c>
      <c r="AC262" s="72"/>
      <c r="AD262" s="72"/>
      <c r="AE262" s="72">
        <f t="shared" si="120"/>
        <v>0.28668017546484453</v>
      </c>
      <c r="AF262" s="72">
        <f t="shared" si="121"/>
        <v>4.8515903392971099E-2</v>
      </c>
      <c r="AG262" s="72">
        <f t="shared" si="122"/>
        <v>0.82005288786458508</v>
      </c>
      <c r="AH262" s="72">
        <f t="shared" si="123"/>
        <v>0.38010584226598515</v>
      </c>
      <c r="AI262" s="72">
        <f t="shared" si="124"/>
        <v>1.8236825980392168E-2</v>
      </c>
      <c r="AJ262" s="72">
        <f>(AV262-Driver!$K$179)/(Driver!$L$179-Driver!$K$179)</f>
        <v>0.15663524292965916</v>
      </c>
      <c r="AK262" s="72">
        <f>(AW262-Driver!$K$180)/(Driver!$L$180-Driver!$K$180)</f>
        <v>0.30470813793680318</v>
      </c>
      <c r="AL262" s="72">
        <f>(AX262-Driver!$K$181)/(Driver!$L$181-Driver!$K$181)</f>
        <v>0.23290963131600584</v>
      </c>
      <c r="AM262" s="72">
        <f>(AY262-Driver!$K$182)/(Driver!$L$182-Driver!$K$182)</f>
        <v>0.91967433824855704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25"/>
        <v>3.2967032967032965</v>
      </c>
      <c r="AW262" s="70">
        <f t="shared" si="126"/>
        <v>30.750415718676059</v>
      </c>
      <c r="AX262" s="70">
        <f t="shared" si="127"/>
        <v>3.0961866818440527</v>
      </c>
      <c r="AY262" s="70">
        <f>IFERROR(Driver!$K$19/Data!BH262/Data!BI262*Data!BK262*Data!BL262,"")</f>
        <v>-0.49171288424021925</v>
      </c>
      <c r="AZ262" s="70">
        <f t="shared" si="128"/>
        <v>28.145941921072225</v>
      </c>
      <c r="BA262" s="70"/>
      <c r="BB262" s="70"/>
      <c r="BC262" s="70">
        <f t="shared" si="129"/>
        <v>32.844433178663799</v>
      </c>
      <c r="BD262" s="70">
        <f t="shared" si="130"/>
        <v>14.864217179766534</v>
      </c>
      <c r="BE262" s="70">
        <f t="shared" si="131"/>
        <v>0.92006714952954693</v>
      </c>
      <c r="BF262" s="70">
        <f t="shared" si="132"/>
        <v>2.246905351688786</v>
      </c>
      <c r="BG262" s="70">
        <f t="shared" si="133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219</v>
      </c>
      <c r="BS262" s="8" t="s">
        <v>628</v>
      </c>
      <c r="BT262" s="9" t="s">
        <v>634</v>
      </c>
      <c r="BU262" s="10">
        <v>163</v>
      </c>
      <c r="BV262" s="9" t="s">
        <v>390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306</v>
      </c>
      <c r="CU262" s="9" t="s">
        <v>305</v>
      </c>
      <c r="CV262" s="9" t="s">
        <v>302</v>
      </c>
      <c r="CW262" s="10"/>
      <c r="CX262" t="str">
        <f>INDEX('Data_Price '!AS$2:AS$1266,MATCH(Data!$DN262,'Data_Price '!$BE$2:$BE$1266,0))</f>
        <v>Head Kore 85 W Skis - Women's 2022</v>
      </c>
      <c r="CY262" t="str">
        <f>INDEX('Data_Price '!AT$2:AT$1266,MATCH(Data!$DN262,'Data_Price '!$BE$2:$BE$1266,0))</f>
        <v>evo.com</v>
      </c>
      <c r="CZ262">
        <f>INDEX('Data_Price '!AU$2:AU$1266,MATCH(Data!$DN262,'Data_Price '!$BE$2:$BE$1266,0))</f>
        <v>489</v>
      </c>
      <c r="DA262" t="str">
        <f>INDEX('Data_Price '!AV$2:AV$1266,MATCH(Data!$DN262,'Data_Price '!$BE$2:$BE$1266,0))</f>
        <v>https://www.google.com/url?url=https://www.evo.com/skis/head-kore-85-w-womens%3Fimage%3D208279/832653/clone.jpg&amp;rct=j&amp;q=&amp;esrc=s&amp;sa=U&amp;ved=0ahUKEwil27__xKP2AhWRhOAKHWANBoIQsDwIhwE&amp;usg=AOvVaw2FY6DGm9VXzpxjzmMJ4SRb</v>
      </c>
      <c r="DB262" t="str">
        <f>INDEX('Data_Price '!AW$2:AW$1266,MATCH(Data!$DN262,'Data_Price '!$BE$2:$BE$1266,0))</f>
        <v>Head Kore 85 W Skis - Women's 2022</v>
      </c>
      <c r="DC262" t="str">
        <f>INDEX('Data_Price '!AX$2:AX$1266,MATCH(Data!$DN262,'Data_Price '!$BE$2:$BE$1266,0))</f>
        <v>evo.com</v>
      </c>
      <c r="DD262">
        <f>INDEX('Data_Price '!AY$2:AY$1266,MATCH(Data!$DN262,'Data_Price '!$BE$2:$BE$1266,0))</f>
        <v>489</v>
      </c>
      <c r="DE262" t="str">
        <f>INDEX('Data_Price '!AZ$2:AZ$1266,MATCH(Data!$DN262,'Data_Price '!$BE$2:$BE$1266,0))</f>
        <v>https://www.google.com/url?q=https://www.evo.com/skis/head-kore-85-w-womens%3Fimage%3D208279/832653/clone.jpg&amp;sa=U&amp;ved=0ahUKEwiP0fr_xKP2AhUoiOAKHXa1CY8Q2ykIGA&amp;usg=AOvVaw0EhSCeqydNqUd5KUCj4ir5</v>
      </c>
      <c r="DF262" t="str">
        <f>INDEX('Data_Price '!BA$2:BA$1266,MATCH(Data!$DN262,'Data_Price '!$BE$2:$BE$1266,0))</f>
        <v>Head Kore 85 W Skis - Women's 2022</v>
      </c>
      <c r="DG262" t="str">
        <f>INDEX('Data_Price '!BB$2:BB$1266,MATCH(Data!$DN262,'Data_Price '!$BE$2:$BE$1266,0))</f>
        <v>SkiEssentials.com</v>
      </c>
      <c r="DH262">
        <f>INDEX('Data_Price '!BC$2:BC$1266,MATCH(Data!$DN262,'Data_Price '!$BE$2:$BE$1266,0))</f>
        <v>489</v>
      </c>
      <c r="DI262" t="str">
        <f>INDEX('Data_Price '!BD$2:BD$1266,MATCH(Data!$DN262,'Data_Price '!$BE$2:$BE$1266,0))</f>
        <v>https://www.google.com/url?q=https://www.skiessentials.com/2022-head-kore-85-women-s-skis.html&amp;sa=U&amp;ved=0ahUKEwiP0fr_xKP2AhUoiOAKHXa1CY8Q2ykIHA&amp;usg=AOvVaw27tmfmcr6ZC6p9noAWVInQ</v>
      </c>
      <c r="DJ262" s="89" t="e">
        <f ca="1">_xll.Connector("TinyUrl.TinyUrl",DA262,0)</f>
        <v>#NAME?</v>
      </c>
      <c r="DK262" s="89" t="e">
        <f ca="1">_xll.Connector("TinyUrl.TinyUrl",DE262,0)</f>
        <v>#NAME?</v>
      </c>
      <c r="DL262" s="89" t="e">
        <f ca="1">_xll.Connector("TinyUrl.TinyUrl",DI262,0)</f>
        <v>#NAME?</v>
      </c>
      <c r="DM262" s="224" t="str">
        <f t="shared" si="134"/>
        <v>Kore 85 W</v>
      </c>
      <c r="DN262" s="89" t="str">
        <f t="shared" si="135"/>
        <v xml:space="preserve"> HeadKore 85 W163 Women's</v>
      </c>
      <c r="DO262" s="227"/>
    </row>
    <row r="263" spans="2:119" ht="15.45" customHeight="1">
      <c r="B263" s="224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#VALUE!</v>
      </c>
      <c r="F263" s="43" t="b">
        <f>CL263&gt;Driver!$F$56</f>
        <v>0</v>
      </c>
      <c r="G263" s="43" t="b">
        <f>AND(CB263&gt;Driver!$F$55,CB263&lt;Driver!$G$55)</f>
        <v>1</v>
      </c>
      <c r="H263" s="43" t="e">
        <f t="shared" si="102"/>
        <v>#VALUE!</v>
      </c>
      <c r="I263" s="43">
        <f t="shared" si="103"/>
        <v>0</v>
      </c>
      <c r="J263" s="43" t="e">
        <f t="array" ref="J263">NOT(OR(($H$9:$H$1273=TRUE)*($I$9:$I$1273&gt;0)*($BT$9:$BT$1273=BT263)*($K$9:$K$1273&gt;K263)))</f>
        <v>#VALUE!</v>
      </c>
      <c r="K263" s="72">
        <f t="shared" si="104"/>
        <v>0.73235430698032555</v>
      </c>
      <c r="L263" s="72">
        <f t="shared" si="105"/>
        <v>0.9477592458303119</v>
      </c>
      <c r="M263" s="72">
        <f t="shared" si="106"/>
        <v>0.51694936813033943</v>
      </c>
      <c r="N263" s="72">
        <f t="shared" si="107"/>
        <v>0.24693606526275835</v>
      </c>
      <c r="O263" s="72">
        <f t="shared" si="108"/>
        <v>0.31057870579492619</v>
      </c>
      <c r="P263" s="72">
        <f t="shared" si="109"/>
        <v>0.9933333333333334</v>
      </c>
      <c r="Q263" s="72"/>
      <c r="R263" s="72"/>
      <c r="S263" s="72">
        <f t="shared" si="110"/>
        <v>0.67591521410047095</v>
      </c>
      <c r="T263" s="72">
        <f t="shared" si="111"/>
        <v>0.98022639770524755</v>
      </c>
      <c r="U263" s="72">
        <f t="shared" si="112"/>
        <v>0.96693582491035901</v>
      </c>
      <c r="V263" s="72">
        <f t="shared" si="113"/>
        <v>0.73588698300046718</v>
      </c>
      <c r="W263" s="72">
        <f t="shared" si="114"/>
        <v>0.98289751252527024</v>
      </c>
      <c r="X263" s="72">
        <f t="shared" si="115"/>
        <v>5.2240754169688153E-2</v>
      </c>
      <c r="Y263" s="72">
        <f t="shared" si="116"/>
        <v>0.48305063186966063</v>
      </c>
      <c r="Z263" s="72">
        <f t="shared" si="117"/>
        <v>0.75306393473724165</v>
      </c>
      <c r="AA263" s="72">
        <f t="shared" si="118"/>
        <v>0.68942129420507381</v>
      </c>
      <c r="AB263" s="72">
        <f t="shared" si="119"/>
        <v>6.6666666666666263E-3</v>
      </c>
      <c r="AC263" s="72"/>
      <c r="AD263" s="72"/>
      <c r="AE263" s="72">
        <f t="shared" si="120"/>
        <v>0.32408478589952905</v>
      </c>
      <c r="AF263" s="72">
        <f t="shared" si="121"/>
        <v>1.9773602294752474E-2</v>
      </c>
      <c r="AG263" s="72">
        <f t="shared" si="122"/>
        <v>3.3064175089641018E-2</v>
      </c>
      <c r="AH263" s="72">
        <f t="shared" si="123"/>
        <v>0.26411301699953282</v>
      </c>
      <c r="AI263" s="72">
        <f t="shared" si="124"/>
        <v>1.7102487474729713E-2</v>
      </c>
      <c r="AJ263" s="72">
        <f>(AV263-Driver!$K$179)/(Driver!$L$179-Driver!$K$179)</f>
        <v>0.29224075416968814</v>
      </c>
      <c r="AK263" s="72">
        <f>(AW263-Driver!$K$180)/(Driver!$L$180-Driver!$K$180)</f>
        <v>0.18225799862905731</v>
      </c>
      <c r="AL263" s="72">
        <f>(AX263-Driver!$K$181)/(Driver!$L$181-Driver!$K$181)</f>
        <v>0.35306393473724157</v>
      </c>
      <c r="AM263" s="72">
        <f>(AY263-Driver!$K$182)/(Driver!$L$182-Driver!$K$182)</f>
        <v>0.90342129420507378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25"/>
        <v>6.1507936507936503</v>
      </c>
      <c r="AW263" s="70">
        <f t="shared" si="126"/>
        <v>18.776243069368888</v>
      </c>
      <c r="AX263" s="70">
        <f t="shared" si="127"/>
        <v>4.1775754126351741</v>
      </c>
      <c r="AY263" s="70">
        <f>IFERROR(Driver!$K$19/Data!BH263/Data!BI263*Data!BK263*Data!BL263,"")</f>
        <v>-0.59120576098780397</v>
      </c>
      <c r="AZ263" s="70">
        <f t="shared" si="128"/>
        <v>15.189873417721518</v>
      </c>
      <c r="BA263" s="70"/>
      <c r="BB263" s="70"/>
      <c r="BC263" s="70">
        <f t="shared" si="129"/>
        <v>13.442401713559871</v>
      </c>
      <c r="BD263" s="70">
        <f t="shared" si="130"/>
        <v>8.8207169282470215</v>
      </c>
      <c r="BE263" s="70">
        <f t="shared" si="131"/>
        <v>6.7102273057110348E-2</v>
      </c>
      <c r="BF263" s="70">
        <f t="shared" si="132"/>
        <v>15.347480069817196</v>
      </c>
      <c r="BG263" s="70">
        <f t="shared" si="133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219</v>
      </c>
      <c r="BS263" s="8" t="s">
        <v>606</v>
      </c>
      <c r="BT263" s="9" t="s">
        <v>608</v>
      </c>
      <c r="BU263" s="10">
        <v>164</v>
      </c>
      <c r="BV263" s="9" t="s">
        <v>222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305</v>
      </c>
      <c r="CU263" s="9" t="s">
        <v>301</v>
      </c>
      <c r="CV263" s="9" t="s">
        <v>302</v>
      </c>
      <c r="CW263" s="10"/>
      <c r="CX263">
        <f>INDEX('Data_Price '!AS$2:AS$1266,MATCH(Data!$DN263,'Data_Price '!$BE$2:$BE$1266,0))</f>
        <v>0</v>
      </c>
      <c r="CY263">
        <f>INDEX('Data_Price '!AT$2:AT$1266,MATCH(Data!$DN263,'Data_Price '!$BE$2:$BE$1266,0))</f>
        <v>0</v>
      </c>
      <c r="CZ263">
        <f>INDEX('Data_Price '!AU$2:AU$1266,MATCH(Data!$DN263,'Data_Price '!$BE$2:$BE$1266,0))</f>
        <v>0</v>
      </c>
      <c r="DA263">
        <f>INDEX('Data_Price '!AV$2:AV$1266,MATCH(Data!$DN263,'Data_Price '!$BE$2:$BE$1266,0))</f>
        <v>0</v>
      </c>
      <c r="DB263">
        <f>INDEX('Data_Price '!AW$2:AW$1266,MATCH(Data!$DN263,'Data_Price '!$BE$2:$BE$1266,0))</f>
        <v>0</v>
      </c>
      <c r="DC263">
        <f>INDEX('Data_Price '!AX$2:AX$1266,MATCH(Data!$DN263,'Data_Price '!$BE$2:$BE$1266,0))</f>
        <v>0</v>
      </c>
      <c r="DD263">
        <f>INDEX('Data_Price '!AY$2:AY$1266,MATCH(Data!$DN263,'Data_Price '!$BE$2:$BE$1266,0))</f>
        <v>0</v>
      </c>
      <c r="DE263">
        <f>INDEX('Data_Price '!AZ$2:AZ$1266,MATCH(Data!$DN263,'Data_Price '!$BE$2:$BE$1266,0))</f>
        <v>0</v>
      </c>
      <c r="DF263">
        <f>INDEX('Data_Price '!BA$2:BA$1266,MATCH(Data!$DN263,'Data_Price '!$BE$2:$BE$1266,0))</f>
        <v>0</v>
      </c>
      <c r="DG263">
        <f>INDEX('Data_Price '!BB$2:BB$1266,MATCH(Data!$DN263,'Data_Price '!$BE$2:$BE$1266,0))</f>
        <v>0</v>
      </c>
      <c r="DH263">
        <f>INDEX('Data_Price '!BC$2:BC$1266,MATCH(Data!$DN263,'Data_Price '!$BE$2:$BE$1266,0))</f>
        <v>0</v>
      </c>
      <c r="DI263">
        <f>INDEX('Data_Price '!BD$2:BD$1266,MATCH(Data!$DN263,'Data_Price '!$BE$2:$BE$1266,0))</f>
        <v>0</v>
      </c>
      <c r="DJ263" s="89" t="e">
        <f ca="1">_xll.Connector("TinyUrl.TinyUrl",DA263,0)</f>
        <v>#NAME?</v>
      </c>
      <c r="DK263" s="89" t="e">
        <f ca="1">_xll.Connector("TinyUrl.TinyUrl",DE263,0)</f>
        <v>#NAME?</v>
      </c>
      <c r="DL263" s="89" t="e">
        <f ca="1">_xll.Connector("TinyUrl.TinyUrl",DI263,0)</f>
        <v>#NAME?</v>
      </c>
      <c r="DM263" s="224" t="str">
        <f t="shared" si="134"/>
        <v>Pionnier 104</v>
      </c>
      <c r="DN263" s="89" t="str">
        <f t="shared" si="135"/>
        <v xml:space="preserve"> FerreolPionnier 104164 Unisex</v>
      </c>
      <c r="DO263" s="227"/>
    </row>
    <row r="264" spans="2:119" ht="15.45" customHeight="1">
      <c r="B264" s="224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#VALUE!</v>
      </c>
      <c r="F264" s="43" t="b">
        <f>CL264&gt;Driver!$F$56</f>
        <v>0</v>
      </c>
      <c r="G264" s="43" t="b">
        <f>AND(CB264&gt;Driver!$F$55,CB264&lt;Driver!$G$55)</f>
        <v>0</v>
      </c>
      <c r="H264" s="43" t="e">
        <f t="shared" si="102"/>
        <v>#VALUE!</v>
      </c>
      <c r="I264" s="43">
        <f t="shared" si="103"/>
        <v>0</v>
      </c>
      <c r="J264" s="43" t="e">
        <f t="array" ref="J264">NOT(OR(($H$9:$H$1273=TRUE)*($I$9:$I$1273&gt;0)*($BT$9:$BT$1273=BT264)*($K$9:$K$1273&gt;K264)))</f>
        <v>#VALUE!</v>
      </c>
      <c r="K264" s="72">
        <f t="shared" si="104"/>
        <v>0.70135558745639814</v>
      </c>
      <c r="L264" s="72">
        <f t="shared" si="105"/>
        <v>0.86514865844815081</v>
      </c>
      <c r="M264" s="72">
        <f t="shared" si="106"/>
        <v>0.53756251646464537</v>
      </c>
      <c r="N264" s="72">
        <f t="shared" si="107"/>
        <v>0.33167646872826151</v>
      </c>
      <c r="O264" s="72">
        <f t="shared" si="108"/>
        <v>0.33849474079639363</v>
      </c>
      <c r="P264" s="72">
        <f t="shared" si="109"/>
        <v>0.94251633986928107</v>
      </c>
      <c r="Q264" s="72"/>
      <c r="R264" s="72"/>
      <c r="S264" s="72">
        <f t="shared" si="110"/>
        <v>0.70719035495957994</v>
      </c>
      <c r="T264" s="72">
        <f t="shared" si="111"/>
        <v>0.91171669299946567</v>
      </c>
      <c r="U264" s="72">
        <f t="shared" si="112"/>
        <v>0.8461551742381076</v>
      </c>
      <c r="V264" s="72">
        <f t="shared" si="113"/>
        <v>0.63775164376028126</v>
      </c>
      <c r="W264" s="72">
        <f t="shared" si="114"/>
        <v>0.93061666666666665</v>
      </c>
      <c r="X264" s="72">
        <f t="shared" si="115"/>
        <v>0.13485134155184919</v>
      </c>
      <c r="Y264" s="72">
        <f t="shared" si="116"/>
        <v>0.46243748353535458</v>
      </c>
      <c r="Z264" s="72">
        <f t="shared" si="117"/>
        <v>0.66832353127173849</v>
      </c>
      <c r="AA264" s="72">
        <f t="shared" si="118"/>
        <v>0.66150525920360637</v>
      </c>
      <c r="AB264" s="72">
        <f t="shared" si="119"/>
        <v>5.74836601307189E-2</v>
      </c>
      <c r="AC264" s="72"/>
      <c r="AD264" s="72"/>
      <c r="AE264" s="72">
        <f t="shared" si="120"/>
        <v>0.29280964504042012</v>
      </c>
      <c r="AF264" s="72">
        <f t="shared" si="121"/>
        <v>8.8283307000534342E-2</v>
      </c>
      <c r="AG264" s="72">
        <f t="shared" si="122"/>
        <v>0.15384482576189237</v>
      </c>
      <c r="AH264" s="72">
        <f t="shared" si="123"/>
        <v>0.36224835623971879</v>
      </c>
      <c r="AI264" s="72">
        <f t="shared" si="124"/>
        <v>6.9383333333333339E-2</v>
      </c>
      <c r="AJ264" s="72">
        <f>(AV264-Driver!$K$179)/(Driver!$L$179-Driver!$K$179)</f>
        <v>0.10514865844815081</v>
      </c>
      <c r="AK264" s="72">
        <f>(AW264-Driver!$K$180)/(Driver!$L$180-Driver!$K$180)</f>
        <v>0.22007311997817486</v>
      </c>
      <c r="AL264" s="72">
        <f>(AX264-Driver!$K$181)/(Driver!$L$181-Driver!$K$181)</f>
        <v>0.26832353127173847</v>
      </c>
      <c r="AM264" s="72">
        <f>(AY264-Driver!$K$182)/(Driver!$L$182-Driver!$K$182)</f>
        <v>0.87550525920360633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25"/>
        <v>2.2130647130647128</v>
      </c>
      <c r="AW264" s="70">
        <f t="shared" si="126"/>
        <v>22.474113846394552</v>
      </c>
      <c r="AX264" s="70">
        <f t="shared" si="127"/>
        <v>3.414911781445646</v>
      </c>
      <c r="AY264" s="70">
        <f>IFERROR(Driver!$K$19/Data!BH264/Data!BI264*Data!BK264*Data!BL264,"")</f>
        <v>-0.76209354190142775</v>
      </c>
      <c r="AZ264" s="70">
        <f t="shared" si="128"/>
        <v>19.821295606850335</v>
      </c>
      <c r="BA264" s="70"/>
      <c r="BB264" s="70"/>
      <c r="BC264" s="70">
        <f t="shared" si="129"/>
        <v>29.665034698431558</v>
      </c>
      <c r="BD264" s="70">
        <f t="shared" si="130"/>
        <v>2.7577294537989214</v>
      </c>
      <c r="BE264" s="70">
        <f t="shared" si="131"/>
        <v>0.25397793144664227</v>
      </c>
      <c r="BF264" s="70">
        <f t="shared" si="132"/>
        <v>4.2637829424159266</v>
      </c>
      <c r="BG264" s="70">
        <f t="shared" si="133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219</v>
      </c>
      <c r="BS264" s="8" t="s">
        <v>719</v>
      </c>
      <c r="BT264" s="9" t="s">
        <v>735</v>
      </c>
      <c r="BU264" s="10">
        <v>172</v>
      </c>
      <c r="BV264" s="9" t="s">
        <v>222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305</v>
      </c>
      <c r="CU264" s="9" t="s">
        <v>302</v>
      </c>
      <c r="CV264" s="10"/>
      <c r="CW264" s="10"/>
      <c r="CX264" t="str">
        <f>INDEX('Data_Price '!AS$2:AS$1266,MATCH(Data!$DN264,'Data_Price '!$BE$2:$BE$1266,0))</f>
        <v>Line Sick Day 94 Skis 2022</v>
      </c>
      <c r="CY264" t="str">
        <f>INDEX('Data_Price '!AT$2:AT$1266,MATCH(Data!$DN264,'Data_Price '!$BE$2:$BE$1266,0))</f>
        <v>Telemark Pyrenees</v>
      </c>
      <c r="CZ264">
        <f>INDEX('Data_Price '!AU$2:AU$1266,MATCH(Data!$DN264,'Data_Price '!$BE$2:$BE$1266,0))</f>
        <v>355.08</v>
      </c>
      <c r="DA264" t="str">
        <f>INDEX('Data_Price '!AV$2:AV$1266,MATCH(Data!$DN264,'Data_Price '!$BE$2:$BE$1266,0))</f>
        <v>https://www.google.com/url?q=https://www.telemark-pyrenees.com/ski/line-sick-day-94-ski-2022%3Fcurrency%3DUSD%26tax%3Dex_vat%26country%3DUS%26var%3D73464&amp;sa=U&amp;ved=0ahUKEwiekvCAxaP2AhUvUt8KHaI_Cf8Q2ykIHg&amp;usg=AOvVaw0xrnRcXwhCKKMfmlfiH8mY</v>
      </c>
      <c r="DB264" t="str">
        <f>INDEX('Data_Price '!AW$2:AW$1266,MATCH(Data!$DN264,'Data_Price '!$BE$2:$BE$1266,0))</f>
        <v>Used Line 22 Sick Day 94 172Cm Demo</v>
      </c>
      <c r="DC264" t="str">
        <f>INDEX('Data_Price '!AX$2:AX$1266,MATCH(Data!$DN264,'Data_Price '!$BE$2:$BE$1266,0))</f>
        <v>Play It Again Sports</v>
      </c>
      <c r="DD264" t="str">
        <f>INDEX('Data_Price '!AY$2:AY$1266,MATCH(Data!$DN264,'Data_Price '!$BE$2:$BE$1266,0))</f>
        <v>$449.91 used</v>
      </c>
      <c r="DE264" t="str">
        <f>INDEX('Data_Price '!AZ$2:AZ$1266,MATCH(Data!$DN264,'Data_Price '!$BE$2:$BE$1266,0))</f>
        <v>https://www.google.com/url?url=https://playitagainsports.com/product/seattle-wa/11317-KTOA2103029172DEMO/USED-LINE-22-SICK-DAY-94-172cm-DEMO&amp;rct=j&amp;q=&amp;esrc=s&amp;sa=U&amp;ved=0ahUKEwi6g7uAxaP2AhXkmOAKHUPFCekQ2SkIfw&amp;usg=AOvVaw1TcJXoJHh7hw4JJXDGMufD</v>
      </c>
      <c r="DF264" t="str">
        <f>INDEX('Data_Price '!BA$2:BA$1266,MATCH(Data!$DN264,'Data_Price '!$BE$2:$BE$1266,0))</f>
        <v>Line Sick Day 94 Skis 2022</v>
      </c>
      <c r="DG264" t="str">
        <f>INDEX('Data_Price '!BB$2:BB$1266,MATCH(Data!$DN264,'Data_Price '!$BE$2:$BE$1266,0))</f>
        <v>evo.com</v>
      </c>
      <c r="DH264">
        <f>INDEX('Data_Price '!BC$2:BC$1266,MATCH(Data!$DN264,'Data_Price '!$BE$2:$BE$1266,0))</f>
        <v>499.95</v>
      </c>
      <c r="DI264" t="str">
        <f>INDEX('Data_Price '!BD$2:BD$1266,MATCH(Data!$DN264,'Data_Price '!$BE$2:$BE$1266,0))</f>
        <v>https://www.google.com/url?url=https://www.evo.com/skis/line-sick-day-94%3Fimage%3D198437/817697/line-skis-sick-day-94-skis-2022-.jpg&amp;rct=j&amp;q=&amp;esrc=s&amp;sa=U&amp;ved=0ahUKEwi6g7uAxaP2AhXkmOAKHUPFCekQsDwIYQ&amp;usg=AOvVaw3oiCYzDI4KgurQ4iDxD310</v>
      </c>
      <c r="DJ264" s="89" t="e">
        <f ca="1">_xll.Connector("TinyUrl.TinyUrl",DA264,0)</f>
        <v>#NAME?</v>
      </c>
      <c r="DK264" s="89" t="e">
        <f ca="1">_xll.Connector("TinyUrl.TinyUrl",DE264,0)</f>
        <v>#NAME?</v>
      </c>
      <c r="DL264" s="89" t="e">
        <f ca="1">_xll.Connector("TinyUrl.TinyUrl",DI264,0)</f>
        <v>#NAME?</v>
      </c>
      <c r="DM264" s="224" t="str">
        <f t="shared" si="134"/>
        <v>Sick Day 94</v>
      </c>
      <c r="DN264" s="89" t="str">
        <f t="shared" si="135"/>
        <v xml:space="preserve"> LineSick Day 94172 Unisex</v>
      </c>
      <c r="DO264" s="227" t="s">
        <v>1009</v>
      </c>
    </row>
    <row r="265" spans="2:119" ht="15.45" customHeight="1">
      <c r="B265" s="224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#VALUE!</v>
      </c>
      <c r="F265" s="43" t="b">
        <f>CL265&gt;Driver!$F$56</f>
        <v>0</v>
      </c>
      <c r="G265" s="43" t="b">
        <f>AND(CB265&gt;Driver!$F$55,CB265&lt;Driver!$G$55)</f>
        <v>0</v>
      </c>
      <c r="H265" s="43" t="e">
        <f t="shared" ref="H265:H328" si="136">AND(B265:G265)</f>
        <v>#VALUE!</v>
      </c>
      <c r="I265" s="43">
        <f t="shared" ref="I265:I328" si="137">COUNTIFS($H$9:$H$1273,TRUE,$BT$9:$BT$1273,BT265)</f>
        <v>0</v>
      </c>
      <c r="J265" s="43" t="e">
        <f t="array" ref="J265">NOT(OR(($H$9:$H$1273=TRUE)*($I$9:$I$1273&gt;0)*($BT$9:$BT$1273=BT265)*($K$9:$K$1273&gt;K265)))</f>
        <v>#VALUE!</v>
      </c>
      <c r="K265" s="72">
        <f t="shared" ref="K265:K328" si="138">IFERROR(1-AVERAGE(X265:Y265),"")</f>
        <v>0.71888369143462061</v>
      </c>
      <c r="L265" s="72">
        <f t="shared" ref="L265:L328" si="139">1-X265</f>
        <v>0.94671178793006205</v>
      </c>
      <c r="M265" s="72">
        <f t="shared" ref="M265:M328" si="140">1-Y265</f>
        <v>0.49105559493917927</v>
      </c>
      <c r="N265" s="72">
        <f t="shared" ref="N265:N328" si="141">1-Z265</f>
        <v>0.25389236703977736</v>
      </c>
      <c r="O265" s="72">
        <f t="shared" ref="O265:O328" si="142">1-AA265</f>
        <v>0.23966657464050556</v>
      </c>
      <c r="P265" s="72">
        <f t="shared" ref="P265:P328" si="143">1-AB265</f>
        <v>0.97960784313725491</v>
      </c>
      <c r="Q265" s="72"/>
      <c r="R265" s="72"/>
      <c r="S265" s="72">
        <f t="shared" ref="S265:S328" si="144">1-AE265</f>
        <v>0.66048647843599684</v>
      </c>
      <c r="T265" s="72">
        <f t="shared" ref="T265:T328" si="145">1-AF265</f>
        <v>0.88916294648538741</v>
      </c>
      <c r="U265" s="72">
        <f t="shared" ref="U265:U328" si="146">1-AG265</f>
        <v>0.97771326722727803</v>
      </c>
      <c r="V265" s="72">
        <f t="shared" ref="V265:V328" si="147">1-AH265</f>
        <v>0.93323985581294511</v>
      </c>
      <c r="W265" s="72">
        <f t="shared" ref="W265:W328" si="148">1-AI265</f>
        <v>0.98158713692946054</v>
      </c>
      <c r="X265" s="72">
        <f t="shared" ref="X265:X328" si="149">ABS(AJ265-AJ$1)</f>
        <v>5.3288212069937946E-2</v>
      </c>
      <c r="Y265" s="72">
        <f t="shared" ref="Y265:Y328" si="150">AVERAGE(Z265:AB265)</f>
        <v>0.50894440506082073</v>
      </c>
      <c r="Z265" s="72">
        <f t="shared" ref="Z265:Z328" si="151">ABS(AL265-AL$1)</f>
        <v>0.74610763296022264</v>
      </c>
      <c r="AA265" s="72">
        <f t="shared" ref="AA265:AA328" si="152">ABS(AM265-AM$1)</f>
        <v>0.76033342535949444</v>
      </c>
      <c r="AB265" s="72">
        <f t="shared" ref="AB265:AB328" si="153">ABS(AN265-AN$1)</f>
        <v>2.0392156862745064E-2</v>
      </c>
      <c r="AC265" s="72"/>
      <c r="AD265" s="72"/>
      <c r="AE265" s="72">
        <f t="shared" ref="AE265:AE328" si="154">ABS(AQ$1-AQ265)</f>
        <v>0.33951352156400316</v>
      </c>
      <c r="AF265" s="72">
        <f t="shared" ref="AF265:AF328" si="155">ABS(AR$1-AR265)</f>
        <v>0.11083705351461257</v>
      </c>
      <c r="AG265" s="72">
        <f t="shared" ref="AG265:AG328" si="156">ABS(AS$1-AS265)</f>
        <v>2.2286732772721973E-2</v>
      </c>
      <c r="AH265" s="72">
        <f t="shared" ref="AH265:AH328" si="157">ABS(AT$1-AT265)</f>
        <v>6.6760144187054837E-2</v>
      </c>
      <c r="AI265" s="72">
        <f t="shared" ref="AI265:AI328" si="158">ABS(AU$1-AU265)</f>
        <v>1.841286307053943E-2</v>
      </c>
      <c r="AJ265" s="72">
        <f>(AV265-Driver!$K$179)/(Driver!$L$179-Driver!$K$179)</f>
        <v>0.29328821206993794</v>
      </c>
      <c r="AK265" s="72">
        <f>(AW265-Driver!$K$180)/(Driver!$L$180-Driver!$K$180)</f>
        <v>0.19884908928158437</v>
      </c>
      <c r="AL265" s="72">
        <f>(AX265-Driver!$K$181)/(Driver!$L$181-Driver!$K$181)</f>
        <v>0.34610763296022262</v>
      </c>
      <c r="AM265" s="72">
        <f>(AY265-Driver!$K$182)/(Driver!$L$182-Driver!$K$182)</f>
        <v>0.97433342535949441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59">IFERROR(BM265*BJ265^1/4,"")</f>
        <v>6.1728395061728394</v>
      </c>
      <c r="AW265" s="70">
        <f t="shared" ref="AW265:AW328" si="160">IFERROR(SUM(AX265:AZ265),"")</f>
        <v>20.398655138777603</v>
      </c>
      <c r="AX265" s="70">
        <f t="shared" ref="AX265:AX328" si="161">IFERROR(BH265,"")</f>
        <v>4.1149686966420038</v>
      </c>
      <c r="AY265" s="70">
        <f>IFERROR(Driver!$K$19/Data!BH265/Data!BI265*Data!BK265*Data!BL265,"")</f>
        <v>-0.15711772763357548</v>
      </c>
      <c r="AZ265" s="70">
        <f t="shared" ref="AZ265:AZ328" si="162">IFERROR(BI265*BN265,"")</f>
        <v>16.440804169769173</v>
      </c>
      <c r="BA265" s="70"/>
      <c r="BB265" s="70"/>
      <c r="BC265" s="70">
        <f t="shared" ref="BC265:BC328" si="163">IFERROR(BI265*BN265*BK265/BJ265^(1/2),"")</f>
        <v>5.4394092655669368</v>
      </c>
      <c r="BD265" s="70">
        <f t="shared" ref="BD265:BD328" si="164">IFERROR(BH265*BM265*BL265/BJ265/BK265,"")</f>
        <v>20.379528538988072</v>
      </c>
      <c r="BE265" s="70">
        <f t="shared" ref="BE265:BE328" si="165">IFERROR(MIN(BI265/BQ265/BP265/BO265/BH265,$BE$1),"")</f>
        <v>0.1224433069405117</v>
      </c>
      <c r="BF265" s="70">
        <f t="shared" ref="BF265:BF328" si="166">IFERROR(BJ265*BO265*BP265/BK265,"")</f>
        <v>37.637100571585641</v>
      </c>
      <c r="BG265" s="70">
        <f t="shared" ref="BG265:BG328" si="167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219</v>
      </c>
      <c r="BS265" s="8" t="s">
        <v>771</v>
      </c>
      <c r="BT265" s="9" t="s">
        <v>779</v>
      </c>
      <c r="BU265" s="10">
        <v>154</v>
      </c>
      <c r="BV265" s="9" t="s">
        <v>390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305</v>
      </c>
      <c r="CU265" s="9" t="s">
        <v>302</v>
      </c>
      <c r="CV265" s="10"/>
      <c r="CW265" s="10"/>
      <c r="CX265" t="str">
        <f>INDEX('Data_Price '!AS$2:AS$1266,MATCH(Data!$DN265,'Data_Price '!$BE$2:$BE$1266,0))</f>
        <v>Rossignol Blackops W Rallybird Skis - Women's</v>
      </c>
      <c r="CY265" t="str">
        <f>INDEX('Data_Price '!AT$2:AT$1266,MATCH(Data!$DN265,'Data_Price '!$BE$2:$BE$1266,0))</f>
        <v>Snowcountry.eu</v>
      </c>
      <c r="CZ265">
        <f>INDEX('Data_Price '!AU$2:AU$1266,MATCH(Data!$DN265,'Data_Price '!$BE$2:$BE$1266,0))</f>
        <v>416.22</v>
      </c>
      <c r="DA265" t="str">
        <f>INDEX('Data_Price '!AV$2:AV$1266,MATCH(Data!$DN265,'Data_Price '!$BE$2:$BE$1266,0))</f>
        <v>https://www.google.com/url?q=https://www.snowcountry.eu/rossignol-blackops-w-rallybird-19-20.html%3Fartikel_maat%3D65224%26country%3DUS&amp;sa=U&amp;ved=0ahUKEwjd3eKBxaP2AhXNg-AKHbaPChAQ2ykIGw&amp;usg=AOvVaw1a3yQ7QjAmESqdDDxIGFgZ</v>
      </c>
      <c r="DB265" t="str">
        <f>INDEX('Data_Price '!AW$2:AW$1266,MATCH(Data!$DN265,'Data_Price '!$BE$2:$BE$1266,0))</f>
        <v>Rossignol Blackops W Rallybird Skis - Women's</v>
      </c>
      <c r="DC265" t="str">
        <f>INDEX('Data_Price '!AX$2:AX$1266,MATCH(Data!$DN265,'Data_Price '!$BE$2:$BE$1266,0))</f>
        <v>Level Nine Sports</v>
      </c>
      <c r="DD265">
        <f>INDEX('Data_Price '!AY$2:AY$1266,MATCH(Data!$DN265,'Data_Price '!$BE$2:$BE$1266,0))</f>
        <v>559.96</v>
      </c>
      <c r="DE265" t="str">
        <f>INDEX('Data_Price '!AZ$2:AZ$1266,MATCH(Data!$DN265,'Data_Price '!$BE$2:$BE$1266,0))</f>
        <v>https://www.google.com/url?url=https://www.levelninesports.com/rossignol-black-ops-rallybird-womens-skis-2021/%3Fsku%3DL9817713&amp;rct=j&amp;q=&amp;esrc=s&amp;sa=U&amp;ved=0ahUKEwi78bCBxaP2AhWoTd8KHSkDCCYQsDwIeQ&amp;usg=AOvVaw3ax7UVPetWoBXE2ZMARt-1</v>
      </c>
      <c r="DF265" t="str">
        <f>INDEX('Data_Price '!BA$2:BA$1266,MATCH(Data!$DN265,'Data_Price '!$BE$2:$BE$1266,0))</f>
        <v>Rossignol Blackops W Rallybird Skis - Women's</v>
      </c>
      <c r="DG265" t="str">
        <f>INDEX('Data_Price '!BB$2:BB$1266,MATCH(Data!$DN265,'Data_Price '!$BE$2:$BE$1266,0))</f>
        <v>Curated</v>
      </c>
      <c r="DH265">
        <f>INDEX('Data_Price '!BC$2:BC$1266,MATCH(Data!$DN265,'Data_Price '!$BE$2:$BE$1266,0))</f>
        <v>559.96</v>
      </c>
      <c r="DI265" t="str">
        <f>INDEX('Data_Price '!BD$2:BD$1266,MATCH(Data!$DN265,'Data_Price '!$BE$2:$BE$1266,0))</f>
        <v>https://www.google.com/url?q=https://www.curated.com/products/3348258/rossignol-blackops-women-s-rallybird-ski%3Fc_source%3Dgoogle-shopping&amp;sa=U&amp;ved=0ahUKEwjd3eKBxaP2AhXNg-AKHbaPChAQ2ykIFw&amp;usg=AOvVaw1BWfRc8VumS4MsVNMAKxt3</v>
      </c>
      <c r="DJ265" s="89" t="e">
        <f ca="1">_xll.Connector("TinyUrl.TinyUrl",DA265,0)</f>
        <v>#NAME?</v>
      </c>
      <c r="DK265" s="89" t="e">
        <f ca="1">_xll.Connector("TinyUrl.TinyUrl",DE265,0)</f>
        <v>#NAME?</v>
      </c>
      <c r="DL265" s="89" t="e">
        <f ca="1">_xll.Connector("TinyUrl.TinyUrl",DI265,0)</f>
        <v>#NAME?</v>
      </c>
      <c r="DM265" s="224" t="str">
        <f t="shared" ref="DM265:DM328" si="168">IF(LEFT(BT265,1)=" ",RIGHT(BT265,LEN(BT265)-1),BT265)</f>
        <v>Blackops Rallybird W</v>
      </c>
      <c r="DN265" s="89" t="str">
        <f t="shared" ref="DN265:DN328" si="169">_xlfn.CONCAT(BS265,DM265,BU265,BV265)</f>
        <v xml:space="preserve"> RossignolBlackops Rallybird W154 Women's</v>
      </c>
      <c r="DO265" s="227"/>
    </row>
    <row r="266" spans="2:119" ht="15.45" customHeight="1">
      <c r="B266" s="224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#VALUE!</v>
      </c>
      <c r="F266" s="43" t="b">
        <f>CL266&gt;Driver!$F$56</f>
        <v>0</v>
      </c>
      <c r="G266" s="43" t="b">
        <f>AND(CB266&gt;Driver!$F$55,CB266&lt;Driver!$G$55)</f>
        <v>1</v>
      </c>
      <c r="H266" s="43" t="e">
        <f t="shared" si="136"/>
        <v>#VALUE!</v>
      </c>
      <c r="I266" s="43">
        <f t="shared" si="137"/>
        <v>0</v>
      </c>
      <c r="J266" s="43" t="e">
        <f t="array" ref="J266">NOT(OR(($H$9:$H$1273=TRUE)*($I$9:$I$1273&gt;0)*($BT$9:$BT$1273=BT266)*($K$9:$K$1273&gt;K266)))</f>
        <v>#VALUE!</v>
      </c>
      <c r="K266" s="72">
        <f t="shared" si="138"/>
        <v>0.68477675629285328</v>
      </c>
      <c r="L266" s="72">
        <f t="shared" si="139"/>
        <v>0.96749979856578849</v>
      </c>
      <c r="M266" s="72">
        <f t="shared" si="140"/>
        <v>0.40205371401991818</v>
      </c>
      <c r="N266" s="72">
        <f t="shared" si="141"/>
        <v>0.13120849933598944</v>
      </c>
      <c r="O266" s="72">
        <f t="shared" si="142"/>
        <v>0.28329414599173908</v>
      </c>
      <c r="P266" s="72">
        <f t="shared" si="143"/>
        <v>0.79165849673202615</v>
      </c>
      <c r="Q266" s="72"/>
      <c r="R266" s="72"/>
      <c r="S266" s="72">
        <f t="shared" si="144"/>
        <v>0.74066031818717737</v>
      </c>
      <c r="T266" s="72">
        <f t="shared" si="145"/>
        <v>0.93646439602516796</v>
      </c>
      <c r="U266" s="72">
        <f t="shared" si="146"/>
        <v>0.53549716015813842</v>
      </c>
      <c r="V266" s="72">
        <f t="shared" si="147"/>
        <v>0.62710080518440359</v>
      </c>
      <c r="W266" s="72">
        <f t="shared" si="148"/>
        <v>0.97078712950142743</v>
      </c>
      <c r="X266" s="72">
        <f t="shared" si="149"/>
        <v>3.2500201434211562E-2</v>
      </c>
      <c r="Y266" s="72">
        <f t="shared" si="150"/>
        <v>0.59794628598008182</v>
      </c>
      <c r="Z266" s="72">
        <f t="shared" si="151"/>
        <v>0.86879150066401056</v>
      </c>
      <c r="AA266" s="72">
        <f t="shared" si="152"/>
        <v>0.71670585400826092</v>
      </c>
      <c r="AB266" s="72">
        <f t="shared" si="153"/>
        <v>0.20834150326797385</v>
      </c>
      <c r="AC266" s="72"/>
      <c r="AD266" s="72"/>
      <c r="AE266" s="72">
        <f t="shared" si="154"/>
        <v>0.25933968181282263</v>
      </c>
      <c r="AF266" s="72">
        <f t="shared" si="155"/>
        <v>6.3535603974832086E-2</v>
      </c>
      <c r="AG266" s="72">
        <f t="shared" si="156"/>
        <v>0.46450283984186158</v>
      </c>
      <c r="AH266" s="72">
        <f t="shared" si="157"/>
        <v>0.37289919481559636</v>
      </c>
      <c r="AI266" s="72">
        <f t="shared" si="158"/>
        <v>2.9212870498572536E-2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0.38257942453055044</v>
      </c>
      <c r="AL266" s="72">
        <f>(AX266-Driver!$K$181)/(Driver!$L$181-Driver!$K$181)</f>
        <v>0.4687915006640106</v>
      </c>
      <c r="AM266" s="72">
        <f>(AY266-Driver!$K$182)/(Driver!$L$182-Driver!$K$182)</f>
        <v>0.93070585400826089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59"/>
        <v>5.7353140686474013</v>
      </c>
      <c r="AW266" s="70">
        <f t="shared" si="160"/>
        <v>38.365304810421051</v>
      </c>
      <c r="AX266" s="70">
        <f t="shared" si="161"/>
        <v>5.2191235059760954</v>
      </c>
      <c r="AY266" s="70">
        <f>IFERROR(Driver!$K$19/Data!BH266/Data!BI266*Data!BK266*Data!BL266,"")</f>
        <v>-0.42418355035772592</v>
      </c>
      <c r="AZ266" s="70">
        <f t="shared" si="162"/>
        <v>33.570364854802683</v>
      </c>
      <c r="BA266" s="70"/>
      <c r="BB266" s="70"/>
      <c r="BC266" s="70">
        <f t="shared" si="163"/>
        <v>47.02613730399586</v>
      </c>
      <c r="BD266" s="70">
        <f t="shared" si="164"/>
        <v>4.9478573212385699</v>
      </c>
      <c r="BE266" s="70">
        <f t="shared" si="165"/>
        <v>0.56458052763350441</v>
      </c>
      <c r="BF266" s="70">
        <f t="shared" si="166"/>
        <v>3.0608455516464255</v>
      </c>
      <c r="BG266" s="70">
        <f t="shared" si="167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219</v>
      </c>
      <c r="BS266" s="8" t="s">
        <v>843</v>
      </c>
      <c r="BT266" s="9" t="s">
        <v>852</v>
      </c>
      <c r="BU266" s="10">
        <v>173</v>
      </c>
      <c r="BV266" s="9" t="s">
        <v>222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305</v>
      </c>
      <c r="CU266" s="9" t="s">
        <v>304</v>
      </c>
      <c r="CV266" s="9" t="s">
        <v>302</v>
      </c>
      <c r="CW266" s="10"/>
      <c r="CX266" t="e">
        <f>INDEX('Data_Price '!AS$2:AS$1266,MATCH(Data!$DN266,'Data_Price '!$BE$2:$BE$1266,0))</f>
        <v>#N/A</v>
      </c>
      <c r="CY266" t="e">
        <f>INDEX('Data_Price '!AT$2:AT$1266,MATCH(Data!$DN266,'Data_Price '!$BE$2:$BE$1266,0))</f>
        <v>#N/A</v>
      </c>
      <c r="CZ266" t="e">
        <f>INDEX('Data_Price '!AU$2:AU$1266,MATCH(Data!$DN266,'Data_Price '!$BE$2:$BE$1266,0))</f>
        <v>#N/A</v>
      </c>
      <c r="DA266" t="e">
        <f>INDEX('Data_Price '!AV$2:AV$1266,MATCH(Data!$DN266,'Data_Price '!$BE$2:$BE$1266,0))</f>
        <v>#N/A</v>
      </c>
      <c r="DB266" t="e">
        <f>INDEX('Data_Price '!AW$2:AW$1266,MATCH(Data!$DN266,'Data_Price '!$BE$2:$BE$1266,0))</f>
        <v>#N/A</v>
      </c>
      <c r="DC266" t="e">
        <f>INDEX('Data_Price '!AX$2:AX$1266,MATCH(Data!$DN266,'Data_Price '!$BE$2:$BE$1266,0))</f>
        <v>#N/A</v>
      </c>
      <c r="DD266" t="e">
        <f>INDEX('Data_Price '!AY$2:AY$1266,MATCH(Data!$DN266,'Data_Price '!$BE$2:$BE$1266,0))</f>
        <v>#N/A</v>
      </c>
      <c r="DE266" t="e">
        <f>INDEX('Data_Price '!AZ$2:AZ$1266,MATCH(Data!$DN266,'Data_Price '!$BE$2:$BE$1266,0))</f>
        <v>#N/A</v>
      </c>
      <c r="DF266" t="e">
        <f>INDEX('Data_Price '!BA$2:BA$1266,MATCH(Data!$DN266,'Data_Price '!$BE$2:$BE$1266,0))</f>
        <v>#N/A</v>
      </c>
      <c r="DG266" t="e">
        <f>INDEX('Data_Price '!BB$2:BB$1266,MATCH(Data!$DN266,'Data_Price '!$BE$2:$BE$1266,0))</f>
        <v>#N/A</v>
      </c>
      <c r="DH266" t="e">
        <f>INDEX('Data_Price '!BC$2:BC$1266,MATCH(Data!$DN266,'Data_Price '!$BE$2:$BE$1266,0))</f>
        <v>#N/A</v>
      </c>
      <c r="DI266" t="e">
        <f>INDEX('Data_Price '!BD$2:BD$1266,MATCH(Data!$DN266,'Data_Price '!$BE$2:$BE$1266,0))</f>
        <v>#N/A</v>
      </c>
      <c r="DJ266" s="89" t="e">
        <f ca="1">_xll.Connector("TinyUrl.TinyUrl",DA266,0)</f>
        <v>#NAME?</v>
      </c>
      <c r="DK266" s="89" t="e">
        <f ca="1">_xll.Connector("TinyUrl.TinyUrl",DE266,0)</f>
        <v>#NAME?</v>
      </c>
      <c r="DL266" s="89" t="e">
        <f ca="1">_xll.Connector("TinyUrl.TinyUrl",DI266,0)</f>
        <v>#NAME?</v>
      </c>
      <c r="DM266" s="224" t="str">
        <f t="shared" si="168"/>
        <v>Stormrider 102</v>
      </c>
      <c r="DN266" s="89" t="str">
        <f t="shared" si="169"/>
        <v xml:space="preserve"> StöckliStormrider 102173 Unisex</v>
      </c>
      <c r="DO266" s="227" t="s">
        <v>1027</v>
      </c>
    </row>
    <row r="267" spans="2:119" ht="15.45" customHeight="1">
      <c r="B267" s="224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#VALUE!</v>
      </c>
      <c r="F267" s="43" t="b">
        <f>CL267&gt;Driver!$F$56</f>
        <v>0</v>
      </c>
      <c r="G267" s="43" t="b">
        <f>AND(CB267&gt;Driver!$F$55,CB267&lt;Driver!$G$55)</f>
        <v>0</v>
      </c>
      <c r="H267" s="43" t="e">
        <f t="shared" si="136"/>
        <v>#VALUE!</v>
      </c>
      <c r="I267" s="43">
        <f t="shared" si="137"/>
        <v>0</v>
      </c>
      <c r="J267" s="43" t="e">
        <f t="array" ref="J267">NOT(OR(($H$9:$H$1273=TRUE)*($I$9:$I$1273&gt;0)*($BT$9:$BT$1273=BT267)*($K$9:$K$1273&gt;K267)))</f>
        <v>#VALUE!</v>
      </c>
      <c r="K267" s="72">
        <f t="shared" si="138"/>
        <v>0.68637110363451503</v>
      </c>
      <c r="L267" s="72">
        <f t="shared" si="139"/>
        <v>0.88327773749093541</v>
      </c>
      <c r="M267" s="72">
        <f t="shared" si="140"/>
        <v>0.48946446977809466</v>
      </c>
      <c r="N267" s="72">
        <f t="shared" si="141"/>
        <v>0.26211345095807248</v>
      </c>
      <c r="O267" s="72">
        <f t="shared" si="142"/>
        <v>0.31919662504287805</v>
      </c>
      <c r="P267" s="72">
        <f t="shared" si="143"/>
        <v>0.88708333333333345</v>
      </c>
      <c r="Q267" s="72"/>
      <c r="R267" s="72"/>
      <c r="S267" s="72">
        <f t="shared" si="144"/>
        <v>0.73068310680017579</v>
      </c>
      <c r="T267" s="72">
        <f t="shared" si="145"/>
        <v>0.96459421586683658</v>
      </c>
      <c r="U267" s="72">
        <f t="shared" si="146"/>
        <v>9.9999999999999978E-2</v>
      </c>
      <c r="V267" s="72">
        <f t="shared" si="147"/>
        <v>0.60904506777261569</v>
      </c>
      <c r="W267" s="72">
        <f t="shared" si="148"/>
        <v>0.96405550952775476</v>
      </c>
      <c r="X267" s="72">
        <f t="shared" si="149"/>
        <v>0.11672226250906456</v>
      </c>
      <c r="Y267" s="72">
        <f t="shared" si="150"/>
        <v>0.51053553022190534</v>
      </c>
      <c r="Z267" s="72">
        <f t="shared" si="151"/>
        <v>0.73788654904192752</v>
      </c>
      <c r="AA267" s="72">
        <f t="shared" si="152"/>
        <v>0.68080337495712195</v>
      </c>
      <c r="AB267" s="72">
        <f t="shared" si="153"/>
        <v>0.11291666666666661</v>
      </c>
      <c r="AC267" s="72"/>
      <c r="AD267" s="72"/>
      <c r="AE267" s="72">
        <f t="shared" si="154"/>
        <v>0.26931689319982416</v>
      </c>
      <c r="AF267" s="72">
        <f t="shared" si="155"/>
        <v>3.5405784133163476E-2</v>
      </c>
      <c r="AG267" s="72">
        <f t="shared" si="156"/>
        <v>0.9</v>
      </c>
      <c r="AH267" s="72">
        <f t="shared" si="157"/>
        <v>0.39095493222738431</v>
      </c>
      <c r="AI267" s="72">
        <f t="shared" si="158"/>
        <v>3.5944490472245239E-2</v>
      </c>
      <c r="AJ267" s="72">
        <f>(AV267-Driver!$K$179)/(Driver!$L$179-Driver!$K$179)</f>
        <v>0.12327773749093543</v>
      </c>
      <c r="AK267" s="72">
        <f>(AW267-Driver!$K$180)/(Driver!$L$180-Driver!$K$180)</f>
        <v>0.27934740325671281</v>
      </c>
      <c r="AL267" s="72">
        <f>(AX267-Driver!$K$181)/(Driver!$L$181-Driver!$K$181)</f>
        <v>0.3378865490419275</v>
      </c>
      <c r="AM267" s="72">
        <f>(AY267-Driver!$K$182)/(Driver!$L$182-Driver!$K$182)</f>
        <v>0.89480337495712192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59"/>
        <v>2.5946275946275943</v>
      </c>
      <c r="AW267" s="70">
        <f t="shared" si="160"/>
        <v>28.270436379416424</v>
      </c>
      <c r="AX267" s="70">
        <f t="shared" si="161"/>
        <v>4.0409789413773476</v>
      </c>
      <c r="AY267" s="70">
        <f>IFERROR(Driver!$K$19/Data!BH267/Data!BI267*Data!BK267*Data!BL267,"")</f>
        <v>-0.64396028347990886</v>
      </c>
      <c r="AZ267" s="70">
        <f t="shared" si="162"/>
        <v>24.873417721518987</v>
      </c>
      <c r="BA267" s="70"/>
      <c r="BB267" s="70"/>
      <c r="BC267" s="70">
        <f t="shared" si="163"/>
        <v>41.85088839710987</v>
      </c>
      <c r="BD267" s="70">
        <f t="shared" si="164"/>
        <v>13.703994855030311</v>
      </c>
      <c r="BE267" s="70">
        <f t="shared" si="165"/>
        <v>1</v>
      </c>
      <c r="BF267" s="70">
        <f t="shared" si="166"/>
        <v>1.0215768597194357</v>
      </c>
      <c r="BG267" s="70">
        <f t="shared" si="167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219</v>
      </c>
      <c r="BS267" s="8" t="s">
        <v>533</v>
      </c>
      <c r="BT267" s="9" t="s">
        <v>539</v>
      </c>
      <c r="BU267" s="10">
        <v>170</v>
      </c>
      <c r="BV267" s="9" t="s">
        <v>222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306</v>
      </c>
      <c r="CU267" s="9" t="s">
        <v>305</v>
      </c>
      <c r="CV267" s="10"/>
      <c r="CW267" s="10"/>
      <c r="CX267" t="str">
        <f>INDEX('Data_Price '!AS$2:AS$1266,MATCH(Data!$DN267,'Data_Price '!$BE$2:$BE$1266,0))</f>
        <v>Dynastar 2021 M-Pro 84 Womens Ski (170)</v>
      </c>
      <c r="CY267" t="str">
        <f>INDEX('Data_Price '!AT$2:AT$1266,MATCH(Data!$DN267,'Data_Price '!$BE$2:$BE$1266,0))</f>
        <v>Level Nine Sports</v>
      </c>
      <c r="CZ267">
        <f>INDEX('Data_Price '!AU$2:AU$1266,MATCH(Data!$DN267,'Data_Price '!$BE$2:$BE$1266,0))</f>
        <v>399.96</v>
      </c>
      <c r="DA267" t="str">
        <f>INDEX('Data_Price '!AV$2:AV$1266,MATCH(Data!$DN267,'Data_Price '!$BE$2:$BE$1266,0))</f>
        <v>https://www.google.com/url?url=https://www.levelninesports.com/dynastar-m-pro-84-w-149-2021/&amp;rct=j&amp;q=&amp;esrc=s&amp;sa=U&amp;ved=0ahUKEwj2rsSCxaP2AhXGY98KHeBxBD0QsDwIXA&amp;usg=AOvVaw3zrZhkvLG68fyj1Hp0EJK2</v>
      </c>
      <c r="DB267" t="str">
        <f>INDEX('Data_Price '!AW$2:AW$1266,MATCH(Data!$DN267,'Data_Price '!$BE$2:$BE$1266,0))</f>
        <v>Dynastar 2021 M-Pro 84 Womens Ski (170)</v>
      </c>
      <c r="DC267" t="str">
        <f>INDEX('Data_Price '!AX$2:AX$1266,MATCH(Data!$DN267,'Data_Price '!$BE$2:$BE$1266,0))</f>
        <v>Level Nine Sports</v>
      </c>
      <c r="DD267">
        <f>INDEX('Data_Price '!AY$2:AY$1266,MATCH(Data!$DN267,'Data_Price '!$BE$2:$BE$1266,0))</f>
        <v>399.96</v>
      </c>
      <c r="DE267" t="str">
        <f>INDEX('Data_Price '!AZ$2:AZ$1266,MATCH(Data!$DN267,'Data_Price '!$BE$2:$BE$1266,0))</f>
        <v>https://www.google.com/url?q=https://www.levelninesports.com/dynastar-m-pro-84-w-149-2021/&amp;sa=U&amp;ved=0ahUKEwiyy4KDxaP2AhWOl-AKHU_qANsQ2ykIFw&amp;usg=AOvVaw17rgzlifFa007eZ26n7cgM</v>
      </c>
      <c r="DF267" t="str">
        <f>INDEX('Data_Price '!BA$2:BA$1266,MATCH(Data!$DN267,'Data_Price '!$BE$2:$BE$1266,0))</f>
        <v>Dynastar 2021 M-Pro 84 Womens Ski (170)</v>
      </c>
      <c r="DG267" t="str">
        <f>INDEX('Data_Price '!BB$2:BB$1266,MATCH(Data!$DN267,'Data_Price '!$BE$2:$BE$1266,0))</f>
        <v>Ski Pro  - Snow Ski &amp; Snowboard</v>
      </c>
      <c r="DH267">
        <f>INDEX('Data_Price '!BC$2:BC$1266,MATCH(Data!$DN267,'Data_Price '!$BE$2:$BE$1266,0))</f>
        <v>499.95</v>
      </c>
      <c r="DI267" t="str">
        <f>INDEX('Data_Price '!BD$2:BD$1266,MATCH(Data!$DN267,'Data_Price '!$BE$2:$BE$1266,0))</f>
        <v>https://www.google.com/url?q=https://www.skipro.com/products/dynastar_ladies_m-pro_84_flat_ski_2020-2021%3Fvariant%3D41087902318769&amp;sa=U&amp;ved=0ahUKEwiyy4KDxaP2AhWOl-AKHU_qANsQ2ykIGQ&amp;usg=AOvVaw3mbEHirlKaB0qifTGg_u37</v>
      </c>
      <c r="DJ267" s="89" t="e">
        <f ca="1">_xll.Connector("TinyUrl.TinyUrl",DA267,0)</f>
        <v>#NAME?</v>
      </c>
      <c r="DK267" s="89" t="e">
        <f ca="1">_xll.Connector("TinyUrl.TinyUrl",DE267,0)</f>
        <v>#NAME?</v>
      </c>
      <c r="DL267" s="89" t="e">
        <f ca="1">_xll.Connector("TinyUrl.TinyUrl",DI267,0)</f>
        <v>#NAME?</v>
      </c>
      <c r="DM267" s="224" t="str">
        <f t="shared" si="168"/>
        <v>M-Pro 84</v>
      </c>
      <c r="DN267" s="89" t="str">
        <f t="shared" si="169"/>
        <v xml:space="preserve"> DynastarM-Pro 84170 Unisex</v>
      </c>
      <c r="DO267" s="227" t="s">
        <v>1010</v>
      </c>
    </row>
    <row r="268" spans="2:119" ht="15.45" customHeight="1">
      <c r="B268" s="224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#VALUE!</v>
      </c>
      <c r="F268" s="43" t="b">
        <f>CL268&gt;Driver!$F$56</f>
        <v>0</v>
      </c>
      <c r="G268" s="43" t="b">
        <f>AND(CB268&gt;Driver!$F$55,CB268&lt;Driver!$G$55)</f>
        <v>0</v>
      </c>
      <c r="H268" s="43" t="e">
        <f t="shared" si="136"/>
        <v>#VALUE!</v>
      </c>
      <c r="I268" s="43">
        <f t="shared" si="137"/>
        <v>0</v>
      </c>
      <c r="J268" s="43" t="e">
        <f t="array" ref="J268">NOT(OR(($H$9:$H$1273=TRUE)*($I$9:$I$1273&gt;0)*($BT$9:$BT$1273=BT268)*($K$9:$K$1273&gt;K268)))</f>
        <v>#VALUE!</v>
      </c>
      <c r="K268" s="72">
        <f t="shared" si="138"/>
        <v>0.68679173327677534</v>
      </c>
      <c r="L268" s="72">
        <f t="shared" si="139"/>
        <v>0.94048505358150025</v>
      </c>
      <c r="M268" s="72">
        <f t="shared" si="140"/>
        <v>0.43309841297205043</v>
      </c>
      <c r="N268" s="72">
        <f t="shared" si="141"/>
        <v>0.13879719218364639</v>
      </c>
      <c r="O268" s="72">
        <f t="shared" si="142"/>
        <v>0.28873334085015212</v>
      </c>
      <c r="P268" s="72">
        <f t="shared" si="143"/>
        <v>0.871764705882353</v>
      </c>
      <c r="Q268" s="72"/>
      <c r="R268" s="72"/>
      <c r="S268" s="72">
        <f t="shared" si="144"/>
        <v>0.74621177357351653</v>
      </c>
      <c r="T268" s="72">
        <f t="shared" si="145"/>
        <v>0.83834393443560928</v>
      </c>
      <c r="U268" s="72">
        <f t="shared" si="146"/>
        <v>0.80546110978498553</v>
      </c>
      <c r="V268" s="72">
        <f t="shared" si="147"/>
        <v>0.61783993151334515</v>
      </c>
      <c r="W268" s="72">
        <f t="shared" si="148"/>
        <v>0.96874585635359112</v>
      </c>
      <c r="X268" s="72">
        <f t="shared" si="149"/>
        <v>5.951494641849972E-2</v>
      </c>
      <c r="Y268" s="72">
        <f t="shared" si="150"/>
        <v>0.56690158702794957</v>
      </c>
      <c r="Z268" s="72">
        <f t="shared" si="151"/>
        <v>0.86120280781635361</v>
      </c>
      <c r="AA268" s="72">
        <f t="shared" si="152"/>
        <v>0.71126665914984788</v>
      </c>
      <c r="AB268" s="72">
        <f t="shared" si="153"/>
        <v>0.128235294117647</v>
      </c>
      <c r="AC268" s="72"/>
      <c r="AD268" s="72"/>
      <c r="AE268" s="72">
        <f t="shared" si="154"/>
        <v>0.25378822642648347</v>
      </c>
      <c r="AF268" s="72">
        <f t="shared" si="155"/>
        <v>0.16165606556439074</v>
      </c>
      <c r="AG268" s="72">
        <f t="shared" si="156"/>
        <v>0.1945388902150145</v>
      </c>
      <c r="AH268" s="72">
        <f t="shared" si="157"/>
        <v>0.38216006848665479</v>
      </c>
      <c r="AI268" s="72">
        <f t="shared" si="158"/>
        <v>3.1254143646408841E-2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0.30688095546362343</v>
      </c>
      <c r="AL268" s="72">
        <f>(AX268-Driver!$K$181)/(Driver!$L$181-Driver!$K$181)</f>
        <v>0.46120280781635359</v>
      </c>
      <c r="AM268" s="72">
        <f>(AY268-Driver!$K$182)/(Driver!$L$182-Driver!$K$182)</f>
        <v>0.92526665914984785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59"/>
        <v>3.7986704653371319</v>
      </c>
      <c r="AW268" s="70">
        <f t="shared" si="160"/>
        <v>30.962891525961162</v>
      </c>
      <c r="AX268" s="70">
        <f t="shared" si="161"/>
        <v>5.1508252703471822</v>
      </c>
      <c r="AY268" s="70">
        <f>IFERROR(Driver!$K$19/Data!BH268/Data!BI268*Data!BK268*Data!BL268,"")</f>
        <v>-0.45747953738676311</v>
      </c>
      <c r="AZ268" s="70">
        <f t="shared" si="162"/>
        <v>26.269545793000741</v>
      </c>
      <c r="BA268" s="70"/>
      <c r="BB268" s="70"/>
      <c r="BC268" s="70">
        <f t="shared" si="163"/>
        <v>49.905715805981686</v>
      </c>
      <c r="BD268" s="70">
        <f t="shared" si="164"/>
        <v>24.876921059432391</v>
      </c>
      <c r="BE268" s="70">
        <f t="shared" si="165"/>
        <v>0.29466473653669717</v>
      </c>
      <c r="BF268" s="70">
        <f t="shared" si="166"/>
        <v>2.0148949318201299</v>
      </c>
      <c r="BG268" s="70">
        <f t="shared" si="167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219</v>
      </c>
      <c r="BS268" s="8" t="s">
        <v>771</v>
      </c>
      <c r="BT268" s="9" t="s">
        <v>789</v>
      </c>
      <c r="BU268" s="10">
        <v>176</v>
      </c>
      <c r="BV268" s="9" t="s">
        <v>222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308</v>
      </c>
      <c r="CU268" s="10"/>
      <c r="CV268" s="10"/>
      <c r="CW268" s="10"/>
      <c r="CX268" t="str">
        <f>INDEX('Data_Price '!AS$2:AS$1266,MATCH(Data!$DN268,'Data_Price '!$BE$2:$BE$1266,0))</f>
        <v>Rossignol Experience 82 Basalt</v>
      </c>
      <c r="CY268" t="str">
        <f>INDEX('Data_Price '!AT$2:AT$1266,MATCH(Data!$DN268,'Data_Price '!$BE$2:$BE$1266,0))</f>
        <v>Spoke-N-Sport</v>
      </c>
      <c r="CZ268">
        <f>INDEX('Data_Price '!AU$2:AU$1266,MATCH(Data!$DN268,'Data_Price '!$BE$2:$BE$1266,0))</f>
        <v>559.99</v>
      </c>
      <c r="DA268" t="str">
        <f>INDEX('Data_Price '!AV$2:AV$1266,MATCH(Data!$DN268,'Data_Price '!$BE$2:$BE$1266,0))</f>
        <v>https://www.google.com/url?url=https://www.spoke-n-sport.com/product/rossignol-experience-82-basalt-27694.htm%3Fvariations%3D466848%3Futm_source%3Dgoogle%2520shopping%26utm_medium%3Dorganic&amp;rct=j&amp;q=&amp;esrc=s&amp;sa=U&amp;ved=0ahUKEwib2qKDxaP2AhXEc98KHV-_BTAQsDwIXw&amp;usg=AOvVaw04UxG7sO0d83-WT7HKeERQ</v>
      </c>
      <c r="DB268">
        <f>INDEX('Data_Price '!AW$2:AW$1266,MATCH(Data!$DN268,'Data_Price '!$BE$2:$BE$1266,0))</f>
        <v>0</v>
      </c>
      <c r="DC268">
        <f>INDEX('Data_Price '!AX$2:AX$1266,MATCH(Data!$DN268,'Data_Price '!$BE$2:$BE$1266,0))</f>
        <v>0</v>
      </c>
      <c r="DD268">
        <f>INDEX('Data_Price '!AY$2:AY$1266,MATCH(Data!$DN268,'Data_Price '!$BE$2:$BE$1266,0))</f>
        <v>0</v>
      </c>
      <c r="DE268">
        <f>INDEX('Data_Price '!AZ$2:AZ$1266,MATCH(Data!$DN268,'Data_Price '!$BE$2:$BE$1266,0))</f>
        <v>0</v>
      </c>
      <c r="DF268">
        <f>INDEX('Data_Price '!BA$2:BA$1266,MATCH(Data!$DN268,'Data_Price '!$BE$2:$BE$1266,0))</f>
        <v>0</v>
      </c>
      <c r="DG268">
        <f>INDEX('Data_Price '!BB$2:BB$1266,MATCH(Data!$DN268,'Data_Price '!$BE$2:$BE$1266,0))</f>
        <v>0</v>
      </c>
      <c r="DH268">
        <f>INDEX('Data_Price '!BC$2:BC$1266,MATCH(Data!$DN268,'Data_Price '!$BE$2:$BE$1266,0))</f>
        <v>0</v>
      </c>
      <c r="DI268">
        <f>INDEX('Data_Price '!BD$2:BD$1266,MATCH(Data!$DN268,'Data_Price '!$BE$2:$BE$1266,0))</f>
        <v>0</v>
      </c>
      <c r="DJ268" s="89" t="e">
        <f ca="1">_xll.Connector("TinyUrl.TinyUrl",DA268,0)</f>
        <v>#NAME?</v>
      </c>
      <c r="DK268" s="89" t="e">
        <f ca="1">_xll.Connector("TinyUrl.TinyUrl",DE268,0)</f>
        <v>#NAME?</v>
      </c>
      <c r="DL268" s="89" t="e">
        <f ca="1">_xll.Connector("TinyUrl.TinyUrl",DI268,0)</f>
        <v>#NAME?</v>
      </c>
      <c r="DM268" s="224" t="str">
        <f t="shared" si="168"/>
        <v>Experience 82 Basalt</v>
      </c>
      <c r="DN268" s="89" t="str">
        <f t="shared" si="169"/>
        <v xml:space="preserve"> RossignolExperience 82 Basalt176 Unisex</v>
      </c>
      <c r="DO268" s="227"/>
    </row>
    <row r="269" spans="2:119" ht="15.45" customHeight="1">
      <c r="B269" s="224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#VALUE!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36"/>
        <v>#VALUE!</v>
      </c>
      <c r="I269" s="43">
        <f t="shared" si="137"/>
        <v>0</v>
      </c>
      <c r="J269" s="43" t="e">
        <f t="array" ref="J269">NOT(OR(($H$9:$H$1273=TRUE)*($I$9:$I$1273&gt;0)*($BT$9:$BT$1273=BT269)*($K$9:$K$1273&gt;K269)))</f>
        <v>#VALUE!</v>
      </c>
      <c r="K269" s="72">
        <f t="shared" si="138"/>
        <v>0.68571679201606583</v>
      </c>
      <c r="L269" s="72">
        <f t="shared" si="139"/>
        <v>0.90720812182741117</v>
      </c>
      <c r="M269" s="72">
        <f t="shared" si="140"/>
        <v>0.46422546220472061</v>
      </c>
      <c r="N269" s="72">
        <f t="shared" si="141"/>
        <v>0.1710491367861886</v>
      </c>
      <c r="O269" s="72">
        <f t="shared" si="142"/>
        <v>0.35325306682143731</v>
      </c>
      <c r="P269" s="72">
        <f t="shared" si="143"/>
        <v>0.8683741830065359</v>
      </c>
      <c r="Q269" s="72"/>
      <c r="R269" s="72"/>
      <c r="S269" s="72">
        <f t="shared" si="144"/>
        <v>0.80191317691122388</v>
      </c>
      <c r="T269" s="72">
        <f t="shared" si="145"/>
        <v>0.94689927531824036</v>
      </c>
      <c r="U269" s="72">
        <f t="shared" si="146"/>
        <v>0.99991115026751953</v>
      </c>
      <c r="V269" s="72">
        <f t="shared" si="147"/>
        <v>0.61526167884521676</v>
      </c>
      <c r="W269" s="72">
        <f t="shared" si="148"/>
        <v>0.9677985948477752</v>
      </c>
      <c r="X269" s="72">
        <f t="shared" si="149"/>
        <v>9.2791878172588854E-2</v>
      </c>
      <c r="Y269" s="72">
        <f t="shared" si="150"/>
        <v>0.53577453779527939</v>
      </c>
      <c r="Z269" s="72">
        <f t="shared" si="151"/>
        <v>0.8289508632138114</v>
      </c>
      <c r="AA269" s="72">
        <f t="shared" si="152"/>
        <v>0.64674693317856269</v>
      </c>
      <c r="AB269" s="72">
        <f t="shared" si="153"/>
        <v>0.13162581699346404</v>
      </c>
      <c r="AC269" s="72"/>
      <c r="AD269" s="72"/>
      <c r="AE269" s="72">
        <f t="shared" si="154"/>
        <v>0.19808682308877615</v>
      </c>
      <c r="AF269" s="72">
        <f t="shared" si="155"/>
        <v>5.3100724681759692E-2</v>
      </c>
      <c r="AG269" s="72">
        <f t="shared" si="156"/>
        <v>8.8849732480467125E-5</v>
      </c>
      <c r="AH269" s="72">
        <f t="shared" si="157"/>
        <v>0.38473832115478329</v>
      </c>
      <c r="AI269" s="72">
        <f t="shared" si="158"/>
        <v>3.2201405152224805E-2</v>
      </c>
      <c r="AJ269" s="72">
        <f>(AV269-Driver!$K$179)/(Driver!$L$179-Driver!$K$179)</f>
        <v>0.14720812182741114</v>
      </c>
      <c r="AK269" s="72">
        <f>(AW269-Driver!$K$180)/(Driver!$L$180-Driver!$K$180)</f>
        <v>0.3030337122462381</v>
      </c>
      <c r="AL269" s="72">
        <f>(AX269-Driver!$K$181)/(Driver!$L$181-Driver!$K$181)</f>
        <v>0.42895086321381143</v>
      </c>
      <c r="AM269" s="72">
        <f>(AY269-Driver!$K$182)/(Driver!$L$182-Driver!$K$182)</f>
        <v>0.86074693317856266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59"/>
        <v>3.0982905982905979</v>
      </c>
      <c r="AW269" s="70">
        <f t="shared" si="160"/>
        <v>30.586676727274245</v>
      </c>
      <c r="AX269" s="70">
        <f t="shared" si="161"/>
        <v>4.8605577689243029</v>
      </c>
      <c r="AY269" s="70">
        <f>IFERROR(Driver!$K$19/Data!BH269/Data!BI269*Data!BK269*Data!BL269,"")</f>
        <v>-0.8524365144721</v>
      </c>
      <c r="AZ269" s="70">
        <f t="shared" si="162"/>
        <v>26.578555472822043</v>
      </c>
      <c r="BA269" s="70"/>
      <c r="BB269" s="70"/>
      <c r="BC269" s="70">
        <f t="shared" si="163"/>
        <v>78.798420947124228</v>
      </c>
      <c r="BD269" s="70">
        <f t="shared" si="164"/>
        <v>5.8713256491634516</v>
      </c>
      <c r="BE269" s="70">
        <f t="shared" si="165"/>
        <v>0.10007171598738028</v>
      </c>
      <c r="BF269" s="70">
        <f t="shared" si="166"/>
        <v>1.7236994062051463</v>
      </c>
      <c r="BG269" s="70">
        <f t="shared" si="167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219</v>
      </c>
      <c r="BS269" s="8" t="s">
        <v>855</v>
      </c>
      <c r="BT269" s="9" t="s">
        <v>857</v>
      </c>
      <c r="BU269" s="10">
        <v>172</v>
      </c>
      <c r="BV269" s="9" t="s">
        <v>222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303</v>
      </c>
      <c r="CU269" s="10"/>
      <c r="CV269" s="10"/>
      <c r="CW269" s="10"/>
      <c r="CX269" t="e">
        <f>INDEX('Data_Price '!AS$2:AS$1266,MATCH(Data!$DN269,'Data_Price '!$BE$2:$BE$1266,0))</f>
        <v>#N/A</v>
      </c>
      <c r="CY269" t="e">
        <f>INDEX('Data_Price '!AT$2:AT$1266,MATCH(Data!$DN269,'Data_Price '!$BE$2:$BE$1266,0))</f>
        <v>#N/A</v>
      </c>
      <c r="CZ269" t="e">
        <f>INDEX('Data_Price '!AU$2:AU$1266,MATCH(Data!$DN269,'Data_Price '!$BE$2:$BE$1266,0))</f>
        <v>#N/A</v>
      </c>
      <c r="DA269" t="e">
        <f>INDEX('Data_Price '!AV$2:AV$1266,MATCH(Data!$DN269,'Data_Price '!$BE$2:$BE$1266,0))</f>
        <v>#N/A</v>
      </c>
      <c r="DB269" t="e">
        <f>INDEX('Data_Price '!AW$2:AW$1266,MATCH(Data!$DN269,'Data_Price '!$BE$2:$BE$1266,0))</f>
        <v>#N/A</v>
      </c>
      <c r="DC269" t="e">
        <f>INDEX('Data_Price '!AX$2:AX$1266,MATCH(Data!$DN269,'Data_Price '!$BE$2:$BE$1266,0))</f>
        <v>#N/A</v>
      </c>
      <c r="DD269" t="e">
        <f>INDEX('Data_Price '!AY$2:AY$1266,MATCH(Data!$DN269,'Data_Price '!$BE$2:$BE$1266,0))</f>
        <v>#N/A</v>
      </c>
      <c r="DE269" t="e">
        <f>INDEX('Data_Price '!AZ$2:AZ$1266,MATCH(Data!$DN269,'Data_Price '!$BE$2:$BE$1266,0))</f>
        <v>#N/A</v>
      </c>
      <c r="DF269" t="e">
        <f>INDEX('Data_Price '!BA$2:BA$1266,MATCH(Data!$DN269,'Data_Price '!$BE$2:$BE$1266,0))</f>
        <v>#N/A</v>
      </c>
      <c r="DG269" t="e">
        <f>INDEX('Data_Price '!BB$2:BB$1266,MATCH(Data!$DN269,'Data_Price '!$BE$2:$BE$1266,0))</f>
        <v>#N/A</v>
      </c>
      <c r="DH269" t="e">
        <f>INDEX('Data_Price '!BC$2:BC$1266,MATCH(Data!$DN269,'Data_Price '!$BE$2:$BE$1266,0))</f>
        <v>#N/A</v>
      </c>
      <c r="DI269" t="e">
        <f>INDEX('Data_Price '!BD$2:BD$1266,MATCH(Data!$DN269,'Data_Price '!$BE$2:$BE$1266,0))</f>
        <v>#N/A</v>
      </c>
      <c r="DJ269" s="89" t="e">
        <f ca="1">_xll.Connector("TinyUrl.TinyUrl",DA269,0)</f>
        <v>#NAME?</v>
      </c>
      <c r="DK269" s="89" t="e">
        <f ca="1">_xll.Connector("TinyUrl.TinyUrl",DE269,0)</f>
        <v>#NAME?</v>
      </c>
      <c r="DL269" s="89" t="e">
        <f ca="1">_xll.Connector("TinyUrl.TinyUrl",DI269,0)</f>
        <v>#NAME?</v>
      </c>
      <c r="DM269" s="224" t="str">
        <f t="shared" si="168"/>
        <v>Bash 86</v>
      </c>
      <c r="DN269" s="89" t="str">
        <f t="shared" si="169"/>
        <v xml:space="preserve"> VölklBash 86172 Unisex</v>
      </c>
      <c r="DO269" s="227" t="s">
        <v>1028</v>
      </c>
    </row>
    <row r="270" spans="2:119" ht="15.45" customHeight="1">
      <c r="B270" s="224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#VALUE!</v>
      </c>
      <c r="F270" s="43" t="b">
        <f>CL270&gt;Driver!$F$56</f>
        <v>0</v>
      </c>
      <c r="G270" s="43" t="b">
        <f>AND(CB270&gt;Driver!$F$55,CB270&lt;Driver!$G$55)</f>
        <v>0</v>
      </c>
      <c r="H270" s="43" t="e">
        <f t="shared" si="136"/>
        <v>#VALUE!</v>
      </c>
      <c r="I270" s="43">
        <f t="shared" si="137"/>
        <v>0</v>
      </c>
      <c r="J270" s="43" t="e">
        <f t="array" ref="J270">NOT(OR(($H$9:$H$1273=TRUE)*($I$9:$I$1273&gt;0)*($BT$9:$BT$1273=BT270)*($K$9:$K$1273&gt;K270)))</f>
        <v>#VALUE!</v>
      </c>
      <c r="K270" s="72">
        <f t="shared" si="138"/>
        <v>0.74196850283402771</v>
      </c>
      <c r="L270" s="72">
        <f t="shared" si="139"/>
        <v>0.98023044073805499</v>
      </c>
      <c r="M270" s="72">
        <f t="shared" si="140"/>
        <v>0.50370656493000032</v>
      </c>
      <c r="N270" s="72">
        <f t="shared" si="141"/>
        <v>0.29310061341933857</v>
      </c>
      <c r="O270" s="72">
        <f t="shared" si="142"/>
        <v>0.28783934280857093</v>
      </c>
      <c r="P270" s="72">
        <f t="shared" si="143"/>
        <v>0.93017973856209157</v>
      </c>
      <c r="Q270" s="72"/>
      <c r="R270" s="72"/>
      <c r="S270" s="72">
        <f t="shared" si="144"/>
        <v>0.68674153205127308</v>
      </c>
      <c r="T270" s="72">
        <f t="shared" si="145"/>
        <v>0.978953797980746</v>
      </c>
      <c r="U270" s="72">
        <f t="shared" si="146"/>
        <v>0.90691748664751304</v>
      </c>
      <c r="V270" s="72">
        <f t="shared" si="147"/>
        <v>0.68333664907568692</v>
      </c>
      <c r="W270" s="72">
        <f t="shared" si="148"/>
        <v>0.98454992435703481</v>
      </c>
      <c r="X270" s="72">
        <f t="shared" si="149"/>
        <v>1.9769559261945013E-2</v>
      </c>
      <c r="Y270" s="72">
        <f t="shared" si="150"/>
        <v>0.49629343506999962</v>
      </c>
      <c r="Z270" s="72">
        <f t="shared" si="151"/>
        <v>0.70689938658066143</v>
      </c>
      <c r="AA270" s="72">
        <f t="shared" si="152"/>
        <v>0.71216065719142907</v>
      </c>
      <c r="AB270" s="72">
        <f t="shared" si="153"/>
        <v>6.9820261437908482E-2</v>
      </c>
      <c r="AC270" s="72"/>
      <c r="AD270" s="72"/>
      <c r="AE270" s="72">
        <f t="shared" si="154"/>
        <v>0.31325846794872686</v>
      </c>
      <c r="AF270" s="72">
        <f t="shared" si="155"/>
        <v>2.1046202019253973E-2</v>
      </c>
      <c r="AG270" s="72">
        <f t="shared" si="156"/>
        <v>9.308251335248699E-2</v>
      </c>
      <c r="AH270" s="72">
        <f t="shared" si="157"/>
        <v>0.31666335092431308</v>
      </c>
      <c r="AI270" s="72">
        <f t="shared" si="158"/>
        <v>1.5450075642965209E-2</v>
      </c>
      <c r="AJ270" s="72">
        <f>(AV270-Driver!$K$179)/(Driver!$L$179-Driver!$K$179)</f>
        <v>0.259769559261945</v>
      </c>
      <c r="AK270" s="72">
        <f>(AW270-Driver!$K$180)/(Driver!$L$180-Driver!$K$180)</f>
        <v>0.23829227811533221</v>
      </c>
      <c r="AL270" s="72">
        <f>(AX270-Driver!$K$181)/(Driver!$L$181-Driver!$K$181)</f>
        <v>0.30689938658066146</v>
      </c>
      <c r="AM270" s="72">
        <f>(AY270-Driver!$K$182)/(Driver!$L$182-Driver!$K$182)</f>
        <v>0.92616065719142904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59"/>
        <v>5.4673721340388006</v>
      </c>
      <c r="AW270" s="70">
        <f t="shared" si="160"/>
        <v>24.255731623987</v>
      </c>
      <c r="AX270" s="70">
        <f t="shared" si="161"/>
        <v>3.762094479225953</v>
      </c>
      <c r="AY270" s="70">
        <f>IFERROR(Driver!$K$19/Data!BH270/Data!BI270*Data!BK270*Data!BL270,"")</f>
        <v>-0.45200693565593292</v>
      </c>
      <c r="AZ270" s="70">
        <f t="shared" si="162"/>
        <v>20.945644080416979</v>
      </c>
      <c r="BA270" s="70"/>
      <c r="BB270" s="70"/>
      <c r="BC270" s="70">
        <f t="shared" si="163"/>
        <v>19.058088097982321</v>
      </c>
      <c r="BD270" s="70">
        <f t="shared" si="164"/>
        <v>8.7080941075419194</v>
      </c>
      <c r="BE270" s="70">
        <f t="shared" si="165"/>
        <v>0.19322645834986171</v>
      </c>
      <c r="BF270" s="70">
        <f t="shared" si="166"/>
        <v>9.4122890400036159</v>
      </c>
      <c r="BG270" s="70">
        <f t="shared" si="167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219</v>
      </c>
      <c r="BS270" s="8" t="s">
        <v>533</v>
      </c>
      <c r="BT270" s="9" t="s">
        <v>544</v>
      </c>
      <c r="BU270" s="10">
        <v>154</v>
      </c>
      <c r="BV270" s="9" t="s">
        <v>390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305</v>
      </c>
      <c r="CU270" s="10"/>
      <c r="CV270" s="10"/>
      <c r="CW270" s="10"/>
      <c r="CX270" t="str">
        <f>INDEX('Data_Price '!AS$2:AS$1266,MATCH(Data!$DN270,'Data_Price '!$BE$2:$BE$1266,0))</f>
        <v>2022 Dynastar M-pro 99 W All Mountain ride Skis 154cm</v>
      </c>
      <c r="CY270" t="str">
        <f>INDEX('Data_Price '!AT$2:AT$1266,MATCH(Data!$DN270,'Data_Price '!$BE$2:$BE$1266,0))</f>
        <v>eBay</v>
      </c>
      <c r="CZ270">
        <f>INDEX('Data_Price '!AU$2:AU$1266,MATCH(Data!$DN270,'Data_Price '!$BE$2:$BE$1266,0))</f>
        <v>499.99</v>
      </c>
      <c r="DA270" t="str">
        <f>INDEX('Data_Price '!AV$2:AV$1266,MATCH(Data!$DN270,'Data_Price '!$BE$2:$BE$1266,0))</f>
        <v>https://www.google.com/url?url=https://www.ebay.com/itm/154736328233%3Fchn%3Dps%26mkevt%3D1%26mkcid%3D28&amp;rct=j&amp;q=&amp;esrc=s&amp;sa=U&amp;ved=0ahUKEwjMyomExaP2AhUrZN8KHYVNDHwQ2SkIdA&amp;usg=AOvVaw0oKShj9vXEPDo7oJDApu_1</v>
      </c>
      <c r="DB270" t="str">
        <f>INDEX('Data_Price '!AW$2:AW$1266,MATCH(Data!$DN270,'Data_Price '!$BE$2:$BE$1266,0))</f>
        <v>Dynastar M-Pro 99 W Skis Women's 2022 - 154</v>
      </c>
      <c r="DC270" t="str">
        <f>INDEX('Data_Price '!AX$2:AX$1266,MATCH(Data!$DN270,'Data_Price '!$BE$2:$BE$1266,0))</f>
        <v>Bobleisure</v>
      </c>
      <c r="DD270">
        <f>INDEX('Data_Price '!AY$2:AY$1266,MATCH(Data!$DN270,'Data_Price '!$BE$2:$BE$1266,0))</f>
        <v>538.66</v>
      </c>
      <c r="DE270" t="str">
        <f>INDEX('Data_Price '!AZ$2:AZ$1266,MATCH(Data!$DN270,'Data_Price '!$BE$2:$BE$1266,0))</f>
        <v>https://www.google.com/aclk?sa=L&amp;ai=DChcSEwj_-8WExaP2AhXSCIgJHZdZB40YABAHGgJxbg&amp;sig=AOD64_0XVdPrSOU8IbepFgd5c0xExiB9FA&amp;ctype=5&amp;ved=0ahUKEwiIpsGExaP2AhUQZN8KHW5VA9sQ2ikIGg&amp;adurl=</v>
      </c>
      <c r="DF270" t="str">
        <f>INDEX('Data_Price '!BA$2:BA$1266,MATCH(Data!$DN270,'Data_Price '!$BE$2:$BE$1266,0))</f>
        <v>Dynastar M-Pro 99 W Skis Women's 2022 - 154</v>
      </c>
      <c r="DG270" t="str">
        <f>INDEX('Data_Price '!BB$2:BB$1266,MATCH(Data!$DN270,'Data_Price '!$BE$2:$BE$1266,0))</f>
        <v>SkiEssentials.com</v>
      </c>
      <c r="DH270">
        <f>INDEX('Data_Price '!BC$2:BC$1266,MATCH(Data!$DN270,'Data_Price '!$BE$2:$BE$1266,0))</f>
        <v>559.96</v>
      </c>
      <c r="DI270" t="str">
        <f>INDEX('Data_Price '!BD$2:BD$1266,MATCH(Data!$DN270,'Data_Price '!$BE$2:$BE$1266,0))</f>
        <v>https://www.google.com/url?url=https://www.skiessentials.com/2022-dynastar-m-pro-99-women-s-ski.html&amp;rct=j&amp;q=&amp;esrc=s&amp;sa=U&amp;ved=0ahUKEwjMyomExaP2AhUrZN8KHYVNDHwQsDwIZQ&amp;usg=AOvVaw0dkCAZJ2ExOSlJIJzMDbhk</v>
      </c>
      <c r="DJ270" s="89" t="e">
        <f ca="1">_xll.Connector("TinyUrl.TinyUrl",DA270,0)</f>
        <v>#NAME?</v>
      </c>
      <c r="DK270" s="89" t="e">
        <f ca="1">_xll.Connector("TinyUrl.TinyUrl",DE270,0)</f>
        <v>#NAME?</v>
      </c>
      <c r="DL270" s="89" t="e">
        <f ca="1">_xll.Connector("TinyUrl.TinyUrl",DI270,0)</f>
        <v>#NAME?</v>
      </c>
      <c r="DM270" s="224" t="str">
        <f t="shared" si="168"/>
        <v>M-Pro 99 W</v>
      </c>
      <c r="DN270" s="89" t="str">
        <f t="shared" si="169"/>
        <v xml:space="preserve"> DynastarM-Pro 99 W154 Women's</v>
      </c>
      <c r="DO270" s="227" t="s">
        <v>935</v>
      </c>
    </row>
    <row r="271" spans="2:119" ht="15.45" customHeight="1">
      <c r="B271" s="224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#VALUE!</v>
      </c>
      <c r="F271" s="43" t="b">
        <f>CL271&gt;Driver!$F$56</f>
        <v>0</v>
      </c>
      <c r="G271" s="43" t="b">
        <f>AND(CB271&gt;Driver!$F$55,CB271&lt;Driver!$G$55)</f>
        <v>0</v>
      </c>
      <c r="H271" s="43" t="e">
        <f t="shared" si="136"/>
        <v>#VALUE!</v>
      </c>
      <c r="I271" s="43">
        <f t="shared" si="137"/>
        <v>0</v>
      </c>
      <c r="J271" s="43" t="e">
        <f t="array" ref="J271">NOT(OR(($H$9:$H$1273=TRUE)*($I$9:$I$1273&gt;0)*($BT$9:$BT$1273=BT271)*($K$9:$K$1273&gt;K271)))</f>
        <v>#VALUE!</v>
      </c>
      <c r="K271" s="72">
        <f t="shared" si="138"/>
        <v>0.68228787301292426</v>
      </c>
      <c r="L271" s="72">
        <f t="shared" si="139"/>
        <v>0.88182741116751262</v>
      </c>
      <c r="M271" s="72">
        <f t="shared" si="140"/>
        <v>0.48274833485833579</v>
      </c>
      <c r="N271" s="72">
        <f t="shared" si="141"/>
        <v>0.24124454562701569</v>
      </c>
      <c r="O271" s="72">
        <f t="shared" si="142"/>
        <v>0.33368346548393923</v>
      </c>
      <c r="P271" s="72">
        <f t="shared" si="143"/>
        <v>0.87331699346405234</v>
      </c>
      <c r="Q271" s="72"/>
      <c r="R271" s="72"/>
      <c r="S271" s="72">
        <f t="shared" si="144"/>
        <v>0.73878808939029983</v>
      </c>
      <c r="T271" s="72">
        <f t="shared" si="145"/>
        <v>0.94825139290164395</v>
      </c>
      <c r="U271" s="72">
        <f t="shared" si="146"/>
        <v>0.37457735863174679</v>
      </c>
      <c r="V271" s="72">
        <f t="shared" si="147"/>
        <v>0.61957886398806739</v>
      </c>
      <c r="W271" s="72">
        <f t="shared" si="148"/>
        <v>0.97899442414920212</v>
      </c>
      <c r="X271" s="72">
        <f t="shared" si="149"/>
        <v>0.11817258883248732</v>
      </c>
      <c r="Y271" s="72">
        <f t="shared" si="150"/>
        <v>0.51725166514166421</v>
      </c>
      <c r="Z271" s="72">
        <f t="shared" si="151"/>
        <v>0.75875545437298431</v>
      </c>
      <c r="AA271" s="72">
        <f t="shared" si="152"/>
        <v>0.66631653451606077</v>
      </c>
      <c r="AB271" s="72">
        <f t="shared" si="153"/>
        <v>0.12668300653594772</v>
      </c>
      <c r="AC271" s="72"/>
      <c r="AD271" s="72"/>
      <c r="AE271" s="72">
        <f t="shared" si="154"/>
        <v>0.26121191060970012</v>
      </c>
      <c r="AF271" s="72">
        <f t="shared" si="155"/>
        <v>5.1748607098356068E-2</v>
      </c>
      <c r="AG271" s="72">
        <f t="shared" si="156"/>
        <v>0.62542264136825321</v>
      </c>
      <c r="AH271" s="72">
        <f t="shared" si="157"/>
        <v>0.38042113601193261</v>
      </c>
      <c r="AI271" s="72">
        <f t="shared" si="158"/>
        <v>2.1005575850797927E-2</v>
      </c>
      <c r="AJ271" s="72">
        <f>(AV271-Driver!$K$179)/(Driver!$L$179-Driver!$K$179)</f>
        <v>0.12182741116751267</v>
      </c>
      <c r="AK271" s="72">
        <f>(AW271-Driver!$K$180)/(Driver!$L$180-Driver!$K$180)</f>
        <v>0.29319154312181761</v>
      </c>
      <c r="AL271" s="72">
        <f>(AX271-Driver!$K$181)/(Driver!$L$181-Driver!$K$181)</f>
        <v>0.35875545437298428</v>
      </c>
      <c r="AM271" s="72">
        <f>(AY271-Driver!$K$182)/(Driver!$L$182-Driver!$K$182)</f>
        <v>0.88031653451606073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59"/>
        <v>2.5641025641025639</v>
      </c>
      <c r="AW271" s="70">
        <f t="shared" si="160"/>
        <v>29.624229211854914</v>
      </c>
      <c r="AX271" s="70">
        <f t="shared" si="161"/>
        <v>4.2287990893568583</v>
      </c>
      <c r="AY271" s="70">
        <f>IFERROR(Driver!$K$19/Data!BH271/Data!BI271*Data!BK271*Data!BL271,"")</f>
        <v>-0.73264135925920759</v>
      </c>
      <c r="AZ271" s="70">
        <f t="shared" si="162"/>
        <v>26.128071481757264</v>
      </c>
      <c r="BA271" s="70"/>
      <c r="BB271" s="70"/>
      <c r="BC271" s="70">
        <f t="shared" si="163"/>
        <v>46.054999211532056</v>
      </c>
      <c r="BD271" s="70">
        <f t="shared" si="164"/>
        <v>5.9909856594840818</v>
      </c>
      <c r="BE271" s="70">
        <f t="shared" si="165"/>
        <v>0.72547162287853328</v>
      </c>
      <c r="BF271" s="70">
        <f t="shared" si="166"/>
        <v>2.211295138147948</v>
      </c>
      <c r="BG271" s="70">
        <f t="shared" si="167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219</v>
      </c>
      <c r="BS271" s="8" t="s">
        <v>812</v>
      </c>
      <c r="BT271" s="9" t="s">
        <v>832</v>
      </c>
      <c r="BU271" s="10">
        <v>168</v>
      </c>
      <c r="BV271" s="9" t="s">
        <v>222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305</v>
      </c>
      <c r="CU271" s="10"/>
      <c r="CV271" s="10"/>
      <c r="CW271" s="10"/>
      <c r="CX271" t="str">
        <f>INDEX('Data_Price '!AS$2:AS$1266,MATCH(Data!$DN271,'Data_Price '!$BE$2:$BE$1266,0))</f>
        <v>Salomon Stance 90 Dark Green/Black/White / 168cm</v>
      </c>
      <c r="CY271" t="str">
        <f>INDEX('Data_Price '!AT$2:AT$1266,MATCH(Data!$DN271,'Data_Price '!$BE$2:$BE$1266,0))</f>
        <v>Sundance Ski and Board Shop</v>
      </c>
      <c r="CZ271">
        <f>INDEX('Data_Price '!AU$2:AU$1266,MATCH(Data!$DN271,'Data_Price '!$BE$2:$BE$1266,0))</f>
        <v>552.26</v>
      </c>
      <c r="DA271" t="str">
        <f>INDEX('Data_Price '!AV$2:AV$1266,MATCH(Data!$DN271,'Data_Price '!$BE$2:$BE$1266,0))</f>
        <v>https://www.google.com/url?url=https://sundanceskishop.com/products/salomon-stance-90%3Fvariant%3D39372457246818%26currency%3DCAD%26utm_medium%3Dproduct_sync%26utm_source%3Dgoogle%26utm_content%3Dsag_organic%26utm_campaign%3Dsag_organic&amp;rct=j&amp;q=&amp;esrc=s&amp;sa=U&amp;ved=0ahUKEwj4_uGExaP2AhUsm-AKHZnWA2QQ2SkIPg&amp;usg=AOvVaw2NuqZlwJExXWklyswL_pqj</v>
      </c>
      <c r="DB271" t="str">
        <f>INDEX('Data_Price '!AW$2:AW$1266,MATCH(Data!$DN271,'Data_Price '!$BE$2:$BE$1266,0))</f>
        <v>Salomon Stance 90 Skis</v>
      </c>
      <c r="DC271" t="str">
        <f>INDEX('Data_Price '!AX$2:AX$1266,MATCH(Data!$DN271,'Data_Price '!$BE$2:$BE$1266,0))</f>
        <v>Powder7 Ski Shop</v>
      </c>
      <c r="DD271">
        <f>INDEX('Data_Price '!AY$2:AY$1266,MATCH(Data!$DN271,'Data_Price '!$BE$2:$BE$1266,0))</f>
        <v>649.95000000000005</v>
      </c>
      <c r="DE271" t="str">
        <f>INDEX('Data_Price '!AZ$2:AZ$1266,MATCH(Data!$DN271,'Data_Price '!$BE$2:$BE$1266,0))</f>
        <v>https://www.google.com/url?q=https://www.powder7.com/Salomon-Stance-90-Skis-168cm-New-Flat-2022/for-sale%3Futm_source%3Dfeed%26utm_medium%3Dfree&amp;sa=U&amp;ved=0ahUKEwjW-JSFxaP2AhWnct8KHW11AD4Q2ykIGA&amp;usg=AOvVaw1uC4WqRNV3xiUGNZthOsLg</v>
      </c>
      <c r="DF271" t="str">
        <f>INDEX('Data_Price '!BA$2:BA$1266,MATCH(Data!$DN271,'Data_Price '!$BE$2:$BE$1266,0))</f>
        <v>Salomon Stance 90 Skis</v>
      </c>
      <c r="DG271" t="str">
        <f>INDEX('Data_Price '!BB$2:BB$1266,MATCH(Data!$DN271,'Data_Price '!$BE$2:$BE$1266,0))</f>
        <v>The-House.com</v>
      </c>
      <c r="DH271">
        <f>INDEX('Data_Price '!BC$2:BC$1266,MATCH(Data!$DN271,'Data_Price '!$BE$2:$BE$1266,0))</f>
        <v>649.99</v>
      </c>
      <c r="DI271" t="str">
        <f>INDEX('Data_Price '!BD$2:BD$1266,MATCH(Data!$DN271,'Data_Price '!$BE$2:$BE$1266,0))</f>
        <v>https://www.google.com/url?url=https://www.the-house.com/8968sast90gbw21zz-salomon-skis%3Futm_source%3Dfroogle%26utm_medium%3Dppc%26utm_campaign%3Dshopcomparefeed&amp;rct=j&amp;q=&amp;esrc=s&amp;sa=U&amp;ved=0ahUKEwj4_uGExaP2AhUsm-AKHZnWA2QQsDwIOg&amp;usg=AOvVaw2hNb2IgDvVcc3ox1oNjXCy</v>
      </c>
      <c r="DJ271" s="89" t="e">
        <f ca="1">_xll.Connector("TinyUrl.TinyUrl",DA271,0)</f>
        <v>#NAME?</v>
      </c>
      <c r="DK271" s="89" t="e">
        <f ca="1">_xll.Connector("TinyUrl.TinyUrl",DE271,0)</f>
        <v>#NAME?</v>
      </c>
      <c r="DL271" s="89" t="e">
        <f ca="1">_xll.Connector("TinyUrl.TinyUrl",DI271,0)</f>
        <v>#NAME?</v>
      </c>
      <c r="DM271" s="224" t="str">
        <f t="shared" si="168"/>
        <v>Stance 90</v>
      </c>
      <c r="DN271" s="89" t="str">
        <f t="shared" si="169"/>
        <v xml:space="preserve"> SalomonStance 90168 Unisex</v>
      </c>
      <c r="DO271" s="227" t="s">
        <v>1029</v>
      </c>
    </row>
    <row r="272" spans="2:119" ht="15.45" customHeight="1">
      <c r="B272" s="224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#VALUE!</v>
      </c>
      <c r="F272" s="43" t="b">
        <f>CL272&gt;Driver!$F$56</f>
        <v>0</v>
      </c>
      <c r="G272" s="43" t="b">
        <f>AND(CB272&gt;Driver!$F$55,CB272&lt;Driver!$G$55)</f>
        <v>1</v>
      </c>
      <c r="H272" s="43" t="e">
        <f t="shared" si="136"/>
        <v>#VALUE!</v>
      </c>
      <c r="I272" s="43">
        <f t="shared" si="137"/>
        <v>0</v>
      </c>
      <c r="J272" s="43" t="e">
        <f t="array" ref="J272">NOT(OR(($H$9:$H$1273=TRUE)*($I$9:$I$1273&gt;0)*($BT$9:$BT$1273=BT272)*($K$9:$K$1273&gt;K272)))</f>
        <v>#VALUE!</v>
      </c>
      <c r="K272" s="72">
        <f t="shared" si="138"/>
        <v>0.73363185515382168</v>
      </c>
      <c r="L272" s="72">
        <f t="shared" si="139"/>
        <v>0.94929014583836924</v>
      </c>
      <c r="M272" s="72">
        <f t="shared" si="140"/>
        <v>0.51797356446927401</v>
      </c>
      <c r="N272" s="72">
        <f t="shared" si="141"/>
        <v>0.31523430089167137</v>
      </c>
      <c r="O272" s="72">
        <f t="shared" si="142"/>
        <v>0.29257528140503952</v>
      </c>
      <c r="P272" s="72">
        <f t="shared" si="143"/>
        <v>0.94611111111111112</v>
      </c>
      <c r="Q272" s="72"/>
      <c r="R272" s="72"/>
      <c r="S272" s="72">
        <f t="shared" si="144"/>
        <v>0.67973350384518316</v>
      </c>
      <c r="T272" s="72">
        <f t="shared" si="145"/>
        <v>0.92825091205111465</v>
      </c>
      <c r="U272" s="72">
        <f t="shared" si="146"/>
        <v>0.93352276856087357</v>
      </c>
      <c r="V272" s="72">
        <f t="shared" si="147"/>
        <v>0.92248042855993273</v>
      </c>
      <c r="W272" s="72">
        <f t="shared" si="148"/>
        <v>0.97916878449027012</v>
      </c>
      <c r="X272" s="72">
        <f t="shared" si="149"/>
        <v>5.0709854161630763E-2</v>
      </c>
      <c r="Y272" s="72">
        <f t="shared" si="150"/>
        <v>0.48202643553072599</v>
      </c>
      <c r="Z272" s="72">
        <f t="shared" si="151"/>
        <v>0.68476569910832863</v>
      </c>
      <c r="AA272" s="72">
        <f t="shared" si="152"/>
        <v>0.70742471859496048</v>
      </c>
      <c r="AB272" s="72">
        <f t="shared" si="153"/>
        <v>5.3888888888888875E-2</v>
      </c>
      <c r="AC272" s="72"/>
      <c r="AD272" s="72"/>
      <c r="AE272" s="72">
        <f t="shared" si="154"/>
        <v>0.32026649615481684</v>
      </c>
      <c r="AF272" s="72">
        <f t="shared" si="155"/>
        <v>7.1749087948885307E-2</v>
      </c>
      <c r="AG272" s="72">
        <f t="shared" si="156"/>
        <v>6.6477231439126372E-2</v>
      </c>
      <c r="AH272" s="72">
        <f t="shared" si="157"/>
        <v>7.751957144006727E-2</v>
      </c>
      <c r="AI272" s="72">
        <f t="shared" si="158"/>
        <v>2.0831215509729897E-2</v>
      </c>
      <c r="AJ272" s="72">
        <f>(AV272-Driver!$K$179)/(Driver!$L$179-Driver!$K$179)</f>
        <v>0.29070985416163075</v>
      </c>
      <c r="AK272" s="72">
        <f>(AW272-Driver!$K$180)/(Driver!$L$180-Driver!$K$180)</f>
        <v>0.22111057069127593</v>
      </c>
      <c r="AL272" s="72">
        <f>(AX272-Driver!$K$181)/(Driver!$L$181-Driver!$K$181)</f>
        <v>0.28476569910832855</v>
      </c>
      <c r="AM272" s="72">
        <f>(AY272-Driver!$K$182)/(Driver!$L$182-Driver!$K$182)</f>
        <v>0.92142471859496045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59"/>
        <v>6.1185727852394516</v>
      </c>
      <c r="AW272" s="70">
        <f t="shared" si="160"/>
        <v>22.575564232846119</v>
      </c>
      <c r="AX272" s="70">
        <f t="shared" si="161"/>
        <v>3.5628912919749571</v>
      </c>
      <c r="AY272" s="70">
        <f>IFERROR(Driver!$K$19/Data!BH272/Data!BI272*Data!BK272*Data!BL272,"")</f>
        <v>-0.48099794520478734</v>
      </c>
      <c r="AZ272" s="70">
        <f t="shared" si="162"/>
        <v>19.49367088607595</v>
      </c>
      <c r="BA272" s="70"/>
      <c r="BB272" s="70"/>
      <c r="BC272" s="70">
        <f t="shared" si="163"/>
        <v>15.422975148461758</v>
      </c>
      <c r="BD272" s="70">
        <f t="shared" si="164"/>
        <v>4.2209785429672904</v>
      </c>
      <c r="BE272" s="70">
        <f t="shared" si="165"/>
        <v>3.3695177220797762E-2</v>
      </c>
      <c r="BF272" s="70">
        <f t="shared" si="166"/>
        <v>36.421898852612394</v>
      </c>
      <c r="BG272" s="70">
        <f t="shared" si="167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219</v>
      </c>
      <c r="BS272" s="8" t="s">
        <v>855</v>
      </c>
      <c r="BT272" s="9" t="s">
        <v>860</v>
      </c>
      <c r="BU272" s="10">
        <v>158</v>
      </c>
      <c r="BV272" s="9" t="s">
        <v>390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301</v>
      </c>
      <c r="CU272" s="9" t="s">
        <v>302</v>
      </c>
      <c r="CV272" s="10"/>
      <c r="CW272" s="10"/>
      <c r="CX272" t="e">
        <f>INDEX('Data_Price '!AS$2:AS$1266,MATCH(Data!$DN272,'Data_Price '!$BE$2:$BE$1266,0))</f>
        <v>#N/A</v>
      </c>
      <c r="CY272" t="e">
        <f>INDEX('Data_Price '!AT$2:AT$1266,MATCH(Data!$DN272,'Data_Price '!$BE$2:$BE$1266,0))</f>
        <v>#N/A</v>
      </c>
      <c r="CZ272" t="e">
        <f>INDEX('Data_Price '!AU$2:AU$1266,MATCH(Data!$DN272,'Data_Price '!$BE$2:$BE$1266,0))</f>
        <v>#N/A</v>
      </c>
      <c r="DA272" t="e">
        <f>INDEX('Data_Price '!AV$2:AV$1266,MATCH(Data!$DN272,'Data_Price '!$BE$2:$BE$1266,0))</f>
        <v>#N/A</v>
      </c>
      <c r="DB272" t="e">
        <f>INDEX('Data_Price '!AW$2:AW$1266,MATCH(Data!$DN272,'Data_Price '!$BE$2:$BE$1266,0))</f>
        <v>#N/A</v>
      </c>
      <c r="DC272" t="e">
        <f>INDEX('Data_Price '!AX$2:AX$1266,MATCH(Data!$DN272,'Data_Price '!$BE$2:$BE$1266,0))</f>
        <v>#N/A</v>
      </c>
      <c r="DD272" t="e">
        <f>INDEX('Data_Price '!AY$2:AY$1266,MATCH(Data!$DN272,'Data_Price '!$BE$2:$BE$1266,0))</f>
        <v>#N/A</v>
      </c>
      <c r="DE272" t="e">
        <f>INDEX('Data_Price '!AZ$2:AZ$1266,MATCH(Data!$DN272,'Data_Price '!$BE$2:$BE$1266,0))</f>
        <v>#N/A</v>
      </c>
      <c r="DF272" t="e">
        <f>INDEX('Data_Price '!BA$2:BA$1266,MATCH(Data!$DN272,'Data_Price '!$BE$2:$BE$1266,0))</f>
        <v>#N/A</v>
      </c>
      <c r="DG272" t="e">
        <f>INDEX('Data_Price '!BB$2:BB$1266,MATCH(Data!$DN272,'Data_Price '!$BE$2:$BE$1266,0))</f>
        <v>#N/A</v>
      </c>
      <c r="DH272" t="e">
        <f>INDEX('Data_Price '!BC$2:BC$1266,MATCH(Data!$DN272,'Data_Price '!$BE$2:$BE$1266,0))</f>
        <v>#N/A</v>
      </c>
      <c r="DI272" t="e">
        <f>INDEX('Data_Price '!BD$2:BD$1266,MATCH(Data!$DN272,'Data_Price '!$BE$2:$BE$1266,0))</f>
        <v>#N/A</v>
      </c>
      <c r="DJ272" s="89" t="e">
        <f ca="1">_xll.Connector("TinyUrl.TinyUrl",DA272,0)</f>
        <v>#NAME?</v>
      </c>
      <c r="DK272" s="89" t="e">
        <f ca="1">_xll.Connector("TinyUrl.TinyUrl",DE272,0)</f>
        <v>#NAME?</v>
      </c>
      <c r="DL272" s="89" t="e">
        <f ca="1">_xll.Connector("TinyUrl.TinyUrl",DI272,0)</f>
        <v>#NAME?</v>
      </c>
      <c r="DM272" s="224" t="str">
        <f t="shared" si="168"/>
        <v>Blaze 106 W</v>
      </c>
      <c r="DN272" s="89" t="str">
        <f t="shared" si="169"/>
        <v xml:space="preserve"> VölklBlaze 106 W158 Women's</v>
      </c>
      <c r="DO272" s="227" t="s">
        <v>997</v>
      </c>
    </row>
    <row r="273" spans="1:119" ht="15.45" customHeight="1">
      <c r="B273" s="224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#VALUE!</v>
      </c>
      <c r="F273" s="43" t="b">
        <f>CL273&gt;Driver!$F$56</f>
        <v>0</v>
      </c>
      <c r="G273" s="43" t="b">
        <f>AND(CB273&gt;Driver!$F$55,CB273&lt;Driver!$G$55)</f>
        <v>0</v>
      </c>
      <c r="H273" s="43" t="e">
        <f t="shared" si="136"/>
        <v>#VALUE!</v>
      </c>
      <c r="I273" s="43">
        <f t="shared" si="137"/>
        <v>0</v>
      </c>
      <c r="J273" s="43" t="e">
        <f t="array" ref="J273">NOT(OR(($H$9:$H$1273=TRUE)*($I$9:$I$1273&gt;0)*($BT$9:$BT$1273=BT273)*($K$9:$K$1273&gt;K273)))</f>
        <v>#VALUE!</v>
      </c>
      <c r="K273" s="72">
        <f t="shared" si="138"/>
        <v>0.65797972688986262</v>
      </c>
      <c r="L273" s="72">
        <f t="shared" si="139"/>
        <v>0.86877447425670773</v>
      </c>
      <c r="M273" s="72">
        <f t="shared" si="140"/>
        <v>0.44718497952301739</v>
      </c>
      <c r="N273" s="72">
        <f t="shared" si="141"/>
        <v>0.22100803136659708</v>
      </c>
      <c r="O273" s="72">
        <f t="shared" si="142"/>
        <v>0.2958410248495138</v>
      </c>
      <c r="P273" s="72">
        <f t="shared" si="143"/>
        <v>0.82470588235294118</v>
      </c>
      <c r="Q273" s="72"/>
      <c r="R273" s="72"/>
      <c r="S273" s="72">
        <f t="shared" si="144"/>
        <v>0.72596981601649091</v>
      </c>
      <c r="T273" s="72">
        <f t="shared" si="145"/>
        <v>0.95059055033295137</v>
      </c>
      <c r="U273" s="72">
        <f t="shared" si="146"/>
        <v>0.88686753583261613</v>
      </c>
      <c r="V273" s="72">
        <f t="shared" si="147"/>
        <v>0.63356919825752867</v>
      </c>
      <c r="W273" s="72">
        <f t="shared" si="148"/>
        <v>0.96892473118279576</v>
      </c>
      <c r="X273" s="72">
        <f t="shared" si="149"/>
        <v>0.13122552574329224</v>
      </c>
      <c r="Y273" s="72">
        <f t="shared" si="150"/>
        <v>0.55281502047698261</v>
      </c>
      <c r="Z273" s="72">
        <f t="shared" si="151"/>
        <v>0.77899196863340292</v>
      </c>
      <c r="AA273" s="72">
        <f t="shared" si="152"/>
        <v>0.7041589751504862</v>
      </c>
      <c r="AB273" s="72">
        <f t="shared" si="153"/>
        <v>0.17529411764705882</v>
      </c>
      <c r="AC273" s="72"/>
      <c r="AD273" s="72"/>
      <c r="AE273" s="72">
        <f t="shared" si="154"/>
        <v>0.27403018398350903</v>
      </c>
      <c r="AF273" s="72">
        <f t="shared" si="155"/>
        <v>4.9409449667048647E-2</v>
      </c>
      <c r="AG273" s="72">
        <f t="shared" si="156"/>
        <v>0.11313246416738382</v>
      </c>
      <c r="AH273" s="72">
        <f t="shared" si="157"/>
        <v>0.36643080174247139</v>
      </c>
      <c r="AI273" s="72">
        <f t="shared" si="158"/>
        <v>3.107526881720428E-2</v>
      </c>
      <c r="AJ273" s="72">
        <f>(AV273-Driver!$K$179)/(Driver!$L$179-Driver!$K$179)</f>
        <v>0.10877447425670775</v>
      </c>
      <c r="AK273" s="72">
        <f>(AW273-Driver!$K$180)/(Driver!$L$180-Driver!$K$180)</f>
        <v>0.34272883924001868</v>
      </c>
      <c r="AL273" s="72">
        <f>(AX273-Driver!$K$181)/(Driver!$L$181-Driver!$K$181)</f>
        <v>0.3789919686334029</v>
      </c>
      <c r="AM273" s="72">
        <f>(AY273-Driver!$K$182)/(Driver!$L$182-Driver!$K$182)</f>
        <v>0.91815897515048617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59"/>
        <v>2.2893772893772892</v>
      </c>
      <c r="AW273" s="70">
        <f t="shared" si="160"/>
        <v>34.468389779189373</v>
      </c>
      <c r="AX273" s="70">
        <f t="shared" si="161"/>
        <v>4.4109277177006261</v>
      </c>
      <c r="AY273" s="70">
        <f>IFERROR(Driver!$K$19/Data!BH273/Data!BI273*Data!BK273*Data!BL273,"")</f>
        <v>-0.50098916710396058</v>
      </c>
      <c r="AZ273" s="70">
        <f t="shared" si="162"/>
        <v>30.558451228592705</v>
      </c>
      <c r="BA273" s="70"/>
      <c r="BB273" s="70"/>
      <c r="BC273" s="70">
        <f t="shared" si="163"/>
        <v>39.406071701346583</v>
      </c>
      <c r="BD273" s="70">
        <f t="shared" si="164"/>
        <v>6.1979969474130776</v>
      </c>
      <c r="BE273" s="70">
        <f t="shared" si="165"/>
        <v>0.21327283247920498</v>
      </c>
      <c r="BF273" s="70">
        <f t="shared" si="166"/>
        <v>3.7914051062226557</v>
      </c>
      <c r="BG273" s="70">
        <f t="shared" si="167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219</v>
      </c>
      <c r="BS273" s="8" t="s">
        <v>950</v>
      </c>
      <c r="BT273" s="9" t="s">
        <v>692</v>
      </c>
      <c r="BU273" s="10">
        <v>163</v>
      </c>
      <c r="BV273" s="9" t="s">
        <v>222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305</v>
      </c>
      <c r="CU273" s="10"/>
      <c r="CV273" s="10"/>
      <c r="CW273" s="10"/>
      <c r="CX273">
        <f>INDEX('Data_Price '!AS$2:AS$1266,MATCH(Data!$DN273,'Data_Price '!$BE$2:$BE$1266,0))</f>
        <v>0</v>
      </c>
      <c r="CY273">
        <f>INDEX('Data_Price '!AT$2:AT$1266,MATCH(Data!$DN273,'Data_Price '!$BE$2:$BE$1266,0))</f>
        <v>0</v>
      </c>
      <c r="CZ273">
        <f>INDEX('Data_Price '!AU$2:AU$1266,MATCH(Data!$DN273,'Data_Price '!$BE$2:$BE$1266,0))</f>
        <v>0</v>
      </c>
      <c r="DA273">
        <f>INDEX('Data_Price '!AV$2:AV$1266,MATCH(Data!$DN273,'Data_Price '!$BE$2:$BE$1266,0))</f>
        <v>0</v>
      </c>
      <c r="DB273">
        <f>INDEX('Data_Price '!AW$2:AW$1266,MATCH(Data!$DN273,'Data_Price '!$BE$2:$BE$1266,0))</f>
        <v>0</v>
      </c>
      <c r="DC273">
        <f>INDEX('Data_Price '!AX$2:AX$1266,MATCH(Data!$DN273,'Data_Price '!$BE$2:$BE$1266,0))</f>
        <v>0</v>
      </c>
      <c r="DD273">
        <f>INDEX('Data_Price '!AY$2:AY$1266,MATCH(Data!$DN273,'Data_Price '!$BE$2:$BE$1266,0))</f>
        <v>0</v>
      </c>
      <c r="DE273">
        <f>INDEX('Data_Price '!AZ$2:AZ$1266,MATCH(Data!$DN273,'Data_Price '!$BE$2:$BE$1266,0))</f>
        <v>0</v>
      </c>
      <c r="DF273">
        <f>INDEX('Data_Price '!BA$2:BA$1266,MATCH(Data!$DN273,'Data_Price '!$BE$2:$BE$1266,0))</f>
        <v>0</v>
      </c>
      <c r="DG273">
        <f>INDEX('Data_Price '!BB$2:BB$1266,MATCH(Data!$DN273,'Data_Price '!$BE$2:$BE$1266,0))</f>
        <v>0</v>
      </c>
      <c r="DH273">
        <f>INDEX('Data_Price '!BC$2:BC$1266,MATCH(Data!$DN273,'Data_Price '!$BE$2:$BE$1266,0))</f>
        <v>0</v>
      </c>
      <c r="DI273">
        <f>INDEX('Data_Price '!BD$2:BD$1266,MATCH(Data!$DN273,'Data_Price '!$BE$2:$BE$1266,0))</f>
        <v>0</v>
      </c>
      <c r="DJ273" s="89" t="e">
        <f ca="1">_xll.Connector("TinyUrl.TinyUrl",DA273,0)</f>
        <v>#NAME?</v>
      </c>
      <c r="DK273" s="89" t="e">
        <f ca="1">_xll.Connector("TinyUrl.TinyUrl",DE273,0)</f>
        <v>#NAME?</v>
      </c>
      <c r="DL273" s="89" t="e">
        <f ca="1">_xll.Connector("TinyUrl.TinyUrl",DI273,0)</f>
        <v>#NAME?</v>
      </c>
      <c r="DM273" s="224" t="str">
        <f t="shared" si="168"/>
        <v>Mindbender 90 Ti</v>
      </c>
      <c r="DN273" s="89" t="str">
        <f t="shared" si="169"/>
        <v xml:space="preserve"> K2Mindbender 90 Ti163 Unisex</v>
      </c>
      <c r="DO273" s="227"/>
    </row>
    <row r="274" spans="1:119" ht="15.45" customHeight="1">
      <c r="B274" s="224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#VALUE!</v>
      </c>
      <c r="F274" s="43" t="b">
        <f>CL274&gt;Driver!$F$56</f>
        <v>0</v>
      </c>
      <c r="G274" s="43" t="b">
        <f>AND(CB274&gt;Driver!$F$55,CB274&lt;Driver!$G$55)</f>
        <v>0</v>
      </c>
      <c r="H274" s="43" t="e">
        <f t="shared" si="136"/>
        <v>#VALUE!</v>
      </c>
      <c r="I274" s="43">
        <f t="shared" si="137"/>
        <v>0</v>
      </c>
      <c r="J274" s="43" t="e">
        <f t="array" ref="J274">NOT(OR(($H$9:$H$1273=TRUE)*($I$9:$I$1273&gt;0)*($BT$9:$BT$1273=BT274)*($K$9:$K$1273&gt;K274)))</f>
        <v>#VALUE!</v>
      </c>
      <c r="K274" s="72">
        <f t="shared" si="138"/>
        <v>0.72052712235138161</v>
      </c>
      <c r="L274" s="72">
        <f t="shared" si="139"/>
        <v>0.96594633792603335</v>
      </c>
      <c r="M274" s="72">
        <f t="shared" si="140"/>
        <v>0.47510790677672998</v>
      </c>
      <c r="N274" s="72">
        <f t="shared" si="141"/>
        <v>0.22796433314361597</v>
      </c>
      <c r="O274" s="72">
        <f t="shared" si="142"/>
        <v>0.2844182107159855</v>
      </c>
      <c r="P274" s="72">
        <f t="shared" si="143"/>
        <v>0.91294117647058826</v>
      </c>
      <c r="Q274" s="72"/>
      <c r="R274" s="72"/>
      <c r="S274" s="72">
        <f t="shared" si="144"/>
        <v>0.68748510658708439</v>
      </c>
      <c r="T274" s="72">
        <f t="shared" si="145"/>
        <v>0.95900403806260448</v>
      </c>
      <c r="U274" s="72">
        <f t="shared" si="146"/>
        <v>0.97133937809827575</v>
      </c>
      <c r="V274" s="72">
        <f t="shared" si="147"/>
        <v>0.71891512557999959</v>
      </c>
      <c r="W274" s="72">
        <f t="shared" si="148"/>
        <v>0.9593014895656663</v>
      </c>
      <c r="X274" s="72">
        <f t="shared" si="149"/>
        <v>3.4053662073966706E-2</v>
      </c>
      <c r="Y274" s="72">
        <f t="shared" si="150"/>
        <v>0.52489209322327002</v>
      </c>
      <c r="Z274" s="72">
        <f t="shared" si="151"/>
        <v>0.77203566685638403</v>
      </c>
      <c r="AA274" s="72">
        <f t="shared" si="152"/>
        <v>0.7155817892840145</v>
      </c>
      <c r="AB274" s="72">
        <f t="shared" si="153"/>
        <v>8.7058823529411716E-2</v>
      </c>
      <c r="AC274" s="72"/>
      <c r="AD274" s="72"/>
      <c r="AE274" s="72">
        <f t="shared" si="154"/>
        <v>0.31251489341291561</v>
      </c>
      <c r="AF274" s="72">
        <f t="shared" si="155"/>
        <v>4.0995961937395568E-2</v>
      </c>
      <c r="AG274" s="72">
        <f t="shared" si="156"/>
        <v>2.8660621901724206E-2</v>
      </c>
      <c r="AH274" s="72">
        <f t="shared" si="157"/>
        <v>0.28108487442000041</v>
      </c>
      <c r="AI274" s="72">
        <f t="shared" si="158"/>
        <v>4.0698510434333743E-2</v>
      </c>
      <c r="AJ274" s="72">
        <f>(AV274-Driver!$K$179)/(Driver!$L$179-Driver!$K$179)</f>
        <v>0.20594633792603328</v>
      </c>
      <c r="AK274" s="72">
        <f>(AW274-Driver!$K$180)/(Driver!$L$180-Driver!$K$180)</f>
        <v>0.26056776241893398</v>
      </c>
      <c r="AL274" s="72">
        <f>(AX274-Driver!$K$181)/(Driver!$L$181-Driver!$K$181)</f>
        <v>0.37203566685638401</v>
      </c>
      <c r="AM274" s="72">
        <f>(AY274-Driver!$K$182)/(Driver!$L$182-Driver!$K$182)</f>
        <v>0.92958178928401447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59"/>
        <v>4.3345543345543334</v>
      </c>
      <c r="AW274" s="70">
        <f t="shared" si="160"/>
        <v>26.434010035152404</v>
      </c>
      <c r="AX274" s="70">
        <f t="shared" si="161"/>
        <v>4.3483210017074558</v>
      </c>
      <c r="AY274" s="70">
        <f>IFERROR(Driver!$K$19/Data!BH274/Data!BI274*Data!BK274*Data!BL274,"")</f>
        <v>-0.43106450341283081</v>
      </c>
      <c r="AZ274" s="70">
        <f t="shared" si="162"/>
        <v>22.516753536857781</v>
      </c>
      <c r="BA274" s="70"/>
      <c r="BB274" s="70"/>
      <c r="BC274" s="70">
        <f t="shared" si="163"/>
        <v>19.443785378953908</v>
      </c>
      <c r="BD274" s="70">
        <f t="shared" si="164"/>
        <v>6.9425757036692604</v>
      </c>
      <c r="BE274" s="70">
        <f t="shared" si="165"/>
        <v>7.1505040700702543E-2</v>
      </c>
      <c r="BF274" s="70">
        <f t="shared" si="166"/>
        <v>13.430628008221936</v>
      </c>
      <c r="BG274" s="70">
        <f t="shared" si="167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219</v>
      </c>
      <c r="BS274" s="8" t="s">
        <v>610</v>
      </c>
      <c r="BT274" s="9" t="s">
        <v>614</v>
      </c>
      <c r="BU274" s="10">
        <v>170</v>
      </c>
      <c r="BV274" s="9" t="s">
        <v>222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305</v>
      </c>
      <c r="CU274" s="9" t="s">
        <v>302</v>
      </c>
      <c r="CV274" s="10"/>
      <c r="CW274" s="10"/>
      <c r="CX274" t="str">
        <f>INDEX('Data_Price '!AS$2:AS$1266,MATCH(Data!$DN274,'Data_Price '!$BE$2:$BE$1266,0))</f>
        <v>Fischer Ranger 102 FR Skis 2022</v>
      </c>
      <c r="CY274" t="str">
        <f>INDEX('Data_Price '!AT$2:AT$1266,MATCH(Data!$DN274,'Data_Price '!$BE$2:$BE$1266,0))</f>
        <v>SkiEssentials.com</v>
      </c>
      <c r="CZ274">
        <f>INDEX('Data_Price '!AU$2:AU$1266,MATCH(Data!$DN274,'Data_Price '!$BE$2:$BE$1266,0))</f>
        <v>479.99</v>
      </c>
      <c r="DA274" t="str">
        <f>INDEX('Data_Price '!AV$2:AV$1266,MATCH(Data!$DN274,'Data_Price '!$BE$2:$BE$1266,0))</f>
        <v>https://www.google.com/url?url=https://www.skiessentials.com/2022-fischer-ranger-102-fr-skis.html%23color%3D998%26size%3D22403&amp;rct=j&amp;q=&amp;esrc=s&amp;sa=U&amp;ved=0ahUKEwjy8Y2GxaP2AhUSZd8KHQhyDQgQsDwIZA&amp;usg=AOvVaw2tMjM93MTNnHiD1yHIiDbi</v>
      </c>
      <c r="DB274" t="str">
        <f>INDEX('Data_Price '!AW$2:AW$1266,MATCH(Data!$DN274,'Data_Price '!$BE$2:$BE$1266,0))</f>
        <v>Fischer Ranger 102 FR Skis 2022</v>
      </c>
      <c r="DC274" t="str">
        <f>INDEX('Data_Price '!AX$2:AX$1266,MATCH(Data!$DN274,'Data_Price '!$BE$2:$BE$1266,0))</f>
        <v>SkiEssentials.com</v>
      </c>
      <c r="DD274">
        <f>INDEX('Data_Price '!AY$2:AY$1266,MATCH(Data!$DN274,'Data_Price '!$BE$2:$BE$1266,0))</f>
        <v>479.99</v>
      </c>
      <c r="DE274" t="str">
        <f>INDEX('Data_Price '!AZ$2:AZ$1266,MATCH(Data!$DN274,'Data_Price '!$BE$2:$BE$1266,0))</f>
        <v>https://www.google.com/url?q=https://www.skiessentials.com/2022-fischer-ranger-102-fr-skis.html%23color%3D998%26size%3D22403&amp;sa=U&amp;ved=0ahUKEwjzmr2GxaP2AhXDdd8KHSRZDM0Q2ykIFw&amp;usg=AOvVaw3evT4bDhlg1fUp0jsPPZHc</v>
      </c>
      <c r="DF274" t="str">
        <f>INDEX('Data_Price '!BA$2:BA$1266,MATCH(Data!$DN274,'Data_Price '!$BE$2:$BE$1266,0))</f>
        <v>Fischer Ranger 102 FR Skis 2022</v>
      </c>
      <c r="DG274" t="str">
        <f>INDEX('Data_Price '!BB$2:BB$1266,MATCH(Data!$DN274,'Data_Price '!$BE$2:$BE$1266,0))</f>
        <v>Utah SKI Gear</v>
      </c>
      <c r="DH274">
        <f>INDEX('Data_Price '!BC$2:BC$1266,MATCH(Data!$DN274,'Data_Price '!$BE$2:$BE$1266,0))</f>
        <v>599.99</v>
      </c>
      <c r="DI274" t="str">
        <f>INDEX('Data_Price '!BD$2:BD$1266,MATCH(Data!$DN274,'Data_Price '!$BE$2:$BE$1266,0))</f>
        <v>https://www.google.com/url?q=https://www.utahskigear.com/products/fischer-ranger-102-fr-all-mountain-freeride-skis-2022-pink%3Fvariant%3D40119803707550%26currency%3DUSD%26utm_medium%3Dproduct_sync%26utm_source%3Dgoogle%26utm_content%3Dsag_organic%26utm_campaign%3Dsag_organic&amp;sa=U&amp;ved=0ahUKEwjzmr2GxaP2AhXDdd8KHSRZDM0Q2ykIGQ&amp;usg=AOvVaw15qRleGFTYxnlh9Uz9fAgn</v>
      </c>
      <c r="DJ274" s="89" t="e">
        <f ca="1">_xll.Connector("TinyUrl.TinyUrl",DA274,0)</f>
        <v>#NAME?</v>
      </c>
      <c r="DK274" s="89" t="e">
        <f ca="1">_xll.Connector("TinyUrl.TinyUrl",DE274,0)</f>
        <v>#NAME?</v>
      </c>
      <c r="DL274" s="89" t="e">
        <f ca="1">_xll.Connector("TinyUrl.TinyUrl",DI274,0)</f>
        <v>#NAME?</v>
      </c>
      <c r="DM274" s="224" t="str">
        <f t="shared" si="168"/>
        <v>Ranger 102 FR</v>
      </c>
      <c r="DN274" s="89" t="str">
        <f t="shared" si="169"/>
        <v xml:space="preserve"> FischerRanger 102 FR170 Unisex</v>
      </c>
      <c r="DO274" s="227" t="s">
        <v>949</v>
      </c>
    </row>
    <row r="275" spans="1:119" ht="15.45" customHeight="1">
      <c r="B275" s="224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#VALUE!</v>
      </c>
      <c r="F275" s="43" t="b">
        <f>CL275&gt;Driver!$F$56</f>
        <v>1</v>
      </c>
      <c r="G275" s="43" t="b">
        <f>AND(CB275&gt;Driver!$F$55,CB275&lt;Driver!$G$55)</f>
        <v>1</v>
      </c>
      <c r="H275" s="43" t="e">
        <f t="shared" si="136"/>
        <v>#VALUE!</v>
      </c>
      <c r="I275" s="43">
        <f t="shared" si="137"/>
        <v>0</v>
      </c>
      <c r="J275" s="43" t="e">
        <f t="array" ref="J275">NOT(OR(($H$9:$H$1273=TRUE)*($I$9:$I$1273&gt;0)*($BT$9:$BT$1273=BT275)*($K$9:$K$1273&gt;K275)))</f>
        <v>#VALUE!</v>
      </c>
      <c r="K275" s="72">
        <f t="shared" si="138"/>
        <v>0.61868028920558626</v>
      </c>
      <c r="L275" s="72">
        <f t="shared" si="139"/>
        <v>0.80449923454999595</v>
      </c>
      <c r="M275" s="72">
        <f t="shared" si="140"/>
        <v>0.43286134386117647</v>
      </c>
      <c r="N275" s="72">
        <f t="shared" si="141"/>
        <v>0.11160437614620888</v>
      </c>
      <c r="O275" s="72">
        <f t="shared" si="142"/>
        <v>0.306023773084379</v>
      </c>
      <c r="P275" s="72">
        <f t="shared" si="143"/>
        <v>0.88095588235294131</v>
      </c>
      <c r="Q275" s="72"/>
      <c r="R275" s="72"/>
      <c r="S275" s="72">
        <f t="shared" si="144"/>
        <v>0.72081406280316873</v>
      </c>
      <c r="T275" s="72">
        <f t="shared" si="145"/>
        <v>0.92970429212950634</v>
      </c>
      <c r="U275" s="72">
        <f t="shared" si="146"/>
        <v>0.91491617484956334</v>
      </c>
      <c r="V275" s="72">
        <f t="shared" si="147"/>
        <v>0.74466343804895918</v>
      </c>
      <c r="W275" s="72">
        <f t="shared" si="148"/>
        <v>0.96130022014309302</v>
      </c>
      <c r="X275" s="72">
        <f t="shared" si="149"/>
        <v>0.195500765450004</v>
      </c>
      <c r="Y275" s="72">
        <f t="shared" si="150"/>
        <v>0.56713865613882353</v>
      </c>
      <c r="Z275" s="72">
        <f t="shared" si="151"/>
        <v>0.88839562385379112</v>
      </c>
      <c r="AA275" s="72">
        <f t="shared" si="152"/>
        <v>0.693976226915621</v>
      </c>
      <c r="AB275" s="72">
        <f t="shared" si="153"/>
        <v>0.11904411764705874</v>
      </c>
      <c r="AC275" s="72"/>
      <c r="AD275" s="72"/>
      <c r="AE275" s="72">
        <f t="shared" si="154"/>
        <v>0.27918593719683132</v>
      </c>
      <c r="AF275" s="72">
        <f t="shared" si="155"/>
        <v>7.0295707870493634E-2</v>
      </c>
      <c r="AG275" s="72">
        <f t="shared" si="156"/>
        <v>8.5083825150436707E-2</v>
      </c>
      <c r="AH275" s="72">
        <f t="shared" si="157"/>
        <v>0.25533656195104082</v>
      </c>
      <c r="AI275" s="72">
        <f t="shared" si="158"/>
        <v>3.8699779856906993E-2</v>
      </c>
      <c r="AJ275" s="72">
        <f>(AV275-Driver!$K$179)/(Driver!$L$179-Driver!$K$179)</f>
        <v>0.43550076545000399</v>
      </c>
      <c r="AK275" s="72">
        <f>(AW275-Driver!$K$180)/(Driver!$L$180-Driver!$K$180)</f>
        <v>0.29973505143324353</v>
      </c>
      <c r="AL275" s="72">
        <f>(AX275-Driver!$K$181)/(Driver!$L$181-Driver!$K$181)</f>
        <v>0.48839562385379115</v>
      </c>
      <c r="AM275" s="72">
        <f>(AY275-Driver!$K$182)/(Driver!$L$182-Driver!$K$182)</f>
        <v>0.90797622691562097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59"/>
        <v>9.1659883326549991</v>
      </c>
      <c r="AW275" s="70">
        <f t="shared" si="160"/>
        <v>30.2641067873003</v>
      </c>
      <c r="AX275" s="70">
        <f t="shared" si="161"/>
        <v>5.3955606146841202</v>
      </c>
      <c r="AY275" s="70">
        <f>IFERROR(Driver!$K$19/Data!BH275/Data!BI275*Data!BK275*Data!BL275,"")</f>
        <v>-0.56332277749550774</v>
      </c>
      <c r="AZ275" s="70">
        <f t="shared" si="162"/>
        <v>25.431868950111689</v>
      </c>
      <c r="BA275" s="70"/>
      <c r="BB275" s="70"/>
      <c r="BC275" s="70">
        <f t="shared" si="163"/>
        <v>36.731746667381458</v>
      </c>
      <c r="BD275" s="70">
        <f t="shared" si="164"/>
        <v>4.3496001046678394</v>
      </c>
      <c r="BE275" s="70">
        <f t="shared" si="165"/>
        <v>1.5091902716379408E-2</v>
      </c>
      <c r="BF275" s="70">
        <f t="shared" si="166"/>
        <v>16.338719009458046</v>
      </c>
      <c r="BG275" s="70">
        <f t="shared" si="167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219</v>
      </c>
      <c r="BS275" s="8" t="s">
        <v>659</v>
      </c>
      <c r="BT275" s="9" t="s">
        <v>662</v>
      </c>
      <c r="BU275" s="10">
        <v>176</v>
      </c>
      <c r="BV275" s="9" t="s">
        <v>222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303</v>
      </c>
      <c r="CU275" s="9" t="s">
        <v>301</v>
      </c>
      <c r="CV275" s="9" t="s">
        <v>302</v>
      </c>
      <c r="CW275" s="10"/>
      <c r="CX275" t="str">
        <f>INDEX('Data_Price '!AS$2:AS$1266,MATCH(Data!$DN275,'Data_Price '!$BE$2:$BE$1266,0))</f>
        <v>Icelantic Nomad 105 Skis 2022 176cm</v>
      </c>
      <c r="CY275" t="str">
        <f>INDEX('Data_Price '!AT$2:AT$1266,MATCH(Data!$DN275,'Data_Price '!$BE$2:$BE$1266,0))</f>
        <v>Glacier Ski Shop</v>
      </c>
      <c r="CZ275">
        <f>INDEX('Data_Price '!AU$2:AU$1266,MATCH(Data!$DN275,'Data_Price '!$BE$2:$BE$1266,0))</f>
        <v>698</v>
      </c>
      <c r="DA275" t="str">
        <f>INDEX('Data_Price '!AV$2:AV$1266,MATCH(Data!$DN275,'Data_Price '!$BE$2:$BE$1266,0))</f>
        <v>https://www.google.com/url?url=https://glacierskishop.com/products/icelantic-nomad-105-skis-2022%3Fvariant%3D39369409265767%26currency%3DUSD%26utm_medium%3Dproduct_sync%26utm_source%3Dgoogle%26utm_content%3Dsag_organic%26utm_campaign%3Dsag_organic&amp;rct=j&amp;q=&amp;esrc=s&amp;sa=U&amp;ved=0ahUKEwi-zt2GxaP2AhXQUt8KHSkECYwQ2SkITg&amp;usg=AOvVaw3kmu2hGBCDonoU7q2pJLwa</v>
      </c>
      <c r="DB275" t="str">
        <f>INDEX('Data_Price '!AW$2:AW$1266,MATCH(Data!$DN275,'Data_Price '!$BE$2:$BE$1266,0))</f>
        <v>'22 Icelantic Nomad 105 Skis 176cm</v>
      </c>
      <c r="DC275" t="str">
        <f>INDEX('Data_Price '!AX$2:AX$1266,MATCH(Data!$DN275,'Data_Price '!$BE$2:$BE$1266,0))</f>
        <v>Al's Ski Equipment Barn</v>
      </c>
      <c r="DD275">
        <f>INDEX('Data_Price '!AY$2:AY$1266,MATCH(Data!$DN275,'Data_Price '!$BE$2:$BE$1266,0))</f>
        <v>779</v>
      </c>
      <c r="DE275" t="str">
        <f>INDEX('Data_Price '!AZ$2:AZ$1266,MATCH(Data!$DN275,'Data_Price '!$BE$2:$BE$1266,0))</f>
        <v>https://www.google.com/url?url=https://www.untracked.com/p7464c92b125lr-Froogle-22_icelantic_nomad_105_skis_w_tyrolia_attack2_13_gw_bindings.html%23chsku778775&amp;rct=j&amp;q=&amp;esrc=s&amp;sa=U&amp;ved=0ahUKEwi-zt2GxaP2AhXQUt8KHSkECYwQ2SkIRQ&amp;usg=AOvVaw3C9z9wjfusH9TRDNELF7rv</v>
      </c>
      <c r="DF275" t="str">
        <f>INDEX('Data_Price '!BA$2:BA$1266,MATCH(Data!$DN275,'Data_Price '!$BE$2:$BE$1266,0))</f>
        <v>Icelantic Nomad 105 Skis - 2022 - 176cm</v>
      </c>
      <c r="DG275" t="str">
        <f>INDEX('Data_Price '!BB$2:BB$1266,MATCH(Data!$DN275,'Data_Price '!$BE$2:$BE$1266,0))</f>
        <v>ColoradoSkiShop.com</v>
      </c>
      <c r="DH275">
        <f>INDEX('Data_Price '!BC$2:BC$1266,MATCH(Data!$DN275,'Data_Price '!$BE$2:$BE$1266,0))</f>
        <v>779</v>
      </c>
      <c r="DI275" t="str">
        <f>INDEX('Data_Price '!BD$2:BD$1266,MATCH(Data!$DN275,'Data_Price '!$BE$2:$BE$1266,0))</f>
        <v>https://www.google.com/url?url=http://www.coloradoskishop.com/ProductDetails.asp%3FProductCode%3DICEN10522%26Click%3D30416%26utm_source%3Dgooglebase%26utm_medium%3Dshoppingengine&amp;rct=j&amp;q=&amp;esrc=s&amp;sa=U&amp;ved=0ahUKEwi-zt2GxaP2AhXQUt8KHSkECYwQ2SkISw&amp;usg=AOvVaw3wuQvWlD34nJVDilQgT1Uk</v>
      </c>
      <c r="DJ275" s="89" t="e">
        <f ca="1">_xll.Connector("TinyUrl.TinyUrl",DA275,0)</f>
        <v>#NAME?</v>
      </c>
      <c r="DK275" s="89" t="e">
        <f ca="1">_xll.Connector("TinyUrl.TinyUrl",DE275,0)</f>
        <v>#NAME?</v>
      </c>
      <c r="DL275" s="89" t="e">
        <f ca="1">_xll.Connector("TinyUrl.TinyUrl",DI275,0)</f>
        <v>#NAME?</v>
      </c>
      <c r="DM275" s="224" t="str">
        <f t="shared" si="168"/>
        <v>Nomad 105</v>
      </c>
      <c r="DN275" s="89" t="str">
        <f t="shared" si="169"/>
        <v xml:space="preserve"> IcelanticNomad 105176 Unisex</v>
      </c>
      <c r="DO275" s="227" t="s">
        <v>1030</v>
      </c>
    </row>
    <row r="276" spans="1:119" ht="15.45" customHeight="1">
      <c r="B276" s="224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#VALUE!</v>
      </c>
      <c r="F276" s="43" t="b">
        <f>CL276&gt;Driver!$F$56</f>
        <v>0</v>
      </c>
      <c r="G276" s="43" t="b">
        <f>AND(CB276&gt;Driver!$F$55,CB276&lt;Driver!$G$55)</f>
        <v>0</v>
      </c>
      <c r="H276" s="43" t="e">
        <f t="shared" si="136"/>
        <v>#VALUE!</v>
      </c>
      <c r="I276" s="43">
        <f t="shared" si="137"/>
        <v>0</v>
      </c>
      <c r="J276" s="43" t="e">
        <f t="array" ref="J276">NOT(OR(($H$9:$H$1273=TRUE)*($I$9:$I$1273&gt;0)*($BT$9:$BT$1273=BT276)*($K$9:$K$1273&gt;K276)))</f>
        <v>#VALUE!</v>
      </c>
      <c r="K276" s="72">
        <f t="shared" si="138"/>
        <v>0.635672597040569</v>
      </c>
      <c r="L276" s="72">
        <f t="shared" si="139"/>
        <v>0.82647328982354362</v>
      </c>
      <c r="M276" s="72">
        <f t="shared" si="140"/>
        <v>0.44487190425759449</v>
      </c>
      <c r="N276" s="72">
        <f t="shared" si="141"/>
        <v>0.14069436539556057</v>
      </c>
      <c r="O276" s="72">
        <f t="shared" si="142"/>
        <v>0.27983638005696132</v>
      </c>
      <c r="P276" s="72">
        <f t="shared" si="143"/>
        <v>0.91408496732026157</v>
      </c>
      <c r="Q276" s="72"/>
      <c r="R276" s="72"/>
      <c r="S276" s="72">
        <f t="shared" si="144"/>
        <v>0.74149886099720097</v>
      </c>
      <c r="T276" s="72">
        <f t="shared" si="145"/>
        <v>0.8701140293313967</v>
      </c>
      <c r="U276" s="72">
        <f t="shared" si="146"/>
        <v>9.9999999999999978E-2</v>
      </c>
      <c r="V276" s="72">
        <f t="shared" si="147"/>
        <v>0.60126837032605818</v>
      </c>
      <c r="W276" s="72">
        <f t="shared" si="148"/>
        <v>0.96253880266075387</v>
      </c>
      <c r="X276" s="72">
        <f t="shared" si="149"/>
        <v>0.17352671017645638</v>
      </c>
      <c r="Y276" s="72">
        <f t="shared" si="150"/>
        <v>0.55512809574240551</v>
      </c>
      <c r="Z276" s="72">
        <f t="shared" si="151"/>
        <v>0.85930563460443943</v>
      </c>
      <c r="AA276" s="72">
        <f t="shared" si="152"/>
        <v>0.72016361994303868</v>
      </c>
      <c r="AB276" s="72">
        <f t="shared" si="153"/>
        <v>8.591503267973849E-2</v>
      </c>
      <c r="AC276" s="72"/>
      <c r="AD276" s="72"/>
      <c r="AE276" s="72">
        <f t="shared" si="154"/>
        <v>0.25850113900279903</v>
      </c>
      <c r="AF276" s="72">
        <f t="shared" si="155"/>
        <v>0.12988597066860327</v>
      </c>
      <c r="AG276" s="72">
        <f t="shared" si="156"/>
        <v>0.9</v>
      </c>
      <c r="AH276" s="72">
        <f t="shared" si="157"/>
        <v>0.39873162967394177</v>
      </c>
      <c r="AI276" s="72">
        <f t="shared" si="158"/>
        <v>3.7461197339246126E-2</v>
      </c>
      <c r="AJ276" s="72">
        <f>(AV276-Driver!$K$179)/(Driver!$L$179-Driver!$K$179)</f>
        <v>6.6473289823543627E-2</v>
      </c>
      <c r="AK276" s="72">
        <f>(AW276-Driver!$K$180)/(Driver!$L$180-Driver!$K$180)</f>
        <v>0.26782051355448516</v>
      </c>
      <c r="AL276" s="72">
        <f>(AX276-Driver!$K$181)/(Driver!$L$181-Driver!$K$181)</f>
        <v>0.45930563460443946</v>
      </c>
      <c r="AM276" s="72">
        <f>(AY276-Driver!$K$182)/(Driver!$L$182-Driver!$K$182)</f>
        <v>0.93416361994303865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59"/>
        <v>1.3990638990638991</v>
      </c>
      <c r="AW276" s="70">
        <f t="shared" si="160"/>
        <v>27.143243154612442</v>
      </c>
      <c r="AX276" s="70">
        <f t="shared" si="161"/>
        <v>5.133750711439955</v>
      </c>
      <c r="AY276" s="70">
        <f>IFERROR(Driver!$K$19/Data!BH276/Data!BI276*Data!BK276*Data!BL276,"")</f>
        <v>-0.40301686434798834</v>
      </c>
      <c r="AZ276" s="70">
        <f t="shared" si="162"/>
        <v>22.412509307520473</v>
      </c>
      <c r="BA276" s="70"/>
      <c r="BB276" s="70"/>
      <c r="BC276" s="70">
        <f t="shared" si="163"/>
        <v>47.461095289010132</v>
      </c>
      <c r="BD276" s="70">
        <f t="shared" si="164"/>
        <v>22.065323954432305</v>
      </c>
      <c r="BE276" s="70">
        <f t="shared" si="165"/>
        <v>1</v>
      </c>
      <c r="BF276" s="70">
        <f t="shared" si="166"/>
        <v>0.14325351752242421</v>
      </c>
      <c r="BG276" s="70">
        <f t="shared" si="167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219</v>
      </c>
      <c r="BS276" s="8" t="s">
        <v>855</v>
      </c>
      <c r="BT276" s="9" t="s">
        <v>869</v>
      </c>
      <c r="BU276" s="10">
        <v>168</v>
      </c>
      <c r="BV276" s="9" t="s">
        <v>222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307</v>
      </c>
      <c r="CU276" s="10"/>
      <c r="CV276" s="10"/>
      <c r="CW276" s="10"/>
      <c r="CX276" t="e">
        <f>INDEX('Data_Price '!AS$2:AS$1266,MATCH(Data!$DN276,'Data_Price '!$BE$2:$BE$1266,0))</f>
        <v>#N/A</v>
      </c>
      <c r="CY276" t="e">
        <f>INDEX('Data_Price '!AT$2:AT$1266,MATCH(Data!$DN276,'Data_Price '!$BE$2:$BE$1266,0))</f>
        <v>#N/A</v>
      </c>
      <c r="CZ276" t="e">
        <f>INDEX('Data_Price '!AU$2:AU$1266,MATCH(Data!$DN276,'Data_Price '!$BE$2:$BE$1266,0))</f>
        <v>#N/A</v>
      </c>
      <c r="DA276" t="e">
        <f>INDEX('Data_Price '!AV$2:AV$1266,MATCH(Data!$DN276,'Data_Price '!$BE$2:$BE$1266,0))</f>
        <v>#N/A</v>
      </c>
      <c r="DB276" t="e">
        <f>INDEX('Data_Price '!AW$2:AW$1266,MATCH(Data!$DN276,'Data_Price '!$BE$2:$BE$1266,0))</f>
        <v>#N/A</v>
      </c>
      <c r="DC276" t="e">
        <f>INDEX('Data_Price '!AX$2:AX$1266,MATCH(Data!$DN276,'Data_Price '!$BE$2:$BE$1266,0))</f>
        <v>#N/A</v>
      </c>
      <c r="DD276" t="e">
        <f>INDEX('Data_Price '!AY$2:AY$1266,MATCH(Data!$DN276,'Data_Price '!$BE$2:$BE$1266,0))</f>
        <v>#N/A</v>
      </c>
      <c r="DE276" t="e">
        <f>INDEX('Data_Price '!AZ$2:AZ$1266,MATCH(Data!$DN276,'Data_Price '!$BE$2:$BE$1266,0))</f>
        <v>#N/A</v>
      </c>
      <c r="DF276" t="e">
        <f>INDEX('Data_Price '!BA$2:BA$1266,MATCH(Data!$DN276,'Data_Price '!$BE$2:$BE$1266,0))</f>
        <v>#N/A</v>
      </c>
      <c r="DG276" t="e">
        <f>INDEX('Data_Price '!BB$2:BB$1266,MATCH(Data!$DN276,'Data_Price '!$BE$2:$BE$1266,0))</f>
        <v>#N/A</v>
      </c>
      <c r="DH276" t="e">
        <f>INDEX('Data_Price '!BC$2:BC$1266,MATCH(Data!$DN276,'Data_Price '!$BE$2:$BE$1266,0))</f>
        <v>#N/A</v>
      </c>
      <c r="DI276" t="e">
        <f>INDEX('Data_Price '!BD$2:BD$1266,MATCH(Data!$DN276,'Data_Price '!$BE$2:$BE$1266,0))</f>
        <v>#N/A</v>
      </c>
      <c r="DJ276" s="89" t="e">
        <f ca="1">_xll.Connector("TinyUrl.TinyUrl",DA276,0)</f>
        <v>#NAME?</v>
      </c>
      <c r="DK276" s="89" t="e">
        <f ca="1">_xll.Connector("TinyUrl.TinyUrl",DE276,0)</f>
        <v>#NAME?</v>
      </c>
      <c r="DL276" s="89" t="e">
        <f ca="1">_xll.Connector("TinyUrl.TinyUrl",DI276,0)</f>
        <v>#NAME?</v>
      </c>
      <c r="DM276" s="224" t="str">
        <f t="shared" si="168"/>
        <v>Deacon XTD</v>
      </c>
      <c r="DN276" s="89" t="str">
        <f t="shared" si="169"/>
        <v xml:space="preserve"> VölklDeacon XTD168 Unisex</v>
      </c>
      <c r="DO276" s="227"/>
    </row>
    <row r="277" spans="1:119" ht="15.45" customHeight="1">
      <c r="A277" s="224">
        <f>ROW()</f>
        <v>277</v>
      </c>
      <c r="B277" s="224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#VALUE!</v>
      </c>
      <c r="F277" s="43" t="b">
        <f>CL277&gt;Driver!$F$56</f>
        <v>1</v>
      </c>
      <c r="G277" s="43" t="b">
        <f>AND(CB277&gt;Driver!$F$55,CB277&lt;Driver!$G$55)</f>
        <v>1</v>
      </c>
      <c r="H277" s="43" t="e">
        <f t="shared" si="136"/>
        <v>#VALUE!</v>
      </c>
      <c r="I277" s="43">
        <f t="shared" si="137"/>
        <v>0</v>
      </c>
      <c r="J277" s="43" t="e">
        <f t="array" ref="J277">NOT(OR(($H$9:$H$1273=TRUE)*($I$9:$I$1273&gt;0)*($BT$9:$BT$1273=BT277)*($K$9:$K$1273&gt;K277)))</f>
        <v>#VALUE!</v>
      </c>
      <c r="K277" s="72">
        <f t="shared" si="138"/>
        <v>0.72822083533478232</v>
      </c>
      <c r="L277" s="72">
        <f t="shared" si="139"/>
        <v>0.98939328015470152</v>
      </c>
      <c r="M277" s="72">
        <f t="shared" si="140"/>
        <v>0.46704839051486313</v>
      </c>
      <c r="N277" s="72">
        <f t="shared" si="141"/>
        <v>0.19571238854107376</v>
      </c>
      <c r="O277" s="72">
        <f t="shared" si="142"/>
        <v>0.29959944967018226</v>
      </c>
      <c r="P277" s="72">
        <f t="shared" si="143"/>
        <v>0.90583333333333338</v>
      </c>
      <c r="Q277" s="72"/>
      <c r="R277" s="72"/>
      <c r="S277" s="72">
        <f t="shared" si="144"/>
        <v>0.70104757277499019</v>
      </c>
      <c r="T277" s="72">
        <f t="shared" si="145"/>
        <v>0.93179668655050296</v>
      </c>
      <c r="U277" s="72">
        <f t="shared" si="146"/>
        <v>0.94393395223002741</v>
      </c>
      <c r="V277" s="72">
        <f t="shared" si="147"/>
        <v>0.69979741809811946</v>
      </c>
      <c r="W277" s="72">
        <f t="shared" si="148"/>
        <v>0.93879149508362048</v>
      </c>
      <c r="X277" s="72">
        <f t="shared" si="149"/>
        <v>1.0606719845298512E-2</v>
      </c>
      <c r="Y277" s="72">
        <f t="shared" si="150"/>
        <v>0.53295160948513687</v>
      </c>
      <c r="Z277" s="72">
        <f t="shared" si="151"/>
        <v>0.80428761145892624</v>
      </c>
      <c r="AA277" s="72">
        <f t="shared" si="152"/>
        <v>0.70040055032981774</v>
      </c>
      <c r="AB277" s="72">
        <f t="shared" si="153"/>
        <v>9.4166666666666621E-2</v>
      </c>
      <c r="AC277" s="72"/>
      <c r="AD277" s="72"/>
      <c r="AE277" s="72">
        <f t="shared" si="154"/>
        <v>0.29895242722500981</v>
      </c>
      <c r="AF277" s="72">
        <f t="shared" si="155"/>
        <v>6.8203313449497094E-2</v>
      </c>
      <c r="AG277" s="72">
        <f t="shared" si="156"/>
        <v>5.6066047769972545E-2</v>
      </c>
      <c r="AH277" s="72">
        <f t="shared" si="157"/>
        <v>0.30020258190188048</v>
      </c>
      <c r="AI277" s="72">
        <f t="shared" si="158"/>
        <v>6.1208504916379525E-2</v>
      </c>
      <c r="AJ277" s="72">
        <f>(AV277-Driver!$K$179)/(Driver!$L$179-Driver!$K$179)</f>
        <v>0.22939328015470148</v>
      </c>
      <c r="AK277" s="72">
        <f>(AW277-Driver!$K$180)/(Driver!$L$180-Driver!$K$180)</f>
        <v>0.26921031360527481</v>
      </c>
      <c r="AL277" s="72">
        <f>(AX277-Driver!$K$181)/(Driver!$L$181-Driver!$K$181)</f>
        <v>0.40428761145892622</v>
      </c>
      <c r="AM277" s="72">
        <f>(AY277-Driver!$K$182)/(Driver!$L$182-Driver!$K$182)</f>
        <v>0.91440055032981771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59"/>
        <v>4.8280423280423284</v>
      </c>
      <c r="AW277" s="70">
        <f t="shared" si="160"/>
        <v>27.279149131120537</v>
      </c>
      <c r="AX277" s="70">
        <f t="shared" si="161"/>
        <v>4.638588503130336</v>
      </c>
      <c r="AY277" s="70">
        <f>IFERROR(Driver!$K$19/Data!BH277/Data!BI277*Data!BK277*Data!BL277,"")</f>
        <v>-0.52399633403511536</v>
      </c>
      <c r="AZ277" s="70">
        <f t="shared" si="162"/>
        <v>23.164556962025316</v>
      </c>
      <c r="BA277" s="70"/>
      <c r="BB277" s="70"/>
      <c r="BC277" s="70">
        <f t="shared" si="163"/>
        <v>26.478730875355957</v>
      </c>
      <c r="BD277" s="70">
        <f t="shared" si="164"/>
        <v>4.5347733034225026</v>
      </c>
      <c r="BE277" s="70">
        <f t="shared" si="165"/>
        <v>4.4104503651967886E-2</v>
      </c>
      <c r="BF277" s="70">
        <f t="shared" si="166"/>
        <v>11.27141725764003</v>
      </c>
      <c r="BG277" s="70">
        <f t="shared" si="167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219</v>
      </c>
      <c r="BS277" s="8" t="s">
        <v>742</v>
      </c>
      <c r="BT277" s="9" t="s">
        <v>752</v>
      </c>
      <c r="BU277" s="10">
        <v>165</v>
      </c>
      <c r="BV277" s="9" t="s">
        <v>390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305</v>
      </c>
      <c r="CU277" s="9" t="s">
        <v>301</v>
      </c>
      <c r="CV277" s="9" t="s">
        <v>302</v>
      </c>
      <c r="CW277" s="10"/>
      <c r="CX277" t="str">
        <f>INDEX('Data_Price '!AS$2:AS$1266,MATCH(Data!$DN277,'Data_Price '!$BE$2:$BE$1266,0))</f>
        <v>Nordica Santa Ana Free 104 21/22</v>
      </c>
      <c r="CY277" t="str">
        <f>INDEX('Data_Price '!AT$2:AT$1266,MATCH(Data!$DN277,'Data_Price '!$BE$2:$BE$1266,0))</f>
        <v>Snowcountry.eu</v>
      </c>
      <c r="CZ277">
        <f>INDEX('Data_Price '!AU$2:AU$1266,MATCH(Data!$DN277,'Data_Price '!$BE$2:$BE$1266,0))</f>
        <v>472.73</v>
      </c>
      <c r="DA277" t="str">
        <f>INDEX('Data_Price '!AV$2:AV$1266,MATCH(Data!$DN277,'Data_Price '!$BE$2:$BE$1266,0))</f>
        <v>https://www.google.com/url?url=https://www.snowcountry.eu/nordica-santa-ana-free-104.html%3Fartikel_maat%3D65294%26country%3DUS&amp;rct=j&amp;q=&amp;esrc=s&amp;sa=U&amp;ved=0ahUKEwiF2dKHxaP2AhVPMt8KHVa9C_sQsDwIag&amp;usg=AOvVaw18pboW_8lbM9pY47ENi6Hc</v>
      </c>
      <c r="DB277" t="str">
        <f>INDEX('Data_Price '!AW$2:AW$1266,MATCH(Data!$DN277,'Data_Price '!$BE$2:$BE$1266,0))</f>
        <v>Nordica Santa Ana 104 Free Skis</v>
      </c>
      <c r="DC277" t="str">
        <f>INDEX('Data_Price '!AX$2:AX$1266,MATCH(Data!$DN277,'Data_Price '!$BE$2:$BE$1266,0))</f>
        <v>Cole Sport</v>
      </c>
      <c r="DD277">
        <f>INDEX('Data_Price '!AY$2:AY$1266,MATCH(Data!$DN277,'Data_Price '!$BE$2:$BE$1266,0))</f>
        <v>749.99</v>
      </c>
      <c r="DE277" t="str">
        <f>INDEX('Data_Price '!AZ$2:AZ$1266,MATCH(Data!$DN277,'Data_Price '!$BE$2:$BE$1266,0))</f>
        <v>https://www.google.com/url?url=https://www.colesport.com/nordica-santa-ana-104-free-skis/%3Fsku%3D254170&amp;rct=j&amp;q=&amp;esrc=s&amp;sa=U&amp;ved=0ahUKEwiF2dKHxaP2AhVPMt8KHVa9C_sQ2SkIZw&amp;usg=AOvVaw20Cs6jgkJqvtTMX-vzCgz0</v>
      </c>
      <c r="DF277" t="str">
        <f>INDEX('Data_Price '!BA$2:BA$1266,MATCH(Data!$DN277,'Data_Price '!$BE$2:$BE$1266,0))</f>
        <v>Nordica Santa Ana 104 Free Skis Women's 2022</v>
      </c>
      <c r="DG277" t="str">
        <f>INDEX('Data_Price '!BB$2:BB$1266,MATCH(Data!$DN277,'Data_Price '!$BE$2:$BE$1266,0))</f>
        <v>Level Nine Sports</v>
      </c>
      <c r="DH277">
        <f>INDEX('Data_Price '!BC$2:BC$1266,MATCH(Data!$DN277,'Data_Price '!$BE$2:$BE$1266,0))</f>
        <v>749.99</v>
      </c>
      <c r="DI277" t="str">
        <f>INDEX('Data_Price '!BD$2:BD$1266,MATCH(Data!$DN277,'Data_Price '!$BE$2:$BE$1266,0))</f>
        <v>https://www.google.com/url?url=https://www.levelninesports.com/nordica-santa-ana-104-free-skis-womens-2022/%3Fsku%3DL9849752&amp;rct=j&amp;q=&amp;esrc=s&amp;sa=U&amp;ved=0ahUKEwiF2dKHxaP2AhVPMt8KHVa9C_sQsDwIew&amp;usg=AOvVaw0TIkAcaAnEDmiDOcU-X2xm</v>
      </c>
      <c r="DJ277" s="89" t="e">
        <f ca="1">_xll.Connector("TinyUrl.TinyUrl",DA277,0)</f>
        <v>#NAME?</v>
      </c>
      <c r="DK277" s="89" t="e">
        <f ca="1">_xll.Connector("TinyUrl.TinyUrl",DE277,0)</f>
        <v>#NAME?</v>
      </c>
      <c r="DL277" s="89" t="e">
        <f ca="1">_xll.Connector("TinyUrl.TinyUrl",DI277,0)</f>
        <v>#NAME?</v>
      </c>
      <c r="DM277" s="224" t="str">
        <f t="shared" si="168"/>
        <v>Santa Ana 104 Free</v>
      </c>
      <c r="DN277" s="89" t="str">
        <f t="shared" si="169"/>
        <v xml:space="preserve"> NordicaSanta Ana 104 Free165 Women's</v>
      </c>
      <c r="DO277" s="227" t="s">
        <v>1016</v>
      </c>
    </row>
    <row r="278" spans="1:119" ht="15.45" customHeight="1">
      <c r="B278" s="224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#VALUE!</v>
      </c>
      <c r="F278" s="43" t="b">
        <f>CL278&gt;Driver!$F$56</f>
        <v>0</v>
      </c>
      <c r="G278" s="43" t="b">
        <f>AND(CB278&gt;Driver!$F$55,CB278&lt;Driver!$G$55)</f>
        <v>0</v>
      </c>
      <c r="H278" s="43" t="e">
        <f t="shared" si="136"/>
        <v>#VALUE!</v>
      </c>
      <c r="I278" s="43">
        <f t="shared" si="137"/>
        <v>0</v>
      </c>
      <c r="J278" s="43" t="e">
        <f t="array" ref="J278">NOT(OR(($H$9:$H$1273=TRUE)*($I$9:$I$1273&gt;0)*($BT$9:$BT$1273=BT278)*($K$9:$K$1273&gt;K278)))</f>
        <v>#VALUE!</v>
      </c>
      <c r="K278" s="72">
        <f t="shared" si="138"/>
        <v>0.67480785802386367</v>
      </c>
      <c r="L278" s="72">
        <f t="shared" si="139"/>
        <v>0.84508581097413582</v>
      </c>
      <c r="M278" s="72">
        <f t="shared" si="140"/>
        <v>0.50452990507359141</v>
      </c>
      <c r="N278" s="72">
        <f t="shared" si="141"/>
        <v>0.26970214380572943</v>
      </c>
      <c r="O278" s="72">
        <f t="shared" si="142"/>
        <v>0.24957384592484877</v>
      </c>
      <c r="P278" s="72">
        <f t="shared" si="143"/>
        <v>0.99431372549019614</v>
      </c>
      <c r="Q278" s="72"/>
      <c r="R278" s="72"/>
      <c r="S278" s="72">
        <f t="shared" si="144"/>
        <v>0.66508329288861257</v>
      </c>
      <c r="T278" s="72">
        <f t="shared" si="145"/>
        <v>0.70304184305932982</v>
      </c>
      <c r="U278" s="72">
        <f t="shared" si="146"/>
        <v>0.6931956924495527</v>
      </c>
      <c r="V278" s="72">
        <f t="shared" si="147"/>
        <v>0.65914213805371336</v>
      </c>
      <c r="W278" s="72">
        <f t="shared" si="148"/>
        <v>0.99419119562386038</v>
      </c>
      <c r="X278" s="72">
        <f t="shared" si="149"/>
        <v>0.15491418902586418</v>
      </c>
      <c r="Y278" s="72">
        <f t="shared" si="150"/>
        <v>0.49547009492640853</v>
      </c>
      <c r="Z278" s="72">
        <f t="shared" si="151"/>
        <v>0.73029785619427057</v>
      </c>
      <c r="AA278" s="72">
        <f t="shared" si="152"/>
        <v>0.75042615407515123</v>
      </c>
      <c r="AB278" s="72">
        <f t="shared" si="153"/>
        <v>5.6862745098038847E-3</v>
      </c>
      <c r="AC278" s="72"/>
      <c r="AD278" s="72"/>
      <c r="AE278" s="72">
        <f t="shared" si="154"/>
        <v>0.33491670711138749</v>
      </c>
      <c r="AF278" s="72">
        <f t="shared" si="155"/>
        <v>0.29695815694067018</v>
      </c>
      <c r="AG278" s="72">
        <f t="shared" si="156"/>
        <v>0.3068043075504473</v>
      </c>
      <c r="AH278" s="72">
        <f t="shared" si="157"/>
        <v>0.34085786194628664</v>
      </c>
      <c r="AI278" s="72">
        <f t="shared" si="158"/>
        <v>5.8088043761396271E-3</v>
      </c>
      <c r="AJ278" s="72">
        <f>(AV278-Driver!$K$179)/(Driver!$L$179-Driver!$K$179)</f>
        <v>8.5085810974135825E-2</v>
      </c>
      <c r="AK278" s="72">
        <f>(AW278-Driver!$K$180)/(Driver!$L$180-Driver!$K$180)</f>
        <v>0.18306784981265148</v>
      </c>
      <c r="AL278" s="72">
        <f>(AX278-Driver!$K$181)/(Driver!$L$181-Driver!$K$181)</f>
        <v>0.33029785619427054</v>
      </c>
      <c r="AM278" s="72">
        <f>(AY278-Driver!$K$182)/(Driver!$L$182-Driver!$K$182)</f>
        <v>0.9644261540751512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59"/>
        <v>1.7908017908017906</v>
      </c>
      <c r="AW278" s="70">
        <f t="shared" si="160"/>
        <v>18.855436918779141</v>
      </c>
      <c r="AX278" s="70">
        <f t="shared" si="161"/>
        <v>3.9726807057484348</v>
      </c>
      <c r="AY278" s="70">
        <f>IFERROR(Driver!$K$19/Data!BH278/Data!BI278*Data!BK278*Data!BL278,"")</f>
        <v>-0.2177650081159814</v>
      </c>
      <c r="AZ278" s="70">
        <f t="shared" si="162"/>
        <v>15.100521221146687</v>
      </c>
      <c r="BA278" s="70"/>
      <c r="BB278" s="70"/>
      <c r="BC278" s="70">
        <f t="shared" si="163"/>
        <v>7.8238088786743054</v>
      </c>
      <c r="BD278" s="70">
        <f t="shared" si="164"/>
        <v>36.850916405113431</v>
      </c>
      <c r="BE278" s="70">
        <f t="shared" si="165"/>
        <v>0.4069101269852784</v>
      </c>
      <c r="BF278" s="70">
        <f t="shared" si="166"/>
        <v>6.6796889961316062</v>
      </c>
      <c r="BG278" s="70">
        <f t="shared" si="167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219</v>
      </c>
      <c r="BS278" s="8" t="s">
        <v>771</v>
      </c>
      <c r="BT278" s="9" t="s">
        <v>788</v>
      </c>
      <c r="BU278" s="10">
        <v>150</v>
      </c>
      <c r="BV278" s="9" t="s">
        <v>390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305</v>
      </c>
      <c r="CU278" s="10"/>
      <c r="CV278" s="10"/>
      <c r="CW278" s="10"/>
      <c r="CX278">
        <f>INDEX('Data_Price '!AS$2:AS$1266,MATCH(Data!$DN278,'Data_Price '!$BE$2:$BE$1266,0))</f>
        <v>0</v>
      </c>
      <c r="CY278">
        <f>INDEX('Data_Price '!AT$2:AT$1266,MATCH(Data!$DN278,'Data_Price '!$BE$2:$BE$1266,0))</f>
        <v>0</v>
      </c>
      <c r="CZ278">
        <f>INDEX('Data_Price '!AU$2:AU$1266,MATCH(Data!$DN278,'Data_Price '!$BE$2:$BE$1266,0))</f>
        <v>0</v>
      </c>
      <c r="DA278">
        <f>INDEX('Data_Price '!AV$2:AV$1266,MATCH(Data!$DN278,'Data_Price '!$BE$2:$BE$1266,0))</f>
        <v>0</v>
      </c>
      <c r="DB278">
        <f>INDEX('Data_Price '!AW$2:AW$1266,MATCH(Data!$DN278,'Data_Price '!$BE$2:$BE$1266,0))</f>
        <v>0</v>
      </c>
      <c r="DC278">
        <f>INDEX('Data_Price '!AX$2:AX$1266,MATCH(Data!$DN278,'Data_Price '!$BE$2:$BE$1266,0))</f>
        <v>0</v>
      </c>
      <c r="DD278">
        <f>INDEX('Data_Price '!AY$2:AY$1266,MATCH(Data!$DN278,'Data_Price '!$BE$2:$BE$1266,0))</f>
        <v>0</v>
      </c>
      <c r="DE278">
        <f>INDEX('Data_Price '!AZ$2:AZ$1266,MATCH(Data!$DN278,'Data_Price '!$BE$2:$BE$1266,0))</f>
        <v>0</v>
      </c>
      <c r="DF278">
        <f>INDEX('Data_Price '!BA$2:BA$1266,MATCH(Data!$DN278,'Data_Price '!$BE$2:$BE$1266,0))</f>
        <v>0</v>
      </c>
      <c r="DG278">
        <f>INDEX('Data_Price '!BB$2:BB$1266,MATCH(Data!$DN278,'Data_Price '!$BE$2:$BE$1266,0))</f>
        <v>0</v>
      </c>
      <c r="DH278">
        <f>INDEX('Data_Price '!BC$2:BC$1266,MATCH(Data!$DN278,'Data_Price '!$BE$2:$BE$1266,0))</f>
        <v>0</v>
      </c>
      <c r="DI278">
        <f>INDEX('Data_Price '!BD$2:BD$1266,MATCH(Data!$DN278,'Data_Price '!$BE$2:$BE$1266,0))</f>
        <v>0</v>
      </c>
      <c r="DJ278" s="89" t="e">
        <f ca="1">_xll.Connector("TinyUrl.TinyUrl",DA278,0)</f>
        <v>#NAME?</v>
      </c>
      <c r="DK278" s="89" t="e">
        <f ca="1">_xll.Connector("TinyUrl.TinyUrl",DE278,0)</f>
        <v>#NAME?</v>
      </c>
      <c r="DL278" s="89" t="e">
        <f ca="1">_xll.Connector("TinyUrl.TinyUrl",DI278,0)</f>
        <v>#NAME?</v>
      </c>
      <c r="DM278" s="224" t="str">
        <f t="shared" si="168"/>
        <v>Experience 80 Carbon W</v>
      </c>
      <c r="DN278" s="89" t="str">
        <f t="shared" si="169"/>
        <v xml:space="preserve"> RossignolExperience 80 Carbon W150 Women's</v>
      </c>
      <c r="DO278" s="227"/>
    </row>
    <row r="279" spans="1:119" ht="15.45" customHeight="1">
      <c r="B279" s="224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#VALUE!</v>
      </c>
      <c r="F279" s="43" t="b">
        <f>CL279&gt;Driver!$F$56</f>
        <v>0</v>
      </c>
      <c r="G279" s="43" t="b">
        <f>AND(CB279&gt;Driver!$F$55,CB279&lt;Driver!$G$55)</f>
        <v>0</v>
      </c>
      <c r="H279" s="43" t="e">
        <f t="shared" si="136"/>
        <v>#VALUE!</v>
      </c>
      <c r="I279" s="43">
        <f t="shared" si="137"/>
        <v>0</v>
      </c>
      <c r="J279" s="43" t="e">
        <f t="array" ref="J279">NOT(OR(($H$9:$H$1273=TRUE)*($I$9:$I$1273&gt;0)*($BT$9:$BT$1273=BT279)*($K$9:$K$1273&gt;K279)))</f>
        <v>#VALUE!</v>
      </c>
      <c r="K279" s="72">
        <f t="shared" si="138"/>
        <v>0.65941018793555639</v>
      </c>
      <c r="L279" s="72">
        <f t="shared" si="139"/>
        <v>0.93806784304246227</v>
      </c>
      <c r="M279" s="72">
        <f t="shared" si="140"/>
        <v>0.38075253282865051</v>
      </c>
      <c r="N279" s="72">
        <f t="shared" si="141"/>
        <v>7.2396129766647555E-2</v>
      </c>
      <c r="O279" s="72">
        <f t="shared" si="142"/>
        <v>0.27113597852322546</v>
      </c>
      <c r="P279" s="72">
        <f t="shared" si="143"/>
        <v>0.79872549019607852</v>
      </c>
      <c r="Q279" s="72"/>
      <c r="R279" s="72"/>
      <c r="S279" s="72">
        <f t="shared" si="144"/>
        <v>0.7368572464914982</v>
      </c>
      <c r="T279" s="72">
        <f t="shared" si="145"/>
        <v>0.66808867795141857</v>
      </c>
      <c r="U279" s="72">
        <f t="shared" si="146"/>
        <v>0.16448794310063741</v>
      </c>
      <c r="V279" s="72">
        <f t="shared" si="147"/>
        <v>0.60894029113144321</v>
      </c>
      <c r="W279" s="72">
        <f t="shared" si="148"/>
        <v>0.96550495049504947</v>
      </c>
      <c r="X279" s="72">
        <f t="shared" si="149"/>
        <v>6.1932156957537704E-2</v>
      </c>
      <c r="Y279" s="72">
        <f t="shared" si="150"/>
        <v>0.61924746717134949</v>
      </c>
      <c r="Z279" s="72">
        <f t="shared" si="151"/>
        <v>0.92760387023335245</v>
      </c>
      <c r="AA279" s="72">
        <f t="shared" si="152"/>
        <v>0.72886402147677454</v>
      </c>
      <c r="AB279" s="72">
        <f t="shared" si="153"/>
        <v>0.20127450980392153</v>
      </c>
      <c r="AC279" s="72"/>
      <c r="AD279" s="72"/>
      <c r="AE279" s="72">
        <f t="shared" si="154"/>
        <v>0.2631427535085018</v>
      </c>
      <c r="AF279" s="72">
        <f t="shared" si="155"/>
        <v>0.33191132204858143</v>
      </c>
      <c r="AG279" s="72">
        <f t="shared" si="156"/>
        <v>0.83551205689936259</v>
      </c>
      <c r="AH279" s="72">
        <f t="shared" si="157"/>
        <v>0.39105970886855679</v>
      </c>
      <c r="AI279" s="72">
        <f t="shared" si="158"/>
        <v>3.4495049504950498E-2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0.38216686976281028</v>
      </c>
      <c r="AL279" s="72">
        <f>(AX279-Driver!$K$181)/(Driver!$L$181-Driver!$K$181)</f>
        <v>0.52760387023335242</v>
      </c>
      <c r="AM279" s="72">
        <f>(AY279-Driver!$K$182)/(Driver!$L$182-Driver!$K$182)</f>
        <v>0.94286402147677451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59"/>
        <v>3.7477954144620806</v>
      </c>
      <c r="AW279" s="70">
        <f t="shared" si="160"/>
        <v>38.324961842710742</v>
      </c>
      <c r="AX279" s="70">
        <f t="shared" si="161"/>
        <v>5.7484348321001715</v>
      </c>
      <c r="AY279" s="70">
        <f>IFERROR(Driver!$K$19/Data!BH279/Data!BI279*Data!BK279*Data!BL279,"")</f>
        <v>-0.34975742721519154</v>
      </c>
      <c r="AZ279" s="70">
        <f t="shared" si="162"/>
        <v>32.926284437825764</v>
      </c>
      <c r="BA279" s="70"/>
      <c r="BB279" s="70"/>
      <c r="BC279" s="70">
        <f t="shared" si="163"/>
        <v>45.053457576921552</v>
      </c>
      <c r="BD279" s="70">
        <f t="shared" si="164"/>
        <v>39.944209583819791</v>
      </c>
      <c r="BE279" s="70">
        <f t="shared" si="165"/>
        <v>0.93552356082256904</v>
      </c>
      <c r="BF279" s="70">
        <f t="shared" si="166"/>
        <v>1.0097430741965698</v>
      </c>
      <c r="BG279" s="70">
        <f t="shared" si="167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219</v>
      </c>
      <c r="BS279" s="8" t="s">
        <v>550</v>
      </c>
      <c r="BT279" s="9" t="s">
        <v>576</v>
      </c>
      <c r="BU279" s="10">
        <v>172</v>
      </c>
      <c r="BV279" s="9" t="s">
        <v>222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306</v>
      </c>
      <c r="CU279" s="9" t="s">
        <v>305</v>
      </c>
      <c r="CV279" s="10"/>
      <c r="CW279" s="10"/>
      <c r="CX279" t="str">
        <f>INDEX('Data_Price '!AS$2:AS$1266,MATCH(Data!$DN279,'Data_Price '!$BE$2:$BE$1266,0))</f>
        <v>Elan Wingman 82 Ti PS ELX 11.0 22</v>
      </c>
      <c r="CY279" t="str">
        <f>INDEX('Data_Price '!AT$2:AT$1266,MATCH(Data!$DN279,'Data_Price '!$BE$2:$BE$1266,0))</f>
        <v>Gorham Bike and Ski</v>
      </c>
      <c r="CZ279">
        <f>INDEX('Data_Price '!AU$2:AU$1266,MATCH(Data!$DN279,'Data_Price '!$BE$2:$BE$1266,0))</f>
        <v>319.99</v>
      </c>
      <c r="DA279" t="str">
        <f>INDEX('Data_Price '!AV$2:AV$1266,MATCH(Data!$DN279,'Data_Price '!$BE$2:$BE$1266,0))</f>
        <v>https://www.google.com/url?url=https://www.gorhambike.com/product/elan-wingman-82-ti-skis-36110.htm%3Fvariations%3D899152&amp;rct=j&amp;q=&amp;esrc=s&amp;sa=U&amp;ved=0ahUKEwiigL6IxaP2AhUqmuAKHfPFA8IQsDwIVw&amp;usg=AOvVaw0vpTdXnKyNdz0v6rXPGvAm</v>
      </c>
      <c r="DB279" t="str">
        <f>INDEX('Data_Price '!AW$2:AW$1266,MATCH(Data!$DN279,'Data_Price '!$BE$2:$BE$1266,0))</f>
        <v>Elan Wingman 82 Ti PS ELX 11.0 22</v>
      </c>
      <c r="DC279" t="str">
        <f>INDEX('Data_Price '!AX$2:AX$1266,MATCH(Data!$DN279,'Data_Price '!$BE$2:$BE$1266,0))</f>
        <v>Gorham Bike and Ski</v>
      </c>
      <c r="DD279">
        <f>INDEX('Data_Price '!AY$2:AY$1266,MATCH(Data!$DN279,'Data_Price '!$BE$2:$BE$1266,0))</f>
        <v>319.99</v>
      </c>
      <c r="DE279" t="str">
        <f>INDEX('Data_Price '!AZ$2:AZ$1266,MATCH(Data!$DN279,'Data_Price '!$BE$2:$BE$1266,0))</f>
        <v>https://www.google.com/url?q=https://www.gorhambike.com/product/elan-wingman-82-ti-skis-36110.htm%3Fvariations%3D899152&amp;sa=U&amp;ved=0ahUKEwiVte2IxaP2AhUNmeAKHY6LD1kQ2ykIFw&amp;usg=AOvVaw2xUeHk97Xdw3GvpAKb84xc</v>
      </c>
      <c r="DF279" t="str">
        <f>INDEX('Data_Price '!BA$2:BA$1266,MATCH(Data!$DN279,'Data_Price '!$BE$2:$BE$1266,0))</f>
        <v>Elan Wingman 82 Ti Black-Orange 172 Ski Men</v>
      </c>
      <c r="DG279" t="str">
        <f>INDEX('Data_Price '!BB$2:BB$1266,MATCH(Data!$DN279,'Data_Price '!$BE$2:$BE$1266,0))</f>
        <v>! OutdoorXL.com</v>
      </c>
      <c r="DH279">
        <f>INDEX('Data_Price '!BC$2:BC$1266,MATCH(Data!$DN279,'Data_Price '!$BE$2:$BE$1266,0))</f>
        <v>584.95000000000005</v>
      </c>
      <c r="DI279" t="str">
        <f>INDEX('Data_Price '!BD$2:BD$1266,MATCH(Data!$DN279,'Data_Price '!$BE$2:$BE$1266,0))</f>
        <v>https://www.google.com/url?url=https://www.outdoorxl.com/elan-wingman-82-ti-356869.html%3Fprl%3D92-1060x144-3967&amp;rct=j&amp;q=&amp;esrc=s&amp;sa=U&amp;ved=0ahUKEwiigL6IxaP2AhUqmuAKHfPFA8IQsDwIWw&amp;usg=AOvVaw0SQ1wSfNUnLdcOwoYJS02J</v>
      </c>
      <c r="DJ279" s="89" t="e">
        <f ca="1">_xll.Connector("TinyUrl.TinyUrl",DA279,0)</f>
        <v>#NAME?</v>
      </c>
      <c r="DK279" s="89" t="e">
        <f ca="1">_xll.Connector("TinyUrl.TinyUrl",DE279,0)</f>
        <v>#NAME?</v>
      </c>
      <c r="DL279" s="89" t="e">
        <f ca="1">_xll.Connector("TinyUrl.TinyUrl",DI279,0)</f>
        <v>#NAME?</v>
      </c>
      <c r="DM279" s="224" t="str">
        <f t="shared" si="168"/>
        <v>Wingman 82 Ti</v>
      </c>
      <c r="DN279" s="89" t="str">
        <f t="shared" si="169"/>
        <v xml:space="preserve"> ElanWingman 82 Ti172 Unisex</v>
      </c>
      <c r="DO279" s="227"/>
    </row>
    <row r="280" spans="1:119" ht="15.45" customHeight="1">
      <c r="B280" s="224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#VALUE!</v>
      </c>
      <c r="F280" s="43" t="b">
        <f>CL280&gt;Driver!$F$56</f>
        <v>0</v>
      </c>
      <c r="G280" s="43" t="b">
        <f>AND(CB280&gt;Driver!$F$55,CB280&lt;Driver!$G$55)</f>
        <v>0</v>
      </c>
      <c r="H280" s="43" t="e">
        <f t="shared" si="136"/>
        <v>#VALUE!</v>
      </c>
      <c r="I280" s="43">
        <f t="shared" si="137"/>
        <v>0</v>
      </c>
      <c r="J280" s="43" t="e">
        <f t="array" ref="J280">NOT(OR(($H$9:$H$1273=TRUE)*($I$9:$I$1273&gt;0)*($BT$9:$BT$1273=BT280)*($K$9:$K$1273&gt;K280)))</f>
        <v>#VALUE!</v>
      </c>
      <c r="K280" s="72">
        <f t="shared" si="138"/>
        <v>0.68852339315261124</v>
      </c>
      <c r="L280" s="72">
        <f t="shared" si="139"/>
        <v>0.92920473773265644</v>
      </c>
      <c r="M280" s="72">
        <f t="shared" si="140"/>
        <v>0.44784204857256593</v>
      </c>
      <c r="N280" s="72">
        <f t="shared" si="141"/>
        <v>0.205198254600645</v>
      </c>
      <c r="O280" s="72">
        <f t="shared" si="142"/>
        <v>0.35108115909090909</v>
      </c>
      <c r="P280" s="72">
        <f t="shared" si="143"/>
        <v>0.78724673202614381</v>
      </c>
      <c r="Q280" s="72"/>
      <c r="R280" s="72"/>
      <c r="S280" s="72">
        <f t="shared" si="144"/>
        <v>0.77528507643628974</v>
      </c>
      <c r="T280" s="72">
        <f t="shared" si="145"/>
        <v>0.93662411842760629</v>
      </c>
      <c r="U280" s="72">
        <f t="shared" si="146"/>
        <v>9.9999999999999978E-2</v>
      </c>
      <c r="V280" s="72">
        <f t="shared" si="147"/>
        <v>0.61586253420169057</v>
      </c>
      <c r="W280" s="72">
        <f t="shared" si="148"/>
        <v>0.96817678571428567</v>
      </c>
      <c r="X280" s="72">
        <f t="shared" si="149"/>
        <v>7.0795262267343506E-2</v>
      </c>
      <c r="Y280" s="72">
        <f t="shared" si="150"/>
        <v>0.55215795142743407</v>
      </c>
      <c r="Z280" s="72">
        <f t="shared" si="151"/>
        <v>0.794801745399355</v>
      </c>
      <c r="AA280" s="72">
        <f t="shared" si="152"/>
        <v>0.64891884090909091</v>
      </c>
      <c r="AB280" s="72">
        <f t="shared" si="153"/>
        <v>0.21275326797385613</v>
      </c>
      <c r="AC280" s="72"/>
      <c r="AD280" s="72"/>
      <c r="AE280" s="72">
        <f t="shared" si="154"/>
        <v>0.22471492356371026</v>
      </c>
      <c r="AF280" s="72">
        <f t="shared" si="155"/>
        <v>6.3375881572393766E-2</v>
      </c>
      <c r="AG280" s="72">
        <f t="shared" si="156"/>
        <v>0.9</v>
      </c>
      <c r="AH280" s="72">
        <f t="shared" si="157"/>
        <v>0.38413746579830943</v>
      </c>
      <c r="AI280" s="72">
        <f t="shared" si="158"/>
        <v>3.1823214285714288E-2</v>
      </c>
      <c r="AJ280" s="72">
        <f>(AV280-Driver!$K$179)/(Driver!$L$179-Driver!$K$179)</f>
        <v>0.16920473773265648</v>
      </c>
      <c r="AK280" s="72">
        <f>(AW280-Driver!$K$180)/(Driver!$L$180-Driver!$K$180)</f>
        <v>0.37563808697511591</v>
      </c>
      <c r="AL280" s="72">
        <f>(AX280-Driver!$K$181)/(Driver!$L$181-Driver!$K$181)</f>
        <v>0.39480174539935498</v>
      </c>
      <c r="AM280" s="72">
        <f>(AY280-Driver!$K$182)/(Driver!$L$182-Driver!$K$182)</f>
        <v>0.86291884090909088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59"/>
        <v>3.5612535612535612</v>
      </c>
      <c r="AW280" s="70">
        <f t="shared" si="160"/>
        <v>37.686524248995958</v>
      </c>
      <c r="AX280" s="70">
        <f t="shared" si="161"/>
        <v>4.5532157085941947</v>
      </c>
      <c r="AY280" s="70">
        <f>IFERROR(Driver!$K$19/Data!BH280/Data!BI280*Data!BK280*Data!BL280,"")</f>
        <v>-0.83914119898766204</v>
      </c>
      <c r="AZ280" s="70">
        <f t="shared" si="162"/>
        <v>33.972449739389425</v>
      </c>
      <c r="BA280" s="70"/>
      <c r="BB280" s="70"/>
      <c r="BC280" s="70">
        <f t="shared" si="163"/>
        <v>64.986240115224646</v>
      </c>
      <c r="BD280" s="70">
        <f t="shared" si="164"/>
        <v>4.9619924708430103</v>
      </c>
      <c r="BE280" s="70">
        <f t="shared" si="165"/>
        <v>1</v>
      </c>
      <c r="BF280" s="70">
        <f t="shared" si="166"/>
        <v>1.7915617974710896</v>
      </c>
      <c r="BG280" s="70">
        <f t="shared" si="167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219</v>
      </c>
      <c r="BS280" s="8" t="s">
        <v>812</v>
      </c>
      <c r="BT280" s="9" t="s">
        <v>833</v>
      </c>
      <c r="BU280" s="10">
        <v>168</v>
      </c>
      <c r="BV280" s="9" t="s">
        <v>390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305</v>
      </c>
      <c r="CU280" s="10"/>
      <c r="CV280" s="10"/>
      <c r="CW280" s="10"/>
      <c r="CX280" t="str">
        <f>INDEX('Data_Price '!AS$2:AS$1266,MATCH(Data!$DN280,'Data_Price '!$BE$2:$BE$1266,0))</f>
        <v>Salomon STANCE W 94 168cm</v>
      </c>
      <c r="CY280" t="str">
        <f>INDEX('Data_Price '!AT$2:AT$1266,MATCH(Data!$DN280,'Data_Price '!$BE$2:$BE$1266,0))</f>
        <v>Sundance Ski and Board Shop</v>
      </c>
      <c r="CZ280">
        <f>INDEX('Data_Price '!AU$2:AU$1266,MATCH(Data!$DN280,'Data_Price '!$BE$2:$BE$1266,0))</f>
        <v>591.70000000000005</v>
      </c>
      <c r="DA280" t="str">
        <f>INDEX('Data_Price '!AV$2:AV$1266,MATCH(Data!$DN280,'Data_Price '!$BE$2:$BE$1266,0))</f>
        <v>https://www.google.com/url?url=https://sundanceskishop.com/products/salomon-stance-w-94%3Fvariant%3D31741505831010%26currency%3DCAD%26utm_medium%3Dproduct_sync%26utm_source%3Dgoogle%26utm_content%3Dsag_organic%26utm_campaign%3Dsag_organic&amp;rct=j&amp;q=&amp;esrc=s&amp;sa=U&amp;ved=0ahUKEwi3vo2JxaP2AhWyV98KHRneDSsQ2SkIPg&amp;usg=AOvVaw30GoW5KAtoitCQymPWgQ7d</v>
      </c>
      <c r="DB280" t="str">
        <f>INDEX('Data_Price '!AW$2:AW$1266,MATCH(Data!$DN280,'Data_Price '!$BE$2:$BE$1266,0))</f>
        <v>Salomon Stance W 94 Skis 2022</v>
      </c>
      <c r="DC280" t="str">
        <f>INDEX('Data_Price '!AX$2:AX$1266,MATCH(Data!$DN280,'Data_Price '!$BE$2:$BE$1266,0))</f>
        <v>Level Nine Sports</v>
      </c>
      <c r="DD280">
        <f>INDEX('Data_Price '!AY$2:AY$1266,MATCH(Data!$DN280,'Data_Price '!$BE$2:$BE$1266,0))</f>
        <v>649.99</v>
      </c>
      <c r="DE280" t="str">
        <f>INDEX('Data_Price '!AZ$2:AZ$1266,MATCH(Data!$DN280,'Data_Price '!$BE$2:$BE$1266,0))</f>
        <v>https://www.google.com/url?url=https://www.levelninesports.com/salomon-stance-w-94-white-black-154-2021/%3Fsku%3DL9824124&amp;rct=j&amp;q=&amp;esrc=s&amp;sa=U&amp;ved=0ahUKEwi3vo2JxaP2AhWyV98KHRneDSsQsDwIMg&amp;usg=AOvVaw2KivHAX5_bI4_n6kEv3RL4</v>
      </c>
      <c r="DF280">
        <f>INDEX('Data_Price '!BA$2:BA$1266,MATCH(Data!$DN280,'Data_Price '!$BE$2:$BE$1266,0))</f>
        <v>0</v>
      </c>
      <c r="DG280">
        <f>INDEX('Data_Price '!BB$2:BB$1266,MATCH(Data!$DN280,'Data_Price '!$BE$2:$BE$1266,0))</f>
        <v>0</v>
      </c>
      <c r="DH280">
        <f>INDEX('Data_Price '!BC$2:BC$1266,MATCH(Data!$DN280,'Data_Price '!$BE$2:$BE$1266,0))</f>
        <v>0</v>
      </c>
      <c r="DI280">
        <f>INDEX('Data_Price '!BD$2:BD$1266,MATCH(Data!$DN280,'Data_Price '!$BE$2:$BE$1266,0))</f>
        <v>0</v>
      </c>
      <c r="DJ280" s="89" t="e">
        <f ca="1">_xll.Connector("TinyUrl.TinyUrl",DA280,0)</f>
        <v>#NAME?</v>
      </c>
      <c r="DK280" s="89" t="e">
        <f ca="1">_xll.Connector("TinyUrl.TinyUrl",DE280,0)</f>
        <v>#NAME?</v>
      </c>
      <c r="DL280" s="89" t="e">
        <f ca="1">_xll.Connector("TinyUrl.TinyUrl",DI280,0)</f>
        <v>#NAME?</v>
      </c>
      <c r="DM280" s="224" t="str">
        <f t="shared" si="168"/>
        <v>Stance 94 W</v>
      </c>
      <c r="DN280" s="89" t="str">
        <f t="shared" si="169"/>
        <v xml:space="preserve"> SalomonStance 94 W168 Women's</v>
      </c>
      <c r="DO280" s="227" t="s">
        <v>1031</v>
      </c>
    </row>
    <row r="281" spans="1:119" ht="15.45" customHeight="1">
      <c r="B281" s="224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#VALUE!</v>
      </c>
      <c r="F281" s="43" t="b">
        <f>CL281&gt;Driver!$F$56</f>
        <v>0</v>
      </c>
      <c r="G281" s="43" t="b">
        <f>AND(CB281&gt;Driver!$F$55,CB281&lt;Driver!$G$55)</f>
        <v>0</v>
      </c>
      <c r="H281" s="43" t="e">
        <f t="shared" si="136"/>
        <v>#VALUE!</v>
      </c>
      <c r="I281" s="43">
        <f t="shared" si="137"/>
        <v>0</v>
      </c>
      <c r="J281" s="43" t="e">
        <f t="array" ref="J281">NOT(OR(($H$9:$H$1273=TRUE)*($I$9:$I$1273&gt;0)*($BT$9:$BT$1273=BT281)*($K$9:$K$1273&gt;K281)))</f>
        <v>#VALUE!</v>
      </c>
      <c r="K281" s="72">
        <f t="shared" si="138"/>
        <v>0.68256121600402653</v>
      </c>
      <c r="L281" s="72">
        <f t="shared" si="139"/>
        <v>0.97537345902828132</v>
      </c>
      <c r="M281" s="72">
        <f t="shared" si="140"/>
        <v>0.38974897297977174</v>
      </c>
      <c r="N281" s="72">
        <f t="shared" si="141"/>
        <v>6.9866565484095311E-2</v>
      </c>
      <c r="O281" s="72">
        <f t="shared" si="142"/>
        <v>0.28088362142907597</v>
      </c>
      <c r="P281" s="72">
        <f t="shared" si="143"/>
        <v>0.81849673202614381</v>
      </c>
      <c r="Q281" s="72"/>
      <c r="R281" s="72"/>
      <c r="S281" s="72">
        <f t="shared" si="144"/>
        <v>0.73642182957202462</v>
      </c>
      <c r="T281" s="72">
        <f t="shared" si="145"/>
        <v>0.99967752730360693</v>
      </c>
      <c r="U281" s="72">
        <f t="shared" si="146"/>
        <v>0.95680512244574301</v>
      </c>
      <c r="V281" s="72">
        <f t="shared" si="147"/>
        <v>0.66387350909801035</v>
      </c>
      <c r="W281" s="72">
        <f t="shared" si="148"/>
        <v>0.99562937062937062</v>
      </c>
      <c r="X281" s="72">
        <f t="shared" si="149"/>
        <v>2.4626540971718652E-2</v>
      </c>
      <c r="Y281" s="72">
        <f t="shared" si="150"/>
        <v>0.61025102702022826</v>
      </c>
      <c r="Z281" s="72">
        <f t="shared" si="151"/>
        <v>0.93013343451590469</v>
      </c>
      <c r="AA281" s="72">
        <f t="shared" si="152"/>
        <v>0.71911637857092403</v>
      </c>
      <c r="AB281" s="72">
        <f t="shared" si="153"/>
        <v>0.18150326797385619</v>
      </c>
      <c r="AC281" s="72"/>
      <c r="AD281" s="72"/>
      <c r="AE281" s="72">
        <f t="shared" si="154"/>
        <v>0.26357817042797538</v>
      </c>
      <c r="AF281" s="72">
        <f t="shared" si="155"/>
        <v>3.224726963930169E-4</v>
      </c>
      <c r="AG281" s="72">
        <f t="shared" si="156"/>
        <v>4.3194877554257043E-2</v>
      </c>
      <c r="AH281" s="72">
        <f t="shared" si="157"/>
        <v>0.33612649090198965</v>
      </c>
      <c r="AI281" s="72">
        <f t="shared" si="158"/>
        <v>4.3706293706293753E-3</v>
      </c>
      <c r="AJ281" s="72">
        <f>(AV281-Driver!$K$179)/(Driver!$L$179-Driver!$K$179)</f>
        <v>0.21537345902828134</v>
      </c>
      <c r="AK281" s="72">
        <f>(AW281-Driver!$K$180)/(Driver!$L$180-Driver!$K$180)</f>
        <v>0.36336254640364535</v>
      </c>
      <c r="AL281" s="72">
        <f>(AX281-Driver!$K$181)/(Driver!$L$181-Driver!$K$181)</f>
        <v>0.53013343451590467</v>
      </c>
      <c r="AM281" s="72">
        <f>(AY281-Driver!$K$182)/(Driver!$L$182-Driver!$K$182)</f>
        <v>0.933116378570924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59"/>
        <v>4.5329670329670328</v>
      </c>
      <c r="AW281" s="70">
        <f t="shared" si="160"/>
        <v>36.486121840331116</v>
      </c>
      <c r="AX281" s="70">
        <f t="shared" si="161"/>
        <v>5.7712009106431417</v>
      </c>
      <c r="AY281" s="70">
        <f>IFERROR(Driver!$K$19/Data!BH281/Data!BI281*Data!BK281*Data!BL281,"")</f>
        <v>-0.40942754387866709</v>
      </c>
      <c r="AZ281" s="70">
        <f t="shared" si="162"/>
        <v>31.124348473566641</v>
      </c>
      <c r="BA281" s="70"/>
      <c r="BB281" s="70"/>
      <c r="BC281" s="70">
        <f t="shared" si="163"/>
        <v>44.827603793821297</v>
      </c>
      <c r="BD281" s="70">
        <f t="shared" si="164"/>
        <v>10.542107432339607</v>
      </c>
      <c r="BE281" s="70">
        <f t="shared" si="165"/>
        <v>5.6973377795788094E-2</v>
      </c>
      <c r="BF281" s="70">
        <f t="shared" si="166"/>
        <v>7.2140641158221275</v>
      </c>
      <c r="BG281" s="70">
        <f t="shared" si="167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219</v>
      </c>
      <c r="BS281" s="8" t="s">
        <v>493</v>
      </c>
      <c r="BT281" s="9" t="s">
        <v>506</v>
      </c>
      <c r="BU281" s="10">
        <v>172</v>
      </c>
      <c r="BV281" s="9" t="s">
        <v>222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305</v>
      </c>
      <c r="CU281" s="10"/>
      <c r="CV281" s="10"/>
      <c r="CW281" s="10"/>
      <c r="CX281" t="str">
        <f>INDEX('Data_Price '!AS$2:AS$1266,MATCH(Data!$DN281,'Data_Price '!$BE$2:$BE$1266,0))</f>
        <v>Blizzard Rustler 9 Skis</v>
      </c>
      <c r="CY281" t="str">
        <f>INDEX('Data_Price '!AT$2:AT$1266,MATCH(Data!$DN281,'Data_Price '!$BE$2:$BE$1266,0))</f>
        <v>SkiEssentials.com</v>
      </c>
      <c r="CZ281">
        <f>INDEX('Data_Price '!AU$2:AU$1266,MATCH(Data!$DN281,'Data_Price '!$BE$2:$BE$1266,0))</f>
        <v>479.95</v>
      </c>
      <c r="DA281" t="str">
        <f>INDEX('Data_Price '!AV$2:AV$1266,MATCH(Data!$DN281,'Data_Price '!$BE$2:$BE$1266,0))</f>
        <v>https://www.google.com/url?url=https://www.skiessentials.com/2022-blizzard-rustler-9-skis.html&amp;rct=j&amp;q=&amp;esrc=s&amp;sa=U&amp;ved=0ahUKEwjwzr2JxaP2AhVRnuAKHRIpCCsQsDwIfw&amp;usg=AOvVaw33-PaAY93ZzzygzPfBb6F2</v>
      </c>
      <c r="DB281" t="str">
        <f>INDEX('Data_Price '!AW$2:AW$1266,MATCH(Data!$DN281,'Data_Price '!$BE$2:$BE$1266,0))</f>
        <v>Blizzard Rustler 9 Skis</v>
      </c>
      <c r="DC281" t="str">
        <f>INDEX('Data_Price '!AX$2:AX$1266,MATCH(Data!$DN281,'Data_Price '!$BE$2:$BE$1266,0))</f>
        <v>SkiEssentials.com</v>
      </c>
      <c r="DD281">
        <f>INDEX('Data_Price '!AY$2:AY$1266,MATCH(Data!$DN281,'Data_Price '!$BE$2:$BE$1266,0))</f>
        <v>479.95</v>
      </c>
      <c r="DE281" t="str">
        <f>INDEX('Data_Price '!AZ$2:AZ$1266,MATCH(Data!$DN281,'Data_Price '!$BE$2:$BE$1266,0))</f>
        <v>https://www.google.com/url?q=https://www.skiessentials.com/2022-blizzard-rustler-9-skis.html&amp;sa=U&amp;ved=0ahUKEwjB6PCJxaP2AhUxTt8KHRdlBSQQ2ykIFw&amp;usg=AOvVaw3WqjznE1Rk-tO844aoZGDo</v>
      </c>
      <c r="DF281" t="str">
        <f>INDEX('Data_Price '!BA$2:BA$1266,MATCH(Data!$DN281,'Data_Price '!$BE$2:$BE$1266,0))</f>
        <v>Blizzard Rustler 9 Skis</v>
      </c>
      <c r="DG281" t="str">
        <f>INDEX('Data_Price '!BB$2:BB$1266,MATCH(Data!$DN281,'Data_Price '!$BE$2:$BE$1266,0))</f>
        <v>U.S. Outdoor</v>
      </c>
      <c r="DH281">
        <f>INDEX('Data_Price '!BC$2:BC$1266,MATCH(Data!$DN281,'Data_Price '!$BE$2:$BE$1266,0))</f>
        <v>538.95000000000005</v>
      </c>
      <c r="DI281" t="str">
        <f>INDEX('Data_Price '!BD$2:BD$1266,MATCH(Data!$DN281,'Data_Price '!$BE$2:$BE$1266,0))</f>
        <v>https://www.google.com/url?q=https://www.usoutdoor.com/blizzard-skis/blizzard-rustler-9-skis/&amp;sa=U&amp;ved=0ahUKEwjB6PCJxaP2AhUxTt8KHRdlBSQQ2ykIGw&amp;usg=AOvVaw2PExLtqiqKSYhU32orvNyw</v>
      </c>
      <c r="DJ281" s="89" t="e">
        <f ca="1">_xll.Connector("TinyUrl.TinyUrl",DA281,0)</f>
        <v>#NAME?</v>
      </c>
      <c r="DK281" s="89" t="e">
        <f ca="1">_xll.Connector("TinyUrl.TinyUrl",DE281,0)</f>
        <v>#NAME?</v>
      </c>
      <c r="DL281" s="89" t="e">
        <f ca="1">_xll.Connector("TinyUrl.TinyUrl",DI281,0)</f>
        <v>#NAME?</v>
      </c>
      <c r="DM281" s="224" t="str">
        <f t="shared" si="168"/>
        <v>Rustler 9</v>
      </c>
      <c r="DN281" s="89" t="str">
        <f t="shared" si="169"/>
        <v xml:space="preserve"> BlizzardRustler 9172 Unisex</v>
      </c>
      <c r="DO281" s="227" t="s">
        <v>1026</v>
      </c>
    </row>
    <row r="282" spans="1:119" ht="15.45" customHeight="1">
      <c r="B282" s="224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#VALUE!</v>
      </c>
      <c r="F282" s="43" t="b">
        <f>CL282&gt;Driver!$F$56</f>
        <v>1</v>
      </c>
      <c r="G282" s="43" t="b">
        <f>AND(CB282&gt;Driver!$F$55,CB282&lt;Driver!$G$55)</f>
        <v>0</v>
      </c>
      <c r="H282" s="43" t="e">
        <f t="shared" si="136"/>
        <v>#VALUE!</v>
      </c>
      <c r="I282" s="43">
        <f t="shared" si="137"/>
        <v>0</v>
      </c>
      <c r="J282" s="43" t="e">
        <f t="array" ref="J282">NOT(OR(($H$9:$H$1273=TRUE)*($I$9:$I$1273&gt;0)*($BT$9:$BT$1273=BT282)*($K$9:$K$1273&gt;K282)))</f>
        <v>#VALUE!</v>
      </c>
      <c r="K282" s="72">
        <f t="shared" si="138"/>
        <v>0.69863675955371884</v>
      </c>
      <c r="L282" s="72">
        <f t="shared" si="139"/>
        <v>0.89705583756345175</v>
      </c>
      <c r="M282" s="72">
        <f t="shared" si="140"/>
        <v>0.50021768154398583</v>
      </c>
      <c r="N282" s="72">
        <f t="shared" si="141"/>
        <v>0.20266869031809265</v>
      </c>
      <c r="O282" s="72">
        <f t="shared" si="142"/>
        <v>0.3366771647713811</v>
      </c>
      <c r="P282" s="72">
        <f t="shared" si="143"/>
        <v>0.96130718954248362</v>
      </c>
      <c r="Q282" s="72"/>
      <c r="R282" s="72"/>
      <c r="S282" s="72">
        <f t="shared" si="144"/>
        <v>0.73509226296322416</v>
      </c>
      <c r="T282" s="72">
        <f t="shared" si="145"/>
        <v>0.91607234214208044</v>
      </c>
      <c r="U282" s="72">
        <f t="shared" si="146"/>
        <v>0.97460314607383214</v>
      </c>
      <c r="V282" s="72">
        <f t="shared" si="147"/>
        <v>0.61542400077650816</v>
      </c>
      <c r="W282" s="72">
        <f t="shared" si="148"/>
        <v>0.90262970859985792</v>
      </c>
      <c r="X282" s="72">
        <f t="shared" si="149"/>
        <v>0.10294416243654825</v>
      </c>
      <c r="Y282" s="72">
        <f t="shared" si="150"/>
        <v>0.49978231845601417</v>
      </c>
      <c r="Z282" s="72">
        <f t="shared" si="151"/>
        <v>0.79733130968190735</v>
      </c>
      <c r="AA282" s="72">
        <f t="shared" si="152"/>
        <v>0.6633228352286189</v>
      </c>
      <c r="AB282" s="72">
        <f t="shared" si="153"/>
        <v>3.8692810457516325E-2</v>
      </c>
      <c r="AC282" s="72"/>
      <c r="AD282" s="72"/>
      <c r="AE282" s="72">
        <f t="shared" si="154"/>
        <v>0.26490773703677578</v>
      </c>
      <c r="AF282" s="72">
        <f t="shared" si="155"/>
        <v>8.3927657857919516E-2</v>
      </c>
      <c r="AG282" s="72">
        <f t="shared" si="156"/>
        <v>2.5396853926167862E-2</v>
      </c>
      <c r="AH282" s="72">
        <f t="shared" si="157"/>
        <v>0.38457599922349184</v>
      </c>
      <c r="AI282" s="72">
        <f t="shared" si="158"/>
        <v>9.7370291400142125E-2</v>
      </c>
      <c r="AJ282" s="72">
        <f>(AV282-Driver!$K$179)/(Driver!$L$179-Driver!$K$179)</f>
        <v>0.13705583756345174</v>
      </c>
      <c r="AK282" s="72">
        <f>(AW282-Driver!$K$180)/(Driver!$L$180-Driver!$K$180)</f>
        <v>0.21454701602296053</v>
      </c>
      <c r="AL282" s="72">
        <f>(AX282-Driver!$K$181)/(Driver!$L$181-Driver!$K$181)</f>
        <v>0.39733130968190733</v>
      </c>
      <c r="AM282" s="72">
        <f>(AY282-Driver!$K$182)/(Driver!$L$182-Driver!$K$182)</f>
        <v>0.87732283522861887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59"/>
        <v>2.8846153846153841</v>
      </c>
      <c r="AW282" s="70">
        <f t="shared" si="160"/>
        <v>21.933726361236584</v>
      </c>
      <c r="AX282" s="70">
        <f t="shared" si="161"/>
        <v>4.5759817871371657</v>
      </c>
      <c r="AY282" s="70">
        <f>IFERROR(Driver!$K$19/Data!BH282/Data!BI282*Data!BK282*Data!BL282,"")</f>
        <v>-0.75096726506663125</v>
      </c>
      <c r="AZ282" s="70">
        <f t="shared" si="162"/>
        <v>18.108711839166048</v>
      </c>
      <c r="BA282" s="70"/>
      <c r="BB282" s="70"/>
      <c r="BC282" s="70">
        <f t="shared" si="163"/>
        <v>44.137948350839423</v>
      </c>
      <c r="BD282" s="70">
        <f t="shared" si="164"/>
        <v>3.1431966851667359</v>
      </c>
      <c r="BE282" s="70">
        <f t="shared" si="165"/>
        <v>0.12555287328334971</v>
      </c>
      <c r="BF282" s="70">
        <f t="shared" si="166"/>
        <v>1.7420325279684126</v>
      </c>
      <c r="BG282" s="70">
        <f t="shared" si="167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219</v>
      </c>
      <c r="BS282" s="8" t="s">
        <v>719</v>
      </c>
      <c r="BT282" s="9" t="s">
        <v>724</v>
      </c>
      <c r="BU282" s="10">
        <v>177</v>
      </c>
      <c r="BV282" s="9" t="s">
        <v>222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303</v>
      </c>
      <c r="CU282" s="10"/>
      <c r="CV282" s="10"/>
      <c r="CW282" s="10"/>
      <c r="CX282" t="str">
        <f>INDEX('Data_Price '!AS$2:AS$1266,MATCH(Data!$DN282,'Data_Price '!$BE$2:$BE$1266,0))</f>
        <v>2021 Line Honey Badger with Tyrolia Defiance 12 GW Ski Bindings</v>
      </c>
      <c r="CY282" t="str">
        <f>INDEX('Data_Price '!AT$2:AT$1266,MATCH(Data!$DN282,'Data_Price '!$BE$2:$BE$1266,0))</f>
        <v>Geartrade.com</v>
      </c>
      <c r="CZ282" t="str">
        <f>INDEX('Data_Price '!AU$2:AU$1266,MATCH(Data!$DN282,'Data_Price '!$BE$2:$BE$1266,0))</f>
        <v>$300.00 used</v>
      </c>
      <c r="DA282" t="str">
        <f>INDEX('Data_Price '!AV$2:AV$1266,MATCH(Data!$DN282,'Data_Price '!$BE$2:$BE$1266,0))</f>
        <v>https://www.google.com/url?url=https://www.geartrade.com/item/706984/2021-line-honey-badger-with-tyrolia-defiance-12-gw-ski-bindings&amp;rct=j&amp;q=&amp;esrc=s&amp;sa=U&amp;ved=0ahUKEwibzLGKxaP2AhWvmuAKHazlDpMQsDwINQ&amp;usg=AOvVaw1QUAccskFY6gXsSl_SdOqa</v>
      </c>
      <c r="DB282" t="str">
        <f>INDEX('Data_Price '!AW$2:AW$1266,MATCH(Data!$DN282,'Data_Price '!$BE$2:$BE$1266,0))</f>
        <v>Line Honey Badger Skis</v>
      </c>
      <c r="DC282" t="str">
        <f>INDEX('Data_Price '!AX$2:AX$1266,MATCH(Data!$DN282,'Data_Price '!$BE$2:$BE$1266,0))</f>
        <v>LINE Skis</v>
      </c>
      <c r="DD282">
        <f>INDEX('Data_Price '!AY$2:AY$1266,MATCH(Data!$DN282,'Data_Price '!$BE$2:$BE$1266,0))</f>
        <v>349.95</v>
      </c>
      <c r="DE282" t="str">
        <f>INDEX('Data_Price '!AZ$2:AZ$1266,MATCH(Data!$DN282,'Data_Price '!$BE$2:$BE$1266,0))</f>
        <v>https://www.google.com/url?url=https://lineskis.com/p/honey-badger&amp;rct=j&amp;q=&amp;esrc=s&amp;sa=U&amp;ved=0ahUKEwibzLGKxaP2AhWvmuAKHazlDpMQsDwIMQ&amp;usg=AOvVaw2RZbso4WKJDFCwmW-cMgIq</v>
      </c>
      <c r="DF282">
        <f>INDEX('Data_Price '!BA$2:BA$1266,MATCH(Data!$DN282,'Data_Price '!$BE$2:$BE$1266,0))</f>
        <v>0</v>
      </c>
      <c r="DG282">
        <f>INDEX('Data_Price '!BB$2:BB$1266,MATCH(Data!$DN282,'Data_Price '!$BE$2:$BE$1266,0))</f>
        <v>0</v>
      </c>
      <c r="DH282">
        <f>INDEX('Data_Price '!BC$2:BC$1266,MATCH(Data!$DN282,'Data_Price '!$BE$2:$BE$1266,0))</f>
        <v>0</v>
      </c>
      <c r="DI282">
        <f>INDEX('Data_Price '!BD$2:BD$1266,MATCH(Data!$DN282,'Data_Price '!$BE$2:$BE$1266,0))</f>
        <v>0</v>
      </c>
      <c r="DJ282" s="89" t="e">
        <f ca="1">_xll.Connector("TinyUrl.TinyUrl",DA282,0)</f>
        <v>#NAME?</v>
      </c>
      <c r="DK282" s="89" t="e">
        <f ca="1">_xll.Connector("TinyUrl.TinyUrl",DE282,0)</f>
        <v>#NAME?</v>
      </c>
      <c r="DL282" s="89" t="e">
        <f ca="1">_xll.Connector("TinyUrl.TinyUrl",DI282,0)</f>
        <v>#NAME?</v>
      </c>
      <c r="DM282" s="224" t="str">
        <f t="shared" si="168"/>
        <v>Honey Badger</v>
      </c>
      <c r="DN282" s="89" t="str">
        <f t="shared" si="169"/>
        <v xml:space="preserve"> LineHoney Badger177 Unisex</v>
      </c>
      <c r="DO282" s="227" t="s">
        <v>1032</v>
      </c>
    </row>
    <row r="283" spans="1:119" ht="15.45" customHeight="1">
      <c r="B283" s="224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#VALUE!</v>
      </c>
      <c r="F283" s="43" t="b">
        <f>CL283&gt;Driver!$F$56</f>
        <v>0</v>
      </c>
      <c r="G283" s="43" t="b">
        <f>AND(CB283&gt;Driver!$F$55,CB283&lt;Driver!$G$55)</f>
        <v>0</v>
      </c>
      <c r="H283" s="43" t="e">
        <f t="shared" si="136"/>
        <v>#VALUE!</v>
      </c>
      <c r="I283" s="43">
        <f t="shared" si="137"/>
        <v>0</v>
      </c>
      <c r="J283" s="43" t="e">
        <f t="array" ref="J283">NOT(OR(($H$9:$H$1273=TRUE)*($I$9:$I$1273&gt;0)*($BT$9:$BT$1273=BT283)*($K$9:$K$1273&gt;K283)))</f>
        <v>#VALUE!</v>
      </c>
      <c r="K283" s="72">
        <f t="shared" si="138"/>
        <v>0.66668901590021079</v>
      </c>
      <c r="L283" s="72">
        <f t="shared" si="139"/>
        <v>0.91228426395939088</v>
      </c>
      <c r="M283" s="72">
        <f t="shared" si="140"/>
        <v>0.4210937678410307</v>
      </c>
      <c r="N283" s="72">
        <f t="shared" si="141"/>
        <v>0.14828305824321752</v>
      </c>
      <c r="O283" s="72">
        <f t="shared" si="142"/>
        <v>0.25826621913608394</v>
      </c>
      <c r="P283" s="72">
        <f t="shared" si="143"/>
        <v>0.85673202614379085</v>
      </c>
      <c r="Q283" s="72"/>
      <c r="R283" s="72"/>
      <c r="S283" s="72">
        <f t="shared" si="144"/>
        <v>0.70350435573370484</v>
      </c>
      <c r="T283" s="72">
        <f t="shared" si="145"/>
        <v>0.77243987889115684</v>
      </c>
      <c r="U283" s="72">
        <f t="shared" si="146"/>
        <v>9.9999999999999978E-2</v>
      </c>
      <c r="V283" s="72">
        <f t="shared" si="147"/>
        <v>0.61394407204729728</v>
      </c>
      <c r="W283" s="72">
        <f t="shared" si="148"/>
        <v>0.96633868378812204</v>
      </c>
      <c r="X283" s="72">
        <f t="shared" si="149"/>
        <v>8.7715736040609144E-2</v>
      </c>
      <c r="Y283" s="72">
        <f t="shared" si="150"/>
        <v>0.5789062321589693</v>
      </c>
      <c r="Z283" s="72">
        <f t="shared" si="151"/>
        <v>0.85171694175678248</v>
      </c>
      <c r="AA283" s="72">
        <f t="shared" si="152"/>
        <v>0.74173378086391606</v>
      </c>
      <c r="AB283" s="72">
        <f t="shared" si="153"/>
        <v>0.14326797385620915</v>
      </c>
      <c r="AC283" s="72"/>
      <c r="AD283" s="72"/>
      <c r="AE283" s="72">
        <f t="shared" si="154"/>
        <v>0.2964956442662951</v>
      </c>
      <c r="AF283" s="72">
        <f t="shared" si="155"/>
        <v>0.22756012110884319</v>
      </c>
      <c r="AG283" s="72">
        <f t="shared" si="156"/>
        <v>0.9</v>
      </c>
      <c r="AH283" s="72">
        <f t="shared" si="157"/>
        <v>0.38605592795270272</v>
      </c>
      <c r="AI283" s="72">
        <f t="shared" si="158"/>
        <v>3.3661316211878012E-2</v>
      </c>
      <c r="AJ283" s="72">
        <f>(AV283-Driver!$K$179)/(Driver!$L$179-Driver!$K$179)</f>
        <v>0.15228426395939085</v>
      </c>
      <c r="AK283" s="72">
        <f>(AW283-Driver!$K$180)/(Driver!$L$180-Driver!$K$180)</f>
        <v>0.32192570730514392</v>
      </c>
      <c r="AL283" s="72">
        <f>(AX283-Driver!$K$181)/(Driver!$L$181-Driver!$K$181)</f>
        <v>0.4517169417567824</v>
      </c>
      <c r="AM283" s="72">
        <f>(AY283-Driver!$K$182)/(Driver!$L$182-Driver!$K$182)</f>
        <v>0.95573378086391603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59"/>
        <v>3.2051282051282048</v>
      </c>
      <c r="AW283" s="70">
        <f t="shared" si="160"/>
        <v>32.434089983021245</v>
      </c>
      <c r="AX283" s="70">
        <f t="shared" si="161"/>
        <v>5.0654524758110417</v>
      </c>
      <c r="AY283" s="70">
        <f>IFERROR(Driver!$K$19/Data!BH283/Data!BI283*Data!BK283*Data!BL283,"")</f>
        <v>-0.27097529993797287</v>
      </c>
      <c r="AZ283" s="70">
        <f t="shared" si="162"/>
        <v>27.639612807148179</v>
      </c>
      <c r="BA283" s="70"/>
      <c r="BB283" s="70"/>
      <c r="BC283" s="70">
        <f t="shared" si="163"/>
        <v>27.753081275319314</v>
      </c>
      <c r="BD283" s="70">
        <f t="shared" si="164"/>
        <v>30.709313200039951</v>
      </c>
      <c r="BE283" s="70">
        <f t="shared" si="165"/>
        <v>1</v>
      </c>
      <c r="BF283" s="70">
        <f t="shared" si="166"/>
        <v>1.5748849750918006</v>
      </c>
      <c r="BG283" s="70">
        <f t="shared" si="167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219</v>
      </c>
      <c r="BS283" s="8" t="s">
        <v>550</v>
      </c>
      <c r="BT283" s="9" t="s">
        <v>573</v>
      </c>
      <c r="BU283" s="10">
        <v>164</v>
      </c>
      <c r="BV283" s="9" t="s">
        <v>390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306</v>
      </c>
      <c r="CU283" s="9" t="s">
        <v>305</v>
      </c>
      <c r="CV283" s="10"/>
      <c r="CW283" s="10"/>
      <c r="CX283" t="str">
        <f>INDEX('Data_Price '!AS$2:AS$1266,MATCH(Data!$DN283,'Data_Price '!$BE$2:$BE$1266,0))</f>
        <v>Elan Skis Wildcat 82 CX</v>
      </c>
      <c r="CY283" t="str">
        <f>INDEX('Data_Price '!AT$2:AT$1266,MATCH(Data!$DN283,'Data_Price '!$BE$2:$BE$1266,0))</f>
        <v>Erik's Bike, Board and Ski</v>
      </c>
      <c r="CZ283">
        <f>INDEX('Data_Price '!AU$2:AU$1266,MATCH(Data!$DN283,'Data_Price '!$BE$2:$BE$1266,0))</f>
        <v>349.99</v>
      </c>
      <c r="DA283" t="str">
        <f>INDEX('Data_Price '!AV$2:AV$1266,MATCH(Data!$DN283,'Data_Price '!$BE$2:$BE$1266,0))</f>
        <v>https://www.google.com/url?q=https://www.eriksbikeshop.com/elan-wildcat-82-cx-womens-skis-2022-pr3e25890/p&amp;sa=U&amp;ved=0ahUKEwjqto-LxaP2AhVtnuAKHejFCNgQ2ykIFw&amp;usg=AOvVaw0Ywkol10URU66RmYjrfMGV</v>
      </c>
      <c r="DB283" t="str">
        <f>INDEX('Data_Price '!AW$2:AW$1266,MATCH(Data!$DN283,'Data_Price '!$BE$2:$BE$1266,0))</f>
        <v>Elan Skis Wildcat 82 CX</v>
      </c>
      <c r="DC283" t="str">
        <f>INDEX('Data_Price '!AX$2:AX$1266,MATCH(Data!$DN283,'Data_Price '!$BE$2:$BE$1266,0))</f>
        <v>Aspen Ski and Board</v>
      </c>
      <c r="DD283">
        <f>INDEX('Data_Price '!AY$2:AY$1266,MATCH(Data!$DN283,'Data_Price '!$BE$2:$BE$1266,0))</f>
        <v>399.95</v>
      </c>
      <c r="DE283" t="str">
        <f>INDEX('Data_Price '!AZ$2:AZ$1266,MATCH(Data!$DN283,'Data_Price '!$BE$2:$BE$1266,0))</f>
        <v>https://www.google.com/url?url=https://www.aspenskiandboard.com/products/elanwildcat82cxskiswomens2022%3Fvariant%3D39510961553513%26currency%3DUSD%26utm_medium%3Dproduct_sync%26utm_source%3Dgoogle%26utm_content%3Dsag_organic%26utm_campaign%3Dsag_organic%26srsltid%3DAWLEVJwde-a8ITW-ZgaJNlc-AEK93SS4aOHCFvILQ4TvWkLGvutdNFAQYrk&amp;rct=j&amp;q=&amp;esrc=s&amp;sa=U&amp;ved=0ahUKEwjo59-KxaP2AhUQVd8KHZodDDMQsDwIUg&amp;usg=AOvVaw1zi1IXmZnKXf0e0YlWGgUC</v>
      </c>
      <c r="DF283" t="str">
        <f>INDEX('Data_Price '!BA$2:BA$1266,MATCH(Data!$DN283,'Data_Price '!$BE$2:$BE$1266,0))</f>
        <v>Elan Skis Wildcat 82 CX</v>
      </c>
      <c r="DG283" t="str">
        <f>INDEX('Data_Price '!BB$2:BB$1266,MATCH(Data!$DN283,'Data_Price '!$BE$2:$BE$1266,0))</f>
        <v>Aspen Ski and Board</v>
      </c>
      <c r="DH283">
        <f>INDEX('Data_Price '!BC$2:BC$1266,MATCH(Data!$DN283,'Data_Price '!$BE$2:$BE$1266,0))</f>
        <v>399.95</v>
      </c>
      <c r="DI283" t="str">
        <f>INDEX('Data_Price '!BD$2:BD$1266,MATCH(Data!$DN283,'Data_Price '!$BE$2:$BE$1266,0))</f>
        <v>https://www.google.com/url?q=https://www.aspenskiandboard.com/products/elanwildcat82cxskiswomens2022%3Fvariant%3D39510961553513%26currency%3DUSD%26utm_medium%3Dproduct_sync%26utm_source%3Dgoogle%26utm_content%3Dsag_organic%26utm_campaign%3Dsag_organic%26srsltid%3DAWLEVJxvS6O1xkhuhIxuu4_A2iV7sZH-li_kcvly__fYUqNJP9uT5NvmxSc&amp;sa=U&amp;ved=0ahUKEwjqto-LxaP2AhVtnuAKHejFCNgQ2ykIGw&amp;usg=AOvVaw3cGmC5MI7glRyitFKJJ2tX</v>
      </c>
      <c r="DJ283" s="89" t="e">
        <f ca="1">_xll.Connector("TinyUrl.TinyUrl",DA283,0)</f>
        <v>#NAME?</v>
      </c>
      <c r="DK283" s="89" t="e">
        <f ca="1">_xll.Connector("TinyUrl.TinyUrl",DE283,0)</f>
        <v>#NAME?</v>
      </c>
      <c r="DL283" s="89" t="e">
        <f ca="1">_xll.Connector("TinyUrl.TinyUrl",DI283,0)</f>
        <v>#NAME?</v>
      </c>
      <c r="DM283" s="224" t="str">
        <f t="shared" si="168"/>
        <v>Wildcat 82 CX</v>
      </c>
      <c r="DN283" s="89" t="str">
        <f t="shared" si="169"/>
        <v xml:space="preserve"> ElanWildcat 82 CX164 Women's</v>
      </c>
      <c r="DO283" s="227"/>
    </row>
    <row r="284" spans="1:119" ht="15.45" customHeight="1">
      <c r="B284" s="224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#VALUE!</v>
      </c>
      <c r="F284" s="43" t="b">
        <f>CL284&gt;Driver!$F$56</f>
        <v>0</v>
      </c>
      <c r="G284" s="43" t="b">
        <f>AND(CB284&gt;Driver!$F$55,CB284&lt;Driver!$G$55)</f>
        <v>0</v>
      </c>
      <c r="H284" s="43" t="e">
        <f t="shared" si="136"/>
        <v>#VALUE!</v>
      </c>
      <c r="I284" s="43">
        <f t="shared" si="137"/>
        <v>0</v>
      </c>
      <c r="J284" s="43" t="e">
        <f t="array" ref="J284">NOT(OR(($H$9:$H$1273=TRUE)*($I$9:$I$1273&gt;0)*($BT$9:$BT$1273=BT284)*($K$9:$K$1273&gt;K284)))</f>
        <v>#VALUE!</v>
      </c>
      <c r="K284" s="72">
        <f t="shared" si="138"/>
        <v>0.68861145764267606</v>
      </c>
      <c r="L284" s="72">
        <f t="shared" si="139"/>
        <v>0.89898960599468214</v>
      </c>
      <c r="M284" s="72">
        <f t="shared" si="140"/>
        <v>0.47823330929066998</v>
      </c>
      <c r="N284" s="72">
        <f t="shared" si="141"/>
        <v>0.22543476886106362</v>
      </c>
      <c r="O284" s="72">
        <f t="shared" si="142"/>
        <v>0.32169162959918152</v>
      </c>
      <c r="P284" s="72">
        <f t="shared" si="143"/>
        <v>0.88757352941176482</v>
      </c>
      <c r="Q284" s="72"/>
      <c r="R284" s="72"/>
      <c r="S284" s="72">
        <f t="shared" si="144"/>
        <v>0.73159073629410876</v>
      </c>
      <c r="T284" s="72">
        <f t="shared" si="145"/>
        <v>0.9677854606649805</v>
      </c>
      <c r="U284" s="72">
        <f t="shared" si="146"/>
        <v>0.96923032701720757</v>
      </c>
      <c r="V284" s="72">
        <f t="shared" si="147"/>
        <v>0.63161188928363976</v>
      </c>
      <c r="W284" s="72">
        <f t="shared" si="148"/>
        <v>0.97342187499999999</v>
      </c>
      <c r="X284" s="72">
        <f t="shared" si="149"/>
        <v>0.10101039400531786</v>
      </c>
      <c r="Y284" s="72">
        <f t="shared" si="150"/>
        <v>0.52176669070933002</v>
      </c>
      <c r="Z284" s="72">
        <f t="shared" si="151"/>
        <v>0.77456523113893638</v>
      </c>
      <c r="AA284" s="72">
        <f t="shared" si="152"/>
        <v>0.67830837040081848</v>
      </c>
      <c r="AB284" s="72">
        <f t="shared" si="153"/>
        <v>0.11242647058823524</v>
      </c>
      <c r="AC284" s="72"/>
      <c r="AD284" s="72"/>
      <c r="AE284" s="72">
        <f t="shared" si="154"/>
        <v>0.26840926370589119</v>
      </c>
      <c r="AF284" s="72">
        <f t="shared" si="155"/>
        <v>3.2214539335019485E-2</v>
      </c>
      <c r="AG284" s="72">
        <f t="shared" si="156"/>
        <v>3.0769672982792401E-2</v>
      </c>
      <c r="AH284" s="72">
        <f t="shared" si="157"/>
        <v>0.3683881107163603</v>
      </c>
      <c r="AI284" s="72">
        <f t="shared" si="158"/>
        <v>2.6578124999999994E-2</v>
      </c>
      <c r="AJ284" s="72">
        <f>(AV284-Driver!$K$179)/(Driver!$L$179-Driver!$K$179)</f>
        <v>0.13898960599468213</v>
      </c>
      <c r="AK284" s="72">
        <f>(AW284-Driver!$K$180)/(Driver!$L$180-Driver!$K$180)</f>
        <v>0.28211009883055049</v>
      </c>
      <c r="AL284" s="72">
        <f>(AX284-Driver!$K$181)/(Driver!$L$181-Driver!$K$181)</f>
        <v>0.37456523113893631</v>
      </c>
      <c r="AM284" s="72">
        <f>(AY284-Driver!$K$182)/(Driver!$L$182-Driver!$K$182)</f>
        <v>0.89230837040081845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59"/>
        <v>2.9253154253154254</v>
      </c>
      <c r="AW284" s="70">
        <f t="shared" si="160"/>
        <v>28.540595269929963</v>
      </c>
      <c r="AX284" s="70">
        <f t="shared" si="161"/>
        <v>4.3710870802504269</v>
      </c>
      <c r="AY284" s="70">
        <f>IFERROR(Driver!$K$19/Data!BH284/Data!BI284*Data!BK284*Data!BL284,"")</f>
        <v>-0.65923343355203312</v>
      </c>
      <c r="AZ284" s="70">
        <f t="shared" si="162"/>
        <v>24.828741623231569</v>
      </c>
      <c r="BA284" s="70"/>
      <c r="BB284" s="70"/>
      <c r="BC284" s="70">
        <f t="shared" si="163"/>
        <v>42.321682125350783</v>
      </c>
      <c r="BD284" s="70">
        <f t="shared" si="164"/>
        <v>7.7197160442194113</v>
      </c>
      <c r="BE284" s="70">
        <f t="shared" si="165"/>
        <v>0.13092473388952819</v>
      </c>
      <c r="BF284" s="70">
        <f t="shared" si="166"/>
        <v>3.5703408084956938</v>
      </c>
      <c r="BG284" s="70">
        <f t="shared" si="167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219</v>
      </c>
      <c r="BS284" s="8" t="s">
        <v>950</v>
      </c>
      <c r="BT284" s="9" t="s">
        <v>690</v>
      </c>
      <c r="BU284" s="10">
        <v>170</v>
      </c>
      <c r="BV284" s="9" t="s">
        <v>390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305</v>
      </c>
      <c r="CU284" s="10"/>
      <c r="CV284" s="10"/>
      <c r="CW284" s="10"/>
      <c r="CX284" t="str">
        <f>INDEX('Data_Price '!AS$2:AS$1266,MATCH(Data!$DN284,'Data_Price '!$BE$2:$BE$1266,0))</f>
        <v>K2 Mindbender 88 Ti Alliance Squire 11 ID Set - Black 170</v>
      </c>
      <c r="CY284" t="str">
        <f>INDEX('Data_Price '!AT$2:AT$1266,MATCH(Data!$DN284,'Data_Price '!$BE$2:$BE$1266,0))</f>
        <v>! OutdoorXL.com</v>
      </c>
      <c r="CZ284">
        <f>INDEX('Data_Price '!AU$2:AU$1266,MATCH(Data!$DN284,'Data_Price '!$BE$2:$BE$1266,0))</f>
        <v>484.95</v>
      </c>
      <c r="DA284" t="str">
        <f>INDEX('Data_Price '!AV$2:AV$1266,MATCH(Data!$DN284,'Data_Price '!$BE$2:$BE$1266,0))</f>
        <v>https://www.google.com/url?url=https://www.outdoorxl.com/k2-mindbender-88-ti-alliance.html%3Fprl%3D92-95x144-80&amp;rct=j&amp;q=&amp;esrc=s&amp;sa=U&amp;ved=0ahUKEwiRlbKLxaP2AhWkTN8KHbxVAOgQsDwIaA&amp;usg=AOvVaw3KX__v2awib2gKZahrLIxA</v>
      </c>
      <c r="DB284" t="str">
        <f>INDEX('Data_Price '!AW$2:AW$1266,MATCH(Data!$DN284,'Data_Price '!$BE$2:$BE$1266,0))</f>
        <v>K2 Mindbender 88 Ti Alliance Skis 2021 170</v>
      </c>
      <c r="DC284" t="str">
        <f>INDEX('Data_Price '!AX$2:AX$1266,MATCH(Data!$DN284,'Data_Price '!$BE$2:$BE$1266,0))</f>
        <v>Gear Coop</v>
      </c>
      <c r="DD284">
        <f>INDEX('Data_Price '!AY$2:AY$1266,MATCH(Data!$DN284,'Data_Price '!$BE$2:$BE$1266,0))</f>
        <v>649.95000000000005</v>
      </c>
      <c r="DE284" t="str">
        <f>INDEX('Data_Price '!AZ$2:AZ$1266,MATCH(Data!$DN284,'Data_Price '!$BE$2:$BE$1266,0))</f>
        <v>https://www.google.com/url?url=https://www.gearcoop.com/products/k2-mindbender-88-ti-alliance-skis-2021%3Fvariant%3D39251122159686%26currency%3DUSD%26utm_medium%3Dproduct_sync%26utm_source%3Dgoogle%26utm_content%3Dsag_organic%26utm_campaign%3Dsag_organic&amp;rct=j&amp;q=&amp;esrc=s&amp;sa=U&amp;ved=0ahUKEwiRlbKLxaP2AhWkTN8KHbxVAOgQ2SkIbA&amp;usg=AOvVaw0BxBfyLXgr-pNmeBTQYYS-</v>
      </c>
      <c r="DF284">
        <f>INDEX('Data_Price '!BA$2:BA$1266,MATCH(Data!$DN284,'Data_Price '!$BE$2:$BE$1266,0))</f>
        <v>0</v>
      </c>
      <c r="DG284">
        <f>INDEX('Data_Price '!BB$2:BB$1266,MATCH(Data!$DN284,'Data_Price '!$BE$2:$BE$1266,0))</f>
        <v>0</v>
      </c>
      <c r="DH284">
        <f>INDEX('Data_Price '!BC$2:BC$1266,MATCH(Data!$DN284,'Data_Price '!$BE$2:$BE$1266,0))</f>
        <v>0</v>
      </c>
      <c r="DI284">
        <f>INDEX('Data_Price '!BD$2:BD$1266,MATCH(Data!$DN284,'Data_Price '!$BE$2:$BE$1266,0))</f>
        <v>0</v>
      </c>
      <c r="DJ284" s="89" t="e">
        <f ca="1">_xll.Connector("TinyUrl.TinyUrl",DA284,0)</f>
        <v>#NAME?</v>
      </c>
      <c r="DK284" s="89" t="e">
        <f ca="1">_xll.Connector("TinyUrl.TinyUrl",DE284,0)</f>
        <v>#NAME?</v>
      </c>
      <c r="DL284" s="89" t="e">
        <f ca="1">_xll.Connector("TinyUrl.TinyUrl",DI284,0)</f>
        <v>#NAME?</v>
      </c>
      <c r="DM284" s="224" t="str">
        <f t="shared" si="168"/>
        <v>Mindbender 88 Ti Alliance</v>
      </c>
      <c r="DN284" s="89" t="str">
        <f t="shared" si="169"/>
        <v xml:space="preserve"> K2Mindbender 88 Ti Alliance170 Women's</v>
      </c>
      <c r="DO284" s="227"/>
    </row>
    <row r="285" spans="1:119" ht="15.45" customHeight="1">
      <c r="B285" s="224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#VALUE!</v>
      </c>
      <c r="F285" s="43" t="b">
        <f>CL285&gt;Driver!$F$56</f>
        <v>0</v>
      </c>
      <c r="G285" s="43" t="b">
        <f>AND(CB285&gt;Driver!$F$55,CB285&lt;Driver!$G$55)</f>
        <v>0</v>
      </c>
      <c r="H285" s="43" t="e">
        <f t="shared" si="136"/>
        <v>#VALUE!</v>
      </c>
      <c r="I285" s="43">
        <f t="shared" si="137"/>
        <v>0</v>
      </c>
      <c r="J285" s="43" t="e">
        <f t="array" ref="J285">NOT(OR(($H$9:$H$1273=TRUE)*($I$9:$I$1273&gt;0)*($BT$9:$BT$1273=BT285)*($K$9:$K$1273&gt;K285)))</f>
        <v>#VALUE!</v>
      </c>
      <c r="K285" s="72">
        <f t="shared" si="138"/>
        <v>0.72839860458876227</v>
      </c>
      <c r="L285" s="72">
        <f t="shared" si="139"/>
        <v>0.98474256707759245</v>
      </c>
      <c r="M285" s="72">
        <f t="shared" si="140"/>
        <v>0.47205464209993198</v>
      </c>
      <c r="N285" s="72">
        <f t="shared" si="141"/>
        <v>0.21088977423638777</v>
      </c>
      <c r="O285" s="72">
        <f t="shared" si="142"/>
        <v>0.30442447886079371</v>
      </c>
      <c r="P285" s="72">
        <f t="shared" si="143"/>
        <v>0.90084967320261433</v>
      </c>
      <c r="Q285" s="72"/>
      <c r="R285" s="72"/>
      <c r="S285" s="72">
        <f t="shared" si="144"/>
        <v>0.70653322023327936</v>
      </c>
      <c r="T285" s="72">
        <f t="shared" si="145"/>
        <v>0.9693235299827998</v>
      </c>
      <c r="U285" s="72">
        <f t="shared" si="146"/>
        <v>0.99404577027722263</v>
      </c>
      <c r="V285" s="72">
        <f t="shared" si="147"/>
        <v>0.68336963872901901</v>
      </c>
      <c r="W285" s="72">
        <f t="shared" si="148"/>
        <v>0.98682910010343639</v>
      </c>
      <c r="X285" s="72">
        <f t="shared" si="149"/>
        <v>1.5257432922407499E-2</v>
      </c>
      <c r="Y285" s="72">
        <f t="shared" si="150"/>
        <v>0.52794535790006802</v>
      </c>
      <c r="Z285" s="72">
        <f t="shared" si="151"/>
        <v>0.78911022576361223</v>
      </c>
      <c r="AA285" s="72">
        <f t="shared" si="152"/>
        <v>0.69557552113920629</v>
      </c>
      <c r="AB285" s="72">
        <f t="shared" si="153"/>
        <v>9.9150326797385613E-2</v>
      </c>
      <c r="AC285" s="72"/>
      <c r="AD285" s="72"/>
      <c r="AE285" s="72">
        <f t="shared" si="154"/>
        <v>0.29346677976672064</v>
      </c>
      <c r="AF285" s="72">
        <f t="shared" si="155"/>
        <v>3.0676470017200211E-2</v>
      </c>
      <c r="AG285" s="72">
        <f t="shared" si="156"/>
        <v>5.9542297227773433E-3</v>
      </c>
      <c r="AH285" s="72">
        <f t="shared" si="157"/>
        <v>0.31663036127098099</v>
      </c>
      <c r="AI285" s="72">
        <f t="shared" si="158"/>
        <v>1.3170899896563615E-2</v>
      </c>
      <c r="AJ285" s="72">
        <f>(AV285-Driver!$K$179)/(Driver!$L$179-Driver!$K$179)</f>
        <v>0.25525743292240749</v>
      </c>
      <c r="AK285" s="72">
        <f>(AW285-Driver!$K$180)/(Driver!$L$180-Driver!$K$180)</f>
        <v>0.27215621399994377</v>
      </c>
      <c r="AL285" s="72">
        <f>(AX285-Driver!$K$181)/(Driver!$L$181-Driver!$K$181)</f>
        <v>0.38911022576361215</v>
      </c>
      <c r="AM285" s="72">
        <f>(AY285-Driver!$K$182)/(Driver!$L$182-Driver!$K$182)</f>
        <v>0.90957552113920626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59"/>
        <v>5.372405372405372</v>
      </c>
      <c r="AW285" s="70">
        <f t="shared" si="160"/>
        <v>27.567223282222763</v>
      </c>
      <c r="AX285" s="70">
        <f t="shared" si="161"/>
        <v>4.5019920318725095</v>
      </c>
      <c r="AY285" s="70">
        <f>IFERROR(Driver!$K$19/Data!BH285/Data!BI285*Data!BK285*Data!BL285,"")</f>
        <v>-0.55353271093046241</v>
      </c>
      <c r="AZ285" s="70">
        <f t="shared" si="162"/>
        <v>23.618763961280717</v>
      </c>
      <c r="BA285" s="70"/>
      <c r="BB285" s="70"/>
      <c r="BC285" s="70">
        <f t="shared" si="163"/>
        <v>29.324174347572988</v>
      </c>
      <c r="BD285" s="70">
        <f t="shared" si="164"/>
        <v>7.8558324535488504</v>
      </c>
      <c r="BE285" s="70">
        <f t="shared" si="165"/>
        <v>0.10611371742528103</v>
      </c>
      <c r="BF285" s="70">
        <f t="shared" si="166"/>
        <v>9.4160149895820471</v>
      </c>
      <c r="BG285" s="70">
        <f t="shared" si="167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219</v>
      </c>
      <c r="BS285" s="8" t="s">
        <v>659</v>
      </c>
      <c r="BT285" s="9" t="s">
        <v>665</v>
      </c>
      <c r="BU285" s="10">
        <v>166</v>
      </c>
      <c r="BV285" s="9" t="s">
        <v>222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305</v>
      </c>
      <c r="CU285" s="10"/>
      <c r="CV285" s="10"/>
      <c r="CW285" s="10"/>
      <c r="CX285" t="str">
        <f>INDEX('Data_Price '!AS$2:AS$1266,MATCH(Data!$DN285,'Data_Price '!$BE$2:$BE$1266,0))</f>
        <v>Icelantic Pioneer 96 Skis 2022 166cm</v>
      </c>
      <c r="CY285" t="str">
        <f>INDEX('Data_Price '!AT$2:AT$1266,MATCH(Data!$DN285,'Data_Price '!$BE$2:$BE$1266,0))</f>
        <v>Glacier Ski Shop</v>
      </c>
      <c r="CZ285">
        <f>INDEX('Data_Price '!AU$2:AU$1266,MATCH(Data!$DN285,'Data_Price '!$BE$2:$BE$1266,0))</f>
        <v>609</v>
      </c>
      <c r="DA285" t="str">
        <f>INDEX('Data_Price '!AV$2:AV$1266,MATCH(Data!$DN285,'Data_Price '!$BE$2:$BE$1266,0))</f>
        <v>https://www.google.com/url?url=https://glacierskishop.com/products/icelantic-pioneer-96-skis-2022%3Fvariant%3D39369388064871%26currency%3DUSD%26utm_medium%3Dproduct_sync%26utm_source%3Dgoogle%26utm_content%3Dsag_organic%26utm_campaign%3Dsag_organic&amp;rct=j&amp;q=&amp;esrc=s&amp;sa=U&amp;ved=0ahUKEwit5umLxaP2AhWict8KHSMkBqsQ2SkIQw&amp;usg=AOvVaw3nHm7HmLQkU35L_P7mYUeD</v>
      </c>
      <c r="DB285" t="str">
        <f>INDEX('Data_Price '!AW$2:AW$1266,MATCH(Data!$DN285,'Data_Price '!$BE$2:$BE$1266,0))</f>
        <v>Icelantic Pioneer 96 Skis</v>
      </c>
      <c r="DC285" t="str">
        <f>INDEX('Data_Price '!AX$2:AX$1266,MATCH(Data!$DN285,'Data_Price '!$BE$2:$BE$1266,0))</f>
        <v>Peter Glenn Ski &amp; Sports</v>
      </c>
      <c r="DD285">
        <f>INDEX('Data_Price '!AY$2:AY$1266,MATCH(Data!$DN285,'Data_Price '!$BE$2:$BE$1266,0))</f>
        <v>679</v>
      </c>
      <c r="DE285" t="str">
        <f>INDEX('Data_Price '!AZ$2:AZ$1266,MATCH(Data!$DN285,'Data_Price '!$BE$2:$BE$1266,0))</f>
        <v>https://www.google.com/url?url=https://www.peterglenn.com/product/icelantic-pioneer-96-ski-mens-0%3Futm_source%3DGooglePLA%26utm_medium%3DPPC%26utm_term%3DIcelantic%2BPioneer%2B96%2BSki%2BMen%27s%26utm_campaign%3DIcelantic%26utm_content%3D877248&amp;rct=j&amp;q=&amp;esrc=s&amp;sa=U&amp;ved=0ahUKEwit5umLxaP2AhWict8KHSMkBqsQsDwIPw&amp;usg=AOvVaw0ewh4u9f5NJiN3vuJNyO8U</v>
      </c>
      <c r="DF285" t="str">
        <f>INDEX('Data_Price '!BA$2:BA$1266,MATCH(Data!$DN285,'Data_Price '!$BE$2:$BE$1266,0))</f>
        <v>Icelantic Pioneer 96 Skis</v>
      </c>
      <c r="DG285" t="str">
        <f>INDEX('Data_Price '!BB$2:BB$1266,MATCH(Data!$DN285,'Data_Price '!$BE$2:$BE$1266,0))</f>
        <v>Peter Glenn Ski &amp; Sports</v>
      </c>
      <c r="DH285">
        <f>INDEX('Data_Price '!BC$2:BC$1266,MATCH(Data!$DN285,'Data_Price '!$BE$2:$BE$1266,0))</f>
        <v>679</v>
      </c>
      <c r="DI285" t="str">
        <f>INDEX('Data_Price '!BD$2:BD$1266,MATCH(Data!$DN285,'Data_Price '!$BE$2:$BE$1266,0))</f>
        <v>https://www.google.com/url?q=https://www.peterglenn.com/product/icelantic-pioneer-96-ski-mens-0%3Futm_source%3DGooglePLA%26utm_medium%3DPPC%26utm_term%3DIcelantic%2BPioneer%2B96%2BSki%2BMen%27s%26utm_campaign%3DIcelantic%26utm_content%3D877248&amp;sa=U&amp;ved=0ahUKEwjIj56MxaP2AhXpdN8KHXOcA98Q2ykIFw&amp;usg=AOvVaw3OuC-qC-0AlhrapqP6A2Gf</v>
      </c>
      <c r="DJ285" s="89" t="e">
        <f ca="1">_xll.Connector("TinyUrl.TinyUrl",DA285,0)</f>
        <v>#NAME?</v>
      </c>
      <c r="DK285" s="89" t="e">
        <f ca="1">_xll.Connector("TinyUrl.TinyUrl",DE285,0)</f>
        <v>#NAME?</v>
      </c>
      <c r="DL285" s="89" t="e">
        <f ca="1">_xll.Connector("TinyUrl.TinyUrl",DI285,0)</f>
        <v>#NAME?</v>
      </c>
      <c r="DM285" s="224" t="str">
        <f t="shared" si="168"/>
        <v>Pioneer 96</v>
      </c>
      <c r="DN285" s="89" t="str">
        <f t="shared" si="169"/>
        <v xml:space="preserve"> IcelanticPioneer 96166 Unisex</v>
      </c>
      <c r="DO285" s="227" t="s">
        <v>965</v>
      </c>
    </row>
    <row r="286" spans="1:119" ht="15.45" customHeight="1">
      <c r="B286" s="224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#VALUE!</v>
      </c>
      <c r="F286" s="43" t="b">
        <f>CL286&gt;Driver!$F$56</f>
        <v>0</v>
      </c>
      <c r="G286" s="43" t="b">
        <f>AND(CB286&gt;Driver!$F$55,CB286&lt;Driver!$G$55)</f>
        <v>0</v>
      </c>
      <c r="H286" s="43" t="e">
        <f t="shared" si="136"/>
        <v>#VALUE!</v>
      </c>
      <c r="I286" s="43">
        <f t="shared" si="137"/>
        <v>0</v>
      </c>
      <c r="J286" s="43" t="e">
        <f t="array" ref="J286">NOT(OR(($H$9:$H$1273=TRUE)*($I$9:$I$1273&gt;0)*($BT$9:$BT$1273=BT286)*($K$9:$K$1273&gt;K286)))</f>
        <v>#VALUE!</v>
      </c>
      <c r="K286" s="72">
        <f t="shared" si="138"/>
        <v>0.69791861135420352</v>
      </c>
      <c r="L286" s="72">
        <f t="shared" si="139"/>
        <v>0.97271452743533959</v>
      </c>
      <c r="M286" s="72">
        <f t="shared" si="140"/>
        <v>0.42312269527306734</v>
      </c>
      <c r="N286" s="72">
        <f t="shared" si="141"/>
        <v>0.19065325997596905</v>
      </c>
      <c r="O286" s="72">
        <f t="shared" si="142"/>
        <v>0.28677038139878874</v>
      </c>
      <c r="P286" s="72">
        <f t="shared" si="143"/>
        <v>0.79194444444444445</v>
      </c>
      <c r="Q286" s="72"/>
      <c r="R286" s="72"/>
      <c r="S286" s="72">
        <f t="shared" si="144"/>
        <v>0.73020508057536326</v>
      </c>
      <c r="T286" s="72">
        <f t="shared" si="145"/>
        <v>0.96044251213422127</v>
      </c>
      <c r="U286" s="72">
        <f t="shared" si="146"/>
        <v>0.99598377753292666</v>
      </c>
      <c r="V286" s="72">
        <f t="shared" si="147"/>
        <v>0.67214481634736267</v>
      </c>
      <c r="W286" s="72">
        <f t="shared" si="148"/>
        <v>0.99450665525240245</v>
      </c>
      <c r="X286" s="72">
        <f t="shared" si="149"/>
        <v>2.7285472564660407E-2</v>
      </c>
      <c r="Y286" s="72">
        <f t="shared" si="150"/>
        <v>0.57687730472693266</v>
      </c>
      <c r="Z286" s="72">
        <f t="shared" si="151"/>
        <v>0.80934674002403095</v>
      </c>
      <c r="AA286" s="72">
        <f t="shared" si="152"/>
        <v>0.71322961860121126</v>
      </c>
      <c r="AB286" s="72">
        <f t="shared" si="153"/>
        <v>0.20805555555555555</v>
      </c>
      <c r="AC286" s="72"/>
      <c r="AD286" s="72"/>
      <c r="AE286" s="72">
        <f t="shared" si="154"/>
        <v>0.26979491942463674</v>
      </c>
      <c r="AF286" s="72">
        <f t="shared" si="155"/>
        <v>3.9557487865778729E-2</v>
      </c>
      <c r="AG286" s="72">
        <f t="shared" si="156"/>
        <v>4.0162224670733382E-3</v>
      </c>
      <c r="AH286" s="72">
        <f t="shared" si="157"/>
        <v>0.32785518365263738</v>
      </c>
      <c r="AI286" s="72">
        <f t="shared" si="158"/>
        <v>5.493344747597495E-3</v>
      </c>
      <c r="AJ286" s="72">
        <f>(AV286-Driver!$K$179)/(Driver!$L$179-Driver!$K$179)</f>
        <v>0.21271452743533958</v>
      </c>
      <c r="AK286" s="72">
        <f>(AW286-Driver!$K$180)/(Driver!$L$180-Driver!$K$180)</f>
        <v>0.37662426895238671</v>
      </c>
      <c r="AL286" s="72">
        <f>(AX286-Driver!$K$181)/(Driver!$L$181-Driver!$K$181)</f>
        <v>0.40934674002403093</v>
      </c>
      <c r="AM286" s="72">
        <f>(AY286-Driver!$K$182)/(Driver!$L$182-Driver!$K$182)</f>
        <v>0.92722961860121123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59"/>
        <v>4.4770044770044768</v>
      </c>
      <c r="AW286" s="70">
        <f t="shared" si="160"/>
        <v>37.782961160593075</v>
      </c>
      <c r="AX286" s="70">
        <f t="shared" si="161"/>
        <v>4.6841206602162782</v>
      </c>
      <c r="AY286" s="70">
        <f>IFERROR(Driver!$K$19/Data!BH286/Data!BI286*Data!BK286*Data!BL286,"")</f>
        <v>-0.44546329709156013</v>
      </c>
      <c r="AZ286" s="70">
        <f t="shared" si="162"/>
        <v>33.544303797468359</v>
      </c>
      <c r="BA286" s="70"/>
      <c r="BB286" s="70"/>
      <c r="BC286" s="70">
        <f t="shared" si="163"/>
        <v>41.602932871115193</v>
      </c>
      <c r="BD286" s="70">
        <f t="shared" si="164"/>
        <v>7.0698781101821178</v>
      </c>
      <c r="BE286" s="70">
        <f t="shared" si="165"/>
        <v>0.10417605588825823</v>
      </c>
      <c r="BF286" s="70">
        <f t="shared" si="166"/>
        <v>8.1482501604142854</v>
      </c>
      <c r="BG286" s="70">
        <f t="shared" si="167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219</v>
      </c>
      <c r="BS286" s="8" t="s">
        <v>610</v>
      </c>
      <c r="BT286" s="9" t="s">
        <v>623</v>
      </c>
      <c r="BU286" s="10">
        <v>166</v>
      </c>
      <c r="BV286" s="9" t="s">
        <v>390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305</v>
      </c>
      <c r="CU286" s="10"/>
      <c r="CV286" s="10"/>
      <c r="CW286" s="10"/>
      <c r="CX286">
        <f>INDEX('Data_Price '!AS$2:AS$1266,MATCH(Data!$DN286,'Data_Price '!$BE$2:$BE$1266,0))</f>
        <v>0</v>
      </c>
      <c r="CY286">
        <f>INDEX('Data_Price '!AT$2:AT$1266,MATCH(Data!$DN286,'Data_Price '!$BE$2:$BE$1266,0))</f>
        <v>0</v>
      </c>
      <c r="CZ286">
        <f>INDEX('Data_Price '!AU$2:AU$1266,MATCH(Data!$DN286,'Data_Price '!$BE$2:$BE$1266,0))</f>
        <v>0</v>
      </c>
      <c r="DA286">
        <f>INDEX('Data_Price '!AV$2:AV$1266,MATCH(Data!$DN286,'Data_Price '!$BE$2:$BE$1266,0))</f>
        <v>0</v>
      </c>
      <c r="DB286">
        <f>INDEX('Data_Price '!AW$2:AW$1266,MATCH(Data!$DN286,'Data_Price '!$BE$2:$BE$1266,0))</f>
        <v>0</v>
      </c>
      <c r="DC286">
        <f>INDEX('Data_Price '!AX$2:AX$1266,MATCH(Data!$DN286,'Data_Price '!$BE$2:$BE$1266,0))</f>
        <v>0</v>
      </c>
      <c r="DD286">
        <f>INDEX('Data_Price '!AY$2:AY$1266,MATCH(Data!$DN286,'Data_Price '!$BE$2:$BE$1266,0))</f>
        <v>0</v>
      </c>
      <c r="DE286">
        <f>INDEX('Data_Price '!AZ$2:AZ$1266,MATCH(Data!$DN286,'Data_Price '!$BE$2:$BE$1266,0))</f>
        <v>0</v>
      </c>
      <c r="DF286">
        <f>INDEX('Data_Price '!BA$2:BA$1266,MATCH(Data!$DN286,'Data_Price '!$BE$2:$BE$1266,0))</f>
        <v>0</v>
      </c>
      <c r="DG286">
        <f>INDEX('Data_Price '!BB$2:BB$1266,MATCH(Data!$DN286,'Data_Price '!$BE$2:$BE$1266,0))</f>
        <v>0</v>
      </c>
      <c r="DH286">
        <f>INDEX('Data_Price '!BC$2:BC$1266,MATCH(Data!$DN286,'Data_Price '!$BE$2:$BE$1266,0))</f>
        <v>0</v>
      </c>
      <c r="DI286">
        <f>INDEX('Data_Price '!BD$2:BD$1266,MATCH(Data!$DN286,'Data_Price '!$BE$2:$BE$1266,0))</f>
        <v>0</v>
      </c>
      <c r="DJ286" s="89" t="e">
        <f ca="1">_xll.Connector("TinyUrl.TinyUrl",DA286,0)</f>
        <v>#NAME?</v>
      </c>
      <c r="DK286" s="89" t="e">
        <f ca="1">_xll.Connector("TinyUrl.TinyUrl",DE286,0)</f>
        <v>#NAME?</v>
      </c>
      <c r="DL286" s="89" t="e">
        <f ca="1">_xll.Connector("TinyUrl.TinyUrl",DI286,0)</f>
        <v>#NAME?</v>
      </c>
      <c r="DM286" s="224" t="str">
        <f t="shared" si="168"/>
        <v>Ranger 99 Ti W</v>
      </c>
      <c r="DN286" s="89" t="str">
        <f t="shared" si="169"/>
        <v xml:space="preserve"> FischerRanger 99 Ti W166 Women's</v>
      </c>
      <c r="DO286" s="227"/>
    </row>
    <row r="287" spans="1:119" ht="15.45" customHeight="1">
      <c r="B287" s="224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#VALUE!</v>
      </c>
      <c r="F287" s="43" t="b">
        <f>CL287&gt;Driver!$F$56</f>
        <v>1</v>
      </c>
      <c r="G287" s="43" t="b">
        <f>AND(CB287&gt;Driver!$F$55,CB287&lt;Driver!$G$55)</f>
        <v>1</v>
      </c>
      <c r="H287" s="43" t="e">
        <f t="shared" si="136"/>
        <v>#VALUE!</v>
      </c>
      <c r="I287" s="43">
        <f t="shared" si="137"/>
        <v>0</v>
      </c>
      <c r="J287" s="43" t="e">
        <f t="array" ref="J287">NOT(OR(($H$9:$H$1273=TRUE)*($I$9:$I$1273&gt;0)*($BT$9:$BT$1273=BT287)*($K$9:$K$1273&gt;K287)))</f>
        <v>#VALUE!</v>
      </c>
      <c r="K287" s="72">
        <f t="shared" si="138"/>
        <v>0.61911037798891777</v>
      </c>
      <c r="L287" s="72">
        <f t="shared" si="139"/>
        <v>0.84478607686729512</v>
      </c>
      <c r="M287" s="72">
        <f t="shared" si="140"/>
        <v>0.39343467911054042</v>
      </c>
      <c r="N287" s="72">
        <f t="shared" si="141"/>
        <v>3.8247011952191268E-2</v>
      </c>
      <c r="O287" s="72">
        <f t="shared" si="142"/>
        <v>0.30101127374544312</v>
      </c>
      <c r="P287" s="72">
        <f t="shared" si="143"/>
        <v>0.84104575163398687</v>
      </c>
      <c r="Q287" s="72"/>
      <c r="R287" s="72"/>
      <c r="S287" s="72">
        <f t="shared" si="144"/>
        <v>0.76350141067313526</v>
      </c>
      <c r="T287" s="72">
        <f t="shared" si="145"/>
        <v>0.92035486452486692</v>
      </c>
      <c r="U287" s="72">
        <f t="shared" si="146"/>
        <v>0.9765503608223165</v>
      </c>
      <c r="V287" s="72">
        <f t="shared" si="147"/>
        <v>0.63343526668192485</v>
      </c>
      <c r="W287" s="72">
        <f t="shared" si="148"/>
        <v>0.99295069669586811</v>
      </c>
      <c r="X287" s="72">
        <f t="shared" si="149"/>
        <v>0.15521392313270488</v>
      </c>
      <c r="Y287" s="72">
        <f t="shared" si="150"/>
        <v>0.60656532088945958</v>
      </c>
      <c r="Z287" s="72">
        <f t="shared" si="151"/>
        <v>0.96175298804780873</v>
      </c>
      <c r="AA287" s="72">
        <f t="shared" si="152"/>
        <v>0.69898872625455688</v>
      </c>
      <c r="AB287" s="72">
        <f t="shared" si="153"/>
        <v>0.15895424836601307</v>
      </c>
      <c r="AC287" s="72"/>
      <c r="AD287" s="72"/>
      <c r="AE287" s="72">
        <f t="shared" si="154"/>
        <v>0.23649858932686479</v>
      </c>
      <c r="AF287" s="72">
        <f t="shared" si="155"/>
        <v>7.9645135475133064E-2</v>
      </c>
      <c r="AG287" s="72">
        <f t="shared" si="156"/>
        <v>2.3449639177683501E-2</v>
      </c>
      <c r="AH287" s="72">
        <f t="shared" si="157"/>
        <v>0.36656473331807515</v>
      </c>
      <c r="AI287" s="72">
        <f t="shared" si="158"/>
        <v>7.0493033041318792E-3</v>
      </c>
      <c r="AJ287" s="72">
        <f>(AV287-Driver!$K$179)/(Driver!$L$179-Driver!$K$179)</f>
        <v>0.39521392313270487</v>
      </c>
      <c r="AK287" s="72">
        <f>(AW287-Driver!$K$180)/(Driver!$L$180-Driver!$K$180)</f>
        <v>0.34399684831228189</v>
      </c>
      <c r="AL287" s="72">
        <f>(AX287-Driver!$K$181)/(Driver!$L$181-Driver!$K$181)</f>
        <v>0.56175298804780871</v>
      </c>
      <c r="AM287" s="72">
        <f>(AY287-Driver!$K$182)/(Driver!$L$182-Driver!$K$182)</f>
        <v>0.91298872625455685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59"/>
        <v>8.3180708180708187</v>
      </c>
      <c r="AW287" s="70">
        <f t="shared" si="160"/>
        <v>34.592386041161831</v>
      </c>
      <c r="AX287" s="70">
        <f t="shared" si="161"/>
        <v>6.0557768924302788</v>
      </c>
      <c r="AY287" s="70">
        <f>IFERROR(Driver!$K$19/Data!BH287/Data!BI287*Data!BK287*Data!BL287,"")</f>
        <v>-0.53263880361394633</v>
      </c>
      <c r="AZ287" s="70">
        <f t="shared" si="162"/>
        <v>29.069247952345499</v>
      </c>
      <c r="BA287" s="70"/>
      <c r="BB287" s="70"/>
      <c r="BC287" s="70">
        <f t="shared" si="163"/>
        <v>58.873970765161026</v>
      </c>
      <c r="BD287" s="70">
        <f t="shared" si="164"/>
        <v>3.5221923278626917</v>
      </c>
      <c r="BE287" s="70">
        <f t="shared" si="165"/>
        <v>7.6715093844077389E-2</v>
      </c>
      <c r="BF287" s="70">
        <f t="shared" si="166"/>
        <v>3.7762784756807859</v>
      </c>
      <c r="BG287" s="70">
        <f t="shared" si="167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219</v>
      </c>
      <c r="BS287" s="8" t="s">
        <v>471</v>
      </c>
      <c r="BT287" s="9" t="s">
        <v>482</v>
      </c>
      <c r="BU287" s="10">
        <v>186.2</v>
      </c>
      <c r="BV287" s="9" t="s">
        <v>222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303</v>
      </c>
      <c r="CU287" s="9" t="s">
        <v>301</v>
      </c>
      <c r="CV287" s="9" t="s">
        <v>302</v>
      </c>
      <c r="CW287" s="10"/>
      <c r="CX287" t="str">
        <f>INDEX('Data_Price '!AS$2:AS$1266,MATCH(Data!$DN287,'Data_Price '!$BE$2:$BE$1266,0))</f>
        <v>Black Crows Ferox Freebird Skis 186</v>
      </c>
      <c r="CY287" t="str">
        <f>INDEX('Data_Price '!AT$2:AT$1266,MATCH(Data!$DN287,'Data_Price '!$BE$2:$BE$1266,0))</f>
        <v>Cripple Creek Backcountry</v>
      </c>
      <c r="CZ287">
        <f>INDEX('Data_Price '!AU$2:AU$1266,MATCH(Data!$DN287,'Data_Price '!$BE$2:$BE$1266,0))</f>
        <v>1019</v>
      </c>
      <c r="DA287" t="str">
        <f>INDEX('Data_Price '!AV$2:AV$1266,MATCH(Data!$DN287,'Data_Price '!$BE$2:$BE$1266,0))</f>
        <v>https://www.google.com/url?url=https://cripplecreekbc.com/products/black-crows-ferox-freebird-skis-2020%3Fvariant%3D16509229236267%26currency%3DUSD%26utm_medium%3Dproduct_sync%26utm_source%3Dgoogle%26utm_content%3Dsag_organic%26utm_campaign%3Dsag_organic&amp;rct=j&amp;q=&amp;esrc=s&amp;sa=U&amp;ved=0ahUKEwiKiO2MxaP2AhVPheAKHQZ9DAQQ2SkIWg&amp;usg=AOvVaw3LOt-uGBAaLe3q_q_3Y38d</v>
      </c>
      <c r="DB287" t="str">
        <f>INDEX('Data_Price '!AW$2:AW$1266,MATCH(Data!$DN287,'Data_Price '!$BE$2:$BE$1266,0))</f>
        <v>Skis Black Crows Ferox Freebird</v>
      </c>
      <c r="DC287" t="str">
        <f>INDEX('Data_Price '!AX$2:AX$1266,MATCH(Data!$DN287,'Data_Price '!$BE$2:$BE$1266,0))</f>
        <v>evo.com</v>
      </c>
      <c r="DD287">
        <f>INDEX('Data_Price '!AY$2:AY$1266,MATCH(Data!$DN287,'Data_Price '!$BE$2:$BE$1266,0))</f>
        <v>1019.95</v>
      </c>
      <c r="DE287" t="str">
        <f>INDEX('Data_Price '!AZ$2:AZ$1266,MATCH(Data!$DN287,'Data_Price '!$BE$2:$BE$1266,0))</f>
        <v>https://www.google.com/url?url=https://www.evo.com/skis/black-crows-ferox-freebird%3Fimage%3D164660/659377/clone.jpg&amp;rct=j&amp;q=&amp;esrc=s&amp;sa=U&amp;ved=0ahUKEwiKiO2MxaP2AhVPheAKHQZ9DAQQsDwIVg&amp;usg=AOvVaw3qCUhkS3e1xsrHp2U43hwC</v>
      </c>
      <c r="DF287" t="str">
        <f>INDEX('Data_Price '!BA$2:BA$1266,MATCH(Data!$DN287,'Data_Price '!$BE$2:$BE$1266,0))</f>
        <v>Skis Black Crows Ferox Freebird</v>
      </c>
      <c r="DG287" t="str">
        <f>INDEX('Data_Price '!BB$2:BB$1266,MATCH(Data!$DN287,'Data_Price '!$BE$2:$BE$1266,0))</f>
        <v>evo.com</v>
      </c>
      <c r="DH287">
        <f>INDEX('Data_Price '!BC$2:BC$1266,MATCH(Data!$DN287,'Data_Price '!$BE$2:$BE$1266,0))</f>
        <v>1019.95</v>
      </c>
      <c r="DI287" t="str">
        <f>INDEX('Data_Price '!BD$2:BD$1266,MATCH(Data!$DN287,'Data_Price '!$BE$2:$BE$1266,0))</f>
        <v>https://www.google.com/url?q=https://www.evo.com/skis/black-crows-ferox-freebird%3Fimage%3D164660/659377/clone.jpg&amp;sa=U&amp;ved=0ahUKEwjGx7KNxaP2AhWyV98KHRneDSsQ2ykIGA&amp;usg=AOvVaw2hptsp_GDJwrkTxPQvALZX</v>
      </c>
      <c r="DJ287" s="89" t="e">
        <f ca="1">_xll.Connector("TinyUrl.TinyUrl",DA287,0)</f>
        <v>#NAME?</v>
      </c>
      <c r="DK287" s="89" t="e">
        <f ca="1">_xll.Connector("TinyUrl.TinyUrl",DE287,0)</f>
        <v>#NAME?</v>
      </c>
      <c r="DL287" s="89" t="e">
        <f ca="1">_xll.Connector("TinyUrl.TinyUrl",DI287,0)</f>
        <v>#NAME?</v>
      </c>
      <c r="DM287" s="224" t="str">
        <f t="shared" si="168"/>
        <v>Ferox Freebird</v>
      </c>
      <c r="DN287" s="89" t="str">
        <f t="shared" si="169"/>
        <v xml:space="preserve"> Black CrowsFerox Freebird186.2 Unisex</v>
      </c>
      <c r="DO287" s="227" t="s">
        <v>1033</v>
      </c>
    </row>
    <row r="288" spans="1:119" ht="15.45" customHeight="1">
      <c r="B288" s="224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#VALUE!</v>
      </c>
      <c r="F288" s="43" t="b">
        <f>CL288&gt;Driver!$F$56</f>
        <v>0</v>
      </c>
      <c r="G288" s="43" t="b">
        <f>AND(CB288&gt;Driver!$F$55,CB288&lt;Driver!$G$55)</f>
        <v>0</v>
      </c>
      <c r="H288" s="43" t="e">
        <f t="shared" si="136"/>
        <v>#VALUE!</v>
      </c>
      <c r="I288" s="43">
        <f t="shared" si="137"/>
        <v>0</v>
      </c>
      <c r="J288" s="43" t="e">
        <f t="array" ref="J288">NOT(OR(($H$9:$H$1273=TRUE)*($I$9:$I$1273&gt;0)*($BT$9:$BT$1273=BT288)*($K$9:$K$1273&gt;K288)))</f>
        <v>#VALUE!</v>
      </c>
      <c r="K288" s="72">
        <f t="shared" si="138"/>
        <v>0.68239400150551099</v>
      </c>
      <c r="L288" s="72">
        <f t="shared" si="139"/>
        <v>0.94080734832003865</v>
      </c>
      <c r="M288" s="72">
        <f t="shared" si="140"/>
        <v>0.42398065469098345</v>
      </c>
      <c r="N288" s="72">
        <f t="shared" si="141"/>
        <v>0.14006197432492251</v>
      </c>
      <c r="O288" s="72">
        <f t="shared" si="142"/>
        <v>0.30288489170881194</v>
      </c>
      <c r="P288" s="72">
        <f t="shared" si="143"/>
        <v>0.82899509803921578</v>
      </c>
      <c r="Q288" s="72"/>
      <c r="R288" s="72"/>
      <c r="S288" s="72">
        <f t="shared" si="144"/>
        <v>0.73043103621996464</v>
      </c>
      <c r="T288" s="72">
        <f t="shared" si="145"/>
        <v>0.94373577410611853</v>
      </c>
      <c r="U288" s="72">
        <f t="shared" si="146"/>
        <v>0.98960806898360865</v>
      </c>
      <c r="V288" s="72">
        <f t="shared" si="147"/>
        <v>0.66102905388685562</v>
      </c>
      <c r="W288" s="72">
        <f t="shared" si="148"/>
        <v>0.99750586281024034</v>
      </c>
      <c r="X288" s="72">
        <f t="shared" si="149"/>
        <v>5.9192651679961322E-2</v>
      </c>
      <c r="Y288" s="72">
        <f t="shared" si="150"/>
        <v>0.57601934530901655</v>
      </c>
      <c r="Z288" s="72">
        <f t="shared" si="151"/>
        <v>0.85993802567507749</v>
      </c>
      <c r="AA288" s="72">
        <f t="shared" si="152"/>
        <v>0.69711510829118806</v>
      </c>
      <c r="AB288" s="72">
        <f t="shared" si="153"/>
        <v>0.17100490196078427</v>
      </c>
      <c r="AC288" s="72"/>
      <c r="AD288" s="72"/>
      <c r="AE288" s="72">
        <f t="shared" si="154"/>
        <v>0.26956896378003542</v>
      </c>
      <c r="AF288" s="72">
        <f t="shared" si="155"/>
        <v>5.6264225893881421E-2</v>
      </c>
      <c r="AG288" s="72">
        <f t="shared" si="156"/>
        <v>1.0391931016391368E-2</v>
      </c>
      <c r="AH288" s="72">
        <f t="shared" si="157"/>
        <v>0.33897094611314438</v>
      </c>
      <c r="AI288" s="72">
        <f t="shared" si="158"/>
        <v>2.4941371897596182E-3</v>
      </c>
      <c r="AJ288" s="72">
        <f>(AV288-Driver!$K$179)/(Driver!$L$179-Driver!$K$179)</f>
        <v>0.18080734832003867</v>
      </c>
      <c r="AK288" s="72">
        <f>(AW288-Driver!$K$180)/(Driver!$L$180-Driver!$K$180)</f>
        <v>0.34574024377411838</v>
      </c>
      <c r="AL288" s="72">
        <f>(AX288-Driver!$K$181)/(Driver!$L$181-Driver!$K$181)</f>
        <v>0.45993802567507747</v>
      </c>
      <c r="AM288" s="72">
        <f>(AY288-Driver!$K$182)/(Driver!$L$182-Driver!$K$182)</f>
        <v>0.91111510829118803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59"/>
        <v>3.8054538054538058</v>
      </c>
      <c r="AW288" s="70">
        <f t="shared" si="160"/>
        <v>34.762869458935519</v>
      </c>
      <c r="AX288" s="70">
        <f t="shared" si="161"/>
        <v>5.1394422310756971</v>
      </c>
      <c r="AY288" s="70">
        <f>IFERROR(Driver!$K$19/Data!BH288/Data!BI288*Data!BK288*Data!BL288,"")</f>
        <v>-0.54410814071798608</v>
      </c>
      <c r="AZ288" s="70">
        <f t="shared" si="162"/>
        <v>30.167535368577809</v>
      </c>
      <c r="BA288" s="70"/>
      <c r="BB288" s="70"/>
      <c r="BC288" s="70">
        <f t="shared" si="163"/>
        <v>41.720137634788045</v>
      </c>
      <c r="BD288" s="70">
        <f t="shared" si="164"/>
        <v>5.591361397283138</v>
      </c>
      <c r="BE288" s="70">
        <f t="shared" si="165"/>
        <v>0.11055062708293273</v>
      </c>
      <c r="BF288" s="70">
        <f t="shared" si="166"/>
        <v>6.8928028831510382</v>
      </c>
      <c r="BG288" s="70">
        <f t="shared" si="167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219</v>
      </c>
      <c r="BS288" s="8" t="s">
        <v>950</v>
      </c>
      <c r="BT288" s="9" t="s">
        <v>694</v>
      </c>
      <c r="BU288" s="10">
        <v>168</v>
      </c>
      <c r="BV288" s="9" t="s">
        <v>390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305</v>
      </c>
      <c r="CU288" s="10"/>
      <c r="CV288" s="10"/>
      <c r="CW288" s="10"/>
      <c r="CX288">
        <f>INDEX('Data_Price '!AS$2:AS$1266,MATCH(Data!$DN288,'Data_Price '!$BE$2:$BE$1266,0))</f>
        <v>0</v>
      </c>
      <c r="CY288">
        <f>INDEX('Data_Price '!AT$2:AT$1266,MATCH(Data!$DN288,'Data_Price '!$BE$2:$BE$1266,0))</f>
        <v>0</v>
      </c>
      <c r="CZ288">
        <f>INDEX('Data_Price '!AU$2:AU$1266,MATCH(Data!$DN288,'Data_Price '!$BE$2:$BE$1266,0))</f>
        <v>0</v>
      </c>
      <c r="DA288">
        <f>INDEX('Data_Price '!AV$2:AV$1266,MATCH(Data!$DN288,'Data_Price '!$BE$2:$BE$1266,0))</f>
        <v>0</v>
      </c>
      <c r="DB288">
        <f>INDEX('Data_Price '!AW$2:AW$1266,MATCH(Data!$DN288,'Data_Price '!$BE$2:$BE$1266,0))</f>
        <v>0</v>
      </c>
      <c r="DC288">
        <f>INDEX('Data_Price '!AX$2:AX$1266,MATCH(Data!$DN288,'Data_Price '!$BE$2:$BE$1266,0))</f>
        <v>0</v>
      </c>
      <c r="DD288">
        <f>INDEX('Data_Price '!AY$2:AY$1266,MATCH(Data!$DN288,'Data_Price '!$BE$2:$BE$1266,0))</f>
        <v>0</v>
      </c>
      <c r="DE288">
        <f>INDEX('Data_Price '!AZ$2:AZ$1266,MATCH(Data!$DN288,'Data_Price '!$BE$2:$BE$1266,0))</f>
        <v>0</v>
      </c>
      <c r="DF288">
        <f>INDEX('Data_Price '!BA$2:BA$1266,MATCH(Data!$DN288,'Data_Price '!$BE$2:$BE$1266,0))</f>
        <v>0</v>
      </c>
      <c r="DG288">
        <f>INDEX('Data_Price '!BB$2:BB$1266,MATCH(Data!$DN288,'Data_Price '!$BE$2:$BE$1266,0))</f>
        <v>0</v>
      </c>
      <c r="DH288">
        <f>INDEX('Data_Price '!BC$2:BC$1266,MATCH(Data!$DN288,'Data_Price '!$BE$2:$BE$1266,0))</f>
        <v>0</v>
      </c>
      <c r="DI288">
        <f>INDEX('Data_Price '!BD$2:BD$1266,MATCH(Data!$DN288,'Data_Price '!$BE$2:$BE$1266,0))</f>
        <v>0</v>
      </c>
      <c r="DJ288" s="89" t="e">
        <f ca="1">_xll.Connector("TinyUrl.TinyUrl",DA288,0)</f>
        <v>#NAME?</v>
      </c>
      <c r="DK288" s="89" t="e">
        <f ca="1">_xll.Connector("TinyUrl.TinyUrl",DE288,0)</f>
        <v>#NAME?</v>
      </c>
      <c r="DL288" s="89" t="e">
        <f ca="1">_xll.Connector("TinyUrl.TinyUrl",DI288,0)</f>
        <v>#NAME?</v>
      </c>
      <c r="DM288" s="224" t="str">
        <f t="shared" si="168"/>
        <v>Mindbender 98 Ti Alliance</v>
      </c>
      <c r="DN288" s="89" t="str">
        <f t="shared" si="169"/>
        <v xml:space="preserve"> K2Mindbender 98 Ti Alliance168 Women's</v>
      </c>
      <c r="DO288" s="227"/>
    </row>
    <row r="289" spans="2:119" ht="15.45" customHeight="1">
      <c r="B289" s="224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#VALUE!</v>
      </c>
      <c r="F289" s="43" t="b">
        <f>CL289&gt;Driver!$F$56</f>
        <v>1</v>
      </c>
      <c r="G289" s="43" t="b">
        <f>AND(CB289&gt;Driver!$F$55,CB289&lt;Driver!$G$55)</f>
        <v>0</v>
      </c>
      <c r="H289" s="43" t="e">
        <f t="shared" si="136"/>
        <v>#VALUE!</v>
      </c>
      <c r="I289" s="43">
        <f t="shared" si="137"/>
        <v>0</v>
      </c>
      <c r="J289" s="43" t="e">
        <f t="array" ref="J289">NOT(OR(($H$9:$H$1273=TRUE)*($I$9:$I$1273&gt;0)*($BT$9:$BT$1273=BT289)*($K$9:$K$1273&gt;K289)))</f>
        <v>#VALUE!</v>
      </c>
      <c r="K289" s="72">
        <f t="shared" si="138"/>
        <v>0.70173111617156492</v>
      </c>
      <c r="L289" s="72">
        <f t="shared" si="139"/>
        <v>0.98772379340907257</v>
      </c>
      <c r="M289" s="72">
        <f t="shared" si="140"/>
        <v>0.41573843893405715</v>
      </c>
      <c r="N289" s="72">
        <f t="shared" si="141"/>
        <v>5.6586353000695588E-2</v>
      </c>
      <c r="O289" s="72">
        <f t="shared" si="142"/>
        <v>0.28875804876879618</v>
      </c>
      <c r="P289" s="72">
        <f t="shared" si="143"/>
        <v>0.9018709150326798</v>
      </c>
      <c r="Q289" s="72"/>
      <c r="R289" s="72"/>
      <c r="S289" s="72">
        <f t="shared" si="144"/>
        <v>0.70627356939339958</v>
      </c>
      <c r="T289" s="72">
        <f t="shared" si="145"/>
        <v>0.99759832957041961</v>
      </c>
      <c r="U289" s="72">
        <f t="shared" si="146"/>
        <v>0.914280732507331</v>
      </c>
      <c r="V289" s="72">
        <f t="shared" si="147"/>
        <v>0.75954999886133301</v>
      </c>
      <c r="W289" s="72">
        <f t="shared" si="148"/>
        <v>0.98183814033577277</v>
      </c>
      <c r="X289" s="72">
        <f t="shared" si="149"/>
        <v>1.2276206590927374E-2</v>
      </c>
      <c r="Y289" s="72">
        <f t="shared" si="150"/>
        <v>0.58426156106594285</v>
      </c>
      <c r="Z289" s="72">
        <f t="shared" si="151"/>
        <v>0.94341364699930441</v>
      </c>
      <c r="AA289" s="72">
        <f t="shared" si="152"/>
        <v>0.71124195123120382</v>
      </c>
      <c r="AB289" s="72">
        <f t="shared" si="153"/>
        <v>9.8129084967320257E-2</v>
      </c>
      <c r="AC289" s="72"/>
      <c r="AD289" s="72"/>
      <c r="AE289" s="72">
        <f t="shared" si="154"/>
        <v>0.29372643060660042</v>
      </c>
      <c r="AF289" s="72">
        <f t="shared" si="155"/>
        <v>2.401670429580352E-3</v>
      </c>
      <c r="AG289" s="72">
        <f t="shared" si="156"/>
        <v>8.5719267492668963E-2</v>
      </c>
      <c r="AH289" s="72">
        <f t="shared" si="157"/>
        <v>0.24045000113866696</v>
      </c>
      <c r="AI289" s="72">
        <f t="shared" si="158"/>
        <v>1.8161859664227273E-2</v>
      </c>
      <c r="AJ289" s="72">
        <f>(AV289-Driver!$K$179)/(Driver!$L$179-Driver!$K$179)</f>
        <v>0.25227620659092737</v>
      </c>
      <c r="AK289" s="72">
        <f>(AW289-Driver!$K$180)/(Driver!$L$180-Driver!$K$180)</f>
        <v>0.2863865425591966</v>
      </c>
      <c r="AL289" s="72">
        <f>(AX289-Driver!$K$181)/(Driver!$L$181-Driver!$K$181)</f>
        <v>0.54341364699930439</v>
      </c>
      <c r="AM289" s="72">
        <f>(AY289-Driver!$K$182)/(Driver!$L$182-Driver!$K$182)</f>
        <v>0.92524195123120379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59"/>
        <v>5.3096594763261429</v>
      </c>
      <c r="AW289" s="70">
        <f t="shared" si="160"/>
        <v>28.958780792799484</v>
      </c>
      <c r="AX289" s="70">
        <f t="shared" si="161"/>
        <v>5.8907228229937392</v>
      </c>
      <c r="AY289" s="70">
        <f>IFERROR(Driver!$K$19/Data!BH289/Data!BI289*Data!BK289*Data!BL289,"")</f>
        <v>-0.4576307867095214</v>
      </c>
      <c r="AZ289" s="70">
        <f t="shared" si="162"/>
        <v>23.525688756515265</v>
      </c>
      <c r="BA289" s="70"/>
      <c r="BB289" s="70"/>
      <c r="BC289" s="70">
        <f t="shared" si="163"/>
        <v>29.189491651863971</v>
      </c>
      <c r="BD289" s="70">
        <f t="shared" si="164"/>
        <v>10.35810211707291</v>
      </c>
      <c r="BE289" s="70">
        <f t="shared" si="165"/>
        <v>1.4456573729908787E-2</v>
      </c>
      <c r="BF289" s="70">
        <f t="shared" si="166"/>
        <v>18.020051469206926</v>
      </c>
      <c r="BG289" s="70">
        <f t="shared" si="167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219</v>
      </c>
      <c r="BS289" s="8" t="s">
        <v>950</v>
      </c>
      <c r="BT289" s="9" t="s">
        <v>697</v>
      </c>
      <c r="BU289" s="10">
        <v>170</v>
      </c>
      <c r="BV289" s="9" t="s">
        <v>222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303</v>
      </c>
      <c r="CU289" s="10"/>
      <c r="CV289" s="10"/>
      <c r="CW289" s="10"/>
      <c r="CX289" t="str">
        <f>INDEX('Data_Price '!AS$2:AS$1266,MATCH(Data!$DN289,'Data_Price '!$BE$2:$BE$1266,0))</f>
        <v>'22 K2 Poacher Skis 170cm</v>
      </c>
      <c r="CY289" t="str">
        <f>INDEX('Data_Price '!AT$2:AT$1266,MATCH(Data!$DN289,'Data_Price '!$BE$2:$BE$1266,0))</f>
        <v>Al's Ski Equipment Barn</v>
      </c>
      <c r="CZ289">
        <f>INDEX('Data_Price '!AU$2:AU$1266,MATCH(Data!$DN289,'Data_Price '!$BE$2:$BE$1266,0))</f>
        <v>499</v>
      </c>
      <c r="DA289" t="str">
        <f>INDEX('Data_Price '!AV$2:AV$1266,MATCH(Data!$DN289,'Data_Price '!$BE$2:$BE$1266,0))</f>
        <v>https://www.google.com/url?url=https://www.untracked.com/p7468c92b37lr-Froogle-22_k2_poacher_skis_w_tyrolia_attack2_11_gw_bindings.html%23chsku779707&amp;rct=j&amp;q=&amp;esrc=s&amp;sa=U&amp;ved=0ahUKEwjtsJaOxaP2AhVIT98KHTmeAfoQ2SkIYQ&amp;usg=AOvVaw12Bth1u6Tv7c9AjrUlxFpZ</v>
      </c>
      <c r="DB289" t="str">
        <f>INDEX('Data_Price '!AW$2:AW$1266,MATCH(Data!$DN289,'Data_Price '!$BE$2:$BE$1266,0))</f>
        <v>K2 RWB Stash Poacher Skis</v>
      </c>
      <c r="DC289" t="str">
        <f>INDEX('Data_Price '!AX$2:AX$1266,MATCH(Data!$DN289,'Data_Price '!$BE$2:$BE$1266,0))</f>
        <v>evo.com</v>
      </c>
      <c r="DD289">
        <f>INDEX('Data_Price '!AY$2:AY$1266,MATCH(Data!$DN289,'Data_Price '!$BE$2:$BE$1266,0))</f>
        <v>499.95</v>
      </c>
      <c r="DE289" t="str">
        <f>INDEX('Data_Price '!AZ$2:AZ$1266,MATCH(Data!$DN289,'Data_Price '!$BE$2:$BE$1266,0))</f>
        <v>https://www.google.com/url?url=https://www.evo.com/skis/k2-rwb-stash-poacher%3Fimage%3D216648/888785/k2-rwb-stash-poacher-skis-2022-.jpg&amp;rct=j&amp;q=&amp;esrc=s&amp;sa=U&amp;ved=0ahUKEwjtsJaOxaP2AhVIT98KHTmeAfoQsDwIWQ&amp;usg=AOvVaw1NfJvDjs3i6Lp6Re1jeLMt</v>
      </c>
      <c r="DF289" t="str">
        <f>INDEX('Data_Price '!BA$2:BA$1266,MATCH(Data!$DN289,'Data_Price '!$BE$2:$BE$1266,0))</f>
        <v>K2 Poacher Skis 2022 - 170</v>
      </c>
      <c r="DG289" t="str">
        <f>INDEX('Data_Price '!BB$2:BB$1266,MATCH(Data!$DN289,'Data_Price '!$BE$2:$BE$1266,0))</f>
        <v>Ski Pro  - Snow Ski &amp; Snowboard</v>
      </c>
      <c r="DH289">
        <f>INDEX('Data_Price '!BC$2:BC$1266,MATCH(Data!$DN289,'Data_Price '!$BE$2:$BE$1266,0))</f>
        <v>499.95</v>
      </c>
      <c r="DI289" t="str">
        <f>INDEX('Data_Price '!BD$2:BD$1266,MATCH(Data!$DN289,'Data_Price '!$BE$2:$BE$1266,0))</f>
        <v>https://www.google.com/url?url=https://www.skipro.com/products/poacher_96_flat_12w%3Fvariant%3D40621598703793&amp;rct=j&amp;q=&amp;esrc=s&amp;sa=U&amp;ved=0ahUKEwjtsJaOxaP2AhVIT98KHTmeAfoQsDwIXQ&amp;usg=AOvVaw0aRADBOTBgjT6HfsGYLZjC</v>
      </c>
      <c r="DJ289" s="89" t="e">
        <f ca="1">_xll.Connector("TinyUrl.TinyUrl",DA289,0)</f>
        <v>#NAME?</v>
      </c>
      <c r="DK289" s="89" t="e">
        <f ca="1">_xll.Connector("TinyUrl.TinyUrl",DE289,0)</f>
        <v>#NAME?</v>
      </c>
      <c r="DL289" s="89" t="e">
        <f ca="1">_xll.Connector("TinyUrl.TinyUrl",DI289,0)</f>
        <v>#NAME?</v>
      </c>
      <c r="DM289" s="224" t="str">
        <f t="shared" si="168"/>
        <v>Poacher</v>
      </c>
      <c r="DN289" s="89" t="str">
        <f t="shared" si="169"/>
        <v xml:space="preserve"> K2Poacher170 Unisex</v>
      </c>
      <c r="DO289" s="227" t="s">
        <v>1034</v>
      </c>
    </row>
    <row r="290" spans="2:119" ht="15.45" customHeight="1">
      <c r="B290" s="224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#VALUE!</v>
      </c>
      <c r="F290" s="43" t="b">
        <f>CL290&gt;Driver!$F$56</f>
        <v>0</v>
      </c>
      <c r="G290" s="43" t="b">
        <f>AND(CB290&gt;Driver!$F$55,CB290&lt;Driver!$G$55)</f>
        <v>0</v>
      </c>
      <c r="H290" s="43" t="e">
        <f t="shared" si="136"/>
        <v>#VALUE!</v>
      </c>
      <c r="I290" s="43">
        <f t="shared" si="137"/>
        <v>0</v>
      </c>
      <c r="J290" s="43" t="e">
        <f t="array" ref="J290">NOT(OR(($H$9:$H$1273=TRUE)*($I$9:$I$1273&gt;0)*($BT$9:$BT$1273=BT290)*($K$9:$K$1273&gt;K290)))</f>
        <v>#VALUE!</v>
      </c>
      <c r="K290" s="72">
        <f t="shared" si="138"/>
        <v>0.70517310031624381</v>
      </c>
      <c r="L290" s="72">
        <f t="shared" si="139"/>
        <v>0.94993473531544603</v>
      </c>
      <c r="M290" s="72">
        <f t="shared" si="140"/>
        <v>0.46041146531704147</v>
      </c>
      <c r="N290" s="72">
        <f t="shared" si="141"/>
        <v>0.205198254600645</v>
      </c>
      <c r="O290" s="72">
        <f t="shared" si="142"/>
        <v>0.26481065115440106</v>
      </c>
      <c r="P290" s="72">
        <f t="shared" si="143"/>
        <v>0.91122549019607846</v>
      </c>
      <c r="Q290" s="72"/>
      <c r="R290" s="72"/>
      <c r="S290" s="72">
        <f t="shared" si="144"/>
        <v>0.67935754875454524</v>
      </c>
      <c r="T290" s="72">
        <f t="shared" si="145"/>
        <v>0.97895477987043122</v>
      </c>
      <c r="U290" s="72">
        <f t="shared" si="146"/>
        <v>0.93324313221590915</v>
      </c>
      <c r="V290" s="72">
        <f t="shared" si="147"/>
        <v>0.73566602978317208</v>
      </c>
      <c r="W290" s="72">
        <f t="shared" si="148"/>
        <v>0.97756812500000001</v>
      </c>
      <c r="X290" s="72">
        <f t="shared" si="149"/>
        <v>5.0065264684553967E-2</v>
      </c>
      <c r="Y290" s="72">
        <f t="shared" si="150"/>
        <v>0.53958853468295853</v>
      </c>
      <c r="Z290" s="72">
        <f t="shared" si="151"/>
        <v>0.794801745399355</v>
      </c>
      <c r="AA290" s="72">
        <f t="shared" si="152"/>
        <v>0.73518934884559894</v>
      </c>
      <c r="AB290" s="72">
        <f t="shared" si="153"/>
        <v>8.877450980392157E-2</v>
      </c>
      <c r="AC290" s="72"/>
      <c r="AD290" s="72"/>
      <c r="AE290" s="72">
        <f t="shared" si="154"/>
        <v>0.32064245124545476</v>
      </c>
      <c r="AF290" s="72">
        <f t="shared" si="155"/>
        <v>2.104522012956879E-2</v>
      </c>
      <c r="AG290" s="72">
        <f t="shared" si="156"/>
        <v>6.6756867784090818E-2</v>
      </c>
      <c r="AH290" s="72">
        <f t="shared" si="157"/>
        <v>0.26433397021682792</v>
      </c>
      <c r="AI290" s="72">
        <f t="shared" si="158"/>
        <v>2.2431875000000004E-2</v>
      </c>
      <c r="AJ290" s="72">
        <f>(AV290-Driver!$K$179)/(Driver!$L$179-Driver!$K$179)</f>
        <v>0.29006526468455396</v>
      </c>
      <c r="AK290" s="72">
        <f>(AW290-Driver!$K$180)/(Driver!$L$180-Driver!$K$180)</f>
        <v>0.26548950973379082</v>
      </c>
      <c r="AL290" s="72">
        <f>(AX290-Driver!$K$181)/(Driver!$L$181-Driver!$K$181)</f>
        <v>0.39480174539935498</v>
      </c>
      <c r="AM290" s="72">
        <f>(AY290-Driver!$K$182)/(Driver!$L$182-Driver!$K$182)</f>
        <v>0.94918934884559891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59"/>
        <v>6.1050061050061037</v>
      </c>
      <c r="AW290" s="70">
        <f t="shared" si="160"/>
        <v>26.915298602217611</v>
      </c>
      <c r="AX290" s="70">
        <f t="shared" si="161"/>
        <v>4.5532157085941947</v>
      </c>
      <c r="AY290" s="70">
        <f>IFERROR(Driver!$K$19/Data!BH290/Data!BI290*Data!BK290*Data!BL290,"")</f>
        <v>-0.3110369872403248</v>
      </c>
      <c r="AZ290" s="70">
        <f t="shared" si="162"/>
        <v>22.673119880863741</v>
      </c>
      <c r="BA290" s="70"/>
      <c r="BB290" s="70"/>
      <c r="BC290" s="70">
        <f t="shared" si="163"/>
        <v>15.227964629350476</v>
      </c>
      <c r="BD290" s="70">
        <f t="shared" si="164"/>
        <v>12.433110386125911</v>
      </c>
      <c r="BE290" s="70">
        <f t="shared" si="165"/>
        <v>0.16690550898032719</v>
      </c>
      <c r="BF290" s="70">
        <f t="shared" si="166"/>
        <v>15.322524956207921</v>
      </c>
      <c r="BG290" s="70">
        <f t="shared" si="167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219</v>
      </c>
      <c r="BS290" s="8" t="s">
        <v>771</v>
      </c>
      <c r="BT290" s="9" t="s">
        <v>780</v>
      </c>
      <c r="BU290" s="10">
        <v>164</v>
      </c>
      <c r="BV290" s="9" t="s">
        <v>222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305</v>
      </c>
      <c r="CU290" s="9" t="s">
        <v>304</v>
      </c>
      <c r="CV290" s="9" t="s">
        <v>302</v>
      </c>
      <c r="CW290" s="10"/>
      <c r="CX290" t="str">
        <f>INDEX('Data_Price '!AS$2:AS$1266,MATCH(Data!$DN290,'Data_Price '!$BE$2:$BE$1266,0))</f>
        <v>Rossignol Blackops Sender</v>
      </c>
      <c r="CY290" t="str">
        <f>INDEX('Data_Price '!AT$2:AT$1266,MATCH(Data!$DN290,'Data_Price '!$BE$2:$BE$1266,0))</f>
        <v>Snowcountry.eu</v>
      </c>
      <c r="CZ290">
        <f>INDEX('Data_Price '!AU$2:AU$1266,MATCH(Data!$DN290,'Data_Price '!$BE$2:$BE$1266,0))</f>
        <v>369.87</v>
      </c>
      <c r="DA290" t="str">
        <f>INDEX('Data_Price '!AV$2:AV$1266,MATCH(Data!$DN290,'Data_Price '!$BE$2:$BE$1266,0))</f>
        <v>https://www.google.com/url?q=https://www.snowcountry.eu/rossignol-blackops-sender-19-20.html%3Fartikel_maat%3D65286%26country%3DUS&amp;sa=U&amp;ved=0ahUKEwjd3qCPxaP2AhXuYt8KHVx8DMAQ2ykIHg&amp;usg=AOvVaw1BQBDugMAxBoJFzA87vDNP</v>
      </c>
      <c r="DB290" t="str">
        <f>INDEX('Data_Price '!AW$2:AW$1266,MATCH(Data!$DN290,'Data_Price '!$BE$2:$BE$1266,0))</f>
        <v>Rossignol Blackops Sender</v>
      </c>
      <c r="DC290" t="str">
        <f>INDEX('Data_Price '!AX$2:AX$1266,MATCH(Data!$DN290,'Data_Price '!$BE$2:$BE$1266,0))</f>
        <v>evo.com</v>
      </c>
      <c r="DD290">
        <f>INDEX('Data_Price '!AY$2:AY$1266,MATCH(Data!$DN290,'Data_Price '!$BE$2:$BE$1266,0))</f>
        <v>559.96</v>
      </c>
      <c r="DE290" t="str">
        <f>INDEX('Data_Price '!AZ$2:AZ$1266,MATCH(Data!$DN290,'Data_Price '!$BE$2:$BE$1266,0))</f>
        <v>https://www.google.com/url?url=https://www.evo.com/skis/rossignol-black-ops-sender%3Fimage%3D178694/708774/rossignol-black-ops-sender-skis-2022-.jpg&amp;rct=j&amp;q=&amp;esrc=s&amp;sa=U&amp;ved=0ahUKEwjTifOOxaP2AhUsU98KHX0FC0MQsDwIbQ&amp;usg=AOvVaw0VcueBbTtSwCCIFXE3NPfu</v>
      </c>
      <c r="DF290" t="str">
        <f>INDEX('Data_Price '!BA$2:BA$1266,MATCH(Data!$DN290,'Data_Price '!$BE$2:$BE$1266,0))</f>
        <v>Rossignol Blackops Sender</v>
      </c>
      <c r="DG290" t="str">
        <f>INDEX('Data_Price '!BB$2:BB$1266,MATCH(Data!$DN290,'Data_Price '!$BE$2:$BE$1266,0))</f>
        <v>evo.com</v>
      </c>
      <c r="DH290">
        <f>INDEX('Data_Price '!BC$2:BC$1266,MATCH(Data!$DN290,'Data_Price '!$BE$2:$BE$1266,0))</f>
        <v>559.96</v>
      </c>
      <c r="DI290" t="str">
        <f>INDEX('Data_Price '!BD$2:BD$1266,MATCH(Data!$DN290,'Data_Price '!$BE$2:$BE$1266,0))</f>
        <v>https://www.google.com/url?q=https://www.evo.com/skis/rossignol-black-ops-sender%3Fimage%3D178694/708774/rossignol-black-ops-sender-skis-2022-.jpg&amp;sa=U&amp;ved=0ahUKEwjd3qCPxaP2AhXuYt8KHVx8DMAQ2ykIGA&amp;usg=AOvVaw3fhQH-P2k1mrr5WvA9s4Va</v>
      </c>
      <c r="DJ290" s="89" t="e">
        <f ca="1">_xll.Connector("TinyUrl.TinyUrl",DA290,0)</f>
        <v>#NAME?</v>
      </c>
      <c r="DK290" s="89" t="e">
        <f ca="1">_xll.Connector("TinyUrl.TinyUrl",DE290,0)</f>
        <v>#NAME?</v>
      </c>
      <c r="DL290" s="89" t="e">
        <f ca="1">_xll.Connector("TinyUrl.TinyUrl",DI290,0)</f>
        <v>#NAME?</v>
      </c>
      <c r="DM290" s="224" t="str">
        <f t="shared" si="168"/>
        <v>Blackops Sender</v>
      </c>
      <c r="DN290" s="89" t="str">
        <f t="shared" si="169"/>
        <v xml:space="preserve"> RossignolBlackops Sender164 Unisex</v>
      </c>
      <c r="DO290" s="227"/>
    </row>
    <row r="291" spans="2:119" ht="15.45" customHeight="1">
      <c r="B291" s="224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#VALUE!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36"/>
        <v>#VALUE!</v>
      </c>
      <c r="I291" s="43">
        <f t="shared" si="137"/>
        <v>0</v>
      </c>
      <c r="J291" s="43" t="e">
        <f t="array" ref="J291">NOT(OR(($H$9:$H$1273=TRUE)*($I$9:$I$1273&gt;0)*($BT$9:$BT$1273=BT291)*($K$9:$K$1273&gt;K291)))</f>
        <v>#VALUE!</v>
      </c>
      <c r="K291" s="72">
        <f t="shared" si="138"/>
        <v>0.67892789461214631</v>
      </c>
      <c r="L291" s="72">
        <f t="shared" si="139"/>
        <v>0.93428087986463626</v>
      </c>
      <c r="M291" s="72">
        <f t="shared" si="140"/>
        <v>0.42357490935965647</v>
      </c>
      <c r="N291" s="72">
        <f t="shared" si="141"/>
        <v>0.12994371719471332</v>
      </c>
      <c r="O291" s="72">
        <f t="shared" si="142"/>
        <v>0.32587905009994245</v>
      </c>
      <c r="P291" s="72">
        <f t="shared" si="143"/>
        <v>0.81490196078431376</v>
      </c>
      <c r="Q291" s="72"/>
      <c r="R291" s="72"/>
      <c r="S291" s="72">
        <f t="shared" si="144"/>
        <v>0.78101723001008738</v>
      </c>
      <c r="T291" s="72">
        <f t="shared" si="145"/>
        <v>0.96936067218461486</v>
      </c>
      <c r="U291" s="72">
        <f t="shared" si="146"/>
        <v>0.90502737517707854</v>
      </c>
      <c r="V291" s="72">
        <f t="shared" si="147"/>
        <v>0.61031462957131555</v>
      </c>
      <c r="W291" s="72">
        <f t="shared" si="148"/>
        <v>0.98189410186251413</v>
      </c>
      <c r="X291" s="72">
        <f t="shared" si="149"/>
        <v>6.5719120135363795E-2</v>
      </c>
      <c r="Y291" s="72">
        <f t="shared" si="150"/>
        <v>0.57642509064034353</v>
      </c>
      <c r="Z291" s="72">
        <f t="shared" si="151"/>
        <v>0.87005628280528668</v>
      </c>
      <c r="AA291" s="72">
        <f t="shared" si="152"/>
        <v>0.67412094990005755</v>
      </c>
      <c r="AB291" s="72">
        <f t="shared" si="153"/>
        <v>0.18509803921568624</v>
      </c>
      <c r="AC291" s="72"/>
      <c r="AD291" s="72"/>
      <c r="AE291" s="72">
        <f t="shared" si="154"/>
        <v>0.21898276998991259</v>
      </c>
      <c r="AF291" s="72">
        <f t="shared" si="155"/>
        <v>3.0639327815385198E-2</v>
      </c>
      <c r="AG291" s="72">
        <f t="shared" si="156"/>
        <v>9.4972624822921403E-2</v>
      </c>
      <c r="AH291" s="72">
        <f t="shared" si="157"/>
        <v>0.38968537042868451</v>
      </c>
      <c r="AI291" s="72">
        <f t="shared" si="158"/>
        <v>1.8105898137485865E-2</v>
      </c>
      <c r="AJ291" s="72">
        <f>(AV291-Driver!$K$179)/(Driver!$L$179-Driver!$K$179)</f>
        <v>0.1742808798646362</v>
      </c>
      <c r="AK291" s="72">
        <f>(AW291-Driver!$K$180)/(Driver!$L$180-Driver!$K$180)</f>
        <v>0.35836696368350918</v>
      </c>
      <c r="AL291" s="72">
        <f>(AX291-Driver!$K$181)/(Driver!$L$181-Driver!$K$181)</f>
        <v>0.47005628280528672</v>
      </c>
      <c r="AM291" s="72">
        <f>(AY291-Driver!$K$182)/(Driver!$L$182-Driver!$K$182)</f>
        <v>0.88812094990005752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59"/>
        <v>3.6680911680911681</v>
      </c>
      <c r="AW291" s="70">
        <f t="shared" si="160"/>
        <v>35.997613045543474</v>
      </c>
      <c r="AX291" s="70">
        <f t="shared" si="161"/>
        <v>5.2305065452475805</v>
      </c>
      <c r="AY291" s="70">
        <f>IFERROR(Driver!$K$19/Data!BH291/Data!BI291*Data!BK291*Data!BL291,"")</f>
        <v>-0.684866694045137</v>
      </c>
      <c r="AZ291" s="70">
        <f t="shared" si="162"/>
        <v>31.451973194341029</v>
      </c>
      <c r="BA291" s="70"/>
      <c r="BB291" s="70"/>
      <c r="BC291" s="70">
        <f t="shared" si="163"/>
        <v>67.959548023238639</v>
      </c>
      <c r="BD291" s="70">
        <f t="shared" si="164"/>
        <v>13.282171916567773</v>
      </c>
      <c r="BE291" s="70">
        <f t="shared" si="165"/>
        <v>0.19511623264568392</v>
      </c>
      <c r="BF291" s="70">
        <f t="shared" si="166"/>
        <v>1.1649649457061493</v>
      </c>
      <c r="BG291" s="70">
        <f t="shared" si="167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219</v>
      </c>
      <c r="BS291" s="8" t="s">
        <v>405</v>
      </c>
      <c r="BT291" s="9" t="s">
        <v>409</v>
      </c>
      <c r="BU291" s="10">
        <v>177</v>
      </c>
      <c r="BV291" s="9" t="s">
        <v>222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305</v>
      </c>
      <c r="CU291" s="9" t="s">
        <v>303</v>
      </c>
      <c r="CV291" s="10"/>
      <c r="CW291" s="10"/>
      <c r="CX291" t="str">
        <f>INDEX('Data_Price '!AS$2:AS$1266,MATCH(Data!$DN291,'Data_Price '!$BE$2:$BE$1266,0))</f>
        <v>Armada ARV 86 Skis 2022</v>
      </c>
      <c r="CY291" t="str">
        <f>INDEX('Data_Price '!AT$2:AT$1266,MATCH(Data!$DN291,'Data_Price '!$BE$2:$BE$1266,0))</f>
        <v>BlueZone Sports</v>
      </c>
      <c r="CZ291">
        <f>INDEX('Data_Price '!AU$2:AU$1266,MATCH(Data!$DN291,'Data_Price '!$BE$2:$BE$1266,0))</f>
        <v>239.97</v>
      </c>
      <c r="DA291" t="str">
        <f>INDEX('Data_Price '!AV$2:AV$1266,MATCH(Data!$DN291,'Data_Price '!$BE$2:$BE$1266,0))</f>
        <v>https://www.google.com/url?url=https://www.bluezonesports.com/armada/armada-arv-86-skis-mens-2022-38896&amp;rct=j&amp;q=&amp;esrc=s&amp;sa=U&amp;ved=0ahUKEwjV0cGPxaP2AhXrdd8KHZB4BicQsDwIRw&amp;usg=AOvVaw0S2yDrVhbEq_EM9R7WWrZm</v>
      </c>
      <c r="DB291" t="str">
        <f>INDEX('Data_Price '!AW$2:AW$1266,MATCH(Data!$DN291,'Data_Price '!$BE$2:$BE$1266,0))</f>
        <v>Armada ARV 86 Skis 2022</v>
      </c>
      <c r="DC291" t="str">
        <f>INDEX('Data_Price '!AX$2:AX$1266,MATCH(Data!$DN291,'Data_Price '!$BE$2:$BE$1266,0))</f>
        <v>BlueZone Sports</v>
      </c>
      <c r="DD291">
        <f>INDEX('Data_Price '!AY$2:AY$1266,MATCH(Data!$DN291,'Data_Price '!$BE$2:$BE$1266,0))</f>
        <v>239.97</v>
      </c>
      <c r="DE291" t="str">
        <f>INDEX('Data_Price '!AZ$2:AZ$1266,MATCH(Data!$DN291,'Data_Price '!$BE$2:$BE$1266,0))</f>
        <v>https://www.google.com/url?q=https://www.bluezonesports.com/armada/armada-arv-86-skis-mens-2022-38896&amp;sa=U&amp;ved=0ahUKEwip8O-PxaP2AhUlhuAKHdAgCpwQ2ykIFw&amp;usg=AOvVaw2WFKTJfE9E8znCPBeR0pge</v>
      </c>
      <c r="DF291" t="str">
        <f>INDEX('Data_Price '!BA$2:BA$1266,MATCH(Data!$DN291,'Data_Price '!$BE$2:$BE$1266,0))</f>
        <v>Armada ARV 86 Limited Black-Grey-Purple-Yellow 177 Ski Men</v>
      </c>
      <c r="DG291" t="str">
        <f>INDEX('Data_Price '!BB$2:BB$1266,MATCH(Data!$DN291,'Data_Price '!$BE$2:$BE$1266,0))</f>
        <v>! OutdoorXL.com</v>
      </c>
      <c r="DH291">
        <f>INDEX('Data_Price '!BC$2:BC$1266,MATCH(Data!$DN291,'Data_Price '!$BE$2:$BE$1266,0))</f>
        <v>294.95</v>
      </c>
      <c r="DI291" t="str">
        <f>INDEX('Data_Price '!BD$2:BD$1266,MATCH(Data!$DN291,'Data_Price '!$BE$2:$BE$1266,0))</f>
        <v>https://www.google.com/url?url=https://www.outdoorxl.com/armada-arv-86-limited.html%3Fprl%3D92-20590x144-1002&amp;rct=j&amp;q=&amp;esrc=s&amp;sa=U&amp;ved=0ahUKEwjV0cGPxaP2AhXrdd8KHZB4BicQsDwIQw&amp;usg=AOvVaw1c-1n9v8oKta37sWouhWuI</v>
      </c>
      <c r="DJ291" s="89" t="e">
        <f ca="1">_xll.Connector("TinyUrl.TinyUrl",DA291,0)</f>
        <v>#NAME?</v>
      </c>
      <c r="DK291" s="89" t="e">
        <f ca="1">_xll.Connector("TinyUrl.TinyUrl",DE291,0)</f>
        <v>#NAME?</v>
      </c>
      <c r="DL291" s="89" t="e">
        <f ca="1">_xll.Connector("TinyUrl.TinyUrl",DI291,0)</f>
        <v>#NAME?</v>
      </c>
      <c r="DM291" s="224" t="str">
        <f t="shared" si="168"/>
        <v>ARV 86</v>
      </c>
      <c r="DN291" s="89" t="str">
        <f t="shared" si="169"/>
        <v xml:space="preserve"> ArmadaARV 86177 Unisex</v>
      </c>
      <c r="DO291" s="227" t="s">
        <v>1035</v>
      </c>
    </row>
    <row r="292" spans="2:119" ht="15.45" customHeight="1">
      <c r="B292" s="224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#VALUE!</v>
      </c>
      <c r="F292" s="43" t="b">
        <f>CL292&gt;Driver!$F$56</f>
        <v>1</v>
      </c>
      <c r="G292" s="43" t="b">
        <f>AND(CB292&gt;Driver!$F$55,CB292&lt;Driver!$G$55)</f>
        <v>1</v>
      </c>
      <c r="H292" s="43" t="e">
        <f t="shared" si="136"/>
        <v>#VALUE!</v>
      </c>
      <c r="I292" s="43">
        <f t="shared" si="137"/>
        <v>0</v>
      </c>
      <c r="J292" s="43" t="e">
        <f t="array" ref="J292">NOT(OR(($H$9:$H$1273=TRUE)*($I$9:$I$1273&gt;0)*($BT$9:$BT$1273=BT292)*($K$9:$K$1273&gt;K292)))</f>
        <v>#VALUE!</v>
      </c>
      <c r="K292" s="72">
        <f t="shared" si="138"/>
        <v>0.65799602699678506</v>
      </c>
      <c r="L292" s="72">
        <f t="shared" si="139"/>
        <v>0.90739182982837807</v>
      </c>
      <c r="M292" s="72">
        <f t="shared" si="140"/>
        <v>0.40860022416519193</v>
      </c>
      <c r="N292" s="72">
        <f t="shared" si="141"/>
        <v>3.318788338708667E-2</v>
      </c>
      <c r="O292" s="72">
        <f t="shared" si="142"/>
        <v>0.28334808322613614</v>
      </c>
      <c r="P292" s="72">
        <f t="shared" si="143"/>
        <v>0.90926470588235297</v>
      </c>
      <c r="Q292" s="72"/>
      <c r="R292" s="72"/>
      <c r="S292" s="72">
        <f t="shared" si="144"/>
        <v>0.69409133170594361</v>
      </c>
      <c r="T292" s="72">
        <f t="shared" si="145"/>
        <v>0.97892741160610497</v>
      </c>
      <c r="U292" s="72">
        <f t="shared" si="146"/>
        <v>0.92110553075292578</v>
      </c>
      <c r="V292" s="72">
        <f t="shared" si="147"/>
        <v>0.77846399553050338</v>
      </c>
      <c r="W292" s="72">
        <f t="shared" si="148"/>
        <v>0.9840601679104477</v>
      </c>
      <c r="X292" s="72">
        <f t="shared" si="149"/>
        <v>9.2608170171621929E-2</v>
      </c>
      <c r="Y292" s="72">
        <f t="shared" si="150"/>
        <v>0.59139977583480807</v>
      </c>
      <c r="Z292" s="72">
        <f t="shared" si="151"/>
        <v>0.96681211661291333</v>
      </c>
      <c r="AA292" s="72">
        <f t="shared" si="152"/>
        <v>0.71665191677386386</v>
      </c>
      <c r="AB292" s="72">
        <f t="shared" si="153"/>
        <v>9.0735294117647025E-2</v>
      </c>
      <c r="AC292" s="72"/>
      <c r="AD292" s="72"/>
      <c r="AE292" s="72">
        <f t="shared" si="154"/>
        <v>0.30590866829405639</v>
      </c>
      <c r="AF292" s="72">
        <f t="shared" si="155"/>
        <v>2.1072588393895059E-2</v>
      </c>
      <c r="AG292" s="72">
        <f t="shared" si="156"/>
        <v>7.8894469247074245E-2</v>
      </c>
      <c r="AH292" s="72">
        <f t="shared" si="157"/>
        <v>0.22153600446949659</v>
      </c>
      <c r="AI292" s="72">
        <f t="shared" si="158"/>
        <v>1.5939832089552242E-2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0.2819876333473606</v>
      </c>
      <c r="AL292" s="72">
        <f>(AX292-Driver!$K$181)/(Driver!$L$181-Driver!$K$181)</f>
        <v>0.56681211661291331</v>
      </c>
      <c r="AM292" s="72">
        <f>(AY292-Driver!$K$182)/(Driver!$L$182-Driver!$K$182)</f>
        <v>0.93065191677386383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59"/>
        <v>7.0004070004070007</v>
      </c>
      <c r="AW292" s="70">
        <f t="shared" si="160"/>
        <v>28.528619596830801</v>
      </c>
      <c r="AX292" s="70">
        <f t="shared" si="161"/>
        <v>6.1013090495162201</v>
      </c>
      <c r="AY292" s="70">
        <f>IFERROR(Driver!$K$19/Data!BH292/Data!BI292*Data!BK292*Data!BL292,"")</f>
        <v>-0.42451372669882315</v>
      </c>
      <c r="AZ292" s="70">
        <f t="shared" si="162"/>
        <v>22.851824274013403</v>
      </c>
      <c r="BA292" s="70"/>
      <c r="BB292" s="70"/>
      <c r="BC292" s="70">
        <f t="shared" si="163"/>
        <v>22.870480273838137</v>
      </c>
      <c r="BD292" s="70">
        <f t="shared" si="164"/>
        <v>8.7057589601400736</v>
      </c>
      <c r="BE292" s="70">
        <f t="shared" si="165"/>
        <v>2.1280154508312873E-2</v>
      </c>
      <c r="BF292" s="70">
        <f t="shared" si="166"/>
        <v>20.156254514642729</v>
      </c>
      <c r="BG292" s="70">
        <f t="shared" si="167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219</v>
      </c>
      <c r="BS292" s="8" t="s">
        <v>533</v>
      </c>
      <c r="BT292" s="9" t="s">
        <v>535</v>
      </c>
      <c r="BU292" s="10">
        <v>172</v>
      </c>
      <c r="BV292" s="9" t="s">
        <v>222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301</v>
      </c>
      <c r="CU292" s="10"/>
      <c r="CV292" s="10"/>
      <c r="CW292" s="10"/>
      <c r="CX292" t="str">
        <f>INDEX('Data_Price '!AS$2:AS$1266,MATCH(Data!$DN292,'Data_Price '!$BE$2:$BE$1266,0))</f>
        <v>Dynastar M-Free 108 Skis</v>
      </c>
      <c r="CY292" t="str">
        <f>INDEX('Data_Price '!AT$2:AT$1266,MATCH(Data!$DN292,'Data_Price '!$BE$2:$BE$1266,0))</f>
        <v>evo.com</v>
      </c>
      <c r="CZ292">
        <f>INDEX('Data_Price '!AU$2:AU$1266,MATCH(Data!$DN292,'Data_Price '!$BE$2:$BE$1266,0))</f>
        <v>559.96</v>
      </c>
      <c r="DA292" t="str">
        <f>INDEX('Data_Price '!AV$2:AV$1266,MATCH(Data!$DN292,'Data_Price '!$BE$2:$BE$1266,0))</f>
        <v>https://www.google.com/url?url=https://www.evo.com/skis/dynastar-m-free-108%3Fimage%3D180346/710820/dynastar-m-free-108-skis-2022-.jpg&amp;rct=j&amp;q=&amp;esrc=s&amp;sa=U&amp;ved=0ahUKEwjappGQxaP2AhVBTt8KHd6DAxkQsDwIfQ&amp;usg=AOvVaw3ti7wNu0Tv_FNshUtGdnkz</v>
      </c>
      <c r="DB292" t="str">
        <f>INDEX('Data_Price '!AW$2:AW$1266,MATCH(Data!$DN292,'Data_Price '!$BE$2:$BE$1266,0))</f>
        <v>Dynastar M-Free 108 Skis</v>
      </c>
      <c r="DC292" t="str">
        <f>INDEX('Data_Price '!AX$2:AX$1266,MATCH(Data!$DN292,'Data_Price '!$BE$2:$BE$1266,0))</f>
        <v>evo.com</v>
      </c>
      <c r="DD292">
        <f>INDEX('Data_Price '!AY$2:AY$1266,MATCH(Data!$DN292,'Data_Price '!$BE$2:$BE$1266,0))</f>
        <v>559.96</v>
      </c>
      <c r="DE292" t="str">
        <f>INDEX('Data_Price '!AZ$2:AZ$1266,MATCH(Data!$DN292,'Data_Price '!$BE$2:$BE$1266,0))</f>
        <v>https://www.google.com/url?q=https://www.evo.com/skis/dynastar-m-free-108%3Fimage%3D180346/710820/dynastar-m-free-108-skis-2022-.jpg&amp;sa=U&amp;ved=0ahUKEwjkpsWQxaP2AhVOTd8KHSaZADYQ2ykIGA&amp;usg=AOvVaw3fpoGeW7tDcVFK8rXcbNpm</v>
      </c>
      <c r="DF292" t="str">
        <f>INDEX('Data_Price '!BA$2:BA$1266,MATCH(Data!$DN292,'Data_Price '!$BE$2:$BE$1266,0))</f>
        <v>Dynastar M-Free 108 Skis</v>
      </c>
      <c r="DG292" t="str">
        <f>INDEX('Data_Price '!BB$2:BB$1266,MATCH(Data!$DN292,'Data_Price '!$BE$2:$BE$1266,0))</f>
        <v>SkiEssentials.com</v>
      </c>
      <c r="DH292">
        <f>INDEX('Data_Price '!BC$2:BC$1266,MATCH(Data!$DN292,'Data_Price '!$BE$2:$BE$1266,0))</f>
        <v>559.99</v>
      </c>
      <c r="DI292" t="str">
        <f>INDEX('Data_Price '!BD$2:BD$1266,MATCH(Data!$DN292,'Data_Price '!$BE$2:$BE$1266,0))</f>
        <v>https://www.google.com/url?q=https://www.skiessentials.com/2022-dynastar-m-free-108-ski.html&amp;sa=U&amp;ved=0ahUKEwjkpsWQxaP2AhVOTd8KHSaZADYQ2ykIGg&amp;usg=AOvVaw3GrkFiNp-JUsId3dBsZ_BT</v>
      </c>
      <c r="DJ292" s="89" t="e">
        <f ca="1">_xll.Connector("TinyUrl.TinyUrl",DA292,0)</f>
        <v>#NAME?</v>
      </c>
      <c r="DK292" s="89" t="e">
        <f ca="1">_xll.Connector("TinyUrl.TinyUrl",DE292,0)</f>
        <v>#NAME?</v>
      </c>
      <c r="DL292" s="89" t="e">
        <f ca="1">_xll.Connector("TinyUrl.TinyUrl",DI292,0)</f>
        <v>#NAME?</v>
      </c>
      <c r="DM292" s="224" t="str">
        <f t="shared" si="168"/>
        <v>M-Free 108</v>
      </c>
      <c r="DN292" s="89" t="str">
        <f t="shared" si="169"/>
        <v xml:space="preserve"> DynastarM-Free 108172 Unisex</v>
      </c>
      <c r="DO292" s="227" t="s">
        <v>1036</v>
      </c>
    </row>
    <row r="293" spans="2:119" ht="15.45" customHeight="1">
      <c r="B293" s="224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#VALUE!</v>
      </c>
      <c r="F293" s="43" t="b">
        <f>CL293&gt;Driver!$F$56</f>
        <v>0</v>
      </c>
      <c r="G293" s="43" t="b">
        <f>AND(CB293&gt;Driver!$F$55,CB293&lt;Driver!$G$55)</f>
        <v>0</v>
      </c>
      <c r="H293" s="43" t="e">
        <f t="shared" si="136"/>
        <v>#VALUE!</v>
      </c>
      <c r="I293" s="43">
        <f t="shared" si="137"/>
        <v>0</v>
      </c>
      <c r="J293" s="43" t="e">
        <f t="array" ref="J293">NOT(OR(($H$9:$H$1273=TRUE)*($I$9:$I$1273&gt;0)*($BT$9:$BT$1273=BT293)*($K$9:$K$1273&gt;K293)))</f>
        <v>#VALUE!</v>
      </c>
      <c r="K293" s="72">
        <f t="shared" si="138"/>
        <v>0.61147535320299595</v>
      </c>
      <c r="L293" s="72">
        <f t="shared" si="139"/>
        <v>0.80447667391829825</v>
      </c>
      <c r="M293" s="72">
        <f t="shared" si="140"/>
        <v>0.41847403248769366</v>
      </c>
      <c r="N293" s="72">
        <f t="shared" si="141"/>
        <v>0.22353759564914943</v>
      </c>
      <c r="O293" s="72">
        <f t="shared" si="142"/>
        <v>0.26849397893811444</v>
      </c>
      <c r="P293" s="72">
        <f t="shared" si="143"/>
        <v>0.76339052287581699</v>
      </c>
      <c r="Q293" s="72"/>
      <c r="R293" s="72"/>
      <c r="S293" s="72">
        <f t="shared" si="144"/>
        <v>0.76630518287599114</v>
      </c>
      <c r="T293" s="72">
        <f t="shared" si="145"/>
        <v>0.71833786748825867</v>
      </c>
      <c r="U293" s="72">
        <f t="shared" si="146"/>
        <v>9.9999999999999978E-2</v>
      </c>
      <c r="V293" s="72">
        <f t="shared" si="147"/>
        <v>0.60154140485241037</v>
      </c>
      <c r="W293" s="72">
        <f t="shared" si="148"/>
        <v>0.9723227880223313</v>
      </c>
      <c r="X293" s="72">
        <f t="shared" si="149"/>
        <v>0.1955233260817017</v>
      </c>
      <c r="Y293" s="72">
        <f t="shared" si="150"/>
        <v>0.58152596751230634</v>
      </c>
      <c r="Z293" s="72">
        <f t="shared" si="151"/>
        <v>0.77646240435085057</v>
      </c>
      <c r="AA293" s="72">
        <f t="shared" si="152"/>
        <v>0.73150602106188556</v>
      </c>
      <c r="AB293" s="72">
        <f t="shared" si="153"/>
        <v>0.23660947712418301</v>
      </c>
      <c r="AC293" s="72"/>
      <c r="AD293" s="72"/>
      <c r="AE293" s="72">
        <f t="shared" si="154"/>
        <v>0.23369481712400886</v>
      </c>
      <c r="AF293" s="72">
        <f t="shared" si="155"/>
        <v>0.28166213251174133</v>
      </c>
      <c r="AG293" s="72">
        <f t="shared" si="156"/>
        <v>0.9</v>
      </c>
      <c r="AH293" s="72">
        <f t="shared" si="157"/>
        <v>0.39845859514758963</v>
      </c>
      <c r="AI293" s="72">
        <f t="shared" si="158"/>
        <v>2.7677211977668759E-2</v>
      </c>
      <c r="AJ293" s="72">
        <f>(AV293-Driver!$K$179)/(Driver!$L$179-Driver!$K$179)</f>
        <v>4.4476673918298279E-2</v>
      </c>
      <c r="AK293" s="72">
        <f>(AW293-Driver!$K$180)/(Driver!$L$180-Driver!$K$180)</f>
        <v>0.40135428522793293</v>
      </c>
      <c r="AL293" s="72">
        <f>(AX293-Driver!$K$181)/(Driver!$L$181-Driver!$K$181)</f>
        <v>0.37646240435085054</v>
      </c>
      <c r="AM293" s="72">
        <f>(AY293-Driver!$K$182)/(Driver!$L$182-Driver!$K$182)</f>
        <v>0.94550602106188553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59"/>
        <v>0.93610093610093614</v>
      </c>
      <c r="AW293" s="70">
        <f t="shared" si="160"/>
        <v>40.20126371359666</v>
      </c>
      <c r="AX293" s="70">
        <f t="shared" si="161"/>
        <v>4.388161639157655</v>
      </c>
      <c r="AY293" s="70">
        <f>IFERROR(Driver!$K$19/Data!BH293/Data!BI293*Data!BK293*Data!BL293,"")</f>
        <v>-0.33358444827134848</v>
      </c>
      <c r="AZ293" s="70">
        <f t="shared" si="162"/>
        <v>36.146686522710354</v>
      </c>
      <c r="BA293" s="70"/>
      <c r="BB293" s="70"/>
      <c r="BC293" s="70">
        <f t="shared" si="163"/>
        <v>60.328306898290528</v>
      </c>
      <c r="BD293" s="70">
        <f t="shared" si="164"/>
        <v>35.497245346104748</v>
      </c>
      <c r="BE293" s="70">
        <f t="shared" si="165"/>
        <v>1</v>
      </c>
      <c r="BF293" s="70">
        <f t="shared" si="166"/>
        <v>0.17409084909778527</v>
      </c>
      <c r="BG293" s="70">
        <f t="shared" si="167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219</v>
      </c>
      <c r="BS293" s="8" t="s">
        <v>843</v>
      </c>
      <c r="BT293" s="9" t="s">
        <v>848</v>
      </c>
      <c r="BU293" s="10">
        <v>163</v>
      </c>
      <c r="BV293" s="9" t="s">
        <v>222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307</v>
      </c>
      <c r="CU293" s="10"/>
      <c r="CV293" s="10"/>
      <c r="CW293" s="10"/>
      <c r="CX293" t="e">
        <f>INDEX('Data_Price '!AS$2:AS$1266,MATCH(Data!$DN293,'Data_Price '!$BE$2:$BE$1266,0))</f>
        <v>#N/A</v>
      </c>
      <c r="CY293" t="e">
        <f>INDEX('Data_Price '!AT$2:AT$1266,MATCH(Data!$DN293,'Data_Price '!$BE$2:$BE$1266,0))</f>
        <v>#N/A</v>
      </c>
      <c r="CZ293" t="e">
        <f>INDEX('Data_Price '!AU$2:AU$1266,MATCH(Data!$DN293,'Data_Price '!$BE$2:$BE$1266,0))</f>
        <v>#N/A</v>
      </c>
      <c r="DA293" t="e">
        <f>INDEX('Data_Price '!AV$2:AV$1266,MATCH(Data!$DN293,'Data_Price '!$BE$2:$BE$1266,0))</f>
        <v>#N/A</v>
      </c>
      <c r="DB293" t="e">
        <f>INDEX('Data_Price '!AW$2:AW$1266,MATCH(Data!$DN293,'Data_Price '!$BE$2:$BE$1266,0))</f>
        <v>#N/A</v>
      </c>
      <c r="DC293" t="e">
        <f>INDEX('Data_Price '!AX$2:AX$1266,MATCH(Data!$DN293,'Data_Price '!$BE$2:$BE$1266,0))</f>
        <v>#N/A</v>
      </c>
      <c r="DD293" t="e">
        <f>INDEX('Data_Price '!AY$2:AY$1266,MATCH(Data!$DN293,'Data_Price '!$BE$2:$BE$1266,0))</f>
        <v>#N/A</v>
      </c>
      <c r="DE293" t="e">
        <f>INDEX('Data_Price '!AZ$2:AZ$1266,MATCH(Data!$DN293,'Data_Price '!$BE$2:$BE$1266,0))</f>
        <v>#N/A</v>
      </c>
      <c r="DF293" t="e">
        <f>INDEX('Data_Price '!BA$2:BA$1266,MATCH(Data!$DN293,'Data_Price '!$BE$2:$BE$1266,0))</f>
        <v>#N/A</v>
      </c>
      <c r="DG293" t="e">
        <f>INDEX('Data_Price '!BB$2:BB$1266,MATCH(Data!$DN293,'Data_Price '!$BE$2:$BE$1266,0))</f>
        <v>#N/A</v>
      </c>
      <c r="DH293" t="e">
        <f>INDEX('Data_Price '!BC$2:BC$1266,MATCH(Data!$DN293,'Data_Price '!$BE$2:$BE$1266,0))</f>
        <v>#N/A</v>
      </c>
      <c r="DI293" t="e">
        <f>INDEX('Data_Price '!BD$2:BD$1266,MATCH(Data!$DN293,'Data_Price '!$BE$2:$BE$1266,0))</f>
        <v>#N/A</v>
      </c>
      <c r="DJ293" s="89" t="e">
        <f ca="1">_xll.Connector("TinyUrl.TinyUrl",DA293,0)</f>
        <v>#NAME?</v>
      </c>
      <c r="DK293" s="89" t="e">
        <f ca="1">_xll.Connector("TinyUrl.TinyUrl",DE293,0)</f>
        <v>#NAME?</v>
      </c>
      <c r="DL293" s="89" t="e">
        <f ca="1">_xll.Connector("TinyUrl.TinyUrl",DI293,0)</f>
        <v>#NAME?</v>
      </c>
      <c r="DM293" s="224" t="str">
        <f t="shared" si="168"/>
        <v>Laser SC Orea</v>
      </c>
      <c r="DN293" s="89" t="str">
        <f t="shared" si="169"/>
        <v xml:space="preserve"> StöckliLaser SC Orea163 Unisex</v>
      </c>
      <c r="DO293" s="227"/>
    </row>
    <row r="294" spans="2:119" ht="15.45" customHeight="1">
      <c r="B294" s="224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#VALUE!</v>
      </c>
      <c r="F294" s="43" t="b">
        <f>CL294&gt;Driver!$F$56</f>
        <v>0</v>
      </c>
      <c r="G294" s="43" t="b">
        <f>AND(CB294&gt;Driver!$F$55,CB294&lt;Driver!$G$55)</f>
        <v>0</v>
      </c>
      <c r="H294" s="43" t="e">
        <f t="shared" si="136"/>
        <v>#VALUE!</v>
      </c>
      <c r="I294" s="43">
        <f t="shared" si="137"/>
        <v>0</v>
      </c>
      <c r="J294" s="43" t="e">
        <f t="array" ref="J294">NOT(OR(($H$9:$H$1273=TRUE)*($I$9:$I$1273&gt;0)*($BT$9:$BT$1273=BT294)*($K$9:$K$1273&gt;K294)))</f>
        <v>#VALUE!</v>
      </c>
      <c r="K294" s="72">
        <f t="shared" si="138"/>
        <v>0.76900059335042015</v>
      </c>
      <c r="L294" s="72">
        <f t="shared" si="139"/>
        <v>0.91053420352912751</v>
      </c>
      <c r="M294" s="72">
        <f t="shared" si="140"/>
        <v>0.62746698317171279</v>
      </c>
      <c r="N294" s="72">
        <f t="shared" si="141"/>
        <v>0.46827293998608743</v>
      </c>
      <c r="O294" s="72">
        <f t="shared" si="142"/>
        <v>0.49787800952905104</v>
      </c>
      <c r="P294" s="72">
        <f t="shared" si="143"/>
        <v>0.91625000000000001</v>
      </c>
      <c r="Q294" s="72"/>
      <c r="R294" s="72"/>
      <c r="S294" s="72">
        <f t="shared" si="144"/>
        <v>0.76629109611882651</v>
      </c>
      <c r="T294" s="72">
        <f t="shared" si="145"/>
        <v>0.90734409941461036</v>
      </c>
      <c r="U294" s="72">
        <f t="shared" si="146"/>
        <v>0.71408404163580452</v>
      </c>
      <c r="V294" s="72">
        <f t="shared" si="147"/>
        <v>0.63274937683958576</v>
      </c>
      <c r="W294" s="72">
        <f t="shared" si="148"/>
        <v>0.98759973404255319</v>
      </c>
      <c r="X294" s="72">
        <f t="shared" si="149"/>
        <v>8.9465796470872549E-2</v>
      </c>
      <c r="Y294" s="72">
        <f t="shared" si="150"/>
        <v>0.37253301682828721</v>
      </c>
      <c r="Z294" s="72">
        <f t="shared" si="151"/>
        <v>0.53172706001391257</v>
      </c>
      <c r="AA294" s="72">
        <f t="shared" si="152"/>
        <v>0.50212199047094896</v>
      </c>
      <c r="AB294" s="72">
        <f t="shared" si="153"/>
        <v>8.3749999999999963E-2</v>
      </c>
      <c r="AC294" s="72"/>
      <c r="AD294" s="72"/>
      <c r="AE294" s="72">
        <f t="shared" si="154"/>
        <v>0.23370890388117349</v>
      </c>
      <c r="AF294" s="72">
        <f t="shared" si="155"/>
        <v>9.2655900585389667E-2</v>
      </c>
      <c r="AG294" s="72">
        <f t="shared" si="156"/>
        <v>0.28591595836419548</v>
      </c>
      <c r="AH294" s="72">
        <f t="shared" si="157"/>
        <v>0.36725062316041429</v>
      </c>
      <c r="AI294" s="72">
        <f t="shared" si="158"/>
        <v>1.2400265957446817E-2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0.22200446485771638</v>
      </c>
      <c r="AL294" s="72">
        <f>(AX294-Driver!$K$181)/(Driver!$L$181-Driver!$K$181)</f>
        <v>0.1317270600139126</v>
      </c>
      <c r="AM294" s="72">
        <f>(AY294-Driver!$K$182)/(Driver!$L$182-Driver!$K$182)</f>
        <v>0.71612199047094893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59"/>
        <v>6.9342694342694333</v>
      </c>
      <c r="AW294" s="70">
        <f t="shared" si="160"/>
        <v>22.662976490109997</v>
      </c>
      <c r="AX294" s="70">
        <f t="shared" si="161"/>
        <v>2.1855435401252135</v>
      </c>
      <c r="AY294" s="70">
        <f>IFERROR(Driver!$K$19/Data!BH294/Data!BI294*Data!BK294*Data!BL294,"")</f>
        <v>-1.737756923432936</v>
      </c>
      <c r="AZ294" s="70">
        <f t="shared" si="162"/>
        <v>22.215189873417721</v>
      </c>
      <c r="BA294" s="70"/>
      <c r="BB294" s="70"/>
      <c r="BC294" s="70">
        <f t="shared" si="163"/>
        <v>60.320999999419676</v>
      </c>
      <c r="BD294" s="70">
        <f t="shared" si="164"/>
        <v>2.3707626693165973</v>
      </c>
      <c r="BE294" s="70">
        <f t="shared" si="165"/>
        <v>0.38602550404541303</v>
      </c>
      <c r="BF294" s="70">
        <f t="shared" si="166"/>
        <v>3.6988120366374391</v>
      </c>
      <c r="BG294" s="70">
        <f t="shared" si="167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219</v>
      </c>
      <c r="BS294" s="8" t="s">
        <v>493</v>
      </c>
      <c r="BT294" s="9" t="s">
        <v>517</v>
      </c>
      <c r="BU294" s="10">
        <v>178</v>
      </c>
      <c r="BV294" s="9" t="s">
        <v>222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302</v>
      </c>
      <c r="CU294" s="9" t="s">
        <v>388</v>
      </c>
      <c r="CV294" s="10"/>
      <c r="CW294" s="10"/>
      <c r="CX294" t="str">
        <f>INDEX('Data_Price '!AS$2:AS$1266,MATCH(Data!$DN294,'Data_Price '!$BE$2:$BE$1266,0))</f>
        <v>Blizzard Zero G 95 Skis 2022</v>
      </c>
      <c r="CY294" t="str">
        <f>INDEX('Data_Price '!AT$2:AT$1266,MATCH(Data!$DN294,'Data_Price '!$BE$2:$BE$1266,0))</f>
        <v>Aspen Ski and Board</v>
      </c>
      <c r="CZ294">
        <f>INDEX('Data_Price '!AU$2:AU$1266,MATCH(Data!$DN294,'Data_Price '!$BE$2:$BE$1266,0))</f>
        <v>559.95000000000005</v>
      </c>
      <c r="DA294" t="str">
        <f>INDEX('Data_Price '!AV$2:AV$1266,MATCH(Data!$DN294,'Data_Price '!$BE$2:$BE$1266,0))</f>
        <v>https://www.google.com/url?q=https://www.aspenskiandboard.com/products/blizzard-zero-g-95-mens-skis-2022%3Fvariant%3D39548506472553%26currency%3DUSD%26utm_medium%3Dproduct_sync%26utm_source%3Dgoogle%26utm_content%3Dsag_organic%26utm_campaign%3Dsag_organic%26srsltid%3DAWLEVJwZOS7A_nEde4pxLBM0njeckL74juD0z3aljIIow30c5I2zcvasuAo&amp;sa=U&amp;ved=0ahUKEwj1uueRxaP2AhVsleAKHYiiAdAQ2ykIIA&amp;usg=AOvVaw2jrcENmJHZQF_Sq6XIhi7i</v>
      </c>
      <c r="DB294" t="str">
        <f>INDEX('Data_Price '!AW$2:AW$1266,MATCH(Data!$DN294,'Data_Price '!$BE$2:$BE$1266,0))</f>
        <v>2022 Blizzard Zero G 95 178 / Light Blue</v>
      </c>
      <c r="DC294" t="str">
        <f>INDEX('Data_Price '!AX$2:AX$1266,MATCH(Data!$DN294,'Data_Price '!$BE$2:$BE$1266,0))</f>
        <v>Ski Town All-Stars</v>
      </c>
      <c r="DD294">
        <f>INDEX('Data_Price '!AY$2:AY$1266,MATCH(Data!$DN294,'Data_Price '!$BE$2:$BE$1266,0))</f>
        <v>559.95000000000005</v>
      </c>
      <c r="DE294" t="str">
        <f>INDEX('Data_Price '!AZ$2:AZ$1266,MATCH(Data!$DN294,'Data_Price '!$BE$2:$BE$1266,0))</f>
        <v>https://www.google.com/url?url=https://skitownallstars.com/products/blizzard-zero-g-95-skis-blue-2022&amp;rct=j&amp;q=&amp;esrc=s&amp;sa=U&amp;ved=0ahUKEwjggIuRxaP2AhXwUt8KHWHaCu8Q2SkIggE&amp;usg=AOvVaw3mJgjhYMonO5sOmwU1TLcK</v>
      </c>
      <c r="DF294" t="str">
        <f>INDEX('Data_Price '!BA$2:BA$1266,MATCH(Data!$DN294,'Data_Price '!$BE$2:$BE$1266,0))</f>
        <v>Blizzard Zero G 95 Skis 2022</v>
      </c>
      <c r="DG294" t="str">
        <f>INDEX('Data_Price '!BB$2:BB$1266,MATCH(Data!$DN294,'Data_Price '!$BE$2:$BE$1266,0))</f>
        <v>Ascent Outdoors</v>
      </c>
      <c r="DH294">
        <f>INDEX('Data_Price '!BC$2:BC$1266,MATCH(Data!$DN294,'Data_Price '!$BE$2:$BE$1266,0))</f>
        <v>559.96</v>
      </c>
      <c r="DI294" t="str">
        <f>INDEX('Data_Price '!BD$2:BD$1266,MATCH(Data!$DN294,'Data_Price '!$BE$2:$BE$1266,0))</f>
        <v>https://www.google.com/url?q=https://ascentoutdoors.com/products/blizzard-zero-g-95-ski%3Fcurrency%3DUSD%26variant%3D39463717109803%26utm_medium%3Dcpc%26utm_source%3Dgoogle%26utm_campaign%3DGoogle%2520Shopping&amp;sa=U&amp;ved=0ahUKEwj1uueRxaP2AhVsleAKHYiiAdAQ2ykIHA&amp;usg=AOvVaw2Eo_5lhIwuXGtu_fX_BVs1</v>
      </c>
      <c r="DJ294" s="89" t="e">
        <f ca="1">_xll.Connector("TinyUrl.TinyUrl",DA294,0)</f>
        <v>#NAME?</v>
      </c>
      <c r="DK294" s="89" t="e">
        <f ca="1">_xll.Connector("TinyUrl.TinyUrl",DE294,0)</f>
        <v>#NAME?</v>
      </c>
      <c r="DL294" s="89" t="e">
        <f ca="1">_xll.Connector("TinyUrl.TinyUrl",DI294,0)</f>
        <v>#NAME?</v>
      </c>
      <c r="DM294" s="224" t="str">
        <f t="shared" si="168"/>
        <v>Zero G 95</v>
      </c>
      <c r="DN294" s="89" t="str">
        <f t="shared" si="169"/>
        <v xml:space="preserve"> BlizzardZero G 95178 Unisex</v>
      </c>
      <c r="DO294" s="227" t="s">
        <v>1022</v>
      </c>
    </row>
    <row r="295" spans="2:119" ht="15.45" customHeight="1">
      <c r="B295" s="224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#VALUE!</v>
      </c>
      <c r="F295" s="43" t="b">
        <f>CL295&gt;Driver!$F$56</f>
        <v>1</v>
      </c>
      <c r="G295" s="43" t="b">
        <f>AND(CB295&gt;Driver!$F$55,CB295&lt;Driver!$G$55)</f>
        <v>0</v>
      </c>
      <c r="H295" s="43" t="e">
        <f t="shared" si="136"/>
        <v>#VALUE!</v>
      </c>
      <c r="I295" s="43">
        <f t="shared" si="137"/>
        <v>0</v>
      </c>
      <c r="J295" s="43" t="e">
        <f t="array" ref="J295">NOT(OR(($H$9:$H$1273=TRUE)*($I$9:$I$1273&gt;0)*($BT$9:$BT$1273=BT295)*($K$9:$K$1273&gt;K295)))</f>
        <v>#VALUE!</v>
      </c>
      <c r="K295" s="72">
        <f t="shared" si="138"/>
        <v>0.66734206685972586</v>
      </c>
      <c r="L295" s="72">
        <f t="shared" si="139"/>
        <v>0.88045765852872448</v>
      </c>
      <c r="M295" s="72">
        <f t="shared" si="140"/>
        <v>0.45422647519072723</v>
      </c>
      <c r="N295" s="72">
        <f t="shared" si="141"/>
        <v>0.15966609751470306</v>
      </c>
      <c r="O295" s="72">
        <f t="shared" si="142"/>
        <v>0.30428783786140012</v>
      </c>
      <c r="P295" s="72">
        <f t="shared" si="143"/>
        <v>0.89872549019607839</v>
      </c>
      <c r="Q295" s="72"/>
      <c r="R295" s="72"/>
      <c r="S295" s="72">
        <f t="shared" si="144"/>
        <v>0.73265925841508428</v>
      </c>
      <c r="T295" s="72">
        <f t="shared" si="145"/>
        <v>0.95753744529786511</v>
      </c>
      <c r="U295" s="72">
        <f t="shared" si="146"/>
        <v>0.98639774221820387</v>
      </c>
      <c r="V295" s="72">
        <f t="shared" si="147"/>
        <v>0.61727325936806865</v>
      </c>
      <c r="W295" s="72">
        <f t="shared" si="148"/>
        <v>0.90633027522935783</v>
      </c>
      <c r="X295" s="72">
        <f t="shared" si="149"/>
        <v>0.11954234147127549</v>
      </c>
      <c r="Y295" s="72">
        <f t="shared" si="150"/>
        <v>0.54577352480927277</v>
      </c>
      <c r="Z295" s="72">
        <f t="shared" si="151"/>
        <v>0.84033390248529694</v>
      </c>
      <c r="AA295" s="72">
        <f t="shared" si="152"/>
        <v>0.69571216213859988</v>
      </c>
      <c r="AB295" s="72">
        <f t="shared" si="153"/>
        <v>0.10127450980392155</v>
      </c>
      <c r="AC295" s="72"/>
      <c r="AD295" s="72"/>
      <c r="AE295" s="72">
        <f t="shared" si="154"/>
        <v>0.26734074158491572</v>
      </c>
      <c r="AF295" s="72">
        <f t="shared" si="155"/>
        <v>4.2462554702134843E-2</v>
      </c>
      <c r="AG295" s="72">
        <f t="shared" si="156"/>
        <v>1.3602257781796107E-2</v>
      </c>
      <c r="AH295" s="72">
        <f t="shared" si="157"/>
        <v>0.38272674063193135</v>
      </c>
      <c r="AI295" s="72">
        <f t="shared" si="158"/>
        <v>9.3669724770642185E-2</v>
      </c>
      <c r="AJ295" s="72">
        <f>(AV295-Driver!$K$179)/(Driver!$L$179-Driver!$K$179)</f>
        <v>0.1204576585287245</v>
      </c>
      <c r="AK295" s="72">
        <f>(AW295-Driver!$K$180)/(Driver!$L$180-Driver!$K$180)</f>
        <v>0.27885892756936853</v>
      </c>
      <c r="AL295" s="72">
        <f>(AX295-Driver!$K$181)/(Driver!$L$181-Driver!$K$181)</f>
        <v>0.44033390248529691</v>
      </c>
      <c r="AM295" s="72">
        <f>(AY295-Driver!$K$182)/(Driver!$L$182-Driver!$K$182)</f>
        <v>0.90971216213859984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59"/>
        <v>2.5352733686067017</v>
      </c>
      <c r="AW295" s="70">
        <f t="shared" si="160"/>
        <v>28.222669245395046</v>
      </c>
      <c r="AX295" s="70">
        <f t="shared" si="161"/>
        <v>4.9630051223676723</v>
      </c>
      <c r="AY295" s="70">
        <f>IFERROR(Driver!$K$19/Data!BH295/Data!BI295*Data!BK295*Data!BL295,"")</f>
        <v>-0.55269626416547768</v>
      </c>
      <c r="AZ295" s="70">
        <f t="shared" si="162"/>
        <v>23.812360387192854</v>
      </c>
      <c r="BA295" s="70"/>
      <c r="BB295" s="70"/>
      <c r="BC295" s="70">
        <f t="shared" si="163"/>
        <v>42.875931977746035</v>
      </c>
      <c r="BD295" s="70">
        <f t="shared" si="164"/>
        <v>6.8127848426384432</v>
      </c>
      <c r="BE295" s="70">
        <f t="shared" si="165"/>
        <v>0.11376038116217628</v>
      </c>
      <c r="BF295" s="70">
        <f t="shared" si="166"/>
        <v>1.9508932941082779</v>
      </c>
      <c r="BG295" s="70">
        <f t="shared" si="167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219</v>
      </c>
      <c r="BS295" s="8" t="s">
        <v>950</v>
      </c>
      <c r="BT295" s="9" t="s">
        <v>704</v>
      </c>
      <c r="BU295" s="10">
        <v>169</v>
      </c>
      <c r="BV295" s="9" t="s">
        <v>222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303</v>
      </c>
      <c r="CU295" s="10"/>
      <c r="CV295" s="10"/>
      <c r="CW295" s="10"/>
      <c r="CX295" t="str">
        <f>INDEX('Data_Price '!AS$2:AS$1266,MATCH(Data!$DN295,'Data_Price '!$BE$2:$BE$1266,0))</f>
        <v>K2 Sight Skis</v>
      </c>
      <c r="CY295" t="str">
        <f>INDEX('Data_Price '!AT$2:AT$1266,MATCH(Data!$DN295,'Data_Price '!$BE$2:$BE$1266,0))</f>
        <v>Snowinn.com</v>
      </c>
      <c r="CZ295">
        <f>INDEX('Data_Price '!AU$2:AU$1266,MATCH(Data!$DN295,'Data_Price '!$BE$2:$BE$1266,0))</f>
        <v>319.99</v>
      </c>
      <c r="DA295" t="str">
        <f>INDEX('Data_Price '!AV$2:AV$1266,MATCH(Data!$DN295,'Data_Price '!$BE$2:$BE$1266,0))</f>
        <v>https://www.google.com/url?url=https://www.snowinn.com/ski-store/k2-sight-alpine-skis/137740592/p%3Futm_source%3Dgoogle_products%26utm_medium%3Dmerchant%26id_producte%3D11598190%26country%3Dus&amp;rct=j&amp;q=&amp;esrc=s&amp;sa=U&amp;ved=0ahUKEwi5_c6SxaP2AhXwmuAKHW2aD-EQsDwIWg&amp;usg=AOvVaw1ZwAYVortI2Og9k2LgmH4H</v>
      </c>
      <c r="DB295" t="str">
        <f>INDEX('Data_Price '!AW$2:AW$1266,MATCH(Data!$DN295,'Data_Price '!$BE$2:$BE$1266,0))</f>
        <v>K2 Sight Skis 169</v>
      </c>
      <c r="DC295" t="str">
        <f>INDEX('Data_Price '!AX$2:AX$1266,MATCH(Data!$DN295,'Data_Price '!$BE$2:$BE$1266,0))</f>
        <v>PRFO Sports</v>
      </c>
      <c r="DD295">
        <f>INDEX('Data_Price '!AY$2:AY$1266,MATCH(Data!$DN295,'Data_Price '!$BE$2:$BE$1266,0))</f>
        <v>394.47</v>
      </c>
      <c r="DE295" t="str">
        <f>INDEX('Data_Price '!AZ$2:AZ$1266,MATCH(Data!$DN295,'Data_Price '!$BE$2:$BE$1266,0))</f>
        <v>https://www.google.com/url?url=http://www.prfo.com/products/k2-mens-sight-ski%3Fvariant%3D39534515781676%26dfw_tracker%3D35966-39534515781676&amp;rct=j&amp;q=&amp;esrc=s&amp;sa=U&amp;ved=0ahUKEwi5_c6SxaP2AhXwmuAKHW2aD-EQsDwIXg&amp;usg=AOvVaw3xTi6VjyHAUpC8NmM5I3dr</v>
      </c>
      <c r="DF295" t="str">
        <f>INDEX('Data_Price '!BA$2:BA$1266,MATCH(Data!$DN295,'Data_Price '!$BE$2:$BE$1266,0))</f>
        <v>Used K2 Sight Skis C, 169cm by GalacticSnowSports</v>
      </c>
      <c r="DG295" t="str">
        <f>INDEX('Data_Price '!BB$2:BB$1266,MATCH(Data!$DN295,'Data_Price '!$BE$2:$BE$1266,0))</f>
        <v>GalacticSnowSports</v>
      </c>
      <c r="DH295" t="str">
        <f>INDEX('Data_Price '!BC$2:BC$1266,MATCH(Data!$DN295,'Data_Price '!$BE$2:$BE$1266,0))</f>
        <v>$399.99 used</v>
      </c>
      <c r="DI295" t="str">
        <f>INDEX('Data_Price '!BD$2:BD$1266,MATCH(Data!$DN295,'Data_Price '!$BE$2:$BE$1266,0))</f>
        <v>https://www.google.com/url?url=https://galacticsnowsports.com/products/used-k2-sight-64-skis-c-red%3Fcurrency%3DUSD%26variant%3D40015399026736%26utm_medium%3Dcpc%26utm_source%3Dgoogle%26utm_campaign%3DGoogle%2520Shopping&amp;rct=j&amp;q=&amp;esrc=s&amp;sa=U&amp;ved=0ahUKEwi5_c6SxaP2AhXwmuAKHW2aD-EQ2SkIYg&amp;usg=AOvVaw0oD2CBM25kOJIGISXaimFG</v>
      </c>
      <c r="DJ295" s="89" t="e">
        <f ca="1">_xll.Connector("TinyUrl.TinyUrl",DA295,0)</f>
        <v>#NAME?</v>
      </c>
      <c r="DK295" s="89" t="e">
        <f ca="1">_xll.Connector("TinyUrl.TinyUrl",DE295,0)</f>
        <v>#NAME?</v>
      </c>
      <c r="DL295" s="89" t="e">
        <f ca="1">_xll.Connector("TinyUrl.TinyUrl",DI295,0)</f>
        <v>#NAME?</v>
      </c>
      <c r="DM295" s="224" t="str">
        <f t="shared" si="168"/>
        <v>Sight</v>
      </c>
      <c r="DN295" s="89" t="str">
        <f t="shared" si="169"/>
        <v xml:space="preserve"> K2Sight169 Unisex</v>
      </c>
      <c r="DO295" s="227" t="s">
        <v>1037</v>
      </c>
    </row>
    <row r="296" spans="2:119" ht="15.45" customHeight="1">
      <c r="B296" s="224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#VALUE!</v>
      </c>
      <c r="F296" s="43" t="b">
        <f>CL296&gt;Driver!$F$56</f>
        <v>0</v>
      </c>
      <c r="G296" s="43" t="b">
        <f>AND(CB296&gt;Driver!$F$55,CB296&lt;Driver!$G$55)</f>
        <v>0</v>
      </c>
      <c r="H296" s="43" t="e">
        <f t="shared" si="136"/>
        <v>#VALUE!</v>
      </c>
      <c r="I296" s="43">
        <f t="shared" si="137"/>
        <v>0</v>
      </c>
      <c r="J296" s="43" t="e">
        <f t="array" ref="J296">NOT(OR(($H$9:$H$1273=TRUE)*($I$9:$I$1273&gt;0)*($BT$9:$BT$1273=BT296)*($K$9:$K$1273&gt;K296)))</f>
        <v>#VALUE!</v>
      </c>
      <c r="K296" s="72">
        <f t="shared" si="138"/>
        <v>0.80981106561009986</v>
      </c>
      <c r="L296" s="72">
        <f t="shared" si="139"/>
        <v>0.98689549593102888</v>
      </c>
      <c r="M296" s="72">
        <f t="shared" si="140"/>
        <v>0.63272663528917072</v>
      </c>
      <c r="N296" s="72">
        <f t="shared" si="141"/>
        <v>0.49293619174097258</v>
      </c>
      <c r="O296" s="72">
        <f t="shared" si="142"/>
        <v>0.46603619778667027</v>
      </c>
      <c r="P296" s="72">
        <f t="shared" si="143"/>
        <v>0.93920751633986932</v>
      </c>
      <c r="Q296" s="72"/>
      <c r="R296" s="72"/>
      <c r="S296" s="72">
        <f t="shared" si="144"/>
        <v>0.71474709171333117</v>
      </c>
      <c r="T296" s="72">
        <f t="shared" si="145"/>
        <v>0.90615668393737614</v>
      </c>
      <c r="U296" s="72">
        <f t="shared" si="146"/>
        <v>0.62878202370168312</v>
      </c>
      <c r="V296" s="72">
        <f t="shared" si="147"/>
        <v>0.64298623692684531</v>
      </c>
      <c r="W296" s="72">
        <f t="shared" si="148"/>
        <v>0.97176877470355727</v>
      </c>
      <c r="X296" s="72">
        <f t="shared" si="149"/>
        <v>1.3104504068971096E-2</v>
      </c>
      <c r="Y296" s="72">
        <f t="shared" si="150"/>
        <v>0.36727336471082933</v>
      </c>
      <c r="Z296" s="72">
        <f t="shared" si="151"/>
        <v>0.50706380825902742</v>
      </c>
      <c r="AA296" s="72">
        <f t="shared" si="152"/>
        <v>0.53396380221332973</v>
      </c>
      <c r="AB296" s="72">
        <f t="shared" si="153"/>
        <v>6.0792483660130681E-2</v>
      </c>
      <c r="AC296" s="72"/>
      <c r="AD296" s="72"/>
      <c r="AE296" s="72">
        <f t="shared" si="154"/>
        <v>0.28525290828666883</v>
      </c>
      <c r="AF296" s="72">
        <f t="shared" si="155"/>
        <v>9.384331606262386E-2</v>
      </c>
      <c r="AG296" s="72">
        <f t="shared" si="156"/>
        <v>0.37121797629831688</v>
      </c>
      <c r="AH296" s="72">
        <f t="shared" si="157"/>
        <v>0.35701376307315469</v>
      </c>
      <c r="AI296" s="72">
        <f t="shared" si="158"/>
        <v>2.8231225296442675E-2</v>
      </c>
      <c r="AJ296" s="72">
        <f>(AV296-Driver!$K$179)/(Driver!$L$179-Driver!$K$179)</f>
        <v>0.2268954959310289</v>
      </c>
      <c r="AK296" s="72">
        <f>(AW296-Driver!$K$180)/(Driver!$L$180-Driver!$K$180)</f>
        <v>0.20033128188832294</v>
      </c>
      <c r="AL296" s="72">
        <f>(AX296-Driver!$K$181)/(Driver!$L$181-Driver!$K$181)</f>
        <v>0.10706380825902739</v>
      </c>
      <c r="AM296" s="72">
        <f>(AY296-Driver!$K$182)/(Driver!$L$182-Driver!$K$182)</f>
        <v>0.7479638022133297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59"/>
        <v>4.7754714421381088</v>
      </c>
      <c r="AW296" s="70">
        <f t="shared" si="160"/>
        <v>20.543596012450351</v>
      </c>
      <c r="AX296" s="70">
        <f t="shared" si="161"/>
        <v>1.9635742743312465</v>
      </c>
      <c r="AY296" s="70">
        <f>IFERROR(Driver!$K$19/Data!BH296/Data!BI296*Data!BK296*Data!BL296,"")</f>
        <v>-1.5428375321712899</v>
      </c>
      <c r="AZ296" s="70">
        <f t="shared" si="162"/>
        <v>20.122859270290395</v>
      </c>
      <c r="BA296" s="70"/>
      <c r="BB296" s="70"/>
      <c r="BC296" s="70">
        <f t="shared" si="163"/>
        <v>33.584766586183989</v>
      </c>
      <c r="BD296" s="70">
        <f t="shared" si="164"/>
        <v>2.2656785035570981</v>
      </c>
      <c r="BE296" s="70">
        <f t="shared" si="165"/>
        <v>0.47131230505965005</v>
      </c>
      <c r="BF296" s="70">
        <f t="shared" si="166"/>
        <v>4.8549934654810176</v>
      </c>
      <c r="BG296" s="70">
        <f t="shared" si="167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219</v>
      </c>
      <c r="BS296" s="8" t="s">
        <v>533</v>
      </c>
      <c r="BT296" s="9" t="s">
        <v>547</v>
      </c>
      <c r="BU296" s="10">
        <v>170</v>
      </c>
      <c r="BV296" s="9" t="s">
        <v>222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302</v>
      </c>
      <c r="CU296" s="9" t="s">
        <v>388</v>
      </c>
      <c r="CV296" s="10"/>
      <c r="CW296" s="10"/>
      <c r="CX296" t="str">
        <f>INDEX('Data_Price '!AS$2:AS$1266,MATCH(Data!$DN296,'Data_Price '!$BE$2:$BE$1266,0))</f>
        <v>Dynastar M-Tour 99 Ski 2022</v>
      </c>
      <c r="CY296" t="str">
        <f>INDEX('Data_Price '!AT$2:AT$1266,MATCH(Data!$DN296,'Data_Price '!$BE$2:$BE$1266,0))</f>
        <v>Telemark Pyrenees</v>
      </c>
      <c r="CZ296">
        <f>INDEX('Data_Price '!AU$2:AU$1266,MATCH(Data!$DN296,'Data_Price '!$BE$2:$BE$1266,0))</f>
        <v>551.36</v>
      </c>
      <c r="DA296" t="str">
        <f>INDEX('Data_Price '!AV$2:AV$1266,MATCH(Data!$DN296,'Data_Price '!$BE$2:$BE$1266,0))</f>
        <v>https://www.google.com/aclk?sa=L&amp;ai=DChcSEwinn8CTxaP2AhUS-MgKHZIJDG0YABADGgJxdQ&amp;sig=AOD64_2ZUgNSgHQs-c3krOhLY4dA5EIeGg&amp;ctype=5&amp;ved=0ahUKEwiGqbyTxaP2AhVLU98KHeWEDlYQ2ikIFw&amp;adurl=</v>
      </c>
      <c r="DB296" t="str">
        <f>INDEX('Data_Price '!AW$2:AW$1266,MATCH(Data!$DN296,'Data_Price '!$BE$2:$BE$1266,0))</f>
        <v>Dynastar M-Tour 99 Ski 2022</v>
      </c>
      <c r="DC296" t="str">
        <f>INDEX('Data_Price '!AX$2:AX$1266,MATCH(Data!$DN296,'Data_Price '!$BE$2:$BE$1266,0))</f>
        <v>Level Nine Sports</v>
      </c>
      <c r="DD296">
        <f>INDEX('Data_Price '!AY$2:AY$1266,MATCH(Data!$DN296,'Data_Price '!$BE$2:$BE$1266,0))</f>
        <v>639.96</v>
      </c>
      <c r="DE296" t="str">
        <f>INDEX('Data_Price '!AZ$2:AZ$1266,MATCH(Data!$DN296,'Data_Price '!$BE$2:$BE$1266,0))</f>
        <v>https://www.google.com/aclk?sa=L&amp;ai=DChcSEwinn8CTxaP2AhUS-MgKHZIJDG0YABAFGgJxdQ&amp;sig=AOD64_38CS0jwjm1C-cQh4uKIXoQbxhY3w&amp;ctype=5&amp;ved=0ahUKEwiGqbyTxaP2AhVLU98KHeWEDlYQ2ikIGQ&amp;adurl=</v>
      </c>
      <c r="DF296" t="str">
        <f>INDEX('Data_Price '!BA$2:BA$1266,MATCH(Data!$DN296,'Data_Price '!$BE$2:$BE$1266,0))</f>
        <v>Dynastar M-Tour 99 Ski 2022</v>
      </c>
      <c r="DG296" t="str">
        <f>INDEX('Data_Price '!BB$2:BB$1266,MATCH(Data!$DN296,'Data_Price '!$BE$2:$BE$1266,0))</f>
        <v>evo.com</v>
      </c>
      <c r="DH296">
        <f>INDEX('Data_Price '!BC$2:BC$1266,MATCH(Data!$DN296,'Data_Price '!$BE$2:$BE$1266,0))</f>
        <v>639.96</v>
      </c>
      <c r="DI296" t="str">
        <f>INDEX('Data_Price '!BD$2:BD$1266,MATCH(Data!$DN296,'Data_Price '!$BE$2:$BE$1266,0))</f>
        <v>https://www.google.com/aclk?sa=L&amp;ai=DChcSEwinn8CTxaP2AhUS-MgKHZIJDG0YABAHGgJxdQ&amp;sig=AOD64_3vq3-NFgHcha5TOjmNDOUuUzmA3A&amp;ctype=5&amp;ved=0ahUKEwiGqbyTxaP2AhVLU98KHeWEDlYQ2ikIGw&amp;adurl=</v>
      </c>
      <c r="DJ296" s="89" t="e">
        <f ca="1">_xll.Connector("TinyUrl.TinyUrl",DA296,0)</f>
        <v>#NAME?</v>
      </c>
      <c r="DK296" s="89" t="e">
        <f ca="1">_xll.Connector("TinyUrl.TinyUrl",DE296,0)</f>
        <v>#NAME?</v>
      </c>
      <c r="DL296" s="89" t="e">
        <f ca="1">_xll.Connector("TinyUrl.TinyUrl",DI296,0)</f>
        <v>#NAME?</v>
      </c>
      <c r="DM296" s="224" t="str">
        <f t="shared" si="168"/>
        <v>M-Tour 99</v>
      </c>
      <c r="DN296" s="89" t="str">
        <f t="shared" si="169"/>
        <v xml:space="preserve"> DynastarM-Tour 99170 Unisex</v>
      </c>
      <c r="DO296" s="227" t="s">
        <v>1038</v>
      </c>
    </row>
    <row r="297" spans="2:119" ht="15.45" customHeight="1">
      <c r="B297" s="224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#VALUE!</v>
      </c>
      <c r="F297" s="43" t="b">
        <f>CL297&gt;Driver!$F$56</f>
        <v>0</v>
      </c>
      <c r="G297" s="43" t="b">
        <f>AND(CB297&gt;Driver!$F$55,CB297&lt;Driver!$G$55)</f>
        <v>1</v>
      </c>
      <c r="H297" s="43" t="e">
        <f t="shared" si="136"/>
        <v>#VALUE!</v>
      </c>
      <c r="I297" s="43">
        <f t="shared" si="137"/>
        <v>0</v>
      </c>
      <c r="J297" s="43" t="e">
        <f t="array" ref="J297">NOT(OR(($H$9:$H$1273=TRUE)*($I$9:$I$1273&gt;0)*($BT$9:$BT$1273=BT297)*($K$9:$K$1273&gt;K297)))</f>
        <v>#VALUE!</v>
      </c>
      <c r="K297" s="72">
        <f t="shared" si="138"/>
        <v>0.72574268846222556</v>
      </c>
      <c r="L297" s="72">
        <f t="shared" si="139"/>
        <v>0.97604060913705581</v>
      </c>
      <c r="M297" s="72">
        <f t="shared" si="140"/>
        <v>0.47544476778739531</v>
      </c>
      <c r="N297" s="72">
        <f t="shared" si="141"/>
        <v>0.15460696894959836</v>
      </c>
      <c r="O297" s="72">
        <f t="shared" si="142"/>
        <v>0.30388419715768533</v>
      </c>
      <c r="P297" s="72">
        <f t="shared" si="143"/>
        <v>0.96784313725490201</v>
      </c>
      <c r="Q297" s="72"/>
      <c r="R297" s="72"/>
      <c r="S297" s="72">
        <f t="shared" si="144"/>
        <v>0.69046076319117655</v>
      </c>
      <c r="T297" s="72">
        <f t="shared" si="145"/>
        <v>0.95266843095820208</v>
      </c>
      <c r="U297" s="72">
        <f t="shared" si="146"/>
        <v>0.96171466118719873</v>
      </c>
      <c r="V297" s="72">
        <f t="shared" si="147"/>
        <v>0.66330320990963521</v>
      </c>
      <c r="W297" s="72">
        <f t="shared" si="148"/>
        <v>0.99360592532467529</v>
      </c>
      <c r="X297" s="72">
        <f t="shared" si="149"/>
        <v>2.3959390862944185E-2</v>
      </c>
      <c r="Y297" s="72">
        <f t="shared" si="150"/>
        <v>0.52455523221260469</v>
      </c>
      <c r="Z297" s="72">
        <f t="shared" si="151"/>
        <v>0.84539303105040164</v>
      </c>
      <c r="AA297" s="72">
        <f t="shared" si="152"/>
        <v>0.69611580284231467</v>
      </c>
      <c r="AB297" s="72">
        <f t="shared" si="153"/>
        <v>3.2156862745097992E-2</v>
      </c>
      <c r="AC297" s="72"/>
      <c r="AD297" s="72"/>
      <c r="AE297" s="72">
        <f t="shared" si="154"/>
        <v>0.3095392368088235</v>
      </c>
      <c r="AF297" s="72">
        <f t="shared" si="155"/>
        <v>4.7331569041797916E-2</v>
      </c>
      <c r="AG297" s="72">
        <f t="shared" si="156"/>
        <v>3.8285338812801328E-2</v>
      </c>
      <c r="AH297" s="72">
        <f t="shared" si="157"/>
        <v>0.33669679009036474</v>
      </c>
      <c r="AI297" s="72">
        <f t="shared" si="158"/>
        <v>6.3940746753246847E-3</v>
      </c>
      <c r="AJ297" s="72">
        <f>(AV297-Driver!$K$179)/(Driver!$L$179-Driver!$K$179)</f>
        <v>0.26395939086294418</v>
      </c>
      <c r="AK297" s="72">
        <f>(AW297-Driver!$K$180)/(Driver!$L$180-Driver!$K$180)</f>
        <v>0.21493168498145304</v>
      </c>
      <c r="AL297" s="72">
        <f>(AX297-Driver!$K$181)/(Driver!$L$181-Driver!$K$181)</f>
        <v>0.44539303105040162</v>
      </c>
      <c r="AM297" s="72">
        <f>(AY297-Driver!$K$182)/(Driver!$L$182-Driver!$K$182)</f>
        <v>0.91011580284231464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59"/>
        <v>5.5555555555555562</v>
      </c>
      <c r="AW297" s="70">
        <f t="shared" si="160"/>
        <v>21.971342427235843</v>
      </c>
      <c r="AX297" s="70">
        <f t="shared" si="161"/>
        <v>5.0085372794536145</v>
      </c>
      <c r="AY297" s="70">
        <f>IFERROR(Driver!$K$19/Data!BH297/Data!BI297*Data!BK297*Data!BL297,"")</f>
        <v>-0.55022538088493289</v>
      </c>
      <c r="AZ297" s="70">
        <f t="shared" si="162"/>
        <v>17.513030528667162</v>
      </c>
      <c r="BA297" s="70"/>
      <c r="BB297" s="70"/>
      <c r="BC297" s="70">
        <f t="shared" si="163"/>
        <v>20.987279145925587</v>
      </c>
      <c r="BD297" s="70">
        <f t="shared" si="164"/>
        <v>6.3818857009611625</v>
      </c>
      <c r="BE297" s="70">
        <f t="shared" si="165"/>
        <v>0.13843905900934547</v>
      </c>
      <c r="BF297" s="70">
        <f t="shared" si="166"/>
        <v>7.149652829073716</v>
      </c>
      <c r="BG297" s="70">
        <f t="shared" si="167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219</v>
      </c>
      <c r="BS297" s="8" t="s">
        <v>490</v>
      </c>
      <c r="BT297" s="9" t="s">
        <v>491</v>
      </c>
      <c r="BU297" s="10">
        <v>165</v>
      </c>
      <c r="BV297" s="9" t="s">
        <v>222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305</v>
      </c>
      <c r="CU297" s="9" t="s">
        <v>301</v>
      </c>
      <c r="CV297" s="10"/>
      <c r="CW297" s="10"/>
      <c r="CX297" t="str">
        <f>INDEX('Data_Price '!AS$2:AS$1266,MATCH(Data!$DN297,'Data_Price '!$BE$2:$BE$1266,0))</f>
        <v>Black Diamond Impulse 104 Skis Â· 2022 Â· 165 cm</v>
      </c>
      <c r="CY297" t="str">
        <f>INDEX('Data_Price '!AT$2:AT$1266,MATCH(Data!$DN297,'Data_Price '!$BE$2:$BE$1266,0))</f>
        <v>Snowcountry.eu</v>
      </c>
      <c r="CZ297">
        <f>INDEX('Data_Price '!AU$2:AU$1266,MATCH(Data!$DN297,'Data_Price '!$BE$2:$BE$1266,0))</f>
        <v>482.04</v>
      </c>
      <c r="DA297" t="str">
        <f>INDEX('Data_Price '!AV$2:AV$1266,MATCH(Data!$DN297,'Data_Price '!$BE$2:$BE$1266,0))</f>
        <v>https://www.google.com/url?url=https://www.snowcountry.eu/black-diamond-impulse-104.html%3Fartikel_maat%3D65294%26country%3DUS&amp;rct=j&amp;q=&amp;esrc=s&amp;sa=U&amp;ved=0ahUKEwj7ot6TxaP2AhXmUt8KHX32A4IQsDwITg&amp;usg=AOvVaw0ueKrC0vJ3lqlz_sGl2VPq</v>
      </c>
      <c r="DB297" t="str">
        <f>INDEX('Data_Price '!AW$2:AW$1266,MATCH(Data!$DN297,'Data_Price '!$BE$2:$BE$1266,0))</f>
        <v>Black Diamond Impulse 104 Skis Â· 2022 Â· 165 cm</v>
      </c>
      <c r="DC297" t="str">
        <f>INDEX('Data_Price '!AX$2:AX$1266,MATCH(Data!$DN297,'Data_Price '!$BE$2:$BE$1266,0))</f>
        <v>Snowcountry.eu</v>
      </c>
      <c r="DD297">
        <f>INDEX('Data_Price '!AY$2:AY$1266,MATCH(Data!$DN297,'Data_Price '!$BE$2:$BE$1266,0))</f>
        <v>482.04</v>
      </c>
      <c r="DE297" t="str">
        <f>INDEX('Data_Price '!AZ$2:AZ$1266,MATCH(Data!$DN297,'Data_Price '!$BE$2:$BE$1266,0))</f>
        <v>https://www.google.com/url?q=https://www.snowcountry.eu/black-diamond-impulse-104.html%3Fartikel_maat%3D65294%26country%3DUS&amp;sa=U&amp;ved=0ahUKEwj-5ZqUxaP2AhXpYN8KHfg_CqgQ2ykIFw&amp;usg=AOvVaw3I5P1wWFoWNIilg2Sv7fZV</v>
      </c>
      <c r="DF297" t="str">
        <f>INDEX('Data_Price '!BA$2:BA$1266,MATCH(Data!$DN297,'Data_Price '!$BE$2:$BE$1266,0))</f>
        <v>Black Diamond Impulse 104 Skis Â· 2022 Â· 165 cm</v>
      </c>
      <c r="DG297" t="str">
        <f>INDEX('Data_Price '!BB$2:BB$1266,MATCH(Data!$DN297,'Data_Price '!$BE$2:$BE$1266,0))</f>
        <v>Bobleisure</v>
      </c>
      <c r="DH297">
        <f>INDEX('Data_Price '!BC$2:BC$1266,MATCH(Data!$DN297,'Data_Price '!$BE$2:$BE$1266,0))</f>
        <v>523.80999999999995</v>
      </c>
      <c r="DI297" t="str">
        <f>INDEX('Data_Price '!BD$2:BD$1266,MATCH(Data!$DN297,'Data_Price '!$BE$2:$BE$1266,0))</f>
        <v>https://www.google.com/url?q=https://www.bobleisure.com/black-diamond-impulse-104-skis%3Fnumber%3D65-793661495383&amp;sa=U&amp;ved=0ahUKEwj-5ZqUxaP2AhXpYN8KHfg_CqgQ2ykIGQ&amp;usg=AOvVaw2APXlb22aUpuBtyhj0upl9</v>
      </c>
      <c r="DJ297" s="89" t="e">
        <f ca="1">_xll.Connector("TinyUrl.TinyUrl",DA297,0)</f>
        <v>#NAME?</v>
      </c>
      <c r="DK297" s="89" t="e">
        <f ca="1">_xll.Connector("TinyUrl.TinyUrl",DE297,0)</f>
        <v>#NAME?</v>
      </c>
      <c r="DL297" s="89" t="e">
        <f ca="1">_xll.Connector("TinyUrl.TinyUrl",DI297,0)</f>
        <v>#NAME?</v>
      </c>
      <c r="DM297" s="224" t="str">
        <f t="shared" si="168"/>
        <v>Impulse 104</v>
      </c>
      <c r="DN297" s="89" t="str">
        <f t="shared" si="169"/>
        <v xml:space="preserve"> Black DiamondImpulse 104165 Unisex</v>
      </c>
      <c r="DO297" s="227" t="s">
        <v>1039</v>
      </c>
    </row>
    <row r="298" spans="2:119" ht="15.45" customHeight="1">
      <c r="B298" s="224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#VALUE!</v>
      </c>
      <c r="F298" s="43" t="b">
        <f>CL298&gt;Driver!$F$56</f>
        <v>0</v>
      </c>
      <c r="G298" s="43" t="b">
        <f>AND(CB298&gt;Driver!$F$55,CB298&lt;Driver!$G$55)</f>
        <v>0</v>
      </c>
      <c r="H298" s="43" t="e">
        <f t="shared" si="136"/>
        <v>#VALUE!</v>
      </c>
      <c r="I298" s="43">
        <f t="shared" si="137"/>
        <v>0</v>
      </c>
      <c r="J298" s="43" t="e">
        <f t="array" ref="J298">NOT(OR(($H$9:$H$1273=TRUE)*($I$9:$I$1273&gt;0)*($BT$9:$BT$1273=BT298)*($K$9:$K$1273&gt;K298)))</f>
        <v>#VALUE!</v>
      </c>
      <c r="K298" s="72">
        <f t="shared" si="138"/>
        <v>0.66542256954711609</v>
      </c>
      <c r="L298" s="72">
        <f t="shared" si="139"/>
        <v>0.76936910804931102</v>
      </c>
      <c r="M298" s="72">
        <f t="shared" si="140"/>
        <v>0.56147603104492116</v>
      </c>
      <c r="N298" s="72">
        <f t="shared" si="141"/>
        <v>0.38163536330867009</v>
      </c>
      <c r="O298" s="72">
        <f t="shared" si="142"/>
        <v>0.45610972329014565</v>
      </c>
      <c r="P298" s="72">
        <f t="shared" si="143"/>
        <v>0.84668300653594775</v>
      </c>
      <c r="Q298" s="72"/>
      <c r="R298" s="72"/>
      <c r="S298" s="72">
        <f t="shared" si="144"/>
        <v>0.79012893430328235</v>
      </c>
      <c r="T298" s="72">
        <f t="shared" si="145"/>
        <v>0.93210694791537407</v>
      </c>
      <c r="U298" s="72">
        <f t="shared" si="146"/>
        <v>0.68504880280865488</v>
      </c>
      <c r="V298" s="72">
        <f t="shared" si="147"/>
        <v>0.62838440098688686</v>
      </c>
      <c r="W298" s="72">
        <f t="shared" si="148"/>
        <v>0.97207618985653399</v>
      </c>
      <c r="X298" s="72">
        <f t="shared" si="149"/>
        <v>0.23063089195068892</v>
      </c>
      <c r="Y298" s="72">
        <f t="shared" si="150"/>
        <v>0.43852396895507884</v>
      </c>
      <c r="Z298" s="72">
        <f t="shared" si="151"/>
        <v>0.61836463669132991</v>
      </c>
      <c r="AA298" s="72">
        <f t="shared" si="152"/>
        <v>0.54389027670985435</v>
      </c>
      <c r="AB298" s="72">
        <f t="shared" si="153"/>
        <v>0.15331699346405225</v>
      </c>
      <c r="AC298" s="72"/>
      <c r="AD298" s="72"/>
      <c r="AE298" s="72">
        <f t="shared" si="154"/>
        <v>0.20987106569671762</v>
      </c>
      <c r="AF298" s="72">
        <f t="shared" si="155"/>
        <v>6.7893052084625885E-2</v>
      </c>
      <c r="AG298" s="72">
        <f t="shared" si="156"/>
        <v>0.31495119719134512</v>
      </c>
      <c r="AH298" s="72">
        <f t="shared" si="157"/>
        <v>0.37161559901311314</v>
      </c>
      <c r="AI298" s="72">
        <f t="shared" si="158"/>
        <v>2.7923810143465958E-2</v>
      </c>
      <c r="AJ298" s="72">
        <f>(AV298-Driver!$K$179)/(Driver!$L$179-Driver!$K$179)</f>
        <v>0.47063089195068891</v>
      </c>
      <c r="AK298" s="72">
        <f>(AW298-Driver!$K$180)/(Driver!$L$180-Driver!$K$180)</f>
        <v>0.29742981369936394</v>
      </c>
      <c r="AL298" s="72">
        <f>(AX298-Driver!$K$181)/(Driver!$L$181-Driver!$K$181)</f>
        <v>0.21836463669132991</v>
      </c>
      <c r="AM298" s="72">
        <f>(AY298-Driver!$K$182)/(Driver!$L$182-Driver!$K$182)</f>
        <v>0.75789027670985432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59"/>
        <v>9.9053724053724057</v>
      </c>
      <c r="AW298" s="70">
        <f t="shared" si="160"/>
        <v>30.038681852880273</v>
      </c>
      <c r="AX298" s="70">
        <f t="shared" si="161"/>
        <v>2.9652817302219692</v>
      </c>
      <c r="AY298" s="70">
        <f>IFERROR(Driver!$K$19/Data!BH298/Data!BI298*Data!BK298*Data!BL298,"")</f>
        <v>-1.4820726993819044</v>
      </c>
      <c r="AZ298" s="70">
        <f t="shared" si="162"/>
        <v>28.555472822040208</v>
      </c>
      <c r="BA298" s="70"/>
      <c r="BB298" s="70"/>
      <c r="BC298" s="70">
        <f t="shared" si="163"/>
        <v>72.685852383659466</v>
      </c>
      <c r="BD298" s="70">
        <f t="shared" si="164"/>
        <v>4.5622308844629975</v>
      </c>
      <c r="BE298" s="70">
        <f t="shared" si="165"/>
        <v>0.41505556331276139</v>
      </c>
      <c r="BF298" s="70">
        <f t="shared" si="166"/>
        <v>3.2058186797660277</v>
      </c>
      <c r="BG298" s="70">
        <f t="shared" si="167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219</v>
      </c>
      <c r="BS298" s="8" t="s">
        <v>533</v>
      </c>
      <c r="BT298" s="9" t="s">
        <v>547</v>
      </c>
      <c r="BU298" s="10">
        <v>186</v>
      </c>
      <c r="BV298" s="9" t="s">
        <v>222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302</v>
      </c>
      <c r="CU298" s="9" t="s">
        <v>388</v>
      </c>
      <c r="CV298" s="10"/>
      <c r="CW298" s="10"/>
      <c r="CX298" t="str">
        <f>INDEX('Data_Price '!AS$2:AS$1266,MATCH(Data!$DN298,'Data_Price '!$BE$2:$BE$1266,0))</f>
        <v>Dynastar M-Tour 99 Ski 2022</v>
      </c>
      <c r="CY298" t="str">
        <f>INDEX('Data_Price '!AT$2:AT$1266,MATCH(Data!$DN298,'Data_Price '!$BE$2:$BE$1266,0))</f>
        <v>evo.com</v>
      </c>
      <c r="CZ298">
        <f>INDEX('Data_Price '!AU$2:AU$1266,MATCH(Data!$DN298,'Data_Price '!$BE$2:$BE$1266,0))</f>
        <v>639.96</v>
      </c>
      <c r="DA298" t="str">
        <f>INDEX('Data_Price '!AV$2:AV$1266,MATCH(Data!$DN298,'Data_Price '!$BE$2:$BE$1266,0))</f>
        <v>https://www.google.com/url?url=https://www.evo.com/skis/dynastar-m-tour-99%3Fimage%3D185154/738410/clone.jpg&amp;rct=j&amp;q=&amp;esrc=s&amp;sa=U&amp;ved=0ahUKEwjNjLyUxaP2AhUBmuAKHQHhB7MQsDwIbQ&amp;usg=AOvVaw0dw9ooTLcOMMuhCCP6f3Cu</v>
      </c>
      <c r="DB298" t="str">
        <f>INDEX('Data_Price '!AW$2:AW$1266,MATCH(Data!$DN298,'Data_Price '!$BE$2:$BE$1266,0))</f>
        <v>Dynastar M-Tour 99 Ski 2022</v>
      </c>
      <c r="DC298" t="str">
        <f>INDEX('Data_Price '!AX$2:AX$1266,MATCH(Data!$DN298,'Data_Price '!$BE$2:$BE$1266,0))</f>
        <v>evo.com</v>
      </c>
      <c r="DD298">
        <f>INDEX('Data_Price '!AY$2:AY$1266,MATCH(Data!$DN298,'Data_Price '!$BE$2:$BE$1266,0))</f>
        <v>639.96</v>
      </c>
      <c r="DE298" t="str">
        <f>INDEX('Data_Price '!AZ$2:AZ$1266,MATCH(Data!$DN298,'Data_Price '!$BE$2:$BE$1266,0))</f>
        <v>https://www.google.com/aclk?sa=L&amp;ai=DChcSEwifjPOUxaP2AhUSisgKHd2fD2oYABABGgJxdQ&amp;sig=AOD64_19rDj3HNYSOdhPxwEiWgpk9XnfOQ&amp;ctype=5&amp;ved=0ahUKEwje8-6UxaP2AhVHSN8KHeHkA_0Q2ikIFQ&amp;adurl=</v>
      </c>
      <c r="DF298" t="str">
        <f>INDEX('Data_Price '!BA$2:BA$1266,MATCH(Data!$DN298,'Data_Price '!$BE$2:$BE$1266,0))</f>
        <v>Dynastar M-Tour 99 21/22</v>
      </c>
      <c r="DG298" t="str">
        <f>INDEX('Data_Price '!BB$2:BB$1266,MATCH(Data!$DN298,'Data_Price '!$BE$2:$BE$1266,0))</f>
        <v>Snowcountry.eu</v>
      </c>
      <c r="DH298">
        <f>INDEX('Data_Price '!BC$2:BC$1266,MATCH(Data!$DN298,'Data_Price '!$BE$2:$BE$1266,0))</f>
        <v>694.33</v>
      </c>
      <c r="DI298" t="str">
        <f>INDEX('Data_Price '!BD$2:BD$1266,MATCH(Data!$DN298,'Data_Price '!$BE$2:$BE$1266,0))</f>
        <v>https://www.google.com/url?url=https://www.snowcountry.eu/dynastar-m-tour-99-19-20.html%3Fartikel_maat%3D65371%26country%3DUS&amp;rct=j&amp;q=&amp;esrc=s&amp;sa=U&amp;ved=0ahUKEwjNjLyUxaP2AhUBmuAKHQHhB7MQ2SkIcQ&amp;usg=AOvVaw21frUyrXHEDUf4l4u4qOE2</v>
      </c>
      <c r="DJ298" s="89" t="e">
        <f ca="1">_xll.Connector("TinyUrl.TinyUrl",DA298,0)</f>
        <v>#NAME?</v>
      </c>
      <c r="DK298" s="89" t="e">
        <f ca="1">_xll.Connector("TinyUrl.TinyUrl",DE298,0)</f>
        <v>#NAME?</v>
      </c>
      <c r="DL298" s="89" t="e">
        <f ca="1">_xll.Connector("TinyUrl.TinyUrl",DI298,0)</f>
        <v>#NAME?</v>
      </c>
      <c r="DM298" s="224" t="str">
        <f t="shared" si="168"/>
        <v>M-Tour 99</v>
      </c>
      <c r="DN298" s="89" t="str">
        <f t="shared" si="169"/>
        <v xml:space="preserve"> DynastarM-Tour 99186 Unisex</v>
      </c>
      <c r="DO298" s="227" t="s">
        <v>1038</v>
      </c>
    </row>
    <row r="299" spans="2:119" ht="15.45" customHeight="1">
      <c r="B299" s="224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#VALUE!</v>
      </c>
      <c r="F299" s="43" t="b">
        <f>CL299&gt;Driver!$F$56</f>
        <v>1</v>
      </c>
      <c r="G299" s="43" t="b">
        <f>AND(CB299&gt;Driver!$F$55,CB299&lt;Driver!$G$55)</f>
        <v>0</v>
      </c>
      <c r="H299" s="43" t="e">
        <f t="shared" si="136"/>
        <v>#VALUE!</v>
      </c>
      <c r="I299" s="43">
        <f t="shared" si="137"/>
        <v>0</v>
      </c>
      <c r="J299" s="43" t="e">
        <f t="array" ref="J299">NOT(OR(($H$9:$H$1273=TRUE)*($I$9:$I$1273&gt;0)*($BT$9:$BT$1273=BT299)*($K$9:$K$1273&gt;K299)))</f>
        <v>#VALUE!</v>
      </c>
      <c r="K299" s="72">
        <f t="shared" si="138"/>
        <v>0.78113753197364499</v>
      </c>
      <c r="L299" s="72">
        <f t="shared" si="139"/>
        <v>0.99803722504230119</v>
      </c>
      <c r="M299" s="72">
        <f t="shared" si="140"/>
        <v>0.56423783890498869</v>
      </c>
      <c r="N299" s="72">
        <f t="shared" si="141"/>
        <v>0.36203124011888943</v>
      </c>
      <c r="O299" s="72">
        <f t="shared" si="142"/>
        <v>0.37995515241307021</v>
      </c>
      <c r="P299" s="72">
        <f t="shared" si="143"/>
        <v>0.95072712418300653</v>
      </c>
      <c r="Q299" s="72"/>
      <c r="R299" s="72"/>
      <c r="S299" s="72">
        <f t="shared" si="144"/>
        <v>0.71411687436264337</v>
      </c>
      <c r="T299" s="72">
        <f t="shared" si="145"/>
        <v>0.91699241003225762</v>
      </c>
      <c r="U299" s="72">
        <f t="shared" si="146"/>
        <v>0.96088727148588438</v>
      </c>
      <c r="V299" s="72">
        <f t="shared" si="147"/>
        <v>0.68359180383272899</v>
      </c>
      <c r="W299" s="72">
        <f t="shared" si="148"/>
        <v>0.94192546583850933</v>
      </c>
      <c r="X299" s="72">
        <f t="shared" si="149"/>
        <v>1.9627749576988096E-3</v>
      </c>
      <c r="Y299" s="72">
        <f t="shared" si="150"/>
        <v>0.43576216109501126</v>
      </c>
      <c r="Z299" s="72">
        <f t="shared" si="151"/>
        <v>0.63796875988111057</v>
      </c>
      <c r="AA299" s="72">
        <f t="shared" si="152"/>
        <v>0.62004484758692979</v>
      </c>
      <c r="AB299" s="72">
        <f t="shared" si="153"/>
        <v>4.9272875816993439E-2</v>
      </c>
      <c r="AC299" s="72"/>
      <c r="AD299" s="72"/>
      <c r="AE299" s="72">
        <f t="shared" si="154"/>
        <v>0.28588312563735663</v>
      </c>
      <c r="AF299" s="72">
        <f t="shared" si="155"/>
        <v>8.3007589967742393E-2</v>
      </c>
      <c r="AG299" s="72">
        <f t="shared" si="156"/>
        <v>3.9112728514115631E-2</v>
      </c>
      <c r="AH299" s="72">
        <f t="shared" si="157"/>
        <v>0.31640819616727101</v>
      </c>
      <c r="AI299" s="72">
        <f t="shared" si="158"/>
        <v>5.8074534161490665E-2</v>
      </c>
      <c r="AJ299" s="72">
        <f>(AV299-Driver!$K$179)/(Driver!$L$179-Driver!$K$179)</f>
        <v>0.2419627749576988</v>
      </c>
      <c r="AK299" s="72">
        <f>(AW299-Driver!$K$180)/(Driver!$L$180-Driver!$K$180)</f>
        <v>0.2070314870749311</v>
      </c>
      <c r="AL299" s="72">
        <f>(AX299-Driver!$K$181)/(Driver!$L$181-Driver!$K$181)</f>
        <v>0.23796875988111049</v>
      </c>
      <c r="AM299" s="72">
        <f>(AY299-Driver!$K$182)/(Driver!$L$182-Driver!$K$182)</f>
        <v>0.83404484758692976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59"/>
        <v>5.0925925925925926</v>
      </c>
      <c r="AW299" s="70">
        <f t="shared" si="160"/>
        <v>21.198796685506295</v>
      </c>
      <c r="AX299" s="70">
        <f t="shared" si="161"/>
        <v>3.1417188389299944</v>
      </c>
      <c r="AY299" s="70">
        <f>IFERROR(Driver!$K$19/Data!BH299/Data!BI299*Data!BK299*Data!BL299,"")</f>
        <v>-1.015893113959812</v>
      </c>
      <c r="AZ299" s="70">
        <f t="shared" si="162"/>
        <v>19.072970960536114</v>
      </c>
      <c r="BA299" s="70"/>
      <c r="BB299" s="70"/>
      <c r="BC299" s="70">
        <f t="shared" si="163"/>
        <v>33.257868465182284</v>
      </c>
      <c r="BD299" s="70">
        <f t="shared" si="164"/>
        <v>3.2246210631835779</v>
      </c>
      <c r="BE299" s="70">
        <f t="shared" si="165"/>
        <v>6.1054798626487286E-2</v>
      </c>
      <c r="BF299" s="70">
        <f t="shared" si="166"/>
        <v>9.4411069772479017</v>
      </c>
      <c r="BG299" s="70">
        <f t="shared" si="167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219</v>
      </c>
      <c r="BS299" s="8" t="s">
        <v>719</v>
      </c>
      <c r="BT299" s="9" t="s">
        <v>741</v>
      </c>
      <c r="BU299" s="10">
        <v>179</v>
      </c>
      <c r="BV299" s="9" t="s">
        <v>222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302</v>
      </c>
      <c r="CU299" s="9" t="s">
        <v>388</v>
      </c>
      <c r="CV299" s="10"/>
      <c r="CW299" s="10"/>
      <c r="CX299" t="str">
        <f>INDEX('Data_Price '!AS$2:AS$1266,MATCH(Data!$DN299,'Data_Price '!$BE$2:$BE$1266,0))</f>
        <v>Line Vision 98 Skis 2022</v>
      </c>
      <c r="CY299" t="str">
        <f>INDEX('Data_Price '!AT$2:AT$1266,MATCH(Data!$DN299,'Data_Price '!$BE$2:$BE$1266,0))</f>
        <v>Snowcountry.eu</v>
      </c>
      <c r="CZ299">
        <f>INDEX('Data_Price '!AU$2:AU$1266,MATCH(Data!$DN299,'Data_Price '!$BE$2:$BE$1266,0))</f>
        <v>397.69</v>
      </c>
      <c r="DA299" t="str">
        <f>INDEX('Data_Price '!AV$2:AV$1266,MATCH(Data!$DN299,'Data_Price '!$BE$2:$BE$1266,0))</f>
        <v>https://www.google.com/url?q=https://www.snowcountry.eu/line-vision-98.html%3Fartikel_maat%3D65353%26country%3DUS&amp;sa=U&amp;ved=0ahUKEwitqtuVxaP2AhXQJt8KHb24BocQ2ykIHg&amp;usg=AOvVaw3p6lf2Esniib6FhMvGI9C4</v>
      </c>
      <c r="DB299" t="str">
        <f>INDEX('Data_Price '!AW$2:AW$1266,MATCH(Data!$DN299,'Data_Price '!$BE$2:$BE$1266,0))</f>
        <v>Line Vision 98 Skis 2022</v>
      </c>
      <c r="DC299" t="str">
        <f>INDEX('Data_Price '!AX$2:AX$1266,MATCH(Data!$DN299,'Data_Price '!$BE$2:$BE$1266,0))</f>
        <v>Telemark Pyrenees</v>
      </c>
      <c r="DD299">
        <f>INDEX('Data_Price '!AY$2:AY$1266,MATCH(Data!$DN299,'Data_Price '!$BE$2:$BE$1266,0))</f>
        <v>401.81</v>
      </c>
      <c r="DE299" t="str">
        <f>INDEX('Data_Price '!AZ$2:AZ$1266,MATCH(Data!$DN299,'Data_Price '!$BE$2:$BE$1266,0))</f>
        <v>https://www.google.com/url?q=https://www.telemark-pyrenees.com/ski/line-vision-98-ski-2022%3Fcurrency%3DUSD%26tax%3Dex_vat%26country%3DUS%26var%3D73426&amp;sa=U&amp;ved=0ahUKEwitqtuVxaP2AhXQJt8KHb24BocQ2ykIGg&amp;usg=AOvVaw0I_V-6W7yUtjULP0aPKmcQ</v>
      </c>
      <c r="DF299" t="str">
        <f>INDEX('Data_Price '!BA$2:BA$1266,MATCH(Data!$DN299,'Data_Price '!$BE$2:$BE$1266,0))</f>
        <v>Line Vision 98 Skis 2022</v>
      </c>
      <c r="DG299" t="str">
        <f>INDEX('Data_Price '!BB$2:BB$1266,MATCH(Data!$DN299,'Data_Price '!$BE$2:$BE$1266,0))</f>
        <v>! OutdoorXL.com</v>
      </c>
      <c r="DH299">
        <f>INDEX('Data_Price '!BC$2:BC$1266,MATCH(Data!$DN299,'Data_Price '!$BE$2:$BE$1266,0))</f>
        <v>484.95</v>
      </c>
      <c r="DI299" t="str">
        <f>INDEX('Data_Price '!BD$2:BD$1266,MATCH(Data!$DN299,'Data_Price '!$BE$2:$BE$1266,0))</f>
        <v>https://www.google.com/url?q=https://www.outdoorxl.com/line-vision-98-361979.html%3Fprl%3D92-268x144-4207&amp;sa=U&amp;ved=0ahUKEwitqtuVxaP2AhXQJt8KHb24BocQ2ykIHA&amp;usg=AOvVaw0zyMCEIEo34PYFD6-abOvi</v>
      </c>
      <c r="DJ299" s="89" t="e">
        <f ca="1">_xll.Connector("TinyUrl.TinyUrl",DA299,0)</f>
        <v>#NAME?</v>
      </c>
      <c r="DK299" s="89" t="e">
        <f ca="1">_xll.Connector("TinyUrl.TinyUrl",DE299,0)</f>
        <v>#NAME?</v>
      </c>
      <c r="DL299" s="89" t="e">
        <f ca="1">_xll.Connector("TinyUrl.TinyUrl",DI299,0)</f>
        <v>#NAME?</v>
      </c>
      <c r="DM299" s="224" t="str">
        <f t="shared" si="168"/>
        <v>Vision 98</v>
      </c>
      <c r="DN299" s="89" t="str">
        <f t="shared" si="169"/>
        <v xml:space="preserve"> LineVision 98179 Unisex</v>
      </c>
      <c r="DO299" s="227" t="s">
        <v>934</v>
      </c>
    </row>
    <row r="300" spans="2:119" ht="15.45" customHeight="1">
      <c r="B300" s="224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#VALUE!</v>
      </c>
      <c r="F300" s="43" t="b">
        <f>CL300&gt;Driver!$F$56</f>
        <v>0</v>
      </c>
      <c r="G300" s="43" t="b">
        <f>AND(CB300&gt;Driver!$F$55,CB300&lt;Driver!$G$55)</f>
        <v>0</v>
      </c>
      <c r="H300" s="43" t="e">
        <f t="shared" si="136"/>
        <v>#VALUE!</v>
      </c>
      <c r="I300" s="43">
        <f t="shared" si="137"/>
        <v>0</v>
      </c>
      <c r="J300" s="43" t="e">
        <f t="array" ref="J300">NOT(OR(($H$9:$H$1273=TRUE)*($I$9:$I$1273&gt;0)*($BT$9:$BT$1273=BT300)*($K$9:$K$1273&gt;K300)))</f>
        <v>#VALUE!</v>
      </c>
      <c r="K300" s="72">
        <f t="shared" si="138"/>
        <v>0.66685406254171453</v>
      </c>
      <c r="L300" s="72">
        <f t="shared" si="139"/>
        <v>0.89471920070904842</v>
      </c>
      <c r="M300" s="72">
        <f t="shared" si="140"/>
        <v>0.43898892437438075</v>
      </c>
      <c r="N300" s="72">
        <f t="shared" si="141"/>
        <v>0.16915196357427431</v>
      </c>
      <c r="O300" s="72">
        <f t="shared" si="142"/>
        <v>0.28397494026782233</v>
      </c>
      <c r="P300" s="72">
        <f t="shared" si="143"/>
        <v>0.86383986928104572</v>
      </c>
      <c r="Q300" s="72"/>
      <c r="R300" s="72"/>
      <c r="S300" s="72">
        <f t="shared" si="144"/>
        <v>0.72025464762658353</v>
      </c>
      <c r="T300" s="72">
        <f t="shared" si="145"/>
        <v>0.98632588452466574</v>
      </c>
      <c r="U300" s="72">
        <f t="shared" si="146"/>
        <v>9.9999999999999978E-2</v>
      </c>
      <c r="V300" s="72">
        <f t="shared" si="147"/>
        <v>0.61338302095386887</v>
      </c>
      <c r="W300" s="72">
        <f t="shared" si="148"/>
        <v>0.96823297303936617</v>
      </c>
      <c r="X300" s="72">
        <f t="shared" si="149"/>
        <v>0.10528079929095158</v>
      </c>
      <c r="Y300" s="72">
        <f t="shared" si="150"/>
        <v>0.56101107562561925</v>
      </c>
      <c r="Z300" s="72">
        <f t="shared" si="151"/>
        <v>0.83084803642572569</v>
      </c>
      <c r="AA300" s="72">
        <f t="shared" si="152"/>
        <v>0.71602505973217767</v>
      </c>
      <c r="AB300" s="72">
        <f t="shared" si="153"/>
        <v>0.13616013071895428</v>
      </c>
      <c r="AC300" s="72"/>
      <c r="AD300" s="72"/>
      <c r="AE300" s="72">
        <f t="shared" si="154"/>
        <v>0.27974535237341647</v>
      </c>
      <c r="AF300" s="72">
        <f t="shared" si="155"/>
        <v>1.3674115475334231E-2</v>
      </c>
      <c r="AG300" s="72">
        <f t="shared" si="156"/>
        <v>0.9</v>
      </c>
      <c r="AH300" s="72">
        <f t="shared" si="157"/>
        <v>0.38661697904613118</v>
      </c>
      <c r="AI300" s="72">
        <f t="shared" si="158"/>
        <v>3.1767026960633792E-2</v>
      </c>
      <c r="AJ300" s="72">
        <f>(AV300-Driver!$K$179)/(Driver!$L$179-Driver!$K$179)</f>
        <v>0.13471920070904841</v>
      </c>
      <c r="AK300" s="72">
        <f>(AW300-Driver!$K$180)/(Driver!$L$180-Driver!$K$180)</f>
        <v>0.31177110988943069</v>
      </c>
      <c r="AL300" s="72">
        <f>(AX300-Driver!$K$181)/(Driver!$L$181-Driver!$K$181)</f>
        <v>0.43084803642572567</v>
      </c>
      <c r="AM300" s="72">
        <f>(AY300-Driver!$K$182)/(Driver!$L$182-Driver!$K$182)</f>
        <v>0.93002505973217764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59"/>
        <v>2.835436168769502</v>
      </c>
      <c r="AW300" s="70">
        <f t="shared" si="160"/>
        <v>31.441090682837785</v>
      </c>
      <c r="AX300" s="70">
        <f t="shared" si="161"/>
        <v>4.877632327831531</v>
      </c>
      <c r="AY300" s="70">
        <f>IFERROR(Driver!$K$19/Data!BH300/Data!BI300*Data!BK300*Data!BL300,"")</f>
        <v>-0.42835102697438915</v>
      </c>
      <c r="AZ300" s="70">
        <f t="shared" si="162"/>
        <v>26.991809381980644</v>
      </c>
      <c r="BA300" s="70"/>
      <c r="BB300" s="70"/>
      <c r="BC300" s="70">
        <f t="shared" si="163"/>
        <v>36.441574126295521</v>
      </c>
      <c r="BD300" s="70">
        <f t="shared" si="164"/>
        <v>11.78078068505075</v>
      </c>
      <c r="BE300" s="70">
        <f t="shared" si="165"/>
        <v>1</v>
      </c>
      <c r="BF300" s="70">
        <f t="shared" si="166"/>
        <v>1.5115181956960653</v>
      </c>
      <c r="BG300" s="70">
        <f t="shared" si="167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219</v>
      </c>
      <c r="BS300" s="8" t="s">
        <v>493</v>
      </c>
      <c r="BT300" s="9" t="s">
        <v>495</v>
      </c>
      <c r="BU300" s="10">
        <v>165</v>
      </c>
      <c r="BV300" s="9" t="s">
        <v>390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305</v>
      </c>
      <c r="CU300" s="10"/>
      <c r="CV300" s="10"/>
      <c r="CW300" s="10"/>
      <c r="CX300" t="str">
        <f>INDEX('Data_Price '!AS$2:AS$1266,MATCH(Data!$DN300,'Data_Price '!$BE$2:$BE$1266,0))</f>
        <v>Blizzard Black Pearl 88 21/22</v>
      </c>
      <c r="CY300" t="str">
        <f>INDEX('Data_Price '!AT$2:AT$1266,MATCH(Data!$DN300,'Data_Price '!$BE$2:$BE$1266,0))</f>
        <v>Snowcountry.eu</v>
      </c>
      <c r="CZ300">
        <f>INDEX('Data_Price '!AU$2:AU$1266,MATCH(Data!$DN300,'Data_Price '!$BE$2:$BE$1266,0))</f>
        <v>369.87</v>
      </c>
      <c r="DA300" t="str">
        <f>INDEX('Data_Price '!AV$2:AV$1266,MATCH(Data!$DN300,'Data_Price '!$BE$2:$BE$1266,0))</f>
        <v>https://www.google.com/url?url=https://www.snowcountry.eu/blizzard-black-pearl-88-20-21-9483.html%3Fartikel_maat%3D65294%26country%3DUS&amp;rct=j&amp;q=&amp;esrc=s&amp;sa=U&amp;ved=0ahUKEwjXtv2VxaP2AhVsUt8KHZOIC9QQsDwIYA&amp;usg=AOvVaw2ZyOYnP2KANlckG2EHjudV</v>
      </c>
      <c r="DB300" t="str">
        <f>INDEX('Data_Price '!AW$2:AW$1266,MATCH(Data!$DN300,'Data_Price '!$BE$2:$BE$1266,0))</f>
        <v>Blizzard Black Pearl 88 21/22</v>
      </c>
      <c r="DC300" t="str">
        <f>INDEX('Data_Price '!AX$2:AX$1266,MATCH(Data!$DN300,'Data_Price '!$BE$2:$BE$1266,0))</f>
        <v>Snowcountry.eu</v>
      </c>
      <c r="DD300">
        <f>INDEX('Data_Price '!AY$2:AY$1266,MATCH(Data!$DN300,'Data_Price '!$BE$2:$BE$1266,0))</f>
        <v>369.87</v>
      </c>
      <c r="DE300" t="str">
        <f>INDEX('Data_Price '!AZ$2:AZ$1266,MATCH(Data!$DN300,'Data_Price '!$BE$2:$BE$1266,0))</f>
        <v>https://www.google.com/url?q=https://www.snowcountry.eu/blizzard-black-pearl-88-20-21-9483.html%3Fartikel_maat%3D65294%26country%3DUS&amp;sa=U&amp;ved=0ahUKEwiF28WWxaP2AhVMTd8KHYOjCTQQ2ykIFw&amp;usg=AOvVaw3ZeIWdbhmRVsCyyGPunUWq</v>
      </c>
      <c r="DF300" t="str">
        <f>INDEX('Data_Price '!BA$2:BA$1266,MATCH(Data!$DN300,'Data_Price '!$BE$2:$BE$1266,0))</f>
        <v>Blizzard Black Pearl 88 21/22</v>
      </c>
      <c r="DG300" t="str">
        <f>INDEX('Data_Price '!BB$2:BB$1266,MATCH(Data!$DN300,'Data_Price '!$BE$2:$BE$1266,0))</f>
        <v>SportÃ¨que</v>
      </c>
      <c r="DH300">
        <f>INDEX('Data_Price '!BC$2:BC$1266,MATCH(Data!$DN300,'Data_Price '!$BE$2:$BE$1266,0))</f>
        <v>502.92</v>
      </c>
      <c r="DI300" t="str">
        <f>INDEX('Data_Price '!BD$2:BD$1266,MATCH(Data!$DN300,'Data_Price '!$BE$2:$BE$1266,0))</f>
        <v>https://www.google.com/url?q=https://sporteque.ca/en/alpine-ski/13729-blizzard-black-pearl-88-flat-blue.html&amp;sa=U&amp;ved=0ahUKEwiF28WWxaP2AhVMTd8KHYOjCTQQ2ykIGw&amp;usg=AOvVaw2JIPOldpDKiTupxV34qwe0</v>
      </c>
      <c r="DJ300" s="89" t="e">
        <f ca="1">_xll.Connector("TinyUrl.TinyUrl",DA300,0)</f>
        <v>#NAME?</v>
      </c>
      <c r="DK300" s="89" t="e">
        <f ca="1">_xll.Connector("TinyUrl.TinyUrl",DE300,0)</f>
        <v>#NAME?</v>
      </c>
      <c r="DL300" s="89" t="e">
        <f ca="1">_xll.Connector("TinyUrl.TinyUrl",DI300,0)</f>
        <v>#NAME?</v>
      </c>
      <c r="DM300" s="224" t="str">
        <f t="shared" si="168"/>
        <v>Black Pearl 88</v>
      </c>
      <c r="DN300" s="89" t="str">
        <f t="shared" si="169"/>
        <v xml:space="preserve"> BlizzardBlack Pearl 88165 Women's</v>
      </c>
      <c r="DO300" s="227" t="s">
        <v>1040</v>
      </c>
    </row>
    <row r="301" spans="2:119" ht="15.45" customHeight="1">
      <c r="B301" s="224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#VALUE!</v>
      </c>
      <c r="F301" s="43" t="b">
        <f>CL301&gt;Driver!$F$56</f>
        <v>0</v>
      </c>
      <c r="G301" s="43" t="b">
        <f>AND(CB301&gt;Driver!$F$55,CB301&lt;Driver!$G$55)</f>
        <v>0</v>
      </c>
      <c r="H301" s="43" t="e">
        <f t="shared" si="136"/>
        <v>#VALUE!</v>
      </c>
      <c r="I301" s="43">
        <f t="shared" si="137"/>
        <v>0</v>
      </c>
      <c r="J301" s="43" t="e">
        <f t="array" ref="J301">NOT(OR(($H$9:$H$1273=TRUE)*($I$9:$I$1273&gt;0)*($BT$9:$BT$1273=BT301)*($K$9:$K$1273&gt;K301)))</f>
        <v>#VALUE!</v>
      </c>
      <c r="K301" s="72">
        <f t="shared" si="138"/>
        <v>0.67756016682404629</v>
      </c>
      <c r="L301" s="72">
        <f t="shared" si="139"/>
        <v>0.92920473773265644</v>
      </c>
      <c r="M301" s="72">
        <f t="shared" si="140"/>
        <v>0.42591559591543615</v>
      </c>
      <c r="N301" s="72">
        <f t="shared" si="141"/>
        <v>0.21088977423638777</v>
      </c>
      <c r="O301" s="72">
        <f t="shared" si="142"/>
        <v>0.27229818998050881</v>
      </c>
      <c r="P301" s="72">
        <f t="shared" si="143"/>
        <v>0.79455882352941187</v>
      </c>
      <c r="Q301" s="72"/>
      <c r="R301" s="72"/>
      <c r="S301" s="72">
        <f t="shared" si="144"/>
        <v>0.72288660649122216</v>
      </c>
      <c r="T301" s="72">
        <f t="shared" si="145"/>
        <v>0.94728628213669241</v>
      </c>
      <c r="U301" s="72">
        <f t="shared" si="146"/>
        <v>0.14701150447043154</v>
      </c>
      <c r="V301" s="72">
        <f t="shared" si="147"/>
        <v>0.620247968097556</v>
      </c>
      <c r="W301" s="72">
        <f t="shared" si="148"/>
        <v>0.98063933538016979</v>
      </c>
      <c r="X301" s="72">
        <f t="shared" si="149"/>
        <v>7.0795262267343506E-2</v>
      </c>
      <c r="Y301" s="72">
        <f t="shared" si="150"/>
        <v>0.57408440408456385</v>
      </c>
      <c r="Z301" s="72">
        <f t="shared" si="151"/>
        <v>0.78911022576361223</v>
      </c>
      <c r="AA301" s="72">
        <f t="shared" si="152"/>
        <v>0.72770181001949119</v>
      </c>
      <c r="AB301" s="72">
        <f t="shared" si="153"/>
        <v>0.20544117647058818</v>
      </c>
      <c r="AC301" s="72"/>
      <c r="AD301" s="72"/>
      <c r="AE301" s="72">
        <f t="shared" si="154"/>
        <v>0.27711339350877784</v>
      </c>
      <c r="AF301" s="72">
        <f t="shared" si="155"/>
        <v>5.2713717863307585E-2</v>
      </c>
      <c r="AG301" s="72">
        <f t="shared" si="156"/>
        <v>0.85298849552956846</v>
      </c>
      <c r="AH301" s="72">
        <f t="shared" si="157"/>
        <v>0.379752031902444</v>
      </c>
      <c r="AI301" s="72">
        <f t="shared" si="158"/>
        <v>1.9360664619830235E-2</v>
      </c>
      <c r="AJ301" s="72">
        <f>(AV301-Driver!$K$179)/(Driver!$L$179-Driver!$K$179)</f>
        <v>0.16920473773265648</v>
      </c>
      <c r="AK301" s="72">
        <f>(AW301-Driver!$K$180)/(Driver!$L$180-Driver!$K$180)</f>
        <v>0.37323112009950099</v>
      </c>
      <c r="AL301" s="72">
        <f>(AX301-Driver!$K$181)/(Driver!$L$181-Driver!$K$181)</f>
        <v>0.38911022576361215</v>
      </c>
      <c r="AM301" s="72">
        <f>(AY301-Driver!$K$182)/(Driver!$L$182-Driver!$K$182)</f>
        <v>0.94170181001949116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59"/>
        <v>3.5612535612535612</v>
      </c>
      <c r="AW301" s="70">
        <f t="shared" si="160"/>
        <v>37.451151409955393</v>
      </c>
      <c r="AX301" s="70">
        <f t="shared" si="161"/>
        <v>4.5019920318725095</v>
      </c>
      <c r="AY301" s="70">
        <f>IFERROR(Driver!$K$19/Data!BH301/Data!BI301*Data!BK301*Data!BL301,"")</f>
        <v>-0.356871895185916</v>
      </c>
      <c r="AZ301" s="70">
        <f t="shared" si="162"/>
        <v>33.3060312732688</v>
      </c>
      <c r="BA301" s="70"/>
      <c r="BB301" s="70"/>
      <c r="BC301" s="70">
        <f t="shared" si="163"/>
        <v>37.806789486464773</v>
      </c>
      <c r="BD301" s="70">
        <f t="shared" si="164"/>
        <v>5.9055750668609575</v>
      </c>
      <c r="BE301" s="70">
        <f t="shared" si="165"/>
        <v>0.95299688185282894</v>
      </c>
      <c r="BF301" s="70">
        <f t="shared" si="166"/>
        <v>2.286865746592277</v>
      </c>
      <c r="BG301" s="70">
        <f t="shared" si="167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219</v>
      </c>
      <c r="BS301" s="8" t="s">
        <v>843</v>
      </c>
      <c r="BT301" s="9" t="s">
        <v>854</v>
      </c>
      <c r="BU301" s="10">
        <v>166</v>
      </c>
      <c r="BV301" s="9" t="s">
        <v>222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305</v>
      </c>
      <c r="CU301" s="10"/>
      <c r="CV301" s="10"/>
      <c r="CW301" s="10"/>
      <c r="CX301" t="e">
        <f>INDEX('Data_Price '!AS$2:AS$1266,MATCH(Data!$DN301,'Data_Price '!$BE$2:$BE$1266,0))</f>
        <v>#N/A</v>
      </c>
      <c r="CY301" t="e">
        <f>INDEX('Data_Price '!AT$2:AT$1266,MATCH(Data!$DN301,'Data_Price '!$BE$2:$BE$1266,0))</f>
        <v>#N/A</v>
      </c>
      <c r="CZ301" t="e">
        <f>INDEX('Data_Price '!AU$2:AU$1266,MATCH(Data!$DN301,'Data_Price '!$BE$2:$BE$1266,0))</f>
        <v>#N/A</v>
      </c>
      <c r="DA301" t="e">
        <f>INDEX('Data_Price '!AV$2:AV$1266,MATCH(Data!$DN301,'Data_Price '!$BE$2:$BE$1266,0))</f>
        <v>#N/A</v>
      </c>
      <c r="DB301" t="e">
        <f>INDEX('Data_Price '!AW$2:AW$1266,MATCH(Data!$DN301,'Data_Price '!$BE$2:$BE$1266,0))</f>
        <v>#N/A</v>
      </c>
      <c r="DC301" t="e">
        <f>INDEX('Data_Price '!AX$2:AX$1266,MATCH(Data!$DN301,'Data_Price '!$BE$2:$BE$1266,0))</f>
        <v>#N/A</v>
      </c>
      <c r="DD301" t="e">
        <f>INDEX('Data_Price '!AY$2:AY$1266,MATCH(Data!$DN301,'Data_Price '!$BE$2:$BE$1266,0))</f>
        <v>#N/A</v>
      </c>
      <c r="DE301" t="e">
        <f>INDEX('Data_Price '!AZ$2:AZ$1266,MATCH(Data!$DN301,'Data_Price '!$BE$2:$BE$1266,0))</f>
        <v>#N/A</v>
      </c>
      <c r="DF301" t="e">
        <f>INDEX('Data_Price '!BA$2:BA$1266,MATCH(Data!$DN301,'Data_Price '!$BE$2:$BE$1266,0))</f>
        <v>#N/A</v>
      </c>
      <c r="DG301" t="e">
        <f>INDEX('Data_Price '!BB$2:BB$1266,MATCH(Data!$DN301,'Data_Price '!$BE$2:$BE$1266,0))</f>
        <v>#N/A</v>
      </c>
      <c r="DH301" t="e">
        <f>INDEX('Data_Price '!BC$2:BC$1266,MATCH(Data!$DN301,'Data_Price '!$BE$2:$BE$1266,0))</f>
        <v>#N/A</v>
      </c>
      <c r="DI301" t="e">
        <f>INDEX('Data_Price '!BD$2:BD$1266,MATCH(Data!$DN301,'Data_Price '!$BE$2:$BE$1266,0))</f>
        <v>#N/A</v>
      </c>
      <c r="DJ301" s="89" t="e">
        <f ca="1">_xll.Connector("TinyUrl.TinyUrl",DA301,0)</f>
        <v>#NAME?</v>
      </c>
      <c r="DK301" s="89" t="e">
        <f ca="1">_xll.Connector("TinyUrl.TinyUrl",DE301,0)</f>
        <v>#NAME?</v>
      </c>
      <c r="DL301" s="89" t="e">
        <f ca="1">_xll.Connector("TinyUrl.TinyUrl",DI301,0)</f>
        <v>#NAME?</v>
      </c>
      <c r="DM301" s="224" t="str">
        <f t="shared" si="168"/>
        <v>Stormrider 95</v>
      </c>
      <c r="DN301" s="89" t="str">
        <f t="shared" si="169"/>
        <v xml:space="preserve"> StöckliStormrider 95166 Unisex</v>
      </c>
      <c r="DO301" s="227"/>
    </row>
    <row r="302" spans="2:119" ht="15.45" customHeight="1">
      <c r="B302" s="224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#VALUE!</v>
      </c>
      <c r="F302" s="43" t="b">
        <f>CL302&gt;Driver!$F$56</f>
        <v>1</v>
      </c>
      <c r="G302" s="43" t="b">
        <f>AND(CB302&gt;Driver!$F$55,CB302&lt;Driver!$G$55)</f>
        <v>1</v>
      </c>
      <c r="H302" s="43" t="e">
        <f t="shared" si="136"/>
        <v>#VALUE!</v>
      </c>
      <c r="I302" s="43">
        <f t="shared" si="137"/>
        <v>0</v>
      </c>
      <c r="J302" s="43" t="e">
        <f t="array" ref="J302">NOT(OR(($H$9:$H$1273=TRUE)*($I$9:$I$1273&gt;0)*($BT$9:$BT$1273=BT302)*($K$9:$K$1273&gt;K302)))</f>
        <v>#VALUE!</v>
      </c>
      <c r="K302" s="72">
        <f t="shared" si="138"/>
        <v>0.57954277412920696</v>
      </c>
      <c r="L302" s="72">
        <f t="shared" si="139"/>
        <v>0.72497300781564733</v>
      </c>
      <c r="M302" s="72">
        <f t="shared" si="140"/>
        <v>0.43411254044276648</v>
      </c>
      <c r="N302" s="72">
        <f t="shared" si="141"/>
        <v>0.14385632074875099</v>
      </c>
      <c r="O302" s="72">
        <f t="shared" si="142"/>
        <v>0.29031136593902551</v>
      </c>
      <c r="P302" s="72">
        <f t="shared" si="143"/>
        <v>0.86816993464052294</v>
      </c>
      <c r="Q302" s="72"/>
      <c r="R302" s="72"/>
      <c r="S302" s="72">
        <f t="shared" si="144"/>
        <v>0.70941926998659111</v>
      </c>
      <c r="T302" s="72">
        <f t="shared" si="145"/>
        <v>0.94420619268188011</v>
      </c>
      <c r="U302" s="72">
        <f t="shared" si="146"/>
        <v>0.91539110799552392</v>
      </c>
      <c r="V302" s="72">
        <f t="shared" si="147"/>
        <v>0.78515856504650605</v>
      </c>
      <c r="W302" s="72">
        <f t="shared" si="148"/>
        <v>0.97490409207161122</v>
      </c>
      <c r="X302" s="72">
        <f t="shared" si="149"/>
        <v>0.27502699218435267</v>
      </c>
      <c r="Y302" s="72">
        <f t="shared" si="150"/>
        <v>0.56588745955723352</v>
      </c>
      <c r="Z302" s="72">
        <f t="shared" si="151"/>
        <v>0.85614367925124901</v>
      </c>
      <c r="AA302" s="72">
        <f t="shared" si="152"/>
        <v>0.70968863406097449</v>
      </c>
      <c r="AB302" s="72">
        <f t="shared" si="153"/>
        <v>0.13183006535947706</v>
      </c>
      <c r="AC302" s="72"/>
      <c r="AD302" s="72"/>
      <c r="AE302" s="72">
        <f t="shared" si="154"/>
        <v>0.29058073001340884</v>
      </c>
      <c r="AF302" s="72">
        <f t="shared" si="155"/>
        <v>5.5793807318119885E-2</v>
      </c>
      <c r="AG302" s="72">
        <f t="shared" si="156"/>
        <v>8.460889200447605E-2</v>
      </c>
      <c r="AH302" s="72">
        <f t="shared" si="157"/>
        <v>0.21484143495349395</v>
      </c>
      <c r="AI302" s="72">
        <f t="shared" si="158"/>
        <v>2.5095907928388728E-2</v>
      </c>
      <c r="AJ302" s="72">
        <f>(AV302-Driver!$K$179)/(Driver!$L$179-Driver!$K$179)</f>
        <v>0.51502699218435266</v>
      </c>
      <c r="AK302" s="72">
        <f>(AW302-Driver!$K$180)/(Driver!$L$180-Driver!$K$180)</f>
        <v>0.30966690339915887</v>
      </c>
      <c r="AL302" s="72">
        <f>(AX302-Driver!$K$181)/(Driver!$L$181-Driver!$K$181)</f>
        <v>0.45614367925124899</v>
      </c>
      <c r="AM302" s="72">
        <f>(AY302-Driver!$K$182)/(Driver!$L$182-Driver!$K$182)</f>
        <v>0.92368863406097446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59"/>
        <v>10.839777506444175</v>
      </c>
      <c r="AW302" s="70">
        <f t="shared" si="160"/>
        <v>31.235324221919488</v>
      </c>
      <c r="AX302" s="70">
        <f t="shared" si="161"/>
        <v>5.1052931132612409</v>
      </c>
      <c r="AY302" s="70">
        <f>IFERROR(Driver!$K$19/Data!BH302/Data!BI302*Data!BK302*Data!BL302,"")</f>
        <v>-0.46713940511688334</v>
      </c>
      <c r="AZ302" s="70">
        <f t="shared" si="162"/>
        <v>26.597170513775129</v>
      </c>
      <c r="BA302" s="70"/>
      <c r="BB302" s="70"/>
      <c r="BC302" s="70">
        <f t="shared" si="163"/>
        <v>30.821188418108193</v>
      </c>
      <c r="BD302" s="70">
        <f t="shared" si="164"/>
        <v>5.6329926077056403</v>
      </c>
      <c r="BE302" s="70">
        <f t="shared" si="165"/>
        <v>1.5566751139612414E-2</v>
      </c>
      <c r="BF302" s="70">
        <f t="shared" si="166"/>
        <v>20.91235910946255</v>
      </c>
      <c r="BG302" s="70">
        <f t="shared" si="167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219</v>
      </c>
      <c r="BS302" s="8" t="s">
        <v>659</v>
      </c>
      <c r="BT302" s="9" t="s">
        <v>664</v>
      </c>
      <c r="BU302" s="10">
        <v>171</v>
      </c>
      <c r="BV302" s="9" t="s">
        <v>222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303</v>
      </c>
      <c r="CU302" s="9" t="s">
        <v>301</v>
      </c>
      <c r="CV302" s="9" t="s">
        <v>302</v>
      </c>
      <c r="CW302" s="10"/>
      <c r="CX302" t="str">
        <f>INDEX('Data_Price '!AS$2:AS$1266,MATCH(Data!$DN302,'Data_Price '!$BE$2:$BE$1266,0))</f>
        <v>Icelantic Nomad 105 Lite Skis Â· 2022 Â· 171 cm</v>
      </c>
      <c r="CY302" t="str">
        <f>INDEX('Data_Price '!AT$2:AT$1266,MATCH(Data!$DN302,'Data_Price '!$BE$2:$BE$1266,0))</f>
        <v>REI</v>
      </c>
      <c r="CZ302">
        <f>INDEX('Data_Price '!AU$2:AU$1266,MATCH(Data!$DN302,'Data_Price '!$BE$2:$BE$1266,0))</f>
        <v>799</v>
      </c>
      <c r="DA302" t="str">
        <f>INDEX('Data_Price '!AV$2:AV$1266,MATCH(Data!$DN302,'Data_Price '!$BE$2:$BE$1266,0))</f>
        <v>https://www.google.com/url?url=https://www.rei.com/product/197106/icelantic-skis-nomad-105-lite-skis-mens-20212022%3FCAWELAID%3D120217890012518331&amp;rct=j&amp;q=&amp;esrc=s&amp;sa=U&amp;ved=0ahUKEwjNn6mXxaP2AhWqTN8KHa1bCTgQsDwITw&amp;usg=AOvVaw0H9alnlcgt1xCxHPPweLsi</v>
      </c>
      <c r="DB302" t="str">
        <f>INDEX('Data_Price '!AW$2:AW$1266,MATCH(Data!$DN302,'Data_Price '!$BE$2:$BE$1266,0))</f>
        <v>Icelantic Nomad 105 Lite Skis Â· 2022 Â· 171 cm</v>
      </c>
      <c r="DC302" t="str">
        <f>INDEX('Data_Price '!AX$2:AX$1266,MATCH(Data!$DN302,'Data_Price '!$BE$2:$BE$1266,0))</f>
        <v>REI</v>
      </c>
      <c r="DD302">
        <f>INDEX('Data_Price '!AY$2:AY$1266,MATCH(Data!$DN302,'Data_Price '!$BE$2:$BE$1266,0))</f>
        <v>799</v>
      </c>
      <c r="DE302" t="str">
        <f>INDEX('Data_Price '!AZ$2:AZ$1266,MATCH(Data!$DN302,'Data_Price '!$BE$2:$BE$1266,0))</f>
        <v>https://www.google.com/url?q=https://www.rei.com/product/197106/icelantic-skis-nomad-105-lite-skis-mens-20212022%3FCAWELAID%3D120217890012518331&amp;sa=U&amp;ved=0ahUKEwi1q-KXxaP2AhUlm-AKHWQrAnIQ2ykIGA&amp;usg=AOvVaw2UCdk1juIMvaVjBAcx4rBg</v>
      </c>
      <c r="DF302" t="str">
        <f>INDEX('Data_Price '!BA$2:BA$1266,MATCH(Data!$DN302,'Data_Price '!$BE$2:$BE$1266,0))</f>
        <v>Icelantic Nomad 105 Lite Skis Â· 2022 Â· 171 cm</v>
      </c>
      <c r="DG302" t="str">
        <f>INDEX('Data_Price '!BB$2:BB$1266,MATCH(Data!$DN302,'Data_Price '!$BE$2:$BE$1266,0))</f>
        <v>Ski World</v>
      </c>
      <c r="DH302">
        <f>INDEX('Data_Price '!BC$2:BC$1266,MATCH(Data!$DN302,'Data_Price '!$BE$2:$BE$1266,0))</f>
        <v>799</v>
      </c>
      <c r="DI302" t="str">
        <f>INDEX('Data_Price '!BD$2:BD$1266,MATCH(Data!$DN302,'Data_Price '!$BE$2:$BE$1266,0))</f>
        <v>https://www.google.com/url?q=https://www.skiworldinc.com/icelantic-21-22-nomad-lite-105.html%3Fdfw_tracker%3D130438-68261272&amp;sa=U&amp;ved=0ahUKEwi1q-KXxaP2AhUlm-AKHWQrAnIQ2ykIGg&amp;usg=AOvVaw01wT4hqSV30ZjL13MKnngW</v>
      </c>
      <c r="DJ302" s="89" t="e">
        <f ca="1">_xll.Connector("TinyUrl.TinyUrl",DA302,0)</f>
        <v>#NAME?</v>
      </c>
      <c r="DK302" s="89" t="e">
        <f ca="1">_xll.Connector("TinyUrl.TinyUrl",DE302,0)</f>
        <v>#NAME?</v>
      </c>
      <c r="DL302" s="89" t="e">
        <f ca="1">_xll.Connector("TinyUrl.TinyUrl",DI302,0)</f>
        <v>#NAME?</v>
      </c>
      <c r="DM302" s="224" t="str">
        <f t="shared" si="168"/>
        <v>Nomad Lite 105</v>
      </c>
      <c r="DN302" s="89" t="str">
        <f t="shared" si="169"/>
        <v xml:space="preserve"> IcelanticNomad Lite 105171 Unisex</v>
      </c>
      <c r="DO302" s="227" t="s">
        <v>1025</v>
      </c>
    </row>
    <row r="303" spans="2:119" ht="15.45" customHeight="1">
      <c r="B303" s="224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#VALUE!</v>
      </c>
      <c r="F303" s="43" t="b">
        <f>CL303&gt;Driver!$F$56</f>
        <v>1</v>
      </c>
      <c r="G303" s="43" t="b">
        <f>AND(CB303&gt;Driver!$F$55,CB303&lt;Driver!$G$55)</f>
        <v>0</v>
      </c>
      <c r="H303" s="43" t="e">
        <f t="shared" si="136"/>
        <v>#VALUE!</v>
      </c>
      <c r="I303" s="43">
        <f t="shared" si="137"/>
        <v>0</v>
      </c>
      <c r="J303" s="43" t="e">
        <f t="array" ref="J303">NOT(OR(($H$9:$H$1273=TRUE)*($I$9:$I$1273&gt;0)*($BT$9:$BT$1273=BT303)*($K$9:$K$1273&gt;K303)))</f>
        <v>#VALUE!</v>
      </c>
      <c r="K303" s="72">
        <f t="shared" si="138"/>
        <v>0.68518955307453022</v>
      </c>
      <c r="L303" s="72">
        <f t="shared" si="139"/>
        <v>0.89488034807831762</v>
      </c>
      <c r="M303" s="72">
        <f t="shared" si="140"/>
        <v>0.47549875807074293</v>
      </c>
      <c r="N303" s="72">
        <f t="shared" si="141"/>
        <v>0.18685891355214057</v>
      </c>
      <c r="O303" s="72">
        <f t="shared" si="142"/>
        <v>0.36403278549668927</v>
      </c>
      <c r="P303" s="72">
        <f t="shared" si="143"/>
        <v>0.87560457516339874</v>
      </c>
      <c r="Q303" s="72"/>
      <c r="R303" s="72"/>
      <c r="S303" s="72">
        <f t="shared" si="144"/>
        <v>0.74609965416697488</v>
      </c>
      <c r="T303" s="72">
        <f t="shared" si="145"/>
        <v>0.92501873659537026</v>
      </c>
      <c r="U303" s="72">
        <f t="shared" si="146"/>
        <v>0.99995827837400275</v>
      </c>
      <c r="V303" s="72">
        <f t="shared" si="147"/>
        <v>0.6279047627562957</v>
      </c>
      <c r="W303" s="72">
        <f t="shared" si="148"/>
        <v>0.90978086047446727</v>
      </c>
      <c r="X303" s="72">
        <f t="shared" si="149"/>
        <v>0.10511965192168238</v>
      </c>
      <c r="Y303" s="72">
        <f t="shared" si="150"/>
        <v>0.52450124192925707</v>
      </c>
      <c r="Z303" s="72">
        <f t="shared" si="151"/>
        <v>0.81314108644785943</v>
      </c>
      <c r="AA303" s="72">
        <f t="shared" si="152"/>
        <v>0.63596721450331073</v>
      </c>
      <c r="AB303" s="72">
        <f t="shared" si="153"/>
        <v>0.12439542483660126</v>
      </c>
      <c r="AC303" s="72"/>
      <c r="AD303" s="72"/>
      <c r="AE303" s="72">
        <f t="shared" si="154"/>
        <v>0.25390034583302518</v>
      </c>
      <c r="AF303" s="72">
        <f t="shared" si="155"/>
        <v>7.4981263404629711E-2</v>
      </c>
      <c r="AG303" s="72">
        <f t="shared" si="156"/>
        <v>4.1721625997276357E-5</v>
      </c>
      <c r="AH303" s="72">
        <f t="shared" si="157"/>
        <v>0.3720952372437043</v>
      </c>
      <c r="AI303" s="72">
        <f t="shared" si="158"/>
        <v>9.0219139525532746E-2</v>
      </c>
      <c r="AJ303" s="72">
        <f>(AV303-Driver!$K$179)/(Driver!$L$179-Driver!$K$179)</f>
        <v>0.13488034807831761</v>
      </c>
      <c r="AK303" s="72">
        <f>(AW303-Driver!$K$180)/(Driver!$L$180-Driver!$K$180)</f>
        <v>0.29416506715551055</v>
      </c>
      <c r="AL303" s="72">
        <f>(AX303-Driver!$K$181)/(Driver!$L$181-Driver!$K$181)</f>
        <v>0.41314108644785935</v>
      </c>
      <c r="AM303" s="72">
        <f>(AY303-Driver!$K$182)/(Driver!$L$182-Driver!$K$182)</f>
        <v>0.8499672145033107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59"/>
        <v>2.838827838827839</v>
      </c>
      <c r="AW303" s="70">
        <f t="shared" si="160"/>
        <v>29.719428326560632</v>
      </c>
      <c r="AX303" s="70">
        <f t="shared" si="161"/>
        <v>4.7182697780307343</v>
      </c>
      <c r="AY303" s="70">
        <f>IFERROR(Driver!$K$19/Data!BH303/Data!BI303*Data!BK303*Data!BL303,"")</f>
        <v>-0.91842447455275356</v>
      </c>
      <c r="AZ303" s="70">
        <f t="shared" si="162"/>
        <v>25.919583023082652</v>
      </c>
      <c r="BA303" s="70"/>
      <c r="BB303" s="70"/>
      <c r="BC303" s="70">
        <f t="shared" si="163"/>
        <v>49.847558690367038</v>
      </c>
      <c r="BD303" s="70">
        <f t="shared" si="164"/>
        <v>3.9349367422099286</v>
      </c>
      <c r="BE303" s="70">
        <f t="shared" si="165"/>
        <v>0.10020226405339731</v>
      </c>
      <c r="BF303" s="70">
        <f t="shared" si="166"/>
        <v>3.1516469112700287</v>
      </c>
      <c r="BG303" s="70">
        <f t="shared" si="167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219</v>
      </c>
      <c r="BS303" s="8" t="s">
        <v>405</v>
      </c>
      <c r="BT303" s="9" t="s">
        <v>410</v>
      </c>
      <c r="BU303" s="10">
        <v>170</v>
      </c>
      <c r="BV303" s="9" t="s">
        <v>222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305</v>
      </c>
      <c r="CU303" s="9" t="s">
        <v>303</v>
      </c>
      <c r="CV303" s="10"/>
      <c r="CW303" s="10"/>
      <c r="CX303" t="str">
        <f>INDEX('Data_Price '!AS$2:AS$1266,MATCH(Data!$DN303,'Data_Price '!$BE$2:$BE$1266,0))</f>
        <v>Armada ARV 96 Limited Black-Grey-Purple-Orange 170 Ski Men</v>
      </c>
      <c r="CY303" t="str">
        <f>INDEX('Data_Price '!AT$2:AT$1266,MATCH(Data!$DN303,'Data_Price '!$BE$2:$BE$1266,0))</f>
        <v>! OutdoorXL.com</v>
      </c>
      <c r="CZ303">
        <f>INDEX('Data_Price '!AU$2:AU$1266,MATCH(Data!$DN303,'Data_Price '!$BE$2:$BE$1266,0))</f>
        <v>379.95</v>
      </c>
      <c r="DA303" t="str">
        <f>INDEX('Data_Price '!AV$2:AV$1266,MATCH(Data!$DN303,'Data_Price '!$BE$2:$BE$1266,0))</f>
        <v>https://www.google.com/url?url=https://www.outdoorxl.com/armada-arv-96-limited-2021f.html%3Fprl%3D92-20608x144-80&amp;rct=j&amp;q=&amp;esrc=s&amp;sa=U&amp;ved=0ahUKEwiG1YeYxaP2AhWsVt8KHXPqAIMQsDwIYQ&amp;usg=AOvVaw1CoQSmV45KHHl_f66ekaP0</v>
      </c>
      <c r="DB303" t="str">
        <f>INDEX('Data_Price '!AW$2:AW$1266,MATCH(Data!$DN303,'Data_Price '!$BE$2:$BE$1266,0))</f>
        <v>Armada ARV 96 Skis 2022</v>
      </c>
      <c r="DC303" t="str">
        <f>INDEX('Data_Price '!AX$2:AX$1266,MATCH(Data!$DN303,'Data_Price '!$BE$2:$BE$1266,0))</f>
        <v>! OutdoorXL.com</v>
      </c>
      <c r="DD303">
        <f>INDEX('Data_Price '!AY$2:AY$1266,MATCH(Data!$DN303,'Data_Price '!$BE$2:$BE$1266,0))</f>
        <v>389.95</v>
      </c>
      <c r="DE303" t="str">
        <f>INDEX('Data_Price '!AZ$2:AZ$1266,MATCH(Data!$DN303,'Data_Price '!$BE$2:$BE$1266,0))</f>
        <v>https://www.google.com/url?q=https://www.outdoorxl.com/armada-arv-96.html%3Fprl%3D92-20608x144-80&amp;sa=U&amp;ved=0ahUKEwjsgr6YxaP2AhXSmOAKHepZD-YQ2ykIGQ&amp;usg=AOvVaw222OEpo1g6nNCBx__tUFA7</v>
      </c>
      <c r="DF303" t="str">
        <f>INDEX('Data_Price '!BA$2:BA$1266,MATCH(Data!$DN303,'Data_Price '!$BE$2:$BE$1266,0))</f>
        <v>Armada ARV 96 Skis 2022</v>
      </c>
      <c r="DG303" t="str">
        <f>INDEX('Data_Price '!BB$2:BB$1266,MATCH(Data!$DN303,'Data_Price '!$BE$2:$BE$1266,0))</f>
        <v>Gravity Coalition</v>
      </c>
      <c r="DH303">
        <f>INDEX('Data_Price '!BC$2:BC$1266,MATCH(Data!$DN303,'Data_Price '!$BE$2:$BE$1266,0))</f>
        <v>399</v>
      </c>
      <c r="DI303" t="str">
        <f>INDEX('Data_Price '!BD$2:BD$1266,MATCH(Data!$DN303,'Data_Price '!$BE$2:$BE$1266,0))</f>
        <v>https://www.google.com/url?q=https://gravitycoalition.com/products/armada-arv-skis%3Fvariant%3D40641903362243%26currency%3DUSD%26utm_medium%3Dproduct_sync%26utm_source%3Dgoogle%26utm_content%3Dsag_organic%26utm_campaign%3Dsag_organic&amp;sa=U&amp;ved=0ahUKEwjsgr6YxaP2AhXSmOAKHepZD-YQ2ykIGw&amp;usg=AOvVaw1ngpOIoYyr5koD297WTMPE</v>
      </c>
      <c r="DJ303" s="89" t="e">
        <f ca="1">_xll.Connector("TinyUrl.TinyUrl",DA303,0)</f>
        <v>#NAME?</v>
      </c>
      <c r="DK303" s="89" t="e">
        <f ca="1">_xll.Connector("TinyUrl.TinyUrl",DE303,0)</f>
        <v>#NAME?</v>
      </c>
      <c r="DL303" s="89" t="e">
        <f ca="1">_xll.Connector("TinyUrl.TinyUrl",DI303,0)</f>
        <v>#NAME?</v>
      </c>
      <c r="DM303" s="224" t="str">
        <f t="shared" si="168"/>
        <v>ARV 96</v>
      </c>
      <c r="DN303" s="89" t="str">
        <f t="shared" si="169"/>
        <v xml:space="preserve"> ArmadaARV 96170 Unisex</v>
      </c>
      <c r="DO303" s="227" t="s">
        <v>1041</v>
      </c>
    </row>
    <row r="304" spans="2:119" ht="15.45" customHeight="1">
      <c r="B304" s="224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#VALUE!</v>
      </c>
      <c r="F304" s="43" t="b">
        <f>CL304&gt;Driver!$F$56</f>
        <v>0</v>
      </c>
      <c r="G304" s="43" t="b">
        <f>AND(CB304&gt;Driver!$F$55,CB304&lt;Driver!$G$55)</f>
        <v>0</v>
      </c>
      <c r="H304" s="43" t="e">
        <f t="shared" si="136"/>
        <v>#VALUE!</v>
      </c>
      <c r="I304" s="43">
        <f t="shared" si="137"/>
        <v>0</v>
      </c>
      <c r="J304" s="43" t="e">
        <f t="array" ref="J304">NOT(OR(($H$9:$H$1273=TRUE)*($I$9:$I$1273&gt;0)*($BT$9:$BT$1273=BT304)*($K$9:$K$1273&gt;K304)))</f>
        <v>#VALUE!</v>
      </c>
      <c r="K304" s="72">
        <f t="shared" si="138"/>
        <v>0.75573397093788142</v>
      </c>
      <c r="L304" s="72">
        <f t="shared" si="139"/>
        <v>0.97604060913705593</v>
      </c>
      <c r="M304" s="72">
        <f t="shared" si="140"/>
        <v>0.53542733273870691</v>
      </c>
      <c r="N304" s="72">
        <f t="shared" si="141"/>
        <v>0.3386327705052804</v>
      </c>
      <c r="O304" s="72">
        <f t="shared" si="142"/>
        <v>0.33926687476966388</v>
      </c>
      <c r="P304" s="72">
        <f t="shared" si="143"/>
        <v>0.92838235294117655</v>
      </c>
      <c r="Q304" s="72"/>
      <c r="R304" s="72"/>
      <c r="S304" s="72">
        <f t="shared" si="144"/>
        <v>0.7137561735059692</v>
      </c>
      <c r="T304" s="72">
        <f t="shared" si="145"/>
        <v>0.94729413734909618</v>
      </c>
      <c r="U304" s="72">
        <f t="shared" si="146"/>
        <v>0.87674495124425289</v>
      </c>
      <c r="V304" s="72">
        <f t="shared" si="147"/>
        <v>0.65205192664213496</v>
      </c>
      <c r="W304" s="72">
        <f t="shared" si="148"/>
        <v>0.98200339558573857</v>
      </c>
      <c r="X304" s="72">
        <f t="shared" si="149"/>
        <v>2.395939086294413E-2</v>
      </c>
      <c r="Y304" s="72">
        <f t="shared" si="150"/>
        <v>0.46457266726129309</v>
      </c>
      <c r="Z304" s="72">
        <f t="shared" si="151"/>
        <v>0.6613672294947196</v>
      </c>
      <c r="AA304" s="72">
        <f t="shared" si="152"/>
        <v>0.66073312523033612</v>
      </c>
      <c r="AB304" s="72">
        <f t="shared" si="153"/>
        <v>7.161764705882348E-2</v>
      </c>
      <c r="AC304" s="72"/>
      <c r="AD304" s="72"/>
      <c r="AE304" s="72">
        <f t="shared" si="154"/>
        <v>0.2862438264940308</v>
      </c>
      <c r="AF304" s="72">
        <f t="shared" si="155"/>
        <v>5.2705862650903768E-2</v>
      </c>
      <c r="AG304" s="72">
        <f t="shared" si="156"/>
        <v>0.12325504875574717</v>
      </c>
      <c r="AH304" s="72">
        <f t="shared" si="157"/>
        <v>0.34794807335786498</v>
      </c>
      <c r="AI304" s="72">
        <f t="shared" si="158"/>
        <v>1.7996604414261465E-2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0.23255753143395796</v>
      </c>
      <c r="AL304" s="72">
        <f>(AX304-Driver!$K$181)/(Driver!$L$181-Driver!$K$181)</f>
        <v>0.26136722949471958</v>
      </c>
      <c r="AM304" s="72">
        <f>(AY304-Driver!$K$182)/(Driver!$L$182-Driver!$K$182)</f>
        <v>0.87473312523033608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59"/>
        <v>5.5555555555555554</v>
      </c>
      <c r="AW304" s="70">
        <f t="shared" si="160"/>
        <v>23.694941352526094</v>
      </c>
      <c r="AX304" s="70">
        <f t="shared" si="161"/>
        <v>3.3523050654524762</v>
      </c>
      <c r="AY304" s="70">
        <f>IFERROR(Driver!$K$19/Data!BH304/Data!BI304*Data!BK304*Data!BL304,"")</f>
        <v>-0.76682015373055223</v>
      </c>
      <c r="AZ304" s="70">
        <f t="shared" si="162"/>
        <v>21.10945644080417</v>
      </c>
      <c r="BA304" s="70"/>
      <c r="BB304" s="70"/>
      <c r="BC304" s="70">
        <f t="shared" si="163"/>
        <v>33.070770423273736</v>
      </c>
      <c r="BD304" s="70">
        <f t="shared" si="164"/>
        <v>5.906270239240083</v>
      </c>
      <c r="BE304" s="70">
        <f t="shared" si="165"/>
        <v>0.22339361131241231</v>
      </c>
      <c r="BF304" s="70">
        <f t="shared" si="166"/>
        <v>5.878899428748138</v>
      </c>
      <c r="BG304" s="70">
        <f t="shared" si="167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219</v>
      </c>
      <c r="BS304" s="8" t="s">
        <v>438</v>
      </c>
      <c r="BT304" s="9" t="s">
        <v>453</v>
      </c>
      <c r="BU304" s="10">
        <v>164</v>
      </c>
      <c r="BV304" s="9" t="s">
        <v>390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305</v>
      </c>
      <c r="CU304" s="9" t="s">
        <v>302</v>
      </c>
      <c r="CV304" s="10"/>
      <c r="CW304" s="10"/>
      <c r="CX304" t="str">
        <f>INDEX('Data_Price '!AS$2:AS$1266,MATCH(Data!$DN304,'Data_Price '!$BE$2:$BE$1266,0))</f>
        <v>Atomic Maven 93 C</v>
      </c>
      <c r="CY304" t="str">
        <f>INDEX('Data_Price '!AT$2:AT$1266,MATCH(Data!$DN304,'Data_Price '!$BE$2:$BE$1266,0))</f>
        <v>Gorham Bike and Ski</v>
      </c>
      <c r="CZ304">
        <f>INDEX('Data_Price '!AU$2:AU$1266,MATCH(Data!$DN304,'Data_Price '!$BE$2:$BE$1266,0))</f>
        <v>519.99</v>
      </c>
      <c r="DA304" t="str">
        <f>INDEX('Data_Price '!AV$2:AV$1266,MATCH(Data!$DN304,'Data_Price '!$BE$2:$BE$1266,0))</f>
        <v>https://www.google.com/url?url=https://www.gorhambike.com/product/atomic-maven-93-c-398720-1.htm%3Fvariations%3D886526,886571&amp;rct=j&amp;q=&amp;esrc=s&amp;sa=U&amp;ved=0ahUKEwiQj-CYxaP2AhWOct8KHTO1CCcQsDwIWg&amp;usg=AOvVaw3jqUcfHBNNsOc5f3_X5aoY</v>
      </c>
      <c r="DB304" t="str">
        <f>INDEX('Data_Price '!AW$2:AW$1266,MATCH(Data!$DN304,'Data_Price '!$BE$2:$BE$1266,0))</f>
        <v>Atomic Maven 93 C</v>
      </c>
      <c r="DC304" t="str">
        <f>INDEX('Data_Price '!AX$2:AX$1266,MATCH(Data!$DN304,'Data_Price '!$BE$2:$BE$1266,0))</f>
        <v>Gorham Bike and Ski</v>
      </c>
      <c r="DD304">
        <f>INDEX('Data_Price '!AY$2:AY$1266,MATCH(Data!$DN304,'Data_Price '!$BE$2:$BE$1266,0))</f>
        <v>519.99</v>
      </c>
      <c r="DE304" t="str">
        <f>INDEX('Data_Price '!AZ$2:AZ$1266,MATCH(Data!$DN304,'Data_Price '!$BE$2:$BE$1266,0))</f>
        <v>https://www.google.com/url?q=https://www.gorhambike.com/product/atomic-maven-93-c-398720-1.htm%3Fvariations%3D886526,886571&amp;sa=U&amp;ved=0ahUKEwjnnLmZxaP2AhVnm-AKHSijD88Q2ykIFg&amp;usg=AOvVaw1-x38a3Z4ZXvidcU5mS_4p</v>
      </c>
      <c r="DF304" t="str">
        <f>INDEX('Data_Price '!BA$2:BA$1266,MATCH(Data!$DN304,'Data_Price '!$BE$2:$BE$1266,0))</f>
        <v>'22 Atomic Maven 93 C W Skis 164cm</v>
      </c>
      <c r="DG304" t="str">
        <f>INDEX('Data_Price '!BB$2:BB$1266,MATCH(Data!$DN304,'Data_Price '!$BE$2:$BE$1266,0))</f>
        <v>Al's Ski Equipment Barn</v>
      </c>
      <c r="DH304">
        <f>INDEX('Data_Price '!BC$2:BC$1266,MATCH(Data!$DN304,'Data_Price '!$BE$2:$BE$1266,0))</f>
        <v>649</v>
      </c>
      <c r="DI304" t="str">
        <f>INDEX('Data_Price '!BD$2:BD$1266,MATCH(Data!$DN304,'Data_Price '!$BE$2:$BE$1266,0))</f>
        <v>https://www.google.com/url?url=https://www.untracked.com/p7277c14b43lr-Froogle-22_atomic_maven_93_c_w_womens_all_mountain_freeride_skis.html%23chsku744769&amp;rct=j&amp;q=&amp;esrc=s&amp;sa=U&amp;ved=0ahUKEwiQj-CYxaP2AhWOct8KHTO1CCcQ2SkIVw&amp;usg=AOvVaw1tDyJ1tWVftEZLwv4m-xf5</v>
      </c>
      <c r="DJ304" s="89" t="e">
        <f ca="1">_xll.Connector("TinyUrl.TinyUrl",DA304,0)</f>
        <v>#NAME?</v>
      </c>
      <c r="DK304" s="89" t="e">
        <f ca="1">_xll.Connector("TinyUrl.TinyUrl",DE304,0)</f>
        <v>#NAME?</v>
      </c>
      <c r="DL304" s="89" t="e">
        <f ca="1">_xll.Connector("TinyUrl.TinyUrl",DI304,0)</f>
        <v>#NAME?</v>
      </c>
      <c r="DM304" s="224" t="str">
        <f t="shared" si="168"/>
        <v>Maven 93 C</v>
      </c>
      <c r="DN304" s="89" t="str">
        <f t="shared" si="169"/>
        <v xml:space="preserve"> AtomicMaven 93 C164 Women's</v>
      </c>
      <c r="DO304" s="227" t="s">
        <v>944</v>
      </c>
    </row>
    <row r="305" spans="2:119" ht="15.45" customHeight="1">
      <c r="B305" s="224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#VALUE!</v>
      </c>
      <c r="F305" s="43" t="b">
        <f>CL305&gt;Driver!$F$56</f>
        <v>0</v>
      </c>
      <c r="G305" s="43" t="b">
        <f>AND(CB305&gt;Driver!$F$55,CB305&lt;Driver!$G$55)</f>
        <v>0</v>
      </c>
      <c r="H305" s="43" t="e">
        <f t="shared" si="136"/>
        <v>#VALUE!</v>
      </c>
      <c r="I305" s="43">
        <f t="shared" si="137"/>
        <v>0</v>
      </c>
      <c r="J305" s="43" t="e">
        <f t="array" ref="J305">NOT(OR(($H$9:$H$1273=TRUE)*($I$9:$I$1273&gt;0)*($BT$9:$BT$1273=BT305)*($K$9:$K$1273&gt;K305)))</f>
        <v>#VALUE!</v>
      </c>
      <c r="K305" s="72">
        <f t="shared" si="138"/>
        <v>0.71367638193060423</v>
      </c>
      <c r="L305" s="72">
        <f t="shared" si="139"/>
        <v>0.95595520103134313</v>
      </c>
      <c r="M305" s="72">
        <f t="shared" si="140"/>
        <v>0.47139756282986534</v>
      </c>
      <c r="N305" s="72">
        <f t="shared" si="141"/>
        <v>0.14828305824321752</v>
      </c>
      <c r="O305" s="72">
        <f t="shared" si="142"/>
        <v>0.38164492436402542</v>
      </c>
      <c r="P305" s="72">
        <f t="shared" si="143"/>
        <v>0.88426470588235295</v>
      </c>
      <c r="Q305" s="72"/>
      <c r="R305" s="72"/>
      <c r="S305" s="72">
        <f t="shared" si="144"/>
        <v>0.75649721319243346</v>
      </c>
      <c r="T305" s="72">
        <f t="shared" si="145"/>
        <v>0.94678914403661441</v>
      </c>
      <c r="U305" s="72">
        <f t="shared" si="146"/>
        <v>0.88530359625105381</v>
      </c>
      <c r="V305" s="72">
        <f t="shared" si="147"/>
        <v>0.61572951396560838</v>
      </c>
      <c r="W305" s="72">
        <f t="shared" si="148"/>
        <v>0.97726419278533416</v>
      </c>
      <c r="X305" s="72">
        <f t="shared" si="149"/>
        <v>4.4044798968656873E-2</v>
      </c>
      <c r="Y305" s="72">
        <f t="shared" si="150"/>
        <v>0.52860243717013466</v>
      </c>
      <c r="Z305" s="72">
        <f t="shared" si="151"/>
        <v>0.85171694175678248</v>
      </c>
      <c r="AA305" s="72">
        <f t="shared" si="152"/>
        <v>0.61835507563597458</v>
      </c>
      <c r="AB305" s="72">
        <f t="shared" si="153"/>
        <v>0.11573529411764705</v>
      </c>
      <c r="AC305" s="72"/>
      <c r="AD305" s="72"/>
      <c r="AE305" s="72">
        <f t="shared" si="154"/>
        <v>0.2435027868075666</v>
      </c>
      <c r="AF305" s="72">
        <f t="shared" si="155"/>
        <v>5.3210855963385616E-2</v>
      </c>
      <c r="AG305" s="72">
        <f t="shared" si="156"/>
        <v>0.11469640374894621</v>
      </c>
      <c r="AH305" s="72">
        <f t="shared" si="157"/>
        <v>0.38427048603439162</v>
      </c>
      <c r="AI305" s="72">
        <f t="shared" si="158"/>
        <v>2.2735807214665865E-2</v>
      </c>
      <c r="AJ305" s="72">
        <f>(AV305-Driver!$K$179)/(Driver!$L$179-Driver!$K$179)</f>
        <v>0.19595520103134312</v>
      </c>
      <c r="AK305" s="72">
        <f>(AW305-Driver!$K$180)/(Driver!$L$180-Driver!$K$180)</f>
        <v>0.28854160868373102</v>
      </c>
      <c r="AL305" s="72">
        <f>(AX305-Driver!$K$181)/(Driver!$L$181-Driver!$K$181)</f>
        <v>0.4517169417567824</v>
      </c>
      <c r="AM305" s="72">
        <f>(AY305-Driver!$K$182)/(Driver!$L$182-Driver!$K$182)</f>
        <v>0.83235507563597455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59"/>
        <v>4.124270790937457</v>
      </c>
      <c r="AW305" s="70">
        <f t="shared" si="160"/>
        <v>29.169520723286574</v>
      </c>
      <c r="AX305" s="70">
        <f t="shared" si="161"/>
        <v>5.0654524758110417</v>
      </c>
      <c r="AY305" s="70">
        <f>IFERROR(Driver!$K$19/Data!BH305/Data!BI305*Data!BK305*Data!BL305,"")</f>
        <v>-1.0262370391961015</v>
      </c>
      <c r="AZ305" s="70">
        <f t="shared" si="162"/>
        <v>25.130305286671632</v>
      </c>
      <c r="BA305" s="70"/>
      <c r="BB305" s="70"/>
      <c r="BC305" s="70">
        <f t="shared" si="163"/>
        <v>55.240844839530077</v>
      </c>
      <c r="BD305" s="70">
        <f t="shared" si="164"/>
        <v>5.8615792258806412</v>
      </c>
      <c r="BE305" s="70">
        <f t="shared" si="165"/>
        <v>0.21483649307154892</v>
      </c>
      <c r="BF305" s="70">
        <f t="shared" si="166"/>
        <v>1.7765380963256538</v>
      </c>
      <c r="BG305" s="70">
        <f t="shared" si="167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219</v>
      </c>
      <c r="BS305" s="8" t="s">
        <v>471</v>
      </c>
      <c r="BT305" s="9" t="s">
        <v>475</v>
      </c>
      <c r="BU305" s="10">
        <v>180.4</v>
      </c>
      <c r="BV305" s="9" t="s">
        <v>222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305</v>
      </c>
      <c r="CU305" s="9" t="s">
        <v>302</v>
      </c>
      <c r="CV305" s="10"/>
      <c r="CW305" s="10"/>
      <c r="CX305" t="str">
        <f>INDEX('Data_Price '!AS$2:AS$1266,MATCH(Data!$DN305,'Data_Price '!$BE$2:$BE$1266,0))</f>
        <v>Black Crows Camox Skis 180cm 2022</v>
      </c>
      <c r="CY305" t="str">
        <f>INDEX('Data_Price '!AT$2:AT$1266,MATCH(Data!$DN305,'Data_Price '!$BE$2:$BE$1266,0))</f>
        <v>Powder7 Ski Shop</v>
      </c>
      <c r="CZ305">
        <f>INDEX('Data_Price '!AU$2:AU$1266,MATCH(Data!$DN305,'Data_Price '!$BE$2:$BE$1266,0))</f>
        <v>719.95</v>
      </c>
      <c r="DA305" t="str">
        <f>INDEX('Data_Price '!AV$2:AV$1266,MATCH(Data!$DN305,'Data_Price '!$BE$2:$BE$1266,0))</f>
        <v>https://www.google.com/url?url=https://www.powder7.com/Black-Crows-Camox-Skis-180cm-New-Flat-2022/for-sale%3Futm_source%3Dfeed%26utm_medium%3Dfree&amp;rct=j&amp;q=&amp;esrc=s&amp;sa=U&amp;ved=0ahUKEwihztqZxaP2AhVuUN8KHRjVBsoQsDwISQ&amp;usg=AOvVaw2xChUsvh9y_vkcaXCGGAEE</v>
      </c>
      <c r="DB305" t="str">
        <f>INDEX('Data_Price '!AW$2:AW$1266,MATCH(Data!$DN305,'Data_Price '!$BE$2:$BE$1266,0))</f>
        <v>Black Crows Camox Skis 180cm 2022</v>
      </c>
      <c r="DC305" t="str">
        <f>INDEX('Data_Price '!AX$2:AX$1266,MATCH(Data!$DN305,'Data_Price '!$BE$2:$BE$1266,0))</f>
        <v>Powder7 Ski Shop</v>
      </c>
      <c r="DD305">
        <f>INDEX('Data_Price '!AY$2:AY$1266,MATCH(Data!$DN305,'Data_Price '!$BE$2:$BE$1266,0))</f>
        <v>719.95</v>
      </c>
      <c r="DE305" t="str">
        <f>INDEX('Data_Price '!AZ$2:AZ$1266,MATCH(Data!$DN305,'Data_Price '!$BE$2:$BE$1266,0))</f>
        <v>https://www.google.com/url?q=https://www.powder7.com/Black-Crows-Camox-Skis-180cm-New-Flat-2022/for-sale%3Futm_source%3Dfeed%26utm_medium%3Dfree&amp;sa=U&amp;ved=0ahUKEwjo2Y2axaP2AhVoUN8KHZvNCuoQ2ykIFg&amp;usg=AOvVaw0IOBN3pZLyvrazC5FMZF4H</v>
      </c>
      <c r="DF305" t="str">
        <f>INDEX('Data_Price '!BA$2:BA$1266,MATCH(Data!$DN305,'Data_Price '!$BE$2:$BE$1266,0))</f>
        <v>Black Crows Camox Skis 180cm 2022</v>
      </c>
      <c r="DG305" t="str">
        <f>INDEX('Data_Price '!BB$2:BB$1266,MATCH(Data!$DN305,'Data_Price '!$BE$2:$BE$1266,0))</f>
        <v>Alpine Options</v>
      </c>
      <c r="DH305">
        <f>INDEX('Data_Price '!BC$2:BC$1266,MATCH(Data!$DN305,'Data_Price '!$BE$2:$BE$1266,0))</f>
        <v>719.95</v>
      </c>
      <c r="DI305" t="str">
        <f>INDEX('Data_Price '!BD$2:BD$1266,MATCH(Data!$DN305,'Data_Price '!$BE$2:$BE$1266,0))</f>
        <v>https://www.google.com/url?q=https://alpineoptions.com/45472/2021-black-crows-camox-1804-cm/&amp;sa=U&amp;ved=0ahUKEwjo2Y2axaP2AhVoUN8KHZvNCuoQ2ykIGA&amp;usg=AOvVaw2x4OXIG4AYNKkAdif_tQKr</v>
      </c>
      <c r="DJ305" s="89" t="e">
        <f ca="1">_xll.Connector("TinyUrl.TinyUrl",DA305,0)</f>
        <v>#NAME?</v>
      </c>
      <c r="DK305" s="89" t="e">
        <f ca="1">_xll.Connector("TinyUrl.TinyUrl",DE305,0)</f>
        <v>#NAME?</v>
      </c>
      <c r="DL305" s="89" t="e">
        <f ca="1">_xll.Connector("TinyUrl.TinyUrl",DI305,0)</f>
        <v>#NAME?</v>
      </c>
      <c r="DM305" s="224" t="str">
        <f t="shared" si="168"/>
        <v>Camox</v>
      </c>
      <c r="DN305" s="89" t="str">
        <f t="shared" si="169"/>
        <v xml:space="preserve"> Black CrowsCamox180.4 Unisex</v>
      </c>
      <c r="DO305" s="227" t="s">
        <v>1042</v>
      </c>
    </row>
    <row r="306" spans="2:119" ht="15.45" customHeight="1">
      <c r="B306" s="224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#VALUE!</v>
      </c>
      <c r="F306" s="43" t="b">
        <f>CL306&gt;Driver!$F$56</f>
        <v>0</v>
      </c>
      <c r="G306" s="43" t="b">
        <f>AND(CB306&gt;Driver!$F$55,CB306&lt;Driver!$G$55)</f>
        <v>0</v>
      </c>
      <c r="H306" s="43" t="e">
        <f t="shared" si="136"/>
        <v>#VALUE!</v>
      </c>
      <c r="I306" s="43">
        <f t="shared" si="137"/>
        <v>0</v>
      </c>
      <c r="J306" s="43" t="e">
        <f t="array" ref="J306">NOT(OR(($H$9:$H$1273=TRUE)*($I$9:$I$1273&gt;0)*($BT$9:$BT$1273=BT306)*($K$9:$K$1273&gt;K306)))</f>
        <v>#VALUE!</v>
      </c>
      <c r="K306" s="72">
        <f t="shared" si="138"/>
        <v>0.73814931262208106</v>
      </c>
      <c r="L306" s="72">
        <f t="shared" si="139"/>
        <v>0.89923132704858588</v>
      </c>
      <c r="M306" s="72">
        <f t="shared" si="140"/>
        <v>0.57706729819557601</v>
      </c>
      <c r="N306" s="72">
        <f t="shared" si="141"/>
        <v>0.396812749003984</v>
      </c>
      <c r="O306" s="72">
        <f t="shared" si="142"/>
        <v>0.40449535473307097</v>
      </c>
      <c r="P306" s="72">
        <f t="shared" si="143"/>
        <v>0.92989379084967327</v>
      </c>
      <c r="Q306" s="72"/>
      <c r="R306" s="72"/>
      <c r="S306" s="72">
        <f t="shared" si="144"/>
        <v>0.7364691573776686</v>
      </c>
      <c r="T306" s="72">
        <f t="shared" si="145"/>
        <v>0.92107502925324947</v>
      </c>
      <c r="U306" s="72">
        <f t="shared" si="146"/>
        <v>0.2160076508162222</v>
      </c>
      <c r="V306" s="72">
        <f t="shared" si="147"/>
        <v>0.61428881482961772</v>
      </c>
      <c r="W306" s="72">
        <f t="shared" si="148"/>
        <v>0.9931086519114688</v>
      </c>
      <c r="X306" s="72">
        <f t="shared" si="149"/>
        <v>0.10076867295141409</v>
      </c>
      <c r="Y306" s="72">
        <f t="shared" si="150"/>
        <v>0.42293270180442394</v>
      </c>
      <c r="Z306" s="72">
        <f t="shared" si="151"/>
        <v>0.603187250996016</v>
      </c>
      <c r="AA306" s="72">
        <f t="shared" si="152"/>
        <v>0.59550464526692903</v>
      </c>
      <c r="AB306" s="72">
        <f t="shared" si="153"/>
        <v>7.0106209150326726E-2</v>
      </c>
      <c r="AC306" s="72"/>
      <c r="AD306" s="72"/>
      <c r="AE306" s="72">
        <f t="shared" si="154"/>
        <v>0.2635308426223314</v>
      </c>
      <c r="AF306" s="72">
        <f t="shared" si="155"/>
        <v>7.8924970746750533E-2</v>
      </c>
      <c r="AG306" s="72">
        <f t="shared" si="156"/>
        <v>0.7839923491837778</v>
      </c>
      <c r="AH306" s="72">
        <f t="shared" si="157"/>
        <v>0.38571118517038233</v>
      </c>
      <c r="AI306" s="72">
        <f t="shared" si="158"/>
        <v>6.891348088531167E-3</v>
      </c>
      <c r="AJ306" s="72">
        <f>(AV306-Driver!$K$179)/(Driver!$L$179-Driver!$K$179)</f>
        <v>0.1392313270485859</v>
      </c>
      <c r="AK306" s="72">
        <f>(AW306-Driver!$K$180)/(Driver!$L$180-Driver!$K$180)</f>
        <v>0.22171095428553222</v>
      </c>
      <c r="AL306" s="72">
        <f>(AX306-Driver!$K$181)/(Driver!$L$181-Driver!$K$181)</f>
        <v>0.20318725099601595</v>
      </c>
      <c r="AM306" s="72">
        <f>(AY306-Driver!$K$182)/(Driver!$L$182-Driver!$K$182)</f>
        <v>0.809504645266929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59"/>
        <v>2.9304029304029302</v>
      </c>
      <c r="AW306" s="70">
        <f t="shared" si="160"/>
        <v>22.634274634108863</v>
      </c>
      <c r="AX306" s="70">
        <f t="shared" si="161"/>
        <v>2.8286852589641436</v>
      </c>
      <c r="AY306" s="70">
        <f>IFERROR(Driver!$K$19/Data!BH306/Data!BI306*Data!BK306*Data!BL306,"")</f>
        <v>-1.1661157626065795</v>
      </c>
      <c r="AZ306" s="70">
        <f t="shared" si="162"/>
        <v>20.9717051377513</v>
      </c>
      <c r="BA306" s="70"/>
      <c r="BB306" s="70"/>
      <c r="BC306" s="70">
        <f t="shared" si="163"/>
        <v>44.85215305562641</v>
      </c>
      <c r="BD306" s="70">
        <f t="shared" si="164"/>
        <v>3.5859256302681541</v>
      </c>
      <c r="BE306" s="70">
        <f t="shared" si="165"/>
        <v>0.88401304364296163</v>
      </c>
      <c r="BF306" s="70">
        <f t="shared" si="166"/>
        <v>1.61382125039977</v>
      </c>
      <c r="BG306" s="70">
        <f t="shared" si="167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219</v>
      </c>
      <c r="BS306" s="8" t="s">
        <v>812</v>
      </c>
      <c r="BT306" s="9" t="s">
        <v>813</v>
      </c>
      <c r="BU306" s="10">
        <v>177</v>
      </c>
      <c r="BV306" s="9" t="s">
        <v>222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305</v>
      </c>
      <c r="CU306" s="9" t="s">
        <v>302</v>
      </c>
      <c r="CV306" s="9" t="s">
        <v>388</v>
      </c>
      <c r="CW306" s="10"/>
      <c r="CX306" t="str">
        <f>INDEX('Data_Price '!AS$2:AS$1266,MATCH(Data!$DN306,'Data_Price '!$BE$2:$BE$1266,0))</f>
        <v>Salomon Mtn Explore 88 177 cm</v>
      </c>
      <c r="CY306" t="str">
        <f>INDEX('Data_Price '!AT$2:AT$1266,MATCH(Data!$DN306,'Data_Price '!$BE$2:$BE$1266,0))</f>
        <v>Skimo &amp; SkyRun</v>
      </c>
      <c r="CZ306">
        <f>INDEX('Data_Price '!AU$2:AU$1266,MATCH(Data!$DN306,'Data_Price '!$BE$2:$BE$1266,0))</f>
        <v>584.96</v>
      </c>
      <c r="DA306" t="str">
        <f>INDEX('Data_Price '!AV$2:AV$1266,MATCH(Data!$DN306,'Data_Price '!$BE$2:$BE$1266,0))</f>
        <v>https://www.google.com/url?url=https://skimo.co/salomon-mtn-explore-88%3Foption%255B1495%255D%3D24423&amp;rct=j&amp;q=&amp;esrc=s&amp;sa=U&amp;ved=0ahUKEwiOjdCaxaP2AhXFl-AKHYmqDDAQsDwIWw&amp;usg=AOvVaw3TkgSwT3xGJNqz28p7Hioy</v>
      </c>
      <c r="DB306" t="str">
        <f>INDEX('Data_Price '!AW$2:AW$1266,MATCH(Data!$DN306,'Data_Price '!$BE$2:$BE$1266,0))</f>
        <v>Salomon Mtn Explore 88 177 cm</v>
      </c>
      <c r="DC306" t="str">
        <f>INDEX('Data_Price '!AX$2:AX$1266,MATCH(Data!$DN306,'Data_Price '!$BE$2:$BE$1266,0))</f>
        <v>Skimo &amp; SkyRun</v>
      </c>
      <c r="DD306">
        <f>INDEX('Data_Price '!AY$2:AY$1266,MATCH(Data!$DN306,'Data_Price '!$BE$2:$BE$1266,0))</f>
        <v>584.96</v>
      </c>
      <c r="DE306" t="str">
        <f>INDEX('Data_Price '!AZ$2:AZ$1266,MATCH(Data!$DN306,'Data_Price '!$BE$2:$BE$1266,0))</f>
        <v>https://www.google.com/url?q=https://skimo.co/salomon-mtn-explore-88%3Foption%255B1495%255D%3D24423&amp;sa=U&amp;ved=0ahUKEwiQ9IObxaP2AhWvm-AKHfJ1CtIQ2ykIGA&amp;usg=AOvVaw08I9-OADs1n5EsfavmJMUo</v>
      </c>
      <c r="DF306" t="str">
        <f>INDEX('Data_Price '!BA$2:BA$1266,MATCH(Data!$DN306,'Data_Price '!$BE$2:$BE$1266,0))</f>
        <v>Salomon Mtn Explore 88 177 cm</v>
      </c>
      <c r="DG306" t="str">
        <f>INDEX('Data_Price '!BB$2:BB$1266,MATCH(Data!$DN306,'Data_Price '!$BE$2:$BE$1266,0))</f>
        <v>The-House.com</v>
      </c>
      <c r="DH306">
        <f>INDEX('Data_Price '!BC$2:BC$1266,MATCH(Data!$DN306,'Data_Price '!$BE$2:$BE$1266,0))</f>
        <v>649.99</v>
      </c>
      <c r="DI306" t="str">
        <f>INDEX('Data_Price '!BD$2:BD$1266,MATCH(Data!$DN306,'Data_Price '!$BE$2:$BE$1266,0))</f>
        <v>https://www.google.com/url?q=https://www.the-house.com/same8m161165zz-salomon-skis%3Futm_source%3Dfroogle%26utm_medium%3Dppc%26utm_campaign%3Dshopcomparefeed&amp;sa=U&amp;ved=0ahUKEwiQ9IObxaP2AhWvm-AKHfJ1CtIQ2ykIGg&amp;usg=AOvVaw3qnBaJtQrb50Lst2i59qLt</v>
      </c>
      <c r="DJ306" s="89" t="e">
        <f ca="1">_xll.Connector("TinyUrl.TinyUrl",DA306,0)</f>
        <v>#NAME?</v>
      </c>
      <c r="DK306" s="89" t="e">
        <f ca="1">_xll.Connector("TinyUrl.TinyUrl",DE306,0)</f>
        <v>#NAME?</v>
      </c>
      <c r="DL306" s="89" t="e">
        <f ca="1">_xll.Connector("TinyUrl.TinyUrl",DI306,0)</f>
        <v>#NAME?</v>
      </c>
      <c r="DM306" s="224" t="str">
        <f t="shared" si="168"/>
        <v>MTN Explore 88</v>
      </c>
      <c r="DN306" s="89" t="str">
        <f t="shared" si="169"/>
        <v xml:space="preserve"> SalomonMTN Explore 88177 Unisex</v>
      </c>
      <c r="DO306" s="227" t="s">
        <v>1043</v>
      </c>
    </row>
    <row r="307" spans="2:119" ht="15.45" customHeight="1">
      <c r="B307" s="224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#VALUE!</v>
      </c>
      <c r="F307" s="43" t="b">
        <f>CL307&gt;Driver!$F$56</f>
        <v>1</v>
      </c>
      <c r="G307" s="43" t="b">
        <f>AND(CB307&gt;Driver!$F$55,CB307&lt;Driver!$G$55)</f>
        <v>1</v>
      </c>
      <c r="H307" s="43" t="e">
        <f t="shared" si="136"/>
        <v>#VALUE!</v>
      </c>
      <c r="I307" s="43">
        <f t="shared" si="137"/>
        <v>0</v>
      </c>
      <c r="J307" s="43" t="e">
        <f t="array" ref="J307">NOT(OR(($H$9:$H$1273=TRUE)*($I$9:$I$1273&gt;0)*($BT$9:$BT$1273=BT307)*($K$9:$K$1273&gt;K307)))</f>
        <v>#VALUE!</v>
      </c>
      <c r="K307" s="72">
        <f t="shared" si="138"/>
        <v>0.68258636827094388</v>
      </c>
      <c r="L307" s="72">
        <f t="shared" si="139"/>
        <v>0.91504632986866485</v>
      </c>
      <c r="M307" s="72">
        <f t="shared" si="140"/>
        <v>0.45012640667322301</v>
      </c>
      <c r="N307" s="72">
        <f t="shared" si="141"/>
        <v>9.4529817238980463E-2</v>
      </c>
      <c r="O307" s="72">
        <f t="shared" si="142"/>
        <v>0.33588208251925056</v>
      </c>
      <c r="P307" s="72">
        <f t="shared" si="143"/>
        <v>0.9199673202614379</v>
      </c>
      <c r="Q307" s="72"/>
      <c r="R307" s="72"/>
      <c r="S307" s="72">
        <f t="shared" si="144"/>
        <v>0.73302329558558021</v>
      </c>
      <c r="T307" s="72">
        <f t="shared" si="145"/>
        <v>0.94526141137558839</v>
      </c>
      <c r="U307" s="72">
        <f t="shared" si="146"/>
        <v>0.92461489900803562</v>
      </c>
      <c r="V307" s="72">
        <f t="shared" si="147"/>
        <v>0.68434666774640507</v>
      </c>
      <c r="W307" s="72">
        <f t="shared" si="148"/>
        <v>0.98135779816513768</v>
      </c>
      <c r="X307" s="72">
        <f t="shared" si="149"/>
        <v>8.4953670131335146E-2</v>
      </c>
      <c r="Y307" s="72">
        <f t="shared" si="150"/>
        <v>0.54987359332677699</v>
      </c>
      <c r="Z307" s="72">
        <f t="shared" si="151"/>
        <v>0.90547018276101954</v>
      </c>
      <c r="AA307" s="72">
        <f t="shared" si="152"/>
        <v>0.66411791748074944</v>
      </c>
      <c r="AB307" s="72">
        <f t="shared" si="153"/>
        <v>8.0032679738562068E-2</v>
      </c>
      <c r="AC307" s="72"/>
      <c r="AD307" s="72"/>
      <c r="AE307" s="72">
        <f t="shared" si="154"/>
        <v>0.26697670441441973</v>
      </c>
      <c r="AF307" s="72">
        <f t="shared" si="155"/>
        <v>5.4738588624411666E-2</v>
      </c>
      <c r="AG307" s="72">
        <f t="shared" si="156"/>
        <v>7.538510099196441E-2</v>
      </c>
      <c r="AH307" s="72">
        <f t="shared" si="157"/>
        <v>0.31565333225359493</v>
      </c>
      <c r="AI307" s="72">
        <f t="shared" si="158"/>
        <v>1.8642201834862357E-2</v>
      </c>
      <c r="AJ307" s="72">
        <f>(AV307-Driver!$K$179)/(Driver!$L$179-Driver!$K$179)</f>
        <v>0.32495367013133514</v>
      </c>
      <c r="AK307" s="72">
        <f>(AW307-Driver!$K$180)/(Driver!$L$180-Driver!$K$180)</f>
        <v>0.26307847113997918</v>
      </c>
      <c r="AL307" s="72">
        <f>(AX307-Driver!$K$181)/(Driver!$L$181-Driver!$K$181)</f>
        <v>0.50547018276101952</v>
      </c>
      <c r="AM307" s="72">
        <f>(AY307-Driver!$K$182)/(Driver!$L$182-Driver!$K$182)</f>
        <v>0.87811791748074941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59"/>
        <v>6.8393026726360073</v>
      </c>
      <c r="AW307" s="70">
        <f t="shared" si="160"/>
        <v>26.679527597385306</v>
      </c>
      <c r="AX307" s="70">
        <f t="shared" si="161"/>
        <v>5.5492316448491756</v>
      </c>
      <c r="AY307" s="70">
        <f>IFERROR(Driver!$K$19/Data!BH307/Data!BI307*Data!BK307*Data!BL307,"")</f>
        <v>-0.74610017553535479</v>
      </c>
      <c r="AZ307" s="70">
        <f t="shared" si="162"/>
        <v>21.876396128071484</v>
      </c>
      <c r="BA307" s="70"/>
      <c r="BB307" s="70"/>
      <c r="BC307" s="70">
        <f t="shared" si="163"/>
        <v>43.064760588827646</v>
      </c>
      <c r="BD307" s="70">
        <f t="shared" si="164"/>
        <v>5.7263775923619304</v>
      </c>
      <c r="BE307" s="70">
        <f t="shared" si="165"/>
        <v>2.4788896731625622E-2</v>
      </c>
      <c r="BF307" s="70">
        <f t="shared" si="166"/>
        <v>9.5263635530784789</v>
      </c>
      <c r="BG307" s="70">
        <f t="shared" si="167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219</v>
      </c>
      <c r="BS307" s="8" t="s">
        <v>950</v>
      </c>
      <c r="BT307" s="9" t="s">
        <v>699</v>
      </c>
      <c r="BU307" s="10">
        <v>184</v>
      </c>
      <c r="BV307" s="9" t="s">
        <v>222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303</v>
      </c>
      <c r="CU307" s="9" t="s">
        <v>301</v>
      </c>
      <c r="CV307" s="9" t="s">
        <v>302</v>
      </c>
      <c r="CW307" s="10"/>
      <c r="CX307" t="str">
        <f>INDEX('Data_Price '!AS$2:AS$1266,MATCH(Data!$DN307,'Data_Price '!$BE$2:$BE$1266,0))</f>
        <v>K2 Jeremy Dean LTD Reckoner 102 Skis 2021</v>
      </c>
      <c r="CY307" t="str">
        <f>INDEX('Data_Price '!AT$2:AT$1266,MATCH(Data!$DN307,'Data_Price '!$BE$2:$BE$1266,0))</f>
        <v>Buckman's Ski and Snowboard Shop</v>
      </c>
      <c r="CZ307">
        <f>INDEX('Data_Price '!AU$2:AU$1266,MATCH(Data!$DN307,'Data_Price '!$BE$2:$BE$1266,0))</f>
        <v>599</v>
      </c>
      <c r="DA307" t="str">
        <f>INDEX('Data_Price '!AV$2:AV$1266,MATCH(Data!$DN307,'Data_Price '!$BE$2:$BE$1266,0))</f>
        <v>https://www.google.com/url?url=https://buckmans.com/product/42084/k2-reckoner-102-skis-jeremy-dean-ltd%3Fbbfid%3DE503E784-714B-4871-B873-5D61D532D3FA&amp;rct=j&amp;q=&amp;esrc=s&amp;sa=U&amp;ved=0ahUKEwiHr6qbxaP2AhUsnuAKHcp8CuoQsDwIbg&amp;usg=AOvVaw1NPGU8gEmfprCJix9V71FJ</v>
      </c>
      <c r="DB307" t="str">
        <f>INDEX('Data_Price '!AW$2:AW$1266,MATCH(Data!$DN307,'Data_Price '!$BE$2:$BE$1266,0))</f>
        <v>K2 Jeremy Dean LTD Reckoner 102 Skis 2021</v>
      </c>
      <c r="DC307" t="str">
        <f>INDEX('Data_Price '!AX$2:AX$1266,MATCH(Data!$DN307,'Data_Price '!$BE$2:$BE$1266,0))</f>
        <v>Buckman's Ski and Snowboard Shop</v>
      </c>
      <c r="DD307">
        <f>INDEX('Data_Price '!AY$2:AY$1266,MATCH(Data!$DN307,'Data_Price '!$BE$2:$BE$1266,0))</f>
        <v>599</v>
      </c>
      <c r="DE307" t="str">
        <f>INDEX('Data_Price '!AZ$2:AZ$1266,MATCH(Data!$DN307,'Data_Price '!$BE$2:$BE$1266,0))</f>
        <v>https://www.google.com/aclk?sa=L&amp;ai=DChcSEwjV3oScxaP2AhVNB4gJHbbSD3IYABABGgJxbg&amp;sig=AOD64_3pbrl_znG5NG3_aMQ32adVDpxXTQ&amp;ctype=5&amp;ved=0ahUKEwiDmYGcxaP2AhUCZd8KHRt-AnQQ2ikIEw&amp;adurl=</v>
      </c>
      <c r="DF307" t="str">
        <f>INDEX('Data_Price '!BA$2:BA$1266,MATCH(Data!$DN307,'Data_Price '!$BE$2:$BE$1266,0))</f>
        <v>K2 Jeremy Dean LTD Reckoner 102 Skis 2021</v>
      </c>
      <c r="DG307" t="str">
        <f>INDEX('Data_Price '!BB$2:BB$1266,MATCH(Data!$DN307,'Data_Price '!$BE$2:$BE$1266,0))</f>
        <v>WinterMen.com</v>
      </c>
      <c r="DH307">
        <f>INDEX('Data_Price '!BC$2:BC$1266,MATCH(Data!$DN307,'Data_Price '!$BE$2:$BE$1266,0))</f>
        <v>599</v>
      </c>
      <c r="DI307" t="str">
        <f>INDEX('Data_Price '!BD$2:BD$1266,MATCH(Data!$DN307,'Data_Price '!$BE$2:$BE$1266,0))</f>
        <v>https://www.google.com/aclk?sa=L&amp;ai=DChcSEwjV3oScxaP2AhVNB4gJHbbSD3IYABADGgJxbg&amp;sig=AOD64_1ajMVo7Ni6bdNkrtz0kY_NAKyAWg&amp;ctype=5&amp;ved=0ahUKEwiDmYGcxaP2AhUCZd8KHRt-AnQQ2ikIFQ&amp;adurl=</v>
      </c>
      <c r="DJ307" s="89" t="e">
        <f ca="1">_xll.Connector("TinyUrl.TinyUrl",DA307,0)</f>
        <v>#NAME?</v>
      </c>
      <c r="DK307" s="89" t="e">
        <f ca="1">_xll.Connector("TinyUrl.TinyUrl",DE307,0)</f>
        <v>#NAME?</v>
      </c>
      <c r="DL307" s="89" t="e">
        <f ca="1">_xll.Connector("TinyUrl.TinyUrl",DI307,0)</f>
        <v>#NAME?</v>
      </c>
      <c r="DM307" s="224" t="str">
        <f t="shared" si="168"/>
        <v>Reckoner 102</v>
      </c>
      <c r="DN307" s="89" t="str">
        <f t="shared" si="169"/>
        <v xml:space="preserve"> K2Reckoner 102184 Unisex</v>
      </c>
      <c r="DO307" s="227" t="s">
        <v>1044</v>
      </c>
    </row>
    <row r="308" spans="2:119" ht="15.45" customHeight="1">
      <c r="B308" s="224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#VALUE!</v>
      </c>
      <c r="F308" s="43" t="b">
        <f>CL308&gt;Driver!$F$56</f>
        <v>0</v>
      </c>
      <c r="G308" s="43" t="b">
        <f>AND(CB308&gt;Driver!$F$55,CB308&lt;Driver!$G$55)</f>
        <v>0</v>
      </c>
      <c r="H308" s="43" t="e">
        <f t="shared" si="136"/>
        <v>#VALUE!</v>
      </c>
      <c r="I308" s="43">
        <f t="shared" si="137"/>
        <v>0</v>
      </c>
      <c r="J308" s="43" t="e">
        <f t="array" ref="J308">NOT(OR(($H$9:$H$1273=TRUE)*($I$9:$I$1273&gt;0)*($BT$9:$BT$1273=BT308)*($K$9:$K$1273&gt;K308)))</f>
        <v>#VALUE!</v>
      </c>
      <c r="K308" s="72">
        <f t="shared" si="138"/>
        <v>0.6856178236537056</v>
      </c>
      <c r="L308" s="72">
        <f t="shared" si="139"/>
        <v>0.96774151961969224</v>
      </c>
      <c r="M308" s="72">
        <f t="shared" si="140"/>
        <v>0.40349412768771908</v>
      </c>
      <c r="N308" s="72">
        <f t="shared" si="141"/>
        <v>0.15081262252576988</v>
      </c>
      <c r="O308" s="72">
        <f t="shared" si="142"/>
        <v>0.29897531609294292</v>
      </c>
      <c r="P308" s="72">
        <f t="shared" si="143"/>
        <v>0.76069444444444456</v>
      </c>
      <c r="Q308" s="72"/>
      <c r="R308" s="72"/>
      <c r="S308" s="72">
        <f t="shared" si="144"/>
        <v>0.7530101387304271</v>
      </c>
      <c r="T308" s="72">
        <f t="shared" si="145"/>
        <v>0.97764337255514977</v>
      </c>
      <c r="U308" s="72">
        <f t="shared" si="146"/>
        <v>0.98950074044055325</v>
      </c>
      <c r="V308" s="72">
        <f t="shared" si="147"/>
        <v>0.66203885333655543</v>
      </c>
      <c r="W308" s="72">
        <f t="shared" si="148"/>
        <v>0.9816203118851865</v>
      </c>
      <c r="X308" s="72">
        <f t="shared" si="149"/>
        <v>3.2258480380307764E-2</v>
      </c>
      <c r="Y308" s="72">
        <f t="shared" si="150"/>
        <v>0.59650587231228092</v>
      </c>
      <c r="Z308" s="72">
        <f t="shared" si="151"/>
        <v>0.84918737747423012</v>
      </c>
      <c r="AA308" s="72">
        <f t="shared" si="152"/>
        <v>0.70102468390705708</v>
      </c>
      <c r="AB308" s="72">
        <f t="shared" si="153"/>
        <v>0.23930555555555549</v>
      </c>
      <c r="AC308" s="72"/>
      <c r="AD308" s="72"/>
      <c r="AE308" s="72">
        <f t="shared" si="154"/>
        <v>0.24698986126957295</v>
      </c>
      <c r="AF308" s="72">
        <f t="shared" si="155"/>
        <v>2.2356627444850244E-2</v>
      </c>
      <c r="AG308" s="72">
        <f t="shared" si="156"/>
        <v>1.0499259559446764E-2</v>
      </c>
      <c r="AH308" s="72">
        <f t="shared" si="157"/>
        <v>0.33796114666344457</v>
      </c>
      <c r="AI308" s="72">
        <f t="shared" si="158"/>
        <v>1.8379688114813518E-2</v>
      </c>
      <c r="AJ308" s="72">
        <f>(AV308-Driver!$K$179)/(Driver!$L$179-Driver!$K$179)</f>
        <v>0.27225848038030775</v>
      </c>
      <c r="AK308" s="72">
        <f>(AW308-Driver!$K$180)/(Driver!$L$180-Driver!$K$180)</f>
        <v>0.40865222509090859</v>
      </c>
      <c r="AL308" s="72">
        <f>(AX308-Driver!$K$181)/(Driver!$L$181-Driver!$K$181)</f>
        <v>0.4491873774742301</v>
      </c>
      <c r="AM308" s="72">
        <f>(AY308-Driver!$K$182)/(Driver!$L$182-Driver!$K$182)</f>
        <v>0.91502468390705705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59"/>
        <v>5.7302265635598966</v>
      </c>
      <c r="AW308" s="70">
        <f t="shared" si="160"/>
        <v>40.914915755134224</v>
      </c>
      <c r="AX308" s="70">
        <f t="shared" si="161"/>
        <v>5.0426863972680707</v>
      </c>
      <c r="AY308" s="70">
        <f>IFERROR(Driver!$K$19/Data!BH308/Data!BI308*Data!BK308*Data!BL308,"")</f>
        <v>-0.52017570542498137</v>
      </c>
      <c r="AZ308" s="70">
        <f t="shared" si="162"/>
        <v>36.392405063291136</v>
      </c>
      <c r="BA308" s="70"/>
      <c r="BB308" s="70"/>
      <c r="BC308" s="70">
        <f t="shared" si="163"/>
        <v>53.432075074339004</v>
      </c>
      <c r="BD308" s="70">
        <f t="shared" si="164"/>
        <v>8.5921237793131073</v>
      </c>
      <c r="BE308" s="70">
        <f t="shared" si="165"/>
        <v>0.11065793647978407</v>
      </c>
      <c r="BF308" s="70">
        <f t="shared" si="166"/>
        <v>7.006852636751991</v>
      </c>
      <c r="BG308" s="70">
        <f t="shared" si="167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219</v>
      </c>
      <c r="BS308" s="8" t="s">
        <v>610</v>
      </c>
      <c r="BT308" s="9" t="s">
        <v>622</v>
      </c>
      <c r="BU308" s="10">
        <v>174</v>
      </c>
      <c r="BV308" s="9" t="s">
        <v>222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305</v>
      </c>
      <c r="CU308" s="10"/>
      <c r="CV308" s="10"/>
      <c r="CW308" s="10"/>
      <c r="CX308" t="str">
        <f>INDEX('Data_Price '!AS$2:AS$1266,MATCH(Data!$DN308,'Data_Price '!$BE$2:$BE$1266,0))</f>
        <v>Fischer - Ranger 99 Ti WS - 2021</v>
      </c>
      <c r="CY308" t="str">
        <f>INDEX('Data_Price '!AT$2:AT$1266,MATCH(Data!$DN308,'Data_Price '!$BE$2:$BE$1266,0))</f>
        <v>Level Nine Sports</v>
      </c>
      <c r="CZ308">
        <f>INDEX('Data_Price '!AU$2:AU$1266,MATCH(Data!$DN308,'Data_Price '!$BE$2:$BE$1266,0))</f>
        <v>389.99</v>
      </c>
      <c r="DA308" t="str">
        <f>INDEX('Data_Price '!AV$2:AV$1266,MATCH(Data!$DN308,'Data_Price '!$BE$2:$BE$1266,0))</f>
        <v>https://www.google.com/url?url=https://www.levelninesports.com/fischer-ranger-99-ti-womens-skis-2021/%3Fsku%3DL9847074&amp;rct=j&amp;q=&amp;esrc=s&amp;sa=U&amp;ved=0ahUKEwjwvpucxaP2AhVBhOAKHWtwA1YQsDwITQ&amp;usg=AOvVaw1p1-EcphuX0SzpKahlzZXi</v>
      </c>
      <c r="DB308" t="str">
        <f>INDEX('Data_Price '!AW$2:AW$1266,MATCH(Data!$DN308,'Data_Price '!$BE$2:$BE$1266,0))</f>
        <v>Fischer Ranger 99 Ti Dark Green 174 Ski Men</v>
      </c>
      <c r="DC308" t="str">
        <f>INDEX('Data_Price '!AX$2:AX$1266,MATCH(Data!$DN308,'Data_Price '!$BE$2:$BE$1266,0))</f>
        <v>! OutdoorXL.com</v>
      </c>
      <c r="DD308">
        <f>INDEX('Data_Price '!AY$2:AY$1266,MATCH(Data!$DN308,'Data_Price '!$BE$2:$BE$1266,0))</f>
        <v>484.95</v>
      </c>
      <c r="DE308" t="str">
        <f>INDEX('Data_Price '!AZ$2:AZ$1266,MATCH(Data!$DN308,'Data_Price '!$BE$2:$BE$1266,0))</f>
        <v>https://www.google.com/url?url=https://www.outdoorxl.com/fischer-ranger-99-ti-365352.html%3Fprl%3D92-621x144-3469&amp;rct=j&amp;q=&amp;esrc=s&amp;sa=U&amp;ved=0ahUKEwjwvpucxaP2AhVBhOAKHWtwA1YQ2SkIVQ&amp;usg=AOvVaw0BJtg4mcvdqVL32oMVYgxL</v>
      </c>
      <c r="DF308" t="str">
        <f>INDEX('Data_Price '!BA$2:BA$1266,MATCH(Data!$DN308,'Data_Price '!$BE$2:$BE$1266,0))</f>
        <v>Fischer Ranger 99 Ti Skis</v>
      </c>
      <c r="DG308" t="str">
        <f>INDEX('Data_Price '!BB$2:BB$1266,MATCH(Data!$DN308,'Data_Price '!$BE$2:$BE$1266,0))</f>
        <v>OMCgear.com</v>
      </c>
      <c r="DH308">
        <f>INDEX('Data_Price '!BC$2:BC$1266,MATCH(Data!$DN308,'Data_Price '!$BE$2:$BE$1266,0))</f>
        <v>559.94000000000005</v>
      </c>
      <c r="DI308" t="str">
        <f>INDEX('Data_Price '!BD$2:BD$1266,MATCH(Data!$DN308,'Data_Price '!$BE$2:$BE$1266,0))</f>
        <v>https://www.google.com/url?url=https://omcgear.com/fischer-ranger-99-ti-skis/&amp;rct=j&amp;q=&amp;esrc=s&amp;sa=U&amp;ved=0ahUKEwjwvpucxaP2AhVBhOAKHWtwA1YQsDwISQ&amp;usg=AOvVaw3xYS7kFzwVHn_f1cWJr4Rc</v>
      </c>
      <c r="DJ308" s="89" t="e">
        <f ca="1">_xll.Connector("TinyUrl.TinyUrl",DA308,0)</f>
        <v>#NAME?</v>
      </c>
      <c r="DK308" s="89" t="e">
        <f ca="1">_xll.Connector("TinyUrl.TinyUrl",DE308,0)</f>
        <v>#NAME?</v>
      </c>
      <c r="DL308" s="89" t="e">
        <f ca="1">_xll.Connector("TinyUrl.TinyUrl",DI308,0)</f>
        <v>#NAME?</v>
      </c>
      <c r="DM308" s="224" t="str">
        <f t="shared" si="168"/>
        <v>Ranger 99 Ti</v>
      </c>
      <c r="DN308" s="89" t="str">
        <f t="shared" si="169"/>
        <v xml:space="preserve"> FischerRanger 99 Ti174 Unisex</v>
      </c>
      <c r="DO308" s="227" t="s">
        <v>1045</v>
      </c>
    </row>
    <row r="309" spans="2:119" ht="15.45" customHeight="1">
      <c r="B309" s="224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#VALUE!</v>
      </c>
      <c r="F309" s="43" t="b">
        <f>CL309&gt;Driver!$F$56</f>
        <v>1</v>
      </c>
      <c r="G309" s="43" t="b">
        <f>AND(CB309&gt;Driver!$F$55,CB309&lt;Driver!$G$55)</f>
        <v>1</v>
      </c>
      <c r="H309" s="43" t="e">
        <f t="shared" si="136"/>
        <v>#VALUE!</v>
      </c>
      <c r="I309" s="43">
        <f t="shared" si="137"/>
        <v>0</v>
      </c>
      <c r="J309" s="43" t="e">
        <f t="array" ref="J309">NOT(OR(($H$9:$H$1273=TRUE)*($I$9:$I$1273&gt;0)*($BT$9:$BT$1273=BT309)*($K$9:$K$1273&gt;K309)))</f>
        <v>#VALUE!</v>
      </c>
      <c r="K309" s="72">
        <f t="shared" si="138"/>
        <v>0.75750898778215348</v>
      </c>
      <c r="L309" s="72">
        <f t="shared" si="139"/>
        <v>0.98625090645395219</v>
      </c>
      <c r="M309" s="72">
        <f t="shared" si="140"/>
        <v>0.52876706911035476</v>
      </c>
      <c r="N309" s="72">
        <f t="shared" si="141"/>
        <v>0.25895149560488195</v>
      </c>
      <c r="O309" s="72">
        <f t="shared" si="142"/>
        <v>0.35525820845820844</v>
      </c>
      <c r="P309" s="72">
        <f t="shared" si="143"/>
        <v>0.97209150326797389</v>
      </c>
      <c r="Q309" s="72"/>
      <c r="R309" s="72"/>
      <c r="S309" s="72">
        <f t="shared" si="144"/>
        <v>0.70356657816518919</v>
      </c>
      <c r="T309" s="72">
        <f t="shared" si="145"/>
        <v>0.91179363474930308</v>
      </c>
      <c r="U309" s="72">
        <f t="shared" si="146"/>
        <v>0.94634592754780844</v>
      </c>
      <c r="V309" s="72">
        <f t="shared" si="147"/>
        <v>0.68804617785308919</v>
      </c>
      <c r="W309" s="72">
        <f t="shared" si="148"/>
        <v>0.94125000000000003</v>
      </c>
      <c r="X309" s="72">
        <f t="shared" si="149"/>
        <v>1.3749093546047836E-2</v>
      </c>
      <c r="Y309" s="72">
        <f t="shared" si="150"/>
        <v>0.4712329308896453</v>
      </c>
      <c r="Z309" s="72">
        <f t="shared" si="151"/>
        <v>0.74104850439511805</v>
      </c>
      <c r="AA309" s="72">
        <f t="shared" si="152"/>
        <v>0.64474179154179156</v>
      </c>
      <c r="AB309" s="72">
        <f t="shared" si="153"/>
        <v>2.7908496732026111E-2</v>
      </c>
      <c r="AC309" s="72"/>
      <c r="AD309" s="72"/>
      <c r="AE309" s="72">
        <f t="shared" si="154"/>
        <v>0.29643342183481086</v>
      </c>
      <c r="AF309" s="72">
        <f t="shared" si="155"/>
        <v>8.8206365250696916E-2</v>
      </c>
      <c r="AG309" s="72">
        <f t="shared" si="156"/>
        <v>5.3654072452191573E-2</v>
      </c>
      <c r="AH309" s="72">
        <f t="shared" si="157"/>
        <v>0.31195382214691081</v>
      </c>
      <c r="AI309" s="72">
        <f t="shared" si="158"/>
        <v>5.8749999999999955E-2</v>
      </c>
      <c r="AJ309" s="72">
        <f>(AV309-Driver!$K$179)/(Driver!$L$179-Driver!$K$179)</f>
        <v>0.22625090645395216</v>
      </c>
      <c r="AK309" s="72">
        <f>(AW309-Driver!$K$180)/(Driver!$L$180-Driver!$K$180)</f>
        <v>0.19815276876919122</v>
      </c>
      <c r="AL309" s="72">
        <f>(AX309-Driver!$K$181)/(Driver!$L$181-Driver!$K$181)</f>
        <v>0.34104850439511797</v>
      </c>
      <c r="AM309" s="72">
        <f>(AY309-Driver!$K$182)/(Driver!$L$182-Driver!$K$182)</f>
        <v>0.85874179154179153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59"/>
        <v>4.7619047619047628</v>
      </c>
      <c r="AW309" s="70">
        <f t="shared" si="160"/>
        <v>20.330563243727205</v>
      </c>
      <c r="AX309" s="70">
        <f t="shared" si="161"/>
        <v>4.0694365395560617</v>
      </c>
      <c r="AY309" s="70">
        <f>IFERROR(Driver!$K$19/Data!BH309/Data!BI309*Data!BK309*Data!BL309,"")</f>
        <v>-0.86471097267174468</v>
      </c>
      <c r="AZ309" s="70">
        <f t="shared" si="162"/>
        <v>17.125837676842888</v>
      </c>
      <c r="BA309" s="70"/>
      <c r="BB309" s="70"/>
      <c r="BC309" s="70">
        <f t="shared" si="163"/>
        <v>27.78535648309353</v>
      </c>
      <c r="BD309" s="70">
        <f t="shared" si="164"/>
        <v>2.76453866232682</v>
      </c>
      <c r="BE309" s="70">
        <f t="shared" si="165"/>
        <v>4.65160487005001E-2</v>
      </c>
      <c r="BF309" s="70">
        <f t="shared" si="166"/>
        <v>9.9441972290989842</v>
      </c>
      <c r="BG309" s="70">
        <f t="shared" si="167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219</v>
      </c>
      <c r="BS309" s="8" t="s">
        <v>386</v>
      </c>
      <c r="BT309" s="9" t="s">
        <v>518</v>
      </c>
      <c r="BU309" s="10">
        <v>168</v>
      </c>
      <c r="BV309" s="9" t="s">
        <v>222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305</v>
      </c>
      <c r="CU309" s="9" t="s">
        <v>301</v>
      </c>
      <c r="CV309" s="9" t="s">
        <v>302</v>
      </c>
      <c r="CW309" s="10"/>
      <c r="CX309" t="str">
        <f>INDEX('Data_Price '!AS$2:AS$1266,MATCH(Data!$DN309,'Data_Price '!$BE$2:$BE$1266,0))</f>
        <v>DPS Koala 103 Foundation Skis 2022</v>
      </c>
      <c r="CY309" t="str">
        <f>INDEX('Data_Price '!AT$2:AT$1266,MATCH(Data!$DN309,'Data_Price '!$BE$2:$BE$1266,0))</f>
        <v>Level Nine Sports</v>
      </c>
      <c r="CZ309">
        <f>INDEX('Data_Price '!AU$2:AU$1266,MATCH(Data!$DN309,'Data_Price '!$BE$2:$BE$1266,0))</f>
        <v>559.20000000000005</v>
      </c>
      <c r="DA309" t="str">
        <f>INDEX('Data_Price '!AV$2:AV$1266,MATCH(Data!$DN309,'Data_Price '!$BE$2:$BE$1266,0))</f>
        <v>https://www.google.com/url?url=https://www.levelninesports.com/dps-koala-103-foundation-skis-2022/%3Fsku%3DL9861227&amp;rct=j&amp;q=&amp;esrc=s&amp;sa=U&amp;ved=0ahUKEwiur-ycxaP2AhUCn-AKHfIUAQoQsDwIGA&amp;usg=AOvVaw2dvCxJm5fwfXkOtAU9tH2P</v>
      </c>
      <c r="DB309" t="str">
        <f>INDEX('Data_Price '!AW$2:AW$1266,MATCH(Data!$DN309,'Data_Price '!$BE$2:$BE$1266,0))</f>
        <v>2022 DPS Koala 103 Foundation Skis w/ Tyrolia Attack2 13 GW Bindings - 168| Ski Essentials</v>
      </c>
      <c r="DC309" t="str">
        <f>INDEX('Data_Price '!AX$2:AX$1266,MATCH(Data!$DN309,'Data_Price '!$BE$2:$BE$1266,0))</f>
        <v>eBay - david110549</v>
      </c>
      <c r="DD309">
        <f>INDEX('Data_Price '!AY$2:AY$1266,MATCH(Data!$DN309,'Data_Price '!$BE$2:$BE$1266,0))</f>
        <v>734.95</v>
      </c>
      <c r="DE309" t="str">
        <f>INDEX('Data_Price '!AZ$2:AZ$1266,MATCH(Data!$DN309,'Data_Price '!$BE$2:$BE$1266,0))</f>
        <v>https://www.google.com/url?url=https://www.ebay.com/itm/194434649614%3Fchn%3Dps%26mkevt%3D1%26mkcid%3D28%26var%3D494547254994&amp;rct=j&amp;q=&amp;esrc=s&amp;sa=U&amp;ved=0ahUKEwiur-ycxaP2AhUCn-AKHfIUAQoQsDwIHA&amp;usg=AOvVaw1X1oiUDwCKlmS5QEoqIlHu</v>
      </c>
      <c r="DF309" t="str">
        <f>INDEX('Data_Price '!BA$2:BA$1266,MATCH(Data!$DN309,'Data_Price '!$BE$2:$BE$1266,0))</f>
        <v>2022 DPS Koala 103 Foundation Skis w/ Tyrolia Attack2 13 GW Bindings - 168| Ski Essentials</v>
      </c>
      <c r="DG309" t="str">
        <f>INDEX('Data_Price '!BB$2:BB$1266,MATCH(Data!$DN309,'Data_Price '!$BE$2:$BE$1266,0))</f>
        <v>eBay - david110549</v>
      </c>
      <c r="DH309">
        <f>INDEX('Data_Price '!BC$2:BC$1266,MATCH(Data!$DN309,'Data_Price '!$BE$2:$BE$1266,0))</f>
        <v>734.95</v>
      </c>
      <c r="DI309" t="str">
        <f>INDEX('Data_Price '!BD$2:BD$1266,MATCH(Data!$DN309,'Data_Price '!$BE$2:$BE$1266,0))</f>
        <v>https://www.google.com/url?q=https://www.ebay.com/itm/194434649614%3Fchn%3Dps%26mkevt%3D1%26mkcid%3D28%26var%3D494547254994&amp;sa=U&amp;ved=0ahUKEwiK_5udxaP2AhXudN8KHeGHDq4Q2ykIFw&amp;usg=AOvVaw28WOFQJ33dqqQhLh2RFTVT</v>
      </c>
      <c r="DJ309" s="89" t="e">
        <f ca="1">_xll.Connector("TinyUrl.TinyUrl",DA309,0)</f>
        <v>#NAME?</v>
      </c>
      <c r="DK309" s="89" t="e">
        <f ca="1">_xll.Connector("TinyUrl.TinyUrl",DE309,0)</f>
        <v>#NAME?</v>
      </c>
      <c r="DL309" s="89" t="e">
        <f ca="1">_xll.Connector("TinyUrl.TinyUrl",DI309,0)</f>
        <v>#NAME?</v>
      </c>
      <c r="DM309" s="224" t="str">
        <f t="shared" si="168"/>
        <v>Foundation 103 Koala</v>
      </c>
      <c r="DN309" s="89" t="str">
        <f t="shared" si="169"/>
        <v xml:space="preserve"> DPSFoundation 103 Koala168 Unisex</v>
      </c>
      <c r="DO309" s="227"/>
    </row>
    <row r="310" spans="2:119" ht="15.45" customHeight="1">
      <c r="B310" s="224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#VALUE!</v>
      </c>
      <c r="F310" s="43" t="b">
        <f>CL310&gt;Driver!$F$56</f>
        <v>1</v>
      </c>
      <c r="G310" s="43" t="b">
        <f>AND(CB310&gt;Driver!$F$55,CB310&lt;Driver!$G$55)</f>
        <v>0</v>
      </c>
      <c r="H310" s="43" t="e">
        <f t="shared" si="136"/>
        <v>#VALUE!</v>
      </c>
      <c r="I310" s="43">
        <f t="shared" si="137"/>
        <v>0</v>
      </c>
      <c r="J310" s="43" t="e">
        <f t="array" ref="J310">NOT(OR(($H$9:$H$1273=TRUE)*($I$9:$I$1273&gt;0)*($BT$9:$BT$1273=BT310)*($K$9:$K$1273&gt;K310)))</f>
        <v>#VALUE!</v>
      </c>
      <c r="K310" s="72">
        <f t="shared" si="138"/>
        <v>0.64719551426133248</v>
      </c>
      <c r="L310" s="72">
        <f t="shared" si="139"/>
        <v>0.91029248247522365</v>
      </c>
      <c r="M310" s="72">
        <f t="shared" si="140"/>
        <v>0.38409854604744131</v>
      </c>
      <c r="N310" s="72">
        <f t="shared" si="141"/>
        <v>-7.917536204388842E-3</v>
      </c>
      <c r="O310" s="72">
        <f t="shared" si="142"/>
        <v>0.30045827238592837</v>
      </c>
      <c r="P310" s="72">
        <f t="shared" si="143"/>
        <v>0.8597549019607843</v>
      </c>
      <c r="Q310" s="72"/>
      <c r="R310" s="72"/>
      <c r="S310" s="72">
        <f t="shared" si="144"/>
        <v>0.73618253961142965</v>
      </c>
      <c r="T310" s="72">
        <f t="shared" si="145"/>
        <v>0.98384106458372289</v>
      </c>
      <c r="U310" s="72">
        <f t="shared" si="146"/>
        <v>0.91724225163094086</v>
      </c>
      <c r="V310" s="72">
        <f t="shared" si="147"/>
        <v>0.71142446542931581</v>
      </c>
      <c r="W310" s="72">
        <f t="shared" si="148"/>
        <v>0.99295394579035734</v>
      </c>
      <c r="X310" s="72">
        <f t="shared" si="149"/>
        <v>8.9707517524776348E-2</v>
      </c>
      <c r="Y310" s="72">
        <f t="shared" si="150"/>
        <v>0.61590145395255869</v>
      </c>
      <c r="Z310" s="72">
        <f t="shared" si="151"/>
        <v>1.0079175362043888</v>
      </c>
      <c r="AA310" s="72">
        <f t="shared" si="152"/>
        <v>0.69954172761407163</v>
      </c>
      <c r="AB310" s="72">
        <f t="shared" si="153"/>
        <v>0.1402450980392157</v>
      </c>
      <c r="AC310" s="72"/>
      <c r="AD310" s="72"/>
      <c r="AE310" s="72">
        <f t="shared" si="154"/>
        <v>0.26381746038857029</v>
      </c>
      <c r="AF310" s="72">
        <f t="shared" si="155"/>
        <v>1.6158935416277123E-2</v>
      </c>
      <c r="AG310" s="72">
        <f t="shared" si="156"/>
        <v>8.275774836905915E-2</v>
      </c>
      <c r="AH310" s="72">
        <f t="shared" si="157"/>
        <v>0.28857553457068419</v>
      </c>
      <c r="AI310" s="72">
        <f t="shared" si="158"/>
        <v>7.0460542096426118E-3</v>
      </c>
      <c r="AJ310" s="72">
        <f>(AV310-Driver!$K$179)/(Driver!$L$179-Driver!$K$179)</f>
        <v>0.32970751752477634</v>
      </c>
      <c r="AK310" s="72">
        <f>(AW310-Driver!$K$180)/(Driver!$L$180-Driver!$K$180)</f>
        <v>0.33084319300516996</v>
      </c>
      <c r="AL310" s="72">
        <f>(AX310-Driver!$K$181)/(Driver!$L$181-Driver!$K$181)</f>
        <v>0.60791753620438882</v>
      </c>
      <c r="AM310" s="72">
        <f>(AY310-Driver!$K$182)/(Driver!$L$182-Driver!$K$182)</f>
        <v>0.9135417276140716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59"/>
        <v>6.9393569393569381</v>
      </c>
      <c r="AW310" s="70">
        <f t="shared" si="160"/>
        <v>33.306114416586631</v>
      </c>
      <c r="AX310" s="70">
        <f t="shared" si="161"/>
        <v>6.4712578258394995</v>
      </c>
      <c r="AY310" s="70">
        <f>IFERROR(Driver!$K$19/Data!BH310/Data!BI310*Data!BK310*Data!BL310,"")</f>
        <v>-0.52925361029531337</v>
      </c>
      <c r="AZ310" s="70">
        <f t="shared" si="162"/>
        <v>27.364110201042447</v>
      </c>
      <c r="BA310" s="70"/>
      <c r="BB310" s="70"/>
      <c r="BC310" s="70">
        <f t="shared" si="163"/>
        <v>44.703482427743893</v>
      </c>
      <c r="BD310" s="70">
        <f t="shared" si="164"/>
        <v>12.000682846983791</v>
      </c>
      <c r="BE310" s="70">
        <f t="shared" si="165"/>
        <v>1.7417564551840264E-2</v>
      </c>
      <c r="BF310" s="70">
        <f t="shared" si="166"/>
        <v>12.584610569068126</v>
      </c>
      <c r="BG310" s="70">
        <f t="shared" si="167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219</v>
      </c>
      <c r="BS310" s="8" t="s">
        <v>950</v>
      </c>
      <c r="BT310" s="9" t="s">
        <v>697</v>
      </c>
      <c r="BU310" s="10">
        <v>177</v>
      </c>
      <c r="BV310" s="9" t="s">
        <v>222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303</v>
      </c>
      <c r="CU310" s="10"/>
      <c r="CV310" s="10"/>
      <c r="CW310" s="10"/>
      <c r="CX310" t="str">
        <f>INDEX('Data_Price '!AS$2:AS$1266,MATCH(Data!$DN310,'Data_Price '!$BE$2:$BE$1266,0))</f>
        <v>'22 K2 Poacher Skis 177cm</v>
      </c>
      <c r="CY310" t="str">
        <f>INDEX('Data_Price '!AT$2:AT$1266,MATCH(Data!$DN310,'Data_Price '!$BE$2:$BE$1266,0))</f>
        <v>Al's Ski Equipment Barn</v>
      </c>
      <c r="CZ310">
        <f>INDEX('Data_Price '!AU$2:AU$1266,MATCH(Data!$DN310,'Data_Price '!$BE$2:$BE$1266,0))</f>
        <v>499</v>
      </c>
      <c r="DA310" t="str">
        <f>INDEX('Data_Price '!AV$2:AV$1266,MATCH(Data!$DN310,'Data_Price '!$BE$2:$BE$1266,0))</f>
        <v>https://www.google.com/url?url=https://www.untracked.com/p7396c51b37lr-Froogle-22_k2_poacher_all_mountain_freestyle_skis.html%23chsku762157&amp;rct=j&amp;q=&amp;esrc=s&amp;sa=U&amp;ved=0ahUKEwjUz7ydxaP2AhUMTN8KHeMhDfMQ2SkIaw&amp;usg=AOvVaw3j0RJnQiomOGhiohfANTQr</v>
      </c>
      <c r="DB310" t="str">
        <f>INDEX('Data_Price '!AW$2:AW$1266,MATCH(Data!$DN310,'Data_Price '!$BE$2:$BE$1266,0))</f>
        <v>K2 Poacher Skis 2022 - 177</v>
      </c>
      <c r="DC310" t="str">
        <f>INDEX('Data_Price '!AX$2:AX$1266,MATCH(Data!$DN310,'Data_Price '!$BE$2:$BE$1266,0))</f>
        <v>evo.com</v>
      </c>
      <c r="DD310">
        <f>INDEX('Data_Price '!AY$2:AY$1266,MATCH(Data!$DN310,'Data_Price '!$BE$2:$BE$1266,0))</f>
        <v>499.95</v>
      </c>
      <c r="DE310" t="str">
        <f>INDEX('Data_Price '!AZ$2:AZ$1266,MATCH(Data!$DN310,'Data_Price '!$BE$2:$BE$1266,0))</f>
        <v>https://www.google.com/url?url=https://www.evo.com/skis/k2-poacher%3Fimage%3D201070/825034/clone.jpg&amp;rct=j&amp;q=&amp;esrc=s&amp;sa=U&amp;ved=0ahUKEwjUz7ydxaP2AhUMTN8KHeMhDfMQsDwIYw&amp;usg=AOvVaw3m1bvAfab7sO2SRTEZXlIR</v>
      </c>
      <c r="DF310" t="str">
        <f>INDEX('Data_Price '!BA$2:BA$1266,MATCH(Data!$DN310,'Data_Price '!$BE$2:$BE$1266,0))</f>
        <v>K2 Poacher Skis 2022 - 177</v>
      </c>
      <c r="DG310" t="str">
        <f>INDEX('Data_Price '!BB$2:BB$1266,MATCH(Data!$DN310,'Data_Price '!$BE$2:$BE$1266,0))</f>
        <v>evo.com</v>
      </c>
      <c r="DH310">
        <f>INDEX('Data_Price '!BC$2:BC$1266,MATCH(Data!$DN310,'Data_Price '!$BE$2:$BE$1266,0))</f>
        <v>499.95</v>
      </c>
      <c r="DI310" t="str">
        <f>INDEX('Data_Price '!BD$2:BD$1266,MATCH(Data!$DN310,'Data_Price '!$BE$2:$BE$1266,0))</f>
        <v>https://www.google.com/url?q=https://www.evo.com/skis/k2-poacher%3Fimage%3D201070/825034/clone.jpg&amp;sa=U&amp;ved=0ahUKEwiv4PWdxaP2AhUqm-AKHXY3BTwQ2ykIGA&amp;usg=AOvVaw0xtmtbbD8cCtE3CnnM65Sm</v>
      </c>
      <c r="DJ310" s="89" t="e">
        <f ca="1">_xll.Connector("TinyUrl.TinyUrl",DA310,0)</f>
        <v>#NAME?</v>
      </c>
      <c r="DK310" s="89" t="e">
        <f ca="1">_xll.Connector("TinyUrl.TinyUrl",DE310,0)</f>
        <v>#NAME?</v>
      </c>
      <c r="DL310" s="89" t="e">
        <f ca="1">_xll.Connector("TinyUrl.TinyUrl",DI310,0)</f>
        <v>#NAME?</v>
      </c>
      <c r="DM310" s="224" t="str">
        <f t="shared" si="168"/>
        <v>Poacher</v>
      </c>
      <c r="DN310" s="89" t="str">
        <f t="shared" si="169"/>
        <v xml:space="preserve"> K2Poacher177 Unisex</v>
      </c>
      <c r="DO310" s="227" t="s">
        <v>1034</v>
      </c>
    </row>
    <row r="311" spans="2:119" ht="15.45" customHeight="1">
      <c r="B311" s="224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#VALUE!</v>
      </c>
      <c r="F311" s="43" t="b">
        <f>CL311&gt;Driver!$F$56</f>
        <v>0</v>
      </c>
      <c r="G311" s="43" t="b">
        <f>AND(CB311&gt;Driver!$F$55,CB311&lt;Driver!$G$55)</f>
        <v>0</v>
      </c>
      <c r="H311" s="43" t="e">
        <f t="shared" si="136"/>
        <v>#VALUE!</v>
      </c>
      <c r="I311" s="43">
        <f t="shared" si="137"/>
        <v>0</v>
      </c>
      <c r="J311" s="43" t="e">
        <f t="array" ref="J311">NOT(OR(($H$9:$H$1273=TRUE)*($I$9:$I$1273&gt;0)*($BT$9:$BT$1273=BT311)*($K$9:$K$1273&gt;K311)))</f>
        <v>#VALUE!</v>
      </c>
      <c r="K311" s="72">
        <f t="shared" si="138"/>
        <v>0.69871516393445587</v>
      </c>
      <c r="L311" s="72">
        <f t="shared" si="139"/>
        <v>0.99247764080251399</v>
      </c>
      <c r="M311" s="72">
        <f t="shared" si="140"/>
        <v>0.40495268706639775</v>
      </c>
      <c r="N311" s="72">
        <f t="shared" si="141"/>
        <v>0.17168152785682667</v>
      </c>
      <c r="O311" s="72">
        <f t="shared" si="142"/>
        <v>0.28673045491099425</v>
      </c>
      <c r="P311" s="72">
        <f t="shared" si="143"/>
        <v>0.75644607843137257</v>
      </c>
      <c r="Q311" s="72"/>
      <c r="R311" s="72"/>
      <c r="S311" s="72">
        <f t="shared" si="144"/>
        <v>0.73659143778831693</v>
      </c>
      <c r="T311" s="72">
        <f t="shared" si="145"/>
        <v>0.96937632738263246</v>
      </c>
      <c r="U311" s="72">
        <f t="shared" si="146"/>
        <v>0.93320482533443205</v>
      </c>
      <c r="V311" s="72">
        <f t="shared" si="147"/>
        <v>0.6453235305592584</v>
      </c>
      <c r="W311" s="72">
        <f t="shared" si="148"/>
        <v>0.99143464243845247</v>
      </c>
      <c r="X311" s="72">
        <f t="shared" si="149"/>
        <v>7.5223591974860338E-3</v>
      </c>
      <c r="Y311" s="72">
        <f t="shared" si="150"/>
        <v>0.59504731293360225</v>
      </c>
      <c r="Z311" s="72">
        <f t="shared" si="151"/>
        <v>0.82831847214317333</v>
      </c>
      <c r="AA311" s="72">
        <f t="shared" si="152"/>
        <v>0.71326954508900575</v>
      </c>
      <c r="AB311" s="72">
        <f t="shared" si="153"/>
        <v>0.24355392156862743</v>
      </c>
      <c r="AC311" s="72"/>
      <c r="AD311" s="72"/>
      <c r="AE311" s="72">
        <f t="shared" si="154"/>
        <v>0.26340856221168313</v>
      </c>
      <c r="AF311" s="72">
        <f t="shared" si="155"/>
        <v>3.0623672617367495E-2</v>
      </c>
      <c r="AG311" s="72">
        <f t="shared" si="156"/>
        <v>6.6795174665567947E-2</v>
      </c>
      <c r="AH311" s="72">
        <f t="shared" si="157"/>
        <v>0.3546764694407416</v>
      </c>
      <c r="AI311" s="72">
        <f t="shared" si="158"/>
        <v>8.5653575615474778E-3</v>
      </c>
      <c r="AJ311" s="72">
        <f>(AV311-Driver!$K$179)/(Driver!$L$179-Driver!$K$179)</f>
        <v>0.24752235919748602</v>
      </c>
      <c r="AK311" s="72">
        <f>(AW311-Driver!$K$180)/(Driver!$L$180-Driver!$K$180)</f>
        <v>0.41145757032438213</v>
      </c>
      <c r="AL311" s="72">
        <f>(AX311-Driver!$K$181)/(Driver!$L$181-Driver!$K$181)</f>
        <v>0.42831847214317331</v>
      </c>
      <c r="AM311" s="72">
        <f>(AY311-Driver!$K$182)/(Driver!$L$182-Driver!$K$182)</f>
        <v>0.92726954508900572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59"/>
        <v>5.2096052096052086</v>
      </c>
      <c r="AW311" s="70">
        <f t="shared" si="160"/>
        <v>41.189245276982291</v>
      </c>
      <c r="AX311" s="70">
        <f t="shared" si="161"/>
        <v>4.8548662492885599</v>
      </c>
      <c r="AY311" s="70">
        <f>IFERROR(Driver!$K$19/Data!BH311/Data!BI311*Data!BK311*Data!BL311,"")</f>
        <v>-0.44521888742168669</v>
      </c>
      <c r="AZ311" s="70">
        <f t="shared" si="162"/>
        <v>36.779597915115417</v>
      </c>
      <c r="BA311" s="70"/>
      <c r="BB311" s="70"/>
      <c r="BC311" s="70">
        <f t="shared" si="163"/>
        <v>44.915580754709275</v>
      </c>
      <c r="BD311" s="70">
        <f t="shared" si="164"/>
        <v>7.8605049298825893</v>
      </c>
      <c r="BE311" s="70">
        <f t="shared" si="165"/>
        <v>0.16694380902828782</v>
      </c>
      <c r="BF311" s="70">
        <f t="shared" si="166"/>
        <v>5.1189743608449785</v>
      </c>
      <c r="BG311" s="70">
        <f t="shared" si="167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219</v>
      </c>
      <c r="BS311" s="8" t="s">
        <v>579</v>
      </c>
      <c r="BT311" s="9" t="s">
        <v>593</v>
      </c>
      <c r="BU311" s="10">
        <v>163</v>
      </c>
      <c r="BV311" s="9" t="s">
        <v>390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305</v>
      </c>
      <c r="CU311" s="10"/>
      <c r="CV311" s="10"/>
      <c r="CW311" s="10"/>
      <c r="CX311">
        <f>INDEX('Data_Price '!AS$2:AS$1266,MATCH(Data!$DN311,'Data_Price '!$BE$2:$BE$1266,0))</f>
        <v>0</v>
      </c>
      <c r="CY311">
        <f>INDEX('Data_Price '!AT$2:AT$1266,MATCH(Data!$DN311,'Data_Price '!$BE$2:$BE$1266,0))</f>
        <v>0</v>
      </c>
      <c r="CZ311">
        <f>INDEX('Data_Price '!AU$2:AU$1266,MATCH(Data!$DN311,'Data_Price '!$BE$2:$BE$1266,0))</f>
        <v>0</v>
      </c>
      <c r="DA311">
        <f>INDEX('Data_Price '!AV$2:AV$1266,MATCH(Data!$DN311,'Data_Price '!$BE$2:$BE$1266,0))</f>
        <v>0</v>
      </c>
      <c r="DB311">
        <f>INDEX('Data_Price '!AW$2:AW$1266,MATCH(Data!$DN311,'Data_Price '!$BE$2:$BE$1266,0))</f>
        <v>0</v>
      </c>
      <c r="DC311">
        <f>INDEX('Data_Price '!AX$2:AX$1266,MATCH(Data!$DN311,'Data_Price '!$BE$2:$BE$1266,0))</f>
        <v>0</v>
      </c>
      <c r="DD311">
        <f>INDEX('Data_Price '!AY$2:AY$1266,MATCH(Data!$DN311,'Data_Price '!$BE$2:$BE$1266,0))</f>
        <v>0</v>
      </c>
      <c r="DE311">
        <f>INDEX('Data_Price '!AZ$2:AZ$1266,MATCH(Data!$DN311,'Data_Price '!$BE$2:$BE$1266,0))</f>
        <v>0</v>
      </c>
      <c r="DF311">
        <f>INDEX('Data_Price '!BA$2:BA$1266,MATCH(Data!$DN311,'Data_Price '!$BE$2:$BE$1266,0))</f>
        <v>0</v>
      </c>
      <c r="DG311">
        <f>INDEX('Data_Price '!BB$2:BB$1266,MATCH(Data!$DN311,'Data_Price '!$BE$2:$BE$1266,0))</f>
        <v>0</v>
      </c>
      <c r="DH311">
        <f>INDEX('Data_Price '!BC$2:BC$1266,MATCH(Data!$DN311,'Data_Price '!$BE$2:$BE$1266,0))</f>
        <v>0</v>
      </c>
      <c r="DI311">
        <f>INDEX('Data_Price '!BD$2:BD$1266,MATCH(Data!$DN311,'Data_Price '!$BE$2:$BE$1266,0))</f>
        <v>0</v>
      </c>
      <c r="DJ311" s="89" t="e">
        <f ca="1">_xll.Connector("TinyUrl.TinyUrl",DA311,0)</f>
        <v>#NAME?</v>
      </c>
      <c r="DK311" s="89" t="e">
        <f ca="1">_xll.Connector("TinyUrl.TinyUrl",DE311,0)</f>
        <v>#NAME?</v>
      </c>
      <c r="DL311" s="89" t="e">
        <f ca="1">_xll.Connector("TinyUrl.TinyUrl",DI311,0)</f>
        <v>#NAME?</v>
      </c>
      <c r="DM311" s="224" t="str">
        <f t="shared" si="168"/>
        <v>Dictator 2.0 X</v>
      </c>
      <c r="DN311" s="89" t="str">
        <f t="shared" si="169"/>
        <v xml:space="preserve"> FactionDictator 2.0 X163 Women's</v>
      </c>
      <c r="DO311" s="227"/>
    </row>
    <row r="312" spans="2:119" ht="15.45" customHeight="1">
      <c r="B312" s="224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#VALUE!</v>
      </c>
      <c r="F312" s="43" t="b">
        <f>CL312&gt;Driver!$F$56</f>
        <v>0</v>
      </c>
      <c r="G312" s="43" t="b">
        <f>AND(CB312&gt;Driver!$F$55,CB312&lt;Driver!$G$55)</f>
        <v>1</v>
      </c>
      <c r="H312" s="43" t="e">
        <f t="shared" si="136"/>
        <v>#VALUE!</v>
      </c>
      <c r="I312" s="43">
        <f t="shared" si="137"/>
        <v>0</v>
      </c>
      <c r="J312" s="43" t="e">
        <f t="array" ref="J312">NOT(OR(($H$9:$H$1273=TRUE)*($I$9:$I$1273&gt;0)*($BT$9:$BT$1273=BT312)*($K$9:$K$1273&gt;K312)))</f>
        <v>#VALUE!</v>
      </c>
      <c r="K312" s="72">
        <f t="shared" si="138"/>
        <v>0.73556883770873105</v>
      </c>
      <c r="L312" s="72">
        <f t="shared" si="139"/>
        <v>0.89514462976391918</v>
      </c>
      <c r="M312" s="72">
        <f t="shared" si="140"/>
        <v>0.57599304565354315</v>
      </c>
      <c r="N312" s="72">
        <f t="shared" si="141"/>
        <v>0.33989755264655663</v>
      </c>
      <c r="O312" s="72">
        <f t="shared" si="142"/>
        <v>0.43396393725524907</v>
      </c>
      <c r="P312" s="72">
        <f t="shared" si="143"/>
        <v>0.95411764705882351</v>
      </c>
      <c r="Q312" s="72"/>
      <c r="R312" s="72"/>
      <c r="S312" s="72">
        <f t="shared" si="144"/>
        <v>0.74483065211949395</v>
      </c>
      <c r="T312" s="72">
        <f t="shared" si="145"/>
        <v>0.90042557781481869</v>
      </c>
      <c r="U312" s="72">
        <f t="shared" si="146"/>
        <v>0.98950147196354521</v>
      </c>
      <c r="V312" s="72">
        <f t="shared" si="147"/>
        <v>0.65370317357198782</v>
      </c>
      <c r="W312" s="72">
        <f t="shared" si="148"/>
        <v>0.98517489531754998</v>
      </c>
      <c r="X312" s="72">
        <f t="shared" si="149"/>
        <v>0.10485537023608088</v>
      </c>
      <c r="Y312" s="72">
        <f t="shared" si="150"/>
        <v>0.42400695434645691</v>
      </c>
      <c r="Z312" s="72">
        <f t="shared" si="151"/>
        <v>0.66010244735344337</v>
      </c>
      <c r="AA312" s="72">
        <f t="shared" si="152"/>
        <v>0.56603606274475093</v>
      </c>
      <c r="AB312" s="72">
        <f t="shared" si="153"/>
        <v>4.588235294117643E-2</v>
      </c>
      <c r="AC312" s="72"/>
      <c r="AD312" s="72"/>
      <c r="AE312" s="72">
        <f t="shared" si="154"/>
        <v>0.25516934788050605</v>
      </c>
      <c r="AF312" s="72">
        <f t="shared" si="155"/>
        <v>9.9574422185181324E-2</v>
      </c>
      <c r="AG312" s="72">
        <f t="shared" si="156"/>
        <v>1.0498528036454777E-2</v>
      </c>
      <c r="AH312" s="72">
        <f t="shared" si="157"/>
        <v>0.34629682642801213</v>
      </c>
      <c r="AI312" s="72">
        <f t="shared" si="158"/>
        <v>1.4825104682449977E-2</v>
      </c>
      <c r="AJ312" s="72">
        <f>(AV312-Driver!$K$179)/(Driver!$L$179-Driver!$K$179)</f>
        <v>0.34485537023608087</v>
      </c>
      <c r="AK312" s="72">
        <f>(AW312-Driver!$K$180)/(Driver!$L$180-Driver!$K$180)</f>
        <v>0.20252766092668287</v>
      </c>
      <c r="AL312" s="72">
        <f>(AX312-Driver!$K$181)/(Driver!$L$181-Driver!$K$181)</f>
        <v>0.26010244735344334</v>
      </c>
      <c r="AM312" s="72">
        <f>(AY312-Driver!$K$182)/(Driver!$L$182-Driver!$K$182)</f>
        <v>0.7800360627447509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59"/>
        <v>7.258173924840591</v>
      </c>
      <c r="AW312" s="70">
        <f t="shared" si="160"/>
        <v>20.758375856371501</v>
      </c>
      <c r="AX312" s="70">
        <f t="shared" si="161"/>
        <v>3.3409220261809902</v>
      </c>
      <c r="AY312" s="70">
        <f>IFERROR(Driver!$K$19/Data!BH312/Data!BI312*Data!BK312*Data!BL312,"")</f>
        <v>-1.3465074505243046</v>
      </c>
      <c r="AZ312" s="70">
        <f t="shared" si="162"/>
        <v>18.763961280714817</v>
      </c>
      <c r="BA312" s="70"/>
      <c r="BB312" s="70"/>
      <c r="BC312" s="70">
        <f t="shared" si="163"/>
        <v>49.1893185063796</v>
      </c>
      <c r="BD312" s="70">
        <f t="shared" si="164"/>
        <v>1.7584857666299138</v>
      </c>
      <c r="BE312" s="70">
        <f t="shared" si="165"/>
        <v>8.9663894652849477E-2</v>
      </c>
      <c r="BF312" s="70">
        <f t="shared" si="166"/>
        <v>6.0653961688087836</v>
      </c>
      <c r="BG312" s="70">
        <f t="shared" si="167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219</v>
      </c>
      <c r="BS312" s="8" t="s">
        <v>493</v>
      </c>
      <c r="BT312" s="9" t="s">
        <v>515</v>
      </c>
      <c r="BU312" s="10">
        <v>180</v>
      </c>
      <c r="BV312" s="9" t="s">
        <v>222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301</v>
      </c>
      <c r="CU312" s="9" t="s">
        <v>302</v>
      </c>
      <c r="CV312" s="9" t="s">
        <v>388</v>
      </c>
      <c r="CW312" s="10"/>
      <c r="CX312" t="str">
        <f>INDEX('Data_Price '!AS$2:AS$1266,MATCH(Data!$DN312,'Data_Price '!$BE$2:$BE$1266,0))</f>
        <v>'21 Blizzard Zero G 105 Skis 180cm</v>
      </c>
      <c r="CY312" t="str">
        <f>INDEX('Data_Price '!AT$2:AT$1266,MATCH(Data!$DN312,'Data_Price '!$BE$2:$BE$1266,0))</f>
        <v>Al's Ski Equipment Barn</v>
      </c>
      <c r="CZ312">
        <f>INDEX('Data_Price '!AU$2:AU$1266,MATCH(Data!$DN312,'Data_Price '!$BE$2:$BE$1266,0))</f>
        <v>639.95000000000005</v>
      </c>
      <c r="DA312" t="str">
        <f>INDEX('Data_Price '!AV$2:AV$1266,MATCH(Data!$DN312,'Data_Price '!$BE$2:$BE$1266,0))</f>
        <v>https://www.google.com/url?url=https://www.untracked.com/p6863c49b119lr-Froogle-21_blizzard_zero_g_105_backcountry_touring_skis.html%23chsku671738&amp;rct=j&amp;q=&amp;esrc=s&amp;sa=U&amp;ved=0ahUKEwjV4MOexaP2AhUMZN8KHVGjDJ0Q2SkIjAE&amp;usg=AOvVaw2m2gvCAxNloTZWPERNdcH4</v>
      </c>
      <c r="DB312" t="str">
        <f>INDEX('Data_Price '!AW$2:AW$1266,MATCH(Data!$DN312,'Data_Price '!$BE$2:$BE$1266,0))</f>
        <v>2022 Blizzard Zero G 105 180</v>
      </c>
      <c r="DC312" t="str">
        <f>INDEX('Data_Price '!AX$2:AX$1266,MATCH(Data!$DN312,'Data_Price '!$BE$2:$BE$1266,0))</f>
        <v>Ski Town All-Stars</v>
      </c>
      <c r="DD312">
        <f>INDEX('Data_Price '!AY$2:AY$1266,MATCH(Data!$DN312,'Data_Price '!$BE$2:$BE$1266,0))</f>
        <v>639.95000000000005</v>
      </c>
      <c r="DE312" t="str">
        <f>INDEX('Data_Price '!AZ$2:AZ$1266,MATCH(Data!$DN312,'Data_Price '!$BE$2:$BE$1266,0))</f>
        <v>https://www.google.com/url?url=https://skitownallstars.com/products/blizzard-zero-g-105-skis-2011%3Fvariant%3D39280029892742%26currency%3DUSD%26utm_medium%3Dproduct_sync%26utm_source%3Dgoogle%26utm_content%3Dsag_organic%26utm_campaign%3Dsag_organic&amp;rct=j&amp;q=&amp;esrc=s&amp;sa=U&amp;ved=0ahUKEwjV4MOexaP2AhUMZN8KHVGjDJ0Q2SkIlwE&amp;usg=AOvVaw2J-okJWWHP3lxj3Wr02CY-</v>
      </c>
      <c r="DF312" t="str">
        <f>INDEX('Data_Price '!BA$2:BA$1266,MATCH(Data!$DN312,'Data_Price '!$BE$2:$BE$1266,0))</f>
        <v>Blizzard Zero G 105 Skis - 2022 180cm</v>
      </c>
      <c r="DG312" t="str">
        <f>INDEX('Data_Price '!BB$2:BB$1266,MATCH(Data!$DN312,'Data_Price '!$BE$2:$BE$1266,0))</f>
        <v>Glacier Ski Shop</v>
      </c>
      <c r="DH312">
        <f>INDEX('Data_Price '!BC$2:BC$1266,MATCH(Data!$DN312,'Data_Price '!$BE$2:$BE$1266,0))</f>
        <v>719</v>
      </c>
      <c r="DI312" t="str">
        <f>INDEX('Data_Price '!BD$2:BD$1266,MATCH(Data!$DN312,'Data_Price '!$BE$2:$BE$1266,0))</f>
        <v>https://www.google.com/url?url=https://glacierskishop.com/products/blizzard-zero-g-105-skis-2022%3Fvariant%3D39632737402983%26currency%3DUSD%26utm_medium%3Dproduct_sync%26utm_source%3Dgoogle%26utm_content%3Dsag_organic%26utm_campaign%3Dsag_organic&amp;rct=j&amp;q=&amp;esrc=s&amp;sa=U&amp;ved=0ahUKEwjV4MOexaP2AhUMZN8KHVGjDJ0Q2SkIoAE&amp;usg=AOvVaw1tO3T-92V6qLJCc5m4YYtx</v>
      </c>
      <c r="DJ312" s="89" t="e">
        <f ca="1">_xll.Connector("TinyUrl.TinyUrl",DA312,0)</f>
        <v>#NAME?</v>
      </c>
      <c r="DK312" s="89" t="e">
        <f ca="1">_xll.Connector("TinyUrl.TinyUrl",DE312,0)</f>
        <v>#NAME?</v>
      </c>
      <c r="DL312" s="89" t="e">
        <f ca="1">_xll.Connector("TinyUrl.TinyUrl",DI312,0)</f>
        <v>#NAME?</v>
      </c>
      <c r="DM312" s="224" t="str">
        <f t="shared" si="168"/>
        <v>Zero G 105</v>
      </c>
      <c r="DN312" s="89" t="str">
        <f t="shared" si="169"/>
        <v xml:space="preserve"> BlizzardZero G 105180 Unisex</v>
      </c>
      <c r="DO312" s="227" t="s">
        <v>1015</v>
      </c>
    </row>
    <row r="313" spans="2:119" ht="15.45" customHeight="1">
      <c r="B313" s="224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#VALUE!</v>
      </c>
      <c r="F313" s="43" t="b">
        <f>CL313&gt;Driver!$F$56</f>
        <v>0</v>
      </c>
      <c r="G313" s="43" t="b">
        <f>AND(CB313&gt;Driver!$F$55,CB313&lt;Driver!$G$55)</f>
        <v>0</v>
      </c>
      <c r="H313" s="43" t="e">
        <f t="shared" si="136"/>
        <v>#VALUE!</v>
      </c>
      <c r="I313" s="43">
        <f t="shared" si="137"/>
        <v>0</v>
      </c>
      <c r="J313" s="43" t="e">
        <f t="array" ref="J313">NOT(OR(($H$9:$H$1273=TRUE)*($I$9:$I$1273&gt;0)*($BT$9:$BT$1273=BT313)*($K$9:$K$1273&gt;K313)))</f>
        <v>#VALUE!</v>
      </c>
      <c r="K313" s="72">
        <f t="shared" si="138"/>
        <v>0.6856236633505346</v>
      </c>
      <c r="L313" s="72">
        <f t="shared" si="139"/>
        <v>0.94459431149786477</v>
      </c>
      <c r="M313" s="72">
        <f t="shared" si="140"/>
        <v>0.42665301520320431</v>
      </c>
      <c r="N313" s="72">
        <f t="shared" si="141"/>
        <v>0.16282805286789348</v>
      </c>
      <c r="O313" s="72">
        <f t="shared" si="142"/>
        <v>0.33948393391818987</v>
      </c>
      <c r="P313" s="72">
        <f t="shared" si="143"/>
        <v>0.77764705882352947</v>
      </c>
      <c r="Q313" s="72"/>
      <c r="R313" s="72"/>
      <c r="S313" s="72">
        <f t="shared" si="144"/>
        <v>0.78070853477613966</v>
      </c>
      <c r="T313" s="72">
        <f t="shared" si="145"/>
        <v>0.94811901856677938</v>
      </c>
      <c r="U313" s="72">
        <f t="shared" si="146"/>
        <v>0.60410444999225743</v>
      </c>
      <c r="V313" s="72">
        <f t="shared" si="147"/>
        <v>0.62154560313862195</v>
      </c>
      <c r="W313" s="72">
        <f t="shared" si="148"/>
        <v>0.97229205904252991</v>
      </c>
      <c r="X313" s="72">
        <f t="shared" si="149"/>
        <v>5.5405688502135203E-2</v>
      </c>
      <c r="Y313" s="72">
        <f t="shared" si="150"/>
        <v>0.57334698479679569</v>
      </c>
      <c r="Z313" s="72">
        <f t="shared" si="151"/>
        <v>0.83717194713210652</v>
      </c>
      <c r="AA313" s="72">
        <f t="shared" si="152"/>
        <v>0.66051606608181013</v>
      </c>
      <c r="AB313" s="72">
        <f t="shared" si="153"/>
        <v>0.22235294117647053</v>
      </c>
      <c r="AC313" s="72"/>
      <c r="AD313" s="72"/>
      <c r="AE313" s="72">
        <f t="shared" si="154"/>
        <v>0.21929146522386034</v>
      </c>
      <c r="AF313" s="72">
        <f t="shared" si="155"/>
        <v>5.1880981433220605E-2</v>
      </c>
      <c r="AG313" s="72">
        <f t="shared" si="156"/>
        <v>0.39589555000774257</v>
      </c>
      <c r="AH313" s="72">
        <f t="shared" si="157"/>
        <v>0.378454396861378</v>
      </c>
      <c r="AI313" s="72">
        <f t="shared" si="158"/>
        <v>2.770794095747011E-2</v>
      </c>
      <c r="AJ313" s="72">
        <f>(AV313-Driver!$K$179)/(Driver!$L$179-Driver!$K$179)</f>
        <v>0.18459431149786479</v>
      </c>
      <c r="AK313" s="72">
        <f>(AW313-Driver!$K$180)/(Driver!$L$180-Driver!$K$180)</f>
        <v>0.38921060116297734</v>
      </c>
      <c r="AL313" s="72">
        <f>(AX313-Driver!$K$181)/(Driver!$L$181-Driver!$K$181)</f>
        <v>0.4371719471321065</v>
      </c>
      <c r="AM313" s="72">
        <f>(AY313-Driver!$K$182)/(Driver!$L$182-Driver!$K$182)</f>
        <v>0.8745160660818101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59"/>
        <v>3.8851580518247189</v>
      </c>
      <c r="AW313" s="70">
        <f t="shared" si="160"/>
        <v>39.01375530883309</v>
      </c>
      <c r="AX313" s="70">
        <f t="shared" si="161"/>
        <v>4.9345475241889583</v>
      </c>
      <c r="AY313" s="70">
        <f>IFERROR(Driver!$K$19/Data!BH313/Data!BI313*Data!BK313*Data!BL313,"")</f>
        <v>-0.7681488795405268</v>
      </c>
      <c r="AZ313" s="70">
        <f t="shared" si="162"/>
        <v>34.847356664184659</v>
      </c>
      <c r="BA313" s="70"/>
      <c r="BB313" s="70"/>
      <c r="BC313" s="70">
        <f t="shared" si="163"/>
        <v>67.799425659375501</v>
      </c>
      <c r="BD313" s="70">
        <f t="shared" si="164"/>
        <v>5.9792707654020125</v>
      </c>
      <c r="BE313" s="70">
        <f t="shared" si="165"/>
        <v>0.49598547656768394</v>
      </c>
      <c r="BF313" s="70">
        <f t="shared" si="166"/>
        <v>2.4334245080785681</v>
      </c>
      <c r="BG313" s="70">
        <f t="shared" si="167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219</v>
      </c>
      <c r="BS313" s="8" t="s">
        <v>812</v>
      </c>
      <c r="BT313" s="9" t="s">
        <v>834</v>
      </c>
      <c r="BU313" s="10">
        <v>168</v>
      </c>
      <c r="BV313" s="9" t="s">
        <v>222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305</v>
      </c>
      <c r="CU313" s="10"/>
      <c r="CV313" s="10"/>
      <c r="CW313" s="10"/>
      <c r="CX313" t="str">
        <f>INDEX('Data_Price '!AS$2:AS$1266,MATCH(Data!$DN313,'Data_Price '!$BE$2:$BE$1266,0))</f>
        <v>Used 2021 Salomon Stance 96 Demo Ski with Bindings Size 168 (Option 210060)</v>
      </c>
      <c r="CY313" t="str">
        <f>INDEX('Data_Price '!AT$2:AT$1266,MATCH(Data!$DN313,'Data_Price '!$BE$2:$BE$1266,0))</f>
        <v>SidelineSwap</v>
      </c>
      <c r="CZ313" t="str">
        <f>INDEX('Data_Price '!AU$2:AU$1266,MATCH(Data!$DN313,'Data_Price '!$BE$2:$BE$1266,0))</f>
        <v>$424.00 used</v>
      </c>
      <c r="DA313" t="str">
        <f>INDEX('Data_Price '!AV$2:AV$1266,MATCH(Data!$DN313,'Data_Price '!$BE$2:$BE$1266,0))</f>
        <v>https://www.google.com/url?url=https://sidelineswap.com/gear/skiing/skis/3810863-salomon-used-2021-stance-96-demo-ski-with-bindings-size-168-option-210060&amp;rct=j&amp;q=&amp;esrc=s&amp;sa=U&amp;ved=0ahUKEwjEqPmexaP2AhVDT98KHf-tBLUQsDwIOQ&amp;usg=AOvVaw2PhDjj2bexdeZwpbT21N-T</v>
      </c>
      <c r="DB313" t="str">
        <f>INDEX('Data_Price '!AW$2:AW$1266,MATCH(Data!$DN313,'Data_Price '!$BE$2:$BE$1266,0))</f>
        <v>Salomon N Stance 96 168cm</v>
      </c>
      <c r="DC313" t="str">
        <f>INDEX('Data_Price '!AX$2:AX$1266,MATCH(Data!$DN313,'Data_Price '!$BE$2:$BE$1266,0))</f>
        <v>Sundance Ski and Board Shop</v>
      </c>
      <c r="DD313">
        <f>INDEX('Data_Price '!AY$2:AY$1266,MATCH(Data!$DN313,'Data_Price '!$BE$2:$BE$1266,0))</f>
        <v>473.36</v>
      </c>
      <c r="DE313" t="str">
        <f>INDEX('Data_Price '!AZ$2:AZ$1266,MATCH(Data!$DN313,'Data_Price '!$BE$2:$BE$1266,0))</f>
        <v>https://www.google.com/url?url=https://sundanceskishop.com/products/salomon-n-stance-96%3Fvariant%3D32035998564450%26currency%3DCAD%26utm_medium%3Dproduct_sync%26utm_source%3Dgoogle%26utm_content%3Dsag_organic%26utm_campaign%3Dsag_organic&amp;rct=j&amp;q=&amp;esrc=s&amp;sa=U&amp;ved=0ahUKEwjEqPmexaP2AhVDT98KHf-tBLUQ2SkINg&amp;usg=AOvVaw2iSOJOSBuZsLDjimld52tq</v>
      </c>
      <c r="DF313" t="str">
        <f>INDEX('Data_Price '!BA$2:BA$1266,MATCH(Data!$DN313,'Data_Price '!$BE$2:$BE$1266,0))</f>
        <v>Salomon Stance 96 Skis</v>
      </c>
      <c r="DG313" t="str">
        <f>INDEX('Data_Price '!BB$2:BB$1266,MATCH(Data!$DN313,'Data_Price '!$BE$2:$BE$1266,0))</f>
        <v>eBay - grassisport</v>
      </c>
      <c r="DH313">
        <f>INDEX('Data_Price '!BC$2:BC$1266,MATCH(Data!$DN313,'Data_Price '!$BE$2:$BE$1266,0))</f>
        <v>489.9</v>
      </c>
      <c r="DI313" t="str">
        <f>INDEX('Data_Price '!BD$2:BD$1266,MATCH(Data!$DN313,'Data_Price '!$BE$2:$BE$1266,0))</f>
        <v>https://www.google.com/url?q=https://www.ebay.com/itm/274544929318%3Fchn%3Dps%26mkevt%3D1%26mkcid%3D28%26var%3D574753412996&amp;sa=U&amp;ved=0ahUKEwiw_befxaP2AhXkm-AKHQdcC6sQ2ykIHQ&amp;usg=AOvVaw3NADHLpT0vhJwsGSF8fyxt</v>
      </c>
      <c r="DJ313" s="89" t="e">
        <f ca="1">_xll.Connector("TinyUrl.TinyUrl",DA313,0)</f>
        <v>#NAME?</v>
      </c>
      <c r="DK313" s="89" t="e">
        <f ca="1">_xll.Connector("TinyUrl.TinyUrl",DE313,0)</f>
        <v>#NAME?</v>
      </c>
      <c r="DL313" s="89" t="e">
        <f ca="1">_xll.Connector("TinyUrl.TinyUrl",DI313,0)</f>
        <v>#NAME?</v>
      </c>
      <c r="DM313" s="224" t="str">
        <f t="shared" si="168"/>
        <v>Stance 96</v>
      </c>
      <c r="DN313" s="89" t="str">
        <f t="shared" si="169"/>
        <v xml:space="preserve"> SalomonStance 96168 Unisex</v>
      </c>
      <c r="DO313" s="227" t="s">
        <v>1046</v>
      </c>
    </row>
    <row r="314" spans="2:119" ht="15.45" customHeight="1">
      <c r="B314" s="224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#VALUE!</v>
      </c>
      <c r="F314" s="43" t="b">
        <f>CL314&gt;Driver!$F$56</f>
        <v>0</v>
      </c>
      <c r="G314" s="43" t="b">
        <f>AND(CB314&gt;Driver!$F$55,CB314&lt;Driver!$G$55)</f>
        <v>0</v>
      </c>
      <c r="H314" s="43" t="e">
        <f t="shared" si="136"/>
        <v>#VALUE!</v>
      </c>
      <c r="I314" s="43">
        <f t="shared" si="137"/>
        <v>0</v>
      </c>
      <c r="J314" s="43" t="e">
        <f t="array" ref="J314">NOT(OR(($H$9:$H$1273=TRUE)*($I$9:$I$1273&gt;0)*($BT$9:$BT$1273=BT314)*($K$9:$K$1273&gt;K314)))</f>
        <v>#VALUE!</v>
      </c>
      <c r="K314" s="72">
        <f t="shared" si="138"/>
        <v>0.65337859325331493</v>
      </c>
      <c r="L314" s="72">
        <f t="shared" si="139"/>
        <v>0.93833212472806382</v>
      </c>
      <c r="M314" s="72">
        <f t="shared" si="140"/>
        <v>0.36842506177856593</v>
      </c>
      <c r="N314" s="72">
        <f t="shared" si="141"/>
        <v>8.8205906532599743E-2</v>
      </c>
      <c r="O314" s="72">
        <f t="shared" si="142"/>
        <v>0.27912810233250984</v>
      </c>
      <c r="P314" s="72">
        <f t="shared" si="143"/>
        <v>0.73794117647058832</v>
      </c>
      <c r="Q314" s="72"/>
      <c r="R314" s="72"/>
      <c r="S314" s="72">
        <f t="shared" si="144"/>
        <v>0.74209713437013725</v>
      </c>
      <c r="T314" s="72">
        <f t="shared" si="145"/>
        <v>0.86123681209740988</v>
      </c>
      <c r="U314" s="72">
        <f t="shared" si="146"/>
        <v>0.93327547450704595</v>
      </c>
      <c r="V314" s="72">
        <f t="shared" si="147"/>
        <v>0.67012158155282786</v>
      </c>
      <c r="W314" s="72">
        <f t="shared" si="148"/>
        <v>0.9631567258883249</v>
      </c>
      <c r="X314" s="72">
        <f t="shared" si="149"/>
        <v>6.1667875271936179E-2</v>
      </c>
      <c r="Y314" s="72">
        <f t="shared" si="150"/>
        <v>0.63157493822143407</v>
      </c>
      <c r="Z314" s="72">
        <f t="shared" si="151"/>
        <v>0.91179409346740026</v>
      </c>
      <c r="AA314" s="72">
        <f t="shared" si="152"/>
        <v>0.72087189766749016</v>
      </c>
      <c r="AB314" s="72">
        <f t="shared" si="153"/>
        <v>0.26205882352941173</v>
      </c>
      <c r="AC314" s="72"/>
      <c r="AD314" s="72"/>
      <c r="AE314" s="72">
        <f t="shared" si="154"/>
        <v>0.2579028656298627</v>
      </c>
      <c r="AF314" s="72">
        <f t="shared" si="155"/>
        <v>0.13876318790259015</v>
      </c>
      <c r="AG314" s="72">
        <f t="shared" si="156"/>
        <v>6.6724525492954045E-2</v>
      </c>
      <c r="AH314" s="72">
        <f t="shared" si="157"/>
        <v>0.32987841844717219</v>
      </c>
      <c r="AI314" s="72">
        <f t="shared" si="158"/>
        <v>3.684327411167513E-2</v>
      </c>
      <c r="AJ314" s="72">
        <f>(AV314-Driver!$K$179)/(Driver!$L$179-Driver!$K$179)</f>
        <v>0.30166787527193617</v>
      </c>
      <c r="AK314" s="72">
        <f>(AW314-Driver!$K$180)/(Driver!$L$180-Driver!$K$180)</f>
        <v>0.43686290859276555</v>
      </c>
      <c r="AL314" s="72">
        <f>(AX314-Driver!$K$181)/(Driver!$L$181-Driver!$K$181)</f>
        <v>0.51179409346740024</v>
      </c>
      <c r="AM314" s="72">
        <f>(AY314-Driver!$K$182)/(Driver!$L$182-Driver!$K$182)</f>
        <v>0.93487189766749013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59"/>
        <v>6.3492063492063489</v>
      </c>
      <c r="AW314" s="70">
        <f t="shared" si="160"/>
        <v>43.673586318646016</v>
      </c>
      <c r="AX314" s="70">
        <f t="shared" si="161"/>
        <v>5.606146841206602</v>
      </c>
      <c r="AY314" s="70">
        <f>IFERROR(Driver!$K$19/Data!BH314/Data!BI314*Data!BK314*Data!BL314,"")</f>
        <v>-0.3986811480259646</v>
      </c>
      <c r="AZ314" s="70">
        <f t="shared" si="162"/>
        <v>38.466120625465379</v>
      </c>
      <c r="BA314" s="70"/>
      <c r="BB314" s="70"/>
      <c r="BC314" s="70">
        <f t="shared" si="163"/>
        <v>47.771423846681216</v>
      </c>
      <c r="BD314" s="70">
        <f t="shared" si="164"/>
        <v>22.850941950141969</v>
      </c>
      <c r="BE314" s="70">
        <f t="shared" si="165"/>
        <v>0.16687317245869113</v>
      </c>
      <c r="BF314" s="70">
        <f t="shared" si="166"/>
        <v>7.9197400044004667</v>
      </c>
      <c r="BG314" s="70">
        <f t="shared" si="167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219</v>
      </c>
      <c r="BS314" s="8" t="s">
        <v>386</v>
      </c>
      <c r="BT314" s="9" t="s">
        <v>523</v>
      </c>
      <c r="BU314" s="10">
        <v>184</v>
      </c>
      <c r="BV314" s="9" t="s">
        <v>222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305</v>
      </c>
      <c r="CU314" s="10"/>
      <c r="CV314" s="10"/>
      <c r="CW314" s="10"/>
      <c r="CX314" t="str">
        <f>INDEX('Data_Price '!AS$2:AS$1266,MATCH(Data!$DN314,'Data_Price '!$BE$2:$BE$1266,0))</f>
        <v>DPS Pagoda Piste 90 RP Skis Â· 184 cm Â· Orange</v>
      </c>
      <c r="CY314" t="str">
        <f>INDEX('Data_Price '!AT$2:AT$1266,MATCH(Data!$DN314,'Data_Price '!$BE$2:$BE$1266,0))</f>
        <v>Varuste.net</v>
      </c>
      <c r="CZ314">
        <f>INDEX('Data_Price '!AU$2:AU$1266,MATCH(Data!$DN314,'Data_Price '!$BE$2:$BE$1266,0))</f>
        <v>1084.5899999999999</v>
      </c>
      <c r="DA314" t="str">
        <f>INDEX('Data_Price '!AV$2:AV$1266,MATCH(Data!$DN314,'Data_Price '!$BE$2:$BE$1266,0))</f>
        <v>https://www.google.com/url?url=https://varuste.net/en/p105585/dps-pagoda-piste-90-rp%3Fchange_country%3DUS%26change_currency%3DEUR&amp;rct=j&amp;q=&amp;esrc=s&amp;sa=U&amp;ved=0ahUKEwiE_PifxaP2AhUNnOAKHVJvCzkQsDwIPA&amp;usg=AOvVaw04YGPCAC8FD3Y43GMQQGyi</v>
      </c>
      <c r="DB314" t="str">
        <f>INDEX('Data_Price '!AW$2:AW$1266,MATCH(Data!$DN314,'Data_Price '!$BE$2:$BE$1266,0))</f>
        <v>DPS Pagoda Piste 90 RP Skis Â· 184 cm Â· Orange</v>
      </c>
      <c r="DC314" t="str">
        <f>INDEX('Data_Price '!AX$2:AX$1266,MATCH(Data!$DN314,'Data_Price '!$BE$2:$BE$1266,0))</f>
        <v>Varuste.net</v>
      </c>
      <c r="DD314">
        <f>INDEX('Data_Price '!AY$2:AY$1266,MATCH(Data!$DN314,'Data_Price '!$BE$2:$BE$1266,0))</f>
        <v>1084.5899999999999</v>
      </c>
      <c r="DE314" t="str">
        <f>INDEX('Data_Price '!AZ$2:AZ$1266,MATCH(Data!$DN314,'Data_Price '!$BE$2:$BE$1266,0))</f>
        <v>https://www.google.com/url?q=https://varuste.net/en/p105585/dps-pagoda-piste-90-rp%3Fchange_country%3DUS%26change_currency%3DEUR&amp;sa=U&amp;ved=0ahUKEwj80aygxaP2AhWudd8KHcVCDCkQ2ykIFw&amp;usg=AOvVaw1hXo0L-jcwrtD9qH6Eaxvb</v>
      </c>
      <c r="DF314" t="str">
        <f>INDEX('Data_Price '!BA$2:BA$1266,MATCH(Data!$DN314,'Data_Price '!$BE$2:$BE$1266,0))</f>
        <v>DPS Pagoda Piste 90 RP Skis Â· 184 cm Â· Orange</v>
      </c>
      <c r="DG314" t="str">
        <f>INDEX('Data_Price '!BB$2:BB$1266,MATCH(Data!$DN314,'Data_Price '!$BE$2:$BE$1266,0))</f>
        <v>Powder7 Ski Shop</v>
      </c>
      <c r="DH314">
        <f>INDEX('Data_Price '!BC$2:BC$1266,MATCH(Data!$DN314,'Data_Price '!$BE$2:$BE$1266,0))</f>
        <v>1299</v>
      </c>
      <c r="DI314" t="str">
        <f>INDEX('Data_Price '!BD$2:BD$1266,MATCH(Data!$DN314,'Data_Price '!$BE$2:$BE$1266,0))</f>
        <v>https://www.google.com/url?q=https://www.powder7.com/DPS-Pagoda-Piste-90-RP-Orange-Skis-184cm-New-Flat-2022/for-sale%3Futm_source%3Dfeed%26utm_medium%3Dfree&amp;sa=U&amp;ved=0ahUKEwj80aygxaP2AhWudd8KHcVCDCkQ2ykIGQ&amp;usg=AOvVaw2reZ3gFA7uZfnaNiUKPsCE</v>
      </c>
      <c r="DJ314" s="89" t="e">
        <f ca="1">_xll.Connector("TinyUrl.TinyUrl",DA314,0)</f>
        <v>#NAME?</v>
      </c>
      <c r="DK314" s="89" t="e">
        <f ca="1">_xll.Connector("TinyUrl.TinyUrl",DE314,0)</f>
        <v>#NAME?</v>
      </c>
      <c r="DL314" s="89" t="e">
        <f ca="1">_xll.Connector("TinyUrl.TinyUrl",DI314,0)</f>
        <v>#NAME?</v>
      </c>
      <c r="DM314" s="224" t="str">
        <f t="shared" si="168"/>
        <v>Pagoda Piste 90 RP</v>
      </c>
      <c r="DN314" s="89" t="str">
        <f t="shared" si="169"/>
        <v xml:space="preserve"> DPSPagoda Piste 90 RP184 Unisex</v>
      </c>
      <c r="DO314" s="227"/>
    </row>
    <row r="315" spans="2:119" ht="15.45" customHeight="1">
      <c r="B315" s="224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#VALUE!</v>
      </c>
      <c r="F315" s="43" t="b">
        <f>CL315&gt;Driver!$F$56</f>
        <v>0</v>
      </c>
      <c r="G315" s="43" t="b">
        <f>AND(CB315&gt;Driver!$F$55,CB315&lt;Driver!$G$55)</f>
        <v>0</v>
      </c>
      <c r="H315" s="43" t="e">
        <f t="shared" si="136"/>
        <v>#VALUE!</v>
      </c>
      <c r="I315" s="43">
        <f t="shared" si="137"/>
        <v>0</v>
      </c>
      <c r="J315" s="43" t="e">
        <f t="array" ref="J315">NOT(OR(($H$9:$H$1273=TRUE)*($I$9:$I$1273&gt;0)*($BT$9:$BT$1273=BT315)*($K$9:$K$1273&gt;K315)))</f>
        <v>#VALUE!</v>
      </c>
      <c r="K315" s="72">
        <f t="shared" si="138"/>
        <v>0.6816650768403949</v>
      </c>
      <c r="L315" s="72">
        <f t="shared" si="139"/>
        <v>0.98055273547659338</v>
      </c>
      <c r="M315" s="72">
        <f t="shared" si="140"/>
        <v>0.38277741820419653</v>
      </c>
      <c r="N315" s="72">
        <f t="shared" si="141"/>
        <v>5.9748308353886115E-2</v>
      </c>
      <c r="O315" s="72">
        <f t="shared" si="142"/>
        <v>0.29525061292537014</v>
      </c>
      <c r="P315" s="72">
        <f t="shared" si="143"/>
        <v>0.79333333333333345</v>
      </c>
      <c r="Q315" s="72"/>
      <c r="R315" s="72"/>
      <c r="S315" s="72">
        <f t="shared" si="144"/>
        <v>0.74812678556062751</v>
      </c>
      <c r="T315" s="72">
        <f t="shared" si="145"/>
        <v>0.94639195761507877</v>
      </c>
      <c r="U315" s="72">
        <f t="shared" si="146"/>
        <v>0.6647423014838264</v>
      </c>
      <c r="V315" s="72">
        <f t="shared" si="147"/>
        <v>0.6213953725140029</v>
      </c>
      <c r="W315" s="72">
        <f t="shared" si="148"/>
        <v>0.96718699873364289</v>
      </c>
      <c r="X315" s="72">
        <f t="shared" si="149"/>
        <v>1.9447264523406615E-2</v>
      </c>
      <c r="Y315" s="72">
        <f t="shared" si="150"/>
        <v>0.61722258179580347</v>
      </c>
      <c r="Z315" s="72">
        <f t="shared" si="151"/>
        <v>0.94025169164611389</v>
      </c>
      <c r="AA315" s="72">
        <f t="shared" si="152"/>
        <v>0.70474938707462986</v>
      </c>
      <c r="AB315" s="72">
        <f t="shared" si="153"/>
        <v>0.20666666666666661</v>
      </c>
      <c r="AC315" s="72"/>
      <c r="AD315" s="72"/>
      <c r="AE315" s="72">
        <f t="shared" si="154"/>
        <v>0.25187321443937249</v>
      </c>
      <c r="AF315" s="72">
        <f t="shared" si="155"/>
        <v>5.3608042384921228E-2</v>
      </c>
      <c r="AG315" s="72">
        <f t="shared" si="156"/>
        <v>0.3352576985161736</v>
      </c>
      <c r="AH315" s="72">
        <f t="shared" si="157"/>
        <v>0.37860462748599716</v>
      </c>
      <c r="AI315" s="72">
        <f t="shared" si="158"/>
        <v>3.2813001266357111E-2</v>
      </c>
      <c r="AJ315" s="72">
        <f>(AV315-Driver!$K$179)/(Driver!$L$179-Driver!$K$179)</f>
        <v>0.25944726452340661</v>
      </c>
      <c r="AK315" s="72">
        <f>(AW315-Driver!$K$180)/(Driver!$L$180-Driver!$K$180)</f>
        <v>0.38684688399267253</v>
      </c>
      <c r="AL315" s="72">
        <f>(AX315-Driver!$K$181)/(Driver!$L$181-Driver!$K$181)</f>
        <v>0.54025169164611386</v>
      </c>
      <c r="AM315" s="72">
        <f>(AY315-Driver!$K$182)/(Driver!$L$182-Driver!$K$182)</f>
        <v>0.91874938707462983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59"/>
        <v>5.4605887939221267</v>
      </c>
      <c r="AW315" s="70">
        <f t="shared" si="160"/>
        <v>38.782611778483741</v>
      </c>
      <c r="AX315" s="70">
        <f t="shared" si="161"/>
        <v>5.8622652248150251</v>
      </c>
      <c r="AY315" s="70">
        <f>IFERROR(Driver!$K$19/Data!BH315/Data!BI315*Data!BK315*Data!BL315,"")</f>
        <v>-0.49737496531862341</v>
      </c>
      <c r="AZ315" s="70">
        <f t="shared" si="162"/>
        <v>33.417721518987342</v>
      </c>
      <c r="BA315" s="70"/>
      <c r="BB315" s="70"/>
      <c r="BC315" s="70">
        <f t="shared" si="163"/>
        <v>50.899045836643516</v>
      </c>
      <c r="BD315" s="70">
        <f t="shared" si="164"/>
        <v>15.31486245781773</v>
      </c>
      <c r="BE315" s="70">
        <f t="shared" si="165"/>
        <v>0.43535844218631292</v>
      </c>
      <c r="BF315" s="70">
        <f t="shared" si="166"/>
        <v>2.4164570144577033</v>
      </c>
      <c r="BG315" s="70">
        <f t="shared" si="167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219</v>
      </c>
      <c r="BS315" s="8" t="s">
        <v>628</v>
      </c>
      <c r="BT315" s="9" t="s">
        <v>635</v>
      </c>
      <c r="BU315" s="10">
        <v>177</v>
      </c>
      <c r="BV315" s="9" t="s">
        <v>222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305</v>
      </c>
      <c r="CU315" s="10"/>
      <c r="CV315" s="10"/>
      <c r="CW315" s="10"/>
      <c r="CX315" t="str">
        <f>INDEX('Data_Price '!AS$2:AS$1266,MATCH(Data!$DN315,'Data_Price '!$BE$2:$BE$1266,0))</f>
        <v>Head Kore 90 x Skis 2022 - 177</v>
      </c>
      <c r="CY315" t="str">
        <f>INDEX('Data_Price '!AT$2:AT$1266,MATCH(Data!$DN315,'Data_Price '!$BE$2:$BE$1266,0))</f>
        <v>! OutdoorXL.com</v>
      </c>
      <c r="CZ315">
        <f>INDEX('Data_Price '!AU$2:AU$1266,MATCH(Data!$DN315,'Data_Price '!$BE$2:$BE$1266,0))</f>
        <v>339.95</v>
      </c>
      <c r="DA315" t="str">
        <f>INDEX('Data_Price '!AV$2:AV$1266,MATCH(Data!$DN315,'Data_Price '!$BE$2:$BE$1266,0))</f>
        <v>https://www.google.com/url?url=https://www.outdoorxl.com/head-kore-90-x.html%3Fprl%3D92-20354x144-1002&amp;rct=j&amp;q=&amp;esrc=s&amp;sa=U&amp;ved=0ahUKEwiJnc6gxaP2AhXxg-AKHX-DCawQsDwIcg&amp;usg=AOvVaw2gYYOBotw2t1I6LtZuEQ1Q</v>
      </c>
      <c r="DB315" t="str">
        <f>INDEX('Data_Price '!AW$2:AW$1266,MATCH(Data!$DN315,'Data_Price '!$BE$2:$BE$1266,0))</f>
        <v>Head Kore 90 x Skis 2022 - 177</v>
      </c>
      <c r="DC315" t="str">
        <f>INDEX('Data_Price '!AX$2:AX$1266,MATCH(Data!$DN315,'Data_Price '!$BE$2:$BE$1266,0))</f>
        <v>! OutdoorXL.com</v>
      </c>
      <c r="DD315">
        <f>INDEX('Data_Price '!AY$2:AY$1266,MATCH(Data!$DN315,'Data_Price '!$BE$2:$BE$1266,0))</f>
        <v>339.95</v>
      </c>
      <c r="DE315" t="str">
        <f>INDEX('Data_Price '!AZ$2:AZ$1266,MATCH(Data!$DN315,'Data_Price '!$BE$2:$BE$1266,0))</f>
        <v>https://www.google.com/url?q=https://www.outdoorxl.com/head-kore-90-x.html%3Fprl%3D92-20354x144-1002&amp;sa=U&amp;ved=0ahUKEwiui6ehxaP2AhWkZd8KHQUOCEcQ2ykIGg&amp;usg=AOvVaw10u9fG1TprE9E0HmRpkASX</v>
      </c>
      <c r="DF315" t="str">
        <f>INDEX('Data_Price '!BA$2:BA$1266,MATCH(Data!$DN315,'Data_Price '!$BE$2:$BE$1266,0))</f>
        <v>Head Kore 90 x Skis 2022 - 177</v>
      </c>
      <c r="DG315" t="str">
        <f>INDEX('Data_Price '!BB$2:BB$1266,MATCH(Data!$DN315,'Data_Price '!$BE$2:$BE$1266,0))</f>
        <v>evo.com</v>
      </c>
      <c r="DH315">
        <f>INDEX('Data_Price '!BC$2:BC$1266,MATCH(Data!$DN315,'Data_Price '!$BE$2:$BE$1266,0))</f>
        <v>409</v>
      </c>
      <c r="DI315" t="str">
        <f>INDEX('Data_Price '!BD$2:BD$1266,MATCH(Data!$DN315,'Data_Price '!$BE$2:$BE$1266,0))</f>
        <v>https://www.google.com/url?q=https://www.evo.com/skis/head-kore-90-x%3Fimage%3D218718/886395/clone.jpg&amp;sa=U&amp;ved=0ahUKEwiui6ehxaP2AhWkZd8KHQUOCEcQ2ykIGA&amp;usg=AOvVaw1H1txlNuK4KVBQMFxDSxdh</v>
      </c>
      <c r="DJ315" s="89" t="e">
        <f ca="1">_xll.Connector("TinyUrl.TinyUrl",DA315,0)</f>
        <v>#NAME?</v>
      </c>
      <c r="DK315" s="89" t="e">
        <f ca="1">_xll.Connector("TinyUrl.TinyUrl",DE315,0)</f>
        <v>#NAME?</v>
      </c>
      <c r="DL315" s="89" t="e">
        <f ca="1">_xll.Connector("TinyUrl.TinyUrl",DI315,0)</f>
        <v>#NAME?</v>
      </c>
      <c r="DM315" s="224" t="str">
        <f t="shared" si="168"/>
        <v>Kore 90 X</v>
      </c>
      <c r="DN315" s="89" t="str">
        <f t="shared" si="169"/>
        <v xml:space="preserve"> HeadKore 90 X177 Unisex</v>
      </c>
      <c r="DO315" s="227" t="s">
        <v>1014</v>
      </c>
    </row>
    <row r="316" spans="2:119" ht="15.45" customHeight="1">
      <c r="B316" s="224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#VALUE!</v>
      </c>
      <c r="F316" s="43" t="b">
        <f>CL316&gt;Driver!$F$56</f>
        <v>0</v>
      </c>
      <c r="G316" s="43" t="b">
        <f>AND(CB316&gt;Driver!$F$55,CB316&lt;Driver!$G$55)</f>
        <v>0</v>
      </c>
      <c r="H316" s="43" t="e">
        <f t="shared" si="136"/>
        <v>#VALUE!</v>
      </c>
      <c r="I316" s="43">
        <f t="shared" si="137"/>
        <v>0</v>
      </c>
      <c r="J316" s="43" t="e">
        <f t="array" ref="J316">NOT(OR(($H$9:$H$1273=TRUE)*($I$9:$I$1273&gt;0)*($BT$9:$BT$1273=BT316)*($K$9:$K$1273&gt;K316)))</f>
        <v>#VALUE!</v>
      </c>
      <c r="K316" s="72">
        <f t="shared" si="138"/>
        <v>0.73960596263342437</v>
      </c>
      <c r="L316" s="72">
        <f t="shared" si="139"/>
        <v>0.97480944323583918</v>
      </c>
      <c r="M316" s="72">
        <f t="shared" si="140"/>
        <v>0.50440248203100957</v>
      </c>
      <c r="N316" s="72">
        <f t="shared" si="141"/>
        <v>0.26084866881679636</v>
      </c>
      <c r="O316" s="72">
        <f t="shared" si="142"/>
        <v>0.29333916943309502</v>
      </c>
      <c r="P316" s="72">
        <f t="shared" si="143"/>
        <v>0.95901960784313733</v>
      </c>
      <c r="Q316" s="72"/>
      <c r="R316" s="72"/>
      <c r="S316" s="72">
        <f t="shared" si="144"/>
        <v>0.69600557991554068</v>
      </c>
      <c r="T316" s="72">
        <f t="shared" si="145"/>
        <v>0.94176837551392434</v>
      </c>
      <c r="U316" s="72">
        <f t="shared" si="146"/>
        <v>0.82704812424981911</v>
      </c>
      <c r="V316" s="72">
        <f t="shared" si="147"/>
        <v>0.64138675626772379</v>
      </c>
      <c r="W316" s="72">
        <f t="shared" si="148"/>
        <v>0.9943297622158348</v>
      </c>
      <c r="X316" s="72">
        <f t="shared" si="149"/>
        <v>2.5190556764160849E-2</v>
      </c>
      <c r="Y316" s="72">
        <f t="shared" si="150"/>
        <v>0.49559751796899043</v>
      </c>
      <c r="Z316" s="72">
        <f t="shared" si="151"/>
        <v>0.73915133118320364</v>
      </c>
      <c r="AA316" s="72">
        <f t="shared" si="152"/>
        <v>0.70666083056690498</v>
      </c>
      <c r="AB316" s="72">
        <f t="shared" si="153"/>
        <v>4.0980392156862694E-2</v>
      </c>
      <c r="AC316" s="72"/>
      <c r="AD316" s="72"/>
      <c r="AE316" s="72">
        <f t="shared" si="154"/>
        <v>0.30399442008445926</v>
      </c>
      <c r="AF316" s="72">
        <f t="shared" si="155"/>
        <v>5.8231624486075668E-2</v>
      </c>
      <c r="AG316" s="72">
        <f t="shared" si="156"/>
        <v>0.17295187575018092</v>
      </c>
      <c r="AH316" s="72">
        <f t="shared" si="157"/>
        <v>0.35861324373227621</v>
      </c>
      <c r="AI316" s="72">
        <f t="shared" si="158"/>
        <v>5.6702377841651511E-3</v>
      </c>
      <c r="AJ316" s="72">
        <f>(AV316-Driver!$K$179)/(Driver!$L$179-Driver!$K$179)</f>
        <v>0.21480944323583914</v>
      </c>
      <c r="AK316" s="72">
        <f>(AW316-Driver!$K$180)/(Driver!$L$180-Driver!$K$180)</f>
        <v>0.2140373616113749</v>
      </c>
      <c r="AL316" s="72">
        <f>(AX316-Driver!$K$181)/(Driver!$L$181-Driver!$K$181)</f>
        <v>0.33915133118320362</v>
      </c>
      <c r="AM316" s="72">
        <f>(AY316-Driver!$K$182)/(Driver!$L$182-Driver!$K$182)</f>
        <v>0.92066083056690495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59"/>
        <v>4.5210961877628542</v>
      </c>
      <c r="AW316" s="70">
        <f t="shared" si="160"/>
        <v>21.883888198942053</v>
      </c>
      <c r="AX316" s="70">
        <f t="shared" si="161"/>
        <v>4.0523619806488327</v>
      </c>
      <c r="AY316" s="70">
        <f>IFERROR(Driver!$K$19/Data!BH316/Data!BI316*Data!BK316*Data!BL316,"")</f>
        <v>-0.48567407954743391</v>
      </c>
      <c r="AZ316" s="70">
        <f t="shared" si="162"/>
        <v>18.317200297840653</v>
      </c>
      <c r="BA316" s="70"/>
      <c r="BB316" s="70"/>
      <c r="BC316" s="70">
        <f t="shared" si="163"/>
        <v>23.863414127793835</v>
      </c>
      <c r="BD316" s="70">
        <f t="shared" si="164"/>
        <v>5.4172501078979733</v>
      </c>
      <c r="BE316" s="70">
        <f t="shared" si="165"/>
        <v>0.27308157295227192</v>
      </c>
      <c r="BF316" s="70">
        <f t="shared" si="166"/>
        <v>4.6743433620208448</v>
      </c>
      <c r="BG316" s="70">
        <f t="shared" si="167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219</v>
      </c>
      <c r="BS316" s="8" t="s">
        <v>550</v>
      </c>
      <c r="BT316" s="9" t="s">
        <v>566</v>
      </c>
      <c r="BU316" s="10">
        <v>170</v>
      </c>
      <c r="BV316" s="9" t="s">
        <v>390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305</v>
      </c>
      <c r="CU316" s="9" t="s">
        <v>302</v>
      </c>
      <c r="CV316" s="10"/>
      <c r="CW316" s="10"/>
      <c r="CX316" t="str">
        <f>INDEX('Data_Price '!AS$2:AS$1266,MATCH(Data!$DN316,'Data_Price '!$BE$2:$BE$1266,0))</f>
        <v>Elan Ripstick 94 W Women's Skis</v>
      </c>
      <c r="CY316" t="str">
        <f>INDEX('Data_Price '!AT$2:AT$1266,MATCH(Data!$DN316,'Data_Price '!$BE$2:$BE$1266,0))</f>
        <v>SkiEssentials.com</v>
      </c>
      <c r="CZ316">
        <f>INDEX('Data_Price '!AU$2:AU$1266,MATCH(Data!$DN316,'Data_Price '!$BE$2:$BE$1266,0))</f>
        <v>449.99</v>
      </c>
      <c r="DA316" t="str">
        <f>INDEX('Data_Price '!AV$2:AV$1266,MATCH(Data!$DN316,'Data_Price '!$BE$2:$BE$1266,0))</f>
        <v>https://www.google.com/url?url=https://www.skiessentials.com/2022-elan-ripstick-94-women-s-skis.html&amp;rct=j&amp;q=&amp;esrc=s&amp;sa=U&amp;ved=0ahUKEwir18ihxaP2AhXvUd8KHUQ0DI8QsDwIWg&amp;usg=AOvVaw28ZUh2QKvSseBPDhri2JkS</v>
      </c>
      <c r="DB316" t="str">
        <f>INDEX('Data_Price '!AW$2:AW$1266,MATCH(Data!$DN316,'Data_Price '!$BE$2:$BE$1266,0))</f>
        <v>Elan Ripstick 94 W Women's Skis</v>
      </c>
      <c r="DC316" t="str">
        <f>INDEX('Data_Price '!AX$2:AX$1266,MATCH(Data!$DN316,'Data_Price '!$BE$2:$BE$1266,0))</f>
        <v>SkiEssentials.com</v>
      </c>
      <c r="DD316">
        <f>INDEX('Data_Price '!AY$2:AY$1266,MATCH(Data!$DN316,'Data_Price '!$BE$2:$BE$1266,0))</f>
        <v>449.99</v>
      </c>
      <c r="DE316" t="str">
        <f>INDEX('Data_Price '!AZ$2:AZ$1266,MATCH(Data!$DN316,'Data_Price '!$BE$2:$BE$1266,0))</f>
        <v>https://www.google.com/url?q=https://www.skiessentials.com/2022-elan-ripstick-94-women-s-skis.html&amp;sa=U&amp;ved=0ahUKEwjY6PihxaP2AhVLU98KHeWEDlYQ2ykIFg&amp;usg=AOvVaw1rirZKkTVyNuf2SXHb9pmI</v>
      </c>
      <c r="DF316" t="str">
        <f>INDEX('Data_Price '!BA$2:BA$1266,MATCH(Data!$DN316,'Data_Price '!$BE$2:$BE$1266,0))</f>
        <v>Elan Ripstick 94 W Women's Skis</v>
      </c>
      <c r="DG316" t="str">
        <f>INDEX('Data_Price '!BB$2:BB$1266,MATCH(Data!$DN316,'Data_Price '!$BE$2:$BE$1266,0))</f>
        <v>Ski Pro  - Snow Ski &amp; Snowboard</v>
      </c>
      <c r="DH316">
        <f>INDEX('Data_Price '!BC$2:BC$1266,MATCH(Data!$DN316,'Data_Price '!$BE$2:$BE$1266,0))</f>
        <v>549.95000000000005</v>
      </c>
      <c r="DI316" t="str">
        <f>INDEX('Data_Price '!BD$2:BD$1266,MATCH(Data!$DN316,'Data_Price '!$BE$2:$BE$1266,0))</f>
        <v>https://www.google.com/url?q=https://www.skipro.com/products/ripstick_94_flat_lds_01w%3Fvariant%3D40620868239537&amp;sa=U&amp;ved=0ahUKEwjY6PihxaP2AhVLU98KHeWEDlYQ2ykIGg&amp;usg=AOvVaw3lFCTFUe5Mt92NJ0mAltm3</v>
      </c>
      <c r="DJ316" s="89" t="e">
        <f ca="1">_xll.Connector("TinyUrl.TinyUrl",DA316,0)</f>
        <v>#NAME?</v>
      </c>
      <c r="DK316" s="89" t="e">
        <f ca="1">_xll.Connector("TinyUrl.TinyUrl",DE316,0)</f>
        <v>#NAME?</v>
      </c>
      <c r="DL316" s="89" t="e">
        <f ca="1">_xll.Connector("TinyUrl.TinyUrl",DI316,0)</f>
        <v>#NAME?</v>
      </c>
      <c r="DM316" s="224" t="str">
        <f t="shared" si="168"/>
        <v>Ripstick 94 W</v>
      </c>
      <c r="DN316" s="89" t="str">
        <f t="shared" si="169"/>
        <v xml:space="preserve"> ElanRipstick 94 W170 Women's</v>
      </c>
      <c r="DO316" s="227" t="s">
        <v>1047</v>
      </c>
    </row>
    <row r="317" spans="2:119" ht="15.45" customHeight="1">
      <c r="B317" s="224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#VALUE!</v>
      </c>
      <c r="F317" s="43" t="b">
        <f>CL317&gt;Driver!$F$56</f>
        <v>0</v>
      </c>
      <c r="G317" s="43" t="b">
        <f>AND(CB317&gt;Driver!$F$55,CB317&lt;Driver!$G$55)</f>
        <v>0</v>
      </c>
      <c r="H317" s="43" t="e">
        <f t="shared" si="136"/>
        <v>#VALUE!</v>
      </c>
      <c r="I317" s="43">
        <f t="shared" si="137"/>
        <v>0</v>
      </c>
      <c r="J317" s="43" t="e">
        <f t="array" ref="J317">NOT(OR(($H$9:$H$1273=TRUE)*($I$9:$I$1273&gt;0)*($BT$9:$BT$1273=BT317)*($K$9:$K$1273&gt;K317)))</f>
        <v>#VALUE!</v>
      </c>
      <c r="K317" s="72">
        <f t="shared" si="138"/>
        <v>0.70915988581385825</v>
      </c>
      <c r="L317" s="72">
        <f t="shared" si="139"/>
        <v>0.83197486101039408</v>
      </c>
      <c r="M317" s="72">
        <f t="shared" si="140"/>
        <v>0.58634491061732241</v>
      </c>
      <c r="N317" s="72">
        <f t="shared" si="141"/>
        <v>0.48155315246948716</v>
      </c>
      <c r="O317" s="72">
        <f t="shared" si="142"/>
        <v>0.44632144866352552</v>
      </c>
      <c r="P317" s="72">
        <f t="shared" si="143"/>
        <v>0.83116013071895434</v>
      </c>
      <c r="Q317" s="72"/>
      <c r="R317" s="72"/>
      <c r="S317" s="72">
        <f t="shared" si="144"/>
        <v>0.79122425845456268</v>
      </c>
      <c r="T317" s="72">
        <f t="shared" si="145"/>
        <v>0.93247887317795908</v>
      </c>
      <c r="U317" s="72">
        <f t="shared" si="146"/>
        <v>0.63749691538112763</v>
      </c>
      <c r="V317" s="72">
        <f t="shared" si="147"/>
        <v>0.63446004412036272</v>
      </c>
      <c r="W317" s="72">
        <f t="shared" si="148"/>
        <v>0.97214954369198225</v>
      </c>
      <c r="X317" s="72">
        <f t="shared" si="149"/>
        <v>0.16802513898960592</v>
      </c>
      <c r="Y317" s="72">
        <f t="shared" si="150"/>
        <v>0.41365508938267759</v>
      </c>
      <c r="Z317" s="72">
        <f t="shared" si="151"/>
        <v>0.51844684753051284</v>
      </c>
      <c r="AA317" s="72">
        <f t="shared" si="152"/>
        <v>0.55367855133647448</v>
      </c>
      <c r="AB317" s="72">
        <f t="shared" si="153"/>
        <v>0.16883986928104566</v>
      </c>
      <c r="AC317" s="72"/>
      <c r="AD317" s="72"/>
      <c r="AE317" s="72">
        <f t="shared" si="154"/>
        <v>0.20877574154543735</v>
      </c>
      <c r="AF317" s="72">
        <f t="shared" si="155"/>
        <v>6.752112682204095E-2</v>
      </c>
      <c r="AG317" s="72">
        <f t="shared" si="156"/>
        <v>0.36250308461887237</v>
      </c>
      <c r="AH317" s="72">
        <f t="shared" si="157"/>
        <v>0.36553995587963722</v>
      </c>
      <c r="AI317" s="72">
        <f t="shared" si="158"/>
        <v>2.7850456308017704E-2</v>
      </c>
      <c r="AJ317" s="72">
        <f>(AV317-Driver!$K$179)/(Driver!$L$179-Driver!$K$179)</f>
        <v>0.40802513898960591</v>
      </c>
      <c r="AK317" s="72">
        <f>(AW317-Driver!$K$180)/(Driver!$L$180-Driver!$K$180)</f>
        <v>0.30331398116296643</v>
      </c>
      <c r="AL317" s="72">
        <f>(AX317-Driver!$K$181)/(Driver!$L$181-Driver!$K$181)</f>
        <v>0.11844684753051284</v>
      </c>
      <c r="AM317" s="72">
        <f>(AY317-Driver!$K$182)/(Driver!$L$182-Driver!$K$182)</f>
        <v>0.76767855133647445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59"/>
        <v>8.5877085877085868</v>
      </c>
      <c r="AW317" s="70">
        <f t="shared" si="160"/>
        <v>30.614083706279022</v>
      </c>
      <c r="AX317" s="70">
        <f t="shared" si="161"/>
        <v>2.0660216277746155</v>
      </c>
      <c r="AY317" s="70">
        <f>IFERROR(Driver!$K$19/Data!BH317/Data!BI317*Data!BK317*Data!BL317,"")</f>
        <v>-1.422153855970643</v>
      </c>
      <c r="AZ317" s="70">
        <f t="shared" si="162"/>
        <v>29.97021593447505</v>
      </c>
      <c r="BA317" s="70"/>
      <c r="BB317" s="70"/>
      <c r="BC317" s="70">
        <f t="shared" si="163"/>
        <v>73.254004635498504</v>
      </c>
      <c r="BD317" s="70">
        <f t="shared" si="164"/>
        <v>4.595145611189194</v>
      </c>
      <c r="BE317" s="70">
        <f t="shared" si="165"/>
        <v>0.46259896801879086</v>
      </c>
      <c r="BF317" s="70">
        <f t="shared" si="166"/>
        <v>3.8920198878833832</v>
      </c>
      <c r="BG317" s="70">
        <f t="shared" si="167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219</v>
      </c>
      <c r="BS317" s="8" t="s">
        <v>525</v>
      </c>
      <c r="BT317" s="9" t="s">
        <v>529</v>
      </c>
      <c r="BU317" s="10">
        <v>178</v>
      </c>
      <c r="BV317" s="9" t="s">
        <v>222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302</v>
      </c>
      <c r="CU317" s="9" t="s">
        <v>388</v>
      </c>
      <c r="CV317" s="10"/>
      <c r="CW317" s="10"/>
      <c r="CX317" t="str">
        <f>INDEX('Data_Price '!AS$2:AS$1266,MATCH(Data!$DN317,'Data_Price '!$BE$2:$BE$1266,0))</f>
        <v>Dynafit Blacklight 88 BLACK/ BLUE / 178</v>
      </c>
      <c r="CY317" t="str">
        <f>INDEX('Data_Price '!AT$2:AT$1266,MATCH(Data!$DN317,'Data_Price '!$BE$2:$BE$1266,0))</f>
        <v>Neptune Mountaineering</v>
      </c>
      <c r="CZ317">
        <f>INDEX('Data_Price '!AU$2:AU$1266,MATCH(Data!$DN317,'Data_Price '!$BE$2:$BE$1266,0))</f>
        <v>699.95</v>
      </c>
      <c r="DA317" t="str">
        <f>INDEX('Data_Price '!AV$2:AV$1266,MATCH(Data!$DN317,'Data_Price '!$BE$2:$BE$1266,0))</f>
        <v>https://www.google.com/url?url=https://neptunemountaineering.com/products/blacklight-88%3Fvariant%3D39553673756807%26currency%3DUSD%26utm_medium%3Dproduct_sync%26utm_source%3Dgoogle%26utm_content%3Dsag_organic%26utm_campaign%3Dsag_organic&amp;rct=j&amp;q=&amp;esrc=s&amp;sa=U&amp;ved=0ahUKEwjJvpiixaP2AhVxneAKHd1IBjcQ2SkIXw&amp;usg=AOvVaw3eVUg8nNph1XyLAFFWajW5</v>
      </c>
      <c r="DB317">
        <f>INDEX('Data_Price '!AW$2:AW$1266,MATCH(Data!$DN317,'Data_Price '!$BE$2:$BE$1266,0))</f>
        <v>0</v>
      </c>
      <c r="DC317">
        <f>INDEX('Data_Price '!AX$2:AX$1266,MATCH(Data!$DN317,'Data_Price '!$BE$2:$BE$1266,0))</f>
        <v>0</v>
      </c>
      <c r="DD317">
        <f>INDEX('Data_Price '!AY$2:AY$1266,MATCH(Data!$DN317,'Data_Price '!$BE$2:$BE$1266,0))</f>
        <v>0</v>
      </c>
      <c r="DE317">
        <f>INDEX('Data_Price '!AZ$2:AZ$1266,MATCH(Data!$DN317,'Data_Price '!$BE$2:$BE$1266,0))</f>
        <v>0</v>
      </c>
      <c r="DF317">
        <f>INDEX('Data_Price '!BA$2:BA$1266,MATCH(Data!$DN317,'Data_Price '!$BE$2:$BE$1266,0))</f>
        <v>0</v>
      </c>
      <c r="DG317">
        <f>INDEX('Data_Price '!BB$2:BB$1266,MATCH(Data!$DN317,'Data_Price '!$BE$2:$BE$1266,0))</f>
        <v>0</v>
      </c>
      <c r="DH317">
        <f>INDEX('Data_Price '!BC$2:BC$1266,MATCH(Data!$DN317,'Data_Price '!$BE$2:$BE$1266,0))</f>
        <v>0</v>
      </c>
      <c r="DI317">
        <f>INDEX('Data_Price '!BD$2:BD$1266,MATCH(Data!$DN317,'Data_Price '!$BE$2:$BE$1266,0))</f>
        <v>0</v>
      </c>
      <c r="DJ317" s="89" t="e">
        <f ca="1">_xll.Connector("TinyUrl.TinyUrl",DA317,0)</f>
        <v>#NAME?</v>
      </c>
      <c r="DK317" s="89" t="e">
        <f ca="1">_xll.Connector("TinyUrl.TinyUrl",DE317,0)</f>
        <v>#NAME?</v>
      </c>
      <c r="DL317" s="89" t="e">
        <f ca="1">_xll.Connector("TinyUrl.TinyUrl",DI317,0)</f>
        <v>#NAME?</v>
      </c>
      <c r="DM317" s="224" t="str">
        <f t="shared" si="168"/>
        <v>Blacklight 88</v>
      </c>
      <c r="DN317" s="89" t="str">
        <f t="shared" si="169"/>
        <v xml:space="preserve"> DynafitBlacklight 88178 Unisex</v>
      </c>
      <c r="DO317" s="227" t="s">
        <v>1048</v>
      </c>
    </row>
    <row r="318" spans="2:119" ht="15.45" customHeight="1">
      <c r="B318" s="224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#VALUE!</v>
      </c>
      <c r="F318" s="43" t="b">
        <f>CL318&gt;Driver!$F$56</f>
        <v>0</v>
      </c>
      <c r="G318" s="43" t="b">
        <f>AND(CB318&gt;Driver!$F$55,CB318&lt;Driver!$G$55)</f>
        <v>0</v>
      </c>
      <c r="H318" s="43" t="e">
        <f t="shared" si="136"/>
        <v>#VALUE!</v>
      </c>
      <c r="I318" s="43">
        <f t="shared" si="137"/>
        <v>0</v>
      </c>
      <c r="J318" s="43" t="e">
        <f t="array" ref="J318">NOT(OR(($H$9:$H$1273=TRUE)*($I$9:$I$1273&gt;0)*($BT$9:$BT$1273=BT318)*($K$9:$K$1273&gt;K318)))</f>
        <v>#VALUE!</v>
      </c>
      <c r="K318" s="72">
        <f t="shared" si="138"/>
        <v>0.67216519481639514</v>
      </c>
      <c r="L318" s="72">
        <f t="shared" si="139"/>
        <v>0.93234711143340587</v>
      </c>
      <c r="M318" s="72">
        <f t="shared" si="140"/>
        <v>0.41198327819938452</v>
      </c>
      <c r="N318" s="72">
        <f t="shared" si="141"/>
        <v>0.22100803136659708</v>
      </c>
      <c r="O318" s="72">
        <f t="shared" si="142"/>
        <v>0.25935356793743891</v>
      </c>
      <c r="P318" s="72">
        <f t="shared" si="143"/>
        <v>0.75558823529411767</v>
      </c>
      <c r="Q318" s="72"/>
      <c r="R318" s="72"/>
      <c r="S318" s="72">
        <f t="shared" si="144"/>
        <v>0.70970696902402897</v>
      </c>
      <c r="T318" s="72">
        <f t="shared" si="145"/>
        <v>0.95629224412453628</v>
      </c>
      <c r="U318" s="72">
        <f t="shared" si="146"/>
        <v>0.95721597971006378</v>
      </c>
      <c r="V318" s="72">
        <f t="shared" si="147"/>
        <v>0.68084348060846345</v>
      </c>
      <c r="W318" s="72">
        <f t="shared" si="148"/>
        <v>0.98766077003121744</v>
      </c>
      <c r="X318" s="72">
        <f t="shared" si="149"/>
        <v>6.7652888566594183E-2</v>
      </c>
      <c r="Y318" s="72">
        <f t="shared" si="150"/>
        <v>0.58801672180061548</v>
      </c>
      <c r="Z318" s="72">
        <f t="shared" si="151"/>
        <v>0.77899196863340292</v>
      </c>
      <c r="AA318" s="72">
        <f t="shared" si="152"/>
        <v>0.74064643206256109</v>
      </c>
      <c r="AB318" s="72">
        <f t="shared" si="153"/>
        <v>0.24441176470588238</v>
      </c>
      <c r="AC318" s="72"/>
      <c r="AD318" s="72"/>
      <c r="AE318" s="72">
        <f t="shared" si="154"/>
        <v>0.29029303097597098</v>
      </c>
      <c r="AF318" s="72">
        <f t="shared" si="155"/>
        <v>4.3707755875463689E-2</v>
      </c>
      <c r="AG318" s="72">
        <f t="shared" si="156"/>
        <v>4.2784020289936192E-2</v>
      </c>
      <c r="AH318" s="72">
        <f t="shared" si="157"/>
        <v>0.31915651939153655</v>
      </c>
      <c r="AI318" s="72">
        <f t="shared" si="158"/>
        <v>1.233922996878252E-2</v>
      </c>
      <c r="AJ318" s="72">
        <f>(AV318-Driver!$K$179)/(Driver!$L$179-Driver!$K$179)</f>
        <v>0.17234711143340581</v>
      </c>
      <c r="AK318" s="72">
        <f>(AW318-Driver!$K$180)/(Driver!$L$180-Driver!$K$180)</f>
        <v>0.40943106744080893</v>
      </c>
      <c r="AL318" s="72">
        <f>(AX318-Driver!$K$181)/(Driver!$L$181-Driver!$K$181)</f>
        <v>0.3789919686334029</v>
      </c>
      <c r="AM318" s="72">
        <f>(AY318-Driver!$K$182)/(Driver!$L$182-Driver!$K$182)</f>
        <v>0.95464643206256106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59"/>
        <v>3.6273911273911268</v>
      </c>
      <c r="AW318" s="70">
        <f t="shared" si="160"/>
        <v>40.991077308048915</v>
      </c>
      <c r="AX318" s="70">
        <f t="shared" si="161"/>
        <v>4.4109277177006261</v>
      </c>
      <c r="AY318" s="70">
        <f>IFERROR(Driver!$K$19/Data!BH318/Data!BI318*Data!BK318*Data!BL318,"")</f>
        <v>-0.27763149677011156</v>
      </c>
      <c r="AZ318" s="70">
        <f t="shared" si="162"/>
        <v>36.857781087118397</v>
      </c>
      <c r="BA318" s="70"/>
      <c r="BB318" s="70"/>
      <c r="BC318" s="70">
        <f t="shared" si="163"/>
        <v>30.970419908878476</v>
      </c>
      <c r="BD318" s="70">
        <f t="shared" si="164"/>
        <v>14.438704644000401</v>
      </c>
      <c r="BE318" s="70">
        <f t="shared" si="165"/>
        <v>0.14293693797233964</v>
      </c>
      <c r="BF318" s="70">
        <f t="shared" si="166"/>
        <v>9.1307031771305169</v>
      </c>
      <c r="BG318" s="70">
        <f t="shared" si="167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219</v>
      </c>
      <c r="BS318" s="8" t="s">
        <v>855</v>
      </c>
      <c r="BT318" s="9" t="s">
        <v>877</v>
      </c>
      <c r="BU318" s="10">
        <v>156</v>
      </c>
      <c r="BV318" s="9" t="s">
        <v>390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305</v>
      </c>
      <c r="CU318" s="10"/>
      <c r="CV318" s="10"/>
      <c r="CW318" s="10"/>
      <c r="CX318" t="e">
        <f>INDEX('Data_Price '!AS$2:AS$1266,MATCH(Data!$DN318,'Data_Price '!$BE$2:$BE$1266,0))</f>
        <v>#N/A</v>
      </c>
      <c r="CY318" t="e">
        <f>INDEX('Data_Price '!AT$2:AT$1266,MATCH(Data!$DN318,'Data_Price '!$BE$2:$BE$1266,0))</f>
        <v>#N/A</v>
      </c>
      <c r="CZ318" t="e">
        <f>INDEX('Data_Price '!AU$2:AU$1266,MATCH(Data!$DN318,'Data_Price '!$BE$2:$BE$1266,0))</f>
        <v>#N/A</v>
      </c>
      <c r="DA318" t="e">
        <f>INDEX('Data_Price '!AV$2:AV$1266,MATCH(Data!$DN318,'Data_Price '!$BE$2:$BE$1266,0))</f>
        <v>#N/A</v>
      </c>
      <c r="DB318" t="e">
        <f>INDEX('Data_Price '!AW$2:AW$1266,MATCH(Data!$DN318,'Data_Price '!$BE$2:$BE$1266,0))</f>
        <v>#N/A</v>
      </c>
      <c r="DC318" t="e">
        <f>INDEX('Data_Price '!AX$2:AX$1266,MATCH(Data!$DN318,'Data_Price '!$BE$2:$BE$1266,0))</f>
        <v>#N/A</v>
      </c>
      <c r="DD318" t="e">
        <f>INDEX('Data_Price '!AY$2:AY$1266,MATCH(Data!$DN318,'Data_Price '!$BE$2:$BE$1266,0))</f>
        <v>#N/A</v>
      </c>
      <c r="DE318" t="e">
        <f>INDEX('Data_Price '!AZ$2:AZ$1266,MATCH(Data!$DN318,'Data_Price '!$BE$2:$BE$1266,0))</f>
        <v>#N/A</v>
      </c>
      <c r="DF318" t="e">
        <f>INDEX('Data_Price '!BA$2:BA$1266,MATCH(Data!$DN318,'Data_Price '!$BE$2:$BE$1266,0))</f>
        <v>#N/A</v>
      </c>
      <c r="DG318" t="e">
        <f>INDEX('Data_Price '!BB$2:BB$1266,MATCH(Data!$DN318,'Data_Price '!$BE$2:$BE$1266,0))</f>
        <v>#N/A</v>
      </c>
      <c r="DH318" t="e">
        <f>INDEX('Data_Price '!BC$2:BC$1266,MATCH(Data!$DN318,'Data_Price '!$BE$2:$BE$1266,0))</f>
        <v>#N/A</v>
      </c>
      <c r="DI318" t="e">
        <f>INDEX('Data_Price '!BD$2:BD$1266,MATCH(Data!$DN318,'Data_Price '!$BE$2:$BE$1266,0))</f>
        <v>#N/A</v>
      </c>
      <c r="DJ318" s="89" t="e">
        <f ca="1">_xll.Connector("TinyUrl.TinyUrl",DA318,0)</f>
        <v>#NAME?</v>
      </c>
      <c r="DK318" s="89" t="e">
        <f ca="1">_xll.Connector("TinyUrl.TinyUrl",DE318,0)</f>
        <v>#NAME?</v>
      </c>
      <c r="DL318" s="89" t="e">
        <f ca="1">_xll.Connector("TinyUrl.TinyUrl",DI318,0)</f>
        <v>#NAME?</v>
      </c>
      <c r="DM318" s="224" t="str">
        <f t="shared" si="168"/>
        <v>Kenja 88</v>
      </c>
      <c r="DN318" s="89" t="str">
        <f t="shared" si="169"/>
        <v xml:space="preserve"> VölklKenja 88156 Women's</v>
      </c>
      <c r="DO318" s="227" t="s">
        <v>970</v>
      </c>
    </row>
    <row r="319" spans="2:119" ht="15.45" customHeight="1">
      <c r="B319" s="224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#VALUE!</v>
      </c>
      <c r="F319" s="43" t="b">
        <f>CL319&gt;Driver!$F$56</f>
        <v>0</v>
      </c>
      <c r="G319" s="43" t="b">
        <f>AND(CB319&gt;Driver!$F$55,CB319&lt;Driver!$G$55)</f>
        <v>0</v>
      </c>
      <c r="H319" s="43" t="e">
        <f t="shared" si="136"/>
        <v>#VALUE!</v>
      </c>
      <c r="I319" s="43">
        <f t="shared" si="137"/>
        <v>0</v>
      </c>
      <c r="J319" s="43" t="e">
        <f t="array" ref="J319">NOT(OR(($H$9:$H$1273=TRUE)*($I$9:$I$1273&gt;0)*($BT$9:$BT$1273=BT319)*($K$9:$K$1273&gt;K319)))</f>
        <v>#VALUE!</v>
      </c>
      <c r="K319" s="72">
        <f t="shared" si="138"/>
        <v>0.66568758593668576</v>
      </c>
      <c r="L319" s="72">
        <f t="shared" si="139"/>
        <v>0.93258883248730962</v>
      </c>
      <c r="M319" s="72">
        <f t="shared" si="140"/>
        <v>0.39878633938606201</v>
      </c>
      <c r="N319" s="72">
        <f t="shared" si="141"/>
        <v>7.8087649402390436E-2</v>
      </c>
      <c r="O319" s="72">
        <f t="shared" si="142"/>
        <v>0.28776483280808307</v>
      </c>
      <c r="P319" s="72">
        <f t="shared" si="143"/>
        <v>0.8305065359477124</v>
      </c>
      <c r="Q319" s="72"/>
      <c r="R319" s="72"/>
      <c r="S319" s="72">
        <f t="shared" si="144"/>
        <v>0.72544811588211</v>
      </c>
      <c r="T319" s="72">
        <f t="shared" si="145"/>
        <v>0.94273912564797868</v>
      </c>
      <c r="U319" s="72">
        <f t="shared" si="146"/>
        <v>0.9954795645725163</v>
      </c>
      <c r="V319" s="72">
        <f t="shared" si="147"/>
        <v>0.67993096228390337</v>
      </c>
      <c r="W319" s="72">
        <f t="shared" si="148"/>
        <v>0.9930426716141002</v>
      </c>
      <c r="X319" s="72">
        <f t="shared" si="149"/>
        <v>6.7411167512690384E-2</v>
      </c>
      <c r="Y319" s="72">
        <f t="shared" si="150"/>
        <v>0.60121366061393799</v>
      </c>
      <c r="Z319" s="72">
        <f t="shared" si="151"/>
        <v>0.92191235059760956</v>
      </c>
      <c r="AA319" s="72">
        <f t="shared" si="152"/>
        <v>0.71223516719191693</v>
      </c>
      <c r="AB319" s="72">
        <f t="shared" si="153"/>
        <v>0.1694934640522876</v>
      </c>
      <c r="AC319" s="72"/>
      <c r="AD319" s="72"/>
      <c r="AE319" s="72">
        <f t="shared" si="154"/>
        <v>0.27455188411789</v>
      </c>
      <c r="AF319" s="72">
        <f t="shared" si="155"/>
        <v>5.7260874352021339E-2</v>
      </c>
      <c r="AG319" s="72">
        <f t="shared" si="156"/>
        <v>4.5204354274836905E-3</v>
      </c>
      <c r="AH319" s="72">
        <f t="shared" si="157"/>
        <v>0.32006903771609663</v>
      </c>
      <c r="AI319" s="72">
        <f t="shared" si="158"/>
        <v>6.9573283858998247E-3</v>
      </c>
      <c r="AJ319" s="72">
        <f>(AV319-Driver!$K$179)/(Driver!$L$179-Driver!$K$179)</f>
        <v>0.17258883248730961</v>
      </c>
      <c r="AK319" s="72">
        <f>(AW319-Driver!$K$180)/(Driver!$L$180-Driver!$K$180)</f>
        <v>0.3509819314033526</v>
      </c>
      <c r="AL319" s="72">
        <f>(AX319-Driver!$K$181)/(Driver!$L$181-Driver!$K$181)</f>
        <v>0.52191235059760954</v>
      </c>
      <c r="AM319" s="72">
        <f>(AY319-Driver!$K$182)/(Driver!$L$182-Driver!$K$182)</f>
        <v>0.9262351671919169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59"/>
        <v>3.632478632478632</v>
      </c>
      <c r="AW319" s="70">
        <f t="shared" si="160"/>
        <v>35.27544439760868</v>
      </c>
      <c r="AX319" s="70">
        <f t="shared" si="161"/>
        <v>5.6972111553784863</v>
      </c>
      <c r="AY319" s="70">
        <f>IFERROR(Driver!$K$19/Data!BH319/Data!BI319*Data!BK319*Data!BL319,"")</f>
        <v>-0.45155082329475515</v>
      </c>
      <c r="AZ319" s="70">
        <f t="shared" si="162"/>
        <v>30.02978406552495</v>
      </c>
      <c r="BA319" s="70"/>
      <c r="BB319" s="70"/>
      <c r="BC319" s="70">
        <f t="shared" si="163"/>
        <v>39.13546221484269</v>
      </c>
      <c r="BD319" s="70">
        <f t="shared" si="164"/>
        <v>5.5031597746943257</v>
      </c>
      <c r="BE319" s="70">
        <f t="shared" si="165"/>
        <v>9.5640920837385429E-2</v>
      </c>
      <c r="BF319" s="70">
        <f t="shared" si="166"/>
        <v>9.0276406431755145</v>
      </c>
      <c r="BG319" s="70">
        <f t="shared" si="167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219</v>
      </c>
      <c r="BS319" s="8" t="s">
        <v>950</v>
      </c>
      <c r="BT319" s="9" t="s">
        <v>695</v>
      </c>
      <c r="BU319" s="10">
        <v>170</v>
      </c>
      <c r="BV319" s="9" t="s">
        <v>222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305</v>
      </c>
      <c r="CU319" s="10"/>
      <c r="CV319" s="10"/>
      <c r="CW319" s="10"/>
      <c r="CX319">
        <f>INDEX('Data_Price '!AS$2:AS$1266,MATCH(Data!$DN319,'Data_Price '!$BE$2:$BE$1266,0))</f>
        <v>0</v>
      </c>
      <c r="CY319">
        <f>INDEX('Data_Price '!AT$2:AT$1266,MATCH(Data!$DN319,'Data_Price '!$BE$2:$BE$1266,0))</f>
        <v>0</v>
      </c>
      <c r="CZ319">
        <f>INDEX('Data_Price '!AU$2:AU$1266,MATCH(Data!$DN319,'Data_Price '!$BE$2:$BE$1266,0))</f>
        <v>0</v>
      </c>
      <c r="DA319">
        <f>INDEX('Data_Price '!AV$2:AV$1266,MATCH(Data!$DN319,'Data_Price '!$BE$2:$BE$1266,0))</f>
        <v>0</v>
      </c>
      <c r="DB319">
        <f>INDEX('Data_Price '!AW$2:AW$1266,MATCH(Data!$DN319,'Data_Price '!$BE$2:$BE$1266,0))</f>
        <v>0</v>
      </c>
      <c r="DC319">
        <f>INDEX('Data_Price '!AX$2:AX$1266,MATCH(Data!$DN319,'Data_Price '!$BE$2:$BE$1266,0))</f>
        <v>0</v>
      </c>
      <c r="DD319">
        <f>INDEX('Data_Price '!AY$2:AY$1266,MATCH(Data!$DN319,'Data_Price '!$BE$2:$BE$1266,0))</f>
        <v>0</v>
      </c>
      <c r="DE319">
        <f>INDEX('Data_Price '!AZ$2:AZ$1266,MATCH(Data!$DN319,'Data_Price '!$BE$2:$BE$1266,0))</f>
        <v>0</v>
      </c>
      <c r="DF319">
        <f>INDEX('Data_Price '!BA$2:BA$1266,MATCH(Data!$DN319,'Data_Price '!$BE$2:$BE$1266,0))</f>
        <v>0</v>
      </c>
      <c r="DG319">
        <f>INDEX('Data_Price '!BB$2:BB$1266,MATCH(Data!$DN319,'Data_Price '!$BE$2:$BE$1266,0))</f>
        <v>0</v>
      </c>
      <c r="DH319">
        <f>INDEX('Data_Price '!BC$2:BC$1266,MATCH(Data!$DN319,'Data_Price '!$BE$2:$BE$1266,0))</f>
        <v>0</v>
      </c>
      <c r="DI319">
        <f>INDEX('Data_Price '!BD$2:BD$1266,MATCH(Data!$DN319,'Data_Price '!$BE$2:$BE$1266,0))</f>
        <v>0</v>
      </c>
      <c r="DJ319" s="89" t="e">
        <f ca="1">_xll.Connector("TinyUrl.TinyUrl",DA319,0)</f>
        <v>#NAME?</v>
      </c>
      <c r="DK319" s="89" t="e">
        <f ca="1">_xll.Connector("TinyUrl.TinyUrl",DE319,0)</f>
        <v>#NAME?</v>
      </c>
      <c r="DL319" s="89" t="e">
        <f ca="1">_xll.Connector("TinyUrl.TinyUrl",DI319,0)</f>
        <v>#NAME?</v>
      </c>
      <c r="DM319" s="224" t="str">
        <f t="shared" si="168"/>
        <v>Mindbender 99 Ti</v>
      </c>
      <c r="DN319" s="89" t="str">
        <f t="shared" si="169"/>
        <v xml:space="preserve"> K2Mindbender 99 Ti170 Unisex</v>
      </c>
      <c r="DO319" s="227"/>
    </row>
    <row r="320" spans="2:119" ht="15.45" customHeight="1">
      <c r="B320" s="224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#VALUE!</v>
      </c>
      <c r="F320" s="43" t="b">
        <f>CL320&gt;Driver!$F$56</f>
        <v>1</v>
      </c>
      <c r="G320" s="43" t="b">
        <f>AND(CB320&gt;Driver!$F$55,CB320&lt;Driver!$G$55)</f>
        <v>1</v>
      </c>
      <c r="H320" s="43" t="e">
        <f t="shared" si="136"/>
        <v>#VALUE!</v>
      </c>
      <c r="I320" s="43">
        <f t="shared" si="137"/>
        <v>0</v>
      </c>
      <c r="J320" s="43" t="e">
        <f t="array" ref="J320">NOT(OR(($H$9:$H$1273=TRUE)*($I$9:$I$1273&gt;0)*($BT$9:$BT$1273=BT320)*($K$9:$K$1273&gt;K320)))</f>
        <v>#VALUE!</v>
      </c>
      <c r="K320" s="72">
        <f t="shared" si="138"/>
        <v>0.63161864589104078</v>
      </c>
      <c r="L320" s="72">
        <f t="shared" si="139"/>
        <v>0.86605752961082905</v>
      </c>
      <c r="M320" s="72">
        <f t="shared" si="140"/>
        <v>0.39717976217125239</v>
      </c>
      <c r="N320" s="72">
        <f t="shared" si="141"/>
        <v>7.9984822614304618E-2</v>
      </c>
      <c r="O320" s="72">
        <f t="shared" si="142"/>
        <v>0.30081916978180556</v>
      </c>
      <c r="P320" s="72">
        <f t="shared" si="143"/>
        <v>0.81073529411764711</v>
      </c>
      <c r="Q320" s="72"/>
      <c r="R320" s="72"/>
      <c r="S320" s="72">
        <f t="shared" si="144"/>
        <v>0.74164410501062683</v>
      </c>
      <c r="T320" s="72">
        <f t="shared" si="145"/>
        <v>0.96374193695078736</v>
      </c>
      <c r="U320" s="72">
        <f t="shared" si="146"/>
        <v>0.93430800830726413</v>
      </c>
      <c r="V320" s="72">
        <f t="shared" si="147"/>
        <v>0.68281046705859527</v>
      </c>
      <c r="W320" s="72">
        <f t="shared" si="148"/>
        <v>0.99000353648473416</v>
      </c>
      <c r="X320" s="72">
        <f t="shared" si="149"/>
        <v>0.1339424703891709</v>
      </c>
      <c r="Y320" s="72">
        <f t="shared" si="150"/>
        <v>0.60282023782874761</v>
      </c>
      <c r="Z320" s="72">
        <f t="shared" si="151"/>
        <v>0.92001517738569538</v>
      </c>
      <c r="AA320" s="72">
        <f t="shared" si="152"/>
        <v>0.69918083021819444</v>
      </c>
      <c r="AB320" s="72">
        <f t="shared" si="153"/>
        <v>0.18926470588235295</v>
      </c>
      <c r="AC320" s="72"/>
      <c r="AD320" s="72"/>
      <c r="AE320" s="72">
        <f t="shared" si="154"/>
        <v>0.25835589498937317</v>
      </c>
      <c r="AF320" s="72">
        <f t="shared" si="155"/>
        <v>3.6258063049212585E-2</v>
      </c>
      <c r="AG320" s="72">
        <f t="shared" si="156"/>
        <v>6.5691991692735888E-2</v>
      </c>
      <c r="AH320" s="72">
        <f t="shared" si="157"/>
        <v>0.31718953294140467</v>
      </c>
      <c r="AI320" s="72">
        <f t="shared" si="158"/>
        <v>9.9964635152658202E-3</v>
      </c>
      <c r="AJ320" s="72">
        <f>(AV320-Driver!$K$179)/(Driver!$L$179-Driver!$K$179)</f>
        <v>0.37394247038917089</v>
      </c>
      <c r="AK320" s="72">
        <f>(AW320-Driver!$K$180)/(Driver!$L$180-Driver!$K$180)</f>
        <v>0.36841706418230402</v>
      </c>
      <c r="AL320" s="72">
        <f>(AX320-Driver!$K$181)/(Driver!$L$181-Driver!$K$181)</f>
        <v>0.52001517738569536</v>
      </c>
      <c r="AM320" s="72">
        <f>(AY320-Driver!$K$182)/(Driver!$L$182-Driver!$K$182)</f>
        <v>0.91318083021819441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59"/>
        <v>7.8703703703703702</v>
      </c>
      <c r="AW320" s="70">
        <f t="shared" si="160"/>
        <v>36.980393785490293</v>
      </c>
      <c r="AX320" s="70">
        <f t="shared" si="161"/>
        <v>5.6801365964712582</v>
      </c>
      <c r="AY320" s="70">
        <f>IFERROR(Driver!$K$19/Data!BH320/Data!BI320*Data!BK320*Data!BL320,"")</f>
        <v>-0.53146284076503125</v>
      </c>
      <c r="AZ320" s="70">
        <f t="shared" si="162"/>
        <v>31.831720029784069</v>
      </c>
      <c r="BA320" s="70"/>
      <c r="BB320" s="70"/>
      <c r="BC320" s="70">
        <f t="shared" si="163"/>
        <v>47.536434368494135</v>
      </c>
      <c r="BD320" s="70">
        <f t="shared" si="164"/>
        <v>7.3618713602133861</v>
      </c>
      <c r="BE320" s="70">
        <f t="shared" si="165"/>
        <v>3.448027688925575E-2</v>
      </c>
      <c r="BF320" s="70">
        <f t="shared" si="166"/>
        <v>9.3528604778110047</v>
      </c>
      <c r="BG320" s="70">
        <f t="shared" si="167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219</v>
      </c>
      <c r="BS320" s="8" t="s">
        <v>742</v>
      </c>
      <c r="BT320" s="9" t="s">
        <v>752</v>
      </c>
      <c r="BU320" s="10">
        <v>179</v>
      </c>
      <c r="BV320" s="9" t="s">
        <v>390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305</v>
      </c>
      <c r="CU320" s="9" t="s">
        <v>301</v>
      </c>
      <c r="CV320" s="9" t="s">
        <v>302</v>
      </c>
      <c r="CW320" s="10"/>
      <c r="CX320" t="str">
        <f>INDEX('Data_Price '!AS$2:AS$1266,MATCH(Data!$DN320,'Data_Price '!$BE$2:$BE$1266,0))</f>
        <v>Nordica Santa Ana Free 104 Skis Â· Women's Â· 2021 Â· 179 cm</v>
      </c>
      <c r="CY320" t="str">
        <f>INDEX('Data_Price '!AT$2:AT$1266,MATCH(Data!$DN320,'Data_Price '!$BE$2:$BE$1266,0))</f>
        <v>Powder7 Ski Shop</v>
      </c>
      <c r="CZ320">
        <f>INDEX('Data_Price '!AU$2:AU$1266,MATCH(Data!$DN320,'Data_Price '!$BE$2:$BE$1266,0))</f>
        <v>469.93</v>
      </c>
      <c r="DA320" t="str">
        <f>INDEX('Data_Price '!AV$2:AV$1266,MATCH(Data!$DN320,'Data_Price '!$BE$2:$BE$1266,0))</f>
        <v>https://www.google.com/url?url=https://www.powder7.com/Nordica-Santa-Ana-104-Free-Skis-179cm-New-Flat-2021/for-sale%3Futm_source%3Dfeed%26utm_medium%3Dfree&amp;rct=j&amp;q=&amp;esrc=s&amp;sa=U&amp;ved=0ahUKEwjM3ZujxaP2AhWnTd8KHWw3C9UQsDwIYA&amp;usg=AOvVaw0zN7ilNvJsQImCXoLt46Wd</v>
      </c>
      <c r="DB320" t="str">
        <f>INDEX('Data_Price '!AW$2:AW$1266,MATCH(Data!$DN320,'Data_Price '!$BE$2:$BE$1266,0))</f>
        <v>Nordica Santa Ana Free 104 Skis Â· Women's Â· 2021 Â· 179 cm</v>
      </c>
      <c r="DC320" t="str">
        <f>INDEX('Data_Price '!AX$2:AX$1266,MATCH(Data!$DN320,'Data_Price '!$BE$2:$BE$1266,0))</f>
        <v>Powder7 Ski Shop</v>
      </c>
      <c r="DD320">
        <f>INDEX('Data_Price '!AY$2:AY$1266,MATCH(Data!$DN320,'Data_Price '!$BE$2:$BE$1266,0))</f>
        <v>469.93</v>
      </c>
      <c r="DE320" t="str">
        <f>INDEX('Data_Price '!AZ$2:AZ$1266,MATCH(Data!$DN320,'Data_Price '!$BE$2:$BE$1266,0))</f>
        <v>https://www.google.com/url?q=https://www.powder7.com/Nordica-Santa-Ana-104-Free-Skis-179cm-New-Flat-2021/for-sale%3Futm_source%3Dfeed%26utm_medium%3Dfree&amp;sa=U&amp;ved=0ahUKEwj_h8ujxaP2AhWJct8KHYdDBgMQ2ykIGA&amp;usg=AOvVaw1Oawtps8MMT-7sFFga6FtB</v>
      </c>
      <c r="DF320" t="str">
        <f>INDEX('Data_Price '!BA$2:BA$1266,MATCH(Data!$DN320,'Data_Price '!$BE$2:$BE$1266,0))</f>
        <v>Nordica Santa Ana 104 Free with Tyrolia Bindings 179cm (1101165)</v>
      </c>
      <c r="DG320" t="str">
        <f>INDEX('Data_Price '!BB$2:BB$1266,MATCH(Data!$DN320,'Data_Price '!$BE$2:$BE$1266,0))</f>
        <v>SidelineSwap</v>
      </c>
      <c r="DH320" t="str">
        <f>INDEX('Data_Price '!BC$2:BC$1266,MATCH(Data!$DN320,'Data_Price '!$BE$2:$BE$1266,0))</f>
        <v>$499.00 used</v>
      </c>
      <c r="DI320" t="str">
        <f>INDEX('Data_Price '!BD$2:BD$1266,MATCH(Data!$DN320,'Data_Price '!$BE$2:$BE$1266,0))</f>
        <v>https://www.google.com/url?url=https://sidelineswap.com/gear/skiing/skis/4281955-nordica-santa-ana-104-free-with-tyrolia-bindings-179cm-1101165&amp;rct=j&amp;q=&amp;esrc=s&amp;sa=U&amp;ved=0ahUKEwjM3ZujxaP2AhWnTd8KHWw3C9UQsDwIZA&amp;usg=AOvVaw2wlerz92k6-6Vmt_c61x5R</v>
      </c>
      <c r="DJ320" s="89" t="e">
        <f ca="1">_xll.Connector("TinyUrl.TinyUrl",DA320,0)</f>
        <v>#NAME?</v>
      </c>
      <c r="DK320" s="89" t="e">
        <f ca="1">_xll.Connector("TinyUrl.TinyUrl",DE320,0)</f>
        <v>#NAME?</v>
      </c>
      <c r="DL320" s="89" t="e">
        <f ca="1">_xll.Connector("TinyUrl.TinyUrl",DI320,0)</f>
        <v>#NAME?</v>
      </c>
      <c r="DM320" s="224" t="str">
        <f t="shared" si="168"/>
        <v>Santa Ana 104 Free</v>
      </c>
      <c r="DN320" s="89" t="str">
        <f t="shared" si="169"/>
        <v xml:space="preserve"> NordicaSanta Ana 104 Free179 Women's</v>
      </c>
      <c r="DO320" s="227" t="s">
        <v>1016</v>
      </c>
    </row>
    <row r="321" spans="2:119" ht="15.45" customHeight="1">
      <c r="B321" s="224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#VALUE!</v>
      </c>
      <c r="F321" s="43" t="b">
        <f>CL321&gt;Driver!$F$56</f>
        <v>0</v>
      </c>
      <c r="G321" s="43" t="b">
        <f>AND(CB321&gt;Driver!$F$55,CB321&lt;Driver!$G$55)</f>
        <v>0</v>
      </c>
      <c r="H321" s="43" t="e">
        <f t="shared" si="136"/>
        <v>#VALUE!</v>
      </c>
      <c r="I321" s="43">
        <f t="shared" si="137"/>
        <v>0</v>
      </c>
      <c r="J321" s="43" t="e">
        <f t="array" ref="J321">NOT(OR(($H$9:$H$1273=TRUE)*($I$9:$I$1273&gt;0)*($BT$9:$BT$1273=BT321)*($K$9:$K$1273&gt;K321)))</f>
        <v>#VALUE!</v>
      </c>
      <c r="K321" s="72">
        <f t="shared" si="138"/>
        <v>0.71196901059810325</v>
      </c>
      <c r="L321" s="72">
        <f t="shared" si="139"/>
        <v>0.97410684070582554</v>
      </c>
      <c r="M321" s="72">
        <f t="shared" si="140"/>
        <v>0.44983118049038107</v>
      </c>
      <c r="N321" s="72">
        <f t="shared" si="141"/>
        <v>0.12425219755897032</v>
      </c>
      <c r="O321" s="72">
        <f t="shared" si="142"/>
        <v>0.32994722626511408</v>
      </c>
      <c r="P321" s="72">
        <f t="shared" si="143"/>
        <v>0.89529411764705891</v>
      </c>
      <c r="Q321" s="72"/>
      <c r="R321" s="72"/>
      <c r="S321" s="72">
        <f t="shared" si="144"/>
        <v>0.7122196543753947</v>
      </c>
      <c r="T321" s="72">
        <f t="shared" si="145"/>
        <v>0.90516030601517095</v>
      </c>
      <c r="U321" s="72">
        <f t="shared" si="146"/>
        <v>0.95540821974798695</v>
      </c>
      <c r="V321" s="72">
        <f t="shared" si="147"/>
        <v>0.68116554374800087</v>
      </c>
      <c r="W321" s="72">
        <f t="shared" si="148"/>
        <v>0.99681818181818183</v>
      </c>
      <c r="X321" s="72">
        <f t="shared" si="149"/>
        <v>2.5893159294174517E-2</v>
      </c>
      <c r="Y321" s="72">
        <f t="shared" si="150"/>
        <v>0.55016881950961893</v>
      </c>
      <c r="Z321" s="72">
        <f t="shared" si="151"/>
        <v>0.87574780244102968</v>
      </c>
      <c r="AA321" s="72">
        <f t="shared" si="152"/>
        <v>0.67005277373488592</v>
      </c>
      <c r="AB321" s="72">
        <f t="shared" si="153"/>
        <v>0.10470588235294109</v>
      </c>
      <c r="AC321" s="72"/>
      <c r="AD321" s="72"/>
      <c r="AE321" s="72">
        <f t="shared" si="154"/>
        <v>0.2877803456246053</v>
      </c>
      <c r="AF321" s="72">
        <f t="shared" si="155"/>
        <v>9.4839693984829027E-2</v>
      </c>
      <c r="AG321" s="72">
        <f t="shared" si="156"/>
        <v>4.4591780252013102E-2</v>
      </c>
      <c r="AH321" s="72">
        <f t="shared" si="157"/>
        <v>0.31883445625199913</v>
      </c>
      <c r="AI321" s="72">
        <f t="shared" si="158"/>
        <v>3.1818181818181676E-3</v>
      </c>
      <c r="AJ321" s="72">
        <f>(AV321-Driver!$K$179)/(Driver!$L$179-Driver!$K$179)</f>
        <v>0.26589315929417451</v>
      </c>
      <c r="AK321" s="72">
        <f>(AW321-Driver!$K$180)/(Driver!$L$180-Driver!$K$180)</f>
        <v>0.2837100680002505</v>
      </c>
      <c r="AL321" s="72">
        <f>(AX321-Driver!$K$181)/(Driver!$L$181-Driver!$K$181)</f>
        <v>0.4757478024410296</v>
      </c>
      <c r="AM321" s="72">
        <f>(AY321-Driver!$K$182)/(Driver!$L$182-Driver!$K$182)</f>
        <v>0.88405277373488589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59"/>
        <v>5.5962555962555962</v>
      </c>
      <c r="AW321" s="70">
        <f t="shared" si="160"/>
        <v>28.697053295864972</v>
      </c>
      <c r="AX321" s="70">
        <f t="shared" si="161"/>
        <v>5.2817302219692666</v>
      </c>
      <c r="AY321" s="70">
        <f>IFERROR(Driver!$K$19/Data!BH321/Data!BI321*Data!BK321*Data!BL321,"")</f>
        <v>-0.70977000130905754</v>
      </c>
      <c r="AZ321" s="70">
        <f t="shared" si="162"/>
        <v>24.125093075204763</v>
      </c>
      <c r="BA321" s="70"/>
      <c r="BB321" s="70"/>
      <c r="BC321" s="70">
        <f t="shared" si="163"/>
        <v>32.273767268537021</v>
      </c>
      <c r="BD321" s="70">
        <f t="shared" si="164"/>
        <v>2.1775008229191504</v>
      </c>
      <c r="BE321" s="70">
        <f t="shared" si="165"/>
        <v>0.14474437545038651</v>
      </c>
      <c r="BF321" s="70">
        <f t="shared" si="166"/>
        <v>9.1670779461196563</v>
      </c>
      <c r="BG321" s="70">
        <f t="shared" si="167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219</v>
      </c>
      <c r="BS321" s="8" t="s">
        <v>719</v>
      </c>
      <c r="BT321" s="9" t="s">
        <v>731</v>
      </c>
      <c r="BU321" s="10">
        <v>180</v>
      </c>
      <c r="BV321" s="9" t="s">
        <v>222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304</v>
      </c>
      <c r="CU321" s="9" t="s">
        <v>302</v>
      </c>
      <c r="CV321" s="9" t="s">
        <v>388</v>
      </c>
      <c r="CW321" s="10"/>
      <c r="CX321" t="str">
        <f>INDEX('Data_Price '!AS$2:AS$1266,MATCH(Data!$DN321,'Data_Price '!$BE$2:$BE$1266,0))</f>
        <v>Line Pescado Skis 2022</v>
      </c>
      <c r="CY321" t="str">
        <f>INDEX('Data_Price '!AT$2:AT$1266,MATCH(Data!$DN321,'Data_Price '!$BE$2:$BE$1266,0))</f>
        <v>Snowcountry.eu</v>
      </c>
      <c r="CZ321">
        <f>INDEX('Data_Price '!AU$2:AU$1266,MATCH(Data!$DN321,'Data_Price '!$BE$2:$BE$1266,0))</f>
        <v>555.27</v>
      </c>
      <c r="DA321" t="str">
        <f>INDEX('Data_Price '!AV$2:AV$1266,MATCH(Data!$DN321,'Data_Price '!$BE$2:$BE$1266,0))</f>
        <v>https://www.google.com/url?q=https://www.snowcountry.eu/line-pescado-5470.html%3Fartikel_maat%3D65356%26country%3DUS&amp;sa=U&amp;ved=0ahUKEwi595-kxaP2AhXSct8KHS6kBL0Q2ykIHQ&amp;usg=AOvVaw1_v6dIg1ksonG_JpKAME2P</v>
      </c>
      <c r="DB321" t="str">
        <f>INDEX('Data_Price '!AW$2:AW$1266,MATCH(Data!$DN321,'Data_Price '!$BE$2:$BE$1266,0))</f>
        <v>Line Pescado Skis 2022</v>
      </c>
      <c r="DC321" t="str">
        <f>INDEX('Data_Price '!AX$2:AX$1266,MATCH(Data!$DN321,'Data_Price '!$BE$2:$BE$1266,0))</f>
        <v>! OutdoorXL.com</v>
      </c>
      <c r="DD321">
        <f>INDEX('Data_Price '!AY$2:AY$1266,MATCH(Data!$DN321,'Data_Price '!$BE$2:$BE$1266,0))</f>
        <v>584.95000000000005</v>
      </c>
      <c r="DE321" t="str">
        <f>INDEX('Data_Price '!AZ$2:AZ$1266,MATCH(Data!$DN321,'Data_Price '!$BE$2:$BE$1266,0))</f>
        <v>https://www.google.com/url?q=https://www.outdoorxl.com/line-pescado-362012.html%3Fprl%3D92-20666x144-3966&amp;sa=U&amp;ved=0ahUKEwi595-kxaP2AhXSct8KHS6kBL0Q2ykIGw&amp;usg=AOvVaw3kUMNVPKxGugWT1Vm0WKhd</v>
      </c>
      <c r="DF321" t="str">
        <f>INDEX('Data_Price '!BA$2:BA$1266,MATCH(Data!$DN321,'Data_Price '!$BE$2:$BE$1266,0))</f>
        <v>Line Pescado Skis 2022</v>
      </c>
      <c r="DG321" t="str">
        <f>INDEX('Data_Price '!BB$2:BB$1266,MATCH(Data!$DN321,'Data_Price '!$BE$2:$BE$1266,0))</f>
        <v>Blue Tomato</v>
      </c>
      <c r="DH321">
        <f>INDEX('Data_Price '!BC$2:BC$1266,MATCH(Data!$DN321,'Data_Price '!$BE$2:$BE$1266,0))</f>
        <v>653.33000000000004</v>
      </c>
      <c r="DI321" t="str">
        <f>INDEX('Data_Price '!BD$2:BD$1266,MATCH(Data!$DN321,'Data_Price '!$BE$2:$BE$1266,0))</f>
        <v>https://www.google.com/url?q=https://www.blue-tomato.com/en-US/product/--304591168-/%3Fcr%3DUSD%26_%24ja%3Dtsid:46445%26adword%3DGoogle%252FUS%252FPRODUKTERWEITERUNG%252FLine%252F304591168&amp;sa=U&amp;ved=0ahUKEwi595-kxaP2AhXSct8KHS6kBL0Q2ykIHw&amp;usg=AOvVaw3suEpnrPoN7B2XXluNKZBO</v>
      </c>
      <c r="DJ321" s="89" t="e">
        <f ca="1">_xll.Connector("TinyUrl.TinyUrl",DA321,0)</f>
        <v>#NAME?</v>
      </c>
      <c r="DK321" s="89" t="e">
        <f ca="1">_xll.Connector("TinyUrl.TinyUrl",DE321,0)</f>
        <v>#NAME?</v>
      </c>
      <c r="DL321" s="89" t="e">
        <f ca="1">_xll.Connector("TinyUrl.TinyUrl",DI321,0)</f>
        <v>#NAME?</v>
      </c>
      <c r="DM321" s="224" t="str">
        <f t="shared" si="168"/>
        <v>Pescado</v>
      </c>
      <c r="DN321" s="89" t="str">
        <f t="shared" si="169"/>
        <v xml:space="preserve"> LinePescado180 Unisex</v>
      </c>
      <c r="DO321" s="227" t="s">
        <v>1049</v>
      </c>
    </row>
    <row r="322" spans="2:119" ht="15.45" customHeight="1">
      <c r="B322" s="224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#VALUE!</v>
      </c>
      <c r="F322" s="43" t="b">
        <f>CL322&gt;Driver!$F$56</f>
        <v>0</v>
      </c>
      <c r="G322" s="43" t="b">
        <f>AND(CB322&gt;Driver!$F$55,CB322&lt;Driver!$G$55)</f>
        <v>0</v>
      </c>
      <c r="H322" s="43" t="e">
        <f t="shared" si="136"/>
        <v>#VALUE!</v>
      </c>
      <c r="I322" s="43">
        <f t="shared" si="137"/>
        <v>0</v>
      </c>
      <c r="J322" s="43" t="e">
        <f t="array" ref="J322">NOT(OR(($H$9:$H$1273=TRUE)*($I$9:$I$1273&gt;0)*($BT$9:$BT$1273=BT322)*($K$9:$K$1273&gt;K322)))</f>
        <v>#VALUE!</v>
      </c>
      <c r="K322" s="72">
        <f t="shared" si="138"/>
        <v>0.7118572577628326</v>
      </c>
      <c r="L322" s="72">
        <f t="shared" si="139"/>
        <v>0.90793328498912262</v>
      </c>
      <c r="M322" s="72">
        <f t="shared" si="140"/>
        <v>0.51578123053654257</v>
      </c>
      <c r="N322" s="72">
        <f t="shared" si="141"/>
        <v>0.33673559729336622</v>
      </c>
      <c r="O322" s="72">
        <f t="shared" si="142"/>
        <v>0.32720123157116388</v>
      </c>
      <c r="P322" s="72">
        <f t="shared" si="143"/>
        <v>0.88340686274509805</v>
      </c>
      <c r="Q322" s="72"/>
      <c r="R322" s="72"/>
      <c r="S322" s="72">
        <f t="shared" si="144"/>
        <v>0.71568806531093654</v>
      </c>
      <c r="T322" s="72">
        <f t="shared" si="145"/>
        <v>0.93463853567182786</v>
      </c>
      <c r="U322" s="72">
        <f t="shared" si="146"/>
        <v>0.69395264975543214</v>
      </c>
      <c r="V322" s="72">
        <f t="shared" si="147"/>
        <v>0.62620883155319418</v>
      </c>
      <c r="W322" s="72">
        <f t="shared" si="148"/>
        <v>0.97835726351351349</v>
      </c>
      <c r="X322" s="72">
        <f t="shared" si="149"/>
        <v>9.2066715010877431E-2</v>
      </c>
      <c r="Y322" s="72">
        <f t="shared" si="150"/>
        <v>0.48421876946345738</v>
      </c>
      <c r="Z322" s="72">
        <f t="shared" si="151"/>
        <v>0.66326440270663378</v>
      </c>
      <c r="AA322" s="72">
        <f t="shared" si="152"/>
        <v>0.67279876842883612</v>
      </c>
      <c r="AB322" s="72">
        <f t="shared" si="153"/>
        <v>0.11659313725490195</v>
      </c>
      <c r="AC322" s="72"/>
      <c r="AD322" s="72"/>
      <c r="AE322" s="72">
        <f t="shared" si="154"/>
        <v>0.28431193468906346</v>
      </c>
      <c r="AF322" s="72">
        <f t="shared" si="155"/>
        <v>6.5361464328172136E-2</v>
      </c>
      <c r="AG322" s="72">
        <f t="shared" si="156"/>
        <v>0.30604735024456786</v>
      </c>
      <c r="AH322" s="72">
        <f t="shared" si="157"/>
        <v>0.37379116844680588</v>
      </c>
      <c r="AI322" s="72">
        <f t="shared" si="158"/>
        <v>2.1642736486486472E-2</v>
      </c>
      <c r="AJ322" s="72">
        <f>(AV322-Driver!$K$179)/(Driver!$L$179-Driver!$K$179)</f>
        <v>0.14793328498912256</v>
      </c>
      <c r="AK322" s="72">
        <f>(AW322-Driver!$K$180)/(Driver!$L$180-Driver!$K$180)</f>
        <v>0.27540491419611879</v>
      </c>
      <c r="AL322" s="72">
        <f>(AX322-Driver!$K$181)/(Driver!$L$181-Driver!$K$181)</f>
        <v>0.26326440270663376</v>
      </c>
      <c r="AM322" s="72">
        <f>(AY322-Driver!$K$182)/(Driver!$L$182-Driver!$K$182)</f>
        <v>0.88679876842883609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59"/>
        <v>3.113553113553114</v>
      </c>
      <c r="AW322" s="70">
        <f t="shared" si="160"/>
        <v>27.884907665880927</v>
      </c>
      <c r="AX322" s="70">
        <f t="shared" si="161"/>
        <v>3.3693796243597038</v>
      </c>
      <c r="AY322" s="70">
        <f>IFERROR(Driver!$K$19/Data!BH322/Data!BI322*Data!BK322*Data!BL322,"")</f>
        <v>-0.69296041715338985</v>
      </c>
      <c r="AZ322" s="70">
        <f t="shared" si="162"/>
        <v>25.208488458674612</v>
      </c>
      <c r="BA322" s="70"/>
      <c r="BB322" s="70"/>
      <c r="BC322" s="70">
        <f t="shared" si="163"/>
        <v>34.072856132804205</v>
      </c>
      <c r="BD322" s="70">
        <f t="shared" si="164"/>
        <v>4.7862719152010831</v>
      </c>
      <c r="BE322" s="70">
        <f t="shared" si="165"/>
        <v>0.4061533047120624</v>
      </c>
      <c r="BF322" s="70">
        <f t="shared" si="166"/>
        <v>2.9601033964707306</v>
      </c>
      <c r="BG322" s="70">
        <f t="shared" si="167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219</v>
      </c>
      <c r="BS322" s="8" t="s">
        <v>405</v>
      </c>
      <c r="BT322" s="9" t="s">
        <v>427</v>
      </c>
      <c r="BU322" s="10">
        <v>156</v>
      </c>
      <c r="BV322" s="9" t="s">
        <v>390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305</v>
      </c>
      <c r="CU322" s="9" t="s">
        <v>302</v>
      </c>
      <c r="CV322" s="10"/>
      <c r="CW322" s="10"/>
      <c r="CX322" t="str">
        <f>INDEX('Data_Price '!AS$2:AS$1266,MATCH(Data!$DN322,'Data_Price '!$BE$2:$BE$1266,0))</f>
        <v>Armada Reliance 92 Ti Skis 2022</v>
      </c>
      <c r="CY322" t="str">
        <f>INDEX('Data_Price '!AT$2:AT$1266,MATCH(Data!$DN322,'Data_Price '!$BE$2:$BE$1266,0))</f>
        <v>BlueZone Sports</v>
      </c>
      <c r="CZ322">
        <f>INDEX('Data_Price '!AU$2:AU$1266,MATCH(Data!$DN322,'Data_Price '!$BE$2:$BE$1266,0))</f>
        <v>389.97</v>
      </c>
      <c r="DA322" t="str">
        <f>INDEX('Data_Price '!AV$2:AV$1266,MATCH(Data!$DN322,'Data_Price '!$BE$2:$BE$1266,0))</f>
        <v>https://www.google.com/url?q=https://www.bluezonesports.com/armada/armada-reliance-92-ti-skis-womens-2022-38910&amp;sa=U&amp;ved=0ahUKEwjR7IulxaP2AhXpdN8KHXOcA98Q2ykIGQ&amp;usg=AOvVaw1fso3f7T21guwR7zeXka8s</v>
      </c>
      <c r="DB322" t="str">
        <f>INDEX('Data_Price '!AW$2:AW$1266,MATCH(Data!$DN322,'Data_Price '!$BE$2:$BE$1266,0))</f>
        <v>Armada Reliance 92 Ti Skis 2022</v>
      </c>
      <c r="DC322" t="str">
        <f>INDEX('Data_Price '!AX$2:AX$1266,MATCH(Data!$DN322,'Data_Price '!$BE$2:$BE$1266,0))</f>
        <v>! OutdoorXL.com</v>
      </c>
      <c r="DD322">
        <f>INDEX('Data_Price '!AY$2:AY$1266,MATCH(Data!$DN322,'Data_Price '!$BE$2:$BE$1266,0))</f>
        <v>439.95</v>
      </c>
      <c r="DE322" t="str">
        <f>INDEX('Data_Price '!AZ$2:AZ$1266,MATCH(Data!$DN322,'Data_Price '!$BE$2:$BE$1266,0))</f>
        <v>https://www.google.com/url?url=https://www.outdoorxl.com/armada-reliance-92-ti.html%3Fprl%3D92-13717x144-2652&amp;rct=j&amp;q=&amp;esrc=s&amp;sa=U&amp;ved=0ahUKEwir7-CkxaP2AhWPTt8KHeNvB78QsDwIVA&amp;usg=AOvVaw3H9ziQQAJH7kCPiB9xQly8</v>
      </c>
      <c r="DF322" t="str">
        <f>INDEX('Data_Price '!BA$2:BA$1266,MATCH(Data!$DN322,'Data_Price '!$BE$2:$BE$1266,0))</f>
        <v>Armada Reliance 92 Ti Skis 2022</v>
      </c>
      <c r="DG322" t="str">
        <f>INDEX('Data_Price '!BB$2:BB$1266,MATCH(Data!$DN322,'Data_Price '!$BE$2:$BE$1266,0))</f>
        <v>! OutdoorXL.com</v>
      </c>
      <c r="DH322">
        <f>INDEX('Data_Price '!BC$2:BC$1266,MATCH(Data!$DN322,'Data_Price '!$BE$2:$BE$1266,0))</f>
        <v>439.95</v>
      </c>
      <c r="DI322" t="str">
        <f>INDEX('Data_Price '!BD$2:BD$1266,MATCH(Data!$DN322,'Data_Price '!$BE$2:$BE$1266,0))</f>
        <v>https://www.google.com/url?q=https://www.outdoorxl.com/armada-reliance-92-ti.html%3Fprl%3D92-13717x144-2652&amp;sa=U&amp;ved=0ahUKEwjR7IulxaP2AhXpdN8KHXOcA98Q2ykIFw&amp;usg=AOvVaw2SdaTG7tK3lFW-SoJOTlvO</v>
      </c>
      <c r="DJ322" s="89" t="e">
        <f ca="1">_xll.Connector("TinyUrl.TinyUrl",DA322,0)</f>
        <v>#NAME?</v>
      </c>
      <c r="DK322" s="89" t="e">
        <f ca="1">_xll.Connector("TinyUrl.TinyUrl",DE322,0)</f>
        <v>#NAME?</v>
      </c>
      <c r="DL322" s="89" t="e">
        <f ca="1">_xll.Connector("TinyUrl.TinyUrl",DI322,0)</f>
        <v>#NAME?</v>
      </c>
      <c r="DM322" s="224" t="str">
        <f t="shared" si="168"/>
        <v>Reliance 92 Ti</v>
      </c>
      <c r="DN322" s="89" t="str">
        <f t="shared" si="169"/>
        <v xml:space="preserve"> ArmadaReliance 92 Ti156 Women's</v>
      </c>
      <c r="DO322" s="227" t="s">
        <v>1018</v>
      </c>
    </row>
    <row r="323" spans="2:119" ht="15.45" customHeight="1">
      <c r="B323" s="224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#VALUE!</v>
      </c>
      <c r="F323" s="43" t="b">
        <f>CL323&gt;Driver!$F$56</f>
        <v>0</v>
      </c>
      <c r="G323" s="43" t="b">
        <f>AND(CB323&gt;Driver!$F$55,CB323&lt;Driver!$G$55)</f>
        <v>0</v>
      </c>
      <c r="H323" s="43" t="e">
        <f t="shared" si="136"/>
        <v>#VALUE!</v>
      </c>
      <c r="I323" s="43">
        <f t="shared" si="137"/>
        <v>0</v>
      </c>
      <c r="J323" s="43" t="e">
        <f t="array" ref="J323">NOT(OR(($H$9:$H$1273=TRUE)*($I$9:$I$1273&gt;0)*($BT$9:$BT$1273=BT323)*($K$9:$K$1273&gt;K323)))</f>
        <v>#VALUE!</v>
      </c>
      <c r="K323" s="72">
        <f t="shared" si="138"/>
        <v>0.62255382842129725</v>
      </c>
      <c r="L323" s="72">
        <f t="shared" si="139"/>
        <v>0.87457577955039878</v>
      </c>
      <c r="M323" s="72">
        <f t="shared" si="140"/>
        <v>0.37053187729219561</v>
      </c>
      <c r="N323" s="72">
        <f t="shared" si="141"/>
        <v>1.5480933409220188E-2</v>
      </c>
      <c r="O323" s="72">
        <f t="shared" si="142"/>
        <v>0.27255260696409866</v>
      </c>
      <c r="P323" s="72">
        <f t="shared" si="143"/>
        <v>0.82356209150326798</v>
      </c>
      <c r="Q323" s="72"/>
      <c r="R323" s="72"/>
      <c r="S323" s="72">
        <f t="shared" si="144"/>
        <v>0.73181557099313577</v>
      </c>
      <c r="T323" s="72">
        <f t="shared" si="145"/>
        <v>0.81141404975398779</v>
      </c>
      <c r="U323" s="72">
        <f t="shared" si="146"/>
        <v>9.9999999999999978E-2</v>
      </c>
      <c r="V323" s="72">
        <f t="shared" si="147"/>
        <v>0.60201779059242078</v>
      </c>
      <c r="W323" s="72">
        <f t="shared" si="148"/>
        <v>0.96366570771001148</v>
      </c>
      <c r="X323" s="72">
        <f t="shared" si="149"/>
        <v>0.12542422044960116</v>
      </c>
      <c r="Y323" s="72">
        <f t="shared" si="150"/>
        <v>0.62946812270780439</v>
      </c>
      <c r="Z323" s="72">
        <f t="shared" si="151"/>
        <v>0.98451906659077981</v>
      </c>
      <c r="AA323" s="72">
        <f t="shared" si="152"/>
        <v>0.72744739303590134</v>
      </c>
      <c r="AB323" s="72">
        <f t="shared" si="153"/>
        <v>0.17643790849673202</v>
      </c>
      <c r="AC323" s="72"/>
      <c r="AD323" s="72"/>
      <c r="AE323" s="72">
        <f t="shared" si="154"/>
        <v>0.26818442900686429</v>
      </c>
      <c r="AF323" s="72">
        <f t="shared" si="155"/>
        <v>0.18858595024601219</v>
      </c>
      <c r="AG323" s="72">
        <f t="shared" si="156"/>
        <v>0.9</v>
      </c>
      <c r="AH323" s="72">
        <f t="shared" si="157"/>
        <v>0.39798220940757922</v>
      </c>
      <c r="AI323" s="72">
        <f t="shared" si="158"/>
        <v>3.6334292289988496E-2</v>
      </c>
      <c r="AJ323" s="72">
        <f>(AV323-Driver!$K$179)/(Driver!$L$179-Driver!$K$179)</f>
        <v>0.11457577955039883</v>
      </c>
      <c r="AK323" s="72">
        <f>(AW323-Driver!$K$180)/(Driver!$L$180-Driver!$K$180)</f>
        <v>0.36416853271024296</v>
      </c>
      <c r="AL323" s="72">
        <f>(AX323-Driver!$K$181)/(Driver!$L$181-Driver!$K$181)</f>
        <v>0.58451906659077979</v>
      </c>
      <c r="AM323" s="72">
        <f>(AY323-Driver!$K$182)/(Driver!$L$182-Driver!$K$182)</f>
        <v>0.9414473930359013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59"/>
        <v>2.4114774114774113</v>
      </c>
      <c r="AW323" s="70">
        <f t="shared" si="160"/>
        <v>36.564937750568035</v>
      </c>
      <c r="AX323" s="70">
        <f t="shared" si="161"/>
        <v>6.2606715993170177</v>
      </c>
      <c r="AY323" s="70">
        <f>IFERROR(Driver!$K$19/Data!BH323/Data!BI323*Data!BK323*Data!BL323,"")</f>
        <v>-0.35842930667899142</v>
      </c>
      <c r="AZ323" s="70">
        <f t="shared" si="162"/>
        <v>30.66269545793001</v>
      </c>
      <c r="BA323" s="70"/>
      <c r="BB323" s="70"/>
      <c r="BC323" s="70">
        <f t="shared" si="163"/>
        <v>42.438305446761504</v>
      </c>
      <c r="BD323" s="70">
        <f t="shared" si="164"/>
        <v>27.26016813682379</v>
      </c>
      <c r="BE323" s="70">
        <f t="shared" si="165"/>
        <v>1</v>
      </c>
      <c r="BF323" s="70">
        <f t="shared" si="166"/>
        <v>0.22789527163272522</v>
      </c>
      <c r="BG323" s="70">
        <f t="shared" si="167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219</v>
      </c>
      <c r="BS323" s="8" t="s">
        <v>628</v>
      </c>
      <c r="BT323" s="9" t="s">
        <v>652</v>
      </c>
      <c r="BU323" s="10">
        <v>170</v>
      </c>
      <c r="BV323" s="9" t="s">
        <v>222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307</v>
      </c>
      <c r="CU323" s="9" t="s">
        <v>305</v>
      </c>
      <c r="CV323" s="10"/>
      <c r="CW323" s="10"/>
      <c r="CX323" t="str">
        <f>INDEX('Data_Price '!AS$2:AS$1266,MATCH(Data!$DN323,'Data_Price '!$BE$2:$BE$1266,0))</f>
        <v>Head V-Shape V4 XL Black-Green 170 Ski Men</v>
      </c>
      <c r="CY323" t="str">
        <f>INDEX('Data_Price '!AT$2:AT$1266,MATCH(Data!$DN323,'Data_Price '!$BE$2:$BE$1266,0))</f>
        <v>! OutdoorXL.com</v>
      </c>
      <c r="CZ323">
        <f>INDEX('Data_Price '!AU$2:AU$1266,MATCH(Data!$DN323,'Data_Price '!$BE$2:$BE$1266,0))</f>
        <v>369.95</v>
      </c>
      <c r="DA323" t="str">
        <f>INDEX('Data_Price '!AV$2:AV$1266,MATCH(Data!$DN323,'Data_Price '!$BE$2:$BE$1266,0))</f>
        <v>https://www.google.com/url?url=https://www.outdoorxl.com/head-v-shape-v4-xl.html%3Fprl%3D92-3551x144-80&amp;rct=j&amp;q=&amp;esrc=s&amp;sa=U&amp;ved=0ahUKEwiLwaulxaP2AhWudd8KHcVCDCkQsDwIUg&amp;usg=AOvVaw3bGHFt4Bg9yipdGGIpl_3m</v>
      </c>
      <c r="DB323" t="str">
        <f>INDEX('Data_Price '!AW$2:AW$1266,MATCH(Data!$DN323,'Data_Price '!$BE$2:$BE$1266,0))</f>
        <v>Head V-Shape V4 XL Black-Green 170 Ski Men</v>
      </c>
      <c r="DC323" t="str">
        <f>INDEX('Data_Price '!AX$2:AX$1266,MATCH(Data!$DN323,'Data_Price '!$BE$2:$BE$1266,0))</f>
        <v>! OutdoorXL.com</v>
      </c>
      <c r="DD323">
        <f>INDEX('Data_Price '!AY$2:AY$1266,MATCH(Data!$DN323,'Data_Price '!$BE$2:$BE$1266,0))</f>
        <v>369.95</v>
      </c>
      <c r="DE323" t="str">
        <f>INDEX('Data_Price '!AZ$2:AZ$1266,MATCH(Data!$DN323,'Data_Price '!$BE$2:$BE$1266,0))</f>
        <v>https://www.google.com/url?q=https://www.outdoorxl.com/head-v-shape-v4-xl.html%3Fprl%3D92-3551x144-80&amp;sa=U&amp;ved=0ahUKEwjEjd6lxaP2AhVRheAKHR4TAyMQ2ykIFg&amp;usg=AOvVaw3l7iOtZ3MOR8xqHOOlm5KE</v>
      </c>
      <c r="DF323" t="str">
        <f>INDEX('Data_Price '!BA$2:BA$1266,MATCH(Data!$DN323,'Data_Price '!$BE$2:$BE$1266,0))</f>
        <v>Head V-shape V4 Xl Skis With Size Adjustable Pr 10 Gw Bindings 2022</v>
      </c>
      <c r="DG323" t="str">
        <f>INDEX('Data_Price '!BB$2:BB$1266,MATCH(Data!$DN323,'Data_Price '!$BE$2:$BE$1266,0))</f>
        <v>eBay - wintersportdeals</v>
      </c>
      <c r="DH323">
        <f>INDEX('Data_Price '!BC$2:BC$1266,MATCH(Data!$DN323,'Data_Price '!$BE$2:$BE$1266,0))</f>
        <v>443.99</v>
      </c>
      <c r="DI323" t="str">
        <f>INDEX('Data_Price '!BD$2:BD$1266,MATCH(Data!$DN323,'Data_Price '!$BE$2:$BE$1266,0))</f>
        <v>https://www.google.com/url?url=https://www.ebay.com/itm/194738510023%3Fchn%3Dps%26mkevt%3D1%26mkcid%3D28&amp;rct=j&amp;q=&amp;esrc=s&amp;sa=U&amp;ved=0ahUKEwiLwaulxaP2AhWudd8KHcVCDCkQ2SkIWg&amp;usg=AOvVaw15mWdhrIZxNq-kJ2lEBkre</v>
      </c>
      <c r="DJ323" s="89" t="e">
        <f ca="1">_xll.Connector("TinyUrl.TinyUrl",DA323,0)</f>
        <v>#NAME?</v>
      </c>
      <c r="DK323" s="89" t="e">
        <f ca="1">_xll.Connector("TinyUrl.TinyUrl",DE323,0)</f>
        <v>#NAME?</v>
      </c>
      <c r="DL323" s="89" t="e">
        <f ca="1">_xll.Connector("TinyUrl.TinyUrl",DI323,0)</f>
        <v>#NAME?</v>
      </c>
      <c r="DM323" s="224" t="str">
        <f t="shared" si="168"/>
        <v>V-Shape V4 XL</v>
      </c>
      <c r="DN323" s="89" t="str">
        <f t="shared" si="169"/>
        <v xml:space="preserve"> HeadV-Shape V4 XL170 Unisex</v>
      </c>
      <c r="DO323" s="227"/>
    </row>
    <row r="324" spans="2:119" ht="15.45" customHeight="1">
      <c r="B324" s="224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#VALUE!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36"/>
        <v>#VALUE!</v>
      </c>
      <c r="I324" s="43">
        <f t="shared" si="137"/>
        <v>0</v>
      </c>
      <c r="J324" s="43" t="e">
        <f t="array" ref="J324">NOT(OR(($H$9:$H$1273=TRUE)*($I$9:$I$1273&gt;0)*($BT$9:$BT$1273=BT324)*($K$9:$K$1273&gt;K324)))</f>
        <v>#VALUE!</v>
      </c>
      <c r="K324" s="72">
        <f t="shared" si="138"/>
        <v>0.70791265892326072</v>
      </c>
      <c r="L324" s="72">
        <f t="shared" si="139"/>
        <v>0.92399000886310534</v>
      </c>
      <c r="M324" s="72">
        <f t="shared" si="140"/>
        <v>0.4918353089834161</v>
      </c>
      <c r="N324" s="72">
        <f t="shared" si="141"/>
        <v>0.16851957250363614</v>
      </c>
      <c r="O324" s="72">
        <f t="shared" si="142"/>
        <v>0.33256641980608925</v>
      </c>
      <c r="P324" s="72">
        <f t="shared" si="143"/>
        <v>0.9744199346405229</v>
      </c>
      <c r="Q324" s="72"/>
      <c r="R324" s="72"/>
      <c r="S324" s="72">
        <f t="shared" si="144"/>
        <v>0.69022398637509097</v>
      </c>
      <c r="T324" s="72">
        <f t="shared" si="145"/>
        <v>0.9085420957575886</v>
      </c>
      <c r="U324" s="72">
        <f t="shared" si="146"/>
        <v>0.9101554515040382</v>
      </c>
      <c r="V324" s="72">
        <f t="shared" si="147"/>
        <v>0.97850494459039561</v>
      </c>
      <c r="W324" s="72">
        <f t="shared" si="148"/>
        <v>0.95915233415233414</v>
      </c>
      <c r="X324" s="72">
        <f t="shared" si="149"/>
        <v>7.6009991136894661E-2</v>
      </c>
      <c r="Y324" s="72">
        <f t="shared" si="150"/>
        <v>0.5081646910165839</v>
      </c>
      <c r="Z324" s="72">
        <f t="shared" si="151"/>
        <v>0.83148042749636386</v>
      </c>
      <c r="AA324" s="72">
        <f t="shared" si="152"/>
        <v>0.66743358019391075</v>
      </c>
      <c r="AB324" s="72">
        <f t="shared" si="153"/>
        <v>2.5580065359477128E-2</v>
      </c>
      <c r="AC324" s="72"/>
      <c r="AD324" s="72"/>
      <c r="AE324" s="72">
        <f t="shared" si="154"/>
        <v>0.30977601362490909</v>
      </c>
      <c r="AF324" s="72">
        <f t="shared" si="155"/>
        <v>9.1457904242411417E-2</v>
      </c>
      <c r="AG324" s="72">
        <f t="shared" si="156"/>
        <v>8.9844548495961768E-2</v>
      </c>
      <c r="AH324" s="72">
        <f t="shared" si="157"/>
        <v>2.1495055409604391E-2</v>
      </c>
      <c r="AI324" s="72">
        <f t="shared" si="158"/>
        <v>4.0847665847665832E-2</v>
      </c>
      <c r="AJ324" s="72">
        <f>(AV324-Driver!$K$179)/(Driver!$L$179-Driver!$K$179)</f>
        <v>0.31600999113689465</v>
      </c>
      <c r="AK324" s="72">
        <f>(AW324-Driver!$K$180)/(Driver!$L$180-Driver!$K$180)</f>
        <v>0.20572611417780465</v>
      </c>
      <c r="AL324" s="72">
        <f>(AX324-Driver!$K$181)/(Driver!$L$181-Driver!$K$181)</f>
        <v>0.43148042749636378</v>
      </c>
      <c r="AM324" s="72">
        <f>(AY324-Driver!$K$182)/(Driver!$L$182-Driver!$K$182)</f>
        <v>0.88143358019391072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59"/>
        <v>6.6510649843983174</v>
      </c>
      <c r="AW324" s="70">
        <f t="shared" si="160"/>
        <v>21.071146684205484</v>
      </c>
      <c r="AX324" s="70">
        <f t="shared" si="161"/>
        <v>4.883323847467274</v>
      </c>
      <c r="AY324" s="70">
        <f>IFERROR(Driver!$K$19/Data!BH324/Data!BI324*Data!BK324*Data!BL324,"")</f>
        <v>-0.72580337323945499</v>
      </c>
      <c r="AZ324" s="70">
        <f t="shared" si="162"/>
        <v>16.913626209977664</v>
      </c>
      <c r="BA324" s="70"/>
      <c r="BB324" s="70"/>
      <c r="BC324" s="70">
        <f t="shared" si="163"/>
        <v>20.864461365376275</v>
      </c>
      <c r="BD324" s="70">
        <f t="shared" si="164"/>
        <v>2.4767832229462607</v>
      </c>
      <c r="BE324" s="70">
        <f t="shared" si="165"/>
        <v>1.033202863031496E-2</v>
      </c>
      <c r="BF324" s="70">
        <f t="shared" si="166"/>
        <v>42.749474343752169</v>
      </c>
      <c r="BG324" s="70">
        <f t="shared" si="167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219</v>
      </c>
      <c r="BS324" s="8" t="s">
        <v>719</v>
      </c>
      <c r="BT324" s="9" t="s">
        <v>740</v>
      </c>
      <c r="BU324" s="10">
        <v>175</v>
      </c>
      <c r="BV324" s="9" t="s">
        <v>222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301</v>
      </c>
      <c r="CU324" s="9" t="s">
        <v>302</v>
      </c>
      <c r="CV324" s="9" t="s">
        <v>388</v>
      </c>
      <c r="CW324" s="10"/>
      <c r="CX324" t="str">
        <f>INDEX('Data_Price '!AS$2:AS$1266,MATCH(Data!$DN324,'Data_Price '!$BE$2:$BE$1266,0))</f>
        <v>Line Vision 118 Skis 175cm 2022</v>
      </c>
      <c r="CY324" t="str">
        <f>INDEX('Data_Price '!AT$2:AT$1266,MATCH(Data!$DN324,'Data_Price '!$BE$2:$BE$1266,0))</f>
        <v>Snowcountry.eu</v>
      </c>
      <c r="CZ324">
        <f>INDEX('Data_Price '!AU$2:AU$1266,MATCH(Data!$DN324,'Data_Price '!$BE$2:$BE$1266,0))</f>
        <v>508.93</v>
      </c>
      <c r="DA324" t="str">
        <f>INDEX('Data_Price '!AV$2:AV$1266,MATCH(Data!$DN324,'Data_Price '!$BE$2:$BE$1266,0))</f>
        <v>https://www.google.com/url?url=https://www.snowcountry.eu/line-vision-118.html%3Fartikel_maat%3D65338%26country%3DUS&amp;rct=j&amp;q=&amp;esrc=s&amp;sa=U&amp;ved=0ahUKEwiRsP-lxaP2AhUjnOAKHXkKC8cQsDwITQ&amp;usg=AOvVaw2nGTm1Wx8KC3a45NSurWDj</v>
      </c>
      <c r="DB324" t="str">
        <f>INDEX('Data_Price '!AW$2:AW$1266,MATCH(Data!$DN324,'Data_Price '!$BE$2:$BE$1266,0))</f>
        <v>Line Vision 118 Skis 175cm 2022</v>
      </c>
      <c r="DC324" t="str">
        <f>INDEX('Data_Price '!AX$2:AX$1266,MATCH(Data!$DN324,'Data_Price '!$BE$2:$BE$1266,0))</f>
        <v>Snowinn.com</v>
      </c>
      <c r="DD324">
        <f>INDEX('Data_Price '!AY$2:AY$1266,MATCH(Data!$DN324,'Data_Price '!$BE$2:$BE$1266,0))</f>
        <v>558.99</v>
      </c>
      <c r="DE324" t="str">
        <f>INDEX('Data_Price '!AZ$2:AZ$1266,MATCH(Data!$DN324,'Data_Price '!$BE$2:$BE$1266,0))</f>
        <v>https://www.google.com/aclk?sa=L&amp;ai=DChcSEwivg6-mxaP2AhUTlLMKHSpqBacYABABGgJxbg&amp;sig=AOD64_3ubZl9bP6VdfglolLIzuFzXAKmAg&amp;ctype=5&amp;ved=0ahUKEwjbqqqmxaP2AhWuc98KHft4CaoQ2ikIFA&amp;adurl=</v>
      </c>
      <c r="DF324" t="str">
        <f>INDEX('Data_Price '!BA$2:BA$1266,MATCH(Data!$DN324,'Data_Price '!$BE$2:$BE$1266,0))</f>
        <v>Line Vision 118 21/22</v>
      </c>
      <c r="DG324" t="str">
        <f>INDEX('Data_Price '!BB$2:BB$1266,MATCH(Data!$DN324,'Data_Price '!$BE$2:$BE$1266,0))</f>
        <v>PRFO Sports</v>
      </c>
      <c r="DH324">
        <f>INDEX('Data_Price '!BC$2:BC$1266,MATCH(Data!$DN324,'Data_Price '!$BE$2:$BE$1266,0))</f>
        <v>670.6</v>
      </c>
      <c r="DI324" t="str">
        <f>INDEX('Data_Price '!BD$2:BD$1266,MATCH(Data!$DN324,'Data_Price '!$BE$2:$BE$1266,0))</f>
        <v>https://www.google.com/url?url=http://www.prfo.com/products/line-mens-vision-118-ski%3Fvariant%3D39454052220972%26dfw_tracker%3D35966-39454052220972&amp;rct=j&amp;q=&amp;esrc=s&amp;sa=U&amp;ved=0ahUKEwiRsP-lxaP2AhUjnOAKHXkKC8cQsDwIUQ&amp;usg=AOvVaw0gn8NPv2KmNWK07RYhRj0D</v>
      </c>
      <c r="DJ324" s="89" t="e">
        <f ca="1">_xll.Connector("TinyUrl.TinyUrl",DA324,0)</f>
        <v>#NAME?</v>
      </c>
      <c r="DK324" s="89" t="e">
        <f ca="1">_xll.Connector("TinyUrl.TinyUrl",DE324,0)</f>
        <v>#NAME?</v>
      </c>
      <c r="DL324" s="89" t="e">
        <f ca="1">_xll.Connector("TinyUrl.TinyUrl",DI324,0)</f>
        <v>#NAME?</v>
      </c>
      <c r="DM324" s="224" t="str">
        <f t="shared" si="168"/>
        <v>Vision 118</v>
      </c>
      <c r="DN324" s="89" t="str">
        <f t="shared" si="169"/>
        <v xml:space="preserve"> LineVision 118175 Unisex</v>
      </c>
      <c r="DO324" s="227" t="s">
        <v>1008</v>
      </c>
    </row>
    <row r="325" spans="2:119" ht="15.45" customHeight="1">
      <c r="B325" s="224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#VALUE!</v>
      </c>
      <c r="F325" s="43" t="b">
        <f>CL325&gt;Driver!$F$56</f>
        <v>0</v>
      </c>
      <c r="G325" s="43" t="b">
        <f>AND(CB325&gt;Driver!$F$55,CB325&lt;Driver!$G$55)</f>
        <v>1</v>
      </c>
      <c r="H325" s="43" t="e">
        <f t="shared" si="136"/>
        <v>#VALUE!</v>
      </c>
      <c r="I325" s="43">
        <f t="shared" si="137"/>
        <v>0</v>
      </c>
      <c r="J325" s="43" t="e">
        <f t="array" ref="J325">NOT(OR(($H$9:$H$1273=TRUE)*($I$9:$I$1273&gt;0)*($BT$9:$BT$1273=BT325)*($K$9:$K$1273&gt;K325)))</f>
        <v>#VALUE!</v>
      </c>
      <c r="K325" s="72">
        <f t="shared" si="138"/>
        <v>0.74010060431755276</v>
      </c>
      <c r="L325" s="72">
        <f t="shared" si="139"/>
        <v>0.99827894609620493</v>
      </c>
      <c r="M325" s="72">
        <f t="shared" si="140"/>
        <v>0.48192226253890047</v>
      </c>
      <c r="N325" s="72">
        <f t="shared" si="141"/>
        <v>0.16029848858534113</v>
      </c>
      <c r="O325" s="72">
        <f t="shared" si="142"/>
        <v>0.31536208988103365</v>
      </c>
      <c r="P325" s="72">
        <f t="shared" si="143"/>
        <v>0.97010620915032675</v>
      </c>
      <c r="Q325" s="72"/>
      <c r="R325" s="72"/>
      <c r="S325" s="72">
        <f t="shared" si="144"/>
        <v>0.67913152266595178</v>
      </c>
      <c r="T325" s="72">
        <f t="shared" si="145"/>
        <v>0.9291420757938964</v>
      </c>
      <c r="U325" s="72">
        <f t="shared" si="146"/>
        <v>0.94243333713216315</v>
      </c>
      <c r="V325" s="72">
        <f t="shared" si="147"/>
        <v>0.7175198539148957</v>
      </c>
      <c r="W325" s="72">
        <f t="shared" si="148"/>
        <v>0.98247761194029848</v>
      </c>
      <c r="X325" s="72">
        <f t="shared" si="149"/>
        <v>1.7210539037950112E-3</v>
      </c>
      <c r="Y325" s="72">
        <f t="shared" si="150"/>
        <v>0.51807773746109953</v>
      </c>
      <c r="Z325" s="72">
        <f t="shared" si="151"/>
        <v>0.83970151141465887</v>
      </c>
      <c r="AA325" s="72">
        <f t="shared" si="152"/>
        <v>0.68463791011896635</v>
      </c>
      <c r="AB325" s="72">
        <f t="shared" si="153"/>
        <v>2.9893790849673252E-2</v>
      </c>
      <c r="AC325" s="72"/>
      <c r="AD325" s="72"/>
      <c r="AE325" s="72">
        <f t="shared" si="154"/>
        <v>0.32086847733404822</v>
      </c>
      <c r="AF325" s="72">
        <f t="shared" si="155"/>
        <v>7.0857924206103651E-2</v>
      </c>
      <c r="AG325" s="72">
        <f t="shared" si="156"/>
        <v>5.7566662867836897E-2</v>
      </c>
      <c r="AH325" s="72">
        <f t="shared" si="157"/>
        <v>0.28248014608510436</v>
      </c>
      <c r="AI325" s="72">
        <f t="shared" si="158"/>
        <v>1.752238805970148E-2</v>
      </c>
      <c r="AJ325" s="72">
        <f>(AV325-Driver!$K$179)/(Driver!$L$179-Driver!$K$179)</f>
        <v>0.241721053903795</v>
      </c>
      <c r="AK325" s="72">
        <f>(AW325-Driver!$K$180)/(Driver!$L$180-Driver!$K$180)</f>
        <v>0.15585770805725849</v>
      </c>
      <c r="AL325" s="72">
        <f>(AX325-Driver!$K$181)/(Driver!$L$181-Driver!$K$181)</f>
        <v>0.4397015114146588</v>
      </c>
      <c r="AM325" s="72">
        <f>(AY325-Driver!$K$182)/(Driver!$L$182-Driver!$K$182)</f>
        <v>0.89863791011896632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59"/>
        <v>5.0875050875050878</v>
      </c>
      <c r="AW325" s="70">
        <f t="shared" si="160"/>
        <v>16.194607482135233</v>
      </c>
      <c r="AX325" s="70">
        <f t="shared" si="161"/>
        <v>4.9573136027319293</v>
      </c>
      <c r="AY325" s="70">
        <f>IFERROR(Driver!$K$19/Data!BH325/Data!BI325*Data!BK325*Data!BL325,"")</f>
        <v>-0.62048720771508659</v>
      </c>
      <c r="AZ325" s="70">
        <f t="shared" si="162"/>
        <v>11.85778108711839</v>
      </c>
      <c r="BA325" s="70"/>
      <c r="BB325" s="70"/>
      <c r="BC325" s="70">
        <f t="shared" si="163"/>
        <v>15.110723325889177</v>
      </c>
      <c r="BD325" s="70">
        <f t="shared" si="164"/>
        <v>4.2998449551547511</v>
      </c>
      <c r="BE325" s="70">
        <f t="shared" si="165"/>
        <v>4.2604156246946849E-2</v>
      </c>
      <c r="BF325" s="70">
        <f t="shared" si="166"/>
        <v>13.273041875986671</v>
      </c>
      <c r="BG325" s="70">
        <f t="shared" si="167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219</v>
      </c>
      <c r="BS325" s="8" t="s">
        <v>812</v>
      </c>
      <c r="BT325" s="9" t="s">
        <v>824</v>
      </c>
      <c r="BU325" s="10">
        <v>159</v>
      </c>
      <c r="BV325" s="9" t="s">
        <v>390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305</v>
      </c>
      <c r="CU325" s="9" t="s">
        <v>301</v>
      </c>
      <c r="CV325" s="10"/>
      <c r="CW325" s="10"/>
      <c r="CX325" t="str">
        <f>INDEX('Data_Price '!AS$2:AS$1266,MATCH(Data!$DN325,'Data_Price '!$BE$2:$BE$1266,0))</f>
        <v>Salomon QST Stella 106 Beige/Pink / 159cm</v>
      </c>
      <c r="CY325" t="str">
        <f>INDEX('Data_Price '!AT$2:AT$1266,MATCH(Data!$DN325,'Data_Price '!$BE$2:$BE$1266,0))</f>
        <v>Sundance Ski and Board Shop</v>
      </c>
      <c r="CZ325">
        <f>INDEX('Data_Price '!AU$2:AU$1266,MATCH(Data!$DN325,'Data_Price '!$BE$2:$BE$1266,0))</f>
        <v>591.70000000000005</v>
      </c>
      <c r="DA325" t="str">
        <f>INDEX('Data_Price '!AV$2:AV$1266,MATCH(Data!$DN325,'Data_Price '!$BE$2:$BE$1266,0))</f>
        <v>https://www.google.com/url?url=https://sundanceskishop.com/products/salomon-qst-stella-106%3Fvariant%3D39372458033250%26currency%3DCAD%26utm_medium%3Dproduct_sync%26utm_source%3Dgoogle%26utm_content%3Dsag_organic%26utm_campaign%3Dsag_organic&amp;rct=j&amp;q=&amp;esrc=s&amp;sa=U&amp;ved=0ahUKEwj61fWmxaP2AhUCJt8KHYFoCcUQ2SkITA&amp;usg=AOvVaw0sHrVFVLRYxkJYBGYffv5P</v>
      </c>
      <c r="DB325" t="str">
        <f>INDEX('Data_Price '!AW$2:AW$1266,MATCH(Data!$DN325,'Data_Price '!$BE$2:$BE$1266,0))</f>
        <v>Salomon QST Stella 106 Skis</v>
      </c>
      <c r="DC325" t="str">
        <f>INDEX('Data_Price '!AX$2:AX$1266,MATCH(Data!$DN325,'Data_Price '!$BE$2:$BE$1266,0))</f>
        <v>Gravity Coalition</v>
      </c>
      <c r="DD325">
        <f>INDEX('Data_Price '!AY$2:AY$1266,MATCH(Data!$DN325,'Data_Price '!$BE$2:$BE$1266,0))</f>
        <v>599.95000000000005</v>
      </c>
      <c r="DE325" t="str">
        <f>INDEX('Data_Price '!AZ$2:AZ$1266,MATCH(Data!$DN325,'Data_Price '!$BE$2:$BE$1266,0))</f>
        <v>https://www.google.com/url?q=https://gravitycoalition.com/products/salomon-qst-stella-106-skis-unisex%3Fvariant%3D40505214828739%26currency%3DUSD%26utm_medium%3Dproduct_sync%26utm_source%3Dgoogle%26utm_content%3Dsag_organic%26utm_campaign%3Dsag_organic&amp;sa=U&amp;ved=0ahUKEwif9aGnxaP2AhUIZN8KHd86Bf4Q2ykIIA&amp;usg=AOvVaw04kg1-iv2q4MgFv3ujQiqc</v>
      </c>
      <c r="DF325" t="str">
        <f>INDEX('Data_Price '!BA$2:BA$1266,MATCH(Data!$DN325,'Data_Price '!$BE$2:$BE$1266,0))</f>
        <v>'22 Salomon QST 106 Stella Skis 159cm</v>
      </c>
      <c r="DG325" t="str">
        <f>INDEX('Data_Price '!BB$2:BB$1266,MATCH(Data!$DN325,'Data_Price '!$BE$2:$BE$1266,0))</f>
        <v>Al's Ski Equipment Barn</v>
      </c>
      <c r="DH325">
        <f>INDEX('Data_Price '!BC$2:BC$1266,MATCH(Data!$DN325,'Data_Price '!$BE$2:$BE$1266,0))</f>
        <v>649.95000000000005</v>
      </c>
      <c r="DI325" t="str">
        <f>INDEX('Data_Price '!BD$2:BD$1266,MATCH(Data!$DN325,'Data_Price '!$BE$2:$BE$1266,0))</f>
        <v>https://www.google.com/url?url=https://www.untracked.com/p7381c46b39lr-Froogle-22_salomon_qst_stella_106_womens_all_mountain_freeride_skis.html%23chsku760072&amp;rct=j&amp;q=&amp;esrc=s&amp;sa=U&amp;ved=0ahUKEwj61fWmxaP2AhUCJt8KHYFoCcUQ2SkIRg&amp;usg=AOvVaw2iDZAmJJM3h36tKsT-mZPF</v>
      </c>
      <c r="DJ325" s="89" t="e">
        <f ca="1">_xll.Connector("TinyUrl.TinyUrl",DA325,0)</f>
        <v>#NAME?</v>
      </c>
      <c r="DK325" s="89" t="e">
        <f ca="1">_xll.Connector("TinyUrl.TinyUrl",DE325,0)</f>
        <v>#NAME?</v>
      </c>
      <c r="DL325" s="89" t="e">
        <f ca="1">_xll.Connector("TinyUrl.TinyUrl",DI325,0)</f>
        <v>#NAME?</v>
      </c>
      <c r="DM325" s="224" t="str">
        <f t="shared" si="168"/>
        <v>QST Stella 106</v>
      </c>
      <c r="DN325" s="89" t="str">
        <f t="shared" si="169"/>
        <v xml:space="preserve"> SalomonQST Stella 106159 Women's</v>
      </c>
      <c r="DO325" s="227" t="s">
        <v>1050</v>
      </c>
    </row>
    <row r="326" spans="2:119" ht="15.45" customHeight="1">
      <c r="B326" s="224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#VALUE!</v>
      </c>
      <c r="F326" s="43" t="b">
        <f>CL326&gt;Driver!$F$56</f>
        <v>0</v>
      </c>
      <c r="G326" s="43" t="b">
        <f>AND(CB326&gt;Driver!$F$55,CB326&lt;Driver!$G$55)</f>
        <v>0</v>
      </c>
      <c r="H326" s="43" t="e">
        <f t="shared" si="136"/>
        <v>#VALUE!</v>
      </c>
      <c r="I326" s="43">
        <f t="shared" si="137"/>
        <v>0</v>
      </c>
      <c r="J326" s="43" t="e">
        <f t="array" ref="J326">NOT(OR(($H$9:$H$1273=TRUE)*($I$9:$I$1273&gt;0)*($BT$9:$BT$1273=BT326)*($K$9:$K$1273&gt;K326)))</f>
        <v>#VALUE!</v>
      </c>
      <c r="K326" s="72">
        <f t="shared" si="138"/>
        <v>0.78296535351100371</v>
      </c>
      <c r="L326" s="72">
        <f t="shared" si="139"/>
        <v>0.98901297236322616</v>
      </c>
      <c r="M326" s="72">
        <f t="shared" si="140"/>
        <v>0.57691773465878127</v>
      </c>
      <c r="N326" s="72">
        <f t="shared" si="141"/>
        <v>0.43032947574780245</v>
      </c>
      <c r="O326" s="72">
        <f t="shared" si="142"/>
        <v>0.41227830339193972</v>
      </c>
      <c r="P326" s="72">
        <f t="shared" si="143"/>
        <v>0.88814542483660142</v>
      </c>
      <c r="Q326" s="72"/>
      <c r="R326" s="72"/>
      <c r="S326" s="72">
        <f t="shared" si="144"/>
        <v>0.74203116854705276</v>
      </c>
      <c r="T326" s="72">
        <f t="shared" si="145"/>
        <v>0.90282106093417092</v>
      </c>
      <c r="U326" s="72">
        <f t="shared" si="146"/>
        <v>0.80862982983579146</v>
      </c>
      <c r="V326" s="72">
        <f t="shared" si="147"/>
        <v>0.64504360817424222</v>
      </c>
      <c r="W326" s="72">
        <f t="shared" si="148"/>
        <v>0.98130883692681448</v>
      </c>
      <c r="X326" s="72">
        <f t="shared" si="149"/>
        <v>1.0987027636773783E-2</v>
      </c>
      <c r="Y326" s="72">
        <f t="shared" si="150"/>
        <v>0.42308226534121879</v>
      </c>
      <c r="Z326" s="72">
        <f t="shared" si="151"/>
        <v>0.56967052425219755</v>
      </c>
      <c r="AA326" s="72">
        <f t="shared" si="152"/>
        <v>0.58772169660806028</v>
      </c>
      <c r="AB326" s="72">
        <f t="shared" si="153"/>
        <v>0.11185457516339864</v>
      </c>
      <c r="AC326" s="72"/>
      <c r="AD326" s="72"/>
      <c r="AE326" s="72">
        <f t="shared" si="154"/>
        <v>0.25796883145294724</v>
      </c>
      <c r="AF326" s="72">
        <f t="shared" si="155"/>
        <v>9.7178939065829043E-2</v>
      </c>
      <c r="AG326" s="72">
        <f t="shared" si="156"/>
        <v>0.19137017016420857</v>
      </c>
      <c r="AH326" s="72">
        <f t="shared" si="157"/>
        <v>0.35495639182575778</v>
      </c>
      <c r="AI326" s="72">
        <f t="shared" si="158"/>
        <v>1.8691163073185552E-2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0.25704877953545419</v>
      </c>
      <c r="AL326" s="72">
        <f>(AX326-Driver!$K$181)/(Driver!$L$181-Driver!$K$181)</f>
        <v>0.16967052425219753</v>
      </c>
      <c r="AM326" s="72">
        <f>(AY326-Driver!$K$182)/(Driver!$L$182-Driver!$K$182)</f>
        <v>0.80172169660806025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59"/>
        <v>5.282526115859449</v>
      </c>
      <c r="AW326" s="70">
        <f t="shared" si="160"/>
        <v>26.089895207395095</v>
      </c>
      <c r="AX326" s="70">
        <f t="shared" si="161"/>
        <v>2.5270347182697779</v>
      </c>
      <c r="AY326" s="70">
        <f>IFERROR(Driver!$K$19/Data!BH326/Data!BI326*Data!BK326*Data!BL326,"")</f>
        <v>-1.2137590194376022</v>
      </c>
      <c r="AZ326" s="70">
        <f t="shared" si="162"/>
        <v>24.77661950856292</v>
      </c>
      <c r="BA326" s="70"/>
      <c r="BB326" s="70"/>
      <c r="BC326" s="70">
        <f t="shared" si="163"/>
        <v>47.737206915660302</v>
      </c>
      <c r="BD326" s="70">
        <f t="shared" si="164"/>
        <v>1.970481778147666</v>
      </c>
      <c r="BE326" s="70">
        <f t="shared" si="165"/>
        <v>0.2914965817498828</v>
      </c>
      <c r="BF326" s="70">
        <f t="shared" si="166"/>
        <v>5.0873590940234603</v>
      </c>
      <c r="BG326" s="70">
        <f t="shared" si="167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219</v>
      </c>
      <c r="BS326" s="8" t="s">
        <v>438</v>
      </c>
      <c r="BT326" s="9" t="s">
        <v>439</v>
      </c>
      <c r="BU326" s="10">
        <v>180</v>
      </c>
      <c r="BV326" s="9" t="s">
        <v>222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302</v>
      </c>
      <c r="CU326" s="9" t="s">
        <v>388</v>
      </c>
      <c r="CV326" s="10"/>
      <c r="CW326" s="10"/>
      <c r="CX326" t="str">
        <f>INDEX('Data_Price '!AS$2:AS$1266,MATCH(Data!$DN326,'Data_Price '!$BE$2:$BE$1266,0))</f>
        <v>Atomic Backland 100 Skis 2022</v>
      </c>
      <c r="CY326" t="str">
        <f>INDEX('Data_Price '!AT$2:AT$1266,MATCH(Data!$DN326,'Data_Price '!$BE$2:$BE$1266,0))</f>
        <v>Skirack</v>
      </c>
      <c r="CZ326">
        <f>INDEX('Data_Price '!AU$2:AU$1266,MATCH(Data!$DN326,'Data_Price '!$BE$2:$BE$1266,0))</f>
        <v>559.96</v>
      </c>
      <c r="DA326" t="str">
        <f>INDEX('Data_Price '!AV$2:AV$1266,MATCH(Data!$DN326,'Data_Price '!$BE$2:$BE$1266,0))</f>
        <v>https://www.google.com/url?q=https://www.skirack.com/atomic-backland-100-skis-2022-13146922%3Ffee%3D7%26fep%3D316800%26utm_source%3Dgoogle_shopping%26utm_medium%3Dcpc%26utm_campaign%3Dproduct&amp;sa=U&amp;ved=0ahUKEwi1sP-nxaP2AhUDVd8KHW71DHMQ2ykIHw&amp;usg=AOvVaw20YlrEypUnRV52H2gmevR_</v>
      </c>
      <c r="DB326" t="str">
        <f>INDEX('Data_Price '!AW$2:AW$1266,MATCH(Data!$DN326,'Data_Price '!$BE$2:$BE$1266,0))</f>
        <v>Atomic Backland 100 Skis 2022</v>
      </c>
      <c r="DC326" t="str">
        <f>INDEX('Data_Price '!AX$2:AX$1266,MATCH(Data!$DN326,'Data_Price '!$BE$2:$BE$1266,0))</f>
        <v>SkiEssentials.com</v>
      </c>
      <c r="DD326">
        <f>INDEX('Data_Price '!AY$2:AY$1266,MATCH(Data!$DN326,'Data_Price '!$BE$2:$BE$1266,0))</f>
        <v>559.99</v>
      </c>
      <c r="DE326" t="str">
        <f>INDEX('Data_Price '!AZ$2:AZ$1266,MATCH(Data!$DN326,'Data_Price '!$BE$2:$BE$1266,0))</f>
        <v>https://www.google.com/url?q=https://www.skiessentials.com/2022-atomic-backland-100-skis.html&amp;sa=U&amp;ved=0ahUKEwi1sP-nxaP2AhUDVd8KHW71DHMQ2ykIGw&amp;usg=AOvVaw1gftXoeOFM-B8TqKBSvHtF</v>
      </c>
      <c r="DF326" t="str">
        <f>INDEX('Data_Price '!BA$2:BA$1266,MATCH(Data!$DN326,'Data_Price '!$BE$2:$BE$1266,0))</f>
        <v>Atomic Backland 100 Skis 2022</v>
      </c>
      <c r="DG326" t="str">
        <f>INDEX('Data_Price '!BB$2:BB$1266,MATCH(Data!$DN326,'Data_Price '!$BE$2:$BE$1266,0))</f>
        <v>Gorham Bike and Ski</v>
      </c>
      <c r="DH326">
        <f>INDEX('Data_Price '!BC$2:BC$1266,MATCH(Data!$DN326,'Data_Price '!$BE$2:$BE$1266,0))</f>
        <v>559.99</v>
      </c>
      <c r="DI326" t="str">
        <f>INDEX('Data_Price '!BD$2:BD$1266,MATCH(Data!$DN326,'Data_Price '!$BE$2:$BE$1266,0))</f>
        <v>https://www.google.com/url?q=https://www.gorhambike.com/product/atomic-backland-100-398777-1.htm%3Fvariations%3D886525,886568&amp;sa=U&amp;ved=0ahUKEwi1sP-nxaP2AhUDVd8KHW71DHMQ2ykIHQ&amp;usg=AOvVaw1VGoGiVsdkLy0SX_vgWzHb</v>
      </c>
      <c r="DJ326" s="89" t="e">
        <f ca="1">_xll.Connector("TinyUrl.TinyUrl",DA326,0)</f>
        <v>#NAME?</v>
      </c>
      <c r="DK326" s="89" t="e">
        <f ca="1">_xll.Connector("TinyUrl.TinyUrl",DE326,0)</f>
        <v>#NAME?</v>
      </c>
      <c r="DL326" s="89" t="e">
        <f ca="1">_xll.Connector("TinyUrl.TinyUrl",DI326,0)</f>
        <v>#NAME?</v>
      </c>
      <c r="DM326" s="224" t="str">
        <f t="shared" si="168"/>
        <v>Backland 100</v>
      </c>
      <c r="DN326" s="89" t="str">
        <f t="shared" si="169"/>
        <v xml:space="preserve"> AtomicBackland 100180 Unisex</v>
      </c>
      <c r="DO326" s="227" t="s">
        <v>1003</v>
      </c>
    </row>
    <row r="327" spans="2:119" ht="15.45" customHeight="1">
      <c r="B327" s="224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#VALUE!</v>
      </c>
      <c r="F327" s="43" t="b">
        <f>CL327&gt;Driver!$F$56</f>
        <v>0</v>
      </c>
      <c r="G327" s="43" t="b">
        <f>AND(CB327&gt;Driver!$F$55,CB327&lt;Driver!$G$55)</f>
        <v>0</v>
      </c>
      <c r="H327" s="43" t="e">
        <f t="shared" si="136"/>
        <v>#VALUE!</v>
      </c>
      <c r="I327" s="43">
        <f t="shared" si="137"/>
        <v>0</v>
      </c>
      <c r="J327" s="43" t="e">
        <f t="array" ref="J327">NOT(OR(($H$9:$H$1273=TRUE)*($I$9:$I$1273&gt;0)*($BT$9:$BT$1273=BT327)*($K$9:$K$1273&gt;K327)))</f>
        <v>#VALUE!</v>
      </c>
      <c r="K327" s="72">
        <f t="shared" si="138"/>
        <v>0.69401818523583869</v>
      </c>
      <c r="L327" s="72">
        <f t="shared" si="139"/>
        <v>0.97553460639755052</v>
      </c>
      <c r="M327" s="72">
        <f t="shared" si="140"/>
        <v>0.41250176407412675</v>
      </c>
      <c r="N327" s="72">
        <f t="shared" si="141"/>
        <v>0.15018023145513182</v>
      </c>
      <c r="O327" s="72">
        <f t="shared" si="142"/>
        <v>0.31907342678032036</v>
      </c>
      <c r="P327" s="72">
        <f t="shared" si="143"/>
        <v>0.76825163398692808</v>
      </c>
      <c r="Q327" s="72"/>
      <c r="R327" s="72"/>
      <c r="S327" s="72">
        <f t="shared" si="144"/>
        <v>0.79106663722725912</v>
      </c>
      <c r="T327" s="72">
        <f t="shared" si="145"/>
        <v>0.99159650533927746</v>
      </c>
      <c r="U327" s="72">
        <f t="shared" si="146"/>
        <v>0.3254114427045588</v>
      </c>
      <c r="V327" s="72">
        <f t="shared" si="147"/>
        <v>0.61221250342702249</v>
      </c>
      <c r="W327" s="72">
        <f t="shared" si="148"/>
        <v>0.96787501712166391</v>
      </c>
      <c r="X327" s="72">
        <f t="shared" si="149"/>
        <v>2.4465393602449453E-2</v>
      </c>
      <c r="Y327" s="72">
        <f t="shared" si="150"/>
        <v>0.58749823592587325</v>
      </c>
      <c r="Z327" s="72">
        <f t="shared" si="151"/>
        <v>0.84981976854486818</v>
      </c>
      <c r="AA327" s="72">
        <f t="shared" si="152"/>
        <v>0.68092657321967964</v>
      </c>
      <c r="AB327" s="72">
        <f t="shared" si="153"/>
        <v>0.23174836601307186</v>
      </c>
      <c r="AC327" s="72"/>
      <c r="AD327" s="72"/>
      <c r="AE327" s="72">
        <f t="shared" si="154"/>
        <v>0.20893336277274091</v>
      </c>
      <c r="AF327" s="72">
        <f t="shared" si="155"/>
        <v>8.4034946607225297E-3</v>
      </c>
      <c r="AG327" s="72">
        <f t="shared" si="156"/>
        <v>0.6745885572954412</v>
      </c>
      <c r="AH327" s="72">
        <f t="shared" si="157"/>
        <v>0.38778749657297756</v>
      </c>
      <c r="AI327" s="72">
        <f t="shared" si="158"/>
        <v>3.2124982878336095E-2</v>
      </c>
      <c r="AJ327" s="72">
        <f>(AV327-Driver!$K$179)/(Driver!$L$179-Driver!$K$179)</f>
        <v>0.21553460639755054</v>
      </c>
      <c r="AK327" s="72">
        <f>(AW327-Driver!$K$180)/(Driver!$L$180-Driver!$K$180)</f>
        <v>0.40040894190639253</v>
      </c>
      <c r="AL327" s="72">
        <f>(AX327-Driver!$K$181)/(Driver!$L$181-Driver!$K$181)</f>
        <v>0.44981976854486816</v>
      </c>
      <c r="AM327" s="72">
        <f>(AY327-Driver!$K$182)/(Driver!$L$182-Driver!$K$182)</f>
        <v>0.89492657321967961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59"/>
        <v>4.5363587030253694</v>
      </c>
      <c r="AW327" s="70">
        <f t="shared" si="160"/>
        <v>40.108820338611636</v>
      </c>
      <c r="AX327" s="70">
        <f t="shared" si="161"/>
        <v>5.0483779169038137</v>
      </c>
      <c r="AY327" s="70">
        <f>IFERROR(Driver!$K$19/Data!BH327/Data!BI327*Data!BK327*Data!BL327,"")</f>
        <v>-0.64320612631898655</v>
      </c>
      <c r="AZ327" s="70">
        <f t="shared" si="162"/>
        <v>35.703648548026806</v>
      </c>
      <c r="BA327" s="70"/>
      <c r="BB327" s="70"/>
      <c r="BC327" s="70">
        <f t="shared" si="163"/>
        <v>73.17224540913115</v>
      </c>
      <c r="BD327" s="70">
        <f t="shared" si="164"/>
        <v>9.8269513072200834</v>
      </c>
      <c r="BE327" s="70">
        <f t="shared" si="165"/>
        <v>0.77462876815970583</v>
      </c>
      <c r="BF327" s="70">
        <f t="shared" si="166"/>
        <v>1.3793164643898019</v>
      </c>
      <c r="BG327" s="70">
        <f t="shared" si="167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219</v>
      </c>
      <c r="BS327" s="8" t="s">
        <v>710</v>
      </c>
      <c r="BT327" s="9" t="s">
        <v>712</v>
      </c>
      <c r="BU327" s="10">
        <v>179</v>
      </c>
      <c r="BV327" s="9" t="s">
        <v>222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305</v>
      </c>
      <c r="CU327" s="10"/>
      <c r="CV327" s="10"/>
      <c r="CW327" s="10"/>
      <c r="CX327" t="str">
        <f>INDEX('Data_Price '!AS$2:AS$1266,MATCH(Data!$DN327,'Data_Price '!$BE$2:$BE$1266,0))</f>
        <v>Liberty Evolv 90 Skis Â· 2021</v>
      </c>
      <c r="CY327" t="str">
        <f>INDEX('Data_Price '!AT$2:AT$1266,MATCH(Data!$DN327,'Data_Price '!$BE$2:$BE$1266,0))</f>
        <v>Backcountry Freeskier</v>
      </c>
      <c r="CZ327">
        <f>INDEX('Data_Price '!AU$2:AU$1266,MATCH(Data!$DN327,'Data_Price '!$BE$2:$BE$1266,0))</f>
        <v>399</v>
      </c>
      <c r="DA327" t="str">
        <f>INDEX('Data_Price '!AV$2:AV$1266,MATCH(Data!$DN327,'Data_Price '!$BE$2:$BE$1266,0))</f>
        <v>https://www.google.com/url?url=https://www.backcountryfreeskier.com/liberty-evolv-90-skis/%3Fsku%3DEVL90-165%26utm_source%3Dgoogleshopping%26utm_medium%3Dcse&amp;rct=j&amp;q=&amp;esrc=s&amp;sa=U&amp;ved=0ahUKEwitwKGoxaP2AhUwUt8KHcXmAPAQsDwIOg&amp;usg=AOvVaw0wRZGx0ySbiNCCN7KMyx7Z</v>
      </c>
      <c r="DB327" t="str">
        <f>INDEX('Data_Price '!AW$2:AW$1266,MATCH(Data!$DN327,'Data_Price '!$BE$2:$BE$1266,0))</f>
        <v>Liberty Skis Evolv 90 Ski</v>
      </c>
      <c r="DC327" t="str">
        <f>INDEX('Data_Price '!AX$2:AX$1266,MATCH(Data!$DN327,'Data_Price '!$BE$2:$BE$1266,0))</f>
        <v>Moosejaw</v>
      </c>
      <c r="DD327">
        <f>INDEX('Data_Price '!AY$2:AY$1266,MATCH(Data!$DN327,'Data_Price '!$BE$2:$BE$1266,0))</f>
        <v>519.99</v>
      </c>
      <c r="DE327" t="str">
        <f>INDEX('Data_Price '!AZ$2:AZ$1266,MATCH(Data!$DN327,'Data_Price '!$BE$2:$BE$1266,0))</f>
        <v>https://www.google.com/url?q=https://www.moosejaw.com/product/liberty-skis-evolv-90-ski_10545064%3Fad_id%3DGooglePlusBox%26utm_source%3DGooglePlusBox%26utm_medium%3DPLA%26utm_campaign%3DLiberty-Skis&amp;sa=U&amp;ved=0ahUKEwiU6NOoxaP2AhUJUt8KHflyCpMQ2ykIGA&amp;usg=AOvVaw3XwRC44HGkjbICSBP4145h</v>
      </c>
      <c r="DF327" t="str">
        <f>INDEX('Data_Price '!BA$2:BA$1266,MATCH(Data!$DN327,'Data_Price '!$BE$2:$BE$1266,0))</f>
        <v>Liberty Skis Evolv 90 Ski</v>
      </c>
      <c r="DG327" t="str">
        <f>INDEX('Data_Price '!BB$2:BB$1266,MATCH(Data!$DN327,'Data_Price '!$BE$2:$BE$1266,0))</f>
        <v>Mountain Steals</v>
      </c>
      <c r="DH327">
        <f>INDEX('Data_Price '!BC$2:BC$1266,MATCH(Data!$DN327,'Data_Price '!$BE$2:$BE$1266,0))</f>
        <v>519.99</v>
      </c>
      <c r="DI327" t="str">
        <f>INDEX('Data_Price '!BD$2:BD$1266,MATCH(Data!$DN327,'Data_Price '!$BE$2:$BE$1266,0))</f>
        <v>https://www.google.com/url?q=https://www.mountainsteals.com/product/liberty-skis-evolv-90-ski_10545064%3Fad_id%3DGooglePlusBox%26utm_source%3DGooglePlusBox%26utm_medium%3DPLA%26utm_campaign%3DLiberty-Skis&amp;sa=U&amp;ved=0ahUKEwiU6NOoxaP2AhUJUt8KHflyCpMQ2ykIGg&amp;usg=AOvVaw0sg0Ed8cWFndOUh8syva8G</v>
      </c>
      <c r="DJ327" s="89" t="e">
        <f ca="1">_xll.Connector("TinyUrl.TinyUrl",DA327,0)</f>
        <v>#NAME?</v>
      </c>
      <c r="DK327" s="89" t="e">
        <f ca="1">_xll.Connector("TinyUrl.TinyUrl",DE327,0)</f>
        <v>#NAME?</v>
      </c>
      <c r="DL327" s="89" t="e">
        <f ca="1">_xll.Connector("TinyUrl.TinyUrl",DI327,0)</f>
        <v>#NAME?</v>
      </c>
      <c r="DM327" s="224" t="str">
        <f t="shared" si="168"/>
        <v>Evolv 90</v>
      </c>
      <c r="DN327" s="89" t="str">
        <f t="shared" si="169"/>
        <v xml:space="preserve"> LibertyEvolv 90179 Unisex</v>
      </c>
      <c r="DO327" s="227"/>
    </row>
    <row r="328" spans="2:119" ht="15.45" customHeight="1">
      <c r="B328" s="224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#VALUE!</v>
      </c>
      <c r="F328" s="43" t="b">
        <f>CL328&gt;Driver!$F$56</f>
        <v>1</v>
      </c>
      <c r="G328" s="43" t="b">
        <f>AND(CB328&gt;Driver!$F$55,CB328&lt;Driver!$G$55)</f>
        <v>0</v>
      </c>
      <c r="H328" s="43" t="e">
        <f t="shared" si="136"/>
        <v>#VALUE!</v>
      </c>
      <c r="I328" s="43">
        <f t="shared" si="137"/>
        <v>0</v>
      </c>
      <c r="J328" s="43" t="e">
        <f t="array" ref="J328">NOT(OR(($H$9:$H$1273=TRUE)*($I$9:$I$1273&gt;0)*($BT$9:$BT$1273=BT328)*($K$9:$K$1273&gt;K328)))</f>
        <v>#VALUE!</v>
      </c>
      <c r="K328" s="72">
        <f t="shared" si="138"/>
        <v>0.70314518690224936</v>
      </c>
      <c r="L328" s="72">
        <f t="shared" si="139"/>
        <v>0.97676577229876727</v>
      </c>
      <c r="M328" s="72">
        <f t="shared" si="140"/>
        <v>0.42952460150573146</v>
      </c>
      <c r="N328" s="72">
        <f t="shared" si="141"/>
        <v>7.6190476190476253E-2</v>
      </c>
      <c r="O328" s="72">
        <f t="shared" si="142"/>
        <v>0.29919705381691397</v>
      </c>
      <c r="P328" s="72">
        <f t="shared" si="143"/>
        <v>0.91318627450980394</v>
      </c>
      <c r="Q328" s="72"/>
      <c r="R328" s="72"/>
      <c r="S328" s="72">
        <f t="shared" si="144"/>
        <v>0.71866517741047975</v>
      </c>
      <c r="T328" s="72">
        <f t="shared" si="145"/>
        <v>0.95995605351968916</v>
      </c>
      <c r="U328" s="72">
        <f t="shared" si="146"/>
        <v>0.93118353032185264</v>
      </c>
      <c r="V328" s="72">
        <f t="shared" si="147"/>
        <v>0.67132081973701641</v>
      </c>
      <c r="W328" s="72">
        <f t="shared" si="148"/>
        <v>0.97660720753350239</v>
      </c>
      <c r="X328" s="72">
        <f t="shared" si="149"/>
        <v>2.3234227701232735E-2</v>
      </c>
      <c r="Y328" s="72">
        <f t="shared" si="150"/>
        <v>0.57047539849426854</v>
      </c>
      <c r="Z328" s="72">
        <f t="shared" si="151"/>
        <v>0.92380952380952375</v>
      </c>
      <c r="AA328" s="72">
        <f t="shared" si="152"/>
        <v>0.70080294618308603</v>
      </c>
      <c r="AB328" s="72">
        <f t="shared" si="153"/>
        <v>8.6813725490196031E-2</v>
      </c>
      <c r="AC328" s="72"/>
      <c r="AD328" s="72"/>
      <c r="AE328" s="72">
        <f t="shared" si="154"/>
        <v>0.28133482258952031</v>
      </c>
      <c r="AF328" s="72">
        <f t="shared" si="155"/>
        <v>4.004394648031083E-2</v>
      </c>
      <c r="AG328" s="72">
        <f t="shared" si="156"/>
        <v>6.8816469678147349E-2</v>
      </c>
      <c r="AH328" s="72">
        <f t="shared" si="157"/>
        <v>0.32867918026298359</v>
      </c>
      <c r="AI328" s="72">
        <f t="shared" si="158"/>
        <v>2.3392792466497642E-2</v>
      </c>
      <c r="AJ328" s="72">
        <f>(AV328-Driver!$K$179)/(Driver!$L$179-Driver!$K$179)</f>
        <v>0.26323422770123273</v>
      </c>
      <c r="AK328" s="72">
        <f>(AW328-Driver!$K$180)/(Driver!$L$180-Driver!$K$180)</f>
        <v>0.27338279255867481</v>
      </c>
      <c r="AL328" s="72">
        <f>(AX328-Driver!$K$181)/(Driver!$L$181-Driver!$K$181)</f>
        <v>0.52380952380952372</v>
      </c>
      <c r="AM328" s="72">
        <f>(AY328-Driver!$K$182)/(Driver!$L$182-Driver!$K$182)</f>
        <v>0.914802946183086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59"/>
        <v>5.5402930402930401</v>
      </c>
      <c r="AW328" s="70">
        <f t="shared" si="160"/>
        <v>27.687168130903345</v>
      </c>
      <c r="AX328" s="70">
        <f t="shared" si="161"/>
        <v>5.7142857142857135</v>
      </c>
      <c r="AY328" s="70">
        <f>IFERROR(Driver!$K$19/Data!BH328/Data!BI328*Data!BK328*Data!BL328,"")</f>
        <v>-0.52153307109644087</v>
      </c>
      <c r="AZ328" s="70">
        <f t="shared" si="162"/>
        <v>22.494415487714072</v>
      </c>
      <c r="BA328" s="70"/>
      <c r="BB328" s="70"/>
      <c r="BC328" s="70">
        <f t="shared" si="163"/>
        <v>35.61710487538479</v>
      </c>
      <c r="BD328" s="70">
        <f t="shared" si="164"/>
        <v>7.0268273847496872</v>
      </c>
      <c r="BE328" s="70">
        <f t="shared" si="165"/>
        <v>3.1356356275549384E-2</v>
      </c>
      <c r="BF328" s="70">
        <f t="shared" si="166"/>
        <v>8.055185532179495</v>
      </c>
      <c r="BG328" s="70">
        <f t="shared" si="167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219</v>
      </c>
      <c r="BS328" s="8" t="s">
        <v>579</v>
      </c>
      <c r="BT328" s="9" t="s">
        <v>603</v>
      </c>
      <c r="BU328" s="10">
        <v>171</v>
      </c>
      <c r="BV328" s="9" t="s">
        <v>222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305</v>
      </c>
      <c r="CU328" s="9" t="s">
        <v>303</v>
      </c>
      <c r="CV328" s="10"/>
      <c r="CW328" s="10"/>
      <c r="CX328" t="str">
        <f>INDEX('Data_Price '!AS$2:AS$1266,MATCH(Data!$DN328,'Data_Price '!$BE$2:$BE$1266,0))</f>
        <v>19-20 Faction Prodigy 2.0 Used Men's Demo Skis W/binding Size 171cm</v>
      </c>
      <c r="CY328" t="str">
        <f>INDEX('Data_Price '!AT$2:AT$1266,MATCH(Data!$DN328,'Data_Price '!$BE$2:$BE$1266,0))</f>
        <v>eBay - demo-skis</v>
      </c>
      <c r="CZ328" t="str">
        <f>INDEX('Data_Price '!AU$2:AU$1266,MATCH(Data!$DN328,'Data_Price '!$BE$2:$BE$1266,0))</f>
        <v>$499.00 used</v>
      </c>
      <c r="DA328" t="str">
        <f>INDEX('Data_Price '!AV$2:AV$1266,MATCH(Data!$DN328,'Data_Price '!$BE$2:$BE$1266,0))</f>
        <v>https://www.google.com/url?url=https://www.ebay.com/itm/294805232139%3Fchn%3Dps%26mkevt%3D1%26mkcid%3D28&amp;rct=j&amp;q=&amp;esrc=s&amp;sa=U&amp;ved=0ahUKEwjwhfSoxaP2AhULVd8KHU9rBREQ2SkIZA&amp;usg=AOvVaw2FQ321O4fn6AC97bzKixLR</v>
      </c>
      <c r="DB328" t="str">
        <f>INDEX('Data_Price '!AW$2:AW$1266,MATCH(Data!$DN328,'Data_Price '!$BE$2:$BE$1266,0))</f>
        <v>Faction Prodigy 2.0 Skis 171cm 2022</v>
      </c>
      <c r="DC328" t="str">
        <f>INDEX('Data_Price '!AX$2:AX$1266,MATCH(Data!$DN328,'Data_Price '!$BE$2:$BE$1266,0))</f>
        <v>evo.com</v>
      </c>
      <c r="DD328">
        <f>INDEX('Data_Price '!AY$2:AY$1266,MATCH(Data!$DN328,'Data_Price '!$BE$2:$BE$1266,0))</f>
        <v>599</v>
      </c>
      <c r="DE328" t="str">
        <f>INDEX('Data_Price '!AZ$2:AZ$1266,MATCH(Data!$DN328,'Data_Price '!$BE$2:$BE$1266,0))</f>
        <v>https://www.google.com/url?url=https://www.evo.com/skis/faction-prodigy-20%3Fimage%3D208633/839528/clone.jpg&amp;rct=j&amp;q=&amp;esrc=s&amp;sa=U&amp;ved=0ahUKEwjwhfSoxaP2AhULVd8KHU9rBREQsDwIYA&amp;usg=AOvVaw2BROob4ZiTtPOAKmAfdgW5</v>
      </c>
      <c r="DF328">
        <f>INDEX('Data_Price '!BA$2:BA$1266,MATCH(Data!$DN328,'Data_Price '!$BE$2:$BE$1266,0))</f>
        <v>0</v>
      </c>
      <c r="DG328">
        <f>INDEX('Data_Price '!BB$2:BB$1266,MATCH(Data!$DN328,'Data_Price '!$BE$2:$BE$1266,0))</f>
        <v>0</v>
      </c>
      <c r="DH328">
        <f>INDEX('Data_Price '!BC$2:BC$1266,MATCH(Data!$DN328,'Data_Price '!$BE$2:$BE$1266,0))</f>
        <v>0</v>
      </c>
      <c r="DI328">
        <f>INDEX('Data_Price '!BD$2:BD$1266,MATCH(Data!$DN328,'Data_Price '!$BE$2:$BE$1266,0))</f>
        <v>0</v>
      </c>
      <c r="DJ328" s="89" t="e">
        <f ca="1">_xll.Connector("TinyUrl.TinyUrl",DA328,0)</f>
        <v>#NAME?</v>
      </c>
      <c r="DK328" s="89" t="e">
        <f ca="1">_xll.Connector("TinyUrl.TinyUrl",DE328,0)</f>
        <v>#NAME?</v>
      </c>
      <c r="DL328" s="89" t="e">
        <f ca="1">_xll.Connector("TinyUrl.TinyUrl",DI328,0)</f>
        <v>#NAME?</v>
      </c>
      <c r="DM328" s="224" t="str">
        <f t="shared" si="168"/>
        <v>Prodigy 2.0</v>
      </c>
      <c r="DN328" s="89" t="str">
        <f t="shared" si="169"/>
        <v xml:space="preserve"> FactionProdigy 2.0171 Unisex</v>
      </c>
      <c r="DO328" s="227" t="s">
        <v>969</v>
      </c>
    </row>
    <row r="329" spans="2:119" ht="15.45" customHeight="1">
      <c r="B329" s="224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#VALUE!</v>
      </c>
      <c r="F329" s="43" t="b">
        <f>CL329&gt;Driver!$F$56</f>
        <v>0</v>
      </c>
      <c r="G329" s="43" t="b">
        <f>AND(CB329&gt;Driver!$F$55,CB329&lt;Driver!$G$55)</f>
        <v>0</v>
      </c>
      <c r="H329" s="43" t="e">
        <f t="shared" ref="H329:H392" si="170">AND(B329:G329)</f>
        <v>#VALUE!</v>
      </c>
      <c r="I329" s="43">
        <f t="shared" ref="I329:I392" si="171">COUNTIFS($H$9:$H$1273,TRUE,$BT$9:$BT$1273,BT329)</f>
        <v>0</v>
      </c>
      <c r="J329" s="43" t="e">
        <f t="array" ref="J329">NOT(OR(($H$9:$H$1273=TRUE)*($I$9:$I$1273&gt;0)*($BT$9:$BT$1273=BT329)*($K$9:$K$1273&gt;K329)))</f>
        <v>#VALUE!</v>
      </c>
      <c r="K329" s="72">
        <f t="shared" ref="K329:K392" si="172">IFERROR(1-AVERAGE(X329:Y329),"")</f>
        <v>0.71757261409003747</v>
      </c>
      <c r="L329" s="72">
        <f t="shared" ref="L329:L392" si="173">1-X329</f>
        <v>0.99698976714205145</v>
      </c>
      <c r="M329" s="72">
        <f t="shared" ref="M329:M392" si="174">1-Y329</f>
        <v>0.4381554610380235</v>
      </c>
      <c r="N329" s="72">
        <f t="shared" ref="N329:N392" si="175">1-Z329</f>
        <v>0.12614937077088473</v>
      </c>
      <c r="O329" s="72">
        <f t="shared" ref="O329:O392" si="176">1-AA329</f>
        <v>0.28656864633011414</v>
      </c>
      <c r="P329" s="72">
        <f t="shared" ref="P329:P392" si="177">1-AB329</f>
        <v>0.90174836601307184</v>
      </c>
      <c r="Q329" s="72"/>
      <c r="R329" s="72"/>
      <c r="S329" s="72">
        <f t="shared" ref="S329:S392" si="178">1-AE329</f>
        <v>0.70820930944313576</v>
      </c>
      <c r="T329" s="72">
        <f t="shared" ref="T329:T392" si="179">1-AF329</f>
        <v>0.99710947071401534</v>
      </c>
      <c r="U329" s="72">
        <f t="shared" ref="U329:U392" si="180">1-AG329</f>
        <v>0.93813224178692733</v>
      </c>
      <c r="V329" s="72">
        <f t="shared" ref="V329:V392" si="181">1-AH329</f>
        <v>0.65475118633976115</v>
      </c>
      <c r="W329" s="72">
        <f t="shared" ref="W329:W392" si="182">1-AI329</f>
        <v>0.97468918918918923</v>
      </c>
      <c r="X329" s="72">
        <f t="shared" ref="X329:X392" si="183">ABS(AJ329-AJ$1)</f>
        <v>3.0102328579485471E-3</v>
      </c>
      <c r="Y329" s="72">
        <f t="shared" ref="Y329:Y392" si="184">AVERAGE(Z329:AB329)</f>
        <v>0.5618445389619765</v>
      </c>
      <c r="Z329" s="72">
        <f t="shared" ref="Z329:Z392" si="185">ABS(AL329-AL$1)</f>
        <v>0.87385062922911527</v>
      </c>
      <c r="AA329" s="72">
        <f t="shared" ref="AA329:AA392" si="186">ABS(AM329-AM$1)</f>
        <v>0.71343135366988586</v>
      </c>
      <c r="AB329" s="72">
        <f t="shared" ref="AB329:AB392" si="187">ABS(AN329-AN$1)</f>
        <v>9.82516339869281E-2</v>
      </c>
      <c r="AC329" s="72"/>
      <c r="AD329" s="72"/>
      <c r="AE329" s="72">
        <f t="shared" ref="AE329:AE392" si="188">ABS(AQ$1-AQ329)</f>
        <v>0.29179069055686424</v>
      </c>
      <c r="AF329" s="72">
        <f t="shared" ref="AF329:AF392" si="189">ABS(AR$1-AR329)</f>
        <v>2.8905292859846693E-3</v>
      </c>
      <c r="AG329" s="72">
        <f t="shared" ref="AG329:AG392" si="190">ABS(AS$1-AS329)</f>
        <v>6.1867758213072693E-2</v>
      </c>
      <c r="AH329" s="72">
        <f t="shared" ref="AH329:AH392" si="191">ABS(AT$1-AT329)</f>
        <v>0.34524881366023885</v>
      </c>
      <c r="AI329" s="72">
        <f t="shared" ref="AI329:AI392" si="192">ABS(AU$1-AU329)</f>
        <v>2.5310810810810821E-2</v>
      </c>
      <c r="AJ329" s="72">
        <f>(AV329-Driver!$K$179)/(Driver!$L$179-Driver!$K$179)</f>
        <v>0.24301023285794854</v>
      </c>
      <c r="AK329" s="72">
        <f>(AW329-Driver!$K$180)/(Driver!$L$180-Driver!$K$180)</f>
        <v>0.28023553425000852</v>
      </c>
      <c r="AL329" s="72">
        <f>(AX329-Driver!$K$181)/(Driver!$L$181-Driver!$K$181)</f>
        <v>0.47385062922911531</v>
      </c>
      <c r="AM329" s="72">
        <f>(AY329-Driver!$K$182)/(Driver!$L$182-Driver!$K$182)</f>
        <v>0.92743135366988583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193">IFERROR(BM329*BJ329^1/4,"")</f>
        <v>5.1146384479717808</v>
      </c>
      <c r="AW329" s="70">
        <f t="shared" ref="AW329:AW392" si="194">IFERROR(SUM(AX329:AZ329),"")</f>
        <v>28.357285066637562</v>
      </c>
      <c r="AX329" s="70">
        <f t="shared" ref="AX329:AX392" si="195">IFERROR(BH329,"")</f>
        <v>5.2646556630620376</v>
      </c>
      <c r="AY329" s="70">
        <f>IFERROR(Driver!$K$19/Data!BH329/Data!BI329*Data!BK329*Data!BL329,"")</f>
        <v>-0.44422837751159705</v>
      </c>
      <c r="AZ329" s="70">
        <f t="shared" ref="AZ329:AZ392" si="196">IFERROR(BI329*BN329,"")</f>
        <v>23.536857781087122</v>
      </c>
      <c r="BA329" s="70"/>
      <c r="BB329" s="70"/>
      <c r="BC329" s="70">
        <f t="shared" ref="BC329:BC392" si="197">IFERROR(BI329*BN329*BK329/BJ329^(1/2),"")</f>
        <v>30.193573472708653</v>
      </c>
      <c r="BD329" s="70">
        <f t="shared" ref="BD329:BD392" si="198">IFERROR(BH329*BM329*BL329/BJ329/BK329,"")</f>
        <v>10.826452414677398</v>
      </c>
      <c r="BE329" s="70">
        <f t="shared" ref="BE329:BE392" si="199">IFERROR(MIN(BI329/BQ329/BP329/BO329/BH329,$BE$1),"")</f>
        <v>0.16201727157142726</v>
      </c>
      <c r="BF329" s="70">
        <f t="shared" ref="BF329:BF392" si="200">IFERROR(BJ329*BO329*BP329/BK329,"")</f>
        <v>6.1837618482223764</v>
      </c>
      <c r="BG329" s="70">
        <f t="shared" ref="BG329:BG392" si="201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219</v>
      </c>
      <c r="BS329" s="8" t="s">
        <v>742</v>
      </c>
      <c r="BT329" s="9" t="s">
        <v>756</v>
      </c>
      <c r="BU329" s="10">
        <v>165</v>
      </c>
      <c r="BV329" s="9" t="s">
        <v>390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305</v>
      </c>
      <c r="CU329" s="10"/>
      <c r="CV329" s="10"/>
      <c r="CW329" s="10"/>
      <c r="CX329" t="str">
        <f>INDEX('Data_Price '!AS$2:AS$1266,MATCH(Data!$DN329,'Data_Price '!$BE$2:$BE$1266,0))</f>
        <v>Nordica Santa Ana 93 Skis - Women's 2022</v>
      </c>
      <c r="CY329" t="str">
        <f>INDEX('Data_Price '!AT$2:AT$1266,MATCH(Data!$DN329,'Data_Price '!$BE$2:$BE$1266,0))</f>
        <v>SkiEssentials.com</v>
      </c>
      <c r="CZ329">
        <f>INDEX('Data_Price '!AU$2:AU$1266,MATCH(Data!$DN329,'Data_Price '!$BE$2:$BE$1266,0))</f>
        <v>519.99</v>
      </c>
      <c r="DA329" t="str">
        <f>INDEX('Data_Price '!AV$2:AV$1266,MATCH(Data!$DN329,'Data_Price '!$BE$2:$BE$1266,0))</f>
        <v>https://www.google.com/url?url=https://www.skiessentials.com/2022-nordica-santa-ana-93-women-s-skis.html&amp;rct=j&amp;q=&amp;esrc=s&amp;sa=U&amp;ved=0ahUKEwjetLKpxaP2AhUpmeAKHcccAyAQsDwIcg&amp;usg=AOvVaw1tDS5oFfK8wmCSSmrzX0xJ</v>
      </c>
      <c r="DB329" t="str">
        <f>INDEX('Data_Price '!AW$2:AW$1266,MATCH(Data!$DN329,'Data_Price '!$BE$2:$BE$1266,0))</f>
        <v>Nordica Santa Ana 93 Skis - Women's 2022</v>
      </c>
      <c r="DC329" t="str">
        <f>INDEX('Data_Price '!AX$2:AX$1266,MATCH(Data!$DN329,'Data_Price '!$BE$2:$BE$1266,0))</f>
        <v>SkiEssentials.com</v>
      </c>
      <c r="DD329">
        <f>INDEX('Data_Price '!AY$2:AY$1266,MATCH(Data!$DN329,'Data_Price '!$BE$2:$BE$1266,0))</f>
        <v>519.99</v>
      </c>
      <c r="DE329" t="str">
        <f>INDEX('Data_Price '!AZ$2:AZ$1266,MATCH(Data!$DN329,'Data_Price '!$BE$2:$BE$1266,0))</f>
        <v>https://www.google.com/url?q=https://www.skiessentials.com/2022-nordica-santa-ana-93-women-s-skis.html&amp;sa=U&amp;ved=0ahUKEwimvOipxaP2AhVwhOAKHcKcBeMQ2ykIFw&amp;usg=AOvVaw1sDvgbhYVHUiNWT11wTaqQ</v>
      </c>
      <c r="DF329" t="str">
        <f>INDEX('Data_Price '!BA$2:BA$1266,MATCH(Data!$DN329,'Data_Price '!$BE$2:$BE$1266,0))</f>
        <v>Nordica Santa Ana 93 Skis - Women's 2022</v>
      </c>
      <c r="DG329" t="str">
        <f>INDEX('Data_Price '!BB$2:BB$1266,MATCH(Data!$DN329,'Data_Price '!$BE$2:$BE$1266,0))</f>
        <v>AlpineShopVT.com</v>
      </c>
      <c r="DH329">
        <f>INDEX('Data_Price '!BC$2:BC$1266,MATCH(Data!$DN329,'Data_Price '!$BE$2:$BE$1266,0))</f>
        <v>519.99</v>
      </c>
      <c r="DI329" t="str">
        <f>INDEX('Data_Price '!BD$2:BD$1266,MATCH(Data!$DN329,'Data_Price '!$BE$2:$BE$1266,0))</f>
        <v>https://www.google.com/url?q=https://alpineshopvt.com/nordica-santa-ana-93-2022/%3Fsku%3D37596&amp;sa=U&amp;ved=0ahUKEwimvOipxaP2AhVwhOAKHcKcBeMQ2ykIHQ&amp;usg=AOvVaw1uSARd5E-kMe4sBU1MH2oG</v>
      </c>
      <c r="DJ329" s="89" t="e">
        <f ca="1">_xll.Connector("TinyUrl.TinyUrl",DA329,0)</f>
        <v>#NAME?</v>
      </c>
      <c r="DK329" s="89" t="e">
        <f ca="1">_xll.Connector("TinyUrl.TinyUrl",DE329,0)</f>
        <v>#NAME?</v>
      </c>
      <c r="DL329" s="89" t="e">
        <f ca="1">_xll.Connector("TinyUrl.TinyUrl",DI329,0)</f>
        <v>#NAME?</v>
      </c>
      <c r="DM329" s="224" t="str">
        <f t="shared" ref="DM329:DM392" si="202">IF(LEFT(BT329,1)=" ",RIGHT(BT329,LEN(BT329)-1),BT329)</f>
        <v>Santa Ana 93</v>
      </c>
      <c r="DN329" s="89" t="str">
        <f t="shared" ref="DN329:DN392" si="203">_xlfn.CONCAT(BS329,DM329,BU329,BV329)</f>
        <v xml:space="preserve"> NordicaSanta Ana 93165 Women's</v>
      </c>
      <c r="DO329" s="227" t="s">
        <v>1051</v>
      </c>
    </row>
    <row r="330" spans="2:119" ht="15.45" customHeight="1">
      <c r="B330" s="224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#VALUE!</v>
      </c>
      <c r="F330" s="43" t="b">
        <f>CL330&gt;Driver!$F$56</f>
        <v>1</v>
      </c>
      <c r="G330" s="43" t="b">
        <f>AND(CB330&gt;Driver!$F$55,CB330&lt;Driver!$G$55)</f>
        <v>0</v>
      </c>
      <c r="H330" s="43" t="e">
        <f t="shared" si="170"/>
        <v>#VALUE!</v>
      </c>
      <c r="I330" s="43">
        <f t="shared" si="171"/>
        <v>0</v>
      </c>
      <c r="J330" s="43" t="e">
        <f t="array" ref="J330">NOT(OR(($H$9:$H$1273=TRUE)*($I$9:$I$1273&gt;0)*($BT$9:$BT$1273=BT330)*($K$9:$K$1273&gt;K330)))</f>
        <v>#VALUE!</v>
      </c>
      <c r="K330" s="72">
        <f t="shared" si="172"/>
        <v>0.71161822830343135</v>
      </c>
      <c r="L330" s="72">
        <f t="shared" si="173"/>
        <v>0.95941986947063085</v>
      </c>
      <c r="M330" s="72">
        <f t="shared" si="174"/>
        <v>0.46381658713623197</v>
      </c>
      <c r="N330" s="72">
        <f t="shared" si="175"/>
        <v>0.17231391892746473</v>
      </c>
      <c r="O330" s="72">
        <f t="shared" si="176"/>
        <v>0.3505574111086821</v>
      </c>
      <c r="P330" s="72">
        <f t="shared" si="177"/>
        <v>0.86857843137254909</v>
      </c>
      <c r="Q330" s="72"/>
      <c r="R330" s="72"/>
      <c r="S330" s="72">
        <f t="shared" si="178"/>
        <v>0.77380497703345363</v>
      </c>
      <c r="T330" s="72">
        <f t="shared" si="179"/>
        <v>0.96002029267360156</v>
      </c>
      <c r="U330" s="72">
        <f t="shared" si="180"/>
        <v>0.9711412112264588</v>
      </c>
      <c r="V330" s="72">
        <f t="shared" si="181"/>
        <v>0.62388819351659341</v>
      </c>
      <c r="W330" s="72">
        <f t="shared" si="182"/>
        <v>0.96150234741784035</v>
      </c>
      <c r="X330" s="72">
        <f t="shared" si="183"/>
        <v>4.0580130529369152E-2</v>
      </c>
      <c r="Y330" s="72">
        <f t="shared" si="184"/>
        <v>0.53618341286376803</v>
      </c>
      <c r="Z330" s="72">
        <f t="shared" si="185"/>
        <v>0.82768608107253527</v>
      </c>
      <c r="AA330" s="72">
        <f t="shared" si="186"/>
        <v>0.6494425888913179</v>
      </c>
      <c r="AB330" s="72">
        <f t="shared" si="187"/>
        <v>0.13142156862745097</v>
      </c>
      <c r="AC330" s="72"/>
      <c r="AD330" s="72"/>
      <c r="AE330" s="72">
        <f t="shared" si="188"/>
        <v>0.22619502296654642</v>
      </c>
      <c r="AF330" s="72">
        <f t="shared" si="189"/>
        <v>3.9979707326398432E-2</v>
      </c>
      <c r="AG330" s="72">
        <f t="shared" si="190"/>
        <v>2.8858788773541186E-2</v>
      </c>
      <c r="AH330" s="72">
        <f t="shared" si="191"/>
        <v>0.37611180648340664</v>
      </c>
      <c r="AI330" s="72">
        <f t="shared" si="192"/>
        <v>3.8497652582159619E-2</v>
      </c>
      <c r="AJ330" s="72">
        <f>(AV330-Driver!$K$179)/(Driver!$L$179-Driver!$K$179)</f>
        <v>0.19941986947063084</v>
      </c>
      <c r="AK330" s="72">
        <f>(AW330-Driver!$K$180)/(Driver!$L$180-Driver!$K$180)</f>
        <v>0.30289569301112984</v>
      </c>
      <c r="AL330" s="72">
        <f>(AX330-Driver!$K$181)/(Driver!$L$181-Driver!$K$181)</f>
        <v>0.4276860810725352</v>
      </c>
      <c r="AM330" s="72">
        <f>(AY330-Driver!$K$182)/(Driver!$L$182-Driver!$K$182)</f>
        <v>0.86344258889131786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193"/>
        <v>4.1971916971916965</v>
      </c>
      <c r="AW330" s="70">
        <f t="shared" si="194"/>
        <v>30.573180081541913</v>
      </c>
      <c r="AX330" s="70">
        <f t="shared" si="195"/>
        <v>4.8491747296528169</v>
      </c>
      <c r="AY330" s="70">
        <f>IFERROR(Driver!$K$19/Data!BH330/Data!BI330*Data!BK330*Data!BL330,"")</f>
        <v>-0.83593507997985728</v>
      </c>
      <c r="AZ330" s="70">
        <f t="shared" si="196"/>
        <v>26.559940431868952</v>
      </c>
      <c r="BA330" s="70"/>
      <c r="BB330" s="70"/>
      <c r="BC330" s="70">
        <f t="shared" si="197"/>
        <v>64.21850226548942</v>
      </c>
      <c r="BD330" s="70">
        <f t="shared" si="198"/>
        <v>7.0325124360458888</v>
      </c>
      <c r="BE330" s="70">
        <f t="shared" si="199"/>
        <v>7.1306909179625025E-2</v>
      </c>
      <c r="BF330" s="70">
        <f t="shared" si="200"/>
        <v>2.6980036336415911</v>
      </c>
      <c r="BG330" s="70">
        <f t="shared" si="201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219</v>
      </c>
      <c r="BS330" s="8" t="s">
        <v>719</v>
      </c>
      <c r="BT330" s="9" t="s">
        <v>738</v>
      </c>
      <c r="BU330" s="10">
        <v>178</v>
      </c>
      <c r="BV330" s="9" t="s">
        <v>222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303</v>
      </c>
      <c r="CU330" s="10"/>
      <c r="CV330" s="10"/>
      <c r="CW330" s="10"/>
      <c r="CX330" t="str">
        <f>INDEX('Data_Price '!AS$2:AS$1266,MATCH(Data!$DN330,'Data_Price '!$BE$2:$BE$1266,0))</f>
        <v>Line Tom Wallisch Pro Skis</v>
      </c>
      <c r="CY330" t="str">
        <f>INDEX('Data_Price '!AT$2:AT$1266,MATCH(Data!$DN330,'Data_Price '!$BE$2:$BE$1266,0))</f>
        <v>Cotswold Outdoor US</v>
      </c>
      <c r="CZ330">
        <f>INDEX('Data_Price '!AU$2:AU$1266,MATCH(Data!$DN330,'Data_Price '!$BE$2:$BE$1266,0))</f>
        <v>328</v>
      </c>
      <c r="DA330" t="str">
        <f>INDEX('Data_Price '!AV$2:AV$1266,MATCH(Data!$DN330,'Data_Price '!$BE$2:$BE$1266,0))</f>
        <v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iwto6qxaP2AhVFUt8KHeG6Cw8QsDwIWw&amp;usg=AOvVaw3lWEhVy4lrz1EK6Wcgsbqu</v>
      </c>
      <c r="DB330" t="str">
        <f>INDEX('Data_Price '!AW$2:AW$1266,MATCH(Data!$DN330,'Data_Price '!$BE$2:$BE$1266,0))</f>
        <v>Line 2022 Tom Wallisch Pro Skis</v>
      </c>
      <c r="DC330" t="str">
        <f>INDEX('Data_Price '!AX$2:AX$1266,MATCH(Data!$DN330,'Data_Price '!$BE$2:$BE$1266,0))</f>
        <v>Suburban Ski and Bike</v>
      </c>
      <c r="DD330">
        <f>INDEX('Data_Price '!AY$2:AY$1266,MATCH(Data!$DN330,'Data_Price '!$BE$2:$BE$1266,0))</f>
        <v>449.95</v>
      </c>
      <c r="DE330" t="str">
        <f>INDEX('Data_Price '!AZ$2:AZ$1266,MATCH(Data!$DN330,'Data_Price '!$BE$2:$BE$1266,0))</f>
        <v>https://www.google.com/url?url=https://suburbanskiandbike.com/line-tom-wallisch-pro-2022-178cm-a210301001178/&amp;rct=j&amp;q=&amp;esrc=s&amp;sa=U&amp;ved=0ahUKEwiwto6qxaP2AhVFUt8KHeG6Cw8QsDwIVw&amp;usg=AOvVaw3EDkn6S2lyCKy8Uyx5KvFS</v>
      </c>
      <c r="DF330" t="str">
        <f>INDEX('Data_Price '!BA$2:BA$1266,MATCH(Data!$DN330,'Data_Price '!$BE$2:$BE$1266,0))</f>
        <v>Line 2022 Tom Wallisch Pro Skis</v>
      </c>
      <c r="DG330" t="str">
        <f>INDEX('Data_Price '!BB$2:BB$1266,MATCH(Data!$DN330,'Data_Price '!$BE$2:$BE$1266,0))</f>
        <v>Suburban Ski and Bike</v>
      </c>
      <c r="DH330">
        <f>INDEX('Data_Price '!BC$2:BC$1266,MATCH(Data!$DN330,'Data_Price '!$BE$2:$BE$1266,0))</f>
        <v>449.95</v>
      </c>
      <c r="DI330" t="str">
        <f>INDEX('Data_Price '!BD$2:BD$1266,MATCH(Data!$DN330,'Data_Price '!$BE$2:$BE$1266,0))</f>
        <v>https://www.google.com/url?q=https://suburbanskiandbike.com/line-tom-wallisch-pro-2022-178cm-a210301001178/&amp;sa=U&amp;ved=0ahUKEwiigcWqxaP2AhWCVN8KHXwyBdMQ2ykIFA&amp;usg=AOvVaw37ynrshlebyeYvt9lSnBX8</v>
      </c>
      <c r="DJ330" s="89" t="e">
        <f ca="1">_xll.Connector("TinyUrl.TinyUrl",DA330,0)</f>
        <v>#NAME?</v>
      </c>
      <c r="DK330" s="89" t="e">
        <f ca="1">_xll.Connector("TinyUrl.TinyUrl",DE330,0)</f>
        <v>#NAME?</v>
      </c>
      <c r="DL330" s="89" t="e">
        <f ca="1">_xll.Connector("TinyUrl.TinyUrl",DI330,0)</f>
        <v>#NAME?</v>
      </c>
      <c r="DM330" s="224" t="str">
        <f t="shared" si="202"/>
        <v>Tom Wallisch Pro</v>
      </c>
      <c r="DN330" s="89" t="str">
        <f t="shared" si="203"/>
        <v xml:space="preserve"> LineTom Wallisch Pro178 Unisex</v>
      </c>
      <c r="DO330" s="227"/>
    </row>
    <row r="331" spans="2:119" ht="15.45" customHeight="1">
      <c r="B331" s="224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#VALUE!</v>
      </c>
      <c r="F331" s="43" t="b">
        <f>CL331&gt;Driver!$F$56</f>
        <v>0</v>
      </c>
      <c r="G331" s="43" t="b">
        <f>AND(CB331&gt;Driver!$F$55,CB331&lt;Driver!$G$55)</f>
        <v>1</v>
      </c>
      <c r="H331" s="43" t="e">
        <f t="shared" si="170"/>
        <v>#VALUE!</v>
      </c>
      <c r="I331" s="43">
        <f t="shared" si="171"/>
        <v>0</v>
      </c>
      <c r="J331" s="43" t="e">
        <f t="array" ref="J331">NOT(OR(($H$9:$H$1273=TRUE)*($I$9:$I$1273&gt;0)*($BT$9:$BT$1273=BT331)*($K$9:$K$1273&gt;K331)))</f>
        <v>#VALUE!</v>
      </c>
      <c r="K331" s="72">
        <f t="shared" si="172"/>
        <v>0.61272028993090344</v>
      </c>
      <c r="L331" s="72">
        <f t="shared" si="173"/>
        <v>0.80167915558778502</v>
      </c>
      <c r="M331" s="72">
        <f t="shared" si="174"/>
        <v>0.42376142427402197</v>
      </c>
      <c r="N331" s="72">
        <f t="shared" si="175"/>
        <v>8.4411560108771155E-2</v>
      </c>
      <c r="O331" s="72">
        <f t="shared" si="176"/>
        <v>0.31510800683094176</v>
      </c>
      <c r="P331" s="72">
        <f t="shared" si="177"/>
        <v>0.871764705882353</v>
      </c>
      <c r="Q331" s="72"/>
      <c r="R331" s="72"/>
      <c r="S331" s="72">
        <f t="shared" si="178"/>
        <v>0.72375717387071747</v>
      </c>
      <c r="T331" s="72">
        <f t="shared" si="179"/>
        <v>0.99884060344768033</v>
      </c>
      <c r="U331" s="72">
        <f t="shared" si="180"/>
        <v>0.96448170150985268</v>
      </c>
      <c r="V331" s="72">
        <f t="shared" si="181"/>
        <v>0.68246807893132666</v>
      </c>
      <c r="W331" s="72">
        <f t="shared" si="182"/>
        <v>0.98272763696800614</v>
      </c>
      <c r="X331" s="72">
        <f t="shared" si="183"/>
        <v>0.19832084441221498</v>
      </c>
      <c r="Y331" s="72">
        <f t="shared" si="184"/>
        <v>0.57623857572597803</v>
      </c>
      <c r="Z331" s="72">
        <f t="shared" si="185"/>
        <v>0.91558843989122884</v>
      </c>
      <c r="AA331" s="72">
        <f t="shared" si="186"/>
        <v>0.68489199316905824</v>
      </c>
      <c r="AB331" s="72">
        <f t="shared" si="187"/>
        <v>0.128235294117647</v>
      </c>
      <c r="AC331" s="72"/>
      <c r="AD331" s="72"/>
      <c r="AE331" s="72">
        <f t="shared" si="188"/>
        <v>0.27624282612928253</v>
      </c>
      <c r="AF331" s="72">
        <f t="shared" si="189"/>
        <v>1.1593965523196276E-3</v>
      </c>
      <c r="AG331" s="72">
        <f t="shared" si="190"/>
        <v>3.5518298490147301E-2</v>
      </c>
      <c r="AH331" s="72">
        <f t="shared" si="191"/>
        <v>0.31753192106867334</v>
      </c>
      <c r="AI331" s="72">
        <f t="shared" si="192"/>
        <v>1.7272363031993837E-2</v>
      </c>
      <c r="AJ331" s="72">
        <f>(AV331-Driver!$K$179)/(Driver!$L$179-Driver!$K$179)</f>
        <v>0.43832084441221497</v>
      </c>
      <c r="AK331" s="72">
        <f>(AW331-Driver!$K$180)/(Driver!$L$180-Driver!$K$180)</f>
        <v>0.3102353331059739</v>
      </c>
      <c r="AL331" s="72">
        <f>(AX331-Driver!$K$181)/(Driver!$L$181-Driver!$K$181)</f>
        <v>0.51558843989122882</v>
      </c>
      <c r="AM331" s="72">
        <f>(AY331-Driver!$K$182)/(Driver!$L$182-Driver!$K$182)</f>
        <v>0.89889199316905821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193"/>
        <v>9.2253425586758926</v>
      </c>
      <c r="AW331" s="70">
        <f t="shared" si="194"/>
        <v>31.290909911628603</v>
      </c>
      <c r="AX331" s="70">
        <f t="shared" si="195"/>
        <v>5.6402959590210591</v>
      </c>
      <c r="AY331" s="70">
        <f>IFERROR(Driver!$K$19/Data!BH331/Data!BI331*Data!BK331*Data!BL331,"")</f>
        <v>-0.61893184039319882</v>
      </c>
      <c r="AZ331" s="70">
        <f t="shared" si="196"/>
        <v>26.269545793000741</v>
      </c>
      <c r="BA331" s="70"/>
      <c r="BB331" s="70"/>
      <c r="BC331" s="70">
        <f t="shared" si="197"/>
        <v>38.25835883829523</v>
      </c>
      <c r="BD331" s="70">
        <f t="shared" si="198"/>
        <v>10.673250235133739</v>
      </c>
      <c r="BE331" s="70">
        <f t="shared" si="199"/>
        <v>6.4648587444596381E-2</v>
      </c>
      <c r="BF331" s="70">
        <f t="shared" si="200"/>
        <v>9.3141901442487445</v>
      </c>
      <c r="BG331" s="70">
        <f t="shared" si="201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219</v>
      </c>
      <c r="BS331" s="8" t="s">
        <v>606</v>
      </c>
      <c r="BT331" s="9" t="s">
        <v>608</v>
      </c>
      <c r="BU331" s="10">
        <v>188</v>
      </c>
      <c r="BV331" s="9" t="s">
        <v>222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305</v>
      </c>
      <c r="CU331" s="9" t="s">
        <v>301</v>
      </c>
      <c r="CV331" s="9" t="s">
        <v>302</v>
      </c>
      <c r="CW331" s="10"/>
      <c r="CX331">
        <f>INDEX('Data_Price '!AS$2:AS$1266,MATCH(Data!$DN331,'Data_Price '!$BE$2:$BE$1266,0))</f>
        <v>0</v>
      </c>
      <c r="CY331">
        <f>INDEX('Data_Price '!AT$2:AT$1266,MATCH(Data!$DN331,'Data_Price '!$BE$2:$BE$1266,0))</f>
        <v>0</v>
      </c>
      <c r="CZ331">
        <f>INDEX('Data_Price '!AU$2:AU$1266,MATCH(Data!$DN331,'Data_Price '!$BE$2:$BE$1266,0))</f>
        <v>0</v>
      </c>
      <c r="DA331">
        <f>INDEX('Data_Price '!AV$2:AV$1266,MATCH(Data!$DN331,'Data_Price '!$BE$2:$BE$1266,0))</f>
        <v>0</v>
      </c>
      <c r="DB331">
        <f>INDEX('Data_Price '!AW$2:AW$1266,MATCH(Data!$DN331,'Data_Price '!$BE$2:$BE$1266,0))</f>
        <v>0</v>
      </c>
      <c r="DC331">
        <f>INDEX('Data_Price '!AX$2:AX$1266,MATCH(Data!$DN331,'Data_Price '!$BE$2:$BE$1266,0))</f>
        <v>0</v>
      </c>
      <c r="DD331">
        <f>INDEX('Data_Price '!AY$2:AY$1266,MATCH(Data!$DN331,'Data_Price '!$BE$2:$BE$1266,0))</f>
        <v>0</v>
      </c>
      <c r="DE331">
        <f>INDEX('Data_Price '!AZ$2:AZ$1266,MATCH(Data!$DN331,'Data_Price '!$BE$2:$BE$1266,0))</f>
        <v>0</v>
      </c>
      <c r="DF331">
        <f>INDEX('Data_Price '!BA$2:BA$1266,MATCH(Data!$DN331,'Data_Price '!$BE$2:$BE$1266,0))</f>
        <v>0</v>
      </c>
      <c r="DG331">
        <f>INDEX('Data_Price '!BB$2:BB$1266,MATCH(Data!$DN331,'Data_Price '!$BE$2:$BE$1266,0))</f>
        <v>0</v>
      </c>
      <c r="DH331">
        <f>INDEX('Data_Price '!BC$2:BC$1266,MATCH(Data!$DN331,'Data_Price '!$BE$2:$BE$1266,0))</f>
        <v>0</v>
      </c>
      <c r="DI331">
        <f>INDEX('Data_Price '!BD$2:BD$1266,MATCH(Data!$DN331,'Data_Price '!$BE$2:$BE$1266,0))</f>
        <v>0</v>
      </c>
      <c r="DJ331" s="89" t="e">
        <f ca="1">_xll.Connector("TinyUrl.TinyUrl",DA331,0)</f>
        <v>#NAME?</v>
      </c>
      <c r="DK331" s="89" t="e">
        <f ca="1">_xll.Connector("TinyUrl.TinyUrl",DE331,0)</f>
        <v>#NAME?</v>
      </c>
      <c r="DL331" s="89" t="e">
        <f ca="1">_xll.Connector("TinyUrl.TinyUrl",DI331,0)</f>
        <v>#NAME?</v>
      </c>
      <c r="DM331" s="224" t="str">
        <f t="shared" si="202"/>
        <v>Pionnier 104</v>
      </c>
      <c r="DN331" s="89" t="str">
        <f t="shared" si="203"/>
        <v xml:space="preserve"> FerreolPionnier 104188 Unisex</v>
      </c>
      <c r="DO331" s="227"/>
    </row>
    <row r="332" spans="2:119" ht="15.45" customHeight="1">
      <c r="B332" s="224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#VALUE!</v>
      </c>
      <c r="F332" s="43" t="b">
        <f>CL332&gt;Driver!$F$56</f>
        <v>1</v>
      </c>
      <c r="G332" s="43" t="b">
        <f>AND(CB332&gt;Driver!$F$55,CB332&lt;Driver!$G$55)</f>
        <v>0</v>
      </c>
      <c r="H332" s="43" t="e">
        <f t="shared" si="170"/>
        <v>#VALUE!</v>
      </c>
      <c r="I332" s="43">
        <f t="shared" si="171"/>
        <v>0</v>
      </c>
      <c r="J332" s="43" t="e">
        <f t="array" ref="J332">NOT(OR(($H$9:$H$1273=TRUE)*($I$9:$I$1273&gt;0)*($BT$9:$BT$1273=BT332)*($K$9:$K$1273&gt;K332)))</f>
        <v>#VALUE!</v>
      </c>
      <c r="K332" s="72">
        <f t="shared" si="172"/>
        <v>0.71202135428722357</v>
      </c>
      <c r="L332" s="72">
        <f t="shared" si="173"/>
        <v>0.96562404318749495</v>
      </c>
      <c r="M332" s="72">
        <f t="shared" si="174"/>
        <v>0.45841866538695208</v>
      </c>
      <c r="N332" s="72">
        <f t="shared" si="175"/>
        <v>0.1229874154176942</v>
      </c>
      <c r="O332" s="72">
        <f t="shared" si="176"/>
        <v>0.36596139120067861</v>
      </c>
      <c r="P332" s="72">
        <f t="shared" si="177"/>
        <v>0.88630718954248366</v>
      </c>
      <c r="Q332" s="72"/>
      <c r="R332" s="72"/>
      <c r="S332" s="72">
        <f t="shared" si="178"/>
        <v>0.78571737127361929</v>
      </c>
      <c r="T332" s="72">
        <f t="shared" si="179"/>
        <v>0.93620981669771242</v>
      </c>
      <c r="U332" s="72">
        <f t="shared" si="180"/>
        <v>0.98767936642474885</v>
      </c>
      <c r="V332" s="72">
        <f t="shared" si="181"/>
        <v>0.61614887600752366</v>
      </c>
      <c r="W332" s="72">
        <f t="shared" si="182"/>
        <v>0.97122800586510261</v>
      </c>
      <c r="X332" s="72">
        <f t="shared" si="183"/>
        <v>3.4375956812505076E-2</v>
      </c>
      <c r="Y332" s="72">
        <f t="shared" si="184"/>
        <v>0.54158133461304792</v>
      </c>
      <c r="Z332" s="72">
        <f t="shared" si="185"/>
        <v>0.8770125845823058</v>
      </c>
      <c r="AA332" s="72">
        <f t="shared" si="186"/>
        <v>0.63403860879932139</v>
      </c>
      <c r="AB332" s="72">
        <f t="shared" si="187"/>
        <v>0.11369281045751634</v>
      </c>
      <c r="AC332" s="72"/>
      <c r="AD332" s="72"/>
      <c r="AE332" s="72">
        <f t="shared" si="188"/>
        <v>0.21428262872638071</v>
      </c>
      <c r="AF332" s="72">
        <f t="shared" si="189"/>
        <v>6.3790183302287598E-2</v>
      </c>
      <c r="AG332" s="72">
        <f t="shared" si="190"/>
        <v>1.2320633575251136E-2</v>
      </c>
      <c r="AH332" s="72">
        <f t="shared" si="191"/>
        <v>0.38385112399247634</v>
      </c>
      <c r="AI332" s="72">
        <f t="shared" si="192"/>
        <v>2.8771994134897352E-2</v>
      </c>
      <c r="AJ332" s="72">
        <f>(AV332-Driver!$K$179)/(Driver!$L$179-Driver!$K$179)</f>
        <v>0.20562404318749491</v>
      </c>
      <c r="AK332" s="72">
        <f>(AW332-Driver!$K$180)/(Driver!$L$180-Driver!$K$180)</f>
        <v>0.2899478833269501</v>
      </c>
      <c r="AL332" s="72">
        <f>(AX332-Driver!$K$181)/(Driver!$L$181-Driver!$K$181)</f>
        <v>0.47701258458230572</v>
      </c>
      <c r="AM332" s="72">
        <f>(AY332-Driver!$K$182)/(Driver!$L$182-Driver!$K$182)</f>
        <v>0.84803860879932136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193"/>
        <v>4.3277709944376603</v>
      </c>
      <c r="AW332" s="70">
        <f t="shared" si="194"/>
        <v>29.307037719718302</v>
      </c>
      <c r="AX332" s="70">
        <f t="shared" si="195"/>
        <v>5.2931132612407517</v>
      </c>
      <c r="AY332" s="70">
        <f>IFERROR(Driver!$K$19/Data!BH332/Data!BI332*Data!BK332*Data!BL332,"")</f>
        <v>-0.93023041866318223</v>
      </c>
      <c r="AZ332" s="70">
        <f t="shared" si="196"/>
        <v>24.944154877140733</v>
      </c>
      <c r="BA332" s="70"/>
      <c r="BB332" s="70"/>
      <c r="BC332" s="70">
        <f t="shared" si="197"/>
        <v>70.397543971484595</v>
      </c>
      <c r="BD332" s="70">
        <f t="shared" si="198"/>
        <v>4.9253275018466329</v>
      </c>
      <c r="BE332" s="70">
        <f t="shared" si="199"/>
        <v>0.11247898558296447</v>
      </c>
      <c r="BF332" s="70">
        <f t="shared" si="200"/>
        <v>1.8239020927748946</v>
      </c>
      <c r="BG332" s="70">
        <f t="shared" si="201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219</v>
      </c>
      <c r="BS332" s="8" t="s">
        <v>628</v>
      </c>
      <c r="BT332" s="9" t="s">
        <v>641</v>
      </c>
      <c r="BU332" s="10">
        <v>184</v>
      </c>
      <c r="BV332" s="9" t="s">
        <v>222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305</v>
      </c>
      <c r="CU332" s="10"/>
      <c r="CV332" s="10"/>
      <c r="CW332" s="10"/>
      <c r="CX332" t="str">
        <f>INDEX('Data_Price '!AS$2:AS$1266,MATCH(Data!$DN332,'Data_Price '!$BE$2:$BE$1266,0))</f>
        <v>Head Oblivion 94 Gr/Bl / 184cm</v>
      </c>
      <c r="CY332" t="str">
        <f>INDEX('Data_Price '!AT$2:AT$1266,MATCH(Data!$DN332,'Data_Price '!$BE$2:$BE$1266,0))</f>
        <v>Sundance Ski and Board Shop</v>
      </c>
      <c r="CZ332">
        <f>INDEX('Data_Price '!AU$2:AU$1266,MATCH(Data!$DN332,'Data_Price '!$BE$2:$BE$1266,0))</f>
        <v>433.91</v>
      </c>
      <c r="DA332" t="str">
        <f>INDEX('Data_Price '!AV$2:AV$1266,MATCH(Data!$DN332,'Data_Price '!$BE$2:$BE$1266,0))</f>
        <v>https://www.google.com/url?url=https://sundanceskishop.com/products/head-oblivion-94%3Fvariant%3D39372868845666%26currency%3DCAD%26utm_medium%3Dproduct_sync%26utm_source%3Dgoogle%26utm_content%3Dsag_organic%26utm_campaign%3Dsag_organic&amp;rct=j&amp;q=&amp;esrc=s&amp;sa=U&amp;ved=0ahUKEwiKvpSrxaP2AhWmTt8KHYsZBmEQ2SkIJQ&amp;usg=AOvVaw2u_p5D3-pRhOhWyQmNcJBD</v>
      </c>
      <c r="DB332" t="str">
        <f>INDEX('Data_Price '!AW$2:AW$1266,MATCH(Data!$DN332,'Data_Price '!$BE$2:$BE$1266,0))</f>
        <v>Head Oblivion 94 Skis Â· 2022 Â· 184 cm</v>
      </c>
      <c r="DC332" t="str">
        <f>INDEX('Data_Price '!AX$2:AX$1266,MATCH(Data!$DN332,'Data_Price '!$BE$2:$BE$1266,0))</f>
        <v>SkatePro.com</v>
      </c>
      <c r="DD332">
        <f>INDEX('Data_Price '!AY$2:AY$1266,MATCH(Data!$DN332,'Data_Price '!$BE$2:$BE$1266,0))</f>
        <v>449.95</v>
      </c>
      <c r="DE332" t="str">
        <f>INDEX('Data_Price '!AZ$2:AZ$1266,MATCH(Data!$DN332,'Data_Price '!$BE$2:$BE$1266,0))</f>
        <v>https://www.google.com/url?q=https://www.skatepro.com/en-us/335-45462.htm%3Fstockcode%3D315511-184&amp;sa=U&amp;ved=0ahUKEwiInNOrxaP2AhXkmOAKHUPFCekQ2ykIGQ&amp;usg=AOvVaw1hHtbu0Je_VjAx-ARKcb-n</v>
      </c>
      <c r="DF332" t="str">
        <f>INDEX('Data_Price '!BA$2:BA$1266,MATCH(Data!$DN332,'Data_Price '!$BE$2:$BE$1266,0))</f>
        <v>Head Oblivion 94 Skis Â· 2022 Â· 184 cm</v>
      </c>
      <c r="DG332" t="str">
        <f>INDEX('Data_Price '!BB$2:BB$1266,MATCH(Data!$DN332,'Data_Price '!$BE$2:$BE$1266,0))</f>
        <v>Powder7 Ski Shop</v>
      </c>
      <c r="DH332">
        <f>INDEX('Data_Price '!BC$2:BC$1266,MATCH(Data!$DN332,'Data_Price '!$BE$2:$BE$1266,0))</f>
        <v>499</v>
      </c>
      <c r="DI332" t="str">
        <f>INDEX('Data_Price '!BD$2:BD$1266,MATCH(Data!$DN332,'Data_Price '!$BE$2:$BE$1266,0))</f>
        <v>https://www.google.com/url?url=https://www.powder7.com/Head-Oblivion-94-Skis-184cm-New-Flat-2022/for-sale%3Futm_source%3Dfeed%26utm_medium%3Dfree&amp;rct=j&amp;q=&amp;esrc=s&amp;sa=U&amp;ved=0ahUKEwiKvpSrxaP2AhWmTt8KHYsZBmEQsDwIGw&amp;usg=AOvVaw3BAim4WsaypMzcUUYu0_OD</v>
      </c>
      <c r="DJ332" s="89" t="e">
        <f ca="1">_xll.Connector("TinyUrl.TinyUrl",DA332,0)</f>
        <v>#NAME?</v>
      </c>
      <c r="DK332" s="89" t="e">
        <f ca="1">_xll.Connector("TinyUrl.TinyUrl",DE332,0)</f>
        <v>#NAME?</v>
      </c>
      <c r="DL332" s="89" t="e">
        <f ca="1">_xll.Connector("TinyUrl.TinyUrl",DI332,0)</f>
        <v>#NAME?</v>
      </c>
      <c r="DM332" s="224" t="str">
        <f t="shared" si="202"/>
        <v>Oblivion 94</v>
      </c>
      <c r="DN332" s="89" t="str">
        <f t="shared" si="203"/>
        <v xml:space="preserve"> HeadOblivion 94184 Unisex</v>
      </c>
      <c r="DO332" s="227" t="s">
        <v>1001</v>
      </c>
    </row>
    <row r="333" spans="2:119" ht="15.45" customHeight="1">
      <c r="B333" s="224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#VALUE!</v>
      </c>
      <c r="F333" s="43" t="b">
        <f>CL333&gt;Driver!$F$56</f>
        <v>0</v>
      </c>
      <c r="G333" s="43" t="b">
        <f>AND(CB333&gt;Driver!$F$55,CB333&lt;Driver!$G$55)</f>
        <v>0</v>
      </c>
      <c r="H333" s="43" t="e">
        <f t="shared" si="170"/>
        <v>#VALUE!</v>
      </c>
      <c r="I333" s="43">
        <f t="shared" si="171"/>
        <v>0</v>
      </c>
      <c r="J333" s="43" t="e">
        <f t="array" ref="J333">NOT(OR(($H$9:$H$1273=TRUE)*($I$9:$I$1273&gt;0)*($BT$9:$BT$1273=BT333)*($K$9:$K$1273&gt;K333)))</f>
        <v>#VALUE!</v>
      </c>
      <c r="K333" s="72">
        <f t="shared" si="172"/>
        <v>0.74602521429627333</v>
      </c>
      <c r="L333" s="72">
        <f t="shared" si="173"/>
        <v>0.88902102973168962</v>
      </c>
      <c r="M333" s="72">
        <f t="shared" si="174"/>
        <v>0.60302939886085705</v>
      </c>
      <c r="N333" s="72">
        <f t="shared" si="175"/>
        <v>0.44613925251375453</v>
      </c>
      <c r="O333" s="72">
        <f t="shared" si="176"/>
        <v>0.46209927086620217</v>
      </c>
      <c r="P333" s="72">
        <f t="shared" si="177"/>
        <v>0.90084967320261433</v>
      </c>
      <c r="Q333" s="72"/>
      <c r="R333" s="72"/>
      <c r="S333" s="72">
        <f t="shared" si="178"/>
        <v>0.74491290102442531</v>
      </c>
      <c r="T333" s="72">
        <f t="shared" si="179"/>
        <v>0.91621406158154939</v>
      </c>
      <c r="U333" s="72">
        <f t="shared" si="180"/>
        <v>0.66051500018359355</v>
      </c>
      <c r="V333" s="72">
        <f t="shared" si="181"/>
        <v>0.63525263407144328</v>
      </c>
      <c r="W333" s="72">
        <f t="shared" si="182"/>
        <v>0.98987578650466479</v>
      </c>
      <c r="X333" s="72">
        <f t="shared" si="183"/>
        <v>0.11097897026831033</v>
      </c>
      <c r="Y333" s="72">
        <f t="shared" si="184"/>
        <v>0.39697060113914301</v>
      </c>
      <c r="Z333" s="72">
        <f t="shared" si="185"/>
        <v>0.55386074748624547</v>
      </c>
      <c r="AA333" s="72">
        <f t="shared" si="186"/>
        <v>0.53790072913379783</v>
      </c>
      <c r="AB333" s="72">
        <f t="shared" si="187"/>
        <v>9.9150326797385613E-2</v>
      </c>
      <c r="AC333" s="72"/>
      <c r="AD333" s="72"/>
      <c r="AE333" s="72">
        <f t="shared" si="188"/>
        <v>0.25508709897557469</v>
      </c>
      <c r="AF333" s="72">
        <f t="shared" si="189"/>
        <v>8.3785938418450626E-2</v>
      </c>
      <c r="AG333" s="72">
        <f t="shared" si="190"/>
        <v>0.33948499981640645</v>
      </c>
      <c r="AH333" s="72">
        <f t="shared" si="191"/>
        <v>0.36474736592855678</v>
      </c>
      <c r="AI333" s="72">
        <f t="shared" si="192"/>
        <v>1.0124213495335224E-2</v>
      </c>
      <c r="AJ333" s="72">
        <f>(AV333-Driver!$K$179)/(Driver!$L$179-Driver!$K$179)</f>
        <v>0.35097897026831032</v>
      </c>
      <c r="AK333" s="72">
        <f>(AW333-Driver!$K$180)/(Driver!$L$180-Driver!$K$180)</f>
        <v>0.24063449849119961</v>
      </c>
      <c r="AL333" s="72">
        <f>(AX333-Driver!$K$181)/(Driver!$L$181-Driver!$K$181)</f>
        <v>0.15386074748624548</v>
      </c>
      <c r="AM333" s="72">
        <f>(AY333-Driver!$K$182)/(Driver!$L$182-Driver!$K$182)</f>
        <v>0.7519007291337978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193"/>
        <v>7.3870573870573866</v>
      </c>
      <c r="AW333" s="70">
        <f t="shared" si="194"/>
        <v>24.484773022566994</v>
      </c>
      <c r="AX333" s="70">
        <f t="shared" si="195"/>
        <v>2.3847467273762093</v>
      </c>
      <c r="AY333" s="70">
        <f>IFERROR(Driver!$K$19/Data!BH333/Data!BI333*Data!BK333*Data!BL333,"")</f>
        <v>-1.5187376660899308</v>
      </c>
      <c r="AZ333" s="70">
        <f t="shared" si="196"/>
        <v>23.618763961280717</v>
      </c>
      <c r="BA333" s="70"/>
      <c r="BB333" s="70"/>
      <c r="BC333" s="70">
        <f t="shared" si="197"/>
        <v>49.23198158515261</v>
      </c>
      <c r="BD333" s="70">
        <f t="shared" si="198"/>
        <v>3.1557386044477451</v>
      </c>
      <c r="BE333" s="70">
        <f t="shared" si="199"/>
        <v>0.43958498938357415</v>
      </c>
      <c r="BF333" s="70">
        <f t="shared" si="200"/>
        <v>3.9815373545983679</v>
      </c>
      <c r="BG333" s="70">
        <f t="shared" si="201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219</v>
      </c>
      <c r="BS333" s="8" t="s">
        <v>771</v>
      </c>
      <c r="BT333" s="9" t="s">
        <v>772</v>
      </c>
      <c r="BU333" s="10">
        <v>177</v>
      </c>
      <c r="BV333" s="9" t="s">
        <v>222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302</v>
      </c>
      <c r="CU333" s="9" t="s">
        <v>388</v>
      </c>
      <c r="CV333" s="10"/>
      <c r="CW333" s="10"/>
      <c r="CX333" t="str">
        <f>INDEX('Data_Price '!AS$2:AS$1266,MATCH(Data!$DN333,'Data_Price '!$BE$2:$BE$1266,0))</f>
        <v>Rossignol Blackops Alpineer 96 Skis - 2022</v>
      </c>
      <c r="CY333" t="str">
        <f>INDEX('Data_Price '!AT$2:AT$1266,MATCH(Data!$DN333,'Data_Price '!$BE$2:$BE$1266,0))</f>
        <v>evo.com</v>
      </c>
      <c r="CZ333">
        <f>INDEX('Data_Price '!AU$2:AU$1266,MATCH(Data!$DN333,'Data_Price '!$BE$2:$BE$1266,0))</f>
        <v>559.96</v>
      </c>
      <c r="DA333" t="str">
        <f>INDEX('Data_Price '!AV$2:AV$1266,MATCH(Data!$DN333,'Data_Price '!$BE$2:$BE$1266,0))</f>
        <v>https://www.google.com/url?url=https://www.evo.com/skis/rossignol-black-ops-alpineer-96%3Fimage%3D201392/816862/clone.jpg&amp;rct=j&amp;q=&amp;esrc=s&amp;sa=U&amp;ved=0ahUKEwi4__urxaP2AhWCT98KHbsTD28QsDwIYw&amp;usg=AOvVaw28mlMDJFMWAjCKNo1kO-RT</v>
      </c>
      <c r="DB333" t="str">
        <f>INDEX('Data_Price '!AW$2:AW$1266,MATCH(Data!$DN333,'Data_Price '!$BE$2:$BE$1266,0))</f>
        <v>Rossignol Blackops Alpineer 96 Skis - 2022</v>
      </c>
      <c r="DC333" t="str">
        <f>INDEX('Data_Price '!AX$2:AX$1266,MATCH(Data!$DN333,'Data_Price '!$BE$2:$BE$1266,0))</f>
        <v>evo.com</v>
      </c>
      <c r="DD333">
        <f>INDEX('Data_Price '!AY$2:AY$1266,MATCH(Data!$DN333,'Data_Price '!$BE$2:$BE$1266,0))</f>
        <v>559.96</v>
      </c>
      <c r="DE333" t="str">
        <f>INDEX('Data_Price '!AZ$2:AZ$1266,MATCH(Data!$DN333,'Data_Price '!$BE$2:$BE$1266,0))</f>
        <v>https://www.google.com/url?q=https://www.evo.com/skis/rossignol-black-ops-alpineer-96%3Fimage%3D201392/816862/clone.jpg&amp;sa=U&amp;ved=0ahUKEwimy7asxaP2AhULheAKHTwUCBIQ2ykIFw&amp;usg=AOvVaw3pP5zKyQLtvGalRUHLi606</v>
      </c>
      <c r="DF333" t="str">
        <f>INDEX('Data_Price '!BA$2:BA$1266,MATCH(Data!$DN333,'Data_Price '!$BE$2:$BE$1266,0))</f>
        <v>Rossignol Blackops Alpineer 96 Skis 2022</v>
      </c>
      <c r="DG333" t="str">
        <f>INDEX('Data_Price '!BB$2:BB$1266,MATCH(Data!$DN333,'Data_Price '!$BE$2:$BE$1266,0))</f>
        <v>Level Nine Sports</v>
      </c>
      <c r="DH333">
        <f>INDEX('Data_Price '!BC$2:BC$1266,MATCH(Data!$DN333,'Data_Price '!$BE$2:$BE$1266,0))</f>
        <v>559.96</v>
      </c>
      <c r="DI333" t="str">
        <f>INDEX('Data_Price '!BD$2:BD$1266,MATCH(Data!$DN333,'Data_Price '!$BE$2:$BE$1266,0))</f>
        <v>https://www.google.com/url?url=https://www.levelninesports.com/rossignol-blackops-alpineer-96-skis-2022/%3Fsku%3DL9867501&amp;rct=j&amp;q=&amp;esrc=s&amp;sa=U&amp;ved=0ahUKEwi4__urxaP2AhWCT98KHbsTD28QsDwIZw&amp;usg=AOvVaw0qznjVQXsSRsdJdMT20RZl</v>
      </c>
      <c r="DJ333" s="89" t="e">
        <f ca="1">_xll.Connector("TinyUrl.TinyUrl",DA333,0)</f>
        <v>#NAME?</v>
      </c>
      <c r="DK333" s="89" t="e">
        <f ca="1">_xll.Connector("TinyUrl.TinyUrl",DE333,0)</f>
        <v>#NAME?</v>
      </c>
      <c r="DL333" s="89" t="e">
        <f ca="1">_xll.Connector("TinyUrl.TinyUrl",DI333,0)</f>
        <v>#NAME?</v>
      </c>
      <c r="DM333" s="224" t="str">
        <f t="shared" si="202"/>
        <v>Blackops Alpineer 96</v>
      </c>
      <c r="DN333" s="89" t="str">
        <f t="shared" si="203"/>
        <v xml:space="preserve"> RossignolBlackops Alpineer 96177 Unisex</v>
      </c>
      <c r="DO333" s="227"/>
    </row>
    <row r="334" spans="2:119" ht="15.45" customHeight="1">
      <c r="B334" s="224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#VALUE!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70"/>
        <v>#VALUE!</v>
      </c>
      <c r="I334" s="43">
        <f t="shared" si="171"/>
        <v>0</v>
      </c>
      <c r="J334" s="43" t="e">
        <f t="array" ref="J334">NOT(OR(($H$9:$H$1273=TRUE)*($I$9:$I$1273&gt;0)*($BT$9:$BT$1273=BT334)*($K$9:$K$1273&gt;K334)))</f>
        <v>#VALUE!</v>
      </c>
      <c r="K334" s="72">
        <f t="shared" si="172"/>
        <v>0.68010293745107608</v>
      </c>
      <c r="L334" s="72">
        <f t="shared" si="173"/>
        <v>0.91155910079767954</v>
      </c>
      <c r="M334" s="72">
        <f t="shared" si="174"/>
        <v>0.44864677410447273</v>
      </c>
      <c r="N334" s="72">
        <f t="shared" si="175"/>
        <v>0.21152216530702583</v>
      </c>
      <c r="O334" s="72">
        <f t="shared" si="176"/>
        <v>0.3461501831501832</v>
      </c>
      <c r="P334" s="72">
        <f t="shared" si="177"/>
        <v>0.78826797385620928</v>
      </c>
      <c r="Q334" s="72"/>
      <c r="R334" s="72"/>
      <c r="S334" s="72">
        <f t="shared" si="178"/>
        <v>0.7983709055377386</v>
      </c>
      <c r="T334" s="72">
        <f t="shared" si="179"/>
        <v>0.98238501932672706</v>
      </c>
      <c r="U334" s="72">
        <f t="shared" si="180"/>
        <v>0.7453312072329964</v>
      </c>
      <c r="V334" s="72">
        <f t="shared" si="181"/>
        <v>0.60544973025021109</v>
      </c>
      <c r="W334" s="72">
        <f t="shared" si="182"/>
        <v>0.96106444188722673</v>
      </c>
      <c r="X334" s="72">
        <f t="shared" si="183"/>
        <v>8.8440899202320511E-2</v>
      </c>
      <c r="Y334" s="72">
        <f t="shared" si="184"/>
        <v>0.55135322589552727</v>
      </c>
      <c r="Z334" s="72">
        <f t="shared" si="185"/>
        <v>0.78847783469297417</v>
      </c>
      <c r="AA334" s="72">
        <f t="shared" si="186"/>
        <v>0.6538498168498168</v>
      </c>
      <c r="AB334" s="72">
        <f t="shared" si="187"/>
        <v>0.21173202614379072</v>
      </c>
      <c r="AC334" s="72"/>
      <c r="AD334" s="72"/>
      <c r="AE334" s="72">
        <f t="shared" si="188"/>
        <v>0.2016290944622614</v>
      </c>
      <c r="AF334" s="72">
        <f t="shared" si="189"/>
        <v>1.7614980673272981E-2</v>
      </c>
      <c r="AG334" s="72">
        <f t="shared" si="190"/>
        <v>0.2546687927670036</v>
      </c>
      <c r="AH334" s="72">
        <f t="shared" si="191"/>
        <v>0.39455026974978891</v>
      </c>
      <c r="AI334" s="72">
        <f t="shared" si="192"/>
        <v>3.8935558112773286E-2</v>
      </c>
      <c r="AJ334" s="72">
        <f>(AV334-Driver!$K$179)/(Driver!$L$179-Driver!$K$179)</f>
        <v>0.15155910079767948</v>
      </c>
      <c r="AK334" s="72">
        <f>(AW334-Driver!$K$180)/(Driver!$L$180-Driver!$K$180)</f>
        <v>0.3744129337078988</v>
      </c>
      <c r="AL334" s="72">
        <f>(AX334-Driver!$K$181)/(Driver!$L$181-Driver!$K$181)</f>
        <v>0.38847783469297414</v>
      </c>
      <c r="AM334" s="72">
        <f>(AY334-Driver!$K$182)/(Driver!$L$182-Driver!$K$182)</f>
        <v>0.86784981684981677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193"/>
        <v>3.1898656898656901</v>
      </c>
      <c r="AW334" s="70">
        <f t="shared" si="194"/>
        <v>37.566718776936419</v>
      </c>
      <c r="AX334" s="70">
        <f t="shared" si="195"/>
        <v>4.4963005122367674</v>
      </c>
      <c r="AY334" s="70">
        <f>IFERROR(Driver!$K$19/Data!BH334/Data!BI334*Data!BK334*Data!BL334,"")</f>
        <v>-0.80895626992431824</v>
      </c>
      <c r="AZ334" s="70">
        <f t="shared" si="196"/>
        <v>33.87937453462397</v>
      </c>
      <c r="BA334" s="70"/>
      <c r="BB334" s="70"/>
      <c r="BC334" s="70">
        <f t="shared" si="197"/>
        <v>76.961020160226354</v>
      </c>
      <c r="BD334" s="70">
        <f t="shared" si="198"/>
        <v>12.129540272268393</v>
      </c>
      <c r="BE334" s="70">
        <f t="shared" si="199"/>
        <v>0.35478391259086189</v>
      </c>
      <c r="BF334" s="70">
        <f t="shared" si="200"/>
        <v>0.61550874523947152</v>
      </c>
      <c r="BG334" s="70">
        <f t="shared" si="201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219</v>
      </c>
      <c r="BS334" s="8" t="s">
        <v>742</v>
      </c>
      <c r="BT334" s="9" t="s">
        <v>758</v>
      </c>
      <c r="BU334" s="10">
        <v>170</v>
      </c>
      <c r="BV334" s="9" t="s">
        <v>222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305</v>
      </c>
      <c r="CU334" s="9" t="s">
        <v>303</v>
      </c>
      <c r="CV334" s="10"/>
      <c r="CW334" s="10"/>
      <c r="CX334" t="str">
        <f>INDEX('Data_Price '!AS$2:AS$1266,MATCH(Data!$DN334,'Data_Price '!$BE$2:$BE$1266,0))</f>
        <v>Nordica Men's Soul Rider 84 Ski 2021</v>
      </c>
      <c r="CY334" t="str">
        <f>INDEX('Data_Price '!AT$2:AT$1266,MATCH(Data!$DN334,'Data_Price '!$BE$2:$BE$1266,0))</f>
        <v>SkiEssentials.com</v>
      </c>
      <c r="CZ334">
        <f>INDEX('Data_Price '!AU$2:AU$1266,MATCH(Data!$DN334,'Data_Price '!$BE$2:$BE$1266,0))</f>
        <v>349.99</v>
      </c>
      <c r="DA334" t="str">
        <f>INDEX('Data_Price '!AV$2:AV$1266,MATCH(Data!$DN334,'Data_Price '!$BE$2:$BE$1266,0))</f>
        <v>https://www.google.com/url?url=https://www.skiessentials.com/2022-nordica-soulrider-84-skis.html%23size%3D22403&amp;rct=j&amp;q=&amp;esrc=s&amp;sa=U&amp;ved=0ahUKEwii6N2sxaP2AhUiTt8KHcm5BiIQsDwIOA&amp;usg=AOvVaw18NMd4Azv5Nz0V5xtJzUEn</v>
      </c>
      <c r="DB334" t="str">
        <f>INDEX('Data_Price '!AW$2:AW$1266,MATCH(Data!$DN334,'Data_Price '!$BE$2:$BE$1266,0))</f>
        <v>Nordica Men's Soul Rider 84 Ski 2021</v>
      </c>
      <c r="DC334" t="str">
        <f>INDEX('Data_Price '!AX$2:AX$1266,MATCH(Data!$DN334,'Data_Price '!$BE$2:$BE$1266,0))</f>
        <v>SkiEssentials.com</v>
      </c>
      <c r="DD334">
        <f>INDEX('Data_Price '!AY$2:AY$1266,MATCH(Data!$DN334,'Data_Price '!$BE$2:$BE$1266,0))</f>
        <v>349.99</v>
      </c>
      <c r="DE334" t="str">
        <f>INDEX('Data_Price '!AZ$2:AZ$1266,MATCH(Data!$DN334,'Data_Price '!$BE$2:$BE$1266,0))</f>
        <v>https://www.google.com/url?q=https://www.skiessentials.com/2022-nordica-soulrider-84-skis.html%23size%3D22403&amp;sa=U&amp;ved=0ahUKEwikjv-sxaP2AhUMVt8KHf2JB7cQ2ykIFg&amp;usg=AOvVaw35-W4HvD5PEitA28TNsyrL</v>
      </c>
      <c r="DF334" t="str">
        <f>INDEX('Data_Price '!BA$2:BA$1266,MATCH(Data!$DN334,'Data_Price '!$BE$2:$BE$1266,0))</f>
        <v>Nordica Men's Soul Rider 84 Ski 2021</v>
      </c>
      <c r="DG334" t="str">
        <f>INDEX('Data_Price '!BB$2:BB$1266,MATCH(Data!$DN334,'Data_Price '!$BE$2:$BE$1266,0))</f>
        <v>BobsSportsChalet.com</v>
      </c>
      <c r="DH334">
        <f>INDEX('Data_Price '!BC$2:BC$1266,MATCH(Data!$DN334,'Data_Price '!$BE$2:$BE$1266,0))</f>
        <v>349.99</v>
      </c>
      <c r="DI334" t="str">
        <f>INDEX('Data_Price '!BD$2:BD$1266,MATCH(Data!$DN334,'Data_Price '!$BE$2:$BE$1266,0))</f>
        <v>https://www.google.com/url?q=https://www.bobssportschalet.com/nordica/nordica-soul-rider-84-skis-men-153406&amp;sa=U&amp;ved=0ahUKEwikjv-sxaP2AhUMVt8KHf2JB7cQ2ykIGA&amp;usg=AOvVaw2Y4uDWIuEzgVq8weMJSpmb</v>
      </c>
      <c r="DJ334" s="89" t="e">
        <f ca="1">_xll.Connector("TinyUrl.TinyUrl",DA334,0)</f>
        <v>#NAME?</v>
      </c>
      <c r="DK334" s="89" t="e">
        <f ca="1">_xll.Connector("TinyUrl.TinyUrl",DE334,0)</f>
        <v>#NAME?</v>
      </c>
      <c r="DL334" s="89" t="e">
        <f ca="1">_xll.Connector("TinyUrl.TinyUrl",DI334,0)</f>
        <v>#NAME?</v>
      </c>
      <c r="DM334" s="224" t="str">
        <f t="shared" si="202"/>
        <v>Soul Rider 84</v>
      </c>
      <c r="DN334" s="89" t="str">
        <f t="shared" si="203"/>
        <v xml:space="preserve"> NordicaSoul Rider 84170 Unisex</v>
      </c>
      <c r="DO334" s="227"/>
    </row>
    <row r="335" spans="2:119" ht="15.45" customHeight="1">
      <c r="B335" s="224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#VALUE!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70"/>
        <v>#VALUE!</v>
      </c>
      <c r="I335" s="43">
        <f t="shared" si="171"/>
        <v>0</v>
      </c>
      <c r="J335" s="43" t="e">
        <f t="array" ref="J335">NOT(OR(($H$9:$H$1273=TRUE)*($I$9:$I$1273&gt;0)*($BT$9:$BT$1273=BT335)*($K$9:$K$1273&gt;K335)))</f>
        <v>#VALUE!</v>
      </c>
      <c r="K335" s="72">
        <f t="shared" si="172"/>
        <v>0.66609246990214355</v>
      </c>
      <c r="L335" s="72">
        <f t="shared" si="173"/>
        <v>0.8852115059221658</v>
      </c>
      <c r="M335" s="72">
        <f t="shared" si="174"/>
        <v>0.44697343388212118</v>
      </c>
      <c r="N335" s="72">
        <f t="shared" si="175"/>
        <v>0.19887434389426417</v>
      </c>
      <c r="O335" s="72">
        <f t="shared" si="176"/>
        <v>0.34234007539915823</v>
      </c>
      <c r="P335" s="72">
        <f t="shared" si="177"/>
        <v>0.79970588235294127</v>
      </c>
      <c r="Q335" s="72"/>
      <c r="R335" s="72"/>
      <c r="S335" s="72">
        <f t="shared" si="178"/>
        <v>0.78201483411676431</v>
      </c>
      <c r="T335" s="72">
        <f t="shared" si="179"/>
        <v>0.97902867298976748</v>
      </c>
      <c r="U335" s="72">
        <f t="shared" si="180"/>
        <v>0.86717579809626366</v>
      </c>
      <c r="V335" s="72">
        <f t="shared" si="181"/>
        <v>0.6099561870356085</v>
      </c>
      <c r="W335" s="72">
        <f t="shared" si="182"/>
        <v>0.94527777777777777</v>
      </c>
      <c r="X335" s="72">
        <f t="shared" si="183"/>
        <v>0.1147884940778342</v>
      </c>
      <c r="Y335" s="72">
        <f t="shared" si="184"/>
        <v>0.55302656611787882</v>
      </c>
      <c r="Z335" s="72">
        <f t="shared" si="185"/>
        <v>0.80112565610573583</v>
      </c>
      <c r="AA335" s="72">
        <f t="shared" si="186"/>
        <v>0.65765992460084177</v>
      </c>
      <c r="AB335" s="72">
        <f t="shared" si="187"/>
        <v>0.20029411764705873</v>
      </c>
      <c r="AC335" s="72"/>
      <c r="AD335" s="72"/>
      <c r="AE335" s="72">
        <f t="shared" si="188"/>
        <v>0.21798516588323563</v>
      </c>
      <c r="AF335" s="72">
        <f t="shared" si="189"/>
        <v>2.0971327010232479E-2</v>
      </c>
      <c r="AG335" s="72">
        <f t="shared" si="190"/>
        <v>0.13282420190373631</v>
      </c>
      <c r="AH335" s="72">
        <f t="shared" si="191"/>
        <v>0.3900438129643915</v>
      </c>
      <c r="AI335" s="72">
        <f t="shared" si="192"/>
        <v>5.47222222222222E-2</v>
      </c>
      <c r="AJ335" s="72">
        <f>(AV335-Driver!$K$179)/(Driver!$L$179-Driver!$K$179)</f>
        <v>0.12521150592216579</v>
      </c>
      <c r="AK335" s="72">
        <f>(AW335-Driver!$K$180)/(Driver!$L$180-Driver!$K$180)</f>
        <v>0.36515528487604104</v>
      </c>
      <c r="AL335" s="72">
        <f>(AX335-Driver!$K$181)/(Driver!$L$181-Driver!$K$181)</f>
        <v>0.40112565610573575</v>
      </c>
      <c r="AM335" s="72">
        <f>(AY335-Driver!$K$182)/(Driver!$L$182-Driver!$K$182)</f>
        <v>0.87165992460084174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193"/>
        <v>2.6353276353276351</v>
      </c>
      <c r="AW335" s="70">
        <f t="shared" si="194"/>
        <v>36.66143041984666</v>
      </c>
      <c r="AX335" s="70">
        <f t="shared" si="195"/>
        <v>4.6101309049516219</v>
      </c>
      <c r="AY335" s="70">
        <f>IFERROR(Driver!$K$19/Data!BH335/Data!BI335*Data!BK335*Data!BL335,"")</f>
        <v>-0.78563272635589187</v>
      </c>
      <c r="AZ335" s="70">
        <f t="shared" si="196"/>
        <v>32.836932241250928</v>
      </c>
      <c r="BA335" s="70"/>
      <c r="BB335" s="70"/>
      <c r="BC335" s="70">
        <f t="shared" si="197"/>
        <v>68.477012208603213</v>
      </c>
      <c r="BD335" s="70">
        <f t="shared" si="198"/>
        <v>8.7147204131696565</v>
      </c>
      <c r="BE335" s="70">
        <f t="shared" si="199"/>
        <v>0.23296105743118525</v>
      </c>
      <c r="BF335" s="70">
        <f t="shared" si="200"/>
        <v>1.1244813794993829</v>
      </c>
      <c r="BG335" s="70">
        <f t="shared" si="201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219</v>
      </c>
      <c r="BS335" s="8" t="s">
        <v>405</v>
      </c>
      <c r="BT335" s="9" t="s">
        <v>409</v>
      </c>
      <c r="BU335" s="10">
        <v>170</v>
      </c>
      <c r="BV335" s="9" t="s">
        <v>222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303</v>
      </c>
      <c r="CU335" s="10"/>
      <c r="CV335" s="10"/>
      <c r="CW335" s="10"/>
      <c r="CX335" t="str">
        <f>INDEX('Data_Price '!AS$2:AS$1266,MATCH(Data!$DN335,'Data_Price '!$BE$2:$BE$1266,0))</f>
        <v>Armada ARV 86 Limited Black-Grey-Purple-Yellow 170 Ski Men</v>
      </c>
      <c r="CY335" t="str">
        <f>INDEX('Data_Price '!AT$2:AT$1266,MATCH(Data!$DN335,'Data_Price '!$BE$2:$BE$1266,0))</f>
        <v>! OutdoorXL.com</v>
      </c>
      <c r="CZ335">
        <f>INDEX('Data_Price '!AU$2:AU$1266,MATCH(Data!$DN335,'Data_Price '!$BE$2:$BE$1266,0))</f>
        <v>294.95</v>
      </c>
      <c r="DA335" t="str">
        <f>INDEX('Data_Price '!AV$2:AV$1266,MATCH(Data!$DN335,'Data_Price '!$BE$2:$BE$1266,0))</f>
        <v>https://www.google.com/url?url=https://www.outdoorxl.com/armada-arv-86-limited.html%3Fprl%3D92-20590x144-80&amp;rct=j&amp;q=&amp;esrc=s&amp;sa=U&amp;ved=0ahUKEwiYwaCtxaP2AhVPVd8KHRqNAlkQsDwIWA&amp;usg=AOvVaw1DyAk9PtVZHS7WOsk2Acvj</v>
      </c>
      <c r="DB335" t="str">
        <f>INDEX('Data_Price '!AW$2:AW$1266,MATCH(Data!$DN335,'Data_Price '!$BE$2:$BE$1266,0))</f>
        <v>Armada ARV 86 Limited Incl Warden 11 Binding Black-Grey-Purple-Yellow 170 Ski Men</v>
      </c>
      <c r="DC335" t="str">
        <f>INDEX('Data_Price '!AX$2:AX$1266,MATCH(Data!$DN335,'Data_Price '!$BE$2:$BE$1266,0))</f>
        <v>! OutdoorXL.com</v>
      </c>
      <c r="DD335">
        <f>INDEX('Data_Price '!AY$2:AY$1266,MATCH(Data!$DN335,'Data_Price '!$BE$2:$BE$1266,0))</f>
        <v>319.95</v>
      </c>
      <c r="DE335" t="str">
        <f>INDEX('Data_Price '!AZ$2:AZ$1266,MATCH(Data!$DN335,'Data_Price '!$BE$2:$BE$1266,0))</f>
        <v>https://www.google.com/url?url=https://www.outdoorxl.com/armada-arv-86-limited-incl-warden-13-dt.html%3Fprl%3D92-20590x144-80&amp;rct=j&amp;q=&amp;esrc=s&amp;sa=U&amp;ved=0ahUKEwiYwaCtxaP2AhVPVd8KHRqNAlkQsDwIXA&amp;usg=AOvVaw2Ta0nwhVpNogSlsOgBHqZC</v>
      </c>
      <c r="DF335" t="str">
        <f>INDEX('Data_Price '!BA$2:BA$1266,MATCH(Data!$DN335,'Data_Price '!$BE$2:$BE$1266,0))</f>
        <v>Armada ARV 86 Skis 2022</v>
      </c>
      <c r="DG335" t="str">
        <f>INDEX('Data_Price '!BB$2:BB$1266,MATCH(Data!$DN335,'Data_Price '!$BE$2:$BE$1266,0))</f>
        <v>Blue Tomato</v>
      </c>
      <c r="DH335">
        <f>INDEX('Data_Price '!BC$2:BC$1266,MATCH(Data!$DN335,'Data_Price '!$BE$2:$BE$1266,0))</f>
        <v>373.82</v>
      </c>
      <c r="DI335" t="str">
        <f>INDEX('Data_Price '!BD$2:BD$1266,MATCH(Data!$DN335,'Data_Price '!$BE$2:$BE$1266,0))</f>
        <v>https://www.google.com/url?q=https://www.blue-tomato.com/en-US/product/--304559291-/%3Fcr%3DUSD%26_%24ja%3Dtsid:46445%26adword%3DGoogle%252FUS%252FPRODUKTERWEITERUNG%252FArmada%252F304559291&amp;sa=U&amp;ved=0ahUKEwjaps6txaP2AhWudd8KHcVCDCkQ2ykIGg&amp;usg=AOvVaw3WGMN_D3w2puvSAzaSJ638</v>
      </c>
      <c r="DJ335" s="89" t="e">
        <f ca="1">_xll.Connector("TinyUrl.TinyUrl",DA335,0)</f>
        <v>#NAME?</v>
      </c>
      <c r="DK335" s="89" t="e">
        <f ca="1">_xll.Connector("TinyUrl.TinyUrl",DE335,0)</f>
        <v>#NAME?</v>
      </c>
      <c r="DL335" s="89" t="e">
        <f ca="1">_xll.Connector("TinyUrl.TinyUrl",DI335,0)</f>
        <v>#NAME?</v>
      </c>
      <c r="DM335" s="224" t="str">
        <f t="shared" si="202"/>
        <v>ARV 86</v>
      </c>
      <c r="DN335" s="89" t="str">
        <f t="shared" si="203"/>
        <v xml:space="preserve"> ArmadaARV 86170 Unisex</v>
      </c>
      <c r="DO335" s="227" t="s">
        <v>1035</v>
      </c>
    </row>
    <row r="336" spans="2:119" ht="15.45" customHeight="1">
      <c r="B336" s="224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#VALUE!</v>
      </c>
      <c r="F336" s="43" t="b">
        <f>CL336&gt;Driver!$F$56</f>
        <v>0</v>
      </c>
      <c r="G336" s="43" t="b">
        <f>AND(CB336&gt;Driver!$F$55,CB336&lt;Driver!$G$55)</f>
        <v>0</v>
      </c>
      <c r="H336" s="43" t="e">
        <f t="shared" si="170"/>
        <v>#VALUE!</v>
      </c>
      <c r="I336" s="43">
        <f t="shared" si="171"/>
        <v>0</v>
      </c>
      <c r="J336" s="43" t="e">
        <f t="array" ref="J336">NOT(OR(($H$9:$H$1273=TRUE)*($I$9:$I$1273&gt;0)*($BT$9:$BT$1273=BT336)*($K$9:$K$1273&gt;K336)))</f>
        <v>#VALUE!</v>
      </c>
      <c r="K336" s="72">
        <f t="shared" si="172"/>
        <v>0.61678179061464267</v>
      </c>
      <c r="L336" s="72">
        <f t="shared" si="173"/>
        <v>0.79907823704778025</v>
      </c>
      <c r="M336" s="72">
        <f t="shared" si="174"/>
        <v>0.4344853441815052</v>
      </c>
      <c r="N336" s="72">
        <f t="shared" si="175"/>
        <v>0.21658129387213054</v>
      </c>
      <c r="O336" s="72">
        <f t="shared" si="176"/>
        <v>0.27470970599264655</v>
      </c>
      <c r="P336" s="72">
        <f t="shared" si="177"/>
        <v>0.81216503267973861</v>
      </c>
      <c r="Q336" s="72"/>
      <c r="R336" s="72"/>
      <c r="S336" s="72">
        <f t="shared" si="178"/>
        <v>0.81049279131128782</v>
      </c>
      <c r="T336" s="72">
        <f t="shared" si="179"/>
        <v>0.46123531740130164</v>
      </c>
      <c r="U336" s="72">
        <f t="shared" si="180"/>
        <v>9.9999999999999978E-2</v>
      </c>
      <c r="V336" s="72">
        <f t="shared" si="181"/>
        <v>0.6008172769777731</v>
      </c>
      <c r="W336" s="72">
        <f t="shared" si="182"/>
        <v>0.96118266670182195</v>
      </c>
      <c r="X336" s="72">
        <f t="shared" si="183"/>
        <v>0.20092176295221981</v>
      </c>
      <c r="Y336" s="72">
        <f t="shared" si="184"/>
        <v>0.5655146558184948</v>
      </c>
      <c r="Z336" s="72">
        <f t="shared" si="185"/>
        <v>0.78341870612786946</v>
      </c>
      <c r="AA336" s="72">
        <f t="shared" si="186"/>
        <v>0.72529029400735345</v>
      </c>
      <c r="AB336" s="72">
        <f t="shared" si="187"/>
        <v>0.18783496732026139</v>
      </c>
      <c r="AC336" s="72"/>
      <c r="AD336" s="72"/>
      <c r="AE336" s="72">
        <f t="shared" si="188"/>
        <v>0.18950720868871218</v>
      </c>
      <c r="AF336" s="72">
        <f t="shared" si="189"/>
        <v>0.53876468259869836</v>
      </c>
      <c r="AG336" s="72">
        <f t="shared" si="190"/>
        <v>0.9</v>
      </c>
      <c r="AH336" s="72">
        <f t="shared" si="191"/>
        <v>0.39918272302222696</v>
      </c>
      <c r="AI336" s="72">
        <f t="shared" si="192"/>
        <v>3.8817333298178089E-2</v>
      </c>
      <c r="AJ336" s="72">
        <f>(AV336-Driver!$K$179)/(Driver!$L$179-Driver!$K$179)</f>
        <v>3.9078237047780198E-2</v>
      </c>
      <c r="AK336" s="72">
        <f>(AW336-Driver!$K$180)/(Driver!$L$180-Driver!$K$180)</f>
        <v>0.35614722727349807</v>
      </c>
      <c r="AL336" s="72">
        <f>(AX336-Driver!$K$181)/(Driver!$L$181-Driver!$K$181)</f>
        <v>0.38341870612786949</v>
      </c>
      <c r="AM336" s="72">
        <f>(AY336-Driver!$K$182)/(Driver!$L$182-Driver!$K$182)</f>
        <v>0.93929029400735342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193"/>
        <v>0.82247998914665588</v>
      </c>
      <c r="AW336" s="70">
        <f t="shared" si="194"/>
        <v>35.780549127448403</v>
      </c>
      <c r="AX336" s="70">
        <f t="shared" si="195"/>
        <v>4.4507683551508253</v>
      </c>
      <c r="AY336" s="70">
        <f>IFERROR(Driver!$K$19/Data!BH336/Data!BI336*Data!BK336*Data!BL336,"")</f>
        <v>-0.37163397081485866</v>
      </c>
      <c r="AZ336" s="70">
        <f t="shared" si="196"/>
        <v>31.701414743112434</v>
      </c>
      <c r="BA336" s="70"/>
      <c r="BB336" s="70"/>
      <c r="BC336" s="70">
        <f t="shared" si="197"/>
        <v>83.248726580949082</v>
      </c>
      <c r="BD336" s="70">
        <f t="shared" si="198"/>
        <v>58.250365470038517</v>
      </c>
      <c r="BE336" s="70">
        <f t="shared" si="199"/>
        <v>1</v>
      </c>
      <c r="BF336" s="70">
        <f t="shared" si="200"/>
        <v>9.2305692943742038E-2</v>
      </c>
      <c r="BG336" s="70">
        <f t="shared" si="201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219</v>
      </c>
      <c r="BS336" s="8" t="s">
        <v>438</v>
      </c>
      <c r="BT336" s="9" t="s">
        <v>459</v>
      </c>
      <c r="BU336" s="10">
        <v>163</v>
      </c>
      <c r="BV336" s="9" t="s">
        <v>222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307</v>
      </c>
      <c r="CU336" s="10"/>
      <c r="CV336" s="10"/>
      <c r="CW336" s="10"/>
      <c r="CX336" t="str">
        <f>INDEX('Data_Price '!AS$2:AS$1266,MATCH(Data!$DN336,'Data_Price '!$BE$2:$BE$1266,0))</f>
        <v>Atomic Redster S7 + Ft Bindings - 163 Cm 2021</v>
      </c>
      <c r="CY336" t="str">
        <f>INDEX('Data_Price '!AT$2:AT$1266,MATCH(Data!$DN336,'Data_Price '!$BE$2:$BE$1266,0))</f>
        <v>eBay</v>
      </c>
      <c r="CZ336">
        <f>INDEX('Data_Price '!AU$2:AU$1266,MATCH(Data!$DN336,'Data_Price '!$BE$2:$BE$1266,0))</f>
        <v>501.11</v>
      </c>
      <c r="DA336" t="str">
        <f>INDEX('Data_Price '!AV$2:AV$1266,MATCH(Data!$DN336,'Data_Price '!$BE$2:$BE$1266,0))</f>
        <v>https://www.google.com/url?url=https://www.ebay.com/itm/294351906004%3Fchn%3Dps%26mkevt%3D1%26mkcid%3D28&amp;rct=j&amp;q=&amp;esrc=s&amp;sa=U&amp;ved=0ahUKEwj21O6txaP2AhUshOAKHX5PCT8Q2SkIIw&amp;usg=AOvVaw1l73eyCyWhBn-qf4dFMJFN</v>
      </c>
      <c r="DB336">
        <f>INDEX('Data_Price '!AW$2:AW$1266,MATCH(Data!$DN336,'Data_Price '!$BE$2:$BE$1266,0))</f>
        <v>0</v>
      </c>
      <c r="DC336">
        <f>INDEX('Data_Price '!AX$2:AX$1266,MATCH(Data!$DN336,'Data_Price '!$BE$2:$BE$1266,0))</f>
        <v>0</v>
      </c>
      <c r="DD336">
        <f>INDEX('Data_Price '!AY$2:AY$1266,MATCH(Data!$DN336,'Data_Price '!$BE$2:$BE$1266,0))</f>
        <v>0</v>
      </c>
      <c r="DE336">
        <f>INDEX('Data_Price '!AZ$2:AZ$1266,MATCH(Data!$DN336,'Data_Price '!$BE$2:$BE$1266,0))</f>
        <v>0</v>
      </c>
      <c r="DF336">
        <f>INDEX('Data_Price '!BA$2:BA$1266,MATCH(Data!$DN336,'Data_Price '!$BE$2:$BE$1266,0))</f>
        <v>0</v>
      </c>
      <c r="DG336">
        <f>INDEX('Data_Price '!BB$2:BB$1266,MATCH(Data!$DN336,'Data_Price '!$BE$2:$BE$1266,0))</f>
        <v>0</v>
      </c>
      <c r="DH336">
        <f>INDEX('Data_Price '!BC$2:BC$1266,MATCH(Data!$DN336,'Data_Price '!$BE$2:$BE$1266,0))</f>
        <v>0</v>
      </c>
      <c r="DI336">
        <f>INDEX('Data_Price '!BD$2:BD$1266,MATCH(Data!$DN336,'Data_Price '!$BE$2:$BE$1266,0))</f>
        <v>0</v>
      </c>
      <c r="DJ336" s="89" t="e">
        <f ca="1">_xll.Connector("TinyUrl.TinyUrl",DA336,0)</f>
        <v>#NAME?</v>
      </c>
      <c r="DK336" s="89" t="e">
        <f ca="1">_xll.Connector("TinyUrl.TinyUrl",DE336,0)</f>
        <v>#NAME?</v>
      </c>
      <c r="DL336" s="89" t="e">
        <f ca="1">_xll.Connector("TinyUrl.TinyUrl",DI336,0)</f>
        <v>#NAME?</v>
      </c>
      <c r="DM336" s="224" t="str">
        <f t="shared" si="202"/>
        <v>Redster S7</v>
      </c>
      <c r="DN336" s="89" t="str">
        <f t="shared" si="203"/>
        <v xml:space="preserve"> AtomicRedster S7163 Unisex</v>
      </c>
      <c r="DO336" s="227"/>
    </row>
    <row r="337" spans="2:119" ht="15.45" customHeight="1">
      <c r="B337" s="224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#VALUE!</v>
      </c>
      <c r="F337" s="43" t="b">
        <f>CL337&gt;Driver!$F$56</f>
        <v>0</v>
      </c>
      <c r="G337" s="43" t="b">
        <f>AND(CB337&gt;Driver!$F$55,CB337&lt;Driver!$G$55)</f>
        <v>0</v>
      </c>
      <c r="H337" s="43" t="e">
        <f t="shared" si="170"/>
        <v>#VALUE!</v>
      </c>
      <c r="I337" s="43">
        <f t="shared" si="171"/>
        <v>0</v>
      </c>
      <c r="J337" s="43" t="e">
        <f t="array" ref="J337">NOT(OR(($H$9:$H$1273=TRUE)*($I$9:$I$1273&gt;0)*($BT$9:$BT$1273=BT337)*($K$9:$K$1273&gt;K337)))</f>
        <v>#VALUE!</v>
      </c>
      <c r="K337" s="72">
        <f t="shared" si="172"/>
        <v>0.70129341461846195</v>
      </c>
      <c r="L337" s="72">
        <f t="shared" si="173"/>
        <v>0.97029731689630161</v>
      </c>
      <c r="M337" s="72">
        <f t="shared" si="174"/>
        <v>0.43228951234062241</v>
      </c>
      <c r="N337" s="72">
        <f t="shared" si="175"/>
        <v>0.18243217605767403</v>
      </c>
      <c r="O337" s="72">
        <f t="shared" si="176"/>
        <v>0.34622557665046738</v>
      </c>
      <c r="P337" s="72">
        <f t="shared" si="177"/>
        <v>0.76821078431372558</v>
      </c>
      <c r="Q337" s="72"/>
      <c r="R337" s="72"/>
      <c r="S337" s="72">
        <f t="shared" si="178"/>
        <v>0.80012422139789563</v>
      </c>
      <c r="T337" s="72">
        <f t="shared" si="179"/>
        <v>0.95008120726399081</v>
      </c>
      <c r="U337" s="72">
        <f t="shared" si="180"/>
        <v>0.77935894224708302</v>
      </c>
      <c r="V337" s="72">
        <f t="shared" si="181"/>
        <v>0.61890277436927543</v>
      </c>
      <c r="W337" s="72">
        <f t="shared" si="182"/>
        <v>0.98833133971291864</v>
      </c>
      <c r="X337" s="72">
        <f t="shared" si="183"/>
        <v>2.9702683103698363E-2</v>
      </c>
      <c r="Y337" s="72">
        <f t="shared" si="184"/>
        <v>0.56771048765937759</v>
      </c>
      <c r="Z337" s="72">
        <f t="shared" si="185"/>
        <v>0.81756782394232597</v>
      </c>
      <c r="AA337" s="72">
        <f t="shared" si="186"/>
        <v>0.65377442334953262</v>
      </c>
      <c r="AB337" s="72">
        <f t="shared" si="187"/>
        <v>0.23178921568627447</v>
      </c>
      <c r="AC337" s="72"/>
      <c r="AD337" s="72"/>
      <c r="AE337" s="72">
        <f t="shared" si="188"/>
        <v>0.19987577860210443</v>
      </c>
      <c r="AF337" s="72">
        <f t="shared" si="189"/>
        <v>4.9918792736009215E-2</v>
      </c>
      <c r="AG337" s="72">
        <f t="shared" si="190"/>
        <v>0.22064105775291701</v>
      </c>
      <c r="AH337" s="72">
        <f t="shared" si="191"/>
        <v>0.38109722563072457</v>
      </c>
      <c r="AI337" s="72">
        <f t="shared" si="192"/>
        <v>1.1668660287081349E-2</v>
      </c>
      <c r="AJ337" s="72">
        <f>(AV337-Driver!$K$179)/(Driver!$L$179-Driver!$K$179)</f>
        <v>0.21029731689630163</v>
      </c>
      <c r="AK337" s="72">
        <f>(AW337-Driver!$K$180)/(Driver!$L$180-Driver!$K$180)</f>
        <v>0.39577897237226528</v>
      </c>
      <c r="AL337" s="72">
        <f>(AX337-Driver!$K$181)/(Driver!$L$181-Driver!$K$181)</f>
        <v>0.41756782394232594</v>
      </c>
      <c r="AM337" s="72">
        <f>(AY337-Driver!$K$182)/(Driver!$L$182-Driver!$K$182)</f>
        <v>0.86777442334953259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193"/>
        <v>4.4261294261294255</v>
      </c>
      <c r="AW337" s="70">
        <f t="shared" si="194"/>
        <v>39.656064181076054</v>
      </c>
      <c r="AX337" s="70">
        <f t="shared" si="195"/>
        <v>4.7581104154809335</v>
      </c>
      <c r="AY337" s="70">
        <f>IFERROR(Driver!$K$19/Data!BH337/Data!BI337*Data!BK337*Data!BL337,"")</f>
        <v>-0.80941779062230412</v>
      </c>
      <c r="AZ337" s="70">
        <f t="shared" si="196"/>
        <v>35.707371556217424</v>
      </c>
      <c r="BA337" s="70"/>
      <c r="BB337" s="70"/>
      <c r="BC337" s="70">
        <f t="shared" si="197"/>
        <v>77.870477285743888</v>
      </c>
      <c r="BD337" s="70">
        <f t="shared" si="198"/>
        <v>6.1529209883125819</v>
      </c>
      <c r="BE337" s="70">
        <f t="shared" si="199"/>
        <v>0.32076224774170331</v>
      </c>
      <c r="BF337" s="70">
        <f t="shared" si="200"/>
        <v>2.1349355655037932</v>
      </c>
      <c r="BG337" s="70">
        <f t="shared" si="201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219</v>
      </c>
      <c r="BS337" s="8" t="s">
        <v>719</v>
      </c>
      <c r="BT337" s="9" t="s">
        <v>735</v>
      </c>
      <c r="BU337" s="10">
        <v>186</v>
      </c>
      <c r="BV337" s="9" t="s">
        <v>222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305</v>
      </c>
      <c r="CU337" s="9" t="s">
        <v>302</v>
      </c>
      <c r="CV337" s="10"/>
      <c r="CW337" s="10"/>
      <c r="CX337" t="str">
        <f>INDEX('Data_Price '!AS$2:AS$1266,MATCH(Data!$DN337,'Data_Price '!$BE$2:$BE$1266,0))</f>
        <v>Line Sick Day 94 Skis 2022</v>
      </c>
      <c r="CY337" t="str">
        <f>INDEX('Data_Price '!AT$2:AT$1266,MATCH(Data!$DN337,'Data_Price '!$BE$2:$BE$1266,0))</f>
        <v>Telemark Pyrenees</v>
      </c>
      <c r="CZ337">
        <f>INDEX('Data_Price '!AU$2:AU$1266,MATCH(Data!$DN337,'Data_Price '!$BE$2:$BE$1266,0))</f>
        <v>355.08</v>
      </c>
      <c r="DA337" t="str">
        <f>INDEX('Data_Price '!AV$2:AV$1266,MATCH(Data!$DN337,'Data_Price '!$BE$2:$BE$1266,0))</f>
        <v>https://www.google.com/url?url=https://www.telemark-pyrenees.com/ski/line-sick-day-94-ski-2022%3Fcurrency%3DUSD%26tax%3Dex_vat%26country%3DUS%26var%3D73466&amp;rct=j&amp;q=&amp;esrc=s&amp;sa=U&amp;ved=0ahUKEwjkwZauxaP2AhVkneAKHdrzBJgQsDwITw&amp;usg=AOvVaw1YW4ojInLR_FnXipjxLabc</v>
      </c>
      <c r="DB337" t="str">
        <f>INDEX('Data_Price '!AW$2:AW$1266,MATCH(Data!$DN337,'Data_Price '!$BE$2:$BE$1266,0))</f>
        <v>Line Sick Day 94 Skis 2022</v>
      </c>
      <c r="DC337" t="str">
        <f>INDEX('Data_Price '!AX$2:AX$1266,MATCH(Data!$DN337,'Data_Price '!$BE$2:$BE$1266,0))</f>
        <v>Telemark Pyrenees</v>
      </c>
      <c r="DD337">
        <f>INDEX('Data_Price '!AY$2:AY$1266,MATCH(Data!$DN337,'Data_Price '!$BE$2:$BE$1266,0))</f>
        <v>355.08</v>
      </c>
      <c r="DE337" t="str">
        <f>INDEX('Data_Price '!AZ$2:AZ$1266,MATCH(Data!$DN337,'Data_Price '!$BE$2:$BE$1266,0))</f>
        <v>https://www.google.com/url?q=https://www.telemark-pyrenees.com/ski/line-sick-day-94-ski-2022%3Fcurrency%3DUSD%26tax%3Dex_vat%26country%3DUS%26var%3D73466&amp;sa=U&amp;ved=0ahUKEwix4MiuxaP2AhVyQt8KHRWJA4UQ2ykIIA&amp;usg=AOvVaw21BVizNswZxn0ROxVYQZyM</v>
      </c>
      <c r="DF337" t="str">
        <f>INDEX('Data_Price '!BA$2:BA$1266,MATCH(Data!$DN337,'Data_Price '!$BE$2:$BE$1266,0))</f>
        <v>Line Sick Day 94 Black-Pink-Yellow 186 Ski Men</v>
      </c>
      <c r="DG337" t="str">
        <f>INDEX('Data_Price '!BB$2:BB$1266,MATCH(Data!$DN337,'Data_Price '!$BE$2:$BE$1266,0))</f>
        <v>! OutdoorXL.com</v>
      </c>
      <c r="DH337">
        <f>INDEX('Data_Price '!BC$2:BC$1266,MATCH(Data!$DN337,'Data_Price '!$BE$2:$BE$1266,0))</f>
        <v>439.95</v>
      </c>
      <c r="DI337" t="str">
        <f>INDEX('Data_Price '!BD$2:BD$1266,MATCH(Data!$DN337,'Data_Price '!$BE$2:$BE$1266,0))</f>
        <v>https://www.google.com/url?url=https://www.outdoorxl.com/line-sick-day-94-361996.html%3Fprl%3D92-20641x144-3905&amp;rct=j&amp;q=&amp;esrc=s&amp;sa=U&amp;ved=0ahUKEwjkwZauxaP2AhVkneAKHdrzBJgQ2SkIYQ&amp;usg=AOvVaw1g1EU1Hs99dGm5mahkU2DY</v>
      </c>
      <c r="DJ337" s="89" t="e">
        <f ca="1">_xll.Connector("TinyUrl.TinyUrl",DA337,0)</f>
        <v>#NAME?</v>
      </c>
      <c r="DK337" s="89" t="e">
        <f ca="1">_xll.Connector("TinyUrl.TinyUrl",DE337,0)</f>
        <v>#NAME?</v>
      </c>
      <c r="DL337" s="89" t="e">
        <f ca="1">_xll.Connector("TinyUrl.TinyUrl",DI337,0)</f>
        <v>#NAME?</v>
      </c>
      <c r="DM337" s="224" t="str">
        <f t="shared" si="202"/>
        <v>Sick Day 94</v>
      </c>
      <c r="DN337" s="89" t="str">
        <f t="shared" si="203"/>
        <v xml:space="preserve"> LineSick Day 94186 Unisex</v>
      </c>
      <c r="DO337" s="227" t="s">
        <v>1009</v>
      </c>
    </row>
    <row r="338" spans="2:119" ht="15.45" customHeight="1">
      <c r="B338" s="224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#VALUE!</v>
      </c>
      <c r="F338" s="43" t="b">
        <f>CL338&gt;Driver!$F$56</f>
        <v>0</v>
      </c>
      <c r="G338" s="43" t="b">
        <f>AND(CB338&gt;Driver!$F$55,CB338&lt;Driver!$G$55)</f>
        <v>0</v>
      </c>
      <c r="H338" s="43" t="e">
        <f t="shared" si="170"/>
        <v>#VALUE!</v>
      </c>
      <c r="I338" s="43">
        <f t="shared" si="171"/>
        <v>0</v>
      </c>
      <c r="J338" s="43" t="e">
        <f t="array" ref="J338">NOT(OR(($H$9:$H$1273=TRUE)*($I$9:$I$1273&gt;0)*($BT$9:$BT$1273=BT338)*($K$9:$K$1273&gt;K338)))</f>
        <v>#VALUE!</v>
      </c>
      <c r="K338" s="72">
        <f t="shared" si="172"/>
        <v>0.60711282558801183</v>
      </c>
      <c r="L338" s="72">
        <f t="shared" si="173"/>
        <v>0.8238143582306019</v>
      </c>
      <c r="M338" s="72">
        <f t="shared" si="174"/>
        <v>0.39041129294542165</v>
      </c>
      <c r="N338" s="72">
        <f t="shared" si="175"/>
        <v>0.17294630999810279</v>
      </c>
      <c r="O338" s="72">
        <f t="shared" si="176"/>
        <v>0.2817924707989462</v>
      </c>
      <c r="P338" s="72">
        <f t="shared" si="177"/>
        <v>0.71649509803921574</v>
      </c>
      <c r="Q338" s="72"/>
      <c r="R338" s="72"/>
      <c r="S338" s="72">
        <f t="shared" si="178"/>
        <v>0.8212948509081851</v>
      </c>
      <c r="T338" s="72">
        <f t="shared" si="179"/>
        <v>0.58638341649501857</v>
      </c>
      <c r="U338" s="72">
        <f t="shared" si="180"/>
        <v>9.9999999999999978E-2</v>
      </c>
      <c r="V338" s="72">
        <f t="shared" si="181"/>
        <v>0.60095441016435891</v>
      </c>
      <c r="W338" s="72">
        <f t="shared" si="182"/>
        <v>0.96208204251682516</v>
      </c>
      <c r="X338" s="72">
        <f t="shared" si="183"/>
        <v>0.1761856417693981</v>
      </c>
      <c r="Y338" s="72">
        <f t="shared" si="184"/>
        <v>0.60958870705457835</v>
      </c>
      <c r="Z338" s="72">
        <f t="shared" si="185"/>
        <v>0.82705369000189721</v>
      </c>
      <c r="AA338" s="72">
        <f t="shared" si="186"/>
        <v>0.7182075292010538</v>
      </c>
      <c r="AB338" s="72">
        <f t="shared" si="187"/>
        <v>0.28350490196078426</v>
      </c>
      <c r="AC338" s="72"/>
      <c r="AD338" s="72"/>
      <c r="AE338" s="72">
        <f t="shared" si="188"/>
        <v>0.17870514909181492</v>
      </c>
      <c r="AF338" s="72">
        <f t="shared" si="189"/>
        <v>0.41361658350498143</v>
      </c>
      <c r="AG338" s="72">
        <f t="shared" si="190"/>
        <v>0.9</v>
      </c>
      <c r="AH338" s="72">
        <f t="shared" si="191"/>
        <v>0.39904558983564115</v>
      </c>
      <c r="AI338" s="72">
        <f t="shared" si="192"/>
        <v>3.7917957483174877E-2</v>
      </c>
      <c r="AJ338" s="72">
        <f>(AV338-Driver!$K$179)/(Driver!$L$179-Driver!$K$179)</f>
        <v>6.3814358230601873E-2</v>
      </c>
      <c r="AK338" s="72">
        <f>(AW338-Driver!$K$180)/(Driver!$L$180-Driver!$K$180)</f>
        <v>0.44888487396595184</v>
      </c>
      <c r="AL338" s="72">
        <f>(AX338-Driver!$K$181)/(Driver!$L$181-Driver!$K$181)</f>
        <v>0.42705369000189719</v>
      </c>
      <c r="AM338" s="72">
        <f>(AY338-Driver!$K$182)/(Driver!$L$182-Driver!$K$182)</f>
        <v>0.93220752920105376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193"/>
        <v>1.343101343101343</v>
      </c>
      <c r="AW338" s="70">
        <f t="shared" si="194"/>
        <v>44.849192077662238</v>
      </c>
      <c r="AX338" s="70">
        <f t="shared" si="195"/>
        <v>4.8434832100170748</v>
      </c>
      <c r="AY338" s="70">
        <f>IFERROR(Driver!$K$19/Data!BH338/Data!BI338*Data!BK338*Data!BL338,"")</f>
        <v>-0.41499105789466956</v>
      </c>
      <c r="AZ338" s="70">
        <f t="shared" si="196"/>
        <v>40.420699925539836</v>
      </c>
      <c r="BA338" s="70"/>
      <c r="BB338" s="70"/>
      <c r="BC338" s="70">
        <f t="shared" si="197"/>
        <v>88.8518299885597</v>
      </c>
      <c r="BD338" s="70">
        <f t="shared" si="198"/>
        <v>47.174980449554567</v>
      </c>
      <c r="BE338" s="70">
        <f t="shared" si="199"/>
        <v>1</v>
      </c>
      <c r="BF338" s="70">
        <f t="shared" si="200"/>
        <v>0.10779392295344646</v>
      </c>
      <c r="BG338" s="70">
        <f t="shared" si="201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219</v>
      </c>
      <c r="BS338" s="8" t="s">
        <v>843</v>
      </c>
      <c r="BT338" s="9" t="s">
        <v>848</v>
      </c>
      <c r="BU338" s="10">
        <v>170</v>
      </c>
      <c r="BV338" s="9" t="s">
        <v>222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307</v>
      </c>
      <c r="CU338" s="10"/>
      <c r="CV338" s="10"/>
      <c r="CW338" s="10"/>
      <c r="CX338" t="e">
        <f>INDEX('Data_Price '!AS$2:AS$1266,MATCH(Data!$DN338,'Data_Price '!$BE$2:$BE$1266,0))</f>
        <v>#N/A</v>
      </c>
      <c r="CY338" t="e">
        <f>INDEX('Data_Price '!AT$2:AT$1266,MATCH(Data!$DN338,'Data_Price '!$BE$2:$BE$1266,0))</f>
        <v>#N/A</v>
      </c>
      <c r="CZ338" t="e">
        <f>INDEX('Data_Price '!AU$2:AU$1266,MATCH(Data!$DN338,'Data_Price '!$BE$2:$BE$1266,0))</f>
        <v>#N/A</v>
      </c>
      <c r="DA338" t="e">
        <f>INDEX('Data_Price '!AV$2:AV$1266,MATCH(Data!$DN338,'Data_Price '!$BE$2:$BE$1266,0))</f>
        <v>#N/A</v>
      </c>
      <c r="DB338" t="e">
        <f>INDEX('Data_Price '!AW$2:AW$1266,MATCH(Data!$DN338,'Data_Price '!$BE$2:$BE$1266,0))</f>
        <v>#N/A</v>
      </c>
      <c r="DC338" t="e">
        <f>INDEX('Data_Price '!AX$2:AX$1266,MATCH(Data!$DN338,'Data_Price '!$BE$2:$BE$1266,0))</f>
        <v>#N/A</v>
      </c>
      <c r="DD338" t="e">
        <f>INDEX('Data_Price '!AY$2:AY$1266,MATCH(Data!$DN338,'Data_Price '!$BE$2:$BE$1266,0))</f>
        <v>#N/A</v>
      </c>
      <c r="DE338" t="e">
        <f>INDEX('Data_Price '!AZ$2:AZ$1266,MATCH(Data!$DN338,'Data_Price '!$BE$2:$BE$1266,0))</f>
        <v>#N/A</v>
      </c>
      <c r="DF338" t="e">
        <f>INDEX('Data_Price '!BA$2:BA$1266,MATCH(Data!$DN338,'Data_Price '!$BE$2:$BE$1266,0))</f>
        <v>#N/A</v>
      </c>
      <c r="DG338" t="e">
        <f>INDEX('Data_Price '!BB$2:BB$1266,MATCH(Data!$DN338,'Data_Price '!$BE$2:$BE$1266,0))</f>
        <v>#N/A</v>
      </c>
      <c r="DH338" t="e">
        <f>INDEX('Data_Price '!BC$2:BC$1266,MATCH(Data!$DN338,'Data_Price '!$BE$2:$BE$1266,0))</f>
        <v>#N/A</v>
      </c>
      <c r="DI338" t="e">
        <f>INDEX('Data_Price '!BD$2:BD$1266,MATCH(Data!$DN338,'Data_Price '!$BE$2:$BE$1266,0))</f>
        <v>#N/A</v>
      </c>
      <c r="DJ338" s="89" t="e">
        <f ca="1">_xll.Connector("TinyUrl.TinyUrl",DA338,0)</f>
        <v>#NAME?</v>
      </c>
      <c r="DK338" s="89" t="e">
        <f ca="1">_xll.Connector("TinyUrl.TinyUrl",DE338,0)</f>
        <v>#NAME?</v>
      </c>
      <c r="DL338" s="89" t="e">
        <f ca="1">_xll.Connector("TinyUrl.TinyUrl",DI338,0)</f>
        <v>#NAME?</v>
      </c>
      <c r="DM338" s="224" t="str">
        <f t="shared" si="202"/>
        <v>Laser SC Orea</v>
      </c>
      <c r="DN338" s="89" t="str">
        <f t="shared" si="203"/>
        <v xml:space="preserve"> StöckliLaser SC Orea170 Unisex</v>
      </c>
      <c r="DO338" s="227"/>
    </row>
    <row r="339" spans="2:119" ht="15.45" customHeight="1">
      <c r="B339" s="224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#VALUE!</v>
      </c>
      <c r="F339" s="43" t="b">
        <f>CL339&gt;Driver!$F$56</f>
        <v>0</v>
      </c>
      <c r="G339" s="43" t="b">
        <f>AND(CB339&gt;Driver!$F$55,CB339&lt;Driver!$G$55)</f>
        <v>1</v>
      </c>
      <c r="H339" s="43" t="e">
        <f t="shared" si="170"/>
        <v>#VALUE!</v>
      </c>
      <c r="I339" s="43">
        <f t="shared" si="171"/>
        <v>0</v>
      </c>
      <c r="J339" s="43" t="e">
        <f t="array" ref="J339">NOT(OR(($H$9:$H$1273=TRUE)*($I$9:$I$1273&gt;0)*($BT$9:$BT$1273=BT339)*($K$9:$K$1273&gt;K339)))</f>
        <v>#VALUE!</v>
      </c>
      <c r="K339" s="72">
        <f t="shared" si="172"/>
        <v>0.5808085988679772</v>
      </c>
      <c r="L339" s="72">
        <f t="shared" si="173"/>
        <v>0.78435581339134641</v>
      </c>
      <c r="M339" s="72">
        <f t="shared" si="174"/>
        <v>0.37726138434460799</v>
      </c>
      <c r="N339" s="72">
        <f t="shared" si="175"/>
        <v>4.7100486941124342E-2</v>
      </c>
      <c r="O339" s="72">
        <f t="shared" si="176"/>
        <v>0.29723268570054284</v>
      </c>
      <c r="P339" s="72">
        <f t="shared" si="177"/>
        <v>0.78745098039215689</v>
      </c>
      <c r="Q339" s="72"/>
      <c r="R339" s="72"/>
      <c r="S339" s="72">
        <f t="shared" si="178"/>
        <v>0.7537878917651214</v>
      </c>
      <c r="T339" s="72">
        <f t="shared" si="179"/>
        <v>0.98099836286677178</v>
      </c>
      <c r="U339" s="72">
        <f t="shared" si="180"/>
        <v>0.95036385292157743</v>
      </c>
      <c r="V339" s="72">
        <f t="shared" si="181"/>
        <v>0.66287118739785589</v>
      </c>
      <c r="W339" s="72">
        <f t="shared" si="182"/>
        <v>0.96337142857142855</v>
      </c>
      <c r="X339" s="72">
        <f t="shared" si="183"/>
        <v>0.21564418660865359</v>
      </c>
      <c r="Y339" s="72">
        <f t="shared" si="184"/>
        <v>0.62273861565539201</v>
      </c>
      <c r="Z339" s="72">
        <f t="shared" si="185"/>
        <v>0.95289951305887566</v>
      </c>
      <c r="AA339" s="72">
        <f t="shared" si="186"/>
        <v>0.70276731429945716</v>
      </c>
      <c r="AB339" s="72">
        <f t="shared" si="187"/>
        <v>0.21254901960784311</v>
      </c>
      <c r="AC339" s="72"/>
      <c r="AD339" s="72"/>
      <c r="AE339" s="72">
        <f t="shared" si="188"/>
        <v>0.24621210823487857</v>
      </c>
      <c r="AF339" s="72">
        <f t="shared" si="189"/>
        <v>1.900163713322818E-2</v>
      </c>
      <c r="AG339" s="72">
        <f t="shared" si="190"/>
        <v>4.963614707842251E-2</v>
      </c>
      <c r="AH339" s="72">
        <f t="shared" si="191"/>
        <v>0.33712881260214411</v>
      </c>
      <c r="AI339" s="72">
        <f t="shared" si="192"/>
        <v>3.6628571428571434E-2</v>
      </c>
      <c r="AJ339" s="72">
        <f>(AV339-Driver!$K$179)/(Driver!$L$179-Driver!$K$179)</f>
        <v>0.45564418660865358</v>
      </c>
      <c r="AK339" s="72">
        <f>(AW339-Driver!$K$180)/(Driver!$L$180-Driver!$K$180)</f>
        <v>0.39336925226184827</v>
      </c>
      <c r="AL339" s="72">
        <f>(AX339-Driver!$K$181)/(Driver!$L$181-Driver!$K$181)</f>
        <v>0.55289951305887564</v>
      </c>
      <c r="AM339" s="72">
        <f>(AY339-Driver!$K$182)/(Driver!$L$182-Driver!$K$182)</f>
        <v>0.91676731429945713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193"/>
        <v>9.5899470899470902</v>
      </c>
      <c r="AW339" s="70">
        <f t="shared" si="194"/>
        <v>39.42042210829635</v>
      </c>
      <c r="AX339" s="70">
        <f t="shared" si="195"/>
        <v>5.9760956175298805</v>
      </c>
      <c r="AY339" s="70">
        <f>IFERROR(Driver!$K$19/Data!BH339/Data!BI339*Data!BK339*Data!BL339,"")</f>
        <v>-0.50950820766986538</v>
      </c>
      <c r="AZ339" s="70">
        <f t="shared" si="196"/>
        <v>33.953834698436339</v>
      </c>
      <c r="BA339" s="70"/>
      <c r="BB339" s="70"/>
      <c r="BC339" s="70">
        <f t="shared" si="197"/>
        <v>53.835500980286355</v>
      </c>
      <c r="BD339" s="70">
        <f t="shared" si="198"/>
        <v>8.8890344772005943</v>
      </c>
      <c r="BE339" s="70">
        <f t="shared" si="199"/>
        <v>0.14978784241853085</v>
      </c>
      <c r="BF339" s="70">
        <f t="shared" si="200"/>
        <v>7.1008589214981557</v>
      </c>
      <c r="BG339" s="70">
        <f t="shared" si="201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219</v>
      </c>
      <c r="BS339" s="8" t="s">
        <v>771</v>
      </c>
      <c r="BT339" s="9" t="s">
        <v>780</v>
      </c>
      <c r="BU339" s="10">
        <v>178</v>
      </c>
      <c r="BV339" s="9" t="s">
        <v>222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305</v>
      </c>
      <c r="CU339" s="9" t="s">
        <v>304</v>
      </c>
      <c r="CV339" s="10"/>
      <c r="CW339" s="10"/>
      <c r="CX339" t="str">
        <f>INDEX('Data_Price '!AS$2:AS$1266,MATCH(Data!$DN339,'Data_Price '!$BE$2:$BE$1266,0))</f>
        <v>Skis Rossignol Blackops Sender</v>
      </c>
      <c r="CY339" t="str">
        <f>INDEX('Data_Price '!AT$2:AT$1266,MATCH(Data!$DN339,'Data_Price '!$BE$2:$BE$1266,0))</f>
        <v>evo.com</v>
      </c>
      <c r="CZ339">
        <f>INDEX('Data_Price '!AU$2:AU$1266,MATCH(Data!$DN339,'Data_Price '!$BE$2:$BE$1266,0))</f>
        <v>559.96</v>
      </c>
      <c r="DA339" t="str">
        <f>INDEX('Data_Price '!AV$2:AV$1266,MATCH(Data!$DN339,'Data_Price '!$BE$2:$BE$1266,0))</f>
        <v>https://www.google.com/url?url=https://www.evo.com/skis/rossignol-black-ops-sender%3Fimage%3D178694/708774/clone.jpg&amp;rct=j&amp;q=&amp;esrc=s&amp;sa=U&amp;ved=0ahUKEwjohZSvxaP2AhVQm-AKHWA_DQgQsDwIiAE&amp;usg=AOvVaw1nQeZuwUqMX9D1aaO0iexv</v>
      </c>
      <c r="DB339" t="str">
        <f>INDEX('Data_Price '!AW$2:AW$1266,MATCH(Data!$DN339,'Data_Price '!$BE$2:$BE$1266,0))</f>
        <v>Skis Rossignol Blackops Sender</v>
      </c>
      <c r="DC339" t="str">
        <f>INDEX('Data_Price '!AX$2:AX$1266,MATCH(Data!$DN339,'Data_Price '!$BE$2:$BE$1266,0))</f>
        <v>evo.com</v>
      </c>
      <c r="DD339">
        <f>INDEX('Data_Price '!AY$2:AY$1266,MATCH(Data!$DN339,'Data_Price '!$BE$2:$BE$1266,0))</f>
        <v>559.96</v>
      </c>
      <c r="DE339" t="str">
        <f>INDEX('Data_Price '!AZ$2:AZ$1266,MATCH(Data!$DN339,'Data_Price '!$BE$2:$BE$1266,0))</f>
        <v>https://www.google.com/url?q=https://www.evo.com/skis/rossignol-black-ops-sender%3Fimage%3D178694/708774/clone.jpg&amp;sa=U&amp;ved=0ahUKEwiA_sSvxaP2AhUpnuAKHTLVAGwQ2ykIGA&amp;usg=AOvVaw0IK5ymfn35pKSXVgUrEuQ2</v>
      </c>
      <c r="DF339" t="str">
        <f>INDEX('Data_Price '!BA$2:BA$1266,MATCH(Data!$DN339,'Data_Price '!$BE$2:$BE$1266,0))</f>
        <v>Skis Rossignol Blackops Sender</v>
      </c>
      <c r="DG339" t="str">
        <f>INDEX('Data_Price '!BB$2:BB$1266,MATCH(Data!$DN339,'Data_Price '!$BE$2:$BE$1266,0))</f>
        <v>Level Nine Sports</v>
      </c>
      <c r="DH339">
        <f>INDEX('Data_Price '!BC$2:BC$1266,MATCH(Data!$DN339,'Data_Price '!$BE$2:$BE$1266,0))</f>
        <v>559.96</v>
      </c>
      <c r="DI339" t="str">
        <f>INDEX('Data_Price '!BD$2:BD$1266,MATCH(Data!$DN339,'Data_Price '!$BE$2:$BE$1266,0))</f>
        <v>https://www.google.com/url?q=https://www.levelninesports.com/rossignol-black-ops-sender-skis-2021/&amp;sa=U&amp;ved=0ahUKEwiA_sSvxaP2AhUpnuAKHTLVAGwQ2ykIGg&amp;usg=AOvVaw0H_gv86Gn3RKdy3dAW068w</v>
      </c>
      <c r="DJ339" s="89" t="e">
        <f ca="1">_xll.Connector("TinyUrl.TinyUrl",DA339,0)</f>
        <v>#NAME?</v>
      </c>
      <c r="DK339" s="89" t="e">
        <f ca="1">_xll.Connector("TinyUrl.TinyUrl",DE339,0)</f>
        <v>#NAME?</v>
      </c>
      <c r="DL339" s="89" t="e">
        <f ca="1">_xll.Connector("TinyUrl.TinyUrl",DI339,0)</f>
        <v>#NAME?</v>
      </c>
      <c r="DM339" s="224" t="str">
        <f t="shared" si="202"/>
        <v>Blackops Sender</v>
      </c>
      <c r="DN339" s="89" t="str">
        <f t="shared" si="203"/>
        <v xml:space="preserve"> RossignolBlackops Sender178 Unisex</v>
      </c>
      <c r="DO339" s="227"/>
    </row>
    <row r="340" spans="2:119" ht="15.45" customHeight="1">
      <c r="B340" s="224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#VALUE!</v>
      </c>
      <c r="F340" s="43" t="b">
        <f>CL340&gt;Driver!$F$56</f>
        <v>0</v>
      </c>
      <c r="G340" s="43" t="b">
        <f>AND(CB340&gt;Driver!$F$55,CB340&lt;Driver!$G$55)</f>
        <v>0</v>
      </c>
      <c r="H340" s="43" t="e">
        <f t="shared" si="170"/>
        <v>#VALUE!</v>
      </c>
      <c r="I340" s="43">
        <f t="shared" si="171"/>
        <v>0</v>
      </c>
      <c r="J340" s="43" t="e">
        <f t="array" ref="J340">NOT(OR(($H$9:$H$1273=TRUE)*($I$9:$I$1273&gt;0)*($BT$9:$BT$1273=BT340)*($K$9:$K$1273&gt;K340)))</f>
        <v>#VALUE!</v>
      </c>
      <c r="K340" s="72">
        <f t="shared" si="172"/>
        <v>0.67825692432039664</v>
      </c>
      <c r="L340" s="72">
        <f t="shared" si="173"/>
        <v>0.90696640077350732</v>
      </c>
      <c r="M340" s="72">
        <f t="shared" si="174"/>
        <v>0.44954744786728595</v>
      </c>
      <c r="N340" s="72">
        <f t="shared" si="175"/>
        <v>0.18369695819895016</v>
      </c>
      <c r="O340" s="72">
        <f t="shared" si="176"/>
        <v>0.28925911089310363</v>
      </c>
      <c r="P340" s="72">
        <f t="shared" si="177"/>
        <v>0.87568627450980396</v>
      </c>
      <c r="Q340" s="72"/>
      <c r="R340" s="72"/>
      <c r="S340" s="72">
        <f t="shared" si="178"/>
        <v>0.72189603776623323</v>
      </c>
      <c r="T340" s="72">
        <f t="shared" si="179"/>
        <v>0.79459906191848695</v>
      </c>
      <c r="U340" s="72">
        <f t="shared" si="180"/>
        <v>0.71283659657769094</v>
      </c>
      <c r="V340" s="72">
        <f t="shared" si="181"/>
        <v>0.62160321488487735</v>
      </c>
      <c r="W340" s="72">
        <f t="shared" si="182"/>
        <v>0.97141234380916319</v>
      </c>
      <c r="X340" s="72">
        <f t="shared" si="183"/>
        <v>9.3033599226492653E-2</v>
      </c>
      <c r="Y340" s="72">
        <f t="shared" si="184"/>
        <v>0.55045255213271405</v>
      </c>
      <c r="Z340" s="72">
        <f t="shared" si="185"/>
        <v>0.81630304180104984</v>
      </c>
      <c r="AA340" s="72">
        <f t="shared" si="186"/>
        <v>0.71074088910689637</v>
      </c>
      <c r="AB340" s="72">
        <f t="shared" si="187"/>
        <v>0.12431372549019604</v>
      </c>
      <c r="AC340" s="72"/>
      <c r="AD340" s="72"/>
      <c r="AE340" s="72">
        <f t="shared" si="188"/>
        <v>0.27810396223376677</v>
      </c>
      <c r="AF340" s="72">
        <f t="shared" si="189"/>
        <v>0.20540093808151308</v>
      </c>
      <c r="AG340" s="72">
        <f t="shared" si="190"/>
        <v>0.28716340342230906</v>
      </c>
      <c r="AH340" s="72">
        <f t="shared" si="191"/>
        <v>0.3783967851151227</v>
      </c>
      <c r="AI340" s="72">
        <f t="shared" si="192"/>
        <v>2.8587656190836811E-2</v>
      </c>
      <c r="AJ340" s="72">
        <f>(AV340-Driver!$K$179)/(Driver!$L$179-Driver!$K$179)</f>
        <v>0.14696640077350734</v>
      </c>
      <c r="AK340" s="72">
        <f>(AW340-Driver!$K$180)/(Driver!$L$180-Driver!$K$180)</f>
        <v>0.29906073211657302</v>
      </c>
      <c r="AL340" s="72">
        <f>(AX340-Driver!$K$181)/(Driver!$L$181-Driver!$K$181)</f>
        <v>0.41630304180104982</v>
      </c>
      <c r="AM340" s="72">
        <f>(AY340-Driver!$K$182)/(Driver!$L$182-Driver!$K$182)</f>
        <v>0.92474088910689634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193"/>
        <v>3.0932030932030927</v>
      </c>
      <c r="AW340" s="70">
        <f t="shared" si="194"/>
        <v>30.198166348488037</v>
      </c>
      <c r="AX340" s="70">
        <f t="shared" si="195"/>
        <v>4.7467273762094484</v>
      </c>
      <c r="AY340" s="70">
        <f>IFERROR(Driver!$K$19/Data!BH340/Data!BI340*Data!BK340*Data!BL340,"")</f>
        <v>-0.46069803442282559</v>
      </c>
      <c r="AZ340" s="70">
        <f t="shared" si="196"/>
        <v>25.912137006701414</v>
      </c>
      <c r="BA340" s="70"/>
      <c r="BB340" s="70"/>
      <c r="BC340" s="70">
        <f t="shared" si="197"/>
        <v>37.292974602490958</v>
      </c>
      <c r="BD340" s="70">
        <f t="shared" si="198"/>
        <v>28.7482647658702</v>
      </c>
      <c r="BE340" s="70">
        <f t="shared" si="199"/>
        <v>0.38727272657336886</v>
      </c>
      <c r="BF340" s="70">
        <f t="shared" si="200"/>
        <v>2.4399313500726798</v>
      </c>
      <c r="BG340" s="70">
        <f t="shared" si="201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219</v>
      </c>
      <c r="BS340" s="8" t="s">
        <v>771</v>
      </c>
      <c r="BT340" s="9" t="s">
        <v>787</v>
      </c>
      <c r="BU340" s="10">
        <v>166</v>
      </c>
      <c r="BV340" s="9" t="s">
        <v>222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305</v>
      </c>
      <c r="CU340" s="10"/>
      <c r="CV340" s="10"/>
      <c r="CW340" s="10"/>
      <c r="CX340" t="str">
        <f>INDEX('Data_Price '!AS$2:AS$1266,MATCH(Data!$DN340,'Data_Price '!$BE$2:$BE$1266,0))</f>
        <v>Rossignol Women's Experience 80 Carbon Skis with Xpress 11 Bindings</v>
      </c>
      <c r="CY340" t="str">
        <f>INDEX('Data_Price '!AT$2:AT$1266,MATCH(Data!$DN340,'Data_Price '!$BE$2:$BE$1266,0))</f>
        <v>sunandski.com</v>
      </c>
      <c r="CZ340">
        <f>INDEX('Data_Price '!AU$2:AU$1266,MATCH(Data!$DN340,'Data_Price '!$BE$2:$BE$1266,0))</f>
        <v>599.95000000000005</v>
      </c>
      <c r="DA340" t="str">
        <f>INDEX('Data_Price '!AV$2:AV$1266,MATCH(Data!$DN340,'Data_Price '!$BE$2:$BE$1266,0))</f>
        <v>https://www.google.com/url?url=https://www.sunandski.com/p/34190063520002200/rossignol-women-s-experience-80-carbon-skis-with-xpress-11-gripwalk-bindings-22%3Fvpc%3D34190063520002200-000000166&amp;rct=j&amp;q=&amp;esrc=s&amp;sa=U&amp;ved=0ahUKEwi5v-SvxaP2AhWrl-AKHfQfATIQsDwIZA&amp;usg=AOvVaw15nnIj-PRpjFw78W6GK3ny</v>
      </c>
      <c r="DB340" t="str">
        <f>INDEX('Data_Price '!AW$2:AW$1266,MATCH(Data!$DN340,'Data_Price '!$BE$2:$BE$1266,0))</f>
        <v>Rossignol Women's Experience 80 Carbon Skis with Xpress 11 Bindings</v>
      </c>
      <c r="DC340" t="str">
        <f>INDEX('Data_Price '!AX$2:AX$1266,MATCH(Data!$DN340,'Data_Price '!$BE$2:$BE$1266,0))</f>
        <v>sunandski.com</v>
      </c>
      <c r="DD340">
        <f>INDEX('Data_Price '!AY$2:AY$1266,MATCH(Data!$DN340,'Data_Price '!$BE$2:$BE$1266,0))</f>
        <v>599.95000000000005</v>
      </c>
      <c r="DE340" t="str">
        <f>INDEX('Data_Price '!AZ$2:AZ$1266,MATCH(Data!$DN340,'Data_Price '!$BE$2:$BE$1266,0))</f>
        <v>https://www.google.com/url?q=https://www.sunandski.com/p/34190063520002200/rossignol-women-s-experience-80-carbon-skis-with-xpress-11-gripwalk-bindings-22%3Fvpc%3D34190063520002200-000000166&amp;sa=U&amp;ved=0ahUKEwitwZewxaP2AhXhUt8KHegmCNoQ2ykIGA&amp;usg=AOvVaw0be9FO4ewdOC6qtM-pSxhi</v>
      </c>
      <c r="DF340" t="str">
        <f>INDEX('Data_Price '!BA$2:BA$1266,MATCH(Data!$DN340,'Data_Price '!$BE$2:$BE$1266,0))</f>
        <v>Rossignol Women's Experience 80 Carbon Skis with Xpress 11 Bindings</v>
      </c>
      <c r="DG340" t="str">
        <f>INDEX('Data_Price '!BB$2:BB$1266,MATCH(Data!$DN340,'Data_Price '!$BE$2:$BE$1266,0))</f>
        <v>BobsSportsChalet.com</v>
      </c>
      <c r="DH340">
        <f>INDEX('Data_Price '!BC$2:BC$1266,MATCH(Data!$DN340,'Data_Price '!$BE$2:$BE$1266,0))</f>
        <v>599.95000000000005</v>
      </c>
      <c r="DI340" t="str">
        <f>INDEX('Data_Price '!BD$2:BD$1266,MATCH(Data!$DN340,'Data_Price '!$BE$2:$BE$1266,0))</f>
        <v>https://www.google.com/url?q=https://www.bobssportschalet.com/rossignol/rossignol-experience-80-carbon-157974&amp;sa=U&amp;ved=0ahUKEwitwZewxaP2AhXhUt8KHegmCNoQ2ykIGg&amp;usg=AOvVaw0zdzJODdzHWJheM-OEr9iY</v>
      </c>
      <c r="DJ340" s="89" t="e">
        <f ca="1">_xll.Connector("TinyUrl.TinyUrl",DA340,0)</f>
        <v>#NAME?</v>
      </c>
      <c r="DK340" s="89" t="e">
        <f ca="1">_xll.Connector("TinyUrl.TinyUrl",DE340,0)</f>
        <v>#NAME?</v>
      </c>
      <c r="DL340" s="89" t="e">
        <f ca="1">_xll.Connector("TinyUrl.TinyUrl",DI340,0)</f>
        <v>#NAME?</v>
      </c>
      <c r="DM340" s="224" t="str">
        <f t="shared" si="202"/>
        <v>Experience 80 Carbon</v>
      </c>
      <c r="DN340" s="89" t="str">
        <f t="shared" si="203"/>
        <v xml:space="preserve"> RossignolExperience 80 Carbon166 Unisex</v>
      </c>
      <c r="DO340" s="227"/>
    </row>
    <row r="341" spans="2:119" ht="15.45" customHeight="1">
      <c r="B341" s="224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#VALUE!</v>
      </c>
      <c r="F341" s="43" t="b">
        <f>CL341&gt;Driver!$F$56</f>
        <v>0</v>
      </c>
      <c r="G341" s="43" t="b">
        <f>AND(CB341&gt;Driver!$F$55,CB341&lt;Driver!$G$55)</f>
        <v>0</v>
      </c>
      <c r="H341" s="43" t="e">
        <f t="shared" si="170"/>
        <v>#VALUE!</v>
      </c>
      <c r="I341" s="43">
        <f t="shared" si="171"/>
        <v>0</v>
      </c>
      <c r="J341" s="43" t="e">
        <f t="array" ref="J341">NOT(OR(($H$9:$H$1273=TRUE)*($I$9:$I$1273&gt;0)*($BT$9:$BT$1273=BT341)*($K$9:$K$1273&gt;K341)))</f>
        <v>#VALUE!</v>
      </c>
      <c r="K341" s="72">
        <f t="shared" si="172"/>
        <v>0.69353298801527763</v>
      </c>
      <c r="L341" s="72">
        <f t="shared" si="173"/>
        <v>0.9599838852630731</v>
      </c>
      <c r="M341" s="72">
        <f t="shared" si="174"/>
        <v>0.42708209076748216</v>
      </c>
      <c r="N341" s="72">
        <f t="shared" si="175"/>
        <v>0.27918800986530068</v>
      </c>
      <c r="O341" s="72">
        <f t="shared" si="176"/>
        <v>0.3310288506724397</v>
      </c>
      <c r="P341" s="72">
        <f t="shared" si="177"/>
        <v>0.67102941176470599</v>
      </c>
      <c r="Q341" s="72"/>
      <c r="R341" s="72"/>
      <c r="S341" s="72">
        <f t="shared" si="178"/>
        <v>0.80268026516052615</v>
      </c>
      <c r="T341" s="72">
        <f t="shared" si="179"/>
        <v>0.90812563819024184</v>
      </c>
      <c r="U341" s="72">
        <f t="shared" si="180"/>
        <v>0.9904641891932916</v>
      </c>
      <c r="V341" s="72">
        <f t="shared" si="181"/>
        <v>0.66790816072232551</v>
      </c>
      <c r="W341" s="72">
        <f t="shared" si="182"/>
        <v>0.99215587958041673</v>
      </c>
      <c r="X341" s="72">
        <f t="shared" si="183"/>
        <v>4.0016114736926955E-2</v>
      </c>
      <c r="Y341" s="72">
        <f t="shared" si="184"/>
        <v>0.57291790923251784</v>
      </c>
      <c r="Z341" s="72">
        <f t="shared" si="185"/>
        <v>0.72081199013469932</v>
      </c>
      <c r="AA341" s="72">
        <f t="shared" si="186"/>
        <v>0.6689711493275603</v>
      </c>
      <c r="AB341" s="72">
        <f t="shared" si="187"/>
        <v>0.32897058823529407</v>
      </c>
      <c r="AC341" s="72"/>
      <c r="AD341" s="72"/>
      <c r="AE341" s="72">
        <f t="shared" si="188"/>
        <v>0.19731973483947382</v>
      </c>
      <c r="AF341" s="72">
        <f t="shared" si="189"/>
        <v>9.187436180975822E-2</v>
      </c>
      <c r="AG341" s="72">
        <f t="shared" si="190"/>
        <v>9.5358108067083724E-3</v>
      </c>
      <c r="AH341" s="72">
        <f t="shared" si="191"/>
        <v>0.33209183927767449</v>
      </c>
      <c r="AI341" s="72">
        <f t="shared" si="192"/>
        <v>7.8441204195832184E-3</v>
      </c>
      <c r="AJ341" s="72">
        <f>(AV341-Driver!$K$179)/(Driver!$L$179-Driver!$K$179)</f>
        <v>0.19998388526307304</v>
      </c>
      <c r="AK341" s="72">
        <f>(AW341-Driver!$K$180)/(Driver!$L$180-Driver!$K$180)</f>
        <v>0.47839900941772745</v>
      </c>
      <c r="AL341" s="72">
        <f>(AX341-Driver!$K$181)/(Driver!$L$181-Driver!$K$181)</f>
        <v>0.3208119901346993</v>
      </c>
      <c r="AM341" s="72">
        <f>(AY341-Driver!$K$182)/(Driver!$L$182-Driver!$K$182)</f>
        <v>0.88297114932756027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193"/>
        <v>4.2090625423958752</v>
      </c>
      <c r="AW341" s="70">
        <f t="shared" si="194"/>
        <v>47.735324796600217</v>
      </c>
      <c r="AX341" s="70">
        <f t="shared" si="195"/>
        <v>3.8873079112122939</v>
      </c>
      <c r="AY341" s="70">
        <f>IFERROR(Driver!$K$19/Data!BH341/Data!BI341*Data!BK341*Data!BL341,"")</f>
        <v>-0.71639115630976524</v>
      </c>
      <c r="AZ341" s="70">
        <f t="shared" si="196"/>
        <v>44.564408041697689</v>
      </c>
      <c r="BA341" s="70"/>
      <c r="BB341" s="70"/>
      <c r="BC341" s="70">
        <f t="shared" si="197"/>
        <v>79.196314954748345</v>
      </c>
      <c r="BD341" s="70">
        <f t="shared" si="198"/>
        <v>2.4399274661552126</v>
      </c>
      <c r="BE341" s="70">
        <f t="shared" si="199"/>
        <v>0.1096946595954591</v>
      </c>
      <c r="BF341" s="70">
        <f t="shared" si="200"/>
        <v>7.6697496717566445</v>
      </c>
      <c r="BG341" s="70">
        <f t="shared" si="201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219</v>
      </c>
      <c r="BS341" s="8" t="s">
        <v>855</v>
      </c>
      <c r="BT341" s="9" t="s">
        <v>881</v>
      </c>
      <c r="BU341" s="10">
        <v>170</v>
      </c>
      <c r="BV341" s="9" t="s">
        <v>222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305</v>
      </c>
      <c r="CU341" s="9" t="s">
        <v>302</v>
      </c>
      <c r="CV341" s="10"/>
      <c r="CW341" s="10"/>
      <c r="CX341" t="e">
        <f>INDEX('Data_Price '!AS$2:AS$1266,MATCH(Data!$DN341,'Data_Price '!$BE$2:$BE$1266,0))</f>
        <v>#N/A</v>
      </c>
      <c r="CY341" t="e">
        <f>INDEX('Data_Price '!AT$2:AT$1266,MATCH(Data!$DN341,'Data_Price '!$BE$2:$BE$1266,0))</f>
        <v>#N/A</v>
      </c>
      <c r="CZ341" t="e">
        <f>INDEX('Data_Price '!AU$2:AU$1266,MATCH(Data!$DN341,'Data_Price '!$BE$2:$BE$1266,0))</f>
        <v>#N/A</v>
      </c>
      <c r="DA341" t="e">
        <f>INDEX('Data_Price '!AV$2:AV$1266,MATCH(Data!$DN341,'Data_Price '!$BE$2:$BE$1266,0))</f>
        <v>#N/A</v>
      </c>
      <c r="DB341" t="e">
        <f>INDEX('Data_Price '!AW$2:AW$1266,MATCH(Data!$DN341,'Data_Price '!$BE$2:$BE$1266,0))</f>
        <v>#N/A</v>
      </c>
      <c r="DC341" t="e">
        <f>INDEX('Data_Price '!AX$2:AX$1266,MATCH(Data!$DN341,'Data_Price '!$BE$2:$BE$1266,0))</f>
        <v>#N/A</v>
      </c>
      <c r="DD341" t="e">
        <f>INDEX('Data_Price '!AY$2:AY$1266,MATCH(Data!$DN341,'Data_Price '!$BE$2:$BE$1266,0))</f>
        <v>#N/A</v>
      </c>
      <c r="DE341" t="e">
        <f>INDEX('Data_Price '!AZ$2:AZ$1266,MATCH(Data!$DN341,'Data_Price '!$BE$2:$BE$1266,0))</f>
        <v>#N/A</v>
      </c>
      <c r="DF341" t="e">
        <f>INDEX('Data_Price '!BA$2:BA$1266,MATCH(Data!$DN341,'Data_Price '!$BE$2:$BE$1266,0))</f>
        <v>#N/A</v>
      </c>
      <c r="DG341" t="e">
        <f>INDEX('Data_Price '!BB$2:BB$1266,MATCH(Data!$DN341,'Data_Price '!$BE$2:$BE$1266,0))</f>
        <v>#N/A</v>
      </c>
      <c r="DH341" t="e">
        <f>INDEX('Data_Price '!BC$2:BC$1266,MATCH(Data!$DN341,'Data_Price '!$BE$2:$BE$1266,0))</f>
        <v>#N/A</v>
      </c>
      <c r="DI341" t="e">
        <f>INDEX('Data_Price '!BD$2:BD$1266,MATCH(Data!$DN341,'Data_Price '!$BE$2:$BE$1266,0))</f>
        <v>#N/A</v>
      </c>
      <c r="DJ341" s="89" t="e">
        <f ca="1">_xll.Connector("TinyUrl.TinyUrl",DA341,0)</f>
        <v>#NAME?</v>
      </c>
      <c r="DK341" s="89" t="e">
        <f ca="1">_xll.Connector("TinyUrl.TinyUrl",DE341,0)</f>
        <v>#NAME?</v>
      </c>
      <c r="DL341" s="89" t="e">
        <f ca="1">_xll.Connector("TinyUrl.TinyUrl",DI341,0)</f>
        <v>#NAME?</v>
      </c>
      <c r="DM341" s="224" t="str">
        <f t="shared" si="202"/>
        <v>Mantra V.Werks</v>
      </c>
      <c r="DN341" s="89" t="str">
        <f t="shared" si="203"/>
        <v xml:space="preserve"> VölklMantra V.Werks170 Unisex</v>
      </c>
      <c r="DO341" s="227"/>
    </row>
    <row r="342" spans="2:119" ht="15.45" customHeight="1">
      <c r="B342" s="224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#VALUE!</v>
      </c>
      <c r="F342" s="43" t="b">
        <f>CL342&gt;Driver!$F$56</f>
        <v>1</v>
      </c>
      <c r="G342" s="43" t="b">
        <f>AND(CB342&gt;Driver!$F$55,CB342&lt;Driver!$G$55)</f>
        <v>0</v>
      </c>
      <c r="H342" s="43" t="e">
        <f t="shared" si="170"/>
        <v>#VALUE!</v>
      </c>
      <c r="I342" s="43">
        <f t="shared" si="171"/>
        <v>0</v>
      </c>
      <c r="J342" s="43" t="e">
        <f t="array" ref="J342">NOT(OR(($H$9:$H$1273=TRUE)*($I$9:$I$1273&gt;0)*($BT$9:$BT$1273=BT342)*($K$9:$K$1273&gt;K342)))</f>
        <v>#VALUE!</v>
      </c>
      <c r="K342" s="72">
        <f t="shared" si="172"/>
        <v>0.69422625806171345</v>
      </c>
      <c r="L342" s="72">
        <f t="shared" si="173"/>
        <v>0.97523487229070993</v>
      </c>
      <c r="M342" s="72">
        <f t="shared" si="174"/>
        <v>0.41321764383271697</v>
      </c>
      <c r="N342" s="72">
        <f t="shared" si="175"/>
        <v>8.9470688673875975E-2</v>
      </c>
      <c r="O342" s="72">
        <f t="shared" si="176"/>
        <v>0.27327047811839267</v>
      </c>
      <c r="P342" s="72">
        <f t="shared" si="177"/>
        <v>0.87691176470588239</v>
      </c>
      <c r="Q342" s="72"/>
      <c r="R342" s="72"/>
      <c r="S342" s="72">
        <f t="shared" si="178"/>
        <v>0.69422894166676985</v>
      </c>
      <c r="T342" s="72">
        <f t="shared" si="179"/>
        <v>0.94648100020937642</v>
      </c>
      <c r="U342" s="72">
        <f t="shared" si="180"/>
        <v>0.92264363606934019</v>
      </c>
      <c r="V342" s="72">
        <f t="shared" si="181"/>
        <v>0.75768715250298013</v>
      </c>
      <c r="W342" s="72">
        <f t="shared" si="182"/>
        <v>0.9848739899038369</v>
      </c>
      <c r="X342" s="72">
        <f t="shared" si="183"/>
        <v>2.4765127709290069E-2</v>
      </c>
      <c r="Y342" s="72">
        <f t="shared" si="184"/>
        <v>0.58678235616728303</v>
      </c>
      <c r="Z342" s="72">
        <f t="shared" si="185"/>
        <v>0.91052931132612402</v>
      </c>
      <c r="AA342" s="72">
        <f t="shared" si="186"/>
        <v>0.72672952188160733</v>
      </c>
      <c r="AB342" s="72">
        <f t="shared" si="187"/>
        <v>0.12308823529411761</v>
      </c>
      <c r="AC342" s="72"/>
      <c r="AD342" s="72"/>
      <c r="AE342" s="72">
        <f t="shared" si="188"/>
        <v>0.30577105833323015</v>
      </c>
      <c r="AF342" s="72">
        <f t="shared" si="189"/>
        <v>5.3518999790623578E-2</v>
      </c>
      <c r="AG342" s="72">
        <f t="shared" si="190"/>
        <v>7.7356363930659866E-2</v>
      </c>
      <c r="AH342" s="72">
        <f t="shared" si="191"/>
        <v>0.2423128474970199</v>
      </c>
      <c r="AI342" s="72">
        <f t="shared" si="192"/>
        <v>1.5126010096163073E-2</v>
      </c>
      <c r="AJ342" s="72">
        <f>(AV342-Driver!$K$179)/(Driver!$L$179-Driver!$K$179)</f>
        <v>0.26476512770929006</v>
      </c>
      <c r="AK342" s="72">
        <f>(AW342-Driver!$K$180)/(Driver!$L$180-Driver!$K$180)</f>
        <v>0.30759162733449746</v>
      </c>
      <c r="AL342" s="72">
        <f>(AX342-Driver!$K$181)/(Driver!$L$181-Driver!$K$181)</f>
        <v>0.510529311326124</v>
      </c>
      <c r="AM342" s="72">
        <f>(AY342-Driver!$K$182)/(Driver!$L$182-Driver!$K$182)</f>
        <v>0.9407295218816073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193"/>
        <v>5.5725139058472379</v>
      </c>
      <c r="AW342" s="70">
        <f t="shared" si="194"/>
        <v>31.032386813814323</v>
      </c>
      <c r="AX342" s="70">
        <f t="shared" si="195"/>
        <v>5.594763801935116</v>
      </c>
      <c r="AY342" s="70">
        <f>IFERROR(Driver!$K$19/Data!BH342/Data!BI342*Data!BK342*Data!BL342,"")</f>
        <v>-0.36282374910366816</v>
      </c>
      <c r="AZ342" s="70">
        <f t="shared" si="196"/>
        <v>25.800446760982876</v>
      </c>
      <c r="BA342" s="70"/>
      <c r="BB342" s="70"/>
      <c r="BC342" s="70">
        <f t="shared" si="197"/>
        <v>22.941859517167654</v>
      </c>
      <c r="BD342" s="70">
        <f t="shared" si="198"/>
        <v>15.306982345996531</v>
      </c>
      <c r="BE342" s="70">
        <f t="shared" si="199"/>
        <v>2.2817985444050913E-2</v>
      </c>
      <c r="BF342" s="70">
        <f t="shared" si="200"/>
        <v>17.809656060267315</v>
      </c>
      <c r="BG342" s="70">
        <f t="shared" si="201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219</v>
      </c>
      <c r="BS342" s="8" t="s">
        <v>950</v>
      </c>
      <c r="BT342" s="9" t="s">
        <v>697</v>
      </c>
      <c r="BU342" s="10">
        <v>163</v>
      </c>
      <c r="BV342" s="9" t="s">
        <v>222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303</v>
      </c>
      <c r="CU342" s="10"/>
      <c r="CV342" s="10"/>
      <c r="CW342" s="10"/>
      <c r="CX342" t="str">
        <f>INDEX('Data_Price '!AS$2:AS$1266,MATCH(Data!$DN342,'Data_Price '!$BE$2:$BE$1266,0))</f>
        <v>K2 Poacher Skis 2022 - 163</v>
      </c>
      <c r="CY342" t="str">
        <f>INDEX('Data_Price '!AT$2:AT$1266,MATCH(Data!$DN342,'Data_Price '!$BE$2:$BE$1266,0))</f>
        <v>evo.com</v>
      </c>
      <c r="CZ342">
        <f>INDEX('Data_Price '!AU$2:AU$1266,MATCH(Data!$DN342,'Data_Price '!$BE$2:$BE$1266,0))</f>
        <v>499.95</v>
      </c>
      <c r="DA342" t="str">
        <f>INDEX('Data_Price '!AV$2:AV$1266,MATCH(Data!$DN342,'Data_Price '!$BE$2:$BE$1266,0))</f>
        <v>https://www.google.com/url?url=https://www.evo.com/skis/k2-poacher%3Fimage%3D201070/825034/k2-poacher-skis-2022-.jpg&amp;rct=j&amp;q=&amp;esrc=s&amp;sa=U&amp;ved=0ahUKEwi1uOuwxaP2AhXtRt8KHcSfAhUQsDwIeA&amp;usg=AOvVaw1mOAgv0go-CmTV4jQMoiSO</v>
      </c>
      <c r="DB342" t="str">
        <f>INDEX('Data_Price '!AW$2:AW$1266,MATCH(Data!$DN342,'Data_Price '!$BE$2:$BE$1266,0))</f>
        <v>K2 Poacher Skis 2022 - 163</v>
      </c>
      <c r="DC342" t="str">
        <f>INDEX('Data_Price '!AX$2:AX$1266,MATCH(Data!$DN342,'Data_Price '!$BE$2:$BE$1266,0))</f>
        <v>evo.com</v>
      </c>
      <c r="DD342">
        <f>INDEX('Data_Price '!AY$2:AY$1266,MATCH(Data!$DN342,'Data_Price '!$BE$2:$BE$1266,0))</f>
        <v>499.95</v>
      </c>
      <c r="DE342" t="str">
        <f>INDEX('Data_Price '!AZ$2:AZ$1266,MATCH(Data!$DN342,'Data_Price '!$BE$2:$BE$1266,0))</f>
        <v>https://www.google.com/url?q=https://www.evo.com/skis/k2-poacher%3Fimage%3D201070/825034/k2-poacher-skis-2022-.jpg&amp;sa=U&amp;ved=0ahUKEwj-66GxxaP2AhXEUt8KHcLuAi4Q2ykIGA&amp;usg=AOvVaw1iCi47bsERE6brbNBsS1x2</v>
      </c>
      <c r="DF342" t="str">
        <f>INDEX('Data_Price '!BA$2:BA$1266,MATCH(Data!$DN342,'Data_Price '!$BE$2:$BE$1266,0))</f>
        <v>K2 Poacher Skis 2022 - 163</v>
      </c>
      <c r="DG342" t="str">
        <f>INDEX('Data_Price '!BB$2:BB$1266,MATCH(Data!$DN342,'Data_Price '!$BE$2:$BE$1266,0))</f>
        <v>Ski Pro  - Snow Ski &amp; Snowboard</v>
      </c>
      <c r="DH342">
        <f>INDEX('Data_Price '!BC$2:BC$1266,MATCH(Data!$DN342,'Data_Price '!$BE$2:$BE$1266,0))</f>
        <v>499.95</v>
      </c>
      <c r="DI342" t="str">
        <f>INDEX('Data_Price '!BD$2:BD$1266,MATCH(Data!$DN342,'Data_Price '!$BE$2:$BE$1266,0))</f>
        <v>https://www.google.com/url?q=https://www.skipro.com/products/poacher_96_flat_12w%3Fvariant%3D40621598605489&amp;sa=U&amp;ved=0ahUKEwj-66GxxaP2AhXEUt8KHcLuAi4Q2ykIGg&amp;usg=AOvVaw1AY9pGOf4_CLzeAX2p4qhG</v>
      </c>
      <c r="DJ342" s="89" t="e">
        <f ca="1">_xll.Connector("TinyUrl.TinyUrl",DA342,0)</f>
        <v>#NAME?</v>
      </c>
      <c r="DK342" s="89" t="e">
        <f ca="1">_xll.Connector("TinyUrl.TinyUrl",DE342,0)</f>
        <v>#NAME?</v>
      </c>
      <c r="DL342" s="89" t="e">
        <f ca="1">_xll.Connector("TinyUrl.TinyUrl",DI342,0)</f>
        <v>#NAME?</v>
      </c>
      <c r="DM342" s="224" t="str">
        <f t="shared" si="202"/>
        <v>Poacher</v>
      </c>
      <c r="DN342" s="89" t="str">
        <f t="shared" si="203"/>
        <v xml:space="preserve"> K2Poacher163 Unisex</v>
      </c>
      <c r="DO342" s="227" t="s">
        <v>1034</v>
      </c>
    </row>
    <row r="343" spans="2:119" ht="15.45" customHeight="1">
      <c r="B343" s="224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#VALUE!</v>
      </c>
      <c r="F343" s="43" t="b">
        <f>CL343&gt;Driver!$F$56</f>
        <v>1</v>
      </c>
      <c r="G343" s="43" t="b">
        <f>AND(CB343&gt;Driver!$F$55,CB343&lt;Driver!$G$55)</f>
        <v>0</v>
      </c>
      <c r="H343" s="43" t="e">
        <f t="shared" si="170"/>
        <v>#VALUE!</v>
      </c>
      <c r="I343" s="43">
        <f t="shared" si="171"/>
        <v>0</v>
      </c>
      <c r="J343" s="43" t="e">
        <f t="array" ref="J343">NOT(OR(($H$9:$H$1273=TRUE)*($I$9:$I$1273&gt;0)*($BT$9:$BT$1273=BT343)*($K$9:$K$1273&gt;K343)))</f>
        <v>#VALUE!</v>
      </c>
      <c r="K343" s="72">
        <f t="shared" si="172"/>
        <v>0.69200993451698123</v>
      </c>
      <c r="L343" s="72">
        <f t="shared" si="173"/>
        <v>0.95337684312303606</v>
      </c>
      <c r="M343" s="72">
        <f t="shared" si="174"/>
        <v>0.43064302591092651</v>
      </c>
      <c r="N343" s="72">
        <f t="shared" si="175"/>
        <v>8.2514386896856973E-2</v>
      </c>
      <c r="O343" s="72">
        <f t="shared" si="176"/>
        <v>0.33474965815618385</v>
      </c>
      <c r="P343" s="72">
        <f t="shared" si="177"/>
        <v>0.87466503267973861</v>
      </c>
      <c r="Q343" s="72"/>
      <c r="R343" s="72"/>
      <c r="S343" s="72">
        <f t="shared" si="178"/>
        <v>0.75015333594234979</v>
      </c>
      <c r="T343" s="72">
        <f t="shared" si="179"/>
        <v>0.9608922221624776</v>
      </c>
      <c r="U343" s="72">
        <f t="shared" si="180"/>
        <v>0.99612990276542024</v>
      </c>
      <c r="V343" s="72">
        <f t="shared" si="181"/>
        <v>0.62100390788593307</v>
      </c>
      <c r="W343" s="72">
        <f t="shared" si="182"/>
        <v>0.98855734406438633</v>
      </c>
      <c r="X343" s="72">
        <f t="shared" si="183"/>
        <v>4.6623156876964E-2</v>
      </c>
      <c r="Y343" s="72">
        <f t="shared" si="184"/>
        <v>0.56935697408907349</v>
      </c>
      <c r="Z343" s="72">
        <f t="shared" si="185"/>
        <v>0.91748561310314303</v>
      </c>
      <c r="AA343" s="72">
        <f t="shared" si="186"/>
        <v>0.66525034184381615</v>
      </c>
      <c r="AB343" s="72">
        <f t="shared" si="187"/>
        <v>0.12533496732026139</v>
      </c>
      <c r="AC343" s="72"/>
      <c r="AD343" s="72"/>
      <c r="AE343" s="72">
        <f t="shared" si="188"/>
        <v>0.24984666405765027</v>
      </c>
      <c r="AF343" s="72">
        <f t="shared" si="189"/>
        <v>3.9107777837522423E-2</v>
      </c>
      <c r="AG343" s="72">
        <f t="shared" si="190"/>
        <v>3.8700972345798029E-3</v>
      </c>
      <c r="AH343" s="72">
        <f t="shared" si="191"/>
        <v>0.37899609211406698</v>
      </c>
      <c r="AI343" s="72">
        <f t="shared" si="192"/>
        <v>1.144265593561368E-2</v>
      </c>
      <c r="AJ343" s="72">
        <f>(AV343-Driver!$K$179)/(Driver!$L$179-Driver!$K$179)</f>
        <v>0.19337684312303599</v>
      </c>
      <c r="AK343" s="72">
        <f>(AW343-Driver!$K$180)/(Driver!$L$180-Driver!$K$180)</f>
        <v>0.30647725782346708</v>
      </c>
      <c r="AL343" s="72">
        <f>(AX343-Driver!$K$181)/(Driver!$L$181-Driver!$K$181)</f>
        <v>0.51748561310314301</v>
      </c>
      <c r="AM343" s="72">
        <f>(AY343-Driver!$K$182)/(Driver!$L$182-Driver!$K$182)</f>
        <v>0.87925034184381612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193"/>
        <v>4.0700040700040701</v>
      </c>
      <c r="AW343" s="70">
        <f t="shared" si="194"/>
        <v>30.92341468037586</v>
      </c>
      <c r="AX343" s="70">
        <f t="shared" si="195"/>
        <v>5.6573705179282872</v>
      </c>
      <c r="AY343" s="70">
        <f>IFERROR(Driver!$K$19/Data!BH343/Data!BI343*Data!BK343*Data!BL343,"")</f>
        <v>-0.73916804901929234</v>
      </c>
      <c r="AZ343" s="70">
        <f t="shared" si="196"/>
        <v>26.005212211466866</v>
      </c>
      <c r="BA343" s="70"/>
      <c r="BB343" s="70"/>
      <c r="BC343" s="70">
        <f t="shared" si="197"/>
        <v>51.950231607992528</v>
      </c>
      <c r="BD343" s="70">
        <f t="shared" si="198"/>
        <v>14.031614738321382</v>
      </c>
      <c r="BE343" s="70">
        <f t="shared" si="199"/>
        <v>0.10402995672286147</v>
      </c>
      <c r="BF343" s="70">
        <f t="shared" si="200"/>
        <v>2.3722438349118802</v>
      </c>
      <c r="BG343" s="70">
        <f t="shared" si="201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219</v>
      </c>
      <c r="BS343" s="8" t="s">
        <v>579</v>
      </c>
      <c r="BT343" s="9" t="s">
        <v>600</v>
      </c>
      <c r="BU343" s="10">
        <v>178</v>
      </c>
      <c r="BV343" s="9" t="s">
        <v>222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305</v>
      </c>
      <c r="CU343" s="9" t="s">
        <v>303</v>
      </c>
      <c r="CV343" s="10"/>
      <c r="CW343" s="10"/>
      <c r="CX343" t="str">
        <f>INDEX('Data_Price '!AS$2:AS$1266,MATCH(Data!$DN343,'Data_Price '!$BE$2:$BE$1266,0))</f>
        <v>Faction Prodigy 1.0 Skis</v>
      </c>
      <c r="CY343" t="str">
        <f>INDEX('Data_Price '!AT$2:AT$1266,MATCH(Data!$DN343,'Data_Price '!$BE$2:$BE$1266,0))</f>
        <v>Gear West Ski &amp; Bike</v>
      </c>
      <c r="CZ343">
        <f>INDEX('Data_Price '!AU$2:AU$1266,MATCH(Data!$DN343,'Data_Price '!$BE$2:$BE$1266,0))</f>
        <v>449</v>
      </c>
      <c r="DA343" t="str">
        <f>INDEX('Data_Price '!AV$2:AV$1266,MATCH(Data!$DN343,'Data_Price '!$BE$2:$BE$1266,0))</f>
        <v>https://www.google.com/url?url=https://www.gearwest.com/products/faction-prodigy-1-0-ski-2022%3Fcurrency%3DUSD%26variant%3D40949246197960%26utm_medium%3Dcpc%26utm_source%3Dgoogle%26utm_campaign%3DGoogle%2520Shopping&amp;rct=j&amp;q=&amp;esrc=s&amp;sa=U&amp;ved=0ahUKEwj9hcOxxaP2AhUESN8KHT9lByAQsDwIUQ&amp;usg=AOvVaw14SFDOQZKTmDyOEKxDWAlh</v>
      </c>
      <c r="DB343">
        <f>INDEX('Data_Price '!AW$2:AW$1266,MATCH(Data!$DN343,'Data_Price '!$BE$2:$BE$1266,0))</f>
        <v>0</v>
      </c>
      <c r="DC343">
        <f>INDEX('Data_Price '!AX$2:AX$1266,MATCH(Data!$DN343,'Data_Price '!$BE$2:$BE$1266,0))</f>
        <v>0</v>
      </c>
      <c r="DD343">
        <f>INDEX('Data_Price '!AY$2:AY$1266,MATCH(Data!$DN343,'Data_Price '!$BE$2:$BE$1266,0))</f>
        <v>0</v>
      </c>
      <c r="DE343">
        <f>INDEX('Data_Price '!AZ$2:AZ$1266,MATCH(Data!$DN343,'Data_Price '!$BE$2:$BE$1266,0))</f>
        <v>0</v>
      </c>
      <c r="DF343">
        <f>INDEX('Data_Price '!BA$2:BA$1266,MATCH(Data!$DN343,'Data_Price '!$BE$2:$BE$1266,0))</f>
        <v>0</v>
      </c>
      <c r="DG343">
        <f>INDEX('Data_Price '!BB$2:BB$1266,MATCH(Data!$DN343,'Data_Price '!$BE$2:$BE$1266,0))</f>
        <v>0</v>
      </c>
      <c r="DH343">
        <f>INDEX('Data_Price '!BC$2:BC$1266,MATCH(Data!$DN343,'Data_Price '!$BE$2:$BE$1266,0))</f>
        <v>0</v>
      </c>
      <c r="DI343">
        <f>INDEX('Data_Price '!BD$2:BD$1266,MATCH(Data!$DN343,'Data_Price '!$BE$2:$BE$1266,0))</f>
        <v>0</v>
      </c>
      <c r="DJ343" s="89" t="e">
        <f ca="1">_xll.Connector("TinyUrl.TinyUrl",DA343,0)</f>
        <v>#NAME?</v>
      </c>
      <c r="DK343" s="89" t="e">
        <f ca="1">_xll.Connector("TinyUrl.TinyUrl",DE343,0)</f>
        <v>#NAME?</v>
      </c>
      <c r="DL343" s="89" t="e">
        <f ca="1">_xll.Connector("TinyUrl.TinyUrl",DI343,0)</f>
        <v>#NAME?</v>
      </c>
      <c r="DM343" s="224" t="str">
        <f t="shared" si="202"/>
        <v>Prodigy 1.0</v>
      </c>
      <c r="DN343" s="89" t="str">
        <f t="shared" si="203"/>
        <v xml:space="preserve"> FactionProdigy 1.0178 Unisex</v>
      </c>
      <c r="DO343" s="227"/>
    </row>
    <row r="344" spans="2:119" ht="15.45" customHeight="1">
      <c r="B344" s="224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#VALUE!</v>
      </c>
      <c r="F344" s="43" t="b">
        <f>CL344&gt;Driver!$F$56</f>
        <v>0</v>
      </c>
      <c r="G344" s="43" t="b">
        <f>AND(CB344&gt;Driver!$F$55,CB344&lt;Driver!$G$55)</f>
        <v>0</v>
      </c>
      <c r="H344" s="43" t="e">
        <f t="shared" si="170"/>
        <v>#VALUE!</v>
      </c>
      <c r="I344" s="43">
        <f t="shared" si="171"/>
        <v>0</v>
      </c>
      <c r="J344" s="43" t="e">
        <f t="array" ref="J344">NOT(OR(($H$9:$H$1273=TRUE)*($I$9:$I$1273&gt;0)*($BT$9:$BT$1273=BT344)*($K$9:$K$1273&gt;K344)))</f>
        <v>#VALUE!</v>
      </c>
      <c r="K344" s="72">
        <f t="shared" si="172"/>
        <v>0.77872323561525736</v>
      </c>
      <c r="L344" s="72">
        <f t="shared" si="173"/>
        <v>0.96207880106357258</v>
      </c>
      <c r="M344" s="72">
        <f t="shared" si="174"/>
        <v>0.59536767016694214</v>
      </c>
      <c r="N344" s="72">
        <f t="shared" si="175"/>
        <v>0.45752229178523995</v>
      </c>
      <c r="O344" s="72">
        <f t="shared" si="176"/>
        <v>0.44149738538225325</v>
      </c>
      <c r="P344" s="72">
        <f t="shared" si="177"/>
        <v>0.88708333333333345</v>
      </c>
      <c r="Q344" s="72"/>
      <c r="R344" s="72"/>
      <c r="S344" s="72">
        <f t="shared" si="178"/>
        <v>0.7653564576244114</v>
      </c>
      <c r="T344" s="72">
        <f t="shared" si="179"/>
        <v>0.92747185276686539</v>
      </c>
      <c r="U344" s="72">
        <f t="shared" si="180"/>
        <v>0.2868185349195298</v>
      </c>
      <c r="V344" s="72">
        <f t="shared" si="181"/>
        <v>0.6151260759788979</v>
      </c>
      <c r="W344" s="72">
        <f t="shared" si="182"/>
        <v>0.99824452027825172</v>
      </c>
      <c r="X344" s="72">
        <f t="shared" si="183"/>
        <v>3.7921198936427397E-2</v>
      </c>
      <c r="Y344" s="72">
        <f t="shared" si="184"/>
        <v>0.4046323298330578</v>
      </c>
      <c r="Z344" s="72">
        <f t="shared" si="185"/>
        <v>0.54247770821476005</v>
      </c>
      <c r="AA344" s="72">
        <f t="shared" si="186"/>
        <v>0.55850261461774675</v>
      </c>
      <c r="AB344" s="72">
        <f t="shared" si="187"/>
        <v>0.11291666666666661</v>
      </c>
      <c r="AC344" s="72"/>
      <c r="AD344" s="72"/>
      <c r="AE344" s="72">
        <f t="shared" si="188"/>
        <v>0.23464354237558865</v>
      </c>
      <c r="AF344" s="72">
        <f t="shared" si="189"/>
        <v>7.252814723313461E-2</v>
      </c>
      <c r="AG344" s="72">
        <f t="shared" si="190"/>
        <v>0.7131814650804702</v>
      </c>
      <c r="AH344" s="72">
        <f t="shared" si="191"/>
        <v>0.38487392402110204</v>
      </c>
      <c r="AI344" s="72">
        <f t="shared" si="192"/>
        <v>1.7554797217482696E-3</v>
      </c>
      <c r="AJ344" s="72">
        <f>(AV344-Driver!$K$179)/(Driver!$L$179-Driver!$K$179)</f>
        <v>0.20207880106357259</v>
      </c>
      <c r="AK344" s="72">
        <f>(AW344-Driver!$K$180)/(Driver!$L$180-Driver!$K$180)</f>
        <v>0.25370684595546417</v>
      </c>
      <c r="AL344" s="72">
        <f>(AX344-Driver!$K$181)/(Driver!$L$181-Driver!$K$181)</f>
        <v>0.14247770821476002</v>
      </c>
      <c r="AM344" s="72">
        <f>(AY344-Driver!$K$182)/(Driver!$L$182-Driver!$K$182)</f>
        <v>0.77250261461774672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193"/>
        <v>4.2531542531542526</v>
      </c>
      <c r="AW344" s="70">
        <f t="shared" si="194"/>
        <v>25.763093703570377</v>
      </c>
      <c r="AX344" s="70">
        <f t="shared" si="195"/>
        <v>2.2822993739328403</v>
      </c>
      <c r="AY344" s="70">
        <f>IFERROR(Driver!$K$19/Data!BH344/Data!BI344*Data!BK344*Data!BL344,"")</f>
        <v>-1.3926233918814488</v>
      </c>
      <c r="AZ344" s="70">
        <f t="shared" si="196"/>
        <v>24.873417721518987</v>
      </c>
      <c r="BA344" s="70"/>
      <c r="BB344" s="70"/>
      <c r="BC344" s="70">
        <f t="shared" si="197"/>
        <v>59.836196514865129</v>
      </c>
      <c r="BD344" s="70">
        <f t="shared" si="198"/>
        <v>4.152033176722596</v>
      </c>
      <c r="BE344" s="70">
        <f t="shared" si="199"/>
        <v>0.8132147914043677</v>
      </c>
      <c r="BF344" s="70">
        <f t="shared" si="200"/>
        <v>1.7083840151184979</v>
      </c>
      <c r="BG344" s="70">
        <f t="shared" si="201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219</v>
      </c>
      <c r="BS344" s="8" t="s">
        <v>438</v>
      </c>
      <c r="BT344" s="9" t="s">
        <v>442</v>
      </c>
      <c r="BU344" s="10">
        <v>179</v>
      </c>
      <c r="BV344" s="9" t="s">
        <v>222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302</v>
      </c>
      <c r="CU344" s="9" t="s">
        <v>388</v>
      </c>
      <c r="CV344" s="10"/>
      <c r="CW344" s="10"/>
      <c r="CX344">
        <f>INDEX('Data_Price '!AS$2:AS$1266,MATCH(Data!$DN344,'Data_Price '!$BE$2:$BE$1266,0))</f>
        <v>0</v>
      </c>
      <c r="CY344">
        <f>INDEX('Data_Price '!AT$2:AT$1266,MATCH(Data!$DN344,'Data_Price '!$BE$2:$BE$1266,0))</f>
        <v>0</v>
      </c>
      <c r="CZ344">
        <f>INDEX('Data_Price '!AU$2:AU$1266,MATCH(Data!$DN344,'Data_Price '!$BE$2:$BE$1266,0))</f>
        <v>0</v>
      </c>
      <c r="DA344">
        <f>INDEX('Data_Price '!AV$2:AV$1266,MATCH(Data!$DN344,'Data_Price '!$BE$2:$BE$1266,0))</f>
        <v>0</v>
      </c>
      <c r="DB344">
        <f>INDEX('Data_Price '!AW$2:AW$1266,MATCH(Data!$DN344,'Data_Price '!$BE$2:$BE$1266,0))</f>
        <v>0</v>
      </c>
      <c r="DC344">
        <f>INDEX('Data_Price '!AX$2:AX$1266,MATCH(Data!$DN344,'Data_Price '!$BE$2:$BE$1266,0))</f>
        <v>0</v>
      </c>
      <c r="DD344">
        <f>INDEX('Data_Price '!AY$2:AY$1266,MATCH(Data!$DN344,'Data_Price '!$BE$2:$BE$1266,0))</f>
        <v>0</v>
      </c>
      <c r="DE344">
        <f>INDEX('Data_Price '!AZ$2:AZ$1266,MATCH(Data!$DN344,'Data_Price '!$BE$2:$BE$1266,0))</f>
        <v>0</v>
      </c>
      <c r="DF344">
        <f>INDEX('Data_Price '!BA$2:BA$1266,MATCH(Data!$DN344,'Data_Price '!$BE$2:$BE$1266,0))</f>
        <v>0</v>
      </c>
      <c r="DG344">
        <f>INDEX('Data_Price '!BB$2:BB$1266,MATCH(Data!$DN344,'Data_Price '!$BE$2:$BE$1266,0))</f>
        <v>0</v>
      </c>
      <c r="DH344">
        <f>INDEX('Data_Price '!BC$2:BC$1266,MATCH(Data!$DN344,'Data_Price '!$BE$2:$BE$1266,0))</f>
        <v>0</v>
      </c>
      <c r="DI344">
        <f>INDEX('Data_Price '!BD$2:BD$1266,MATCH(Data!$DN344,'Data_Price '!$BE$2:$BE$1266,0))</f>
        <v>0</v>
      </c>
      <c r="DJ344" s="89" t="e">
        <f ca="1">_xll.Connector("TinyUrl.TinyUrl",DA344,0)</f>
        <v>#NAME?</v>
      </c>
      <c r="DK344" s="89" t="e">
        <f ca="1">_xll.Connector("TinyUrl.TinyUrl",DE344,0)</f>
        <v>#NAME?</v>
      </c>
      <c r="DL344" s="89" t="e">
        <f ca="1">_xll.Connector("TinyUrl.TinyUrl",DI344,0)</f>
        <v>#NAME?</v>
      </c>
      <c r="DM344" s="224" t="str">
        <f t="shared" si="202"/>
        <v>Backland 86 SL</v>
      </c>
      <c r="DN344" s="89" t="str">
        <f t="shared" si="203"/>
        <v xml:space="preserve"> AtomicBackland 86 SL179 Unisex</v>
      </c>
      <c r="DO344" s="227"/>
    </row>
    <row r="345" spans="2:119" ht="15.45" customHeight="1">
      <c r="B345" s="224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#VALUE!</v>
      </c>
      <c r="F345" s="43" t="b">
        <f>CL345&gt;Driver!$F$56</f>
        <v>1</v>
      </c>
      <c r="G345" s="43" t="b">
        <f>AND(CB345&gt;Driver!$F$55,CB345&lt;Driver!$G$55)</f>
        <v>0</v>
      </c>
      <c r="H345" s="43" t="e">
        <f t="shared" si="170"/>
        <v>#VALUE!</v>
      </c>
      <c r="I345" s="43">
        <f t="shared" si="171"/>
        <v>0</v>
      </c>
      <c r="J345" s="43" t="e">
        <f t="array" ref="J345">NOT(OR(($H$9:$H$1273=TRUE)*($I$9:$I$1273&gt;0)*($BT$9:$BT$1273=BT345)*($K$9:$K$1273&gt;K345)))</f>
        <v>#VALUE!</v>
      </c>
      <c r="K345" s="72">
        <f t="shared" si="172"/>
        <v>0.69177540614896427</v>
      </c>
      <c r="L345" s="72">
        <f t="shared" si="173"/>
        <v>0.98208363548465072</v>
      </c>
      <c r="M345" s="72">
        <f t="shared" si="174"/>
        <v>0.4014671768132777</v>
      </c>
      <c r="N345" s="72">
        <f t="shared" si="175"/>
        <v>2.2007209258204652E-3</v>
      </c>
      <c r="O345" s="72">
        <f t="shared" si="176"/>
        <v>0.32014198598460086</v>
      </c>
      <c r="P345" s="72">
        <f t="shared" si="177"/>
        <v>0.88205882352941178</v>
      </c>
      <c r="Q345" s="72"/>
      <c r="R345" s="72"/>
      <c r="S345" s="72">
        <f t="shared" si="178"/>
        <v>0.75766777155083065</v>
      </c>
      <c r="T345" s="72">
        <f t="shared" si="179"/>
        <v>0.95463531841962868</v>
      </c>
      <c r="U345" s="72">
        <f t="shared" si="180"/>
        <v>0.95388602604594541</v>
      </c>
      <c r="V345" s="72">
        <f t="shared" si="181"/>
        <v>0.6283375330045935</v>
      </c>
      <c r="W345" s="72">
        <f t="shared" si="182"/>
        <v>0.97511104775743307</v>
      </c>
      <c r="X345" s="72">
        <f t="shared" si="183"/>
        <v>1.7916364515349281E-2</v>
      </c>
      <c r="Y345" s="72">
        <f t="shared" si="184"/>
        <v>0.5985328231867223</v>
      </c>
      <c r="Z345" s="72">
        <f t="shared" si="185"/>
        <v>0.99779927907417953</v>
      </c>
      <c r="AA345" s="72">
        <f t="shared" si="186"/>
        <v>0.67985801401539914</v>
      </c>
      <c r="AB345" s="72">
        <f t="shared" si="187"/>
        <v>0.11794117647058822</v>
      </c>
      <c r="AC345" s="72"/>
      <c r="AD345" s="72"/>
      <c r="AE345" s="72">
        <f t="shared" si="188"/>
        <v>0.24233222844916935</v>
      </c>
      <c r="AF345" s="72">
        <f t="shared" si="189"/>
        <v>4.5364681580371317E-2</v>
      </c>
      <c r="AG345" s="72">
        <f t="shared" si="190"/>
        <v>4.6113973954054595E-2</v>
      </c>
      <c r="AH345" s="72">
        <f t="shared" si="191"/>
        <v>0.3716624669954065</v>
      </c>
      <c r="AI345" s="72">
        <f t="shared" si="192"/>
        <v>2.4888952242566903E-2</v>
      </c>
      <c r="AJ345" s="72">
        <f>(AV345-Driver!$K$179)/(Driver!$L$179-Driver!$K$179)</f>
        <v>0.25791636451534927</v>
      </c>
      <c r="AK345" s="72">
        <f>(AW345-Driver!$K$180)/(Driver!$L$180-Driver!$K$180)</f>
        <v>0.3078923501100827</v>
      </c>
      <c r="AL345" s="72">
        <f>(AX345-Driver!$K$181)/(Driver!$L$181-Driver!$K$181)</f>
        <v>0.59779927907417951</v>
      </c>
      <c r="AM345" s="72">
        <f>(AY345-Driver!$K$182)/(Driver!$L$182-Driver!$K$182)</f>
        <v>0.8938580140153991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193"/>
        <v>5.4283679283679289</v>
      </c>
      <c r="AW345" s="70">
        <f t="shared" si="194"/>
        <v>31.061793937846961</v>
      </c>
      <c r="AX345" s="70">
        <f t="shared" si="195"/>
        <v>6.3801935116676152</v>
      </c>
      <c r="AY345" s="70">
        <f>IFERROR(Driver!$K$19/Data!BH345/Data!BI345*Data!BK345*Data!BL345,"")</f>
        <v>-0.64974730278565673</v>
      </c>
      <c r="AZ345" s="70">
        <f t="shared" si="196"/>
        <v>25.331347728965003</v>
      </c>
      <c r="BA345" s="70"/>
      <c r="BB345" s="70"/>
      <c r="BC345" s="70">
        <f t="shared" si="197"/>
        <v>55.848021597620416</v>
      </c>
      <c r="BD345" s="70">
        <f t="shared" si="198"/>
        <v>6.5559517561790601</v>
      </c>
      <c r="BE345" s="70">
        <f t="shared" si="199"/>
        <v>5.4054802129932439E-2</v>
      </c>
      <c r="BF345" s="70">
        <f t="shared" si="200"/>
        <v>3.2005252704321996</v>
      </c>
      <c r="BG345" s="70">
        <f t="shared" si="201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219</v>
      </c>
      <c r="BS345" s="8" t="s">
        <v>405</v>
      </c>
      <c r="BT345" s="9" t="s">
        <v>422</v>
      </c>
      <c r="BU345" s="10">
        <v>180</v>
      </c>
      <c r="BV345" s="9" t="s">
        <v>222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303</v>
      </c>
      <c r="CU345" s="10"/>
      <c r="CV345" s="10"/>
      <c r="CW345" s="10"/>
      <c r="CX345" t="str">
        <f>INDEX('Data_Price '!AS$2:AS$1266,MATCH(Data!$DN345,'Data_Price '!$BE$2:$BE$1266,0))</f>
        <v>Armada Edollo Skis Â· 2022</v>
      </c>
      <c r="CY345" t="str">
        <f>INDEX('Data_Price '!AT$2:AT$1266,MATCH(Data!$DN345,'Data_Price '!$BE$2:$BE$1266,0))</f>
        <v>Snowcountry.eu</v>
      </c>
      <c r="CZ345">
        <f>INDEX('Data_Price '!AU$2:AU$1266,MATCH(Data!$DN345,'Data_Price '!$BE$2:$BE$1266,0))</f>
        <v>444.04</v>
      </c>
      <c r="DA345" t="str">
        <f>INDEX('Data_Price '!AV$2:AV$1266,MATCH(Data!$DN345,'Data_Price '!$BE$2:$BE$1266,0))</f>
        <v>https://www.google.com/url?url=https://www.snowcountry.eu/armada-edollo-7824.html%3Fartikel_maat%3D65356%26country%3DUS&amp;rct=j&amp;q=&amp;esrc=s&amp;sa=U&amp;ved=0ahUKEwinj8CyxaP2AhUxmuAKHThfDh0QsDwIMQ&amp;usg=AOvVaw1SPV6Y44xMAKw0cFF-0r6C</v>
      </c>
      <c r="DB345" t="str">
        <f>INDEX('Data_Price '!AW$2:AW$1266,MATCH(Data!$DN345,'Data_Price '!$BE$2:$BE$1266,0))</f>
        <v>Armada Edollo Skis Â· 2022</v>
      </c>
      <c r="DC345" t="str">
        <f>INDEX('Data_Price '!AX$2:AX$1266,MATCH(Data!$DN345,'Data_Price '!$BE$2:$BE$1266,0))</f>
        <v>Snowcountry.eu</v>
      </c>
      <c r="DD345">
        <f>INDEX('Data_Price '!AY$2:AY$1266,MATCH(Data!$DN345,'Data_Price '!$BE$2:$BE$1266,0))</f>
        <v>444.04</v>
      </c>
      <c r="DE345" t="str">
        <f>INDEX('Data_Price '!AZ$2:AZ$1266,MATCH(Data!$DN345,'Data_Price '!$BE$2:$BE$1266,0))</f>
        <v>https://www.google.com/url?q=https://www.snowcountry.eu/armada-edollo-7824.html%3Fartikel_maat%3D65356%26country%3DUS&amp;sa=U&amp;ved=0ahUKEwjBxuOyxaP2AhWodN8KHY5NA-gQ2ykIFw&amp;usg=AOvVaw1btvaS3KucWXCJ6sz90txA</v>
      </c>
      <c r="DF345" t="str">
        <f>INDEX('Data_Price '!BA$2:BA$1266,MATCH(Data!$DN345,'Data_Price '!$BE$2:$BE$1266,0))</f>
        <v>Armada Edollo Skis Â· 2022</v>
      </c>
      <c r="DG345" t="str">
        <f>INDEX('Data_Price '!BB$2:BB$1266,MATCH(Data!$DN345,'Data_Price '!$BE$2:$BE$1266,0))</f>
        <v>Blue Tomato</v>
      </c>
      <c r="DH345">
        <f>INDEX('Data_Price '!BC$2:BC$1266,MATCH(Data!$DN345,'Data_Price '!$BE$2:$BE$1266,0))</f>
        <v>560.75</v>
      </c>
      <c r="DI345" t="str">
        <f>INDEX('Data_Price '!BD$2:BD$1266,MATCH(Data!$DN345,'Data_Price '!$BE$2:$BE$1266,0))</f>
        <v>https://www.google.com/url?q=https://www.blue-tomato.com/en-US/product/--304559226-/%3Fcr%3DUSD%26_%24ja%3Dtsid:46445%26adword%3DGoogle%252FUS%252FPRODUKTERWEITERUNG%252FArmada%252F304559226&amp;sa=U&amp;ved=0ahUKEwjBxuOyxaP2AhWodN8KHY5NA-gQ2ykIHQ&amp;usg=AOvVaw35w8jq_bLfZEHWiHw_Pvo1</v>
      </c>
      <c r="DJ345" s="89" t="e">
        <f ca="1">_xll.Connector("TinyUrl.TinyUrl",DA345,0)</f>
        <v>#NAME?</v>
      </c>
      <c r="DK345" s="89" t="e">
        <f ca="1">_xll.Connector("TinyUrl.TinyUrl",DE345,0)</f>
        <v>#NAME?</v>
      </c>
      <c r="DL345" s="89" t="e">
        <f ca="1">_xll.Connector("TinyUrl.TinyUrl",DI345,0)</f>
        <v>#NAME?</v>
      </c>
      <c r="DM345" s="224" t="str">
        <f t="shared" si="202"/>
        <v>Edollo</v>
      </c>
      <c r="DN345" s="89" t="str">
        <f t="shared" si="203"/>
        <v xml:space="preserve"> ArmadaEdollo180 Unisex</v>
      </c>
      <c r="DO345" s="227" t="s">
        <v>1052</v>
      </c>
    </row>
    <row r="346" spans="2:119" ht="15.45" customHeight="1">
      <c r="B346" s="224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#VALUE!</v>
      </c>
      <c r="F346" s="43" t="b">
        <f>CL346&gt;Driver!$F$56</f>
        <v>0</v>
      </c>
      <c r="G346" s="43" t="b">
        <f>AND(CB346&gt;Driver!$F$55,CB346&lt;Driver!$G$55)</f>
        <v>0</v>
      </c>
      <c r="H346" s="43" t="e">
        <f t="shared" si="170"/>
        <v>#VALUE!</v>
      </c>
      <c r="I346" s="43">
        <f t="shared" si="171"/>
        <v>0</v>
      </c>
      <c r="J346" s="43" t="e">
        <f t="array" ref="J346">NOT(OR(($H$9:$H$1273=TRUE)*($I$9:$I$1273&gt;0)*($BT$9:$BT$1273=BT346)*($K$9:$K$1273&gt;K346)))</f>
        <v>#VALUE!</v>
      </c>
      <c r="K346" s="72">
        <f t="shared" si="172"/>
        <v>0.66546189547349388</v>
      </c>
      <c r="L346" s="72">
        <f t="shared" si="173"/>
        <v>0.88891789541535737</v>
      </c>
      <c r="M346" s="72">
        <f t="shared" si="174"/>
        <v>0.44200589553163039</v>
      </c>
      <c r="N346" s="72">
        <f t="shared" si="175"/>
        <v>0.20393347245936877</v>
      </c>
      <c r="O346" s="72">
        <f t="shared" si="176"/>
        <v>0.26535218799173133</v>
      </c>
      <c r="P346" s="72">
        <f t="shared" si="177"/>
        <v>0.85673202614379096</v>
      </c>
      <c r="Q346" s="72"/>
      <c r="R346" s="72"/>
      <c r="S346" s="72">
        <f t="shared" si="178"/>
        <v>0.700758688657519</v>
      </c>
      <c r="T346" s="72">
        <f t="shared" si="179"/>
        <v>0.91631100988958236</v>
      </c>
      <c r="U346" s="72">
        <f t="shared" si="180"/>
        <v>0.91057760312842229</v>
      </c>
      <c r="V346" s="72">
        <f t="shared" si="181"/>
        <v>0.65995277353668902</v>
      </c>
      <c r="W346" s="72">
        <f t="shared" si="182"/>
        <v>0.98966256234413963</v>
      </c>
      <c r="X346" s="72">
        <f t="shared" si="183"/>
        <v>0.11108210458464265</v>
      </c>
      <c r="Y346" s="72">
        <f t="shared" si="184"/>
        <v>0.55799410446836961</v>
      </c>
      <c r="Z346" s="72">
        <f t="shared" si="185"/>
        <v>0.79606652754063123</v>
      </c>
      <c r="AA346" s="72">
        <f t="shared" si="186"/>
        <v>0.73464781200826867</v>
      </c>
      <c r="AB346" s="72">
        <f t="shared" si="187"/>
        <v>0.1432679738562091</v>
      </c>
      <c r="AC346" s="72"/>
      <c r="AD346" s="72"/>
      <c r="AE346" s="72">
        <f t="shared" si="188"/>
        <v>0.29924131134248094</v>
      </c>
      <c r="AF346" s="72">
        <f t="shared" si="189"/>
        <v>8.368899011041761E-2</v>
      </c>
      <c r="AG346" s="72">
        <f t="shared" si="190"/>
        <v>8.9422396871577658E-2</v>
      </c>
      <c r="AH346" s="72">
        <f t="shared" si="191"/>
        <v>0.34004722646331104</v>
      </c>
      <c r="AI346" s="72">
        <f t="shared" si="192"/>
        <v>1.0337437655860364E-2</v>
      </c>
      <c r="AJ346" s="72">
        <f>(AV346-Driver!$K$179)/(Driver!$L$179-Driver!$K$179)</f>
        <v>0.12891789541535734</v>
      </c>
      <c r="AK346" s="72">
        <f>(AW346-Driver!$K$180)/(Driver!$L$180-Driver!$K$180)</f>
        <v>0.31636030468838205</v>
      </c>
      <c r="AL346" s="72">
        <f>(AX346-Driver!$K$181)/(Driver!$L$181-Driver!$K$181)</f>
        <v>0.39606652754063121</v>
      </c>
      <c r="AM346" s="72">
        <f>(AY346-Driver!$K$182)/(Driver!$L$182-Driver!$K$182)</f>
        <v>0.94864781200826864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193"/>
        <v>2.7133360466693799</v>
      </c>
      <c r="AW346" s="70">
        <f t="shared" si="194"/>
        <v>31.889859554434082</v>
      </c>
      <c r="AX346" s="70">
        <f t="shared" si="195"/>
        <v>4.5645987478656807</v>
      </c>
      <c r="AY346" s="70">
        <f>IFERROR(Driver!$K$19/Data!BH346/Data!BI346*Data!BK346*Data!BL346,"")</f>
        <v>-0.31435200057977208</v>
      </c>
      <c r="AZ346" s="70">
        <f t="shared" si="196"/>
        <v>27.639612807148175</v>
      </c>
      <c r="BA346" s="70"/>
      <c r="BB346" s="70"/>
      <c r="BC346" s="70">
        <f t="shared" si="197"/>
        <v>26.328884675333885</v>
      </c>
      <c r="BD346" s="70">
        <f t="shared" si="198"/>
        <v>17.976973031238735</v>
      </c>
      <c r="BE346" s="70">
        <f t="shared" si="199"/>
        <v>0.18956699479253622</v>
      </c>
      <c r="BF346" s="70">
        <f t="shared" si="200"/>
        <v>6.7712445788971136</v>
      </c>
      <c r="BG346" s="70">
        <f t="shared" si="201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219</v>
      </c>
      <c r="BS346" s="8" t="s">
        <v>950</v>
      </c>
      <c r="BT346" s="9" t="s">
        <v>688</v>
      </c>
      <c r="BU346" s="10">
        <v>170</v>
      </c>
      <c r="BV346" s="9" t="s">
        <v>222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306</v>
      </c>
      <c r="CU346" s="9" t="s">
        <v>305</v>
      </c>
      <c r="CV346" s="10"/>
      <c r="CW346" s="10"/>
      <c r="CX346" t="str">
        <f>INDEX('Data_Price '!AS$2:AS$1266,MATCH(Data!$DN346,'Data_Price '!$BE$2:$BE$1266,0))</f>
        <v>K2 Mindbender 85 Skis 2020</v>
      </c>
      <c r="CY346" t="str">
        <f>INDEX('Data_Price '!AT$2:AT$1266,MATCH(Data!$DN346,'Data_Price '!$BE$2:$BE$1266,0))</f>
        <v>Nomads</v>
      </c>
      <c r="CZ346">
        <f>INDEX('Data_Price '!AU$2:AU$1266,MATCH(Data!$DN346,'Data_Price '!$BE$2:$BE$1266,0))</f>
        <v>315.57</v>
      </c>
      <c r="DA346" t="str">
        <f>INDEX('Data_Price '!AV$2:AV$1266,MATCH(Data!$DN346,'Data_Price '!$BE$2:$BE$1266,0))</f>
        <v>https://www.google.com/url?url=https://shopnomads.com/products/k2-mindbender-85-mens-skis%3Fvariant%3D30231412211756%26utm_source%3Dgoogle%26utm_medium%3Dcpc%26utm_campaign%3DGoogle%2BShopping%26currency%3DCAD&amp;rct=j&amp;q=&amp;esrc=s&amp;sa=U&amp;ved=0ahUKEwi84ISzxaP2AhUDn-AKHU2lBg8QsDwIag&amp;usg=AOvVaw14NLx7-w9QquUTH1xC3iWw</v>
      </c>
      <c r="DB346" t="str">
        <f>INDEX('Data_Price '!AW$2:AW$1266,MATCH(Data!$DN346,'Data_Price '!$BE$2:$BE$1266,0))</f>
        <v>K2 Mindbender 85 Skis</v>
      </c>
      <c r="DC346" t="str">
        <f>INDEX('Data_Price '!AX$2:AX$1266,MATCH(Data!$DN346,'Data_Price '!$BE$2:$BE$1266,0))</f>
        <v>! OutdoorXL.com</v>
      </c>
      <c r="DD346">
        <f>INDEX('Data_Price '!AY$2:AY$1266,MATCH(Data!$DN346,'Data_Price '!$BE$2:$BE$1266,0))</f>
        <v>319.95</v>
      </c>
      <c r="DE346" t="str">
        <f>INDEX('Data_Price '!AZ$2:AZ$1266,MATCH(Data!$DN346,'Data_Price '!$BE$2:$BE$1266,0))</f>
        <v>https://www.google.com/aclk?sa=L&amp;ai=DChcSEwjNpryzxaP2AhXYyLMKHUqbDbwYABADGgJxbg&amp;sig=AOD64_1R-9dYlAxbhXXwh5gzqwd9WZoI6A&amp;ctype=5&amp;ved=0ahUKEwiT27ezxaP2AhXsSt8KHXliADAQ2ikIFw&amp;adurl=</v>
      </c>
      <c r="DF346" t="str">
        <f>INDEX('Data_Price '!BA$2:BA$1266,MATCH(Data!$DN346,'Data_Price '!$BE$2:$BE$1266,0))</f>
        <v>K2 Mindbender 85 Skis</v>
      </c>
      <c r="DG346" t="str">
        <f>INDEX('Data_Price '!BB$2:BB$1266,MATCH(Data!$DN346,'Data_Price '!$BE$2:$BE$1266,0))</f>
        <v>Curated</v>
      </c>
      <c r="DH346">
        <f>INDEX('Data_Price '!BC$2:BC$1266,MATCH(Data!$DN346,'Data_Price '!$BE$2:$BE$1266,0))</f>
        <v>399.95</v>
      </c>
      <c r="DI346" t="str">
        <f>INDEX('Data_Price '!BD$2:BD$1266,MATCH(Data!$DN346,'Data_Price '!$BE$2:$BE$1266,0))</f>
        <v>https://www.google.com/url?url=https://www.curated.com/products/4780031/k2-mindbender-85-skis-2022-170-cm%3Fc_source%3Dgoogle-shopping&amp;rct=j&amp;q=&amp;esrc=s&amp;sa=U&amp;ved=0ahUKEwi84ISzxaP2AhUDn-AKHU2lBg8QsDwIZg&amp;usg=AOvVaw2mHIDMxMGvPM7xuod5Aswk</v>
      </c>
      <c r="DJ346" s="89" t="e">
        <f ca="1">_xll.Connector("TinyUrl.TinyUrl",DA346,0)</f>
        <v>#NAME?</v>
      </c>
      <c r="DK346" s="89" t="e">
        <f ca="1">_xll.Connector("TinyUrl.TinyUrl",DE346,0)</f>
        <v>#NAME?</v>
      </c>
      <c r="DL346" s="89" t="e">
        <f ca="1">_xll.Connector("TinyUrl.TinyUrl",DI346,0)</f>
        <v>#NAME?</v>
      </c>
      <c r="DM346" s="224" t="str">
        <f t="shared" si="202"/>
        <v>Mindbender 85</v>
      </c>
      <c r="DN346" s="89" t="str">
        <f t="shared" si="203"/>
        <v xml:space="preserve"> K2Mindbender 85170 Unisex</v>
      </c>
      <c r="DO346" s="227" t="s">
        <v>1053</v>
      </c>
    </row>
    <row r="347" spans="2:119" ht="15.45" customHeight="1">
      <c r="B347" s="224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#VALUE!</v>
      </c>
      <c r="F347" s="43" t="b">
        <f>CL347&gt;Driver!$F$56</f>
        <v>1</v>
      </c>
      <c r="G347" s="43" t="b">
        <f>AND(CB347&gt;Driver!$F$55,CB347&lt;Driver!$G$55)</f>
        <v>1</v>
      </c>
      <c r="H347" s="43" t="e">
        <f t="shared" si="170"/>
        <v>#VALUE!</v>
      </c>
      <c r="I347" s="43">
        <f t="shared" si="171"/>
        <v>0</v>
      </c>
      <c r="J347" s="43" t="e">
        <f t="array" ref="J347">NOT(OR(($H$9:$H$1273=TRUE)*($I$9:$I$1273&gt;0)*($BT$9:$BT$1273=BT347)*($K$9:$K$1273&gt;K347)))</f>
        <v>#VALUE!</v>
      </c>
      <c r="K347" s="72">
        <f t="shared" si="172"/>
        <v>0.55490055415826667</v>
      </c>
      <c r="L347" s="72">
        <f t="shared" si="173"/>
        <v>0.73415840786399156</v>
      </c>
      <c r="M347" s="72">
        <f t="shared" si="174"/>
        <v>0.37564270045254178</v>
      </c>
      <c r="N347" s="72">
        <f t="shared" si="175"/>
        <v>-2.6256877252893274E-2</v>
      </c>
      <c r="O347" s="72">
        <f t="shared" si="176"/>
        <v>0.29784184135561653</v>
      </c>
      <c r="P347" s="72">
        <f t="shared" si="177"/>
        <v>0.85534313725490208</v>
      </c>
      <c r="Q347" s="72"/>
      <c r="R347" s="72"/>
      <c r="S347" s="72">
        <f t="shared" si="178"/>
        <v>0.75338714452082223</v>
      </c>
      <c r="T347" s="72">
        <f t="shared" si="179"/>
        <v>0.94613886918382561</v>
      </c>
      <c r="U347" s="72">
        <f t="shared" si="180"/>
        <v>0.92915499073454</v>
      </c>
      <c r="V347" s="72">
        <f t="shared" si="181"/>
        <v>0.68801809493851018</v>
      </c>
      <c r="W347" s="72">
        <f t="shared" si="182"/>
        <v>0.98188984703587956</v>
      </c>
      <c r="X347" s="72">
        <f t="shared" si="183"/>
        <v>0.26584159213600844</v>
      </c>
      <c r="Y347" s="72">
        <f t="shared" si="184"/>
        <v>0.62435729954745822</v>
      </c>
      <c r="Z347" s="72">
        <f t="shared" si="185"/>
        <v>1.0262568772528933</v>
      </c>
      <c r="AA347" s="72">
        <f t="shared" si="186"/>
        <v>0.70215815864438347</v>
      </c>
      <c r="AB347" s="72">
        <f t="shared" si="187"/>
        <v>0.14465686274509798</v>
      </c>
      <c r="AC347" s="72"/>
      <c r="AD347" s="72"/>
      <c r="AE347" s="72">
        <f t="shared" si="188"/>
        <v>0.24661285547917777</v>
      </c>
      <c r="AF347" s="72">
        <f t="shared" si="189"/>
        <v>5.3861130816174371E-2</v>
      </c>
      <c r="AG347" s="72">
        <f t="shared" si="190"/>
        <v>7.0845009265459974E-2</v>
      </c>
      <c r="AH347" s="72">
        <f t="shared" si="191"/>
        <v>0.31198190506148987</v>
      </c>
      <c r="AI347" s="72">
        <f t="shared" si="192"/>
        <v>1.8110152964120406E-2</v>
      </c>
      <c r="AJ347" s="72">
        <f>(AV347-Driver!$K$179)/(Driver!$L$179-Driver!$K$179)</f>
        <v>0.50584159213600843</v>
      </c>
      <c r="AK347" s="72">
        <f>(AW347-Driver!$K$180)/(Driver!$L$180-Driver!$K$180)</f>
        <v>0.33680664984923514</v>
      </c>
      <c r="AL347" s="72">
        <f>(AX347-Driver!$K$181)/(Driver!$L$181-Driver!$K$181)</f>
        <v>0.62625687725289325</v>
      </c>
      <c r="AM347" s="72">
        <f>(AY347-Driver!$K$182)/(Driver!$L$182-Driver!$K$182)</f>
        <v>0.91615815864438344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193"/>
        <v>10.646452313118981</v>
      </c>
      <c r="AW347" s="70">
        <f t="shared" si="194"/>
        <v>33.889269831853781</v>
      </c>
      <c r="AX347" s="70">
        <f t="shared" si="195"/>
        <v>6.6363118952760392</v>
      </c>
      <c r="AY347" s="70">
        <f>IFERROR(Driver!$K$19/Data!BH347/Data!BI347*Data!BK347*Data!BL347,"")</f>
        <v>-0.51323714905144291</v>
      </c>
      <c r="AZ347" s="70">
        <f t="shared" si="196"/>
        <v>27.766195085629189</v>
      </c>
      <c r="BA347" s="70"/>
      <c r="BB347" s="70"/>
      <c r="BC347" s="70">
        <f t="shared" si="197"/>
        <v>53.627630598718724</v>
      </c>
      <c r="BD347" s="70">
        <f t="shared" si="198"/>
        <v>5.8040310536276953</v>
      </c>
      <c r="BE347" s="70">
        <f t="shared" si="199"/>
        <v>2.9328178556866955E-2</v>
      </c>
      <c r="BF347" s="70">
        <f t="shared" si="200"/>
        <v>9.9410254611909217</v>
      </c>
      <c r="BG347" s="70">
        <f t="shared" si="201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219</v>
      </c>
      <c r="BS347" s="8" t="s">
        <v>471</v>
      </c>
      <c r="BT347" s="9" t="s">
        <v>473</v>
      </c>
      <c r="BU347" s="10">
        <v>184.2</v>
      </c>
      <c r="BV347" s="9" t="s">
        <v>222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301</v>
      </c>
      <c r="CU347" s="10"/>
      <c r="CV347" s="10"/>
      <c r="CW347" s="10"/>
      <c r="CX347" t="str">
        <f>INDEX('Data_Price '!AS$2:AS$1266,MATCH(Data!$DN347,'Data_Price '!$BE$2:$BE$1266,0))</f>
        <v>Black Crows Atris Skis</v>
      </c>
      <c r="CY347" t="str">
        <f>INDEX('Data_Price '!AT$2:AT$1266,MATCH(Data!$DN347,'Data_Price '!$BE$2:$BE$1266,0))</f>
        <v>Basin Sports</v>
      </c>
      <c r="CZ347">
        <f>INDEX('Data_Price '!AU$2:AU$1266,MATCH(Data!$DN347,'Data_Price '!$BE$2:$BE$1266,0))</f>
        <v>589.95000000000005</v>
      </c>
      <c r="DA347" t="str">
        <f>INDEX('Data_Price '!AV$2:AV$1266,MATCH(Data!$DN347,'Data_Price '!$BE$2:$BE$1266,0))</f>
        <v>https://www.google.com/url?q=https://www.basinski.com/2022-black-crows-atris.html%3Fsource%3Dgooglebase&amp;sa=U&amp;ved=0ahUKEwilp4e0xaP2AhVjU98KHYZ8DCkQ2ykIGg&amp;usg=AOvVaw1XHkznQKQi8Wie0rsKrLhN</v>
      </c>
      <c r="DB347" t="str">
        <f>INDEX('Data_Price '!AW$2:AW$1266,MATCH(Data!$DN347,'Data_Price '!$BE$2:$BE$1266,0))</f>
        <v>Black Crows Atris Skis</v>
      </c>
      <c r="DC347" t="str">
        <f>INDEX('Data_Price '!AX$2:AX$1266,MATCH(Data!$DN347,'Data_Price '!$BE$2:$BE$1266,0))</f>
        <v>! OutdoorXL.com</v>
      </c>
      <c r="DD347">
        <f>INDEX('Data_Price '!AY$2:AY$1266,MATCH(Data!$DN347,'Data_Price '!$BE$2:$BE$1266,0))</f>
        <v>669.95</v>
      </c>
      <c r="DE347" t="str">
        <f>INDEX('Data_Price '!AZ$2:AZ$1266,MATCH(Data!$DN347,'Data_Price '!$BE$2:$BE$1266,0))</f>
        <v>https://www.google.com/url?q=https://www.outdoorxl.com/black-crows-atris.html%3Fprl%3D92-20386x144-1001&amp;sa=U&amp;ved=0ahUKEwilp4e0xaP2AhVjU98KHYZ8DCkQ2ykIHA&amp;usg=AOvVaw1iZoaK1RSy9Y6TzZ4ShD-v</v>
      </c>
      <c r="DF347" t="str">
        <f>INDEX('Data_Price '!BA$2:BA$1266,MATCH(Data!$DN347,'Data_Price '!$BE$2:$BE$1266,0))</f>
        <v>Black Crows Atris Skis 184cm 2020</v>
      </c>
      <c r="DG347" t="str">
        <f>INDEX('Data_Price '!BB$2:BB$1266,MATCH(Data!$DN347,'Data_Price '!$BE$2:$BE$1266,0))</f>
        <v>Powder7 Ski Shop</v>
      </c>
      <c r="DH347">
        <f>INDEX('Data_Price '!BC$2:BC$1266,MATCH(Data!$DN347,'Data_Price '!$BE$2:$BE$1266,0))</f>
        <v>699.91</v>
      </c>
      <c r="DI347" t="str">
        <f>INDEX('Data_Price '!BD$2:BD$1266,MATCH(Data!$DN347,'Data_Price '!$BE$2:$BE$1266,0))</f>
        <v>https://www.google.com/url?url=https://www.powder7.com/Black-Crows-Atris-Skis-184cm-New-Flat-2020/for-sale%3Futm_source%3Dfeed%26utm_medium%3Dfree&amp;rct=j&amp;q=&amp;esrc=s&amp;sa=U&amp;ved=0ahUKEwiww9ezxaP2AhVJSN8KHXu_ArQQsDwIXA&amp;usg=AOvVaw1a3KeKRdXWxPKrwhHY6nZ5</v>
      </c>
      <c r="DJ347" s="89" t="e">
        <f ca="1">_xll.Connector("TinyUrl.TinyUrl",DA347,0)</f>
        <v>#NAME?</v>
      </c>
      <c r="DK347" s="89" t="e">
        <f ca="1">_xll.Connector("TinyUrl.TinyUrl",DE347,0)</f>
        <v>#NAME?</v>
      </c>
      <c r="DL347" s="89" t="e">
        <f ca="1">_xll.Connector("TinyUrl.TinyUrl",DI347,0)</f>
        <v>#NAME?</v>
      </c>
      <c r="DM347" s="224" t="str">
        <f t="shared" si="202"/>
        <v>Atris</v>
      </c>
      <c r="DN347" s="89" t="str">
        <f t="shared" si="203"/>
        <v xml:space="preserve"> Black CrowsAtris184.2 Unisex</v>
      </c>
      <c r="DO347" s="227" t="s">
        <v>1054</v>
      </c>
    </row>
    <row r="348" spans="2:119" ht="15.45" customHeight="1">
      <c r="B348" s="224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#VALUE!</v>
      </c>
      <c r="F348" s="43" t="b">
        <f>CL348&gt;Driver!$F$56</f>
        <v>0</v>
      </c>
      <c r="G348" s="43" t="b">
        <f>AND(CB348&gt;Driver!$F$55,CB348&lt;Driver!$G$55)</f>
        <v>0</v>
      </c>
      <c r="H348" s="43" t="e">
        <f t="shared" si="170"/>
        <v>#VALUE!</v>
      </c>
      <c r="I348" s="43">
        <f t="shared" si="171"/>
        <v>0</v>
      </c>
      <c r="J348" s="43" t="e">
        <f t="array" ref="J348">NOT(OR(($H$9:$H$1273=TRUE)*($I$9:$I$1273&gt;0)*($BT$9:$BT$1273=BT348)*($K$9:$K$1273&gt;K348)))</f>
        <v>#VALUE!</v>
      </c>
      <c r="K348" s="72">
        <f t="shared" si="172"/>
        <v>0.64625912351818526</v>
      </c>
      <c r="L348" s="72">
        <f t="shared" si="173"/>
        <v>0.81076142131979689</v>
      </c>
      <c r="M348" s="72">
        <f t="shared" si="174"/>
        <v>0.48175682571657352</v>
      </c>
      <c r="N348" s="72">
        <f t="shared" si="175"/>
        <v>0.23049389742616833</v>
      </c>
      <c r="O348" s="72">
        <f t="shared" si="176"/>
        <v>0.25710501109610107</v>
      </c>
      <c r="P348" s="72">
        <f t="shared" si="177"/>
        <v>0.95767156862745106</v>
      </c>
      <c r="Q348" s="72"/>
      <c r="R348" s="72"/>
      <c r="S348" s="72">
        <f t="shared" si="178"/>
        <v>0.68956678611735034</v>
      </c>
      <c r="T348" s="72">
        <f t="shared" si="179"/>
        <v>0.58883161125030559</v>
      </c>
      <c r="U348" s="72">
        <f t="shared" si="180"/>
        <v>9.9999999999999978E-2</v>
      </c>
      <c r="V348" s="72">
        <f t="shared" si="181"/>
        <v>0.6043187599456834</v>
      </c>
      <c r="W348" s="72">
        <f t="shared" si="182"/>
        <v>0.9659445488721804</v>
      </c>
      <c r="X348" s="72">
        <f t="shared" si="183"/>
        <v>0.18923857868020305</v>
      </c>
      <c r="Y348" s="72">
        <f t="shared" si="184"/>
        <v>0.51824317428342648</v>
      </c>
      <c r="Z348" s="72">
        <f t="shared" si="185"/>
        <v>0.76950610257383167</v>
      </c>
      <c r="AA348" s="72">
        <f t="shared" si="186"/>
        <v>0.74289498890389893</v>
      </c>
      <c r="AB348" s="72">
        <f t="shared" si="187"/>
        <v>4.2328431372548964E-2</v>
      </c>
      <c r="AC348" s="72"/>
      <c r="AD348" s="72"/>
      <c r="AE348" s="72">
        <f t="shared" si="188"/>
        <v>0.31043321388264966</v>
      </c>
      <c r="AF348" s="72">
        <f t="shared" si="189"/>
        <v>0.41116838874969441</v>
      </c>
      <c r="AG348" s="72">
        <f t="shared" si="190"/>
        <v>0.9</v>
      </c>
      <c r="AH348" s="72">
        <f t="shared" si="191"/>
        <v>0.3956812400543166</v>
      </c>
      <c r="AI348" s="72">
        <f t="shared" si="192"/>
        <v>3.4055451127819554E-2</v>
      </c>
      <c r="AJ348" s="72">
        <f>(AV348-Driver!$K$179)/(Driver!$L$179-Driver!$K$179)</f>
        <v>5.0761421319796947E-2</v>
      </c>
      <c r="AK348" s="72">
        <f>(AW348-Driver!$K$180)/(Driver!$L$180-Driver!$K$180)</f>
        <v>0.22035570708496</v>
      </c>
      <c r="AL348" s="72">
        <f>(AX348-Driver!$K$181)/(Driver!$L$181-Driver!$K$181)</f>
        <v>0.36950610257383165</v>
      </c>
      <c r="AM348" s="72">
        <f>(AY348-Driver!$K$182)/(Driver!$L$182-Driver!$K$182)</f>
        <v>0.9568949889038989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193"/>
        <v>1.0683760683760684</v>
      </c>
      <c r="AW348" s="70">
        <f t="shared" si="194"/>
        <v>22.501747516917451</v>
      </c>
      <c r="AX348" s="70">
        <f t="shared" si="195"/>
        <v>4.3255549231644848</v>
      </c>
      <c r="AY348" s="70">
        <f>IFERROR(Driver!$K$19/Data!BH348/Data!BI348*Data!BK348*Data!BL348,"")</f>
        <v>-0.2638669743780821</v>
      </c>
      <c r="AZ348" s="70">
        <f t="shared" si="196"/>
        <v>18.440059568131048</v>
      </c>
      <c r="BA348" s="70"/>
      <c r="BB348" s="70"/>
      <c r="BC348" s="70">
        <f t="shared" si="197"/>
        <v>20.523567022904189</v>
      </c>
      <c r="BD348" s="70">
        <f t="shared" si="198"/>
        <v>46.958319551656082</v>
      </c>
      <c r="BE348" s="70">
        <f t="shared" si="199"/>
        <v>1</v>
      </c>
      <c r="BF348" s="70">
        <f t="shared" si="200"/>
        <v>0.48777359485914179</v>
      </c>
      <c r="BG348" s="70">
        <f t="shared" si="201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219</v>
      </c>
      <c r="BS348" s="8" t="s">
        <v>771</v>
      </c>
      <c r="BT348" s="9" t="s">
        <v>806</v>
      </c>
      <c r="BU348" s="10">
        <v>160</v>
      </c>
      <c r="BV348" s="9" t="s">
        <v>390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307</v>
      </c>
      <c r="CU348" s="10"/>
      <c r="CV348" s="10"/>
      <c r="CW348" s="10"/>
      <c r="CX348" t="str">
        <f>INDEX('Data_Price '!AS$2:AS$1266,MATCH(Data!$DN348,'Data_Price '!$BE$2:$BE$1266,0))</f>
        <v>Rossignol Nova 10 Ti Xpress W 11 GW Women's Skis, 160cm Black Sparkle 2020</v>
      </c>
      <c r="CY348" t="str">
        <f>INDEX('Data_Price '!AT$2:AT$1266,MATCH(Data!$DN348,'Data_Price '!$BE$2:$BE$1266,0))</f>
        <v>Absolute-Snow.co.uk</v>
      </c>
      <c r="CZ348">
        <f>INDEX('Data_Price '!AU$2:AU$1266,MATCH(Data!$DN348,'Data_Price '!$BE$2:$BE$1266,0))</f>
        <v>532.6</v>
      </c>
      <c r="DA348" t="str">
        <f>INDEX('Data_Price '!AV$2:AV$1266,MATCH(Data!$DN348,'Data_Price '!$BE$2:$BE$1266,0))</f>
        <v>https://www.google.com/aclk?sa=L&amp;ai=DChcSEwjG7620xaP2AhWUzcgKHcUyAd8YABABGgJxdQ&amp;sig=AOD64_3D63QwBxmkZY_8To-6QNqBeQtUXw&amp;ctype=5&amp;ved=0ahUKEwji-6i0xaP2AhXwUN8KHV9WBDIQ2CkIaQ&amp;adurl=</v>
      </c>
      <c r="DB348" t="str">
        <f>INDEX('Data_Price '!AW$2:AW$1266,MATCH(Data!$DN348,'Data_Price '!$BE$2:$BE$1266,0))</f>
        <v>Rossignol Nova 10 Ti Womens Skis W/Xpress 11 GW Bindings</v>
      </c>
      <c r="DC348" t="str">
        <f>INDEX('Data_Price '!AX$2:AX$1266,MATCH(Data!$DN348,'Data_Price '!$BE$2:$BE$1266,0))</f>
        <v>! OutdoorXL.com</v>
      </c>
      <c r="DD348">
        <f>INDEX('Data_Price '!AY$2:AY$1266,MATCH(Data!$DN348,'Data_Price '!$BE$2:$BE$1266,0))</f>
        <v>569.95000000000005</v>
      </c>
      <c r="DE348" t="str">
        <f>INDEX('Data_Price '!AZ$2:AZ$1266,MATCH(Data!$DN348,'Data_Price '!$BE$2:$BE$1266,0))</f>
        <v>https://www.google.com/url?q=https://www.outdoorxl.com/rossignol-nova-10-ti.html%3Fprl%3D92-7124x144-1282&amp;sa=U&amp;ved=0ahUKEwi3sty0xaP2AhWriOAKHay-CQgQ2ykIFw&amp;usg=AOvVaw3EjxlCT_zS4x6_sIPSFjVX</v>
      </c>
      <c r="DF348" t="str">
        <f>INDEX('Data_Price '!BA$2:BA$1266,MATCH(Data!$DN348,'Data_Price '!$BE$2:$BE$1266,0))</f>
        <v>Rossignol Nova 10 Ti Womens Skis W/Xpress 11 GW Bindings</v>
      </c>
      <c r="DG348" t="str">
        <f>INDEX('Data_Price '!BB$2:BB$1266,MATCH(Data!$DN348,'Data_Price '!$BE$2:$BE$1266,0))</f>
        <v>SkatePro.com</v>
      </c>
      <c r="DH348">
        <f>INDEX('Data_Price '!BC$2:BC$1266,MATCH(Data!$DN348,'Data_Price '!$BE$2:$BE$1266,0))</f>
        <v>599.95000000000005</v>
      </c>
      <c r="DI348" t="str">
        <f>INDEX('Data_Price '!BD$2:BD$1266,MATCH(Data!$DN348,'Data_Price '!$BE$2:$BE$1266,0))</f>
        <v>https://www.google.com/url?url=https://www.skatepro.com/en-us/337-37192.htm%3Fstockcode%3DRRI01LF-160&amp;rct=j&amp;q=&amp;esrc=s&amp;sa=U&amp;ved=0ahUKEwji-6i0xaP2AhXwUN8KHV9WBDIQsDwIZQ&amp;usg=AOvVaw38Kpyy5V474rETXnXWs7KW</v>
      </c>
      <c r="DJ348" s="89" t="e">
        <f ca="1">_xll.Connector("TinyUrl.TinyUrl",DA348,0)</f>
        <v>#NAME?</v>
      </c>
      <c r="DK348" s="89" t="e">
        <f ca="1">_xll.Connector("TinyUrl.TinyUrl",DE348,0)</f>
        <v>#NAME?</v>
      </c>
      <c r="DL348" s="89" t="e">
        <f ca="1">_xll.Connector("TinyUrl.TinyUrl",DI348,0)</f>
        <v>#NAME?</v>
      </c>
      <c r="DM348" s="224" t="str">
        <f t="shared" si="202"/>
        <v>Nova 10 Ti</v>
      </c>
      <c r="DN348" s="89" t="str">
        <f t="shared" si="203"/>
        <v xml:space="preserve"> RossignolNova 10 Ti160 Women's</v>
      </c>
      <c r="DO348" s="227"/>
    </row>
    <row r="349" spans="2:119" ht="15.45" customHeight="1">
      <c r="B349" s="224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#VALUE!</v>
      </c>
      <c r="F349" s="43" t="b">
        <f>CL349&gt;Driver!$F$56</f>
        <v>0</v>
      </c>
      <c r="G349" s="43" t="b">
        <f>AND(CB349&gt;Driver!$F$55,CB349&lt;Driver!$G$55)</f>
        <v>1</v>
      </c>
      <c r="H349" s="43" t="e">
        <f t="shared" si="170"/>
        <v>#VALUE!</v>
      </c>
      <c r="I349" s="43">
        <f t="shared" si="171"/>
        <v>0</v>
      </c>
      <c r="J349" s="43" t="e">
        <f t="array" ref="J349">NOT(OR(($H$9:$H$1273=TRUE)*($I$9:$I$1273&gt;0)*($BT$9:$BT$1273=BT349)*($K$9:$K$1273&gt;K349)))</f>
        <v>#VALUE!</v>
      </c>
      <c r="K349" s="72">
        <f t="shared" si="172"/>
        <v>0.60018230119550253</v>
      </c>
      <c r="L349" s="72">
        <f t="shared" si="173"/>
        <v>0.78556441866086546</v>
      </c>
      <c r="M349" s="72">
        <f t="shared" si="174"/>
        <v>0.41480018373013972</v>
      </c>
      <c r="N349" s="72">
        <f t="shared" si="175"/>
        <v>0.14259153860747487</v>
      </c>
      <c r="O349" s="72">
        <f t="shared" si="176"/>
        <v>0.30504430670059146</v>
      </c>
      <c r="P349" s="72">
        <f t="shared" si="177"/>
        <v>0.79676470588235304</v>
      </c>
      <c r="Q349" s="72"/>
      <c r="R349" s="72"/>
      <c r="S349" s="72">
        <f t="shared" si="178"/>
        <v>0.75340586436224388</v>
      </c>
      <c r="T349" s="72">
        <f t="shared" si="179"/>
        <v>0.95007322783115644</v>
      </c>
      <c r="U349" s="72">
        <f t="shared" si="180"/>
        <v>0.98884930428151052</v>
      </c>
      <c r="V349" s="72">
        <f t="shared" si="181"/>
        <v>0.66740115251707299</v>
      </c>
      <c r="W349" s="72">
        <f t="shared" si="182"/>
        <v>0.97275223061084415</v>
      </c>
      <c r="X349" s="72">
        <f t="shared" si="183"/>
        <v>0.2144355813391346</v>
      </c>
      <c r="Y349" s="72">
        <f t="shared" si="184"/>
        <v>0.58519981626986028</v>
      </c>
      <c r="Z349" s="72">
        <f t="shared" si="185"/>
        <v>0.85740846139252513</v>
      </c>
      <c r="AA349" s="72">
        <f t="shared" si="186"/>
        <v>0.69495569329940854</v>
      </c>
      <c r="AB349" s="72">
        <f t="shared" si="187"/>
        <v>0.20323529411764701</v>
      </c>
      <c r="AC349" s="72"/>
      <c r="AD349" s="72"/>
      <c r="AE349" s="72">
        <f t="shared" si="188"/>
        <v>0.24659413563775617</v>
      </c>
      <c r="AF349" s="72">
        <f t="shared" si="189"/>
        <v>4.9926772168843565E-2</v>
      </c>
      <c r="AG349" s="72">
        <f t="shared" si="190"/>
        <v>1.1150695718489451E-2</v>
      </c>
      <c r="AH349" s="72">
        <f t="shared" si="191"/>
        <v>0.33259884748292701</v>
      </c>
      <c r="AI349" s="72">
        <f t="shared" si="192"/>
        <v>2.7247769389155803E-2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0.37541120623974972</v>
      </c>
      <c r="AL349" s="72">
        <f>(AX349-Driver!$K$181)/(Driver!$L$181-Driver!$K$181)</f>
        <v>0.45740846139252511</v>
      </c>
      <c r="AM349" s="72">
        <f>(AY349-Driver!$K$182)/(Driver!$L$182-Driver!$K$182)</f>
        <v>0.90895569329940851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193"/>
        <v>9.5645095645095637</v>
      </c>
      <c r="AW349" s="70">
        <f t="shared" si="194"/>
        <v>37.664338001504241</v>
      </c>
      <c r="AX349" s="70">
        <f t="shared" si="195"/>
        <v>5.116676152532726</v>
      </c>
      <c r="AY349" s="70">
        <f>IFERROR(Driver!$K$19/Data!BH349/Data!BI349*Data!BK349*Data!BL349,"")</f>
        <v>-0.55732698200391406</v>
      </c>
      <c r="AZ349" s="70">
        <f t="shared" si="196"/>
        <v>33.104988830975429</v>
      </c>
      <c r="BA349" s="70"/>
      <c r="BB349" s="70"/>
      <c r="BC349" s="70">
        <f t="shared" si="197"/>
        <v>53.637340710602324</v>
      </c>
      <c r="BD349" s="70">
        <f t="shared" si="198"/>
        <v>6.15221482264546</v>
      </c>
      <c r="BE349" s="70">
        <f t="shared" si="199"/>
        <v>0.11130925642994821</v>
      </c>
      <c r="BF349" s="70">
        <f t="shared" si="200"/>
        <v>7.6124866569076035</v>
      </c>
      <c r="BG349" s="70">
        <f t="shared" si="201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219</v>
      </c>
      <c r="BS349" s="8" t="s">
        <v>550</v>
      </c>
      <c r="BT349" s="9" t="s">
        <v>561</v>
      </c>
      <c r="BU349" s="10">
        <v>180</v>
      </c>
      <c r="BV349" s="9" t="s">
        <v>222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305</v>
      </c>
      <c r="CU349" s="9" t="s">
        <v>304</v>
      </c>
      <c r="CV349" s="9" t="s">
        <v>302</v>
      </c>
      <c r="CW349" s="10"/>
      <c r="CX349" t="str">
        <f>INDEX('Data_Price '!AS$2:AS$1266,MATCH(Data!$DN349,'Data_Price '!$BE$2:$BE$1266,0))</f>
        <v>Elan Ripstick 106 180</v>
      </c>
      <c r="CY349" t="str">
        <f>INDEX('Data_Price '!AT$2:AT$1266,MATCH(Data!$DN349,'Data_Price '!$BE$2:$BE$1266,0))</f>
        <v>! OutdoorXL.com</v>
      </c>
      <c r="CZ349">
        <f>INDEX('Data_Price '!AU$2:AU$1266,MATCH(Data!$DN349,'Data_Price '!$BE$2:$BE$1266,0))</f>
        <v>474.95</v>
      </c>
      <c r="DA349" t="str">
        <f>INDEX('Data_Price '!AV$2:AV$1266,MATCH(Data!$DN349,'Data_Price '!$BE$2:$BE$1266,0))</f>
        <v>https://www.google.com/url?url=https://www.outdoorxl.com/elan-ripstick-106.html%3Fprl%3D92-1377x144-3966&amp;rct=j&amp;q=&amp;esrc=s&amp;sa=U&amp;ved=0ahUKEwjgnYG1xaP2AhXDhOAKHa-7BV4QsDwITw&amp;usg=AOvVaw2dx8PDA6gKPICo47a2-l6X</v>
      </c>
      <c r="DB349" t="str">
        <f>INDEX('Data_Price '!AW$2:AW$1266,MATCH(Data!$DN349,'Data_Price '!$BE$2:$BE$1266,0))</f>
        <v>Elan Ripstick 106 180</v>
      </c>
      <c r="DC349" t="str">
        <f>INDEX('Data_Price '!AX$2:AX$1266,MATCH(Data!$DN349,'Data_Price '!$BE$2:$BE$1266,0))</f>
        <v>! OutdoorXL.com</v>
      </c>
      <c r="DD349">
        <f>INDEX('Data_Price '!AY$2:AY$1266,MATCH(Data!$DN349,'Data_Price '!$BE$2:$BE$1266,0))</f>
        <v>474.95</v>
      </c>
      <c r="DE349" t="str">
        <f>INDEX('Data_Price '!AZ$2:AZ$1266,MATCH(Data!$DN349,'Data_Price '!$BE$2:$BE$1266,0))</f>
        <v>https://www.google.com/url?q=https://www.outdoorxl.com/elan-ripstick-106.html%3Fprl%3D92-1377x144-3966&amp;sa=U&amp;ved=0ahUKEwiDhbS1xaP2AhWGTd8KHeInCzAQ2ykIGA&amp;usg=AOvVaw0MpSoOsevs7yzVvy5oqKr1</v>
      </c>
      <c r="DF349" t="str">
        <f>INDEX('Data_Price '!BA$2:BA$1266,MATCH(Data!$DN349,'Data_Price '!$BE$2:$BE$1266,0))</f>
        <v>Elan Ripstick 106 Skis 180cm</v>
      </c>
      <c r="DG349" t="str">
        <f>INDEX('Data_Price '!BB$2:BB$1266,MATCH(Data!$DN349,'Data_Price '!$BE$2:$BE$1266,0))</f>
        <v>PRFO Sports</v>
      </c>
      <c r="DH349">
        <f>INDEX('Data_Price '!BC$2:BC$1266,MATCH(Data!$DN349,'Data_Price '!$BE$2:$BE$1266,0))</f>
        <v>591.70000000000005</v>
      </c>
      <c r="DI349" t="str">
        <f>INDEX('Data_Price '!BD$2:BD$1266,MATCH(Data!$DN349,'Data_Price '!$BE$2:$BE$1266,0))</f>
        <v>https://www.google.com/url?url=http://www.prfo.com/products/elan-mens-ripstick-106-flat-freeride-ski%3Fvariant%3D39548978659372%26dfw_tracker%3D35966-39548978659372&amp;rct=j&amp;q=&amp;esrc=s&amp;sa=U&amp;ved=0ahUKEwjgnYG1xaP2AhXDhOAKHa-7BV4QsDwIVw&amp;usg=AOvVaw2ZofM_t1KRZao7KZAVyLHd</v>
      </c>
      <c r="DJ349" s="89" t="e">
        <f ca="1">_xll.Connector("TinyUrl.TinyUrl",DA349,0)</f>
        <v>#NAME?</v>
      </c>
      <c r="DK349" s="89" t="e">
        <f ca="1">_xll.Connector("TinyUrl.TinyUrl",DE349,0)</f>
        <v>#NAME?</v>
      </c>
      <c r="DL349" s="89" t="e">
        <f ca="1">_xll.Connector("TinyUrl.TinyUrl",DI349,0)</f>
        <v>#NAME?</v>
      </c>
      <c r="DM349" s="224" t="str">
        <f t="shared" si="202"/>
        <v>Ripstick 106</v>
      </c>
      <c r="DN349" s="89" t="str">
        <f t="shared" si="203"/>
        <v xml:space="preserve"> ElanRipstick 106180 Unisex</v>
      </c>
      <c r="DO349" s="227" t="s">
        <v>971</v>
      </c>
    </row>
    <row r="350" spans="2:119" ht="15.45" customHeight="1">
      <c r="B350" s="224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#VALUE!</v>
      </c>
      <c r="F350" s="43" t="b">
        <f>CL350&gt;Driver!$F$56</f>
        <v>0</v>
      </c>
      <c r="G350" s="43" t="b">
        <f>AND(CB350&gt;Driver!$F$55,CB350&lt;Driver!$G$55)</f>
        <v>1</v>
      </c>
      <c r="H350" s="43" t="e">
        <f t="shared" si="170"/>
        <v>#VALUE!</v>
      </c>
      <c r="I350" s="43">
        <f t="shared" si="171"/>
        <v>0</v>
      </c>
      <c r="J350" s="43" t="e">
        <f t="array" ref="J350">NOT(OR(($H$9:$H$1273=TRUE)*($I$9:$I$1273&gt;0)*($BT$9:$BT$1273=BT350)*($K$9:$K$1273&gt;K350)))</f>
        <v>#VALUE!</v>
      </c>
      <c r="K350" s="72">
        <f t="shared" si="172"/>
        <v>0.71338390652242534</v>
      </c>
      <c r="L350" s="72">
        <f t="shared" si="173"/>
        <v>0.97289823543630649</v>
      </c>
      <c r="M350" s="72">
        <f t="shared" si="174"/>
        <v>0.45386957760854418</v>
      </c>
      <c r="N350" s="72">
        <f t="shared" si="175"/>
        <v>0.12804654398279891</v>
      </c>
      <c r="O350" s="72">
        <f t="shared" si="176"/>
        <v>0.3057517313264938</v>
      </c>
      <c r="P350" s="72">
        <f t="shared" si="177"/>
        <v>0.92781045751633995</v>
      </c>
      <c r="Q350" s="72"/>
      <c r="R350" s="72"/>
      <c r="S350" s="72">
        <f t="shared" si="178"/>
        <v>0.70716379620086722</v>
      </c>
      <c r="T350" s="72">
        <f t="shared" si="179"/>
        <v>0.94250238764304495</v>
      </c>
      <c r="U350" s="72">
        <f t="shared" si="180"/>
        <v>0.99970222291772926</v>
      </c>
      <c r="V350" s="72">
        <f t="shared" si="181"/>
        <v>0.66369730554760598</v>
      </c>
      <c r="W350" s="72">
        <f t="shared" si="182"/>
        <v>0.99762409085109094</v>
      </c>
      <c r="X350" s="72">
        <f t="shared" si="183"/>
        <v>2.7101764563693509E-2</v>
      </c>
      <c r="Y350" s="72">
        <f t="shared" si="184"/>
        <v>0.54613042239145582</v>
      </c>
      <c r="Z350" s="72">
        <f t="shared" si="185"/>
        <v>0.87195345601720109</v>
      </c>
      <c r="AA350" s="72">
        <f t="shared" si="186"/>
        <v>0.6942482686735062</v>
      </c>
      <c r="AB350" s="72">
        <f t="shared" si="187"/>
        <v>7.2189542483660052E-2</v>
      </c>
      <c r="AC350" s="72"/>
      <c r="AD350" s="72"/>
      <c r="AE350" s="72">
        <f t="shared" si="188"/>
        <v>0.29283620379913272</v>
      </c>
      <c r="AF350" s="72">
        <f t="shared" si="189"/>
        <v>5.749761235695508E-2</v>
      </c>
      <c r="AG350" s="72">
        <f t="shared" si="190"/>
        <v>2.9777708227074484E-4</v>
      </c>
      <c r="AH350" s="72">
        <f t="shared" si="191"/>
        <v>0.33630269445239402</v>
      </c>
      <c r="AI350" s="72">
        <f t="shared" si="192"/>
        <v>2.3759091489090334E-3</v>
      </c>
      <c r="AJ350" s="72">
        <f>(AV350-Driver!$K$179)/(Driver!$L$179-Driver!$K$179)</f>
        <v>0.2671017645636935</v>
      </c>
      <c r="AK350" s="72">
        <f>(AW350-Driver!$K$180)/(Driver!$L$180-Driver!$K$180)</f>
        <v>0.25457002293089626</v>
      </c>
      <c r="AL350" s="72">
        <f>(AX350-Driver!$K$181)/(Driver!$L$181-Driver!$K$181)</f>
        <v>0.47195345601720107</v>
      </c>
      <c r="AM350" s="72">
        <f>(AY350-Driver!$K$182)/(Driver!$L$182-Driver!$K$182)</f>
        <v>0.90824826867350616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193"/>
        <v>5.6216931216931219</v>
      </c>
      <c r="AW350" s="70">
        <f t="shared" si="194"/>
        <v>25.847502183537511</v>
      </c>
      <c r="AX350" s="70">
        <f t="shared" si="195"/>
        <v>5.2475811041548095</v>
      </c>
      <c r="AY350" s="70">
        <f>IFERROR(Driver!$K$19/Data!BH350/Data!BI350*Data!BK350*Data!BL350,"")</f>
        <v>-0.56165747609011762</v>
      </c>
      <c r="AZ350" s="70">
        <f t="shared" si="196"/>
        <v>21.161578555472818</v>
      </c>
      <c r="BA350" s="70"/>
      <c r="BB350" s="70"/>
      <c r="BC350" s="70">
        <f t="shared" si="197"/>
        <v>29.651258485653834</v>
      </c>
      <c r="BD350" s="70">
        <f t="shared" si="198"/>
        <v>5.482208880732613</v>
      </c>
      <c r="BE350" s="70">
        <f t="shared" si="199"/>
        <v>0.10045827383225941</v>
      </c>
      <c r="BF350" s="70">
        <f t="shared" si="200"/>
        <v>7.1941631627039557</v>
      </c>
      <c r="BG350" s="70">
        <f t="shared" si="201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219</v>
      </c>
      <c r="BS350" s="8" t="s">
        <v>490</v>
      </c>
      <c r="BT350" s="9" t="s">
        <v>491</v>
      </c>
      <c r="BU350" s="10">
        <v>172</v>
      </c>
      <c r="BV350" s="9" t="s">
        <v>222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305</v>
      </c>
      <c r="CU350" s="9" t="s">
        <v>301</v>
      </c>
      <c r="CV350" s="9" t="s">
        <v>302</v>
      </c>
      <c r="CW350" s="10"/>
      <c r="CX350" t="str">
        <f>INDEX('Data_Price '!AS$2:AS$1266,MATCH(Data!$DN350,'Data_Price '!$BE$2:$BE$1266,0))</f>
        <v>Black Diamond Impulse 104 Skis</v>
      </c>
      <c r="CY350" t="str">
        <f>INDEX('Data_Price '!AT$2:AT$1266,MATCH(Data!$DN350,'Data_Price '!$BE$2:$BE$1266,0))</f>
        <v>Telemark Pyrenees</v>
      </c>
      <c r="CZ350">
        <f>INDEX('Data_Price '!AU$2:AU$1266,MATCH(Data!$DN350,'Data_Price '!$BE$2:$BE$1266,0))</f>
        <v>457.05</v>
      </c>
      <c r="DA350" t="str">
        <f>INDEX('Data_Price '!AV$2:AV$1266,MATCH(Data!$DN350,'Data_Price '!$BE$2:$BE$1266,0))</f>
        <v>https://www.google.com/url?url=https://www.telemark-pyrenees.com/ski/black-diamond-impulse-104-ski-2022%3Fcurrency%3DUSD%26tax%3Dex_vat%26country%3DUS%26var%3D73385&amp;rct=j&amp;q=&amp;esrc=s&amp;sa=U&amp;ved=0ahUKEwim4vK1xaP2AhUliOAKHQIoCVcQsDwIMQ&amp;usg=AOvVaw2kbWhJ_q-2gkDpI2QKyTqP</v>
      </c>
      <c r="DB350" t="str">
        <f>INDEX('Data_Price '!AW$2:AW$1266,MATCH(Data!$DN350,'Data_Price '!$BE$2:$BE$1266,0))</f>
        <v>Black Diamond Impulse 104 Skis</v>
      </c>
      <c r="DC350" t="str">
        <f>INDEX('Data_Price '!AX$2:AX$1266,MATCH(Data!$DN350,'Data_Price '!$BE$2:$BE$1266,0))</f>
        <v>Telemark Pyrenees</v>
      </c>
      <c r="DD350">
        <f>INDEX('Data_Price '!AY$2:AY$1266,MATCH(Data!$DN350,'Data_Price '!$BE$2:$BE$1266,0))</f>
        <v>457.05</v>
      </c>
      <c r="DE350" t="str">
        <f>INDEX('Data_Price '!AZ$2:AZ$1266,MATCH(Data!$DN350,'Data_Price '!$BE$2:$BE$1266,0))</f>
        <v>https://www.google.com/url?q=https://www.telemark-pyrenees.com/ski/black-diamond-impulse-104-ski-2022%3Fcurrency%3DUSD%26tax%3Dex_vat%26country%3DUS%26var%3D73385&amp;sa=U&amp;ved=0ahUKEwj1jqC2xaP2AhUqnuAKHXkNDH4Q2ykIFw&amp;usg=AOvVaw1myQ3HbvT9Pv1XkN-8bYva</v>
      </c>
      <c r="DF350" t="str">
        <f>INDEX('Data_Price '!BA$2:BA$1266,MATCH(Data!$DN350,'Data_Price '!$BE$2:$BE$1266,0))</f>
        <v>Black Diamond Impulse 104 Skis</v>
      </c>
      <c r="DG350" t="str">
        <f>INDEX('Data_Price '!BB$2:BB$1266,MATCH(Data!$DN350,'Data_Price '!$BE$2:$BE$1266,0))</f>
        <v>Snowcountry.eu</v>
      </c>
      <c r="DH350">
        <f>INDEX('Data_Price '!BC$2:BC$1266,MATCH(Data!$DN350,'Data_Price '!$BE$2:$BE$1266,0))</f>
        <v>482.04</v>
      </c>
      <c r="DI350" t="str">
        <f>INDEX('Data_Price '!BD$2:BD$1266,MATCH(Data!$DN350,'Data_Price '!$BE$2:$BE$1266,0))</f>
        <v>https://www.google.com/url?q=https://www.snowcountry.eu/black-diamond-impulse-104.html%3Fartikel_maat%3D65330%26country%3DUS&amp;sa=U&amp;ved=0ahUKEwj1jqC2xaP2AhUqnuAKHXkNDH4Q2ykIGQ&amp;usg=AOvVaw38hIuNGhDaR3T-c0Qr1YUk</v>
      </c>
      <c r="DJ350" s="89" t="e">
        <f ca="1">_xll.Connector("TinyUrl.TinyUrl",DA350,0)</f>
        <v>#NAME?</v>
      </c>
      <c r="DK350" s="89" t="e">
        <f ca="1">_xll.Connector("TinyUrl.TinyUrl",DE350,0)</f>
        <v>#NAME?</v>
      </c>
      <c r="DL350" s="89" t="e">
        <f ca="1">_xll.Connector("TinyUrl.TinyUrl",DI350,0)</f>
        <v>#NAME?</v>
      </c>
      <c r="DM350" s="224" t="str">
        <f t="shared" si="202"/>
        <v>Impulse 104</v>
      </c>
      <c r="DN350" s="89" t="str">
        <f t="shared" si="203"/>
        <v xml:space="preserve"> Black DiamondImpulse 104172 Unisex</v>
      </c>
      <c r="DO350" s="227" t="s">
        <v>1039</v>
      </c>
    </row>
    <row r="351" spans="2:119" ht="15.45" customHeight="1">
      <c r="B351" s="224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#VALUE!</v>
      </c>
      <c r="F351" s="43" t="b">
        <f>CL351&gt;Driver!$F$56</f>
        <v>1</v>
      </c>
      <c r="G351" s="43" t="b">
        <f>AND(CB351&gt;Driver!$F$55,CB351&lt;Driver!$G$55)</f>
        <v>0</v>
      </c>
      <c r="H351" s="43" t="e">
        <f t="shared" si="170"/>
        <v>#VALUE!</v>
      </c>
      <c r="I351" s="43">
        <f t="shared" si="171"/>
        <v>0</v>
      </c>
      <c r="J351" s="43" t="e">
        <f t="array" ref="J351">NOT(OR(($H$9:$H$1273=TRUE)*($I$9:$I$1273&gt;0)*($BT$9:$BT$1273=BT351)*($K$9:$K$1273&gt;K351)))</f>
        <v>#VALUE!</v>
      </c>
      <c r="K351" s="72">
        <f t="shared" si="172"/>
        <v>0.62856229512915984</v>
      </c>
      <c r="L351" s="72">
        <f t="shared" si="173"/>
        <v>0.87645153492869232</v>
      </c>
      <c r="M351" s="72">
        <f t="shared" si="174"/>
        <v>0.38067305532962725</v>
      </c>
      <c r="N351" s="72">
        <f t="shared" si="175"/>
        <v>1.611332447985836E-2</v>
      </c>
      <c r="O351" s="72">
        <f t="shared" si="176"/>
        <v>0.31002348856784689</v>
      </c>
      <c r="P351" s="72">
        <f t="shared" si="177"/>
        <v>0.8158823529411765</v>
      </c>
      <c r="Q351" s="72"/>
      <c r="R351" s="72"/>
      <c r="S351" s="72">
        <f t="shared" si="178"/>
        <v>0.75460392940234566</v>
      </c>
      <c r="T351" s="72">
        <f t="shared" si="179"/>
        <v>0.98597053705689752</v>
      </c>
      <c r="U351" s="72">
        <f t="shared" si="180"/>
        <v>0.91089419356901269</v>
      </c>
      <c r="V351" s="72">
        <f t="shared" si="181"/>
        <v>0.71694835957727221</v>
      </c>
      <c r="W351" s="72">
        <f t="shared" si="182"/>
        <v>0.98431165663175424</v>
      </c>
      <c r="X351" s="72">
        <f t="shared" si="183"/>
        <v>0.12354846507130768</v>
      </c>
      <c r="Y351" s="72">
        <f t="shared" si="184"/>
        <v>0.61932694467037275</v>
      </c>
      <c r="Z351" s="72">
        <f t="shared" si="185"/>
        <v>0.98388667552014164</v>
      </c>
      <c r="AA351" s="72">
        <f t="shared" si="186"/>
        <v>0.68997651143215311</v>
      </c>
      <c r="AB351" s="72">
        <f t="shared" si="187"/>
        <v>0.1841176470588235</v>
      </c>
      <c r="AC351" s="72"/>
      <c r="AD351" s="72"/>
      <c r="AE351" s="72">
        <f t="shared" si="188"/>
        <v>0.24539607059765431</v>
      </c>
      <c r="AF351" s="72">
        <f t="shared" si="189"/>
        <v>1.4029462943102519E-2</v>
      </c>
      <c r="AG351" s="72">
        <f t="shared" si="190"/>
        <v>8.9105806430987269E-2</v>
      </c>
      <c r="AH351" s="72">
        <f t="shared" si="191"/>
        <v>0.28305164042272779</v>
      </c>
      <c r="AI351" s="72">
        <f t="shared" si="192"/>
        <v>1.5688343368245788E-2</v>
      </c>
      <c r="AJ351" s="72">
        <f>(AV351-Driver!$K$179)/(Driver!$L$179-Driver!$K$179)</f>
        <v>0.36354846507130767</v>
      </c>
      <c r="AK351" s="72">
        <f>(AW351-Driver!$K$180)/(Driver!$L$180-Driver!$K$180)</f>
        <v>0.36892224081627434</v>
      </c>
      <c r="AL351" s="72">
        <f>(AX351-Driver!$K$181)/(Driver!$L$181-Driver!$K$181)</f>
        <v>0.58388667552014162</v>
      </c>
      <c r="AM351" s="72">
        <f>(AY351-Driver!$K$182)/(Driver!$L$182-Driver!$K$182)</f>
        <v>0.90397651143215307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193"/>
        <v>7.6516076516076508</v>
      </c>
      <c r="AW351" s="70">
        <f t="shared" si="194"/>
        <v>37.029794074193546</v>
      </c>
      <c r="AX351" s="70">
        <f t="shared" si="195"/>
        <v>6.2549800796812747</v>
      </c>
      <c r="AY351" s="70">
        <f>IFERROR(Driver!$K$19/Data!BH351/Data!BI351*Data!BK351*Data!BL351,"")</f>
        <v>-0.58780700325392088</v>
      </c>
      <c r="AZ351" s="70">
        <f t="shared" si="196"/>
        <v>31.362620997766196</v>
      </c>
      <c r="BA351" s="70"/>
      <c r="BB351" s="70"/>
      <c r="BC351" s="70">
        <f t="shared" si="197"/>
        <v>54.258785375716201</v>
      </c>
      <c r="BD351" s="70">
        <f t="shared" si="198"/>
        <v>11.812228306309789</v>
      </c>
      <c r="BE351" s="70">
        <f t="shared" si="199"/>
        <v>1.1070638912019967E-2</v>
      </c>
      <c r="BF351" s="70">
        <f t="shared" si="200"/>
        <v>13.208495605527053</v>
      </c>
      <c r="BG351" s="70">
        <f t="shared" si="201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219</v>
      </c>
      <c r="BS351" s="8" t="s">
        <v>533</v>
      </c>
      <c r="BT351" s="9" t="s">
        <v>537</v>
      </c>
      <c r="BU351" s="10">
        <v>185</v>
      </c>
      <c r="BV351" s="9" t="s">
        <v>222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303</v>
      </c>
      <c r="CU351" s="10"/>
      <c r="CV351" s="10"/>
      <c r="CW351" s="10"/>
      <c r="CX351" t="str">
        <f>INDEX('Data_Price '!AS$2:AS$1266,MATCH(Data!$DN351,'Data_Price '!$BE$2:$BE$1266,0))</f>
        <v>Dynastar M-Free 99 Skis 2022</v>
      </c>
      <c r="CY351" t="str">
        <f>INDEX('Data_Price '!AT$2:AT$1266,MATCH(Data!$DN351,'Data_Price '!$BE$2:$BE$1266,0))</f>
        <v>Snowcountry.eu</v>
      </c>
      <c r="CZ351">
        <f>INDEX('Data_Price '!AU$2:AU$1266,MATCH(Data!$DN351,'Data_Price '!$BE$2:$BE$1266,0))</f>
        <v>388.41</v>
      </c>
      <c r="DA351" t="str">
        <f>INDEX('Data_Price '!AV$2:AV$1266,MATCH(Data!$DN351,'Data_Price '!$BE$2:$BE$1266,0))</f>
        <v>https://www.google.com/url?q=https://www.snowcountry.eu/dynastar-m-free-99.html%3Fartikel_maat%3D65367%26country%3DUS&amp;sa=U&amp;ved=0ahUKEwjzree2xaP2AhVsTt8KHUukCtoQ2ykIGg&amp;usg=AOvVaw2aNKgqYILvwJ7LxS2DoNF3</v>
      </c>
      <c r="DB351" t="str">
        <f>INDEX('Data_Price '!AW$2:AW$1266,MATCH(Data!$DN351,'Data_Price '!$BE$2:$BE$1266,0))</f>
        <v>Dynastar M-Free 99 Skis 2022</v>
      </c>
      <c r="DC351" t="str">
        <f>INDEX('Data_Price '!AX$2:AX$1266,MATCH(Data!$DN351,'Data_Price '!$BE$2:$BE$1266,0))</f>
        <v>evo.com</v>
      </c>
      <c r="DD351">
        <f>INDEX('Data_Price '!AY$2:AY$1266,MATCH(Data!$DN351,'Data_Price '!$BE$2:$BE$1266,0))</f>
        <v>479.96</v>
      </c>
      <c r="DE351" t="str">
        <f>INDEX('Data_Price '!AZ$2:AZ$1266,MATCH(Data!$DN351,'Data_Price '!$BE$2:$BE$1266,0))</f>
        <v>https://www.google.com/url?url=https://www.evo.com/skis/dynastar-m-free-99%3Fimage%3D198834/826148/clone.jpg&amp;rct=j&amp;q=&amp;esrc=s&amp;sa=U&amp;ved=0ahUKEwi7pMC2xaP2AhXxUd8KHUgcDQEQsDwINQ&amp;usg=AOvVaw0I7-gsxoenyn8FqARiGJCT</v>
      </c>
      <c r="DF351" t="str">
        <f>INDEX('Data_Price '!BA$2:BA$1266,MATCH(Data!$DN351,'Data_Price '!$BE$2:$BE$1266,0))</f>
        <v>Dynastar M-Free 99 Skis 2022</v>
      </c>
      <c r="DG351" t="str">
        <f>INDEX('Data_Price '!BB$2:BB$1266,MATCH(Data!$DN351,'Data_Price '!$BE$2:$BE$1266,0))</f>
        <v>evo.com</v>
      </c>
      <c r="DH351">
        <f>INDEX('Data_Price '!BC$2:BC$1266,MATCH(Data!$DN351,'Data_Price '!$BE$2:$BE$1266,0))</f>
        <v>479.96</v>
      </c>
      <c r="DI351" t="str">
        <f>INDEX('Data_Price '!BD$2:BD$1266,MATCH(Data!$DN351,'Data_Price '!$BE$2:$BE$1266,0))</f>
        <v>https://www.google.com/url?q=https://www.evo.com/skis/dynastar-m-free-99%3Fimage%3D198834/826148/clone.jpg&amp;sa=U&amp;ved=0ahUKEwjzree2xaP2AhVsTt8KHUukCtoQ2ykIGA&amp;usg=AOvVaw1koDTTSA09wS4Kkosb5kJj</v>
      </c>
      <c r="DJ351" s="89" t="e">
        <f ca="1">_xll.Connector("TinyUrl.TinyUrl",DA351,0)</f>
        <v>#NAME?</v>
      </c>
      <c r="DK351" s="89" t="e">
        <f ca="1">_xll.Connector("TinyUrl.TinyUrl",DE351,0)</f>
        <v>#NAME?</v>
      </c>
      <c r="DL351" s="89" t="e">
        <f ca="1">_xll.Connector("TinyUrl.TinyUrl",DI351,0)</f>
        <v>#NAME?</v>
      </c>
      <c r="DM351" s="224" t="str">
        <f t="shared" si="202"/>
        <v>M-Free 99</v>
      </c>
      <c r="DN351" s="89" t="str">
        <f t="shared" si="203"/>
        <v xml:space="preserve"> DynastarM-Free 99185 Unisex</v>
      </c>
      <c r="DO351" s="227" t="s">
        <v>979</v>
      </c>
    </row>
    <row r="352" spans="2:119" ht="15.45" customHeight="1">
      <c r="B352" s="224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#VALUE!</v>
      </c>
      <c r="F352" s="43" t="b">
        <f>CL352&gt;Driver!$F$56</f>
        <v>1</v>
      </c>
      <c r="G352" s="43" t="b">
        <f>AND(CB352&gt;Driver!$F$55,CB352&lt;Driver!$G$55)</f>
        <v>0</v>
      </c>
      <c r="H352" s="43" t="e">
        <f t="shared" si="170"/>
        <v>#VALUE!</v>
      </c>
      <c r="I352" s="43">
        <f t="shared" si="171"/>
        <v>0</v>
      </c>
      <c r="J352" s="43" t="e">
        <f t="array" ref="J352">NOT(OR(($H$9:$H$1273=TRUE)*($I$9:$I$1273&gt;0)*($BT$9:$BT$1273=BT352)*($K$9:$K$1273&gt;K352)))</f>
        <v>#VALUE!</v>
      </c>
      <c r="K352" s="72">
        <f t="shared" si="172"/>
        <v>0.67220767685807337</v>
      </c>
      <c r="L352" s="72">
        <f t="shared" si="173"/>
        <v>0.96347111433405841</v>
      </c>
      <c r="M352" s="72">
        <f t="shared" si="174"/>
        <v>0.38094423938208832</v>
      </c>
      <c r="N352" s="72">
        <f t="shared" si="175"/>
        <v>6.6072219060266835E-2</v>
      </c>
      <c r="O352" s="72">
        <f t="shared" si="176"/>
        <v>0.29192389777880834</v>
      </c>
      <c r="P352" s="72">
        <f t="shared" si="177"/>
        <v>0.78483660130718969</v>
      </c>
      <c r="Q352" s="72"/>
      <c r="R352" s="72"/>
      <c r="S352" s="72">
        <f t="shared" si="178"/>
        <v>0.74644583322158953</v>
      </c>
      <c r="T352" s="72">
        <f t="shared" si="179"/>
        <v>0.97799196557767198</v>
      </c>
      <c r="U352" s="72">
        <f t="shared" si="180"/>
        <v>0.95316832194536338</v>
      </c>
      <c r="V352" s="72">
        <f t="shared" si="181"/>
        <v>0.65636731856283703</v>
      </c>
      <c r="W352" s="72">
        <f t="shared" si="182"/>
        <v>0.9924264705882353</v>
      </c>
      <c r="X352" s="72">
        <f t="shared" si="183"/>
        <v>3.6528885665941535E-2</v>
      </c>
      <c r="Y352" s="72">
        <f t="shared" si="184"/>
        <v>0.61905576061791168</v>
      </c>
      <c r="Z352" s="72">
        <f t="shared" si="185"/>
        <v>0.93392778093973317</v>
      </c>
      <c r="AA352" s="72">
        <f t="shared" si="186"/>
        <v>0.70807610222119166</v>
      </c>
      <c r="AB352" s="72">
        <f t="shared" si="187"/>
        <v>0.21516339869281031</v>
      </c>
      <c r="AC352" s="72"/>
      <c r="AD352" s="72"/>
      <c r="AE352" s="72">
        <f t="shared" si="188"/>
        <v>0.25355416677841042</v>
      </c>
      <c r="AF352" s="72">
        <f t="shared" si="189"/>
        <v>2.2008034422327974E-2</v>
      </c>
      <c r="AG352" s="72">
        <f t="shared" si="190"/>
        <v>4.6831678054636582E-2</v>
      </c>
      <c r="AH352" s="72">
        <f t="shared" si="191"/>
        <v>0.34363268143716297</v>
      </c>
      <c r="AI352" s="72">
        <f t="shared" si="192"/>
        <v>7.5735294117646942E-3</v>
      </c>
      <c r="AJ352" s="72">
        <f>(AV352-Driver!$K$179)/(Driver!$L$179-Driver!$K$179)</f>
        <v>0.27652888566594153</v>
      </c>
      <c r="AK352" s="72">
        <f>(AW352-Driver!$K$180)/(Driver!$L$180-Driver!$K$180)</f>
        <v>0.394392122994767</v>
      </c>
      <c r="AL352" s="72">
        <f>(AX352-Driver!$K$181)/(Driver!$L$181-Driver!$K$181)</f>
        <v>0.53392778093973314</v>
      </c>
      <c r="AM352" s="72">
        <f>(AY352-Driver!$K$182)/(Driver!$L$182-Driver!$K$182)</f>
        <v>0.92207610222119163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193"/>
        <v>5.8201058201058204</v>
      </c>
      <c r="AW352" s="70">
        <f t="shared" si="194"/>
        <v>39.520446745451807</v>
      </c>
      <c r="AX352" s="70">
        <f t="shared" si="195"/>
        <v>5.8053500284575987</v>
      </c>
      <c r="AY352" s="70">
        <f>IFERROR(Driver!$K$19/Data!BH352/Data!BI352*Data!BK352*Data!BL352,"")</f>
        <v>-0.47701050564167452</v>
      </c>
      <c r="AZ352" s="70">
        <f t="shared" si="196"/>
        <v>34.192107222635883</v>
      </c>
      <c r="BA352" s="70"/>
      <c r="BB352" s="70"/>
      <c r="BC352" s="70">
        <f t="shared" si="197"/>
        <v>50.02712417259346</v>
      </c>
      <c r="BD352" s="70">
        <f t="shared" si="198"/>
        <v>8.6229736441360423</v>
      </c>
      <c r="BE352" s="70">
        <f t="shared" si="199"/>
        <v>5.3337226059683891E-2</v>
      </c>
      <c r="BF352" s="70">
        <f t="shared" si="200"/>
        <v>6.3662926288473445</v>
      </c>
      <c r="BG352" s="70">
        <f t="shared" si="201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219</v>
      </c>
      <c r="BS352" s="8" t="s">
        <v>771</v>
      </c>
      <c r="BT352" s="9" t="s">
        <v>773</v>
      </c>
      <c r="BU352" s="10">
        <v>170</v>
      </c>
      <c r="BV352" s="9" t="s">
        <v>390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305</v>
      </c>
      <c r="CU352" s="10"/>
      <c r="CV352" s="10"/>
      <c r="CW352" s="10"/>
      <c r="CX352" t="str">
        <f>INDEX('Data_Price '!AS$2:AS$1266,MATCH(Data!$DN352,'Data_Price '!$BE$2:$BE$1266,0))</f>
        <v>Rossignol Blackops W Blazer Skis - Women's 2021</v>
      </c>
      <c r="CY352" t="str">
        <f>INDEX('Data_Price '!AT$2:AT$1266,MATCH(Data!$DN352,'Data_Price '!$BE$2:$BE$1266,0))</f>
        <v>Snowcountry.eu</v>
      </c>
      <c r="CZ352">
        <f>INDEX('Data_Price '!AU$2:AU$1266,MATCH(Data!$DN352,'Data_Price '!$BE$2:$BE$1266,0))</f>
        <v>444.92</v>
      </c>
      <c r="DA352" t="str">
        <f>INDEX('Data_Price '!AV$2:AV$1266,MATCH(Data!$DN352,'Data_Price '!$BE$2:$BE$1266,0))</f>
        <v>https://www.google.com/url?q=https://www.snowcountry.eu/rossignol-blackops-w-blazer-19-20.html%3Fartikel_maat%3D65323%26country%3DUS&amp;sa=U&amp;ved=0ahUKEwjqjLa3xaP2AhUNWN8KHdszAyoQ2ykIHA&amp;usg=AOvVaw2Jgxo3eSJrUB4vkn8VZNa_</v>
      </c>
      <c r="DB352" t="str">
        <f>INDEX('Data_Price '!AW$2:AW$1266,MATCH(Data!$DN352,'Data_Price '!$BE$2:$BE$1266,0))</f>
        <v>Rossignol Blackops W Blazer Skis - Women's 2021</v>
      </c>
      <c r="DC352" t="str">
        <f>INDEX('Data_Price '!AX$2:AX$1266,MATCH(Data!$DN352,'Data_Price '!$BE$2:$BE$1266,0))</f>
        <v>The-House.com</v>
      </c>
      <c r="DD352">
        <f>INDEX('Data_Price '!AY$2:AY$1266,MATCH(Data!$DN352,'Data_Price '!$BE$2:$BE$1266,0))</f>
        <v>559.95000000000005</v>
      </c>
      <c r="DE352" t="str">
        <f>INDEX('Data_Price '!AZ$2:AZ$1266,MATCH(Data!$DN352,'Data_Price '!$BE$2:$BE$1266,0))</f>
        <v>https://www.google.com/url?q=https://www.the-house.com/robbw160610zz-rossignol-skis%3Futm_source%3Dfroogle%26utm_medium%3Dppc%26utm_campaign%3Dshopcomparefeed&amp;sa=U&amp;ved=0ahUKEwjqjLa3xaP2AhUNWN8KHdszAyoQ2ykIGg&amp;usg=AOvVaw3CdbGEmuHoePmxc9Qiho_5</v>
      </c>
      <c r="DF352" t="str">
        <f>INDEX('Data_Price '!BA$2:BA$1266,MATCH(Data!$DN352,'Data_Price '!$BE$2:$BE$1266,0))</f>
        <v>Rossignol Blackops W Blazer Skis - Women's 2021</v>
      </c>
      <c r="DG352" t="str">
        <f>INDEX('Data_Price '!BB$2:BB$1266,MATCH(Data!$DN352,'Data_Price '!$BE$2:$BE$1266,0))</f>
        <v>Aspen Ski and Board</v>
      </c>
      <c r="DH352">
        <f>INDEX('Data_Price '!BC$2:BC$1266,MATCH(Data!$DN352,'Data_Price '!$BE$2:$BE$1266,0))</f>
        <v>559.95000000000005</v>
      </c>
      <c r="DI352" t="str">
        <f>INDEX('Data_Price '!BD$2:BD$1266,MATCH(Data!$DN352,'Data_Price '!$BE$2:$BE$1266,0))</f>
        <v>https://www.google.com/url?q=https://www.aspenskiandboard.com/products/rossignolblackopswblazerskiswomens2022%3Fvariant%3D32416042451049%26currency%3DUSD%26utm_medium%3Dproduct_sync%26utm_source%3Dgoogle%26utm_content%3Dsag_organic%26utm_campaign%3Dsag_organic%26srsltid%3DAWLEVJzwoknIv6E_wi3S519nyTd5nCpNkYf8h1_rD780iUicJOR4PoP-BxU&amp;sa=U&amp;ved=0ahUKEwjqjLa3xaP2AhUNWN8KHdszAyoQ2ykIHg&amp;usg=AOvVaw2O6veDbbUQ6ahskivCDImQ</v>
      </c>
      <c r="DJ352" s="89" t="e">
        <f ca="1">_xll.Connector("TinyUrl.TinyUrl",DA352,0)</f>
        <v>#NAME?</v>
      </c>
      <c r="DK352" s="89" t="e">
        <f ca="1">_xll.Connector("TinyUrl.TinyUrl",DE352,0)</f>
        <v>#NAME?</v>
      </c>
      <c r="DL352" s="89" t="e">
        <f ca="1">_xll.Connector("TinyUrl.TinyUrl",DI352,0)</f>
        <v>#NAME?</v>
      </c>
      <c r="DM352" s="224" t="str">
        <f t="shared" si="202"/>
        <v>Blackops Blazer W</v>
      </c>
      <c r="DN352" s="89" t="str">
        <f t="shared" si="203"/>
        <v xml:space="preserve"> RossignolBlackops Blazer W170 Women's</v>
      </c>
      <c r="DO352" s="227"/>
    </row>
    <row r="353" spans="2:119" ht="15.45" customHeight="1">
      <c r="B353" s="224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#VALUE!</v>
      </c>
      <c r="F353" s="43" t="b">
        <f>CL353&gt;Driver!$F$56</f>
        <v>0</v>
      </c>
      <c r="G353" s="43" t="b">
        <f>AND(CB353&gt;Driver!$F$55,CB353&lt;Driver!$G$55)</f>
        <v>0</v>
      </c>
      <c r="H353" s="43" t="e">
        <f t="shared" si="170"/>
        <v>#VALUE!</v>
      </c>
      <c r="I353" s="43">
        <f t="shared" si="171"/>
        <v>0</v>
      </c>
      <c r="J353" s="43" t="e">
        <f t="array" ref="J353">NOT(OR(($H$9:$H$1273=TRUE)*($I$9:$I$1273&gt;0)*($BT$9:$BT$1273=BT353)*($K$9:$K$1273&gt;K353)))</f>
        <v>#VALUE!</v>
      </c>
      <c r="K353" s="72">
        <f t="shared" si="172"/>
        <v>0.747982736238199</v>
      </c>
      <c r="L353" s="72">
        <f t="shared" si="173"/>
        <v>0.96546289581822575</v>
      </c>
      <c r="M353" s="72">
        <f t="shared" si="174"/>
        <v>0.53050257665817235</v>
      </c>
      <c r="N353" s="72">
        <f t="shared" si="175"/>
        <v>0.27792322772402456</v>
      </c>
      <c r="O353" s="72">
        <f t="shared" si="176"/>
        <v>0.34770214930931576</v>
      </c>
      <c r="P353" s="72">
        <f t="shared" si="177"/>
        <v>0.96588235294117653</v>
      </c>
      <c r="Q353" s="72"/>
      <c r="R353" s="72"/>
      <c r="S353" s="72">
        <f t="shared" si="178"/>
        <v>0.70320467184942248</v>
      </c>
      <c r="T353" s="72">
        <f t="shared" si="179"/>
        <v>0.92038825164085991</v>
      </c>
      <c r="U353" s="72">
        <f t="shared" si="180"/>
        <v>0.94921911969930184</v>
      </c>
      <c r="V353" s="72">
        <f t="shared" si="181"/>
        <v>0.70170825703477724</v>
      </c>
      <c r="W353" s="72">
        <f t="shared" si="182"/>
        <v>0.96084087591240874</v>
      </c>
      <c r="X353" s="72">
        <f t="shared" si="183"/>
        <v>3.4537104181774275E-2</v>
      </c>
      <c r="Y353" s="72">
        <f t="shared" si="184"/>
        <v>0.46949742334182765</v>
      </c>
      <c r="Z353" s="72">
        <f t="shared" si="185"/>
        <v>0.72207677227597544</v>
      </c>
      <c r="AA353" s="72">
        <f t="shared" si="186"/>
        <v>0.65229785069068424</v>
      </c>
      <c r="AB353" s="72">
        <f t="shared" si="187"/>
        <v>3.4117647058823447E-2</v>
      </c>
      <c r="AC353" s="72"/>
      <c r="AD353" s="72"/>
      <c r="AE353" s="72">
        <f t="shared" si="188"/>
        <v>0.29679532815057752</v>
      </c>
      <c r="AF353" s="72">
        <f t="shared" si="189"/>
        <v>7.9611748359140033E-2</v>
      </c>
      <c r="AG353" s="72">
        <f t="shared" si="190"/>
        <v>5.0780880300698196E-2</v>
      </c>
      <c r="AH353" s="72">
        <f t="shared" si="191"/>
        <v>0.29829174296522276</v>
      </c>
      <c r="AI353" s="72">
        <f t="shared" si="192"/>
        <v>3.9159124087591229E-2</v>
      </c>
      <c r="AJ353" s="72">
        <f>(AV353-Driver!$K$179)/(Driver!$L$179-Driver!$K$179)</f>
        <v>0.20546289581822572</v>
      </c>
      <c r="AK353" s="72">
        <f>(AW353-Driver!$K$180)/(Driver!$L$180-Driver!$K$180)</f>
        <v>0.20266666956662222</v>
      </c>
      <c r="AL353" s="72">
        <f>(AX353-Driver!$K$181)/(Driver!$L$181-Driver!$K$181)</f>
        <v>0.32207677227597542</v>
      </c>
      <c r="AM353" s="72">
        <f>(AY353-Driver!$K$182)/(Driver!$L$182-Driver!$K$182)</f>
        <v>0.86629785069068421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193"/>
        <v>4.3243793243793238</v>
      </c>
      <c r="AW353" s="70">
        <f t="shared" si="194"/>
        <v>20.771969254172348</v>
      </c>
      <c r="AX353" s="70">
        <f t="shared" si="195"/>
        <v>3.898690950483779</v>
      </c>
      <c r="AY353" s="70">
        <f>IFERROR(Driver!$K$19/Data!BH353/Data!BI353*Data!BK353*Data!BL353,"")</f>
        <v>-0.8184566181282551</v>
      </c>
      <c r="AZ353" s="70">
        <f t="shared" si="196"/>
        <v>17.691734921816824</v>
      </c>
      <c r="BA353" s="70"/>
      <c r="BB353" s="70"/>
      <c r="BC353" s="70">
        <f t="shared" si="197"/>
        <v>27.597633161173462</v>
      </c>
      <c r="BD353" s="70">
        <f t="shared" si="198"/>
        <v>3.5251470284696049</v>
      </c>
      <c r="BE353" s="70">
        <f t="shared" si="199"/>
        <v>4.9388728306852807E-2</v>
      </c>
      <c r="BF353" s="70">
        <f t="shared" si="200"/>
        <v>11.48723309113222</v>
      </c>
      <c r="BG353" s="70">
        <f t="shared" si="201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219</v>
      </c>
      <c r="BS353" s="8" t="s">
        <v>764</v>
      </c>
      <c r="BT353" s="9" t="s">
        <v>768</v>
      </c>
      <c r="BU353" s="10">
        <v>172</v>
      </c>
      <c r="BV353" s="9" t="s">
        <v>222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305</v>
      </c>
      <c r="CU353" s="9" t="s">
        <v>302</v>
      </c>
      <c r="CV353" s="10"/>
      <c r="CW353" s="10"/>
      <c r="CX353">
        <f>INDEX('Data_Price '!AS$2:AS$1266,MATCH(Data!$DN353,'Data_Price '!$BE$2:$BE$1266,0))</f>
        <v>0</v>
      </c>
      <c r="CY353">
        <f>INDEX('Data_Price '!AT$2:AT$1266,MATCH(Data!$DN353,'Data_Price '!$BE$2:$BE$1266,0))</f>
        <v>0</v>
      </c>
      <c r="CZ353">
        <f>INDEX('Data_Price '!AU$2:AU$1266,MATCH(Data!$DN353,'Data_Price '!$BE$2:$BE$1266,0))</f>
        <v>0</v>
      </c>
      <c r="DA353">
        <f>INDEX('Data_Price '!AV$2:AV$1266,MATCH(Data!$DN353,'Data_Price '!$BE$2:$BE$1266,0))</f>
        <v>0</v>
      </c>
      <c r="DB353">
        <f>INDEX('Data_Price '!AW$2:AW$1266,MATCH(Data!$DN353,'Data_Price '!$BE$2:$BE$1266,0))</f>
        <v>0</v>
      </c>
      <c r="DC353">
        <f>INDEX('Data_Price '!AX$2:AX$1266,MATCH(Data!$DN353,'Data_Price '!$BE$2:$BE$1266,0))</f>
        <v>0</v>
      </c>
      <c r="DD353">
        <f>INDEX('Data_Price '!AY$2:AY$1266,MATCH(Data!$DN353,'Data_Price '!$BE$2:$BE$1266,0))</f>
        <v>0</v>
      </c>
      <c r="DE353">
        <f>INDEX('Data_Price '!AZ$2:AZ$1266,MATCH(Data!$DN353,'Data_Price '!$BE$2:$BE$1266,0))</f>
        <v>0</v>
      </c>
      <c r="DF353">
        <f>INDEX('Data_Price '!BA$2:BA$1266,MATCH(Data!$DN353,'Data_Price '!$BE$2:$BE$1266,0))</f>
        <v>0</v>
      </c>
      <c r="DG353">
        <f>INDEX('Data_Price '!BB$2:BB$1266,MATCH(Data!$DN353,'Data_Price '!$BE$2:$BE$1266,0))</f>
        <v>0</v>
      </c>
      <c r="DH353">
        <f>INDEX('Data_Price '!BC$2:BC$1266,MATCH(Data!$DN353,'Data_Price '!$BE$2:$BE$1266,0))</f>
        <v>0</v>
      </c>
      <c r="DI353">
        <f>INDEX('Data_Price '!BD$2:BD$1266,MATCH(Data!$DN353,'Data_Price '!$BE$2:$BE$1266,0))</f>
        <v>0</v>
      </c>
      <c r="DJ353" s="89" t="e">
        <f ca="1">_xll.Connector("TinyUrl.TinyUrl",DA353,0)</f>
        <v>#NAME?</v>
      </c>
      <c r="DK353" s="89" t="e">
        <f ca="1">_xll.Connector("TinyUrl.TinyUrl",DE353,0)</f>
        <v>#NAME?</v>
      </c>
      <c r="DL353" s="89" t="e">
        <f ca="1">_xll.Connector("TinyUrl.TinyUrl",DI353,0)</f>
        <v>#NAME?</v>
      </c>
      <c r="DM353" s="224" t="str">
        <f t="shared" si="202"/>
        <v>Le Grizzly</v>
      </c>
      <c r="DN353" s="89" t="str">
        <f t="shared" si="203"/>
        <v xml:space="preserve"> RaccoonLe Grizzly172 Unisex</v>
      </c>
      <c r="DO353" s="227"/>
    </row>
    <row r="354" spans="2:119" ht="15.45" customHeight="1">
      <c r="B354" s="224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#VALUE!</v>
      </c>
      <c r="F354" s="43" t="b">
        <f>CL354&gt;Driver!$F$56</f>
        <v>0</v>
      </c>
      <c r="G354" s="43" t="b">
        <f>AND(CB354&gt;Driver!$F$55,CB354&lt;Driver!$G$55)</f>
        <v>0</v>
      </c>
      <c r="H354" s="43" t="e">
        <f t="shared" si="170"/>
        <v>#VALUE!</v>
      </c>
      <c r="I354" s="43">
        <f t="shared" si="171"/>
        <v>0</v>
      </c>
      <c r="J354" s="43" t="e">
        <f t="array" ref="J354">NOT(OR(($H$9:$H$1273=TRUE)*($I$9:$I$1273&gt;0)*($BT$9:$BT$1273=BT354)*($K$9:$K$1273&gt;K354)))</f>
        <v>#VALUE!</v>
      </c>
      <c r="K354" s="72">
        <f t="shared" si="172"/>
        <v>0.70653193917148049</v>
      </c>
      <c r="L354" s="72">
        <f t="shared" si="173"/>
        <v>0.99344452501812919</v>
      </c>
      <c r="M354" s="72">
        <f t="shared" si="174"/>
        <v>0.41961935332483191</v>
      </c>
      <c r="N354" s="72">
        <f t="shared" si="175"/>
        <v>9.0103079744513925E-2</v>
      </c>
      <c r="O354" s="72">
        <f t="shared" si="176"/>
        <v>0.28285628741952407</v>
      </c>
      <c r="P354" s="72">
        <f t="shared" si="177"/>
        <v>0.88589869281045752</v>
      </c>
      <c r="Q354" s="72"/>
      <c r="R354" s="72"/>
      <c r="S354" s="72">
        <f t="shared" si="178"/>
        <v>0.69374481634126806</v>
      </c>
      <c r="T354" s="72">
        <f t="shared" si="179"/>
        <v>0.93556487957026679</v>
      </c>
      <c r="U354" s="72">
        <f t="shared" si="180"/>
        <v>0.81483368568299475</v>
      </c>
      <c r="V354" s="72">
        <f t="shared" si="181"/>
        <v>0.63693812231050395</v>
      </c>
      <c r="W354" s="72">
        <f t="shared" si="182"/>
        <v>0.98647148676171081</v>
      </c>
      <c r="X354" s="72">
        <f t="shared" si="183"/>
        <v>6.555474981870868E-3</v>
      </c>
      <c r="Y354" s="72">
        <f t="shared" si="184"/>
        <v>0.58038064667516809</v>
      </c>
      <c r="Z354" s="72">
        <f t="shared" si="185"/>
        <v>0.90989692025548607</v>
      </c>
      <c r="AA354" s="72">
        <f t="shared" si="186"/>
        <v>0.71714371258047593</v>
      </c>
      <c r="AB354" s="72">
        <f t="shared" si="187"/>
        <v>0.11410130718954242</v>
      </c>
      <c r="AC354" s="72"/>
      <c r="AD354" s="72"/>
      <c r="AE354" s="72">
        <f t="shared" si="188"/>
        <v>0.30625518365873194</v>
      </c>
      <c r="AF354" s="72">
        <f t="shared" si="189"/>
        <v>6.4435120429733206E-2</v>
      </c>
      <c r="AG354" s="72">
        <f t="shared" si="190"/>
        <v>0.18516631431700523</v>
      </c>
      <c r="AH354" s="72">
        <f t="shared" si="191"/>
        <v>0.36306187768949605</v>
      </c>
      <c r="AI354" s="72">
        <f t="shared" si="192"/>
        <v>1.3528513238289214E-2</v>
      </c>
      <c r="AJ354" s="72">
        <f>(AV354-Driver!$K$179)/(Driver!$L$179-Driver!$K$179)</f>
        <v>0.24655547498187086</v>
      </c>
      <c r="AK354" s="72">
        <f>(AW354-Driver!$K$180)/(Driver!$L$180-Driver!$K$180)</f>
        <v>0.29855747779002689</v>
      </c>
      <c r="AL354" s="72">
        <f>(AX354-Driver!$K$181)/(Driver!$L$181-Driver!$K$181)</f>
        <v>0.50989692025548605</v>
      </c>
      <c r="AM354" s="72">
        <f>(AY354-Driver!$K$182)/(Driver!$L$182-Driver!$K$182)</f>
        <v>0.9311437125804759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193"/>
        <v>5.1892551892551886</v>
      </c>
      <c r="AW354" s="70">
        <f t="shared" si="194"/>
        <v>30.148954038672457</v>
      </c>
      <c r="AX354" s="70">
        <f t="shared" si="195"/>
        <v>5.5890722822993748</v>
      </c>
      <c r="AY354" s="70">
        <f>IFERROR(Driver!$K$19/Data!BH354/Data!BI354*Data!BK354*Data!BL354,"")</f>
        <v>-0.42150320267382624</v>
      </c>
      <c r="AZ354" s="70">
        <f t="shared" si="196"/>
        <v>24.98138495904691</v>
      </c>
      <c r="BA354" s="70"/>
      <c r="BB354" s="70"/>
      <c r="BC354" s="70">
        <f t="shared" si="197"/>
        <v>22.690740345245182</v>
      </c>
      <c r="BD354" s="70">
        <f t="shared" si="198"/>
        <v>16.273039680336499</v>
      </c>
      <c r="BE354" s="70">
        <f t="shared" si="199"/>
        <v>0.28529383260073526</v>
      </c>
      <c r="BF354" s="70">
        <f t="shared" si="200"/>
        <v>4.1719014099752361</v>
      </c>
      <c r="BG354" s="70">
        <f t="shared" si="201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219</v>
      </c>
      <c r="BS354" s="8" t="s">
        <v>812</v>
      </c>
      <c r="BT354" s="9" t="s">
        <v>820</v>
      </c>
      <c r="BU354" s="10">
        <v>167</v>
      </c>
      <c r="BV354" s="9" t="s">
        <v>222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305</v>
      </c>
      <c r="CU354" s="10"/>
      <c r="CV354" s="10"/>
      <c r="CW354" s="10"/>
      <c r="CX354" t="str">
        <f>INDEX('Data_Price '!AS$2:AS$1266,MATCH(Data!$DN354,'Data_Price '!$BE$2:$BE$1266,0))</f>
        <v>Used 2017 Salomon QST 99 Demo Ski with Bindings Size 167 (Option 210696)</v>
      </c>
      <c r="CY354" t="str">
        <f>INDEX('Data_Price '!AT$2:AT$1266,MATCH(Data!$DN354,'Data_Price '!$BE$2:$BE$1266,0))</f>
        <v>SidelineSwap</v>
      </c>
      <c r="CZ354" t="str">
        <f>INDEX('Data_Price '!AU$2:AU$1266,MATCH(Data!$DN354,'Data_Price '!$BE$2:$BE$1266,0))</f>
        <v>$323.00 used</v>
      </c>
      <c r="DA354" t="str">
        <f>INDEX('Data_Price '!AV$2:AV$1266,MATCH(Data!$DN354,'Data_Price '!$BE$2:$BE$1266,0))</f>
        <v>https://www.google.com/url?url=https://sidelineswap.com/gear/skiing/skis/4121663-salomon-used-2017-qst-99-demo-ski-with-bindings-size-167-option-210696&amp;rct=j&amp;q=&amp;esrc=s&amp;sa=U&amp;ved=0ahUKEwjXqvq3xaP2AhWphOAKHRiuBUoQsDwIaA&amp;usg=AOvVaw2YMOBnN4YaqjYPzQDGsJH7</v>
      </c>
      <c r="DB354" t="str">
        <f>INDEX('Data_Price '!AW$2:AW$1266,MATCH(Data!$DN354,'Data_Price '!$BE$2:$BE$1266,0))</f>
        <v>Used 2017 Salomon QST 99 Demo Ski with Bindings Size 167 (Option 210693)</v>
      </c>
      <c r="DC354" t="str">
        <f>INDEX('Data_Price '!AX$2:AX$1266,MATCH(Data!$DN354,'Data_Price '!$BE$2:$BE$1266,0))</f>
        <v>SidelineSwap</v>
      </c>
      <c r="DD354" t="str">
        <f>INDEX('Data_Price '!AY$2:AY$1266,MATCH(Data!$DN354,'Data_Price '!$BE$2:$BE$1266,0))</f>
        <v>$359.00 used</v>
      </c>
      <c r="DE354" t="str">
        <f>INDEX('Data_Price '!AZ$2:AZ$1266,MATCH(Data!$DN354,'Data_Price '!$BE$2:$BE$1266,0))</f>
        <v>https://www.google.com/url?url=https://sidelineswap.com/gear/skiing/skis/4121652-salomon-used-2017-qst-99-demo-ski-with-bindings-size-167-option-210693&amp;rct=j&amp;q=&amp;esrc=s&amp;sa=U&amp;ved=0ahUKEwjXqvq3xaP2AhWphOAKHRiuBUoQsDwIew&amp;usg=AOvVaw04rM0gxoH-ZZvMkQLureYl</v>
      </c>
      <c r="DF354" t="str">
        <f>INDEX('Data_Price '!BA$2:BA$1266,MATCH(Data!$DN354,'Data_Price '!$BE$2:$BE$1266,0))</f>
        <v>Used 2017 Salomon QST 99 Demo Ski with Bindings Size 167 (Option 210698)</v>
      </c>
      <c r="DG354" t="str">
        <f>INDEX('Data_Price '!BB$2:BB$1266,MATCH(Data!$DN354,'Data_Price '!$BE$2:$BE$1266,0))</f>
        <v>SidelineSwap</v>
      </c>
      <c r="DH354" t="str">
        <f>INDEX('Data_Price '!BC$2:BC$1266,MATCH(Data!$DN354,'Data_Price '!$BE$2:$BE$1266,0))</f>
        <v>$359.00 used</v>
      </c>
      <c r="DI354" t="str">
        <f>INDEX('Data_Price '!BD$2:BD$1266,MATCH(Data!$DN354,'Data_Price '!$BE$2:$BE$1266,0))</f>
        <v>https://www.google.com/url?url=https://sidelineswap.com/gear/skiing/skis/4121670-salomon-used-2017-qst-99-demo-ski-with-bindings-size-167-option-210698&amp;rct=j&amp;q=&amp;esrc=s&amp;sa=U&amp;ved=0ahUKEwjXqvq3xaP2AhWphOAKHRiuBUoQsDwIiwE&amp;usg=AOvVaw2EvwPfRyDNMNGCcKCe5jI0</v>
      </c>
      <c r="DJ354" s="89" t="e">
        <f ca="1">_xll.Connector("TinyUrl.TinyUrl",DA354,0)</f>
        <v>#NAME?</v>
      </c>
      <c r="DK354" s="89" t="e">
        <f ca="1">_xll.Connector("TinyUrl.TinyUrl",DE354,0)</f>
        <v>#NAME?</v>
      </c>
      <c r="DL354" s="89" t="e">
        <f ca="1">_xll.Connector("TinyUrl.TinyUrl",DI354,0)</f>
        <v>#NAME?</v>
      </c>
      <c r="DM354" s="224" t="str">
        <f t="shared" si="202"/>
        <v>QST 99</v>
      </c>
      <c r="DN354" s="89" t="str">
        <f t="shared" si="203"/>
        <v xml:space="preserve"> SalomonQST 99167 Unisex</v>
      </c>
      <c r="DO354" s="227" t="s">
        <v>924</v>
      </c>
    </row>
    <row r="355" spans="2:119" ht="15.45" customHeight="1">
      <c r="B355" s="224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#VALUE!</v>
      </c>
      <c r="F355" s="43" t="b">
        <f>CL355&gt;Driver!$F$56</f>
        <v>0</v>
      </c>
      <c r="G355" s="43" t="b">
        <f>AND(CB355&gt;Driver!$F$55,CB355&lt;Driver!$G$55)</f>
        <v>0</v>
      </c>
      <c r="H355" s="43" t="e">
        <f t="shared" si="170"/>
        <v>#VALUE!</v>
      </c>
      <c r="I355" s="43">
        <f t="shared" si="171"/>
        <v>0</v>
      </c>
      <c r="J355" s="43" t="e">
        <f t="array" ref="J355">NOT(OR(($H$9:$H$1273=TRUE)*($I$9:$I$1273&gt;0)*($BT$9:$BT$1273=BT355)*($K$9:$K$1273&gt;K355)))</f>
        <v>#VALUE!</v>
      </c>
      <c r="K355" s="72">
        <f t="shared" si="172"/>
        <v>0.74471624846604079</v>
      </c>
      <c r="L355" s="72">
        <f t="shared" si="173"/>
        <v>0.92437031665458069</v>
      </c>
      <c r="M355" s="72">
        <f t="shared" si="174"/>
        <v>0.56506218027750088</v>
      </c>
      <c r="N355" s="72">
        <f t="shared" si="175"/>
        <v>0.36329602226016566</v>
      </c>
      <c r="O355" s="72">
        <f t="shared" si="176"/>
        <v>0.3343905185723367</v>
      </c>
      <c r="P355" s="72">
        <f t="shared" si="177"/>
        <v>0.99750000000000005</v>
      </c>
      <c r="Q355" s="72"/>
      <c r="R355" s="72"/>
      <c r="S355" s="72">
        <f t="shared" si="178"/>
        <v>0.6932137894958017</v>
      </c>
      <c r="T355" s="72">
        <f t="shared" si="179"/>
        <v>0.91436067512061514</v>
      </c>
      <c r="U355" s="72">
        <f t="shared" si="180"/>
        <v>0.32431379946242578</v>
      </c>
      <c r="V355" s="72">
        <f t="shared" si="181"/>
        <v>0.63559236061193825</v>
      </c>
      <c r="W355" s="72">
        <f t="shared" si="182"/>
        <v>0.98175267379679143</v>
      </c>
      <c r="X355" s="72">
        <f t="shared" si="183"/>
        <v>7.5629683345419363E-2</v>
      </c>
      <c r="Y355" s="72">
        <f t="shared" si="184"/>
        <v>0.43493781972249917</v>
      </c>
      <c r="Z355" s="72">
        <f t="shared" si="185"/>
        <v>0.63670397773983434</v>
      </c>
      <c r="AA355" s="72">
        <f t="shared" si="186"/>
        <v>0.6656094814276633</v>
      </c>
      <c r="AB355" s="72">
        <f t="shared" si="187"/>
        <v>2.4999999999999745E-3</v>
      </c>
      <c r="AC355" s="72"/>
      <c r="AD355" s="72"/>
      <c r="AE355" s="72">
        <f t="shared" si="188"/>
        <v>0.30678621050419824</v>
      </c>
      <c r="AF355" s="72">
        <f t="shared" si="189"/>
        <v>8.5639324879384887E-2</v>
      </c>
      <c r="AG355" s="72">
        <f t="shared" si="190"/>
        <v>0.67568620053757422</v>
      </c>
      <c r="AH355" s="72">
        <f t="shared" si="191"/>
        <v>0.3644076393880617</v>
      </c>
      <c r="AI355" s="72">
        <f t="shared" si="192"/>
        <v>1.8247326203208569E-2</v>
      </c>
      <c r="AJ355" s="72">
        <f>(AV355-Driver!$K$179)/(Driver!$L$179-Driver!$K$179)</f>
        <v>0.16437031665458063</v>
      </c>
      <c r="AK355" s="72">
        <f>(AW355-Driver!$K$180)/(Driver!$L$180-Driver!$K$180)</f>
        <v>0.16617475890478539</v>
      </c>
      <c r="AL355" s="72">
        <f>(AX355-Driver!$K$181)/(Driver!$L$181-Driver!$K$181)</f>
        <v>0.23670397773983431</v>
      </c>
      <c r="AM355" s="72">
        <f>(AY355-Driver!$K$182)/(Driver!$L$182-Driver!$K$182)</f>
        <v>0.87960948142766326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193"/>
        <v>3.4595034595034599</v>
      </c>
      <c r="AW355" s="70">
        <f t="shared" si="194"/>
        <v>17.203492802955388</v>
      </c>
      <c r="AX355" s="70">
        <f t="shared" si="195"/>
        <v>3.1303357996585088</v>
      </c>
      <c r="AY355" s="70">
        <f>IFERROR(Driver!$K$19/Data!BH355/Data!BI355*Data!BK355*Data!BL355,"")</f>
        <v>-0.73696957898160065</v>
      </c>
      <c r="AZ355" s="70">
        <f t="shared" si="196"/>
        <v>14.810126582278482</v>
      </c>
      <c r="BA355" s="70"/>
      <c r="BB355" s="70"/>
      <c r="BC355" s="70">
        <f t="shared" si="197"/>
        <v>22.415293028863086</v>
      </c>
      <c r="BD355" s="70">
        <f t="shared" si="198"/>
        <v>2.9917171866615466</v>
      </c>
      <c r="BE355" s="70">
        <f t="shared" si="199"/>
        <v>0.77572621559463895</v>
      </c>
      <c r="BF355" s="70">
        <f t="shared" si="200"/>
        <v>4.0199070806332662</v>
      </c>
      <c r="BG355" s="70">
        <f t="shared" si="201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219</v>
      </c>
      <c r="BS355" s="8" t="s">
        <v>812</v>
      </c>
      <c r="BT355" s="9" t="s">
        <v>815</v>
      </c>
      <c r="BU355" s="10">
        <v>169</v>
      </c>
      <c r="BV355" s="9" t="s">
        <v>222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305</v>
      </c>
      <c r="CU355" s="9" t="s">
        <v>302</v>
      </c>
      <c r="CV355" s="10"/>
      <c r="CW355" s="10"/>
      <c r="CX355" t="str">
        <f>INDEX('Data_Price '!AS$2:AS$1266,MATCH(Data!$DN355,'Data_Price '!$BE$2:$BE$1266,0))</f>
        <v>Skiing Ladies Ski Mountaineering Salomon N Mtn Explore 95 2022 3 3/4in</v>
      </c>
      <c r="CY355" t="str">
        <f>INDEX('Data_Price '!AT$2:AT$1266,MATCH(Data!$DN355,'Data_Price '!$BE$2:$BE$1266,0))</f>
        <v>eBay</v>
      </c>
      <c r="CZ355">
        <f>INDEX('Data_Price '!AU$2:AU$1266,MATCH(Data!$DN355,'Data_Price '!$BE$2:$BE$1266,0))</f>
        <v>573.16</v>
      </c>
      <c r="DA355" t="str">
        <f>INDEX('Data_Price '!AV$2:AV$1266,MATCH(Data!$DN355,'Data_Price '!$BE$2:$BE$1266,0))</f>
        <v>https://www.google.com/url?url=https://www.ebay.com/itm/274989234436%3Fchn%3Dps%26mkevt%3D1%26mkcid%3D28%26var%3D575272997930&amp;rct=j&amp;q=&amp;esrc=s&amp;sa=U&amp;ved=0ahUKEwibtum4xaP2AhXuYt8KHaCMDP4Q2SkIbg&amp;usg=AOvVaw37XVZ9Uu9FQ1JEAeZirDzG</v>
      </c>
      <c r="DB355" t="str">
        <f>INDEX('Data_Price '!AW$2:AW$1266,MATCH(Data!$DN355,'Data_Price '!$BE$2:$BE$1266,0))</f>
        <v>Salomon MTN EXPLORE 95 169</v>
      </c>
      <c r="DC355" t="str">
        <f>INDEX('Data_Price '!AX$2:AX$1266,MATCH(Data!$DN355,'Data_Price '!$BE$2:$BE$1266,0))</f>
        <v>Cripple Creek Backcountry</v>
      </c>
      <c r="DD355">
        <f>INDEX('Data_Price '!AY$2:AY$1266,MATCH(Data!$DN355,'Data_Price '!$BE$2:$BE$1266,0))</f>
        <v>699</v>
      </c>
      <c r="DE355" t="str">
        <f>INDEX('Data_Price '!AZ$2:AZ$1266,MATCH(Data!$DN355,'Data_Price '!$BE$2:$BE$1266,0))</f>
        <v>https://www.google.com/url?url=https://cripplecreekbc.com/products/salomon-mtn-explore-95%3Fvariant%3D33709272039557%26currency%3DUSD%26utm_medium%3Dproduct_sync%26utm_source%3Dgoogle%26utm_content%3Dsag_organic%26utm_campaign%3Dsag_organic&amp;rct=j&amp;q=&amp;esrc=s&amp;sa=U&amp;ved=0ahUKEwibtum4xaP2AhXuYt8KHaCMDP4Q2SkIaw&amp;usg=AOvVaw2drQ17Zk-JucbIqKWtzlFT</v>
      </c>
      <c r="DF355" t="str">
        <f>INDEX('Data_Price '!BA$2:BA$1266,MATCH(Data!$DN355,'Data_Price '!$BE$2:$BE$1266,0))</f>
        <v>Salomon Mtn Explore 95 Skis 2022</v>
      </c>
      <c r="DG355" t="str">
        <f>INDEX('Data_Price '!BB$2:BB$1266,MATCH(Data!$DN355,'Data_Price '!$BE$2:$BE$1266,0))</f>
        <v>Skimo &amp; SkyRun</v>
      </c>
      <c r="DH355">
        <f>INDEX('Data_Price '!BC$2:BC$1266,MATCH(Data!$DN355,'Data_Price '!$BE$2:$BE$1266,0))</f>
        <v>699.95</v>
      </c>
      <c r="DI355" t="str">
        <f>INDEX('Data_Price '!BD$2:BD$1266,MATCH(Data!$DN355,'Data_Price '!$BE$2:$BE$1266,0))</f>
        <v>https://www.google.com/url?q=https://skimo.co/salomon-mtn-explore-95%3Foption%255B1485%255D%3D16589&amp;sa=U&amp;ved=0ahUKEwiSmau5xaP2AhWQTt8KHbTZBLgQ2ykIGA&amp;usg=AOvVaw1B7PveR0KUXl_cDiHLRAWZ</v>
      </c>
      <c r="DJ355" s="89" t="e">
        <f ca="1">_xll.Connector("TinyUrl.TinyUrl",DA355,0)</f>
        <v>#NAME?</v>
      </c>
      <c r="DK355" s="89" t="e">
        <f ca="1">_xll.Connector("TinyUrl.TinyUrl",DE355,0)</f>
        <v>#NAME?</v>
      </c>
      <c r="DL355" s="89" t="e">
        <f ca="1">_xll.Connector("TinyUrl.TinyUrl",DI355,0)</f>
        <v>#NAME?</v>
      </c>
      <c r="DM355" s="224" t="str">
        <f t="shared" si="202"/>
        <v>MTN Explore 95</v>
      </c>
      <c r="DN355" s="89" t="str">
        <f t="shared" si="203"/>
        <v xml:space="preserve"> SalomonMTN Explore 95169 Unisex</v>
      </c>
      <c r="DO355" s="227" t="s">
        <v>946</v>
      </c>
    </row>
    <row r="356" spans="2:119" ht="15.45" customHeight="1">
      <c r="B356" s="224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#VALUE!</v>
      </c>
      <c r="F356" s="43" t="b">
        <f>CL356&gt;Driver!$F$56</f>
        <v>0</v>
      </c>
      <c r="G356" s="43" t="b">
        <f>AND(CB356&gt;Driver!$F$55,CB356&lt;Driver!$G$55)</f>
        <v>0</v>
      </c>
      <c r="H356" s="43" t="e">
        <f t="shared" si="170"/>
        <v>#VALUE!</v>
      </c>
      <c r="I356" s="43">
        <f t="shared" si="171"/>
        <v>0</v>
      </c>
      <c r="J356" s="43" t="e">
        <f t="array" ref="J356">NOT(OR(($H$9:$H$1273=TRUE)*($I$9:$I$1273&gt;0)*($BT$9:$BT$1273=BT356)*($K$9:$K$1273&gt;K356)))</f>
        <v>#VALUE!</v>
      </c>
      <c r="K356" s="72">
        <f t="shared" si="172"/>
        <v>0.68795010825907876</v>
      </c>
      <c r="L356" s="72">
        <f t="shared" si="173"/>
        <v>0.92823785351704136</v>
      </c>
      <c r="M356" s="72">
        <f t="shared" si="174"/>
        <v>0.44766236300111617</v>
      </c>
      <c r="N356" s="72">
        <f t="shared" si="175"/>
        <v>0.17041674571555043</v>
      </c>
      <c r="O356" s="72">
        <f t="shared" si="176"/>
        <v>0.28185138903943197</v>
      </c>
      <c r="P356" s="72">
        <f t="shared" si="177"/>
        <v>0.890718954248366</v>
      </c>
      <c r="Q356" s="72"/>
      <c r="R356" s="72"/>
      <c r="S356" s="72">
        <f t="shared" si="178"/>
        <v>0.69956783882897922</v>
      </c>
      <c r="T356" s="72">
        <f t="shared" si="179"/>
        <v>0.97641371293419132</v>
      </c>
      <c r="U356" s="72">
        <f t="shared" si="180"/>
        <v>0.96591354138137075</v>
      </c>
      <c r="V356" s="72">
        <f t="shared" si="181"/>
        <v>0.66433790994881115</v>
      </c>
      <c r="W356" s="72">
        <f t="shared" si="182"/>
        <v>0.99960526315789466</v>
      </c>
      <c r="X356" s="72">
        <f t="shared" si="183"/>
        <v>7.1762146482958672E-2</v>
      </c>
      <c r="Y356" s="72">
        <f t="shared" si="184"/>
        <v>0.55233763699888383</v>
      </c>
      <c r="Z356" s="72">
        <f t="shared" si="185"/>
        <v>0.82958325428444957</v>
      </c>
      <c r="AA356" s="72">
        <f t="shared" si="186"/>
        <v>0.71814861096056803</v>
      </c>
      <c r="AB356" s="72">
        <f t="shared" si="187"/>
        <v>0.10928104575163394</v>
      </c>
      <c r="AC356" s="72"/>
      <c r="AD356" s="72"/>
      <c r="AE356" s="72">
        <f t="shared" si="188"/>
        <v>0.30043216117102078</v>
      </c>
      <c r="AF356" s="72">
        <f t="shared" si="189"/>
        <v>2.3586287065808689E-2</v>
      </c>
      <c r="AG356" s="72">
        <f t="shared" si="190"/>
        <v>3.4086458618629245E-2</v>
      </c>
      <c r="AH356" s="72">
        <f t="shared" si="191"/>
        <v>0.33566209005118885</v>
      </c>
      <c r="AI356" s="72">
        <f t="shared" si="192"/>
        <v>3.9473684210528104E-4</v>
      </c>
      <c r="AJ356" s="72">
        <f>(AV356-Driver!$K$179)/(Driver!$L$179-Driver!$K$179)</f>
        <v>0.16823785351704132</v>
      </c>
      <c r="AK356" s="72">
        <f>(AW356-Driver!$K$180)/(Driver!$L$180-Driver!$K$180)</f>
        <v>0.28673614281977688</v>
      </c>
      <c r="AL356" s="72">
        <f>(AX356-Driver!$K$181)/(Driver!$L$181-Driver!$K$181)</f>
        <v>0.42958325428444954</v>
      </c>
      <c r="AM356" s="72">
        <f>(AY356-Driver!$K$182)/(Driver!$L$182-Driver!$K$182)</f>
        <v>0.932148610960568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193"/>
        <v>3.5409035409035408</v>
      </c>
      <c r="AW356" s="70">
        <f t="shared" si="194"/>
        <v>28.992967555690058</v>
      </c>
      <c r="AX356" s="70">
        <f t="shared" si="195"/>
        <v>4.8662492885600459</v>
      </c>
      <c r="AY356" s="70">
        <f>IFERROR(Driver!$K$19/Data!BH356/Data!BI356*Data!BK356*Data!BL356,"")</f>
        <v>-0.41535172542397314</v>
      </c>
      <c r="AZ356" s="70">
        <f t="shared" si="196"/>
        <v>24.542069992553984</v>
      </c>
      <c r="BA356" s="70"/>
      <c r="BB356" s="70"/>
      <c r="BC356" s="70">
        <f t="shared" si="197"/>
        <v>25.71118259061657</v>
      </c>
      <c r="BD356" s="70">
        <f t="shared" si="198"/>
        <v>8.4833010816862053</v>
      </c>
      <c r="BE356" s="70">
        <f t="shared" si="199"/>
        <v>0.13424092784813962</v>
      </c>
      <c r="BF356" s="70">
        <f t="shared" si="200"/>
        <v>7.2665149293194498</v>
      </c>
      <c r="BG356" s="70">
        <f t="shared" si="201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219</v>
      </c>
      <c r="BS356" s="8" t="s">
        <v>742</v>
      </c>
      <c r="BT356" s="9" t="s">
        <v>756</v>
      </c>
      <c r="BU356" s="10">
        <v>158</v>
      </c>
      <c r="BV356" s="9" t="s">
        <v>390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305</v>
      </c>
      <c r="CU356" s="10"/>
      <c r="CV356" s="10"/>
      <c r="CW356" s="10"/>
      <c r="CX356" t="str">
        <f>INDEX('Data_Price '!AS$2:AS$1266,MATCH(Data!$DN356,'Data_Price '!$BE$2:$BE$1266,0))</f>
        <v>Nordica Enforcer 88 / Santa Ana 93 Ski Skins - 2022 158 cm</v>
      </c>
      <c r="CY356" t="str">
        <f>INDEX('Data_Price '!AT$2:AT$1266,MATCH(Data!$DN356,'Data_Price '!$BE$2:$BE$1266,0))</f>
        <v>Arlberg Ski &amp; Surf Shops</v>
      </c>
      <c r="CZ356">
        <f>INDEX('Data_Price '!AU$2:AU$1266,MATCH(Data!$DN356,'Data_Price '!$BE$2:$BE$1266,0))</f>
        <v>209.95</v>
      </c>
      <c r="DA356" t="str">
        <f>INDEX('Data_Price '!AV$2:AV$1266,MATCH(Data!$DN356,'Data_Price '!$BE$2:$BE$1266,0))</f>
        <v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d1825xaP2AhUGZN8KHXuTBIsQ2SkIkwE&amp;usg=AOvVaw1wMEEXHtpUXrQAtOW5Ptlp</v>
      </c>
      <c r="DB356" t="str">
        <f>INDEX('Data_Price '!AW$2:AW$1266,MATCH(Data!$DN356,'Data_Price '!$BE$2:$BE$1266,0))</f>
        <v>Nordica Santa Ana 93 Flat Skis - Women's 2022 158cm</v>
      </c>
      <c r="DC356" t="str">
        <f>INDEX('Data_Price '!AX$2:AX$1266,MATCH(Data!$DN356,'Data_Price '!$BE$2:$BE$1266,0))</f>
        <v>Glacier Ski Shop</v>
      </c>
      <c r="DD356">
        <f>INDEX('Data_Price '!AY$2:AY$1266,MATCH(Data!$DN356,'Data_Price '!$BE$2:$BE$1266,0))</f>
        <v>649</v>
      </c>
      <c r="DE356" t="str">
        <f>INDEX('Data_Price '!AZ$2:AZ$1266,MATCH(Data!$DN356,'Data_Price '!$BE$2:$BE$1266,0))</f>
        <v>https://www.google.com/url?url=https://glacierskishop.com/products/nordica-santa-ana-93-flat-skis-womens-2022%3Fvariant%3D39638940713063%26currency%3DUSD%26utm_medium%3Dproduct_sync%26utm_source%3Dgoogle%26utm_content%3Dsag_organic%26utm_campaign%3Dsag_organic&amp;rct=j&amp;q=&amp;esrc=s&amp;sa=U&amp;ved=0ahUKEwjd1825xaP2AhUGZN8KHXuTBIsQ2SkIigE&amp;usg=AOvVaw2iz2JfLSjZUOCjycmleQN5</v>
      </c>
      <c r="DF356" t="str">
        <f>INDEX('Data_Price '!BA$2:BA$1266,MATCH(Data!$DN356,'Data_Price '!$BE$2:$BE$1266,0))</f>
        <v>2022 NORDICA SANTA ANA 93 158</v>
      </c>
      <c r="DG356" t="str">
        <f>INDEX('Data_Price '!BB$2:BB$1266,MATCH(Data!$DN356,'Data_Price '!$BE$2:$BE$1266,0))</f>
        <v>The Pro Shop</v>
      </c>
      <c r="DH356">
        <f>INDEX('Data_Price '!BC$2:BC$1266,MATCH(Data!$DN356,'Data_Price '!$BE$2:$BE$1266,0))</f>
        <v>649.99</v>
      </c>
      <c r="DI356" t="str">
        <f>INDEX('Data_Price '!BD$2:BD$1266,MATCH(Data!$DN356,'Data_Price '!$BE$2:$BE$1266,0))</f>
        <v>https://www.google.com/url?url=https://proskiguy.myshopify.com/products/nordicasanta-ana-932019%3Fvariant%3D39589437669464%26currency%3DUSD%26utm_medium%3Dproduct_sync%26utm_source%3Dgoogle%26utm_content%3Dsag_organic%26utm_campaign%3Dsag_organic&amp;rct=j&amp;q=&amp;esrc=s&amp;sa=U&amp;ved=0ahUKEwjd1825xaP2AhUGZN8KHXuTBIsQ2SkIbg&amp;usg=AOvVaw2T6OS4fHcwxE_whKiqqi0t</v>
      </c>
      <c r="DJ356" s="89" t="e">
        <f ca="1">_xll.Connector("TinyUrl.TinyUrl",DA356,0)</f>
        <v>#NAME?</v>
      </c>
      <c r="DK356" s="89" t="e">
        <f ca="1">_xll.Connector("TinyUrl.TinyUrl",DE356,0)</f>
        <v>#NAME?</v>
      </c>
      <c r="DL356" s="89" t="e">
        <f ca="1">_xll.Connector("TinyUrl.TinyUrl",DI356,0)</f>
        <v>#NAME?</v>
      </c>
      <c r="DM356" s="224" t="str">
        <f t="shared" si="202"/>
        <v>Santa Ana 93</v>
      </c>
      <c r="DN356" s="89" t="str">
        <f t="shared" si="203"/>
        <v xml:space="preserve"> NordicaSanta Ana 93158 Women's</v>
      </c>
      <c r="DO356" s="227" t="s">
        <v>1051</v>
      </c>
    </row>
    <row r="357" spans="2:119" ht="15.45" customHeight="1">
      <c r="B357" s="224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#VALUE!</v>
      </c>
      <c r="F357" s="43" t="b">
        <f>CL357&gt;Driver!$F$56</f>
        <v>0</v>
      </c>
      <c r="G357" s="43" t="b">
        <f>AND(CB357&gt;Driver!$F$55,CB357&lt;Driver!$G$55)</f>
        <v>0</v>
      </c>
      <c r="H357" s="43" t="e">
        <f t="shared" si="170"/>
        <v>#VALUE!</v>
      </c>
      <c r="I357" s="43">
        <f t="shared" si="171"/>
        <v>0</v>
      </c>
      <c r="J357" s="43" t="e">
        <f t="array" ref="J357">NOT(OR(($H$9:$H$1273=TRUE)*($I$9:$I$1273&gt;0)*($BT$9:$BT$1273=BT357)*($K$9:$K$1273&gt;K357)))</f>
        <v>#VALUE!</v>
      </c>
      <c r="K357" s="72">
        <f t="shared" si="172"/>
        <v>0.74595101860621216</v>
      </c>
      <c r="L357" s="72">
        <f t="shared" si="173"/>
        <v>0.97231165901216654</v>
      </c>
      <c r="M357" s="72">
        <f t="shared" si="174"/>
        <v>0.51959037820025755</v>
      </c>
      <c r="N357" s="72">
        <f t="shared" si="175"/>
        <v>0.30005691519635747</v>
      </c>
      <c r="O357" s="72">
        <f t="shared" si="176"/>
        <v>0.34136127822794482</v>
      </c>
      <c r="P357" s="72">
        <f t="shared" si="177"/>
        <v>0.91735294117647059</v>
      </c>
      <c r="Q357" s="72"/>
      <c r="R357" s="72"/>
      <c r="S357" s="72">
        <f t="shared" si="178"/>
        <v>0.72229448272442121</v>
      </c>
      <c r="T357" s="72">
        <f t="shared" si="179"/>
        <v>0.93430636346572427</v>
      </c>
      <c r="U357" s="72">
        <f t="shared" si="180"/>
        <v>9.9999999999999978E-2</v>
      </c>
      <c r="V357" s="72">
        <f t="shared" si="181"/>
        <v>0.61477265512796364</v>
      </c>
      <c r="W357" s="72">
        <f t="shared" si="182"/>
        <v>0.96842352941176468</v>
      </c>
      <c r="X357" s="72">
        <f t="shared" si="183"/>
        <v>2.7688340987833404E-2</v>
      </c>
      <c r="Y357" s="72">
        <f t="shared" si="184"/>
        <v>0.48040962179974239</v>
      </c>
      <c r="Z357" s="72">
        <f t="shared" si="185"/>
        <v>0.69994308480364253</v>
      </c>
      <c r="AA357" s="72">
        <f t="shared" si="186"/>
        <v>0.65863872177205518</v>
      </c>
      <c r="AB357" s="72">
        <f t="shared" si="187"/>
        <v>8.2647058823529379E-2</v>
      </c>
      <c r="AC357" s="72"/>
      <c r="AD357" s="72"/>
      <c r="AE357" s="72">
        <f t="shared" si="188"/>
        <v>0.27770551727557879</v>
      </c>
      <c r="AF357" s="72">
        <f t="shared" si="189"/>
        <v>6.5693636534275707E-2</v>
      </c>
      <c r="AG357" s="72">
        <f t="shared" si="190"/>
        <v>0.9</v>
      </c>
      <c r="AH357" s="72">
        <f t="shared" si="191"/>
        <v>0.38522734487203636</v>
      </c>
      <c r="AI357" s="72">
        <f t="shared" si="192"/>
        <v>3.1576470588235303E-2</v>
      </c>
      <c r="AJ357" s="72">
        <f>(AV357-Driver!$K$179)/(Driver!$L$179-Driver!$K$179)</f>
        <v>0.21231165901216659</v>
      </c>
      <c r="AK357" s="72">
        <f>(AW357-Driver!$K$180)/(Driver!$L$180-Driver!$K$180)</f>
        <v>0.24625626721038602</v>
      </c>
      <c r="AL357" s="72">
        <f>(AX357-Driver!$K$181)/(Driver!$L$181-Driver!$K$181)</f>
        <v>0.29994308480364257</v>
      </c>
      <c r="AM357" s="72">
        <f>(AY357-Driver!$K$182)/(Driver!$L$182-Driver!$K$182)</f>
        <v>0.87263872177205515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193"/>
        <v>4.4685253018586346</v>
      </c>
      <c r="AW357" s="70">
        <f t="shared" si="194"/>
        <v>25.034515388060196</v>
      </c>
      <c r="AX357" s="70">
        <f t="shared" si="195"/>
        <v>3.6994877632327832</v>
      </c>
      <c r="AY357" s="70">
        <f>IFERROR(Driver!$K$19/Data!BH357/Data!BI357*Data!BK357*Data!BL357,"")</f>
        <v>-0.77964102744362163</v>
      </c>
      <c r="AZ357" s="70">
        <f t="shared" si="196"/>
        <v>22.114668652271035</v>
      </c>
      <c r="BA357" s="70"/>
      <c r="BB357" s="70"/>
      <c r="BC357" s="70">
        <f t="shared" si="197"/>
        <v>37.49965077224747</v>
      </c>
      <c r="BD357" s="70">
        <f t="shared" si="198"/>
        <v>4.7568752635352389</v>
      </c>
      <c r="BE357" s="70">
        <f t="shared" si="199"/>
        <v>1</v>
      </c>
      <c r="BF357" s="70">
        <f t="shared" si="200"/>
        <v>1.6684676129274707</v>
      </c>
      <c r="BG357" s="70">
        <f t="shared" si="201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219</v>
      </c>
      <c r="BS357" s="8" t="s">
        <v>812</v>
      </c>
      <c r="BT357" s="9" t="s">
        <v>815</v>
      </c>
      <c r="BU357" s="10">
        <v>177</v>
      </c>
      <c r="BV357" s="9" t="s">
        <v>222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305</v>
      </c>
      <c r="CU357" s="9" t="s">
        <v>302</v>
      </c>
      <c r="CV357" s="10"/>
      <c r="CW357" s="10"/>
      <c r="CX357" t="str">
        <f>INDEX('Data_Price '!AS$2:AS$1266,MATCH(Data!$DN357,'Data_Price '!$BE$2:$BE$1266,0))</f>
        <v>Salomon Mtn Explore 95 Skis 2022</v>
      </c>
      <c r="CY357" t="str">
        <f>INDEX('Data_Price '!AT$2:AT$1266,MATCH(Data!$DN357,'Data_Price '!$BE$2:$BE$1266,0))</f>
        <v>eBay - grassisport</v>
      </c>
      <c r="CZ357">
        <f>INDEX('Data_Price '!AU$2:AU$1266,MATCH(Data!$DN357,'Data_Price '!$BE$2:$BE$1266,0))</f>
        <v>524.9</v>
      </c>
      <c r="DA357" t="str">
        <f>INDEX('Data_Price '!AV$2:AV$1266,MATCH(Data!$DN357,'Data_Price '!$BE$2:$BE$1266,0))</f>
        <v>https://www.google.com/url?q=https://www.ebay.com/itm/402723984794%3Fchn%3Dps%26mkevt%3D1%26mkcid%3D28%26var%3D672980045512&amp;sa=U&amp;ved=0ahUKEwjn2u66xaP2AhUHneAKHRlDAY0Q2ykIHg&amp;usg=AOvVaw2d6uoxKm-zax797pLs5cyz</v>
      </c>
      <c r="DB357" t="str">
        <f>INDEX('Data_Price '!AW$2:AW$1266,MATCH(Data!$DN357,'Data_Price '!$BE$2:$BE$1266,0))</f>
        <v>Salomon Mtn Explore 95 Skis 2022</v>
      </c>
      <c r="DC357" t="str">
        <f>INDEX('Data_Price '!AX$2:AX$1266,MATCH(Data!$DN357,'Data_Price '!$BE$2:$BE$1266,0))</f>
        <v>Level Nine Sports</v>
      </c>
      <c r="DD357">
        <f>INDEX('Data_Price '!AY$2:AY$1266,MATCH(Data!$DN357,'Data_Price '!$BE$2:$BE$1266,0))</f>
        <v>559.99</v>
      </c>
      <c r="DE357" t="str">
        <f>INDEX('Data_Price '!AZ$2:AZ$1266,MATCH(Data!$DN357,'Data_Price '!$BE$2:$BE$1266,0))</f>
        <v>https://www.google.com/url?q=https://www.levelninesports.com/salomon-mtn-explore-95-skis-2022/&amp;sa=U&amp;ved=0ahUKEwjn2u66xaP2AhUHneAKHRlDAY0Q2ykIGg&amp;usg=AOvVaw38P0RHtqGBBtaupP0d4QUx</v>
      </c>
      <c r="DF357" t="str">
        <f>INDEX('Data_Price '!BA$2:BA$1266,MATCH(Data!$DN357,'Data_Price '!$BE$2:$BE$1266,0))</f>
        <v>Salomon MTN Explore 95</v>
      </c>
      <c r="DG357" t="str">
        <f>INDEX('Data_Price '!BB$2:BB$1266,MATCH(Data!$DN357,'Data_Price '!$BE$2:$BE$1266,0))</f>
        <v>Level Nine Sports</v>
      </c>
      <c r="DH357">
        <f>INDEX('Data_Price '!BC$2:BC$1266,MATCH(Data!$DN357,'Data_Price '!$BE$2:$BE$1266,0))</f>
        <v>559.99</v>
      </c>
      <c r="DI357" t="str">
        <f>INDEX('Data_Price '!BD$2:BD$1266,MATCH(Data!$DN357,'Data_Price '!$BE$2:$BE$1266,0))</f>
        <v>https://www.google.com/url?url=https://www.levelninesports.com/salomon-mtn-explore-95-skis-2022/%3Fsku%3DL9866808&amp;rct=j&amp;q=&amp;esrc=s&amp;sa=U&amp;ved=0ahUKEwjow6i6xaP2AhXvmuAKHXLtDiYQsDwIVQ&amp;usg=AOvVaw0CPLl779i4CCw4yXJLk_jj</v>
      </c>
      <c r="DJ357" s="89" t="e">
        <f ca="1">_xll.Connector("TinyUrl.TinyUrl",DA357,0)</f>
        <v>#NAME?</v>
      </c>
      <c r="DK357" s="89" t="e">
        <f ca="1">_xll.Connector("TinyUrl.TinyUrl",DE357,0)</f>
        <v>#NAME?</v>
      </c>
      <c r="DL357" s="89" t="e">
        <f ca="1">_xll.Connector("TinyUrl.TinyUrl",DI357,0)</f>
        <v>#NAME?</v>
      </c>
      <c r="DM357" s="224" t="str">
        <f t="shared" si="202"/>
        <v>MTN Explore 95</v>
      </c>
      <c r="DN357" s="89" t="str">
        <f t="shared" si="203"/>
        <v xml:space="preserve"> SalomonMTN Explore 95177 Unisex</v>
      </c>
      <c r="DO357" s="227" t="s">
        <v>946</v>
      </c>
    </row>
    <row r="358" spans="2:119" ht="15.45" customHeight="1">
      <c r="B358" s="224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#VALUE!</v>
      </c>
      <c r="F358" s="43" t="b">
        <f>CL358&gt;Driver!$F$56</f>
        <v>0</v>
      </c>
      <c r="G358" s="43" t="b">
        <f>AND(CB358&gt;Driver!$F$55,CB358&lt;Driver!$G$55)</f>
        <v>0</v>
      </c>
      <c r="H358" s="43" t="e">
        <f t="shared" si="170"/>
        <v>#VALUE!</v>
      </c>
      <c r="I358" s="43">
        <f t="shared" si="171"/>
        <v>0</v>
      </c>
      <c r="J358" s="43" t="e">
        <f t="array" ref="J358">NOT(OR(($H$9:$H$1273=TRUE)*($I$9:$I$1273&gt;0)*($BT$9:$BT$1273=BT358)*($K$9:$K$1273&gt;K358)))</f>
        <v>#VALUE!</v>
      </c>
      <c r="K358" s="72">
        <f t="shared" si="172"/>
        <v>0.66613027079524967</v>
      </c>
      <c r="L358" s="72">
        <f t="shared" si="173"/>
        <v>0.8600725163161711</v>
      </c>
      <c r="M358" s="72">
        <f t="shared" si="174"/>
        <v>0.47218802527432813</v>
      </c>
      <c r="N358" s="72">
        <f t="shared" si="175"/>
        <v>0.23681780813254916</v>
      </c>
      <c r="O358" s="72">
        <f t="shared" si="176"/>
        <v>0.32342273827867041</v>
      </c>
      <c r="P358" s="72">
        <f t="shared" si="177"/>
        <v>0.85632352941176482</v>
      </c>
      <c r="Q358" s="72"/>
      <c r="R358" s="72"/>
      <c r="S358" s="72">
        <f t="shared" si="178"/>
        <v>0.74607394106593761</v>
      </c>
      <c r="T358" s="72">
        <f t="shared" si="179"/>
        <v>0.93556194486212485</v>
      </c>
      <c r="U358" s="72">
        <f t="shared" si="180"/>
        <v>0.60111054832750566</v>
      </c>
      <c r="V358" s="72">
        <f t="shared" si="181"/>
        <v>0.62342685801794318</v>
      </c>
      <c r="W358" s="72">
        <f t="shared" si="182"/>
        <v>0.98770000000000002</v>
      </c>
      <c r="X358" s="72">
        <f t="shared" si="183"/>
        <v>0.13992748368382885</v>
      </c>
      <c r="Y358" s="72">
        <f t="shared" si="184"/>
        <v>0.52781197472567187</v>
      </c>
      <c r="Z358" s="72">
        <f t="shared" si="185"/>
        <v>0.76318219186745084</v>
      </c>
      <c r="AA358" s="72">
        <f t="shared" si="186"/>
        <v>0.67657726172132959</v>
      </c>
      <c r="AB358" s="72">
        <f t="shared" si="187"/>
        <v>0.14367647058823524</v>
      </c>
      <c r="AC358" s="72"/>
      <c r="AD358" s="72"/>
      <c r="AE358" s="72">
        <f t="shared" si="188"/>
        <v>0.25392605893406245</v>
      </c>
      <c r="AF358" s="72">
        <f t="shared" si="189"/>
        <v>6.443805513787515E-2</v>
      </c>
      <c r="AG358" s="72">
        <f t="shared" si="190"/>
        <v>0.39888945167249434</v>
      </c>
      <c r="AH358" s="72">
        <f t="shared" si="191"/>
        <v>0.37657314198205688</v>
      </c>
      <c r="AI358" s="72">
        <f t="shared" si="192"/>
        <v>1.2300000000000012E-2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0.31007930502969672</v>
      </c>
      <c r="AL358" s="72">
        <f>(AX358-Driver!$K$181)/(Driver!$L$181-Driver!$K$181)</f>
        <v>0.36318219186745082</v>
      </c>
      <c r="AM358" s="72">
        <f>(AY358-Driver!$K$182)/(Driver!$L$182-Driver!$K$182)</f>
        <v>0.89057726172132956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193"/>
        <v>2.1062271062271063</v>
      </c>
      <c r="AW358" s="70">
        <f t="shared" si="194"/>
        <v>31.275652214626017</v>
      </c>
      <c r="AX358" s="70">
        <f t="shared" si="195"/>
        <v>4.2686397268070575</v>
      </c>
      <c r="AY358" s="70">
        <f>IFERROR(Driver!$K$19/Data!BH358/Data!BI358*Data!BK358*Data!BL358,"")</f>
        <v>-0.66983040123539517</v>
      </c>
      <c r="AZ358" s="70">
        <f t="shared" si="196"/>
        <v>27.676842889054356</v>
      </c>
      <c r="BA358" s="70"/>
      <c r="BB358" s="70"/>
      <c r="BC358" s="70">
        <f t="shared" si="197"/>
        <v>49.834221126104431</v>
      </c>
      <c r="BD358" s="70">
        <f t="shared" si="198"/>
        <v>4.8679919923580988</v>
      </c>
      <c r="BE358" s="70">
        <f t="shared" si="199"/>
        <v>0.49897884415407651</v>
      </c>
      <c r="BF358" s="70">
        <f t="shared" si="200"/>
        <v>2.6458990301343515</v>
      </c>
      <c r="BG358" s="70">
        <f t="shared" si="201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219</v>
      </c>
      <c r="BS358" s="8" t="s">
        <v>812</v>
      </c>
      <c r="BT358" s="9" t="s">
        <v>831</v>
      </c>
      <c r="BU358" s="10">
        <v>168</v>
      </c>
      <c r="BV358" s="9" t="s">
        <v>390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305</v>
      </c>
      <c r="CU358" s="10"/>
      <c r="CV358" s="10"/>
      <c r="CW358" s="10"/>
      <c r="CX358" t="str">
        <f>INDEX('Data_Price '!AS$2:AS$1266,MATCH(Data!$DN358,'Data_Price '!$BE$2:$BE$1266,0))</f>
        <v>Salomon STANCE W 88 168cm</v>
      </c>
      <c r="CY358" t="str">
        <f>INDEX('Data_Price '!AT$2:AT$1266,MATCH(Data!$DN358,'Data_Price '!$BE$2:$BE$1266,0))</f>
        <v>Sundance Ski and Board Shop</v>
      </c>
      <c r="CZ358">
        <f>INDEX('Data_Price '!AU$2:AU$1266,MATCH(Data!$DN358,'Data_Price '!$BE$2:$BE$1266,0))</f>
        <v>552.26</v>
      </c>
      <c r="DA358" t="str">
        <f>INDEX('Data_Price '!AV$2:AV$1266,MATCH(Data!$DN358,'Data_Price '!$BE$2:$BE$1266,0))</f>
        <v>https://www.google.com/url?url=https://sundanceskishop.com/products/salomon-stance-w-88%3Fvariant%3D31741505699938%26currency%3DCAD%26utm_medium%3Dproduct_sync%26utm_source%3Dgoogle%26utm_content%3Dsag_organic%26utm_campaign%3Dsag_organic&amp;rct=j&amp;q=&amp;esrc=s&amp;sa=U&amp;ved=0ahUKEwip4Y67xaP2AhWNT98KHd7ABV0Q2SkIbg&amp;usg=AOvVaw1c7cRODGoyzoEIG6WLtW7O</v>
      </c>
      <c r="DB358" t="str">
        <f>INDEX('Data_Price '!AW$2:AW$1266,MATCH(Data!$DN358,'Data_Price '!$BE$2:$BE$1266,0))</f>
        <v>Salomon Stance W 88 Skis</v>
      </c>
      <c r="DC358" t="str">
        <f>INDEX('Data_Price '!AX$2:AX$1266,MATCH(Data!$DN358,'Data_Price '!$BE$2:$BE$1266,0))</f>
        <v>Cole Sport</v>
      </c>
      <c r="DD358">
        <f>INDEX('Data_Price '!AY$2:AY$1266,MATCH(Data!$DN358,'Data_Price '!$BE$2:$BE$1266,0))</f>
        <v>599.99</v>
      </c>
      <c r="DE358" t="str">
        <f>INDEX('Data_Price '!AZ$2:AZ$1266,MATCH(Data!$DN358,'Data_Price '!$BE$2:$BE$1266,0))</f>
        <v>https://www.google.com/url?url=https://www.colesport.com/salomon-stance-w-88-skis/%3Fsku%3D254020&amp;rct=j&amp;q=&amp;esrc=s&amp;sa=U&amp;ved=0ahUKEwip4Y67xaP2AhWNT98KHd7ABV0Q2SkIcQ&amp;usg=AOvVaw2B0nrXD9yfISgeEd0UFMZ0</v>
      </c>
      <c r="DF358">
        <f>INDEX('Data_Price '!BA$2:BA$1266,MATCH(Data!$DN358,'Data_Price '!$BE$2:$BE$1266,0))</f>
        <v>0</v>
      </c>
      <c r="DG358">
        <f>INDEX('Data_Price '!BB$2:BB$1266,MATCH(Data!$DN358,'Data_Price '!$BE$2:$BE$1266,0))</f>
        <v>0</v>
      </c>
      <c r="DH358">
        <f>INDEX('Data_Price '!BC$2:BC$1266,MATCH(Data!$DN358,'Data_Price '!$BE$2:$BE$1266,0))</f>
        <v>0</v>
      </c>
      <c r="DI358">
        <f>INDEX('Data_Price '!BD$2:BD$1266,MATCH(Data!$DN358,'Data_Price '!$BE$2:$BE$1266,0))</f>
        <v>0</v>
      </c>
      <c r="DJ358" s="89" t="e">
        <f ca="1">_xll.Connector("TinyUrl.TinyUrl",DA358,0)</f>
        <v>#NAME?</v>
      </c>
      <c r="DK358" s="89" t="e">
        <f ca="1">_xll.Connector("TinyUrl.TinyUrl",DE358,0)</f>
        <v>#NAME?</v>
      </c>
      <c r="DL358" s="89" t="e">
        <f ca="1">_xll.Connector("TinyUrl.TinyUrl",DI358,0)</f>
        <v>#NAME?</v>
      </c>
      <c r="DM358" s="224" t="str">
        <f t="shared" si="202"/>
        <v>Stance 88 W</v>
      </c>
      <c r="DN358" s="89" t="str">
        <f t="shared" si="203"/>
        <v xml:space="preserve"> SalomonStance 88 W168 Women's</v>
      </c>
      <c r="DO358" s="227" t="s">
        <v>1055</v>
      </c>
    </row>
    <row r="359" spans="2:119" ht="15.45" customHeight="1">
      <c r="B359" s="224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#VALUE!</v>
      </c>
      <c r="F359" s="43" t="b">
        <f>CL359&gt;Driver!$F$56</f>
        <v>0</v>
      </c>
      <c r="G359" s="43" t="b">
        <f>AND(CB359&gt;Driver!$F$55,CB359&lt;Driver!$G$55)</f>
        <v>0</v>
      </c>
      <c r="H359" s="43" t="e">
        <f t="shared" si="170"/>
        <v>#VALUE!</v>
      </c>
      <c r="I359" s="43">
        <f t="shared" si="171"/>
        <v>0</v>
      </c>
      <c r="J359" s="43" t="e">
        <f t="array" ref="J359">NOT(OR(($H$9:$H$1273=TRUE)*($I$9:$I$1273&gt;0)*($BT$9:$BT$1273=BT359)*($K$9:$K$1273&gt;K359)))</f>
        <v>#VALUE!</v>
      </c>
      <c r="K359" s="72">
        <f t="shared" si="172"/>
        <v>0.65115761029935371</v>
      </c>
      <c r="L359" s="72">
        <f t="shared" si="173"/>
        <v>0.86184513737813229</v>
      </c>
      <c r="M359" s="72">
        <f t="shared" si="174"/>
        <v>0.44047008322057524</v>
      </c>
      <c r="N359" s="72">
        <f t="shared" si="175"/>
        <v>0.1761082653512932</v>
      </c>
      <c r="O359" s="72">
        <f t="shared" si="176"/>
        <v>0.26189512156533434</v>
      </c>
      <c r="P359" s="72">
        <f t="shared" si="177"/>
        <v>0.88340686274509805</v>
      </c>
      <c r="Q359" s="72"/>
      <c r="R359" s="72"/>
      <c r="S359" s="72">
        <f t="shared" si="178"/>
        <v>0.69616283438678295</v>
      </c>
      <c r="T359" s="72">
        <f t="shared" si="179"/>
        <v>0.80640893328881136</v>
      </c>
      <c r="U359" s="72">
        <f t="shared" si="180"/>
        <v>0.83435591140286391</v>
      </c>
      <c r="V359" s="72">
        <f t="shared" si="181"/>
        <v>0.634794011088743</v>
      </c>
      <c r="W359" s="72">
        <f t="shared" si="182"/>
        <v>0.98807568004309188</v>
      </c>
      <c r="X359" s="72">
        <f t="shared" si="183"/>
        <v>0.13815486262186771</v>
      </c>
      <c r="Y359" s="72">
        <f t="shared" si="184"/>
        <v>0.55952991677942476</v>
      </c>
      <c r="Z359" s="72">
        <f t="shared" si="185"/>
        <v>0.8238917346487068</v>
      </c>
      <c r="AA359" s="72">
        <f t="shared" si="186"/>
        <v>0.73810487843466566</v>
      </c>
      <c r="AB359" s="72">
        <f t="shared" si="187"/>
        <v>0.11659313725490195</v>
      </c>
      <c r="AC359" s="72"/>
      <c r="AD359" s="72"/>
      <c r="AE359" s="72">
        <f t="shared" si="188"/>
        <v>0.30383716561321711</v>
      </c>
      <c r="AF359" s="72">
        <f t="shared" si="189"/>
        <v>0.19359106671118867</v>
      </c>
      <c r="AG359" s="72">
        <f t="shared" si="190"/>
        <v>0.16564408859713606</v>
      </c>
      <c r="AH359" s="72">
        <f t="shared" si="191"/>
        <v>0.365205988911257</v>
      </c>
      <c r="AI359" s="72">
        <f t="shared" si="192"/>
        <v>1.1924319956908173E-2</v>
      </c>
      <c r="AJ359" s="72">
        <f>(AV359-Driver!$K$179)/(Driver!$L$179-Driver!$K$179)</f>
        <v>0.10184513737813229</v>
      </c>
      <c r="AK359" s="72">
        <f>(AW359-Driver!$K$180)/(Driver!$L$180-Driver!$K$180)</f>
        <v>0.29427649320553417</v>
      </c>
      <c r="AL359" s="72">
        <f>(AX359-Driver!$K$181)/(Driver!$L$181-Driver!$K$181)</f>
        <v>0.42389173464870677</v>
      </c>
      <c r="AM359" s="72">
        <f>(AY359-Driver!$K$182)/(Driver!$L$182-Driver!$K$182)</f>
        <v>0.95210487843466562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193"/>
        <v>2.1435354768688102</v>
      </c>
      <c r="AW359" s="70">
        <f t="shared" si="194"/>
        <v>29.730324473908084</v>
      </c>
      <c r="AX359" s="70">
        <f t="shared" si="195"/>
        <v>4.8150256118383608</v>
      </c>
      <c r="AY359" s="70">
        <f>IFERROR(Driver!$K$19/Data!BH359/Data!BI359*Data!BK359*Data!BL359,"")</f>
        <v>-0.29318959660489063</v>
      </c>
      <c r="AZ359" s="70">
        <f t="shared" si="196"/>
        <v>25.208488458674612</v>
      </c>
      <c r="BA359" s="70"/>
      <c r="BB359" s="70"/>
      <c r="BC359" s="70">
        <f t="shared" si="197"/>
        <v>23.944983115242486</v>
      </c>
      <c r="BD359" s="70">
        <f t="shared" si="198"/>
        <v>27.703112075450314</v>
      </c>
      <c r="BE359" s="70">
        <f t="shared" si="199"/>
        <v>0.26577508942620248</v>
      </c>
      <c r="BF359" s="70">
        <f t="shared" si="200"/>
        <v>3.9297391107111901</v>
      </c>
      <c r="BG359" s="70">
        <f t="shared" si="201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219</v>
      </c>
      <c r="BS359" s="8" t="s">
        <v>771</v>
      </c>
      <c r="BT359" s="9" t="s">
        <v>792</v>
      </c>
      <c r="BU359" s="10">
        <v>159</v>
      </c>
      <c r="BV359" s="9" t="s">
        <v>390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308</v>
      </c>
      <c r="CU359" s="10"/>
      <c r="CV359" s="10"/>
      <c r="CW359" s="10"/>
      <c r="CX359" t="str">
        <f>INDEX('Data_Price '!AS$2:AS$1266,MATCH(Data!$DN359,'Data_Price '!$BE$2:$BE$1266,0))</f>
        <v>Rossignol Experience W 82 Ti Women's Skis W SPX 12 Konect GW Bindings</v>
      </c>
      <c r="CY359" t="str">
        <f>INDEX('Data_Price '!AT$2:AT$1266,MATCH(Data!$DN359,'Data_Price '!$BE$2:$BE$1266,0))</f>
        <v>Powder7 Ski Shop</v>
      </c>
      <c r="CZ359">
        <f>INDEX('Data_Price '!AU$2:AU$1266,MATCH(Data!$DN359,'Data_Price '!$BE$2:$BE$1266,0))</f>
        <v>679.99</v>
      </c>
      <c r="DA359" t="str">
        <f>INDEX('Data_Price '!AV$2:AV$1266,MATCH(Data!$DN359,'Data_Price '!$BE$2:$BE$1266,0))</f>
        <v>https://www.google.com/url?q=https://www.powder7.com/Rossignol-Experience-W-82-TI-Skis-159cm-Used-2022/for-sale%3Futm_source%3Dfeed%26utm_medium%3Dfree&amp;sa=U&amp;ved=0ahUKEwjJrfm7xaP2AhXvYN8KHZ4UARIQ2ykIHA&amp;usg=AOvVaw3mIMoL1Egtr8uN-REzsVse</v>
      </c>
      <c r="DB359" t="str">
        <f>INDEX('Data_Price '!AW$2:AW$1266,MATCH(Data!$DN359,'Data_Price '!$BE$2:$BE$1266,0))</f>
        <v>Rossignol Experience W 82 Ti Women's Skis W SPX 12 Konect GW Bindings</v>
      </c>
      <c r="DC359" t="str">
        <f>INDEX('Data_Price '!AX$2:AX$1266,MATCH(Data!$DN359,'Data_Price '!$BE$2:$BE$1266,0))</f>
        <v>Aspen Ski and Board</v>
      </c>
      <c r="DD359">
        <f>INDEX('Data_Price '!AY$2:AY$1266,MATCH(Data!$DN359,'Data_Price '!$BE$2:$BE$1266,0))</f>
        <v>719.95</v>
      </c>
      <c r="DE359" t="str">
        <f>INDEX('Data_Price '!AZ$2:AZ$1266,MATCH(Data!$DN359,'Data_Price '!$BE$2:$BE$1266,0))</f>
        <v>https://www.google.com/url?url=https://www.aspenskiandboard.com/products/rossignolexperience82tiwspx12gwsystembindingskiswomens2022%3Fvariant%3D39453104406633%26currency%3DUSD%26utm_medium%3Dproduct_sync%26utm_source%3Dgoogle%26utm_content%3Dsag_organic%26utm_campaign%3Dsag_organic%26srsltid%3DAWLEVJwzF_RTSqHeOdHuaxrb-MtkEaFCw8LGKa7gzhmT-6No2WOpaza8fuw&amp;rct=j&amp;q=&amp;esrc=s&amp;sa=U&amp;ved=0ahUKEwjBt8G7xaP2AhWwmOAKHfoeBIUQsDwIeA&amp;usg=AOvVaw2gNfIeYS7oZcQbzO8ks7-1</v>
      </c>
      <c r="DF359" t="str">
        <f>INDEX('Data_Price '!BA$2:BA$1266,MATCH(Data!$DN359,'Data_Price '!$BE$2:$BE$1266,0))</f>
        <v>Rossignol Experience W 82 Ti Women's Skis W SPX 12 Konect GW Bindings</v>
      </c>
      <c r="DG359" t="str">
        <f>INDEX('Data_Price '!BB$2:BB$1266,MATCH(Data!$DN359,'Data_Price '!$BE$2:$BE$1266,0))</f>
        <v>Aspen Ski and Board</v>
      </c>
      <c r="DH359">
        <f>INDEX('Data_Price '!BC$2:BC$1266,MATCH(Data!$DN359,'Data_Price '!$BE$2:$BE$1266,0))</f>
        <v>719.95</v>
      </c>
      <c r="DI359" t="str">
        <f>INDEX('Data_Price '!BD$2:BD$1266,MATCH(Data!$DN359,'Data_Price '!$BE$2:$BE$1266,0))</f>
        <v>https://www.google.com/url?q=https://www.aspenskiandboard.com/products/rossignolexperience82tiwspx12gwsystembindingskiswomens2022%3Fvariant%3D39453104406633%26currency%3DUSD%26utm_medium%3Dproduct_sync%26utm_source%3Dgoogle%26utm_content%3Dsag_organic%26utm_campaign%3Dsag_organic%26srsltid%3DAWLEVJxXROqRvgjR552XCZiNNyJ-xjZF7K7Hv6Xyv6_BKg_SQlb-R2o81Qs&amp;sa=U&amp;ved=0ahUKEwjJrfm7xaP2AhXvYN8KHZ4UARIQ2ykIFw&amp;usg=AOvVaw1jXm7nJbzBYmoG_WoQwdpY</v>
      </c>
      <c r="DJ359" s="89" t="e">
        <f ca="1">_xll.Connector("TinyUrl.TinyUrl",DA359,0)</f>
        <v>#NAME?</v>
      </c>
      <c r="DK359" s="89" t="e">
        <f ca="1">_xll.Connector("TinyUrl.TinyUrl",DE359,0)</f>
        <v>#NAME?</v>
      </c>
      <c r="DL359" s="89" t="e">
        <f ca="1">_xll.Connector("TinyUrl.TinyUrl",DI359,0)</f>
        <v>#NAME?</v>
      </c>
      <c r="DM359" s="224" t="str">
        <f t="shared" si="202"/>
        <v>Experience 82 Ti W</v>
      </c>
      <c r="DN359" s="89" t="str">
        <f t="shared" si="203"/>
        <v xml:space="preserve"> RossignolExperience 82 Ti W159 Women's</v>
      </c>
      <c r="DO359" s="227"/>
    </row>
    <row r="360" spans="2:119" ht="15.45" customHeight="1">
      <c r="B360" s="224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#VALUE!</v>
      </c>
      <c r="F360" s="43" t="b">
        <f>CL360&gt;Driver!$F$56</f>
        <v>0</v>
      </c>
      <c r="G360" s="43" t="b">
        <f>AND(CB360&gt;Driver!$F$55,CB360&lt;Driver!$G$55)</f>
        <v>0</v>
      </c>
      <c r="H360" s="43" t="e">
        <f t="shared" si="170"/>
        <v>#VALUE!</v>
      </c>
      <c r="I360" s="43">
        <f t="shared" si="171"/>
        <v>0</v>
      </c>
      <c r="J360" s="43" t="e">
        <f t="array" ref="J360">NOT(OR(($H$9:$H$1273=TRUE)*($I$9:$I$1273&gt;0)*($BT$9:$BT$1273=BT360)*($K$9:$K$1273&gt;K360)))</f>
        <v>#VALUE!</v>
      </c>
      <c r="K360" s="72">
        <f t="shared" si="172"/>
        <v>0.77639790185141144</v>
      </c>
      <c r="L360" s="72">
        <f t="shared" si="173"/>
        <v>0.9160937877689147</v>
      </c>
      <c r="M360" s="72">
        <f t="shared" si="174"/>
        <v>0.63670201593390807</v>
      </c>
      <c r="N360" s="72">
        <f t="shared" si="175"/>
        <v>0.5201290077784102</v>
      </c>
      <c r="O360" s="72">
        <f t="shared" si="176"/>
        <v>0.53136592891220302</v>
      </c>
      <c r="P360" s="72">
        <f t="shared" si="177"/>
        <v>0.85861111111111121</v>
      </c>
      <c r="Q360" s="72"/>
      <c r="R360" s="72"/>
      <c r="S360" s="72">
        <f t="shared" si="178"/>
        <v>0.76799662701595817</v>
      </c>
      <c r="T360" s="72">
        <f t="shared" si="179"/>
        <v>0.90540106979806978</v>
      </c>
      <c r="U360" s="72">
        <f t="shared" si="180"/>
        <v>0.21682553061120247</v>
      </c>
      <c r="V360" s="72">
        <f t="shared" si="181"/>
        <v>0.62502979771201794</v>
      </c>
      <c r="W360" s="72">
        <f t="shared" si="182"/>
        <v>0.99611421369971331</v>
      </c>
      <c r="X360" s="72">
        <f t="shared" si="183"/>
        <v>8.3906212231085298E-2</v>
      </c>
      <c r="Y360" s="72">
        <f t="shared" si="184"/>
        <v>0.36329798406609187</v>
      </c>
      <c r="Z360" s="72">
        <f t="shared" si="185"/>
        <v>0.47987099222158985</v>
      </c>
      <c r="AA360" s="72">
        <f t="shared" si="186"/>
        <v>0.46863407108779698</v>
      </c>
      <c r="AB360" s="72">
        <f t="shared" si="187"/>
        <v>0.14138888888888884</v>
      </c>
      <c r="AC360" s="72"/>
      <c r="AD360" s="72"/>
      <c r="AE360" s="72">
        <f t="shared" si="188"/>
        <v>0.23200337298404183</v>
      </c>
      <c r="AF360" s="72">
        <f t="shared" si="189"/>
        <v>9.4598930201930179E-2</v>
      </c>
      <c r="AG360" s="72">
        <f t="shared" si="190"/>
        <v>0.78317446938879753</v>
      </c>
      <c r="AH360" s="72">
        <f t="shared" si="191"/>
        <v>0.37497020228798206</v>
      </c>
      <c r="AI360" s="72">
        <f t="shared" si="192"/>
        <v>3.885786300286645E-3</v>
      </c>
      <c r="AJ360" s="72">
        <f>(AV360-Driver!$K$179)/(Driver!$L$179-Driver!$K$179)</f>
        <v>0.32390621223108529</v>
      </c>
      <c r="AK360" s="72">
        <f>(AW360-Driver!$K$180)/(Driver!$L$180-Driver!$K$180)</f>
        <v>0.2688553757136522</v>
      </c>
      <c r="AL360" s="72">
        <f>(AX360-Driver!$K$181)/(Driver!$L$181-Driver!$K$181)</f>
        <v>7.9870992221589832E-2</v>
      </c>
      <c r="AM360" s="72">
        <f>(AY360-Driver!$K$182)/(Driver!$L$182-Driver!$K$182)</f>
        <v>0.68263407108779695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193"/>
        <v>6.8172568172568164</v>
      </c>
      <c r="AW360" s="70">
        <f t="shared" si="194"/>
        <v>27.244440411162376</v>
      </c>
      <c r="AX360" s="70">
        <f t="shared" si="195"/>
        <v>1.7188389299943085</v>
      </c>
      <c r="AY360" s="70">
        <f>IFERROR(Driver!$K$19/Data!BH360/Data!BI360*Data!BK360*Data!BL360,"")</f>
        <v>-1.9427529492116808</v>
      </c>
      <c r="AZ360" s="70">
        <f t="shared" si="196"/>
        <v>27.468354430379748</v>
      </c>
      <c r="BA360" s="70"/>
      <c r="BB360" s="70"/>
      <c r="BC360" s="70">
        <f t="shared" si="197"/>
        <v>61.205670732420309</v>
      </c>
      <c r="BD360" s="70">
        <f t="shared" si="198"/>
        <v>2.1988079910975187</v>
      </c>
      <c r="BE360" s="70">
        <f t="shared" si="199"/>
        <v>0.88319530974853122</v>
      </c>
      <c r="BF360" s="70">
        <f t="shared" si="200"/>
        <v>2.8269398072914096</v>
      </c>
      <c r="BG360" s="70">
        <f t="shared" si="201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219</v>
      </c>
      <c r="BS360" s="8" t="s">
        <v>525</v>
      </c>
      <c r="BT360" s="9" t="s">
        <v>531</v>
      </c>
      <c r="BU360" s="10">
        <v>172</v>
      </c>
      <c r="BV360" s="9" t="s">
        <v>222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302</v>
      </c>
      <c r="CU360" s="9" t="s">
        <v>388</v>
      </c>
      <c r="CV360" s="10"/>
      <c r="CW360" s="10"/>
      <c r="CX360" t="str">
        <f>INDEX('Data_Price '!AS$2:AS$1266,MATCH(Data!$DN360,'Data_Price '!$BE$2:$BE$1266,0))</f>
        <v>Dynafit Blacklight 95 Ski Set - Black Magnet - 172cm</v>
      </c>
      <c r="CY360" t="str">
        <f>INDEX('Data_Price '!AT$2:AT$1266,MATCH(Data!$DN360,'Data_Price '!$BE$2:$BE$1266,0))</f>
        <v>REI</v>
      </c>
      <c r="CZ360">
        <f>INDEX('Data_Price '!AU$2:AU$1266,MATCH(Data!$DN360,'Data_Price '!$BE$2:$BE$1266,0))</f>
        <v>1199.95</v>
      </c>
      <c r="DA360" t="str">
        <f>INDEX('Data_Price '!AV$2:AV$1266,MATCH(Data!$DN360,'Data_Price '!$BE$2:$BE$1266,0))</f>
        <v>https://www.google.com/url?url=https://www.rei.com/product/195566/dynafit-blacklight-95-skis-with-bindings-and-skins-20212022%3FCAWELAID%3D120217890012593976&amp;rct=j&amp;q=&amp;esrc=s&amp;sa=U&amp;ved=0ahUKEwiCjMG8xaP2AhWkZd8KHQUOCEcQsDwIVw&amp;usg=AOvVaw0XQ_JLq9GzKbpleeikiukV</v>
      </c>
      <c r="DB360" t="str">
        <f>INDEX('Data_Price '!AW$2:AW$1266,MATCH(Data!$DN360,'Data_Price '!$BE$2:$BE$1266,0))</f>
        <v>Dynafit Blacklight 95 Ski Set - Black Magnet - 172cm</v>
      </c>
      <c r="DC360" t="str">
        <f>INDEX('Data_Price '!AX$2:AX$1266,MATCH(Data!$DN360,'Data_Price '!$BE$2:$BE$1266,0))</f>
        <v>REI</v>
      </c>
      <c r="DD360">
        <f>INDEX('Data_Price '!AY$2:AY$1266,MATCH(Data!$DN360,'Data_Price '!$BE$2:$BE$1266,0))</f>
        <v>1199.95</v>
      </c>
      <c r="DE360" t="str">
        <f>INDEX('Data_Price '!AZ$2:AZ$1266,MATCH(Data!$DN360,'Data_Price '!$BE$2:$BE$1266,0))</f>
        <v>https://www.google.com/url?q=https://www.rei.com/product/195566/dynafit-blacklight-95-skis-with-bindings-and-skins-20212022%3FCAWELAID%3D120217890012593976&amp;sa=U&amp;ved=0ahUKEwihgfC8xaP2AhWhdN8KHeeADooQ2ykIFw&amp;usg=AOvVaw3rl__YqAle0YfXAX5uKQlA</v>
      </c>
      <c r="DF360" t="str">
        <f>INDEX('Data_Price '!BA$2:BA$1266,MATCH(Data!$DN360,'Data_Price '!$BE$2:$BE$1266,0))</f>
        <v>Dynafit Blacklight 95 Ski Set - Black Magnet - 172cm</v>
      </c>
      <c r="DG360" t="str">
        <f>INDEX('Data_Price '!BB$2:BB$1266,MATCH(Data!$DN360,'Data_Price '!$BE$2:$BE$1266,0))</f>
        <v>evo.com</v>
      </c>
      <c r="DH360">
        <f>INDEX('Data_Price '!BC$2:BC$1266,MATCH(Data!$DN360,'Data_Price '!$BE$2:$BE$1266,0))</f>
        <v>1199.95</v>
      </c>
      <c r="DI360" t="str">
        <f>INDEX('Data_Price '!BD$2:BD$1266,MATCH(Data!$DN360,'Data_Price '!$BE$2:$BE$1266,0))</f>
        <v>https://www.google.com/url?q=https://www.evo.com/ski-packages/dynafit-blacklight-95-complete-alpine-touring-set%3Fimage%3D216087/884077/clone.jpg&amp;sa=U&amp;ved=0ahUKEwihgfC8xaP2AhWhdN8KHeeADooQ2ykIGQ&amp;usg=AOvVaw0zMFhCiO_q2JsG6VeXNBtj</v>
      </c>
      <c r="DJ360" s="89" t="e">
        <f ca="1">_xll.Connector("TinyUrl.TinyUrl",DA360,0)</f>
        <v>#NAME?</v>
      </c>
      <c r="DK360" s="89" t="e">
        <f ca="1">_xll.Connector("TinyUrl.TinyUrl",DE360,0)</f>
        <v>#NAME?</v>
      </c>
      <c r="DL360" s="89" t="e">
        <f ca="1">_xll.Connector("TinyUrl.TinyUrl",DI360,0)</f>
        <v>#NAME?</v>
      </c>
      <c r="DM360" s="224" t="str">
        <f t="shared" si="202"/>
        <v>Blacklight 95</v>
      </c>
      <c r="DN360" s="89" t="str">
        <f t="shared" si="203"/>
        <v xml:space="preserve"> DynafitBlacklight 95172 Unisex</v>
      </c>
      <c r="DO360" s="227" t="s">
        <v>1056</v>
      </c>
    </row>
    <row r="361" spans="2:119" ht="15.45" customHeight="1">
      <c r="B361" s="224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#VALUE!</v>
      </c>
      <c r="F361" s="43" t="b">
        <f>CL361&gt;Driver!$F$56</f>
        <v>0</v>
      </c>
      <c r="G361" s="43" t="b">
        <f>AND(CB361&gt;Driver!$F$55,CB361&lt;Driver!$G$55)</f>
        <v>0</v>
      </c>
      <c r="H361" s="43" t="e">
        <f t="shared" si="170"/>
        <v>#VALUE!</v>
      </c>
      <c r="I361" s="43">
        <f t="shared" si="171"/>
        <v>0</v>
      </c>
      <c r="J361" s="43" t="e">
        <f t="array" ref="J361">NOT(OR(($H$9:$H$1273=TRUE)*($I$9:$I$1273&gt;0)*($BT$9:$BT$1273=BT361)*($K$9:$K$1273&gt;K361)))</f>
        <v>#VALUE!</v>
      </c>
      <c r="K361" s="72">
        <f t="shared" si="172"/>
        <v>0.77151607277644374</v>
      </c>
      <c r="L361" s="72">
        <f t="shared" si="173"/>
        <v>0.96949158004995561</v>
      </c>
      <c r="M361" s="72">
        <f t="shared" si="174"/>
        <v>0.57354056550293175</v>
      </c>
      <c r="N361" s="72">
        <f t="shared" si="175"/>
        <v>0.44613925251375453</v>
      </c>
      <c r="O361" s="72">
        <f t="shared" si="176"/>
        <v>0.37959682308000819</v>
      </c>
      <c r="P361" s="72">
        <f t="shared" si="177"/>
        <v>0.89488562091503265</v>
      </c>
      <c r="Q361" s="72"/>
      <c r="R361" s="72"/>
      <c r="S361" s="72">
        <f t="shared" si="178"/>
        <v>0.70890223228008775</v>
      </c>
      <c r="T361" s="72">
        <f t="shared" si="179"/>
        <v>0.95172301205255361</v>
      </c>
      <c r="U361" s="72">
        <f t="shared" si="180"/>
        <v>0.88787611010568646</v>
      </c>
      <c r="V361" s="72">
        <f t="shared" si="181"/>
        <v>0.69631518462155584</v>
      </c>
      <c r="W361" s="72">
        <f t="shared" si="182"/>
        <v>0.99736396181384246</v>
      </c>
      <c r="X361" s="72">
        <f t="shared" si="183"/>
        <v>3.0508419950044358E-2</v>
      </c>
      <c r="Y361" s="72">
        <f t="shared" si="184"/>
        <v>0.42645943449706819</v>
      </c>
      <c r="Z361" s="72">
        <f t="shared" si="185"/>
        <v>0.55386074748624547</v>
      </c>
      <c r="AA361" s="72">
        <f t="shared" si="186"/>
        <v>0.62040317691999181</v>
      </c>
      <c r="AB361" s="72">
        <f t="shared" si="187"/>
        <v>0.10511437908496729</v>
      </c>
      <c r="AC361" s="72"/>
      <c r="AD361" s="72"/>
      <c r="AE361" s="72">
        <f t="shared" si="188"/>
        <v>0.29109776771991219</v>
      </c>
      <c r="AF361" s="72">
        <f t="shared" si="189"/>
        <v>4.8276987947446344E-2</v>
      </c>
      <c r="AG361" s="72">
        <f t="shared" si="190"/>
        <v>0.1121238898943136</v>
      </c>
      <c r="AH361" s="72">
        <f t="shared" si="191"/>
        <v>0.30368481537844422</v>
      </c>
      <c r="AI361" s="72">
        <f t="shared" si="192"/>
        <v>2.6360381861575202E-3</v>
      </c>
      <c r="AJ361" s="72">
        <f>(AV361-Driver!$K$179)/(Driver!$L$179-Driver!$K$179)</f>
        <v>0.20949158004995563</v>
      </c>
      <c r="AK361" s="72">
        <f>(AW361-Driver!$K$180)/(Driver!$L$180-Driver!$K$180)</f>
        <v>0.25135765107025637</v>
      </c>
      <c r="AL361" s="72">
        <f>(AX361-Driver!$K$181)/(Driver!$L$181-Driver!$K$181)</f>
        <v>0.15386074748624548</v>
      </c>
      <c r="AM361" s="72">
        <f>(AY361-Driver!$K$182)/(Driver!$L$182-Driver!$K$182)</f>
        <v>0.83440317691999177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193"/>
        <v>4.409171075837742</v>
      </c>
      <c r="AW361" s="70">
        <f t="shared" si="194"/>
        <v>25.533370280621455</v>
      </c>
      <c r="AX361" s="70">
        <f t="shared" si="195"/>
        <v>2.3847467273762093</v>
      </c>
      <c r="AY361" s="70">
        <f>IFERROR(Driver!$K$19/Data!BH361/Data!BI361*Data!BK361*Data!BL361,"")</f>
        <v>-1.013699603865702</v>
      </c>
      <c r="AZ361" s="70">
        <f t="shared" si="196"/>
        <v>24.162323157110947</v>
      </c>
      <c r="BA361" s="70"/>
      <c r="BB361" s="70"/>
      <c r="BC361" s="70">
        <f t="shared" si="197"/>
        <v>30.552997365357093</v>
      </c>
      <c r="BD361" s="70">
        <f t="shared" si="198"/>
        <v>6.2982178029944516</v>
      </c>
      <c r="BE361" s="70">
        <f t="shared" si="199"/>
        <v>0.2122644381244331</v>
      </c>
      <c r="BF361" s="70">
        <f t="shared" si="200"/>
        <v>10.878123450536901</v>
      </c>
      <c r="BG361" s="70">
        <f t="shared" si="201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220</v>
      </c>
      <c r="BS361" s="8" t="s">
        <v>386</v>
      </c>
      <c r="BT361" s="9" t="s">
        <v>392</v>
      </c>
      <c r="BU361" s="10">
        <v>178</v>
      </c>
      <c r="BV361" s="9" t="s">
        <v>222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302</v>
      </c>
      <c r="CU361" s="9" t="s">
        <v>388</v>
      </c>
      <c r="CV361" s="10"/>
      <c r="CW361" s="10"/>
      <c r="CX361">
        <f>INDEX('Data_Price '!AS$2:AS$1266,MATCH(Data!$DN361,'Data_Price '!$BE$2:$BE$1266,0))</f>
        <v>0</v>
      </c>
      <c r="CY361">
        <f>INDEX('Data_Price '!AT$2:AT$1266,MATCH(Data!$DN361,'Data_Price '!$BE$2:$BE$1266,0))</f>
        <v>0</v>
      </c>
      <c r="CZ361">
        <f>INDEX('Data_Price '!AU$2:AU$1266,MATCH(Data!$DN361,'Data_Price '!$BE$2:$BE$1266,0))</f>
        <v>0</v>
      </c>
      <c r="DA361">
        <f>INDEX('Data_Price '!AV$2:AV$1266,MATCH(Data!$DN361,'Data_Price '!$BE$2:$BE$1266,0))</f>
        <v>0</v>
      </c>
      <c r="DB361">
        <f>INDEX('Data_Price '!AW$2:AW$1266,MATCH(Data!$DN361,'Data_Price '!$BE$2:$BE$1266,0))</f>
        <v>0</v>
      </c>
      <c r="DC361">
        <f>INDEX('Data_Price '!AX$2:AX$1266,MATCH(Data!$DN361,'Data_Price '!$BE$2:$BE$1266,0))</f>
        <v>0</v>
      </c>
      <c r="DD361">
        <f>INDEX('Data_Price '!AY$2:AY$1266,MATCH(Data!$DN361,'Data_Price '!$BE$2:$BE$1266,0))</f>
        <v>0</v>
      </c>
      <c r="DE361">
        <f>INDEX('Data_Price '!AZ$2:AZ$1266,MATCH(Data!$DN361,'Data_Price '!$BE$2:$BE$1266,0))</f>
        <v>0</v>
      </c>
      <c r="DF361">
        <f>INDEX('Data_Price '!BA$2:BA$1266,MATCH(Data!$DN361,'Data_Price '!$BE$2:$BE$1266,0))</f>
        <v>0</v>
      </c>
      <c r="DG361">
        <f>INDEX('Data_Price '!BB$2:BB$1266,MATCH(Data!$DN361,'Data_Price '!$BE$2:$BE$1266,0))</f>
        <v>0</v>
      </c>
      <c r="DH361">
        <f>INDEX('Data_Price '!BC$2:BC$1266,MATCH(Data!$DN361,'Data_Price '!$BE$2:$BE$1266,0))</f>
        <v>0</v>
      </c>
      <c r="DI361">
        <f>INDEX('Data_Price '!BD$2:BD$1266,MATCH(Data!$DN361,'Data_Price '!$BE$2:$BE$1266,0))</f>
        <v>0</v>
      </c>
      <c r="DJ361" s="89" t="e">
        <f ca="1">_xll.Connector("TinyUrl.TinyUrl",DA361,0)</f>
        <v>#NAME?</v>
      </c>
      <c r="DK361" s="89" t="e">
        <f ca="1">_xll.Connector("TinyUrl.TinyUrl",DE361,0)</f>
        <v>#NAME?</v>
      </c>
      <c r="DL361" s="89" t="e">
        <f ca="1">_xll.Connector("TinyUrl.TinyUrl",DI361,0)</f>
        <v>#NAME?</v>
      </c>
      <c r="DM361" s="224" t="str">
        <f t="shared" si="202"/>
        <v>Pagoda Tour 90</v>
      </c>
      <c r="DN361" s="89" t="str">
        <f t="shared" si="203"/>
        <v xml:space="preserve"> DPSPagoda Tour 90178 Unisex</v>
      </c>
      <c r="DO361" s="227"/>
    </row>
    <row r="362" spans="2:119" ht="15.45" customHeight="1">
      <c r="B362" s="224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#VALUE!</v>
      </c>
      <c r="F362" s="43" t="b">
        <f>CL362&gt;Driver!$F$56</f>
        <v>0</v>
      </c>
      <c r="G362" s="43" t="b">
        <f>AND(CB362&gt;Driver!$F$55,CB362&lt;Driver!$G$55)</f>
        <v>0</v>
      </c>
      <c r="H362" s="43" t="e">
        <f t="shared" si="170"/>
        <v>#VALUE!</v>
      </c>
      <c r="I362" s="43">
        <f t="shared" si="171"/>
        <v>0</v>
      </c>
      <c r="J362" s="43" t="e">
        <f t="array" ref="J362">NOT(OR(($H$9:$H$1273=TRUE)*($I$9:$I$1273&gt;0)*($BT$9:$BT$1273=BT362)*($K$9:$K$1273&gt;K362)))</f>
        <v>#VALUE!</v>
      </c>
      <c r="K362" s="72">
        <f t="shared" si="172"/>
        <v>0.69554161242591428</v>
      </c>
      <c r="L362" s="72">
        <f t="shared" si="173"/>
        <v>0.98989928289420681</v>
      </c>
      <c r="M362" s="72">
        <f t="shared" si="174"/>
        <v>0.40118394195762186</v>
      </c>
      <c r="N362" s="72">
        <f t="shared" si="175"/>
        <v>4.2041358376019744E-2</v>
      </c>
      <c r="O362" s="72">
        <f t="shared" si="176"/>
        <v>0.36180458514390457</v>
      </c>
      <c r="P362" s="72">
        <f t="shared" si="177"/>
        <v>0.79970588235294127</v>
      </c>
      <c r="Q362" s="72"/>
      <c r="R362" s="72"/>
      <c r="S362" s="72">
        <f t="shared" si="178"/>
        <v>0.79044484337303378</v>
      </c>
      <c r="T362" s="72">
        <f t="shared" si="179"/>
        <v>0.98778516132923122</v>
      </c>
      <c r="U362" s="72">
        <f t="shared" si="180"/>
        <v>0.93844341443359502</v>
      </c>
      <c r="V362" s="72">
        <f t="shared" si="181"/>
        <v>0.61746101218728677</v>
      </c>
      <c r="W362" s="72">
        <f t="shared" si="182"/>
        <v>0.99959269580807986</v>
      </c>
      <c r="X362" s="72">
        <f t="shared" si="183"/>
        <v>1.0100717105793244E-2</v>
      </c>
      <c r="Y362" s="72">
        <f t="shared" si="184"/>
        <v>0.59881605804237814</v>
      </c>
      <c r="Z362" s="72">
        <f t="shared" si="185"/>
        <v>0.95795864162398026</v>
      </c>
      <c r="AA362" s="72">
        <f t="shared" si="186"/>
        <v>0.63819541485609543</v>
      </c>
      <c r="AB362" s="72">
        <f t="shared" si="187"/>
        <v>0.20029411764705873</v>
      </c>
      <c r="AC362" s="72"/>
      <c r="AD362" s="72"/>
      <c r="AE362" s="72">
        <f t="shared" si="188"/>
        <v>0.20955515662696622</v>
      </c>
      <c r="AF362" s="72">
        <f t="shared" si="189"/>
        <v>1.2214838670768835E-2</v>
      </c>
      <c r="AG362" s="72">
        <f t="shared" si="190"/>
        <v>6.1556585566404948E-2</v>
      </c>
      <c r="AH362" s="72">
        <f t="shared" si="191"/>
        <v>0.38253898781271323</v>
      </c>
      <c r="AI362" s="72">
        <f t="shared" si="192"/>
        <v>4.073041919201853E-4</v>
      </c>
      <c r="AJ362" s="72">
        <f>(AV362-Driver!$K$179)/(Driver!$L$179-Driver!$K$179)</f>
        <v>0.25010071710579324</v>
      </c>
      <c r="AK362" s="72">
        <f>(AW362-Driver!$K$180)/(Driver!$L$180-Driver!$K$180)</f>
        <v>0.37837104798635063</v>
      </c>
      <c r="AL362" s="72">
        <f>(AX362-Driver!$K$181)/(Driver!$L$181-Driver!$K$181)</f>
        <v>0.55795864162398023</v>
      </c>
      <c r="AM362" s="72">
        <f>(AY362-Driver!$K$182)/(Driver!$L$182-Driver!$K$182)</f>
        <v>0.8521954148560954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193"/>
        <v>5.2638719305385973</v>
      </c>
      <c r="AW362" s="70">
        <f t="shared" si="194"/>
        <v>37.953775451627131</v>
      </c>
      <c r="AX362" s="70">
        <f t="shared" si="195"/>
        <v>6.0216277746158218</v>
      </c>
      <c r="AY362" s="70">
        <f>IFERROR(Driver!$K$19/Data!BH362/Data!BI362*Data!BK362*Data!BL362,"")</f>
        <v>-0.9047845642396195</v>
      </c>
      <c r="AZ362" s="70">
        <f t="shared" si="196"/>
        <v>32.836932241250928</v>
      </c>
      <c r="BA362" s="70"/>
      <c r="BB362" s="70"/>
      <c r="BC362" s="70">
        <f t="shared" si="197"/>
        <v>72.84971661430373</v>
      </c>
      <c r="BD362" s="70">
        <f t="shared" si="198"/>
        <v>9.4896541156329572</v>
      </c>
      <c r="BE362" s="70">
        <f t="shared" si="199"/>
        <v>0.16170615443445729</v>
      </c>
      <c r="BF362" s="70">
        <f t="shared" si="200"/>
        <v>1.9720986560007581</v>
      </c>
      <c r="BG362" s="70">
        <f t="shared" si="201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219</v>
      </c>
      <c r="BS362" s="8" t="s">
        <v>471</v>
      </c>
      <c r="BT362" s="9" t="s">
        <v>475</v>
      </c>
      <c r="BU362" s="10">
        <v>186.5</v>
      </c>
      <c r="BV362" s="9" t="s">
        <v>222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305</v>
      </c>
      <c r="CU362" s="10"/>
      <c r="CV362" s="10"/>
      <c r="CW362" s="10"/>
      <c r="CX362" t="str">
        <f>INDEX('Data_Price '!AS$2:AS$1266,MATCH(Data!$DN362,'Data_Price '!$BE$2:$BE$1266,0))</f>
        <v>Skis Black Crows Camox</v>
      </c>
      <c r="CY362" t="str">
        <f>INDEX('Data_Price '!AT$2:AT$1266,MATCH(Data!$DN362,'Data_Price '!$BE$2:$BE$1266,0))</f>
        <v>evo.com</v>
      </c>
      <c r="CZ362">
        <f>INDEX('Data_Price '!AU$2:AU$1266,MATCH(Data!$DN362,'Data_Price '!$BE$2:$BE$1266,0))</f>
        <v>719.95</v>
      </c>
      <c r="DA362" t="str">
        <f>INDEX('Data_Price '!AV$2:AV$1266,MATCH(Data!$DN362,'Data_Price '!$BE$2:$BE$1266,0))</f>
        <v>https://www.google.com/url?url=https://www.evo.com/skis/black-crows-camox%3Fimage%3D181599/727231/clone.jpg&amp;rct=j&amp;q=&amp;esrc=s&amp;sa=U&amp;ved=0ahUKEwjEzbW9xaP2AhWPneAKHdVjBw8QsDwIRw&amp;usg=AOvVaw1OsldRkny1QWmYHGOmqZrp</v>
      </c>
      <c r="DB362" t="str">
        <f>INDEX('Data_Price '!AW$2:AW$1266,MATCH(Data!$DN362,'Data_Price '!$BE$2:$BE$1266,0))</f>
        <v>Skis Black Crows Camox</v>
      </c>
      <c r="DC362" t="str">
        <f>INDEX('Data_Price '!AX$2:AX$1266,MATCH(Data!$DN362,'Data_Price '!$BE$2:$BE$1266,0))</f>
        <v>evo.com</v>
      </c>
      <c r="DD362">
        <f>INDEX('Data_Price '!AY$2:AY$1266,MATCH(Data!$DN362,'Data_Price '!$BE$2:$BE$1266,0))</f>
        <v>719.95</v>
      </c>
      <c r="DE362" t="str">
        <f>INDEX('Data_Price '!AZ$2:AZ$1266,MATCH(Data!$DN362,'Data_Price '!$BE$2:$BE$1266,0))</f>
        <v>https://www.google.com/url?q=https://www.evo.com/skis/black-crows-camox%3Fimage%3D181599/727231/clone.jpg&amp;sa=U&amp;ved=0ahUKEwjnx-W9xaP2AhXBW98KHU5NDFUQ2ykIGA&amp;usg=AOvVaw15Gsw3ehv348zGDbkeGl6F</v>
      </c>
      <c r="DF362" t="str">
        <f>INDEX('Data_Price '!BA$2:BA$1266,MATCH(Data!$DN362,'Data_Price '!$BE$2:$BE$1266,0))</f>
        <v>Skis Black Crows Camox</v>
      </c>
      <c r="DG362" t="str">
        <f>INDEX('Data_Price '!BB$2:BB$1266,MATCH(Data!$DN362,'Data_Price '!$BE$2:$BE$1266,0))</f>
        <v>SkiEssentials.com</v>
      </c>
      <c r="DH362">
        <f>INDEX('Data_Price '!BC$2:BC$1266,MATCH(Data!$DN362,'Data_Price '!$BE$2:$BE$1266,0))</f>
        <v>719.95</v>
      </c>
      <c r="DI362" t="str">
        <f>INDEX('Data_Price '!BD$2:BD$1266,MATCH(Data!$DN362,'Data_Price '!$BE$2:$BE$1266,0))</f>
        <v>https://www.google.com/url?q=https://www.skiessentials.com/2022-black-crows-camox-skis.html&amp;sa=U&amp;ved=0ahUKEwjnx-W9xaP2AhXBW98KHU5NDFUQ2ykIGg&amp;usg=AOvVaw3F6Lxy6kCi9gWlgk4Kj-it</v>
      </c>
      <c r="DJ362" s="89" t="e">
        <f ca="1">_xll.Connector("TinyUrl.TinyUrl",DA362,0)</f>
        <v>#NAME?</v>
      </c>
      <c r="DK362" s="89" t="e">
        <f ca="1">_xll.Connector("TinyUrl.TinyUrl",DE362,0)</f>
        <v>#NAME?</v>
      </c>
      <c r="DL362" s="89" t="e">
        <f ca="1">_xll.Connector("TinyUrl.TinyUrl",DI362,0)</f>
        <v>#NAME?</v>
      </c>
      <c r="DM362" s="224" t="str">
        <f t="shared" si="202"/>
        <v>Camox</v>
      </c>
      <c r="DN362" s="89" t="str">
        <f t="shared" si="203"/>
        <v xml:space="preserve"> Black CrowsCamox186.5 Unisex</v>
      </c>
      <c r="DO362" s="227" t="s">
        <v>1042</v>
      </c>
    </row>
    <row r="363" spans="2:119" ht="15.45" customHeight="1">
      <c r="B363" s="224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#VALUE!</v>
      </c>
      <c r="F363" s="43" t="b">
        <f>CL363&gt;Driver!$F$56</f>
        <v>1</v>
      </c>
      <c r="G363" s="43" t="b">
        <f>AND(CB363&gt;Driver!$F$55,CB363&lt;Driver!$G$55)</f>
        <v>1</v>
      </c>
      <c r="H363" s="43" t="e">
        <f t="shared" si="170"/>
        <v>#VALUE!</v>
      </c>
      <c r="I363" s="43">
        <f t="shared" si="171"/>
        <v>0</v>
      </c>
      <c r="J363" s="43" t="e">
        <f t="array" ref="J363">NOT(OR(($H$9:$H$1273=TRUE)*($I$9:$I$1273&gt;0)*($BT$9:$BT$1273=BT363)*($K$9:$K$1273&gt;K363)))</f>
        <v>#VALUE!</v>
      </c>
      <c r="K363" s="72">
        <f t="shared" si="172"/>
        <v>0.65910968794149538</v>
      </c>
      <c r="L363" s="72">
        <f t="shared" si="173"/>
        <v>0.91802755620014498</v>
      </c>
      <c r="M363" s="72">
        <f t="shared" si="174"/>
        <v>0.40019181968284578</v>
      </c>
      <c r="N363" s="72">
        <f t="shared" si="175"/>
        <v>1.042180484411559E-2</v>
      </c>
      <c r="O363" s="72">
        <f t="shared" si="176"/>
        <v>0.30245757577304921</v>
      </c>
      <c r="P363" s="72">
        <f t="shared" si="177"/>
        <v>0.88769607843137255</v>
      </c>
      <c r="Q363" s="72"/>
      <c r="R363" s="72"/>
      <c r="S363" s="72">
        <f t="shared" si="178"/>
        <v>0.73331783547540186</v>
      </c>
      <c r="T363" s="72">
        <f t="shared" si="179"/>
        <v>0.94918972112372335</v>
      </c>
      <c r="U363" s="72">
        <f t="shared" si="180"/>
        <v>0.91803772753750945</v>
      </c>
      <c r="V363" s="72">
        <f t="shared" si="181"/>
        <v>0.72191729315929765</v>
      </c>
      <c r="W363" s="72">
        <f t="shared" si="182"/>
        <v>0.99896209386281587</v>
      </c>
      <c r="X363" s="72">
        <f t="shared" si="183"/>
        <v>8.1972443799854966E-2</v>
      </c>
      <c r="Y363" s="72">
        <f t="shared" si="184"/>
        <v>0.59980818031715422</v>
      </c>
      <c r="Z363" s="72">
        <f t="shared" si="185"/>
        <v>0.98957819515588441</v>
      </c>
      <c r="AA363" s="72">
        <f t="shared" si="186"/>
        <v>0.69754242422695079</v>
      </c>
      <c r="AB363" s="72">
        <f t="shared" si="187"/>
        <v>0.11230392156862745</v>
      </c>
      <c r="AC363" s="72"/>
      <c r="AD363" s="72"/>
      <c r="AE363" s="72">
        <f t="shared" si="188"/>
        <v>0.26668216452459814</v>
      </c>
      <c r="AF363" s="72">
        <f t="shared" si="189"/>
        <v>5.0810278876276628E-2</v>
      </c>
      <c r="AG363" s="72">
        <f t="shared" si="190"/>
        <v>8.1962272462490549E-2</v>
      </c>
      <c r="AH363" s="72">
        <f t="shared" si="191"/>
        <v>0.27808270684070235</v>
      </c>
      <c r="AI363" s="72">
        <f t="shared" si="192"/>
        <v>1.0379061371841095E-3</v>
      </c>
      <c r="AJ363" s="72">
        <f>(AV363-Driver!$K$179)/(Driver!$L$179-Driver!$K$179)</f>
        <v>0.32197244379985496</v>
      </c>
      <c r="AK363" s="72">
        <f>(AW363-Driver!$K$180)/(Driver!$L$180-Driver!$K$180)</f>
        <v>0.30298879165118509</v>
      </c>
      <c r="AL363" s="72">
        <f>(AX363-Driver!$K$181)/(Driver!$L$181-Driver!$K$181)</f>
        <v>0.58957819515588439</v>
      </c>
      <c r="AM363" s="72">
        <f>(AY363-Driver!$K$182)/(Driver!$L$182-Driver!$K$182)</f>
        <v>0.91154242422695075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193"/>
        <v>6.7765567765567774</v>
      </c>
      <c r="AW363" s="70">
        <f t="shared" si="194"/>
        <v>30.582284025365411</v>
      </c>
      <c r="AX363" s="70">
        <f t="shared" si="195"/>
        <v>6.3062037564029598</v>
      </c>
      <c r="AY363" s="70">
        <f>IFERROR(Driver!$K$19/Data!BH363/Data!BI363*Data!BK363*Data!BL363,"")</f>
        <v>-0.54149232969727012</v>
      </c>
      <c r="AZ363" s="70">
        <f t="shared" si="196"/>
        <v>24.817572598659719</v>
      </c>
      <c r="BA363" s="70"/>
      <c r="BB363" s="70"/>
      <c r="BC363" s="70">
        <f t="shared" si="197"/>
        <v>43.2175404772862</v>
      </c>
      <c r="BD363" s="70">
        <f t="shared" si="198"/>
        <v>6.0740260445188854</v>
      </c>
      <c r="BE363" s="70">
        <f t="shared" si="199"/>
        <v>1.8212898554460597E-2</v>
      </c>
      <c r="BF363" s="70">
        <f t="shared" si="200"/>
        <v>13.769701744882717</v>
      </c>
      <c r="BG363" s="70">
        <f t="shared" si="201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219</v>
      </c>
      <c r="BS363" s="8" t="s">
        <v>493</v>
      </c>
      <c r="BT363" s="9" t="s">
        <v>504</v>
      </c>
      <c r="BU363" s="10">
        <v>180</v>
      </c>
      <c r="BV363" s="9" t="s">
        <v>222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305</v>
      </c>
      <c r="CU363" s="9" t="s">
        <v>301</v>
      </c>
      <c r="CV363" s="10"/>
      <c r="CW363" s="10"/>
      <c r="CX363" t="str">
        <f>INDEX('Data_Price '!AS$2:AS$1266,MATCH(Data!$DN363,'Data_Price '!$BE$2:$BE$1266,0))</f>
        <v>Used 2018 Blizzard Rustler 10 Demo Ski with Bindings Size 172 (Option 212051)</v>
      </c>
      <c r="CY363" t="str">
        <f>INDEX('Data_Price '!AT$2:AT$1266,MATCH(Data!$DN363,'Data_Price '!$BE$2:$BE$1266,0))</f>
        <v>SidelineSwap</v>
      </c>
      <c r="CZ363" t="str">
        <f>INDEX('Data_Price '!AU$2:AU$1266,MATCH(Data!$DN363,'Data_Price '!$BE$2:$BE$1266,0))</f>
        <v>$399.99 used</v>
      </c>
      <c r="DA363" t="str">
        <f>INDEX('Data_Price '!AV$2:AV$1266,MATCH(Data!$DN363,'Data_Price '!$BE$2:$BE$1266,0))</f>
        <v>https://www.google.com/url?url=https://sidelineswap.com/gear/skiing/skis/4273784-blizzard-used-2018-rustler-10-demo-ski-with-bindings-size-172-option-212051&amp;rct=j&amp;q=&amp;esrc=s&amp;sa=U&amp;ved=0ahUKEwiErIa-xaP2AhWymuAKHfDwDHsQ2SkIkwE&amp;usg=AOvVaw2izZ8vDjRK73TNy5AxmlUi</v>
      </c>
      <c r="DB363" t="str">
        <f>INDEX('Data_Price '!AW$2:AW$1266,MATCH(Data!$DN363,'Data_Price '!$BE$2:$BE$1266,0))</f>
        <v>Used 2018 Blizzard Rustler 10 Demo Ski with Bindings Size 180 (Option 212052)</v>
      </c>
      <c r="DC363" t="str">
        <f>INDEX('Data_Price '!AX$2:AX$1266,MATCH(Data!$DN363,'Data_Price '!$BE$2:$BE$1266,0))</f>
        <v>SidelineSwap</v>
      </c>
      <c r="DD363" t="str">
        <f>INDEX('Data_Price '!AY$2:AY$1266,MATCH(Data!$DN363,'Data_Price '!$BE$2:$BE$1266,0))</f>
        <v>$399.99 used</v>
      </c>
      <c r="DE363" t="str">
        <f>INDEX('Data_Price '!AZ$2:AZ$1266,MATCH(Data!$DN363,'Data_Price '!$BE$2:$BE$1266,0))</f>
        <v>https://www.google.com/url?url=https://sidelineswap.com/gear/skiing/skis/4273817-blizzard-used-2018-rustler-10-demo-ski-with-bindings-size-180-option-212052&amp;rct=j&amp;q=&amp;esrc=s&amp;sa=U&amp;ved=0ahUKEwiErIa-xaP2AhWymuAKHfDwDHsQ2SkIlwE&amp;usg=AOvVaw1o2PN5IvhM2G2vplXZnxe-</v>
      </c>
      <c r="DF363" t="str">
        <f>INDEX('Data_Price '!BA$2:BA$1266,MATCH(Data!$DN363,'Data_Price '!$BE$2:$BE$1266,0))</f>
        <v>Used 2018 Blizzard Rustler 10 Demo Ski with Bindings Size 180 (Option 211699)</v>
      </c>
      <c r="DG363" t="str">
        <f>INDEX('Data_Price '!BB$2:BB$1266,MATCH(Data!$DN363,'Data_Price '!$BE$2:$BE$1266,0))</f>
        <v>SidelineSwap</v>
      </c>
      <c r="DH363" t="str">
        <f>INDEX('Data_Price '!BC$2:BC$1266,MATCH(Data!$DN363,'Data_Price '!$BE$2:$BE$1266,0))</f>
        <v>$399.99 used</v>
      </c>
      <c r="DI363" t="str">
        <f>INDEX('Data_Price '!BD$2:BD$1266,MATCH(Data!$DN363,'Data_Price '!$BE$2:$BE$1266,0))</f>
        <v>https://www.google.com/url?url=https://sidelineswap.com/gear/skiing/skis/4261368-blizzard-used-2018-rustler-10-demo-ski-with-bindings-size-180-option-211699&amp;rct=j&amp;q=&amp;esrc=s&amp;sa=U&amp;ved=0ahUKEwiErIa-xaP2AhWymuAKHfDwDHsQ2SkImwE&amp;usg=AOvVaw1pkRDTFL2PXx55NxjGRBiH</v>
      </c>
      <c r="DJ363" s="89" t="e">
        <f ca="1">_xll.Connector("TinyUrl.TinyUrl",DA363,0)</f>
        <v>#NAME?</v>
      </c>
      <c r="DK363" s="89" t="e">
        <f ca="1">_xll.Connector("TinyUrl.TinyUrl",DE363,0)</f>
        <v>#NAME?</v>
      </c>
      <c r="DL363" s="89" t="e">
        <f ca="1">_xll.Connector("TinyUrl.TinyUrl",DI363,0)</f>
        <v>#NAME?</v>
      </c>
      <c r="DM363" s="224" t="str">
        <f t="shared" si="202"/>
        <v>Rustler 10</v>
      </c>
      <c r="DN363" s="89" t="str">
        <f t="shared" si="203"/>
        <v xml:space="preserve"> BlizzardRustler 10180 Unisex</v>
      </c>
      <c r="DO363" s="227" t="s">
        <v>1057</v>
      </c>
    </row>
    <row r="364" spans="2:119" ht="15.45" customHeight="1">
      <c r="B364" s="224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#VALUE!</v>
      </c>
      <c r="F364" s="43" t="b">
        <f>CL364&gt;Driver!$F$56</f>
        <v>0</v>
      </c>
      <c r="G364" s="43" t="b">
        <f>AND(CB364&gt;Driver!$F$55,CB364&lt;Driver!$G$55)</f>
        <v>0</v>
      </c>
      <c r="H364" s="43" t="e">
        <f t="shared" si="170"/>
        <v>#VALUE!</v>
      </c>
      <c r="I364" s="43">
        <f t="shared" si="171"/>
        <v>0</v>
      </c>
      <c r="J364" s="43" t="e">
        <f t="array" ref="J364">NOT(OR(($H$9:$H$1273=TRUE)*($I$9:$I$1273&gt;0)*($BT$9:$BT$1273=BT364)*($K$9:$K$1273&gt;K364)))</f>
        <v>#VALUE!</v>
      </c>
      <c r="K364" s="72">
        <f t="shared" si="172"/>
        <v>0.64920960098245439</v>
      </c>
      <c r="L364" s="72">
        <f t="shared" si="173"/>
        <v>0.8044186608653614</v>
      </c>
      <c r="M364" s="72">
        <f t="shared" si="174"/>
        <v>0.49400054109954739</v>
      </c>
      <c r="N364" s="72">
        <f t="shared" si="175"/>
        <v>0.19444760639979763</v>
      </c>
      <c r="O364" s="72">
        <f t="shared" si="176"/>
        <v>0.36317493193152417</v>
      </c>
      <c r="P364" s="72">
        <f t="shared" si="177"/>
        <v>0.92437908496732035</v>
      </c>
      <c r="Q364" s="72"/>
      <c r="R364" s="72"/>
      <c r="S364" s="72">
        <f t="shared" si="178"/>
        <v>0.73343261982655594</v>
      </c>
      <c r="T364" s="72">
        <f t="shared" si="179"/>
        <v>0.90530969656366622</v>
      </c>
      <c r="U364" s="72">
        <f t="shared" si="180"/>
        <v>0.95165665395597265</v>
      </c>
      <c r="V364" s="72">
        <f t="shared" si="181"/>
        <v>0.70820577987292477</v>
      </c>
      <c r="W364" s="72">
        <f t="shared" si="182"/>
        <v>0.98917923373594141</v>
      </c>
      <c r="X364" s="72">
        <f t="shared" si="183"/>
        <v>0.19558133913463854</v>
      </c>
      <c r="Y364" s="72">
        <f t="shared" si="184"/>
        <v>0.50599945890045261</v>
      </c>
      <c r="Z364" s="72">
        <f t="shared" si="185"/>
        <v>0.80555239360020237</v>
      </c>
      <c r="AA364" s="72">
        <f t="shared" si="186"/>
        <v>0.63682506806847583</v>
      </c>
      <c r="AB364" s="72">
        <f t="shared" si="187"/>
        <v>7.5620915032679703E-2</v>
      </c>
      <c r="AC364" s="72"/>
      <c r="AD364" s="72"/>
      <c r="AE364" s="72">
        <f t="shared" si="188"/>
        <v>0.26656738017344411</v>
      </c>
      <c r="AF364" s="72">
        <f t="shared" si="189"/>
        <v>9.4690303436333806E-2</v>
      </c>
      <c r="AG364" s="72">
        <f t="shared" si="190"/>
        <v>4.8343346044027388E-2</v>
      </c>
      <c r="AH364" s="72">
        <f t="shared" si="191"/>
        <v>0.29179422012707523</v>
      </c>
      <c r="AI364" s="72">
        <f t="shared" si="192"/>
        <v>1.0820766264058576E-2</v>
      </c>
      <c r="AJ364" s="72">
        <f>(AV364-Driver!$K$179)/(Driver!$L$179-Driver!$K$179)</f>
        <v>0.43558133913463853</v>
      </c>
      <c r="AK364" s="72">
        <f>(AW364-Driver!$K$180)/(Driver!$L$180-Driver!$K$180)</f>
        <v>0.24806215336340068</v>
      </c>
      <c r="AL364" s="72">
        <f>(AX364-Driver!$K$181)/(Driver!$L$181-Driver!$K$181)</f>
        <v>0.40555239360020234</v>
      </c>
      <c r="AM364" s="72">
        <f>(AY364-Driver!$K$182)/(Driver!$L$182-Driver!$K$182)</f>
        <v>0.8508250680684758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193"/>
        <v>9.1676841676841665</v>
      </c>
      <c r="AW364" s="70">
        <f t="shared" si="194"/>
        <v>25.211109654946611</v>
      </c>
      <c r="AX364" s="70">
        <f t="shared" si="195"/>
        <v>4.6499715424018211</v>
      </c>
      <c r="AY364" s="70">
        <f>IFERROR(Driver!$K$19/Data!BH364/Data!BI364*Data!BK364*Data!BL364,"")</f>
        <v>-0.9131731309399449</v>
      </c>
      <c r="AZ364" s="70">
        <f t="shared" si="196"/>
        <v>21.474311243484735</v>
      </c>
      <c r="BA364" s="70"/>
      <c r="BB364" s="70"/>
      <c r="BC364" s="70">
        <f t="shared" si="197"/>
        <v>43.277079918197664</v>
      </c>
      <c r="BD364" s="70">
        <f t="shared" si="198"/>
        <v>2.1907216217565892</v>
      </c>
      <c r="BE364" s="70">
        <f t="shared" si="199"/>
        <v>5.182582773484784E-2</v>
      </c>
      <c r="BF364" s="70">
        <f t="shared" si="200"/>
        <v>12.221082648019568</v>
      </c>
      <c r="BG364" s="70">
        <f t="shared" si="201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219</v>
      </c>
      <c r="BS364" s="8" t="s">
        <v>579</v>
      </c>
      <c r="BT364" s="9" t="s">
        <v>585</v>
      </c>
      <c r="BU364" s="10">
        <v>179</v>
      </c>
      <c r="BV364" s="9" t="s">
        <v>222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304</v>
      </c>
      <c r="CU364" s="9" t="s">
        <v>302</v>
      </c>
      <c r="CV364" s="9" t="s">
        <v>388</v>
      </c>
      <c r="CW364" s="10"/>
      <c r="CX364" t="str">
        <f>INDEX('Data_Price '!AS$2:AS$1266,MATCH(Data!$DN364,'Data_Price '!$BE$2:$BE$1266,0))</f>
        <v>Faction Agent 4.0 Skis 2022 - 179</v>
      </c>
      <c r="CY364" t="str">
        <f>INDEX('Data_Price '!AT$2:AT$1266,MATCH(Data!$DN364,'Data_Price '!$BE$2:$BE$1266,0))</f>
        <v>Snowcountry.eu</v>
      </c>
      <c r="CZ364">
        <f>INDEX('Data_Price '!AU$2:AU$1266,MATCH(Data!$DN364,'Data_Price '!$BE$2:$BE$1266,0))</f>
        <v>555.27</v>
      </c>
      <c r="DA364" t="str">
        <f>INDEX('Data_Price '!AV$2:AV$1266,MATCH(Data!$DN364,'Data_Price '!$BE$2:$BE$1266,0))</f>
        <v>https://www.google.com/url?q=https://www.snowcountry.eu/faction-agent-4-0.html%3Fartikel_maat%3D65353%26country%3DUS&amp;sa=U&amp;ved=0ahUKEwjh3oG_xaP2AhXJmeAKHQJnAfUQ2ykIGQ&amp;usg=AOvVaw1RZ-Ml7VPuEU52YiOgjHYg</v>
      </c>
      <c r="DB364" t="str">
        <f>INDEX('Data_Price '!AW$2:AW$1266,MATCH(Data!$DN364,'Data_Price '!$BE$2:$BE$1266,0))</f>
        <v>Faction Agent 4.0 Skis 2022 - 179</v>
      </c>
      <c r="DC364" t="str">
        <f>INDEX('Data_Price '!AX$2:AX$1266,MATCH(Data!$DN364,'Data_Price '!$BE$2:$BE$1266,0))</f>
        <v>Backcountry.com</v>
      </c>
      <c r="DD364">
        <f>INDEX('Data_Price '!AY$2:AY$1266,MATCH(Data!$DN364,'Data_Price '!$BE$2:$BE$1266,0))</f>
        <v>559.27</v>
      </c>
      <c r="DE364" t="str">
        <f>INDEX('Data_Price '!AZ$2:AZ$1266,MATCH(Data!$DN364,'Data_Price '!$BE$2:$BE$1266,0))</f>
        <v>https://www.google.com/url?url=https://www.backcountry.com/faction-skis-agent-4.0-alpine-touring-ski%3FCMP_SKU%3DFSKC02L%26MER%3D0406%26skid%3DFSKC02L-ONECOL-S179&amp;rct=j&amp;q=&amp;esrc=s&amp;sa=U&amp;ved=0ahUKEwjizde-xaP2AhXoUt8KHXFyDQkQsDwIQw&amp;usg=AOvVaw0yr64Wafz03qlI8m3UntkT</v>
      </c>
      <c r="DF364" t="str">
        <f>INDEX('Data_Price '!BA$2:BA$1266,MATCH(Data!$DN364,'Data_Price '!$BE$2:$BE$1266,0))</f>
        <v>Faction Agent 4.0 Skis 2022 - 179</v>
      </c>
      <c r="DG364" t="str">
        <f>INDEX('Data_Price '!BB$2:BB$1266,MATCH(Data!$DN364,'Data_Price '!$BE$2:$BE$1266,0))</f>
        <v>Backcountry.com</v>
      </c>
      <c r="DH364">
        <f>INDEX('Data_Price '!BC$2:BC$1266,MATCH(Data!$DN364,'Data_Price '!$BE$2:$BE$1266,0))</f>
        <v>559.27</v>
      </c>
      <c r="DI364" t="str">
        <f>INDEX('Data_Price '!BD$2:BD$1266,MATCH(Data!$DN364,'Data_Price '!$BE$2:$BE$1266,0))</f>
        <v>https://www.google.com/url?q=https://www.backcountry.com/faction-skis-agent-4.0-alpine-touring-ski%3FCMP_SKU%3DFSKC02L%26MER%3D0406%26skid%3DFSKC02L-ONECOL-S179&amp;sa=U&amp;ved=0ahUKEwjh3oG_xaP2AhXJmeAKHQJnAfUQ2ykIFw&amp;usg=AOvVaw3ivkVpw_7KhbuDexvqfr2f</v>
      </c>
      <c r="DJ364" s="89" t="e">
        <f ca="1">_xll.Connector("TinyUrl.TinyUrl",DA364,0)</f>
        <v>#NAME?</v>
      </c>
      <c r="DK364" s="89" t="e">
        <f ca="1">_xll.Connector("TinyUrl.TinyUrl",DE364,0)</f>
        <v>#NAME?</v>
      </c>
      <c r="DL364" s="89" t="e">
        <f ca="1">_xll.Connector("TinyUrl.TinyUrl",DI364,0)</f>
        <v>#NAME?</v>
      </c>
      <c r="DM364" s="224" t="str">
        <f t="shared" si="202"/>
        <v>Agent 4.0</v>
      </c>
      <c r="DN364" s="89" t="str">
        <f t="shared" si="203"/>
        <v xml:space="preserve"> FactionAgent 4.0179 Unisex</v>
      </c>
      <c r="DO364" s="227" t="s">
        <v>1058</v>
      </c>
    </row>
    <row r="365" spans="2:119" ht="15.45" customHeight="1">
      <c r="B365" s="224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#VALUE!</v>
      </c>
      <c r="F365" s="43" t="b">
        <f>CL365&gt;Driver!$F$56</f>
        <v>0</v>
      </c>
      <c r="G365" s="43" t="b">
        <f>AND(CB365&gt;Driver!$F$55,CB365&lt;Driver!$G$55)</f>
        <v>0</v>
      </c>
      <c r="H365" s="43" t="e">
        <f t="shared" si="170"/>
        <v>#VALUE!</v>
      </c>
      <c r="I365" s="43">
        <f t="shared" si="171"/>
        <v>0</v>
      </c>
      <c r="J365" s="43" t="e">
        <f t="array" ref="J365">NOT(OR(($H$9:$H$1273=TRUE)*($I$9:$I$1273&gt;0)*($BT$9:$BT$1273=BT365)*($K$9:$K$1273&gt;K365)))</f>
        <v>#VALUE!</v>
      </c>
      <c r="K365" s="72">
        <f t="shared" si="172"/>
        <v>0.68086699463767708</v>
      </c>
      <c r="L365" s="72">
        <f t="shared" si="173"/>
        <v>0.97803239062122316</v>
      </c>
      <c r="M365" s="72">
        <f t="shared" si="174"/>
        <v>0.383701598654131</v>
      </c>
      <c r="N365" s="72">
        <f t="shared" si="175"/>
        <v>8.3146777967495034E-2</v>
      </c>
      <c r="O365" s="72">
        <f t="shared" si="176"/>
        <v>0.2768305670145057</v>
      </c>
      <c r="P365" s="72">
        <f t="shared" si="177"/>
        <v>0.79112745098039228</v>
      </c>
      <c r="Q365" s="72"/>
      <c r="R365" s="72"/>
      <c r="S365" s="72">
        <f t="shared" si="178"/>
        <v>0.75500404988712533</v>
      </c>
      <c r="T365" s="72">
        <f t="shared" si="179"/>
        <v>0.93331594209028212</v>
      </c>
      <c r="U365" s="72">
        <f t="shared" si="180"/>
        <v>0.65247695651727156</v>
      </c>
      <c r="V365" s="72">
        <f t="shared" si="181"/>
        <v>0.61757835769929814</v>
      </c>
      <c r="W365" s="72">
        <f t="shared" si="182"/>
        <v>0.96666789477562454</v>
      </c>
      <c r="X365" s="72">
        <f t="shared" si="183"/>
        <v>2.1967609378776898E-2</v>
      </c>
      <c r="Y365" s="72">
        <f t="shared" si="184"/>
        <v>0.616298401345869</v>
      </c>
      <c r="Z365" s="72">
        <f t="shared" si="185"/>
        <v>0.91685322203250497</v>
      </c>
      <c r="AA365" s="72">
        <f t="shared" si="186"/>
        <v>0.7231694329854943</v>
      </c>
      <c r="AB365" s="72">
        <f t="shared" si="187"/>
        <v>0.20887254901960778</v>
      </c>
      <c r="AC365" s="72"/>
      <c r="AD365" s="72"/>
      <c r="AE365" s="72">
        <f t="shared" si="188"/>
        <v>0.24499595011287467</v>
      </c>
      <c r="AF365" s="72">
        <f t="shared" si="189"/>
        <v>6.6684057909717848E-2</v>
      </c>
      <c r="AG365" s="72">
        <f t="shared" si="190"/>
        <v>0.34752304348272844</v>
      </c>
      <c r="AH365" s="72">
        <f t="shared" si="191"/>
        <v>0.38242164230070191</v>
      </c>
      <c r="AI365" s="72">
        <f t="shared" si="192"/>
        <v>3.3332105224375512E-2</v>
      </c>
      <c r="AJ365" s="72">
        <f>(AV365-Driver!$K$179)/(Driver!$L$179-Driver!$K$179)</f>
        <v>0.21803239062122309</v>
      </c>
      <c r="AK365" s="72">
        <f>(AW365-Driver!$K$180)/(Driver!$L$180-Driver!$K$180)</f>
        <v>0.38790237360252472</v>
      </c>
      <c r="AL365" s="72">
        <f>(AX365-Driver!$K$181)/(Driver!$L$181-Driver!$K$181)</f>
        <v>0.51685322203250494</v>
      </c>
      <c r="AM365" s="72">
        <f>(AY365-Driver!$K$182)/(Driver!$L$182-Driver!$K$182)</f>
        <v>0.93716943298549427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193"/>
        <v>4.5889295889295889</v>
      </c>
      <c r="AW365" s="70">
        <f t="shared" si="194"/>
        <v>38.885826155285358</v>
      </c>
      <c r="AX365" s="70">
        <f t="shared" si="195"/>
        <v>5.6516789982925442</v>
      </c>
      <c r="AY365" s="70">
        <f>IFERROR(Driver!$K$19/Data!BH365/Data!BI365*Data!BK365*Data!BL365,"")</f>
        <v>-0.38461680428790251</v>
      </c>
      <c r="AZ365" s="70">
        <f t="shared" si="196"/>
        <v>33.618763961280713</v>
      </c>
      <c r="BA365" s="70"/>
      <c r="BB365" s="70"/>
      <c r="BC365" s="70">
        <f t="shared" si="197"/>
        <v>54.46633065276388</v>
      </c>
      <c r="BD365" s="70">
        <f t="shared" si="198"/>
        <v>16.472066662433722</v>
      </c>
      <c r="BE365" s="70">
        <f t="shared" si="199"/>
        <v>0.44762159915337807</v>
      </c>
      <c r="BF365" s="70">
        <f t="shared" si="200"/>
        <v>1.9853520071835593</v>
      </c>
      <c r="BG365" s="70">
        <f t="shared" si="201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219</v>
      </c>
      <c r="BS365" s="8" t="s">
        <v>493</v>
      </c>
      <c r="BT365" s="9" t="s">
        <v>495</v>
      </c>
      <c r="BU365" s="10">
        <v>171</v>
      </c>
      <c r="BV365" s="9" t="s">
        <v>390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305</v>
      </c>
      <c r="CU365" s="10"/>
      <c r="CV365" s="10"/>
      <c r="CW365" s="10"/>
      <c r="CX365" t="str">
        <f>INDEX('Data_Price '!AS$2:AS$1266,MATCH(Data!$DN365,'Data_Price '!$BE$2:$BE$1266,0))</f>
        <v>Blizzard Black Pearl 88 21/22</v>
      </c>
      <c r="CY365" t="str">
        <f>INDEX('Data_Price '!AT$2:AT$1266,MATCH(Data!$DN365,'Data_Price '!$BE$2:$BE$1266,0))</f>
        <v>Snowcountry.eu</v>
      </c>
      <c r="CZ365">
        <f>INDEX('Data_Price '!AU$2:AU$1266,MATCH(Data!$DN365,'Data_Price '!$BE$2:$BE$1266,0))</f>
        <v>407.84</v>
      </c>
      <c r="DA365" t="str">
        <f>INDEX('Data_Price '!AV$2:AV$1266,MATCH(Data!$DN365,'Data_Price '!$BE$2:$BE$1266,0))</f>
        <v>https://www.google.com/url?url=https://www.snowcountry.eu/blizzard-black-pearl-88-2717.html%3Fartikel_maat%3D65327%26country%3DUS&amp;rct=j&amp;q=&amp;esrc=s&amp;sa=U&amp;ved=0ahUKEwjwnaO_xaP2AhWsV98KHbZ5Bc8QsDwIVw&amp;usg=AOvVaw0ZWdd3mWjZ14YUcTKI6H11</v>
      </c>
      <c r="DB365" t="str">
        <f>INDEX('Data_Price '!AW$2:AW$1266,MATCH(Data!$DN365,'Data_Price '!$BE$2:$BE$1266,0))</f>
        <v>Blizzard Black Pearl 88 - Winter 2021/2022 171</v>
      </c>
      <c r="DC365" t="str">
        <f>INDEX('Data_Price '!AX$2:AX$1266,MATCH(Data!$DN365,'Data_Price '!$BE$2:$BE$1266,0))</f>
        <v>Equipe Sport</v>
      </c>
      <c r="DD365">
        <f>INDEX('Data_Price '!AY$2:AY$1266,MATCH(Data!$DN365,'Data_Price '!$BE$2:$BE$1266,0))</f>
        <v>519.95000000000005</v>
      </c>
      <c r="DE365" t="str">
        <f>INDEX('Data_Price '!AZ$2:AZ$1266,MATCH(Data!$DN365,'Data_Price '!$BE$2:$BE$1266,0))</f>
        <v>https://www.google.com/url?url=https://www.equipesport.com/products/blk-pearl-90%3Fvariant%3D39301831557217%26currency%3DUSD%26utm_medium%3Dproduct_sync%26utm_source%3Dgoogle%26utm_content%3Dsag_organic%26utm_campaign%3Dsag_organic&amp;rct=j&amp;q=&amp;esrc=s&amp;sa=U&amp;ved=0ahUKEwjwnaO_xaP2AhWsV98KHbZ5Bc8Q2SkIXg&amp;usg=AOvVaw18UEGTzJ4WLc0RpNPgl-Mq</v>
      </c>
      <c r="DF365" t="str">
        <f>INDEX('Data_Price '!BA$2:BA$1266,MATCH(Data!$DN365,'Data_Price '!$BE$2:$BE$1266,0))</f>
        <v>'22 Blizzard Black Pearl 88 Skis 171cm</v>
      </c>
      <c r="DG365" t="str">
        <f>INDEX('Data_Price '!BB$2:BB$1266,MATCH(Data!$DN365,'Data_Price '!$BE$2:$BE$1266,0))</f>
        <v>Al's Ski Equipment Barn</v>
      </c>
      <c r="DH365">
        <f>INDEX('Data_Price '!BC$2:BC$1266,MATCH(Data!$DN365,'Data_Price '!$BE$2:$BE$1266,0))</f>
        <v>649</v>
      </c>
      <c r="DI365" t="str">
        <f>INDEX('Data_Price '!BD$2:BD$1266,MATCH(Data!$DN365,'Data_Price '!$BE$2:$BE$1266,0))</f>
        <v>https://www.google.com/url?url=https://www.untracked.com/p7119c18b119lr-Froogle-22_blizzard_black_pearl_88_womens_all_mountain_freeride_skis.html%23chsku722077&amp;rct=j&amp;q=&amp;esrc=s&amp;sa=U&amp;ved=0ahUKEwjwnaO_xaP2AhWsV98KHbZ5Bc8Q2SkIWw&amp;usg=AOvVaw35muZSwqx9GHON4hhSYBy5</v>
      </c>
      <c r="DJ365" s="89" t="e">
        <f ca="1">_xll.Connector("TinyUrl.TinyUrl",DA365,0)</f>
        <v>#NAME?</v>
      </c>
      <c r="DK365" s="89" t="e">
        <f ca="1">_xll.Connector("TinyUrl.TinyUrl",DE365,0)</f>
        <v>#NAME?</v>
      </c>
      <c r="DL365" s="89" t="e">
        <f ca="1">_xll.Connector("TinyUrl.TinyUrl",DI365,0)</f>
        <v>#NAME?</v>
      </c>
      <c r="DM365" s="224" t="str">
        <f t="shared" si="202"/>
        <v>Black Pearl 88</v>
      </c>
      <c r="DN365" s="89" t="str">
        <f t="shared" si="203"/>
        <v xml:space="preserve"> BlizzardBlack Pearl 88171 Women's</v>
      </c>
      <c r="DO365" s="227" t="s">
        <v>1040</v>
      </c>
    </row>
    <row r="366" spans="2:119" ht="15.45" customHeight="1">
      <c r="B366" s="224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#VALUE!</v>
      </c>
      <c r="F366" s="43" t="b">
        <f>CL366&gt;Driver!$F$56</f>
        <v>1</v>
      </c>
      <c r="G366" s="43" t="b">
        <f>AND(CB366&gt;Driver!$F$55,CB366&lt;Driver!$G$55)</f>
        <v>1</v>
      </c>
      <c r="H366" s="43" t="e">
        <f t="shared" si="170"/>
        <v>#VALUE!</v>
      </c>
      <c r="I366" s="43">
        <f t="shared" si="171"/>
        <v>0</v>
      </c>
      <c r="J366" s="43" t="e">
        <f t="array" ref="J366">NOT(OR(($H$9:$H$1273=TRUE)*($I$9:$I$1273&gt;0)*($BT$9:$BT$1273=BT366)*($K$9:$K$1273&gt;K366)))</f>
        <v>#VALUE!</v>
      </c>
      <c r="K366" s="72">
        <f t="shared" si="172"/>
        <v>0.61232504849699365</v>
      </c>
      <c r="L366" s="72">
        <f t="shared" si="173"/>
        <v>0.81586012408347441</v>
      </c>
      <c r="M366" s="72">
        <f t="shared" si="174"/>
        <v>0.40878997291051289</v>
      </c>
      <c r="N366" s="72">
        <f t="shared" si="175"/>
        <v>4.7732878011762514E-2</v>
      </c>
      <c r="O366" s="72">
        <f t="shared" si="176"/>
        <v>0.28252592960866496</v>
      </c>
      <c r="P366" s="72">
        <f t="shared" si="177"/>
        <v>0.89611111111111108</v>
      </c>
      <c r="Q366" s="72"/>
      <c r="R366" s="72"/>
      <c r="S366" s="72">
        <f t="shared" si="178"/>
        <v>0.70295149252582434</v>
      </c>
      <c r="T366" s="72">
        <f t="shared" si="179"/>
        <v>0.94754245372113854</v>
      </c>
      <c r="U366" s="72">
        <f t="shared" si="180"/>
        <v>0.9135848113079803</v>
      </c>
      <c r="V366" s="72">
        <f t="shared" si="181"/>
        <v>0.78033615144169755</v>
      </c>
      <c r="W366" s="72">
        <f t="shared" si="182"/>
        <v>0.97058125085115077</v>
      </c>
      <c r="X366" s="72">
        <f t="shared" si="183"/>
        <v>0.18413987591652564</v>
      </c>
      <c r="Y366" s="72">
        <f t="shared" si="184"/>
        <v>0.59121002708948711</v>
      </c>
      <c r="Z366" s="72">
        <f t="shared" si="185"/>
        <v>0.95226712198823749</v>
      </c>
      <c r="AA366" s="72">
        <f t="shared" si="186"/>
        <v>0.71747407039133504</v>
      </c>
      <c r="AB366" s="72">
        <f t="shared" si="187"/>
        <v>0.10388888888888886</v>
      </c>
      <c r="AC366" s="72"/>
      <c r="AD366" s="72"/>
      <c r="AE366" s="72">
        <f t="shared" si="188"/>
        <v>0.29704850747417566</v>
      </c>
      <c r="AF366" s="72">
        <f t="shared" si="189"/>
        <v>5.2457546278861421E-2</v>
      </c>
      <c r="AG366" s="72">
        <f t="shared" si="190"/>
        <v>8.6415188692019668E-2</v>
      </c>
      <c r="AH366" s="72">
        <f t="shared" si="191"/>
        <v>0.2196638485583024</v>
      </c>
      <c r="AI366" s="72">
        <f t="shared" si="192"/>
        <v>2.9418749148849246E-2</v>
      </c>
      <c r="AJ366" s="72">
        <f>(AV366-Driver!$K$179)/(Driver!$L$179-Driver!$K$179)</f>
        <v>0.42413987591652563</v>
      </c>
      <c r="AK366" s="72">
        <f>(AW366-Driver!$K$180)/(Driver!$L$180-Driver!$K$180)</f>
        <v>0.29295968351018337</v>
      </c>
      <c r="AL366" s="72">
        <f>(AX366-Driver!$K$181)/(Driver!$L$181-Driver!$K$181)</f>
        <v>0.55226712198823746</v>
      </c>
      <c r="AM366" s="72">
        <f>(AY366-Driver!$K$182)/(Driver!$L$182-Driver!$K$182)</f>
        <v>0.93147407039133501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193"/>
        <v>8.9268755935422597</v>
      </c>
      <c r="AW366" s="70">
        <f t="shared" si="194"/>
        <v>29.601556089261461</v>
      </c>
      <c r="AX366" s="70">
        <f t="shared" si="195"/>
        <v>5.9704040978941375</v>
      </c>
      <c r="AY366" s="70">
        <f>IFERROR(Driver!$K$19/Data!BH366/Data!BI366*Data!BK366*Data!BL366,"")</f>
        <v>-0.41948092002508308</v>
      </c>
      <c r="AZ366" s="70">
        <f t="shared" si="196"/>
        <v>24.050632911392405</v>
      </c>
      <c r="BA366" s="70"/>
      <c r="BB366" s="70"/>
      <c r="BC366" s="70">
        <f t="shared" si="197"/>
        <v>27.466307285949018</v>
      </c>
      <c r="BD366" s="70">
        <f t="shared" si="198"/>
        <v>5.9282457981752552</v>
      </c>
      <c r="BE366" s="70">
        <f t="shared" si="199"/>
        <v>1.3760776675067126E-2</v>
      </c>
      <c r="BF366" s="70">
        <f t="shared" si="200"/>
        <v>20.367701372172448</v>
      </c>
      <c r="BG366" s="70">
        <f t="shared" si="201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219</v>
      </c>
      <c r="BS366" s="8" t="s">
        <v>659</v>
      </c>
      <c r="BT366" s="9" t="s">
        <v>662</v>
      </c>
      <c r="BU366" s="10">
        <v>171</v>
      </c>
      <c r="BV366" s="9" t="s">
        <v>222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303</v>
      </c>
      <c r="CU366" s="9" t="s">
        <v>301</v>
      </c>
      <c r="CV366" s="9" t="s">
        <v>302</v>
      </c>
      <c r="CW366" s="10"/>
      <c r="CX366" t="str">
        <f>INDEX('Data_Price '!AS$2:AS$1266,MATCH(Data!$DN366,'Data_Price '!$BE$2:$BE$1266,0))</f>
        <v>Icelantic Nomad 105 Skis 2022 171cm</v>
      </c>
      <c r="CY366" t="str">
        <f>INDEX('Data_Price '!AT$2:AT$1266,MATCH(Data!$DN366,'Data_Price '!$BE$2:$BE$1266,0))</f>
        <v>Glacier Ski Shop</v>
      </c>
      <c r="CZ366">
        <f>INDEX('Data_Price '!AU$2:AU$1266,MATCH(Data!$DN366,'Data_Price '!$BE$2:$BE$1266,0))</f>
        <v>698</v>
      </c>
      <c r="DA366" t="str">
        <f>INDEX('Data_Price '!AV$2:AV$1266,MATCH(Data!$DN366,'Data_Price '!$BE$2:$BE$1266,0))</f>
        <v>https://www.google.com/url?url=https://glacierskishop.com/products/icelantic-nomad-105-skis-2022%3Fvariant%3D39369409232999%26currency%3DUSD%26utm_medium%3Dproduct_sync%26utm_source%3Dgoogle%26utm_content%3Dsag_organic%26utm_campaign%3Dsag_organic&amp;rct=j&amp;q=&amp;esrc=s&amp;sa=U&amp;ved=0ahUKEwicltS_xaP2AhXkc98KHRmeAioQ2SkIUQ&amp;usg=AOvVaw0h3OVIun_1YKGot5Plh6jX</v>
      </c>
      <c r="DB366" t="str">
        <f>INDEX('Data_Price '!AW$2:AW$1266,MATCH(Data!$DN366,'Data_Price '!$BE$2:$BE$1266,0))</f>
        <v>Icelantic Nomad 105 Skis Â· 2022 Â· 171 cm</v>
      </c>
      <c r="DC366" t="str">
        <f>INDEX('Data_Price '!AX$2:AX$1266,MATCH(Data!$DN366,'Data_Price '!$BE$2:$BE$1266,0))</f>
        <v>Aspen Ski and Board</v>
      </c>
      <c r="DD366">
        <f>INDEX('Data_Price '!AY$2:AY$1266,MATCH(Data!$DN366,'Data_Price '!$BE$2:$BE$1266,0))</f>
        <v>749</v>
      </c>
      <c r="DE366" t="str">
        <f>INDEX('Data_Price '!AZ$2:AZ$1266,MATCH(Data!$DN366,'Data_Price '!$BE$2:$BE$1266,0))</f>
        <v>https://www.google.com/url?q=https://www.aspenskiandboard.com/products/icelanticnomad105skismens2022%3Fvariant%3D39447427612777%26currency%3DUSD%26utm_medium%3Dproduct_sync%26utm_source%3Dgoogle%26utm_content%3Dsag_organic%26utm_campaign%3Dsag_organic%26srsltid%3DAWLEVJzTAmghHRWDNQMT0rHCu8iF96vGUx6wITf45PSohpJdIlQds8yE1FA&amp;sa=U&amp;ved=0ahUKEwj45YLAxaP2AhXLnOAKHbQZCfQQ2ykIHg&amp;usg=AOvVaw1pdNXOuk_V91nCIg4G2AI3</v>
      </c>
      <c r="DF366" t="str">
        <f>INDEX('Data_Price '!BA$2:BA$1266,MATCH(Data!$DN366,'Data_Price '!$BE$2:$BE$1266,0))</f>
        <v>Icelantic Nomad 105 Skis Â· 2022 Â· 171 cm</v>
      </c>
      <c r="DG366" t="str">
        <f>INDEX('Data_Price '!BB$2:BB$1266,MATCH(Data!$DN366,'Data_Price '!$BE$2:$BE$1266,0))</f>
        <v>REI</v>
      </c>
      <c r="DH366">
        <f>INDEX('Data_Price '!BC$2:BC$1266,MATCH(Data!$DN366,'Data_Price '!$BE$2:$BE$1266,0))</f>
        <v>779</v>
      </c>
      <c r="DI366" t="str">
        <f>INDEX('Data_Price '!BD$2:BD$1266,MATCH(Data!$DN366,'Data_Price '!$BE$2:$BE$1266,0))</f>
        <v>https://www.google.com/url?url=https://www.rei.com/product/196948/icelantic-skis-nomad-105-skis-mens-20212022%3FCAWELAID%3D120217890012518329&amp;rct=j&amp;q=&amp;esrc=s&amp;sa=U&amp;ved=0ahUKEwicltS_xaP2AhXkc98KHRmeAioQsDwITQ&amp;usg=AOvVaw3iZJvX-o-5J1cDZMLFMbR7</v>
      </c>
      <c r="DJ366" s="89" t="e">
        <f ca="1">_xll.Connector("TinyUrl.TinyUrl",DA366,0)</f>
        <v>#NAME?</v>
      </c>
      <c r="DK366" s="89" t="e">
        <f ca="1">_xll.Connector("TinyUrl.TinyUrl",DE366,0)</f>
        <v>#NAME?</v>
      </c>
      <c r="DL366" s="89" t="e">
        <f ca="1">_xll.Connector("TinyUrl.TinyUrl",DI366,0)</f>
        <v>#NAME?</v>
      </c>
      <c r="DM366" s="224" t="str">
        <f t="shared" si="202"/>
        <v>Nomad 105</v>
      </c>
      <c r="DN366" s="89" t="str">
        <f t="shared" si="203"/>
        <v xml:space="preserve"> IcelanticNomad 105171 Unisex</v>
      </c>
      <c r="DO366" s="227" t="s">
        <v>1030</v>
      </c>
    </row>
    <row r="367" spans="2:119" ht="15.45" customHeight="1">
      <c r="B367" s="224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#VALUE!</v>
      </c>
      <c r="F367" s="43" t="b">
        <f>CL367&gt;Driver!$F$56</f>
        <v>0</v>
      </c>
      <c r="G367" s="43" t="b">
        <f>AND(CB367&gt;Driver!$F$55,CB367&lt;Driver!$G$55)</f>
        <v>0</v>
      </c>
      <c r="H367" s="43" t="e">
        <f t="shared" si="170"/>
        <v>#VALUE!</v>
      </c>
      <c r="I367" s="43">
        <f t="shared" si="171"/>
        <v>0</v>
      </c>
      <c r="J367" s="43" t="e">
        <f t="array" ref="J367">NOT(OR(($H$9:$H$1273=TRUE)*($I$9:$I$1273&gt;0)*($BT$9:$BT$1273=BT367)*($K$9:$K$1273&gt;K367)))</f>
        <v>#VALUE!</v>
      </c>
      <c r="K367" s="72">
        <f t="shared" si="172"/>
        <v>0.59855735131590471</v>
      </c>
      <c r="L367" s="72">
        <f t="shared" si="173"/>
        <v>0.79893965031020875</v>
      </c>
      <c r="M367" s="72">
        <f t="shared" si="174"/>
        <v>0.39817505232160066</v>
      </c>
      <c r="N367" s="72">
        <f t="shared" si="175"/>
        <v>4.5835704799848109E-2</v>
      </c>
      <c r="O367" s="72">
        <f t="shared" si="176"/>
        <v>0.30633651098848336</v>
      </c>
      <c r="P367" s="72">
        <f t="shared" si="177"/>
        <v>0.84235294117647064</v>
      </c>
      <c r="Q367" s="72"/>
      <c r="R367" s="72"/>
      <c r="S367" s="72">
        <f t="shared" si="178"/>
        <v>0.76020530417601895</v>
      </c>
      <c r="T367" s="72">
        <f t="shared" si="179"/>
        <v>0.96484661344053457</v>
      </c>
      <c r="U367" s="72">
        <f t="shared" si="180"/>
        <v>0.92003623062941009</v>
      </c>
      <c r="V367" s="72">
        <f t="shared" si="181"/>
        <v>0.71157727602290677</v>
      </c>
      <c r="W367" s="72">
        <f t="shared" si="182"/>
        <v>0.9800492407245589</v>
      </c>
      <c r="X367" s="72">
        <f t="shared" si="183"/>
        <v>0.20106034968979125</v>
      </c>
      <c r="Y367" s="72">
        <f t="shared" si="184"/>
        <v>0.60182494767839934</v>
      </c>
      <c r="Z367" s="72">
        <f t="shared" si="185"/>
        <v>0.95416429520015189</v>
      </c>
      <c r="AA367" s="72">
        <f t="shared" si="186"/>
        <v>0.69366348901151664</v>
      </c>
      <c r="AB367" s="72">
        <f t="shared" si="187"/>
        <v>0.15764705882352936</v>
      </c>
      <c r="AC367" s="72"/>
      <c r="AD367" s="72"/>
      <c r="AE367" s="72">
        <f t="shared" si="188"/>
        <v>0.23979469582398108</v>
      </c>
      <c r="AF367" s="72">
        <f t="shared" si="189"/>
        <v>3.5153386559465413E-2</v>
      </c>
      <c r="AG367" s="72">
        <f t="shared" si="190"/>
        <v>7.9963769370589924E-2</v>
      </c>
      <c r="AH367" s="72">
        <f t="shared" si="191"/>
        <v>0.28842272397709323</v>
      </c>
      <c r="AI367" s="72">
        <f t="shared" si="192"/>
        <v>1.995075927544105E-2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0.34174675059536846</v>
      </c>
      <c r="AL367" s="72">
        <f>(AX367-Driver!$K$181)/(Driver!$L$181-Driver!$K$181)</f>
        <v>0.55416429520015187</v>
      </c>
      <c r="AM367" s="72">
        <f>(AY367-Driver!$K$182)/(Driver!$L$182-Driver!$K$182)</f>
        <v>0.90766348901151661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193"/>
        <v>9.2830009496676151</v>
      </c>
      <c r="AW367" s="70">
        <f t="shared" si="194"/>
        <v>34.372353147018536</v>
      </c>
      <c r="AX367" s="70">
        <f t="shared" si="195"/>
        <v>5.9874786568013665</v>
      </c>
      <c r="AY367" s="70">
        <f>IFERROR(Driver!$K$19/Data!BH367/Data!BI367*Data!BK367*Data!BL367,"")</f>
        <v>-0.56523720002854805</v>
      </c>
      <c r="AZ367" s="70">
        <f t="shared" si="196"/>
        <v>28.95011169024572</v>
      </c>
      <c r="BA367" s="70"/>
      <c r="BB367" s="70"/>
      <c r="BC367" s="70">
        <f t="shared" si="197"/>
        <v>57.164257410946185</v>
      </c>
      <c r="BD367" s="70">
        <f t="shared" si="198"/>
        <v>7.4596332721850951</v>
      </c>
      <c r="BE367" s="70">
        <f t="shared" si="199"/>
        <v>2.0211045135903737E-2</v>
      </c>
      <c r="BF367" s="70">
        <f t="shared" si="200"/>
        <v>12.601869452059042</v>
      </c>
      <c r="BG367" s="70">
        <f t="shared" si="201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219</v>
      </c>
      <c r="BS367" s="8" t="s">
        <v>471</v>
      </c>
      <c r="BT367" s="9" t="s">
        <v>483</v>
      </c>
      <c r="BU367" s="10">
        <v>177.4</v>
      </c>
      <c r="BV367" s="9" t="s">
        <v>222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305</v>
      </c>
      <c r="CU367" s="10"/>
      <c r="CV367" s="10"/>
      <c r="CW367" s="10"/>
      <c r="CX367" t="str">
        <f>INDEX('Data_Price '!AS$2:AS$1266,MATCH(Data!$DN367,'Data_Price '!$BE$2:$BE$1266,0))</f>
        <v>Black Crows - Justis Skis - 177</v>
      </c>
      <c r="CY367" t="str">
        <f>INDEX('Data_Price '!AT$2:AT$1266,MATCH(Data!$DN367,'Data_Price '!$BE$2:$BE$1266,0))</f>
        <v>! OutdoorXL.com</v>
      </c>
      <c r="CZ367">
        <f>INDEX('Data_Price '!AU$2:AU$1266,MATCH(Data!$DN367,'Data_Price '!$BE$2:$BE$1266,0))</f>
        <v>629.95000000000005</v>
      </c>
      <c r="DA367" t="str">
        <f>INDEX('Data_Price '!AV$2:AV$1266,MATCH(Data!$DN367,'Data_Price '!$BE$2:$BE$1266,0))</f>
        <v>https://www.google.com/url?q=https://www.outdoorxl.com/black-crows-justis.html%3Fprl%3D92-1060x144-1002&amp;sa=U&amp;ved=0ahUKEwjlmdzAxaP2AhUPmeAKHYFnACMQ2ykIHg&amp;usg=AOvVaw3RCE2QMUqudJyQVmGJu6xj</v>
      </c>
      <c r="DB367" t="str">
        <f>INDEX('Data_Price '!AW$2:AW$1266,MATCH(Data!$DN367,'Data_Price '!$BE$2:$BE$1266,0))</f>
        <v>2022/2023 Black Crows JUSTIS 177cm - $680</v>
      </c>
      <c r="DC367" t="str">
        <f>INDEX('Data_Price '!AX$2:AX$1266,MATCH(Data!$DN367,'Data_Price '!$BE$2:$BE$1266,0))</f>
        <v>Requipper</v>
      </c>
      <c r="DD367" t="str">
        <f>INDEX('Data_Price '!AY$2:AY$1266,MATCH(Data!$DN367,'Data_Price '!$BE$2:$BE$1266,0))</f>
        <v>$680.00 used</v>
      </c>
      <c r="DE367" t="str">
        <f>INDEX('Data_Price '!AZ$2:AZ$1266,MATCH(Data!$DN367,'Data_Price '!$BE$2:$BE$1266,0))</f>
        <v>https://www.google.com/url?url=https://www.requipper.com/l/61faf9e6-a1c1-43be-af01-77fc49ebaafa&amp;rct=j&amp;q=&amp;esrc=s&amp;sa=U&amp;ved=0ahUKEwjLv6XAxaP2AhUwiOAKHY2MCSkQ2SkIYQ&amp;usg=AOvVaw3r-T0hNwIXYEpa5M7pi7lP</v>
      </c>
      <c r="DF367" t="str">
        <f>INDEX('Data_Price '!BA$2:BA$1266,MATCH(Data!$DN367,'Data_Price '!$BE$2:$BE$1266,0))</f>
        <v>Black Crows - Justis Skis - 177</v>
      </c>
      <c r="DG367" t="str">
        <f>INDEX('Data_Price '!BB$2:BB$1266,MATCH(Data!$DN367,'Data_Price '!$BE$2:$BE$1266,0))</f>
        <v>Absolute-Snow.co.uk</v>
      </c>
      <c r="DH367">
        <f>INDEX('Data_Price '!BC$2:BC$1266,MATCH(Data!$DN367,'Data_Price '!$BE$2:$BE$1266,0))</f>
        <v>904.43</v>
      </c>
      <c r="DI367" t="str">
        <f>INDEX('Data_Price '!BD$2:BD$1266,MATCH(Data!$DN367,'Data_Price '!$BE$2:$BE$1266,0))</f>
        <v>https://www.google.com/url?q=https://www.absolute-snow.co.uk/V/Black_Crows_Adult_Unisex_Justis_Ski_Only_Skis_177cm_BlackGold_2021-(263622)%3Fcurr%3DUSD%26deliverycountry%3DUSA&amp;sa=U&amp;ved=0ahUKEwjlmdzAxaP2AhUPmeAKHYFnACMQ2ykIIA&amp;usg=AOvVaw0cXZ9o45fWOsZT5PvJhiHq</v>
      </c>
      <c r="DJ367" s="89" t="e">
        <f ca="1">_xll.Connector("TinyUrl.TinyUrl",DA367,0)</f>
        <v>#NAME?</v>
      </c>
      <c r="DK367" s="89" t="e">
        <f ca="1">_xll.Connector("TinyUrl.TinyUrl",DE367,0)</f>
        <v>#NAME?</v>
      </c>
      <c r="DL367" s="89" t="e">
        <f ca="1">_xll.Connector("TinyUrl.TinyUrl",DI367,0)</f>
        <v>#NAME?</v>
      </c>
      <c r="DM367" s="224" t="str">
        <f t="shared" si="202"/>
        <v>Justis</v>
      </c>
      <c r="DN367" s="89" t="str">
        <f t="shared" si="203"/>
        <v xml:space="preserve"> Black CrowsJustis177.4 Unisex</v>
      </c>
      <c r="DO367" s="227" t="s">
        <v>1059</v>
      </c>
    </row>
    <row r="368" spans="2:119" ht="15.45" customHeight="1">
      <c r="B368" s="224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#VALUE!</v>
      </c>
      <c r="F368" s="43" t="b">
        <f>CL368&gt;Driver!$F$56</f>
        <v>0</v>
      </c>
      <c r="G368" s="43" t="b">
        <f>AND(CB368&gt;Driver!$F$55,CB368&lt;Driver!$G$55)</f>
        <v>0</v>
      </c>
      <c r="H368" s="43" t="e">
        <f t="shared" si="170"/>
        <v>#VALUE!</v>
      </c>
      <c r="I368" s="43">
        <f t="shared" si="171"/>
        <v>0</v>
      </c>
      <c r="J368" s="43" t="e">
        <f t="array" ref="J368">NOT(OR(($H$9:$H$1273=TRUE)*($I$9:$I$1273&gt;0)*($BT$9:$BT$1273=BT368)*($K$9:$K$1273&gt;K368)))</f>
        <v>#VALUE!</v>
      </c>
      <c r="K368" s="72">
        <f t="shared" si="172"/>
        <v>0.72543669940828193</v>
      </c>
      <c r="L368" s="72">
        <f t="shared" si="173"/>
        <v>0.89085166384658765</v>
      </c>
      <c r="M368" s="72">
        <f t="shared" si="174"/>
        <v>0.56002173496997631</v>
      </c>
      <c r="N368" s="72">
        <f t="shared" si="175"/>
        <v>0.3234553848099665</v>
      </c>
      <c r="O368" s="72">
        <f t="shared" si="176"/>
        <v>0.36293334951172707</v>
      </c>
      <c r="P368" s="72">
        <f t="shared" si="177"/>
        <v>0.99367647058823527</v>
      </c>
      <c r="Q368" s="72"/>
      <c r="R368" s="72"/>
      <c r="S368" s="72">
        <f t="shared" si="178"/>
        <v>0.69041136652102542</v>
      </c>
      <c r="T368" s="72">
        <f t="shared" si="179"/>
        <v>0.90696784819949983</v>
      </c>
      <c r="U368" s="72">
        <f t="shared" si="180"/>
        <v>0.91614479830214557</v>
      </c>
      <c r="V368" s="72">
        <f t="shared" si="181"/>
        <v>0.87088426909250893</v>
      </c>
      <c r="W368" s="72">
        <f t="shared" si="182"/>
        <v>0.94127534374271726</v>
      </c>
      <c r="X368" s="72">
        <f t="shared" si="183"/>
        <v>0.10914833615341232</v>
      </c>
      <c r="Y368" s="72">
        <f t="shared" si="184"/>
        <v>0.43997826503002369</v>
      </c>
      <c r="Z368" s="72">
        <f t="shared" si="185"/>
        <v>0.6765446151900335</v>
      </c>
      <c r="AA368" s="72">
        <f t="shared" si="186"/>
        <v>0.63706665048827293</v>
      </c>
      <c r="AB368" s="72">
        <f t="shared" si="187"/>
        <v>6.3235294117647556E-3</v>
      </c>
      <c r="AC368" s="72"/>
      <c r="AD368" s="72"/>
      <c r="AE368" s="72">
        <f t="shared" si="188"/>
        <v>0.30958863347897458</v>
      </c>
      <c r="AF368" s="72">
        <f t="shared" si="189"/>
        <v>9.3032151800500174E-2</v>
      </c>
      <c r="AG368" s="72">
        <f t="shared" si="190"/>
        <v>8.3855201697854459E-2</v>
      </c>
      <c r="AH368" s="72">
        <f t="shared" si="191"/>
        <v>0.12911573090749101</v>
      </c>
      <c r="AI368" s="72">
        <f t="shared" si="192"/>
        <v>5.8724656257282695E-2</v>
      </c>
      <c r="AJ368" s="72">
        <f>(AV368-Driver!$K$179)/(Driver!$L$179-Driver!$K$179)</f>
        <v>0.13085166384658767</v>
      </c>
      <c r="AK368" s="72">
        <f>(AW368-Driver!$K$180)/(Driver!$L$180-Driver!$K$180)</f>
        <v>0.15983116066512282</v>
      </c>
      <c r="AL368" s="72">
        <f>(AX368-Driver!$K$181)/(Driver!$L$181-Driver!$K$181)</f>
        <v>0.27654461519003348</v>
      </c>
      <c r="AM368" s="72">
        <f>(AY368-Driver!$K$182)/(Driver!$L$182-Driver!$K$182)</f>
        <v>0.8510666504882729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193"/>
        <v>2.7540360873694203</v>
      </c>
      <c r="AW368" s="70">
        <f t="shared" si="194"/>
        <v>16.583164063690688</v>
      </c>
      <c r="AX368" s="70">
        <f t="shared" si="195"/>
        <v>3.4889015367103013</v>
      </c>
      <c r="AY368" s="70">
        <f>IFERROR(Driver!$K$19/Data!BH368/Data!BI368*Data!BK368*Data!BL368,"")</f>
        <v>-0.91169428612460102</v>
      </c>
      <c r="AZ368" s="70">
        <f t="shared" si="196"/>
        <v>14.005956813104987</v>
      </c>
      <c r="BA368" s="70"/>
      <c r="BB368" s="70"/>
      <c r="BC368" s="70">
        <f t="shared" si="197"/>
        <v>20.961656749718163</v>
      </c>
      <c r="BD368" s="70">
        <f t="shared" si="198"/>
        <v>2.3374651034570215</v>
      </c>
      <c r="BE368" s="70">
        <f t="shared" si="199"/>
        <v>1.6320306996366447E-2</v>
      </c>
      <c r="BF368" s="70">
        <f t="shared" si="200"/>
        <v>30.594475124302278</v>
      </c>
      <c r="BG368" s="70">
        <f t="shared" si="201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219</v>
      </c>
      <c r="BS368" s="8" t="s">
        <v>855</v>
      </c>
      <c r="BT368" s="9" t="s">
        <v>863</v>
      </c>
      <c r="BU368" s="10">
        <v>172</v>
      </c>
      <c r="BV368" s="9" t="s">
        <v>222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305</v>
      </c>
      <c r="CU368" s="9" t="s">
        <v>302</v>
      </c>
      <c r="CV368" s="10"/>
      <c r="CW368" s="10"/>
      <c r="CX368" t="e">
        <f>INDEX('Data_Price '!AS$2:AS$1266,MATCH(Data!$DN368,'Data_Price '!$BE$2:$BE$1266,0))</f>
        <v>#N/A</v>
      </c>
      <c r="CY368" t="e">
        <f>INDEX('Data_Price '!AT$2:AT$1266,MATCH(Data!$DN368,'Data_Price '!$BE$2:$BE$1266,0))</f>
        <v>#N/A</v>
      </c>
      <c r="CZ368" t="e">
        <f>INDEX('Data_Price '!AU$2:AU$1266,MATCH(Data!$DN368,'Data_Price '!$BE$2:$BE$1266,0))</f>
        <v>#N/A</v>
      </c>
      <c r="DA368" t="e">
        <f>INDEX('Data_Price '!AV$2:AV$1266,MATCH(Data!$DN368,'Data_Price '!$BE$2:$BE$1266,0))</f>
        <v>#N/A</v>
      </c>
      <c r="DB368" t="e">
        <f>INDEX('Data_Price '!AW$2:AW$1266,MATCH(Data!$DN368,'Data_Price '!$BE$2:$BE$1266,0))</f>
        <v>#N/A</v>
      </c>
      <c r="DC368" t="e">
        <f>INDEX('Data_Price '!AX$2:AX$1266,MATCH(Data!$DN368,'Data_Price '!$BE$2:$BE$1266,0))</f>
        <v>#N/A</v>
      </c>
      <c r="DD368" t="e">
        <f>INDEX('Data_Price '!AY$2:AY$1266,MATCH(Data!$DN368,'Data_Price '!$BE$2:$BE$1266,0))</f>
        <v>#N/A</v>
      </c>
      <c r="DE368" t="e">
        <f>INDEX('Data_Price '!AZ$2:AZ$1266,MATCH(Data!$DN368,'Data_Price '!$BE$2:$BE$1266,0))</f>
        <v>#N/A</v>
      </c>
      <c r="DF368" t="e">
        <f>INDEX('Data_Price '!BA$2:BA$1266,MATCH(Data!$DN368,'Data_Price '!$BE$2:$BE$1266,0))</f>
        <v>#N/A</v>
      </c>
      <c r="DG368" t="e">
        <f>INDEX('Data_Price '!BB$2:BB$1266,MATCH(Data!$DN368,'Data_Price '!$BE$2:$BE$1266,0))</f>
        <v>#N/A</v>
      </c>
      <c r="DH368" t="e">
        <f>INDEX('Data_Price '!BC$2:BC$1266,MATCH(Data!$DN368,'Data_Price '!$BE$2:$BE$1266,0))</f>
        <v>#N/A</v>
      </c>
      <c r="DI368" t="e">
        <f>INDEX('Data_Price '!BD$2:BD$1266,MATCH(Data!$DN368,'Data_Price '!$BE$2:$BE$1266,0))</f>
        <v>#N/A</v>
      </c>
      <c r="DJ368" s="89" t="e">
        <f ca="1">_xll.Connector("TinyUrl.TinyUrl",DA368,0)</f>
        <v>#NAME?</v>
      </c>
      <c r="DK368" s="89" t="e">
        <f ca="1">_xll.Connector("TinyUrl.TinyUrl",DE368,0)</f>
        <v>#NAME?</v>
      </c>
      <c r="DL368" s="89" t="e">
        <f ca="1">_xll.Connector("TinyUrl.TinyUrl",DI368,0)</f>
        <v>#NAME?</v>
      </c>
      <c r="DM368" s="224" t="str">
        <f t="shared" si="202"/>
        <v>Blaze 94</v>
      </c>
      <c r="DN368" s="89" t="str">
        <f t="shared" si="203"/>
        <v xml:space="preserve"> VölklBlaze 94172 Unisex</v>
      </c>
      <c r="DO368" s="227" t="s">
        <v>967</v>
      </c>
    </row>
    <row r="369" spans="2:119" ht="15.45" customHeight="1">
      <c r="B369" s="224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#VALUE!</v>
      </c>
      <c r="F369" s="43" t="b">
        <f>CL369&gt;Driver!$F$56</f>
        <v>0</v>
      </c>
      <c r="G369" s="43" t="b">
        <f>AND(CB369&gt;Driver!$F$55,CB369&lt;Driver!$G$55)</f>
        <v>1</v>
      </c>
      <c r="H369" s="43" t="e">
        <f t="shared" si="170"/>
        <v>#VALUE!</v>
      </c>
      <c r="I369" s="43">
        <f t="shared" si="171"/>
        <v>0</v>
      </c>
      <c r="J369" s="43" t="e">
        <f t="array" ref="J369">NOT(OR(($H$9:$H$1273=TRUE)*($I$9:$I$1273&gt;0)*($BT$9:$BT$1273=BT369)*($K$9:$K$1273&gt;K369)))</f>
        <v>#VALUE!</v>
      </c>
      <c r="K369" s="72">
        <f t="shared" si="172"/>
        <v>0.64463216350779073</v>
      </c>
      <c r="L369" s="72">
        <f t="shared" si="173"/>
        <v>0.91802755620014498</v>
      </c>
      <c r="M369" s="72">
        <f t="shared" si="174"/>
        <v>0.37123677081543638</v>
      </c>
      <c r="N369" s="72">
        <f t="shared" si="175"/>
        <v>8.124960475558074E-2</v>
      </c>
      <c r="O369" s="72">
        <f t="shared" si="176"/>
        <v>0.3062842371024932</v>
      </c>
      <c r="P369" s="72">
        <f t="shared" si="177"/>
        <v>0.72617647058823542</v>
      </c>
      <c r="Q369" s="72"/>
      <c r="R369" s="72"/>
      <c r="S369" s="72">
        <f t="shared" si="178"/>
        <v>0.77119610005168426</v>
      </c>
      <c r="T369" s="72">
        <f t="shared" si="179"/>
        <v>0.9616423229128932</v>
      </c>
      <c r="U369" s="72">
        <f t="shared" si="180"/>
        <v>0.96281570971057628</v>
      </c>
      <c r="V369" s="72">
        <f t="shared" si="181"/>
        <v>0.64602911235933802</v>
      </c>
      <c r="W369" s="72">
        <f t="shared" si="182"/>
        <v>0.97838855421686743</v>
      </c>
      <c r="X369" s="72">
        <f t="shared" si="183"/>
        <v>8.1972443799854966E-2</v>
      </c>
      <c r="Y369" s="72">
        <f t="shared" si="184"/>
        <v>0.62876322918456362</v>
      </c>
      <c r="Z369" s="72">
        <f t="shared" si="185"/>
        <v>0.91875039524441926</v>
      </c>
      <c r="AA369" s="72">
        <f t="shared" si="186"/>
        <v>0.6937157628975068</v>
      </c>
      <c r="AB369" s="72">
        <f t="shared" si="187"/>
        <v>0.27382352941176463</v>
      </c>
      <c r="AC369" s="72"/>
      <c r="AD369" s="72"/>
      <c r="AE369" s="72">
        <f t="shared" si="188"/>
        <v>0.22880389994831579</v>
      </c>
      <c r="AF369" s="72">
        <f t="shared" si="189"/>
        <v>3.8357677087106835E-2</v>
      </c>
      <c r="AG369" s="72">
        <f t="shared" si="190"/>
        <v>3.7184290289423744E-2</v>
      </c>
      <c r="AH369" s="72">
        <f t="shared" si="191"/>
        <v>0.35397088764066204</v>
      </c>
      <c r="AI369" s="72">
        <f t="shared" si="192"/>
        <v>2.1611445783132545E-2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0.44676796367633576</v>
      </c>
      <c r="AL369" s="72">
        <f>(AX369-Driver!$K$181)/(Driver!$L$181-Driver!$K$181)</f>
        <v>0.51875039524441924</v>
      </c>
      <c r="AM369" s="72">
        <f>(AY369-Driver!$K$182)/(Driver!$L$182-Driver!$K$182)</f>
        <v>0.90771576289750677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193"/>
        <v>6.7765567765567774</v>
      </c>
      <c r="AW369" s="70">
        <f t="shared" si="194"/>
        <v>44.642183335701958</v>
      </c>
      <c r="AX369" s="70">
        <f t="shared" si="195"/>
        <v>5.6687535571997731</v>
      </c>
      <c r="AY369" s="70">
        <f>IFERROR(Driver!$K$19/Data!BH369/Data!BI369*Data!BK369*Data!BL369,"")</f>
        <v>-0.56491720586117689</v>
      </c>
      <c r="AZ369" s="70">
        <f t="shared" si="196"/>
        <v>39.538346984363365</v>
      </c>
      <c r="BA369" s="70"/>
      <c r="BB369" s="70"/>
      <c r="BC369" s="70">
        <f t="shared" si="197"/>
        <v>62.865259638427112</v>
      </c>
      <c r="BD369" s="70">
        <f t="shared" si="198"/>
        <v>7.1760592381556787</v>
      </c>
      <c r="BE369" s="70">
        <f t="shared" si="199"/>
        <v>0.13733820690063164</v>
      </c>
      <c r="BF369" s="70">
        <f t="shared" si="200"/>
        <v>5.1986648681712779</v>
      </c>
      <c r="BG369" s="70">
        <f t="shared" si="201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219</v>
      </c>
      <c r="BS369" s="8" t="s">
        <v>405</v>
      </c>
      <c r="BT369" s="9" t="s">
        <v>417</v>
      </c>
      <c r="BU369" s="10">
        <v>172</v>
      </c>
      <c r="BV369" s="9" t="s">
        <v>222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305</v>
      </c>
      <c r="CU369" s="9" t="s">
        <v>304</v>
      </c>
      <c r="CV369" s="10"/>
      <c r="CW369" s="10"/>
      <c r="CX369" t="str">
        <f>INDEX('Data_Price '!AS$2:AS$1266,MATCH(Data!$DN369,'Data_Price '!$BE$2:$BE$1266,0))</f>
        <v>Armada Declivity 102 Ti Skis 2022</v>
      </c>
      <c r="CY369" t="str">
        <f>INDEX('Data_Price '!AT$2:AT$1266,MATCH(Data!$DN369,'Data_Price '!$BE$2:$BE$1266,0))</f>
        <v>BlueZone Sports</v>
      </c>
      <c r="CZ369">
        <f>INDEX('Data_Price '!AU$2:AU$1266,MATCH(Data!$DN369,'Data_Price '!$BE$2:$BE$1266,0))</f>
        <v>449.97</v>
      </c>
      <c r="DA369" t="str">
        <f>INDEX('Data_Price '!AV$2:AV$1266,MATCH(Data!$DN369,'Data_Price '!$BE$2:$BE$1266,0))</f>
        <v>https://www.google.com/url?q=https://www.bluezonesports.com/armada/armada-declivity-102-ti-skis-mens-2022-38891&amp;sa=U&amp;ved=0ahUKEwi-qvrBxaP2AhUvT98KHeIpDxsQ2ykIGQ&amp;usg=AOvVaw3XJZCLOZeEWeGJQClasXyg</v>
      </c>
      <c r="DB369" t="str">
        <f>INDEX('Data_Price '!AW$2:AW$1266,MATCH(Data!$DN369,'Data_Price '!$BE$2:$BE$1266,0))</f>
        <v>Armada Declivity 102 Ti Skis 2022</v>
      </c>
      <c r="DC369" t="str">
        <f>INDEX('Data_Price '!AX$2:AX$1266,MATCH(Data!$DN369,'Data_Price '!$BE$2:$BE$1266,0))</f>
        <v>Snowcountry.eu</v>
      </c>
      <c r="DD369">
        <f>INDEX('Data_Price '!AY$2:AY$1266,MATCH(Data!$DN369,'Data_Price '!$BE$2:$BE$1266,0))</f>
        <v>453.3</v>
      </c>
      <c r="DE369" t="str">
        <f>INDEX('Data_Price '!AZ$2:AZ$1266,MATCH(Data!$DN369,'Data_Price '!$BE$2:$BE$1266,0))</f>
        <v>https://www.google.com/url?q=https://www.snowcountry.eu/armada-declivity-102-ti-19-20.html%3Fartikel_maat%3D65330%26country%3DUS&amp;sa=U&amp;ved=0ahUKEwi-qvrBxaP2AhUvT98KHeIpDxsQ2ykIGw&amp;usg=AOvVaw1JGq76kCweEpCkcbwABpIl</v>
      </c>
      <c r="DF369" t="str">
        <f>INDEX('Data_Price '!BA$2:BA$1266,MATCH(Data!$DN369,'Data_Price '!$BE$2:$BE$1266,0))</f>
        <v>Armada Declivity 102 Ti Skis 2022</v>
      </c>
      <c r="DG369" t="str">
        <f>INDEX('Data_Price '!BB$2:BB$1266,MATCH(Data!$DN369,'Data_Price '!$BE$2:$BE$1266,0))</f>
        <v>! OutdoorXL.com</v>
      </c>
      <c r="DH369">
        <f>INDEX('Data_Price '!BC$2:BC$1266,MATCH(Data!$DN369,'Data_Price '!$BE$2:$BE$1266,0))</f>
        <v>534.95000000000005</v>
      </c>
      <c r="DI369" t="str">
        <f>INDEX('Data_Price '!BD$2:BD$1266,MATCH(Data!$DN369,'Data_Price '!$BE$2:$BE$1266,0))</f>
        <v>https://www.google.com/url?url=https://www.outdoorxl.com/armada-declivity-102-ti.html%3Fprl%3D92-79x144-3967&amp;rct=j&amp;q=&amp;esrc=s&amp;sa=U&amp;ved=0ahUKEwiB2rvBxaP2AhVlleAKHSn3Ar8QsDwIfQ&amp;usg=AOvVaw3EwNVbrQVm-v7D33EwowQ0</v>
      </c>
      <c r="DJ369" s="89" t="e">
        <f ca="1">_xll.Connector("TinyUrl.TinyUrl",DA369,0)</f>
        <v>#NAME?</v>
      </c>
      <c r="DK369" s="89" t="e">
        <f ca="1">_xll.Connector("TinyUrl.TinyUrl",DE369,0)</f>
        <v>#NAME?</v>
      </c>
      <c r="DL369" s="89" t="e">
        <f ca="1">_xll.Connector("TinyUrl.TinyUrl",DI369,0)</f>
        <v>#NAME?</v>
      </c>
      <c r="DM369" s="224" t="str">
        <f t="shared" si="202"/>
        <v>Declivity 102 Ti</v>
      </c>
      <c r="DN369" s="89" t="str">
        <f t="shared" si="203"/>
        <v xml:space="preserve"> ArmadaDeclivity 102 Ti172 Unisex</v>
      </c>
      <c r="DO369" s="227" t="s">
        <v>1060</v>
      </c>
    </row>
    <row r="370" spans="2:119" ht="15.45" customHeight="1">
      <c r="B370" s="224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#VALUE!</v>
      </c>
      <c r="F370" s="43" t="b">
        <f>CL370&gt;Driver!$F$56</f>
        <v>1</v>
      </c>
      <c r="G370" s="43" t="b">
        <f>AND(CB370&gt;Driver!$F$55,CB370&lt;Driver!$G$55)</f>
        <v>1</v>
      </c>
      <c r="H370" s="43" t="e">
        <f t="shared" si="170"/>
        <v>#VALUE!</v>
      </c>
      <c r="I370" s="43">
        <f t="shared" si="171"/>
        <v>0</v>
      </c>
      <c r="J370" s="43" t="e">
        <f t="array" ref="J370">NOT(OR(($H$9:$H$1273=TRUE)*($I$9:$I$1273&gt;0)*($BT$9:$BT$1273=BT370)*($K$9:$K$1273&gt;K370)))</f>
        <v>#VALUE!</v>
      </c>
      <c r="K370" s="72">
        <f t="shared" si="172"/>
        <v>0.72968763622687438</v>
      </c>
      <c r="L370" s="72">
        <f t="shared" si="173"/>
        <v>0.95992587221013614</v>
      </c>
      <c r="M370" s="72">
        <f t="shared" si="174"/>
        <v>0.49944940024361262</v>
      </c>
      <c r="N370" s="72">
        <f t="shared" si="175"/>
        <v>0.18812369569341669</v>
      </c>
      <c r="O370" s="72">
        <f t="shared" si="176"/>
        <v>0.3364990148413427</v>
      </c>
      <c r="P370" s="72">
        <f t="shared" si="177"/>
        <v>0.97372549019607846</v>
      </c>
      <c r="Q370" s="72"/>
      <c r="R370" s="72"/>
      <c r="S370" s="72">
        <f t="shared" si="178"/>
        <v>0.71533141265036249</v>
      </c>
      <c r="T370" s="72">
        <f t="shared" si="179"/>
        <v>0.90408339044562669</v>
      </c>
      <c r="U370" s="72">
        <f t="shared" si="180"/>
        <v>0.99707976269396859</v>
      </c>
      <c r="V370" s="72">
        <f t="shared" si="181"/>
        <v>0.63285143730523963</v>
      </c>
      <c r="W370" s="72">
        <f t="shared" si="182"/>
        <v>0.95651891081076945</v>
      </c>
      <c r="X370" s="72">
        <f t="shared" si="183"/>
        <v>4.0074127789863856E-2</v>
      </c>
      <c r="Y370" s="72">
        <f t="shared" si="184"/>
        <v>0.50055059975638738</v>
      </c>
      <c r="Z370" s="72">
        <f t="shared" si="185"/>
        <v>0.81187630430658331</v>
      </c>
      <c r="AA370" s="72">
        <f t="shared" si="186"/>
        <v>0.6635009851586573</v>
      </c>
      <c r="AB370" s="72">
        <f t="shared" si="187"/>
        <v>2.6274509803921542E-2</v>
      </c>
      <c r="AC370" s="72"/>
      <c r="AD370" s="72"/>
      <c r="AE370" s="72">
        <f t="shared" si="188"/>
        <v>0.28466858734963757</v>
      </c>
      <c r="AF370" s="72">
        <f t="shared" si="189"/>
        <v>9.5916609554373269E-2</v>
      </c>
      <c r="AG370" s="72">
        <f t="shared" si="190"/>
        <v>2.9202373060313869E-3</v>
      </c>
      <c r="AH370" s="72">
        <f t="shared" si="191"/>
        <v>0.36714856269476037</v>
      </c>
      <c r="AI370" s="72">
        <f t="shared" si="192"/>
        <v>4.3481089189230535E-2</v>
      </c>
      <c r="AJ370" s="72">
        <f>(AV370-Driver!$K$179)/(Driver!$L$179-Driver!$K$179)</f>
        <v>0.28007412778986385</v>
      </c>
      <c r="AK370" s="72">
        <f>(AW370-Driver!$K$180)/(Driver!$L$180-Driver!$K$180)</f>
        <v>0.20432288365068185</v>
      </c>
      <c r="AL370" s="72">
        <f>(AX370-Driver!$K$181)/(Driver!$L$181-Driver!$K$181)</f>
        <v>0.41187630430658323</v>
      </c>
      <c r="AM370" s="72">
        <f>(AY370-Driver!$K$182)/(Driver!$L$182-Driver!$K$182)</f>
        <v>0.87750098515865727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193"/>
        <v>5.8947225613892291</v>
      </c>
      <c r="AW370" s="70">
        <f t="shared" si="194"/>
        <v>20.933927366256665</v>
      </c>
      <c r="AX370" s="70">
        <f t="shared" si="195"/>
        <v>4.7068867387592492</v>
      </c>
      <c r="AY370" s="70">
        <f>IFERROR(Driver!$K$19/Data!BH370/Data!BI370*Data!BK370*Data!BL370,"")</f>
        <v>-0.74987672172075248</v>
      </c>
      <c r="AZ370" s="70">
        <f t="shared" si="196"/>
        <v>16.976917349218169</v>
      </c>
      <c r="BA370" s="70"/>
      <c r="BB370" s="70"/>
      <c r="BC370" s="70">
        <f t="shared" si="197"/>
        <v>33.887857918355365</v>
      </c>
      <c r="BD370" s="70">
        <f t="shared" si="198"/>
        <v>2.0821957031959606</v>
      </c>
      <c r="BE370" s="70">
        <f t="shared" si="199"/>
        <v>9.7240833501503851E-2</v>
      </c>
      <c r="BF370" s="70">
        <f t="shared" si="200"/>
        <v>3.7103390492176973</v>
      </c>
      <c r="BG370" s="70">
        <f t="shared" si="201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219</v>
      </c>
      <c r="BS370" s="8" t="s">
        <v>471</v>
      </c>
      <c r="BT370" s="9" t="s">
        <v>482</v>
      </c>
      <c r="BU370" s="10">
        <v>170.1</v>
      </c>
      <c r="BV370" s="9" t="s">
        <v>222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303</v>
      </c>
      <c r="CU370" s="9" t="s">
        <v>301</v>
      </c>
      <c r="CV370" s="9" t="s">
        <v>302</v>
      </c>
      <c r="CW370" s="10"/>
      <c r="CX370" t="str">
        <f>INDEX('Data_Price '!AS$2:AS$1266,MATCH(Data!$DN370,'Data_Price '!$BE$2:$BE$1266,0))</f>
        <v>Black Crows Ferox Freebird Skis 170</v>
      </c>
      <c r="CY370" t="str">
        <f>INDEX('Data_Price '!AT$2:AT$1266,MATCH(Data!$DN370,'Data_Price '!$BE$2:$BE$1266,0))</f>
        <v>Cripple Creek Backcountry</v>
      </c>
      <c r="CZ370">
        <f>INDEX('Data_Price '!AU$2:AU$1266,MATCH(Data!$DN370,'Data_Price '!$BE$2:$BE$1266,0))</f>
        <v>1019</v>
      </c>
      <c r="DA370" t="str">
        <f>INDEX('Data_Price '!AV$2:AV$1266,MATCH(Data!$DN370,'Data_Price '!$BE$2:$BE$1266,0))</f>
        <v>https://www.google.com/url?url=https://cripplecreekbc.com/products/black-crows-ferox-freebird-skis-2020%3Fvariant%3D16509229137963%26currency%3DUSD%26utm_medium%3Dproduct_sync%26utm_source%3Dgoogle%26utm_content%3Dsag_organic%26utm_campaign%3Dsag_organic&amp;rct=j&amp;q=&amp;esrc=s&amp;sa=U&amp;ved=0ahUKEwiKxr7CxaP2AhXCnOAKHYsrCYYQ2SkIZw&amp;usg=AOvVaw1bWeovjSl3FHIRtk2N07YJ</v>
      </c>
      <c r="DB370" t="str">
        <f>INDEX('Data_Price '!AW$2:AW$1266,MATCH(Data!$DN370,'Data_Price '!$BE$2:$BE$1266,0))</f>
        <v>Black Crows Ferox Freebird Skis 170 cm</v>
      </c>
      <c r="DC370" t="str">
        <f>INDEX('Data_Price '!AX$2:AX$1266,MATCH(Data!$DN370,'Data_Price '!$BE$2:$BE$1266,0))</f>
        <v>SkiEssentials.com</v>
      </c>
      <c r="DD370">
        <f>INDEX('Data_Price '!AY$2:AY$1266,MATCH(Data!$DN370,'Data_Price '!$BE$2:$BE$1266,0))</f>
        <v>1019.9</v>
      </c>
      <c r="DE370" t="str">
        <f>INDEX('Data_Price '!AZ$2:AZ$1266,MATCH(Data!$DN370,'Data_Price '!$BE$2:$BE$1266,0))</f>
        <v>https://www.google.com/url?q=https://www.skiessentials.com/2022-black-crows-ferox-freebird-skis.html&amp;sa=U&amp;ved=0ahUKEwjg1_DCxaP2AhVqTt8KHe8MCv0Q2ykIGg&amp;usg=AOvVaw3reX_UNCOIkES7m8h0hzWt</v>
      </c>
      <c r="DF370" t="str">
        <f>INDEX('Data_Price '!BA$2:BA$1266,MATCH(Data!$DN370,'Data_Price '!$BE$2:$BE$1266,0))</f>
        <v>Black Crows Ferox Freebird Skis 170 cm</v>
      </c>
      <c r="DG370" t="str">
        <f>INDEX('Data_Price '!BB$2:BB$1266,MATCH(Data!$DN370,'Data_Price '!$BE$2:$BE$1266,0))</f>
        <v>evo.com</v>
      </c>
      <c r="DH370">
        <f>INDEX('Data_Price '!BC$2:BC$1266,MATCH(Data!$DN370,'Data_Price '!$BE$2:$BE$1266,0))</f>
        <v>1019.95</v>
      </c>
      <c r="DI370" t="str">
        <f>INDEX('Data_Price '!BD$2:BD$1266,MATCH(Data!$DN370,'Data_Price '!$BE$2:$BE$1266,0))</f>
        <v>https://www.google.com/url?url=https://www.evo.com/skis/black-crows-ferox-freebird%3Fimage%3D164660/659377/black-crows-ferox-freebird-skis-2022-.jpg&amp;rct=j&amp;q=&amp;esrc=s&amp;sa=U&amp;ved=0ahUKEwiKxr7CxaP2AhXCnOAKHYsrCYYQsDwIXw&amp;usg=AOvVaw1LgohkWo54-SWd0yqgm_ce</v>
      </c>
      <c r="DJ370" s="89" t="e">
        <f ca="1">_xll.Connector("TinyUrl.TinyUrl",DA370,0)</f>
        <v>#NAME?</v>
      </c>
      <c r="DK370" s="89" t="e">
        <f ca="1">_xll.Connector("TinyUrl.TinyUrl",DE370,0)</f>
        <v>#NAME?</v>
      </c>
      <c r="DL370" s="89" t="e">
        <f ca="1">_xll.Connector("TinyUrl.TinyUrl",DI370,0)</f>
        <v>#NAME?</v>
      </c>
      <c r="DM370" s="224" t="str">
        <f t="shared" si="202"/>
        <v>Ferox Freebird</v>
      </c>
      <c r="DN370" s="89" t="str">
        <f t="shared" si="203"/>
        <v xml:space="preserve"> Black CrowsFerox Freebird170.1 Unisex</v>
      </c>
      <c r="DO370" s="227" t="s">
        <v>1033</v>
      </c>
    </row>
    <row r="371" spans="2:119" ht="15.45" customHeight="1">
      <c r="B371" s="224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#VALUE!</v>
      </c>
      <c r="F371" s="43" t="b">
        <f>CL371&gt;Driver!$F$56</f>
        <v>0</v>
      </c>
      <c r="G371" s="43" t="b">
        <f>AND(CB371&gt;Driver!$F$55,CB371&lt;Driver!$G$55)</f>
        <v>1</v>
      </c>
      <c r="H371" s="43" t="e">
        <f t="shared" si="170"/>
        <v>#VALUE!</v>
      </c>
      <c r="I371" s="43">
        <f t="shared" si="171"/>
        <v>0</v>
      </c>
      <c r="J371" s="43" t="e">
        <f t="array" ref="J371">NOT(OR(($H$9:$H$1273=TRUE)*($I$9:$I$1273&gt;0)*($BT$9:$BT$1273=BT371)*($K$9:$K$1273&gt;K371)))</f>
        <v>#VALUE!</v>
      </c>
      <c r="K371" s="72">
        <f t="shared" si="172"/>
        <v>0.65130480930863288</v>
      </c>
      <c r="L371" s="72">
        <f t="shared" si="173"/>
        <v>0.88781242446217068</v>
      </c>
      <c r="M371" s="72">
        <f t="shared" si="174"/>
        <v>0.41479719415509497</v>
      </c>
      <c r="N371" s="72">
        <f t="shared" si="175"/>
        <v>2.4966799468791545E-2</v>
      </c>
      <c r="O371" s="72">
        <f t="shared" si="176"/>
        <v>0.31943295293113383</v>
      </c>
      <c r="P371" s="72">
        <f t="shared" si="177"/>
        <v>0.89999183006535954</v>
      </c>
      <c r="Q371" s="72"/>
      <c r="R371" s="72"/>
      <c r="S371" s="72">
        <f t="shared" si="178"/>
        <v>0.72749194418733854</v>
      </c>
      <c r="T371" s="72">
        <f t="shared" si="179"/>
        <v>0.92205657131949814</v>
      </c>
      <c r="U371" s="72">
        <f t="shared" si="180"/>
        <v>0.9281419595100544</v>
      </c>
      <c r="V371" s="72">
        <f t="shared" si="181"/>
        <v>0.73073410048692322</v>
      </c>
      <c r="W371" s="72">
        <f t="shared" si="182"/>
        <v>0.99035082503344729</v>
      </c>
      <c r="X371" s="72">
        <f t="shared" si="183"/>
        <v>0.11218757553782932</v>
      </c>
      <c r="Y371" s="72">
        <f t="shared" si="184"/>
        <v>0.58520280584490503</v>
      </c>
      <c r="Z371" s="72">
        <f t="shared" si="185"/>
        <v>0.97503320053120845</v>
      </c>
      <c r="AA371" s="72">
        <f t="shared" si="186"/>
        <v>0.68056704706886617</v>
      </c>
      <c r="AB371" s="72">
        <f t="shared" si="187"/>
        <v>0.10000816993464051</v>
      </c>
      <c r="AC371" s="72"/>
      <c r="AD371" s="72"/>
      <c r="AE371" s="72">
        <f t="shared" si="188"/>
        <v>0.27250805581266146</v>
      </c>
      <c r="AF371" s="72">
        <f t="shared" si="189"/>
        <v>7.7943428680501817E-2</v>
      </c>
      <c r="AG371" s="72">
        <f t="shared" si="190"/>
        <v>7.1858040489945568E-2</v>
      </c>
      <c r="AH371" s="72">
        <f t="shared" si="191"/>
        <v>0.26926589951307678</v>
      </c>
      <c r="AI371" s="72">
        <f t="shared" si="192"/>
        <v>9.6491749665526955E-3</v>
      </c>
      <c r="AJ371" s="72">
        <f>(AV371-Driver!$K$179)/(Driver!$L$179-Driver!$K$179)</f>
        <v>0.35218757553782931</v>
      </c>
      <c r="AK371" s="72">
        <f>(AW371-Driver!$K$180)/(Driver!$L$180-Driver!$K$180)</f>
        <v>0.28912775589861944</v>
      </c>
      <c r="AL371" s="72">
        <f>(AX371-Driver!$K$181)/(Driver!$L$181-Driver!$K$181)</f>
        <v>0.57503320053120843</v>
      </c>
      <c r="AM371" s="72">
        <f>(AY371-Driver!$K$182)/(Driver!$L$182-Driver!$K$182)</f>
        <v>0.89456704706886614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193"/>
        <v>7.4124949124949122</v>
      </c>
      <c r="AW371" s="70">
        <f t="shared" si="194"/>
        <v>29.226838975341355</v>
      </c>
      <c r="AX371" s="70">
        <f t="shared" si="195"/>
        <v>6.1752988047808763</v>
      </c>
      <c r="AY371" s="70">
        <f>IFERROR(Driver!$K$19/Data!BH371/Data!BI371*Data!BK371*Data!BL371,"")</f>
        <v>-0.64540696272321474</v>
      </c>
      <c r="AZ371" s="70">
        <f t="shared" si="196"/>
        <v>23.696947133283693</v>
      </c>
      <c r="BA371" s="70"/>
      <c r="BB371" s="70"/>
      <c r="BC371" s="70">
        <f t="shared" si="197"/>
        <v>40.195610165228594</v>
      </c>
      <c r="BD371" s="70">
        <f t="shared" si="198"/>
        <v>3.6727903639415382</v>
      </c>
      <c r="BE371" s="70">
        <f t="shared" si="199"/>
        <v>2.8315328045749658E-2</v>
      </c>
      <c r="BF371" s="70">
        <f t="shared" si="200"/>
        <v>14.7654981909609</v>
      </c>
      <c r="BG371" s="70">
        <f t="shared" si="201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219</v>
      </c>
      <c r="BS371" s="8" t="s">
        <v>493</v>
      </c>
      <c r="BT371" s="9" t="s">
        <v>505</v>
      </c>
      <c r="BU371" s="10">
        <v>172</v>
      </c>
      <c r="BV371" s="9" t="s">
        <v>222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301</v>
      </c>
      <c r="CU371" s="9" t="s">
        <v>304</v>
      </c>
      <c r="CV371" s="10"/>
      <c r="CW371" s="10"/>
      <c r="CX371" t="str">
        <f>INDEX('Data_Price '!AS$2:AS$1266,MATCH(Data!$DN371,'Data_Price '!$BE$2:$BE$1266,0))</f>
        <v>Blizzard Rustler 11 Skis 2022</v>
      </c>
      <c r="CY371" t="str">
        <f>INDEX('Data_Price '!AT$2:AT$1266,MATCH(Data!$DN371,'Data_Price '!$BE$2:$BE$1266,0))</f>
        <v>AlpineShopVT.com</v>
      </c>
      <c r="CZ371">
        <f>INDEX('Data_Price '!AU$2:AU$1266,MATCH(Data!$DN371,'Data_Price '!$BE$2:$BE$1266,0))</f>
        <v>599.95000000000005</v>
      </c>
      <c r="DA371" t="str">
        <f>INDEX('Data_Price '!AV$2:AV$1266,MATCH(Data!$DN371,'Data_Price '!$BE$2:$BE$1266,0))</f>
        <v>https://www.google.com/url?url=https://alpineshopvt.com/blizzard-rustler-11-2022/%3Fsku%3D41054&amp;rct=j&amp;q=&amp;esrc=s&amp;sa=U&amp;ved=0ahUKEwiCppDDxaP2AhVOneAKHVrVDwwQsDwISA&amp;usg=AOvVaw18C_1T9-Se9xiHVSbceDZU</v>
      </c>
      <c r="DB371" t="str">
        <f>INDEX('Data_Price '!AW$2:AW$1266,MATCH(Data!$DN371,'Data_Price '!$BE$2:$BE$1266,0))</f>
        <v>Blizzard Rustler 11 Skis 2022</v>
      </c>
      <c r="DC371" t="str">
        <f>INDEX('Data_Price '!AX$2:AX$1266,MATCH(Data!$DN371,'Data_Price '!$BE$2:$BE$1266,0))</f>
        <v>AlpineShopVT.com</v>
      </c>
      <c r="DD371">
        <f>INDEX('Data_Price '!AY$2:AY$1266,MATCH(Data!$DN371,'Data_Price '!$BE$2:$BE$1266,0))</f>
        <v>599.95000000000005</v>
      </c>
      <c r="DE371" t="str">
        <f>INDEX('Data_Price '!AZ$2:AZ$1266,MATCH(Data!$DN371,'Data_Price '!$BE$2:$BE$1266,0))</f>
        <v>https://www.google.com/url?q=https://alpineshopvt.com/blizzard-rustler-11-2022/%3Fsku%3D41054&amp;sa=U&amp;ved=0ahUKEwjN78fDxaP2AhUSm-AKHSu-DicQ2ykIFw&amp;usg=AOvVaw2OqbhBOE2Z79S38qr-gqEV</v>
      </c>
      <c r="DF371" t="str">
        <f>INDEX('Data_Price '!BA$2:BA$1266,MATCH(Data!$DN371,'Data_Price '!$BE$2:$BE$1266,0))</f>
        <v>'22 Blizzard Rustler 11 Skis 172cm</v>
      </c>
      <c r="DG371" t="str">
        <f>INDEX('Data_Price '!BB$2:BB$1266,MATCH(Data!$DN371,'Data_Price '!$BE$2:$BE$1266,0))</f>
        <v>Al's Ski Equipment Barn</v>
      </c>
      <c r="DH371">
        <f>INDEX('Data_Price '!BC$2:BC$1266,MATCH(Data!$DN371,'Data_Price '!$BE$2:$BE$1266,0))</f>
        <v>749</v>
      </c>
      <c r="DI371" t="str">
        <f>INDEX('Data_Price '!BD$2:BD$1266,MATCH(Data!$DN371,'Data_Price '!$BE$2:$BE$1266,0))</f>
        <v>https://www.google.com/url?url=https://www.untracked.com/p7011c44b119lr-Froogle-22_blizzard_rustler_11_freeride_all_mountain_skis.html%23chsku736536&amp;rct=j&amp;q=&amp;esrc=s&amp;sa=U&amp;ved=0ahUKEwiCppDDxaP2AhVOneAKHVrVDwwQ2SkITA&amp;usg=AOvVaw28iRGKx-QQVgSosrh8eDOc</v>
      </c>
      <c r="DJ371" s="89" t="e">
        <f ca="1">_xll.Connector("TinyUrl.TinyUrl",DA371,0)</f>
        <v>#NAME?</v>
      </c>
      <c r="DK371" s="89" t="e">
        <f ca="1">_xll.Connector("TinyUrl.TinyUrl",DE371,0)</f>
        <v>#NAME?</v>
      </c>
      <c r="DL371" s="89" t="e">
        <f ca="1">_xll.Connector("TinyUrl.TinyUrl",DI371,0)</f>
        <v>#NAME?</v>
      </c>
      <c r="DM371" s="224" t="str">
        <f t="shared" si="202"/>
        <v>Rustler 11</v>
      </c>
      <c r="DN371" s="89" t="str">
        <f t="shared" si="203"/>
        <v xml:space="preserve"> BlizzardRustler 11172 Unisex</v>
      </c>
      <c r="DO371" s="227" t="s">
        <v>1061</v>
      </c>
    </row>
    <row r="372" spans="2:119" ht="15.45" customHeight="1">
      <c r="B372" s="224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#VALUE!</v>
      </c>
      <c r="F372" s="43" t="b">
        <f>CL372&gt;Driver!$F$56</f>
        <v>1</v>
      </c>
      <c r="G372" s="43" t="b">
        <f>AND(CB372&gt;Driver!$F$55,CB372&lt;Driver!$G$55)</f>
        <v>0</v>
      </c>
      <c r="H372" s="43" t="e">
        <f t="shared" si="170"/>
        <v>#VALUE!</v>
      </c>
      <c r="I372" s="43">
        <f t="shared" si="171"/>
        <v>0</v>
      </c>
      <c r="J372" s="43" t="e">
        <f t="array" ref="J372">NOT(OR(($H$9:$H$1273=TRUE)*($I$9:$I$1273&gt;0)*($BT$9:$BT$1273=BT372)*($K$9:$K$1273&gt;K372)))</f>
        <v>#VALUE!</v>
      </c>
      <c r="K372" s="72">
        <f t="shared" si="172"/>
        <v>0.70446767428962809</v>
      </c>
      <c r="L372" s="72">
        <f t="shared" si="173"/>
        <v>0.94733381677544115</v>
      </c>
      <c r="M372" s="72">
        <f t="shared" si="174"/>
        <v>0.46160153180381513</v>
      </c>
      <c r="N372" s="72">
        <f t="shared" si="175"/>
        <v>0.10654524758110406</v>
      </c>
      <c r="O372" s="72">
        <f t="shared" si="176"/>
        <v>0.33247503410485124</v>
      </c>
      <c r="P372" s="72">
        <f t="shared" si="177"/>
        <v>0.94578431372549021</v>
      </c>
      <c r="Q372" s="72"/>
      <c r="R372" s="72"/>
      <c r="S372" s="72">
        <f t="shared" si="178"/>
        <v>0.75400629573686262</v>
      </c>
      <c r="T372" s="72">
        <f t="shared" si="179"/>
        <v>0.93841651890667466</v>
      </c>
      <c r="U372" s="72">
        <f t="shared" si="180"/>
        <v>0.93548295588072972</v>
      </c>
      <c r="V372" s="72">
        <f t="shared" si="181"/>
        <v>0.63100561791119525</v>
      </c>
      <c r="W372" s="72">
        <f t="shared" si="182"/>
        <v>0.95650053988392503</v>
      </c>
      <c r="X372" s="72">
        <f t="shared" si="183"/>
        <v>5.2666183224558877E-2</v>
      </c>
      <c r="Y372" s="72">
        <f t="shared" si="184"/>
        <v>0.53839846819618487</v>
      </c>
      <c r="Z372" s="72">
        <f t="shared" si="185"/>
        <v>0.89345475241889594</v>
      </c>
      <c r="AA372" s="72">
        <f t="shared" si="186"/>
        <v>0.66752496589514876</v>
      </c>
      <c r="AB372" s="72">
        <f t="shared" si="187"/>
        <v>5.4215686274509761E-2</v>
      </c>
      <c r="AC372" s="72"/>
      <c r="AD372" s="72"/>
      <c r="AE372" s="72">
        <f t="shared" si="188"/>
        <v>0.24599370426313738</v>
      </c>
      <c r="AF372" s="72">
        <f t="shared" si="189"/>
        <v>6.1583481093325301E-2</v>
      </c>
      <c r="AG372" s="72">
        <f t="shared" si="190"/>
        <v>6.4517044119270242E-2</v>
      </c>
      <c r="AH372" s="72">
        <f t="shared" si="191"/>
        <v>0.36899438208880475</v>
      </c>
      <c r="AI372" s="72">
        <f t="shared" si="192"/>
        <v>4.3499460116075028E-2</v>
      </c>
      <c r="AJ372" s="72">
        <f>(AV372-Driver!$K$179)/(Driver!$L$179-Driver!$K$179)</f>
        <v>0.18733381677544111</v>
      </c>
      <c r="AK372" s="72">
        <f>(AW372-Driver!$K$180)/(Driver!$L$180-Driver!$K$180)</f>
        <v>0.23812428376276035</v>
      </c>
      <c r="AL372" s="72">
        <f>(AX372-Driver!$K$181)/(Driver!$L$181-Driver!$K$181)</f>
        <v>0.49345475241889591</v>
      </c>
      <c r="AM372" s="72">
        <f>(AY372-Driver!$K$182)/(Driver!$L$182-Driver!$K$182)</f>
        <v>0.88152496589514873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193"/>
        <v>3.9428164428164423</v>
      </c>
      <c r="AW372" s="70">
        <f t="shared" si="194"/>
        <v>24.239303766957384</v>
      </c>
      <c r="AX372" s="70">
        <f t="shared" si="195"/>
        <v>5.4410927717700632</v>
      </c>
      <c r="AY372" s="70">
        <f>IFERROR(Driver!$K$19/Data!BH372/Data!BI372*Data!BK372*Data!BL372,"")</f>
        <v>-0.72524395641357131</v>
      </c>
      <c r="AZ372" s="70">
        <f t="shared" si="196"/>
        <v>19.523454951600893</v>
      </c>
      <c r="BA372" s="70"/>
      <c r="BB372" s="70"/>
      <c r="BC372" s="70">
        <f t="shared" si="197"/>
        <v>53.948788638748297</v>
      </c>
      <c r="BD372" s="70">
        <f t="shared" si="198"/>
        <v>5.1206167372948519</v>
      </c>
      <c r="BE372" s="70">
        <f t="shared" si="199"/>
        <v>3.5655014865298887E-2</v>
      </c>
      <c r="BF372" s="70">
        <f t="shared" si="200"/>
        <v>3.5018667162755399</v>
      </c>
      <c r="BG372" s="70">
        <f t="shared" si="201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219</v>
      </c>
      <c r="BS372" s="8" t="s">
        <v>668</v>
      </c>
      <c r="BT372" s="9" t="s">
        <v>676</v>
      </c>
      <c r="BU372" s="10">
        <v>178</v>
      </c>
      <c r="BV372" s="9" t="s">
        <v>222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303</v>
      </c>
      <c r="CU372" s="10"/>
      <c r="CV372" s="10"/>
      <c r="CW372" s="10"/>
      <c r="CX372">
        <f>INDEX('Data_Price '!AS$2:AS$1266,MATCH(Data!$DN372,'Data_Price '!$BE$2:$BE$1266,0))</f>
        <v>0</v>
      </c>
      <c r="CY372">
        <f>INDEX('Data_Price '!AT$2:AT$1266,MATCH(Data!$DN372,'Data_Price '!$BE$2:$BE$1266,0))</f>
        <v>0</v>
      </c>
      <c r="CZ372">
        <f>INDEX('Data_Price '!AU$2:AU$1266,MATCH(Data!$DN372,'Data_Price '!$BE$2:$BE$1266,0))</f>
        <v>0</v>
      </c>
      <c r="DA372">
        <f>INDEX('Data_Price '!AV$2:AV$1266,MATCH(Data!$DN372,'Data_Price '!$BE$2:$BE$1266,0))</f>
        <v>0</v>
      </c>
      <c r="DB372">
        <f>INDEX('Data_Price '!AW$2:AW$1266,MATCH(Data!$DN372,'Data_Price '!$BE$2:$BE$1266,0))</f>
        <v>0</v>
      </c>
      <c r="DC372">
        <f>INDEX('Data_Price '!AX$2:AX$1266,MATCH(Data!$DN372,'Data_Price '!$BE$2:$BE$1266,0))</f>
        <v>0</v>
      </c>
      <c r="DD372">
        <f>INDEX('Data_Price '!AY$2:AY$1266,MATCH(Data!$DN372,'Data_Price '!$BE$2:$BE$1266,0))</f>
        <v>0</v>
      </c>
      <c r="DE372">
        <f>INDEX('Data_Price '!AZ$2:AZ$1266,MATCH(Data!$DN372,'Data_Price '!$BE$2:$BE$1266,0))</f>
        <v>0</v>
      </c>
      <c r="DF372">
        <f>INDEX('Data_Price '!BA$2:BA$1266,MATCH(Data!$DN372,'Data_Price '!$BE$2:$BE$1266,0))</f>
        <v>0</v>
      </c>
      <c r="DG372">
        <f>INDEX('Data_Price '!BB$2:BB$1266,MATCH(Data!$DN372,'Data_Price '!$BE$2:$BE$1266,0))</f>
        <v>0</v>
      </c>
      <c r="DH372">
        <f>INDEX('Data_Price '!BC$2:BC$1266,MATCH(Data!$DN372,'Data_Price '!$BE$2:$BE$1266,0))</f>
        <v>0</v>
      </c>
      <c r="DI372">
        <f>INDEX('Data_Price '!BD$2:BD$1266,MATCH(Data!$DN372,'Data_Price '!$BE$2:$BE$1266,0))</f>
        <v>0</v>
      </c>
      <c r="DJ372" s="89" t="e">
        <f ca="1">_xll.Connector("TinyUrl.TinyUrl",DA372,0)</f>
        <v>#NAME?</v>
      </c>
      <c r="DK372" s="89" t="e">
        <f ca="1">_xll.Connector("TinyUrl.TinyUrl",DE372,0)</f>
        <v>#NAME?</v>
      </c>
      <c r="DL372" s="89" t="e">
        <f ca="1">_xll.Connector("TinyUrl.TinyUrl",DI372,0)</f>
        <v>#NAME?</v>
      </c>
      <c r="DM372" s="224" t="str">
        <f t="shared" si="202"/>
        <v>The Whipit</v>
      </c>
      <c r="DN372" s="89" t="str">
        <f t="shared" si="203"/>
        <v xml:space="preserve"> J SkisThe Whipit178 Unisex</v>
      </c>
      <c r="DO372" s="227"/>
    </row>
    <row r="373" spans="2:119" ht="15.45" customHeight="1">
      <c r="B373" s="224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#VALUE!</v>
      </c>
      <c r="F373" s="43" t="b">
        <f>CL373&gt;Driver!$F$56</f>
        <v>1</v>
      </c>
      <c r="G373" s="43" t="b">
        <f>AND(CB373&gt;Driver!$F$55,CB373&lt;Driver!$G$55)</f>
        <v>1</v>
      </c>
      <c r="H373" s="43" t="e">
        <f t="shared" si="170"/>
        <v>#VALUE!</v>
      </c>
      <c r="I373" s="43">
        <f t="shared" si="171"/>
        <v>0</v>
      </c>
      <c r="J373" s="43" t="e">
        <f t="array" ref="J373">NOT(OR(($H$9:$H$1273=TRUE)*($I$9:$I$1273&gt;0)*($BT$9:$BT$1273=BT373)*($K$9:$K$1273&gt;K373)))</f>
        <v>#VALUE!</v>
      </c>
      <c r="K373" s="72">
        <f t="shared" si="172"/>
        <v>0.62761626913601909</v>
      </c>
      <c r="L373" s="72">
        <f t="shared" si="173"/>
        <v>0.85372975586173561</v>
      </c>
      <c r="M373" s="72">
        <f t="shared" si="174"/>
        <v>0.40150278241030268</v>
      </c>
      <c r="N373" s="72">
        <f t="shared" si="175"/>
        <v>1.6745715550496421E-2</v>
      </c>
      <c r="O373" s="72">
        <f t="shared" si="176"/>
        <v>0.31681491926211092</v>
      </c>
      <c r="P373" s="72">
        <f t="shared" si="177"/>
        <v>0.87094771241830071</v>
      </c>
      <c r="Q373" s="72"/>
      <c r="R373" s="72"/>
      <c r="S373" s="72">
        <f t="shared" si="178"/>
        <v>0.73188339343203057</v>
      </c>
      <c r="T373" s="72">
        <f t="shared" si="179"/>
        <v>0.94517131370371055</v>
      </c>
      <c r="U373" s="72">
        <f t="shared" si="180"/>
        <v>0.96003823866185423</v>
      </c>
      <c r="V373" s="72">
        <f t="shared" si="181"/>
        <v>0.66355278914549443</v>
      </c>
      <c r="W373" s="72">
        <f t="shared" si="182"/>
        <v>0.99695837351333971</v>
      </c>
      <c r="X373" s="72">
        <f t="shared" si="183"/>
        <v>0.14627024413826445</v>
      </c>
      <c r="Y373" s="72">
        <f t="shared" si="184"/>
        <v>0.59849721758969732</v>
      </c>
      <c r="Z373" s="72">
        <f t="shared" si="185"/>
        <v>0.98325428444950358</v>
      </c>
      <c r="AA373" s="72">
        <f t="shared" si="186"/>
        <v>0.68318508073788908</v>
      </c>
      <c r="AB373" s="72">
        <f t="shared" si="187"/>
        <v>0.12905228758169934</v>
      </c>
      <c r="AC373" s="72"/>
      <c r="AD373" s="72"/>
      <c r="AE373" s="72">
        <f t="shared" si="188"/>
        <v>0.26811660656796943</v>
      </c>
      <c r="AF373" s="72">
        <f t="shared" si="189"/>
        <v>5.4828686296289467E-2</v>
      </c>
      <c r="AG373" s="72">
        <f t="shared" si="190"/>
        <v>3.9961761338145795E-2</v>
      </c>
      <c r="AH373" s="72">
        <f t="shared" si="191"/>
        <v>0.33644721085450557</v>
      </c>
      <c r="AI373" s="72">
        <f t="shared" si="192"/>
        <v>3.0416264866602524E-3</v>
      </c>
      <c r="AJ373" s="72">
        <f>(AV373-Driver!$K$179)/(Driver!$L$179-Driver!$K$179)</f>
        <v>0.38627024413826444</v>
      </c>
      <c r="AK373" s="72">
        <f>(AW373-Driver!$K$180)/(Driver!$L$180-Driver!$K$180)</f>
        <v>0.31711759758245106</v>
      </c>
      <c r="AL373" s="72">
        <f>(AX373-Driver!$K$181)/(Driver!$L$181-Driver!$K$181)</f>
        <v>0.58325428444950356</v>
      </c>
      <c r="AM373" s="72">
        <f>(AY373-Driver!$K$182)/(Driver!$L$182-Driver!$K$182)</f>
        <v>0.89718508073788905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193"/>
        <v>8.1298331298331306</v>
      </c>
      <c r="AW373" s="70">
        <f t="shared" si="194"/>
        <v>31.963913825919114</v>
      </c>
      <c r="AX373" s="70">
        <f t="shared" si="195"/>
        <v>6.2492885600455317</v>
      </c>
      <c r="AY373" s="70">
        <f>IFERROR(Driver!$K$19/Data!BH373/Data!BI373*Data!BK373*Data!BL373,"")</f>
        <v>-0.62938069093952587</v>
      </c>
      <c r="AZ373" s="70">
        <f t="shared" si="196"/>
        <v>26.34400595681311</v>
      </c>
      <c r="BA373" s="70"/>
      <c r="BB373" s="70"/>
      <c r="BC373" s="70">
        <f t="shared" si="197"/>
        <v>42.473485417310215</v>
      </c>
      <c r="BD373" s="70">
        <f t="shared" si="198"/>
        <v>5.718404108044373</v>
      </c>
      <c r="BE373" s="70">
        <f t="shared" si="199"/>
        <v>6.0205917260356658E-2</v>
      </c>
      <c r="BF373" s="70">
        <f t="shared" si="200"/>
        <v>7.1778410503706382</v>
      </c>
      <c r="BG373" s="70">
        <f t="shared" si="201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219</v>
      </c>
      <c r="BS373" s="8" t="s">
        <v>610</v>
      </c>
      <c r="BT373" s="9" t="s">
        <v>616</v>
      </c>
      <c r="BU373" s="10">
        <v>178</v>
      </c>
      <c r="BV373" s="9" t="s">
        <v>222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301</v>
      </c>
      <c r="CU373" s="9" t="s">
        <v>302</v>
      </c>
      <c r="CV373" s="10"/>
      <c r="CW373" s="10"/>
      <c r="CX373">
        <f>INDEX('Data_Price '!AS$2:AS$1266,MATCH(Data!$DN373,'Data_Price '!$BE$2:$BE$1266,0))</f>
        <v>0</v>
      </c>
      <c r="CY373">
        <f>INDEX('Data_Price '!AT$2:AT$1266,MATCH(Data!$DN373,'Data_Price '!$BE$2:$BE$1266,0))</f>
        <v>0</v>
      </c>
      <c r="CZ373">
        <f>INDEX('Data_Price '!AU$2:AU$1266,MATCH(Data!$DN373,'Data_Price '!$BE$2:$BE$1266,0))</f>
        <v>0</v>
      </c>
      <c r="DA373">
        <f>INDEX('Data_Price '!AV$2:AV$1266,MATCH(Data!$DN373,'Data_Price '!$BE$2:$BE$1266,0))</f>
        <v>0</v>
      </c>
      <c r="DB373">
        <f>INDEX('Data_Price '!AW$2:AW$1266,MATCH(Data!$DN373,'Data_Price '!$BE$2:$BE$1266,0))</f>
        <v>0</v>
      </c>
      <c r="DC373">
        <f>INDEX('Data_Price '!AX$2:AX$1266,MATCH(Data!$DN373,'Data_Price '!$BE$2:$BE$1266,0))</f>
        <v>0</v>
      </c>
      <c r="DD373">
        <f>INDEX('Data_Price '!AY$2:AY$1266,MATCH(Data!$DN373,'Data_Price '!$BE$2:$BE$1266,0))</f>
        <v>0</v>
      </c>
      <c r="DE373">
        <f>INDEX('Data_Price '!AZ$2:AZ$1266,MATCH(Data!$DN373,'Data_Price '!$BE$2:$BE$1266,0))</f>
        <v>0</v>
      </c>
      <c r="DF373">
        <f>INDEX('Data_Price '!BA$2:BA$1266,MATCH(Data!$DN373,'Data_Price '!$BE$2:$BE$1266,0))</f>
        <v>0</v>
      </c>
      <c r="DG373">
        <f>INDEX('Data_Price '!BB$2:BB$1266,MATCH(Data!$DN373,'Data_Price '!$BE$2:$BE$1266,0))</f>
        <v>0</v>
      </c>
      <c r="DH373">
        <f>INDEX('Data_Price '!BC$2:BC$1266,MATCH(Data!$DN373,'Data_Price '!$BE$2:$BE$1266,0))</f>
        <v>0</v>
      </c>
      <c r="DI373">
        <f>INDEX('Data_Price '!BD$2:BD$1266,MATCH(Data!$DN373,'Data_Price '!$BE$2:$BE$1266,0))</f>
        <v>0</v>
      </c>
      <c r="DJ373" s="89" t="e">
        <f ca="1">_xll.Connector("TinyUrl.TinyUrl",DA373,0)</f>
        <v>#NAME?</v>
      </c>
      <c r="DK373" s="89" t="e">
        <f ca="1">_xll.Connector("TinyUrl.TinyUrl",DE373,0)</f>
        <v>#NAME?</v>
      </c>
      <c r="DL373" s="89" t="e">
        <f ca="1">_xll.Connector("TinyUrl.TinyUrl",DI373,0)</f>
        <v>#NAME?</v>
      </c>
      <c r="DM373" s="224" t="str">
        <f t="shared" si="202"/>
        <v>Ranger 115 FR Big Stix</v>
      </c>
      <c r="DN373" s="89" t="str">
        <f t="shared" si="203"/>
        <v xml:space="preserve"> FischerRanger 115 FR Big Stix178 Unisex</v>
      </c>
      <c r="DO373" s="227"/>
    </row>
    <row r="374" spans="2:119" ht="15.45" customHeight="1">
      <c r="B374" s="224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#VALUE!</v>
      </c>
      <c r="F374" s="43" t="b">
        <f>CL374&gt;Driver!$F$56</f>
        <v>0</v>
      </c>
      <c r="G374" s="43" t="b">
        <f>AND(CB374&gt;Driver!$F$55,CB374&lt;Driver!$G$55)</f>
        <v>0</v>
      </c>
      <c r="H374" s="43" t="e">
        <f t="shared" si="170"/>
        <v>#VALUE!</v>
      </c>
      <c r="I374" s="43">
        <f t="shared" si="171"/>
        <v>0</v>
      </c>
      <c r="J374" s="43" t="e">
        <f t="array" ref="J374">NOT(OR(($H$9:$H$1273=TRUE)*($I$9:$I$1273&gt;0)*($BT$9:$BT$1273=BT374)*($K$9:$K$1273&gt;K374)))</f>
        <v>#VALUE!</v>
      </c>
      <c r="K374" s="72">
        <f t="shared" si="172"/>
        <v>0.67678152321987328</v>
      </c>
      <c r="L374" s="72">
        <f t="shared" si="173"/>
        <v>0.95273225364595926</v>
      </c>
      <c r="M374" s="72">
        <f t="shared" si="174"/>
        <v>0.40083079279378742</v>
      </c>
      <c r="N374" s="72">
        <f t="shared" si="175"/>
        <v>8.2514386896856973E-2</v>
      </c>
      <c r="O374" s="72">
        <f t="shared" si="176"/>
        <v>0.28775576926228286</v>
      </c>
      <c r="P374" s="72">
        <f t="shared" si="177"/>
        <v>0.8322222222222222</v>
      </c>
      <c r="Q374" s="72"/>
      <c r="R374" s="72"/>
      <c r="S374" s="72">
        <f t="shared" si="178"/>
        <v>0.74263764560770618</v>
      </c>
      <c r="T374" s="72">
        <f t="shared" si="179"/>
        <v>0.96227587818641447</v>
      </c>
      <c r="U374" s="72">
        <f t="shared" si="180"/>
        <v>0.95137018617232727</v>
      </c>
      <c r="V374" s="72">
        <f t="shared" si="181"/>
        <v>0.63732764239931705</v>
      </c>
      <c r="W374" s="72">
        <f t="shared" si="182"/>
        <v>0.97625754527162978</v>
      </c>
      <c r="X374" s="72">
        <f t="shared" si="183"/>
        <v>4.7267746354040768E-2</v>
      </c>
      <c r="Y374" s="72">
        <f t="shared" si="184"/>
        <v>0.59916920720621258</v>
      </c>
      <c r="Z374" s="72">
        <f t="shared" si="185"/>
        <v>0.91748561310314303</v>
      </c>
      <c r="AA374" s="72">
        <f t="shared" si="186"/>
        <v>0.71224423073771714</v>
      </c>
      <c r="AB374" s="72">
        <f t="shared" si="187"/>
        <v>0.16777777777777775</v>
      </c>
      <c r="AC374" s="72"/>
      <c r="AD374" s="72"/>
      <c r="AE374" s="72">
        <f t="shared" si="188"/>
        <v>0.25736235439229382</v>
      </c>
      <c r="AF374" s="72">
        <f t="shared" si="189"/>
        <v>3.7724121813585504E-2</v>
      </c>
      <c r="AG374" s="72">
        <f t="shared" si="190"/>
        <v>4.862981382767273E-2</v>
      </c>
      <c r="AH374" s="72">
        <f t="shared" si="191"/>
        <v>0.362672357600683</v>
      </c>
      <c r="AI374" s="72">
        <f t="shared" si="192"/>
        <v>2.3742454728370232E-2</v>
      </c>
      <c r="AJ374" s="72">
        <f>(AV374-Driver!$K$179)/(Driver!$L$179-Driver!$K$179)</f>
        <v>0.19273225364595922</v>
      </c>
      <c r="AK374" s="72">
        <f>(AW374-Driver!$K$180)/(Driver!$L$180-Driver!$K$180)</f>
        <v>0.34897604931983595</v>
      </c>
      <c r="AL374" s="72">
        <f>(AX374-Driver!$K$181)/(Driver!$L$181-Driver!$K$181)</f>
        <v>0.51748561310314301</v>
      </c>
      <c r="AM374" s="72">
        <f>(AY374-Driver!$K$182)/(Driver!$L$182-Driver!$K$182)</f>
        <v>0.92624423073771711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193"/>
        <v>4.0564373897707231</v>
      </c>
      <c r="AW374" s="70">
        <f t="shared" si="194"/>
        <v>35.079292898574323</v>
      </c>
      <c r="AX374" s="70">
        <f t="shared" si="195"/>
        <v>5.6573705179282872</v>
      </c>
      <c r="AY374" s="70">
        <f>IFERROR(Driver!$K$19/Data!BH374/Data!BI374*Data!BK374*Data!BL374,"")</f>
        <v>-0.45149534087295268</v>
      </c>
      <c r="AZ374" s="70">
        <f t="shared" si="196"/>
        <v>29.873417721518987</v>
      </c>
      <c r="BA374" s="70"/>
      <c r="BB374" s="70"/>
      <c r="BC374" s="70">
        <f t="shared" si="197"/>
        <v>48.05179078318136</v>
      </c>
      <c r="BD374" s="70">
        <f t="shared" si="198"/>
        <v>13.909163631896366</v>
      </c>
      <c r="BE374" s="70">
        <f t="shared" si="199"/>
        <v>0.14878168868630626</v>
      </c>
      <c r="BF374" s="70">
        <f t="shared" si="200"/>
        <v>4.2158949674731669</v>
      </c>
      <c r="BG374" s="70">
        <f t="shared" si="201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219</v>
      </c>
      <c r="BS374" s="8" t="s">
        <v>742</v>
      </c>
      <c r="BT374" s="9" t="s">
        <v>755</v>
      </c>
      <c r="BU374" s="10">
        <v>172</v>
      </c>
      <c r="BV374" s="9" t="s">
        <v>390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305</v>
      </c>
      <c r="CU374" s="10"/>
      <c r="CV374" s="10"/>
      <c r="CW374" s="10"/>
      <c r="CX374" t="str">
        <f>INDEX('Data_Price '!AS$2:AS$1266,MATCH(Data!$DN374,'Data_Price '!$BE$2:$BE$1266,0))</f>
        <v>Nordica Enforcer 88 / Santa Ana 93 Ski Skins - 2022 172 cm</v>
      </c>
      <c r="CY374" t="str">
        <f>INDEX('Data_Price '!AT$2:AT$1266,MATCH(Data!$DN374,'Data_Price '!$BE$2:$BE$1266,0))</f>
        <v>Arlberg Ski &amp; Surf Shops</v>
      </c>
      <c r="CZ374">
        <f>INDEX('Data_Price '!AU$2:AU$1266,MATCH(Data!$DN374,'Data_Price '!$BE$2:$BE$1266,0))</f>
        <v>209.95</v>
      </c>
      <c r="DA374" t="str">
        <f>INDEX('Data_Price '!AV$2:AV$1266,MATCH(Data!$DN374,'Data_Price '!$BE$2:$BE$1266,0))</f>
        <v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xx9HExaP2AhXHmuAKHXv_C3UQ2SkISw&amp;usg=AOvVaw1M6MoWgc-ISjV2pV5TqNww</v>
      </c>
      <c r="DB374" t="str">
        <f>INDEX('Data_Price '!AW$2:AW$1266,MATCH(Data!$DN374,'Data_Price '!$BE$2:$BE$1266,0))</f>
        <v>Nordica 2022 Santa Ana 88 Women's Skis</v>
      </c>
      <c r="DC374" t="str">
        <f>INDEX('Data_Price '!AX$2:AX$1266,MATCH(Data!$DN374,'Data_Price '!$BE$2:$BE$1266,0))</f>
        <v>SkiEssentials.com</v>
      </c>
      <c r="DD374">
        <f>INDEX('Data_Price '!AY$2:AY$1266,MATCH(Data!$DN374,'Data_Price '!$BE$2:$BE$1266,0))</f>
        <v>479.99</v>
      </c>
      <c r="DE374" t="str">
        <f>INDEX('Data_Price '!AZ$2:AZ$1266,MATCH(Data!$DN374,'Data_Price '!$BE$2:$BE$1266,0))</f>
        <v>https://www.google.com/url?q=https://www.skiessentials.com/2022-nordica-santa-ana-88-women-s-skis.html&amp;sa=U&amp;ved=0ahUKEwiQ9YDFxaP2AhUuVd8KHXYvBp0Q2ykIGg&amp;usg=AOvVaw2diEIrX1xED9PlrHXAWkmX</v>
      </c>
      <c r="DF374" t="str">
        <f>INDEX('Data_Price '!BA$2:BA$1266,MATCH(Data!$DN374,'Data_Price '!$BE$2:$BE$1266,0))</f>
        <v>20-21 Nordica Santa Ana 88 Used Women's Demo Skis W/bindings Size</v>
      </c>
      <c r="DG374" t="str">
        <f>INDEX('Data_Price '!BB$2:BB$1266,MATCH(Data!$DN374,'Data_Price '!$BE$2:$BE$1266,0))</f>
        <v>eBay - demo-skis</v>
      </c>
      <c r="DH374" t="str">
        <f>INDEX('Data_Price '!BC$2:BC$1266,MATCH(Data!$DN374,'Data_Price '!$BE$2:$BE$1266,0))</f>
        <v>$499.00 used</v>
      </c>
      <c r="DI374" t="str">
        <f>INDEX('Data_Price '!BD$2:BD$1266,MATCH(Data!$DN374,'Data_Price '!$BE$2:$BE$1266,0))</f>
        <v>https://www.google.com/url?url=https://www.ebay.com/itm/303913169743%3Fchn%3Dps%26mkevt%3D1%26mkcid%3D28&amp;rct=j&amp;q=&amp;esrc=s&amp;sa=U&amp;ved=0ahUKEwjxx9HExaP2AhXHmuAKHXv_C3UQ2SkIRw&amp;usg=AOvVaw3XeRsRdCsTNgF9tkCIzX2h</v>
      </c>
      <c r="DJ374" s="89" t="e">
        <f ca="1">_xll.Connector("TinyUrl.TinyUrl",DA374,0)</f>
        <v>#NAME?</v>
      </c>
      <c r="DK374" s="89" t="e">
        <f ca="1">_xll.Connector("TinyUrl.TinyUrl",DE374,0)</f>
        <v>#NAME?</v>
      </c>
      <c r="DL374" s="89" t="e">
        <f ca="1">_xll.Connector("TinyUrl.TinyUrl",DI374,0)</f>
        <v>#NAME?</v>
      </c>
      <c r="DM374" s="224" t="str">
        <f t="shared" si="202"/>
        <v>Santa Ana 88</v>
      </c>
      <c r="DN374" s="89" t="str">
        <f t="shared" si="203"/>
        <v xml:space="preserve"> NordicaSanta Ana 88172 Women's</v>
      </c>
      <c r="DO374" s="227" t="s">
        <v>1062</v>
      </c>
    </row>
    <row r="375" spans="2:119" ht="15.45" customHeight="1">
      <c r="B375" s="224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#VALUE!</v>
      </c>
      <c r="F375" s="43" t="b">
        <f>CL375&gt;Driver!$F$56</f>
        <v>0</v>
      </c>
      <c r="G375" s="43" t="b">
        <f>AND(CB375&gt;Driver!$F$55,CB375&lt;Driver!$G$55)</f>
        <v>1</v>
      </c>
      <c r="H375" s="43" t="e">
        <f t="shared" si="170"/>
        <v>#VALUE!</v>
      </c>
      <c r="I375" s="43">
        <f t="shared" si="171"/>
        <v>0</v>
      </c>
      <c r="J375" s="43" t="e">
        <f t="array" ref="J375">NOT(OR(($H$9:$H$1273=TRUE)*($I$9:$I$1273&gt;0)*($BT$9:$BT$1273=BT375)*($K$9:$K$1273&gt;K375)))</f>
        <v>#VALUE!</v>
      </c>
      <c r="K375" s="72">
        <f t="shared" si="172"/>
        <v>0.64192405147906917</v>
      </c>
      <c r="L375" s="72">
        <f t="shared" si="173"/>
        <v>0.87661268229796141</v>
      </c>
      <c r="M375" s="72">
        <f t="shared" si="174"/>
        <v>0.40723542066017693</v>
      </c>
      <c r="N375" s="72">
        <f t="shared" si="175"/>
        <v>6.6274584202871134E-3</v>
      </c>
      <c r="O375" s="72">
        <f t="shared" si="176"/>
        <v>0.31913109114194305</v>
      </c>
      <c r="P375" s="72">
        <f t="shared" si="177"/>
        <v>0.89594771241830062</v>
      </c>
      <c r="Q375" s="72"/>
      <c r="R375" s="72"/>
      <c r="S375" s="72">
        <f t="shared" si="178"/>
        <v>0.73092204657858451</v>
      </c>
      <c r="T375" s="72">
        <f t="shared" si="179"/>
        <v>0.94873388088840427</v>
      </c>
      <c r="U375" s="72">
        <f t="shared" si="180"/>
        <v>0.93532460175514243</v>
      </c>
      <c r="V375" s="72">
        <f t="shared" si="181"/>
        <v>0.70700132366540469</v>
      </c>
      <c r="W375" s="72">
        <f t="shared" si="182"/>
        <v>0.98045780969479357</v>
      </c>
      <c r="X375" s="72">
        <f t="shared" si="183"/>
        <v>0.12338731770203853</v>
      </c>
      <c r="Y375" s="72">
        <f t="shared" si="184"/>
        <v>0.59276457933982307</v>
      </c>
      <c r="Z375" s="72">
        <f t="shared" si="185"/>
        <v>0.99337254157971289</v>
      </c>
      <c r="AA375" s="72">
        <f t="shared" si="186"/>
        <v>0.68086890885805695</v>
      </c>
      <c r="AB375" s="72">
        <f t="shared" si="187"/>
        <v>0.10405228758169932</v>
      </c>
      <c r="AC375" s="72"/>
      <c r="AD375" s="72"/>
      <c r="AE375" s="72">
        <f t="shared" si="188"/>
        <v>0.26907795342141549</v>
      </c>
      <c r="AF375" s="72">
        <f t="shared" si="189"/>
        <v>5.1266119111595697E-2</v>
      </c>
      <c r="AG375" s="72">
        <f t="shared" si="190"/>
        <v>6.4675398244857546E-2</v>
      </c>
      <c r="AH375" s="72">
        <f t="shared" si="191"/>
        <v>0.29299867633459525</v>
      </c>
      <c r="AI375" s="72">
        <f t="shared" si="192"/>
        <v>1.9542190305206469E-2</v>
      </c>
      <c r="AJ375" s="72">
        <f>(AV375-Driver!$K$179)/(Driver!$L$179-Driver!$K$179)</f>
        <v>0.36338731770203853</v>
      </c>
      <c r="AK375" s="72">
        <f>(AW375-Driver!$K$180)/(Driver!$L$180-Driver!$K$180)</f>
        <v>0.29460367217422406</v>
      </c>
      <c r="AL375" s="72">
        <f>(AX375-Driver!$K$181)/(Driver!$L$181-Driver!$K$181)</f>
        <v>0.59337254157971286</v>
      </c>
      <c r="AM375" s="72">
        <f>(AY375-Driver!$K$182)/(Driver!$L$182-Driver!$K$182)</f>
        <v>0.89486890885805692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193"/>
        <v>7.6482159815493151</v>
      </c>
      <c r="AW375" s="70">
        <f t="shared" si="194"/>
        <v>29.76231870013325</v>
      </c>
      <c r="AX375" s="70">
        <f t="shared" si="195"/>
        <v>6.340352874217416</v>
      </c>
      <c r="AY375" s="70">
        <f>IFERROR(Driver!$K$19/Data!BH375/Data!BI375*Data!BK375*Data!BL375,"")</f>
        <v>-0.64355911823904233</v>
      </c>
      <c r="AZ375" s="70">
        <f t="shared" si="196"/>
        <v>24.065524944154877</v>
      </c>
      <c r="BA375" s="70"/>
      <c r="BB375" s="70"/>
      <c r="BC375" s="70">
        <f t="shared" si="197"/>
        <v>41.97482812125282</v>
      </c>
      <c r="BD375" s="70">
        <f t="shared" si="198"/>
        <v>6.0336849913942503</v>
      </c>
      <c r="BE375" s="70">
        <f t="shared" si="199"/>
        <v>3.5496688988305235E-2</v>
      </c>
      <c r="BF375" s="70">
        <f t="shared" si="200"/>
        <v>12.085047781163944</v>
      </c>
      <c r="BG375" s="70">
        <f t="shared" si="201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219</v>
      </c>
      <c r="BS375" s="8" t="s">
        <v>812</v>
      </c>
      <c r="BT375" s="9" t="s">
        <v>816</v>
      </c>
      <c r="BU375" s="10">
        <v>174</v>
      </c>
      <c r="BV375" s="9" t="s">
        <v>222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305</v>
      </c>
      <c r="CU375" s="9" t="s">
        <v>301</v>
      </c>
      <c r="CV375" s="9" t="s">
        <v>304</v>
      </c>
      <c r="CW375" s="10"/>
      <c r="CX375" t="str">
        <f>INDEX('Data_Price '!AS$2:AS$1266,MATCH(Data!$DN375,'Data_Price '!$BE$2:$BE$1266,0))</f>
        <v>Salomon Qst 106 Oil Green Orange / 174cm</v>
      </c>
      <c r="CY375" t="str">
        <f>INDEX('Data_Price '!AT$2:AT$1266,MATCH(Data!$DN375,'Data_Price '!$BE$2:$BE$1266,0))</f>
        <v>Sundance Ski and Board Shop</v>
      </c>
      <c r="CZ375">
        <f>INDEX('Data_Price '!AU$2:AU$1266,MATCH(Data!$DN375,'Data_Price '!$BE$2:$BE$1266,0))</f>
        <v>473.36</v>
      </c>
      <c r="DA375" t="str">
        <f>INDEX('Data_Price '!AV$2:AV$1266,MATCH(Data!$DN375,'Data_Price '!$BE$2:$BE$1266,0))</f>
        <v>https://www.google.com/url?url=https://sundanceskishop.com/products/salomon-qst-106%3Fvariant%3D29694382866530%26currency%3DCAD%26utm_medium%3Dproduct_sync%26utm_source%3Dgoogle%26utm_content%3Dsag_organic%26utm_campaign%3Dsag_organic&amp;rct=j&amp;q=&amp;esrc=s&amp;sa=U&amp;ved=0ahUKEwjDi9HFxaP2AhUMh-AKHTiRBjoQ2SkIlQE&amp;usg=AOvVaw39toN-4MSQ3iz_Xo4IS18c</v>
      </c>
      <c r="DB375" t="str">
        <f>INDEX('Data_Price '!AW$2:AW$1266,MATCH(Data!$DN375,'Data_Price '!$BE$2:$BE$1266,0))</f>
        <v>Salomon QST 106</v>
      </c>
      <c r="DC375" t="str">
        <f>INDEX('Data_Price '!AX$2:AX$1266,MATCH(Data!$DN375,'Data_Price '!$BE$2:$BE$1266,0))</f>
        <v>SkiEssentials.com</v>
      </c>
      <c r="DD375">
        <f>INDEX('Data_Price '!AY$2:AY$1266,MATCH(Data!$DN375,'Data_Price '!$BE$2:$BE$1266,0))</f>
        <v>559.99</v>
      </c>
      <c r="DE375" t="str">
        <f>INDEX('Data_Price '!AZ$2:AZ$1266,MATCH(Data!$DN375,'Data_Price '!$BE$2:$BE$1266,0))</f>
        <v>https://www.google.com/url?q=https://www.skiessentials.com/2022-salomon-qst-106-skis.html&amp;sa=U&amp;ved=0ahUKEwiqw4fGxaP2AhXjm-AKHVo7B8EQ2ykIFw&amp;usg=AOvVaw0vChpeocW4sCb0L07Hzsyi</v>
      </c>
      <c r="DF375" t="str">
        <f>INDEX('Data_Price '!BA$2:BA$1266,MATCH(Data!$DN375,'Data_Price '!$BE$2:$BE$1266,0))</f>
        <v>Salomon QST Stella 106 Beige/Pink / 174cm</v>
      </c>
      <c r="DG375" t="str">
        <f>INDEX('Data_Price '!BB$2:BB$1266,MATCH(Data!$DN375,'Data_Price '!$BE$2:$BE$1266,0))</f>
        <v>Sundance Ski and Board Shop</v>
      </c>
      <c r="DH375">
        <f>INDEX('Data_Price '!BC$2:BC$1266,MATCH(Data!$DN375,'Data_Price '!$BE$2:$BE$1266,0))</f>
        <v>591.70000000000005</v>
      </c>
      <c r="DI375" t="str">
        <f>INDEX('Data_Price '!BD$2:BD$1266,MATCH(Data!$DN375,'Data_Price '!$BE$2:$BE$1266,0))</f>
        <v>https://www.google.com/url?url=https://sundanceskishop.com/products/salomon-qst-stella-106%3Fvariant%3D39372458098786%26currency%3DCAD%26utm_medium%3Dproduct_sync%26utm_source%3Dgoogle%26utm_content%3Dsag_organic%26utm_campaign%3Dsag_organic&amp;rct=j&amp;q=&amp;esrc=s&amp;sa=U&amp;ved=0ahUKEwjDi9HFxaP2AhUMh-AKHTiRBjoQ2SkIrAE&amp;usg=AOvVaw0N4CBnHeHxQFfAPeMqcWV2</v>
      </c>
      <c r="DJ375" s="89" t="e">
        <f ca="1">_xll.Connector("TinyUrl.TinyUrl",DA375,0)</f>
        <v>#NAME?</v>
      </c>
      <c r="DK375" s="89" t="e">
        <f ca="1">_xll.Connector("TinyUrl.TinyUrl",DE375,0)</f>
        <v>#NAME?</v>
      </c>
      <c r="DL375" s="89" t="e">
        <f ca="1">_xll.Connector("TinyUrl.TinyUrl",DI375,0)</f>
        <v>#NAME?</v>
      </c>
      <c r="DM375" s="224" t="str">
        <f t="shared" si="202"/>
        <v>QST 106</v>
      </c>
      <c r="DN375" s="89" t="str">
        <f t="shared" si="203"/>
        <v xml:space="preserve"> SalomonQST 106174 Unisex</v>
      </c>
      <c r="DO375" s="227" t="s">
        <v>1017</v>
      </c>
    </row>
    <row r="376" spans="2:119" ht="15.45" customHeight="1">
      <c r="B376" s="224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#VALUE!</v>
      </c>
      <c r="F376" s="43" t="b">
        <f>CL376&gt;Driver!$F$56</f>
        <v>0</v>
      </c>
      <c r="G376" s="43" t="b">
        <f>AND(CB376&gt;Driver!$F$55,CB376&lt;Driver!$G$55)</f>
        <v>0</v>
      </c>
      <c r="H376" s="43" t="e">
        <f t="shared" si="170"/>
        <v>#VALUE!</v>
      </c>
      <c r="I376" s="43">
        <f t="shared" si="171"/>
        <v>0</v>
      </c>
      <c r="J376" s="43" t="e">
        <f t="array" ref="J376">NOT(OR(($H$9:$H$1273=TRUE)*($I$9:$I$1273&gt;0)*($BT$9:$BT$1273=BT376)*($K$9:$K$1273&gt;K376)))</f>
        <v>#VALUE!</v>
      </c>
      <c r="K376" s="72">
        <f t="shared" si="172"/>
        <v>0.78484329850475998</v>
      </c>
      <c r="L376" s="72">
        <f t="shared" si="173"/>
        <v>0.9845008460236887</v>
      </c>
      <c r="M376" s="72">
        <f t="shared" si="174"/>
        <v>0.58518575098583114</v>
      </c>
      <c r="N376" s="72">
        <f t="shared" si="175"/>
        <v>0.44740403465503065</v>
      </c>
      <c r="O376" s="72">
        <f t="shared" si="176"/>
        <v>0.43455027712599203</v>
      </c>
      <c r="P376" s="72">
        <f t="shared" si="177"/>
        <v>0.87360294117647075</v>
      </c>
      <c r="Q376" s="72"/>
      <c r="R376" s="72"/>
      <c r="S376" s="72">
        <f t="shared" si="178"/>
        <v>0.75493832222138713</v>
      </c>
      <c r="T376" s="72">
        <f t="shared" si="179"/>
        <v>0.96989530875537633</v>
      </c>
      <c r="U376" s="72">
        <f t="shared" si="180"/>
        <v>0.28441890135253545</v>
      </c>
      <c r="V376" s="72">
        <f t="shared" si="181"/>
        <v>0.61425111760330442</v>
      </c>
      <c r="W376" s="72">
        <f t="shared" si="182"/>
        <v>0.98771975796845968</v>
      </c>
      <c r="X376" s="72">
        <f t="shared" si="183"/>
        <v>1.5499153976311297E-2</v>
      </c>
      <c r="Y376" s="72">
        <f t="shared" si="184"/>
        <v>0.41481424901416886</v>
      </c>
      <c r="Z376" s="72">
        <f t="shared" si="185"/>
        <v>0.55259596534496935</v>
      </c>
      <c r="AA376" s="72">
        <f t="shared" si="186"/>
        <v>0.56544972287400797</v>
      </c>
      <c r="AB376" s="72">
        <f t="shared" si="187"/>
        <v>0.12639705882352931</v>
      </c>
      <c r="AC376" s="72"/>
      <c r="AD376" s="72"/>
      <c r="AE376" s="72">
        <f t="shared" si="188"/>
        <v>0.24506167777861285</v>
      </c>
      <c r="AF376" s="72">
        <f t="shared" si="189"/>
        <v>3.0104691244623699E-2</v>
      </c>
      <c r="AG376" s="72">
        <f t="shared" si="190"/>
        <v>0.71558109864746455</v>
      </c>
      <c r="AH376" s="72">
        <f t="shared" si="191"/>
        <v>0.38574888239669558</v>
      </c>
      <c r="AI376" s="72">
        <f t="shared" si="192"/>
        <v>1.2280242031540337E-2</v>
      </c>
      <c r="AJ376" s="72">
        <f>(AV376-Driver!$K$179)/(Driver!$L$179-Driver!$K$179)</f>
        <v>0.25549915397631129</v>
      </c>
      <c r="AK376" s="72">
        <f>(AW376-Driver!$K$180)/(Driver!$L$180-Driver!$K$180)</f>
        <v>0.26763679224199544</v>
      </c>
      <c r="AL376" s="72">
        <f>(AX376-Driver!$K$181)/(Driver!$L$181-Driver!$K$181)</f>
        <v>0.15259596534496936</v>
      </c>
      <c r="AM376" s="72">
        <f>(AY376-Driver!$K$182)/(Driver!$L$182-Driver!$K$182)</f>
        <v>0.77944972287400793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193"/>
        <v>5.3774928774928767</v>
      </c>
      <c r="AW376" s="70">
        <f t="shared" si="194"/>
        <v>27.125277387259739</v>
      </c>
      <c r="AX376" s="70">
        <f t="shared" si="195"/>
        <v>2.3733636881047242</v>
      </c>
      <c r="AY376" s="70">
        <f>IFERROR(Driver!$K$19/Data!BH376/Data!BI376*Data!BK376*Data!BL376,"")</f>
        <v>-1.3500967252679132</v>
      </c>
      <c r="AZ376" s="70">
        <f t="shared" si="196"/>
        <v>26.102010424422929</v>
      </c>
      <c r="BA376" s="70"/>
      <c r="BB376" s="70"/>
      <c r="BC376" s="70">
        <f t="shared" si="197"/>
        <v>54.432237255614169</v>
      </c>
      <c r="BD376" s="70">
        <f t="shared" si="198"/>
        <v>7.9064338617898375</v>
      </c>
      <c r="BE376" s="70">
        <f t="shared" si="199"/>
        <v>0.8156139969037427</v>
      </c>
      <c r="BF376" s="70">
        <f t="shared" si="200"/>
        <v>1.609563613525687</v>
      </c>
      <c r="BG376" s="70">
        <f t="shared" si="201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219</v>
      </c>
      <c r="BS376" s="8" t="s">
        <v>835</v>
      </c>
      <c r="BT376" s="9" t="s">
        <v>840</v>
      </c>
      <c r="BU376" s="10">
        <v>170</v>
      </c>
      <c r="BV376" s="9" t="s">
        <v>222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305</v>
      </c>
      <c r="CU376" s="9" t="s">
        <v>302</v>
      </c>
      <c r="CV376" s="10"/>
      <c r="CW376" s="10"/>
      <c r="CX376" t="str">
        <f>INDEX('Data_Price '!AS$2:AS$1266,MATCH(Data!$DN376,'Data_Price '!$BE$2:$BE$1266,0))</f>
        <v>Scott Superguide 88 Ski 2022</v>
      </c>
      <c r="CY376" t="str">
        <f>INDEX('Data_Price '!AT$2:AT$1266,MATCH(Data!$DN376,'Data_Price '!$BE$2:$BE$1266,0))</f>
        <v>Telemark Pyrenees</v>
      </c>
      <c r="CZ376">
        <f>INDEX('Data_Price '!AU$2:AU$1266,MATCH(Data!$DN376,'Data_Price '!$BE$2:$BE$1266,0))</f>
        <v>383.12</v>
      </c>
      <c r="DA376" t="str">
        <f>INDEX('Data_Price '!AV$2:AV$1266,MATCH(Data!$DN376,'Data_Price '!$BE$2:$BE$1266,0))</f>
        <v>https://www.google.com/url?url=https://www.telemark-pyrenees.com/ski/scott-superguide-88-ski-2022%3Fcurrency%3DUSD%26tax%3Dex_vat%26country%3DUS%26var%3D71247&amp;rct=j&amp;q=&amp;esrc=s&amp;sa=U&amp;ved=0ahUKEwjptcnGxaP2AhWqm-AKHVWIB0gQsDwILw&amp;usg=AOvVaw3tf0vZZ97pyivu9L3k-8lX</v>
      </c>
      <c r="DB376" t="str">
        <f>INDEX('Data_Price '!AW$2:AW$1266,MATCH(Data!$DN376,'Data_Price '!$BE$2:$BE$1266,0))</f>
        <v>Scott Superguide 88 Ski 2022</v>
      </c>
      <c r="DC376" t="str">
        <f>INDEX('Data_Price '!AX$2:AX$1266,MATCH(Data!$DN376,'Data_Price '!$BE$2:$BE$1266,0))</f>
        <v>Telemark Pyrenees</v>
      </c>
      <c r="DD376">
        <f>INDEX('Data_Price '!AY$2:AY$1266,MATCH(Data!$DN376,'Data_Price '!$BE$2:$BE$1266,0))</f>
        <v>383.12</v>
      </c>
      <c r="DE376" t="str">
        <f>INDEX('Data_Price '!AZ$2:AZ$1266,MATCH(Data!$DN376,'Data_Price '!$BE$2:$BE$1266,0))</f>
        <v>https://www.google.com/aclk?sa=L&amp;ai=DChcSEwj7k_HGxaP2AhUOpsgKHW9QBSwYABABGgJxdQ&amp;sig=AOD64_1Bvtf4YmpJ6tzsycl3EZQHJW2VyQ&amp;ctype=5&amp;ved=0ahUKEwjK0OzGxaP2AhXpYN8KHfg_CqgQ2ikIFQ&amp;adurl=</v>
      </c>
      <c r="DF376" t="str">
        <f>INDEX('Data_Price '!BA$2:BA$1266,MATCH(Data!$DN376,'Data_Price '!$BE$2:$BE$1266,0))</f>
        <v>Scott Superguide 88 Ski 2022</v>
      </c>
      <c r="DG376" t="str">
        <f>INDEX('Data_Price '!BB$2:BB$1266,MATCH(Data!$DN376,'Data_Price '!$BE$2:$BE$1266,0))</f>
        <v>Bobleisure</v>
      </c>
      <c r="DH376">
        <f>INDEX('Data_Price '!BC$2:BC$1266,MATCH(Data!$DN376,'Data_Price '!$BE$2:$BE$1266,0))</f>
        <v>402.3</v>
      </c>
      <c r="DI376" t="str">
        <f>INDEX('Data_Price '!BD$2:BD$1266,MATCH(Data!$DN376,'Data_Price '!$BE$2:$BE$1266,0))</f>
        <v>https://www.google.com/aclk?sa=L&amp;ai=DChcSEwj7k_HGxaP2AhUOpsgKHW9QBSwYABADGgJxdQ&amp;sig=AOD64_12dM1aQyxn2-5bXITTJzqcRNCJzg&amp;ctype=5&amp;ved=0ahUKEwjK0OzGxaP2AhXpYN8KHfg_CqgQ2ikIFw&amp;adurl=</v>
      </c>
      <c r="DJ376" s="89" t="e">
        <f ca="1">_xll.Connector("TinyUrl.TinyUrl",DA376,0)</f>
        <v>#NAME?</v>
      </c>
      <c r="DK376" s="89" t="e">
        <f ca="1">_xll.Connector("TinyUrl.TinyUrl",DE376,0)</f>
        <v>#NAME?</v>
      </c>
      <c r="DL376" s="89" t="e">
        <f ca="1">_xll.Connector("TinyUrl.TinyUrl",DI376,0)</f>
        <v>#NAME?</v>
      </c>
      <c r="DM376" s="224" t="str">
        <f t="shared" si="202"/>
        <v>Superguide 88</v>
      </c>
      <c r="DN376" s="89" t="str">
        <f t="shared" si="203"/>
        <v xml:space="preserve"> ScottSuperguide 88170 Unisex</v>
      </c>
      <c r="DO376" s="227"/>
    </row>
    <row r="377" spans="2:119" ht="15.45" customHeight="1">
      <c r="B377" s="224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#VALUE!</v>
      </c>
      <c r="F377" s="43" t="b">
        <f>CL377&gt;Driver!$F$56</f>
        <v>0</v>
      </c>
      <c r="G377" s="43" t="b">
        <f>AND(CB377&gt;Driver!$F$55,CB377&lt;Driver!$G$55)</f>
        <v>1</v>
      </c>
      <c r="H377" s="43" t="e">
        <f t="shared" si="170"/>
        <v>#VALUE!</v>
      </c>
      <c r="I377" s="43">
        <f t="shared" si="171"/>
        <v>0</v>
      </c>
      <c r="J377" s="43" t="e">
        <f t="array" ref="J377">NOT(OR(($H$9:$H$1273=TRUE)*($I$9:$I$1273&gt;0)*($BT$9:$BT$1273=BT377)*($K$9:$K$1273&gt;K377)))</f>
        <v>#VALUE!</v>
      </c>
      <c r="K377" s="72">
        <f t="shared" si="172"/>
        <v>0.63001269001060511</v>
      </c>
      <c r="L377" s="72">
        <f t="shared" si="173"/>
        <v>0.86235114011763758</v>
      </c>
      <c r="M377" s="72">
        <f t="shared" si="174"/>
        <v>0.39767423990357276</v>
      </c>
      <c r="N377" s="72">
        <f t="shared" si="175"/>
        <v>0.14259153860747487</v>
      </c>
      <c r="O377" s="72">
        <f t="shared" si="176"/>
        <v>0.32670569090716473</v>
      </c>
      <c r="P377" s="72">
        <f t="shared" si="177"/>
        <v>0.72372549019607846</v>
      </c>
      <c r="Q377" s="72"/>
      <c r="R377" s="72"/>
      <c r="S377" s="72">
        <f t="shared" si="178"/>
        <v>0.80209017954302775</v>
      </c>
      <c r="T377" s="72">
        <f t="shared" si="179"/>
        <v>0.91992909062032957</v>
      </c>
      <c r="U377" s="72">
        <f t="shared" si="180"/>
        <v>0.95512230734882608</v>
      </c>
      <c r="V377" s="72">
        <f t="shared" si="181"/>
        <v>0.67154042870137054</v>
      </c>
      <c r="W377" s="72">
        <f t="shared" si="182"/>
        <v>0.9984758804379994</v>
      </c>
      <c r="X377" s="72">
        <f t="shared" si="183"/>
        <v>0.13764885988236247</v>
      </c>
      <c r="Y377" s="72">
        <f t="shared" si="184"/>
        <v>0.60232576009642724</v>
      </c>
      <c r="Z377" s="72">
        <f t="shared" si="185"/>
        <v>0.85740846139252513</v>
      </c>
      <c r="AA377" s="72">
        <f t="shared" si="186"/>
        <v>0.67329430909283527</v>
      </c>
      <c r="AB377" s="72">
        <f t="shared" si="187"/>
        <v>0.27627450980392154</v>
      </c>
      <c r="AC377" s="72"/>
      <c r="AD377" s="72"/>
      <c r="AE377" s="72">
        <f t="shared" si="188"/>
        <v>0.19790982045697222</v>
      </c>
      <c r="AF377" s="72">
        <f t="shared" si="189"/>
        <v>8.0070909379670444E-2</v>
      </c>
      <c r="AG377" s="72">
        <f t="shared" si="190"/>
        <v>4.4877692651173924E-2</v>
      </c>
      <c r="AH377" s="72">
        <f t="shared" si="191"/>
        <v>0.32845957129862946</v>
      </c>
      <c r="AI377" s="72">
        <f t="shared" si="192"/>
        <v>1.5241195620006032E-3</v>
      </c>
      <c r="AJ377" s="72">
        <f>(AV377-Driver!$K$179)/(Driver!$L$179-Driver!$K$179)</f>
        <v>0.37764885988236246</v>
      </c>
      <c r="AK377" s="72">
        <f>(AW377-Driver!$K$180)/(Driver!$L$180-Driver!$K$180)</f>
        <v>0.44212827395788251</v>
      </c>
      <c r="AL377" s="72">
        <f>(AX377-Driver!$K$181)/(Driver!$L$181-Driver!$K$181)</f>
        <v>0.45740846139252511</v>
      </c>
      <c r="AM377" s="72">
        <f>(AY377-Driver!$K$182)/(Driver!$L$182-Driver!$K$182)</f>
        <v>0.88729430909283524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193"/>
        <v>7.9483787817121163</v>
      </c>
      <c r="AW377" s="70">
        <f t="shared" si="194"/>
        <v>44.188476659318781</v>
      </c>
      <c r="AX377" s="70">
        <f t="shared" si="195"/>
        <v>5.116676152532726</v>
      </c>
      <c r="AY377" s="70">
        <f>IFERROR(Driver!$K$19/Data!BH377/Data!BI377*Data!BK377*Data!BL377,"")</f>
        <v>-0.68992696901439587</v>
      </c>
      <c r="AZ377" s="70">
        <f t="shared" si="196"/>
        <v>39.761727475800448</v>
      </c>
      <c r="BA377" s="70"/>
      <c r="BB377" s="70"/>
      <c r="BC377" s="70">
        <f t="shared" si="197"/>
        <v>78.890233442743266</v>
      </c>
      <c r="BD377" s="70">
        <f t="shared" si="198"/>
        <v>3.4845120917378503</v>
      </c>
      <c r="BE377" s="70">
        <f t="shared" si="199"/>
        <v>5.5290862894143609E-2</v>
      </c>
      <c r="BF377" s="70">
        <f t="shared" si="200"/>
        <v>8.0799888218630009</v>
      </c>
      <c r="BG377" s="70">
        <f t="shared" si="201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219</v>
      </c>
      <c r="BS377" s="8" t="s">
        <v>405</v>
      </c>
      <c r="BT377" s="9" t="s">
        <v>434</v>
      </c>
      <c r="BU377" s="10">
        <v>188</v>
      </c>
      <c r="BV377" s="9" t="s">
        <v>222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301</v>
      </c>
      <c r="CU377" s="9" t="s">
        <v>302</v>
      </c>
      <c r="CV377" s="10"/>
      <c r="CW377" s="10"/>
      <c r="CX377" t="str">
        <f>INDEX('Data_Price '!AS$2:AS$1266,MATCH(Data!$DN377,'Data_Price '!$BE$2:$BE$1266,0))</f>
        <v>Armada Tracer 108 Limited Purple-White-Orange 188 Ski Men</v>
      </c>
      <c r="CY377" t="str">
        <f>INDEX('Data_Price '!AT$2:AT$1266,MATCH(Data!$DN377,'Data_Price '!$BE$2:$BE$1266,0))</f>
        <v>! OutdoorXL.com</v>
      </c>
      <c r="CZ377">
        <f>INDEX('Data_Price '!AU$2:AU$1266,MATCH(Data!$DN377,'Data_Price '!$BE$2:$BE$1266,0))</f>
        <v>439.95</v>
      </c>
      <c r="DA377" t="str">
        <f>INDEX('Data_Price '!AV$2:AV$1266,MATCH(Data!$DN377,'Data_Price '!$BE$2:$BE$1266,0))</f>
        <v>https://www.google.com/url?url=https://www.outdoorxl.com/armada-tracer-108-limited.html%3Fprl%3D92-20626x144-3071&amp;rct=j&amp;q=&amp;esrc=s&amp;sa=U&amp;ved=0ahUKEwjc75nHxaP2AhUGZd8KHW3QBPYQ2SkIXw&amp;usg=AOvVaw1GZsyHLNcb0-3n4_laLSoC</v>
      </c>
      <c r="DB377" t="str">
        <f>INDEX('Data_Price '!AW$2:AW$1266,MATCH(Data!$DN377,'Data_Price '!$BE$2:$BE$1266,0))</f>
        <v>Armada Tracer 108 Skis 2022 188cm</v>
      </c>
      <c r="DC377" t="str">
        <f>INDEX('Data_Price '!AX$2:AX$1266,MATCH(Data!$DN377,'Data_Price '!$BE$2:$BE$1266,0))</f>
        <v>BlueZone Sports</v>
      </c>
      <c r="DD377">
        <f>INDEX('Data_Price '!AY$2:AY$1266,MATCH(Data!$DN377,'Data_Price '!$BE$2:$BE$1266,0))</f>
        <v>449.97</v>
      </c>
      <c r="DE377" t="str">
        <f>INDEX('Data_Price '!AZ$2:AZ$1266,MATCH(Data!$DN377,'Data_Price '!$BE$2:$BE$1266,0))</f>
        <v>https://www.google.com/aclk?sa=L&amp;ai=DChcSEwjDidPHxaP2AhUUU3IKHSF_B3QYABADGgJxdQ&amp;sig=AOD64_3IhgB34ArjuK1-JOn60FVrajAPdA&amp;ctype=5&amp;ved=0ahUKEwi4g8_HxaP2AhVFU98KHWhdAmwQ2ikIFg&amp;adurl=</v>
      </c>
      <c r="DF377" t="str">
        <f>INDEX('Data_Price '!BA$2:BA$1266,MATCH(Data!$DN377,'Data_Price '!$BE$2:$BE$1266,0))</f>
        <v>Armada Tracer 108 Skis 2022 188cm</v>
      </c>
      <c r="DG377" t="str">
        <f>INDEX('Data_Price '!BB$2:BB$1266,MATCH(Data!$DN377,'Data_Price '!$BE$2:$BE$1266,0))</f>
        <v>! OutdoorXL.com</v>
      </c>
      <c r="DH377">
        <f>INDEX('Data_Price '!BC$2:BC$1266,MATCH(Data!$DN377,'Data_Price '!$BE$2:$BE$1266,0))</f>
        <v>534.95000000000005</v>
      </c>
      <c r="DI377" t="str">
        <f>INDEX('Data_Price '!BD$2:BD$1266,MATCH(Data!$DN377,'Data_Price '!$BE$2:$BE$1266,0))</f>
        <v>https://www.google.com/url?url=https://www.outdoorxl.com/armada-tracer-108.html%3Fprl%3D92-20626x144-3071&amp;rct=j&amp;q=&amp;esrc=s&amp;sa=U&amp;ved=0ahUKEwjc75nHxaP2AhUGZd8KHW3QBPYQsDwIVw&amp;usg=AOvVaw1cPiPiHb4PO4zsp9vZUmvl</v>
      </c>
      <c r="DJ377" s="89" t="e">
        <f ca="1">_xll.Connector("TinyUrl.TinyUrl",DA377,0)</f>
        <v>#NAME?</v>
      </c>
      <c r="DK377" s="89" t="e">
        <f ca="1">_xll.Connector("TinyUrl.TinyUrl",DE377,0)</f>
        <v>#NAME?</v>
      </c>
      <c r="DL377" s="89" t="e">
        <f ca="1">_xll.Connector("TinyUrl.TinyUrl",DI377,0)</f>
        <v>#NAME?</v>
      </c>
      <c r="DM377" s="224" t="str">
        <f t="shared" si="202"/>
        <v>Tracer 108</v>
      </c>
      <c r="DN377" s="89" t="str">
        <f t="shared" si="203"/>
        <v xml:space="preserve"> ArmadaTracer 108188 Unisex</v>
      </c>
      <c r="DO377" s="227" t="s">
        <v>968</v>
      </c>
    </row>
    <row r="378" spans="2:119" ht="15.45" customHeight="1">
      <c r="B378" s="224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#VALUE!</v>
      </c>
      <c r="F378" s="43" t="b">
        <f>CL378&gt;Driver!$F$56</f>
        <v>0</v>
      </c>
      <c r="G378" s="43" t="b">
        <f>AND(CB378&gt;Driver!$F$55,CB378&lt;Driver!$G$55)</f>
        <v>0</v>
      </c>
      <c r="H378" s="43" t="e">
        <f t="shared" si="170"/>
        <v>#VALUE!</v>
      </c>
      <c r="I378" s="43">
        <f t="shared" si="171"/>
        <v>0</v>
      </c>
      <c r="J378" s="43" t="e">
        <f t="array" ref="J378">NOT(OR(($H$9:$H$1273=TRUE)*($I$9:$I$1273&gt;0)*($BT$9:$BT$1273=BT378)*($K$9:$K$1273&gt;K378)))</f>
        <v>#VALUE!</v>
      </c>
      <c r="K378" s="72">
        <f t="shared" si="172"/>
        <v>0.65219976412074709</v>
      </c>
      <c r="L378" s="72">
        <f t="shared" si="173"/>
        <v>0.74753363951333496</v>
      </c>
      <c r="M378" s="72">
        <f t="shared" si="174"/>
        <v>0.55686588872815901</v>
      </c>
      <c r="N378" s="72">
        <f t="shared" si="175"/>
        <v>0.4157844811231266</v>
      </c>
      <c r="O378" s="72">
        <f t="shared" si="176"/>
        <v>0.48656155107442245</v>
      </c>
      <c r="P378" s="72">
        <f t="shared" si="177"/>
        <v>0.76825163398692808</v>
      </c>
      <c r="Q378" s="72"/>
      <c r="R378" s="72"/>
      <c r="S378" s="72">
        <f t="shared" si="178"/>
        <v>0.85033893450714326</v>
      </c>
      <c r="T378" s="72">
        <f t="shared" si="179"/>
        <v>0.92368633166583036</v>
      </c>
      <c r="U378" s="72">
        <f t="shared" si="180"/>
        <v>9.9999999999999978E-2</v>
      </c>
      <c r="V378" s="72">
        <f t="shared" si="181"/>
        <v>0.61276115210565574</v>
      </c>
      <c r="W378" s="72">
        <f t="shared" si="182"/>
        <v>0.96521575837752394</v>
      </c>
      <c r="X378" s="72">
        <f t="shared" si="183"/>
        <v>0.25246636048666499</v>
      </c>
      <c r="Y378" s="72">
        <f t="shared" si="184"/>
        <v>0.44313411127184094</v>
      </c>
      <c r="Z378" s="72">
        <f t="shared" si="185"/>
        <v>0.5842155188768734</v>
      </c>
      <c r="AA378" s="72">
        <f t="shared" si="186"/>
        <v>0.51343844892557755</v>
      </c>
      <c r="AB378" s="72">
        <f t="shared" si="187"/>
        <v>0.23174836601307186</v>
      </c>
      <c r="AC378" s="72"/>
      <c r="AD378" s="72"/>
      <c r="AE378" s="72">
        <f t="shared" si="188"/>
        <v>0.14966106549285679</v>
      </c>
      <c r="AF378" s="72">
        <f t="shared" si="189"/>
        <v>7.6313668334169651E-2</v>
      </c>
      <c r="AG378" s="72">
        <f t="shared" si="190"/>
        <v>0.9</v>
      </c>
      <c r="AH378" s="72">
        <f t="shared" si="191"/>
        <v>0.38723884789434432</v>
      </c>
      <c r="AI378" s="72">
        <f t="shared" si="192"/>
        <v>3.4784241622476092E-2</v>
      </c>
      <c r="AJ378" s="72">
        <f>(AV378-Driver!$K$179)/(Driver!$L$179-Driver!$K$179)</f>
        <v>0.49246636048666498</v>
      </c>
      <c r="AK378" s="72">
        <f>(AW378-Driver!$K$180)/(Driver!$L$180-Driver!$K$180)</f>
        <v>0.36547919408949359</v>
      </c>
      <c r="AL378" s="72">
        <f>(AX378-Driver!$K$181)/(Driver!$L$181-Driver!$K$181)</f>
        <v>0.18421551887687343</v>
      </c>
      <c r="AM378" s="72">
        <f>(AY378-Driver!$K$182)/(Driver!$L$182-Driver!$K$182)</f>
        <v>0.72743844892557752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193"/>
        <v>10.364943698277031</v>
      </c>
      <c r="AW378" s="70">
        <f t="shared" si="194"/>
        <v>36.693104902754634</v>
      </c>
      <c r="AX378" s="70">
        <f t="shared" si="195"/>
        <v>2.6579396698918609</v>
      </c>
      <c r="AY378" s="70">
        <f>IFERROR(Driver!$K$19/Data!BH378/Data!BI378*Data!BK378*Data!BL378,"")</f>
        <v>-1.6684833151640299</v>
      </c>
      <c r="AZ378" s="70">
        <f t="shared" si="196"/>
        <v>35.703648548026806</v>
      </c>
      <c r="BA378" s="70"/>
      <c r="BB378" s="70"/>
      <c r="BC378" s="70">
        <f t="shared" si="197"/>
        <v>103.91719806253273</v>
      </c>
      <c r="BD378" s="70">
        <f t="shared" si="198"/>
        <v>3.8170212668274788</v>
      </c>
      <c r="BE378" s="70">
        <f t="shared" si="199"/>
        <v>1</v>
      </c>
      <c r="BF378" s="70">
        <f t="shared" si="200"/>
        <v>1.4412824781663112</v>
      </c>
      <c r="BG378" s="70">
        <f t="shared" si="201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219</v>
      </c>
      <c r="BS378" s="8" t="s">
        <v>525</v>
      </c>
      <c r="BT378" s="9" t="s">
        <v>531</v>
      </c>
      <c r="BU378" s="10">
        <v>184</v>
      </c>
      <c r="BV378" s="9" t="s">
        <v>222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302</v>
      </c>
      <c r="CU378" s="9" t="s">
        <v>388</v>
      </c>
      <c r="CV378" s="10"/>
      <c r="CW378" s="10"/>
      <c r="CX378" t="str">
        <f>INDEX('Data_Price '!AS$2:AS$1266,MATCH(Data!$DN378,'Data_Price '!$BE$2:$BE$1266,0))</f>
        <v>Dynafit Blacklight 95 Alpine Touring Ski 184</v>
      </c>
      <c r="CY378" t="str">
        <f>INDEX('Data_Price '!AT$2:AT$1266,MATCH(Data!$DN378,'Data_Price '!$BE$2:$BE$1266,0))</f>
        <v>Cripple Creek Backcountry</v>
      </c>
      <c r="CZ378">
        <f>INDEX('Data_Price '!AU$2:AU$1266,MATCH(Data!$DN378,'Data_Price '!$BE$2:$BE$1266,0))</f>
        <v>649.95000000000005</v>
      </c>
      <c r="DA378" t="str">
        <f>INDEX('Data_Price '!AV$2:AV$1266,MATCH(Data!$DN378,'Data_Price '!$BE$2:$BE$1266,0))</f>
        <v>https://www.google.com/url?url=https://cripplecreekbc.com/products/dynafit-blacklight-95-alpine-touring-ski%3Fvariant%3D39648870039709%26currency%3DUSD%26utm_medium%3Dproduct_sync%26utm_source%3Dgoogle%26utm_content%3Dsag_organic%26utm_campaign%3Dsag_organic&amp;rct=j&amp;q=&amp;esrc=s&amp;sa=U&amp;ved=0ahUKEwjRkfjHxaP2AhUJTN8KHQcVDlUQ2SkISg&amp;usg=AOvVaw2U7qegzy5V4erSHqw3ELWu</v>
      </c>
      <c r="DB378" t="str">
        <f>INDEX('Data_Price '!AW$2:AW$1266,MATCH(Data!$DN378,'Data_Price '!$BE$2:$BE$1266,0))</f>
        <v>Dynafit Blacklight 95 Ski Set - Black Magnet - 184cm</v>
      </c>
      <c r="DC378" t="str">
        <f>INDEX('Data_Price '!AX$2:AX$1266,MATCH(Data!$DN378,'Data_Price '!$BE$2:$BE$1266,0))</f>
        <v>REI</v>
      </c>
      <c r="DD378">
        <f>INDEX('Data_Price '!AY$2:AY$1266,MATCH(Data!$DN378,'Data_Price '!$BE$2:$BE$1266,0))</f>
        <v>1199.95</v>
      </c>
      <c r="DE378" t="str">
        <f>INDEX('Data_Price '!AZ$2:AZ$1266,MATCH(Data!$DN378,'Data_Price '!$BE$2:$BE$1266,0))</f>
        <v>https://www.google.com/url?url=https://www.rei.com/product/195566/dynafit-blacklight-95-skis-with-bindings-and-skins-20212022%3FCAWELAID%3D120217890012593978&amp;rct=j&amp;q=&amp;esrc=s&amp;sa=U&amp;ved=0ahUKEwjRkfjHxaP2AhUJTN8KHQcVDlUQsDwIRg&amp;usg=AOvVaw36wRBvvDcDsvnz-lmVJCez</v>
      </c>
      <c r="DF378" t="str">
        <f>INDEX('Data_Price '!BA$2:BA$1266,MATCH(Data!$DN378,'Data_Price '!$BE$2:$BE$1266,0))</f>
        <v>Dynafit Blacklight 95 Ski Set - Black Magnet - 184cm</v>
      </c>
      <c r="DG378" t="str">
        <f>INDEX('Data_Price '!BB$2:BB$1266,MATCH(Data!$DN378,'Data_Price '!$BE$2:$BE$1266,0))</f>
        <v>REI</v>
      </c>
      <c r="DH378">
        <f>INDEX('Data_Price '!BC$2:BC$1266,MATCH(Data!$DN378,'Data_Price '!$BE$2:$BE$1266,0))</f>
        <v>1199.95</v>
      </c>
      <c r="DI378" t="str">
        <f>INDEX('Data_Price '!BD$2:BD$1266,MATCH(Data!$DN378,'Data_Price '!$BE$2:$BE$1266,0))</f>
        <v>https://www.google.com/url?q=https://www.rei.com/product/195566/dynafit-blacklight-95-skis-with-bindings-and-skins-20212022%3FCAWELAID%3D120217890012593978&amp;sa=U&amp;ved=0ahUKEwiToavIxaP2AhXKc98KHZVvC5AQ2ykIFw&amp;usg=AOvVaw3RONPeQiEtRXlr-9UuzsyI</v>
      </c>
      <c r="DJ378" s="89" t="e">
        <f ca="1">_xll.Connector("TinyUrl.TinyUrl",DA378,0)</f>
        <v>#NAME?</v>
      </c>
      <c r="DK378" s="89" t="e">
        <f ca="1">_xll.Connector("TinyUrl.TinyUrl",DE378,0)</f>
        <v>#NAME?</v>
      </c>
      <c r="DL378" s="89" t="e">
        <f ca="1">_xll.Connector("TinyUrl.TinyUrl",DI378,0)</f>
        <v>#NAME?</v>
      </c>
      <c r="DM378" s="224" t="str">
        <f t="shared" si="202"/>
        <v>Blacklight 95</v>
      </c>
      <c r="DN378" s="89" t="str">
        <f t="shared" si="203"/>
        <v xml:space="preserve"> DynafitBlacklight 95184 Unisex</v>
      </c>
      <c r="DO378" s="227" t="s">
        <v>1056</v>
      </c>
    </row>
    <row r="379" spans="2:119" ht="15.45" customHeight="1">
      <c r="B379" s="224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#VALUE!</v>
      </c>
      <c r="F379" s="43" t="b">
        <f>CL379&gt;Driver!$F$56</f>
        <v>0</v>
      </c>
      <c r="G379" s="43" t="b">
        <f>AND(CB379&gt;Driver!$F$55,CB379&lt;Driver!$G$55)</f>
        <v>0</v>
      </c>
      <c r="H379" s="43" t="e">
        <f t="shared" si="170"/>
        <v>#VALUE!</v>
      </c>
      <c r="I379" s="43">
        <f t="shared" si="171"/>
        <v>0</v>
      </c>
      <c r="J379" s="43" t="e">
        <f t="array" ref="J379">NOT(OR(($H$9:$H$1273=TRUE)*($I$9:$I$1273&gt;0)*($BT$9:$BT$1273=BT379)*($K$9:$K$1273&gt;K379)))</f>
        <v>#VALUE!</v>
      </c>
      <c r="K379" s="72">
        <f t="shared" si="172"/>
        <v>0.69310650316263245</v>
      </c>
      <c r="L379" s="72">
        <f t="shared" si="173"/>
        <v>0.98337281443880431</v>
      </c>
      <c r="M379" s="72">
        <f t="shared" si="174"/>
        <v>0.40284019188646059</v>
      </c>
      <c r="N379" s="72">
        <f t="shared" si="175"/>
        <v>6.1645481565800186E-2</v>
      </c>
      <c r="O379" s="72">
        <f t="shared" si="176"/>
        <v>0.28883587840730685</v>
      </c>
      <c r="P379" s="72">
        <f t="shared" si="177"/>
        <v>0.85803921568627461</v>
      </c>
      <c r="Q379" s="72"/>
      <c r="R379" s="72"/>
      <c r="S379" s="72">
        <f t="shared" si="178"/>
        <v>0.72744170456250867</v>
      </c>
      <c r="T379" s="72">
        <f t="shared" si="179"/>
        <v>0.95469985616317687</v>
      </c>
      <c r="U379" s="72">
        <f t="shared" si="180"/>
        <v>0.98102547216800906</v>
      </c>
      <c r="V379" s="72">
        <f t="shared" si="181"/>
        <v>0.66508592292811153</v>
      </c>
      <c r="W379" s="72">
        <f t="shared" si="182"/>
        <v>0.98812074001947425</v>
      </c>
      <c r="X379" s="72">
        <f t="shared" si="183"/>
        <v>1.662718556119569E-2</v>
      </c>
      <c r="Y379" s="72">
        <f t="shared" si="184"/>
        <v>0.59715980811353941</v>
      </c>
      <c r="Z379" s="72">
        <f t="shared" si="185"/>
        <v>0.93835451843419981</v>
      </c>
      <c r="AA379" s="72">
        <f t="shared" si="186"/>
        <v>0.71116412159269315</v>
      </c>
      <c r="AB379" s="72">
        <f t="shared" si="187"/>
        <v>0.14196078431372544</v>
      </c>
      <c r="AC379" s="72"/>
      <c r="AD379" s="72"/>
      <c r="AE379" s="72">
        <f t="shared" si="188"/>
        <v>0.27255829543749133</v>
      </c>
      <c r="AF379" s="72">
        <f t="shared" si="189"/>
        <v>4.5300143836823147E-2</v>
      </c>
      <c r="AG379" s="72">
        <f t="shared" si="190"/>
        <v>1.8974527831990939E-2</v>
      </c>
      <c r="AH379" s="72">
        <f t="shared" si="191"/>
        <v>0.33491407707188847</v>
      </c>
      <c r="AI379" s="72">
        <f t="shared" si="192"/>
        <v>1.1879259980525803E-2</v>
      </c>
      <c r="AJ379" s="72">
        <f>(AV379-Driver!$K$179)/(Driver!$L$179-Driver!$K$179)</f>
        <v>0.25662718556119568</v>
      </c>
      <c r="AK379" s="72">
        <f>(AW379-Driver!$K$180)/(Driver!$L$180-Driver!$K$180)</f>
        <v>0.32676750056320097</v>
      </c>
      <c r="AL379" s="72">
        <f>(AX379-Driver!$K$181)/(Driver!$L$181-Driver!$K$181)</f>
        <v>0.53835451843419979</v>
      </c>
      <c r="AM379" s="72">
        <f>(AY379-Driver!$K$182)/(Driver!$L$182-Driver!$K$182)</f>
        <v>0.92516412159269312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193"/>
        <v>5.4012345679012341</v>
      </c>
      <c r="AW379" s="70">
        <f t="shared" si="194"/>
        <v>32.907559990748375</v>
      </c>
      <c r="AX379" s="70">
        <f t="shared" si="195"/>
        <v>5.8451906659077979</v>
      </c>
      <c r="AY379" s="70">
        <f>IFERROR(Driver!$K$19/Data!BH379/Data!BI379*Data!BK379*Data!BL379,"")</f>
        <v>-0.45810722020782124</v>
      </c>
      <c r="AZ379" s="70">
        <f t="shared" si="196"/>
        <v>27.520476545048396</v>
      </c>
      <c r="BA379" s="70"/>
      <c r="BB379" s="70"/>
      <c r="BC379" s="70">
        <f t="shared" si="197"/>
        <v>40.169550522569125</v>
      </c>
      <c r="BD379" s="70">
        <f t="shared" si="198"/>
        <v>6.5616632321289581</v>
      </c>
      <c r="BE379" s="70">
        <f t="shared" si="199"/>
        <v>8.11894068802754E-2</v>
      </c>
      <c r="BF379" s="70">
        <f t="shared" si="200"/>
        <v>7.350997740242831</v>
      </c>
      <c r="BG379" s="70">
        <f t="shared" si="201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219</v>
      </c>
      <c r="BS379" s="8" t="s">
        <v>742</v>
      </c>
      <c r="BT379" s="9" t="s">
        <v>757</v>
      </c>
      <c r="BU379" s="10">
        <v>172</v>
      </c>
      <c r="BV379" s="9" t="s">
        <v>390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305</v>
      </c>
      <c r="CU379" s="10"/>
      <c r="CV379" s="10"/>
      <c r="CW379" s="10"/>
      <c r="CX379" t="str">
        <f>INDEX('Data_Price '!AS$2:AS$1266,MATCH(Data!$DN379,'Data_Price '!$BE$2:$BE$1266,0))</f>
        <v>Nordica DEMO NORDICA SANTA ANA 98 - 172</v>
      </c>
      <c r="CY379" t="str">
        <f>INDEX('Data_Price '!AT$2:AT$1266,MATCH(Data!$DN379,'Data_Price '!$BE$2:$BE$1266,0))</f>
        <v>Village Sports Shop - Vermont</v>
      </c>
      <c r="CZ379">
        <f>INDEX('Data_Price '!AU$2:AU$1266,MATCH(Data!$DN379,'Data_Price '!$BE$2:$BE$1266,0))</f>
        <v>449.99</v>
      </c>
      <c r="DA379" t="str">
        <f>INDEX('Data_Price '!AV$2:AV$1266,MATCH(Data!$DN379,'Data_Price '!$BE$2:$BE$1266,0))</f>
        <v>https://www.google.com/url?url=https://www.villagesportshop.com/product/nordica-demo-nordica-santa-ana-98-172-6193.htm&amp;rct=j&amp;q=&amp;esrc=s&amp;sa=U&amp;ved=0ahUKEwjZm9PIxaP2AhWudN8KHUB9ADsQ2SkIZQ&amp;usg=AOvVaw2ck3LzClOmvQLwzebUPVQD</v>
      </c>
      <c r="DB379" t="str">
        <f>INDEX('Data_Price '!AW$2:AW$1266,MATCH(Data!$DN379,'Data_Price '!$BE$2:$BE$1266,0))</f>
        <v>2022 Nordica Santa Ana 98 172</v>
      </c>
      <c r="DC379" t="str">
        <f>INDEX('Data_Price '!AX$2:AX$1266,MATCH(Data!$DN379,'Data_Price '!$BE$2:$BE$1266,0))</f>
        <v>Ski Town All-Stars</v>
      </c>
      <c r="DD379">
        <f>INDEX('Data_Price '!AY$2:AY$1266,MATCH(Data!$DN379,'Data_Price '!$BE$2:$BE$1266,0))</f>
        <v>559.99</v>
      </c>
      <c r="DE379" t="str">
        <f>INDEX('Data_Price '!AZ$2:AZ$1266,MATCH(Data!$DN379,'Data_Price '!$BE$2:$BE$1266,0))</f>
        <v>https://www.google.com/url?url=https://skitownallstars.com/products/2022-nordica-santa-ana-98&amp;rct=j&amp;q=&amp;esrc=s&amp;sa=U&amp;ved=0ahUKEwjZm9PIxaP2AhWudN8KHUB9ADsQ2SkIbg&amp;usg=AOvVaw2GvjF19f94mp7FOpAzEENj</v>
      </c>
      <c r="DF379" t="str">
        <f>INDEX('Data_Price '!BA$2:BA$1266,MATCH(Data!$DN379,'Data_Price '!$BE$2:$BE$1266,0))</f>
        <v>Nordica Santa Ana 98 BLACK/BLUE / 172cm</v>
      </c>
      <c r="DG379" t="str">
        <f>INDEX('Data_Price '!BB$2:BB$1266,MATCH(Data!$DN379,'Data_Price '!$BE$2:$BE$1266,0))</f>
        <v>Sundance Ski and Board Shop</v>
      </c>
      <c r="DH379">
        <f>INDEX('Data_Price '!BC$2:BC$1266,MATCH(Data!$DN379,'Data_Price '!$BE$2:$BE$1266,0))</f>
        <v>631.15</v>
      </c>
      <c r="DI379" t="str">
        <f>INDEX('Data_Price '!BD$2:BD$1266,MATCH(Data!$DN379,'Data_Price '!$BE$2:$BE$1266,0))</f>
        <v>https://www.google.com/url?url=https://sundanceskishop.com/products/nordica-santa-ana-98%3Fvariant%3D39404450807906%26currency%3DCAD%26utm_medium%3Dproduct_sync%26utm_source%3Dgoogle%26utm_content%3Dsag_organic%26utm_campaign%3Dsag_organic&amp;rct=j&amp;q=&amp;esrc=s&amp;sa=U&amp;ved=0ahUKEwjZm9PIxaP2AhWudN8KHUB9ADsQ2SkIaw&amp;usg=AOvVaw3RijVi1fwJdJL2g9Q0iWSy</v>
      </c>
      <c r="DJ379" s="89" t="e">
        <f ca="1">_xll.Connector("TinyUrl.TinyUrl",DA379,0)</f>
        <v>#NAME?</v>
      </c>
      <c r="DK379" s="89" t="e">
        <f ca="1">_xll.Connector("TinyUrl.TinyUrl",DE379,0)</f>
        <v>#NAME?</v>
      </c>
      <c r="DL379" s="89" t="e">
        <f ca="1">_xll.Connector("TinyUrl.TinyUrl",DI379,0)</f>
        <v>#NAME?</v>
      </c>
      <c r="DM379" s="224" t="str">
        <f t="shared" si="202"/>
        <v>Santa Ana 98</v>
      </c>
      <c r="DN379" s="89" t="str">
        <f t="shared" si="203"/>
        <v xml:space="preserve"> NordicaSanta Ana 98172 Women's</v>
      </c>
      <c r="DO379" s="227" t="s">
        <v>991</v>
      </c>
    </row>
    <row r="380" spans="2:119" ht="15.45" customHeight="1">
      <c r="B380" s="224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#VALUE!</v>
      </c>
      <c r="F380" s="43" t="b">
        <f>CL380&gt;Driver!$F$56</f>
        <v>0</v>
      </c>
      <c r="G380" s="43" t="b">
        <f>AND(CB380&gt;Driver!$F$55,CB380&lt;Driver!$G$55)</f>
        <v>0</v>
      </c>
      <c r="H380" s="43" t="e">
        <f t="shared" si="170"/>
        <v>#VALUE!</v>
      </c>
      <c r="I380" s="43">
        <f t="shared" si="171"/>
        <v>0</v>
      </c>
      <c r="J380" s="43" t="e">
        <f t="array" ref="J380">NOT(OR(($H$9:$H$1273=TRUE)*($I$9:$I$1273&gt;0)*($BT$9:$BT$1273=BT380)*($K$9:$K$1273&gt;K380)))</f>
        <v>#VALUE!</v>
      </c>
      <c r="K380" s="72">
        <f t="shared" si="172"/>
        <v>0.6731026699272028</v>
      </c>
      <c r="L380" s="72">
        <f t="shared" si="173"/>
        <v>0.9598227378938039</v>
      </c>
      <c r="M380" s="72">
        <f t="shared" si="174"/>
        <v>0.3863826019606017</v>
      </c>
      <c r="N380" s="72">
        <f t="shared" si="175"/>
        <v>0.13373806361854168</v>
      </c>
      <c r="O380" s="72">
        <f t="shared" si="176"/>
        <v>0.27292608213254432</v>
      </c>
      <c r="P380" s="72">
        <f t="shared" si="177"/>
        <v>0.75248366013071899</v>
      </c>
      <c r="Q380" s="72"/>
      <c r="R380" s="72"/>
      <c r="S380" s="72">
        <f t="shared" si="178"/>
        <v>0.73587945729697768</v>
      </c>
      <c r="T380" s="72">
        <f t="shared" si="179"/>
        <v>0.95986733644611189</v>
      </c>
      <c r="U380" s="72">
        <f t="shared" si="180"/>
        <v>0.84056461983810882</v>
      </c>
      <c r="V380" s="72">
        <f t="shared" si="181"/>
        <v>0.63803038559584491</v>
      </c>
      <c r="W380" s="72">
        <f t="shared" si="182"/>
        <v>0.98484049835706466</v>
      </c>
      <c r="X380" s="72">
        <f t="shared" si="183"/>
        <v>4.0177262106196127E-2</v>
      </c>
      <c r="Y380" s="72">
        <f t="shared" si="184"/>
        <v>0.6136173980393983</v>
      </c>
      <c r="Z380" s="72">
        <f t="shared" si="185"/>
        <v>0.86626193638145832</v>
      </c>
      <c r="AA380" s="72">
        <f t="shared" si="186"/>
        <v>0.72707391786745568</v>
      </c>
      <c r="AB380" s="72">
        <f t="shared" si="187"/>
        <v>0.24751633986928101</v>
      </c>
      <c r="AC380" s="72"/>
      <c r="AD380" s="72"/>
      <c r="AE380" s="72">
        <f t="shared" si="188"/>
        <v>0.26412054270302232</v>
      </c>
      <c r="AF380" s="72">
        <f t="shared" si="189"/>
        <v>4.0132663553888108E-2</v>
      </c>
      <c r="AG380" s="72">
        <f t="shared" si="190"/>
        <v>0.15943538016189115</v>
      </c>
      <c r="AH380" s="72">
        <f t="shared" si="191"/>
        <v>0.36196961440415509</v>
      </c>
      <c r="AI380" s="72">
        <f t="shared" si="192"/>
        <v>1.5159501642935377E-2</v>
      </c>
      <c r="AJ380" s="72">
        <f>(AV380-Driver!$K$179)/(Driver!$L$179-Driver!$K$179)</f>
        <v>0.19982273789380386</v>
      </c>
      <c r="AK380" s="72">
        <f>(AW380-Driver!$K$180)/(Driver!$L$180-Driver!$K$180)</f>
        <v>0.41950687204740494</v>
      </c>
      <c r="AL380" s="72">
        <f>(AX380-Driver!$K$181)/(Driver!$L$181-Driver!$K$181)</f>
        <v>0.46626193638145824</v>
      </c>
      <c r="AM380" s="72">
        <f>(AY380-Driver!$K$182)/(Driver!$L$182-Driver!$K$182)</f>
        <v>0.94107391786745564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193"/>
        <v>4.2056708723375387</v>
      </c>
      <c r="AW380" s="70">
        <f t="shared" si="194"/>
        <v>41.976371605157432</v>
      </c>
      <c r="AX380" s="70">
        <f t="shared" si="195"/>
        <v>5.1963574274331243</v>
      </c>
      <c r="AY380" s="70">
        <f>IFERROR(Driver!$K$19/Data!BH380/Data!BI380*Data!BK380*Data!BL380,"")</f>
        <v>-0.36071553188105443</v>
      </c>
      <c r="AZ380" s="70">
        <f t="shared" si="196"/>
        <v>37.14072970960536</v>
      </c>
      <c r="BA380" s="70"/>
      <c r="BB380" s="70"/>
      <c r="BC380" s="70">
        <f t="shared" si="197"/>
        <v>44.546271524243558</v>
      </c>
      <c r="BD380" s="70">
        <f t="shared" si="198"/>
        <v>7.0189760809354507</v>
      </c>
      <c r="BE380" s="70">
        <f t="shared" si="199"/>
        <v>0.25956748855466044</v>
      </c>
      <c r="BF380" s="70">
        <f t="shared" si="200"/>
        <v>4.2952648744706181</v>
      </c>
      <c r="BG380" s="70">
        <f t="shared" si="201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219</v>
      </c>
      <c r="BS380" s="8" t="s">
        <v>855</v>
      </c>
      <c r="BT380" s="9" t="s">
        <v>878</v>
      </c>
      <c r="BU380" s="10">
        <v>163</v>
      </c>
      <c r="BV380" s="9" t="s">
        <v>222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305</v>
      </c>
      <c r="CU380" s="10"/>
      <c r="CV380" s="10"/>
      <c r="CW380" s="10"/>
      <c r="CX380" t="e">
        <f>INDEX('Data_Price '!AS$2:AS$1266,MATCH(Data!$DN380,'Data_Price '!$BE$2:$BE$1266,0))</f>
        <v>#N/A</v>
      </c>
      <c r="CY380" t="e">
        <f>INDEX('Data_Price '!AT$2:AT$1266,MATCH(Data!$DN380,'Data_Price '!$BE$2:$BE$1266,0))</f>
        <v>#N/A</v>
      </c>
      <c r="CZ380" t="e">
        <f>INDEX('Data_Price '!AU$2:AU$1266,MATCH(Data!$DN380,'Data_Price '!$BE$2:$BE$1266,0))</f>
        <v>#N/A</v>
      </c>
      <c r="DA380" t="e">
        <f>INDEX('Data_Price '!AV$2:AV$1266,MATCH(Data!$DN380,'Data_Price '!$BE$2:$BE$1266,0))</f>
        <v>#N/A</v>
      </c>
      <c r="DB380" t="e">
        <f>INDEX('Data_Price '!AW$2:AW$1266,MATCH(Data!$DN380,'Data_Price '!$BE$2:$BE$1266,0))</f>
        <v>#N/A</v>
      </c>
      <c r="DC380" t="e">
        <f>INDEX('Data_Price '!AX$2:AX$1266,MATCH(Data!$DN380,'Data_Price '!$BE$2:$BE$1266,0))</f>
        <v>#N/A</v>
      </c>
      <c r="DD380" t="e">
        <f>INDEX('Data_Price '!AY$2:AY$1266,MATCH(Data!$DN380,'Data_Price '!$BE$2:$BE$1266,0))</f>
        <v>#N/A</v>
      </c>
      <c r="DE380" t="e">
        <f>INDEX('Data_Price '!AZ$2:AZ$1266,MATCH(Data!$DN380,'Data_Price '!$BE$2:$BE$1266,0))</f>
        <v>#N/A</v>
      </c>
      <c r="DF380" t="e">
        <f>INDEX('Data_Price '!BA$2:BA$1266,MATCH(Data!$DN380,'Data_Price '!$BE$2:$BE$1266,0))</f>
        <v>#N/A</v>
      </c>
      <c r="DG380" t="e">
        <f>INDEX('Data_Price '!BB$2:BB$1266,MATCH(Data!$DN380,'Data_Price '!$BE$2:$BE$1266,0))</f>
        <v>#N/A</v>
      </c>
      <c r="DH380" t="e">
        <f>INDEX('Data_Price '!BC$2:BC$1266,MATCH(Data!$DN380,'Data_Price '!$BE$2:$BE$1266,0))</f>
        <v>#N/A</v>
      </c>
      <c r="DI380" t="e">
        <f>INDEX('Data_Price '!BD$2:BD$1266,MATCH(Data!$DN380,'Data_Price '!$BE$2:$BE$1266,0))</f>
        <v>#N/A</v>
      </c>
      <c r="DJ380" s="89" t="e">
        <f ca="1">_xll.Connector("TinyUrl.TinyUrl",DA380,0)</f>
        <v>#NAME?</v>
      </c>
      <c r="DK380" s="89" t="e">
        <f ca="1">_xll.Connector("TinyUrl.TinyUrl",DE380,0)</f>
        <v>#NAME?</v>
      </c>
      <c r="DL380" s="89" t="e">
        <f ca="1">_xll.Connector("TinyUrl.TinyUrl",DI380,0)</f>
        <v>#NAME?</v>
      </c>
      <c r="DM380" s="224" t="str">
        <f t="shared" si="202"/>
        <v>M6 Mantra</v>
      </c>
      <c r="DN380" s="89" t="str">
        <f t="shared" si="203"/>
        <v xml:space="preserve"> VölklM6 Mantra163 Unisex</v>
      </c>
      <c r="DO380" s="227" t="s">
        <v>1063</v>
      </c>
    </row>
    <row r="381" spans="2:119" ht="15.45" customHeight="1">
      <c r="B381" s="224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#VALUE!</v>
      </c>
      <c r="F381" s="43" t="b">
        <f>CL381&gt;Driver!$F$56</f>
        <v>1</v>
      </c>
      <c r="G381" s="43" t="b">
        <f>AND(CB381&gt;Driver!$F$55,CB381&lt;Driver!$G$55)</f>
        <v>0</v>
      </c>
      <c r="H381" s="43" t="e">
        <f t="shared" si="170"/>
        <v>#VALUE!</v>
      </c>
      <c r="I381" s="43">
        <f t="shared" si="171"/>
        <v>0</v>
      </c>
      <c r="J381" s="43" t="e">
        <f t="array" ref="J381">NOT(OR(($H$9:$H$1273=TRUE)*($I$9:$I$1273&gt;0)*($BT$9:$BT$1273=BT381)*($K$9:$K$1273&gt;K381)))</f>
        <v>#VALUE!</v>
      </c>
      <c r="K381" s="72">
        <f t="shared" si="172"/>
        <v>0.68721677717523211</v>
      </c>
      <c r="L381" s="72">
        <f t="shared" si="173"/>
        <v>0.94346627991298038</v>
      </c>
      <c r="M381" s="72">
        <f t="shared" si="174"/>
        <v>0.43096727443748384</v>
      </c>
      <c r="N381" s="72">
        <f t="shared" si="175"/>
        <v>6.923417441345725E-2</v>
      </c>
      <c r="O381" s="72">
        <f t="shared" si="176"/>
        <v>0.32396176654605313</v>
      </c>
      <c r="P381" s="72">
        <f t="shared" si="177"/>
        <v>0.89970588235294124</v>
      </c>
      <c r="Q381" s="72"/>
      <c r="R381" s="72"/>
      <c r="S381" s="72">
        <f t="shared" si="178"/>
        <v>0.74349850637704173</v>
      </c>
      <c r="T381" s="72">
        <f t="shared" si="179"/>
        <v>0.92930256311755455</v>
      </c>
      <c r="U381" s="72">
        <f t="shared" si="180"/>
        <v>0.95699607733787484</v>
      </c>
      <c r="V381" s="72">
        <f t="shared" si="181"/>
        <v>0.63118878045009064</v>
      </c>
      <c r="W381" s="72">
        <f t="shared" si="182"/>
        <v>0.93857142857142861</v>
      </c>
      <c r="X381" s="72">
        <f t="shared" si="183"/>
        <v>5.6533720087019596E-2</v>
      </c>
      <c r="Y381" s="72">
        <f t="shared" si="184"/>
        <v>0.56903272556251616</v>
      </c>
      <c r="Z381" s="72">
        <f t="shared" si="185"/>
        <v>0.93076582558654275</v>
      </c>
      <c r="AA381" s="72">
        <f t="shared" si="186"/>
        <v>0.67603823345394687</v>
      </c>
      <c r="AB381" s="72">
        <f t="shared" si="187"/>
        <v>0.10029411764705876</v>
      </c>
      <c r="AC381" s="72"/>
      <c r="AD381" s="72"/>
      <c r="AE381" s="72">
        <f t="shared" si="188"/>
        <v>0.25650149362295827</v>
      </c>
      <c r="AF381" s="72">
        <f t="shared" si="189"/>
        <v>7.0697436882445452E-2</v>
      </c>
      <c r="AG381" s="72">
        <f t="shared" si="190"/>
        <v>4.3003922662125209E-2</v>
      </c>
      <c r="AH381" s="72">
        <f t="shared" si="191"/>
        <v>0.36881121954990942</v>
      </c>
      <c r="AI381" s="72">
        <f t="shared" si="192"/>
        <v>6.1428571428571416E-2</v>
      </c>
      <c r="AJ381" s="72">
        <f>(AV381-Driver!$K$179)/(Driver!$L$179-Driver!$K$179)</f>
        <v>0.1834662799129804</v>
      </c>
      <c r="AK381" s="72">
        <f>(AW381-Driver!$K$180)/(Driver!$L$180-Driver!$K$180)</f>
        <v>0.28503658114122621</v>
      </c>
      <c r="AL381" s="72">
        <f>(AX381-Driver!$K$181)/(Driver!$L$181-Driver!$K$181)</f>
        <v>0.53076582558654273</v>
      </c>
      <c r="AM381" s="72">
        <f>(AY381-Driver!$K$182)/(Driver!$L$182-Driver!$K$182)</f>
        <v>0.89003823345394684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193"/>
        <v>3.8614163614163615</v>
      </c>
      <c r="AW381" s="70">
        <f t="shared" si="194"/>
        <v>28.826770562512564</v>
      </c>
      <c r="AX381" s="70">
        <f t="shared" si="195"/>
        <v>5.7768924302788847</v>
      </c>
      <c r="AY381" s="70">
        <f>IFERROR(Driver!$K$19/Data!BH381/Data!BI381*Data!BK381*Data!BL381,"")</f>
        <v>-0.67313005838433848</v>
      </c>
      <c r="AZ381" s="70">
        <f t="shared" si="196"/>
        <v>23.723008190618017</v>
      </c>
      <c r="BA381" s="70"/>
      <c r="BB381" s="70"/>
      <c r="BC381" s="70">
        <f t="shared" si="197"/>
        <v>48.49832524884269</v>
      </c>
      <c r="BD381" s="70">
        <f t="shared" si="198"/>
        <v>4.3140477989317922</v>
      </c>
      <c r="BE381" s="70">
        <f t="shared" si="199"/>
        <v>5.7164298623716463E-2</v>
      </c>
      <c r="BF381" s="70">
        <f t="shared" si="200"/>
        <v>3.5225536382541054</v>
      </c>
      <c r="BG381" s="70">
        <f t="shared" si="201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219</v>
      </c>
      <c r="BS381" s="8" t="s">
        <v>405</v>
      </c>
      <c r="BT381" s="9" t="s">
        <v>422</v>
      </c>
      <c r="BU381" s="10">
        <v>172</v>
      </c>
      <c r="BV381" s="9" t="s">
        <v>222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305</v>
      </c>
      <c r="CU381" s="9" t="s">
        <v>303</v>
      </c>
      <c r="CV381" s="10"/>
      <c r="CW381" s="10"/>
      <c r="CX381" t="str">
        <f>INDEX('Data_Price '!AS$2:AS$1266,MATCH(Data!$DN381,'Data_Price '!$BE$2:$BE$1266,0))</f>
        <v>Armada Edollo Skis - 2022 172cm</v>
      </c>
      <c r="CY381" t="str">
        <f>INDEX('Data_Price '!AT$2:AT$1266,MATCH(Data!$DN381,'Data_Price '!$BE$2:$BE$1266,0))</f>
        <v>Glacier Ski Shop</v>
      </c>
      <c r="CZ381">
        <f>INDEX('Data_Price '!AU$2:AU$1266,MATCH(Data!$DN381,'Data_Price '!$BE$2:$BE$1266,0))</f>
        <v>539</v>
      </c>
      <c r="DA381" t="str">
        <f>INDEX('Data_Price '!AV$2:AV$1266,MATCH(Data!$DN381,'Data_Price '!$BE$2:$BE$1266,0))</f>
        <v>https://www.google.com/url?url=https://glacierskishop.com/products/armada-edollo-skis-2022%3Fvariant%3D39361216217191%26currency%3DUSD%26utm_medium%3Dproduct_sync%26utm_source%3Dgoogle%26utm_content%3Dsag_organic%26utm_campaign%3Dsag_organic&amp;rct=j&amp;q=&amp;esrc=s&amp;sa=U&amp;ved=0ahUKEwjqlLXJxaP2AhXudd8KHTKjCtAQ2SkIYg&amp;usg=AOvVaw0WdKXGLrTtr88ag_AX4n5a</v>
      </c>
      <c r="DB381" t="str">
        <f>INDEX('Data_Price '!AW$2:AW$1266,MATCH(Data!$DN381,'Data_Price '!$BE$2:$BE$1266,0))</f>
        <v>Armada Edollo Skis Â· 2022</v>
      </c>
      <c r="DC381" t="str">
        <f>INDEX('Data_Price '!AX$2:AX$1266,MATCH(Data!$DN381,'Data_Price '!$BE$2:$BE$1266,0))</f>
        <v>Blue Tomato</v>
      </c>
      <c r="DD381">
        <f>INDEX('Data_Price '!AY$2:AY$1266,MATCH(Data!$DN381,'Data_Price '!$BE$2:$BE$1266,0))</f>
        <v>560.75</v>
      </c>
      <c r="DE381" t="str">
        <f>INDEX('Data_Price '!AZ$2:AZ$1266,MATCH(Data!$DN381,'Data_Price '!$BE$2:$BE$1266,0))</f>
        <v>https://www.google.com/url?q=https://www.blue-tomato.com/en-US/product/--304559225-/%3Fcr%3DUSD%26_%24ja%3Dtsid:46445%26adword%3DGoogle%252FUS%252FPRODUKTERWEITERUNG%252FArmada%252F304559225&amp;sa=U&amp;ved=0ahUKEwjkt-TJxaP2AhXOVt8KHeWMCf4Q2ykIGQ&amp;usg=AOvVaw2LS0boP2nPB9KxrWJa0SgC</v>
      </c>
      <c r="DF381" t="str">
        <f>INDEX('Data_Price '!BA$2:BA$1266,MATCH(Data!$DN381,'Data_Price '!$BE$2:$BE$1266,0))</f>
        <v>Armada Edollo Skis Â· 2022</v>
      </c>
      <c r="DG381" t="str">
        <f>INDEX('Data_Price '!BB$2:BB$1266,MATCH(Data!$DN381,'Data_Price '!$BE$2:$BE$1266,0))</f>
        <v>Powder7 Ski Shop</v>
      </c>
      <c r="DH381">
        <f>INDEX('Data_Price '!BC$2:BC$1266,MATCH(Data!$DN381,'Data_Price '!$BE$2:$BE$1266,0))</f>
        <v>599.95000000000005</v>
      </c>
      <c r="DI381" t="str">
        <f>INDEX('Data_Price '!BD$2:BD$1266,MATCH(Data!$DN381,'Data_Price '!$BE$2:$BE$1266,0))</f>
        <v>https://www.google.com/url?url=https://www.powder7.com/Armada-Edollo-Skis-172cm-New-Flat-2022/for-sale%3Futm_source%3Dfeed%26utm_medium%3Dfree&amp;rct=j&amp;q=&amp;esrc=s&amp;sa=U&amp;ved=0ahUKEwjqlLXJxaP2AhXudd8KHTKjCtAQsDwIXg&amp;usg=AOvVaw0MOfxcaJgm4TkSpWUmKOZn</v>
      </c>
      <c r="DJ381" s="89" t="e">
        <f ca="1">_xll.Connector("TinyUrl.TinyUrl",DA381,0)</f>
        <v>#NAME?</v>
      </c>
      <c r="DK381" s="89" t="e">
        <f ca="1">_xll.Connector("TinyUrl.TinyUrl",DE381,0)</f>
        <v>#NAME?</v>
      </c>
      <c r="DL381" s="89" t="e">
        <f ca="1">_xll.Connector("TinyUrl.TinyUrl",DI381,0)</f>
        <v>#NAME?</v>
      </c>
      <c r="DM381" s="224" t="str">
        <f t="shared" si="202"/>
        <v>Edollo</v>
      </c>
      <c r="DN381" s="89" t="str">
        <f t="shared" si="203"/>
        <v xml:space="preserve"> ArmadaEdollo172 Unisex</v>
      </c>
      <c r="DO381" s="227" t="s">
        <v>1052</v>
      </c>
    </row>
    <row r="382" spans="2:119" ht="15.45" customHeight="1">
      <c r="B382" s="224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#VALUE!</v>
      </c>
      <c r="F382" s="43" t="b">
        <f>CL382&gt;Driver!$F$56</f>
        <v>0</v>
      </c>
      <c r="G382" s="43" t="b">
        <f>AND(CB382&gt;Driver!$F$55,CB382&lt;Driver!$G$55)</f>
        <v>0</v>
      </c>
      <c r="H382" s="43" t="e">
        <f t="shared" si="170"/>
        <v>#VALUE!</v>
      </c>
      <c r="I382" s="43">
        <f t="shared" si="171"/>
        <v>0</v>
      </c>
      <c r="J382" s="43" t="e">
        <f t="array" ref="J382">NOT(OR(($H$9:$H$1273=TRUE)*($I$9:$I$1273&gt;0)*($BT$9:$BT$1273=BT382)*($K$9:$K$1273&gt;K382)))</f>
        <v>#VALUE!</v>
      </c>
      <c r="K382" s="72">
        <f t="shared" si="172"/>
        <v>0.72939112671905648</v>
      </c>
      <c r="L382" s="72">
        <f t="shared" si="173"/>
        <v>0.96739666424945614</v>
      </c>
      <c r="M382" s="72">
        <f t="shared" si="174"/>
        <v>0.49138558918865682</v>
      </c>
      <c r="N382" s="72">
        <f t="shared" si="175"/>
        <v>0.20393347245936877</v>
      </c>
      <c r="O382" s="72">
        <f t="shared" si="176"/>
        <v>0.30344224935496744</v>
      </c>
      <c r="P382" s="72">
        <f t="shared" si="177"/>
        <v>0.96678104575163404</v>
      </c>
      <c r="Q382" s="72"/>
      <c r="R382" s="72"/>
      <c r="S382" s="72">
        <f t="shared" si="178"/>
        <v>0.68742420336827081</v>
      </c>
      <c r="T382" s="72">
        <f t="shared" si="179"/>
        <v>0.97027733434969565</v>
      </c>
      <c r="U382" s="72">
        <f t="shared" si="180"/>
        <v>0.93204391680560272</v>
      </c>
      <c r="V382" s="72">
        <f t="shared" si="181"/>
        <v>0.65618080671259527</v>
      </c>
      <c r="W382" s="72">
        <f t="shared" si="182"/>
        <v>0.9984725685785536</v>
      </c>
      <c r="X382" s="72">
        <f t="shared" si="183"/>
        <v>3.2603335750543888E-2</v>
      </c>
      <c r="Y382" s="72">
        <f t="shared" si="184"/>
        <v>0.50861441081134318</v>
      </c>
      <c r="Z382" s="72">
        <f t="shared" si="185"/>
        <v>0.79606652754063123</v>
      </c>
      <c r="AA382" s="72">
        <f t="shared" si="186"/>
        <v>0.69655775064503256</v>
      </c>
      <c r="AB382" s="72">
        <f t="shared" si="187"/>
        <v>3.3218954248365934E-2</v>
      </c>
      <c r="AC382" s="72"/>
      <c r="AD382" s="72"/>
      <c r="AE382" s="72">
        <f t="shared" si="188"/>
        <v>0.31257579663172919</v>
      </c>
      <c r="AF382" s="72">
        <f t="shared" si="189"/>
        <v>2.9722665650304333E-2</v>
      </c>
      <c r="AG382" s="72">
        <f t="shared" si="190"/>
        <v>6.7956083194397332E-2</v>
      </c>
      <c r="AH382" s="72">
        <f t="shared" si="191"/>
        <v>0.34381919328740473</v>
      </c>
      <c r="AI382" s="72">
        <f t="shared" si="192"/>
        <v>1.5274314214463805E-3</v>
      </c>
      <c r="AJ382" s="72">
        <f>(AV382-Driver!$K$179)/(Driver!$L$179-Driver!$K$179)</f>
        <v>0.2073966642494561</v>
      </c>
      <c r="AK382" s="72">
        <f>(AW382-Driver!$K$180)/(Driver!$L$180-Driver!$K$180)</f>
        <v>0.21140942858274825</v>
      </c>
      <c r="AL382" s="72">
        <f>(AX382-Driver!$K$181)/(Driver!$L$181-Driver!$K$181)</f>
        <v>0.39606652754063121</v>
      </c>
      <c r="AM382" s="72">
        <f>(AY382-Driver!$K$182)/(Driver!$L$182-Driver!$K$182)</f>
        <v>0.91055775064503253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193"/>
        <v>4.3650793650793647</v>
      </c>
      <c r="AW382" s="70">
        <f t="shared" si="194"/>
        <v>21.626907488479098</v>
      </c>
      <c r="AX382" s="70">
        <f t="shared" si="195"/>
        <v>4.5645987478656807</v>
      </c>
      <c r="AY382" s="70">
        <f>IFERROR(Driver!$K$19/Data!BH382/Data!BI382*Data!BK382*Data!BL382,"")</f>
        <v>-0.54752000100981346</v>
      </c>
      <c r="AZ382" s="70">
        <f t="shared" si="196"/>
        <v>17.609828741623229</v>
      </c>
      <c r="BA382" s="70"/>
      <c r="BB382" s="70"/>
      <c r="BC382" s="70">
        <f t="shared" si="197"/>
        <v>19.412194455963007</v>
      </c>
      <c r="BD382" s="70">
        <f t="shared" si="198"/>
        <v>7.940242449977803</v>
      </c>
      <c r="BE382" s="70">
        <f t="shared" si="199"/>
        <v>0.16810451046410224</v>
      </c>
      <c r="BF382" s="70">
        <f t="shared" si="200"/>
        <v>6.3452274256824399</v>
      </c>
      <c r="BG382" s="70">
        <f t="shared" si="201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219</v>
      </c>
      <c r="BS382" s="8" t="s">
        <v>490</v>
      </c>
      <c r="BT382" s="9" t="s">
        <v>492</v>
      </c>
      <c r="BU382" s="10">
        <v>161</v>
      </c>
      <c r="BV382" s="9" t="s">
        <v>222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305</v>
      </c>
      <c r="CU382" s="10"/>
      <c r="CV382" s="10"/>
      <c r="CW382" s="10"/>
      <c r="CX382" t="str">
        <f>INDEX('Data_Price '!AS$2:AS$1266,MATCH(Data!$DN382,'Data_Price '!$BE$2:$BE$1266,0))</f>
        <v>Black Diamond Impulse 98 Skis</v>
      </c>
      <c r="CY382" t="str">
        <f>INDEX('Data_Price '!AT$2:AT$1266,MATCH(Data!$DN382,'Data_Price '!$BE$2:$BE$1266,0))</f>
        <v>Black Diamond Equipment - US</v>
      </c>
      <c r="CZ382">
        <f>INDEX('Data_Price '!AU$2:AU$1266,MATCH(Data!$DN382,'Data_Price '!$BE$2:$BE$1266,0))</f>
        <v>699.95</v>
      </c>
      <c r="DA382" t="str">
        <f>INDEX('Data_Price '!AV$2:AV$1266,MATCH(Data!$DN382,'Data_Price '!$BE$2:$BE$1266,0))</f>
        <v>https://www.google.com/url?url=https://www.blackdiamondequipment.com/product/impulse-98-skis/%3Fsku%3DBD11513500001611%26utm_source%3Dgoogle%26utm_medium%3Dorganic%26utm_campaign%3Dsurfaces&amp;rct=j&amp;q=&amp;esrc=s&amp;sa=U&amp;ved=0ahUKEwja8IXKxaP2AhVFUt8KHeG6Cw8QsDwIRQ&amp;usg=AOvVaw2gQ1q2aI4U1vBoyIh4kXTN</v>
      </c>
      <c r="DB382">
        <f>INDEX('Data_Price '!AW$2:AW$1266,MATCH(Data!$DN382,'Data_Price '!$BE$2:$BE$1266,0))</f>
        <v>0</v>
      </c>
      <c r="DC382">
        <f>INDEX('Data_Price '!AX$2:AX$1266,MATCH(Data!$DN382,'Data_Price '!$BE$2:$BE$1266,0))</f>
        <v>0</v>
      </c>
      <c r="DD382">
        <f>INDEX('Data_Price '!AY$2:AY$1266,MATCH(Data!$DN382,'Data_Price '!$BE$2:$BE$1266,0))</f>
        <v>0</v>
      </c>
      <c r="DE382">
        <f>INDEX('Data_Price '!AZ$2:AZ$1266,MATCH(Data!$DN382,'Data_Price '!$BE$2:$BE$1266,0))</f>
        <v>0</v>
      </c>
      <c r="DF382">
        <f>INDEX('Data_Price '!BA$2:BA$1266,MATCH(Data!$DN382,'Data_Price '!$BE$2:$BE$1266,0))</f>
        <v>0</v>
      </c>
      <c r="DG382">
        <f>INDEX('Data_Price '!BB$2:BB$1266,MATCH(Data!$DN382,'Data_Price '!$BE$2:$BE$1266,0))</f>
        <v>0</v>
      </c>
      <c r="DH382">
        <f>INDEX('Data_Price '!BC$2:BC$1266,MATCH(Data!$DN382,'Data_Price '!$BE$2:$BE$1266,0))</f>
        <v>0</v>
      </c>
      <c r="DI382">
        <f>INDEX('Data_Price '!BD$2:BD$1266,MATCH(Data!$DN382,'Data_Price '!$BE$2:$BE$1266,0))</f>
        <v>0</v>
      </c>
      <c r="DJ382" s="89" t="e">
        <f ca="1">_xll.Connector("TinyUrl.TinyUrl",DA382,0)</f>
        <v>#NAME?</v>
      </c>
      <c r="DK382" s="89" t="e">
        <f ca="1">_xll.Connector("TinyUrl.TinyUrl",DE382,0)</f>
        <v>#NAME?</v>
      </c>
      <c r="DL382" s="89" t="e">
        <f ca="1">_xll.Connector("TinyUrl.TinyUrl",DI382,0)</f>
        <v>#NAME?</v>
      </c>
      <c r="DM382" s="224" t="str">
        <f t="shared" si="202"/>
        <v>Impulse 98</v>
      </c>
      <c r="DN382" s="89" t="str">
        <f t="shared" si="203"/>
        <v xml:space="preserve"> Black DiamondImpulse 98161 Unisex</v>
      </c>
      <c r="DO382" s="227" t="s">
        <v>985</v>
      </c>
    </row>
    <row r="383" spans="2:119" ht="15.45" customHeight="1">
      <c r="B383" s="224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#VALUE!</v>
      </c>
      <c r="F383" s="43" t="b">
        <f>CL383&gt;Driver!$F$56</f>
        <v>1</v>
      </c>
      <c r="G383" s="43" t="b">
        <f>AND(CB383&gt;Driver!$F$55,CB383&lt;Driver!$G$55)</f>
        <v>0</v>
      </c>
      <c r="H383" s="43" t="e">
        <f t="shared" si="170"/>
        <v>#VALUE!</v>
      </c>
      <c r="I383" s="43">
        <f t="shared" si="171"/>
        <v>0</v>
      </c>
      <c r="J383" s="43" t="e">
        <f t="array" ref="J383">NOT(OR(($H$9:$H$1273=TRUE)*($I$9:$I$1273&gt;0)*($BT$9:$BT$1273=BT383)*($K$9:$K$1273&gt;K383)))</f>
        <v>#VALUE!</v>
      </c>
      <c r="K383" s="72">
        <f t="shared" si="172"/>
        <v>0.67707069645665219</v>
      </c>
      <c r="L383" s="72">
        <f t="shared" si="173"/>
        <v>0.96739666424945614</v>
      </c>
      <c r="M383" s="72">
        <f t="shared" si="174"/>
        <v>0.38674472866384824</v>
      </c>
      <c r="N383" s="72">
        <f t="shared" si="175"/>
        <v>4.9630051223676808E-2</v>
      </c>
      <c r="O383" s="72">
        <f t="shared" si="176"/>
        <v>0.28516295829727945</v>
      </c>
      <c r="P383" s="72">
        <f t="shared" si="177"/>
        <v>0.82544117647058823</v>
      </c>
      <c r="Q383" s="72"/>
      <c r="R383" s="72"/>
      <c r="S383" s="72">
        <f t="shared" si="178"/>
        <v>0.75245109730001758</v>
      </c>
      <c r="T383" s="72">
        <f t="shared" si="179"/>
        <v>0.92568344740297803</v>
      </c>
      <c r="U383" s="72">
        <f t="shared" si="180"/>
        <v>0.97631536933815455</v>
      </c>
      <c r="V383" s="72">
        <f t="shared" si="181"/>
        <v>0.61412608579099848</v>
      </c>
      <c r="W383" s="72">
        <f t="shared" si="182"/>
        <v>0.98346080305927341</v>
      </c>
      <c r="X383" s="72">
        <f t="shared" si="183"/>
        <v>3.260333575054386E-2</v>
      </c>
      <c r="Y383" s="72">
        <f t="shared" si="184"/>
        <v>0.61325527133615176</v>
      </c>
      <c r="Z383" s="72">
        <f t="shared" si="185"/>
        <v>0.95036994877632319</v>
      </c>
      <c r="AA383" s="72">
        <f t="shared" si="186"/>
        <v>0.71483704170272055</v>
      </c>
      <c r="AB383" s="72">
        <f t="shared" si="187"/>
        <v>0.17455882352941171</v>
      </c>
      <c r="AC383" s="72"/>
      <c r="AD383" s="72"/>
      <c r="AE383" s="72">
        <f t="shared" si="188"/>
        <v>0.24754890269998236</v>
      </c>
      <c r="AF383" s="72">
        <f t="shared" si="189"/>
        <v>7.4316552597021968E-2</v>
      </c>
      <c r="AG383" s="72">
        <f t="shared" si="190"/>
        <v>2.3684630661845424E-2</v>
      </c>
      <c r="AH383" s="72">
        <f t="shared" si="191"/>
        <v>0.38587391420900158</v>
      </c>
      <c r="AI383" s="72">
        <f t="shared" si="192"/>
        <v>1.6539196940726572E-2</v>
      </c>
      <c r="AJ383" s="72">
        <f>(AV383-Driver!$K$179)/(Driver!$L$179-Driver!$K$179)</f>
        <v>0.20739666424945613</v>
      </c>
      <c r="AK383" s="72">
        <f>(AW383-Driver!$K$180)/(Driver!$L$180-Driver!$K$180)</f>
        <v>0.35848487270297158</v>
      </c>
      <c r="AL383" s="72">
        <f>(AX383-Driver!$K$181)/(Driver!$L$181-Driver!$K$181)</f>
        <v>0.55036994877632317</v>
      </c>
      <c r="AM383" s="72">
        <f>(AY383-Driver!$K$182)/(Driver!$L$182-Driver!$K$182)</f>
        <v>0.92883704170272052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193"/>
        <v>4.3650793650793656</v>
      </c>
      <c r="AW383" s="70">
        <f t="shared" si="194"/>
        <v>36.009143150481982</v>
      </c>
      <c r="AX383" s="70">
        <f t="shared" si="195"/>
        <v>5.9533295389869085</v>
      </c>
      <c r="AY383" s="70">
        <f>IFERROR(Driver!$K$19/Data!BH383/Data!BI383*Data!BK383*Data!BL383,"")</f>
        <v>-0.43562346966650617</v>
      </c>
      <c r="AZ383" s="70">
        <f t="shared" si="196"/>
        <v>30.491437081161578</v>
      </c>
      <c r="BA383" s="70"/>
      <c r="BB383" s="70"/>
      <c r="BC383" s="70">
        <f t="shared" si="197"/>
        <v>53.142096397992674</v>
      </c>
      <c r="BD383" s="70">
        <f t="shared" si="198"/>
        <v>17.147528918279807</v>
      </c>
      <c r="BE383" s="70">
        <f t="shared" si="199"/>
        <v>0.12384095546038575</v>
      </c>
      <c r="BF383" s="70">
        <f t="shared" si="200"/>
        <v>1.595442148723921</v>
      </c>
      <c r="BG383" s="70">
        <f t="shared" si="201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219</v>
      </c>
      <c r="BS383" s="8" t="s">
        <v>742</v>
      </c>
      <c r="BT383" s="9" t="s">
        <v>759</v>
      </c>
      <c r="BU383" s="10">
        <v>177</v>
      </c>
      <c r="BV383" s="9" t="s">
        <v>222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303</v>
      </c>
      <c r="CU383" s="10"/>
      <c r="CV383" s="10"/>
      <c r="CW383" s="10"/>
      <c r="CX383" t="str">
        <f>INDEX('Data_Price '!AS$2:AS$1266,MATCH(Data!$DN383,'Data_Price '!$BE$2:$BE$1266,0))</f>
        <v>Nordica Soul Rider 87 Skis</v>
      </c>
      <c r="CY383" t="str">
        <f>INDEX('Data_Price '!AT$2:AT$1266,MATCH(Data!$DN383,'Data_Price '!$BE$2:$BE$1266,0))</f>
        <v>AlpineShopVT.com</v>
      </c>
      <c r="CZ383">
        <f>INDEX('Data_Price '!AU$2:AU$1266,MATCH(Data!$DN383,'Data_Price '!$BE$2:$BE$1266,0))</f>
        <v>499.95</v>
      </c>
      <c r="DA383" t="str">
        <f>INDEX('Data_Price '!AV$2:AV$1266,MATCH(Data!$DN383,'Data_Price '!$BE$2:$BE$1266,0))</f>
        <v>https://www.google.com/url?url=https://alpineshopvt.com/nordica-soulrider-87-2022/%3Fsku%3D40450&amp;rct=j&amp;q=&amp;esrc=s&amp;sa=U&amp;ved=0ahUKEwjntL_KxaP2AhXImeAKHa3nCjwQsDwIdA&amp;usg=AOvVaw0ttAj1KNQkiolWx74s2cxP</v>
      </c>
      <c r="DB383" t="str">
        <f>INDEX('Data_Price '!AW$2:AW$1266,MATCH(Data!$DN383,'Data_Price '!$BE$2:$BE$1266,0))</f>
        <v>Nordica Soul Rider 87 Skis</v>
      </c>
      <c r="DC383" t="str">
        <f>INDEX('Data_Price '!AX$2:AX$1266,MATCH(Data!$DN383,'Data_Price '!$BE$2:$BE$1266,0))</f>
        <v>AlpineShopVT.com</v>
      </c>
      <c r="DD383">
        <f>INDEX('Data_Price '!AY$2:AY$1266,MATCH(Data!$DN383,'Data_Price '!$BE$2:$BE$1266,0))</f>
        <v>499.95</v>
      </c>
      <c r="DE383" t="str">
        <f>INDEX('Data_Price '!AZ$2:AZ$1266,MATCH(Data!$DN383,'Data_Price '!$BE$2:$BE$1266,0))</f>
        <v>https://www.google.com/url?q=https://alpineshopvt.com/nordica-soulrider-87-2022/%3Fsku%3D40450&amp;sa=U&amp;ved=0ahUKEwi87e_KxaP2AhXLhOAKHTIaBPwQ2ykIFQ&amp;usg=AOvVaw3p1jhThAPEerOnxu46OrB2</v>
      </c>
      <c r="DF383">
        <f>INDEX('Data_Price '!BA$2:BA$1266,MATCH(Data!$DN383,'Data_Price '!$BE$2:$BE$1266,0))</f>
        <v>0</v>
      </c>
      <c r="DG383">
        <f>INDEX('Data_Price '!BB$2:BB$1266,MATCH(Data!$DN383,'Data_Price '!$BE$2:$BE$1266,0))</f>
        <v>0</v>
      </c>
      <c r="DH383">
        <f>INDEX('Data_Price '!BC$2:BC$1266,MATCH(Data!$DN383,'Data_Price '!$BE$2:$BE$1266,0))</f>
        <v>0</v>
      </c>
      <c r="DI383">
        <f>INDEX('Data_Price '!BD$2:BD$1266,MATCH(Data!$DN383,'Data_Price '!$BE$2:$BE$1266,0))</f>
        <v>0</v>
      </c>
      <c r="DJ383" s="89" t="e">
        <f ca="1">_xll.Connector("TinyUrl.TinyUrl",DA383,0)</f>
        <v>#NAME?</v>
      </c>
      <c r="DK383" s="89" t="e">
        <f ca="1">_xll.Connector("TinyUrl.TinyUrl",DE383,0)</f>
        <v>#NAME?</v>
      </c>
      <c r="DL383" s="89" t="e">
        <f ca="1">_xll.Connector("TinyUrl.TinyUrl",DI383,0)</f>
        <v>#NAME?</v>
      </c>
      <c r="DM383" s="224" t="str">
        <f t="shared" si="202"/>
        <v>Soul Rider 87</v>
      </c>
      <c r="DN383" s="89" t="str">
        <f t="shared" si="203"/>
        <v xml:space="preserve"> NordicaSoul Rider 87177 Unisex</v>
      </c>
      <c r="DO383" s="227"/>
    </row>
    <row r="384" spans="2:119" ht="15.45" customHeight="1">
      <c r="B384" s="224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#VALUE!</v>
      </c>
      <c r="F384" s="43" t="b">
        <f>CL384&gt;Driver!$F$56</f>
        <v>0</v>
      </c>
      <c r="G384" s="43" t="b">
        <f>AND(CB384&gt;Driver!$F$55,CB384&lt;Driver!$G$55)</f>
        <v>1</v>
      </c>
      <c r="H384" s="43" t="e">
        <f t="shared" si="170"/>
        <v>#VALUE!</v>
      </c>
      <c r="I384" s="43">
        <f t="shared" si="171"/>
        <v>0</v>
      </c>
      <c r="J384" s="43" t="e">
        <f t="array" ref="J384">NOT(OR(($H$9:$H$1273=TRUE)*($I$9:$I$1273&gt;0)*($BT$9:$BT$1273=BT384)*($K$9:$K$1273&gt;K384)))</f>
        <v>#VALUE!</v>
      </c>
      <c r="K384" s="72">
        <f t="shared" si="172"/>
        <v>0.73582428675398492</v>
      </c>
      <c r="L384" s="72">
        <f t="shared" si="173"/>
        <v>0.91244541132866008</v>
      </c>
      <c r="M384" s="72">
        <f t="shared" si="174"/>
        <v>0.55920316217930965</v>
      </c>
      <c r="N384" s="72">
        <f t="shared" si="175"/>
        <v>0.35317776512995636</v>
      </c>
      <c r="O384" s="72">
        <f t="shared" si="176"/>
        <v>0.37660492402235179</v>
      </c>
      <c r="P384" s="72">
        <f t="shared" si="177"/>
        <v>0.94782679738562092</v>
      </c>
      <c r="Q384" s="72"/>
      <c r="R384" s="72"/>
      <c r="S384" s="72">
        <f t="shared" si="178"/>
        <v>0.70236527742179478</v>
      </c>
      <c r="T384" s="72">
        <f t="shared" si="179"/>
        <v>0.89657432252574887</v>
      </c>
      <c r="U384" s="72">
        <f t="shared" si="180"/>
        <v>0.98281214357894942</v>
      </c>
      <c r="V384" s="72">
        <f t="shared" si="181"/>
        <v>0.66927709390786438</v>
      </c>
      <c r="W384" s="72">
        <f t="shared" si="182"/>
        <v>0.86607171538708649</v>
      </c>
      <c r="X384" s="72">
        <f t="shared" si="183"/>
        <v>8.7554588671339917E-2</v>
      </c>
      <c r="Y384" s="72">
        <f t="shared" si="184"/>
        <v>0.44079683782069029</v>
      </c>
      <c r="Z384" s="72">
        <f t="shared" si="185"/>
        <v>0.64682223487004364</v>
      </c>
      <c r="AA384" s="72">
        <f t="shared" si="186"/>
        <v>0.62339507597764821</v>
      </c>
      <c r="AB384" s="72">
        <f t="shared" si="187"/>
        <v>5.2173202614379022E-2</v>
      </c>
      <c r="AC384" s="72"/>
      <c r="AD384" s="72"/>
      <c r="AE384" s="72">
        <f t="shared" si="188"/>
        <v>0.29763472257820517</v>
      </c>
      <c r="AF384" s="72">
        <f t="shared" si="189"/>
        <v>0.10342567747425116</v>
      </c>
      <c r="AG384" s="72">
        <f t="shared" si="190"/>
        <v>1.7187856421050529E-2</v>
      </c>
      <c r="AH384" s="72">
        <f t="shared" si="191"/>
        <v>0.33072290609213562</v>
      </c>
      <c r="AI384" s="72">
        <f t="shared" si="192"/>
        <v>0.13392828461291356</v>
      </c>
      <c r="AJ384" s="72">
        <f>(AV384-Driver!$K$179)/(Driver!$L$179-Driver!$K$179)</f>
        <v>0.15244541132866007</v>
      </c>
      <c r="AK384" s="72">
        <f>(AW384-Driver!$K$180)/(Driver!$L$180-Driver!$K$180)</f>
        <v>0.21075917034169553</v>
      </c>
      <c r="AL384" s="72">
        <f>(AX384-Driver!$K$181)/(Driver!$L$181-Driver!$K$181)</f>
        <v>0.24682223487004362</v>
      </c>
      <c r="AM384" s="72">
        <f>(AY384-Driver!$K$182)/(Driver!$L$182-Driver!$K$182)</f>
        <v>0.83739507597764817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193"/>
        <v>3.2085198751865422</v>
      </c>
      <c r="AW384" s="70">
        <f t="shared" si="194"/>
        <v>21.563319937750133</v>
      </c>
      <c r="AX384" s="70">
        <f t="shared" si="195"/>
        <v>3.2214001138303927</v>
      </c>
      <c r="AY384" s="70">
        <f>IFERROR(Driver!$K$19/Data!BH384/Data!BI384*Data!BK384*Data!BL384,"")</f>
        <v>-0.9953847181502492</v>
      </c>
      <c r="AZ384" s="70">
        <f t="shared" si="196"/>
        <v>19.33730454206999</v>
      </c>
      <c r="BA384" s="70"/>
      <c r="BB384" s="70"/>
      <c r="BC384" s="70">
        <f t="shared" si="197"/>
        <v>27.162233436187623</v>
      </c>
      <c r="BD384" s="70">
        <f t="shared" si="198"/>
        <v>1.4176564975678063</v>
      </c>
      <c r="BE384" s="70">
        <f t="shared" si="199"/>
        <v>0.1173453401709911</v>
      </c>
      <c r="BF384" s="70">
        <f t="shared" si="200"/>
        <v>7.8243610577633333</v>
      </c>
      <c r="BG384" s="70">
        <f t="shared" si="201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219</v>
      </c>
      <c r="BS384" s="8" t="s">
        <v>405</v>
      </c>
      <c r="BT384" s="9" t="s">
        <v>431</v>
      </c>
      <c r="BU384" s="10">
        <v>164</v>
      </c>
      <c r="BV384" s="9" t="s">
        <v>390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301</v>
      </c>
      <c r="CU384" s="9" t="s">
        <v>302</v>
      </c>
      <c r="CV384" s="9" t="s">
        <v>388</v>
      </c>
      <c r="CW384" s="10"/>
      <c r="CX384" t="str">
        <f>INDEX('Data_Price '!AS$2:AS$1266,MATCH(Data!$DN384,'Data_Price '!$BE$2:$BE$1266,0))</f>
        <v>Armada Trace 108 Skis - Women's 2022</v>
      </c>
      <c r="CY384" t="str">
        <f>INDEX('Data_Price '!AT$2:AT$1266,MATCH(Data!$DN384,'Data_Price '!$BE$2:$BE$1266,0))</f>
        <v>BlueZone Sports</v>
      </c>
      <c r="CZ384">
        <f>INDEX('Data_Price '!AU$2:AU$1266,MATCH(Data!$DN384,'Data_Price '!$BE$2:$BE$1266,0))</f>
        <v>449.97</v>
      </c>
      <c r="DA384" t="str">
        <f>INDEX('Data_Price '!AV$2:AV$1266,MATCH(Data!$DN384,'Data_Price '!$BE$2:$BE$1266,0))</f>
        <v>https://www.google.com/aclk?sa=L&amp;ai=DChcSEwidrsTLxaP2AhWLjsgKHah5B3oYABADGgJxdQ&amp;sig=AOD64_28t9xzcvePfEgDb6WKiC_pYepXaA&amp;ctype=5&amp;ved=0ahUKEwj8s8DLxaP2AhUiTt8KHcm5BiIQ2ikIFw&amp;adurl=</v>
      </c>
      <c r="DB384" t="str">
        <f>INDEX('Data_Price '!AW$2:AW$1266,MATCH(Data!$DN384,'Data_Price '!$BE$2:$BE$1266,0))</f>
        <v>Armada Trace 108 Skis - Women's 2022</v>
      </c>
      <c r="DC384" t="str">
        <f>INDEX('Data_Price '!AX$2:AX$1266,MATCH(Data!$DN384,'Data_Price '!$BE$2:$BE$1266,0))</f>
        <v>Backcountry.com</v>
      </c>
      <c r="DD384">
        <f>INDEX('Data_Price '!AY$2:AY$1266,MATCH(Data!$DN384,'Data_Price '!$BE$2:$BE$1266,0))</f>
        <v>749.95</v>
      </c>
      <c r="DE384" t="str">
        <f>INDEX('Data_Price '!AZ$2:AZ$1266,MATCH(Data!$DN384,'Data_Price '!$BE$2:$BE$1266,0))</f>
        <v>https://www.google.com/url?url=https://www.backcountry.com/armada-trace-108-ski-womens%3FCMP_SKU%3DARMN36J%26MER%3D0406%26skid%3DARMN36J-BLA-S164&amp;rct=j&amp;q=&amp;esrc=s&amp;sa=U&amp;ved=0ahUKEwimm5DLxaP2AhWpV98KHfYXAUkQsDwIZw&amp;usg=AOvVaw0UgQhGxCjSRv7rpQ-DZa_O</v>
      </c>
      <c r="DF384" t="str">
        <f>INDEX('Data_Price '!BA$2:BA$1266,MATCH(Data!$DN384,'Data_Price '!$BE$2:$BE$1266,0))</f>
        <v>Armada Trace 108 Skis - Women's 2022</v>
      </c>
      <c r="DG384" t="str">
        <f>INDEX('Data_Price '!BB$2:BB$1266,MATCH(Data!$DN384,'Data_Price '!$BE$2:$BE$1266,0))</f>
        <v>Backcountry.com</v>
      </c>
      <c r="DH384">
        <f>INDEX('Data_Price '!BC$2:BC$1266,MATCH(Data!$DN384,'Data_Price '!$BE$2:$BE$1266,0))</f>
        <v>749.95</v>
      </c>
      <c r="DI384" t="str">
        <f>INDEX('Data_Price '!BD$2:BD$1266,MATCH(Data!$DN384,'Data_Price '!$BE$2:$BE$1266,0))</f>
        <v>https://www.google.com/aclk?sa=L&amp;ai=DChcSEwidrsTLxaP2AhWLjsgKHah5B3oYABABGgJxdQ&amp;sig=AOD64_0nSUQ1syQMNF8mJooxeQh5We2t-g&amp;ctype=5&amp;ved=0ahUKEwj8s8DLxaP2AhUiTt8KHcm5BiIQ2ikIFQ&amp;adurl=</v>
      </c>
      <c r="DJ384" s="89" t="e">
        <f ca="1">_xll.Connector("TinyUrl.TinyUrl",DA384,0)</f>
        <v>#NAME?</v>
      </c>
      <c r="DK384" s="89" t="e">
        <f ca="1">_xll.Connector("TinyUrl.TinyUrl",DE384,0)</f>
        <v>#NAME?</v>
      </c>
      <c r="DL384" s="89" t="e">
        <f ca="1">_xll.Connector("TinyUrl.TinyUrl",DI384,0)</f>
        <v>#NAME?</v>
      </c>
      <c r="DM384" s="224" t="str">
        <f t="shared" si="202"/>
        <v>Trace 108</v>
      </c>
      <c r="DN384" s="89" t="str">
        <f t="shared" si="203"/>
        <v xml:space="preserve"> ArmadaTrace 108164 Women's</v>
      </c>
      <c r="DO384" s="227" t="s">
        <v>1002</v>
      </c>
    </row>
    <row r="385" spans="1:119" ht="15.45" customHeight="1">
      <c r="B385" s="224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#VALUE!</v>
      </c>
      <c r="F385" s="43" t="b">
        <f>CL385&gt;Driver!$F$56</f>
        <v>0</v>
      </c>
      <c r="G385" s="43" t="b">
        <f>AND(CB385&gt;Driver!$F$55,CB385&lt;Driver!$G$55)</f>
        <v>1</v>
      </c>
      <c r="H385" s="43" t="e">
        <f t="shared" si="170"/>
        <v>#VALUE!</v>
      </c>
      <c r="I385" s="43">
        <f t="shared" si="171"/>
        <v>0</v>
      </c>
      <c r="J385" s="43" t="e">
        <f t="array" ref="J385">NOT(OR(($H$9:$H$1273=TRUE)*($I$9:$I$1273&gt;0)*($BT$9:$BT$1273=BT385)*($K$9:$K$1273&gt;K385)))</f>
        <v>#VALUE!</v>
      </c>
      <c r="K385" s="72">
        <f t="shared" si="172"/>
        <v>0.58958214699984512</v>
      </c>
      <c r="L385" s="72">
        <f t="shared" si="173"/>
        <v>0.78314720812182748</v>
      </c>
      <c r="M385" s="72">
        <f t="shared" si="174"/>
        <v>0.39601708587786277</v>
      </c>
      <c r="N385" s="72">
        <f t="shared" si="175"/>
        <v>2.1172453044963069E-2</v>
      </c>
      <c r="O385" s="72">
        <f t="shared" si="176"/>
        <v>0.31692782419646848</v>
      </c>
      <c r="P385" s="72">
        <f t="shared" si="177"/>
        <v>0.849950980392157</v>
      </c>
      <c r="Q385" s="72"/>
      <c r="R385" s="72"/>
      <c r="S385" s="72">
        <f t="shared" si="178"/>
        <v>0.7650075454576345</v>
      </c>
      <c r="T385" s="72">
        <f t="shared" si="179"/>
        <v>0.92581195032752828</v>
      </c>
      <c r="U385" s="72">
        <f t="shared" si="180"/>
        <v>0.92896714500270372</v>
      </c>
      <c r="V385" s="72">
        <f t="shared" si="181"/>
        <v>0.69517737064528229</v>
      </c>
      <c r="W385" s="72">
        <f t="shared" si="182"/>
        <v>0.98578957705905457</v>
      </c>
      <c r="X385" s="72">
        <f t="shared" si="183"/>
        <v>0.21685279187817252</v>
      </c>
      <c r="Y385" s="72">
        <f t="shared" si="184"/>
        <v>0.60398291412213723</v>
      </c>
      <c r="Z385" s="72">
        <f t="shared" si="185"/>
        <v>0.97882754695503693</v>
      </c>
      <c r="AA385" s="72">
        <f t="shared" si="186"/>
        <v>0.68307217580353152</v>
      </c>
      <c r="AB385" s="72">
        <f t="shared" si="187"/>
        <v>0.15004901960784306</v>
      </c>
      <c r="AC385" s="72"/>
      <c r="AD385" s="72"/>
      <c r="AE385" s="72">
        <f t="shared" si="188"/>
        <v>0.23499245454236548</v>
      </c>
      <c r="AF385" s="72">
        <f t="shared" si="189"/>
        <v>7.4188049672471695E-2</v>
      </c>
      <c r="AG385" s="72">
        <f t="shared" si="190"/>
        <v>7.1032854997296224E-2</v>
      </c>
      <c r="AH385" s="72">
        <f t="shared" si="191"/>
        <v>0.30482262935471771</v>
      </c>
      <c r="AI385" s="72">
        <f t="shared" si="192"/>
        <v>1.4210422940945398E-2</v>
      </c>
      <c r="AJ385" s="72">
        <f>(AV385-Driver!$K$179)/(Driver!$L$179-Driver!$K$179)</f>
        <v>0.45685279187817252</v>
      </c>
      <c r="AK385" s="72">
        <f>(AW385-Driver!$K$180)/(Driver!$L$180-Driver!$K$180)</f>
        <v>0.33627221311242012</v>
      </c>
      <c r="AL385" s="72">
        <f>(AX385-Driver!$K$181)/(Driver!$L$181-Driver!$K$181)</f>
        <v>0.57882754695503691</v>
      </c>
      <c r="AM385" s="72">
        <f>(AY385-Driver!$K$182)/(Driver!$L$182-Driver!$K$182)</f>
        <v>0.89707217580353149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193"/>
        <v>9.615384615384615</v>
      </c>
      <c r="AW385" s="70">
        <f t="shared" si="194"/>
        <v>33.837008251810396</v>
      </c>
      <c r="AX385" s="70">
        <f t="shared" si="195"/>
        <v>6.2094479225953325</v>
      </c>
      <c r="AY385" s="70">
        <f>IFERROR(Driver!$K$19/Data!BH385/Data!BI385*Data!BK385*Data!BL385,"")</f>
        <v>-0.63007183757569929</v>
      </c>
      <c r="AZ385" s="70">
        <f t="shared" si="196"/>
        <v>28.257632166790764</v>
      </c>
      <c r="BA385" s="70"/>
      <c r="BB385" s="70"/>
      <c r="BC385" s="70">
        <f t="shared" si="197"/>
        <v>59.655213348359972</v>
      </c>
      <c r="BD385" s="70">
        <f t="shared" si="198"/>
        <v>4.0051347520143477</v>
      </c>
      <c r="BE385" s="70">
        <f t="shared" si="199"/>
        <v>2.9140366334594964E-2</v>
      </c>
      <c r="BF385" s="70">
        <f t="shared" si="200"/>
        <v>10.749615355512399</v>
      </c>
      <c r="BG385" s="70">
        <f t="shared" si="201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219</v>
      </c>
      <c r="BS385" s="8" t="s">
        <v>668</v>
      </c>
      <c r="BT385" s="9" t="s">
        <v>674</v>
      </c>
      <c r="BU385" s="10">
        <v>188</v>
      </c>
      <c r="BV385" s="9" t="s">
        <v>222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301</v>
      </c>
      <c r="CU385" s="9" t="s">
        <v>302</v>
      </c>
      <c r="CV385" s="10"/>
      <c r="CW385" s="10"/>
      <c r="CX385">
        <f>INDEX('Data_Price '!AS$2:AS$1266,MATCH(Data!$DN385,'Data_Price '!$BE$2:$BE$1266,0))</f>
        <v>0</v>
      </c>
      <c r="CY385">
        <f>INDEX('Data_Price '!AT$2:AT$1266,MATCH(Data!$DN385,'Data_Price '!$BE$2:$BE$1266,0))</f>
        <v>0</v>
      </c>
      <c r="CZ385">
        <f>INDEX('Data_Price '!AU$2:AU$1266,MATCH(Data!$DN385,'Data_Price '!$BE$2:$BE$1266,0))</f>
        <v>0</v>
      </c>
      <c r="DA385">
        <f>INDEX('Data_Price '!AV$2:AV$1266,MATCH(Data!$DN385,'Data_Price '!$BE$2:$BE$1266,0))</f>
        <v>0</v>
      </c>
      <c r="DB385">
        <f>INDEX('Data_Price '!AW$2:AW$1266,MATCH(Data!$DN385,'Data_Price '!$BE$2:$BE$1266,0))</f>
        <v>0</v>
      </c>
      <c r="DC385">
        <f>INDEX('Data_Price '!AX$2:AX$1266,MATCH(Data!$DN385,'Data_Price '!$BE$2:$BE$1266,0))</f>
        <v>0</v>
      </c>
      <c r="DD385">
        <f>INDEX('Data_Price '!AY$2:AY$1266,MATCH(Data!$DN385,'Data_Price '!$BE$2:$BE$1266,0))</f>
        <v>0</v>
      </c>
      <c r="DE385">
        <f>INDEX('Data_Price '!AZ$2:AZ$1266,MATCH(Data!$DN385,'Data_Price '!$BE$2:$BE$1266,0))</f>
        <v>0</v>
      </c>
      <c r="DF385">
        <f>INDEX('Data_Price '!BA$2:BA$1266,MATCH(Data!$DN385,'Data_Price '!$BE$2:$BE$1266,0))</f>
        <v>0</v>
      </c>
      <c r="DG385">
        <f>INDEX('Data_Price '!BB$2:BB$1266,MATCH(Data!$DN385,'Data_Price '!$BE$2:$BE$1266,0))</f>
        <v>0</v>
      </c>
      <c r="DH385">
        <f>INDEX('Data_Price '!BC$2:BC$1266,MATCH(Data!$DN385,'Data_Price '!$BE$2:$BE$1266,0))</f>
        <v>0</v>
      </c>
      <c r="DI385">
        <f>INDEX('Data_Price '!BD$2:BD$1266,MATCH(Data!$DN385,'Data_Price '!$BE$2:$BE$1266,0))</f>
        <v>0</v>
      </c>
      <c r="DJ385" s="89" t="e">
        <f ca="1">_xll.Connector("TinyUrl.TinyUrl",DA385,0)</f>
        <v>#NAME?</v>
      </c>
      <c r="DK385" s="89" t="e">
        <f ca="1">_xll.Connector("TinyUrl.TinyUrl",DE385,0)</f>
        <v>#NAME?</v>
      </c>
      <c r="DL385" s="89" t="e">
        <f ca="1">_xll.Connector("TinyUrl.TinyUrl",DI385,0)</f>
        <v>#NAME?</v>
      </c>
      <c r="DM385" s="224" t="str">
        <f t="shared" si="202"/>
        <v>The Slacker</v>
      </c>
      <c r="DN385" s="89" t="str">
        <f t="shared" si="203"/>
        <v xml:space="preserve"> J SkisThe Slacker188 Unisex</v>
      </c>
      <c r="DO385" s="227"/>
    </row>
    <row r="386" spans="1:119" ht="15.45" customHeight="1">
      <c r="B386" s="224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#VALUE!</v>
      </c>
      <c r="F386" s="43" t="b">
        <f>CL386&gt;Driver!$F$56</f>
        <v>1</v>
      </c>
      <c r="G386" s="43" t="b">
        <f>AND(CB386&gt;Driver!$F$55,CB386&lt;Driver!$G$55)</f>
        <v>0</v>
      </c>
      <c r="H386" s="43" t="e">
        <f t="shared" si="170"/>
        <v>#VALUE!</v>
      </c>
      <c r="I386" s="43">
        <f t="shared" si="171"/>
        <v>0</v>
      </c>
      <c r="J386" s="43" t="e">
        <f t="array" ref="J386">NOT(OR(($H$9:$H$1273=TRUE)*($I$9:$I$1273&gt;0)*($BT$9:$BT$1273=BT386)*($K$9:$K$1273&gt;K386)))</f>
        <v>#VALUE!</v>
      </c>
      <c r="K386" s="72">
        <f t="shared" si="172"/>
        <v>0.68244960520919506</v>
      </c>
      <c r="L386" s="72">
        <f t="shared" si="173"/>
        <v>0.89923132704858588</v>
      </c>
      <c r="M386" s="72">
        <f t="shared" si="174"/>
        <v>0.46566788336980436</v>
      </c>
      <c r="N386" s="72">
        <f t="shared" si="175"/>
        <v>0.2020362992474547</v>
      </c>
      <c r="O386" s="72">
        <f t="shared" si="176"/>
        <v>0.28321081491424616</v>
      </c>
      <c r="P386" s="72">
        <f t="shared" si="177"/>
        <v>0.91175653594771244</v>
      </c>
      <c r="Q386" s="72"/>
      <c r="R386" s="72"/>
      <c r="S386" s="72">
        <f t="shared" si="178"/>
        <v>0.7012553642276862</v>
      </c>
      <c r="T386" s="72">
        <f t="shared" si="179"/>
        <v>0.98114277271277039</v>
      </c>
      <c r="U386" s="72">
        <f t="shared" si="180"/>
        <v>0.95317304620114207</v>
      </c>
      <c r="V386" s="72">
        <f t="shared" si="181"/>
        <v>0.65341548931474092</v>
      </c>
      <c r="W386" s="72">
        <f t="shared" si="182"/>
        <v>0.91243012422360248</v>
      </c>
      <c r="X386" s="72">
        <f t="shared" si="183"/>
        <v>0.10076867295141409</v>
      </c>
      <c r="Y386" s="72">
        <f t="shared" si="184"/>
        <v>0.53433211663019564</v>
      </c>
      <c r="Z386" s="72">
        <f t="shared" si="185"/>
        <v>0.7979637007525453</v>
      </c>
      <c r="AA386" s="72">
        <f t="shared" si="186"/>
        <v>0.71678918508575384</v>
      </c>
      <c r="AB386" s="72">
        <f t="shared" si="187"/>
        <v>8.8243464052287557E-2</v>
      </c>
      <c r="AC386" s="72"/>
      <c r="AD386" s="72"/>
      <c r="AE386" s="72">
        <f t="shared" si="188"/>
        <v>0.2987446357723138</v>
      </c>
      <c r="AF386" s="72">
        <f t="shared" si="189"/>
        <v>1.8857227287229633E-2</v>
      </c>
      <c r="AG386" s="72">
        <f t="shared" si="190"/>
        <v>4.6826953798857887E-2</v>
      </c>
      <c r="AH386" s="72">
        <f t="shared" si="191"/>
        <v>0.34658451068525908</v>
      </c>
      <c r="AI386" s="72">
        <f t="shared" si="192"/>
        <v>8.7569875776397507E-2</v>
      </c>
      <c r="AJ386" s="72">
        <f>(AV386-Driver!$K$179)/(Driver!$L$179-Driver!$K$179)</f>
        <v>0.1392313270485859</v>
      </c>
      <c r="AK386" s="72">
        <f>(AW386-Driver!$K$180)/(Driver!$L$180-Driver!$K$180)</f>
        <v>0.26413374259585565</v>
      </c>
      <c r="AL386" s="72">
        <f>(AX386-Driver!$K$181)/(Driver!$L$181-Driver!$K$181)</f>
        <v>0.39796370075254534</v>
      </c>
      <c r="AM386" s="72">
        <f>(AY386-Driver!$K$182)/(Driver!$L$182-Driver!$K$182)</f>
        <v>0.93078918508575381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193"/>
        <v>2.9304029304029302</v>
      </c>
      <c r="AW386" s="70">
        <f t="shared" si="194"/>
        <v>26.782720641313112</v>
      </c>
      <c r="AX386" s="70">
        <f t="shared" si="195"/>
        <v>4.5816733067729078</v>
      </c>
      <c r="AY386" s="70">
        <f>IFERROR(Driver!$K$19/Data!BH386/Data!BI386*Data!BK386*Data!BL386,"")</f>
        <v>-0.4236734398455001</v>
      </c>
      <c r="AZ386" s="70">
        <f t="shared" si="196"/>
        <v>22.624720774385704</v>
      </c>
      <c r="BA386" s="70"/>
      <c r="BB386" s="70"/>
      <c r="BC386" s="70">
        <f t="shared" si="197"/>
        <v>26.586513746412116</v>
      </c>
      <c r="BD386" s="70">
        <f t="shared" si="198"/>
        <v>8.9018144926923597</v>
      </c>
      <c r="BE386" s="70">
        <f t="shared" si="199"/>
        <v>5.3341949472708525E-2</v>
      </c>
      <c r="BF386" s="70">
        <f t="shared" si="200"/>
        <v>6.0329042530490291</v>
      </c>
      <c r="BG386" s="70">
        <f t="shared" si="201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219</v>
      </c>
      <c r="BS386" s="8" t="s">
        <v>950</v>
      </c>
      <c r="BT386" s="9" t="s">
        <v>683</v>
      </c>
      <c r="BU386" s="10">
        <v>159</v>
      </c>
      <c r="BV386" s="9" t="s">
        <v>390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303</v>
      </c>
      <c r="CU386" s="10"/>
      <c r="CV386" s="10"/>
      <c r="CW386" s="10"/>
      <c r="CX386" t="str">
        <f>INDEX('Data_Price '!AS$2:AS$1266,MATCH(Data!$DN386,'Data_Price '!$BE$2:$BE$1266,0))</f>
        <v>K2 Midnight Women Skis 159</v>
      </c>
      <c r="CY386" t="str">
        <f>INDEX('Data_Price '!AT$2:AT$1266,MATCH(Data!$DN386,'Data_Price '!$BE$2:$BE$1266,0))</f>
        <v>Snowinn.com</v>
      </c>
      <c r="CZ386">
        <f>INDEX('Data_Price '!AU$2:AU$1266,MATCH(Data!$DN386,'Data_Price '!$BE$2:$BE$1266,0))</f>
        <v>309.99</v>
      </c>
      <c r="DA386" t="str">
        <f>INDEX('Data_Price '!AV$2:AV$1266,MATCH(Data!$DN386,'Data_Price '!$BE$2:$BE$1266,0))</f>
        <v>https://www.google.com/url?url=https://www.snowinn.com/ski-store/k2-midnight-women-skis/138133921/p%3Futm_source%3Dgoogle_products%26utm_medium%3Dmerchant%26id_producte%3D13273365%26country%3Dus&amp;rct=j&amp;q=&amp;esrc=s&amp;sa=U&amp;ved=0ahUKEwiQ3pDMxaP2AhWRZd8KHUgHC1UQsDwILw&amp;usg=AOvVaw13QqZfep3huWxy7OVMZv3Q</v>
      </c>
      <c r="DB386" t="str">
        <f>INDEX('Data_Price '!AW$2:AW$1266,MATCH(Data!$DN386,'Data_Price '!$BE$2:$BE$1266,0))</f>
        <v>K2 Midnight Women Skis 159</v>
      </c>
      <c r="DC386" t="str">
        <f>INDEX('Data_Price '!AX$2:AX$1266,MATCH(Data!$DN386,'Data_Price '!$BE$2:$BE$1266,0))</f>
        <v>Snowinn.com</v>
      </c>
      <c r="DD386">
        <f>INDEX('Data_Price '!AY$2:AY$1266,MATCH(Data!$DN386,'Data_Price '!$BE$2:$BE$1266,0))</f>
        <v>309.99</v>
      </c>
      <c r="DE386" t="str">
        <f>INDEX('Data_Price '!AZ$2:AZ$1266,MATCH(Data!$DN386,'Data_Price '!$BE$2:$BE$1266,0))</f>
        <v>https://www.google.com/url?q=https://www.snowinn.com/ski-store/k2-midnight-women-skis/138133921/p%3Futm_source%3Dgoogle_products%26utm_medium%3Dmerchant%26id_producte%3D13273365%26country%3Dus&amp;sa=U&amp;ved=0ahUKEwiXzMvMxaP2AhVkleAKHYCcDrsQ2ykIFg&amp;usg=AOvVaw110XahQnS8r2shnFoynH73</v>
      </c>
      <c r="DF386" t="str">
        <f>INDEX('Data_Price '!BA$2:BA$1266,MATCH(Data!$DN386,'Data_Price '!$BE$2:$BE$1266,0))</f>
        <v>K2 Midnight Women Skis 159</v>
      </c>
      <c r="DG386" t="str">
        <f>INDEX('Data_Price '!BB$2:BB$1266,MATCH(Data!$DN386,'Data_Price '!$BE$2:$BE$1266,0))</f>
        <v>! OutdoorXL.com</v>
      </c>
      <c r="DH386">
        <f>INDEX('Data_Price '!BC$2:BC$1266,MATCH(Data!$DN386,'Data_Price '!$BE$2:$BE$1266,0))</f>
        <v>319.95</v>
      </c>
      <c r="DI386" t="str">
        <f>INDEX('Data_Price '!BD$2:BD$1266,MATCH(Data!$DN386,'Data_Price '!$BE$2:$BE$1266,0))</f>
        <v>https://www.google.com/url?q=https://www.outdoorxl.com/k2-midnight.html%3Fprl%3D92-7807x144-1062&amp;sa=U&amp;ved=0ahUKEwiXzMvMxaP2AhVkleAKHYCcDrsQ2ykIGA&amp;usg=AOvVaw1uhejjS5zjDGWD32SxEW4N</v>
      </c>
      <c r="DJ386" s="89" t="e">
        <f ca="1">_xll.Connector("TinyUrl.TinyUrl",DA386,0)</f>
        <v>#NAME?</v>
      </c>
      <c r="DK386" s="89" t="e">
        <f ca="1">_xll.Connector("TinyUrl.TinyUrl",DE386,0)</f>
        <v>#NAME?</v>
      </c>
      <c r="DL386" s="89" t="e">
        <f ca="1">_xll.Connector("TinyUrl.TinyUrl",DI386,0)</f>
        <v>#NAME?</v>
      </c>
      <c r="DM386" s="224" t="str">
        <f t="shared" si="202"/>
        <v>Midnight</v>
      </c>
      <c r="DN386" s="89" t="str">
        <f t="shared" si="203"/>
        <v xml:space="preserve"> K2Midnight159 Women's</v>
      </c>
      <c r="DO386" s="227"/>
    </row>
    <row r="387" spans="1:119" ht="15.45" customHeight="1">
      <c r="A387" s="224">
        <f>ROW()</f>
        <v>387</v>
      </c>
      <c r="B387" s="224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#VALUE!</v>
      </c>
      <c r="F387" s="43" t="b">
        <f>CL387&gt;Driver!$F$56</f>
        <v>1</v>
      </c>
      <c r="G387" s="43" t="b">
        <f>AND(CB387&gt;Driver!$F$55,CB387&lt;Driver!$G$55)</f>
        <v>0</v>
      </c>
      <c r="H387" s="43" t="e">
        <f t="shared" si="170"/>
        <v>#VALUE!</v>
      </c>
      <c r="I387" s="43">
        <f t="shared" si="171"/>
        <v>0</v>
      </c>
      <c r="J387" s="43" t="e">
        <f t="array" ref="J387">NOT(OR(($H$9:$H$1273=TRUE)*($I$9:$I$1273&gt;0)*($BT$9:$BT$1273=BT387)*($K$9:$K$1273&gt;K387)))</f>
        <v>#VALUE!</v>
      </c>
      <c r="K387" s="72">
        <f t="shared" si="172"/>
        <v>0.72712429910278376</v>
      </c>
      <c r="L387" s="72">
        <f t="shared" si="173"/>
        <v>0.99803722504230119</v>
      </c>
      <c r="M387" s="72">
        <f t="shared" si="174"/>
        <v>0.45621137316326632</v>
      </c>
      <c r="N387" s="72">
        <f t="shared" si="175"/>
        <v>0.18559413141086445</v>
      </c>
      <c r="O387" s="72">
        <f t="shared" si="176"/>
        <v>0.31192887696782312</v>
      </c>
      <c r="P387" s="72">
        <f t="shared" si="177"/>
        <v>0.87111111111111117</v>
      </c>
      <c r="Q387" s="72"/>
      <c r="R387" s="72"/>
      <c r="S387" s="72">
        <f t="shared" si="178"/>
        <v>0.7008675699059026</v>
      </c>
      <c r="T387" s="72">
        <f t="shared" si="179"/>
        <v>0.98793143423208518</v>
      </c>
      <c r="U387" s="72">
        <f t="shared" si="180"/>
        <v>0.96894816524005245</v>
      </c>
      <c r="V387" s="72">
        <f t="shared" si="181"/>
        <v>0.67445467126158454</v>
      </c>
      <c r="W387" s="72">
        <f t="shared" si="182"/>
        <v>0.97148014440433217</v>
      </c>
      <c r="X387" s="72">
        <f t="shared" si="183"/>
        <v>1.9627749576988096E-3</v>
      </c>
      <c r="Y387" s="72">
        <f t="shared" si="184"/>
        <v>0.54378862683673368</v>
      </c>
      <c r="Z387" s="72">
        <f t="shared" si="185"/>
        <v>0.81440586858913555</v>
      </c>
      <c r="AA387" s="72">
        <f t="shared" si="186"/>
        <v>0.68807112303217688</v>
      </c>
      <c r="AB387" s="72">
        <f t="shared" si="187"/>
        <v>0.12888888888888889</v>
      </c>
      <c r="AC387" s="72"/>
      <c r="AD387" s="72"/>
      <c r="AE387" s="72">
        <f t="shared" si="188"/>
        <v>0.2991324300940974</v>
      </c>
      <c r="AF387" s="72">
        <f t="shared" si="189"/>
        <v>1.2068565767914805E-2</v>
      </c>
      <c r="AG387" s="72">
        <f t="shared" si="190"/>
        <v>3.1051834759947605E-2</v>
      </c>
      <c r="AH387" s="72">
        <f t="shared" si="191"/>
        <v>0.32554532873841546</v>
      </c>
      <c r="AI387" s="72">
        <f t="shared" si="192"/>
        <v>2.8519855595667873E-2</v>
      </c>
      <c r="AJ387" s="72">
        <f>(AV387-Driver!$K$179)/(Driver!$L$179-Driver!$K$179)</f>
        <v>0.2419627749576988</v>
      </c>
      <c r="AK387" s="72">
        <f>(AW387-Driver!$K$180)/(Driver!$L$180-Driver!$K$180)</f>
        <v>0.30173109216273142</v>
      </c>
      <c r="AL387" s="72">
        <f>(AX387-Driver!$K$181)/(Driver!$L$181-Driver!$K$181)</f>
        <v>0.41440586858913547</v>
      </c>
      <c r="AM387" s="72">
        <f>(AY387-Driver!$K$182)/(Driver!$L$182-Driver!$K$182)</f>
        <v>0.90207112303217685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193"/>
        <v>5.0925925925925926</v>
      </c>
      <c r="AW387" s="70">
        <f t="shared" si="194"/>
        <v>30.459295918525939</v>
      </c>
      <c r="AX387" s="70">
        <f t="shared" si="195"/>
        <v>4.7296528173022194</v>
      </c>
      <c r="AY387" s="70">
        <f>IFERROR(Driver!$K$19/Data!BH188/Data!BI188*Data!BK188*Data!BL188,"")</f>
        <v>-0.59947082282691466</v>
      </c>
      <c r="AZ387" s="70">
        <f t="shared" si="196"/>
        <v>26.329113924050635</v>
      </c>
      <c r="BA387" s="70"/>
      <c r="BB387" s="70"/>
      <c r="BC387" s="70">
        <f t="shared" si="197"/>
        <v>26.385362135800584</v>
      </c>
      <c r="BD387" s="70">
        <f t="shared" si="198"/>
        <v>9.5025990083552916</v>
      </c>
      <c r="BE387" s="70">
        <f t="shared" si="199"/>
        <v>6.9114254407938808E-2</v>
      </c>
      <c r="BF387" s="70">
        <f t="shared" si="200"/>
        <v>8.4091320453264586</v>
      </c>
      <c r="BG387" s="70">
        <f t="shared" si="201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219</v>
      </c>
      <c r="BS387" s="8" t="s">
        <v>771</v>
      </c>
      <c r="BT387" s="9" t="s">
        <v>777</v>
      </c>
      <c r="BU387" s="10">
        <v>162</v>
      </c>
      <c r="BV387" s="9" t="s">
        <v>222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305</v>
      </c>
      <c r="CU387" s="10"/>
      <c r="CV387" s="10"/>
      <c r="CW387" s="10"/>
      <c r="CX387" t="str">
        <f>INDEX('Data_Price '!AS$2:AS$1266,MATCH(Data!$DN387,'Data_Price '!$BE$2:$BE$1266,0))</f>
        <v>Rossignol Blackops Holyshred Skis 162cm</v>
      </c>
      <c r="CY387" t="str">
        <f>INDEX('Data_Price '!AT$2:AT$1266,MATCH(Data!$DN387,'Data_Price '!$BE$2:$BE$1266,0))</f>
        <v>The-House.com</v>
      </c>
      <c r="CZ387">
        <f>INDEX('Data_Price '!AU$2:AU$1266,MATCH(Data!$DN387,'Data_Price '!$BE$2:$BE$1266,0))</f>
        <v>428.95</v>
      </c>
      <c r="DA387" t="str">
        <f>INDEX('Data_Price '!AV$2:AV$1266,MATCH(Data!$DN387,'Data_Price '!$BE$2:$BE$1266,0))</f>
        <v>https://www.google.com/url?url=https://www.the-house.com/8962robohs21zz-rossignol-skis%3Futm_source%3Dfroogle%26utm_medium%3Dppc%26utm_campaign%3Dshopcomparefeed&amp;rct=j&amp;q=&amp;esrc=s&amp;sa=U&amp;ved=0ahUKEwiekpvPxKP2AhUETd8KHbBTBhAQsDwIYA&amp;usg=AOvVaw2XxYRTcFAdJ3e6l8o6uT_Z</v>
      </c>
      <c r="DB387" t="str">
        <f>INDEX('Data_Price '!AW$2:AW$1266,MATCH(Data!$DN387,'Data_Price '!$BE$2:$BE$1266,0))</f>
        <v>Rossignol Blackops Holyshred Skis 162cm</v>
      </c>
      <c r="DC387" t="str">
        <f>INDEX('Data_Price '!AX$2:AX$1266,MATCH(Data!$DN387,'Data_Price '!$BE$2:$BE$1266,0))</f>
        <v>The-House.com</v>
      </c>
      <c r="DD387">
        <f>INDEX('Data_Price '!AY$2:AY$1266,MATCH(Data!$DN387,'Data_Price '!$BE$2:$BE$1266,0))</f>
        <v>428.95</v>
      </c>
      <c r="DE387" t="str">
        <f>INDEX('Data_Price '!AZ$2:AZ$1266,MATCH(Data!$DN387,'Data_Price '!$BE$2:$BE$1266,0))</f>
        <v>https://www.google.com/url?q=https://www.the-house.com/8962robohs21zz-rossignol-skis%3Futm_source%3Dfroogle%26utm_medium%3Dppc%26utm_campaign%3Dshopcomparefeed&amp;sa=U&amp;ved=0ahUKEwjsjszPxKP2AhXMdd8KHb3PBAEQ2ykIEQ&amp;usg=AOvVaw2trV7UR1IpdB_iRxm6X1eb</v>
      </c>
      <c r="DF387" t="str">
        <f>INDEX('Data_Price '!BA$2:BA$1266,MATCH(Data!$DN387,'Data_Price '!$BE$2:$BE$1266,0))</f>
        <v>Rossignol Blackops Holyshred Skis 162cm</v>
      </c>
      <c r="DG387" t="str">
        <f>INDEX('Data_Price '!BB$2:BB$1266,MATCH(Data!$DN387,'Data_Price '!$BE$2:$BE$1266,0))</f>
        <v>The-House.com</v>
      </c>
      <c r="DH387">
        <f>INDEX('Data_Price '!BC$2:BC$1266,MATCH(Data!$DN387,'Data_Price '!$BE$2:$BE$1266,0))</f>
        <v>428.95</v>
      </c>
      <c r="DI387" t="str">
        <f>INDEX('Data_Price '!BD$2:BD$1266,MATCH(Data!$DN387,'Data_Price '!$BE$2:$BE$1266,0))</f>
        <v>https://www.google.com/url?q=https://www.the-house.com/8962robohs21zz-rossignol-skis%3Futm_source%3Dfroogle%26utm_medium%3Dppc%26utm_campaign%3Dshopcomparefeed&amp;sa=U&amp;ved=0ahUKEwjsjszPxKP2AhXMdd8KHb3PBAEQ2ykIEw&amp;usg=AOvVaw266jwZAuaWCMxmbDkO6QTQ</v>
      </c>
      <c r="DJ387" s="89" t="e">
        <f ca="1">_xll.Connector("TinyUrl.TinyUrl",DA387,0)</f>
        <v>#NAME?</v>
      </c>
      <c r="DK387" s="89" t="e">
        <f ca="1">_xll.Connector("TinyUrl.TinyUrl",DE387,0)</f>
        <v>#NAME?</v>
      </c>
      <c r="DL387" s="89" t="e">
        <f ca="1">_xll.Connector("TinyUrl.TinyUrl",DI387,0)</f>
        <v>#NAME?</v>
      </c>
      <c r="DM387" s="224" t="str">
        <f t="shared" si="202"/>
        <v>Blackops Holyshred</v>
      </c>
      <c r="DN387" s="89" t="str">
        <f t="shared" si="203"/>
        <v xml:space="preserve"> RossignolBlackops Holyshred162 Unisex</v>
      </c>
      <c r="DO387" s="227" t="s">
        <v>1016</v>
      </c>
    </row>
    <row r="388" spans="1:119" ht="15.45" customHeight="1">
      <c r="B388" s="224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#VALUE!</v>
      </c>
      <c r="F388" s="43" t="b">
        <f>CL388&gt;Driver!$F$56</f>
        <v>0</v>
      </c>
      <c r="G388" s="43" t="b">
        <f>AND(CB388&gt;Driver!$F$55,CB388&lt;Driver!$G$55)</f>
        <v>0</v>
      </c>
      <c r="H388" s="43" t="e">
        <f t="shared" si="170"/>
        <v>#VALUE!</v>
      </c>
      <c r="I388" s="43">
        <f t="shared" si="171"/>
        <v>0</v>
      </c>
      <c r="J388" s="43" t="e">
        <f t="array" ref="J388">NOT(OR(($H$9:$H$1273=TRUE)*($I$9:$I$1273&gt;0)*($BT$9:$BT$1273=BT388)*($K$9:$K$1273&gt;K388)))</f>
        <v>#VALUE!</v>
      </c>
      <c r="K388" s="72">
        <f t="shared" si="172"/>
        <v>0.65990813053877595</v>
      </c>
      <c r="L388" s="72">
        <f t="shared" si="173"/>
        <v>0.92719039561679151</v>
      </c>
      <c r="M388" s="72">
        <f t="shared" si="174"/>
        <v>0.39262586546076028</v>
      </c>
      <c r="N388" s="72">
        <f t="shared" si="175"/>
        <v>0.12235502434705625</v>
      </c>
      <c r="O388" s="72">
        <f t="shared" si="176"/>
        <v>0.29000786615287155</v>
      </c>
      <c r="P388" s="72">
        <f t="shared" si="177"/>
        <v>0.76551470588235304</v>
      </c>
      <c r="Q388" s="72"/>
      <c r="R388" s="72"/>
      <c r="S388" s="72">
        <f t="shared" si="178"/>
        <v>0.76651471880395761</v>
      </c>
      <c r="T388" s="72">
        <f t="shared" si="179"/>
        <v>0.96322244366757048</v>
      </c>
      <c r="U388" s="72">
        <f t="shared" si="180"/>
        <v>0.99350609045646265</v>
      </c>
      <c r="V388" s="72">
        <f t="shared" si="181"/>
        <v>0.64752493236459108</v>
      </c>
      <c r="W388" s="72">
        <f t="shared" si="182"/>
        <v>0.9939092567908584</v>
      </c>
      <c r="X388" s="72">
        <f t="shared" si="183"/>
        <v>7.2809604383208465E-2</v>
      </c>
      <c r="Y388" s="72">
        <f t="shared" si="184"/>
        <v>0.60737413453923972</v>
      </c>
      <c r="Z388" s="72">
        <f t="shared" si="185"/>
        <v>0.87764497565294375</v>
      </c>
      <c r="AA388" s="72">
        <f t="shared" si="186"/>
        <v>0.70999213384712845</v>
      </c>
      <c r="AB388" s="72">
        <f t="shared" si="187"/>
        <v>0.23448529411764701</v>
      </c>
      <c r="AC388" s="72"/>
      <c r="AD388" s="72"/>
      <c r="AE388" s="72">
        <f t="shared" si="188"/>
        <v>0.23348528119604245</v>
      </c>
      <c r="AF388" s="72">
        <f t="shared" si="189"/>
        <v>3.6777556332429545E-2</v>
      </c>
      <c r="AG388" s="72">
        <f t="shared" si="190"/>
        <v>6.4939095435373739E-3</v>
      </c>
      <c r="AH388" s="72">
        <f t="shared" si="191"/>
        <v>0.35247506763540892</v>
      </c>
      <c r="AI388" s="72">
        <f t="shared" si="192"/>
        <v>6.0907432091416164E-3</v>
      </c>
      <c r="AJ388" s="72">
        <f>(AV388-Driver!$K$179)/(Driver!$L$179-Driver!$K$179)</f>
        <v>0.16719039561679153</v>
      </c>
      <c r="AK388" s="72">
        <f>(AW388-Driver!$K$180)/(Driver!$L$180-Driver!$K$180)</f>
        <v>0.40734018052852289</v>
      </c>
      <c r="AL388" s="72">
        <f>(AX388-Driver!$K$181)/(Driver!$L$181-Driver!$K$181)</f>
        <v>0.47764497565294373</v>
      </c>
      <c r="AM388" s="72">
        <f>(AY388-Driver!$K$182)/(Driver!$L$182-Driver!$K$182)</f>
        <v>0.92399213384712842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193"/>
        <v>3.5188576855243521</v>
      </c>
      <c r="AW388" s="70">
        <f t="shared" si="194"/>
        <v>40.786613344027067</v>
      </c>
      <c r="AX388" s="70">
        <f t="shared" si="195"/>
        <v>5.2988047808764938</v>
      </c>
      <c r="AY388" s="70">
        <f>IFERROR(Driver!$K$19/Data!BH388/Data!BI388*Data!BK388*Data!BL388,"")</f>
        <v>-0.46528153364764041</v>
      </c>
      <c r="AZ388" s="70">
        <f t="shared" si="196"/>
        <v>35.953090096798213</v>
      </c>
      <c r="BA388" s="70"/>
      <c r="BB388" s="70"/>
      <c r="BC388" s="70">
        <f t="shared" si="197"/>
        <v>60.43699464079684</v>
      </c>
      <c r="BD388" s="70">
        <f t="shared" si="198"/>
        <v>7.3158971251363152</v>
      </c>
      <c r="BE388" s="70">
        <f t="shared" si="199"/>
        <v>9.366779876690165E-2</v>
      </c>
      <c r="BF388" s="70">
        <f t="shared" si="200"/>
        <v>5.3676072290343217</v>
      </c>
      <c r="BG388" s="70">
        <f t="shared" si="201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219</v>
      </c>
      <c r="BS388" s="8" t="s">
        <v>950</v>
      </c>
      <c r="BT388" s="9" t="s">
        <v>692</v>
      </c>
      <c r="BU388" s="10">
        <v>170</v>
      </c>
      <c r="BV388" s="9" t="s">
        <v>222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305</v>
      </c>
      <c r="CU388" s="10"/>
      <c r="CV388" s="10"/>
      <c r="CW388" s="10"/>
      <c r="CX388">
        <f>INDEX('Data_Price '!AS$2:AS$1266,MATCH(Data!$DN388,'Data_Price '!$BE$2:$BE$1266,0))</f>
        <v>0</v>
      </c>
      <c r="CY388">
        <f>INDEX('Data_Price '!AT$2:AT$1266,MATCH(Data!$DN388,'Data_Price '!$BE$2:$BE$1266,0))</f>
        <v>0</v>
      </c>
      <c r="CZ388">
        <f>INDEX('Data_Price '!AU$2:AU$1266,MATCH(Data!$DN388,'Data_Price '!$BE$2:$BE$1266,0))</f>
        <v>0</v>
      </c>
      <c r="DA388">
        <f>INDEX('Data_Price '!AV$2:AV$1266,MATCH(Data!$DN388,'Data_Price '!$BE$2:$BE$1266,0))</f>
        <v>0</v>
      </c>
      <c r="DB388">
        <f>INDEX('Data_Price '!AW$2:AW$1266,MATCH(Data!$DN388,'Data_Price '!$BE$2:$BE$1266,0))</f>
        <v>0</v>
      </c>
      <c r="DC388">
        <f>INDEX('Data_Price '!AX$2:AX$1266,MATCH(Data!$DN388,'Data_Price '!$BE$2:$BE$1266,0))</f>
        <v>0</v>
      </c>
      <c r="DD388">
        <f>INDEX('Data_Price '!AY$2:AY$1266,MATCH(Data!$DN388,'Data_Price '!$BE$2:$BE$1266,0))</f>
        <v>0</v>
      </c>
      <c r="DE388">
        <f>INDEX('Data_Price '!AZ$2:AZ$1266,MATCH(Data!$DN388,'Data_Price '!$BE$2:$BE$1266,0))</f>
        <v>0</v>
      </c>
      <c r="DF388">
        <f>INDEX('Data_Price '!BA$2:BA$1266,MATCH(Data!$DN388,'Data_Price '!$BE$2:$BE$1266,0))</f>
        <v>0</v>
      </c>
      <c r="DG388">
        <f>INDEX('Data_Price '!BB$2:BB$1266,MATCH(Data!$DN388,'Data_Price '!$BE$2:$BE$1266,0))</f>
        <v>0</v>
      </c>
      <c r="DH388">
        <f>INDEX('Data_Price '!BC$2:BC$1266,MATCH(Data!$DN388,'Data_Price '!$BE$2:$BE$1266,0))</f>
        <v>0</v>
      </c>
      <c r="DI388">
        <f>INDEX('Data_Price '!BD$2:BD$1266,MATCH(Data!$DN388,'Data_Price '!$BE$2:$BE$1266,0))</f>
        <v>0</v>
      </c>
      <c r="DJ388" s="89" t="e">
        <f ca="1">_xll.Connector("TinyUrl.TinyUrl",DA388,0)</f>
        <v>#NAME?</v>
      </c>
      <c r="DK388" s="89" t="e">
        <f ca="1">_xll.Connector("TinyUrl.TinyUrl",DE388,0)</f>
        <v>#NAME?</v>
      </c>
      <c r="DL388" s="89" t="e">
        <f ca="1">_xll.Connector("TinyUrl.TinyUrl",DI388,0)</f>
        <v>#NAME?</v>
      </c>
      <c r="DM388" s="224" t="str">
        <f t="shared" si="202"/>
        <v>Mindbender 90 Ti</v>
      </c>
      <c r="DN388" s="89" t="str">
        <f t="shared" si="203"/>
        <v xml:space="preserve"> K2Mindbender 90 Ti170 Unisex</v>
      </c>
      <c r="DO388" s="227"/>
    </row>
    <row r="389" spans="1:119" ht="15.45" customHeight="1">
      <c r="B389" s="224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#VALUE!</v>
      </c>
      <c r="F389" s="43" t="b">
        <f>CL389&gt;Driver!$F$56</f>
        <v>0</v>
      </c>
      <c r="G389" s="43" t="b">
        <f>AND(CB389&gt;Driver!$F$55,CB389&lt;Driver!$G$55)</f>
        <v>0</v>
      </c>
      <c r="H389" s="43" t="e">
        <f t="shared" si="170"/>
        <v>#VALUE!</v>
      </c>
      <c r="I389" s="43">
        <f t="shared" si="171"/>
        <v>0</v>
      </c>
      <c r="J389" s="43" t="e">
        <f t="array" ref="J389">NOT(OR(($H$9:$H$1273=TRUE)*($I$9:$I$1273&gt;0)*($BT$9:$BT$1273=BT389)*($K$9:$K$1273&gt;K389)))</f>
        <v>#VALUE!</v>
      </c>
      <c r="K389" s="72">
        <f t="shared" si="172"/>
        <v>0.69024606198050054</v>
      </c>
      <c r="L389" s="72">
        <f t="shared" si="173"/>
        <v>0.89343002175489483</v>
      </c>
      <c r="M389" s="72">
        <f t="shared" si="174"/>
        <v>0.48706210220610624</v>
      </c>
      <c r="N389" s="72">
        <f t="shared" si="175"/>
        <v>0.2342882438499968</v>
      </c>
      <c r="O389" s="72">
        <f t="shared" si="176"/>
        <v>0.29639152682060943</v>
      </c>
      <c r="P389" s="72">
        <f t="shared" si="177"/>
        <v>0.93050653594771249</v>
      </c>
      <c r="Q389" s="72"/>
      <c r="R389" s="72"/>
      <c r="S389" s="72">
        <f t="shared" si="178"/>
        <v>0.69937120158968757</v>
      </c>
      <c r="T389" s="72">
        <f t="shared" si="179"/>
        <v>0.98898671451739839</v>
      </c>
      <c r="U389" s="72">
        <f t="shared" si="180"/>
        <v>0.79682951033693084</v>
      </c>
      <c r="V389" s="72">
        <f t="shared" si="181"/>
        <v>0.64143677109435582</v>
      </c>
      <c r="W389" s="72">
        <f t="shared" si="182"/>
        <v>0.984375</v>
      </c>
      <c r="X389" s="72">
        <f t="shared" si="183"/>
        <v>0.10656997824510514</v>
      </c>
      <c r="Y389" s="72">
        <f t="shared" si="184"/>
        <v>0.51293789779389376</v>
      </c>
      <c r="Z389" s="72">
        <f t="shared" si="185"/>
        <v>0.7657117561500032</v>
      </c>
      <c r="AA389" s="72">
        <f t="shared" si="186"/>
        <v>0.70360847317939057</v>
      </c>
      <c r="AB389" s="72">
        <f t="shared" si="187"/>
        <v>6.949346405228754E-2</v>
      </c>
      <c r="AC389" s="72"/>
      <c r="AD389" s="72"/>
      <c r="AE389" s="72">
        <f t="shared" si="188"/>
        <v>0.30062879841031243</v>
      </c>
      <c r="AF389" s="72">
        <f t="shared" si="189"/>
        <v>1.1013285482601581E-2</v>
      </c>
      <c r="AG389" s="72">
        <f t="shared" si="190"/>
        <v>0.20317048966306914</v>
      </c>
      <c r="AH389" s="72">
        <f t="shared" si="191"/>
        <v>0.35856322890564413</v>
      </c>
      <c r="AI389" s="72">
        <f t="shared" si="192"/>
        <v>1.5625000000000021E-2</v>
      </c>
      <c r="AJ389" s="72">
        <f>(AV389-Driver!$K$179)/(Driver!$L$179-Driver!$K$179)</f>
        <v>0.13343002175489485</v>
      </c>
      <c r="AK389" s="72">
        <f>(AW389-Driver!$K$180)/(Driver!$L$180-Driver!$K$180)</f>
        <v>0.24286517507277516</v>
      </c>
      <c r="AL389" s="72">
        <f>(AX389-Driver!$K$181)/(Driver!$L$181-Driver!$K$181)</f>
        <v>0.36571175615000318</v>
      </c>
      <c r="AM389" s="72">
        <f>(AY389-Driver!$K$182)/(Driver!$L$182-Driver!$K$182)</f>
        <v>0.91760847317939054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193"/>
        <v>2.8083028083028085</v>
      </c>
      <c r="AW389" s="70">
        <f t="shared" si="194"/>
        <v>24.70290675980532</v>
      </c>
      <c r="AX389" s="70">
        <f t="shared" si="195"/>
        <v>4.2914058053500286</v>
      </c>
      <c r="AY389" s="70">
        <f>IFERROR(Driver!$K$19/Data!BH389/Data!BI389*Data!BK389*Data!BL389,"")</f>
        <v>-0.50435906043674106</v>
      </c>
      <c r="AZ389" s="70">
        <f t="shared" si="196"/>
        <v>20.915860014892033</v>
      </c>
      <c r="BA389" s="70"/>
      <c r="BB389" s="70"/>
      <c r="BC389" s="70">
        <f t="shared" si="197"/>
        <v>25.609185487596076</v>
      </c>
      <c r="BD389" s="70">
        <f t="shared" si="198"/>
        <v>9.5959894437594908</v>
      </c>
      <c r="BE389" s="70">
        <f t="shared" si="199"/>
        <v>0.30329479620456307</v>
      </c>
      <c r="BF389" s="70">
        <f t="shared" si="200"/>
        <v>4.6799921853148945</v>
      </c>
      <c r="BG389" s="70">
        <f t="shared" si="201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219</v>
      </c>
      <c r="BS389" s="8" t="s">
        <v>742</v>
      </c>
      <c r="BT389" s="9" t="s">
        <v>755</v>
      </c>
      <c r="BU389" s="10">
        <v>158</v>
      </c>
      <c r="BV389" s="9" t="s">
        <v>390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305</v>
      </c>
      <c r="CU389" s="10"/>
      <c r="CV389" s="10"/>
      <c r="CW389" s="10"/>
      <c r="CX389" t="str">
        <f>INDEX('Data_Price '!AS$2:AS$1266,MATCH(Data!$DN389,'Data_Price '!$BE$2:$BE$1266,0))</f>
        <v>Nordica Enforcer 88 / Santa Ana 93 Ski Skins - 2022 158 cm</v>
      </c>
      <c r="CY389" t="str">
        <f>INDEX('Data_Price '!AT$2:AT$1266,MATCH(Data!$DN389,'Data_Price '!$BE$2:$BE$1266,0))</f>
        <v>Arlberg Ski &amp; Surf Shops</v>
      </c>
      <c r="CZ389">
        <f>INDEX('Data_Price '!AU$2:AU$1266,MATCH(Data!$DN389,'Data_Price '!$BE$2:$BE$1266,0))</f>
        <v>209.95</v>
      </c>
      <c r="DA389" t="str">
        <f>INDEX('Data_Price '!AV$2:AV$1266,MATCH(Data!$DN389,'Data_Price '!$BE$2:$BE$1266,0))</f>
        <v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ymtnNxaP2AhUJTt8KHe8mDoIQ2SkIhQE&amp;usg=AOvVaw1Elh79ew5eGQMLY5O9CXJp</v>
      </c>
      <c r="DB389" t="str">
        <f>INDEX('Data_Price '!AW$2:AW$1266,MATCH(Data!$DN389,'Data_Price '!$BE$2:$BE$1266,0))</f>
        <v>Nordica 2022 Santa Ana 88 Women's Skis</v>
      </c>
      <c r="DC389" t="str">
        <f>INDEX('Data_Price '!AX$2:AX$1266,MATCH(Data!$DN389,'Data_Price '!$BE$2:$BE$1266,0))</f>
        <v>SkiEssentials.com</v>
      </c>
      <c r="DD389">
        <f>INDEX('Data_Price '!AY$2:AY$1266,MATCH(Data!$DN389,'Data_Price '!$BE$2:$BE$1266,0))</f>
        <v>479.99</v>
      </c>
      <c r="DE389" t="str">
        <f>INDEX('Data_Price '!AZ$2:AZ$1266,MATCH(Data!$DN389,'Data_Price '!$BE$2:$BE$1266,0))</f>
        <v>https://www.google.com/url?url=https://www.skiessentials.com/2022-nordica-santa-ana-88-women-s-skis.html&amp;rct=j&amp;q=&amp;esrc=s&amp;sa=U&amp;ved=0ahUKEwjymtnNxaP2AhUJTt8KHe8mDoIQsDwIbQ&amp;usg=AOvVaw3BWN0rf5U2a1z2oAZIZg3C</v>
      </c>
      <c r="DF389" t="str">
        <f>INDEX('Data_Price '!BA$2:BA$1266,MATCH(Data!$DN389,'Data_Price '!$BE$2:$BE$1266,0))</f>
        <v>Nordica 2022 Santa Ana 88 Women's Skis</v>
      </c>
      <c r="DG389" t="str">
        <f>INDEX('Data_Price '!BB$2:BB$1266,MATCH(Data!$DN389,'Data_Price '!$BE$2:$BE$1266,0))</f>
        <v>SkiEssentials.com</v>
      </c>
      <c r="DH389">
        <f>INDEX('Data_Price '!BC$2:BC$1266,MATCH(Data!$DN389,'Data_Price '!$BE$2:$BE$1266,0))</f>
        <v>479.99</v>
      </c>
      <c r="DI389" t="str">
        <f>INDEX('Data_Price '!BD$2:BD$1266,MATCH(Data!$DN389,'Data_Price '!$BE$2:$BE$1266,0))</f>
        <v>https://www.google.com/url?q=https://www.skiessentials.com/2022-nordica-santa-ana-88-women-s-skis.html&amp;sa=U&amp;ved=0ahUKEwixmYzOxaP2AhXwTN8KHSHqBjUQ2ykIFw&amp;usg=AOvVaw2V5mlhKd7ey0P_zWSNiDQg</v>
      </c>
      <c r="DJ389" s="89" t="e">
        <f ca="1">_xll.Connector("TinyUrl.TinyUrl",DA389,0)</f>
        <v>#NAME?</v>
      </c>
      <c r="DK389" s="89" t="e">
        <f ca="1">_xll.Connector("TinyUrl.TinyUrl",DE389,0)</f>
        <v>#NAME?</v>
      </c>
      <c r="DL389" s="89" t="e">
        <f ca="1">_xll.Connector("TinyUrl.TinyUrl",DI389,0)</f>
        <v>#NAME?</v>
      </c>
      <c r="DM389" s="224" t="str">
        <f t="shared" si="202"/>
        <v>Santa Ana 88</v>
      </c>
      <c r="DN389" s="89" t="str">
        <f t="shared" si="203"/>
        <v xml:space="preserve"> NordicaSanta Ana 88158 Women's</v>
      </c>
      <c r="DO389" s="227" t="s">
        <v>1062</v>
      </c>
    </row>
    <row r="390" spans="1:119" ht="15.45" customHeight="1">
      <c r="B390" s="224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#VALUE!</v>
      </c>
      <c r="F390" s="43" t="b">
        <f>CL390&gt;Driver!$F$56</f>
        <v>0</v>
      </c>
      <c r="G390" s="43" t="b">
        <f>AND(CB390&gt;Driver!$F$55,CB390&lt;Driver!$G$55)</f>
        <v>0</v>
      </c>
      <c r="H390" s="43" t="e">
        <f t="shared" si="170"/>
        <v>#VALUE!</v>
      </c>
      <c r="I390" s="43">
        <f t="shared" si="171"/>
        <v>0</v>
      </c>
      <c r="J390" s="43" t="e">
        <f t="array" ref="J390">NOT(OR(($H$9:$H$1273=TRUE)*($I$9:$I$1273&gt;0)*($BT$9:$BT$1273=BT390)*($K$9:$K$1273&gt;K390)))</f>
        <v>#VALUE!</v>
      </c>
      <c r="K390" s="72">
        <f t="shared" si="172"/>
        <v>0.81599585492561211</v>
      </c>
      <c r="L390" s="72">
        <f t="shared" si="173"/>
        <v>0.9972089275642575</v>
      </c>
      <c r="M390" s="72">
        <f t="shared" si="174"/>
        <v>0.63478278228696672</v>
      </c>
      <c r="N390" s="72">
        <f t="shared" si="175"/>
        <v>0.5372035666856384</v>
      </c>
      <c r="O390" s="72">
        <f t="shared" si="176"/>
        <v>0.5735663488027124</v>
      </c>
      <c r="P390" s="72">
        <f t="shared" si="177"/>
        <v>0.79357843137254913</v>
      </c>
      <c r="Q390" s="72"/>
      <c r="R390" s="72"/>
      <c r="S390" s="72">
        <f t="shared" si="178"/>
        <v>0.85755642350996708</v>
      </c>
      <c r="T390" s="72">
        <f t="shared" si="179"/>
        <v>0.9393596195816819</v>
      </c>
      <c r="U390" s="72">
        <f t="shared" si="180"/>
        <v>9.9999999999999978E-2</v>
      </c>
      <c r="V390" s="72">
        <f t="shared" si="181"/>
        <v>0.6081219857956417</v>
      </c>
      <c r="W390" s="72">
        <f t="shared" si="182"/>
        <v>0.98017490118577077</v>
      </c>
      <c r="X390" s="72">
        <f t="shared" si="183"/>
        <v>2.7910724357425309E-3</v>
      </c>
      <c r="Y390" s="72">
        <f t="shared" si="184"/>
        <v>0.36521721771303334</v>
      </c>
      <c r="Z390" s="72">
        <f t="shared" si="185"/>
        <v>0.4627964333143616</v>
      </c>
      <c r="AA390" s="72">
        <f t="shared" si="186"/>
        <v>0.4264336511972876</v>
      </c>
      <c r="AB390" s="72">
        <f t="shared" si="187"/>
        <v>0.20642156862745087</v>
      </c>
      <c r="AC390" s="72"/>
      <c r="AD390" s="72"/>
      <c r="AE390" s="72">
        <f t="shared" si="188"/>
        <v>0.14244357649003295</v>
      </c>
      <c r="AF390" s="72">
        <f t="shared" si="189"/>
        <v>6.0640380418318054E-2</v>
      </c>
      <c r="AG390" s="72">
        <f t="shared" si="190"/>
        <v>0.9</v>
      </c>
      <c r="AH390" s="72">
        <f t="shared" si="191"/>
        <v>0.39187801420435825</v>
      </c>
      <c r="AI390" s="72">
        <f t="shared" si="192"/>
        <v>1.9825098814229249E-2</v>
      </c>
      <c r="AJ390" s="72">
        <f>(AV390-Driver!$K$179)/(Driver!$L$179-Driver!$K$179)</f>
        <v>0.23720892756425746</v>
      </c>
      <c r="AK390" s="72">
        <f>(AW390-Driver!$K$180)/(Driver!$L$180-Driver!$K$180)</f>
        <v>0.32525309318116602</v>
      </c>
      <c r="AL390" s="72">
        <f>(AX390-Driver!$K$181)/(Driver!$L$181-Driver!$K$181)</f>
        <v>6.2796433314361605E-2</v>
      </c>
      <c r="AM390" s="72">
        <f>(AY390-Driver!$K$182)/(Driver!$L$182-Driver!$K$182)</f>
        <v>0.64043365119728757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193"/>
        <v>4.9925383258716582</v>
      </c>
      <c r="AW390" s="70">
        <f t="shared" si="194"/>
        <v>32.759468893781168</v>
      </c>
      <c r="AX390" s="70">
        <f t="shared" si="195"/>
        <v>1.5651678998292544</v>
      </c>
      <c r="AY390" s="70">
        <f>IFERROR(Driver!$K$19/Data!BH390/Data!BI390*Data!BK390*Data!BL390,"")</f>
        <v>-2.201082475891714</v>
      </c>
      <c r="AZ390" s="70">
        <f t="shared" si="196"/>
        <v>33.39538346984363</v>
      </c>
      <c r="BA390" s="70"/>
      <c r="BB390" s="70"/>
      <c r="BC390" s="70">
        <f t="shared" si="197"/>
        <v>107.66095978346699</v>
      </c>
      <c r="BD390" s="70">
        <f t="shared" si="198"/>
        <v>5.2040794759574798</v>
      </c>
      <c r="BE390" s="70">
        <f t="shared" si="199"/>
        <v>1</v>
      </c>
      <c r="BF390" s="70">
        <f t="shared" si="200"/>
        <v>0.91732123543814081</v>
      </c>
      <c r="BG390" s="70">
        <f t="shared" si="201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219</v>
      </c>
      <c r="BS390" s="8" t="s">
        <v>525</v>
      </c>
      <c r="BT390" s="9" t="s">
        <v>528</v>
      </c>
      <c r="BU390" s="10">
        <v>178</v>
      </c>
      <c r="BV390" s="9" t="s">
        <v>222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302</v>
      </c>
      <c r="CU390" s="9" t="s">
        <v>388</v>
      </c>
      <c r="CV390" s="10"/>
      <c r="CW390" s="10"/>
      <c r="CX390" t="str">
        <f>INDEX('Data_Price '!AS$2:AS$1266,MATCH(Data!$DN390,'Data_Price '!$BE$2:$BE$1266,0))</f>
        <v>Dynafit Blacklight 80 Ski Touring (Black/Orange)</v>
      </c>
      <c r="CY390" t="str">
        <f>INDEX('Data_Price '!AT$2:AT$1266,MATCH(Data!$DN390,'Data_Price '!$BE$2:$BE$1266,0))</f>
        <v>Bobleisure</v>
      </c>
      <c r="CZ390">
        <f>INDEX('Data_Price '!AU$2:AU$1266,MATCH(Data!$DN390,'Data_Price '!$BE$2:$BE$1266,0))</f>
        <v>538.08000000000004</v>
      </c>
      <c r="DA390" t="str">
        <f>INDEX('Data_Price '!AV$2:AV$1266,MATCH(Data!$DN390,'Data_Price '!$BE$2:$BE$1266,0))</f>
        <v>https://www.google.com/url?url=https://www.bobleisure.com/dynafit-blacklight-80%3Fnumber%3D139-4046402081267&amp;rct=j&amp;q=&amp;esrc=s&amp;sa=U&amp;ved=0ahUKEwitns3OxaP2AhVEMt8KHdLbAIAQsDwITQ&amp;usg=AOvVaw2pG46IUC8L2Bq7hsl6o17c</v>
      </c>
      <c r="DB390">
        <f>INDEX('Data_Price '!AW$2:AW$1266,MATCH(Data!$DN390,'Data_Price '!$BE$2:$BE$1266,0))</f>
        <v>0</v>
      </c>
      <c r="DC390">
        <f>INDEX('Data_Price '!AX$2:AX$1266,MATCH(Data!$DN390,'Data_Price '!$BE$2:$BE$1266,0))</f>
        <v>0</v>
      </c>
      <c r="DD390">
        <f>INDEX('Data_Price '!AY$2:AY$1266,MATCH(Data!$DN390,'Data_Price '!$BE$2:$BE$1266,0))</f>
        <v>0</v>
      </c>
      <c r="DE390">
        <f>INDEX('Data_Price '!AZ$2:AZ$1266,MATCH(Data!$DN390,'Data_Price '!$BE$2:$BE$1266,0))</f>
        <v>0</v>
      </c>
      <c r="DF390">
        <f>INDEX('Data_Price '!BA$2:BA$1266,MATCH(Data!$DN390,'Data_Price '!$BE$2:$BE$1266,0))</f>
        <v>0</v>
      </c>
      <c r="DG390">
        <f>INDEX('Data_Price '!BB$2:BB$1266,MATCH(Data!$DN390,'Data_Price '!$BE$2:$BE$1266,0))</f>
        <v>0</v>
      </c>
      <c r="DH390">
        <f>INDEX('Data_Price '!BC$2:BC$1266,MATCH(Data!$DN390,'Data_Price '!$BE$2:$BE$1266,0))</f>
        <v>0</v>
      </c>
      <c r="DI390">
        <f>INDEX('Data_Price '!BD$2:BD$1266,MATCH(Data!$DN390,'Data_Price '!$BE$2:$BE$1266,0))</f>
        <v>0</v>
      </c>
      <c r="DJ390" s="89" t="e">
        <f ca="1">_xll.Connector("TinyUrl.TinyUrl",DA390,0)</f>
        <v>#NAME?</v>
      </c>
      <c r="DK390" s="89" t="e">
        <f ca="1">_xll.Connector("TinyUrl.TinyUrl",DE390,0)</f>
        <v>#NAME?</v>
      </c>
      <c r="DL390" s="89" t="e">
        <f ca="1">_xll.Connector("TinyUrl.TinyUrl",DI390,0)</f>
        <v>#NAME?</v>
      </c>
      <c r="DM390" s="224" t="str">
        <f t="shared" si="202"/>
        <v>Blacklight 80</v>
      </c>
      <c r="DN390" s="89" t="str">
        <f t="shared" si="203"/>
        <v xml:space="preserve"> DynafitBlacklight 80178 Unisex</v>
      </c>
      <c r="DO390" s="227"/>
    </row>
    <row r="391" spans="1:119" ht="15.45" customHeight="1">
      <c r="B391" s="224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#VALUE!</v>
      </c>
      <c r="F391" s="43" t="b">
        <f>CL391&gt;Driver!$F$56</f>
        <v>1</v>
      </c>
      <c r="G391" s="43" t="b">
        <f>AND(CB391&gt;Driver!$F$55,CB391&lt;Driver!$G$55)</f>
        <v>0</v>
      </c>
      <c r="H391" s="43" t="e">
        <f t="shared" si="170"/>
        <v>#VALUE!</v>
      </c>
      <c r="I391" s="43">
        <f t="shared" si="171"/>
        <v>0</v>
      </c>
      <c r="J391" s="43" t="e">
        <f t="array" ref="J391">NOT(OR(($H$9:$H$1273=TRUE)*($I$9:$I$1273&gt;0)*($BT$9:$BT$1273=BT391)*($K$9:$K$1273&gt;K391)))</f>
        <v>#VALUE!</v>
      </c>
      <c r="K391" s="72">
        <f t="shared" si="172"/>
        <v>0.68106050991904943</v>
      </c>
      <c r="L391" s="72">
        <f t="shared" si="173"/>
        <v>0.9536185641769398</v>
      </c>
      <c r="M391" s="72">
        <f t="shared" si="174"/>
        <v>0.40850245566115917</v>
      </c>
      <c r="N391" s="72">
        <f t="shared" si="175"/>
        <v>5.4689179788781295E-2</v>
      </c>
      <c r="O391" s="72">
        <f t="shared" si="176"/>
        <v>0.28181491922084001</v>
      </c>
      <c r="P391" s="72">
        <f t="shared" si="177"/>
        <v>0.8890032679738562</v>
      </c>
      <c r="Q391" s="72"/>
      <c r="R391" s="72"/>
      <c r="S391" s="72">
        <f t="shared" si="178"/>
        <v>0.72385456241563628</v>
      </c>
      <c r="T391" s="72">
        <f t="shared" si="179"/>
        <v>0.97598720527408067</v>
      </c>
      <c r="U391" s="72">
        <f t="shared" si="180"/>
        <v>0.94024927964386606</v>
      </c>
      <c r="V391" s="72">
        <f t="shared" si="181"/>
        <v>0.66918951224679257</v>
      </c>
      <c r="W391" s="72">
        <f t="shared" si="182"/>
        <v>0.9930717022796649</v>
      </c>
      <c r="X391" s="72">
        <f t="shared" si="183"/>
        <v>4.6381435823060202E-2</v>
      </c>
      <c r="Y391" s="72">
        <f t="shared" si="184"/>
        <v>0.59149754433884083</v>
      </c>
      <c r="Z391" s="72">
        <f t="shared" si="185"/>
        <v>0.94531082021121871</v>
      </c>
      <c r="AA391" s="72">
        <f t="shared" si="186"/>
        <v>0.71818508077915999</v>
      </c>
      <c r="AB391" s="72">
        <f t="shared" si="187"/>
        <v>0.11099673202614374</v>
      </c>
      <c r="AC391" s="72"/>
      <c r="AD391" s="72"/>
      <c r="AE391" s="72">
        <f t="shared" si="188"/>
        <v>0.27614543758436366</v>
      </c>
      <c r="AF391" s="72">
        <f t="shared" si="189"/>
        <v>2.401279472591937E-2</v>
      </c>
      <c r="AG391" s="72">
        <f t="shared" si="190"/>
        <v>5.9750720356133928E-2</v>
      </c>
      <c r="AH391" s="72">
        <f t="shared" si="191"/>
        <v>0.33081048775320748</v>
      </c>
      <c r="AI391" s="72">
        <f t="shared" si="192"/>
        <v>6.9282977203351109E-3</v>
      </c>
      <c r="AJ391" s="72">
        <f>(AV391-Driver!$K$179)/(Driver!$L$179-Driver!$K$179)</f>
        <v>0.19361856417693979</v>
      </c>
      <c r="AK391" s="72">
        <f>(AW391-Driver!$K$180)/(Driver!$L$180-Driver!$K$180)</f>
        <v>0.29898852392244402</v>
      </c>
      <c r="AL391" s="72">
        <f>(AX391-Driver!$K$181)/(Driver!$L$181-Driver!$K$181)</f>
        <v>0.54531082021121868</v>
      </c>
      <c r="AM391" s="72">
        <f>(AY391-Driver!$K$182)/(Driver!$L$182-Driver!$K$182)</f>
        <v>0.93218508077915996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193"/>
        <v>4.0750915750915748</v>
      </c>
      <c r="AW391" s="70">
        <f t="shared" si="194"/>
        <v>30.191105242734437</v>
      </c>
      <c r="AX391" s="70">
        <f t="shared" si="195"/>
        <v>5.9077973819009681</v>
      </c>
      <c r="AY391" s="70">
        <f>IFERROR(Driver!$K$19/Data!BH391/Data!BI391*Data!BK391*Data!BL391,"")</f>
        <v>-0.41512847572647238</v>
      </c>
      <c r="AZ391" s="70">
        <f t="shared" si="196"/>
        <v>24.69843633655994</v>
      </c>
      <c r="BA391" s="70"/>
      <c r="BB391" s="70"/>
      <c r="BC391" s="70">
        <f t="shared" si="197"/>
        <v>38.308874953578822</v>
      </c>
      <c r="BD391" s="70">
        <f t="shared" si="198"/>
        <v>8.4455559094932653</v>
      </c>
      <c r="BE391" s="70">
        <f t="shared" si="199"/>
        <v>4.0420488369923117E-2</v>
      </c>
      <c r="BF391" s="70">
        <f t="shared" si="200"/>
        <v>7.8144693244412542</v>
      </c>
      <c r="BG391" s="70">
        <f t="shared" si="201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219</v>
      </c>
      <c r="BS391" s="8" t="s">
        <v>493</v>
      </c>
      <c r="BT391" s="9" t="s">
        <v>509</v>
      </c>
      <c r="BU391" s="10">
        <v>172</v>
      </c>
      <c r="BV391" s="9" t="s">
        <v>390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305</v>
      </c>
      <c r="CU391" s="10"/>
      <c r="CV391" s="10"/>
      <c r="CW391" s="10"/>
      <c r="CX391" t="str">
        <f>INDEX('Data_Price '!AS$2:AS$1266,MATCH(Data!$DN391,'Data_Price '!$BE$2:$BE$1266,0))</f>
        <v>Blizzard Sheeva 9 Skis</v>
      </c>
      <c r="CY391" t="str">
        <f>INDEX('Data_Price '!AT$2:AT$1266,MATCH(Data!$DN391,'Data_Price '!$BE$2:$BE$1266,0))</f>
        <v>evo.com</v>
      </c>
      <c r="CZ391">
        <f>INDEX('Data_Price '!AU$2:AU$1266,MATCH(Data!$DN391,'Data_Price '!$BE$2:$BE$1266,0))</f>
        <v>599.95000000000005</v>
      </c>
      <c r="DA391" t="str">
        <f>INDEX('Data_Price '!AV$2:AV$1266,MATCH(Data!$DN391,'Data_Price '!$BE$2:$BE$1266,0))</f>
        <v>https://www.google.com/url?url=https://www.evo.com/skis/blizzard-sheeva-9-womens%3Fimage%3D176892/722700/clone.jpg&amp;rct=j&amp;q=&amp;esrc=s&amp;sa=U&amp;ved=0ahUKEwjW3v7OxaP2AhUJVN8KHeoVDq4QsDwIcQ&amp;usg=AOvVaw2kd1m6HLwL1tQk7b2Y8xO_</v>
      </c>
      <c r="DB391" t="str">
        <f>INDEX('Data_Price '!AW$2:AW$1266,MATCH(Data!$DN391,'Data_Price '!$BE$2:$BE$1266,0))</f>
        <v>Blizzard Sheeva 9 Skis</v>
      </c>
      <c r="DC391" t="str">
        <f>INDEX('Data_Price '!AX$2:AX$1266,MATCH(Data!$DN391,'Data_Price '!$BE$2:$BE$1266,0))</f>
        <v>evo.com</v>
      </c>
      <c r="DD391">
        <f>INDEX('Data_Price '!AY$2:AY$1266,MATCH(Data!$DN391,'Data_Price '!$BE$2:$BE$1266,0))</f>
        <v>599.95000000000005</v>
      </c>
      <c r="DE391" t="str">
        <f>INDEX('Data_Price '!AZ$2:AZ$1266,MATCH(Data!$DN391,'Data_Price '!$BE$2:$BE$1266,0))</f>
        <v>https://www.google.com/url?q=https://www.evo.com/skis/blizzard-sheeva-9-womens%3Fimage%3D176892/722700/clone.jpg&amp;sa=U&amp;ved=0ahUKEwjc1rbPxaP2AhVHTt8KHYwmCVYQ2ykIGA&amp;usg=AOvVaw0fDqeiKqh7WXOMRjBSs1mM</v>
      </c>
      <c r="DF391" t="str">
        <f>INDEX('Data_Price '!BA$2:BA$1266,MATCH(Data!$DN391,'Data_Price '!$BE$2:$BE$1266,0))</f>
        <v>Blizzard Sheeva 9 Skis</v>
      </c>
      <c r="DG391" t="str">
        <f>INDEX('Data_Price '!BB$2:BB$1266,MATCH(Data!$DN391,'Data_Price '!$BE$2:$BE$1266,0))</f>
        <v>The-House.com</v>
      </c>
      <c r="DH391">
        <f>INDEX('Data_Price '!BC$2:BC$1266,MATCH(Data!$DN391,'Data_Price '!$BE$2:$BE$1266,0))</f>
        <v>599.95000000000005</v>
      </c>
      <c r="DI391" t="str">
        <f>INDEX('Data_Price '!BD$2:BD$1266,MATCH(Data!$DN391,'Data_Price '!$BE$2:$BE$1266,0))</f>
        <v>https://www.google.com/url?q=https://www.the-house.com/bls9wt157198zz-blizzard-skis%3Futm_source%3Dfroogle%26utm_medium%3Dppc%26utm_campaign%3Dshopcomparefeed&amp;sa=U&amp;ved=0ahUKEwjc1rbPxaP2AhVHTt8KHYwmCVYQ2ykIGg&amp;usg=AOvVaw3MNqXXQZev3z8uurb-nfhm</v>
      </c>
      <c r="DJ391" s="89" t="e">
        <f ca="1">_xll.Connector("TinyUrl.TinyUrl",DA391,0)</f>
        <v>#NAME?</v>
      </c>
      <c r="DK391" s="89" t="e">
        <f ca="1">_xll.Connector("TinyUrl.TinyUrl",DE391,0)</f>
        <v>#NAME?</v>
      </c>
      <c r="DL391" s="89" t="e">
        <f ca="1">_xll.Connector("TinyUrl.TinyUrl",DI391,0)</f>
        <v>#NAME?</v>
      </c>
      <c r="DM391" s="224" t="str">
        <f t="shared" si="202"/>
        <v>Sheeva 9</v>
      </c>
      <c r="DN391" s="89" t="str">
        <f t="shared" si="203"/>
        <v xml:space="preserve"> BlizzardSheeva 9172 Women's</v>
      </c>
      <c r="DO391" s="227" t="s">
        <v>1064</v>
      </c>
    </row>
    <row r="392" spans="1:119" ht="15.45" customHeight="1">
      <c r="B392" s="224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#VALUE!</v>
      </c>
      <c r="F392" s="43" t="b">
        <f>CL392&gt;Driver!$F$56</f>
        <v>0</v>
      </c>
      <c r="G392" s="43" t="b">
        <f>AND(CB392&gt;Driver!$F$55,CB392&lt;Driver!$G$55)</f>
        <v>0</v>
      </c>
      <c r="H392" s="43" t="e">
        <f t="shared" si="170"/>
        <v>#VALUE!</v>
      </c>
      <c r="I392" s="43">
        <f t="shared" si="171"/>
        <v>0</v>
      </c>
      <c r="J392" s="43" t="e">
        <f t="array" ref="J392">NOT(OR(($H$9:$H$1273=TRUE)*($I$9:$I$1273&gt;0)*($BT$9:$BT$1273=BT392)*($K$9:$K$1273&gt;K392)))</f>
        <v>#VALUE!</v>
      </c>
      <c r="K392" s="72">
        <f t="shared" si="172"/>
        <v>0.66928813584843228</v>
      </c>
      <c r="L392" s="72">
        <f t="shared" si="173"/>
        <v>0.98522600918540004</v>
      </c>
      <c r="M392" s="72">
        <f t="shared" si="174"/>
        <v>0.35335026251146451</v>
      </c>
      <c r="N392" s="72">
        <f t="shared" si="175"/>
        <v>8.8205906532599743E-2</v>
      </c>
      <c r="O392" s="72">
        <f t="shared" si="176"/>
        <v>0.28022723394297</v>
      </c>
      <c r="P392" s="72">
        <f t="shared" si="177"/>
        <v>0.69161764705882356</v>
      </c>
      <c r="Q392" s="72"/>
      <c r="R392" s="72"/>
      <c r="S392" s="72">
        <f t="shared" si="178"/>
        <v>0.77933926451052027</v>
      </c>
      <c r="T392" s="72">
        <f t="shared" si="179"/>
        <v>0.95826333283230025</v>
      </c>
      <c r="U392" s="72">
        <f t="shared" si="180"/>
        <v>0.94638368250763238</v>
      </c>
      <c r="V392" s="72">
        <f t="shared" si="181"/>
        <v>0.64294030497110399</v>
      </c>
      <c r="W392" s="72">
        <f t="shared" si="182"/>
        <v>0.9770170200059719</v>
      </c>
      <c r="X392" s="72">
        <f t="shared" si="183"/>
        <v>1.4773990814599958E-2</v>
      </c>
      <c r="Y392" s="72">
        <f t="shared" si="184"/>
        <v>0.64664973748853549</v>
      </c>
      <c r="Z392" s="72">
        <f t="shared" si="185"/>
        <v>0.91179409346740026</v>
      </c>
      <c r="AA392" s="72">
        <f t="shared" si="186"/>
        <v>0.71977276605703</v>
      </c>
      <c r="AB392" s="72">
        <f t="shared" si="187"/>
        <v>0.30838235294117639</v>
      </c>
      <c r="AC392" s="72"/>
      <c r="AD392" s="72"/>
      <c r="AE392" s="72">
        <f t="shared" si="188"/>
        <v>0.22066073548947973</v>
      </c>
      <c r="AF392" s="72">
        <f t="shared" si="189"/>
        <v>4.1736667167699693E-2</v>
      </c>
      <c r="AG392" s="72">
        <f t="shared" si="190"/>
        <v>5.3616317492367588E-2</v>
      </c>
      <c r="AH392" s="72">
        <f t="shared" si="191"/>
        <v>0.35705969502889606</v>
      </c>
      <c r="AI392" s="72">
        <f t="shared" si="192"/>
        <v>2.2982979994028079E-2</v>
      </c>
      <c r="AJ392" s="72">
        <f>(AV392-Driver!$K$179)/(Driver!$L$179-Driver!$K$179)</f>
        <v>0.25477399081459995</v>
      </c>
      <c r="AK392" s="72">
        <f>(AW392-Driver!$K$180)/(Driver!$L$180-Driver!$K$180)</f>
        <v>0.47996795702790812</v>
      </c>
      <c r="AL392" s="72">
        <f>(AX392-Driver!$K$181)/(Driver!$L$181-Driver!$K$181)</f>
        <v>0.51179409346740024</v>
      </c>
      <c r="AM392" s="72">
        <f>(AY392-Driver!$K$182)/(Driver!$L$182-Driver!$K$182)</f>
        <v>0.93377276605702997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193"/>
        <v>5.3622303622303624</v>
      </c>
      <c r="AW392" s="70">
        <f t="shared" si="194"/>
        <v>47.888749281604724</v>
      </c>
      <c r="AX392" s="70">
        <f t="shared" si="195"/>
        <v>5.606146841206602</v>
      </c>
      <c r="AY392" s="70">
        <f>IFERROR(Driver!$K$19/Data!BH392/Data!BI392*Data!BK392*Data!BL392,"")</f>
        <v>-0.40540947322808107</v>
      </c>
      <c r="AZ392" s="70">
        <f t="shared" si="196"/>
        <v>42.688011913626205</v>
      </c>
      <c r="BA392" s="70"/>
      <c r="BB392" s="70"/>
      <c r="BC392" s="70">
        <f t="shared" si="197"/>
        <v>67.089175653586267</v>
      </c>
      <c r="BD392" s="70">
        <f t="shared" si="198"/>
        <v>6.8770246032393514</v>
      </c>
      <c r="BE392" s="70">
        <f t="shared" si="199"/>
        <v>0.1537673028148728</v>
      </c>
      <c r="BF392" s="70">
        <f t="shared" si="200"/>
        <v>4.8498057737702869</v>
      </c>
      <c r="BG392" s="70">
        <f t="shared" si="201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219</v>
      </c>
      <c r="BS392" s="8" t="s">
        <v>855</v>
      </c>
      <c r="BT392" s="9" t="s">
        <v>878</v>
      </c>
      <c r="BU392" s="10">
        <v>170</v>
      </c>
      <c r="BV392" s="9" t="s">
        <v>222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305</v>
      </c>
      <c r="CU392" s="10"/>
      <c r="CV392" s="10"/>
      <c r="CW392" s="10"/>
      <c r="CX392" t="e">
        <f>INDEX('Data_Price '!AS$2:AS$1266,MATCH(Data!$DN392,'Data_Price '!$BE$2:$BE$1266,0))</f>
        <v>#N/A</v>
      </c>
      <c r="CY392" t="e">
        <f>INDEX('Data_Price '!AT$2:AT$1266,MATCH(Data!$DN392,'Data_Price '!$BE$2:$BE$1266,0))</f>
        <v>#N/A</v>
      </c>
      <c r="CZ392" t="e">
        <f>INDEX('Data_Price '!AU$2:AU$1266,MATCH(Data!$DN392,'Data_Price '!$BE$2:$BE$1266,0))</f>
        <v>#N/A</v>
      </c>
      <c r="DA392" t="e">
        <f>INDEX('Data_Price '!AV$2:AV$1266,MATCH(Data!$DN392,'Data_Price '!$BE$2:$BE$1266,0))</f>
        <v>#N/A</v>
      </c>
      <c r="DB392" t="e">
        <f>INDEX('Data_Price '!AW$2:AW$1266,MATCH(Data!$DN392,'Data_Price '!$BE$2:$BE$1266,0))</f>
        <v>#N/A</v>
      </c>
      <c r="DC392" t="e">
        <f>INDEX('Data_Price '!AX$2:AX$1266,MATCH(Data!$DN392,'Data_Price '!$BE$2:$BE$1266,0))</f>
        <v>#N/A</v>
      </c>
      <c r="DD392" t="e">
        <f>INDEX('Data_Price '!AY$2:AY$1266,MATCH(Data!$DN392,'Data_Price '!$BE$2:$BE$1266,0))</f>
        <v>#N/A</v>
      </c>
      <c r="DE392" t="e">
        <f>INDEX('Data_Price '!AZ$2:AZ$1266,MATCH(Data!$DN392,'Data_Price '!$BE$2:$BE$1266,0))</f>
        <v>#N/A</v>
      </c>
      <c r="DF392" t="e">
        <f>INDEX('Data_Price '!BA$2:BA$1266,MATCH(Data!$DN392,'Data_Price '!$BE$2:$BE$1266,0))</f>
        <v>#N/A</v>
      </c>
      <c r="DG392" t="e">
        <f>INDEX('Data_Price '!BB$2:BB$1266,MATCH(Data!$DN392,'Data_Price '!$BE$2:$BE$1266,0))</f>
        <v>#N/A</v>
      </c>
      <c r="DH392" t="e">
        <f>INDEX('Data_Price '!BC$2:BC$1266,MATCH(Data!$DN392,'Data_Price '!$BE$2:$BE$1266,0))</f>
        <v>#N/A</v>
      </c>
      <c r="DI392" t="e">
        <f>INDEX('Data_Price '!BD$2:BD$1266,MATCH(Data!$DN392,'Data_Price '!$BE$2:$BE$1266,0))</f>
        <v>#N/A</v>
      </c>
      <c r="DJ392" s="89" t="e">
        <f ca="1">_xll.Connector("TinyUrl.TinyUrl",DA392,0)</f>
        <v>#NAME?</v>
      </c>
      <c r="DK392" s="89" t="e">
        <f ca="1">_xll.Connector("TinyUrl.TinyUrl",DE392,0)</f>
        <v>#NAME?</v>
      </c>
      <c r="DL392" s="89" t="e">
        <f ca="1">_xll.Connector("TinyUrl.TinyUrl",DI392,0)</f>
        <v>#NAME?</v>
      </c>
      <c r="DM392" s="224" t="str">
        <f t="shared" si="202"/>
        <v>M6 Mantra</v>
      </c>
      <c r="DN392" s="89" t="str">
        <f t="shared" si="203"/>
        <v xml:space="preserve"> VölklM6 Mantra170 Unisex</v>
      </c>
      <c r="DO392" s="227" t="s">
        <v>1063</v>
      </c>
    </row>
    <row r="393" spans="1:119" ht="15.45" customHeight="1">
      <c r="B393" s="224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#VALUE!</v>
      </c>
      <c r="F393" s="43" t="b">
        <f>CL393&gt;Driver!$F$56</f>
        <v>1</v>
      </c>
      <c r="G393" s="43" t="b">
        <f>AND(CB393&gt;Driver!$F$55,CB393&lt;Driver!$G$55)</f>
        <v>0</v>
      </c>
      <c r="H393" s="43" t="e">
        <f t="shared" ref="H393:H456" si="204">AND(B393:G393)</f>
        <v>#VALUE!</v>
      </c>
      <c r="I393" s="43">
        <f t="shared" ref="I393:I456" si="205">COUNTIFS($H$9:$H$1273,TRUE,$BT$9:$BT$1273,BT393)</f>
        <v>0</v>
      </c>
      <c r="J393" s="43" t="e">
        <f t="array" ref="J393">NOT(OR(($H$9:$H$1273=TRUE)*($I$9:$I$1273&gt;0)*($BT$9:$BT$1273=BT393)*($K$9:$K$1273&gt;K393)))</f>
        <v>#VALUE!</v>
      </c>
      <c r="K393" s="72">
        <f t="shared" ref="K393:K456" si="206">IFERROR(1-AVERAGE(X393:Y393),"")</f>
        <v>0.66281006081819627</v>
      </c>
      <c r="L393" s="72">
        <f t="shared" ref="L393:L456" si="207">1-X393</f>
        <v>0.94139392474417849</v>
      </c>
      <c r="M393" s="72">
        <f t="shared" ref="M393:M456" si="208">1-Y393</f>
        <v>0.38422619689221404</v>
      </c>
      <c r="N393" s="72">
        <f t="shared" ref="N393:N456" si="209">1-Z393</f>
        <v>-3.4907987099224158E-3</v>
      </c>
      <c r="O393" s="72">
        <f t="shared" ref="O393:O456" si="210">1-AA393</f>
        <v>0.26969880115127043</v>
      </c>
      <c r="P393" s="72">
        <f t="shared" ref="P393:P456" si="211">1-AB393</f>
        <v>0.88647058823529412</v>
      </c>
      <c r="Q393" s="72"/>
      <c r="R393" s="72"/>
      <c r="S393" s="72">
        <f t="shared" ref="S393:S456" si="212">1-AE393</f>
        <v>0.6955515257260878</v>
      </c>
      <c r="T393" s="72">
        <f t="shared" ref="T393:T456" si="213">1-AF393</f>
        <v>0.95244698899393265</v>
      </c>
      <c r="U393" s="72">
        <f t="shared" ref="U393:U456" si="214">1-AG393</f>
        <v>0.91233949621319044</v>
      </c>
      <c r="V393" s="72">
        <f t="shared" ref="V393:V456" si="215">1-AH393</f>
        <v>0.90776911508285152</v>
      </c>
      <c r="W393" s="72">
        <f t="shared" ref="W393:W456" si="216">1-AI393</f>
        <v>0.99545303239425187</v>
      </c>
      <c r="X393" s="72">
        <f t="shared" ref="X393:X456" si="217">ABS(AJ393-AJ$1)</f>
        <v>5.8606075255821455E-2</v>
      </c>
      <c r="Y393" s="72">
        <f t="shared" ref="Y393:Y456" si="218">AVERAGE(Z393:AB393)</f>
        <v>0.61577380310778596</v>
      </c>
      <c r="Z393" s="72">
        <f t="shared" ref="Z393:Z456" si="219">ABS(AL393-AL$1)</f>
        <v>1.0034907987099224</v>
      </c>
      <c r="AA393" s="72">
        <f t="shared" ref="AA393:AA456" si="220">ABS(AM393-AM$1)</f>
        <v>0.73030119884872957</v>
      </c>
      <c r="AB393" s="72">
        <f t="shared" ref="AB393:AB456" si="221">ABS(AN393-AN$1)</f>
        <v>0.11352941176470582</v>
      </c>
      <c r="AC393" s="72"/>
      <c r="AD393" s="72"/>
      <c r="AE393" s="72">
        <f t="shared" ref="AE393:AE456" si="222">ABS(AQ$1-AQ393)</f>
        <v>0.3044484742739122</v>
      </c>
      <c r="AF393" s="72">
        <f t="shared" ref="AF393:AF456" si="223">ABS(AR$1-AR393)</f>
        <v>4.7553011006067347E-2</v>
      </c>
      <c r="AG393" s="72">
        <f t="shared" ref="AG393:AG456" si="224">ABS(AS$1-AS393)</f>
        <v>8.7660503786809577E-2</v>
      </c>
      <c r="AH393" s="72">
        <f t="shared" ref="AH393:AH456" si="225">ABS(AT$1-AT393)</f>
        <v>9.2230884917148426E-2</v>
      </c>
      <c r="AI393" s="72">
        <f t="shared" ref="AI393:AI456" si="226">ABS(AU$1-AU393)</f>
        <v>4.5469676057481659E-3</v>
      </c>
      <c r="AJ393" s="72">
        <f>(AV393-Driver!$K$179)/(Driver!$L$179-Driver!$K$179)</f>
        <v>0.29860607525582145</v>
      </c>
      <c r="AK393" s="72">
        <f>(AW393-Driver!$K$180)/(Driver!$L$180-Driver!$K$180)</f>
        <v>0.30746209693003324</v>
      </c>
      <c r="AL393" s="72">
        <f>(AX393-Driver!$K$181)/(Driver!$L$181-Driver!$K$181)</f>
        <v>0.60349079870992228</v>
      </c>
      <c r="AM393" s="72">
        <f>(AY393-Driver!$K$182)/(Driver!$L$182-Driver!$K$182)</f>
        <v>0.94430119884872954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27">IFERROR(BM393*BJ393^1/4,"")</f>
        <v>6.2847646180979515</v>
      </c>
      <c r="AW393" s="70">
        <f t="shared" ref="AW393:AW456" si="228">IFERROR(SUM(AX393:AZ393),"")</f>
        <v>31.019720275130432</v>
      </c>
      <c r="AX393" s="70">
        <f t="shared" ref="AX393:AX456" si="229">IFERROR(BH393,"")</f>
        <v>6.4314171883893003</v>
      </c>
      <c r="AY393" s="70">
        <f>IFERROR(Driver!$K$19/Data!BH393/Data!BI393*Data!BK393*Data!BL393,"")</f>
        <v>-0.34095975763712444</v>
      </c>
      <c r="AZ393" s="70">
        <f t="shared" ref="AZ393:AZ456" si="230">IFERROR(BI393*BN393,"")</f>
        <v>24.929262844378258</v>
      </c>
      <c r="BA393" s="70"/>
      <c r="BB393" s="70"/>
      <c r="BC393" s="70">
        <f t="shared" ref="BC393:BC456" si="231">IFERROR(BI393*BN393*BK393/BJ393^(1/2),"")</f>
        <v>23.627893063191088</v>
      </c>
      <c r="BD393" s="70">
        <f t="shared" ref="BD393:BD456" si="232">IFERROR(BH393*BM393*BL393/BJ393/BK393,"")</f>
        <v>14.779002909669904</v>
      </c>
      <c r="BE393" s="70">
        <f t="shared" ref="BE393:BE456" si="233">IFERROR(MIN(BI393/BQ393/BP393/BO393/BH393,$BE$1),"")</f>
        <v>1.2515683730473506E-2</v>
      </c>
      <c r="BF393" s="70">
        <f t="shared" ref="BF393:BF456" si="234">IFERROR(BJ393*BO393*BP393/BK393,"")</f>
        <v>34.76035934820262</v>
      </c>
      <c r="BG393" s="70">
        <f t="shared" ref="BG393:BG456" si="235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219</v>
      </c>
      <c r="BS393" s="8" t="s">
        <v>812</v>
      </c>
      <c r="BT393" s="9" t="s">
        <v>819</v>
      </c>
      <c r="BU393" s="10">
        <v>183</v>
      </c>
      <c r="BV393" s="9" t="s">
        <v>222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305</v>
      </c>
      <c r="CU393" s="10"/>
      <c r="CV393" s="10"/>
      <c r="CW393" s="10"/>
      <c r="CX393" t="str">
        <f>INDEX('Data_Price '!AS$2:AS$1266,MATCH(Data!$DN393,'Data_Price '!$BE$2:$BE$1266,0))</f>
        <v>Salomon Qst 98 Ski 183</v>
      </c>
      <c r="CY393" t="str">
        <f>INDEX('Data_Price '!AT$2:AT$1266,MATCH(Data!$DN393,'Data_Price '!$BE$2:$BE$1266,0))</f>
        <v>Cripple Creek Backcountry</v>
      </c>
      <c r="CZ393">
        <f>INDEX('Data_Price '!AU$2:AU$1266,MATCH(Data!$DN393,'Data_Price '!$BE$2:$BE$1266,0))</f>
        <v>539.99</v>
      </c>
      <c r="DA393" t="str">
        <f>INDEX('Data_Price '!AV$2:AV$1266,MATCH(Data!$DN393,'Data_Price '!$BE$2:$BE$1266,0))</f>
        <v>https://www.google.com/url?url=https://cripplecreekbc.com/products/salomon-qst-98-ski%3Fvariant%3D37879562174621%26currency%3DUSD%26utm_medium%3Dproduct_sync%26utm_source%3Dgoogle%26utm_content%3Dsag_organic%26utm_campaign%3Dsag_organic&amp;rct=j&amp;q=&amp;esrc=s&amp;sa=U&amp;ved=0ahUKEwj56rPQxaP2AhXNMd8KHQKWA_gQ2SkISw&amp;usg=AOvVaw03hzVGLCvcJlDhI6jR_tMv</v>
      </c>
      <c r="DB393" t="str">
        <f>INDEX('Data_Price '!AW$2:AW$1266,MATCH(Data!$DN393,'Data_Price '!$BE$2:$BE$1266,0))</f>
        <v>Salomon N QST 98 Skis - 2022 183cm / Blue/Orange</v>
      </c>
      <c r="DC393" t="str">
        <f>INDEX('Data_Price '!AX$2:AX$1266,MATCH(Data!$DN393,'Data_Price '!$BE$2:$BE$1266,0))</f>
        <v>Glacier Ski Shop</v>
      </c>
      <c r="DD393">
        <f>INDEX('Data_Price '!AY$2:AY$1266,MATCH(Data!$DN393,'Data_Price '!$BE$2:$BE$1266,0))</f>
        <v>598</v>
      </c>
      <c r="DE393" t="str">
        <f>INDEX('Data_Price '!AZ$2:AZ$1266,MATCH(Data!$DN393,'Data_Price '!$BE$2:$BE$1266,0))</f>
        <v>https://www.google.com/url?url=https://glacierskishop.com/products/salomon-n-qst-98-skis-2022%3Fvariant%3D39362146664551%26currency%3DUSD%26utm_medium%3Dproduct_sync%26utm_source%3Dgoogle%26utm_content%3Dsag_organic%26utm_campaign%3Dsag_organic&amp;rct=j&amp;q=&amp;esrc=s&amp;sa=U&amp;ved=0ahUKEwj56rPQxaP2AhXNMd8KHQKWA_gQ2SkIWg&amp;usg=AOvVaw0qT5_uJ67EkrZdzNbNj6zw</v>
      </c>
      <c r="DF393" t="str">
        <f>INDEX('Data_Price '!BA$2:BA$1266,MATCH(Data!$DN393,'Data_Price '!$BE$2:$BE$1266,0))</f>
        <v>Salomon QST 98 Skis</v>
      </c>
      <c r="DG393" t="str">
        <f>INDEX('Data_Price '!BB$2:BB$1266,MATCH(Data!$DN393,'Data_Price '!$BE$2:$BE$1266,0))</f>
        <v>REI</v>
      </c>
      <c r="DH393">
        <f>INDEX('Data_Price '!BC$2:BC$1266,MATCH(Data!$DN393,'Data_Price '!$BE$2:$BE$1266,0))</f>
        <v>599.95000000000005</v>
      </c>
      <c r="DI393" t="str">
        <f>INDEX('Data_Price '!BD$2:BD$1266,MATCH(Data!$DN393,'Data_Price '!$BE$2:$BE$1266,0))</f>
        <v>https://www.google.com/url?q=https://www.rei.com/product/196667/salomon-qst-98-skis-mens-20212022%3FCAWELAID%3D120217890012594278&amp;sa=U&amp;ved=0ahUKEwi8t-PQxaP2AhWBTt8KHdlgCroQ2ykIGg&amp;usg=AOvVaw1GT1q0o3NBGVPgKK-dOk3p</v>
      </c>
      <c r="DJ393" s="89" t="e">
        <f ca="1">_xll.Connector("TinyUrl.TinyUrl",DA393,0)</f>
        <v>#NAME?</v>
      </c>
      <c r="DK393" s="89" t="e">
        <f ca="1">_xll.Connector("TinyUrl.TinyUrl",DE393,0)</f>
        <v>#NAME?</v>
      </c>
      <c r="DL393" s="89" t="e">
        <f ca="1">_xll.Connector("TinyUrl.TinyUrl",DI393,0)</f>
        <v>#NAME?</v>
      </c>
      <c r="DM393" s="224" t="str">
        <f t="shared" ref="DM393:DM456" si="236">IF(LEFT(BT393,1)=" ",RIGHT(BT393,LEN(BT393)-1),BT393)</f>
        <v>QST 98</v>
      </c>
      <c r="DN393" s="89" t="str">
        <f t="shared" ref="DN393:DN456" si="237">_xlfn.CONCAT(BS393,DM393,BU393,BV393)</f>
        <v xml:space="preserve"> SalomonQST 98183 Unisex</v>
      </c>
      <c r="DO393" s="227" t="s">
        <v>1065</v>
      </c>
    </row>
    <row r="394" spans="1:119" ht="15.45" customHeight="1">
      <c r="B394" s="224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#VALUE!</v>
      </c>
      <c r="F394" s="43" t="b">
        <f>CL394&gt;Driver!$F$56</f>
        <v>0</v>
      </c>
      <c r="G394" s="43" t="b">
        <f>AND(CB394&gt;Driver!$F$55,CB394&lt;Driver!$G$55)</f>
        <v>1</v>
      </c>
      <c r="H394" s="43" t="e">
        <f t="shared" si="204"/>
        <v>#VALUE!</v>
      </c>
      <c r="I394" s="43">
        <f t="shared" si="205"/>
        <v>0</v>
      </c>
      <c r="J394" s="43" t="e">
        <f t="array" ref="J394">NOT(OR(($H$9:$H$1273=TRUE)*($I$9:$I$1273&gt;0)*($BT$9:$BT$1273=BT394)*($K$9:$K$1273&gt;K394)))</f>
        <v>#VALUE!</v>
      </c>
      <c r="K394" s="72">
        <f t="shared" si="206"/>
        <v>0.68119041783065482</v>
      </c>
      <c r="L394" s="72">
        <f t="shared" si="207"/>
        <v>0.89836757714930315</v>
      </c>
      <c r="M394" s="72">
        <f t="shared" si="208"/>
        <v>0.46401325851200659</v>
      </c>
      <c r="N394" s="72">
        <f t="shared" si="209"/>
        <v>0.11476633149939919</v>
      </c>
      <c r="O394" s="72">
        <f t="shared" si="210"/>
        <v>0.32331919567060763</v>
      </c>
      <c r="P394" s="72">
        <f t="shared" si="211"/>
        <v>0.95395424836601306</v>
      </c>
      <c r="Q394" s="72"/>
      <c r="R394" s="72"/>
      <c r="S394" s="72">
        <f t="shared" si="212"/>
        <v>0.70404364578075351</v>
      </c>
      <c r="T394" s="72">
        <f t="shared" si="213"/>
        <v>0.94798781931985709</v>
      </c>
      <c r="U394" s="72">
        <f t="shared" si="214"/>
        <v>0.9426618647233348</v>
      </c>
      <c r="V394" s="72">
        <f t="shared" si="215"/>
        <v>0.70643180697714991</v>
      </c>
      <c r="W394" s="72">
        <f t="shared" si="216"/>
        <v>0.99073310790532021</v>
      </c>
      <c r="X394" s="72">
        <f t="shared" si="217"/>
        <v>0.1016324228506969</v>
      </c>
      <c r="Y394" s="72">
        <f t="shared" si="218"/>
        <v>0.53598674148799341</v>
      </c>
      <c r="Z394" s="72">
        <f t="shared" si="219"/>
        <v>0.88523366850060081</v>
      </c>
      <c r="AA394" s="72">
        <f t="shared" si="220"/>
        <v>0.67668080432939237</v>
      </c>
      <c r="AB394" s="72">
        <f t="shared" si="221"/>
        <v>4.6045751633986914E-2</v>
      </c>
      <c r="AC394" s="72"/>
      <c r="AD394" s="72"/>
      <c r="AE394" s="72">
        <f t="shared" si="222"/>
        <v>0.29595635421924649</v>
      </c>
      <c r="AF394" s="72">
        <f t="shared" si="223"/>
        <v>5.2012180680142933E-2</v>
      </c>
      <c r="AG394" s="72">
        <f t="shared" si="224"/>
        <v>5.7338135276665224E-2</v>
      </c>
      <c r="AH394" s="72">
        <f t="shared" si="225"/>
        <v>0.29356819302285009</v>
      </c>
      <c r="AI394" s="72">
        <f t="shared" si="226"/>
        <v>9.2668920946797767E-3</v>
      </c>
      <c r="AJ394" s="72">
        <f>(AV394-Driver!$K$179)/(Driver!$L$179-Driver!$K$179)</f>
        <v>0.34163242285069689</v>
      </c>
      <c r="AK394" s="72">
        <f>(AW394-Driver!$K$180)/(Driver!$L$180-Driver!$K$180)</f>
        <v>0.23032636551591146</v>
      </c>
      <c r="AL394" s="72">
        <f>(AX394-Driver!$K$181)/(Driver!$L$181-Driver!$K$181)</f>
        <v>0.48523366850060079</v>
      </c>
      <c r="AM394" s="72">
        <f>(AY394-Driver!$K$182)/(Driver!$L$182-Driver!$K$182)</f>
        <v>0.89068080432939234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27"/>
        <v>7.1903405236738562</v>
      </c>
      <c r="AW394" s="70">
        <f t="shared" si="228"/>
        <v>23.47675976397931</v>
      </c>
      <c r="AX394" s="70">
        <f t="shared" si="229"/>
        <v>5.367103016505407</v>
      </c>
      <c r="AY394" s="70">
        <f>IFERROR(Driver!$K$19/Data!BH394/Data!BI394*Data!BK394*Data!BL394,"")</f>
        <v>-0.66919656600338828</v>
      </c>
      <c r="AZ394" s="70">
        <f t="shared" si="230"/>
        <v>18.778853313477292</v>
      </c>
      <c r="BA394" s="70"/>
      <c r="BB394" s="70"/>
      <c r="BC394" s="70">
        <f t="shared" si="231"/>
        <v>28.032814771807015</v>
      </c>
      <c r="BD394" s="70">
        <f t="shared" si="232"/>
        <v>5.9676598645206962</v>
      </c>
      <c r="BE394" s="70">
        <f t="shared" si="233"/>
        <v>4.2832643071368443E-2</v>
      </c>
      <c r="BF394" s="70">
        <f t="shared" si="234"/>
        <v>12.020724872306744</v>
      </c>
      <c r="BG394" s="70">
        <f t="shared" si="235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219</v>
      </c>
      <c r="BS394" s="8" t="s">
        <v>812</v>
      </c>
      <c r="BT394" s="9" t="s">
        <v>824</v>
      </c>
      <c r="BU394" s="10">
        <v>167</v>
      </c>
      <c r="BV394" s="9" t="s">
        <v>390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305</v>
      </c>
      <c r="CU394" s="9" t="s">
        <v>301</v>
      </c>
      <c r="CV394" s="10"/>
      <c r="CW394" s="10"/>
      <c r="CX394" t="str">
        <f>INDEX('Data_Price '!AS$2:AS$1266,MATCH(Data!$DN394,'Data_Price '!$BE$2:$BE$1266,0))</f>
        <v>Salomon QST Stella 106 Beige/Pink / 167cm</v>
      </c>
      <c r="CY394" t="str">
        <f>INDEX('Data_Price '!AT$2:AT$1266,MATCH(Data!$DN394,'Data_Price '!$BE$2:$BE$1266,0))</f>
        <v>Sundance Ski and Board Shop</v>
      </c>
      <c r="CZ394">
        <f>INDEX('Data_Price '!AU$2:AU$1266,MATCH(Data!$DN394,'Data_Price '!$BE$2:$BE$1266,0))</f>
        <v>591.70000000000005</v>
      </c>
      <c r="DA394" t="str">
        <f>INDEX('Data_Price '!AV$2:AV$1266,MATCH(Data!$DN394,'Data_Price '!$BE$2:$BE$1266,0))</f>
        <v>https://www.google.com/url?url=https://sundanceskishop.com/products/salomon-qst-stella-106%3Fvariant%3D39372458066018%26currency%3DCAD%26utm_medium%3Dproduct_sync%26utm_source%3Dgoogle%26utm_content%3Dsag_organic%26utm_campaign%3Dsag_organic&amp;rct=j&amp;q=&amp;esrc=s&amp;sa=U&amp;ved=0ahUKEwj-5oPRxaP2AhUpWN8KHXsXD7kQ2SkIbw&amp;usg=AOvVaw0h8MhQ9yAskjlCihFN9YKt</v>
      </c>
      <c r="DB394" t="str">
        <f>INDEX('Data_Price '!AW$2:AW$1266,MATCH(Data!$DN394,'Data_Price '!$BE$2:$BE$1266,0))</f>
        <v>Salomon QST Stella 106 Skis</v>
      </c>
      <c r="DC394" t="str">
        <f>INDEX('Data_Price '!AX$2:AX$1266,MATCH(Data!$DN394,'Data_Price '!$BE$2:$BE$1266,0))</f>
        <v>Gravity Coalition</v>
      </c>
      <c r="DD394">
        <f>INDEX('Data_Price '!AY$2:AY$1266,MATCH(Data!$DN394,'Data_Price '!$BE$2:$BE$1266,0))</f>
        <v>599.95000000000005</v>
      </c>
      <c r="DE394" t="str">
        <f>INDEX('Data_Price '!AZ$2:AZ$1266,MATCH(Data!$DN394,'Data_Price '!$BE$2:$BE$1266,0))</f>
        <v>https://www.google.com/url?q=https://gravitycoalition.com/products/salomon-qst-stella-106-skis-unisex%3Fvariant%3D40505218695363%26currency%3DUSD%26utm_medium%3Dproduct_sync%26utm_source%3Dgoogle%26utm_content%3Dsag_organic%26utm_campaign%3Dsag_organic&amp;sa=U&amp;ved=0ahUKEwjPt7fRxaP2AhUpVd8KHTN4Dz4Q2ykIIA&amp;usg=AOvVaw0ehRNko4G_lyxkU0TbP3qD</v>
      </c>
      <c r="DF394" t="str">
        <f>INDEX('Data_Price '!BA$2:BA$1266,MATCH(Data!$DN394,'Data_Price '!$BE$2:$BE$1266,0))</f>
        <v>'22 Salomon QST 106 Stella Skis 167cm</v>
      </c>
      <c r="DG394" t="str">
        <f>INDEX('Data_Price '!BB$2:BB$1266,MATCH(Data!$DN394,'Data_Price '!$BE$2:$BE$1266,0))</f>
        <v>Al's Ski Equipment Barn</v>
      </c>
      <c r="DH394">
        <f>INDEX('Data_Price '!BC$2:BC$1266,MATCH(Data!$DN394,'Data_Price '!$BE$2:$BE$1266,0))</f>
        <v>649.95000000000005</v>
      </c>
      <c r="DI394" t="str">
        <f>INDEX('Data_Price '!BD$2:BD$1266,MATCH(Data!$DN394,'Data_Price '!$BE$2:$BE$1266,0))</f>
        <v>https://www.google.com/url?url=https://www.untracked.com/p7381c46b39lr-Froogle-22_salomon_qst_stella_106_womens_all_mountain_freeride_skis.html%23chsku760073&amp;rct=j&amp;q=&amp;esrc=s&amp;sa=U&amp;ved=0ahUKEwj-5oPRxaP2AhUpWN8KHXsXD7kQ2SkIaQ&amp;usg=AOvVaw1OGcMBkHmV8aYEG9cLBuNl</v>
      </c>
      <c r="DJ394" s="89" t="e">
        <f ca="1">_xll.Connector("TinyUrl.TinyUrl",DA394,0)</f>
        <v>#NAME?</v>
      </c>
      <c r="DK394" s="89" t="e">
        <f ca="1">_xll.Connector("TinyUrl.TinyUrl",DE394,0)</f>
        <v>#NAME?</v>
      </c>
      <c r="DL394" s="89" t="e">
        <f ca="1">_xll.Connector("TinyUrl.TinyUrl",DI394,0)</f>
        <v>#NAME?</v>
      </c>
      <c r="DM394" s="224" t="str">
        <f t="shared" si="236"/>
        <v>QST Stella 106</v>
      </c>
      <c r="DN394" s="89" t="str">
        <f t="shared" si="237"/>
        <v xml:space="preserve"> SalomonQST Stella 106167 Women's</v>
      </c>
      <c r="DO394" s="227" t="s">
        <v>1050</v>
      </c>
    </row>
    <row r="395" spans="1:119" ht="15.45" customHeight="1">
      <c r="B395" s="224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#VALUE!</v>
      </c>
      <c r="F395" s="43" t="b">
        <f>CL395&gt;Driver!$F$56</f>
        <v>0</v>
      </c>
      <c r="G395" s="43" t="b">
        <f>AND(CB395&gt;Driver!$F$55,CB395&lt;Driver!$G$55)</f>
        <v>1</v>
      </c>
      <c r="H395" s="43" t="e">
        <f t="shared" si="204"/>
        <v>#VALUE!</v>
      </c>
      <c r="I395" s="43">
        <f t="shared" si="205"/>
        <v>0</v>
      </c>
      <c r="J395" s="43" t="e">
        <f t="array" ref="J395">NOT(OR(($H$9:$H$1273=TRUE)*($I$9:$I$1273&gt;0)*($BT$9:$BT$1273=BT395)*($K$9:$K$1273&gt;K395)))</f>
        <v>#VALUE!</v>
      </c>
      <c r="K395" s="72">
        <f t="shared" si="206"/>
        <v>0.6280158493277157</v>
      </c>
      <c r="L395" s="72">
        <f t="shared" si="207"/>
        <v>0.83753444525018128</v>
      </c>
      <c r="M395" s="72">
        <f t="shared" si="208"/>
        <v>0.41849725340525012</v>
      </c>
      <c r="N395" s="72">
        <f t="shared" si="209"/>
        <v>4.9630051223676808E-2</v>
      </c>
      <c r="O395" s="72">
        <f t="shared" si="210"/>
        <v>0.32894994428619129</v>
      </c>
      <c r="P395" s="72">
        <f t="shared" si="211"/>
        <v>0.87691176470588239</v>
      </c>
      <c r="Q395" s="72"/>
      <c r="R395" s="72"/>
      <c r="S395" s="72">
        <f t="shared" si="212"/>
        <v>0.74390860021461147</v>
      </c>
      <c r="T395" s="72">
        <f t="shared" si="213"/>
        <v>0.92940322930506425</v>
      </c>
      <c r="U395" s="72">
        <f t="shared" si="214"/>
        <v>0.92803729556868231</v>
      </c>
      <c r="V395" s="72">
        <f t="shared" si="215"/>
        <v>0.70580202063930453</v>
      </c>
      <c r="W395" s="72">
        <f t="shared" si="216"/>
        <v>0.99383494393054628</v>
      </c>
      <c r="X395" s="72">
        <f t="shared" si="217"/>
        <v>0.16246555474981872</v>
      </c>
      <c r="Y395" s="72">
        <f t="shared" si="218"/>
        <v>0.58150274659474988</v>
      </c>
      <c r="Z395" s="72">
        <f t="shared" si="219"/>
        <v>0.95036994877632319</v>
      </c>
      <c r="AA395" s="72">
        <f t="shared" si="220"/>
        <v>0.67105005571380871</v>
      </c>
      <c r="AB395" s="72">
        <f t="shared" si="221"/>
        <v>0.12308823529411761</v>
      </c>
      <c r="AC395" s="72"/>
      <c r="AD395" s="72"/>
      <c r="AE395" s="72">
        <f t="shared" si="222"/>
        <v>0.25609139978538853</v>
      </c>
      <c r="AF395" s="72">
        <f t="shared" si="223"/>
        <v>7.0596770694935779E-2</v>
      </c>
      <c r="AG395" s="72">
        <f t="shared" si="224"/>
        <v>7.1962704431317664E-2</v>
      </c>
      <c r="AH395" s="72">
        <f t="shared" si="225"/>
        <v>0.29419797936069547</v>
      </c>
      <c r="AI395" s="72">
        <f t="shared" si="226"/>
        <v>6.1650560694537712E-3</v>
      </c>
      <c r="AJ395" s="72">
        <f>(AV395-Driver!$K$179)/(Driver!$L$179-Driver!$K$179)</f>
        <v>0.40246555474981871</v>
      </c>
      <c r="AK395" s="72">
        <f>(AW395-Driver!$K$180)/(Driver!$L$180-Driver!$K$180)</f>
        <v>0.30777287974873124</v>
      </c>
      <c r="AL395" s="72">
        <f>(AX395-Driver!$K$181)/(Driver!$L$181-Driver!$K$181)</f>
        <v>0.55036994877632317</v>
      </c>
      <c r="AM395" s="72">
        <f>(AY395-Driver!$K$182)/(Driver!$L$182-Driver!$K$182)</f>
        <v>0.88505005571380868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27"/>
        <v>8.4706959706959708</v>
      </c>
      <c r="AW395" s="70">
        <f t="shared" si="228"/>
        <v>31.050111152172846</v>
      </c>
      <c r="AX395" s="70">
        <f t="shared" si="229"/>
        <v>5.9533295389869085</v>
      </c>
      <c r="AY395" s="70">
        <f>IFERROR(Driver!$K$19/Data!BH395/Data!BI395*Data!BK395*Data!BL395,"")</f>
        <v>-0.70366514779693334</v>
      </c>
      <c r="AZ395" s="70">
        <f t="shared" si="230"/>
        <v>25.800446760982872</v>
      </c>
      <c r="BA395" s="70"/>
      <c r="BB395" s="70"/>
      <c r="BC395" s="70">
        <f t="shared" si="231"/>
        <v>48.711043773316199</v>
      </c>
      <c r="BD395" s="70">
        <f t="shared" si="232"/>
        <v>4.3229565781564681</v>
      </c>
      <c r="BE395" s="70">
        <f t="shared" si="233"/>
        <v>2.8210682775246652E-2</v>
      </c>
      <c r="BF395" s="70">
        <f t="shared" si="234"/>
        <v>11.949594929946537</v>
      </c>
      <c r="BG395" s="70">
        <f t="shared" si="235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219</v>
      </c>
      <c r="BS395" s="8" t="s">
        <v>668</v>
      </c>
      <c r="BT395" s="9" t="s">
        <v>674</v>
      </c>
      <c r="BU395" s="10">
        <v>182</v>
      </c>
      <c r="BV395" s="9" t="s">
        <v>222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301</v>
      </c>
      <c r="CU395" s="9" t="s">
        <v>302</v>
      </c>
      <c r="CV395" s="10"/>
      <c r="CW395" s="10"/>
      <c r="CX395">
        <f>INDEX('Data_Price '!AS$2:AS$1266,MATCH(Data!$DN395,'Data_Price '!$BE$2:$BE$1266,0))</f>
        <v>0</v>
      </c>
      <c r="CY395">
        <f>INDEX('Data_Price '!AT$2:AT$1266,MATCH(Data!$DN395,'Data_Price '!$BE$2:$BE$1266,0))</f>
        <v>0</v>
      </c>
      <c r="CZ395">
        <f>INDEX('Data_Price '!AU$2:AU$1266,MATCH(Data!$DN395,'Data_Price '!$BE$2:$BE$1266,0))</f>
        <v>0</v>
      </c>
      <c r="DA395">
        <f>INDEX('Data_Price '!AV$2:AV$1266,MATCH(Data!$DN395,'Data_Price '!$BE$2:$BE$1266,0))</f>
        <v>0</v>
      </c>
      <c r="DB395">
        <f>INDEX('Data_Price '!AW$2:AW$1266,MATCH(Data!$DN395,'Data_Price '!$BE$2:$BE$1266,0))</f>
        <v>0</v>
      </c>
      <c r="DC395">
        <f>INDEX('Data_Price '!AX$2:AX$1266,MATCH(Data!$DN395,'Data_Price '!$BE$2:$BE$1266,0))</f>
        <v>0</v>
      </c>
      <c r="DD395">
        <f>INDEX('Data_Price '!AY$2:AY$1266,MATCH(Data!$DN395,'Data_Price '!$BE$2:$BE$1266,0))</f>
        <v>0</v>
      </c>
      <c r="DE395">
        <f>INDEX('Data_Price '!AZ$2:AZ$1266,MATCH(Data!$DN395,'Data_Price '!$BE$2:$BE$1266,0))</f>
        <v>0</v>
      </c>
      <c r="DF395">
        <f>INDEX('Data_Price '!BA$2:BA$1266,MATCH(Data!$DN395,'Data_Price '!$BE$2:$BE$1266,0))</f>
        <v>0</v>
      </c>
      <c r="DG395">
        <f>INDEX('Data_Price '!BB$2:BB$1266,MATCH(Data!$DN395,'Data_Price '!$BE$2:$BE$1266,0))</f>
        <v>0</v>
      </c>
      <c r="DH395">
        <f>INDEX('Data_Price '!BC$2:BC$1266,MATCH(Data!$DN395,'Data_Price '!$BE$2:$BE$1266,0))</f>
        <v>0</v>
      </c>
      <c r="DI395">
        <f>INDEX('Data_Price '!BD$2:BD$1266,MATCH(Data!$DN395,'Data_Price '!$BE$2:$BE$1266,0))</f>
        <v>0</v>
      </c>
      <c r="DJ395" s="89" t="e">
        <f ca="1">_xll.Connector("TinyUrl.TinyUrl",DA395,0)</f>
        <v>#NAME?</v>
      </c>
      <c r="DK395" s="89" t="e">
        <f ca="1">_xll.Connector("TinyUrl.TinyUrl",DE395,0)</f>
        <v>#NAME?</v>
      </c>
      <c r="DL395" s="89" t="e">
        <f ca="1">_xll.Connector("TinyUrl.TinyUrl",DI395,0)</f>
        <v>#NAME?</v>
      </c>
      <c r="DM395" s="224" t="str">
        <f t="shared" si="236"/>
        <v>The Slacker</v>
      </c>
      <c r="DN395" s="89" t="str">
        <f t="shared" si="237"/>
        <v xml:space="preserve"> J SkisThe Slacker182 Unisex</v>
      </c>
      <c r="DO395" s="227"/>
    </row>
    <row r="396" spans="1:119" ht="15.45" customHeight="1">
      <c r="B396" s="224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#VALUE!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04"/>
        <v>#VALUE!</v>
      </c>
      <c r="I396" s="43">
        <f t="shared" si="205"/>
        <v>0</v>
      </c>
      <c r="J396" s="43" t="e">
        <f t="array" ref="J396">NOT(OR(($H$9:$H$1273=TRUE)*($I$9:$I$1273&gt;0)*($BT$9:$BT$1273=BT396)*($K$9:$K$1273&gt;K396)))</f>
        <v>#VALUE!</v>
      </c>
      <c r="K396" s="72">
        <f t="shared" si="206"/>
        <v>0.68984689975244251</v>
      </c>
      <c r="L396" s="72">
        <f t="shared" si="207"/>
        <v>0.93597292724196279</v>
      </c>
      <c r="M396" s="72">
        <f t="shared" si="208"/>
        <v>0.44372087226292223</v>
      </c>
      <c r="N396" s="72">
        <f t="shared" si="209"/>
        <v>0.12172263327641808</v>
      </c>
      <c r="O396" s="72">
        <f t="shared" si="210"/>
        <v>0.35679292468881907</v>
      </c>
      <c r="P396" s="72">
        <f t="shared" si="211"/>
        <v>0.85264705882352942</v>
      </c>
      <c r="Q396" s="72"/>
      <c r="R396" s="72"/>
      <c r="S396" s="72">
        <f t="shared" si="212"/>
        <v>0.84131276845768033</v>
      </c>
      <c r="T396" s="72">
        <f t="shared" si="213"/>
        <v>0.94446677601714513</v>
      </c>
      <c r="U396" s="72">
        <f t="shared" si="214"/>
        <v>0.93745774578350594</v>
      </c>
      <c r="V396" s="72">
        <f t="shared" si="215"/>
        <v>0.62706749004452966</v>
      </c>
      <c r="W396" s="72">
        <f t="shared" si="216"/>
        <v>0.98173953862660945</v>
      </c>
      <c r="X396" s="72">
        <f t="shared" si="217"/>
        <v>6.4027072758037235E-2</v>
      </c>
      <c r="Y396" s="72">
        <f t="shared" si="218"/>
        <v>0.55627912773707777</v>
      </c>
      <c r="Z396" s="72">
        <f t="shared" si="219"/>
        <v>0.87827736672358192</v>
      </c>
      <c r="AA396" s="72">
        <f t="shared" si="220"/>
        <v>0.64320707531118093</v>
      </c>
      <c r="AB396" s="72">
        <f t="shared" si="221"/>
        <v>0.14735294117647058</v>
      </c>
      <c r="AC396" s="72"/>
      <c r="AD396" s="72"/>
      <c r="AE396" s="72">
        <f t="shared" si="222"/>
        <v>0.1586872315423197</v>
      </c>
      <c r="AF396" s="72">
        <f t="shared" si="223"/>
        <v>5.553322398285488E-2</v>
      </c>
      <c r="AG396" s="72">
        <f t="shared" si="224"/>
        <v>6.2542254216494036E-2</v>
      </c>
      <c r="AH396" s="72">
        <f t="shared" si="225"/>
        <v>0.37293250995547034</v>
      </c>
      <c r="AI396" s="72">
        <f t="shared" si="226"/>
        <v>1.8260461373390546E-2</v>
      </c>
      <c r="AJ396" s="72">
        <f>(AV396-Driver!$K$179)/(Driver!$L$179-Driver!$K$179)</f>
        <v>0.17597292724196276</v>
      </c>
      <c r="AK396" s="72">
        <f>(AW396-Driver!$K$180)/(Driver!$L$180-Driver!$K$180)</f>
        <v>0.32200970744301</v>
      </c>
      <c r="AL396" s="72">
        <f>(AX396-Driver!$K$181)/(Driver!$L$181-Driver!$K$181)</f>
        <v>0.47827736672358184</v>
      </c>
      <c r="AM396" s="72">
        <f>(AY396-Driver!$K$182)/(Driver!$L$182-Driver!$K$182)</f>
        <v>0.8572070753111809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27"/>
        <v>3.7037037037037037</v>
      </c>
      <c r="AW396" s="70">
        <f t="shared" si="228"/>
        <v>32.4423042011435</v>
      </c>
      <c r="AX396" s="70">
        <f t="shared" si="229"/>
        <v>5.3044963005122368</v>
      </c>
      <c r="AY396" s="70">
        <f>IFERROR(Driver!$K$19/Data!BH396/Data!BI396*Data!BK396*Data!BL396,"")</f>
        <v>-0.87410572557871746</v>
      </c>
      <c r="AZ396" s="70">
        <f t="shared" si="230"/>
        <v>28.011913626209978</v>
      </c>
      <c r="BA396" s="70"/>
      <c r="BB396" s="70"/>
      <c r="BC396" s="70">
        <f t="shared" si="231"/>
        <v>99.235262983787962</v>
      </c>
      <c r="BD396" s="70">
        <f t="shared" si="232"/>
        <v>5.656053771150245</v>
      </c>
      <c r="BE396" s="70">
        <f t="shared" si="233"/>
        <v>3.7629452487783648E-2</v>
      </c>
      <c r="BF396" s="70">
        <f t="shared" si="234"/>
        <v>3.0570828406497688</v>
      </c>
      <c r="BG396" s="70">
        <f t="shared" si="235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219</v>
      </c>
      <c r="BS396" s="8" t="s">
        <v>855</v>
      </c>
      <c r="BT396" s="9" t="s">
        <v>857</v>
      </c>
      <c r="BU396" s="10">
        <v>180</v>
      </c>
      <c r="BV396" s="9" t="s">
        <v>222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303</v>
      </c>
      <c r="CU396" s="10"/>
      <c r="CV396" s="10"/>
      <c r="CW396" s="10"/>
      <c r="CX396" t="e">
        <f>INDEX('Data_Price '!AS$2:AS$1266,MATCH(Data!$DN396,'Data_Price '!$BE$2:$BE$1266,0))</f>
        <v>#N/A</v>
      </c>
      <c r="CY396" t="e">
        <f>INDEX('Data_Price '!AT$2:AT$1266,MATCH(Data!$DN396,'Data_Price '!$BE$2:$BE$1266,0))</f>
        <v>#N/A</v>
      </c>
      <c r="CZ396" t="e">
        <f>INDEX('Data_Price '!AU$2:AU$1266,MATCH(Data!$DN396,'Data_Price '!$BE$2:$BE$1266,0))</f>
        <v>#N/A</v>
      </c>
      <c r="DA396" t="e">
        <f>INDEX('Data_Price '!AV$2:AV$1266,MATCH(Data!$DN396,'Data_Price '!$BE$2:$BE$1266,0))</f>
        <v>#N/A</v>
      </c>
      <c r="DB396" t="e">
        <f>INDEX('Data_Price '!AW$2:AW$1266,MATCH(Data!$DN396,'Data_Price '!$BE$2:$BE$1266,0))</f>
        <v>#N/A</v>
      </c>
      <c r="DC396" t="e">
        <f>INDEX('Data_Price '!AX$2:AX$1266,MATCH(Data!$DN396,'Data_Price '!$BE$2:$BE$1266,0))</f>
        <v>#N/A</v>
      </c>
      <c r="DD396" t="e">
        <f>INDEX('Data_Price '!AY$2:AY$1266,MATCH(Data!$DN396,'Data_Price '!$BE$2:$BE$1266,0))</f>
        <v>#N/A</v>
      </c>
      <c r="DE396" t="e">
        <f>INDEX('Data_Price '!AZ$2:AZ$1266,MATCH(Data!$DN396,'Data_Price '!$BE$2:$BE$1266,0))</f>
        <v>#N/A</v>
      </c>
      <c r="DF396" t="e">
        <f>INDEX('Data_Price '!BA$2:BA$1266,MATCH(Data!$DN396,'Data_Price '!$BE$2:$BE$1266,0))</f>
        <v>#N/A</v>
      </c>
      <c r="DG396" t="e">
        <f>INDEX('Data_Price '!BB$2:BB$1266,MATCH(Data!$DN396,'Data_Price '!$BE$2:$BE$1266,0))</f>
        <v>#N/A</v>
      </c>
      <c r="DH396" t="e">
        <f>INDEX('Data_Price '!BC$2:BC$1266,MATCH(Data!$DN396,'Data_Price '!$BE$2:$BE$1266,0))</f>
        <v>#N/A</v>
      </c>
      <c r="DI396" t="e">
        <f>INDEX('Data_Price '!BD$2:BD$1266,MATCH(Data!$DN396,'Data_Price '!$BE$2:$BE$1266,0))</f>
        <v>#N/A</v>
      </c>
      <c r="DJ396" s="89" t="e">
        <f ca="1">_xll.Connector("TinyUrl.TinyUrl",DA396,0)</f>
        <v>#NAME?</v>
      </c>
      <c r="DK396" s="89" t="e">
        <f ca="1">_xll.Connector("TinyUrl.TinyUrl",DE396,0)</f>
        <v>#NAME?</v>
      </c>
      <c r="DL396" s="89" t="e">
        <f ca="1">_xll.Connector("TinyUrl.TinyUrl",DI396,0)</f>
        <v>#NAME?</v>
      </c>
      <c r="DM396" s="224" t="str">
        <f t="shared" si="236"/>
        <v>Bash 86</v>
      </c>
      <c r="DN396" s="89" t="str">
        <f t="shared" si="237"/>
        <v xml:space="preserve"> VölklBash 86180 Unisex</v>
      </c>
      <c r="DO396" s="227" t="s">
        <v>1028</v>
      </c>
    </row>
    <row r="397" spans="1:119" ht="15.45" customHeight="1">
      <c r="B397" s="224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#VALUE!</v>
      </c>
      <c r="F397" s="43" t="b">
        <f>CL397&gt;Driver!$F$56</f>
        <v>0</v>
      </c>
      <c r="G397" s="43" t="b">
        <f>AND(CB397&gt;Driver!$F$55,CB397&lt;Driver!$G$55)</f>
        <v>0</v>
      </c>
      <c r="H397" s="43" t="e">
        <f t="shared" si="204"/>
        <v>#VALUE!</v>
      </c>
      <c r="I397" s="43">
        <f t="shared" si="205"/>
        <v>0</v>
      </c>
      <c r="J397" s="43" t="e">
        <f t="array" ref="J397">NOT(OR(($H$9:$H$1273=TRUE)*($I$9:$I$1273&gt;0)*($BT$9:$BT$1273=BT397)*($K$9:$K$1273&gt;K397)))</f>
        <v>#VALUE!</v>
      </c>
      <c r="K397" s="72">
        <f t="shared" si="206"/>
        <v>0.6261498538529976</v>
      </c>
      <c r="L397" s="72">
        <f t="shared" si="207"/>
        <v>0.88225284022238348</v>
      </c>
      <c r="M397" s="72">
        <f t="shared" si="208"/>
        <v>0.37004686748361171</v>
      </c>
      <c r="N397" s="72">
        <f t="shared" si="209"/>
        <v>6.4807436918990713E-2</v>
      </c>
      <c r="O397" s="72">
        <f t="shared" si="210"/>
        <v>0.32271061651223654</v>
      </c>
      <c r="P397" s="72">
        <f t="shared" si="211"/>
        <v>0.72262254901960787</v>
      </c>
      <c r="Q397" s="72"/>
      <c r="R397" s="72"/>
      <c r="S397" s="72">
        <f t="shared" si="212"/>
        <v>0.85047991282286584</v>
      </c>
      <c r="T397" s="72">
        <f t="shared" si="213"/>
        <v>0.95316557952040915</v>
      </c>
      <c r="U397" s="72">
        <f t="shared" si="214"/>
        <v>0.9361344453903897</v>
      </c>
      <c r="V397" s="72">
        <f t="shared" si="215"/>
        <v>0.62591597833272627</v>
      </c>
      <c r="W397" s="72">
        <f t="shared" si="216"/>
        <v>0.96256201406886333</v>
      </c>
      <c r="X397" s="72">
        <f t="shared" si="217"/>
        <v>0.11774715977761657</v>
      </c>
      <c r="Y397" s="72">
        <f t="shared" si="218"/>
        <v>0.62995313251638829</v>
      </c>
      <c r="Z397" s="72">
        <f t="shared" si="219"/>
        <v>0.93519256308100929</v>
      </c>
      <c r="AA397" s="72">
        <f t="shared" si="220"/>
        <v>0.67728938348776346</v>
      </c>
      <c r="AB397" s="72">
        <f t="shared" si="221"/>
        <v>0.27737745098039213</v>
      </c>
      <c r="AC397" s="72"/>
      <c r="AD397" s="72"/>
      <c r="AE397" s="72">
        <f t="shared" si="222"/>
        <v>0.14952008717713416</v>
      </c>
      <c r="AF397" s="72">
        <f t="shared" si="223"/>
        <v>4.6834420479590827E-2</v>
      </c>
      <c r="AG397" s="72">
        <f t="shared" si="224"/>
        <v>6.3865554609610298E-2</v>
      </c>
      <c r="AH397" s="72">
        <f t="shared" si="225"/>
        <v>0.37408402166727373</v>
      </c>
      <c r="AI397" s="72">
        <f t="shared" si="226"/>
        <v>3.7437985931136619E-2</v>
      </c>
      <c r="AJ397" s="72">
        <f>(AV397-Driver!$K$179)/(Driver!$L$179-Driver!$K$179)</f>
        <v>0.35774715977761656</v>
      </c>
      <c r="AK397" s="72">
        <f>(AW397-Driver!$K$180)/(Driver!$L$180-Driver!$K$180)</f>
        <v>0.45056522616159567</v>
      </c>
      <c r="AL397" s="72">
        <f>(AX397-Driver!$K$181)/(Driver!$L$181-Driver!$K$181)</f>
        <v>0.53519256308100926</v>
      </c>
      <c r="AM397" s="72">
        <f>(AY397-Driver!$K$182)/(Driver!$L$182-Driver!$K$182)</f>
        <v>0.89128938348776343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27"/>
        <v>7.5295075295075282</v>
      </c>
      <c r="AW397" s="70">
        <f t="shared" si="228"/>
        <v>45.013510611034533</v>
      </c>
      <c r="AX397" s="70">
        <f t="shared" si="229"/>
        <v>5.8167330677290838</v>
      </c>
      <c r="AY397" s="70">
        <f>IFERROR(Driver!$K$19/Data!BH397/Data!BI397*Data!BK397*Data!BL397,"")</f>
        <v>-0.66547115364168208</v>
      </c>
      <c r="AZ397" s="70">
        <f t="shared" si="230"/>
        <v>39.862248696947134</v>
      </c>
      <c r="BA397" s="70"/>
      <c r="BB397" s="70"/>
      <c r="BC397" s="70">
        <f t="shared" si="231"/>
        <v>103.99032449496342</v>
      </c>
      <c r="BD397" s="70">
        <f t="shared" si="232"/>
        <v>14.715408921343801</v>
      </c>
      <c r="BE397" s="70">
        <f t="shared" si="233"/>
        <v>0.16401471158357389</v>
      </c>
      <c r="BF397" s="70">
        <f t="shared" si="234"/>
        <v>2.9270276826291988</v>
      </c>
      <c r="BG397" s="70">
        <f t="shared" si="235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219</v>
      </c>
      <c r="BS397" s="8" t="s">
        <v>533</v>
      </c>
      <c r="BT397" s="9" t="s">
        <v>541</v>
      </c>
      <c r="BU397" s="10">
        <v>186</v>
      </c>
      <c r="BV397" s="9" t="s">
        <v>222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305</v>
      </c>
      <c r="CU397" s="10"/>
      <c r="CV397" s="10"/>
      <c r="CW397" s="10"/>
      <c r="CX397" t="str">
        <f>INDEX('Data_Price '!AS$2:AS$1266,MATCH(Data!$DN397,'Data_Price '!$BE$2:$BE$1266,0))</f>
        <v>Dynastar M-Pro 90 Skis 186cm</v>
      </c>
      <c r="CY397" t="str">
        <f>INDEX('Data_Price '!AT$2:AT$1266,MATCH(Data!$DN397,'Data_Price '!$BE$2:$BE$1266,0))</f>
        <v>Snowcountry.eu</v>
      </c>
      <c r="CZ397">
        <f>INDEX('Data_Price '!AU$2:AU$1266,MATCH(Data!$DN397,'Data_Price '!$BE$2:$BE$1266,0))</f>
        <v>416.22</v>
      </c>
      <c r="DA397" t="str">
        <f>INDEX('Data_Price '!AV$2:AV$1266,MATCH(Data!$DN397,'Data_Price '!$BE$2:$BE$1266,0))</f>
        <v>https://www.google.com/url?q=https://www.snowcountry.eu/dynastar-m-pro-90-19-20.html%3Fartikel_maat%3D65371%26country%3DUS&amp;sa=U&amp;ved=0ahUKEwiag5LTxaP2AhXvY98KHZyFAO8Q2ykIHg&amp;usg=AOvVaw2zqybJnKt5O6ygi4iarQKn</v>
      </c>
      <c r="DB397" t="str">
        <f>INDEX('Data_Price '!AW$2:AW$1266,MATCH(Data!$DN397,'Data_Price '!$BE$2:$BE$1266,0))</f>
        <v>Dynastar M-Pro 90 Skis 186cm</v>
      </c>
      <c r="DC397" t="str">
        <f>INDEX('Data_Price '!AX$2:AX$1266,MATCH(Data!$DN397,'Data_Price '!$BE$2:$BE$1266,0))</f>
        <v>evo.com</v>
      </c>
      <c r="DD397">
        <f>INDEX('Data_Price '!AY$2:AY$1266,MATCH(Data!$DN397,'Data_Price '!$BE$2:$BE$1266,0))</f>
        <v>479.96</v>
      </c>
      <c r="DE397" t="str">
        <f>INDEX('Data_Price '!AZ$2:AZ$1266,MATCH(Data!$DN397,'Data_Price '!$BE$2:$BE$1266,0))</f>
        <v>https://www.google.com/url?url=https://www.evo.com/skis/dynastar-m-pro-90%3Fimage%3D180345/727761/clone.jpg&amp;rct=j&amp;q=&amp;esrc=s&amp;sa=U&amp;ved=0ahUKEwiczr3SxaP2AhWNTt8KHZ65DEkQsDwIUQ&amp;usg=AOvVaw0abdhUZcXFtEWXOKpDA2sK</v>
      </c>
      <c r="DF397" t="str">
        <f>INDEX('Data_Price '!BA$2:BA$1266,MATCH(Data!$DN397,'Data_Price '!$BE$2:$BE$1266,0))</f>
        <v>Dynastar M-Pro 90 Skis 186cm</v>
      </c>
      <c r="DG397" t="str">
        <f>INDEX('Data_Price '!BB$2:BB$1266,MATCH(Data!$DN397,'Data_Price '!$BE$2:$BE$1266,0))</f>
        <v>evo.com</v>
      </c>
      <c r="DH397">
        <f>INDEX('Data_Price '!BC$2:BC$1266,MATCH(Data!$DN397,'Data_Price '!$BE$2:$BE$1266,0))</f>
        <v>479.96</v>
      </c>
      <c r="DI397" t="str">
        <f>INDEX('Data_Price '!BD$2:BD$1266,MATCH(Data!$DN397,'Data_Price '!$BE$2:$BE$1266,0))</f>
        <v>https://www.google.com/url?q=https://www.evo.com/skis/dynastar-m-pro-90%3Fimage%3D180345/727761/clone.jpg&amp;sa=U&amp;ved=0ahUKEwiag5LTxaP2AhXvY98KHZyFAO8Q2ykIGA&amp;usg=AOvVaw0ySG7GBDHUFLiEKmENLqR1</v>
      </c>
      <c r="DJ397" s="89" t="e">
        <f ca="1">_xll.Connector("TinyUrl.TinyUrl",DA397,0)</f>
        <v>#NAME?</v>
      </c>
      <c r="DK397" s="89" t="e">
        <f ca="1">_xll.Connector("TinyUrl.TinyUrl",DE397,0)</f>
        <v>#NAME?</v>
      </c>
      <c r="DL397" s="89" t="e">
        <f ca="1">_xll.Connector("TinyUrl.TinyUrl",DI397,0)</f>
        <v>#NAME?</v>
      </c>
      <c r="DM397" s="224" t="str">
        <f t="shared" si="236"/>
        <v>M-Pro 90</v>
      </c>
      <c r="DN397" s="89" t="str">
        <f t="shared" si="237"/>
        <v xml:space="preserve"> DynastarM-Pro 90186 Unisex</v>
      </c>
      <c r="DO397" s="227" t="s">
        <v>932</v>
      </c>
    </row>
    <row r="398" spans="1:119" ht="15.45" customHeight="1">
      <c r="B398" s="224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#VALUE!</v>
      </c>
      <c r="F398" s="43" t="b">
        <f>CL398&gt;Driver!$F$56</f>
        <v>1</v>
      </c>
      <c r="G398" s="43" t="b">
        <f>AND(CB398&gt;Driver!$F$55,CB398&lt;Driver!$G$55)</f>
        <v>0</v>
      </c>
      <c r="H398" s="43" t="e">
        <f t="shared" si="204"/>
        <v>#VALUE!</v>
      </c>
      <c r="I398" s="43">
        <f t="shared" si="205"/>
        <v>0</v>
      </c>
      <c r="J398" s="43" t="e">
        <f t="array" ref="J398">NOT(OR(($H$9:$H$1273=TRUE)*($I$9:$I$1273&gt;0)*($BT$9:$BT$1273=BT398)*($K$9:$K$1273&gt;K398)))</f>
        <v>#VALUE!</v>
      </c>
      <c r="K398" s="72">
        <f t="shared" si="206"/>
        <v>0.69171298009097681</v>
      </c>
      <c r="L398" s="72">
        <f t="shared" si="207"/>
        <v>0.97271452743533959</v>
      </c>
      <c r="M398" s="72">
        <f t="shared" si="208"/>
        <v>0.41071143274661404</v>
      </c>
      <c r="N398" s="72">
        <f t="shared" si="209"/>
        <v>0.12045785113514196</v>
      </c>
      <c r="O398" s="72">
        <f t="shared" si="210"/>
        <v>0.30911108762757589</v>
      </c>
      <c r="P398" s="72">
        <f t="shared" si="211"/>
        <v>0.80256535947712426</v>
      </c>
      <c r="Q398" s="72"/>
      <c r="R398" s="72"/>
      <c r="S398" s="72">
        <f t="shared" si="212"/>
        <v>0.78258087106960272</v>
      </c>
      <c r="T398" s="72">
        <f t="shared" si="213"/>
        <v>0.98065530038439741</v>
      </c>
      <c r="U398" s="72">
        <f t="shared" si="214"/>
        <v>0.89862282528170301</v>
      </c>
      <c r="V398" s="72">
        <f t="shared" si="215"/>
        <v>0.60882007073792743</v>
      </c>
      <c r="W398" s="72">
        <f t="shared" si="216"/>
        <v>0.98642665952890796</v>
      </c>
      <c r="X398" s="72">
        <f t="shared" si="217"/>
        <v>2.7285472564660407E-2</v>
      </c>
      <c r="Y398" s="72">
        <f t="shared" si="218"/>
        <v>0.58928856725338596</v>
      </c>
      <c r="Z398" s="72">
        <f t="shared" si="219"/>
        <v>0.87954214886485804</v>
      </c>
      <c r="AA398" s="72">
        <f t="shared" si="220"/>
        <v>0.69088891237242411</v>
      </c>
      <c r="AB398" s="72">
        <f t="shared" si="221"/>
        <v>0.19743464052287579</v>
      </c>
      <c r="AC398" s="72"/>
      <c r="AD398" s="72"/>
      <c r="AE398" s="72">
        <f t="shared" si="222"/>
        <v>0.2174191289303973</v>
      </c>
      <c r="AF398" s="72">
        <f t="shared" si="223"/>
        <v>1.9344699615602562E-2</v>
      </c>
      <c r="AG398" s="72">
        <f t="shared" si="224"/>
        <v>0.10137717471829702</v>
      </c>
      <c r="AH398" s="72">
        <f t="shared" si="225"/>
        <v>0.39117992926207262</v>
      </c>
      <c r="AI398" s="72">
        <f t="shared" si="226"/>
        <v>1.3573340471092071E-2</v>
      </c>
      <c r="AJ398" s="72">
        <f>(AV398-Driver!$K$179)/(Driver!$L$179-Driver!$K$179)</f>
        <v>0.21271452743533958</v>
      </c>
      <c r="AK398" s="72">
        <f>(AW398-Driver!$K$180)/(Driver!$L$180-Driver!$K$180)</f>
        <v>0.3717874671630752</v>
      </c>
      <c r="AL398" s="72">
        <f>(AX398-Driver!$K$181)/(Driver!$L$181-Driver!$K$181)</f>
        <v>0.47954214886485796</v>
      </c>
      <c r="AM398" s="72">
        <f>(AY398-Driver!$K$182)/(Driver!$L$182-Driver!$K$182)</f>
        <v>0.90488891237242408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27"/>
        <v>4.4770044770044768</v>
      </c>
      <c r="AW398" s="70">
        <f t="shared" si="228"/>
        <v>37.309979259362763</v>
      </c>
      <c r="AX398" s="70">
        <f t="shared" si="229"/>
        <v>5.3158793397837218</v>
      </c>
      <c r="AY398" s="70">
        <f>IFERROR(Driver!$K$19/Data!BH398/Data!BI398*Data!BK398*Data!BL398,"")</f>
        <v>-0.58222174832863316</v>
      </c>
      <c r="AZ398" s="70">
        <f t="shared" si="230"/>
        <v>32.576321667907671</v>
      </c>
      <c r="BA398" s="70"/>
      <c r="BB398" s="70"/>
      <c r="BC398" s="70">
        <f t="shared" si="231"/>
        <v>68.770619511065519</v>
      </c>
      <c r="BD398" s="70">
        <f t="shared" si="232"/>
        <v>12.282617333783953</v>
      </c>
      <c r="BE398" s="70">
        <f t="shared" si="233"/>
        <v>0.20151964004144449</v>
      </c>
      <c r="BF398" s="70">
        <f t="shared" si="234"/>
        <v>0.99616502534501916</v>
      </c>
      <c r="BG398" s="70">
        <f t="shared" si="235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219</v>
      </c>
      <c r="BS398" s="8" t="s">
        <v>855</v>
      </c>
      <c r="BT398" s="9" t="s">
        <v>886</v>
      </c>
      <c r="BU398" s="10">
        <v>169</v>
      </c>
      <c r="BV398" s="9" t="s">
        <v>222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303</v>
      </c>
      <c r="CU398" s="10"/>
      <c r="CV398" s="10"/>
      <c r="CW398" s="10"/>
      <c r="CX398" t="e">
        <f>INDEX('Data_Price '!AS$2:AS$1266,MATCH(Data!$DN398,'Data_Price '!$BE$2:$BE$1266,0))</f>
        <v>#N/A</v>
      </c>
      <c r="CY398" t="e">
        <f>INDEX('Data_Price '!AT$2:AT$1266,MATCH(Data!$DN398,'Data_Price '!$BE$2:$BE$1266,0))</f>
        <v>#N/A</v>
      </c>
      <c r="CZ398" t="e">
        <f>INDEX('Data_Price '!AU$2:AU$1266,MATCH(Data!$DN398,'Data_Price '!$BE$2:$BE$1266,0))</f>
        <v>#N/A</v>
      </c>
      <c r="DA398" t="e">
        <f>INDEX('Data_Price '!AV$2:AV$1266,MATCH(Data!$DN398,'Data_Price '!$BE$2:$BE$1266,0))</f>
        <v>#N/A</v>
      </c>
      <c r="DB398" t="e">
        <f>INDEX('Data_Price '!AW$2:AW$1266,MATCH(Data!$DN398,'Data_Price '!$BE$2:$BE$1266,0))</f>
        <v>#N/A</v>
      </c>
      <c r="DC398" t="e">
        <f>INDEX('Data_Price '!AX$2:AX$1266,MATCH(Data!$DN398,'Data_Price '!$BE$2:$BE$1266,0))</f>
        <v>#N/A</v>
      </c>
      <c r="DD398" t="e">
        <f>INDEX('Data_Price '!AY$2:AY$1266,MATCH(Data!$DN398,'Data_Price '!$BE$2:$BE$1266,0))</f>
        <v>#N/A</v>
      </c>
      <c r="DE398" t="e">
        <f>INDEX('Data_Price '!AZ$2:AZ$1266,MATCH(Data!$DN398,'Data_Price '!$BE$2:$BE$1266,0))</f>
        <v>#N/A</v>
      </c>
      <c r="DF398" t="e">
        <f>INDEX('Data_Price '!BA$2:BA$1266,MATCH(Data!$DN398,'Data_Price '!$BE$2:$BE$1266,0))</f>
        <v>#N/A</v>
      </c>
      <c r="DG398" t="e">
        <f>INDEX('Data_Price '!BB$2:BB$1266,MATCH(Data!$DN398,'Data_Price '!$BE$2:$BE$1266,0))</f>
        <v>#N/A</v>
      </c>
      <c r="DH398" t="e">
        <f>INDEX('Data_Price '!BC$2:BC$1266,MATCH(Data!$DN398,'Data_Price '!$BE$2:$BE$1266,0))</f>
        <v>#N/A</v>
      </c>
      <c r="DI398" t="e">
        <f>INDEX('Data_Price '!BD$2:BD$1266,MATCH(Data!$DN398,'Data_Price '!$BE$2:$BE$1266,0))</f>
        <v>#N/A</v>
      </c>
      <c r="DJ398" s="89" t="e">
        <f ca="1">_xll.Connector("TinyUrl.TinyUrl",DA398,0)</f>
        <v>#NAME?</v>
      </c>
      <c r="DK398" s="89" t="e">
        <f ca="1">_xll.Connector("TinyUrl.TinyUrl",DE398,0)</f>
        <v>#NAME?</v>
      </c>
      <c r="DL398" s="89" t="e">
        <f ca="1">_xll.Connector("TinyUrl.TinyUrl",DI398,0)</f>
        <v>#NAME?</v>
      </c>
      <c r="DM398" s="224" t="str">
        <f t="shared" si="236"/>
        <v>Revolt 87</v>
      </c>
      <c r="DN398" s="89" t="str">
        <f t="shared" si="237"/>
        <v xml:space="preserve"> VölklRevolt 87169 Unisex</v>
      </c>
      <c r="DO398" s="227" t="s">
        <v>1066</v>
      </c>
    </row>
    <row r="399" spans="1:119" ht="15.45" customHeight="1">
      <c r="B399" s="224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#VALUE!</v>
      </c>
      <c r="F399" s="43" t="b">
        <f>CL399&gt;Driver!$F$56</f>
        <v>1</v>
      </c>
      <c r="G399" s="43" t="b">
        <f>AND(CB399&gt;Driver!$F$55,CB399&lt;Driver!$G$55)</f>
        <v>1</v>
      </c>
      <c r="H399" s="43" t="e">
        <f t="shared" si="204"/>
        <v>#VALUE!</v>
      </c>
      <c r="I399" s="43">
        <f t="shared" si="205"/>
        <v>0</v>
      </c>
      <c r="J399" s="43" t="e">
        <f t="array" ref="J399">NOT(OR(($H$9:$H$1273=TRUE)*($I$9:$I$1273&gt;0)*($BT$9:$BT$1273=BT399)*($K$9:$K$1273&gt;K399)))</f>
        <v>#VALUE!</v>
      </c>
      <c r="K399" s="72">
        <f t="shared" si="206"/>
        <v>0.77120284702506159</v>
      </c>
      <c r="L399" s="72">
        <f t="shared" si="207"/>
        <v>0.99930384336475708</v>
      </c>
      <c r="M399" s="72">
        <f t="shared" si="208"/>
        <v>0.54310185068536598</v>
      </c>
      <c r="N399" s="72">
        <f t="shared" si="209"/>
        <v>0.31333712767975719</v>
      </c>
      <c r="O399" s="72">
        <f t="shared" si="210"/>
        <v>0.36577234594496832</v>
      </c>
      <c r="P399" s="72">
        <f t="shared" si="211"/>
        <v>0.95019607843137266</v>
      </c>
      <c r="Q399" s="72"/>
      <c r="R399" s="72"/>
      <c r="S399" s="72">
        <f t="shared" si="212"/>
        <v>0.70631115937622946</v>
      </c>
      <c r="T399" s="72">
        <f t="shared" si="213"/>
        <v>0.90214211544168144</v>
      </c>
      <c r="U399" s="72">
        <f t="shared" si="214"/>
        <v>0.94737405514994222</v>
      </c>
      <c r="V399" s="72">
        <f t="shared" si="215"/>
        <v>0.72327113074568372</v>
      </c>
      <c r="W399" s="72">
        <f t="shared" si="216"/>
        <v>0.91922965746495156</v>
      </c>
      <c r="X399" s="72">
        <f t="shared" si="217"/>
        <v>6.9615663524294491E-4</v>
      </c>
      <c r="Y399" s="72">
        <f t="shared" si="218"/>
        <v>0.45689814931463396</v>
      </c>
      <c r="Z399" s="72">
        <f t="shared" si="219"/>
        <v>0.68666287232024281</v>
      </c>
      <c r="AA399" s="72">
        <f t="shared" si="220"/>
        <v>0.63422765405503168</v>
      </c>
      <c r="AB399" s="72">
        <f t="shared" si="221"/>
        <v>4.9803921568627368E-2</v>
      </c>
      <c r="AC399" s="72"/>
      <c r="AD399" s="72"/>
      <c r="AE399" s="72">
        <f t="shared" si="222"/>
        <v>0.29368884062377049</v>
      </c>
      <c r="AF399" s="72">
        <f t="shared" si="223"/>
        <v>9.7857884558318523E-2</v>
      </c>
      <c r="AG399" s="72">
        <f t="shared" si="224"/>
        <v>5.2625944850057803E-2</v>
      </c>
      <c r="AH399" s="72">
        <f t="shared" si="225"/>
        <v>0.27672886925431628</v>
      </c>
      <c r="AI399" s="72">
        <f t="shared" si="226"/>
        <v>8.0770342535048403E-2</v>
      </c>
      <c r="AJ399" s="72">
        <f>(AV399-Driver!$K$179)/(Driver!$L$179-Driver!$K$179)</f>
        <v>0.23930384336475705</v>
      </c>
      <c r="AK399" s="72">
        <f>(AW399-Driver!$K$180)/(Driver!$L$180-Driver!$K$180)</f>
        <v>0.21289585867708119</v>
      </c>
      <c r="AL399" s="72">
        <f>(AX399-Driver!$K$181)/(Driver!$L$181-Driver!$K$181)</f>
        <v>0.28666287232024285</v>
      </c>
      <c r="AM399" s="72">
        <f>(AY399-Driver!$K$182)/(Driver!$L$182-Driver!$K$182)</f>
        <v>0.84822765405503164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27"/>
        <v>5.0366300366300365</v>
      </c>
      <c r="AW399" s="70">
        <f t="shared" si="228"/>
        <v>21.772262738226395</v>
      </c>
      <c r="AX399" s="70">
        <f t="shared" si="229"/>
        <v>3.5799658508821857</v>
      </c>
      <c r="AY399" s="70">
        <f>IFERROR(Driver!$K$19/Data!BH399/Data!BI399*Data!BK399*Data!BL399,"")</f>
        <v>-0.92907317966993364</v>
      </c>
      <c r="AZ399" s="70">
        <f t="shared" si="230"/>
        <v>19.121370067014144</v>
      </c>
      <c r="BA399" s="70"/>
      <c r="BB399" s="70"/>
      <c r="BC399" s="70">
        <f t="shared" si="231"/>
        <v>29.208989837279191</v>
      </c>
      <c r="BD399" s="70">
        <f t="shared" si="232"/>
        <v>1.9103963050825736</v>
      </c>
      <c r="BE399" s="70">
        <f t="shared" si="233"/>
        <v>4.754399289624172E-2</v>
      </c>
      <c r="BF399" s="70">
        <f t="shared" si="234"/>
        <v>13.922608189017678</v>
      </c>
      <c r="BG399" s="70">
        <f t="shared" si="235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219</v>
      </c>
      <c r="BS399" s="8" t="s">
        <v>719</v>
      </c>
      <c r="BT399" s="9" t="s">
        <v>728</v>
      </c>
      <c r="BU399" s="10">
        <v>178</v>
      </c>
      <c r="BV399" s="9" t="s">
        <v>390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301</v>
      </c>
      <c r="CU399" s="9" t="s">
        <v>302</v>
      </c>
      <c r="CV399" s="9" t="s">
        <v>388</v>
      </c>
      <c r="CW399" s="10"/>
      <c r="CX399" t="str">
        <f>INDEX('Data_Price '!AS$2:AS$1266,MATCH(Data!$DN399,'Data_Price '!$BE$2:$BE$1266,0))</f>
        <v>Line Skis Pandora 110 Skis Women's 2022 - 178</v>
      </c>
      <c r="CY399" t="str">
        <f>INDEX('Data_Price '!AT$2:AT$1266,MATCH(Data!$DN399,'Data_Price '!$BE$2:$BE$1266,0))</f>
        <v>SkiEssentials.com</v>
      </c>
      <c r="CZ399">
        <f>INDEX('Data_Price '!AU$2:AU$1266,MATCH(Data!$DN399,'Data_Price '!$BE$2:$BE$1266,0))</f>
        <v>699.95</v>
      </c>
      <c r="DA399" t="str">
        <f>INDEX('Data_Price '!AV$2:AV$1266,MATCH(Data!$DN399,'Data_Price '!$BE$2:$BE$1266,0))</f>
        <v>https://www.google.com/url?url=https://www.skiessentials.com/2022-line-pandora-110-women-s-skis.html&amp;rct=j&amp;q=&amp;esrc=s&amp;sa=U&amp;ved=0ahUKEwju4_LTxaP2AhUjneAKHSYFB6QQsDwITA&amp;usg=AOvVaw3yXexsPf_WW-dYinpAeL1Z</v>
      </c>
      <c r="DB399" t="str">
        <f>INDEX('Data_Price '!AW$2:AW$1266,MATCH(Data!$DN399,'Data_Price '!$BE$2:$BE$1266,0))</f>
        <v>Line Skis Pandora 110 Skis Women's 2022 - 178</v>
      </c>
      <c r="DC399" t="str">
        <f>INDEX('Data_Price '!AX$2:AX$1266,MATCH(Data!$DN399,'Data_Price '!$BE$2:$BE$1266,0))</f>
        <v>SkiEssentials.com</v>
      </c>
      <c r="DD399">
        <f>INDEX('Data_Price '!AY$2:AY$1266,MATCH(Data!$DN399,'Data_Price '!$BE$2:$BE$1266,0))</f>
        <v>699.95</v>
      </c>
      <c r="DE399" t="str">
        <f>INDEX('Data_Price '!AZ$2:AZ$1266,MATCH(Data!$DN399,'Data_Price '!$BE$2:$BE$1266,0))</f>
        <v>https://www.google.com/url?q=https://www.skiessentials.com/2022-line-pandora-110-women-s-skis.html&amp;sa=U&amp;ved=0ahUKEwiK88fUxaP2AhWKiOAKHUzkAggQ2ykIFw&amp;usg=AOvVaw08XHkQYnXf6-nZVM6Jlumz</v>
      </c>
      <c r="DF399" t="str">
        <f>INDEX('Data_Price '!BA$2:BA$1266,MATCH(Data!$DN399,'Data_Price '!$BE$2:$BE$1266,0))</f>
        <v>Line Skis Pandora 110 Skis Women's 2022 - 178</v>
      </c>
      <c r="DG399" t="str">
        <f>INDEX('Data_Price '!BB$2:BB$1266,MATCH(Data!$DN399,'Data_Price '!$BE$2:$BE$1266,0))</f>
        <v>Backcountry.com</v>
      </c>
      <c r="DH399">
        <f>INDEX('Data_Price '!BC$2:BC$1266,MATCH(Data!$DN399,'Data_Price '!$BE$2:$BE$1266,0))</f>
        <v>699.95</v>
      </c>
      <c r="DI399" t="str">
        <f>INDEX('Data_Price '!BD$2:BD$1266,MATCH(Data!$DN399,'Data_Price '!$BE$2:$BE$1266,0))</f>
        <v>https://www.google.com/url?q=https://www.backcountry.com/line-pandora-ski-womens%3FCMP_SKU%3DLINH02C%26MER%3D0406%26skid%3DLINH02C-ONECOL-S178&amp;sa=U&amp;ved=0ahUKEwiK88fUxaP2AhWKiOAKHUzkAggQ2ykIGQ&amp;usg=AOvVaw0WkiERNa7YWUY1K2LF4uXi</v>
      </c>
      <c r="DJ399" s="89" t="e">
        <f ca="1">_xll.Connector("TinyUrl.TinyUrl",DA399,0)</f>
        <v>#NAME?</v>
      </c>
      <c r="DK399" s="89" t="e">
        <f ca="1">_xll.Connector("TinyUrl.TinyUrl",DE399,0)</f>
        <v>#NAME?</v>
      </c>
      <c r="DL399" s="89" t="e">
        <f ca="1">_xll.Connector("TinyUrl.TinyUrl",DI399,0)</f>
        <v>#NAME?</v>
      </c>
      <c r="DM399" s="224" t="str">
        <f t="shared" si="236"/>
        <v>Pandora 110</v>
      </c>
      <c r="DN399" s="89" t="str">
        <f t="shared" si="237"/>
        <v xml:space="preserve"> LinePandora 110178 Women's</v>
      </c>
      <c r="DO399" s="227" t="s">
        <v>1067</v>
      </c>
    </row>
    <row r="400" spans="1:119" ht="15.45" customHeight="1">
      <c r="B400" s="224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#VALUE!</v>
      </c>
      <c r="F400" s="43" t="b">
        <f>CL400&gt;Driver!$F$56</f>
        <v>0</v>
      </c>
      <c r="G400" s="43" t="b">
        <f>AND(CB400&gt;Driver!$F$55,CB400&lt;Driver!$G$55)</f>
        <v>1</v>
      </c>
      <c r="H400" s="43" t="e">
        <f t="shared" si="204"/>
        <v>#VALUE!</v>
      </c>
      <c r="I400" s="43">
        <f t="shared" si="205"/>
        <v>0</v>
      </c>
      <c r="J400" s="43" t="e">
        <f t="array" ref="J400">NOT(OR(($H$9:$H$1273=TRUE)*($I$9:$I$1273&gt;0)*($BT$9:$BT$1273=BT400)*($K$9:$K$1273&gt;K400)))</f>
        <v>#VALUE!</v>
      </c>
      <c r="K400" s="72">
        <f t="shared" si="206"/>
        <v>0.67004644039374073</v>
      </c>
      <c r="L400" s="72">
        <f t="shared" si="207"/>
        <v>0.89965675610345675</v>
      </c>
      <c r="M400" s="72">
        <f t="shared" si="208"/>
        <v>0.44043612468402482</v>
      </c>
      <c r="N400" s="72">
        <f t="shared" si="209"/>
        <v>7.8720040473028496E-2</v>
      </c>
      <c r="O400" s="72">
        <f t="shared" si="210"/>
        <v>0.32474519632414367</v>
      </c>
      <c r="P400" s="72">
        <f t="shared" si="211"/>
        <v>0.91784313725490196</v>
      </c>
      <c r="Q400" s="72"/>
      <c r="R400" s="72"/>
      <c r="S400" s="72">
        <f t="shared" si="212"/>
        <v>0.73123819138262458</v>
      </c>
      <c r="T400" s="72">
        <f t="shared" si="213"/>
        <v>0.92186219398009461</v>
      </c>
      <c r="U400" s="72">
        <f t="shared" si="214"/>
        <v>0.94785853253487762</v>
      </c>
      <c r="V400" s="72">
        <f t="shared" si="215"/>
        <v>0.66900760993953035</v>
      </c>
      <c r="W400" s="72">
        <f t="shared" si="216"/>
        <v>0.99698437500000003</v>
      </c>
      <c r="X400" s="72">
        <f t="shared" si="217"/>
        <v>0.10034324389654331</v>
      </c>
      <c r="Y400" s="72">
        <f t="shared" si="218"/>
        <v>0.55956387531597518</v>
      </c>
      <c r="Z400" s="72">
        <f t="shared" si="219"/>
        <v>0.9212799595269715</v>
      </c>
      <c r="AA400" s="72">
        <f t="shared" si="220"/>
        <v>0.67525480367585633</v>
      </c>
      <c r="AB400" s="72">
        <f t="shared" si="221"/>
        <v>8.2156862745098036E-2</v>
      </c>
      <c r="AC400" s="72"/>
      <c r="AD400" s="72"/>
      <c r="AE400" s="72">
        <f t="shared" si="222"/>
        <v>0.26876180861737542</v>
      </c>
      <c r="AF400" s="72">
        <f t="shared" si="223"/>
        <v>7.8137806019905373E-2</v>
      </c>
      <c r="AG400" s="72">
        <f t="shared" si="224"/>
        <v>5.2141467465122361E-2</v>
      </c>
      <c r="AH400" s="72">
        <f t="shared" si="225"/>
        <v>0.3309923900604696</v>
      </c>
      <c r="AI400" s="72">
        <f t="shared" si="226"/>
        <v>3.0156249999999871E-3</v>
      </c>
      <c r="AJ400" s="72">
        <f>(AV400-Driver!$K$179)/(Driver!$L$179-Driver!$K$179)</f>
        <v>0.3403432438965433</v>
      </c>
      <c r="AK400" s="72">
        <f>(AW400-Driver!$K$180)/(Driver!$L$180-Driver!$K$180)</f>
        <v>0.26721045209016653</v>
      </c>
      <c r="AL400" s="72">
        <f>(AX400-Driver!$K$181)/(Driver!$L$181-Driver!$K$181)</f>
        <v>0.52127995952697148</v>
      </c>
      <c r="AM400" s="72">
        <f>(AY400-Driver!$K$182)/(Driver!$L$182-Driver!$K$182)</f>
        <v>0.8892548036758563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27"/>
        <v>7.1632071632071623</v>
      </c>
      <c r="AW400" s="70">
        <f t="shared" si="228"/>
        <v>27.083586372335688</v>
      </c>
      <c r="AX400" s="70">
        <f t="shared" si="229"/>
        <v>5.6915196357427433</v>
      </c>
      <c r="AY400" s="70">
        <f>IFERROR(Driver!$K$19/Data!BH400/Data!BI400*Data!BK400*Data!BL400,"")</f>
        <v>-0.67792581739067681</v>
      </c>
      <c r="AZ400" s="70">
        <f t="shared" si="230"/>
        <v>22.069992553983621</v>
      </c>
      <c r="BA400" s="70"/>
      <c r="BB400" s="70"/>
      <c r="BC400" s="70">
        <f t="shared" si="231"/>
        <v>42.138814628911454</v>
      </c>
      <c r="BD400" s="70">
        <f t="shared" si="232"/>
        <v>3.6555883138205889</v>
      </c>
      <c r="BE400" s="70">
        <f t="shared" si="233"/>
        <v>4.8028383855864713E-2</v>
      </c>
      <c r="BF400" s="70">
        <f t="shared" si="234"/>
        <v>7.7939247367720323</v>
      </c>
      <c r="BG400" s="70">
        <f t="shared" si="235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219</v>
      </c>
      <c r="BS400" s="8" t="s">
        <v>471</v>
      </c>
      <c r="BT400" s="9" t="s">
        <v>473</v>
      </c>
      <c r="BU400" s="10">
        <v>178.3</v>
      </c>
      <c r="BV400" s="9" t="s">
        <v>222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301</v>
      </c>
      <c r="CU400" s="9" t="s">
        <v>302</v>
      </c>
      <c r="CV400" s="10"/>
      <c r="CW400" s="10"/>
      <c r="CX400" t="str">
        <f>INDEX('Data_Price '!AS$2:AS$1266,MATCH(Data!$DN400,'Data_Price '!$BE$2:$BE$1266,0))</f>
        <v>Black Crows Atris Birdie Skis - Women's - 2022</v>
      </c>
      <c r="CY400" t="str">
        <f>INDEX('Data_Price '!AT$2:AT$1266,MATCH(Data!$DN400,'Data_Price '!$BE$2:$BE$1266,0))</f>
        <v>Absolute-Snow.co.uk</v>
      </c>
      <c r="CZ400">
        <f>INDEX('Data_Price '!AU$2:AU$1266,MATCH(Data!$DN400,'Data_Price '!$BE$2:$BE$1266,0))</f>
        <v>817.33</v>
      </c>
      <c r="DA400" t="str">
        <f>INDEX('Data_Price '!AV$2:AV$1266,MATCH(Data!$DN400,'Data_Price '!$BE$2:$BE$1266,0))</f>
        <v>https://www.google.com/aclk?sa=L&amp;ai=DChcSEwij8r7VxaP2AhWFpcgKHRpDDWkYABAFGgJxdQ&amp;sig=AOD64_25BwrM5uE28zlT6bRuq700qrJyaQ&amp;ctype=5&amp;ved=0ahUKEwia9brVxaP2AhWlV98KHfuGBfwQ2ikIGQ&amp;adurl=</v>
      </c>
      <c r="DB400" t="str">
        <f>INDEX('Data_Price '!AW$2:AW$1266,MATCH(Data!$DN400,'Data_Price '!$BE$2:$BE$1266,0))</f>
        <v>Black Crows Atris Skis</v>
      </c>
      <c r="DC400" t="str">
        <f>INDEX('Data_Price '!AX$2:AX$1266,MATCH(Data!$DN400,'Data_Price '!$BE$2:$BE$1266,0))</f>
        <v>Backcountry.com</v>
      </c>
      <c r="DD400">
        <f>INDEX('Data_Price '!AY$2:AY$1266,MATCH(Data!$DN400,'Data_Price '!$BE$2:$BE$1266,0))</f>
        <v>839.9</v>
      </c>
      <c r="DE400" t="str">
        <f>INDEX('Data_Price '!AZ$2:AZ$1266,MATCH(Data!$DN400,'Data_Price '!$BE$2:$BE$1266,0))</f>
        <v>https://www.google.com/url?q=https://www.backcountry.com/black-crows-atris-skis%3FCMP_SKU%3DBKCB025%26MER%3D0406%26skid%3DBKCB025-ONECOL-S178&amp;sa=U&amp;ved=0ahUKEwixypnVxaP2AhVrmeAKHSNzCV0Q2ykIGQ&amp;usg=AOvVaw3lCqT4ZABQ9vlSZ-EsAErL</v>
      </c>
      <c r="DF400" t="str">
        <f>INDEX('Data_Price '!BA$2:BA$1266,MATCH(Data!$DN400,'Data_Price '!$BE$2:$BE$1266,0))</f>
        <v>Black Crows Atris Birdie Skis - Women's - 2022</v>
      </c>
      <c r="DG400" t="str">
        <f>INDEX('Data_Price '!BB$2:BB$1266,MATCH(Data!$DN400,'Data_Price '!$BE$2:$BE$1266,0))</f>
        <v>Backcountry.com</v>
      </c>
      <c r="DH400">
        <f>INDEX('Data_Price '!BC$2:BC$1266,MATCH(Data!$DN400,'Data_Price '!$BE$2:$BE$1266,0))</f>
        <v>839.9</v>
      </c>
      <c r="DI400" t="str">
        <f>INDEX('Data_Price '!BD$2:BD$1266,MATCH(Data!$DN400,'Data_Price '!$BE$2:$BE$1266,0))</f>
        <v>https://www.google.com/aclk?sa=L&amp;ai=DChcSEwij8r7VxaP2AhWFpcgKHRpDDWkYABAHGgJxdQ&amp;sig=AOD64_3WESZaPbSGaWvMO5emewDcT2UuOw&amp;ctype=5&amp;ved=0ahUKEwia9brVxaP2AhWlV98KHfuGBfwQ2ikIGw&amp;adurl=</v>
      </c>
      <c r="DJ400" s="89" t="e">
        <f ca="1">_xll.Connector("TinyUrl.TinyUrl",DA400,0)</f>
        <v>#NAME?</v>
      </c>
      <c r="DK400" s="89" t="e">
        <f ca="1">_xll.Connector("TinyUrl.TinyUrl",DE400,0)</f>
        <v>#NAME?</v>
      </c>
      <c r="DL400" s="89" t="e">
        <f ca="1">_xll.Connector("TinyUrl.TinyUrl",DI400,0)</f>
        <v>#NAME?</v>
      </c>
      <c r="DM400" s="224" t="str">
        <f t="shared" si="236"/>
        <v>Atris</v>
      </c>
      <c r="DN400" s="89" t="str">
        <f t="shared" si="237"/>
        <v xml:space="preserve"> Black CrowsAtris178.3 Unisex</v>
      </c>
      <c r="DO400" s="227" t="s">
        <v>1054</v>
      </c>
    </row>
    <row r="401" spans="2:119" ht="15.45" customHeight="1">
      <c r="B401" s="224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#VALUE!</v>
      </c>
      <c r="F401" s="43" t="b">
        <f>CL401&gt;Driver!$F$56</f>
        <v>0</v>
      </c>
      <c r="G401" s="43" t="b">
        <f>AND(CB401&gt;Driver!$F$55,CB401&lt;Driver!$G$55)</f>
        <v>0</v>
      </c>
      <c r="H401" s="43" t="e">
        <f t="shared" si="204"/>
        <v>#VALUE!</v>
      </c>
      <c r="I401" s="43">
        <f t="shared" si="205"/>
        <v>0</v>
      </c>
      <c r="J401" s="43" t="e">
        <f t="array" ref="J401">NOT(OR(($H$9:$H$1273=TRUE)*($I$9:$I$1273&gt;0)*($BT$9:$BT$1273=BT401)*($K$9:$K$1273&gt;K401)))</f>
        <v>#VALUE!</v>
      </c>
      <c r="K401" s="72">
        <f t="shared" si="206"/>
        <v>0.67689818768613674</v>
      </c>
      <c r="L401" s="72">
        <f t="shared" si="207"/>
        <v>0.847664168882443</v>
      </c>
      <c r="M401" s="72">
        <f t="shared" si="208"/>
        <v>0.50613220648983037</v>
      </c>
      <c r="N401" s="72">
        <f t="shared" si="209"/>
        <v>0.31966103838613802</v>
      </c>
      <c r="O401" s="72">
        <f t="shared" si="210"/>
        <v>0.32284505820753617</v>
      </c>
      <c r="P401" s="72">
        <f t="shared" si="211"/>
        <v>0.87589052287581715</v>
      </c>
      <c r="Q401" s="72"/>
      <c r="R401" s="72"/>
      <c r="S401" s="72">
        <f t="shared" si="212"/>
        <v>0.74339705463023653</v>
      </c>
      <c r="T401" s="72">
        <f t="shared" si="213"/>
        <v>0.94846235690053249</v>
      </c>
      <c r="U401" s="72">
        <f t="shared" si="214"/>
        <v>0.95972473974811423</v>
      </c>
      <c r="V401" s="72">
        <f t="shared" si="215"/>
        <v>0.63584341432918434</v>
      </c>
      <c r="W401" s="72">
        <f t="shared" si="216"/>
        <v>0.96863514741518575</v>
      </c>
      <c r="X401" s="72">
        <f t="shared" si="217"/>
        <v>0.152335831117557</v>
      </c>
      <c r="Y401" s="72">
        <f t="shared" si="218"/>
        <v>0.49386779351016957</v>
      </c>
      <c r="Z401" s="72">
        <f t="shared" si="219"/>
        <v>0.68033896161386198</v>
      </c>
      <c r="AA401" s="72">
        <f t="shared" si="220"/>
        <v>0.67715494179246383</v>
      </c>
      <c r="AB401" s="72">
        <f t="shared" si="221"/>
        <v>0.12410947712418291</v>
      </c>
      <c r="AC401" s="72"/>
      <c r="AD401" s="72"/>
      <c r="AE401" s="72">
        <f t="shared" si="222"/>
        <v>0.25660294536976347</v>
      </c>
      <c r="AF401" s="72">
        <f t="shared" si="223"/>
        <v>5.153764309946747E-2</v>
      </c>
      <c r="AG401" s="72">
        <f t="shared" si="224"/>
        <v>4.0275260251885769E-2</v>
      </c>
      <c r="AH401" s="72">
        <f t="shared" si="225"/>
        <v>0.36415658567081566</v>
      </c>
      <c r="AI401" s="72">
        <f t="shared" si="226"/>
        <v>3.136485258481421E-2</v>
      </c>
      <c r="AJ401" s="72">
        <f>(AV401-Driver!$K$179)/(Driver!$L$179-Driver!$K$179)</f>
        <v>8.766416888244298E-2</v>
      </c>
      <c r="AK401" s="72">
        <f>(AW401-Driver!$K$180)/(Driver!$L$180-Driver!$K$180)</f>
        <v>0.28425435876309418</v>
      </c>
      <c r="AL401" s="72">
        <f>(AX401-Driver!$K$181)/(Driver!$L$181-Driver!$K$181)</f>
        <v>0.28033896161386201</v>
      </c>
      <c r="AM401" s="72">
        <f>(AY401-Driver!$K$182)/(Driver!$L$182-Driver!$K$182)</f>
        <v>0.8911549417924638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27"/>
        <v>1.8450685117351782</v>
      </c>
      <c r="AW401" s="70">
        <f t="shared" si="228"/>
        <v>28.750278482888511</v>
      </c>
      <c r="AX401" s="70">
        <f t="shared" si="229"/>
        <v>3.523050654524758</v>
      </c>
      <c r="AY401" s="70">
        <f>IFERROR(Driver!$K$19/Data!BH401/Data!BI401*Data!BK401*Data!BL401,"")</f>
        <v>-0.66629413738456633</v>
      </c>
      <c r="AZ401" s="70">
        <f t="shared" si="230"/>
        <v>25.89352196574832</v>
      </c>
      <c r="BA401" s="70"/>
      <c r="BB401" s="70"/>
      <c r="BC401" s="70">
        <f t="shared" si="231"/>
        <v>48.445701522493714</v>
      </c>
      <c r="BD401" s="70">
        <f t="shared" si="232"/>
        <v>6.0096555995796361</v>
      </c>
      <c r="BE401" s="70">
        <f t="shared" si="233"/>
        <v>0.14042862546884269</v>
      </c>
      <c r="BF401" s="70">
        <f t="shared" si="234"/>
        <v>4.0482618342440215</v>
      </c>
      <c r="BG401" s="70">
        <f t="shared" si="235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219</v>
      </c>
      <c r="BS401" s="8" t="s">
        <v>471</v>
      </c>
      <c r="BT401" s="9" t="s">
        <v>481</v>
      </c>
      <c r="BU401" s="10">
        <v>167.2</v>
      </c>
      <c r="BV401" s="9" t="s">
        <v>222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305</v>
      </c>
      <c r="CU401" s="10"/>
      <c r="CV401" s="10"/>
      <c r="CW401" s="10"/>
      <c r="CX401" t="str">
        <f>INDEX('Data_Price '!AS$2:AS$1266,MATCH(Data!$DN401,'Data_Price '!$BE$2:$BE$1266,0))</f>
        <v>Black Crows Divus Ski</v>
      </c>
      <c r="CY401" t="str">
        <f>INDEX('Data_Price '!AT$2:AT$1266,MATCH(Data!$DN401,'Data_Price '!$BE$2:$BE$1266,0))</f>
        <v>! OutdoorXL.com</v>
      </c>
      <c r="CZ401">
        <f>INDEX('Data_Price '!AU$2:AU$1266,MATCH(Data!$DN401,'Data_Price '!$BE$2:$BE$1266,0))</f>
        <v>494.95</v>
      </c>
      <c r="DA401" t="str">
        <f>INDEX('Data_Price '!AV$2:AV$1266,MATCH(Data!$DN401,'Data_Price '!$BE$2:$BE$1266,0))</f>
        <v>https://www.google.com/url?q=https://www.outdoorxl.com/black-crows-divus.html%3Fprl%3D92-1189x144-3888&amp;sa=U&amp;ved=0ahUKEwiXzILWxaP2AhVITt8KHd7VCzUQ2ykIFw&amp;usg=AOvVaw3vcsIDLRl6X2q_2YGIVq4-</v>
      </c>
      <c r="DB401" t="str">
        <f>INDEX('Data_Price '!AW$2:AW$1266,MATCH(Data!$DN401,'Data_Price '!$BE$2:$BE$1266,0))</f>
        <v>Black Crows Divus Ski</v>
      </c>
      <c r="DC401" t="str">
        <f>INDEX('Data_Price '!AX$2:AX$1266,MATCH(Data!$DN401,'Data_Price '!$BE$2:$BE$1266,0))</f>
        <v>SkiEssentials.com</v>
      </c>
      <c r="DD401">
        <f>INDEX('Data_Price '!AY$2:AY$1266,MATCH(Data!$DN401,'Data_Price '!$BE$2:$BE$1266,0))</f>
        <v>779.95</v>
      </c>
      <c r="DE401" t="str">
        <f>INDEX('Data_Price '!AZ$2:AZ$1266,MATCH(Data!$DN401,'Data_Price '!$BE$2:$BE$1266,0))</f>
        <v>https://www.google.com/url?url=https://www.skiessentials.com/2022-black-crows-divus-skis.html%23size%3D106&amp;rct=j&amp;q=&amp;esrc=s&amp;sa=U&amp;ved=0ahUKEwih3tjVxaP2AhXQmOAKHVS4CGcQsDwIPg&amp;usg=AOvVaw3UDKy4l2IdGSD66_Ja0TaK</v>
      </c>
      <c r="DF401" t="str">
        <f>INDEX('Data_Price '!BA$2:BA$1266,MATCH(Data!$DN401,'Data_Price '!$BE$2:$BE$1266,0))</f>
        <v>Black Crows Divus Ski</v>
      </c>
      <c r="DG401" t="str">
        <f>INDEX('Data_Price '!BB$2:BB$1266,MATCH(Data!$DN401,'Data_Price '!$BE$2:$BE$1266,0))</f>
        <v>SkiEssentials.com</v>
      </c>
      <c r="DH401">
        <f>INDEX('Data_Price '!BC$2:BC$1266,MATCH(Data!$DN401,'Data_Price '!$BE$2:$BE$1266,0))</f>
        <v>779.95</v>
      </c>
      <c r="DI401" t="str">
        <f>INDEX('Data_Price '!BD$2:BD$1266,MATCH(Data!$DN401,'Data_Price '!$BE$2:$BE$1266,0))</f>
        <v>https://www.google.com/url?q=https://www.skiessentials.com/2022-black-crows-divus-skis.html%23size%3D106&amp;sa=U&amp;ved=0ahUKEwiXzILWxaP2AhVITt8KHd7VCzUQ2ykIFQ&amp;usg=AOvVaw1andmHSOHtJ0DOJd2NkQEb</v>
      </c>
      <c r="DJ401" s="89" t="e">
        <f ca="1">_xll.Connector("TinyUrl.TinyUrl",DA401,0)</f>
        <v>#NAME?</v>
      </c>
      <c r="DK401" s="89" t="e">
        <f ca="1">_xll.Connector("TinyUrl.TinyUrl",DE401,0)</f>
        <v>#NAME?</v>
      </c>
      <c r="DL401" s="89" t="e">
        <f ca="1">_xll.Connector("TinyUrl.TinyUrl",DI401,0)</f>
        <v>#NAME?</v>
      </c>
      <c r="DM401" s="224" t="str">
        <f t="shared" si="236"/>
        <v>Divus</v>
      </c>
      <c r="DN401" s="89" t="str">
        <f t="shared" si="237"/>
        <v xml:space="preserve"> Black CrowsDivus167.2 Unisex</v>
      </c>
      <c r="DO401" s="227" t="s">
        <v>974</v>
      </c>
    </row>
    <row r="402" spans="2:119" ht="15.45" customHeight="1">
      <c r="B402" s="224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#VALUE!</v>
      </c>
      <c r="F402" s="43" t="b">
        <f>CL402&gt;Driver!$F$56</f>
        <v>0</v>
      </c>
      <c r="G402" s="43" t="b">
        <f>AND(CB402&gt;Driver!$F$55,CB402&lt;Driver!$G$55)</f>
        <v>0</v>
      </c>
      <c r="H402" s="43" t="e">
        <f t="shared" si="204"/>
        <v>#VALUE!</v>
      </c>
      <c r="I402" s="43">
        <f t="shared" si="205"/>
        <v>0</v>
      </c>
      <c r="J402" s="43" t="e">
        <f t="array" ref="J402">NOT(OR(($H$9:$H$1273=TRUE)*($I$9:$I$1273&gt;0)*($BT$9:$BT$1273=BT402)*($K$9:$K$1273&gt;K402)))</f>
        <v>#VALUE!</v>
      </c>
      <c r="K402" s="72">
        <f t="shared" si="206"/>
        <v>0.76805982215028368</v>
      </c>
      <c r="L402" s="72">
        <f t="shared" si="207"/>
        <v>0.96095076947868829</v>
      </c>
      <c r="M402" s="72">
        <f t="shared" si="208"/>
        <v>0.57516887482187928</v>
      </c>
      <c r="N402" s="72">
        <f t="shared" si="209"/>
        <v>0.43855055966609746</v>
      </c>
      <c r="O402" s="72">
        <f t="shared" si="210"/>
        <v>0.37973384257731779</v>
      </c>
      <c r="P402" s="72">
        <f t="shared" si="211"/>
        <v>0.90722222222222226</v>
      </c>
      <c r="Q402" s="72"/>
      <c r="R402" s="72"/>
      <c r="S402" s="72">
        <f t="shared" si="212"/>
        <v>0.72501776162579301</v>
      </c>
      <c r="T402" s="72">
        <f t="shared" si="213"/>
        <v>0.91214303794872298</v>
      </c>
      <c r="U402" s="72">
        <f t="shared" si="214"/>
        <v>0.29133950517847962</v>
      </c>
      <c r="V402" s="72">
        <f t="shared" si="215"/>
        <v>0.62732797243010419</v>
      </c>
      <c r="W402" s="72">
        <f t="shared" si="216"/>
        <v>0.99576970808827492</v>
      </c>
      <c r="X402" s="72">
        <f t="shared" si="217"/>
        <v>3.9049230521311734E-2</v>
      </c>
      <c r="Y402" s="72">
        <f t="shared" si="218"/>
        <v>0.42483112517812077</v>
      </c>
      <c r="Z402" s="72">
        <f t="shared" si="219"/>
        <v>0.56144944033390254</v>
      </c>
      <c r="AA402" s="72">
        <f t="shared" si="220"/>
        <v>0.62026615742268221</v>
      </c>
      <c r="AB402" s="72">
        <f t="shared" si="221"/>
        <v>9.2777777777777737E-2</v>
      </c>
      <c r="AC402" s="72"/>
      <c r="AD402" s="72"/>
      <c r="AE402" s="72">
        <f t="shared" si="222"/>
        <v>0.27498223837420699</v>
      </c>
      <c r="AF402" s="72">
        <f t="shared" si="223"/>
        <v>8.7856962051276966E-2</v>
      </c>
      <c r="AG402" s="72">
        <f t="shared" si="224"/>
        <v>0.70866049482152038</v>
      </c>
      <c r="AH402" s="72">
        <f t="shared" si="225"/>
        <v>0.37267202756989576</v>
      </c>
      <c r="AI402" s="72">
        <f t="shared" si="226"/>
        <v>4.2302919117250537E-3</v>
      </c>
      <c r="AJ402" s="72">
        <f>(AV402-Driver!$K$179)/(Driver!$L$179-Driver!$K$179)</f>
        <v>0.20095076947868826</v>
      </c>
      <c r="AK402" s="72">
        <f>(AW402-Driver!$K$180)/(Driver!$L$180-Driver!$K$180)</f>
        <v>0.24054970556302585</v>
      </c>
      <c r="AL402" s="72">
        <f>(AX402-Driver!$K$181)/(Driver!$L$181-Driver!$K$181)</f>
        <v>0.16144944033390252</v>
      </c>
      <c r="AM402" s="72">
        <f>(AY402-Driver!$K$182)/(Driver!$L$182-Driver!$K$182)</f>
        <v>0.83426615742268218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27"/>
        <v>4.2294125627458961</v>
      </c>
      <c r="AW402" s="70">
        <f t="shared" si="228"/>
        <v>24.476481278946832</v>
      </c>
      <c r="AX402" s="70">
        <f t="shared" si="229"/>
        <v>2.4530449630051225</v>
      </c>
      <c r="AY402" s="70">
        <f>IFERROR(Driver!$K$19/Data!BH402/Data!BI402*Data!BK402*Data!BL402,"")</f>
        <v>-1.0145383676025979</v>
      </c>
      <c r="AZ402" s="70">
        <f t="shared" si="230"/>
        <v>23.037974683544306</v>
      </c>
      <c r="BA402" s="70"/>
      <c r="BB402" s="70"/>
      <c r="BC402" s="70">
        <f t="shared" si="231"/>
        <v>38.912234470316811</v>
      </c>
      <c r="BD402" s="70">
        <f t="shared" si="232"/>
        <v>2.7954602263696504</v>
      </c>
      <c r="BE402" s="70">
        <f t="shared" si="233"/>
        <v>0.80869462763562638</v>
      </c>
      <c r="BF402" s="70">
        <f t="shared" si="234"/>
        <v>3.0865024961080869</v>
      </c>
      <c r="BG402" s="70">
        <f t="shared" si="235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219</v>
      </c>
      <c r="BS402" s="8" t="s">
        <v>438</v>
      </c>
      <c r="BT402" s="9" t="s">
        <v>443</v>
      </c>
      <c r="BU402" s="10">
        <v>169</v>
      </c>
      <c r="BV402" s="9" t="s">
        <v>222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302</v>
      </c>
      <c r="CU402" s="9" t="s">
        <v>388</v>
      </c>
      <c r="CV402" s="10"/>
      <c r="CW402" s="10"/>
      <c r="CX402" t="str">
        <f>INDEX('Data_Price '!AS$2:AS$1266,MATCH(Data!$DN402,'Data_Price '!$BE$2:$BE$1266,0))</f>
        <v>Atomic Backland 95 Skis 2022 - 169</v>
      </c>
      <c r="CY402" t="str">
        <f>INDEX('Data_Price '!AT$2:AT$1266,MATCH(Data!$DN402,'Data_Price '!$BE$2:$BE$1266,0))</f>
        <v>Telemark Pyrenees</v>
      </c>
      <c r="CZ402">
        <f>INDEX('Data_Price '!AU$2:AU$1266,MATCH(Data!$DN402,'Data_Price '!$BE$2:$BE$1266,0))</f>
        <v>513.97</v>
      </c>
      <c r="DA402" t="str">
        <f>INDEX('Data_Price '!AV$2:AV$1266,MATCH(Data!$DN402,'Data_Price '!$BE$2:$BE$1266,0))</f>
        <v>https://www.google.com/url?q=https://www.telemark-pyrenees.com/ski/atomic-backland-95-ski-2022%3Fcurrency%3DUSD%26tax%3Dex_vat%26country%3DUS%26var%3D72679&amp;sa=U&amp;ved=0ahUKEwiuyNXWxaP2AhWMZd8KHVFkDCgQ2ykIGg&amp;usg=AOvVaw3jf8oqdMR9i6zNR7bE8Grz</v>
      </c>
      <c r="DB402" t="str">
        <f>INDEX('Data_Price '!AW$2:AW$1266,MATCH(Data!$DN402,'Data_Price '!$BE$2:$BE$1266,0))</f>
        <v>Atomic Backland 95 Skis 2022 - 169</v>
      </c>
      <c r="DC402" t="str">
        <f>INDEX('Data_Price '!AX$2:AX$1266,MATCH(Data!$DN402,'Data_Price '!$BE$2:$BE$1266,0))</f>
        <v>Stowesports.com</v>
      </c>
      <c r="DD402">
        <f>INDEX('Data_Price '!AY$2:AY$1266,MATCH(Data!$DN402,'Data_Price '!$BE$2:$BE$1266,0))</f>
        <v>698</v>
      </c>
      <c r="DE402" t="str">
        <f>INDEX('Data_Price '!AZ$2:AZ$1266,MATCH(Data!$DN402,'Data_Price '!$BE$2:$BE$1266,0))</f>
        <v>https://www.google.com/url?q=https://stowesports.com/2022-atomic-backland-95-skis-flat/%3Fsku%3D164323&amp;sa=U&amp;ved=0ahUKEwiuyNXWxaP2AhWMZd8KHVFkDCgQ2ykIHg&amp;usg=AOvVaw2_RXfUIwhqjk7Kp_3K52MO</v>
      </c>
      <c r="DF402" t="str">
        <f>INDEX('Data_Price '!BA$2:BA$1266,MATCH(Data!$DN402,'Data_Price '!$BE$2:$BE$1266,0))</f>
        <v>Atomic Backland 95 Skis 2022 - 169</v>
      </c>
      <c r="DG402" t="str">
        <f>INDEX('Data_Price '!BB$2:BB$1266,MATCH(Data!$DN402,'Data_Price '!$BE$2:$BE$1266,0))</f>
        <v>evo.com</v>
      </c>
      <c r="DH402">
        <f>INDEX('Data_Price '!BC$2:BC$1266,MATCH(Data!$DN402,'Data_Price '!$BE$2:$BE$1266,0))</f>
        <v>699.99</v>
      </c>
      <c r="DI402" t="str">
        <f>INDEX('Data_Price '!BD$2:BD$1266,MATCH(Data!$DN402,'Data_Price '!$BE$2:$BE$1266,0))</f>
        <v>https://www.google.com/url?url=https://www.evo.com/skis/atomic-backland-95%3Fimage%3D197752/826838/atomic-backland-95-skis-2022-.jpg&amp;rct=j&amp;q=&amp;esrc=s&amp;sa=U&amp;ved=0ahUKEwjlmajWxaP2AhWCVN8KHXwyBdMQsDwIRQ&amp;usg=AOvVaw3BzG3n7hzsIUU7Oufv9cMx</v>
      </c>
      <c r="DJ402" s="89" t="e">
        <f ca="1">_xll.Connector("TinyUrl.TinyUrl",DA402,0)</f>
        <v>#NAME?</v>
      </c>
      <c r="DK402" s="89" t="e">
        <f ca="1">_xll.Connector("TinyUrl.TinyUrl",DE402,0)</f>
        <v>#NAME?</v>
      </c>
      <c r="DL402" s="89" t="e">
        <f ca="1">_xll.Connector("TinyUrl.TinyUrl",DI402,0)</f>
        <v>#NAME?</v>
      </c>
      <c r="DM402" s="224" t="str">
        <f t="shared" si="236"/>
        <v>Backland 95</v>
      </c>
      <c r="DN402" s="89" t="str">
        <f t="shared" si="237"/>
        <v xml:space="preserve"> AtomicBackland 95169 Unisex</v>
      </c>
      <c r="DO402" s="227" t="s">
        <v>999</v>
      </c>
    </row>
    <row r="403" spans="2:119" ht="15.45" customHeight="1">
      <c r="B403" s="224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#VALUE!</v>
      </c>
      <c r="F403" s="43" t="b">
        <f>CL403&gt;Driver!$F$56</f>
        <v>1</v>
      </c>
      <c r="G403" s="43" t="b">
        <f>AND(CB403&gt;Driver!$F$55,CB403&lt;Driver!$G$55)</f>
        <v>0</v>
      </c>
      <c r="H403" s="43" t="e">
        <f t="shared" si="204"/>
        <v>#VALUE!</v>
      </c>
      <c r="I403" s="43">
        <f t="shared" si="205"/>
        <v>0</v>
      </c>
      <c r="J403" s="43" t="e">
        <f t="array" ref="J403">NOT(OR(($H$9:$H$1273=TRUE)*($I$9:$I$1273&gt;0)*($BT$9:$BT$1273=BT403)*($K$9:$K$1273&gt;K403)))</f>
        <v>#VALUE!</v>
      </c>
      <c r="K403" s="72">
        <f t="shared" si="206"/>
        <v>0.7059542660733894</v>
      </c>
      <c r="L403" s="72">
        <f t="shared" si="207"/>
        <v>0.93597292724196279</v>
      </c>
      <c r="M403" s="72">
        <f t="shared" si="208"/>
        <v>0.47593560490481612</v>
      </c>
      <c r="N403" s="72">
        <f t="shared" si="209"/>
        <v>0.14828305824321752</v>
      </c>
      <c r="O403" s="72">
        <f t="shared" si="210"/>
        <v>0.35494042313789753</v>
      </c>
      <c r="P403" s="72">
        <f t="shared" si="211"/>
        <v>0.92458333333333342</v>
      </c>
      <c r="Q403" s="72"/>
      <c r="R403" s="72"/>
      <c r="S403" s="72">
        <f t="shared" si="212"/>
        <v>0.74713617301765134</v>
      </c>
      <c r="T403" s="72">
        <f t="shared" si="213"/>
        <v>0.94892961014504074</v>
      </c>
      <c r="U403" s="72">
        <f t="shared" si="214"/>
        <v>0.93290127713676307</v>
      </c>
      <c r="V403" s="72">
        <f t="shared" si="215"/>
        <v>0.6475601360181944</v>
      </c>
      <c r="W403" s="72">
        <f t="shared" si="216"/>
        <v>0.95015248796147678</v>
      </c>
      <c r="X403" s="72">
        <f t="shared" si="217"/>
        <v>6.4027072758037262E-2</v>
      </c>
      <c r="Y403" s="72">
        <f t="shared" si="218"/>
        <v>0.52406439509518388</v>
      </c>
      <c r="Z403" s="72">
        <f t="shared" si="219"/>
        <v>0.85171694175678248</v>
      </c>
      <c r="AA403" s="72">
        <f t="shared" si="220"/>
        <v>0.64505957686210247</v>
      </c>
      <c r="AB403" s="72">
        <f t="shared" si="221"/>
        <v>7.5416666666666604E-2</v>
      </c>
      <c r="AC403" s="72"/>
      <c r="AD403" s="72"/>
      <c r="AE403" s="72">
        <f t="shared" si="222"/>
        <v>0.25286382698234872</v>
      </c>
      <c r="AF403" s="72">
        <f t="shared" si="223"/>
        <v>5.1070389854959264E-2</v>
      </c>
      <c r="AG403" s="72">
        <f t="shared" si="224"/>
        <v>6.7098722863236981E-2</v>
      </c>
      <c r="AH403" s="72">
        <f t="shared" si="225"/>
        <v>0.35243986398180555</v>
      </c>
      <c r="AI403" s="72">
        <f t="shared" si="226"/>
        <v>4.9847512038523265E-2</v>
      </c>
      <c r="AJ403" s="72">
        <f>(AV403-Driver!$K$179)/(Driver!$L$179-Driver!$K$179)</f>
        <v>0.17597292724196273</v>
      </c>
      <c r="AK403" s="72">
        <f>(AW403-Driver!$K$180)/(Driver!$L$180-Driver!$K$180)</f>
        <v>0.25263605489200863</v>
      </c>
      <c r="AL403" s="72">
        <f>(AX403-Driver!$K$181)/(Driver!$L$181-Driver!$K$181)</f>
        <v>0.4517169417567824</v>
      </c>
      <c r="AM403" s="72">
        <f>(AY403-Driver!$K$182)/(Driver!$L$182-Driver!$K$182)</f>
        <v>0.85905957686210244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27"/>
        <v>3.7037037037037033</v>
      </c>
      <c r="AW403" s="70">
        <f t="shared" si="228"/>
        <v>25.658383025921186</v>
      </c>
      <c r="AX403" s="70">
        <f t="shared" si="229"/>
        <v>5.0654524758110417</v>
      </c>
      <c r="AY403" s="70">
        <f>IFERROR(Driver!$K$19/Data!BH403/Data!BI403*Data!BK403*Data!BL403,"")</f>
        <v>-0.86276565242150116</v>
      </c>
      <c r="AZ403" s="70">
        <f t="shared" si="230"/>
        <v>21.455696202531644</v>
      </c>
      <c r="BA403" s="70"/>
      <c r="BB403" s="70"/>
      <c r="BC403" s="70">
        <f t="shared" si="231"/>
        <v>50.385208223975077</v>
      </c>
      <c r="BD403" s="70">
        <f t="shared" si="232"/>
        <v>6.0510066837948537</v>
      </c>
      <c r="BE403" s="70">
        <f t="shared" si="233"/>
        <v>3.3073796663762048E-2</v>
      </c>
      <c r="BF403" s="70">
        <f t="shared" si="234"/>
        <v>5.3715832343891616</v>
      </c>
      <c r="BG403" s="70">
        <f t="shared" si="235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219</v>
      </c>
      <c r="BS403" s="8" t="s">
        <v>950</v>
      </c>
      <c r="BT403" s="9" t="s">
        <v>702</v>
      </c>
      <c r="BU403" s="10">
        <v>179</v>
      </c>
      <c r="BV403" s="9" t="s">
        <v>222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303</v>
      </c>
      <c r="CU403" s="10"/>
      <c r="CV403" s="10"/>
      <c r="CW403" s="10"/>
      <c r="CX403" t="str">
        <f>INDEX('Data_Price '!AS$2:AS$1266,MATCH(Data!$DN403,'Data_Price '!$BE$2:$BE$1266,0))</f>
        <v>K2 Reckoner 92 Skis 2022 - 179</v>
      </c>
      <c r="CY403" t="str">
        <f>INDEX('Data_Price '!AT$2:AT$1266,MATCH(Data!$DN403,'Data_Price '!$BE$2:$BE$1266,0))</f>
        <v>evo.com</v>
      </c>
      <c r="CZ403">
        <f>INDEX('Data_Price '!AU$2:AU$1266,MATCH(Data!$DN403,'Data_Price '!$BE$2:$BE$1266,0))</f>
        <v>299.95</v>
      </c>
      <c r="DA403" t="str">
        <f>INDEX('Data_Price '!AV$2:AV$1266,MATCH(Data!$DN403,'Data_Price '!$BE$2:$BE$1266,0))</f>
        <v>https://www.google.com/url?url=https://www.evo.com/skis/k2-reckoner-92%3Fimage%3D201067/825046/clone.jpg&amp;rct=j&amp;q=&amp;esrc=s&amp;sa=U&amp;ved=0ahUKEwiFvvjWxaP2AhUkneAKHfDFDq8QsDwIYQ&amp;usg=AOvVaw2vHmHafiJhHyr2mBKXw7-H</v>
      </c>
      <c r="DB403" t="str">
        <f>INDEX('Data_Price '!AW$2:AW$1266,MATCH(Data!$DN403,'Data_Price '!$BE$2:$BE$1266,0))</f>
        <v>K2 2022 Reckoner 92 Flat Ski Ski Haus Na 179 Braid Downhill Skis</v>
      </c>
      <c r="DC403" t="str">
        <f>INDEX('Data_Price '!AX$2:AX$1266,MATCH(Data!$DN403,'Data_Price '!$BE$2:$BE$1266,0))</f>
        <v>Cityhome</v>
      </c>
      <c r="DD403">
        <f>INDEX('Data_Price '!AY$2:AY$1266,MATCH(Data!$DN403,'Data_Price '!$BE$2:$BE$1266,0))</f>
        <v>299.95</v>
      </c>
      <c r="DE403" t="str">
        <f>INDEX('Data_Price '!AZ$2:AZ$1266,MATCH(Data!$DN403,'Data_Price '!$BE$2:$BE$1266,0))</f>
        <v>https://www.google.com/url?url=http://shopcityhome.com/products/2022-reckoner-92-flat-ski%3Fvariant%3D39672335630417&amp;rct=j&amp;q=&amp;esrc=s&amp;sa=U&amp;ved=0ahUKEwiFvvjWxaP2AhUkneAKHfDFDq8Q2SkIZw&amp;usg=AOvVaw3ubAp60l-_yfyK2uqazy15</v>
      </c>
      <c r="DF403">
        <f>INDEX('Data_Price '!BA$2:BA$1266,MATCH(Data!$DN403,'Data_Price '!$BE$2:$BE$1266,0))</f>
        <v>0</v>
      </c>
      <c r="DG403">
        <f>INDEX('Data_Price '!BB$2:BB$1266,MATCH(Data!$DN403,'Data_Price '!$BE$2:$BE$1266,0))</f>
        <v>0</v>
      </c>
      <c r="DH403">
        <f>INDEX('Data_Price '!BC$2:BC$1266,MATCH(Data!$DN403,'Data_Price '!$BE$2:$BE$1266,0))</f>
        <v>0</v>
      </c>
      <c r="DI403">
        <f>INDEX('Data_Price '!BD$2:BD$1266,MATCH(Data!$DN403,'Data_Price '!$BE$2:$BE$1266,0))</f>
        <v>0</v>
      </c>
      <c r="DJ403" s="89" t="e">
        <f ca="1">_xll.Connector("TinyUrl.TinyUrl",DA403,0)</f>
        <v>#NAME?</v>
      </c>
      <c r="DK403" s="89" t="e">
        <f ca="1">_xll.Connector("TinyUrl.TinyUrl",DE403,0)</f>
        <v>#NAME?</v>
      </c>
      <c r="DL403" s="89" t="e">
        <f ca="1">_xll.Connector("TinyUrl.TinyUrl",DI403,0)</f>
        <v>#NAME?</v>
      </c>
      <c r="DM403" s="224" t="str">
        <f t="shared" si="236"/>
        <v>Reckoner 92</v>
      </c>
      <c r="DN403" s="89" t="str">
        <f t="shared" si="237"/>
        <v xml:space="preserve"> K2Reckoner 92179 Unisex</v>
      </c>
      <c r="DO403" s="227" t="s">
        <v>1068</v>
      </c>
    </row>
    <row r="404" spans="2:119" ht="15.45" customHeight="1">
      <c r="B404" s="224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#VALUE!</v>
      </c>
      <c r="F404" s="43" t="b">
        <f>CL404&gt;Driver!$F$56</f>
        <v>0</v>
      </c>
      <c r="G404" s="43" t="b">
        <f>AND(CB404&gt;Driver!$F$55,CB404&lt;Driver!$G$55)</f>
        <v>0</v>
      </c>
      <c r="H404" s="43" t="e">
        <f t="shared" si="204"/>
        <v>#VALUE!</v>
      </c>
      <c r="I404" s="43">
        <f t="shared" si="205"/>
        <v>0</v>
      </c>
      <c r="J404" s="43" t="e">
        <f t="array" ref="J404">NOT(OR(($H$9:$H$1273=TRUE)*($I$9:$I$1273&gt;0)*($BT$9:$BT$1273=BT404)*($K$9:$K$1273&gt;K404)))</f>
        <v>#VALUE!</v>
      </c>
      <c r="K404" s="72">
        <f t="shared" si="206"/>
        <v>0.68261714892419545</v>
      </c>
      <c r="L404" s="72">
        <f t="shared" si="207"/>
        <v>0.98947385383933606</v>
      </c>
      <c r="M404" s="72">
        <f t="shared" si="208"/>
        <v>0.37576044400905495</v>
      </c>
      <c r="N404" s="72">
        <f t="shared" si="209"/>
        <v>6.2277872636438358E-2</v>
      </c>
      <c r="O404" s="72">
        <f t="shared" si="210"/>
        <v>0.27559169468484412</v>
      </c>
      <c r="P404" s="72">
        <f t="shared" si="211"/>
        <v>0.78941176470588237</v>
      </c>
      <c r="Q404" s="72"/>
      <c r="R404" s="72"/>
      <c r="S404" s="72">
        <f t="shared" si="212"/>
        <v>0.74807210032654314</v>
      </c>
      <c r="T404" s="72">
        <f t="shared" si="213"/>
        <v>0.95584294086962029</v>
      </c>
      <c r="U404" s="72">
        <f t="shared" si="214"/>
        <v>0.48837553365184783</v>
      </c>
      <c r="V404" s="72">
        <f t="shared" si="215"/>
        <v>0.62366294450210857</v>
      </c>
      <c r="W404" s="72">
        <f t="shared" si="216"/>
        <v>0.96486300019712201</v>
      </c>
      <c r="X404" s="72">
        <f t="shared" si="217"/>
        <v>1.0526146160663968E-2</v>
      </c>
      <c r="Y404" s="72">
        <f t="shared" si="218"/>
        <v>0.62423955599094505</v>
      </c>
      <c r="Z404" s="72">
        <f t="shared" si="219"/>
        <v>0.93772212736356164</v>
      </c>
      <c r="AA404" s="72">
        <f t="shared" si="220"/>
        <v>0.72440830531515588</v>
      </c>
      <c r="AB404" s="72">
        <f t="shared" si="221"/>
        <v>0.21058823529411763</v>
      </c>
      <c r="AC404" s="72"/>
      <c r="AD404" s="72"/>
      <c r="AE404" s="72">
        <f t="shared" si="222"/>
        <v>0.25192789967345686</v>
      </c>
      <c r="AF404" s="72">
        <f t="shared" si="223"/>
        <v>4.4157059130379712E-2</v>
      </c>
      <c r="AG404" s="72">
        <f t="shared" si="224"/>
        <v>0.51162446634815217</v>
      </c>
      <c r="AH404" s="72">
        <f t="shared" si="225"/>
        <v>0.37633705549789143</v>
      </c>
      <c r="AI404" s="72">
        <f t="shared" si="226"/>
        <v>3.5136999802877988E-2</v>
      </c>
      <c r="AJ404" s="72">
        <f>(AV404-Driver!$K$179)/(Driver!$L$179-Driver!$K$179)</f>
        <v>0.22947385383933602</v>
      </c>
      <c r="AK404" s="72">
        <f>(AW404-Driver!$K$180)/(Driver!$L$180-Driver!$K$180)</f>
        <v>0.39149964215831751</v>
      </c>
      <c r="AL404" s="72">
        <f>(AX404-Driver!$K$181)/(Driver!$L$181-Driver!$K$181)</f>
        <v>0.53772212736356162</v>
      </c>
      <c r="AM404" s="72">
        <f>(AY404-Driver!$K$182)/(Driver!$L$182-Driver!$K$182)</f>
        <v>0.93840830531515584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27"/>
        <v>4.8297381630714957</v>
      </c>
      <c r="AW404" s="70">
        <f t="shared" si="228"/>
        <v>39.237596394147488</v>
      </c>
      <c r="AX404" s="70">
        <f t="shared" si="229"/>
        <v>5.8394991462720549</v>
      </c>
      <c r="AY404" s="70">
        <f>IFERROR(Driver!$K$19/Data!BH404/Data!BI404*Data!BK404*Data!BL404,"")</f>
        <v>-0.37703305741124116</v>
      </c>
      <c r="AZ404" s="70">
        <f t="shared" si="230"/>
        <v>33.775130305286673</v>
      </c>
      <c r="BA404" s="70"/>
      <c r="BB404" s="70"/>
      <c r="BC404" s="70">
        <f t="shared" si="231"/>
        <v>50.870680225558367</v>
      </c>
      <c r="BD404" s="70">
        <f t="shared" si="232"/>
        <v>6.6628242032229528</v>
      </c>
      <c r="BE404" s="70">
        <f t="shared" si="233"/>
        <v>0.61169374817200284</v>
      </c>
      <c r="BF404" s="70">
        <f t="shared" si="234"/>
        <v>2.6725633399194231</v>
      </c>
      <c r="BG404" s="70">
        <f t="shared" si="235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219</v>
      </c>
      <c r="BS404" s="8" t="s">
        <v>493</v>
      </c>
      <c r="BT404" s="9" t="s">
        <v>496</v>
      </c>
      <c r="BU404" s="10">
        <v>171</v>
      </c>
      <c r="BV404" s="9" t="s">
        <v>390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305</v>
      </c>
      <c r="CU404" s="10"/>
      <c r="CV404" s="10"/>
      <c r="CW404" s="10"/>
      <c r="CX404" t="str">
        <f>INDEX('Data_Price '!AS$2:AS$1266,MATCH(Data!$DN404,'Data_Price '!$BE$2:$BE$1266,0))</f>
        <v>Blizzard Black Pearl 97 21/22</v>
      </c>
      <c r="CY404" t="str">
        <f>INDEX('Data_Price '!AT$2:AT$1266,MATCH(Data!$DN404,'Data_Price '!$BE$2:$BE$1266,0))</f>
        <v>Snowcountry.eu</v>
      </c>
      <c r="CZ404">
        <f>INDEX('Data_Price '!AU$2:AU$1266,MATCH(Data!$DN404,'Data_Price '!$BE$2:$BE$1266,0))</f>
        <v>444.92</v>
      </c>
      <c r="DA404" t="str">
        <f>INDEX('Data_Price '!AV$2:AV$1266,MATCH(Data!$DN404,'Data_Price '!$BE$2:$BE$1266,0))</f>
        <v>https://www.google.com/url?url=https://www.snowcountry.eu/blizzard-black-pearl-97-20-21.html%3Fartikel_maat%3D65327%26country%3DUS&amp;rct=j&amp;q=&amp;esrc=s&amp;sa=U&amp;ved=0ahUKEwjz-KfXxaP2AhWtmOAKHVi-BpcQsDwIXQ&amp;usg=AOvVaw1QecJ6My0WRVC5428FAKI7</v>
      </c>
      <c r="DB404" t="str">
        <f>INDEX('Data_Price '!AW$2:AW$1266,MATCH(Data!$DN404,'Data_Price '!$BE$2:$BE$1266,0))</f>
        <v>2022 Blizzard Black Pearl 97 171</v>
      </c>
      <c r="DC404" t="str">
        <f>INDEX('Data_Price '!AX$2:AX$1266,MATCH(Data!$DN404,'Data_Price '!$BE$2:$BE$1266,0))</f>
        <v>Ski Town All-Stars</v>
      </c>
      <c r="DD404">
        <f>INDEX('Data_Price '!AY$2:AY$1266,MATCH(Data!$DN404,'Data_Price '!$BE$2:$BE$1266,0))</f>
        <v>559.95000000000005</v>
      </c>
      <c r="DE404" t="str">
        <f>INDEX('Data_Price '!AZ$2:AZ$1266,MATCH(Data!$DN404,'Data_Price '!$BE$2:$BE$1266,0))</f>
        <v>https://www.google.com/url?url=https://skitownallstars.com/products/2022-blizzard-black-pearl-97-womens-skis%3Fvariant%3D39287837819014%26currency%3DUSD%26utm_medium%3Dproduct_sync%26utm_source%3Dgoogle%26utm_content%3Dsag_organic%26utm_campaign%3Dsag_organic&amp;rct=j&amp;q=&amp;esrc=s&amp;sa=U&amp;ved=0ahUKEwjz-KfXxaP2AhWtmOAKHVi-BpcQ2SkIYQ&amp;usg=AOvVaw1zUMrakJy2Deccl8NVviUL</v>
      </c>
      <c r="DF404" t="str">
        <f>INDEX('Data_Price '!BA$2:BA$1266,MATCH(Data!$DN404,'Data_Price '!$BE$2:$BE$1266,0))</f>
        <v>Blizzard Black Pearl 97 Skis</v>
      </c>
      <c r="DG404" t="str">
        <f>INDEX('Data_Price '!BB$2:BB$1266,MATCH(Data!$DN404,'Data_Price '!$BE$2:$BE$1266,0))</f>
        <v>Cole Sport</v>
      </c>
      <c r="DH404">
        <f>INDEX('Data_Price '!BC$2:BC$1266,MATCH(Data!$DN404,'Data_Price '!$BE$2:$BE$1266,0))</f>
        <v>699.95</v>
      </c>
      <c r="DI404" t="str">
        <f>INDEX('Data_Price '!BD$2:BD$1266,MATCH(Data!$DN404,'Data_Price '!$BE$2:$BE$1266,0))</f>
        <v>https://www.google.com/url?url=https://www.colesport.com/blizzard-black-pearl-97-skis/%3Fsku%3D251500&amp;rct=j&amp;q=&amp;esrc=s&amp;sa=U&amp;ved=0ahUKEwjz-KfXxaP2AhWtmOAKHVi-BpcQ2SkIZA&amp;usg=AOvVaw3xfb0OHt3YNz9QYiWY2YGa</v>
      </c>
      <c r="DJ404" s="89" t="e">
        <f ca="1">_xll.Connector("TinyUrl.TinyUrl",DA404,0)</f>
        <v>#NAME?</v>
      </c>
      <c r="DK404" s="89" t="e">
        <f ca="1">_xll.Connector("TinyUrl.TinyUrl",DE404,0)</f>
        <v>#NAME?</v>
      </c>
      <c r="DL404" s="89" t="e">
        <f ca="1">_xll.Connector("TinyUrl.TinyUrl",DI404,0)</f>
        <v>#NAME?</v>
      </c>
      <c r="DM404" s="224" t="str">
        <f t="shared" si="236"/>
        <v>Black Pearl 97</v>
      </c>
      <c r="DN404" s="89" t="str">
        <f t="shared" si="237"/>
        <v xml:space="preserve"> BlizzardBlack Pearl 97171 Women's</v>
      </c>
      <c r="DO404" s="227" t="s">
        <v>1024</v>
      </c>
    </row>
    <row r="405" spans="2:119" ht="15.45" customHeight="1">
      <c r="B405" s="224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#VALUE!</v>
      </c>
      <c r="F405" s="43" t="b">
        <f>CL405&gt;Driver!$F$56</f>
        <v>1</v>
      </c>
      <c r="G405" s="43" t="b">
        <f>AND(CB405&gt;Driver!$F$55,CB405&lt;Driver!$G$55)</f>
        <v>1</v>
      </c>
      <c r="H405" s="43" t="e">
        <f t="shared" si="204"/>
        <v>#VALUE!</v>
      </c>
      <c r="I405" s="43">
        <f t="shared" si="205"/>
        <v>0</v>
      </c>
      <c r="J405" s="43" t="e">
        <f t="array" ref="J405">NOT(OR(($H$9:$H$1273=TRUE)*($I$9:$I$1273&gt;0)*($BT$9:$BT$1273=BT405)*($K$9:$K$1273&gt;K405)))</f>
        <v>#VALUE!</v>
      </c>
      <c r="K405" s="72">
        <f t="shared" si="206"/>
        <v>0.71225791085183365</v>
      </c>
      <c r="L405" s="72">
        <f t="shared" si="207"/>
        <v>0.99849810651841109</v>
      </c>
      <c r="M405" s="72">
        <f t="shared" si="208"/>
        <v>0.42601771518525622</v>
      </c>
      <c r="N405" s="72">
        <f t="shared" si="209"/>
        <v>7.3660911907923787E-2</v>
      </c>
      <c r="O405" s="72">
        <f t="shared" si="210"/>
        <v>0.30051968462823719</v>
      </c>
      <c r="P405" s="72">
        <f t="shared" si="211"/>
        <v>0.9038725490196079</v>
      </c>
      <c r="Q405" s="72"/>
      <c r="R405" s="72"/>
      <c r="S405" s="72">
        <f t="shared" si="212"/>
        <v>0.71559082721723688</v>
      </c>
      <c r="T405" s="72">
        <f t="shared" si="213"/>
        <v>0.93581723102900871</v>
      </c>
      <c r="U405" s="72">
        <f t="shared" si="214"/>
        <v>0.92022178556980161</v>
      </c>
      <c r="V405" s="72">
        <f t="shared" si="215"/>
        <v>0.7344825286680563</v>
      </c>
      <c r="W405" s="72">
        <f t="shared" si="216"/>
        <v>0.97426339285714292</v>
      </c>
      <c r="X405" s="72">
        <f t="shared" si="217"/>
        <v>1.501893481588884E-3</v>
      </c>
      <c r="Y405" s="72">
        <f t="shared" si="218"/>
        <v>0.57398228481474378</v>
      </c>
      <c r="Z405" s="72">
        <f t="shared" si="219"/>
        <v>0.92633908809207621</v>
      </c>
      <c r="AA405" s="72">
        <f t="shared" si="220"/>
        <v>0.69948031537176281</v>
      </c>
      <c r="AB405" s="72">
        <f t="shared" si="221"/>
        <v>9.6127450980392104E-2</v>
      </c>
      <c r="AC405" s="72"/>
      <c r="AD405" s="72"/>
      <c r="AE405" s="72">
        <f t="shared" si="222"/>
        <v>0.28440917278276312</v>
      </c>
      <c r="AF405" s="72">
        <f t="shared" si="223"/>
        <v>6.4182768970991247E-2</v>
      </c>
      <c r="AG405" s="72">
        <f t="shared" si="224"/>
        <v>7.9778214430198446E-2</v>
      </c>
      <c r="AH405" s="72">
        <f t="shared" si="225"/>
        <v>0.26551747133194364</v>
      </c>
      <c r="AI405" s="72">
        <f t="shared" si="226"/>
        <v>2.5736607142857124E-2</v>
      </c>
      <c r="AJ405" s="72">
        <f>(AV405-Driver!$K$179)/(Driver!$L$179-Driver!$K$179)</f>
        <v>0.23849810651841111</v>
      </c>
      <c r="AK405" s="72">
        <f>(AW405-Driver!$K$180)/(Driver!$L$180-Driver!$K$180)</f>
        <v>0.28221326402170499</v>
      </c>
      <c r="AL405" s="72">
        <f>(AX405-Driver!$K$181)/(Driver!$L$181-Driver!$K$181)</f>
        <v>0.52633908809207619</v>
      </c>
      <c r="AM405" s="72">
        <f>(AY405-Driver!$K$182)/(Driver!$L$182-Driver!$K$182)</f>
        <v>0.91348031537176277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27"/>
        <v>5.0196716863383539</v>
      </c>
      <c r="AW405" s="70">
        <f t="shared" si="228"/>
        <v>28.550683603167201</v>
      </c>
      <c r="AX405" s="70">
        <f t="shared" si="229"/>
        <v>5.7370517928286855</v>
      </c>
      <c r="AY405" s="70">
        <f>IFERROR(Driver!$K$19/Data!BH405/Data!BI405*Data!BK405*Data!BL405,"")</f>
        <v>-0.52962954483646651</v>
      </c>
      <c r="AZ405" s="70">
        <f t="shared" si="230"/>
        <v>23.343261355174981</v>
      </c>
      <c r="BA405" s="70"/>
      <c r="BB405" s="70"/>
      <c r="BC405" s="70">
        <f t="shared" si="231"/>
        <v>34.022418057613926</v>
      </c>
      <c r="BD405" s="70">
        <f t="shared" si="232"/>
        <v>4.890584365787003</v>
      </c>
      <c r="BE405" s="70">
        <f t="shared" si="233"/>
        <v>2.0396566975382363E-2</v>
      </c>
      <c r="BF405" s="70">
        <f t="shared" si="234"/>
        <v>15.188856819821504</v>
      </c>
      <c r="BG405" s="70">
        <f t="shared" si="235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219</v>
      </c>
      <c r="BS405" s="8" t="s">
        <v>493</v>
      </c>
      <c r="BT405" s="9" t="s">
        <v>504</v>
      </c>
      <c r="BU405" s="10">
        <v>172</v>
      </c>
      <c r="BV405" s="9" t="s">
        <v>222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305</v>
      </c>
      <c r="CU405" s="9" t="s">
        <v>301</v>
      </c>
      <c r="CV405" s="10"/>
      <c r="CW405" s="10"/>
      <c r="CX405" t="str">
        <f>INDEX('Data_Price '!AS$2:AS$1266,MATCH(Data!$DN405,'Data_Price '!$BE$2:$BE$1266,0))</f>
        <v>Blizzard Rustler 10 172cm</v>
      </c>
      <c r="CY405" t="str">
        <f>INDEX('Data_Price '!AT$2:AT$1266,MATCH(Data!$DN405,'Data_Price '!$BE$2:$BE$1266,0))</f>
        <v>AlpineShopVT.com</v>
      </c>
      <c r="CZ405">
        <f>INDEX('Data_Price '!AU$2:AU$1266,MATCH(Data!$DN405,'Data_Price '!$BE$2:$BE$1266,0))</f>
        <v>559.95000000000005</v>
      </c>
      <c r="DA405" t="str">
        <f>INDEX('Data_Price '!AV$2:AV$1266,MATCH(Data!$DN405,'Data_Price '!$BE$2:$BE$1266,0))</f>
        <v>https://www.google.com/url?q=https://alpineshopvt.com/blizzard-rustler-10-2022/%3Fsku%3D27835&amp;sa=U&amp;ved=0ahUKEwil55PYxaP2AhXpYN8KHfg_CqgQ2ykIGw&amp;usg=AOvVaw3mU511_m0CGmnWzXptxzyb</v>
      </c>
      <c r="DB405" t="str">
        <f>INDEX('Data_Price '!AW$2:AW$1266,MATCH(Data!$DN405,'Data_Price '!$BE$2:$BE$1266,0))</f>
        <v>Blizzard Rustler 10 172cm</v>
      </c>
      <c r="DC405" t="str">
        <f>INDEX('Data_Price '!AX$2:AX$1266,MATCH(Data!$DN405,'Data_Price '!$BE$2:$BE$1266,0))</f>
        <v>U.S. Outdoor</v>
      </c>
      <c r="DD405">
        <f>INDEX('Data_Price '!AY$2:AY$1266,MATCH(Data!$DN405,'Data_Price '!$BE$2:$BE$1266,0))</f>
        <v>628.95000000000005</v>
      </c>
      <c r="DE405" t="str">
        <f>INDEX('Data_Price '!AZ$2:AZ$1266,MATCH(Data!$DN405,'Data_Price '!$BE$2:$BE$1266,0))</f>
        <v>https://www.google.com/url?q=https://www.usoutdoor.com/blizzard-skis/blizzard-rustler-10-ski/&amp;sa=U&amp;ved=0ahUKEwil55PYxaP2AhXpYN8KHfg_CqgQ2ykIHw&amp;usg=AOvVaw18DNEtCzeM3uK61xqpf8_z</v>
      </c>
      <c r="DF405" t="str">
        <f>INDEX('Data_Price '!BA$2:BA$1266,MATCH(Data!$DN405,'Data_Price '!$BE$2:$BE$1266,0))</f>
        <v>Blizzard Rustler 10 Skis - 2022 172cm</v>
      </c>
      <c r="DG405" t="str">
        <f>INDEX('Data_Price '!BB$2:BB$1266,MATCH(Data!$DN405,'Data_Price '!$BE$2:$BE$1266,0))</f>
        <v>Glacier Ski Shop</v>
      </c>
      <c r="DH405">
        <f>INDEX('Data_Price '!BC$2:BC$1266,MATCH(Data!$DN405,'Data_Price '!$BE$2:$BE$1266,0))</f>
        <v>674</v>
      </c>
      <c r="DI405" t="str">
        <f>INDEX('Data_Price '!BD$2:BD$1266,MATCH(Data!$DN405,'Data_Price '!$BE$2:$BE$1266,0))</f>
        <v>https://www.google.com/url?url=https://glacierskishop.com/products/blizzard-rustler-10-skis-2022%3Fvariant%3D39525887115367%26currency%3DUSD%26utm_medium%3Dproduct_sync%26utm_source%3Dgoogle%26utm_content%3Dsag_organic%26utm_campaign%3Dsag_organic&amp;rct=j&amp;q=&amp;esrc=s&amp;sa=U&amp;ved=0ahUKEwiu4tnXxaP2AhUiT98KHRd9Bf4Q2SkIeQ&amp;usg=AOvVaw1tpw5KyMtKQeE7FCCtQ3-K</v>
      </c>
      <c r="DJ405" s="89" t="e">
        <f ca="1">_xll.Connector("TinyUrl.TinyUrl",DA405,0)</f>
        <v>#NAME?</v>
      </c>
      <c r="DK405" s="89" t="e">
        <f ca="1">_xll.Connector("TinyUrl.TinyUrl",DE405,0)</f>
        <v>#NAME?</v>
      </c>
      <c r="DL405" s="89" t="e">
        <f ca="1">_xll.Connector("TinyUrl.TinyUrl",DI405,0)</f>
        <v>#NAME?</v>
      </c>
      <c r="DM405" s="224" t="str">
        <f t="shared" si="236"/>
        <v>Rustler 10</v>
      </c>
      <c r="DN405" s="89" t="str">
        <f t="shared" si="237"/>
        <v xml:space="preserve"> BlizzardRustler 10172 Unisex</v>
      </c>
      <c r="DO405" s="227" t="s">
        <v>1057</v>
      </c>
    </row>
    <row r="406" spans="2:119" ht="15.45" customHeight="1">
      <c r="B406" s="224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#VALUE!</v>
      </c>
      <c r="F406" s="43" t="b">
        <f>CL406&gt;Driver!$F$56</f>
        <v>0</v>
      </c>
      <c r="G406" s="43" t="b">
        <f>AND(CB406&gt;Driver!$F$55,CB406&lt;Driver!$G$55)</f>
        <v>1</v>
      </c>
      <c r="H406" s="43" t="e">
        <f t="shared" si="204"/>
        <v>#VALUE!</v>
      </c>
      <c r="I406" s="43">
        <f t="shared" si="205"/>
        <v>0</v>
      </c>
      <c r="J406" s="43" t="e">
        <f t="array" ref="J406">NOT(OR(($H$9:$H$1273=TRUE)*($I$9:$I$1273&gt;0)*($BT$9:$BT$1273=BT406)*($K$9:$K$1273&gt;K406)))</f>
        <v>#VALUE!</v>
      </c>
      <c r="K406" s="72">
        <f t="shared" si="206"/>
        <v>0.77775396878029968</v>
      </c>
      <c r="L406" s="72">
        <f t="shared" si="207"/>
        <v>0.9846394327612602</v>
      </c>
      <c r="M406" s="72">
        <f t="shared" si="208"/>
        <v>0.57086850479933915</v>
      </c>
      <c r="N406" s="72">
        <f t="shared" si="209"/>
        <v>0.35950167583633719</v>
      </c>
      <c r="O406" s="72">
        <f t="shared" si="210"/>
        <v>0.43125743333292188</v>
      </c>
      <c r="P406" s="72">
        <f t="shared" si="211"/>
        <v>0.92184640522875827</v>
      </c>
      <c r="Q406" s="72"/>
      <c r="R406" s="72"/>
      <c r="S406" s="72">
        <f t="shared" si="212"/>
        <v>0.72900446375976147</v>
      </c>
      <c r="T406" s="72">
        <f t="shared" si="213"/>
        <v>0.89998812636384129</v>
      </c>
      <c r="U406" s="72">
        <f t="shared" si="214"/>
        <v>0.90897021001137945</v>
      </c>
      <c r="V406" s="72">
        <f t="shared" si="215"/>
        <v>0.67718897256424992</v>
      </c>
      <c r="W406" s="72">
        <f t="shared" si="216"/>
        <v>0.99935860135421073</v>
      </c>
      <c r="X406" s="72">
        <f t="shared" si="217"/>
        <v>1.5360567238739825E-2</v>
      </c>
      <c r="Y406" s="72">
        <f t="shared" si="218"/>
        <v>0.42913149520066091</v>
      </c>
      <c r="Z406" s="72">
        <f t="shared" si="219"/>
        <v>0.64049832416366281</v>
      </c>
      <c r="AA406" s="72">
        <f t="shared" si="220"/>
        <v>0.56874256666707812</v>
      </c>
      <c r="AB406" s="72">
        <f t="shared" si="221"/>
        <v>7.8153594771241786E-2</v>
      </c>
      <c r="AC406" s="72"/>
      <c r="AD406" s="72"/>
      <c r="AE406" s="72">
        <f t="shared" si="222"/>
        <v>0.27099553624023859</v>
      </c>
      <c r="AF406" s="72">
        <f t="shared" si="223"/>
        <v>0.10001187363615872</v>
      </c>
      <c r="AG406" s="72">
        <f t="shared" si="224"/>
        <v>9.1029789988620519E-2</v>
      </c>
      <c r="AH406" s="72">
        <f t="shared" si="225"/>
        <v>0.32281102743575013</v>
      </c>
      <c r="AI406" s="72">
        <f t="shared" si="226"/>
        <v>6.413986457892637E-4</v>
      </c>
      <c r="AJ406" s="72">
        <f>(AV406-Driver!$K$179)/(Driver!$L$179-Driver!$K$179)</f>
        <v>0.22463943276126017</v>
      </c>
      <c r="AK406" s="72">
        <f>(AW406-Driver!$K$180)/(Driver!$L$180-Driver!$K$180)</f>
        <v>0.23096983096321064</v>
      </c>
      <c r="AL406" s="72">
        <f>(AX406-Driver!$K$181)/(Driver!$L$181-Driver!$K$181)</f>
        <v>0.24049832416366279</v>
      </c>
      <c r="AM406" s="72">
        <f>(AY406-Driver!$K$182)/(Driver!$L$182-Driver!$K$182)</f>
        <v>0.78274256666707809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27"/>
        <v>4.7279880613213949</v>
      </c>
      <c r="AW406" s="70">
        <f t="shared" si="228"/>
        <v>23.539683059970503</v>
      </c>
      <c r="AX406" s="70">
        <f t="shared" si="229"/>
        <v>3.164484917472965</v>
      </c>
      <c r="AY406" s="70">
        <f>IFERROR(Driver!$K$19/Data!BH406/Data!BI406*Data!BK406*Data!BL406,"")</f>
        <v>-1.3299396088055153</v>
      </c>
      <c r="AZ406" s="70">
        <f t="shared" si="230"/>
        <v>21.705137751303052</v>
      </c>
      <c r="BA406" s="70"/>
      <c r="BB406" s="70"/>
      <c r="BC406" s="70">
        <f t="shared" si="231"/>
        <v>40.980164582309811</v>
      </c>
      <c r="BD406" s="70">
        <f t="shared" si="232"/>
        <v>1.7197720883365186</v>
      </c>
      <c r="BE406" s="70">
        <f t="shared" si="233"/>
        <v>0.19117410116873898</v>
      </c>
      <c r="BF406" s="70">
        <f t="shared" si="234"/>
        <v>8.7179521679086687</v>
      </c>
      <c r="BG406" s="70">
        <f t="shared" si="235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219</v>
      </c>
      <c r="BS406" s="8" t="s">
        <v>950</v>
      </c>
      <c r="BT406" s="9" t="s">
        <v>707</v>
      </c>
      <c r="BU406" s="10">
        <v>172</v>
      </c>
      <c r="BV406" s="9" t="s">
        <v>222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304</v>
      </c>
      <c r="CU406" s="9" t="s">
        <v>302</v>
      </c>
      <c r="CV406" s="9" t="s">
        <v>388</v>
      </c>
      <c r="CW406" s="10"/>
      <c r="CX406" t="str">
        <f>INDEX('Data_Price '!AS$2:AS$1266,MATCH(Data!$DN406,'Data_Price '!$BE$2:$BE$1266,0))</f>
        <v>K2 Wayback 106 Ski 2022</v>
      </c>
      <c r="CY406" t="str">
        <f>INDEX('Data_Price '!AT$2:AT$1266,MATCH(Data!$DN406,'Data_Price '!$BE$2:$BE$1266,0))</f>
        <v>Telemark Pyrenees</v>
      </c>
      <c r="CZ406">
        <f>INDEX('Data_Price '!AU$2:AU$1266,MATCH(Data!$DN406,'Data_Price '!$BE$2:$BE$1266,0))</f>
        <v>411.16</v>
      </c>
      <c r="DA406" t="str">
        <f>INDEX('Data_Price '!AV$2:AV$1266,MATCH(Data!$DN406,'Data_Price '!$BE$2:$BE$1266,0))</f>
        <v>https://www.google.com/url?q=https://www.telemark-pyrenees.com/ski/k2-wayback-106-ski-2022%3Fcurrency%3DUSD%26tax%3Dex_vat%26country%3DUS%26var%3D67697&amp;sa=U&amp;ved=0ahUKEwi82OjYxaP2AhXtm-AKHcRJCOwQ2ykIHw&amp;usg=AOvVaw0S8RoHSYPEzVG9Y6-Cb45Q</v>
      </c>
      <c r="DB406" t="str">
        <f>INDEX('Data_Price '!AW$2:AW$1266,MATCH(Data!$DN406,'Data_Price '!$BE$2:$BE$1266,0))</f>
        <v>K2 Wayback 106 Ski 2022</v>
      </c>
      <c r="DC406" t="str">
        <f>INDEX('Data_Price '!AX$2:AX$1266,MATCH(Data!$DN406,'Data_Price '!$BE$2:$BE$1266,0))</f>
        <v>Snowinn.com</v>
      </c>
      <c r="DD406">
        <f>INDEX('Data_Price '!AY$2:AY$1266,MATCH(Data!$DN406,'Data_Price '!$BE$2:$BE$1266,0))</f>
        <v>501.99</v>
      </c>
      <c r="DE406" t="str">
        <f>INDEX('Data_Price '!AZ$2:AZ$1266,MATCH(Data!$DN406,'Data_Price '!$BE$2:$BE$1266,0))</f>
        <v>https://www.google.com/url?url=https://www.snowinn.com/ski-store/k2-wayback-106-touring-skis/137740594/p%3Futm_source%3Dgoogle_products%26utm_medium%3Dmerchant%26id_producte%3D11598196%26country%3Dus&amp;rct=j&amp;q=&amp;esrc=s&amp;sa=U&amp;ved=0ahUKEwjkwLTYxaP2AhUQc98KHRAmDvYQsDwIRQ&amp;usg=AOvVaw3NjuV-3woYdZoJqqBYyvMG</v>
      </c>
      <c r="DF406" t="str">
        <f>INDEX('Data_Price '!BA$2:BA$1266,MATCH(Data!$DN406,'Data_Price '!$BE$2:$BE$1266,0))</f>
        <v>K2 Wayback 106 Ski 2022</v>
      </c>
      <c r="DG406" t="str">
        <f>INDEX('Data_Price '!BB$2:BB$1266,MATCH(Data!$DN406,'Data_Price '!$BE$2:$BE$1266,0))</f>
        <v>Snowinn.com</v>
      </c>
      <c r="DH406">
        <f>INDEX('Data_Price '!BC$2:BC$1266,MATCH(Data!$DN406,'Data_Price '!$BE$2:$BE$1266,0))</f>
        <v>501.99</v>
      </c>
      <c r="DI406" t="str">
        <f>INDEX('Data_Price '!BD$2:BD$1266,MATCH(Data!$DN406,'Data_Price '!$BE$2:$BE$1266,0))</f>
        <v>https://www.google.com/url?q=https://www.snowinn.com/ski-store/k2-wayback-106-touring-skis/137740594/p%3Futm_source%3Dgoogle_products%26utm_medium%3Dmerchant%26id_producte%3D11598196%26country%3Dus&amp;sa=U&amp;ved=0ahUKEwi82OjYxaP2AhXtm-AKHcRJCOwQ2ykIFw&amp;usg=AOvVaw1JAs1wyAD4ShyazLldIL_q</v>
      </c>
      <c r="DJ406" s="89" t="e">
        <f ca="1">_xll.Connector("TinyUrl.TinyUrl",DA406,0)</f>
        <v>#NAME?</v>
      </c>
      <c r="DK406" s="89" t="e">
        <f ca="1">_xll.Connector("TinyUrl.TinyUrl",DE406,0)</f>
        <v>#NAME?</v>
      </c>
      <c r="DL406" s="89" t="e">
        <f ca="1">_xll.Connector("TinyUrl.TinyUrl",DI406,0)</f>
        <v>#NAME?</v>
      </c>
      <c r="DM406" s="224" t="str">
        <f t="shared" si="236"/>
        <v>Wayback 106</v>
      </c>
      <c r="DN406" s="89" t="str">
        <f t="shared" si="237"/>
        <v xml:space="preserve"> K2Wayback 106172 Unisex</v>
      </c>
      <c r="DO406" s="227" t="s">
        <v>951</v>
      </c>
    </row>
    <row r="407" spans="2:119" ht="15.45" customHeight="1">
      <c r="B407" s="224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#VALUE!</v>
      </c>
      <c r="F407" s="43" t="b">
        <f>CL407&gt;Driver!$F$56</f>
        <v>0</v>
      </c>
      <c r="G407" s="43" t="b">
        <f>AND(CB407&gt;Driver!$F$55,CB407&lt;Driver!$G$55)</f>
        <v>0</v>
      </c>
      <c r="H407" s="43" t="e">
        <f t="shared" si="204"/>
        <v>#VALUE!</v>
      </c>
      <c r="I407" s="43">
        <f t="shared" si="205"/>
        <v>0</v>
      </c>
      <c r="J407" s="43" t="e">
        <f t="array" ref="J407">NOT(OR(($H$9:$H$1273=TRUE)*($I$9:$I$1273&gt;0)*($BT$9:$BT$1273=BT407)*($K$9:$K$1273&gt;K407)))</f>
        <v>#VALUE!</v>
      </c>
      <c r="K407" s="72">
        <f t="shared" si="206"/>
        <v>0.6678624508052291</v>
      </c>
      <c r="L407" s="72">
        <f t="shared" si="207"/>
        <v>0.86313431633228588</v>
      </c>
      <c r="M407" s="72">
        <f t="shared" si="208"/>
        <v>0.47259058527817244</v>
      </c>
      <c r="N407" s="72">
        <f t="shared" si="209"/>
        <v>0.25136280275722511</v>
      </c>
      <c r="O407" s="72">
        <f t="shared" si="210"/>
        <v>0.25346777660670372</v>
      </c>
      <c r="P407" s="72">
        <f t="shared" si="211"/>
        <v>0.91294117647058826</v>
      </c>
      <c r="Q407" s="72"/>
      <c r="R407" s="72"/>
      <c r="S407" s="72">
        <f t="shared" si="212"/>
        <v>0.67682215887121466</v>
      </c>
      <c r="T407" s="72">
        <f t="shared" si="213"/>
        <v>0.89234190802955293</v>
      </c>
      <c r="U407" s="72">
        <f t="shared" si="214"/>
        <v>0.88216759163853065</v>
      </c>
      <c r="V407" s="72">
        <f t="shared" si="215"/>
        <v>0.69526108665080255</v>
      </c>
      <c r="W407" s="72">
        <f t="shared" si="216"/>
        <v>0.9974004900275103</v>
      </c>
      <c r="X407" s="72">
        <f t="shared" si="217"/>
        <v>0.13686568366771412</v>
      </c>
      <c r="Y407" s="72">
        <f t="shared" si="218"/>
        <v>0.52740941472182756</v>
      </c>
      <c r="Z407" s="72">
        <f t="shared" si="219"/>
        <v>0.74863719724277489</v>
      </c>
      <c r="AA407" s="72">
        <f t="shared" si="220"/>
        <v>0.74653222339329628</v>
      </c>
      <c r="AB407" s="72">
        <f t="shared" si="221"/>
        <v>8.7058823529411716E-2</v>
      </c>
      <c r="AC407" s="72"/>
      <c r="AD407" s="72"/>
      <c r="AE407" s="72">
        <f t="shared" si="222"/>
        <v>0.32317784112878534</v>
      </c>
      <c r="AF407" s="72">
        <f t="shared" si="223"/>
        <v>0.10765809197044707</v>
      </c>
      <c r="AG407" s="72">
        <f t="shared" si="224"/>
        <v>0.11783240836146935</v>
      </c>
      <c r="AH407" s="72">
        <f t="shared" si="225"/>
        <v>0.30473891334919745</v>
      </c>
      <c r="AI407" s="72">
        <f t="shared" si="226"/>
        <v>2.5995099724896858E-3</v>
      </c>
      <c r="AJ407" s="72">
        <f>(AV407-Driver!$K$179)/(Driver!$L$179-Driver!$K$179)</f>
        <v>0.10313431633228587</v>
      </c>
      <c r="AK407" s="72">
        <f>(AW407-Driver!$K$180)/(Driver!$L$180-Driver!$K$180)</f>
        <v>0.26035175060075233</v>
      </c>
      <c r="AL407" s="72">
        <f>(AX407-Driver!$K$181)/(Driver!$L$181-Driver!$K$181)</f>
        <v>0.34863719724277487</v>
      </c>
      <c r="AM407" s="72">
        <f>(AY407-Driver!$K$182)/(Driver!$L$182-Driver!$K$182)</f>
        <v>0.96053222339329625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27"/>
        <v>2.1706688373355041</v>
      </c>
      <c r="AW407" s="70">
        <f t="shared" si="228"/>
        <v>26.412886638969923</v>
      </c>
      <c r="AX407" s="70">
        <f t="shared" si="229"/>
        <v>4.137734775184974</v>
      </c>
      <c r="AY407" s="70">
        <f>IFERROR(Driver!$K$19/Data!BH407/Data!BI407*Data!BK407*Data!BL407,"")</f>
        <v>-0.24160167307283104</v>
      </c>
      <c r="AZ407" s="70">
        <f t="shared" si="230"/>
        <v>22.516753536857781</v>
      </c>
      <c r="BA407" s="70"/>
      <c r="BB407" s="70"/>
      <c r="BC407" s="70">
        <f t="shared" si="231"/>
        <v>13.912840271122384</v>
      </c>
      <c r="BD407" s="70">
        <f t="shared" si="232"/>
        <v>20.098196075115972</v>
      </c>
      <c r="BE407" s="70">
        <f t="shared" si="233"/>
        <v>0.21797193825614641</v>
      </c>
      <c r="BF407" s="70">
        <f t="shared" si="234"/>
        <v>10.759070490197685</v>
      </c>
      <c r="BG407" s="70">
        <f t="shared" si="235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219</v>
      </c>
      <c r="BS407" s="8" t="s">
        <v>950</v>
      </c>
      <c r="BT407" s="9" t="s">
        <v>689</v>
      </c>
      <c r="BU407" s="10">
        <v>163</v>
      </c>
      <c r="BV407" s="9" t="s">
        <v>390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306</v>
      </c>
      <c r="CU407" s="9" t="s">
        <v>305</v>
      </c>
      <c r="CV407" s="10"/>
      <c r="CW407" s="10"/>
      <c r="CX407" t="str">
        <f>INDEX('Data_Price '!AS$2:AS$1266,MATCH(Data!$DN407,'Data_Price '!$BE$2:$BE$1266,0))</f>
        <v>K2 Mindbender 85 Alliance Skis</v>
      </c>
      <c r="CY407" t="str">
        <f>INDEX('Data_Price '!AT$2:AT$1266,MATCH(Data!$DN407,'Data_Price '!$BE$2:$BE$1266,0))</f>
        <v>Absolute-Snow.co.uk</v>
      </c>
      <c r="CZ407">
        <f>INDEX('Data_Price '!AU$2:AU$1266,MATCH(Data!$DN407,'Data_Price '!$BE$2:$BE$1266,0))</f>
        <v>275.20999999999998</v>
      </c>
      <c r="DA407" t="str">
        <f>INDEX('Data_Price '!AV$2:AV$1266,MATCH(Data!$DN407,'Data_Price '!$BE$2:$BE$1266,0))</f>
        <v>https://www.google.com/url?url=https://www.absolute-snow.co.uk/V/K2_Mindbender_85_Alliance_Ski_Only_Womens_Skis_163cm_BlackGrey_2021-(278584)%3Fcurr%3DUSD%26deliverycountry%3DUSA&amp;rct=j&amp;q=&amp;esrc=s&amp;sa=U&amp;ved=0ahUKEwimkIjZxaP2AhVrleAKHetOA7QQsDwIXA&amp;usg=AOvVaw1s5wpb5NohOb92wyJYpCKg</v>
      </c>
      <c r="DB407" t="str">
        <f>INDEX('Data_Price '!AW$2:AW$1266,MATCH(Data!$DN407,'Data_Price '!$BE$2:$BE$1266,0))</f>
        <v>K2 Mindbender 85 Alliance Skis</v>
      </c>
      <c r="DC407" t="str">
        <f>INDEX('Data_Price '!AX$2:AX$1266,MATCH(Data!$DN407,'Data_Price '!$BE$2:$BE$1266,0))</f>
        <v>Absolute-Snow.co.uk</v>
      </c>
      <c r="DD407">
        <f>INDEX('Data_Price '!AY$2:AY$1266,MATCH(Data!$DN407,'Data_Price '!$BE$2:$BE$1266,0))</f>
        <v>275.20999999999998</v>
      </c>
      <c r="DE407" t="str">
        <f>INDEX('Data_Price '!AZ$2:AZ$1266,MATCH(Data!$DN407,'Data_Price '!$BE$2:$BE$1266,0))</f>
        <v>https://www.google.com/url?q=https://www.absolute-snow.co.uk/V/K2_Mindbender_85_Alliance_Ski_Only_Womens_Skis_163cm_BlackGrey_2021-(278584)%3Fcurr%3DUSD%26deliverycountry%3DUSA&amp;sa=U&amp;ved=0ahUKEwis27fZxaP2AhWpdd8KHVuhA6IQ2ykIGA&amp;usg=AOvVaw04CHi89M9pvcFrUj-fr48z</v>
      </c>
      <c r="DF407" t="str">
        <f>INDEX('Data_Price '!BA$2:BA$1266,MATCH(Data!$DN407,'Data_Price '!$BE$2:$BE$1266,0))</f>
        <v>K2 Mindbender 85 Alliance Skis</v>
      </c>
      <c r="DG407" t="str">
        <f>INDEX('Data_Price '!BB$2:BB$1266,MATCH(Data!$DN407,'Data_Price '!$BE$2:$BE$1266,0))</f>
        <v>AlpinStore</v>
      </c>
      <c r="DH407">
        <f>INDEX('Data_Price '!BC$2:BC$1266,MATCH(Data!$DN407,'Data_Price '!$BE$2:$BE$1266,0))</f>
        <v>277.60000000000002</v>
      </c>
      <c r="DI407" t="str">
        <f>INDEX('Data_Price '!BD$2:BD$1266,MATCH(Data!$DN407,'Data_Price '!$BE$2:$BE$1266,0))</f>
        <v>https://www.google.com/url?q=https://www.alpinstore.com/en/463738-mindbender-85-alliance-k2.html%3Fads_affilie%3D35%26id_contry%3D21%26ads_product%3D463738%26id_devise%3D5%26srsltid%3DAWLEVJxFHhF28sgxIEIzNQKTSzS8LrgXFAPmmwQl8S8sNv5lasLMxzXOLS0&amp;sa=U&amp;ved=0ahUKEwis27fZxaP2AhWpdd8KHVuhA6IQ2ykIGg&amp;usg=AOvVaw1PA_r3tualnsCh0ZMJ5aI6</v>
      </c>
      <c r="DJ407" s="89" t="e">
        <f ca="1">_xll.Connector("TinyUrl.TinyUrl",DA407,0)</f>
        <v>#NAME?</v>
      </c>
      <c r="DK407" s="89" t="e">
        <f ca="1">_xll.Connector("TinyUrl.TinyUrl",DE407,0)</f>
        <v>#NAME?</v>
      </c>
      <c r="DL407" s="89" t="e">
        <f ca="1">_xll.Connector("TinyUrl.TinyUrl",DI407,0)</f>
        <v>#NAME?</v>
      </c>
      <c r="DM407" s="224" t="str">
        <f t="shared" si="236"/>
        <v>Mindbender 85 Alliance</v>
      </c>
      <c r="DN407" s="89" t="str">
        <f t="shared" si="237"/>
        <v xml:space="preserve"> K2Mindbender 85 Alliance163 Women's</v>
      </c>
      <c r="DO407" s="227" t="s">
        <v>1069</v>
      </c>
    </row>
    <row r="408" spans="2:119" ht="15.45" customHeight="1">
      <c r="B408" s="224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#VALUE!</v>
      </c>
      <c r="F408" s="43" t="b">
        <f>CL408&gt;Driver!$F$56</f>
        <v>0</v>
      </c>
      <c r="G408" s="43" t="b">
        <f>AND(CB408&gt;Driver!$F$55,CB408&lt;Driver!$G$55)</f>
        <v>0</v>
      </c>
      <c r="H408" s="43" t="e">
        <f t="shared" si="204"/>
        <v>#VALUE!</v>
      </c>
      <c r="I408" s="43">
        <f t="shared" si="205"/>
        <v>0</v>
      </c>
      <c r="J408" s="43" t="e">
        <f t="array" ref="J408">NOT(OR(($H$9:$H$1273=TRUE)*($I$9:$I$1273&gt;0)*($BT$9:$BT$1273=BT408)*($K$9:$K$1273&gt;K408)))</f>
        <v>#VALUE!</v>
      </c>
      <c r="K408" s="72">
        <f t="shared" si="206"/>
        <v>0.63432926427606984</v>
      </c>
      <c r="L408" s="72">
        <f t="shared" si="207"/>
        <v>0.84589154782048182</v>
      </c>
      <c r="M408" s="72">
        <f t="shared" si="208"/>
        <v>0.42276698073165786</v>
      </c>
      <c r="N408" s="72">
        <f t="shared" si="209"/>
        <v>0.15207740466704611</v>
      </c>
      <c r="O408" s="72">
        <f t="shared" si="210"/>
        <v>0.27289020419459431</v>
      </c>
      <c r="P408" s="72">
        <f t="shared" si="211"/>
        <v>0.84333333333333338</v>
      </c>
      <c r="Q408" s="72"/>
      <c r="R408" s="72"/>
      <c r="S408" s="72">
        <f t="shared" si="212"/>
        <v>0.73350753226533261</v>
      </c>
      <c r="T408" s="72">
        <f t="shared" si="213"/>
        <v>0.79516405234967402</v>
      </c>
      <c r="U408" s="72">
        <f t="shared" si="214"/>
        <v>9.9999999999999978E-2</v>
      </c>
      <c r="V408" s="72">
        <f t="shared" si="215"/>
        <v>0.60116554053983506</v>
      </c>
      <c r="W408" s="72">
        <f t="shared" si="216"/>
        <v>0.9663827116212339</v>
      </c>
      <c r="X408" s="72">
        <f t="shared" si="217"/>
        <v>0.15410845217951818</v>
      </c>
      <c r="Y408" s="72">
        <f t="shared" si="218"/>
        <v>0.57723301926834214</v>
      </c>
      <c r="Z408" s="72">
        <f t="shared" si="219"/>
        <v>0.84792259533295389</v>
      </c>
      <c r="AA408" s="72">
        <f t="shared" si="220"/>
        <v>0.72710979580540569</v>
      </c>
      <c r="AB408" s="72">
        <f t="shared" si="221"/>
        <v>0.15666666666666662</v>
      </c>
      <c r="AC408" s="72"/>
      <c r="AD408" s="72"/>
      <c r="AE408" s="72">
        <f t="shared" si="222"/>
        <v>0.26649246773466739</v>
      </c>
      <c r="AF408" s="72">
        <f t="shared" si="223"/>
        <v>0.20483594765032601</v>
      </c>
      <c r="AG408" s="72">
        <f t="shared" si="224"/>
        <v>0.9</v>
      </c>
      <c r="AH408" s="72">
        <f t="shared" si="225"/>
        <v>0.39883445946016488</v>
      </c>
      <c r="AI408" s="72">
        <f t="shared" si="226"/>
        <v>3.3617288378766146E-2</v>
      </c>
      <c r="AJ408" s="72">
        <f>(AV408-Driver!$K$179)/(Driver!$L$179-Driver!$K$179)</f>
        <v>8.589154782048182E-2</v>
      </c>
      <c r="AK408" s="72">
        <f>(AW408-Driver!$K$180)/(Driver!$L$180-Driver!$K$180)</f>
        <v>0.33314871293361598</v>
      </c>
      <c r="AL408" s="72">
        <f>(AX408-Driver!$K$181)/(Driver!$L$181-Driver!$K$181)</f>
        <v>0.44792259533295387</v>
      </c>
      <c r="AM408" s="72">
        <f>(AY408-Driver!$K$182)/(Driver!$L$182-Driver!$K$182)</f>
        <v>0.94110979580540566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27"/>
        <v>1.8077601410934743</v>
      </c>
      <c r="AW408" s="70">
        <f t="shared" si="228"/>
        <v>33.531566946291385</v>
      </c>
      <c r="AX408" s="70">
        <f t="shared" si="229"/>
        <v>5.0313033579965847</v>
      </c>
      <c r="AY408" s="70">
        <f>IFERROR(Driver!$K$19/Data!BH408/Data!BI408*Data!BK408*Data!BL408,"")</f>
        <v>-0.36049590537608295</v>
      </c>
      <c r="AZ408" s="70">
        <f t="shared" si="230"/>
        <v>28.860759493670884</v>
      </c>
      <c r="BA408" s="70"/>
      <c r="BB408" s="70"/>
      <c r="BC408" s="70">
        <f t="shared" si="231"/>
        <v>43.315937520973982</v>
      </c>
      <c r="BD408" s="70">
        <f t="shared" si="232"/>
        <v>28.698264113813952</v>
      </c>
      <c r="BE408" s="70">
        <f t="shared" si="233"/>
        <v>1</v>
      </c>
      <c r="BF408" s="70">
        <f t="shared" si="234"/>
        <v>0.13163961558865736</v>
      </c>
      <c r="BG408" s="70">
        <f t="shared" si="235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219</v>
      </c>
      <c r="BS408" s="8" t="s">
        <v>950</v>
      </c>
      <c r="BT408" s="9" t="s">
        <v>679</v>
      </c>
      <c r="BU408" s="10">
        <v>163</v>
      </c>
      <c r="BV408" s="9" t="s">
        <v>222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307</v>
      </c>
      <c r="CU408" s="10"/>
      <c r="CV408" s="10"/>
      <c r="CW408" s="10"/>
      <c r="CX408" t="str">
        <f>INDEX('Data_Price '!AS$2:AS$1266,MATCH(Data!$DN408,'Data_Price '!$BE$2:$BE$1266,0))</f>
        <v>K2 Disruption 78C Skis w Marker M3 11 GW Demo Bindings Used Demo Skis</v>
      </c>
      <c r="CY408" t="str">
        <f>INDEX('Data_Price '!AT$2:AT$1266,MATCH(Data!$DN408,'Data_Price '!$BE$2:$BE$1266,0))</f>
        <v>Powder7 Ski Shop</v>
      </c>
      <c r="CZ408" t="str">
        <f>INDEX('Data_Price '!AU$2:AU$1266,MATCH(Data!$DN408,'Data_Price '!$BE$2:$BE$1266,0))</f>
        <v>$409.99 used</v>
      </c>
      <c r="DA408" t="str">
        <f>INDEX('Data_Price '!AV$2:AV$1266,MATCH(Data!$DN408,'Data_Price '!$BE$2:$BE$1266,0))</f>
        <v>https://www.google.com/url?url=https://www.powder7.com/K2-Disruption-78C-Skis-163cm-Used-2021/for-sale%3Futm_source%3Dfeed%26utm_medium%3Dfree&amp;rct=j&amp;q=&amp;esrc=s&amp;sa=U&amp;ved=0ahUKEwisvtfZxaP2AhUNU98KHfjaCekQ2SkIZA&amp;usg=AOvVaw3vponqHPnvgkIvhBtS2Mfz</v>
      </c>
      <c r="DB408" t="str">
        <f>INDEX('Data_Price '!AW$2:AW$1266,MATCH(Data!$DN408,'Data_Price '!$BE$2:$BE$1266,0))</f>
        <v>K2 Disruption 78C Ski Mens - Size 163 - S200603201</v>
      </c>
      <c r="DC408" t="str">
        <f>INDEX('Data_Price '!AX$2:AX$1266,MATCH(Data!$DN408,'Data_Price '!$BE$2:$BE$1266,0))</f>
        <v>SkiEssentials.com</v>
      </c>
      <c r="DD408">
        <f>INDEX('Data_Price '!AY$2:AY$1266,MATCH(Data!$DN408,'Data_Price '!$BE$2:$BE$1266,0))</f>
        <v>599.95000000000005</v>
      </c>
      <c r="DE408" t="str">
        <f>INDEX('Data_Price '!AZ$2:AZ$1266,MATCH(Data!$DN408,'Data_Price '!$BE$2:$BE$1266,0))</f>
        <v>https://www.google.com/url?url=https://www.skiessentials.com/2022-k2-disruption-78-c-skis-w-m3-10-bindings.html&amp;rct=j&amp;q=&amp;esrc=s&amp;sa=U&amp;ved=0ahUKEwisvtfZxaP2AhUNU98KHfjaCekQsDwIYA&amp;usg=AOvVaw2XapqjpjmIAJjm-DDa-uFq</v>
      </c>
      <c r="DF408" t="str">
        <f>INDEX('Data_Price '!BA$2:BA$1266,MATCH(Data!$DN408,'Data_Price '!$BE$2:$BE$1266,0))</f>
        <v>K2 Disruption 78C Ski Mens - Size 163 - S200603201</v>
      </c>
      <c r="DG408" t="str">
        <f>INDEX('Data_Price '!BB$2:BB$1266,MATCH(Data!$DN408,'Data_Price '!$BE$2:$BE$1266,0))</f>
        <v>SkiEssentials.com</v>
      </c>
      <c r="DH408">
        <f>INDEX('Data_Price '!BC$2:BC$1266,MATCH(Data!$DN408,'Data_Price '!$BE$2:$BE$1266,0))</f>
        <v>599.95000000000005</v>
      </c>
      <c r="DI408" t="str">
        <f>INDEX('Data_Price '!BD$2:BD$1266,MATCH(Data!$DN408,'Data_Price '!$BE$2:$BE$1266,0))</f>
        <v>https://www.google.com/aclk?sa=L&amp;ai=DChcSEwjGuJHaxaP2AhWBqMgKHTCpAGEYABABGgJxdQ&amp;sig=AOD64_3b-Lp2bM80ybf9DPt5XiwdZ5EqQA&amp;ctype=5&amp;ved=0ahUKEwjh243axaP2AhWKMd8KHRLkCJkQ2ikIFA&amp;adurl=</v>
      </c>
      <c r="DJ408" s="89" t="e">
        <f ca="1">_xll.Connector("TinyUrl.TinyUrl",DA408,0)</f>
        <v>#NAME?</v>
      </c>
      <c r="DK408" s="89" t="e">
        <f ca="1">_xll.Connector("TinyUrl.TinyUrl",DE408,0)</f>
        <v>#NAME?</v>
      </c>
      <c r="DL408" s="89" t="e">
        <f ca="1">_xll.Connector("TinyUrl.TinyUrl",DI408,0)</f>
        <v>#NAME?</v>
      </c>
      <c r="DM408" s="224" t="str">
        <f t="shared" si="236"/>
        <v>Disruption 78C</v>
      </c>
      <c r="DN408" s="89" t="str">
        <f t="shared" si="237"/>
        <v xml:space="preserve"> K2Disruption 78C163 Unisex</v>
      </c>
      <c r="DO408" s="227" t="s">
        <v>1070</v>
      </c>
    </row>
    <row r="409" spans="2:119" ht="15.45" customHeight="1">
      <c r="B409" s="224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#VALUE!</v>
      </c>
      <c r="F409" s="43" t="b">
        <f>CL409&gt;Driver!$F$56</f>
        <v>0</v>
      </c>
      <c r="G409" s="43" t="b">
        <f>AND(CB409&gt;Driver!$F$55,CB409&lt;Driver!$G$55)</f>
        <v>1</v>
      </c>
      <c r="H409" s="43" t="e">
        <f t="shared" si="204"/>
        <v>#VALUE!</v>
      </c>
      <c r="I409" s="43">
        <f t="shared" si="205"/>
        <v>0</v>
      </c>
      <c r="J409" s="43" t="e">
        <f t="array" ref="J409">NOT(OR(($H$9:$H$1273=TRUE)*($I$9:$I$1273&gt;0)*($BT$9:$BT$1273=BT409)*($K$9:$K$1273&gt;K409)))</f>
        <v>#VALUE!</v>
      </c>
      <c r="K409" s="72">
        <f t="shared" si="206"/>
        <v>0.60901526933037109</v>
      </c>
      <c r="L409" s="72">
        <f t="shared" si="207"/>
        <v>0.85034566110708243</v>
      </c>
      <c r="M409" s="72">
        <f t="shared" si="208"/>
        <v>0.36768487755365975</v>
      </c>
      <c r="N409" s="72">
        <f t="shared" si="209"/>
        <v>-3.7639916524378592E-2</v>
      </c>
      <c r="O409" s="72">
        <f t="shared" si="210"/>
        <v>0.30487755572130559</v>
      </c>
      <c r="P409" s="72">
        <f t="shared" si="211"/>
        <v>0.83581699346405225</v>
      </c>
      <c r="Q409" s="72"/>
      <c r="R409" s="72"/>
      <c r="S409" s="72">
        <f t="shared" si="212"/>
        <v>0.7508152642653616</v>
      </c>
      <c r="T409" s="72">
        <f t="shared" si="213"/>
        <v>0.9826361616594439</v>
      </c>
      <c r="U409" s="72">
        <f t="shared" si="214"/>
        <v>0.97722368094712664</v>
      </c>
      <c r="V409" s="72">
        <f t="shared" si="215"/>
        <v>0.65624773765900879</v>
      </c>
      <c r="W409" s="72">
        <f t="shared" si="216"/>
        <v>0.97542161617262424</v>
      </c>
      <c r="X409" s="72">
        <f t="shared" si="217"/>
        <v>0.14965433889291757</v>
      </c>
      <c r="Y409" s="72">
        <f t="shared" si="218"/>
        <v>0.63231512244634025</v>
      </c>
      <c r="Z409" s="72">
        <f t="shared" si="219"/>
        <v>1.0376399165243786</v>
      </c>
      <c r="AA409" s="72">
        <f t="shared" si="220"/>
        <v>0.69512244427869441</v>
      </c>
      <c r="AB409" s="72">
        <f t="shared" si="221"/>
        <v>0.1641830065359477</v>
      </c>
      <c r="AC409" s="72"/>
      <c r="AD409" s="72"/>
      <c r="AE409" s="72">
        <f t="shared" si="222"/>
        <v>0.24918473573463845</v>
      </c>
      <c r="AF409" s="72">
        <f t="shared" si="223"/>
        <v>1.7363838340556062E-2</v>
      </c>
      <c r="AG409" s="72">
        <f t="shared" si="224"/>
        <v>2.2776319052873306E-2</v>
      </c>
      <c r="AH409" s="72">
        <f t="shared" si="225"/>
        <v>0.34375226234099127</v>
      </c>
      <c r="AI409" s="72">
        <f t="shared" si="226"/>
        <v>2.4578383827375764E-2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0.35561236599461904</v>
      </c>
      <c r="AL409" s="72">
        <f>(AX409-Driver!$K$181)/(Driver!$L$181-Driver!$K$181)</f>
        <v>0.63763991652437868</v>
      </c>
      <c r="AM409" s="72">
        <f>(AY409-Driver!$K$182)/(Driver!$L$182-Driver!$K$182)</f>
        <v>0.90912244427869437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27"/>
        <v>8.2010582010582009</v>
      </c>
      <c r="AW409" s="70">
        <f t="shared" si="228"/>
        <v>35.728246032221776</v>
      </c>
      <c r="AX409" s="70">
        <f t="shared" si="229"/>
        <v>6.7387592487194077</v>
      </c>
      <c r="AY409" s="70">
        <f>IFERROR(Driver!$K$19/Data!BH409/Data!BI409*Data!BK409*Data!BL409,"")</f>
        <v>-0.55630621724223428</v>
      </c>
      <c r="AZ409" s="70">
        <f t="shared" si="230"/>
        <v>29.545793000744602</v>
      </c>
      <c r="BA409" s="70"/>
      <c r="BB409" s="70"/>
      <c r="BC409" s="70">
        <f t="shared" si="231"/>
        <v>52.293578430789786</v>
      </c>
      <c r="BD409" s="70">
        <f t="shared" si="232"/>
        <v>9.0339767683443366</v>
      </c>
      <c r="BE409" s="70">
        <f t="shared" si="233"/>
        <v>7.7388293856155851E-2</v>
      </c>
      <c r="BF409" s="70">
        <f t="shared" si="234"/>
        <v>6.3527868058633317</v>
      </c>
      <c r="BG409" s="70">
        <f t="shared" si="235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219</v>
      </c>
      <c r="BS409" s="8" t="s">
        <v>490</v>
      </c>
      <c r="BT409" s="9" t="s">
        <v>491</v>
      </c>
      <c r="BU409" s="10">
        <v>186</v>
      </c>
      <c r="BV409" s="9" t="s">
        <v>222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305</v>
      </c>
      <c r="CU409" s="9" t="s">
        <v>301</v>
      </c>
      <c r="CV409" s="10"/>
      <c r="CW409" s="10"/>
      <c r="CX409" t="str">
        <f>INDEX('Data_Price '!AS$2:AS$1266,MATCH(Data!$DN409,'Data_Price '!$BE$2:$BE$1266,0))</f>
        <v>Black Diamond Impulse 104 Skis Â· 2022 Â· 186 cm</v>
      </c>
      <c r="CY409" t="str">
        <f>INDEX('Data_Price '!AT$2:AT$1266,MATCH(Data!$DN409,'Data_Price '!$BE$2:$BE$1266,0))</f>
        <v>Telemark Pyrenees</v>
      </c>
      <c r="CZ409">
        <f>INDEX('Data_Price '!AU$2:AU$1266,MATCH(Data!$DN409,'Data_Price '!$BE$2:$BE$1266,0))</f>
        <v>457.05</v>
      </c>
      <c r="DA409" t="str">
        <f>INDEX('Data_Price '!AV$2:AV$1266,MATCH(Data!$DN409,'Data_Price '!$BE$2:$BE$1266,0))</f>
        <v>https://www.google.com/url?url=https://www.telemark-pyrenees.com/ski/black-diamond-impulse-104-ski-2022%3Fcurrency%3DUSD%26tax%3Dex_vat%26country%3DUS%26var%3D73387&amp;rct=j&amp;q=&amp;esrc=s&amp;sa=U&amp;ved=0ahUKEwj05q_axaP2AhUFTN8KHZ--ARwQsDwISw&amp;usg=AOvVaw2aZwJbLizps3ZCecHrEk_l</v>
      </c>
      <c r="DB409" t="str">
        <f>INDEX('Data_Price '!AW$2:AW$1266,MATCH(Data!$DN409,'Data_Price '!$BE$2:$BE$1266,0))</f>
        <v>Black Diamond Impulse 104 Skis Â· 2022 Â· 186 cm</v>
      </c>
      <c r="DC409" t="str">
        <f>INDEX('Data_Price '!AX$2:AX$1266,MATCH(Data!$DN409,'Data_Price '!$BE$2:$BE$1266,0))</f>
        <v>Telemark Pyrenees</v>
      </c>
      <c r="DD409">
        <f>INDEX('Data_Price '!AY$2:AY$1266,MATCH(Data!$DN409,'Data_Price '!$BE$2:$BE$1266,0))</f>
        <v>457.05</v>
      </c>
      <c r="DE409" t="str">
        <f>INDEX('Data_Price '!AZ$2:AZ$1266,MATCH(Data!$DN409,'Data_Price '!$BE$2:$BE$1266,0))</f>
        <v>https://www.google.com/url?q=https://www.telemark-pyrenees.com/ski/black-diamond-impulse-104-ski-2022%3Fcurrency%3DUSD%26tax%3Dex_vat%26country%3DUS%26var%3D73387&amp;sa=U&amp;ved=0ahUKEwi-5vjaxaP2AhVwhOAKHcKcBeMQ2ykIGA&amp;usg=AOvVaw3cOF24mZxGEtC8kckrBb7s</v>
      </c>
      <c r="DF409" t="str">
        <f>INDEX('Data_Price '!BA$2:BA$1266,MATCH(Data!$DN409,'Data_Price '!$BE$2:$BE$1266,0))</f>
        <v>Black Diamond Impulse 104 Skis Â· 2022 Â· 186 cm</v>
      </c>
      <c r="DG409" t="str">
        <f>INDEX('Data_Price '!BB$2:BB$1266,MATCH(Data!$DN409,'Data_Price '!$BE$2:$BE$1266,0))</f>
        <v>PRFO Sports</v>
      </c>
      <c r="DH409">
        <f>INDEX('Data_Price '!BC$2:BC$1266,MATCH(Data!$DN409,'Data_Price '!$BE$2:$BE$1266,0))</f>
        <v>670.6</v>
      </c>
      <c r="DI409" t="str">
        <f>INDEX('Data_Price '!BD$2:BD$1266,MATCH(Data!$DN409,'Data_Price '!$BE$2:$BE$1266,0))</f>
        <v>https://www.google.com/url?q=http://www.prfo.com/products/black-diamond-impulse-104-skis%3Fvariant%3D39583540314156%26dfw_tracker%3D35966-39583540314156&amp;sa=U&amp;ved=0ahUKEwi-5vjaxaP2AhVwhOAKHcKcBeMQ2ykIHA&amp;usg=AOvVaw1292VsVG-0hqeS925miKZ2</v>
      </c>
      <c r="DJ409" s="89" t="e">
        <f ca="1">_xll.Connector("TinyUrl.TinyUrl",DA409,0)</f>
        <v>#NAME?</v>
      </c>
      <c r="DK409" s="89" t="e">
        <f ca="1">_xll.Connector("TinyUrl.TinyUrl",DE409,0)</f>
        <v>#NAME?</v>
      </c>
      <c r="DL409" s="89" t="e">
        <f ca="1">_xll.Connector("TinyUrl.TinyUrl",DI409,0)</f>
        <v>#NAME?</v>
      </c>
      <c r="DM409" s="224" t="str">
        <f t="shared" si="236"/>
        <v>Impulse 104</v>
      </c>
      <c r="DN409" s="89" t="str">
        <f t="shared" si="237"/>
        <v xml:space="preserve"> Black DiamondImpulse 104186 Unisex</v>
      </c>
      <c r="DO409" s="227" t="s">
        <v>1039</v>
      </c>
    </row>
    <row r="410" spans="2:119" ht="15.45" customHeight="1">
      <c r="B410" s="224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#VALUE!</v>
      </c>
      <c r="F410" s="43" t="b">
        <f>CL410&gt;Driver!$F$56</f>
        <v>0</v>
      </c>
      <c r="G410" s="43" t="b">
        <f>AND(CB410&gt;Driver!$F$55,CB410&lt;Driver!$G$55)</f>
        <v>0</v>
      </c>
      <c r="H410" s="43" t="e">
        <f t="shared" si="204"/>
        <v>#VALUE!</v>
      </c>
      <c r="I410" s="43">
        <f t="shared" si="205"/>
        <v>0</v>
      </c>
      <c r="J410" s="43" t="e">
        <f t="array" ref="J410">NOT(OR(($H$9:$H$1273=TRUE)*($I$9:$I$1273&gt;0)*($BT$9:$BT$1273=BT410)*($K$9:$K$1273&gt;K410)))</f>
        <v>#VALUE!</v>
      </c>
      <c r="K410" s="72">
        <f t="shared" si="206"/>
        <v>0.75829710000207973</v>
      </c>
      <c r="L410" s="72">
        <f t="shared" si="207"/>
        <v>0.98689549593102888</v>
      </c>
      <c r="M410" s="72">
        <f t="shared" si="208"/>
        <v>0.52969870407313069</v>
      </c>
      <c r="N410" s="72">
        <f t="shared" si="209"/>
        <v>0.35697211155378483</v>
      </c>
      <c r="O410" s="72">
        <f t="shared" si="210"/>
        <v>0.27604556929305812</v>
      </c>
      <c r="P410" s="72">
        <f t="shared" si="211"/>
        <v>0.956078431372549</v>
      </c>
      <c r="Q410" s="72"/>
      <c r="R410" s="72"/>
      <c r="S410" s="72">
        <f t="shared" si="212"/>
        <v>0.67726532220566527</v>
      </c>
      <c r="T410" s="72">
        <f t="shared" si="213"/>
        <v>0.91424264831769075</v>
      </c>
      <c r="U410" s="72">
        <f t="shared" si="214"/>
        <v>0.90263386800896406</v>
      </c>
      <c r="V410" s="72">
        <f t="shared" si="215"/>
        <v>0.68953992513938533</v>
      </c>
      <c r="W410" s="72">
        <f t="shared" si="216"/>
        <v>0.98550153459821432</v>
      </c>
      <c r="X410" s="72">
        <f t="shared" si="217"/>
        <v>1.3104504068971096E-2</v>
      </c>
      <c r="Y410" s="72">
        <f t="shared" si="218"/>
        <v>0.47030129592686931</v>
      </c>
      <c r="Z410" s="72">
        <f t="shared" si="219"/>
        <v>0.64302788844621517</v>
      </c>
      <c r="AA410" s="72">
        <f t="shared" si="220"/>
        <v>0.72395443070694188</v>
      </c>
      <c r="AB410" s="72">
        <f t="shared" si="221"/>
        <v>4.3921568627450974E-2</v>
      </c>
      <c r="AC410" s="72"/>
      <c r="AD410" s="72"/>
      <c r="AE410" s="72">
        <f t="shared" si="222"/>
        <v>0.32273467779433468</v>
      </c>
      <c r="AF410" s="72">
        <f t="shared" si="223"/>
        <v>8.5757351682309274E-2</v>
      </c>
      <c r="AG410" s="72">
        <f t="shared" si="224"/>
        <v>9.7366131991035887E-2</v>
      </c>
      <c r="AH410" s="72">
        <f t="shared" si="225"/>
        <v>0.31046007486061467</v>
      </c>
      <c r="AI410" s="72">
        <f t="shared" si="226"/>
        <v>1.4498465401785718E-2</v>
      </c>
      <c r="AJ410" s="72">
        <f>(AV410-Driver!$K$179)/(Driver!$L$179-Driver!$K$179)</f>
        <v>0.2268954959310289</v>
      </c>
      <c r="AK410" s="72">
        <f>(AW410-Driver!$K$180)/(Driver!$L$180-Driver!$K$180)</f>
        <v>0.20901434235941829</v>
      </c>
      <c r="AL410" s="72">
        <f>(AX410-Driver!$K$181)/(Driver!$L$181-Driver!$K$181)</f>
        <v>0.24302788844621512</v>
      </c>
      <c r="AM410" s="72">
        <f>(AY410-Driver!$K$182)/(Driver!$L$182-Driver!$K$182)</f>
        <v>0.93795443070694184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27"/>
        <v>4.7754714421381088</v>
      </c>
      <c r="AW410" s="70">
        <f t="shared" si="228"/>
        <v>21.392696436452017</v>
      </c>
      <c r="AX410" s="70">
        <f t="shared" si="229"/>
        <v>3.1872509960159361</v>
      </c>
      <c r="AY410" s="70">
        <f>IFERROR(Driver!$K$19/Data!BH410/Data!BI410*Data!BK410*Data!BL410,"")</f>
        <v>-0.37981144712907311</v>
      </c>
      <c r="AZ410" s="70">
        <f t="shared" si="230"/>
        <v>18.585256887565155</v>
      </c>
      <c r="BA410" s="70"/>
      <c r="BB410" s="70"/>
      <c r="BC410" s="70">
        <f t="shared" si="231"/>
        <v>14.142712173523471</v>
      </c>
      <c r="BD410" s="70">
        <f t="shared" si="232"/>
        <v>18.160019365431307</v>
      </c>
      <c r="BE410" s="70">
        <f t="shared" si="233"/>
        <v>0.19750931283905968</v>
      </c>
      <c r="BF410" s="70">
        <f t="shared" si="234"/>
        <v>10.112905490917521</v>
      </c>
      <c r="BG410" s="70">
        <f t="shared" si="235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219</v>
      </c>
      <c r="BS410" s="8" t="s">
        <v>533</v>
      </c>
      <c r="BT410" s="9" t="s">
        <v>542</v>
      </c>
      <c r="BU410" s="10">
        <v>154</v>
      </c>
      <c r="BV410" s="9" t="s">
        <v>390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305</v>
      </c>
      <c r="CU410" s="10"/>
      <c r="CV410" s="10"/>
      <c r="CW410" s="10"/>
      <c r="CX410" t="str">
        <f>INDEX('Data_Price '!AS$2:AS$1266,MATCH(Data!$DN410,'Data_Price '!$BE$2:$BE$1266,0))</f>
        <v>Dynastar M-Pro 90 W Skis - Women's 2022</v>
      </c>
      <c r="CY410" t="str">
        <f>INDEX('Data_Price '!AT$2:AT$1266,MATCH(Data!$DN410,'Data_Price '!$BE$2:$BE$1266,0))</f>
        <v>Level Nine Sports</v>
      </c>
      <c r="CZ410">
        <f>INDEX('Data_Price '!AU$2:AU$1266,MATCH(Data!$DN410,'Data_Price '!$BE$2:$BE$1266,0))</f>
        <v>479.96</v>
      </c>
      <c r="DA410" t="str">
        <f>INDEX('Data_Price '!AV$2:AV$1266,MATCH(Data!$DN410,'Data_Price '!$BE$2:$BE$1266,0))</f>
        <v>https://www.google.com/aclk?sa=L&amp;ai=DChcSEwicwvLbxaP2AhUUrsgKHXygD68YABADGgJxdQ&amp;sig=AOD64_3ektc_vnTEKhOzziAVX55LSjiYlg&amp;ctype=5&amp;ved=0ahUKEwiUqO7bxaP2AhUkiOAKHaVRCmAQ2ikIFw&amp;adurl=</v>
      </c>
      <c r="DB410" t="str">
        <f>INDEX('Data_Price '!AW$2:AW$1266,MATCH(Data!$DN410,'Data_Price '!$BE$2:$BE$1266,0))</f>
        <v>Dynastar M-Pro 90 W Skis - Women's 2022</v>
      </c>
      <c r="DC410" t="str">
        <f>INDEX('Data_Price '!AX$2:AX$1266,MATCH(Data!$DN410,'Data_Price '!$BE$2:$BE$1266,0))</f>
        <v>evo.com</v>
      </c>
      <c r="DD410">
        <f>INDEX('Data_Price '!AY$2:AY$1266,MATCH(Data!$DN410,'Data_Price '!$BE$2:$BE$1266,0))</f>
        <v>479.96</v>
      </c>
      <c r="DE410" t="str">
        <f>INDEX('Data_Price '!AZ$2:AZ$1266,MATCH(Data!$DN410,'Data_Price '!$BE$2:$BE$1266,0))</f>
        <v>https://www.google.com/aclk?sa=L&amp;ai=DChcSEwicwvLbxaP2AhUUrsgKHXygD68YABAFGgJxdQ&amp;sig=AOD64_1Yw-Sl3eJQUTESKS22vS32TDwqRg&amp;ctype=5&amp;ved=0ahUKEwiUqO7bxaP2AhUkiOAKHaVRCmAQ2ikIGQ&amp;adurl=</v>
      </c>
      <c r="DF410" t="str">
        <f>INDEX('Data_Price '!BA$2:BA$1266,MATCH(Data!$DN410,'Data_Price '!$BE$2:$BE$1266,0))</f>
        <v>Dynastar M-Pro 90 W Skis - Women's 2022</v>
      </c>
      <c r="DG410" t="str">
        <f>INDEX('Data_Price '!BB$2:BB$1266,MATCH(Data!$DN410,'Data_Price '!$BE$2:$BE$1266,0))</f>
        <v>SkiEssentials.com</v>
      </c>
      <c r="DH410">
        <f>INDEX('Data_Price '!BC$2:BC$1266,MATCH(Data!$DN410,'Data_Price '!$BE$2:$BE$1266,0))</f>
        <v>479.96</v>
      </c>
      <c r="DI410" t="str">
        <f>INDEX('Data_Price '!BD$2:BD$1266,MATCH(Data!$DN410,'Data_Price '!$BE$2:$BE$1266,0))</f>
        <v>https://www.google.com/aclk?sa=L&amp;ai=DChcSEwicwvLbxaP2AhUUrsgKHXygD68YABAHGgJxdQ&amp;sig=AOD64_1y7TF8_sWr1PQqZwhY2j7c1N15uQ&amp;ctype=5&amp;ved=0ahUKEwiUqO7bxaP2AhUkiOAKHaVRCmAQ2ikIGw&amp;adurl=</v>
      </c>
      <c r="DJ410" s="89" t="e">
        <f ca="1">_xll.Connector("TinyUrl.TinyUrl",DA410,0)</f>
        <v>#NAME?</v>
      </c>
      <c r="DK410" s="89" t="e">
        <f ca="1">_xll.Connector("TinyUrl.TinyUrl",DE410,0)</f>
        <v>#NAME?</v>
      </c>
      <c r="DL410" s="89" t="e">
        <f ca="1">_xll.Connector("TinyUrl.TinyUrl",DI410,0)</f>
        <v>#NAME?</v>
      </c>
      <c r="DM410" s="224" t="str">
        <f t="shared" si="236"/>
        <v>M-Pro 90 W</v>
      </c>
      <c r="DN410" s="89" t="str">
        <f t="shared" si="237"/>
        <v xml:space="preserve"> DynastarM-Pro 90 W154 Women's</v>
      </c>
      <c r="DO410" s="227" t="s">
        <v>1071</v>
      </c>
    </row>
    <row r="411" spans="2:119" ht="15.45" customHeight="1">
      <c r="B411" s="224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#VALUE!</v>
      </c>
      <c r="F411" s="43" t="b">
        <f>CL411&gt;Driver!$F$56</f>
        <v>1</v>
      </c>
      <c r="G411" s="43" t="b">
        <f>AND(CB411&gt;Driver!$F$55,CB411&lt;Driver!$G$55)</f>
        <v>1</v>
      </c>
      <c r="H411" s="43" t="e">
        <f t="shared" si="204"/>
        <v>#VALUE!</v>
      </c>
      <c r="I411" s="43">
        <f t="shared" si="205"/>
        <v>0</v>
      </c>
      <c r="J411" s="43" t="e">
        <f t="array" ref="J411">NOT(OR(($H$9:$H$1273=TRUE)*($I$9:$I$1273&gt;0)*($BT$9:$BT$1273=BT411)*($K$9:$K$1273&gt;K411)))</f>
        <v>#VALUE!</v>
      </c>
      <c r="K411" s="72">
        <f t="shared" si="206"/>
        <v>0.63175102165552899</v>
      </c>
      <c r="L411" s="72">
        <f t="shared" si="207"/>
        <v>0.87661268229796141</v>
      </c>
      <c r="M411" s="72">
        <f t="shared" si="208"/>
        <v>0.38688936101309646</v>
      </c>
      <c r="N411" s="72">
        <f t="shared" si="209"/>
        <v>-1.5506229052045795E-2</v>
      </c>
      <c r="O411" s="72">
        <f t="shared" si="210"/>
        <v>0.32352725326780574</v>
      </c>
      <c r="P411" s="72">
        <f t="shared" si="211"/>
        <v>0.85264705882352942</v>
      </c>
      <c r="Q411" s="72"/>
      <c r="R411" s="72"/>
      <c r="S411" s="72">
        <f t="shared" si="212"/>
        <v>0.74710521691226739</v>
      </c>
      <c r="T411" s="72">
        <f t="shared" si="213"/>
        <v>0.96080355893629532</v>
      </c>
      <c r="U411" s="72">
        <f t="shared" si="214"/>
        <v>0.93133419368837356</v>
      </c>
      <c r="V411" s="72">
        <f t="shared" si="215"/>
        <v>0.66547034682546069</v>
      </c>
      <c r="W411" s="72">
        <f t="shared" si="216"/>
        <v>0.99228222169475433</v>
      </c>
      <c r="X411" s="72">
        <f t="shared" si="217"/>
        <v>0.12338731770203853</v>
      </c>
      <c r="Y411" s="72">
        <f t="shared" si="218"/>
        <v>0.61311063898690354</v>
      </c>
      <c r="Z411" s="72">
        <f t="shared" si="219"/>
        <v>1.0155062290520458</v>
      </c>
      <c r="AA411" s="72">
        <f t="shared" si="220"/>
        <v>0.67647274673219426</v>
      </c>
      <c r="AB411" s="72">
        <f t="shared" si="221"/>
        <v>0.14735294117647058</v>
      </c>
      <c r="AC411" s="72"/>
      <c r="AD411" s="72"/>
      <c r="AE411" s="72">
        <f t="shared" si="222"/>
        <v>0.25289478308773261</v>
      </c>
      <c r="AF411" s="72">
        <f t="shared" si="223"/>
        <v>3.9196441063704679E-2</v>
      </c>
      <c r="AG411" s="72">
        <f t="shared" si="224"/>
        <v>6.8665806311626415E-2</v>
      </c>
      <c r="AH411" s="72">
        <f t="shared" si="225"/>
        <v>0.33452965317453931</v>
      </c>
      <c r="AI411" s="72">
        <f t="shared" si="226"/>
        <v>7.7177783052456567E-3</v>
      </c>
      <c r="AJ411" s="72">
        <f>(AV411-Driver!$K$179)/(Driver!$L$179-Driver!$K$179)</f>
        <v>0.36338731770203853</v>
      </c>
      <c r="AK411" s="72">
        <f>(AW411-Driver!$K$180)/(Driver!$L$180-Driver!$K$180)</f>
        <v>0.33672207586941499</v>
      </c>
      <c r="AL411" s="72">
        <f>(AX411-Driver!$K$181)/(Driver!$L$181-Driver!$K$181)</f>
        <v>0.61550622905204577</v>
      </c>
      <c r="AM411" s="72">
        <f>(AY411-Driver!$K$182)/(Driver!$L$182-Driver!$K$182)</f>
        <v>0.89047274673219423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27"/>
        <v>7.6482159815493151</v>
      </c>
      <c r="AW411" s="70">
        <f t="shared" si="228"/>
        <v>33.880999498788171</v>
      </c>
      <c r="AX411" s="70">
        <f t="shared" si="229"/>
        <v>6.5395560614684118</v>
      </c>
      <c r="AY411" s="70">
        <f>IFERROR(Driver!$K$19/Data!BH411/Data!BI411*Data!BK411*Data!BL411,"")</f>
        <v>-0.67047018889021781</v>
      </c>
      <c r="AZ411" s="70">
        <f t="shared" si="230"/>
        <v>28.011913626209978</v>
      </c>
      <c r="BA411" s="70"/>
      <c r="BB411" s="70"/>
      <c r="BC411" s="70">
        <f t="shared" si="231"/>
        <v>50.369151076909098</v>
      </c>
      <c r="BD411" s="70">
        <f t="shared" si="232"/>
        <v>7.1018301124285932</v>
      </c>
      <c r="BE411" s="70">
        <f t="shared" si="233"/>
        <v>3.1506992765421529E-2</v>
      </c>
      <c r="BF411" s="70">
        <f t="shared" si="234"/>
        <v>7.394415718717684</v>
      </c>
      <c r="BG411" s="70">
        <f t="shared" si="235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219</v>
      </c>
      <c r="BS411" s="8" t="s">
        <v>579</v>
      </c>
      <c r="BT411" s="9" t="s">
        <v>605</v>
      </c>
      <c r="BU411" s="10">
        <v>178</v>
      </c>
      <c r="BV411" s="9" t="s">
        <v>222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303</v>
      </c>
      <c r="CU411" s="9" t="s">
        <v>301</v>
      </c>
      <c r="CV411" s="10"/>
      <c r="CW411" s="10"/>
      <c r="CX411" t="str">
        <f>INDEX('Data_Price '!AS$2:AS$1266,MATCH(Data!$DN411,'Data_Price '!$BE$2:$BE$1266,0))</f>
        <v>Faction Prodigy 3.0 Skis 2022 - 178</v>
      </c>
      <c r="CY411" t="str">
        <f>INDEX('Data_Price '!AT$2:AT$1266,MATCH(Data!$DN411,'Data_Price '!$BE$2:$BE$1266,0))</f>
        <v>Gravity Coalition</v>
      </c>
      <c r="CZ411">
        <f>INDEX('Data_Price '!AU$2:AU$1266,MATCH(Data!$DN411,'Data_Price '!$BE$2:$BE$1266,0))</f>
        <v>549.99</v>
      </c>
      <c r="DA411" t="str">
        <f>INDEX('Data_Price '!AV$2:AV$1266,MATCH(Data!$DN411,'Data_Price '!$BE$2:$BE$1266,0))</f>
        <v>https://www.google.com/url?q=https://gravitycoalition.com/products/faction-prodigy-3-0-2-0x-skis%3Fvariant%3D40741616451779%26currency%3DUSD%26utm_medium%3Dproduct_sync%26utm_source%3Dgoogle%26utm_content%3Dsag_organic%26utm_campaign%3Dsag_organic&amp;sa=U&amp;ved=0ahUKEwjci9rcxaP2AhWjg-AKHYxfA9IQ2ykIGg&amp;usg=AOvVaw29DUFl4SNckilHk7Qr5s5j</v>
      </c>
      <c r="DB411" t="str">
        <f>INDEX('Data_Price '!AW$2:AW$1266,MATCH(Data!$DN411,'Data_Price '!$BE$2:$BE$1266,0))</f>
        <v>Faction Prodigy 3.0 Skis 2022 - 178</v>
      </c>
      <c r="DC411" t="str">
        <f>INDEX('Data_Price '!AX$2:AX$1266,MATCH(Data!$DN411,'Data_Price '!$BE$2:$BE$1266,0))</f>
        <v>evo.com</v>
      </c>
      <c r="DD411">
        <f>INDEX('Data_Price '!AY$2:AY$1266,MATCH(Data!$DN411,'Data_Price '!$BE$2:$BE$1266,0))</f>
        <v>699</v>
      </c>
      <c r="DE411" t="str">
        <f>INDEX('Data_Price '!AZ$2:AZ$1266,MATCH(Data!$DN411,'Data_Price '!$BE$2:$BE$1266,0))</f>
        <v>https://www.google.com/url?url=https://www.evo.com/skis/faction-prodigy-30%3Fimage%3D208634/839526/clone.jpg&amp;rct=j&amp;q=&amp;esrc=s&amp;sa=U&amp;ved=0ahUKEwj0nKTcxaP2AhXkm-AKHQdcC6sQsDwITg&amp;usg=AOvVaw33OGtm4A8evCuifAWfVkv1</v>
      </c>
      <c r="DF411" t="str">
        <f>INDEX('Data_Price '!BA$2:BA$1266,MATCH(Data!$DN411,'Data_Price '!$BE$2:$BE$1266,0))</f>
        <v>Faction Prodigy 3.0 Skis 2022 - 178</v>
      </c>
      <c r="DG411" t="str">
        <f>INDEX('Data_Price '!BB$2:BB$1266,MATCH(Data!$DN411,'Data_Price '!$BE$2:$BE$1266,0))</f>
        <v>evo.com</v>
      </c>
      <c r="DH411">
        <f>INDEX('Data_Price '!BC$2:BC$1266,MATCH(Data!$DN411,'Data_Price '!$BE$2:$BE$1266,0))</f>
        <v>699</v>
      </c>
      <c r="DI411" t="str">
        <f>INDEX('Data_Price '!BD$2:BD$1266,MATCH(Data!$DN411,'Data_Price '!$BE$2:$BE$1266,0))</f>
        <v>https://www.google.com/url?q=https://www.evo.com/skis/faction-prodigy-30%3Fimage%3D208634/839526/clone.jpg&amp;sa=U&amp;ved=0ahUKEwjci9rcxaP2AhWjg-AKHYxfA9IQ2ykIGA&amp;usg=AOvVaw0SyhgAl4-dyZpBWbIKXyph</v>
      </c>
      <c r="DJ411" s="89" t="e">
        <f ca="1">_xll.Connector("TinyUrl.TinyUrl",DA411,0)</f>
        <v>#NAME?</v>
      </c>
      <c r="DK411" s="89" t="e">
        <f ca="1">_xll.Connector("TinyUrl.TinyUrl",DE411,0)</f>
        <v>#NAME?</v>
      </c>
      <c r="DL411" s="89" t="e">
        <f ca="1">_xll.Connector("TinyUrl.TinyUrl",DI411,0)</f>
        <v>#NAME?</v>
      </c>
      <c r="DM411" s="224" t="str">
        <f t="shared" si="236"/>
        <v>Prodigy 3.0</v>
      </c>
      <c r="DN411" s="89" t="str">
        <f t="shared" si="237"/>
        <v xml:space="preserve"> FactionProdigy 3.0178 Unisex</v>
      </c>
      <c r="DO411" s="227" t="s">
        <v>938</v>
      </c>
    </row>
    <row r="412" spans="2:119" ht="15.45" customHeight="1">
      <c r="B412" s="224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#VALUE!</v>
      </c>
      <c r="F412" s="43" t="b">
        <f>CL412&gt;Driver!$F$56</f>
        <v>0</v>
      </c>
      <c r="G412" s="43" t="b">
        <f>AND(CB412&gt;Driver!$F$55,CB412&lt;Driver!$G$55)</f>
        <v>0</v>
      </c>
      <c r="H412" s="43" t="e">
        <f t="shared" si="204"/>
        <v>#VALUE!</v>
      </c>
      <c r="I412" s="43">
        <f t="shared" si="205"/>
        <v>0</v>
      </c>
      <c r="J412" s="43" t="e">
        <f t="array" ref="J412">NOT(OR(($H$9:$H$1273=TRUE)*($I$9:$I$1273&gt;0)*($BT$9:$BT$1273=BT412)*($K$9:$K$1273&gt;K412)))</f>
        <v>#VALUE!</v>
      </c>
      <c r="K412" s="72">
        <f t="shared" si="206"/>
        <v>0.66540834188748832</v>
      </c>
      <c r="L412" s="72">
        <f t="shared" si="207"/>
        <v>0.84057368463459836</v>
      </c>
      <c r="M412" s="72">
        <f t="shared" si="208"/>
        <v>0.49024299914037817</v>
      </c>
      <c r="N412" s="72">
        <f t="shared" si="209"/>
        <v>0.28108518307721497</v>
      </c>
      <c r="O412" s="72">
        <f t="shared" si="210"/>
        <v>0.26297714767725278</v>
      </c>
      <c r="P412" s="72">
        <f t="shared" si="211"/>
        <v>0.92666666666666675</v>
      </c>
      <c r="Q412" s="72"/>
      <c r="R412" s="72"/>
      <c r="S412" s="72">
        <f t="shared" si="212"/>
        <v>0.67744304217841878</v>
      </c>
      <c r="T412" s="72">
        <f t="shared" si="213"/>
        <v>0.94923575498664547</v>
      </c>
      <c r="U412" s="72">
        <f t="shared" si="214"/>
        <v>0.78939854886364502</v>
      </c>
      <c r="V412" s="72">
        <f t="shared" si="215"/>
        <v>0.67409015096838809</v>
      </c>
      <c r="W412" s="72">
        <f t="shared" si="216"/>
        <v>0.99012352941176474</v>
      </c>
      <c r="X412" s="72">
        <f t="shared" si="217"/>
        <v>0.15942631536540167</v>
      </c>
      <c r="Y412" s="72">
        <f t="shared" si="218"/>
        <v>0.50975700085962183</v>
      </c>
      <c r="Z412" s="72">
        <f t="shared" si="219"/>
        <v>0.71891481692278503</v>
      </c>
      <c r="AA412" s="72">
        <f t="shared" si="220"/>
        <v>0.73702285232274722</v>
      </c>
      <c r="AB412" s="72">
        <f t="shared" si="221"/>
        <v>7.3333333333333278E-2</v>
      </c>
      <c r="AC412" s="72"/>
      <c r="AD412" s="72"/>
      <c r="AE412" s="72">
        <f t="shared" si="222"/>
        <v>0.32255695782158128</v>
      </c>
      <c r="AF412" s="72">
        <f t="shared" si="223"/>
        <v>5.0764245013354553E-2</v>
      </c>
      <c r="AG412" s="72">
        <f t="shared" si="224"/>
        <v>0.21060145113635495</v>
      </c>
      <c r="AH412" s="72">
        <f t="shared" si="225"/>
        <v>0.32590984903161185</v>
      </c>
      <c r="AI412" s="72">
        <f t="shared" si="226"/>
        <v>9.8764705882352921E-3</v>
      </c>
      <c r="AJ412" s="72">
        <f>(AV412-Driver!$K$179)/(Driver!$L$179-Driver!$K$179)</f>
        <v>8.0573684634598325E-2</v>
      </c>
      <c r="AK412" s="72">
        <f>(AW412-Driver!$K$180)/(Driver!$L$180-Driver!$K$180)</f>
        <v>0.24422869576535511</v>
      </c>
      <c r="AL412" s="72">
        <f>(AX412-Driver!$K$181)/(Driver!$L$181-Driver!$K$181)</f>
        <v>0.31891481692278506</v>
      </c>
      <c r="AM412" s="72">
        <f>(AY412-Driver!$K$182)/(Driver!$L$182-Driver!$K$182)</f>
        <v>0.95102285232274719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27"/>
        <v>1.6958350291683624</v>
      </c>
      <c r="AW412" s="70">
        <f t="shared" si="228"/>
        <v>24.836242926478199</v>
      </c>
      <c r="AX412" s="70">
        <f t="shared" si="229"/>
        <v>3.8702333523050654</v>
      </c>
      <c r="AY412" s="70">
        <f>IFERROR(Driver!$K$19/Data!BH412/Data!BI412*Data!BK412*Data!BL412,"")</f>
        <v>-0.29981321063699129</v>
      </c>
      <c r="AZ412" s="70">
        <f t="shared" si="230"/>
        <v>21.265822784810126</v>
      </c>
      <c r="BA412" s="70"/>
      <c r="BB412" s="70"/>
      <c r="BC412" s="70">
        <f t="shared" si="231"/>
        <v>14.234896758879842</v>
      </c>
      <c r="BD412" s="70">
        <f t="shared" si="232"/>
        <v>15.063191429344853</v>
      </c>
      <c r="BE412" s="70">
        <f t="shared" si="233"/>
        <v>0.31072443207796108</v>
      </c>
      <c r="BF412" s="70">
        <f t="shared" si="234"/>
        <v>8.3679620391099192</v>
      </c>
      <c r="BG412" s="70">
        <f t="shared" si="235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219</v>
      </c>
      <c r="BS412" s="8" t="s">
        <v>950</v>
      </c>
      <c r="BT412" s="9" t="s">
        <v>688</v>
      </c>
      <c r="BU412" s="10">
        <v>163</v>
      </c>
      <c r="BV412" s="9" t="s">
        <v>222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306</v>
      </c>
      <c r="CU412" s="9" t="s">
        <v>305</v>
      </c>
      <c r="CV412" s="10"/>
      <c r="CW412" s="10"/>
      <c r="CX412" t="str">
        <f>INDEX('Data_Price '!AS$2:AS$1266,MATCH(Data!$DN412,'Data_Price '!$BE$2:$BE$1266,0))</f>
        <v>K2 Mindbender 85 Alpine Skis 163</v>
      </c>
      <c r="CY412" t="str">
        <f>INDEX('Data_Price '!AT$2:AT$1266,MATCH(Data!$DN412,'Data_Price '!$BE$2:$BE$1266,0))</f>
        <v>PRFO Sports</v>
      </c>
      <c r="CZ412">
        <f>INDEX('Data_Price '!AU$2:AU$1266,MATCH(Data!$DN412,'Data_Price '!$BE$2:$BE$1266,0))</f>
        <v>394.47</v>
      </c>
      <c r="DA412" t="str">
        <f>INDEX('Data_Price '!AV$2:AV$1266,MATCH(Data!$DN412,'Data_Price '!$BE$2:$BE$1266,0))</f>
        <v>https://www.google.com/url?url=http://www.prfo.com/products/k2-mens-mindbender-85-ski%3Fvariant%3D39534481965100%26dfw_tracker%3D35966-39534481965100&amp;rct=j&amp;q=&amp;esrc=s&amp;sa=U&amp;ved=0ahUKEwjGxPzcxaP2AhVqleAKHV3BD7YQsDwIggE&amp;usg=AOvVaw0fC9Kfuzl59JJVAhIXIvYX</v>
      </c>
      <c r="DB412" t="str">
        <f>INDEX('Data_Price '!AW$2:AW$1266,MATCH(Data!$DN412,'Data_Price '!$BE$2:$BE$1266,0))</f>
        <v>K2 Mindbender 85 Skis</v>
      </c>
      <c r="DC412" t="str">
        <f>INDEX('Data_Price '!AX$2:AX$1266,MATCH(Data!$DN412,'Data_Price '!$BE$2:$BE$1266,0))</f>
        <v>REI</v>
      </c>
      <c r="DD412">
        <f>INDEX('Data_Price '!AY$2:AY$1266,MATCH(Data!$DN412,'Data_Price '!$BE$2:$BE$1266,0))</f>
        <v>399.95</v>
      </c>
      <c r="DE412" t="str">
        <f>INDEX('Data_Price '!AZ$2:AZ$1266,MATCH(Data!$DN412,'Data_Price '!$BE$2:$BE$1266,0))</f>
        <v>https://www.google.com/url?url=https://www.rei.com/product/197984/k2-mindbender-85-skis-mens-20212022%3FCAWELAID%3D120217890012465958&amp;rct=j&amp;q=&amp;esrc=s&amp;sa=U&amp;ved=0ahUKEwjGxPzcxaP2AhVqleAKHV3BD7YQsDwIfg&amp;usg=AOvVaw0nVwgFUGFM5Da5Bq2-rQ6t</v>
      </c>
      <c r="DF412" t="str">
        <f>INDEX('Data_Price '!BA$2:BA$1266,MATCH(Data!$DN412,'Data_Price '!$BE$2:$BE$1266,0))</f>
        <v>K2 Mindbender 85 Skis</v>
      </c>
      <c r="DG412" t="str">
        <f>INDEX('Data_Price '!BB$2:BB$1266,MATCH(Data!$DN412,'Data_Price '!$BE$2:$BE$1266,0))</f>
        <v>REI</v>
      </c>
      <c r="DH412">
        <f>INDEX('Data_Price '!BC$2:BC$1266,MATCH(Data!$DN412,'Data_Price '!$BE$2:$BE$1266,0))</f>
        <v>399.95</v>
      </c>
      <c r="DI412" t="str">
        <f>INDEX('Data_Price '!BD$2:BD$1266,MATCH(Data!$DN412,'Data_Price '!$BE$2:$BE$1266,0))</f>
        <v>https://www.google.com/url?q=https://www.rei.com/product/197984/k2-mindbender-85-skis-mens-20212022%3FCAWELAID%3D120217890012465958&amp;sa=U&amp;ved=0ahUKEwjW96rdxaP2AhWmct8KHXmfCoMQ2ykIFw&amp;usg=AOvVaw0IE1fG1TSOoZ4s3z7HbZKR</v>
      </c>
      <c r="DJ412" s="89" t="e">
        <f ca="1">_xll.Connector("TinyUrl.TinyUrl",DA412,0)</f>
        <v>#NAME?</v>
      </c>
      <c r="DK412" s="89" t="e">
        <f ca="1">_xll.Connector("TinyUrl.TinyUrl",DE412,0)</f>
        <v>#NAME?</v>
      </c>
      <c r="DL412" s="89" t="e">
        <f ca="1">_xll.Connector("TinyUrl.TinyUrl",DI412,0)</f>
        <v>#NAME?</v>
      </c>
      <c r="DM412" s="224" t="str">
        <f t="shared" si="236"/>
        <v>Mindbender 85</v>
      </c>
      <c r="DN412" s="89" t="str">
        <f t="shared" si="237"/>
        <v xml:space="preserve"> K2Mindbender 85163 Unisex</v>
      </c>
      <c r="DO412" s="227" t="s">
        <v>1053</v>
      </c>
    </row>
    <row r="413" spans="2:119" ht="15.45" customHeight="1">
      <c r="B413" s="224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#VALUE!</v>
      </c>
      <c r="F413" s="43" t="b">
        <f>CL413&gt;Driver!$F$56</f>
        <v>1</v>
      </c>
      <c r="G413" s="43" t="b">
        <f>AND(CB413&gt;Driver!$F$55,CB413&lt;Driver!$G$55)</f>
        <v>0</v>
      </c>
      <c r="H413" s="43" t="e">
        <f t="shared" si="204"/>
        <v>#VALUE!</v>
      </c>
      <c r="I413" s="43">
        <f t="shared" si="205"/>
        <v>0</v>
      </c>
      <c r="J413" s="43" t="e">
        <f t="array" ref="J413">NOT(OR(($H$9:$H$1273=TRUE)*($I$9:$I$1273&gt;0)*($BT$9:$BT$1273=BT413)*($K$9:$K$1273&gt;K413)))</f>
        <v>#VALUE!</v>
      </c>
      <c r="K413" s="72">
        <f t="shared" si="206"/>
        <v>0.69642153885574243</v>
      </c>
      <c r="L413" s="72">
        <f t="shared" si="207"/>
        <v>0.89488034807831762</v>
      </c>
      <c r="M413" s="72">
        <f t="shared" si="208"/>
        <v>0.49796272963316734</v>
      </c>
      <c r="N413" s="72">
        <f t="shared" si="209"/>
        <v>0.21911085815468279</v>
      </c>
      <c r="O413" s="72">
        <f t="shared" si="210"/>
        <v>0.35742438956834832</v>
      </c>
      <c r="P413" s="72">
        <f t="shared" si="211"/>
        <v>0.91735294117647059</v>
      </c>
      <c r="Q413" s="72"/>
      <c r="R413" s="72"/>
      <c r="S413" s="72">
        <f t="shared" si="212"/>
        <v>0.72053120265797188</v>
      </c>
      <c r="T413" s="72">
        <f t="shared" si="213"/>
        <v>0.92685921097373003</v>
      </c>
      <c r="U413" s="72">
        <f t="shared" si="214"/>
        <v>0.98375160503484738</v>
      </c>
      <c r="V413" s="72">
        <f t="shared" si="215"/>
        <v>0.6367827134857813</v>
      </c>
      <c r="W413" s="72">
        <f t="shared" si="216"/>
        <v>0.89655098543273348</v>
      </c>
      <c r="X413" s="72">
        <f t="shared" si="217"/>
        <v>0.10511965192168238</v>
      </c>
      <c r="Y413" s="72">
        <f t="shared" si="218"/>
        <v>0.50203727036683266</v>
      </c>
      <c r="Z413" s="72">
        <f t="shared" si="219"/>
        <v>0.78088914184531721</v>
      </c>
      <c r="AA413" s="72">
        <f t="shared" si="220"/>
        <v>0.64257561043165168</v>
      </c>
      <c r="AB413" s="72">
        <f t="shared" si="221"/>
        <v>8.2647058823529379E-2</v>
      </c>
      <c r="AC413" s="72"/>
      <c r="AD413" s="72"/>
      <c r="AE413" s="72">
        <f t="shared" si="222"/>
        <v>0.27946879734202812</v>
      </c>
      <c r="AF413" s="72">
        <f t="shared" si="223"/>
        <v>7.3140789026269956E-2</v>
      </c>
      <c r="AG413" s="72">
        <f t="shared" si="224"/>
        <v>1.6248394965152665E-2</v>
      </c>
      <c r="AH413" s="72">
        <f t="shared" si="225"/>
        <v>0.3632172865142187</v>
      </c>
      <c r="AI413" s="72">
        <f t="shared" si="226"/>
        <v>0.10344901456726648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0.2527006503489263</v>
      </c>
      <c r="AL413" s="72">
        <f>(AX413-Driver!$K$181)/(Driver!$L$181-Driver!$K$181)</f>
        <v>0.38088914184531714</v>
      </c>
      <c r="AM413" s="72">
        <f>(AY413-Driver!$K$182)/(Driver!$L$182-Driver!$K$182)</f>
        <v>0.85657561043165165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27"/>
        <v>2.838827838827839</v>
      </c>
      <c r="AW413" s="70">
        <f t="shared" si="228"/>
        <v>25.664699696182776</v>
      </c>
      <c r="AX413" s="70">
        <f t="shared" si="229"/>
        <v>4.4280022766078542</v>
      </c>
      <c r="AY413" s="70">
        <f>IFERROR(Driver!$K$19/Data!BH413/Data!BI413*Data!BK413*Data!BL413,"")</f>
        <v>-0.87797123269611299</v>
      </c>
      <c r="AZ413" s="70">
        <f t="shared" si="230"/>
        <v>22.114668652271035</v>
      </c>
      <c r="BA413" s="70"/>
      <c r="BB413" s="70"/>
      <c r="BC413" s="70">
        <f t="shared" si="231"/>
        <v>36.585025143656061</v>
      </c>
      <c r="BD413" s="70">
        <f t="shared" si="232"/>
        <v>4.09781546356714</v>
      </c>
      <c r="BE413" s="70">
        <f t="shared" si="233"/>
        <v>8.3915053435694165E-2</v>
      </c>
      <c r="BF413" s="70">
        <f t="shared" si="234"/>
        <v>4.1543490750315977</v>
      </c>
      <c r="BG413" s="70">
        <f t="shared" si="235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219</v>
      </c>
      <c r="BS413" s="8" t="s">
        <v>405</v>
      </c>
      <c r="BT413" s="9" t="s">
        <v>414</v>
      </c>
      <c r="BU413" s="10">
        <v>163</v>
      </c>
      <c r="BV413" s="9" t="s">
        <v>390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305</v>
      </c>
      <c r="CU413" s="9" t="s">
        <v>303</v>
      </c>
      <c r="CV413" s="10"/>
      <c r="CW413" s="10"/>
      <c r="CX413" t="str">
        <f>INDEX('Data_Price '!AS$2:AS$1266,MATCH(Data!$DN413,'Data_Price '!$BE$2:$BE$1266,0))</f>
        <v>Armada ARW 96 Skis - Women's 2022</v>
      </c>
      <c r="CY413" t="str">
        <f>INDEX('Data_Price '!AT$2:AT$1266,MATCH(Data!$DN413,'Data_Price '!$BE$2:$BE$1266,0))</f>
        <v>SkiEssentials.com</v>
      </c>
      <c r="CZ413">
        <f>INDEX('Data_Price '!AU$2:AU$1266,MATCH(Data!$DN413,'Data_Price '!$BE$2:$BE$1266,0))</f>
        <v>399.96</v>
      </c>
      <c r="DA413" t="str">
        <f>INDEX('Data_Price '!AV$2:AV$1266,MATCH(Data!$DN413,'Data_Price '!$BE$2:$BE$1266,0))</f>
        <v>https://www.google.com/url?url=https://www.skiessentials.com/2022-armada-arw-96-women-s-skis.html%23size%3D22403&amp;rct=j&amp;q=&amp;esrc=s&amp;sa=U&amp;ved=0ahUKEwjYxMzdxaP2AhUPmeAKHYFnACMQsDwIOw&amp;usg=AOvVaw2innoWRvHINuTmNaMLGLLZ</v>
      </c>
      <c r="DB413" t="str">
        <f>INDEX('Data_Price '!AW$2:AW$1266,MATCH(Data!$DN413,'Data_Price '!$BE$2:$BE$1266,0))</f>
        <v>Armada ARW 96 Skis - Women's 2022</v>
      </c>
      <c r="DC413" t="str">
        <f>INDEX('Data_Price '!AX$2:AX$1266,MATCH(Data!$DN413,'Data_Price '!$BE$2:$BE$1266,0))</f>
        <v>SkiEssentials.com</v>
      </c>
      <c r="DD413">
        <f>INDEX('Data_Price '!AY$2:AY$1266,MATCH(Data!$DN413,'Data_Price '!$BE$2:$BE$1266,0))</f>
        <v>399.96</v>
      </c>
      <c r="DE413" t="str">
        <f>INDEX('Data_Price '!AZ$2:AZ$1266,MATCH(Data!$DN413,'Data_Price '!$BE$2:$BE$1266,0))</f>
        <v>https://www.google.com/url?q=https://www.skiessentials.com/2022-armada-arw-96-women-s-skis.html%23size%3D22403&amp;sa=U&amp;ved=0ahUKEwjs7fzdxaP2AhURVt8KHRauD7IQ2ykIFw&amp;usg=AOvVaw3z6L9rDuXCvjfqedKAmY9v</v>
      </c>
      <c r="DF413" t="str">
        <f>INDEX('Data_Price '!BA$2:BA$1266,MATCH(Data!$DN413,'Data_Price '!$BE$2:$BE$1266,0))</f>
        <v>Armada ARW 96 Skis - Women's 2022</v>
      </c>
      <c r="DG413" t="str">
        <f>INDEX('Data_Price '!BB$2:BB$1266,MATCH(Data!$DN413,'Data_Price '!$BE$2:$BE$1266,0))</f>
        <v>Eskimo Ski &amp; Board Shop</v>
      </c>
      <c r="DH413">
        <f>INDEX('Data_Price '!BC$2:BC$1266,MATCH(Data!$DN413,'Data_Price '!$BE$2:$BE$1266,0))</f>
        <v>499.95</v>
      </c>
      <c r="DI413" t="str">
        <f>INDEX('Data_Price '!BD$2:BD$1266,MATCH(Data!$DN413,'Data_Price '!$BE$2:$BE$1266,0))</f>
        <v>https://www.google.com/url?q=https://www.eskimoshop.com/armada-arw-96-2022%3Futm_source%3Dgoogle_shopping%26153%3D183%26aid%3D2582&amp;sa=U&amp;ved=0ahUKEwjs7fzdxaP2AhURVt8KHRauD7IQ2ykIGQ&amp;usg=AOvVaw3NZMeOxGYrsaOrH9bJ_4nB</v>
      </c>
      <c r="DJ413" s="89" t="e">
        <f ca="1">_xll.Connector("TinyUrl.TinyUrl",DA413,0)</f>
        <v>#NAME?</v>
      </c>
      <c r="DK413" s="89" t="e">
        <f ca="1">_xll.Connector("TinyUrl.TinyUrl",DE413,0)</f>
        <v>#NAME?</v>
      </c>
      <c r="DL413" s="89" t="e">
        <f ca="1">_xll.Connector("TinyUrl.TinyUrl",DI413,0)</f>
        <v>#NAME?</v>
      </c>
      <c r="DM413" s="224" t="str">
        <f t="shared" si="236"/>
        <v>ARW 96</v>
      </c>
      <c r="DN413" s="89" t="str">
        <f t="shared" si="237"/>
        <v xml:space="preserve"> ArmadaARW 96163 Women's</v>
      </c>
      <c r="DO413" s="227" t="s">
        <v>1013</v>
      </c>
    </row>
    <row r="414" spans="2:119" ht="15.45" customHeight="1">
      <c r="B414" s="224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#VALUE!</v>
      </c>
      <c r="F414" s="43" t="b">
        <f>CL414&gt;Driver!$F$56</f>
        <v>0</v>
      </c>
      <c r="G414" s="43" t="b">
        <f>AND(CB414&gt;Driver!$F$55,CB414&lt;Driver!$G$55)</f>
        <v>0</v>
      </c>
      <c r="H414" s="43" t="e">
        <f t="shared" si="204"/>
        <v>#VALUE!</v>
      </c>
      <c r="I414" s="43">
        <f t="shared" si="205"/>
        <v>0</v>
      </c>
      <c r="J414" s="43" t="e">
        <f t="array" ref="J414">NOT(OR(($H$9:$H$1273=TRUE)*($I$9:$I$1273&gt;0)*($BT$9:$BT$1273=BT414)*($K$9:$K$1273&gt;K414)))</f>
        <v>#VALUE!</v>
      </c>
      <c r="K414" s="72">
        <f t="shared" si="206"/>
        <v>0.71202821980823039</v>
      </c>
      <c r="L414" s="72">
        <f t="shared" si="207"/>
        <v>0.80288776085730407</v>
      </c>
      <c r="M414" s="72">
        <f t="shared" si="208"/>
        <v>0.62116867875915682</v>
      </c>
      <c r="N414" s="72">
        <f t="shared" si="209"/>
        <v>0.47206728640991591</v>
      </c>
      <c r="O414" s="72">
        <f t="shared" si="210"/>
        <v>0.52298286751461343</v>
      </c>
      <c r="P414" s="72">
        <f t="shared" si="211"/>
        <v>0.86845588235294113</v>
      </c>
      <c r="Q414" s="72"/>
      <c r="R414" s="72"/>
      <c r="S414" s="72">
        <f t="shared" si="212"/>
        <v>0.78453158997892058</v>
      </c>
      <c r="T414" s="72">
        <f t="shared" si="213"/>
        <v>0.91335971791336446</v>
      </c>
      <c r="U414" s="72">
        <f t="shared" si="214"/>
        <v>0.6868957968675713</v>
      </c>
      <c r="V414" s="72">
        <f t="shared" si="215"/>
        <v>0.63322404405557364</v>
      </c>
      <c r="W414" s="72">
        <f t="shared" si="216"/>
        <v>0.9807755102040816</v>
      </c>
      <c r="X414" s="72">
        <f t="shared" si="217"/>
        <v>0.19711223914269593</v>
      </c>
      <c r="Y414" s="72">
        <f t="shared" si="218"/>
        <v>0.37883132124084318</v>
      </c>
      <c r="Z414" s="72">
        <f t="shared" si="219"/>
        <v>0.52793271359008409</v>
      </c>
      <c r="AA414" s="72">
        <f t="shared" si="220"/>
        <v>0.47701713248538657</v>
      </c>
      <c r="AB414" s="72">
        <f t="shared" si="221"/>
        <v>0.13154411764705881</v>
      </c>
      <c r="AC414" s="72"/>
      <c r="AD414" s="72"/>
      <c r="AE414" s="72">
        <f t="shared" si="222"/>
        <v>0.21546841002107939</v>
      </c>
      <c r="AF414" s="72">
        <f t="shared" si="223"/>
        <v>8.6640282086635559E-2</v>
      </c>
      <c r="AG414" s="72">
        <f t="shared" si="224"/>
        <v>0.3131042031324287</v>
      </c>
      <c r="AH414" s="72">
        <f t="shared" si="225"/>
        <v>0.36677595594442636</v>
      </c>
      <c r="AI414" s="72">
        <f t="shared" si="226"/>
        <v>1.9224489795918374E-2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0.26462814943412483</v>
      </c>
      <c r="AL414" s="72">
        <f>(AX414-Driver!$K$181)/(Driver!$L$181-Driver!$K$181)</f>
        <v>0.1279327135900841</v>
      </c>
      <c r="AM414" s="72">
        <f>(AY414-Driver!$K$182)/(Driver!$L$182-Driver!$K$182)</f>
        <v>0.69101713248538654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27"/>
        <v>9.1999050332383661</v>
      </c>
      <c r="AW414" s="70">
        <f t="shared" si="228"/>
        <v>26.831067771613672</v>
      </c>
      <c r="AX414" s="70">
        <f t="shared" si="229"/>
        <v>2.1513944223107568</v>
      </c>
      <c r="AY414" s="70">
        <f>IFERROR(Driver!$K$19/Data!BH414/Data!BI414*Data!BK414*Data!BL414,"")</f>
        <v>-1.8914361071378898</v>
      </c>
      <c r="AZ414" s="70">
        <f t="shared" si="230"/>
        <v>26.571109456440805</v>
      </c>
      <c r="BA414" s="70"/>
      <c r="BB414" s="70"/>
      <c r="BC414" s="70">
        <f t="shared" si="231"/>
        <v>69.782470970506566</v>
      </c>
      <c r="BD414" s="70">
        <f t="shared" si="232"/>
        <v>2.9031342474110855</v>
      </c>
      <c r="BE414" s="70">
        <f t="shared" si="233"/>
        <v>0.41320889873679634</v>
      </c>
      <c r="BF414" s="70">
        <f t="shared" si="234"/>
        <v>3.7524223639573475</v>
      </c>
      <c r="BG414" s="70">
        <f t="shared" si="235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219</v>
      </c>
      <c r="BS414" s="8" t="s">
        <v>525</v>
      </c>
      <c r="BT414" s="9" t="s">
        <v>531</v>
      </c>
      <c r="BU414" s="10">
        <v>178</v>
      </c>
      <c r="BV414" s="9" t="s">
        <v>222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302</v>
      </c>
      <c r="CU414" s="9" t="s">
        <v>388</v>
      </c>
      <c r="CV414" s="10"/>
      <c r="CW414" s="10"/>
      <c r="CX414" t="str">
        <f>INDEX('Data_Price '!AS$2:AS$1266,MATCH(Data!$DN414,'Data_Price '!$BE$2:$BE$1266,0))</f>
        <v>Dynafit Blacklight 95 Ski Set - Black Magnet - 178cm</v>
      </c>
      <c r="CY414" t="str">
        <f>INDEX('Data_Price '!AT$2:AT$1266,MATCH(Data!$DN414,'Data_Price '!$BE$2:$BE$1266,0))</f>
        <v>REI</v>
      </c>
      <c r="CZ414">
        <f>INDEX('Data_Price '!AU$2:AU$1266,MATCH(Data!$DN414,'Data_Price '!$BE$2:$BE$1266,0))</f>
        <v>1199.95</v>
      </c>
      <c r="DA414" t="str">
        <f>INDEX('Data_Price '!AV$2:AV$1266,MATCH(Data!$DN414,'Data_Price '!$BE$2:$BE$1266,0))</f>
        <v>https://www.google.com/url?url=https://www.rei.com/product/195566/dynafit-blacklight-95-skis-with-bindings-and-skins-20212022%3FCAWELAID%3D120217890012593977&amp;rct=j&amp;q=&amp;esrc=s&amp;sa=U&amp;ved=0ahUKEwjxrb_exaP2AhUGd98KHfBdBiYQsDwIaw&amp;usg=AOvVaw37Ejv6z3OAfxOmVfw2tMye</v>
      </c>
      <c r="DB414" t="str">
        <f>INDEX('Data_Price '!AW$2:AW$1266,MATCH(Data!$DN414,'Data_Price '!$BE$2:$BE$1266,0))</f>
        <v>Dynafit Blacklight 95 Ski Set - Black Magnet - 178cm</v>
      </c>
      <c r="DC414" t="str">
        <f>INDEX('Data_Price '!AX$2:AX$1266,MATCH(Data!$DN414,'Data_Price '!$BE$2:$BE$1266,0))</f>
        <v>REI</v>
      </c>
      <c r="DD414">
        <f>INDEX('Data_Price '!AY$2:AY$1266,MATCH(Data!$DN414,'Data_Price '!$BE$2:$BE$1266,0))</f>
        <v>1199.95</v>
      </c>
      <c r="DE414" t="str">
        <f>INDEX('Data_Price '!AZ$2:AZ$1266,MATCH(Data!$DN414,'Data_Price '!$BE$2:$BE$1266,0))</f>
        <v>https://www.google.com/url?q=https://www.rei.com/product/195566/dynafit-blacklight-95-skis-with-bindings-and-skins-20212022%3FCAWELAID%3D120217890012593977&amp;sa=U&amp;ved=0ahUKEwjQqu7exaP2AhXvmOAKHV-xAMIQ2ykIFw&amp;usg=AOvVaw3iIB8YBWA0vsm52_ngOw6e</v>
      </c>
      <c r="DF414" t="str">
        <f>INDEX('Data_Price '!BA$2:BA$1266,MATCH(Data!$DN414,'Data_Price '!$BE$2:$BE$1266,0))</f>
        <v>Dynafit Blacklight 95 Ski Set - Black Magnet - 178cm</v>
      </c>
      <c r="DG414" t="str">
        <f>INDEX('Data_Price '!BB$2:BB$1266,MATCH(Data!$DN414,'Data_Price '!$BE$2:$BE$1266,0))</f>
        <v>Backcountry.com</v>
      </c>
      <c r="DH414">
        <f>INDEX('Data_Price '!BC$2:BC$1266,MATCH(Data!$DN414,'Data_Price '!$BE$2:$BE$1266,0))</f>
        <v>1199.95</v>
      </c>
      <c r="DI414" t="str">
        <f>INDEX('Data_Price '!BD$2:BD$1266,MATCH(Data!$DN414,'Data_Price '!$BE$2:$BE$1266,0))</f>
        <v>https://www.google.com/url?q=https://www.backcountry.com/dynafit-blacklight-95-set-alpine-touring-ski%3FCMP_SKU%3DDNFZ14V%26MER%3D0406%26skid%3DDNFZ14V-BLAMAG-S178&amp;sa=U&amp;ved=0ahUKEwjQqu7exaP2AhXvmOAKHV-xAMIQ2ykIGQ&amp;usg=AOvVaw0AMvWJeKQCW-DNWzoer8eA</v>
      </c>
      <c r="DJ414" s="89" t="e">
        <f ca="1">_xll.Connector("TinyUrl.TinyUrl",DA414,0)</f>
        <v>#NAME?</v>
      </c>
      <c r="DK414" s="89" t="e">
        <f ca="1">_xll.Connector("TinyUrl.TinyUrl",DE414,0)</f>
        <v>#NAME?</v>
      </c>
      <c r="DL414" s="89" t="e">
        <f ca="1">_xll.Connector("TinyUrl.TinyUrl",DI414,0)</f>
        <v>#NAME?</v>
      </c>
      <c r="DM414" s="224" t="str">
        <f t="shared" si="236"/>
        <v>Blacklight 95</v>
      </c>
      <c r="DN414" s="89" t="str">
        <f t="shared" si="237"/>
        <v xml:space="preserve"> DynafitBlacklight 95178 Unisex</v>
      </c>
      <c r="DO414" s="227" t="s">
        <v>1056</v>
      </c>
    </row>
    <row r="415" spans="2:119" ht="15.45" customHeight="1">
      <c r="B415" s="224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#VALUE!</v>
      </c>
      <c r="F415" s="43" t="b">
        <f>CL415&gt;Driver!$F$56</f>
        <v>0</v>
      </c>
      <c r="G415" s="43" t="b">
        <f>AND(CB415&gt;Driver!$F$55,CB415&lt;Driver!$G$55)</f>
        <v>0</v>
      </c>
      <c r="H415" s="43" t="e">
        <f t="shared" si="204"/>
        <v>#VALUE!</v>
      </c>
      <c r="I415" s="43">
        <f t="shared" si="205"/>
        <v>0</v>
      </c>
      <c r="J415" s="43" t="e">
        <f t="array" ref="J415">NOT(OR(($H$9:$H$1273=TRUE)*($I$9:$I$1273&gt;0)*($BT$9:$BT$1273=BT415)*($K$9:$K$1273&gt;K415)))</f>
        <v>#VALUE!</v>
      </c>
      <c r="K415" s="72">
        <f t="shared" si="206"/>
        <v>0.63096544203995542</v>
      </c>
      <c r="L415" s="72">
        <f t="shared" si="207"/>
        <v>0.79996454757876079</v>
      </c>
      <c r="M415" s="72">
        <f t="shared" si="208"/>
        <v>0.46196633650115004</v>
      </c>
      <c r="N415" s="72">
        <f t="shared" si="209"/>
        <v>0.17547587428065514</v>
      </c>
      <c r="O415" s="72">
        <f t="shared" si="210"/>
        <v>0.30973686071299122</v>
      </c>
      <c r="P415" s="72">
        <f t="shared" si="211"/>
        <v>0.90068627450980399</v>
      </c>
      <c r="Q415" s="72"/>
      <c r="R415" s="72"/>
      <c r="S415" s="72">
        <f t="shared" si="212"/>
        <v>0.76128301388404396</v>
      </c>
      <c r="T415" s="72">
        <f t="shared" si="213"/>
        <v>0.74920409848017611</v>
      </c>
      <c r="U415" s="72">
        <f t="shared" si="214"/>
        <v>9.9999999999999978E-2</v>
      </c>
      <c r="V415" s="72">
        <f t="shared" si="215"/>
        <v>0.60048534103767892</v>
      </c>
      <c r="W415" s="72">
        <f t="shared" si="216"/>
        <v>0.9596917012606162</v>
      </c>
      <c r="X415" s="72">
        <f t="shared" si="217"/>
        <v>0.20003545242123921</v>
      </c>
      <c r="Y415" s="72">
        <f t="shared" si="218"/>
        <v>0.53803366349884996</v>
      </c>
      <c r="Z415" s="72">
        <f t="shared" si="219"/>
        <v>0.82452412571934486</v>
      </c>
      <c r="AA415" s="72">
        <f t="shared" si="220"/>
        <v>0.69026313928700878</v>
      </c>
      <c r="AB415" s="72">
        <f t="shared" si="221"/>
        <v>9.9313725490196014E-2</v>
      </c>
      <c r="AC415" s="72"/>
      <c r="AD415" s="72"/>
      <c r="AE415" s="72">
        <f t="shared" si="222"/>
        <v>0.23871698611595601</v>
      </c>
      <c r="AF415" s="72">
        <f t="shared" si="223"/>
        <v>0.25079590151982389</v>
      </c>
      <c r="AG415" s="72">
        <f t="shared" si="224"/>
        <v>0.9</v>
      </c>
      <c r="AH415" s="72">
        <f t="shared" si="225"/>
        <v>0.39951465896232113</v>
      </c>
      <c r="AI415" s="72">
        <f t="shared" si="226"/>
        <v>4.0308298739383783E-2</v>
      </c>
      <c r="AJ415" s="72">
        <f>(AV415-Driver!$K$179)/(Driver!$L$179-Driver!$K$179)</f>
        <v>3.9964547578760772E-2</v>
      </c>
      <c r="AK415" s="72">
        <f>(AW415-Driver!$K$180)/(Driver!$L$180-Driver!$K$180)</f>
        <v>0.27523529289275633</v>
      </c>
      <c r="AL415" s="72">
        <f>(AX415-Driver!$K$181)/(Driver!$L$181-Driver!$K$181)</f>
        <v>0.42452412571934484</v>
      </c>
      <c r="AM415" s="72">
        <f>(AY415-Driver!$K$182)/(Driver!$L$182-Driver!$K$182)</f>
        <v>0.90426313928700874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27"/>
        <v>0.84113417446750771</v>
      </c>
      <c r="AW415" s="70">
        <f t="shared" si="228"/>
        <v>27.868320712342573</v>
      </c>
      <c r="AX415" s="70">
        <f t="shared" si="229"/>
        <v>4.8207171314741037</v>
      </c>
      <c r="AY415" s="70">
        <f>IFERROR(Driver!$K$19/Data!BH415/Data!BI415*Data!BK415*Data!BL415,"")</f>
        <v>-0.58605241317471513</v>
      </c>
      <c r="AZ415" s="70">
        <f t="shared" si="230"/>
        <v>23.633655994043185</v>
      </c>
      <c r="BA415" s="70"/>
      <c r="BB415" s="70"/>
      <c r="BC415" s="70">
        <f t="shared" si="231"/>
        <v>57.723272928615124</v>
      </c>
      <c r="BD415" s="70">
        <f t="shared" si="232"/>
        <v>32.765638595045097</v>
      </c>
      <c r="BE415" s="70">
        <f t="shared" si="233"/>
        <v>1</v>
      </c>
      <c r="BF415" s="70">
        <f t="shared" si="234"/>
        <v>5.4815860492064092E-2</v>
      </c>
      <c r="BG415" s="70">
        <f t="shared" si="235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219</v>
      </c>
      <c r="BS415" s="8" t="s">
        <v>438</v>
      </c>
      <c r="BT415" s="9" t="s">
        <v>450</v>
      </c>
      <c r="BU415" s="10">
        <v>164</v>
      </c>
      <c r="BV415" s="9" t="s">
        <v>390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307</v>
      </c>
      <c r="CU415" s="10"/>
      <c r="CV415" s="10"/>
      <c r="CW415" s="10"/>
      <c r="CX415">
        <f>INDEX('Data_Price '!AS$2:AS$1266,MATCH(Data!$DN415,'Data_Price '!$BE$2:$BE$1266,0))</f>
        <v>0</v>
      </c>
      <c r="CY415">
        <f>INDEX('Data_Price '!AT$2:AT$1266,MATCH(Data!$DN415,'Data_Price '!$BE$2:$BE$1266,0))</f>
        <v>0</v>
      </c>
      <c r="CZ415">
        <f>INDEX('Data_Price '!AU$2:AU$1266,MATCH(Data!$DN415,'Data_Price '!$BE$2:$BE$1266,0))</f>
        <v>0</v>
      </c>
      <c r="DA415">
        <f>INDEX('Data_Price '!AV$2:AV$1266,MATCH(Data!$DN415,'Data_Price '!$BE$2:$BE$1266,0))</f>
        <v>0</v>
      </c>
      <c r="DB415">
        <f>INDEX('Data_Price '!AW$2:AW$1266,MATCH(Data!$DN415,'Data_Price '!$BE$2:$BE$1266,0))</f>
        <v>0</v>
      </c>
      <c r="DC415">
        <f>INDEX('Data_Price '!AX$2:AX$1266,MATCH(Data!$DN415,'Data_Price '!$BE$2:$BE$1266,0))</f>
        <v>0</v>
      </c>
      <c r="DD415">
        <f>INDEX('Data_Price '!AY$2:AY$1266,MATCH(Data!$DN415,'Data_Price '!$BE$2:$BE$1266,0))</f>
        <v>0</v>
      </c>
      <c r="DE415">
        <f>INDEX('Data_Price '!AZ$2:AZ$1266,MATCH(Data!$DN415,'Data_Price '!$BE$2:$BE$1266,0))</f>
        <v>0</v>
      </c>
      <c r="DF415">
        <f>INDEX('Data_Price '!BA$2:BA$1266,MATCH(Data!$DN415,'Data_Price '!$BE$2:$BE$1266,0))</f>
        <v>0</v>
      </c>
      <c r="DG415">
        <f>INDEX('Data_Price '!BB$2:BB$1266,MATCH(Data!$DN415,'Data_Price '!$BE$2:$BE$1266,0))</f>
        <v>0</v>
      </c>
      <c r="DH415">
        <f>INDEX('Data_Price '!BC$2:BC$1266,MATCH(Data!$DN415,'Data_Price '!$BE$2:$BE$1266,0))</f>
        <v>0</v>
      </c>
      <c r="DI415">
        <f>INDEX('Data_Price '!BD$2:BD$1266,MATCH(Data!$DN415,'Data_Price '!$BE$2:$BE$1266,0))</f>
        <v>0</v>
      </c>
      <c r="DJ415" s="89" t="e">
        <f ca="1">_xll.Connector("TinyUrl.TinyUrl",DA415,0)</f>
        <v>#NAME?</v>
      </c>
      <c r="DK415" s="89" t="e">
        <f ca="1">_xll.Connector("TinyUrl.TinyUrl",DE415,0)</f>
        <v>#NAME?</v>
      </c>
      <c r="DL415" s="89" t="e">
        <f ca="1">_xll.Connector("TinyUrl.TinyUrl",DI415,0)</f>
        <v>#NAME?</v>
      </c>
      <c r="DM415" s="224" t="str">
        <f t="shared" si="236"/>
        <v>Cloud C9</v>
      </c>
      <c r="DN415" s="89" t="str">
        <f t="shared" si="237"/>
        <v xml:space="preserve"> AtomicCloud C9164 Women's</v>
      </c>
      <c r="DO415" s="227" t="s">
        <v>1072</v>
      </c>
    </row>
    <row r="416" spans="2:119" ht="15.45" customHeight="1">
      <c r="B416" s="224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#VALUE!</v>
      </c>
      <c r="F416" s="43" t="b">
        <f>CL416&gt;Driver!$F$56</f>
        <v>0</v>
      </c>
      <c r="G416" s="43" t="b">
        <f>AND(CB416&gt;Driver!$F$55,CB416&lt;Driver!$G$55)</f>
        <v>0</v>
      </c>
      <c r="H416" s="43" t="e">
        <f t="shared" si="204"/>
        <v>#VALUE!</v>
      </c>
      <c r="I416" s="43">
        <f t="shared" si="205"/>
        <v>0</v>
      </c>
      <c r="J416" s="43" t="e">
        <f t="array" ref="J416">NOT(OR(($H$9:$H$1273=TRUE)*($I$9:$I$1273&gt;0)*($BT$9:$BT$1273=BT416)*($K$9:$K$1273&gt;K416)))</f>
        <v>#VALUE!</v>
      </c>
      <c r="K416" s="72">
        <f t="shared" si="206"/>
        <v>0.66915653759745775</v>
      </c>
      <c r="L416" s="72">
        <f t="shared" si="207"/>
        <v>0.92920473773265644</v>
      </c>
      <c r="M416" s="72">
        <f t="shared" si="208"/>
        <v>0.40910833746225894</v>
      </c>
      <c r="N416" s="72">
        <f t="shared" si="209"/>
        <v>0.17231391892746473</v>
      </c>
      <c r="O416" s="72">
        <f t="shared" si="210"/>
        <v>0.27589344640048863</v>
      </c>
      <c r="P416" s="72">
        <f t="shared" si="211"/>
        <v>0.77911764705882358</v>
      </c>
      <c r="Q416" s="72"/>
      <c r="R416" s="72"/>
      <c r="S416" s="72">
        <f t="shared" si="212"/>
        <v>0.72859377347758691</v>
      </c>
      <c r="T416" s="72">
        <f t="shared" si="213"/>
        <v>0.99745286673936651</v>
      </c>
      <c r="U416" s="72">
        <f t="shared" si="214"/>
        <v>0.97833441370122787</v>
      </c>
      <c r="V416" s="72">
        <f t="shared" si="215"/>
        <v>0.6714427087833722</v>
      </c>
      <c r="W416" s="72">
        <f t="shared" si="216"/>
        <v>0.98792756539235416</v>
      </c>
      <c r="X416" s="72">
        <f t="shared" si="217"/>
        <v>7.0795262267343506E-2</v>
      </c>
      <c r="Y416" s="72">
        <f t="shared" si="218"/>
        <v>0.59089166253774106</v>
      </c>
      <c r="Z416" s="72">
        <f t="shared" si="219"/>
        <v>0.82768608107253527</v>
      </c>
      <c r="AA416" s="72">
        <f t="shared" si="220"/>
        <v>0.72410655359951137</v>
      </c>
      <c r="AB416" s="72">
        <f t="shared" si="221"/>
        <v>0.22088235294117642</v>
      </c>
      <c r="AC416" s="72"/>
      <c r="AD416" s="72"/>
      <c r="AE416" s="72">
        <f t="shared" si="222"/>
        <v>0.27140622652241314</v>
      </c>
      <c r="AF416" s="72">
        <f t="shared" si="223"/>
        <v>2.5471332606335356E-3</v>
      </c>
      <c r="AG416" s="72">
        <f t="shared" si="224"/>
        <v>2.1665586298772091E-2</v>
      </c>
      <c r="AH416" s="72">
        <f t="shared" si="225"/>
        <v>0.3285572912166278</v>
      </c>
      <c r="AI416" s="72">
        <f t="shared" si="226"/>
        <v>1.2072434607645878E-2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0.39094769876858482</v>
      </c>
      <c r="AL416" s="72">
        <f>(AX416-Driver!$K$181)/(Driver!$L$181-Driver!$K$181)</f>
        <v>0.4276860810725352</v>
      </c>
      <c r="AM416" s="72">
        <f>(AY416-Driver!$K$182)/(Driver!$L$182-Driver!$K$182)</f>
        <v>0.93810655359951134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27"/>
        <v>3.5612535612535612</v>
      </c>
      <c r="AW416" s="70">
        <f t="shared" si="228"/>
        <v>39.183622870894133</v>
      </c>
      <c r="AX416" s="70">
        <f t="shared" si="229"/>
        <v>4.8491747296528169</v>
      </c>
      <c r="AY416" s="70">
        <f>IFERROR(Driver!$K$19/Data!BH416/Data!BI416*Data!BK416*Data!BL416,"")</f>
        <v>-0.37888022808109606</v>
      </c>
      <c r="AZ416" s="70">
        <f t="shared" si="230"/>
        <v>34.713328369322412</v>
      </c>
      <c r="BA416" s="70"/>
      <c r="BB416" s="70"/>
      <c r="BC416" s="70">
        <f t="shared" si="231"/>
        <v>40.767136677873346</v>
      </c>
      <c r="BD416" s="70">
        <f t="shared" si="232"/>
        <v>10.345228914269589</v>
      </c>
      <c r="BE416" s="70">
        <f t="shared" si="233"/>
        <v>0.12182227127210148</v>
      </c>
      <c r="BF416" s="70">
        <f t="shared" si="234"/>
        <v>8.0689520436463695</v>
      </c>
      <c r="BG416" s="70">
        <f t="shared" si="235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219</v>
      </c>
      <c r="BS416" s="8" t="s">
        <v>610</v>
      </c>
      <c r="BT416" s="9" t="s">
        <v>619</v>
      </c>
      <c r="BU416" s="10">
        <v>171</v>
      </c>
      <c r="BV416" s="9" t="s">
        <v>390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305</v>
      </c>
      <c r="CU416" s="10"/>
      <c r="CV416" s="10"/>
      <c r="CW416" s="10"/>
      <c r="CX416">
        <f>INDEX('Data_Price '!AS$2:AS$1266,MATCH(Data!$DN416,'Data_Price '!$BE$2:$BE$1266,0))</f>
        <v>0</v>
      </c>
      <c r="CY416">
        <f>INDEX('Data_Price '!AT$2:AT$1266,MATCH(Data!$DN416,'Data_Price '!$BE$2:$BE$1266,0))</f>
        <v>0</v>
      </c>
      <c r="CZ416">
        <f>INDEX('Data_Price '!AU$2:AU$1266,MATCH(Data!$DN416,'Data_Price '!$BE$2:$BE$1266,0))</f>
        <v>0</v>
      </c>
      <c r="DA416">
        <f>INDEX('Data_Price '!AV$2:AV$1266,MATCH(Data!$DN416,'Data_Price '!$BE$2:$BE$1266,0))</f>
        <v>0</v>
      </c>
      <c r="DB416">
        <f>INDEX('Data_Price '!AW$2:AW$1266,MATCH(Data!$DN416,'Data_Price '!$BE$2:$BE$1266,0))</f>
        <v>0</v>
      </c>
      <c r="DC416">
        <f>INDEX('Data_Price '!AX$2:AX$1266,MATCH(Data!$DN416,'Data_Price '!$BE$2:$BE$1266,0))</f>
        <v>0</v>
      </c>
      <c r="DD416">
        <f>INDEX('Data_Price '!AY$2:AY$1266,MATCH(Data!$DN416,'Data_Price '!$BE$2:$BE$1266,0))</f>
        <v>0</v>
      </c>
      <c r="DE416">
        <f>INDEX('Data_Price '!AZ$2:AZ$1266,MATCH(Data!$DN416,'Data_Price '!$BE$2:$BE$1266,0))</f>
        <v>0</v>
      </c>
      <c r="DF416">
        <f>INDEX('Data_Price '!BA$2:BA$1266,MATCH(Data!$DN416,'Data_Price '!$BE$2:$BE$1266,0))</f>
        <v>0</v>
      </c>
      <c r="DG416">
        <f>INDEX('Data_Price '!BB$2:BB$1266,MATCH(Data!$DN416,'Data_Price '!$BE$2:$BE$1266,0))</f>
        <v>0</v>
      </c>
      <c r="DH416">
        <f>INDEX('Data_Price '!BC$2:BC$1266,MATCH(Data!$DN416,'Data_Price '!$BE$2:$BE$1266,0))</f>
        <v>0</v>
      </c>
      <c r="DI416">
        <f>INDEX('Data_Price '!BD$2:BD$1266,MATCH(Data!$DN416,'Data_Price '!$BE$2:$BE$1266,0))</f>
        <v>0</v>
      </c>
      <c r="DJ416" s="89" t="e">
        <f ca="1">_xll.Connector("TinyUrl.TinyUrl",DA416,0)</f>
        <v>#NAME?</v>
      </c>
      <c r="DK416" s="89" t="e">
        <f ca="1">_xll.Connector("TinyUrl.TinyUrl",DE416,0)</f>
        <v>#NAME?</v>
      </c>
      <c r="DL416" s="89" t="e">
        <f ca="1">_xll.Connector("TinyUrl.TinyUrl",DI416,0)</f>
        <v>#NAME?</v>
      </c>
      <c r="DM416" s="224" t="str">
        <f t="shared" si="236"/>
        <v>Ranger 92 Ti W</v>
      </c>
      <c r="DN416" s="89" t="str">
        <f t="shared" si="237"/>
        <v xml:space="preserve"> FischerRanger 92 Ti W171 Women's</v>
      </c>
      <c r="DO416" s="227"/>
    </row>
    <row r="417" spans="2:119" ht="15.45" customHeight="1">
      <c r="B417" s="224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#VALUE!</v>
      </c>
      <c r="F417" s="43" t="b">
        <f>CL417&gt;Driver!$F$56</f>
        <v>0</v>
      </c>
      <c r="G417" s="43" t="b">
        <f>AND(CB417&gt;Driver!$F$55,CB417&lt;Driver!$G$55)</f>
        <v>1</v>
      </c>
      <c r="H417" s="43" t="e">
        <f t="shared" si="204"/>
        <v>#VALUE!</v>
      </c>
      <c r="I417" s="43">
        <f t="shared" si="205"/>
        <v>0</v>
      </c>
      <c r="J417" s="43" t="e">
        <f t="array" ref="J417">NOT(OR(($H$9:$H$1273=TRUE)*($I$9:$I$1273&gt;0)*($BT$9:$BT$1273=BT417)*($K$9:$K$1273&gt;K417)))</f>
        <v>#VALUE!</v>
      </c>
      <c r="K417" s="72">
        <f t="shared" si="206"/>
        <v>0.75069778593085013</v>
      </c>
      <c r="L417" s="72">
        <f t="shared" si="207"/>
        <v>0.99223591974861014</v>
      </c>
      <c r="M417" s="72">
        <f t="shared" si="208"/>
        <v>0.50915965211309011</v>
      </c>
      <c r="N417" s="72">
        <f t="shared" si="209"/>
        <v>0.26464301524062483</v>
      </c>
      <c r="O417" s="72">
        <f t="shared" si="210"/>
        <v>0.303081039137861</v>
      </c>
      <c r="P417" s="72">
        <f t="shared" si="211"/>
        <v>0.95975490196078439</v>
      </c>
      <c r="Q417" s="72"/>
      <c r="R417" s="72"/>
      <c r="S417" s="72">
        <f t="shared" si="212"/>
        <v>0.68669400166351435</v>
      </c>
      <c r="T417" s="72">
        <f t="shared" si="213"/>
        <v>0.91823211099255853</v>
      </c>
      <c r="U417" s="72">
        <f t="shared" si="214"/>
        <v>0.93717280109301293</v>
      </c>
      <c r="V417" s="72">
        <f t="shared" si="215"/>
        <v>0.81859781540177112</v>
      </c>
      <c r="W417" s="72">
        <f t="shared" si="216"/>
        <v>0.97630878186968839</v>
      </c>
      <c r="X417" s="72">
        <f t="shared" si="217"/>
        <v>7.7640802513899154E-3</v>
      </c>
      <c r="Y417" s="72">
        <f t="shared" si="218"/>
        <v>0.49084034788690994</v>
      </c>
      <c r="Z417" s="72">
        <f t="shared" si="219"/>
        <v>0.73535698475937517</v>
      </c>
      <c r="AA417" s="72">
        <f t="shared" si="220"/>
        <v>0.696918960862139</v>
      </c>
      <c r="AB417" s="72">
        <f t="shared" si="221"/>
        <v>4.0245098039215638E-2</v>
      </c>
      <c r="AC417" s="72"/>
      <c r="AD417" s="72"/>
      <c r="AE417" s="72">
        <f t="shared" si="222"/>
        <v>0.31330599833648565</v>
      </c>
      <c r="AF417" s="72">
        <f t="shared" si="223"/>
        <v>8.1767889007441474E-2</v>
      </c>
      <c r="AG417" s="72">
        <f t="shared" si="224"/>
        <v>6.2827198906987042E-2</v>
      </c>
      <c r="AH417" s="72">
        <f t="shared" si="225"/>
        <v>0.18140218459822888</v>
      </c>
      <c r="AI417" s="72">
        <f t="shared" si="226"/>
        <v>2.3691218130311609E-2</v>
      </c>
      <c r="AJ417" s="72">
        <f>(AV417-Driver!$K$179)/(Driver!$L$179-Driver!$K$179)</f>
        <v>0.24776408025138991</v>
      </c>
      <c r="AK417" s="72">
        <f>(AW417-Driver!$K$180)/(Driver!$L$180-Driver!$K$180)</f>
        <v>0.21239301062906077</v>
      </c>
      <c r="AL417" s="72">
        <f>(AX417-Driver!$K$181)/(Driver!$L$181-Driver!$K$181)</f>
        <v>0.33535698475937514</v>
      </c>
      <c r="AM417" s="72">
        <f>(AY417-Driver!$K$182)/(Driver!$L$182-Driver!$K$182)</f>
        <v>0.91091896086213897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27"/>
        <v>5.2146927146927151</v>
      </c>
      <c r="AW417" s="70">
        <f t="shared" si="228"/>
        <v>21.72309015763642</v>
      </c>
      <c r="AX417" s="70">
        <f t="shared" si="229"/>
        <v>4.0182128628343765</v>
      </c>
      <c r="AY417" s="70">
        <f>IFERROR(Driver!$K$19/Data!BH417/Data!BI417*Data!BK417*Data!BL417,"")</f>
        <v>-0.54530885560748754</v>
      </c>
      <c r="AZ417" s="70">
        <f t="shared" si="230"/>
        <v>18.25018615040953</v>
      </c>
      <c r="BA417" s="70"/>
      <c r="BB417" s="70"/>
      <c r="BC417" s="70">
        <f t="shared" si="231"/>
        <v>19.033433755425946</v>
      </c>
      <c r="BD417" s="70">
        <f t="shared" si="232"/>
        <v>3.334332401550089</v>
      </c>
      <c r="BE417" s="70">
        <f t="shared" si="233"/>
        <v>3.7344558628216243E-2</v>
      </c>
      <c r="BF417" s="70">
        <f t="shared" si="234"/>
        <v>24.689087513060223</v>
      </c>
      <c r="BG417" s="70">
        <f t="shared" si="235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219</v>
      </c>
      <c r="BS417" s="8" t="s">
        <v>855</v>
      </c>
      <c r="BT417" s="9" t="s">
        <v>859</v>
      </c>
      <c r="BU417" s="10">
        <v>165</v>
      </c>
      <c r="BV417" s="9" t="s">
        <v>222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301</v>
      </c>
      <c r="CU417" s="9" t="s">
        <v>302</v>
      </c>
      <c r="CV417" s="10"/>
      <c r="CW417" s="10"/>
      <c r="CX417" t="e">
        <f>INDEX('Data_Price '!AS$2:AS$1266,MATCH(Data!$DN417,'Data_Price '!$BE$2:$BE$1266,0))</f>
        <v>#N/A</v>
      </c>
      <c r="CY417" t="e">
        <f>INDEX('Data_Price '!AT$2:AT$1266,MATCH(Data!$DN417,'Data_Price '!$BE$2:$BE$1266,0))</f>
        <v>#N/A</v>
      </c>
      <c r="CZ417" t="e">
        <f>INDEX('Data_Price '!AU$2:AU$1266,MATCH(Data!$DN417,'Data_Price '!$BE$2:$BE$1266,0))</f>
        <v>#N/A</v>
      </c>
      <c r="DA417" t="e">
        <f>INDEX('Data_Price '!AV$2:AV$1266,MATCH(Data!$DN417,'Data_Price '!$BE$2:$BE$1266,0))</f>
        <v>#N/A</v>
      </c>
      <c r="DB417" t="e">
        <f>INDEX('Data_Price '!AW$2:AW$1266,MATCH(Data!$DN417,'Data_Price '!$BE$2:$BE$1266,0))</f>
        <v>#N/A</v>
      </c>
      <c r="DC417" t="e">
        <f>INDEX('Data_Price '!AX$2:AX$1266,MATCH(Data!$DN417,'Data_Price '!$BE$2:$BE$1266,0))</f>
        <v>#N/A</v>
      </c>
      <c r="DD417" t="e">
        <f>INDEX('Data_Price '!AY$2:AY$1266,MATCH(Data!$DN417,'Data_Price '!$BE$2:$BE$1266,0))</f>
        <v>#N/A</v>
      </c>
      <c r="DE417" t="e">
        <f>INDEX('Data_Price '!AZ$2:AZ$1266,MATCH(Data!$DN417,'Data_Price '!$BE$2:$BE$1266,0))</f>
        <v>#N/A</v>
      </c>
      <c r="DF417" t="e">
        <f>INDEX('Data_Price '!BA$2:BA$1266,MATCH(Data!$DN417,'Data_Price '!$BE$2:$BE$1266,0))</f>
        <v>#N/A</v>
      </c>
      <c r="DG417" t="e">
        <f>INDEX('Data_Price '!BB$2:BB$1266,MATCH(Data!$DN417,'Data_Price '!$BE$2:$BE$1266,0))</f>
        <v>#N/A</v>
      </c>
      <c r="DH417" t="e">
        <f>INDEX('Data_Price '!BC$2:BC$1266,MATCH(Data!$DN417,'Data_Price '!$BE$2:$BE$1266,0))</f>
        <v>#N/A</v>
      </c>
      <c r="DI417" t="e">
        <f>INDEX('Data_Price '!BD$2:BD$1266,MATCH(Data!$DN417,'Data_Price '!$BE$2:$BE$1266,0))</f>
        <v>#N/A</v>
      </c>
      <c r="DJ417" s="89" t="e">
        <f ca="1">_xll.Connector("TinyUrl.TinyUrl",DA417,0)</f>
        <v>#NAME?</v>
      </c>
      <c r="DK417" s="89" t="e">
        <f ca="1">_xll.Connector("TinyUrl.TinyUrl",DE417,0)</f>
        <v>#NAME?</v>
      </c>
      <c r="DL417" s="89" t="e">
        <f ca="1">_xll.Connector("TinyUrl.TinyUrl",DI417,0)</f>
        <v>#NAME?</v>
      </c>
      <c r="DM417" s="224" t="str">
        <f t="shared" si="236"/>
        <v>Blaze 106</v>
      </c>
      <c r="DN417" s="89" t="str">
        <f t="shared" si="237"/>
        <v xml:space="preserve"> VölklBlaze 106165 Unisex</v>
      </c>
      <c r="DO417" s="227" t="s">
        <v>977</v>
      </c>
    </row>
    <row r="418" spans="2:119" ht="15.45" customHeight="1">
      <c r="B418" s="224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#VALUE!</v>
      </c>
      <c r="F418" s="43" t="b">
        <f>CL418&gt;Driver!$F$56</f>
        <v>1</v>
      </c>
      <c r="G418" s="43" t="b">
        <f>AND(CB418&gt;Driver!$F$55,CB418&lt;Driver!$G$55)</f>
        <v>0</v>
      </c>
      <c r="H418" s="43" t="e">
        <f t="shared" si="204"/>
        <v>#VALUE!</v>
      </c>
      <c r="I418" s="43">
        <f t="shared" si="205"/>
        <v>0</v>
      </c>
      <c r="J418" s="43" t="e">
        <f t="array" ref="J418">NOT(OR(($H$9:$H$1273=TRUE)*($I$9:$I$1273&gt;0)*($BT$9:$BT$1273=BT418)*($K$9:$K$1273&gt;K418)))</f>
        <v>#VALUE!</v>
      </c>
      <c r="K418" s="72">
        <f t="shared" si="206"/>
        <v>0.66488391343952535</v>
      </c>
      <c r="L418" s="72">
        <f t="shared" si="207"/>
        <v>0.92493433244702272</v>
      </c>
      <c r="M418" s="72">
        <f t="shared" si="208"/>
        <v>0.40483349443202787</v>
      </c>
      <c r="N418" s="72">
        <f t="shared" si="209"/>
        <v>4.8365269082400464E-2</v>
      </c>
      <c r="O418" s="72">
        <f t="shared" si="210"/>
        <v>0.32047344950780066</v>
      </c>
      <c r="P418" s="72">
        <f t="shared" si="211"/>
        <v>0.84566176470588239</v>
      </c>
      <c r="Q418" s="72"/>
      <c r="R418" s="72"/>
      <c r="S418" s="72">
        <f t="shared" si="212"/>
        <v>0.78259599614427211</v>
      </c>
      <c r="T418" s="72">
        <f t="shared" si="213"/>
        <v>0.99140117535746419</v>
      </c>
      <c r="U418" s="72">
        <f t="shared" si="214"/>
        <v>0.95816283244866929</v>
      </c>
      <c r="V418" s="72">
        <f t="shared" si="215"/>
        <v>0.61058095094165254</v>
      </c>
      <c r="W418" s="72">
        <f t="shared" si="216"/>
        <v>0.97178842525087916</v>
      </c>
      <c r="X418" s="72">
        <f t="shared" si="217"/>
        <v>7.5065667552977222E-2</v>
      </c>
      <c r="Y418" s="72">
        <f t="shared" si="218"/>
        <v>0.59516650556797213</v>
      </c>
      <c r="Z418" s="72">
        <f t="shared" si="219"/>
        <v>0.95163473091759954</v>
      </c>
      <c r="AA418" s="72">
        <f t="shared" si="220"/>
        <v>0.67952655049219934</v>
      </c>
      <c r="AB418" s="72">
        <f t="shared" si="221"/>
        <v>0.15433823529411755</v>
      </c>
      <c r="AC418" s="72"/>
      <c r="AD418" s="72"/>
      <c r="AE418" s="72">
        <f t="shared" si="222"/>
        <v>0.21740400385572783</v>
      </c>
      <c r="AF418" s="72">
        <f t="shared" si="223"/>
        <v>8.5988246425357656E-3</v>
      </c>
      <c r="AG418" s="72">
        <f t="shared" si="224"/>
        <v>4.1837167551330656E-2</v>
      </c>
      <c r="AH418" s="72">
        <f t="shared" si="225"/>
        <v>0.38941904905834746</v>
      </c>
      <c r="AI418" s="72">
        <f t="shared" si="226"/>
        <v>2.8211574749120838E-2</v>
      </c>
      <c r="AJ418" s="72">
        <f>(AV418-Driver!$K$179)/(Driver!$L$179-Driver!$K$179)</f>
        <v>0.16493433244702277</v>
      </c>
      <c r="AK418" s="72">
        <f>(AW418-Driver!$K$180)/(Driver!$L$180-Driver!$K$180)</f>
        <v>0.33754512806781262</v>
      </c>
      <c r="AL418" s="72">
        <f>(AX418-Driver!$K$181)/(Driver!$L$181-Driver!$K$181)</f>
        <v>0.55163473091759951</v>
      </c>
      <c r="AM418" s="72">
        <f>(AY418-Driver!$K$182)/(Driver!$L$182-Driver!$K$182)</f>
        <v>0.89352655049219931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27"/>
        <v>3.4713743047076377</v>
      </c>
      <c r="AW418" s="70">
        <f t="shared" si="228"/>
        <v>33.961484251020558</v>
      </c>
      <c r="AX418" s="70">
        <f t="shared" si="229"/>
        <v>5.9647125782583954</v>
      </c>
      <c r="AY418" s="70">
        <f>IFERROR(Driver!$K$19/Data!BH418/Data!BI418*Data!BK418*Data!BL418,"")</f>
        <v>-0.65177635404348855</v>
      </c>
      <c r="AZ418" s="70">
        <f t="shared" si="230"/>
        <v>28.648548026805653</v>
      </c>
      <c r="BA418" s="70"/>
      <c r="BB418" s="70"/>
      <c r="BC418" s="70">
        <f t="shared" si="231"/>
        <v>68.778464992444384</v>
      </c>
      <c r="BD418" s="70">
        <f t="shared" si="232"/>
        <v>9.8096649499338593</v>
      </c>
      <c r="BE418" s="70">
        <f t="shared" si="233"/>
        <v>0.14199025414160538</v>
      </c>
      <c r="BF418" s="70">
        <f t="shared" si="234"/>
        <v>1.1950440734722014</v>
      </c>
      <c r="BG418" s="70">
        <f t="shared" si="235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219</v>
      </c>
      <c r="BS418" s="8" t="s">
        <v>950</v>
      </c>
      <c r="BT418" s="9" t="s">
        <v>704</v>
      </c>
      <c r="BU418" s="10">
        <v>179</v>
      </c>
      <c r="BV418" s="9" t="s">
        <v>222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303</v>
      </c>
      <c r="CU418" s="10"/>
      <c r="CV418" s="10"/>
      <c r="CW418" s="10"/>
      <c r="CX418" t="str">
        <f>INDEX('Data_Price '!AS$2:AS$1266,MATCH(Data!$DN418,'Data_Price '!$BE$2:$BE$1266,0))</f>
        <v>K2 Sight Skis</v>
      </c>
      <c r="CY418" t="str">
        <f>INDEX('Data_Price '!AT$2:AT$1266,MATCH(Data!$DN418,'Data_Price '!$BE$2:$BE$1266,0))</f>
        <v>ColoradoSkiShop.com</v>
      </c>
      <c r="CZ418">
        <f>INDEX('Data_Price '!AU$2:AU$1266,MATCH(Data!$DN418,'Data_Price '!$BE$2:$BE$1266,0))</f>
        <v>319.95</v>
      </c>
      <c r="DA418" t="str">
        <f>INDEX('Data_Price '!AV$2:AV$1266,MATCH(Data!$DN418,'Data_Price '!$BE$2:$BE$1266,0))</f>
        <v>https://www.google.com/url?url=http://www.coloradoskishop.com/ProductDetails.asp%3FProductCode%3DK2S2021%26Click%3D30416%26utm_source%3Dgooglebase%26utm_medium%3Dshoppingengine&amp;rct=j&amp;q=&amp;esrc=s&amp;sa=U&amp;ved=0ahUKEwjYqangxaP2AhXEUt8KHcLuAi4QsDwIYg&amp;usg=AOvVaw1bL6SRAnTSPqhqCcvnn-_P</v>
      </c>
      <c r="DB418" t="str">
        <f>INDEX('Data_Price '!AW$2:AW$1266,MATCH(Data!$DN418,'Data_Price '!$BE$2:$BE$1266,0))</f>
        <v>K2 Sight Skis</v>
      </c>
      <c r="DC418" t="str">
        <f>INDEX('Data_Price '!AX$2:AX$1266,MATCH(Data!$DN418,'Data_Price '!$BE$2:$BE$1266,0))</f>
        <v>ColoradoSkiShop.com</v>
      </c>
      <c r="DD418">
        <f>INDEX('Data_Price '!AY$2:AY$1266,MATCH(Data!$DN418,'Data_Price '!$BE$2:$BE$1266,0))</f>
        <v>319.95</v>
      </c>
      <c r="DE418" t="str">
        <f>INDEX('Data_Price '!AZ$2:AZ$1266,MATCH(Data!$DN418,'Data_Price '!$BE$2:$BE$1266,0))</f>
        <v>https://www.google.com/url?q=http://www.coloradoskishop.com/ProductDetails.asp%3FProductCode%3DK2S2021%26Click%3D30416%26utm_source%3Dgooglebase%26utm_medium%3Dshoppingengine&amp;sa=U&amp;ved=0ahUKEwjTkdrgxaP2AhXPV98KHRfuA6UQ2ykIFw&amp;usg=AOvVaw2BrWBk4dZ2xhJyJvLdldKQ</v>
      </c>
      <c r="DF418" t="str">
        <f>INDEX('Data_Price '!BA$2:BA$1266,MATCH(Data!$DN418,'Data_Price '!$BE$2:$BE$1266,0))</f>
        <v>K2 Sight Skis</v>
      </c>
      <c r="DG418" t="str">
        <f>INDEX('Data_Price '!BB$2:BB$1266,MATCH(Data!$DN418,'Data_Price '!$BE$2:$BE$1266,0))</f>
        <v>eBay - asogear</v>
      </c>
      <c r="DH418">
        <f>INDEX('Data_Price '!BC$2:BC$1266,MATCH(Data!$DN418,'Data_Price '!$BE$2:$BE$1266,0))</f>
        <v>349.99</v>
      </c>
      <c r="DI418" t="str">
        <f>INDEX('Data_Price '!BD$2:BD$1266,MATCH(Data!$DN418,'Data_Price '!$BE$2:$BE$1266,0))</f>
        <v>https://www.google.com/url?q=https://www.ebay.com/itm/203818480104%3Fchn%3Dps%26mkevt%3D1%26mkcid%3D28&amp;sa=U&amp;ved=0ahUKEwjTkdrgxaP2AhXPV98KHRfuA6UQ2ykIGQ&amp;usg=AOvVaw25-ZgCannAfD9yeOdboWyU</v>
      </c>
      <c r="DJ418" s="89" t="e">
        <f ca="1">_xll.Connector("TinyUrl.TinyUrl",DA418,0)</f>
        <v>#NAME?</v>
      </c>
      <c r="DK418" s="89" t="e">
        <f ca="1">_xll.Connector("TinyUrl.TinyUrl",DE418,0)</f>
        <v>#NAME?</v>
      </c>
      <c r="DL418" s="89" t="e">
        <f ca="1">_xll.Connector("TinyUrl.TinyUrl",DI418,0)</f>
        <v>#NAME?</v>
      </c>
      <c r="DM418" s="224" t="str">
        <f t="shared" si="236"/>
        <v>Sight</v>
      </c>
      <c r="DN418" s="89" t="str">
        <f t="shared" si="237"/>
        <v xml:space="preserve"> K2Sight179 Unisex</v>
      </c>
      <c r="DO418" s="227" t="s">
        <v>1037</v>
      </c>
    </row>
    <row r="419" spans="2:119" ht="15.45" customHeight="1">
      <c r="B419" s="224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#VALUE!</v>
      </c>
      <c r="F419" s="43" t="b">
        <f>CL419&gt;Driver!$F$56</f>
        <v>0</v>
      </c>
      <c r="G419" s="43" t="b">
        <f>AND(CB419&gt;Driver!$F$55,CB419&lt;Driver!$G$55)</f>
        <v>0</v>
      </c>
      <c r="H419" s="43" t="e">
        <f t="shared" si="204"/>
        <v>#VALUE!</v>
      </c>
      <c r="I419" s="43">
        <f t="shared" si="205"/>
        <v>0</v>
      </c>
      <c r="J419" s="43" t="e">
        <f t="array" ref="J419">NOT(OR(($H$9:$H$1273=TRUE)*($I$9:$I$1273&gt;0)*($BT$9:$BT$1273=BT419)*($K$9:$K$1273&gt;K419)))</f>
        <v>#VALUE!</v>
      </c>
      <c r="K419" s="72">
        <f t="shared" si="206"/>
        <v>0.63860416146062204</v>
      </c>
      <c r="L419" s="72">
        <f t="shared" si="207"/>
        <v>0.84065425831923291</v>
      </c>
      <c r="M419" s="72">
        <f t="shared" si="208"/>
        <v>0.43655406460201118</v>
      </c>
      <c r="N419" s="72">
        <f t="shared" si="209"/>
        <v>0.17484348321001697</v>
      </c>
      <c r="O419" s="72">
        <f t="shared" si="210"/>
        <v>0.26076642301431718</v>
      </c>
      <c r="P419" s="72">
        <f t="shared" si="211"/>
        <v>0.87405228758169939</v>
      </c>
      <c r="Q419" s="72"/>
      <c r="R419" s="72"/>
      <c r="S419" s="72">
        <f t="shared" si="212"/>
        <v>0.72499906639114831</v>
      </c>
      <c r="T419" s="72">
        <f t="shared" si="213"/>
        <v>0.73721410897901407</v>
      </c>
      <c r="U419" s="72">
        <f t="shared" si="214"/>
        <v>9.9999999999999978E-2</v>
      </c>
      <c r="V419" s="72">
        <f t="shared" si="215"/>
        <v>0.60165342555389367</v>
      </c>
      <c r="W419" s="72">
        <f t="shared" si="216"/>
        <v>0.96099225067385441</v>
      </c>
      <c r="X419" s="72">
        <f t="shared" si="217"/>
        <v>0.15934574168076704</v>
      </c>
      <c r="Y419" s="72">
        <f t="shared" si="218"/>
        <v>0.56344593539798882</v>
      </c>
      <c r="Z419" s="72">
        <f t="shared" si="219"/>
        <v>0.82515651678998303</v>
      </c>
      <c r="AA419" s="72">
        <f t="shared" si="220"/>
        <v>0.73923357698568282</v>
      </c>
      <c r="AB419" s="72">
        <f t="shared" si="221"/>
        <v>0.12594771241830061</v>
      </c>
      <c r="AC419" s="72"/>
      <c r="AD419" s="72"/>
      <c r="AE419" s="72">
        <f t="shared" si="222"/>
        <v>0.27500093360885164</v>
      </c>
      <c r="AF419" s="72">
        <f t="shared" si="223"/>
        <v>0.26278589102098593</v>
      </c>
      <c r="AG419" s="72">
        <f t="shared" si="224"/>
        <v>0.9</v>
      </c>
      <c r="AH419" s="72">
        <f t="shared" si="225"/>
        <v>0.39834657444610633</v>
      </c>
      <c r="AI419" s="72">
        <f t="shared" si="226"/>
        <v>3.9007749326145556E-2</v>
      </c>
      <c r="AJ419" s="72">
        <f>(AV419-Driver!$K$179)/(Driver!$L$179-Driver!$K$179)</f>
        <v>8.0654258319232938E-2</v>
      </c>
      <c r="AK419" s="72">
        <f>(AW419-Driver!$K$180)/(Driver!$L$180-Driver!$K$180)</f>
        <v>0.30318208380734346</v>
      </c>
      <c r="AL419" s="72">
        <f>(AX419-Driver!$K$181)/(Driver!$L$181-Driver!$K$181)</f>
        <v>0.42515651678998295</v>
      </c>
      <c r="AM419" s="72">
        <f>(AY419-Driver!$K$182)/(Driver!$L$182-Driver!$K$182)</f>
        <v>0.95323357698568278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27"/>
        <v>1.6975308641975309</v>
      </c>
      <c r="AW419" s="70">
        <f t="shared" si="228"/>
        <v>30.601185707819035</v>
      </c>
      <c r="AX419" s="70">
        <f t="shared" si="229"/>
        <v>4.8264086511098467</v>
      </c>
      <c r="AY419" s="70">
        <f>IFERROR(Driver!$K$19/Data!BH419/Data!BI419*Data!BK419*Data!BL419,"")</f>
        <v>-0.28628027761694713</v>
      </c>
      <c r="AZ419" s="70">
        <f t="shared" si="230"/>
        <v>26.061057334326136</v>
      </c>
      <c r="BA419" s="70"/>
      <c r="BB419" s="70"/>
      <c r="BC419" s="70">
        <f t="shared" si="231"/>
        <v>38.902537122139456</v>
      </c>
      <c r="BD419" s="70">
        <f t="shared" si="232"/>
        <v>33.826731420893665</v>
      </c>
      <c r="BE419" s="70">
        <f t="shared" si="233"/>
        <v>1</v>
      </c>
      <c r="BF419" s="70">
        <f t="shared" si="234"/>
        <v>0.1867428003403569</v>
      </c>
      <c r="BG419" s="70">
        <f t="shared" si="235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219</v>
      </c>
      <c r="BS419" s="8" t="s">
        <v>438</v>
      </c>
      <c r="BT419" s="9" t="s">
        <v>463</v>
      </c>
      <c r="BU419" s="10">
        <v>168</v>
      </c>
      <c r="BV419" s="9" t="s">
        <v>222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307</v>
      </c>
      <c r="CU419" s="10"/>
      <c r="CV419" s="10"/>
      <c r="CW419" s="10"/>
      <c r="CX419" t="str">
        <f>INDEX('Data_Price '!AS$2:AS$1266,MATCH(Data!$DN419,'Data_Price '!$BE$2:$BE$1266,0))</f>
        <v>Atomic Redster X7 WB Skis w Atomic FT 12 GW Demo Bindings Used Demo</v>
      </c>
      <c r="CY419" t="str">
        <f>INDEX('Data_Price '!AT$2:AT$1266,MATCH(Data!$DN419,'Data_Price '!$BE$2:$BE$1266,0))</f>
        <v>Powder7 Ski Shop</v>
      </c>
      <c r="CZ419" t="str">
        <f>INDEX('Data_Price '!AU$2:AU$1266,MATCH(Data!$DN419,'Data_Price '!$BE$2:$BE$1266,0))</f>
        <v>$449.99 used</v>
      </c>
      <c r="DA419" t="str">
        <f>INDEX('Data_Price '!AV$2:AV$1266,MATCH(Data!$DN419,'Data_Price '!$BE$2:$BE$1266,0))</f>
        <v>https://www.google.com/url?url=https://www.powder7.com/Atomic-Redster-X7-WB-Skis-168cm-Used-2019/for-sale%3Futm_source%3Dfeed%26utm_medium%3Dfree&amp;rct=j&amp;q=&amp;esrc=s&amp;sa=U&amp;ved=0ahUKEwi22vfgxaP2AhWEct8KHZF3CKwQ2SkIQw&amp;usg=AOvVaw25I-w4HrAAhqLq_08HTB-E</v>
      </c>
      <c r="DB419" t="str">
        <f>INDEX('Data_Price '!AW$2:AW$1266,MATCH(Data!$DN419,'Data_Price '!$BE$2:$BE$1266,0))</f>
        <v>Atomic Redster X7 Wb | Size: 168 | Salomon Z12 Bindings</v>
      </c>
      <c r="DC419" t="str">
        <f>INDEX('Data_Price '!AX$2:AX$1266,MATCH(Data!$DN419,'Data_Price '!$BE$2:$BE$1266,0))</f>
        <v>eBay</v>
      </c>
      <c r="DD419">
        <f>INDEX('Data_Price '!AY$2:AY$1266,MATCH(Data!$DN419,'Data_Price '!$BE$2:$BE$1266,0))</f>
        <v>455</v>
      </c>
      <c r="DE419" t="str">
        <f>INDEX('Data_Price '!AZ$2:AZ$1266,MATCH(Data!$DN419,'Data_Price '!$BE$2:$BE$1266,0))</f>
        <v>https://www.google.com/url?url=https://www.ebay.com/itm/165302681244%3Fchn%3Dps%26mkevt%3D1%26mkcid%3D28&amp;rct=j&amp;q=&amp;esrc=s&amp;sa=U&amp;ved=0ahUKEwi22vfgxaP2AhWEct8KHZF3CKwQ2SkIRw&amp;usg=AOvVaw0hqM0Dz9Z5hp7BjcBHxAWZ</v>
      </c>
      <c r="DF419">
        <f>INDEX('Data_Price '!BA$2:BA$1266,MATCH(Data!$DN419,'Data_Price '!$BE$2:$BE$1266,0))</f>
        <v>0</v>
      </c>
      <c r="DG419">
        <f>INDEX('Data_Price '!BB$2:BB$1266,MATCH(Data!$DN419,'Data_Price '!$BE$2:$BE$1266,0))</f>
        <v>0</v>
      </c>
      <c r="DH419">
        <f>INDEX('Data_Price '!BC$2:BC$1266,MATCH(Data!$DN419,'Data_Price '!$BE$2:$BE$1266,0))</f>
        <v>0</v>
      </c>
      <c r="DI419">
        <f>INDEX('Data_Price '!BD$2:BD$1266,MATCH(Data!$DN419,'Data_Price '!$BE$2:$BE$1266,0))</f>
        <v>0</v>
      </c>
      <c r="DJ419" s="89" t="e">
        <f ca="1">_xll.Connector("TinyUrl.TinyUrl",DA419,0)</f>
        <v>#NAME?</v>
      </c>
      <c r="DK419" s="89" t="e">
        <f ca="1">_xll.Connector("TinyUrl.TinyUrl",DE419,0)</f>
        <v>#NAME?</v>
      </c>
      <c r="DL419" s="89" t="e">
        <f ca="1">_xll.Connector("TinyUrl.TinyUrl",DI419,0)</f>
        <v>#NAME?</v>
      </c>
      <c r="DM419" s="224" t="str">
        <f t="shared" si="236"/>
        <v>Redster X7 WB</v>
      </c>
      <c r="DN419" s="89" t="str">
        <f t="shared" si="237"/>
        <v xml:space="preserve"> AtomicRedster X7 WB168 Unisex</v>
      </c>
      <c r="DO419" s="227"/>
    </row>
    <row r="420" spans="2:119" ht="15.45" customHeight="1">
      <c r="B420" s="224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#VALUE!</v>
      </c>
      <c r="F420" s="43" t="b">
        <f>CL420&gt;Driver!$F$56</f>
        <v>1</v>
      </c>
      <c r="G420" s="43" t="b">
        <f>AND(CB420&gt;Driver!$F$55,CB420&lt;Driver!$G$55)</f>
        <v>1</v>
      </c>
      <c r="H420" s="43" t="e">
        <f t="shared" si="204"/>
        <v>#VALUE!</v>
      </c>
      <c r="I420" s="43">
        <f t="shared" si="205"/>
        <v>0</v>
      </c>
      <c r="J420" s="43" t="e">
        <f t="array" ref="J420">NOT(OR(($H$9:$H$1273=TRUE)*($I$9:$I$1273&gt;0)*($BT$9:$BT$1273=BT420)*($K$9:$K$1273&gt;K420)))</f>
        <v>#VALUE!</v>
      </c>
      <c r="K420" s="72">
        <f t="shared" si="206"/>
        <v>0.64134211174394329</v>
      </c>
      <c r="L420" s="72">
        <f t="shared" si="207"/>
        <v>0.86774957698815569</v>
      </c>
      <c r="M420" s="72">
        <f t="shared" si="208"/>
        <v>0.41493464649973089</v>
      </c>
      <c r="N420" s="72">
        <f t="shared" si="209"/>
        <v>2.6231581610067667E-2</v>
      </c>
      <c r="O420" s="72">
        <f t="shared" si="210"/>
        <v>0.31224882847736035</v>
      </c>
      <c r="P420" s="72">
        <f t="shared" si="211"/>
        <v>0.90632352941176475</v>
      </c>
      <c r="Q420" s="72"/>
      <c r="R420" s="72"/>
      <c r="S420" s="72">
        <f t="shared" si="212"/>
        <v>0.72047623025946328</v>
      </c>
      <c r="T420" s="72">
        <f t="shared" si="213"/>
        <v>0.9427781422473871</v>
      </c>
      <c r="U420" s="72">
        <f t="shared" si="214"/>
        <v>0.91198357222826942</v>
      </c>
      <c r="V420" s="72">
        <f t="shared" si="215"/>
        <v>0.78031540792730314</v>
      </c>
      <c r="W420" s="72">
        <f t="shared" si="216"/>
        <v>0.99446109292369678</v>
      </c>
      <c r="X420" s="72">
        <f t="shared" si="217"/>
        <v>0.13225042301184431</v>
      </c>
      <c r="Y420" s="72">
        <f t="shared" si="218"/>
        <v>0.58506535350026911</v>
      </c>
      <c r="Z420" s="72">
        <f t="shared" si="219"/>
        <v>0.97376841838993233</v>
      </c>
      <c r="AA420" s="72">
        <f t="shared" si="220"/>
        <v>0.68775117152263965</v>
      </c>
      <c r="AB420" s="72">
        <f t="shared" si="221"/>
        <v>9.367647058823525E-2</v>
      </c>
      <c r="AC420" s="72"/>
      <c r="AD420" s="72"/>
      <c r="AE420" s="72">
        <f t="shared" si="222"/>
        <v>0.27952376974053672</v>
      </c>
      <c r="AF420" s="72">
        <f t="shared" si="223"/>
        <v>5.7221857752612897E-2</v>
      </c>
      <c r="AG420" s="72">
        <f t="shared" si="224"/>
        <v>8.8016427771730535E-2</v>
      </c>
      <c r="AH420" s="72">
        <f t="shared" si="225"/>
        <v>0.21968459207269686</v>
      </c>
      <c r="AI420" s="72">
        <f t="shared" si="226"/>
        <v>5.5389070763031886E-3</v>
      </c>
      <c r="AJ420" s="72">
        <f>(AV420-Driver!$K$179)/(Driver!$L$179-Driver!$K$179)</f>
        <v>0.3722504230118443</v>
      </c>
      <c r="AK420" s="72">
        <f>(AW420-Driver!$K$180)/(Driver!$L$180-Driver!$K$180)</f>
        <v>0.28355988548905681</v>
      </c>
      <c r="AL420" s="72">
        <f>(AX420-Driver!$K$181)/(Driver!$L$181-Driver!$K$181)</f>
        <v>0.57376841838993231</v>
      </c>
      <c r="AM420" s="72">
        <f>(AY420-Driver!$K$182)/(Driver!$L$182-Driver!$K$182)</f>
        <v>0.90175117152263962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27"/>
        <v>7.8347578347578342</v>
      </c>
      <c r="AW420" s="70">
        <f t="shared" si="228"/>
        <v>28.682367225860428</v>
      </c>
      <c r="AX420" s="70">
        <f t="shared" si="229"/>
        <v>6.1639157655093912</v>
      </c>
      <c r="AY420" s="70">
        <f>IFERROR(Driver!$K$19/Data!BH420/Data!BI420*Data!BK420*Data!BL420,"")</f>
        <v>-0.60142940338686446</v>
      </c>
      <c r="AZ420" s="70">
        <f t="shared" si="230"/>
        <v>23.119880863737901</v>
      </c>
      <c r="BA420" s="70"/>
      <c r="BB420" s="70"/>
      <c r="BC420" s="70">
        <f t="shared" si="231"/>
        <v>36.556510578387723</v>
      </c>
      <c r="BD420" s="70">
        <f t="shared" si="232"/>
        <v>5.5066126746086494</v>
      </c>
      <c r="BE420" s="70">
        <f t="shared" si="233"/>
        <v>1.2159823238385358E-2</v>
      </c>
      <c r="BF420" s="70">
        <f t="shared" si="234"/>
        <v>20.365358537953032</v>
      </c>
      <c r="BG420" s="70">
        <f t="shared" si="235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219</v>
      </c>
      <c r="BS420" s="8" t="s">
        <v>710</v>
      </c>
      <c r="BT420" s="9" t="s">
        <v>717</v>
      </c>
      <c r="BU420" s="10">
        <v>176</v>
      </c>
      <c r="BV420" s="9" t="s">
        <v>222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301</v>
      </c>
      <c r="CU420" s="10"/>
      <c r="CV420" s="10"/>
      <c r="CW420" s="10"/>
      <c r="CX420" t="str">
        <f>INDEX('Data_Price '!AS$2:AS$1266,MATCH(Data!$DN420,'Data_Price '!$BE$2:$BE$1266,0))</f>
        <v>Liberty Skis Origin 106 Ski</v>
      </c>
      <c r="CY420" t="str">
        <f>INDEX('Data_Price '!AT$2:AT$1266,MATCH(Data!$DN420,'Data_Price '!$BE$2:$BE$1266,0))</f>
        <v>Moosejaw</v>
      </c>
      <c r="CZ420">
        <f>INDEX('Data_Price '!AU$2:AU$1266,MATCH(Data!$DN420,'Data_Price '!$BE$2:$BE$1266,0))</f>
        <v>559.99</v>
      </c>
      <c r="DA420" t="str">
        <f>INDEX('Data_Price '!AV$2:AV$1266,MATCH(Data!$DN420,'Data_Price '!$BE$2:$BE$1266,0))</f>
        <v>https://www.google.com/url?url=https://www.moosejaw.com/product/liberty-skis-origin-106-ski_10545077%3Fad_id%3DGooglePlusBox%26utm_source%3DGooglePlusBox%26utm_medium%3DPLA%26utm_campaign%3DLiberty-Skis&amp;rct=j&amp;q=&amp;esrc=s&amp;sa=U&amp;ved=0ahUKEwjzkqfhxaP2AhUKZN8KHU3UA4sQsDwITA&amp;usg=AOvVaw3sLXoPe1luFBGO0-sW6C3W</v>
      </c>
      <c r="DB420" t="str">
        <f>INDEX('Data_Price '!AW$2:AW$1266,MATCH(Data!$DN420,'Data_Price '!$BE$2:$BE$1266,0))</f>
        <v>Liberty Skis Origin 106 Ski</v>
      </c>
      <c r="DC420" t="str">
        <f>INDEX('Data_Price '!AX$2:AX$1266,MATCH(Data!$DN420,'Data_Price '!$BE$2:$BE$1266,0))</f>
        <v>Moosejaw</v>
      </c>
      <c r="DD420">
        <f>INDEX('Data_Price '!AY$2:AY$1266,MATCH(Data!$DN420,'Data_Price '!$BE$2:$BE$1266,0))</f>
        <v>559.99</v>
      </c>
      <c r="DE420" t="str">
        <f>INDEX('Data_Price '!AZ$2:AZ$1266,MATCH(Data!$DN420,'Data_Price '!$BE$2:$BE$1266,0))</f>
        <v>https://www.google.com/url?q=https://www.moosejaw.com/product/liberty-skis-origin-106-ski_10545077%3Fad_id%3DGooglePlusBox%26utm_source%3DGooglePlusBox%26utm_medium%3DPLA%26utm_campaign%3DLiberty-Skis&amp;sa=U&amp;ved=0ahUKEwjl7NvhxaP2AhUQm-AKHS0eCQQQ2ykIFw&amp;usg=AOvVaw3NmPGoNpgf16m0D-PnY0tv</v>
      </c>
      <c r="DF420" t="str">
        <f>INDEX('Data_Price '!BA$2:BA$1266,MATCH(Data!$DN420,'Data_Price '!$BE$2:$BE$1266,0))</f>
        <v>'22 Liberty Origin 106 Skis 176cm</v>
      </c>
      <c r="DG420" t="str">
        <f>INDEX('Data_Price '!BB$2:BB$1266,MATCH(Data!$DN420,'Data_Price '!$BE$2:$BE$1266,0))</f>
        <v>Al's Ski Equipment Barn</v>
      </c>
      <c r="DH420">
        <f>INDEX('Data_Price '!BC$2:BC$1266,MATCH(Data!$DN420,'Data_Price '!$BE$2:$BE$1266,0))</f>
        <v>695</v>
      </c>
      <c r="DI420" t="str">
        <f>INDEX('Data_Price '!BD$2:BD$1266,MATCH(Data!$DN420,'Data_Price '!$BE$2:$BE$1266,0))</f>
        <v>https://www.google.com/url?url=https://www.untracked.com/p7423c44b101lr-Froogle-22_liberty_origin_106_freeride_skis.html%23chsku767819&amp;rct=j&amp;q=&amp;esrc=s&amp;sa=U&amp;ved=0ahUKEwjzkqfhxaP2AhUKZN8KHU3UA4sQ2SkIVA&amp;usg=AOvVaw2bKPdHoAqmzxt7ndbQzjPd</v>
      </c>
      <c r="DJ420" s="89" t="e">
        <f ca="1">_xll.Connector("TinyUrl.TinyUrl",DA420,0)</f>
        <v>#NAME?</v>
      </c>
      <c r="DK420" s="89" t="e">
        <f ca="1">_xll.Connector("TinyUrl.TinyUrl",DE420,0)</f>
        <v>#NAME?</v>
      </c>
      <c r="DL420" s="89" t="e">
        <f ca="1">_xll.Connector("TinyUrl.TinyUrl",DI420,0)</f>
        <v>#NAME?</v>
      </c>
      <c r="DM420" s="224" t="str">
        <f t="shared" si="236"/>
        <v>Origin 106</v>
      </c>
      <c r="DN420" s="89" t="str">
        <f t="shared" si="237"/>
        <v xml:space="preserve"> LibertyOrigin 106176 Unisex</v>
      </c>
      <c r="DO420" s="227" t="s">
        <v>1073</v>
      </c>
    </row>
    <row r="421" spans="2:119" ht="15.45" customHeight="1">
      <c r="B421" s="224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#VALUE!</v>
      </c>
      <c r="F421" s="43" t="b">
        <f>CL421&gt;Driver!$F$56</f>
        <v>0</v>
      </c>
      <c r="G421" s="43" t="b">
        <f>AND(CB421&gt;Driver!$F$55,CB421&lt;Driver!$G$55)</f>
        <v>0</v>
      </c>
      <c r="H421" s="43" t="e">
        <f t="shared" si="204"/>
        <v>#VALUE!</v>
      </c>
      <c r="I421" s="43">
        <f t="shared" si="205"/>
        <v>0</v>
      </c>
      <c r="J421" s="43" t="e">
        <f t="array" ref="J421">NOT(OR(($H$9:$H$1273=TRUE)*($I$9:$I$1273&gt;0)*($BT$9:$BT$1273=BT421)*($K$9:$K$1273&gt;K421)))</f>
        <v>#VALUE!</v>
      </c>
      <c r="K421" s="72">
        <f t="shared" si="206"/>
        <v>0.70383161896145552</v>
      </c>
      <c r="L421" s="72">
        <f t="shared" si="207"/>
        <v>0.93274997985657881</v>
      </c>
      <c r="M421" s="72">
        <f t="shared" si="208"/>
        <v>0.47491325806633222</v>
      </c>
      <c r="N421" s="72">
        <f t="shared" si="209"/>
        <v>0.159033706444065</v>
      </c>
      <c r="O421" s="72">
        <f t="shared" si="210"/>
        <v>0.38066521808172915</v>
      </c>
      <c r="P421" s="72">
        <f t="shared" si="211"/>
        <v>0.88504084967320262</v>
      </c>
      <c r="Q421" s="72"/>
      <c r="R421" s="72"/>
      <c r="S421" s="72">
        <f t="shared" si="212"/>
        <v>0.76013068189822519</v>
      </c>
      <c r="T421" s="72">
        <f t="shared" si="213"/>
        <v>0.92941216462873821</v>
      </c>
      <c r="U421" s="72">
        <f t="shared" si="214"/>
        <v>0.93236293180238949</v>
      </c>
      <c r="V421" s="72">
        <f t="shared" si="215"/>
        <v>0.61800516009012796</v>
      </c>
      <c r="W421" s="72">
        <f t="shared" si="216"/>
        <v>0.96298661332512692</v>
      </c>
      <c r="X421" s="72">
        <f t="shared" si="217"/>
        <v>6.7250020143421185E-2</v>
      </c>
      <c r="Y421" s="72">
        <f t="shared" si="218"/>
        <v>0.52508674193366778</v>
      </c>
      <c r="Z421" s="72">
        <f t="shared" si="219"/>
        <v>0.840966293555935</v>
      </c>
      <c r="AA421" s="72">
        <f t="shared" si="220"/>
        <v>0.61933478191827085</v>
      </c>
      <c r="AB421" s="72">
        <f t="shared" si="221"/>
        <v>0.11495915032679738</v>
      </c>
      <c r="AC421" s="72"/>
      <c r="AD421" s="72"/>
      <c r="AE421" s="72">
        <f t="shared" si="222"/>
        <v>0.23986931810177481</v>
      </c>
      <c r="AF421" s="72">
        <f t="shared" si="223"/>
        <v>7.0587835371261773E-2</v>
      </c>
      <c r="AG421" s="72">
        <f t="shared" si="224"/>
        <v>6.7637068197610478E-2</v>
      </c>
      <c r="AH421" s="72">
        <f t="shared" si="225"/>
        <v>0.3819948399098721</v>
      </c>
      <c r="AI421" s="72">
        <f t="shared" si="226"/>
        <v>3.7013386674873056E-2</v>
      </c>
      <c r="AJ421" s="72">
        <f>(AV421-Driver!$K$179)/(Driver!$L$179-Driver!$K$179)</f>
        <v>0.17274997985657881</v>
      </c>
      <c r="AK421" s="72">
        <f>(AW421-Driver!$K$180)/(Driver!$L$180-Driver!$K$180)</f>
        <v>0.28689012305277151</v>
      </c>
      <c r="AL421" s="72">
        <f>(AX421-Driver!$K$181)/(Driver!$L$181-Driver!$K$181)</f>
        <v>0.44096629355593503</v>
      </c>
      <c r="AM421" s="72">
        <f>(AY421-Driver!$K$182)/(Driver!$L$182-Driver!$K$182)</f>
        <v>0.83333478191827082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27"/>
        <v>3.6358703025369685</v>
      </c>
      <c r="AW421" s="70">
        <f t="shared" si="228"/>
        <v>29.008024997885563</v>
      </c>
      <c r="AX421" s="70">
        <f t="shared" si="229"/>
        <v>4.9686966420034153</v>
      </c>
      <c r="AY421" s="70">
        <f>IFERROR(Driver!$K$19/Data!BH421/Data!BI421*Data!BK421*Data!BL421,"")</f>
        <v>-1.0202397751677408</v>
      </c>
      <c r="AZ421" s="70">
        <f t="shared" si="230"/>
        <v>25.05956813104989</v>
      </c>
      <c r="BA421" s="70"/>
      <c r="BB421" s="70"/>
      <c r="BC421" s="70">
        <f t="shared" si="231"/>
        <v>57.125550316688916</v>
      </c>
      <c r="BD421" s="70">
        <f t="shared" si="232"/>
        <v>4.3237473384691611</v>
      </c>
      <c r="BE421" s="70">
        <f t="shared" si="233"/>
        <v>0.16778555237600015</v>
      </c>
      <c r="BF421" s="70">
        <f t="shared" si="234"/>
        <v>2.0335563387712883</v>
      </c>
      <c r="BG421" s="70">
        <f t="shared" si="235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219</v>
      </c>
      <c r="BS421" s="8" t="s">
        <v>471</v>
      </c>
      <c r="BT421" s="9" t="s">
        <v>475</v>
      </c>
      <c r="BU421" s="10">
        <v>174.2</v>
      </c>
      <c r="BV421" s="9" t="s">
        <v>222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305</v>
      </c>
      <c r="CU421" s="10"/>
      <c r="CV421" s="10"/>
      <c r="CW421" s="10"/>
      <c r="CX421" t="str">
        <f>INDEX('Data_Price '!AS$2:AS$1266,MATCH(Data!$DN421,'Data_Price '!$BE$2:$BE$1266,0))</f>
        <v>Black Crows Camox Skis</v>
      </c>
      <c r="CY421" t="str">
        <f>INDEX('Data_Price '!AT$2:AT$1266,MATCH(Data!$DN421,'Data_Price '!$BE$2:$BE$1266,0))</f>
        <v>Cole Sport</v>
      </c>
      <c r="CZ421">
        <f>INDEX('Data_Price '!AU$2:AU$1266,MATCH(Data!$DN421,'Data_Price '!$BE$2:$BE$1266,0))</f>
        <v>719.95</v>
      </c>
      <c r="DA421" t="str">
        <f>INDEX('Data_Price '!AV$2:AV$1266,MATCH(Data!$DN421,'Data_Price '!$BE$2:$BE$1266,0))</f>
        <v>https://www.google.com/url?url=https://www.colesport.com/black-crows-camox-skis/%3Fsku%3D254377&amp;rct=j&amp;q=&amp;esrc=s&amp;sa=U&amp;ved=0ahUKEwiw1Z3ixaP2AhWuUt8KHUttANQQ2SkIVA&amp;usg=AOvVaw2OlCmgKXeOpUxpDpqJmSpr</v>
      </c>
      <c r="DB421" t="str">
        <f>INDEX('Data_Price '!AW$2:AW$1266,MATCH(Data!$DN421,'Data_Price '!$BE$2:$BE$1266,0))</f>
        <v>Black Crows Camox Birdie Skis</v>
      </c>
      <c r="DC421" t="str">
        <f>INDEX('Data_Price '!AX$2:AX$1266,MATCH(Data!$DN421,'Data_Price '!$BE$2:$BE$1266,0))</f>
        <v>Cole Sport</v>
      </c>
      <c r="DD421">
        <f>INDEX('Data_Price '!AY$2:AY$1266,MATCH(Data!$DN421,'Data_Price '!$BE$2:$BE$1266,0))</f>
        <v>719.95</v>
      </c>
      <c r="DE421" t="str">
        <f>INDEX('Data_Price '!AZ$2:AZ$1266,MATCH(Data!$DN421,'Data_Price '!$BE$2:$BE$1266,0))</f>
        <v>https://www.google.com/url?url=https://www.colesport.com/black-crows-camox-birdie-skis/%3Fsku%3D254723&amp;rct=j&amp;q=&amp;esrc=s&amp;sa=U&amp;ved=0ahUKEwiw1Z3ixaP2AhWuUt8KHUttANQQ2SkIWg&amp;usg=AOvVaw30HXmQapMw8yp2UwshrHCB</v>
      </c>
      <c r="DF421">
        <f>INDEX('Data_Price '!BA$2:BA$1266,MATCH(Data!$DN421,'Data_Price '!$BE$2:$BE$1266,0))</f>
        <v>0</v>
      </c>
      <c r="DG421">
        <f>INDEX('Data_Price '!BB$2:BB$1266,MATCH(Data!$DN421,'Data_Price '!$BE$2:$BE$1266,0))</f>
        <v>0</v>
      </c>
      <c r="DH421">
        <f>INDEX('Data_Price '!BC$2:BC$1266,MATCH(Data!$DN421,'Data_Price '!$BE$2:$BE$1266,0))</f>
        <v>0</v>
      </c>
      <c r="DI421">
        <f>INDEX('Data_Price '!BD$2:BD$1266,MATCH(Data!$DN421,'Data_Price '!$BE$2:$BE$1266,0))</f>
        <v>0</v>
      </c>
      <c r="DJ421" s="89" t="e">
        <f ca="1">_xll.Connector("TinyUrl.TinyUrl",DA421,0)</f>
        <v>#NAME?</v>
      </c>
      <c r="DK421" s="89" t="e">
        <f ca="1">_xll.Connector("TinyUrl.TinyUrl",DE421,0)</f>
        <v>#NAME?</v>
      </c>
      <c r="DL421" s="89" t="e">
        <f ca="1">_xll.Connector("TinyUrl.TinyUrl",DI421,0)</f>
        <v>#NAME?</v>
      </c>
      <c r="DM421" s="224" t="str">
        <f t="shared" si="236"/>
        <v>Camox</v>
      </c>
      <c r="DN421" s="89" t="str">
        <f t="shared" si="237"/>
        <v xml:space="preserve"> Black CrowsCamox174.2 Unisex</v>
      </c>
      <c r="DO421" s="227" t="s">
        <v>1042</v>
      </c>
    </row>
    <row r="422" spans="2:119" ht="15.45" customHeight="1">
      <c r="B422" s="224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#VALUE!</v>
      </c>
      <c r="F422" s="43" t="b">
        <f>CL422&gt;Driver!$F$56</f>
        <v>0</v>
      </c>
      <c r="G422" s="43" t="b">
        <f>AND(CB422&gt;Driver!$F$55,CB422&lt;Driver!$G$55)</f>
        <v>1</v>
      </c>
      <c r="H422" s="43" t="e">
        <f t="shared" si="204"/>
        <v>#VALUE!</v>
      </c>
      <c r="I422" s="43">
        <f t="shared" si="205"/>
        <v>0</v>
      </c>
      <c r="J422" s="43" t="e">
        <f t="array" ref="J422">NOT(OR(($H$9:$H$1273=TRUE)*($I$9:$I$1273&gt;0)*($BT$9:$BT$1273=BT422)*($K$9:$K$1273&gt;K422)))</f>
        <v>#VALUE!</v>
      </c>
      <c r="K422" s="72">
        <f t="shared" si="206"/>
        <v>0.72914588800259317</v>
      </c>
      <c r="L422" s="72">
        <f t="shared" si="207"/>
        <v>0.97166706953508986</v>
      </c>
      <c r="M422" s="72">
        <f t="shared" si="208"/>
        <v>0.48662470647009648</v>
      </c>
      <c r="N422" s="72">
        <f t="shared" si="209"/>
        <v>0.20077151710617847</v>
      </c>
      <c r="O422" s="72">
        <f t="shared" si="210"/>
        <v>0.31160260230411119</v>
      </c>
      <c r="P422" s="72">
        <f t="shared" si="211"/>
        <v>0.94750000000000001</v>
      </c>
      <c r="Q422" s="72"/>
      <c r="R422" s="72"/>
      <c r="S422" s="72">
        <f t="shared" si="212"/>
        <v>0.69947128942787673</v>
      </c>
      <c r="T422" s="72">
        <f t="shared" si="213"/>
        <v>0.92662642369282666</v>
      </c>
      <c r="U422" s="72">
        <f t="shared" si="214"/>
        <v>0.94397715347107236</v>
      </c>
      <c r="V422" s="72">
        <f t="shared" si="215"/>
        <v>0.7099897924091283</v>
      </c>
      <c r="W422" s="72">
        <f t="shared" si="216"/>
        <v>0.96117335986177288</v>
      </c>
      <c r="X422" s="72">
        <f t="shared" si="217"/>
        <v>2.8332930464910144E-2</v>
      </c>
      <c r="Y422" s="72">
        <f t="shared" si="218"/>
        <v>0.51337529352990352</v>
      </c>
      <c r="Z422" s="72">
        <f t="shared" si="219"/>
        <v>0.79922848289382153</v>
      </c>
      <c r="AA422" s="72">
        <f t="shared" si="220"/>
        <v>0.68839739769588881</v>
      </c>
      <c r="AB422" s="72">
        <f t="shared" si="221"/>
        <v>5.2499999999999963E-2</v>
      </c>
      <c r="AC422" s="72"/>
      <c r="AD422" s="72"/>
      <c r="AE422" s="72">
        <f t="shared" si="222"/>
        <v>0.30052871057212327</v>
      </c>
      <c r="AF422" s="72">
        <f t="shared" si="223"/>
        <v>7.3373576307173297E-2</v>
      </c>
      <c r="AG422" s="72">
        <f t="shared" si="224"/>
        <v>5.6022846528927583E-2</v>
      </c>
      <c r="AH422" s="72">
        <f t="shared" si="225"/>
        <v>0.2900102075908717</v>
      </c>
      <c r="AI422" s="72">
        <f t="shared" si="226"/>
        <v>3.882664013822712E-2</v>
      </c>
      <c r="AJ422" s="72">
        <f>(AV422-Driver!$K$179)/(Driver!$L$179-Driver!$K$179)</f>
        <v>0.21166706953508985</v>
      </c>
      <c r="AK422" s="72">
        <f>(AW422-Driver!$K$180)/(Driver!$L$180-Driver!$K$180)</f>
        <v>0.22915967665937326</v>
      </c>
      <c r="AL422" s="72">
        <f>(AX422-Driver!$K$181)/(Driver!$L$181-Driver!$K$181)</f>
        <v>0.39922848289382151</v>
      </c>
      <c r="AM422" s="72">
        <f>(AY422-Driver!$K$182)/(Driver!$L$182-Driver!$K$182)</f>
        <v>0.90239739769588878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27"/>
        <v>4.4549586216252886</v>
      </c>
      <c r="AW422" s="70">
        <f t="shared" si="228"/>
        <v>23.362671418509152</v>
      </c>
      <c r="AX422" s="70">
        <f t="shared" si="229"/>
        <v>4.5930563460443938</v>
      </c>
      <c r="AY422" s="70">
        <f>IFERROR(Driver!$K$19/Data!BH422/Data!BI422*Data!BK422*Data!BL422,"")</f>
        <v>-0.5974735351301782</v>
      </c>
      <c r="AZ422" s="70">
        <f t="shared" si="230"/>
        <v>19.367088607594937</v>
      </c>
      <c r="BA422" s="70"/>
      <c r="BB422" s="70"/>
      <c r="BC422" s="70">
        <f t="shared" si="231"/>
        <v>25.661101745064169</v>
      </c>
      <c r="BD422" s="70">
        <f t="shared" si="232"/>
        <v>4.0772142016818487</v>
      </c>
      <c r="BE422" s="70">
        <f t="shared" si="233"/>
        <v>4.4147697186397696E-2</v>
      </c>
      <c r="BF422" s="70">
        <f t="shared" si="234"/>
        <v>12.422574330586349</v>
      </c>
      <c r="BG422" s="70">
        <f t="shared" si="235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219</v>
      </c>
      <c r="BS422" s="8" t="s">
        <v>710</v>
      </c>
      <c r="BT422" s="9" t="s">
        <v>716</v>
      </c>
      <c r="BU422" s="10">
        <v>171</v>
      </c>
      <c r="BV422" s="9" t="s">
        <v>222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305</v>
      </c>
      <c r="CU422" s="9" t="s">
        <v>301</v>
      </c>
      <c r="CV422" s="9" t="s">
        <v>302</v>
      </c>
      <c r="CW422" s="10"/>
      <c r="CX422" t="str">
        <f>INDEX('Data_Price '!AS$2:AS$1266,MATCH(Data!$DN422,'Data_Price '!$BE$2:$BE$1266,0))</f>
        <v>Liberty Skis Origin 101 Â· 171 cm</v>
      </c>
      <c r="CY422" t="str">
        <f>INDEX('Data_Price '!AT$2:AT$1266,MATCH(Data!$DN422,'Data_Price '!$BE$2:$BE$1266,0))</f>
        <v>SkiEssentials.com</v>
      </c>
      <c r="CZ422">
        <f>INDEX('Data_Price '!AU$2:AU$1266,MATCH(Data!$DN422,'Data_Price '!$BE$2:$BE$1266,0))</f>
        <v>502.49</v>
      </c>
      <c r="DA422" t="str">
        <f>INDEX('Data_Price '!AV$2:AV$1266,MATCH(Data!$DN422,'Data_Price '!$BE$2:$BE$1266,0))</f>
        <v>https://www.google.com/url?url=https://www.skiessentials.com/2022-liberty-origin-101-skis.html&amp;rct=j&amp;q=&amp;esrc=s&amp;sa=U&amp;ved=0ahUKEwju8cfixaP2AhWDMd8KHQisAXYQsDwIOg&amp;usg=AOvVaw0Trn54grGJ7bQ2XnwLtm8I</v>
      </c>
      <c r="DB422" t="str">
        <f>INDEX('Data_Price '!AW$2:AW$1266,MATCH(Data!$DN422,'Data_Price '!$BE$2:$BE$1266,0))</f>
        <v>Liberty Skis Origin 101 Â· 171 cm</v>
      </c>
      <c r="DC422" t="str">
        <f>INDEX('Data_Price '!AX$2:AX$1266,MATCH(Data!$DN422,'Data_Price '!$BE$2:$BE$1266,0))</f>
        <v>SkiEssentials.com</v>
      </c>
      <c r="DD422">
        <f>INDEX('Data_Price '!AY$2:AY$1266,MATCH(Data!$DN422,'Data_Price '!$BE$2:$BE$1266,0))</f>
        <v>502.49</v>
      </c>
      <c r="DE422" t="str">
        <f>INDEX('Data_Price '!AZ$2:AZ$1266,MATCH(Data!$DN422,'Data_Price '!$BE$2:$BE$1266,0))</f>
        <v>https://www.google.com/url?q=https://www.skiessentials.com/2022-liberty-origin-101-skis.html&amp;sa=U&amp;ved=0ahUKEwi98vrixaP2AhUmVd8KHS86B64Q2ykIFg&amp;usg=AOvVaw2siQ7wo8wq6Nsn5Xu15xoC</v>
      </c>
      <c r="DF422" t="str">
        <f>INDEX('Data_Price '!BA$2:BA$1266,MATCH(Data!$DN422,'Data_Price '!$BE$2:$BE$1266,0))</f>
        <v>Liberty 22 Origin 101 171cm Demo</v>
      </c>
      <c r="DG422" t="str">
        <f>INDEX('Data_Price '!BB$2:BB$1266,MATCH(Data!$DN422,'Data_Price '!$BE$2:$BE$1266,0))</f>
        <v>Play It Again Sports</v>
      </c>
      <c r="DH422" t="str">
        <f>INDEX('Data_Price '!BC$2:BC$1266,MATCH(Data!$DN422,'Data_Price '!$BE$2:$BE$1266,0))</f>
        <v>$649.91 used</v>
      </c>
      <c r="DI422" t="str">
        <f>INDEX('Data_Price '!BD$2:BD$1266,MATCH(Data!$DN422,'Data_Price '!$BE$2:$BE$1266,0))</f>
        <v>https://www.google.com/url?url=https://playitagainsports.com/product/seattle-wa/11317-612ORG10117122DEMO/LIBERTY-22-ORIGIN-101-171cm-DEMO&amp;rct=j&amp;q=&amp;esrc=s&amp;sa=U&amp;ved=0ahUKEwju8cfixaP2AhWDMd8KHQisAXYQsDwITg&amp;usg=AOvVaw1JuL4ZSv6D2UtjhxuHUeFy</v>
      </c>
      <c r="DJ422" s="89" t="e">
        <f ca="1">_xll.Connector("TinyUrl.TinyUrl",DA422,0)</f>
        <v>#NAME?</v>
      </c>
      <c r="DK422" s="89" t="e">
        <f ca="1">_xll.Connector("TinyUrl.TinyUrl",DE422,0)</f>
        <v>#NAME?</v>
      </c>
      <c r="DL422" s="89" t="e">
        <f ca="1">_xll.Connector("TinyUrl.TinyUrl",DI422,0)</f>
        <v>#NAME?</v>
      </c>
      <c r="DM422" s="224" t="str">
        <f t="shared" si="236"/>
        <v>Origin 101</v>
      </c>
      <c r="DN422" s="89" t="str">
        <f t="shared" si="237"/>
        <v xml:space="preserve"> LibertyOrigin 101171 Unisex</v>
      </c>
      <c r="DO422" s="227" t="s">
        <v>1074</v>
      </c>
    </row>
    <row r="423" spans="2:119" ht="15.45" customHeight="1">
      <c r="B423" s="224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#VALUE!</v>
      </c>
      <c r="F423" s="43" t="b">
        <f>CL423&gt;Driver!$F$56</f>
        <v>1</v>
      </c>
      <c r="G423" s="43" t="b">
        <f>AND(CB423&gt;Driver!$F$55,CB423&lt;Driver!$G$55)</f>
        <v>1</v>
      </c>
      <c r="H423" s="43" t="e">
        <f t="shared" si="204"/>
        <v>#VALUE!</v>
      </c>
      <c r="I423" s="43">
        <f t="shared" si="205"/>
        <v>0</v>
      </c>
      <c r="J423" s="43" t="e">
        <f t="array" ref="J423">NOT(OR(($H$9:$H$1273=TRUE)*($I$9:$I$1273&gt;0)*($BT$9:$BT$1273=BT423)*($K$9:$K$1273&gt;K423)))</f>
        <v>#VALUE!</v>
      </c>
      <c r="K423" s="72">
        <f t="shared" si="206"/>
        <v>0.64839687318112071</v>
      </c>
      <c r="L423" s="72">
        <f t="shared" si="207"/>
        <v>0.8535686084924663</v>
      </c>
      <c r="M423" s="72">
        <f t="shared" si="208"/>
        <v>0.44322513786977513</v>
      </c>
      <c r="N423" s="72">
        <f t="shared" si="209"/>
        <v>6.923417441345725E-2</v>
      </c>
      <c r="O423" s="72">
        <f t="shared" si="210"/>
        <v>0.32462424573181581</v>
      </c>
      <c r="P423" s="72">
        <f t="shared" si="211"/>
        <v>0.93581699346405234</v>
      </c>
      <c r="Q423" s="72"/>
      <c r="R423" s="72"/>
      <c r="S423" s="72">
        <f t="shared" si="212"/>
        <v>0.73067806546485947</v>
      </c>
      <c r="T423" s="72">
        <f t="shared" si="213"/>
        <v>0.9166113270280114</v>
      </c>
      <c r="U423" s="72">
        <f t="shared" si="214"/>
        <v>0.92021467524724732</v>
      </c>
      <c r="V423" s="72">
        <f t="shared" si="215"/>
        <v>0.71667087476261992</v>
      </c>
      <c r="W423" s="72">
        <f t="shared" si="216"/>
        <v>0.99939711664482311</v>
      </c>
      <c r="X423" s="72">
        <f t="shared" si="217"/>
        <v>0.14643139150753365</v>
      </c>
      <c r="Y423" s="72">
        <f t="shared" si="218"/>
        <v>0.55677486213022487</v>
      </c>
      <c r="Z423" s="72">
        <f t="shared" si="219"/>
        <v>0.93076582558654275</v>
      </c>
      <c r="AA423" s="72">
        <f t="shared" si="220"/>
        <v>0.67537575426818419</v>
      </c>
      <c r="AB423" s="72">
        <f t="shared" si="221"/>
        <v>6.4183006535947662E-2</v>
      </c>
      <c r="AC423" s="72"/>
      <c r="AD423" s="72"/>
      <c r="AE423" s="72">
        <f t="shared" si="222"/>
        <v>0.26932193453514053</v>
      </c>
      <c r="AF423" s="72">
        <f t="shared" si="223"/>
        <v>8.3388672971988598E-2</v>
      </c>
      <c r="AG423" s="72">
        <f t="shared" si="224"/>
        <v>7.9785324752752712E-2</v>
      </c>
      <c r="AH423" s="72">
        <f t="shared" si="225"/>
        <v>0.28332912523738008</v>
      </c>
      <c r="AI423" s="72">
        <f t="shared" si="226"/>
        <v>6.028833551769211E-4</v>
      </c>
      <c r="AJ423" s="72">
        <f>(AV423-Driver!$K$179)/(Driver!$L$179-Driver!$K$179)</f>
        <v>0.38643139150753364</v>
      </c>
      <c r="AK423" s="72">
        <f>(AW423-Driver!$K$180)/(Driver!$L$180-Driver!$K$180)</f>
        <v>0.25133930202135035</v>
      </c>
      <c r="AL423" s="72">
        <f>(AX423-Driver!$K$181)/(Driver!$L$181-Driver!$K$181)</f>
        <v>0.53076582558654273</v>
      </c>
      <c r="AM423" s="72">
        <f>(AY423-Driver!$K$182)/(Driver!$L$182-Driver!$K$182)</f>
        <v>0.88937575426818416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27"/>
        <v>8.1332247998914671</v>
      </c>
      <c r="AW423" s="70">
        <f t="shared" si="228"/>
        <v>25.531575961065812</v>
      </c>
      <c r="AX423" s="70">
        <f t="shared" si="229"/>
        <v>5.7768924302788847</v>
      </c>
      <c r="AY423" s="70">
        <f>IFERROR(Driver!$K$19/Data!BH423/Data!BI423*Data!BK423*Data!BL423,"")</f>
        <v>-0.67718541932476217</v>
      </c>
      <c r="AZ423" s="70">
        <f t="shared" si="230"/>
        <v>20.431868950111689</v>
      </c>
      <c r="BA423" s="70"/>
      <c r="BB423" s="70"/>
      <c r="BC423" s="70">
        <f t="shared" si="231"/>
        <v>41.848273421434477</v>
      </c>
      <c r="BD423" s="70">
        <f t="shared" si="232"/>
        <v>3.1908958925469157</v>
      </c>
      <c r="BE423" s="70">
        <f t="shared" si="233"/>
        <v>2.0389457921229606E-2</v>
      </c>
      <c r="BF423" s="70">
        <f t="shared" si="234"/>
        <v>13.177155645153237</v>
      </c>
      <c r="BG423" s="70">
        <f t="shared" si="235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219</v>
      </c>
      <c r="BS423" s="8" t="s">
        <v>471</v>
      </c>
      <c r="BT423" s="9" t="s">
        <v>482</v>
      </c>
      <c r="BU423" s="10">
        <v>181.4</v>
      </c>
      <c r="BV423" s="9" t="s">
        <v>222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301</v>
      </c>
      <c r="CU423" s="9" t="s">
        <v>302</v>
      </c>
      <c r="CV423" s="10"/>
      <c r="CW423" s="10"/>
      <c r="CX423" t="str">
        <f>INDEX('Data_Price '!AS$2:AS$1266,MATCH(Data!$DN423,'Data_Price '!$BE$2:$BE$1266,0))</f>
        <v>Black Crows Ferox Freebird Skis 181</v>
      </c>
      <c r="CY423" t="str">
        <f>INDEX('Data_Price '!AT$2:AT$1266,MATCH(Data!$DN423,'Data_Price '!$BE$2:$BE$1266,0))</f>
        <v>Cripple Creek Backcountry</v>
      </c>
      <c r="CZ423">
        <f>INDEX('Data_Price '!AU$2:AU$1266,MATCH(Data!$DN423,'Data_Price '!$BE$2:$BE$1266,0))</f>
        <v>1019</v>
      </c>
      <c r="DA423" t="str">
        <f>INDEX('Data_Price '!AV$2:AV$1266,MATCH(Data!$DN423,'Data_Price '!$BE$2:$BE$1266,0))</f>
        <v>https://www.google.com/url?url=https://cripplecreekbc.com/products/black-crows-ferox-freebird-skis-2020%3Fvariant%3D16509229203499%26currency%3DUSD%26utm_medium%3Dproduct_sync%26utm_source%3Dgoogle%26utm_content%3Dsag_organic%26utm_campaign%3Dsag_organic&amp;rct=j&amp;q=&amp;esrc=s&amp;sa=U&amp;ved=0ahUKEwipiqDjxaP2AhVPMt8KHVa9C_sQ2SkIUg&amp;usg=AOvVaw0lQhN4X7MhiB4s6e9vvkKU</v>
      </c>
      <c r="DB423" t="str">
        <f>INDEX('Data_Price '!AW$2:AW$1266,MATCH(Data!$DN423,'Data_Price '!$BE$2:$BE$1266,0))</f>
        <v>Skis Black Crows Ferox Freebird</v>
      </c>
      <c r="DC423" t="str">
        <f>INDEX('Data_Price '!AX$2:AX$1266,MATCH(Data!$DN423,'Data_Price '!$BE$2:$BE$1266,0))</f>
        <v>SkiEssentials.com</v>
      </c>
      <c r="DD423">
        <f>INDEX('Data_Price '!AY$2:AY$1266,MATCH(Data!$DN423,'Data_Price '!$BE$2:$BE$1266,0))</f>
        <v>1019.9</v>
      </c>
      <c r="DE423" t="str">
        <f>INDEX('Data_Price '!AZ$2:AZ$1266,MATCH(Data!$DN423,'Data_Price '!$BE$2:$BE$1266,0))</f>
        <v>https://www.google.com/url?q=https://www.skiessentials.com/2022-black-crows-ferox-freebird-skis.html&amp;sa=U&amp;ved=0ahUKEwiZ08rjxaP2AhUJVN8KHeoVDq4Q2ykIGg&amp;usg=AOvVaw1CIcDuZKAZ0jZ7DA69LWeo</v>
      </c>
      <c r="DF423" t="str">
        <f>INDEX('Data_Price '!BA$2:BA$1266,MATCH(Data!$DN423,'Data_Price '!$BE$2:$BE$1266,0))</f>
        <v>Skis Black Crows Ferox Freebird</v>
      </c>
      <c r="DG423" t="str">
        <f>INDEX('Data_Price '!BB$2:BB$1266,MATCH(Data!$DN423,'Data_Price '!$BE$2:$BE$1266,0))</f>
        <v>evo.com</v>
      </c>
      <c r="DH423">
        <f>INDEX('Data_Price '!BC$2:BC$1266,MATCH(Data!$DN423,'Data_Price '!$BE$2:$BE$1266,0))</f>
        <v>1019.95</v>
      </c>
      <c r="DI423" t="str">
        <f>INDEX('Data_Price '!BD$2:BD$1266,MATCH(Data!$DN423,'Data_Price '!$BE$2:$BE$1266,0))</f>
        <v>https://www.google.com/url?url=https://www.evo.com/skis/black-crows-ferox-freebird%3Fimage%3D164660/659377/clone.jpg&amp;rct=j&amp;q=&amp;esrc=s&amp;sa=U&amp;ved=0ahUKEwipiqDjxaP2AhVPMt8KHVa9C_sQsDwIRw&amp;usg=AOvVaw0b811jWyDJYDUzC9OSvswQ</v>
      </c>
      <c r="DJ423" s="89" t="e">
        <f ca="1">_xll.Connector("TinyUrl.TinyUrl",DA423,0)</f>
        <v>#NAME?</v>
      </c>
      <c r="DK423" s="89" t="e">
        <f ca="1">_xll.Connector("TinyUrl.TinyUrl",DE423,0)</f>
        <v>#NAME?</v>
      </c>
      <c r="DL423" s="89" t="e">
        <f ca="1">_xll.Connector("TinyUrl.TinyUrl",DI423,0)</f>
        <v>#NAME?</v>
      </c>
      <c r="DM423" s="224" t="str">
        <f t="shared" si="236"/>
        <v>Ferox Freebird</v>
      </c>
      <c r="DN423" s="89" t="str">
        <f t="shared" si="237"/>
        <v xml:space="preserve"> Black CrowsFerox Freebird181.4 Unisex</v>
      </c>
      <c r="DO423" s="227" t="s">
        <v>1033</v>
      </c>
    </row>
    <row r="424" spans="2:119" ht="15.45" customHeight="1">
      <c r="B424" s="224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#VALUE!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04"/>
        <v>#VALUE!</v>
      </c>
      <c r="I424" s="43">
        <f t="shared" si="205"/>
        <v>0</v>
      </c>
      <c r="J424" s="43" t="e">
        <f t="array" ref="J424">NOT(OR(($H$9:$H$1273=TRUE)*($I$9:$I$1273&gt;0)*($BT$9:$BT$1273=BT424)*($K$9:$K$1273&gt;K424)))</f>
        <v>#VALUE!</v>
      </c>
      <c r="K424" s="72">
        <f t="shared" si="206"/>
        <v>0.67949737399271615</v>
      </c>
      <c r="L424" s="72">
        <f t="shared" si="207"/>
        <v>0.85282088469905726</v>
      </c>
      <c r="M424" s="72">
        <f t="shared" si="208"/>
        <v>0.50617386328637504</v>
      </c>
      <c r="N424" s="72">
        <f t="shared" si="209"/>
        <v>0.29120344020742428</v>
      </c>
      <c r="O424" s="72">
        <f t="shared" si="210"/>
        <v>0.33202403200464192</v>
      </c>
      <c r="P424" s="72">
        <f t="shared" si="211"/>
        <v>0.89529411764705891</v>
      </c>
      <c r="Q424" s="72"/>
      <c r="R424" s="72"/>
      <c r="S424" s="72">
        <f t="shared" si="212"/>
        <v>0.74237401266102931</v>
      </c>
      <c r="T424" s="72">
        <f t="shared" si="213"/>
        <v>0.98764849873793703</v>
      </c>
      <c r="U424" s="72">
        <f t="shared" si="214"/>
        <v>0.56361210974626796</v>
      </c>
      <c r="V424" s="72">
        <f t="shared" si="215"/>
        <v>0.60473137104429697</v>
      </c>
      <c r="W424" s="72">
        <f t="shared" si="216"/>
        <v>0.92225150602409645</v>
      </c>
      <c r="X424" s="72">
        <f t="shared" si="217"/>
        <v>0.14717911530094271</v>
      </c>
      <c r="Y424" s="72">
        <f t="shared" si="218"/>
        <v>0.49382613671362491</v>
      </c>
      <c r="Z424" s="72">
        <f t="shared" si="219"/>
        <v>0.70879655979257572</v>
      </c>
      <c r="AA424" s="72">
        <f t="shared" si="220"/>
        <v>0.66797596799535808</v>
      </c>
      <c r="AB424" s="72">
        <f t="shared" si="221"/>
        <v>0.10470588235294109</v>
      </c>
      <c r="AC424" s="72"/>
      <c r="AD424" s="72"/>
      <c r="AE424" s="72">
        <f t="shared" si="222"/>
        <v>0.25762598733897069</v>
      </c>
      <c r="AF424" s="72">
        <f t="shared" si="223"/>
        <v>1.2351501262062997E-2</v>
      </c>
      <c r="AG424" s="72">
        <f t="shared" si="224"/>
        <v>0.43638789025373204</v>
      </c>
      <c r="AH424" s="72">
        <f t="shared" si="225"/>
        <v>0.39526862895570297</v>
      </c>
      <c r="AI424" s="72">
        <f t="shared" si="226"/>
        <v>7.7748493975903596E-2</v>
      </c>
      <c r="AJ424" s="72">
        <f>(AV424-Driver!$K$179)/(Driver!$L$179-Driver!$K$179)</f>
        <v>9.2820884699057277E-2</v>
      </c>
      <c r="AK424" s="72">
        <f>(AW424-Driver!$K$180)/(Driver!$L$180-Driver!$K$180)</f>
        <v>0.26821458796743824</v>
      </c>
      <c r="AL424" s="72">
        <f>(AX424-Driver!$K$181)/(Driver!$L$181-Driver!$K$181)</f>
        <v>0.3087965597925757</v>
      </c>
      <c r="AM424" s="72">
        <f>(AY424-Driver!$K$182)/(Driver!$L$182-Driver!$K$182)</f>
        <v>0.88197596799535805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27"/>
        <v>1.9536019536019535</v>
      </c>
      <c r="AW424" s="70">
        <f t="shared" si="228"/>
        <v>27.181778962607851</v>
      </c>
      <c r="AX424" s="70">
        <f t="shared" si="229"/>
        <v>3.7791690381331815</v>
      </c>
      <c r="AY424" s="70">
        <f>IFERROR(Driver!$K$19/Data!BH424/Data!BI424*Data!BK424*Data!BL424,"")</f>
        <v>-0.72248315073009539</v>
      </c>
      <c r="AZ424" s="70">
        <f t="shared" si="230"/>
        <v>24.125093075204763</v>
      </c>
      <c r="BA424" s="70"/>
      <c r="BB424" s="70"/>
      <c r="BC424" s="70">
        <f t="shared" si="231"/>
        <v>47.915042540993547</v>
      </c>
      <c r="BD424" s="70">
        <f t="shared" si="232"/>
        <v>9.4775597184552058</v>
      </c>
      <c r="BE424" s="70">
        <f t="shared" si="233"/>
        <v>0.53647059343593417</v>
      </c>
      <c r="BF424" s="70">
        <f t="shared" si="234"/>
        <v>0.53437511969052809</v>
      </c>
      <c r="BG424" s="70">
        <f t="shared" si="235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219</v>
      </c>
      <c r="BS424" s="8" t="s">
        <v>855</v>
      </c>
      <c r="BT424" s="9" t="s">
        <v>856</v>
      </c>
      <c r="BU424" s="10">
        <v>158</v>
      </c>
      <c r="BV424" s="9" t="s">
        <v>222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305</v>
      </c>
      <c r="CU424" s="9" t="s">
        <v>303</v>
      </c>
      <c r="CV424" s="10"/>
      <c r="CW424" s="10"/>
      <c r="CX424" t="e">
        <f>INDEX('Data_Price '!AS$2:AS$1266,MATCH(Data!$DN424,'Data_Price '!$BE$2:$BE$1266,0))</f>
        <v>#N/A</v>
      </c>
      <c r="CY424" t="e">
        <f>INDEX('Data_Price '!AT$2:AT$1266,MATCH(Data!$DN424,'Data_Price '!$BE$2:$BE$1266,0))</f>
        <v>#N/A</v>
      </c>
      <c r="CZ424" t="e">
        <f>INDEX('Data_Price '!AU$2:AU$1266,MATCH(Data!$DN424,'Data_Price '!$BE$2:$BE$1266,0))</f>
        <v>#N/A</v>
      </c>
      <c r="DA424" t="e">
        <f>INDEX('Data_Price '!AV$2:AV$1266,MATCH(Data!$DN424,'Data_Price '!$BE$2:$BE$1266,0))</f>
        <v>#N/A</v>
      </c>
      <c r="DB424" t="e">
        <f>INDEX('Data_Price '!AW$2:AW$1266,MATCH(Data!$DN424,'Data_Price '!$BE$2:$BE$1266,0))</f>
        <v>#N/A</v>
      </c>
      <c r="DC424" t="e">
        <f>INDEX('Data_Price '!AX$2:AX$1266,MATCH(Data!$DN424,'Data_Price '!$BE$2:$BE$1266,0))</f>
        <v>#N/A</v>
      </c>
      <c r="DD424" t="e">
        <f>INDEX('Data_Price '!AY$2:AY$1266,MATCH(Data!$DN424,'Data_Price '!$BE$2:$BE$1266,0))</f>
        <v>#N/A</v>
      </c>
      <c r="DE424" t="e">
        <f>INDEX('Data_Price '!AZ$2:AZ$1266,MATCH(Data!$DN424,'Data_Price '!$BE$2:$BE$1266,0))</f>
        <v>#N/A</v>
      </c>
      <c r="DF424" t="e">
        <f>INDEX('Data_Price '!BA$2:BA$1266,MATCH(Data!$DN424,'Data_Price '!$BE$2:$BE$1266,0))</f>
        <v>#N/A</v>
      </c>
      <c r="DG424" t="e">
        <f>INDEX('Data_Price '!BB$2:BB$1266,MATCH(Data!$DN424,'Data_Price '!$BE$2:$BE$1266,0))</f>
        <v>#N/A</v>
      </c>
      <c r="DH424" t="e">
        <f>INDEX('Data_Price '!BC$2:BC$1266,MATCH(Data!$DN424,'Data_Price '!$BE$2:$BE$1266,0))</f>
        <v>#N/A</v>
      </c>
      <c r="DI424" t="e">
        <f>INDEX('Data_Price '!BD$2:BD$1266,MATCH(Data!$DN424,'Data_Price '!$BE$2:$BE$1266,0))</f>
        <v>#N/A</v>
      </c>
      <c r="DJ424" s="89" t="e">
        <f ca="1">_xll.Connector("TinyUrl.TinyUrl",DA424,0)</f>
        <v>#NAME?</v>
      </c>
      <c r="DK424" s="89" t="e">
        <f ca="1">_xll.Connector("TinyUrl.TinyUrl",DE424,0)</f>
        <v>#NAME?</v>
      </c>
      <c r="DL424" s="89" t="e">
        <f ca="1">_xll.Connector("TinyUrl.TinyUrl",DI424,0)</f>
        <v>#NAME?</v>
      </c>
      <c r="DM424" s="224" t="str">
        <f t="shared" si="236"/>
        <v>Bash 81</v>
      </c>
      <c r="DN424" s="89" t="str">
        <f t="shared" si="237"/>
        <v xml:space="preserve"> VölklBash 81158 Unisex</v>
      </c>
      <c r="DO424" s="227" t="s">
        <v>962</v>
      </c>
    </row>
    <row r="425" spans="2:119" ht="15.45" customHeight="1">
      <c r="B425" s="224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#VALUE!</v>
      </c>
      <c r="F425" s="43" t="b">
        <f>CL425&gt;Driver!$F$56</f>
        <v>1</v>
      </c>
      <c r="G425" s="43" t="b">
        <f>AND(CB425&gt;Driver!$F$55,CB425&lt;Driver!$G$55)</f>
        <v>0</v>
      </c>
      <c r="H425" s="43" t="e">
        <f t="shared" si="204"/>
        <v>#VALUE!</v>
      </c>
      <c r="I425" s="43">
        <f t="shared" si="205"/>
        <v>0</v>
      </c>
      <c r="J425" s="43" t="e">
        <f t="array" ref="J425">NOT(OR(($H$9:$H$1273=TRUE)*($I$9:$I$1273&gt;0)*($BT$9:$BT$1273=BT425)*($K$9:$K$1273&gt;K425)))</f>
        <v>#VALUE!</v>
      </c>
      <c r="K425" s="72">
        <f t="shared" si="206"/>
        <v>0.62392077234776333</v>
      </c>
      <c r="L425" s="72">
        <f t="shared" si="207"/>
        <v>0.86355974538715663</v>
      </c>
      <c r="M425" s="72">
        <f t="shared" si="208"/>
        <v>0.38428179930837003</v>
      </c>
      <c r="N425" s="72">
        <f t="shared" si="209"/>
        <v>3.318788338708667E-2</v>
      </c>
      <c r="O425" s="72">
        <f t="shared" si="210"/>
        <v>0.32117712238116047</v>
      </c>
      <c r="P425" s="72">
        <f t="shared" si="211"/>
        <v>0.79848039215686284</v>
      </c>
      <c r="Q425" s="72"/>
      <c r="R425" s="72"/>
      <c r="S425" s="72">
        <f t="shared" si="212"/>
        <v>0.78575107731010796</v>
      </c>
      <c r="T425" s="72">
        <f t="shared" si="213"/>
        <v>0.98968869286721306</v>
      </c>
      <c r="U425" s="72">
        <f t="shared" si="214"/>
        <v>0.93708974381230437</v>
      </c>
      <c r="V425" s="72">
        <f t="shared" si="215"/>
        <v>0.66332527086589343</v>
      </c>
      <c r="W425" s="72">
        <f t="shared" si="216"/>
        <v>0.98360221580453899</v>
      </c>
      <c r="X425" s="72">
        <f t="shared" si="217"/>
        <v>0.13644025461284337</v>
      </c>
      <c r="Y425" s="72">
        <f t="shared" si="218"/>
        <v>0.61571820069162997</v>
      </c>
      <c r="Z425" s="72">
        <f t="shared" si="219"/>
        <v>0.96681211661291333</v>
      </c>
      <c r="AA425" s="72">
        <f t="shared" si="220"/>
        <v>0.67882287761883953</v>
      </c>
      <c r="AB425" s="72">
        <f t="shared" si="221"/>
        <v>0.20151960784313722</v>
      </c>
      <c r="AC425" s="72"/>
      <c r="AD425" s="72"/>
      <c r="AE425" s="72">
        <f t="shared" si="222"/>
        <v>0.21424892268989201</v>
      </c>
      <c r="AF425" s="72">
        <f t="shared" si="223"/>
        <v>1.0311307132786926E-2</v>
      </c>
      <c r="AG425" s="72">
        <f t="shared" si="224"/>
        <v>6.2910256187695648E-2</v>
      </c>
      <c r="AH425" s="72">
        <f t="shared" si="225"/>
        <v>0.33667472913410657</v>
      </c>
      <c r="AI425" s="72">
        <f t="shared" si="226"/>
        <v>1.6397784195461049E-2</v>
      </c>
      <c r="AJ425" s="72">
        <f>(AV425-Driver!$K$179)/(Driver!$L$179-Driver!$K$179)</f>
        <v>0.37644025461284336</v>
      </c>
      <c r="AK425" s="72">
        <f>(AW425-Driver!$K$180)/(Driver!$L$180-Driver!$K$180)</f>
        <v>0.3828713090187687</v>
      </c>
      <c r="AL425" s="72">
        <f>(AX425-Driver!$K$181)/(Driver!$L$181-Driver!$K$181)</f>
        <v>0.56681211661291331</v>
      </c>
      <c r="AM425" s="72">
        <f>(AY425-Driver!$K$182)/(Driver!$L$182-Driver!$K$182)</f>
        <v>0.89282287761883949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27"/>
        <v>7.9229412562745889</v>
      </c>
      <c r="AW425" s="70">
        <f t="shared" si="228"/>
        <v>38.39384765467863</v>
      </c>
      <c r="AX425" s="70">
        <f t="shared" si="229"/>
        <v>6.1013090495162201</v>
      </c>
      <c r="AY425" s="70">
        <f>IFERROR(Driver!$K$19/Data!BH425/Data!BI425*Data!BK425*Data!BL425,"")</f>
        <v>-0.65608388180705712</v>
      </c>
      <c r="AZ425" s="70">
        <f t="shared" si="230"/>
        <v>32.948622486969469</v>
      </c>
      <c r="BA425" s="70"/>
      <c r="BB425" s="70"/>
      <c r="BC425" s="70">
        <f t="shared" si="231"/>
        <v>70.415027526931837</v>
      </c>
      <c r="BD425" s="70">
        <f t="shared" si="232"/>
        <v>9.6581132838860526</v>
      </c>
      <c r="BE425" s="70">
        <f t="shared" si="233"/>
        <v>3.7261516163991655E-2</v>
      </c>
      <c r="BF425" s="70">
        <f t="shared" si="234"/>
        <v>7.1521444590960845</v>
      </c>
      <c r="BG425" s="70">
        <f t="shared" si="235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219</v>
      </c>
      <c r="BS425" s="8" t="s">
        <v>710</v>
      </c>
      <c r="BT425" s="9" t="s">
        <v>718</v>
      </c>
      <c r="BU425" s="10">
        <v>187</v>
      </c>
      <c r="BV425" s="9" t="s">
        <v>222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305</v>
      </c>
      <c r="CU425" s="10"/>
      <c r="CV425" s="10"/>
      <c r="CW425" s="10"/>
      <c r="CX425" t="str">
        <f>INDEX('Data_Price '!AS$2:AS$1266,MATCH(Data!$DN425,'Data_Price '!$BE$2:$BE$1266,0))</f>
        <v>Liberty Origin 96 Skis 2021</v>
      </c>
      <c r="CY425" t="str">
        <f>INDEX('Data_Price '!AT$2:AT$1266,MATCH(Data!$DN425,'Data_Price '!$BE$2:$BE$1266,0))</f>
        <v>Al's Ski Equipment Barn</v>
      </c>
      <c r="CZ425">
        <f>INDEX('Data_Price '!AU$2:AU$1266,MATCH(Data!$DN425,'Data_Price '!$BE$2:$BE$1266,0))</f>
        <v>499.95</v>
      </c>
      <c r="DA425" t="str">
        <f>INDEX('Data_Price '!AV$2:AV$1266,MATCH(Data!$DN425,'Data_Price '!$BE$2:$BE$1266,0))</f>
        <v>https://www.google.com/url?url=https://www.untracked.com/p7438c92b101lr-Froogle-21_liberty_origin_96_skis_w_tyrolia_attack2_11_gw_bindings.html%23chsku771225&amp;rct=j&amp;q=&amp;esrc=s&amp;sa=U&amp;ved=0ahUKEwid6prkxaP2AhWSm-AKHbgsAYUQsDwIPg&amp;usg=AOvVaw2PgCFlo6V0ZcyPkeDzOzdE</v>
      </c>
      <c r="DB425" t="str">
        <f>INDEX('Data_Price '!AW$2:AW$1266,MATCH(Data!$DN425,'Data_Price '!$BE$2:$BE$1266,0))</f>
        <v>Liberty Origin 96 Skis 2021</v>
      </c>
      <c r="DC425" t="str">
        <f>INDEX('Data_Price '!AX$2:AX$1266,MATCH(Data!$DN425,'Data_Price '!$BE$2:$BE$1266,0))</f>
        <v>Al's Ski Equipment Barn</v>
      </c>
      <c r="DD425">
        <f>INDEX('Data_Price '!AY$2:AY$1266,MATCH(Data!$DN425,'Data_Price '!$BE$2:$BE$1266,0))</f>
        <v>499.95</v>
      </c>
      <c r="DE425" t="str">
        <f>INDEX('Data_Price '!AZ$2:AZ$1266,MATCH(Data!$DN425,'Data_Price '!$BE$2:$BE$1266,0))</f>
        <v>https://www.google.com/url?q=https://www.untracked.com/p7438c92b101lr-Froogle-21_liberty_origin_96_skis_w_tyrolia_attack2_11_gw_bindings.html%23chsku771225&amp;sa=U&amp;ved=0ahUKEwjkk4nlxaP2AhXsUN8KHXCyAG0Q2ykIGA&amp;usg=AOvVaw0PU6zfVgsdorQnRfiVLgwI</v>
      </c>
      <c r="DF425" t="str">
        <f>INDEX('Data_Price '!BA$2:BA$1266,MATCH(Data!$DN425,'Data_Price '!$BE$2:$BE$1266,0))</f>
        <v>'21 Liberty Origin 96 Skis 187cm</v>
      </c>
      <c r="DG425" t="str">
        <f>INDEX('Data_Price '!BB$2:BB$1266,MATCH(Data!$DN425,'Data_Price '!$BE$2:$BE$1266,0))</f>
        <v>Al's Ski Equipment Barn</v>
      </c>
      <c r="DH425">
        <f>INDEX('Data_Price '!BC$2:BC$1266,MATCH(Data!$DN425,'Data_Price '!$BE$2:$BE$1266,0))</f>
        <v>499.95</v>
      </c>
      <c r="DI425" t="str">
        <f>INDEX('Data_Price '!BD$2:BD$1266,MATCH(Data!$DN425,'Data_Price '!$BE$2:$BE$1266,0))</f>
        <v>https://www.google.com/url?url=https://www.untracked.com/p7311c92b101lr-Froogle-21_liberty_origin_96_skis_w_atomic_z12_bindings.html%23chsku751546&amp;rct=j&amp;q=&amp;esrc=s&amp;sa=U&amp;ved=0ahUKEwid6prkxaP2AhWSm-AKHbgsAYUQ2SkIQg&amp;usg=AOvVaw0ukJo_U407ve1iq9_qOfPp</v>
      </c>
      <c r="DJ425" s="89" t="e">
        <f ca="1">_xll.Connector("TinyUrl.TinyUrl",DA425,0)</f>
        <v>#NAME?</v>
      </c>
      <c r="DK425" s="89" t="e">
        <f ca="1">_xll.Connector("TinyUrl.TinyUrl",DE425,0)</f>
        <v>#NAME?</v>
      </c>
      <c r="DL425" s="89" t="e">
        <f ca="1">_xll.Connector("TinyUrl.TinyUrl",DI425,0)</f>
        <v>#NAME?</v>
      </c>
      <c r="DM425" s="224" t="str">
        <f t="shared" si="236"/>
        <v>Origin 96</v>
      </c>
      <c r="DN425" s="89" t="str">
        <f t="shared" si="237"/>
        <v xml:space="preserve"> LibertyOrigin 96187 Unisex</v>
      </c>
      <c r="DO425" s="227" t="s">
        <v>960</v>
      </c>
    </row>
    <row r="426" spans="2:119" ht="15.45" customHeight="1">
      <c r="B426" s="224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#VALUE!</v>
      </c>
      <c r="F426" s="43" t="b">
        <f>CL426&gt;Driver!$F$56</f>
        <v>0</v>
      </c>
      <c r="G426" s="43" t="b">
        <f>AND(CB426&gt;Driver!$F$55,CB426&lt;Driver!$G$55)</f>
        <v>1</v>
      </c>
      <c r="H426" s="43" t="e">
        <f t="shared" si="204"/>
        <v>#VALUE!</v>
      </c>
      <c r="I426" s="43">
        <f t="shared" si="205"/>
        <v>0</v>
      </c>
      <c r="J426" s="43" t="e">
        <f t="array" ref="J426">NOT(OR(($H$9:$H$1273=TRUE)*($I$9:$I$1273&gt;0)*($BT$9:$BT$1273=BT426)*($K$9:$K$1273&gt;K426)))</f>
        <v>#VALUE!</v>
      </c>
      <c r="K426" s="72">
        <f t="shared" si="206"/>
        <v>0.75446136059523405</v>
      </c>
      <c r="L426" s="72">
        <f t="shared" si="207"/>
        <v>0.98861010394005322</v>
      </c>
      <c r="M426" s="72">
        <f t="shared" si="208"/>
        <v>0.52031261725041489</v>
      </c>
      <c r="N426" s="72">
        <f t="shared" si="209"/>
        <v>0.28045279200657691</v>
      </c>
      <c r="O426" s="72">
        <f t="shared" si="210"/>
        <v>0.30063211856819694</v>
      </c>
      <c r="P426" s="72">
        <f t="shared" si="211"/>
        <v>0.9798529411764707</v>
      </c>
      <c r="Q426" s="72"/>
      <c r="R426" s="72"/>
      <c r="S426" s="72">
        <f t="shared" si="212"/>
        <v>0.68618125939210972</v>
      </c>
      <c r="T426" s="72">
        <f t="shared" si="213"/>
        <v>0.91867950769443085</v>
      </c>
      <c r="U426" s="72">
        <f t="shared" si="214"/>
        <v>0.97988996241593673</v>
      </c>
      <c r="V426" s="72">
        <f t="shared" si="215"/>
        <v>0.71207196684815566</v>
      </c>
      <c r="W426" s="72">
        <f t="shared" si="216"/>
        <v>0.98149229074889865</v>
      </c>
      <c r="X426" s="72">
        <f t="shared" si="217"/>
        <v>1.1389896059946836E-2</v>
      </c>
      <c r="Y426" s="72">
        <f t="shared" si="218"/>
        <v>0.47968738274958511</v>
      </c>
      <c r="Z426" s="72">
        <f t="shared" si="219"/>
        <v>0.71954720799342309</v>
      </c>
      <c r="AA426" s="72">
        <f t="shared" si="220"/>
        <v>0.69936788143180306</v>
      </c>
      <c r="AB426" s="72">
        <f t="shared" si="221"/>
        <v>2.0147058823529351E-2</v>
      </c>
      <c r="AC426" s="72"/>
      <c r="AD426" s="72"/>
      <c r="AE426" s="72">
        <f t="shared" si="222"/>
        <v>0.31381874060789028</v>
      </c>
      <c r="AF426" s="72">
        <f t="shared" si="223"/>
        <v>8.1320492305569161E-2</v>
      </c>
      <c r="AG426" s="72">
        <f t="shared" si="224"/>
        <v>2.0110037584063212E-2</v>
      </c>
      <c r="AH426" s="72">
        <f t="shared" si="225"/>
        <v>0.2879280331518444</v>
      </c>
      <c r="AI426" s="72">
        <f t="shared" si="226"/>
        <v>1.8507709251101317E-2</v>
      </c>
      <c r="AJ426" s="72">
        <f>(AV426-Driver!$K$179)/(Driver!$L$179-Driver!$K$179)</f>
        <v>0.25138989605994683</v>
      </c>
      <c r="AK426" s="72">
        <f>(AW426-Driver!$K$180)/(Driver!$L$180-Driver!$K$180)</f>
        <v>0.19235973498497136</v>
      </c>
      <c r="AL426" s="72">
        <f>(AX426-Driver!$K$181)/(Driver!$L$181-Driver!$K$181)</f>
        <v>0.31954720799342312</v>
      </c>
      <c r="AM426" s="72">
        <f>(AY426-Driver!$K$182)/(Driver!$L$182-Driver!$K$182)</f>
        <v>0.91336788143180303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27"/>
        <v>5.291005291005292</v>
      </c>
      <c r="AW426" s="70">
        <f t="shared" si="228"/>
        <v>19.764073184282005</v>
      </c>
      <c r="AX426" s="70">
        <f t="shared" si="229"/>
        <v>3.8759248719408079</v>
      </c>
      <c r="AY426" s="70">
        <f>IFERROR(Driver!$K$19/Data!BH426/Data!BI426*Data!BK426*Data!BL426,"")</f>
        <v>-0.53031780828426911</v>
      </c>
      <c r="AZ426" s="70">
        <f t="shared" si="230"/>
        <v>16.418466120625464</v>
      </c>
      <c r="BA426" s="70"/>
      <c r="BB426" s="70"/>
      <c r="BC426" s="70">
        <f t="shared" si="231"/>
        <v>18.767470774721918</v>
      </c>
      <c r="BD426" s="70">
        <f t="shared" si="232"/>
        <v>3.3739262169257418</v>
      </c>
      <c r="BE426" s="70">
        <f t="shared" si="233"/>
        <v>8.0054099690362188E-2</v>
      </c>
      <c r="BF426" s="70">
        <f t="shared" si="234"/>
        <v>12.657741305371157</v>
      </c>
      <c r="BG426" s="70">
        <f t="shared" si="235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219</v>
      </c>
      <c r="BS426" s="8" t="s">
        <v>550</v>
      </c>
      <c r="BT426" s="9" t="s">
        <v>560</v>
      </c>
      <c r="BU426" s="10">
        <v>162</v>
      </c>
      <c r="BV426" s="9" t="s">
        <v>390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305</v>
      </c>
      <c r="CU426" s="9" t="s">
        <v>301</v>
      </c>
      <c r="CV426" s="9" t="s">
        <v>302</v>
      </c>
      <c r="CW426" s="10"/>
      <c r="CX426" t="str">
        <f>INDEX('Data_Price '!AS$2:AS$1266,MATCH(Data!$DN426,'Data_Price '!$BE$2:$BE$1266,0))</f>
        <v>Elan Ripstick 102 W Women's Skis</v>
      </c>
      <c r="CY426" t="str">
        <f>INDEX('Data_Price '!AT$2:AT$1266,MATCH(Data!$DN426,'Data_Price '!$BE$2:$BE$1266,0))</f>
        <v>Level Nine Sports</v>
      </c>
      <c r="CZ426">
        <f>INDEX('Data_Price '!AU$2:AU$1266,MATCH(Data!$DN426,'Data_Price '!$BE$2:$BE$1266,0))</f>
        <v>487.49</v>
      </c>
      <c r="DA426" t="str">
        <f>INDEX('Data_Price '!AV$2:AV$1266,MATCH(Data!$DN426,'Data_Price '!$BE$2:$BE$1266,0))</f>
        <v>https://www.google.com/url?url=https://www.levelninesports.com/elan-ripstick-102-w-womens-skis-2021/&amp;rct=j&amp;q=&amp;esrc=s&amp;sa=U&amp;ved=0ahUKEwiN4KrlxaP2AhWvmuAKHazlDpMQsDwIXQ&amp;usg=AOvVaw00wvKiKJWYHuR-fI28wbbV</v>
      </c>
      <c r="DB426" t="str">
        <f>INDEX('Data_Price '!AW$2:AW$1266,MATCH(Data!$DN426,'Data_Price '!$BE$2:$BE$1266,0))</f>
        <v>Elan Ripstick 102 W Women's Skis</v>
      </c>
      <c r="DC426" t="str">
        <f>INDEX('Data_Price '!AX$2:AX$1266,MATCH(Data!$DN426,'Data_Price '!$BE$2:$BE$1266,0))</f>
        <v>Level Nine Sports</v>
      </c>
      <c r="DD426">
        <f>INDEX('Data_Price '!AY$2:AY$1266,MATCH(Data!$DN426,'Data_Price '!$BE$2:$BE$1266,0))</f>
        <v>487.49</v>
      </c>
      <c r="DE426" t="str">
        <f>INDEX('Data_Price '!AZ$2:AZ$1266,MATCH(Data!$DN426,'Data_Price '!$BE$2:$BE$1266,0))</f>
        <v>https://www.google.com/url?q=https://www.levelninesports.com/elan-ripstick-102-w-womens-skis-2021/&amp;sa=U&amp;ved=0ahUKEwiS_9XlxaP2AhWhUt8KHbYTAUcQ2ykIFg&amp;usg=AOvVaw1DakNU_A6I1SQl5rjCogh0</v>
      </c>
      <c r="DF426" t="str">
        <f>INDEX('Data_Price '!BA$2:BA$1266,MATCH(Data!$DN426,'Data_Price '!$BE$2:$BE$1266,0))</f>
        <v>Elan Ripstick 102 W Women's Skis</v>
      </c>
      <c r="DG426" t="str">
        <f>INDEX('Data_Price '!BB$2:BB$1266,MATCH(Data!$DN426,'Data_Price '!$BE$2:$BE$1266,0))</f>
        <v>eBay - bikewagon</v>
      </c>
      <c r="DH426">
        <f>INDEX('Data_Price '!BC$2:BC$1266,MATCH(Data!$DN426,'Data_Price '!$BE$2:$BE$1266,0))</f>
        <v>487.49</v>
      </c>
      <c r="DI426" t="str">
        <f>INDEX('Data_Price '!BD$2:BD$1266,MATCH(Data!$DN426,'Data_Price '!$BE$2:$BE$1266,0))</f>
        <v>https://www.google.com/url?q=https://www.ebay.com/itm/403459240754%3Fchn%3Dps%26mkevt%3D1%26mkcid%3D28&amp;sa=U&amp;ved=0ahUKEwiS_9XlxaP2AhWhUt8KHbYTAUcQ2ykIGA&amp;usg=AOvVaw3hb5VJ0NC-SWHdDpXVKiPP</v>
      </c>
      <c r="DJ426" s="89" t="e">
        <f ca="1">_xll.Connector("TinyUrl.TinyUrl",DA426,0)</f>
        <v>#NAME?</v>
      </c>
      <c r="DK426" s="89" t="e">
        <f ca="1">_xll.Connector("TinyUrl.TinyUrl",DE426,0)</f>
        <v>#NAME?</v>
      </c>
      <c r="DL426" s="89" t="e">
        <f ca="1">_xll.Connector("TinyUrl.TinyUrl",DI426,0)</f>
        <v>#NAME?</v>
      </c>
      <c r="DM426" s="224" t="str">
        <f t="shared" si="236"/>
        <v>Ripstick 102 W</v>
      </c>
      <c r="DN426" s="89" t="str">
        <f t="shared" si="237"/>
        <v xml:space="preserve"> ElanRipstick 102 W162 Women's</v>
      </c>
      <c r="DO426" s="227"/>
    </row>
    <row r="427" spans="2:119" ht="15.45" customHeight="1">
      <c r="B427" s="224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#VALUE!</v>
      </c>
      <c r="F427" s="43" t="b">
        <f>CL427&gt;Driver!$F$56</f>
        <v>1</v>
      </c>
      <c r="G427" s="43" t="b">
        <f>AND(CB427&gt;Driver!$F$55,CB427&lt;Driver!$G$55)</f>
        <v>1</v>
      </c>
      <c r="H427" s="43" t="e">
        <f t="shared" si="204"/>
        <v>#VALUE!</v>
      </c>
      <c r="I427" s="43">
        <f t="shared" si="205"/>
        <v>0</v>
      </c>
      <c r="J427" s="43" t="e">
        <f t="array" ref="J427">NOT(OR(($H$9:$H$1273=TRUE)*($I$9:$I$1273&gt;0)*($BT$9:$BT$1273=BT427)*($K$9:$K$1273&gt;K427)))</f>
        <v>#VALUE!</v>
      </c>
      <c r="K427" s="72">
        <f t="shared" si="206"/>
        <v>0.69296537835628147</v>
      </c>
      <c r="L427" s="72">
        <f t="shared" si="207"/>
        <v>0.94274111675126904</v>
      </c>
      <c r="M427" s="72">
        <f t="shared" si="208"/>
        <v>0.44318963996129379</v>
      </c>
      <c r="N427" s="72">
        <f t="shared" si="209"/>
        <v>0.14132675646619863</v>
      </c>
      <c r="O427" s="72">
        <f t="shared" si="210"/>
        <v>0.29588922224121206</v>
      </c>
      <c r="P427" s="72">
        <f t="shared" si="211"/>
        <v>0.89235294117647057</v>
      </c>
      <c r="Q427" s="72"/>
      <c r="R427" s="72"/>
      <c r="S427" s="72">
        <f t="shared" si="212"/>
        <v>0.71015440620876125</v>
      </c>
      <c r="T427" s="72">
        <f t="shared" si="213"/>
        <v>0.91825049021847249</v>
      </c>
      <c r="U427" s="72">
        <f t="shared" si="214"/>
        <v>0.95714239135260515</v>
      </c>
      <c r="V427" s="72">
        <f t="shared" si="215"/>
        <v>0.6756998831622929</v>
      </c>
      <c r="W427" s="72">
        <f t="shared" si="216"/>
        <v>0.90703847576766561</v>
      </c>
      <c r="X427" s="72">
        <f t="shared" si="217"/>
        <v>5.7258883248730963E-2</v>
      </c>
      <c r="Y427" s="72">
        <f t="shared" si="218"/>
        <v>0.55681036003870621</v>
      </c>
      <c r="Z427" s="72">
        <f t="shared" si="219"/>
        <v>0.85867324353380137</v>
      </c>
      <c r="AA427" s="72">
        <f t="shared" si="220"/>
        <v>0.70411077775878794</v>
      </c>
      <c r="AB427" s="72">
        <f t="shared" si="221"/>
        <v>0.10764705882352937</v>
      </c>
      <c r="AC427" s="72"/>
      <c r="AD427" s="72"/>
      <c r="AE427" s="72">
        <f t="shared" si="222"/>
        <v>0.28984559379123875</v>
      </c>
      <c r="AF427" s="72">
        <f t="shared" si="223"/>
        <v>8.1749509781527563E-2</v>
      </c>
      <c r="AG427" s="72">
        <f t="shared" si="224"/>
        <v>4.2857608647394865E-2</v>
      </c>
      <c r="AH427" s="72">
        <f t="shared" si="225"/>
        <v>0.32430011683770715</v>
      </c>
      <c r="AI427" s="72">
        <f t="shared" si="226"/>
        <v>9.2961524232334378E-2</v>
      </c>
      <c r="AJ427" s="72">
        <f>(AV427-Driver!$K$179)/(Driver!$L$179-Driver!$K$179)</f>
        <v>0.18274111675126903</v>
      </c>
      <c r="AK427" s="72">
        <f>(AW427-Driver!$K$180)/(Driver!$L$180-Driver!$K$180)</f>
        <v>0.28701181112790536</v>
      </c>
      <c r="AL427" s="72">
        <f>(AX427-Driver!$K$181)/(Driver!$L$181-Driver!$K$181)</f>
        <v>0.45867324353380134</v>
      </c>
      <c r="AM427" s="72">
        <f>(AY427-Driver!$K$182)/(Driver!$L$182-Driver!$K$182)</f>
        <v>0.91811077775878791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27"/>
        <v>3.8461538461538463</v>
      </c>
      <c r="AW427" s="70">
        <f t="shared" si="228"/>
        <v>29.019924649688754</v>
      </c>
      <c r="AX427" s="70">
        <f t="shared" si="229"/>
        <v>5.128059191804212</v>
      </c>
      <c r="AY427" s="70">
        <f>IFERROR(Driver!$K$19/Data!BH427/Data!BI427*Data!BK427*Data!BL427,"")</f>
        <v>-0.50128420704472265</v>
      </c>
      <c r="AZ427" s="70">
        <f t="shared" si="230"/>
        <v>24.393149664929265</v>
      </c>
      <c r="BA427" s="70"/>
      <c r="BB427" s="70"/>
      <c r="BC427" s="70">
        <f t="shared" si="231"/>
        <v>31.202508687131921</v>
      </c>
      <c r="BD427" s="70">
        <f t="shared" si="232"/>
        <v>3.3359589304774087</v>
      </c>
      <c r="BE427" s="70">
        <f t="shared" si="233"/>
        <v>5.7310586537673409E-2</v>
      </c>
      <c r="BF427" s="70">
        <f t="shared" si="234"/>
        <v>8.5497699814027506</v>
      </c>
      <c r="BG427" s="70">
        <f t="shared" si="235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219</v>
      </c>
      <c r="BS427" s="8" t="s">
        <v>719</v>
      </c>
      <c r="BT427" s="9" t="s">
        <v>736</v>
      </c>
      <c r="BU427" s="10">
        <v>184</v>
      </c>
      <c r="BV427" s="9" t="s">
        <v>222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303</v>
      </c>
      <c r="CU427" s="9" t="s">
        <v>301</v>
      </c>
      <c r="CV427" s="9" t="s">
        <v>302</v>
      </c>
      <c r="CW427" s="10"/>
      <c r="CX427" t="str">
        <f>INDEX('Data_Price '!AS$2:AS$1266,MATCH(Data!$DN427,'Data_Price '!$BE$2:$BE$1266,0))</f>
        <v>Line Sir Francis Bacon Skis</v>
      </c>
      <c r="CY427" t="str">
        <f>INDEX('Data_Price '!AT$2:AT$1266,MATCH(Data!$DN427,'Data_Price '!$BE$2:$BE$1266,0))</f>
        <v>Village Sports Shop - Vermont</v>
      </c>
      <c r="CZ427">
        <f>INDEX('Data_Price '!AU$2:AU$1266,MATCH(Data!$DN427,'Data_Price '!$BE$2:$BE$1266,0))</f>
        <v>479.99</v>
      </c>
      <c r="DA427" t="str">
        <f>INDEX('Data_Price '!AV$2:AV$1266,MATCH(Data!$DN427,'Data_Price '!$BE$2:$BE$1266,0))</f>
        <v>https://www.google.com/url?url=https://www.villagesportshop.com/product/line-skis-sir-francis-bacon-380010-1.htm%3Fvariations%3D121502&amp;rct=j&amp;q=&amp;esrc=s&amp;sa=U&amp;ved=0ahUKEwj4mJrmxaP2AhVOTd8KHSaZADYQsDwIQA&amp;usg=AOvVaw36DQjUkBmx2AZMNuuTHd76</v>
      </c>
      <c r="DB427" t="str">
        <f>INDEX('Data_Price '!AW$2:AW$1266,MATCH(Data!$DN427,'Data_Price '!$BE$2:$BE$1266,0))</f>
        <v>Line Sir Francis Bacon Skis</v>
      </c>
      <c r="DC427" t="str">
        <f>INDEX('Data_Price '!AX$2:AX$1266,MATCH(Data!$DN427,'Data_Price '!$BE$2:$BE$1266,0))</f>
        <v>Village Sports Shop - Vermont</v>
      </c>
      <c r="DD427">
        <f>INDEX('Data_Price '!AY$2:AY$1266,MATCH(Data!$DN427,'Data_Price '!$BE$2:$BE$1266,0))</f>
        <v>479.99</v>
      </c>
      <c r="DE427" t="str">
        <f>INDEX('Data_Price '!AZ$2:AZ$1266,MATCH(Data!$DN427,'Data_Price '!$BE$2:$BE$1266,0))</f>
        <v>https://www.google.com/url?q=https://www.villagesportshop.com/product/line-skis-sir-francis-bacon-380010-1.htm%3Fvariations%3D121502&amp;sa=U&amp;ved=0ahUKEwj9iMjmxaP2AhVMm-AKHZAXB5gQ2ykIFw&amp;usg=AOvVaw0FmIEOj2pE87sCpLjYU09T</v>
      </c>
      <c r="DF427" t="str">
        <f>INDEX('Data_Price '!BA$2:BA$1266,MATCH(Data!$DN427,'Data_Price '!$BE$2:$BE$1266,0))</f>
        <v>Line Accessories | Line Sir Francis Bacon Skis W Marker Jester Bindings 184cm | Color: Blue | Size: Os | Periscopes's Closet</v>
      </c>
      <c r="DG427" t="str">
        <f>INDEX('Data_Price '!BB$2:BB$1266,MATCH(Data!$DN427,'Data_Price '!$BE$2:$BE$1266,0))</f>
        <v>Poshmark</v>
      </c>
      <c r="DH427" t="str">
        <f>INDEX('Data_Price '!BC$2:BC$1266,MATCH(Data!$DN427,'Data_Price '!$BE$2:$BE$1266,0))</f>
        <v>$499.00 used</v>
      </c>
      <c r="DI427" t="str">
        <f>INDEX('Data_Price '!BD$2:BD$1266,MATCH(Data!$DN427,'Data_Price '!$BE$2:$BE$1266,0))</f>
        <v>https://www.google.com/url?url=https://poshmark.com/listing/Line-Sir-Francis-Bacon-Skis-w-Marker-Jester-Bindings-184cm-61b53bedfdcbf64bb4ad2db5%23utm_source%3Dgdm_unpaid&amp;rct=j&amp;q=&amp;esrc=s&amp;sa=U&amp;ved=0ahUKEwj4mJrmxaP2AhVOTd8KHSaZADYQ2SkIRw&amp;usg=AOvVaw3ePWsOoFCXBWSBlS9v7Dls</v>
      </c>
      <c r="DJ427" s="89" t="e">
        <f ca="1">_xll.Connector("TinyUrl.TinyUrl",DA427,0)</f>
        <v>#NAME?</v>
      </c>
      <c r="DK427" s="89" t="e">
        <f ca="1">_xll.Connector("TinyUrl.TinyUrl",DE427,0)</f>
        <v>#NAME?</v>
      </c>
      <c r="DL427" s="89" t="e">
        <f ca="1">_xll.Connector("TinyUrl.TinyUrl",DI427,0)</f>
        <v>#NAME?</v>
      </c>
      <c r="DM427" s="224" t="str">
        <f t="shared" si="236"/>
        <v>Sir Francis Bacon</v>
      </c>
      <c r="DN427" s="89" t="str">
        <f t="shared" si="237"/>
        <v xml:space="preserve"> LineSir Francis Bacon184 Unisex</v>
      </c>
      <c r="DO427" s="227" t="s">
        <v>1011</v>
      </c>
    </row>
    <row r="428" spans="2:119" ht="15.45" customHeight="1">
      <c r="B428" s="224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#VALUE!</v>
      </c>
      <c r="F428" s="43" t="b">
        <f>CL428&gt;Driver!$F$56</f>
        <v>0</v>
      </c>
      <c r="G428" s="43" t="b">
        <f>AND(CB428&gt;Driver!$F$55,CB428&lt;Driver!$G$55)</f>
        <v>0</v>
      </c>
      <c r="H428" s="43" t="e">
        <f t="shared" si="204"/>
        <v>#VALUE!</v>
      </c>
      <c r="I428" s="43">
        <f t="shared" si="205"/>
        <v>0</v>
      </c>
      <c r="J428" s="43" t="e">
        <f t="array" ref="J428">NOT(OR(($H$9:$H$1273=TRUE)*($I$9:$I$1273&gt;0)*($BT$9:$BT$1273=BT428)*($K$9:$K$1273&gt;K428)))</f>
        <v>#VALUE!</v>
      </c>
      <c r="K428" s="72">
        <f t="shared" si="206"/>
        <v>0.57716233738375977</v>
      </c>
      <c r="L428" s="72">
        <f t="shared" si="207"/>
        <v>0.78798162919990333</v>
      </c>
      <c r="M428" s="72">
        <f t="shared" si="208"/>
        <v>0.36634304556761621</v>
      </c>
      <c r="N428" s="72">
        <f t="shared" si="209"/>
        <v>1.8642888762410603E-2</v>
      </c>
      <c r="O428" s="72">
        <f t="shared" si="210"/>
        <v>0.34501860088161451</v>
      </c>
      <c r="P428" s="72">
        <f t="shared" si="211"/>
        <v>0.73536764705882351</v>
      </c>
      <c r="Q428" s="72"/>
      <c r="R428" s="72"/>
      <c r="S428" s="72">
        <f t="shared" si="212"/>
        <v>0.81840428798000942</v>
      </c>
      <c r="T428" s="72">
        <f t="shared" si="213"/>
        <v>0.91349172785325183</v>
      </c>
      <c r="U428" s="72">
        <f t="shared" si="214"/>
        <v>0.92538161661873508</v>
      </c>
      <c r="V428" s="72">
        <f t="shared" si="215"/>
        <v>0.71921878223779578</v>
      </c>
      <c r="W428" s="72">
        <f t="shared" si="216"/>
        <v>0.98521170610211706</v>
      </c>
      <c r="X428" s="72">
        <f t="shared" si="217"/>
        <v>0.21201837080009667</v>
      </c>
      <c r="Y428" s="72">
        <f t="shared" si="218"/>
        <v>0.63365695443238379</v>
      </c>
      <c r="Z428" s="72">
        <f t="shared" si="219"/>
        <v>0.9813571112375894</v>
      </c>
      <c r="AA428" s="72">
        <f t="shared" si="220"/>
        <v>0.65498139911838549</v>
      </c>
      <c r="AB428" s="72">
        <f t="shared" si="221"/>
        <v>0.26463235294117643</v>
      </c>
      <c r="AC428" s="72"/>
      <c r="AD428" s="72"/>
      <c r="AE428" s="72">
        <f t="shared" si="222"/>
        <v>0.18159571201999056</v>
      </c>
      <c r="AF428" s="72">
        <f t="shared" si="223"/>
        <v>8.650827214674818E-2</v>
      </c>
      <c r="AG428" s="72">
        <f t="shared" si="224"/>
        <v>7.4618383381264891E-2</v>
      </c>
      <c r="AH428" s="72">
        <f t="shared" si="225"/>
        <v>0.28078121776220422</v>
      </c>
      <c r="AI428" s="72">
        <f t="shared" si="226"/>
        <v>1.4788293897882956E-2</v>
      </c>
      <c r="AJ428" s="72">
        <f>(AV428-Driver!$K$179)/(Driver!$L$179-Driver!$K$179)</f>
        <v>0.45201837080009666</v>
      </c>
      <c r="AK428" s="72">
        <f>(AW428-Driver!$K$180)/(Driver!$L$180-Driver!$K$180)</f>
        <v>0.44153902245139282</v>
      </c>
      <c r="AL428" s="72">
        <f>(AX428-Driver!$K$181)/(Driver!$L$181-Driver!$K$181)</f>
        <v>0.58135711123758937</v>
      </c>
      <c r="AM428" s="72">
        <f>(AY428-Driver!$K$182)/(Driver!$L$182-Driver!$K$182)</f>
        <v>0.86898139911838546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27"/>
        <v>9.5136345136345142</v>
      </c>
      <c r="AW428" s="70">
        <f t="shared" si="228"/>
        <v>44.130854844329747</v>
      </c>
      <c r="AX428" s="70">
        <f t="shared" si="229"/>
        <v>6.2322140011383045</v>
      </c>
      <c r="AY428" s="70">
        <f>IFERROR(Driver!$K$19/Data!BH428/Data!BI428*Data!BK428*Data!BL428,"")</f>
        <v>-0.80202929828286817</v>
      </c>
      <c r="AZ428" s="70">
        <f t="shared" si="230"/>
        <v>38.700670141474312</v>
      </c>
      <c r="BA428" s="70"/>
      <c r="BB428" s="70"/>
      <c r="BC428" s="70">
        <f t="shared" si="231"/>
        <v>87.352474902847533</v>
      </c>
      <c r="BD428" s="70">
        <f t="shared" si="232"/>
        <v>2.914816893183346</v>
      </c>
      <c r="BE428" s="70">
        <f t="shared" si="233"/>
        <v>2.5555477568533162E-2</v>
      </c>
      <c r="BF428" s="70">
        <f t="shared" si="234"/>
        <v>13.46492389441126</v>
      </c>
      <c r="BG428" s="70">
        <f t="shared" si="235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219</v>
      </c>
      <c r="BS428" s="8" t="s">
        <v>950</v>
      </c>
      <c r="BT428" s="9" t="s">
        <v>687</v>
      </c>
      <c r="BU428" s="10">
        <v>186</v>
      </c>
      <c r="BV428" s="9" t="s">
        <v>222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301</v>
      </c>
      <c r="CU428" s="9" t="s">
        <v>302</v>
      </c>
      <c r="CV428" s="10"/>
      <c r="CW428" s="10"/>
      <c r="CX428">
        <f>INDEX('Data_Price '!AS$2:AS$1266,MATCH(Data!$DN428,'Data_Price '!$BE$2:$BE$1266,0))</f>
        <v>0</v>
      </c>
      <c r="CY428">
        <f>INDEX('Data_Price '!AT$2:AT$1266,MATCH(Data!$DN428,'Data_Price '!$BE$2:$BE$1266,0))</f>
        <v>0</v>
      </c>
      <c r="CZ428">
        <f>INDEX('Data_Price '!AU$2:AU$1266,MATCH(Data!$DN428,'Data_Price '!$BE$2:$BE$1266,0))</f>
        <v>0</v>
      </c>
      <c r="DA428">
        <f>INDEX('Data_Price '!AV$2:AV$1266,MATCH(Data!$DN428,'Data_Price '!$BE$2:$BE$1266,0))</f>
        <v>0</v>
      </c>
      <c r="DB428">
        <f>INDEX('Data_Price '!AW$2:AW$1266,MATCH(Data!$DN428,'Data_Price '!$BE$2:$BE$1266,0))</f>
        <v>0</v>
      </c>
      <c r="DC428">
        <f>INDEX('Data_Price '!AX$2:AX$1266,MATCH(Data!$DN428,'Data_Price '!$BE$2:$BE$1266,0))</f>
        <v>0</v>
      </c>
      <c r="DD428">
        <f>INDEX('Data_Price '!AY$2:AY$1266,MATCH(Data!$DN428,'Data_Price '!$BE$2:$BE$1266,0))</f>
        <v>0</v>
      </c>
      <c r="DE428">
        <f>INDEX('Data_Price '!AZ$2:AZ$1266,MATCH(Data!$DN428,'Data_Price '!$BE$2:$BE$1266,0))</f>
        <v>0</v>
      </c>
      <c r="DF428">
        <f>INDEX('Data_Price '!BA$2:BA$1266,MATCH(Data!$DN428,'Data_Price '!$BE$2:$BE$1266,0))</f>
        <v>0</v>
      </c>
      <c r="DG428">
        <f>INDEX('Data_Price '!BB$2:BB$1266,MATCH(Data!$DN428,'Data_Price '!$BE$2:$BE$1266,0))</f>
        <v>0</v>
      </c>
      <c r="DH428">
        <f>INDEX('Data_Price '!BC$2:BC$1266,MATCH(Data!$DN428,'Data_Price '!$BE$2:$BE$1266,0))</f>
        <v>0</v>
      </c>
      <c r="DI428">
        <f>INDEX('Data_Price '!BD$2:BD$1266,MATCH(Data!$DN428,'Data_Price '!$BE$2:$BE$1266,0))</f>
        <v>0</v>
      </c>
      <c r="DJ428" s="89" t="e">
        <f ca="1">_xll.Connector("TinyUrl.TinyUrl",DA428,0)</f>
        <v>#NAME?</v>
      </c>
      <c r="DK428" s="89" t="e">
        <f ca="1">_xll.Connector("TinyUrl.TinyUrl",DE428,0)</f>
        <v>#NAME?</v>
      </c>
      <c r="DL428" s="89" t="e">
        <f ca="1">_xll.Connector("TinyUrl.TinyUrl",DI428,0)</f>
        <v>#NAME?</v>
      </c>
      <c r="DM428" s="224" t="str">
        <f t="shared" si="236"/>
        <v>Mindbender 116 C</v>
      </c>
      <c r="DN428" s="89" t="str">
        <f t="shared" si="237"/>
        <v xml:space="preserve"> K2Mindbender 116 C186 Unisex</v>
      </c>
      <c r="DO428" s="227" t="s">
        <v>990</v>
      </c>
    </row>
    <row r="429" spans="2:119" ht="15.45" customHeight="1">
      <c r="B429" s="224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#VALUE!</v>
      </c>
      <c r="F429" s="43" t="b">
        <f>CL429&gt;Driver!$F$56</f>
        <v>0</v>
      </c>
      <c r="G429" s="43" t="b">
        <f>AND(CB429&gt;Driver!$F$55,CB429&lt;Driver!$G$55)</f>
        <v>0</v>
      </c>
      <c r="H429" s="43" t="e">
        <f t="shared" si="204"/>
        <v>#VALUE!</v>
      </c>
      <c r="I429" s="43">
        <f t="shared" si="205"/>
        <v>0</v>
      </c>
      <c r="J429" s="43" t="e">
        <f t="array" ref="J429">NOT(OR(($H$9:$H$1273=TRUE)*($I$9:$I$1273&gt;0)*($BT$9:$BT$1273=BT429)*($K$9:$K$1273&gt;K429)))</f>
        <v>#VALUE!</v>
      </c>
      <c r="K429" s="72">
        <f t="shared" si="206"/>
        <v>0.6729911537011446</v>
      </c>
      <c r="L429" s="72">
        <f t="shared" si="207"/>
        <v>0.92823785351704136</v>
      </c>
      <c r="M429" s="72">
        <f t="shared" si="208"/>
        <v>0.41774445388524795</v>
      </c>
      <c r="N429" s="72">
        <f t="shared" si="209"/>
        <v>0.17927022070448362</v>
      </c>
      <c r="O429" s="72">
        <f t="shared" si="210"/>
        <v>0.32000889258524712</v>
      </c>
      <c r="P429" s="72">
        <f t="shared" si="211"/>
        <v>0.7539542483660131</v>
      </c>
      <c r="Q429" s="72"/>
      <c r="R429" s="72"/>
      <c r="S429" s="72">
        <f t="shared" si="212"/>
        <v>0.7958766295106745</v>
      </c>
      <c r="T429" s="72">
        <f t="shared" si="213"/>
        <v>0.97177560624235459</v>
      </c>
      <c r="U429" s="72">
        <f t="shared" si="214"/>
        <v>9.9999999999999978E-2</v>
      </c>
      <c r="V429" s="72">
        <f t="shared" si="215"/>
        <v>0.60538785848804599</v>
      </c>
      <c r="W429" s="72">
        <f t="shared" si="216"/>
        <v>0.97086801426872771</v>
      </c>
      <c r="X429" s="72">
        <f t="shared" si="217"/>
        <v>7.1762146482958672E-2</v>
      </c>
      <c r="Y429" s="72">
        <f t="shared" si="218"/>
        <v>0.58225554611475205</v>
      </c>
      <c r="Z429" s="72">
        <f t="shared" si="219"/>
        <v>0.82072977929551638</v>
      </c>
      <c r="AA429" s="72">
        <f t="shared" si="220"/>
        <v>0.67999110741475288</v>
      </c>
      <c r="AB429" s="72">
        <f t="shared" si="221"/>
        <v>0.2460457516339869</v>
      </c>
      <c r="AC429" s="72"/>
      <c r="AD429" s="72"/>
      <c r="AE429" s="72">
        <f t="shared" si="222"/>
        <v>0.20412337048932547</v>
      </c>
      <c r="AF429" s="72">
        <f t="shared" si="223"/>
        <v>2.8224393757645419E-2</v>
      </c>
      <c r="AG429" s="72">
        <f t="shared" si="224"/>
        <v>0.9</v>
      </c>
      <c r="AH429" s="72">
        <f t="shared" si="225"/>
        <v>0.39461214151195401</v>
      </c>
      <c r="AI429" s="72">
        <f t="shared" si="226"/>
        <v>2.9131985731272302E-2</v>
      </c>
      <c r="AJ429" s="72">
        <f>(AV429-Driver!$K$179)/(Driver!$L$179-Driver!$K$179)</f>
        <v>0.16823785351704132</v>
      </c>
      <c r="AK429" s="72">
        <f>(AW429-Driver!$K$180)/(Driver!$L$180-Driver!$K$180)</f>
        <v>0.4109983283714147</v>
      </c>
      <c r="AL429" s="72">
        <f>(AX429-Driver!$K$181)/(Driver!$L$181-Driver!$K$181)</f>
        <v>0.42072977929551642</v>
      </c>
      <c r="AM429" s="72">
        <f>(AY429-Driver!$K$182)/(Driver!$L$182-Driver!$K$182)</f>
        <v>0.89399110741475285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27"/>
        <v>3.5409035409035408</v>
      </c>
      <c r="AW429" s="70">
        <f t="shared" si="228"/>
        <v>41.14433685577734</v>
      </c>
      <c r="AX429" s="70">
        <f t="shared" si="229"/>
        <v>4.7865680136596476</v>
      </c>
      <c r="AY429" s="70">
        <f>IFERROR(Driver!$K$19/Data!BH429/Data!BI429*Data!BK429*Data!BL429,"")</f>
        <v>-0.64893257262542425</v>
      </c>
      <c r="AZ429" s="70">
        <f t="shared" si="230"/>
        <v>37.006701414743112</v>
      </c>
      <c r="BA429" s="70"/>
      <c r="BB429" s="70"/>
      <c r="BC429" s="70">
        <f t="shared" si="231"/>
        <v>75.667221845062599</v>
      </c>
      <c r="BD429" s="70">
        <f t="shared" si="232"/>
        <v>8.0728368576974141</v>
      </c>
      <c r="BE429" s="70">
        <f t="shared" si="233"/>
        <v>1</v>
      </c>
      <c r="BF429" s="70">
        <f t="shared" si="234"/>
        <v>0.60852076437665226</v>
      </c>
      <c r="BG429" s="70">
        <f t="shared" si="235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219</v>
      </c>
      <c r="BS429" s="8" t="s">
        <v>843</v>
      </c>
      <c r="BT429" s="9" t="s">
        <v>853</v>
      </c>
      <c r="BU429" s="10">
        <v>175</v>
      </c>
      <c r="BV429" s="9" t="s">
        <v>222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305</v>
      </c>
      <c r="CU429" s="10"/>
      <c r="CV429" s="10"/>
      <c r="CW429" s="10"/>
      <c r="CX429" t="e">
        <f>INDEX('Data_Price '!AS$2:AS$1266,MATCH(Data!$DN429,'Data_Price '!$BE$2:$BE$1266,0))</f>
        <v>#N/A</v>
      </c>
      <c r="CY429" t="e">
        <f>INDEX('Data_Price '!AT$2:AT$1266,MATCH(Data!$DN429,'Data_Price '!$BE$2:$BE$1266,0))</f>
        <v>#N/A</v>
      </c>
      <c r="CZ429" t="e">
        <f>INDEX('Data_Price '!AU$2:AU$1266,MATCH(Data!$DN429,'Data_Price '!$BE$2:$BE$1266,0))</f>
        <v>#N/A</v>
      </c>
      <c r="DA429" t="e">
        <f>INDEX('Data_Price '!AV$2:AV$1266,MATCH(Data!$DN429,'Data_Price '!$BE$2:$BE$1266,0))</f>
        <v>#N/A</v>
      </c>
      <c r="DB429" t="e">
        <f>INDEX('Data_Price '!AW$2:AW$1266,MATCH(Data!$DN429,'Data_Price '!$BE$2:$BE$1266,0))</f>
        <v>#N/A</v>
      </c>
      <c r="DC429" t="e">
        <f>INDEX('Data_Price '!AX$2:AX$1266,MATCH(Data!$DN429,'Data_Price '!$BE$2:$BE$1266,0))</f>
        <v>#N/A</v>
      </c>
      <c r="DD429" t="e">
        <f>INDEX('Data_Price '!AY$2:AY$1266,MATCH(Data!$DN429,'Data_Price '!$BE$2:$BE$1266,0))</f>
        <v>#N/A</v>
      </c>
      <c r="DE429" t="e">
        <f>INDEX('Data_Price '!AZ$2:AZ$1266,MATCH(Data!$DN429,'Data_Price '!$BE$2:$BE$1266,0))</f>
        <v>#N/A</v>
      </c>
      <c r="DF429" t="e">
        <f>INDEX('Data_Price '!BA$2:BA$1266,MATCH(Data!$DN429,'Data_Price '!$BE$2:$BE$1266,0))</f>
        <v>#N/A</v>
      </c>
      <c r="DG429" t="e">
        <f>INDEX('Data_Price '!BB$2:BB$1266,MATCH(Data!$DN429,'Data_Price '!$BE$2:$BE$1266,0))</f>
        <v>#N/A</v>
      </c>
      <c r="DH429" t="e">
        <f>INDEX('Data_Price '!BC$2:BC$1266,MATCH(Data!$DN429,'Data_Price '!$BE$2:$BE$1266,0))</f>
        <v>#N/A</v>
      </c>
      <c r="DI429" t="e">
        <f>INDEX('Data_Price '!BD$2:BD$1266,MATCH(Data!$DN429,'Data_Price '!$BE$2:$BE$1266,0))</f>
        <v>#N/A</v>
      </c>
      <c r="DJ429" s="89" t="e">
        <f ca="1">_xll.Connector("TinyUrl.TinyUrl",DA429,0)</f>
        <v>#NAME?</v>
      </c>
      <c r="DK429" s="89" t="e">
        <f ca="1">_xll.Connector("TinyUrl.TinyUrl",DE429,0)</f>
        <v>#NAME?</v>
      </c>
      <c r="DL429" s="89" t="e">
        <f ca="1">_xll.Connector("TinyUrl.TinyUrl",DI429,0)</f>
        <v>#NAME?</v>
      </c>
      <c r="DM429" s="224" t="str">
        <f t="shared" si="236"/>
        <v>Stormrider 88</v>
      </c>
      <c r="DN429" s="89" t="str">
        <f t="shared" si="237"/>
        <v xml:space="preserve"> StöckliStormrider 88175 Unisex</v>
      </c>
      <c r="DO429" s="227" t="s">
        <v>1075</v>
      </c>
    </row>
    <row r="430" spans="2:119" ht="15.45" customHeight="1">
      <c r="B430" s="224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#VALUE!</v>
      </c>
      <c r="F430" s="43" t="b">
        <f>CL430&gt;Driver!$F$56</f>
        <v>1</v>
      </c>
      <c r="G430" s="43" t="b">
        <f>AND(CB430&gt;Driver!$F$55,CB430&lt;Driver!$G$55)</f>
        <v>0</v>
      </c>
      <c r="H430" s="43" t="e">
        <f t="shared" si="204"/>
        <v>#VALUE!</v>
      </c>
      <c r="I430" s="43">
        <f t="shared" si="205"/>
        <v>0</v>
      </c>
      <c r="J430" s="43" t="e">
        <f t="array" ref="J430">NOT(OR(($H$9:$H$1273=TRUE)*($I$9:$I$1273&gt;0)*($BT$9:$BT$1273=BT430)*($K$9:$K$1273&gt;K430)))</f>
        <v>#VALUE!</v>
      </c>
      <c r="K430" s="72">
        <f t="shared" si="206"/>
        <v>0.704656372659064</v>
      </c>
      <c r="L430" s="72">
        <f t="shared" si="207"/>
        <v>0.89488034807831762</v>
      </c>
      <c r="M430" s="72">
        <f t="shared" si="208"/>
        <v>0.51443239723981038</v>
      </c>
      <c r="N430" s="72">
        <f t="shared" si="209"/>
        <v>0.25895149560488195</v>
      </c>
      <c r="O430" s="72">
        <f t="shared" si="210"/>
        <v>0.34452543467664054</v>
      </c>
      <c r="P430" s="72">
        <f t="shared" si="211"/>
        <v>0.93982026143790853</v>
      </c>
      <c r="Q430" s="72"/>
      <c r="R430" s="72"/>
      <c r="S430" s="72">
        <f t="shared" si="212"/>
        <v>0.71000050226112188</v>
      </c>
      <c r="T430" s="72">
        <f t="shared" si="213"/>
        <v>0.91730065362419921</v>
      </c>
      <c r="U430" s="72">
        <f t="shared" si="214"/>
        <v>0.96398144606048763</v>
      </c>
      <c r="V430" s="72">
        <f t="shared" si="215"/>
        <v>0.64584970783511719</v>
      </c>
      <c r="W430" s="72">
        <f t="shared" si="216"/>
        <v>0.86545454545454548</v>
      </c>
      <c r="X430" s="72">
        <f t="shared" si="217"/>
        <v>0.10511965192168238</v>
      </c>
      <c r="Y430" s="72">
        <f t="shared" si="218"/>
        <v>0.48556760276018962</v>
      </c>
      <c r="Z430" s="72">
        <f t="shared" si="219"/>
        <v>0.74104850439511805</v>
      </c>
      <c r="AA430" s="72">
        <f t="shared" si="220"/>
        <v>0.65547456532335946</v>
      </c>
      <c r="AB430" s="72">
        <f t="shared" si="221"/>
        <v>6.0179738562091467E-2</v>
      </c>
      <c r="AC430" s="72"/>
      <c r="AD430" s="72"/>
      <c r="AE430" s="72">
        <f t="shared" si="222"/>
        <v>0.28999949773887812</v>
      </c>
      <c r="AF430" s="72">
        <f t="shared" si="223"/>
        <v>8.2699346375800814E-2</v>
      </c>
      <c r="AG430" s="72">
        <f t="shared" si="224"/>
        <v>3.6018553939512338E-2</v>
      </c>
      <c r="AH430" s="72">
        <f t="shared" si="225"/>
        <v>0.35415029216488281</v>
      </c>
      <c r="AI430" s="72">
        <f t="shared" si="226"/>
        <v>0.13454545454545452</v>
      </c>
      <c r="AJ430" s="72">
        <f>(AV430-Driver!$K$179)/(Driver!$L$179-Driver!$K$179)</f>
        <v>0.13488034807831761</v>
      </c>
      <c r="AK430" s="72">
        <f>(AW430-Driver!$K$180)/(Driver!$L$180-Driver!$K$180)</f>
        <v>0.22890165851737171</v>
      </c>
      <c r="AL430" s="72">
        <f>(AX430-Driver!$K$181)/(Driver!$L$181-Driver!$K$181)</f>
        <v>0.34104850439511797</v>
      </c>
      <c r="AM430" s="72">
        <f>(AY430-Driver!$K$182)/(Driver!$L$182-Driver!$K$182)</f>
        <v>0.86947456532335943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27"/>
        <v>2.838827838827839</v>
      </c>
      <c r="AW430" s="70">
        <f t="shared" si="228"/>
        <v>23.337440301611725</v>
      </c>
      <c r="AX430" s="70">
        <f t="shared" si="229"/>
        <v>4.0694365395560617</v>
      </c>
      <c r="AY430" s="70">
        <f>IFERROR(Driver!$K$19/Data!BH430/Data!BI430*Data!BK430*Data!BL430,"")</f>
        <v>-0.79901038537545943</v>
      </c>
      <c r="AZ430" s="70">
        <f t="shared" si="230"/>
        <v>20.067014147431124</v>
      </c>
      <c r="BA430" s="70"/>
      <c r="BB430" s="70"/>
      <c r="BC430" s="70">
        <f t="shared" si="231"/>
        <v>31.122677639568515</v>
      </c>
      <c r="BD430" s="70">
        <f t="shared" si="232"/>
        <v>3.2519000748950821</v>
      </c>
      <c r="BE430" s="70">
        <f t="shared" si="233"/>
        <v>6.4148421235172892E-2</v>
      </c>
      <c r="BF430" s="70">
        <f t="shared" si="234"/>
        <v>5.1784023875486582</v>
      </c>
      <c r="BG430" s="70">
        <f t="shared" si="235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219</v>
      </c>
      <c r="BS430" s="8" t="s">
        <v>405</v>
      </c>
      <c r="BT430" s="9" t="s">
        <v>414</v>
      </c>
      <c r="BU430" s="10">
        <v>156</v>
      </c>
      <c r="BV430" s="9" t="s">
        <v>390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303</v>
      </c>
      <c r="CU430" s="10"/>
      <c r="CV430" s="10"/>
      <c r="CW430" s="10"/>
      <c r="CX430" t="str">
        <f>INDEX('Data_Price '!AS$2:AS$1266,MATCH(Data!$DN430,'Data_Price '!$BE$2:$BE$1266,0))</f>
        <v>Armada ARW 96 Skis - Women's 2022</v>
      </c>
      <c r="CY430" t="str">
        <f>INDEX('Data_Price '!AT$2:AT$1266,MATCH(Data!$DN430,'Data_Price '!$BE$2:$BE$1266,0))</f>
        <v>SkiEssentials.com</v>
      </c>
      <c r="CZ430">
        <f>INDEX('Data_Price '!AU$2:AU$1266,MATCH(Data!$DN430,'Data_Price '!$BE$2:$BE$1266,0))</f>
        <v>399.96</v>
      </c>
      <c r="DA430" t="str">
        <f>INDEX('Data_Price '!AV$2:AV$1266,MATCH(Data!$DN430,'Data_Price '!$BE$2:$BE$1266,0))</f>
        <v>https://www.google.com/url?url=https://www.skiessentials.com/2022-armada-arw-96-women-s-skis.html&amp;rct=j&amp;q=&amp;esrc=s&amp;sa=U&amp;ved=0ahUKEwjtnr_nxaP2AhXKl-AKHY_uCZUQsDwIYg&amp;usg=AOvVaw0OdcSNZk_R7hvnAYg0NcV4</v>
      </c>
      <c r="DB430" t="str">
        <f>INDEX('Data_Price '!AW$2:AW$1266,MATCH(Data!$DN430,'Data_Price '!$BE$2:$BE$1266,0))</f>
        <v>Armada ARW 96 Skis - Women's 2022</v>
      </c>
      <c r="DC430" t="str">
        <f>INDEX('Data_Price '!AX$2:AX$1266,MATCH(Data!$DN430,'Data_Price '!$BE$2:$BE$1266,0))</f>
        <v>SkiEssentials.com</v>
      </c>
      <c r="DD430">
        <f>INDEX('Data_Price '!AY$2:AY$1266,MATCH(Data!$DN430,'Data_Price '!$BE$2:$BE$1266,0))</f>
        <v>399.96</v>
      </c>
      <c r="DE430" t="str">
        <f>INDEX('Data_Price '!AZ$2:AZ$1266,MATCH(Data!$DN430,'Data_Price '!$BE$2:$BE$1266,0))</f>
        <v>https://www.google.com/url?q=https://www.skiessentials.com/2022-armada-arw-96-women-s-skis.html&amp;sa=U&amp;ved=0ahUKEwitw-7nxaP2AhWOl-AKHU_qANsQ2ykIFw&amp;usg=AOvVaw3Xq2DjWwR6gRqSnThE9ApY</v>
      </c>
      <c r="DF430" t="str">
        <f>INDEX('Data_Price '!BA$2:BA$1266,MATCH(Data!$DN430,'Data_Price '!$BE$2:$BE$1266,0))</f>
        <v>Armada ARW 96 Skis - Women's 2022</v>
      </c>
      <c r="DG430" t="str">
        <f>INDEX('Data_Price '!BB$2:BB$1266,MATCH(Data!$DN430,'Data_Price '!$BE$2:$BE$1266,0))</f>
        <v>evo.com</v>
      </c>
      <c r="DH430">
        <f>INDEX('Data_Price '!BC$2:BC$1266,MATCH(Data!$DN430,'Data_Price '!$BE$2:$BE$1266,0))</f>
        <v>499.95</v>
      </c>
      <c r="DI430" t="str">
        <f>INDEX('Data_Price '!BD$2:BD$1266,MATCH(Data!$DN430,'Data_Price '!$BE$2:$BE$1266,0))</f>
        <v>https://www.google.com/url?q=https://www.evo.com/skis/armada-arw-96-womens-2022%3Fimage%3D198714/839686/armada-arw-96-skis-women-s-2022-.jpg&amp;sa=U&amp;ved=0ahUKEwitw-7nxaP2AhWOl-AKHU_qANsQ2ykIGQ&amp;usg=AOvVaw1QbWrjxrLTqboSEiBCWEU7</v>
      </c>
      <c r="DJ430" s="89" t="e">
        <f ca="1">_xll.Connector("TinyUrl.TinyUrl",DA430,0)</f>
        <v>#NAME?</v>
      </c>
      <c r="DK430" s="89" t="e">
        <f ca="1">_xll.Connector("TinyUrl.TinyUrl",DE430,0)</f>
        <v>#NAME?</v>
      </c>
      <c r="DL430" s="89" t="e">
        <f ca="1">_xll.Connector("TinyUrl.TinyUrl",DI430,0)</f>
        <v>#NAME?</v>
      </c>
      <c r="DM430" s="224" t="str">
        <f t="shared" si="236"/>
        <v>ARW 96</v>
      </c>
      <c r="DN430" s="89" t="str">
        <f t="shared" si="237"/>
        <v xml:space="preserve"> ArmadaARW 96156 Women's</v>
      </c>
      <c r="DO430" s="227" t="s">
        <v>1013</v>
      </c>
    </row>
    <row r="431" spans="2:119" ht="15.45" customHeight="1">
      <c r="B431" s="224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#VALUE!</v>
      </c>
      <c r="F431" s="43" t="b">
        <f>CL431&gt;Driver!$F$56</f>
        <v>1</v>
      </c>
      <c r="G431" s="43" t="b">
        <f>AND(CB431&gt;Driver!$F$55,CB431&lt;Driver!$G$55)</f>
        <v>0</v>
      </c>
      <c r="H431" s="43" t="e">
        <f t="shared" si="204"/>
        <v>#VALUE!</v>
      </c>
      <c r="I431" s="43">
        <f t="shared" si="205"/>
        <v>0</v>
      </c>
      <c r="J431" s="43" t="e">
        <f t="array" ref="J431">NOT(OR(($H$9:$H$1273=TRUE)*($I$9:$I$1273&gt;0)*($BT$9:$BT$1273=BT431)*($K$9:$K$1273&gt;K431)))</f>
        <v>#VALUE!</v>
      </c>
      <c r="K431" s="72">
        <f t="shared" si="206"/>
        <v>0.6878672852963541</v>
      </c>
      <c r="L431" s="72">
        <f t="shared" si="207"/>
        <v>0.92678752719361857</v>
      </c>
      <c r="M431" s="72">
        <f t="shared" si="208"/>
        <v>0.44894704339908975</v>
      </c>
      <c r="N431" s="72">
        <f t="shared" si="209"/>
        <v>0.13816480111300833</v>
      </c>
      <c r="O431" s="72">
        <f t="shared" si="210"/>
        <v>0.31207502189471836</v>
      </c>
      <c r="P431" s="72">
        <f t="shared" si="211"/>
        <v>0.89660130718954245</v>
      </c>
      <c r="Q431" s="72"/>
      <c r="R431" s="72"/>
      <c r="S431" s="72">
        <f t="shared" si="212"/>
        <v>0.74339450801707041</v>
      </c>
      <c r="T431" s="72">
        <f t="shared" si="213"/>
        <v>0.92575978058916808</v>
      </c>
      <c r="U431" s="72">
        <f t="shared" si="214"/>
        <v>0.80193562543461117</v>
      </c>
      <c r="V431" s="72">
        <f t="shared" si="215"/>
        <v>0.60868760164081426</v>
      </c>
      <c r="W431" s="72">
        <f t="shared" si="216"/>
        <v>0.95230348401957965</v>
      </c>
      <c r="X431" s="72">
        <f t="shared" si="217"/>
        <v>7.3212472806381407E-2</v>
      </c>
      <c r="Y431" s="72">
        <f t="shared" si="218"/>
        <v>0.55105295660091025</v>
      </c>
      <c r="Z431" s="72">
        <f t="shared" si="219"/>
        <v>0.86183519888699167</v>
      </c>
      <c r="AA431" s="72">
        <f t="shared" si="220"/>
        <v>0.68792497810528164</v>
      </c>
      <c r="AB431" s="72">
        <f t="shared" si="221"/>
        <v>0.10339869281045749</v>
      </c>
      <c r="AC431" s="72"/>
      <c r="AD431" s="72"/>
      <c r="AE431" s="72">
        <f t="shared" si="222"/>
        <v>0.25660549198292959</v>
      </c>
      <c r="AF431" s="72">
        <f t="shared" si="223"/>
        <v>7.4240219410831962E-2</v>
      </c>
      <c r="AG431" s="72">
        <f t="shared" si="224"/>
        <v>0.19806437456538881</v>
      </c>
      <c r="AH431" s="72">
        <f t="shared" si="225"/>
        <v>0.39131239835918574</v>
      </c>
      <c r="AI431" s="72">
        <f t="shared" si="226"/>
        <v>4.7696515980420379E-2</v>
      </c>
      <c r="AJ431" s="72">
        <f>(AV431-Driver!$K$179)/(Driver!$L$179-Driver!$K$179)</f>
        <v>0.16678752719361858</v>
      </c>
      <c r="AK431" s="72">
        <f>(AW431-Driver!$K$180)/(Driver!$L$180-Driver!$K$180)</f>
        <v>0.28233009363815204</v>
      </c>
      <c r="AL431" s="72">
        <f>(AX431-Driver!$K$181)/(Driver!$L$181-Driver!$K$181)</f>
        <v>0.4618351988869917</v>
      </c>
      <c r="AM431" s="72">
        <f>(AY431-Driver!$K$182)/(Driver!$L$182-Driver!$K$182)</f>
        <v>0.90192497810528161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27"/>
        <v>3.5103785103785108</v>
      </c>
      <c r="AW431" s="70">
        <f t="shared" si="228"/>
        <v>28.562108155281216</v>
      </c>
      <c r="AX431" s="70">
        <f t="shared" si="229"/>
        <v>5.1565167899829252</v>
      </c>
      <c r="AY431" s="70">
        <f>IFERROR(Driver!$K$19/Data!BH431/Data!BI431*Data!BK431*Data!BL431,"")</f>
        <v>-0.60036544780670154</v>
      </c>
      <c r="AZ431" s="70">
        <f t="shared" si="230"/>
        <v>24.005956813104991</v>
      </c>
      <c r="BA431" s="70"/>
      <c r="BB431" s="70"/>
      <c r="BC431" s="70">
        <f t="shared" si="231"/>
        <v>48.444380576540695</v>
      </c>
      <c r="BD431" s="70">
        <f t="shared" si="232"/>
        <v>4.0005178226087699</v>
      </c>
      <c r="BE431" s="70">
        <f t="shared" si="233"/>
        <v>0.29818959198034434</v>
      </c>
      <c r="BF431" s="70">
        <f t="shared" si="234"/>
        <v>0.98120357147416781</v>
      </c>
      <c r="BG431" s="70">
        <f t="shared" si="235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219</v>
      </c>
      <c r="BS431" s="8" t="s">
        <v>855</v>
      </c>
      <c r="BT431" s="9" t="s">
        <v>887</v>
      </c>
      <c r="BU431" s="10">
        <v>165</v>
      </c>
      <c r="BV431" s="9" t="s">
        <v>222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303</v>
      </c>
      <c r="CU431" s="10"/>
      <c r="CV431" s="10"/>
      <c r="CW431" s="10"/>
      <c r="CX431" t="e">
        <f>INDEX('Data_Price '!AS$2:AS$1266,MATCH(Data!$DN431,'Data_Price '!$BE$2:$BE$1266,0))</f>
        <v>#N/A</v>
      </c>
      <c r="CY431" t="e">
        <f>INDEX('Data_Price '!AT$2:AT$1266,MATCH(Data!$DN431,'Data_Price '!$BE$2:$BE$1266,0))</f>
        <v>#N/A</v>
      </c>
      <c r="CZ431" t="e">
        <f>INDEX('Data_Price '!AU$2:AU$1266,MATCH(Data!$DN431,'Data_Price '!$BE$2:$BE$1266,0))</f>
        <v>#N/A</v>
      </c>
      <c r="DA431" t="e">
        <f>INDEX('Data_Price '!AV$2:AV$1266,MATCH(Data!$DN431,'Data_Price '!$BE$2:$BE$1266,0))</f>
        <v>#N/A</v>
      </c>
      <c r="DB431" t="e">
        <f>INDEX('Data_Price '!AW$2:AW$1266,MATCH(Data!$DN431,'Data_Price '!$BE$2:$BE$1266,0))</f>
        <v>#N/A</v>
      </c>
      <c r="DC431" t="e">
        <f>INDEX('Data_Price '!AX$2:AX$1266,MATCH(Data!$DN431,'Data_Price '!$BE$2:$BE$1266,0))</f>
        <v>#N/A</v>
      </c>
      <c r="DD431" t="e">
        <f>INDEX('Data_Price '!AY$2:AY$1266,MATCH(Data!$DN431,'Data_Price '!$BE$2:$BE$1266,0))</f>
        <v>#N/A</v>
      </c>
      <c r="DE431" t="e">
        <f>INDEX('Data_Price '!AZ$2:AZ$1266,MATCH(Data!$DN431,'Data_Price '!$BE$2:$BE$1266,0))</f>
        <v>#N/A</v>
      </c>
      <c r="DF431" t="e">
        <f>INDEX('Data_Price '!BA$2:BA$1266,MATCH(Data!$DN431,'Data_Price '!$BE$2:$BE$1266,0))</f>
        <v>#N/A</v>
      </c>
      <c r="DG431" t="e">
        <f>INDEX('Data_Price '!BB$2:BB$1266,MATCH(Data!$DN431,'Data_Price '!$BE$2:$BE$1266,0))</f>
        <v>#N/A</v>
      </c>
      <c r="DH431" t="e">
        <f>INDEX('Data_Price '!BC$2:BC$1266,MATCH(Data!$DN431,'Data_Price '!$BE$2:$BE$1266,0))</f>
        <v>#N/A</v>
      </c>
      <c r="DI431" t="e">
        <f>INDEX('Data_Price '!BD$2:BD$1266,MATCH(Data!$DN431,'Data_Price '!$BE$2:$BE$1266,0))</f>
        <v>#N/A</v>
      </c>
      <c r="DJ431" s="89" t="e">
        <f ca="1">_xll.Connector("TinyUrl.TinyUrl",DA431,0)</f>
        <v>#NAME?</v>
      </c>
      <c r="DK431" s="89" t="e">
        <f ca="1">_xll.Connector("TinyUrl.TinyUrl",DE431,0)</f>
        <v>#NAME?</v>
      </c>
      <c r="DL431" s="89" t="e">
        <f ca="1">_xll.Connector("TinyUrl.TinyUrl",DI431,0)</f>
        <v>#NAME?</v>
      </c>
      <c r="DM431" s="224" t="str">
        <f t="shared" si="236"/>
        <v>Revolt 95</v>
      </c>
      <c r="DN431" s="89" t="str">
        <f t="shared" si="237"/>
        <v xml:space="preserve"> VölklRevolt 95165 Unisex</v>
      </c>
      <c r="DO431" s="227" t="s">
        <v>1076</v>
      </c>
    </row>
    <row r="432" spans="2:119" ht="15.45" customHeight="1">
      <c r="B432" s="224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#VALUE!</v>
      </c>
      <c r="F432" s="43" t="b">
        <f>CL432&gt;Driver!$F$56</f>
        <v>0</v>
      </c>
      <c r="G432" s="43" t="b">
        <f>AND(CB432&gt;Driver!$F$55,CB432&lt;Driver!$G$55)</f>
        <v>0</v>
      </c>
      <c r="H432" s="43" t="e">
        <f t="shared" si="204"/>
        <v>#VALUE!</v>
      </c>
      <c r="I432" s="43">
        <f t="shared" si="205"/>
        <v>0</v>
      </c>
      <c r="J432" s="43" t="e">
        <f t="array" ref="J432">NOT(OR(($H$9:$H$1273=TRUE)*($I$9:$I$1273&gt;0)*($BT$9:$BT$1273=BT432)*($K$9:$K$1273&gt;K432)))</f>
        <v>#VALUE!</v>
      </c>
      <c r="K432" s="72">
        <f t="shared" si="206"/>
        <v>0.76752457749393765</v>
      </c>
      <c r="L432" s="72">
        <f t="shared" si="207"/>
        <v>0.94671178793006205</v>
      </c>
      <c r="M432" s="72">
        <f t="shared" si="208"/>
        <v>0.58833736705781337</v>
      </c>
      <c r="N432" s="72">
        <f t="shared" si="209"/>
        <v>0.45752229178523995</v>
      </c>
      <c r="O432" s="72">
        <f t="shared" si="210"/>
        <v>0.41284928651238317</v>
      </c>
      <c r="P432" s="72">
        <f t="shared" si="211"/>
        <v>0.89464052287581697</v>
      </c>
      <c r="Q432" s="72"/>
      <c r="R432" s="72"/>
      <c r="S432" s="72">
        <f t="shared" si="212"/>
        <v>0.73420362668250638</v>
      </c>
      <c r="T432" s="72">
        <f t="shared" si="213"/>
        <v>0.92434979830315633</v>
      </c>
      <c r="U432" s="72">
        <f t="shared" si="214"/>
        <v>0.6538681463948901</v>
      </c>
      <c r="V432" s="72">
        <f t="shared" si="215"/>
        <v>0.62557838091166418</v>
      </c>
      <c r="W432" s="72">
        <f t="shared" si="216"/>
        <v>0.99142144638403995</v>
      </c>
      <c r="X432" s="72">
        <f t="shared" si="217"/>
        <v>5.3288212069937946E-2</v>
      </c>
      <c r="Y432" s="72">
        <f t="shared" si="218"/>
        <v>0.41166263294218663</v>
      </c>
      <c r="Z432" s="72">
        <f t="shared" si="219"/>
        <v>0.54247770821476005</v>
      </c>
      <c r="AA432" s="72">
        <f t="shared" si="220"/>
        <v>0.58715071348761683</v>
      </c>
      <c r="AB432" s="72">
        <f t="shared" si="221"/>
        <v>0.10535947712418298</v>
      </c>
      <c r="AC432" s="72"/>
      <c r="AD432" s="72"/>
      <c r="AE432" s="72">
        <f t="shared" si="222"/>
        <v>0.26579637331749362</v>
      </c>
      <c r="AF432" s="72">
        <f t="shared" si="223"/>
        <v>7.5650201696843694E-2</v>
      </c>
      <c r="AG432" s="72">
        <f t="shared" si="224"/>
        <v>0.3461318536051099</v>
      </c>
      <c r="AH432" s="72">
        <f t="shared" si="225"/>
        <v>0.37442161908833582</v>
      </c>
      <c r="AI432" s="72">
        <f t="shared" si="226"/>
        <v>8.5785536159600842E-3</v>
      </c>
      <c r="AJ432" s="72">
        <f>(AV432-Driver!$K$179)/(Driver!$L$179-Driver!$K$179)</f>
        <v>0.29328821206993794</v>
      </c>
      <c r="AK432" s="72">
        <f>(AW432-Driver!$K$180)/(Driver!$L$180-Driver!$K$180)</f>
        <v>0.24845684982806304</v>
      </c>
      <c r="AL432" s="72">
        <f>(AX432-Driver!$K$181)/(Driver!$L$181-Driver!$K$181)</f>
        <v>0.14247770821476002</v>
      </c>
      <c r="AM432" s="72">
        <f>(AY432-Driver!$K$182)/(Driver!$L$182-Driver!$K$182)</f>
        <v>0.80115071348761679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27"/>
        <v>6.1728395061728394</v>
      </c>
      <c r="AW432" s="70">
        <f t="shared" si="228"/>
        <v>25.249706292228179</v>
      </c>
      <c r="AX432" s="70">
        <f t="shared" si="229"/>
        <v>2.2822993739328403</v>
      </c>
      <c r="AY432" s="70">
        <f>IFERROR(Driver!$K$19/Data!BH432/Data!BI432*Data!BK432*Data!BL432,"")</f>
        <v>-1.2172542879593171</v>
      </c>
      <c r="AZ432" s="70">
        <f t="shared" si="230"/>
        <v>24.184661206254656</v>
      </c>
      <c r="BA432" s="70"/>
      <c r="BB432" s="70"/>
      <c r="BC432" s="70">
        <f t="shared" si="231"/>
        <v>43.677006534331895</v>
      </c>
      <c r="BD432" s="70">
        <f t="shared" si="232"/>
        <v>3.8757368886375088</v>
      </c>
      <c r="BE432" s="70">
        <f t="shared" si="233"/>
        <v>0.44623065744837526</v>
      </c>
      <c r="BF432" s="70">
        <f t="shared" si="234"/>
        <v>2.8888984256763548</v>
      </c>
      <c r="BG432" s="70">
        <f t="shared" si="235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219</v>
      </c>
      <c r="BS432" s="8" t="s">
        <v>835</v>
      </c>
      <c r="BT432" s="9" t="s">
        <v>842</v>
      </c>
      <c r="BU432" s="10">
        <v>160</v>
      </c>
      <c r="BV432" s="9" t="s">
        <v>390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305</v>
      </c>
      <c r="CU432" s="9" t="s">
        <v>302</v>
      </c>
      <c r="CV432" s="9" t="s">
        <v>388</v>
      </c>
      <c r="CW432" s="10"/>
      <c r="CX432" t="str">
        <f>INDEX('Data_Price '!AS$2:AS$1266,MATCH(Data!$DN432,'Data_Price '!$BE$2:$BE$1266,0))</f>
        <v>SCOTT Superguide 95 W Alpine Touring Ski 160</v>
      </c>
      <c r="CY432" t="str">
        <f>INDEX('Data_Price '!AT$2:AT$1266,MATCH(Data!$DN432,'Data_Price '!$BE$2:$BE$1266,0))</f>
        <v>Cripple Creek Backcountry</v>
      </c>
      <c r="CZ432">
        <f>INDEX('Data_Price '!AU$2:AU$1266,MATCH(Data!$DN432,'Data_Price '!$BE$2:$BE$1266,0))</f>
        <v>699.95</v>
      </c>
      <c r="DA432" t="str">
        <f>INDEX('Data_Price '!AV$2:AV$1266,MATCH(Data!$DN432,'Data_Price '!$BE$2:$BE$1266,0))</f>
        <v>https://www.google.com/url?url=https://cripplecreekbc.com/products/scott-superguide-95-w-alpine-touring-ski%3Fvariant%3D33411370221701%26currency%3DUSD%26utm_medium%3Dproduct_sync%26utm_source%3Dgoogle%26utm_content%3Dsag_organic%26utm_campaign%3Dsag_organic&amp;rct=j&amp;q=&amp;esrc=s&amp;sa=U&amp;ved=0ahUKEwjA4dboxaP2AhVFm-AKHUMKDN4Q2SkIQg&amp;usg=AOvVaw2-ld7pPD7Qlfjkt5n9jZKk</v>
      </c>
      <c r="DB432">
        <f>INDEX('Data_Price '!AW$2:AW$1266,MATCH(Data!$DN432,'Data_Price '!$BE$2:$BE$1266,0))</f>
        <v>0</v>
      </c>
      <c r="DC432">
        <f>INDEX('Data_Price '!AX$2:AX$1266,MATCH(Data!$DN432,'Data_Price '!$BE$2:$BE$1266,0))</f>
        <v>0</v>
      </c>
      <c r="DD432">
        <f>INDEX('Data_Price '!AY$2:AY$1266,MATCH(Data!$DN432,'Data_Price '!$BE$2:$BE$1266,0))</f>
        <v>0</v>
      </c>
      <c r="DE432">
        <f>INDEX('Data_Price '!AZ$2:AZ$1266,MATCH(Data!$DN432,'Data_Price '!$BE$2:$BE$1266,0))</f>
        <v>0</v>
      </c>
      <c r="DF432">
        <f>INDEX('Data_Price '!BA$2:BA$1266,MATCH(Data!$DN432,'Data_Price '!$BE$2:$BE$1266,0))</f>
        <v>0</v>
      </c>
      <c r="DG432">
        <f>INDEX('Data_Price '!BB$2:BB$1266,MATCH(Data!$DN432,'Data_Price '!$BE$2:$BE$1266,0))</f>
        <v>0</v>
      </c>
      <c r="DH432">
        <f>INDEX('Data_Price '!BC$2:BC$1266,MATCH(Data!$DN432,'Data_Price '!$BE$2:$BE$1266,0))</f>
        <v>0</v>
      </c>
      <c r="DI432">
        <f>INDEX('Data_Price '!BD$2:BD$1266,MATCH(Data!$DN432,'Data_Price '!$BE$2:$BE$1266,0))</f>
        <v>0</v>
      </c>
      <c r="DJ432" s="89" t="e">
        <f ca="1">_xll.Connector("TinyUrl.TinyUrl",DA432,0)</f>
        <v>#NAME?</v>
      </c>
      <c r="DK432" s="89" t="e">
        <f ca="1">_xll.Connector("TinyUrl.TinyUrl",DE432,0)</f>
        <v>#NAME?</v>
      </c>
      <c r="DL432" s="89" t="e">
        <f ca="1">_xll.Connector("TinyUrl.TinyUrl",DI432,0)</f>
        <v>#NAME?</v>
      </c>
      <c r="DM432" s="224" t="str">
        <f t="shared" si="236"/>
        <v>Superguide 95 W</v>
      </c>
      <c r="DN432" s="89" t="str">
        <f t="shared" si="237"/>
        <v xml:space="preserve"> ScottSuperguide 95 W160 Women's</v>
      </c>
      <c r="DO432" s="227"/>
    </row>
    <row r="433" spans="2:119" ht="15.45" customHeight="1">
      <c r="B433" s="224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#VALUE!</v>
      </c>
      <c r="F433" s="43" t="b">
        <f>CL433&gt;Driver!$F$56</f>
        <v>1</v>
      </c>
      <c r="G433" s="43" t="b">
        <f>AND(CB433&gt;Driver!$F$55,CB433&lt;Driver!$G$55)</f>
        <v>1</v>
      </c>
      <c r="H433" s="43" t="e">
        <f t="shared" si="204"/>
        <v>#VALUE!</v>
      </c>
      <c r="I433" s="43">
        <f t="shared" si="205"/>
        <v>0</v>
      </c>
      <c r="J433" s="43" t="e">
        <f t="array" ref="J433">NOT(OR(($H$9:$H$1273=TRUE)*($I$9:$I$1273&gt;0)*($BT$9:$BT$1273=BT433)*($K$9:$K$1273&gt;K433)))</f>
        <v>#VALUE!</v>
      </c>
      <c r="K433" s="72">
        <f t="shared" si="206"/>
        <v>0.6082782717468771</v>
      </c>
      <c r="L433" s="72">
        <f t="shared" si="207"/>
        <v>0.8169881556683587</v>
      </c>
      <c r="M433" s="72">
        <f t="shared" si="208"/>
        <v>0.39956838782539539</v>
      </c>
      <c r="N433" s="72">
        <f t="shared" si="209"/>
        <v>9.3593878454434343E-4</v>
      </c>
      <c r="O433" s="72">
        <f t="shared" si="210"/>
        <v>0.32494242730602108</v>
      </c>
      <c r="P433" s="72">
        <f t="shared" si="211"/>
        <v>0.87282679738562097</v>
      </c>
      <c r="Q433" s="72"/>
      <c r="R433" s="72"/>
      <c r="S433" s="72">
        <f t="shared" si="212"/>
        <v>0.74860730040283507</v>
      </c>
      <c r="T433" s="72">
        <f t="shared" si="213"/>
        <v>0.93987730057845742</v>
      </c>
      <c r="U433" s="72">
        <f t="shared" si="214"/>
        <v>0.91086460238281508</v>
      </c>
      <c r="V433" s="72">
        <f t="shared" si="215"/>
        <v>0.7518770105219359</v>
      </c>
      <c r="W433" s="72">
        <f t="shared" si="216"/>
        <v>0.99924096170970611</v>
      </c>
      <c r="X433" s="72">
        <f t="shared" si="217"/>
        <v>0.18301184433164125</v>
      </c>
      <c r="Y433" s="72">
        <f t="shared" si="218"/>
        <v>0.60043161217460461</v>
      </c>
      <c r="Z433" s="72">
        <f t="shared" si="219"/>
        <v>0.99906406121545566</v>
      </c>
      <c r="AA433" s="72">
        <f t="shared" si="220"/>
        <v>0.67505757269397892</v>
      </c>
      <c r="AB433" s="72">
        <f t="shared" si="221"/>
        <v>0.12717320261437909</v>
      </c>
      <c r="AC433" s="72"/>
      <c r="AD433" s="72"/>
      <c r="AE433" s="72">
        <f t="shared" si="222"/>
        <v>0.25139269959716493</v>
      </c>
      <c r="AF433" s="72">
        <f t="shared" si="223"/>
        <v>6.0122699421542553E-2</v>
      </c>
      <c r="AG433" s="72">
        <f t="shared" si="224"/>
        <v>8.9135397617184961E-2</v>
      </c>
      <c r="AH433" s="72">
        <f t="shared" si="225"/>
        <v>0.24812298947806413</v>
      </c>
      <c r="AI433" s="72">
        <f t="shared" si="226"/>
        <v>7.5903829029384806E-4</v>
      </c>
      <c r="AJ433" s="72">
        <f>(AV433-Driver!$K$179)/(Driver!$L$179-Driver!$K$179)</f>
        <v>0.42301184433164124</v>
      </c>
      <c r="AK433" s="72">
        <f>(AW433-Driver!$K$180)/(Driver!$L$180-Driver!$K$180)</f>
        <v>0.3163125628232662</v>
      </c>
      <c r="AL433" s="72">
        <f>(AX433-Driver!$K$181)/(Driver!$L$181-Driver!$K$181)</f>
        <v>0.59906406121545563</v>
      </c>
      <c r="AM433" s="72">
        <f>(AY433-Driver!$K$182)/(Driver!$L$182-Driver!$K$182)</f>
        <v>0.88905757269397889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27"/>
        <v>8.9031339031339023</v>
      </c>
      <c r="AW433" s="70">
        <f t="shared" si="228"/>
        <v>31.885190965743789</v>
      </c>
      <c r="AX433" s="70">
        <f t="shared" si="229"/>
        <v>6.3915765509391012</v>
      </c>
      <c r="AY433" s="70">
        <f>IFERROR(Driver!$K$19/Data!BH433/Data!BI433*Data!BK433*Data!BL433,"")</f>
        <v>-0.67913316523999245</v>
      </c>
      <c r="AZ433" s="70">
        <f t="shared" si="230"/>
        <v>26.172747580044678</v>
      </c>
      <c r="BA433" s="70"/>
      <c r="BB433" s="70"/>
      <c r="BC433" s="70">
        <f t="shared" si="231"/>
        <v>51.148292225781582</v>
      </c>
      <c r="BD433" s="70">
        <f t="shared" si="232"/>
        <v>5.2498933268956636</v>
      </c>
      <c r="BE433" s="70">
        <f t="shared" si="233"/>
        <v>1.1041053004556821E-2</v>
      </c>
      <c r="BF433" s="70">
        <f t="shared" si="234"/>
        <v>17.153441342065957</v>
      </c>
      <c r="BG433" s="70">
        <f t="shared" si="235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219</v>
      </c>
      <c r="BS433" s="8" t="s">
        <v>710</v>
      </c>
      <c r="BT433" s="9" t="s">
        <v>717</v>
      </c>
      <c r="BU433" s="10">
        <v>182</v>
      </c>
      <c r="BV433" s="9" t="s">
        <v>222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301</v>
      </c>
      <c r="CU433" s="10"/>
      <c r="CV433" s="10"/>
      <c r="CW433" s="10"/>
      <c r="CX433" t="str">
        <f>INDEX('Data_Price '!AS$2:AS$1266,MATCH(Data!$DN433,'Data_Price '!$BE$2:$BE$1266,0))</f>
        <v>Liberty Skis Origin 106 Size 182cm for Men in Black</v>
      </c>
      <c r="CY433" t="str">
        <f>INDEX('Data_Price '!AT$2:AT$1266,MATCH(Data!$DN433,'Data_Price '!$BE$2:$BE$1266,0))</f>
        <v>Skis.com</v>
      </c>
      <c r="CZ433">
        <f>INDEX('Data_Price '!AU$2:AU$1266,MATCH(Data!$DN433,'Data_Price '!$BE$2:$BE$1266,0))</f>
        <v>519.20000000000005</v>
      </c>
      <c r="DA433" t="str">
        <f>INDEX('Data_Price '!AV$2:AV$1266,MATCH(Data!$DN433,'Data_Price '!$BE$2:$BE$1266,0))</f>
        <v>https://www.google.com/url?url=https://www.skis.com/Liberty-Skis-Origin-106/616960P,default,pd.html%3Fsrc%3Dcpc&amp;rct=j&amp;q=&amp;esrc=s&amp;sa=U&amp;ved=0ahUKEwj9vNvpxaP2AhUCJt8KHYFoCcUQsDwISg&amp;usg=AOvVaw2n-aYzNZdINgSs-QQ-McIl</v>
      </c>
      <c r="DB433" t="str">
        <f>INDEX('Data_Price '!AW$2:AW$1266,MATCH(Data!$DN433,'Data_Price '!$BE$2:$BE$1266,0))</f>
        <v>'21 Liberty Origin 106 Skis 182cm</v>
      </c>
      <c r="DC433" t="str">
        <f>INDEX('Data_Price '!AX$2:AX$1266,MATCH(Data!$DN433,'Data_Price '!$BE$2:$BE$1266,0))</f>
        <v>Al's Ski Equipment Barn</v>
      </c>
      <c r="DD433">
        <f>INDEX('Data_Price '!AY$2:AY$1266,MATCH(Data!$DN433,'Data_Price '!$BE$2:$BE$1266,0))</f>
        <v>529.95000000000005</v>
      </c>
      <c r="DE433" t="str">
        <f>INDEX('Data_Price '!AZ$2:AZ$1266,MATCH(Data!$DN433,'Data_Price '!$BE$2:$BE$1266,0))</f>
        <v>https://www.google.com/url?url=https://www.untracked.com/p7123c44b101lr-Froogle-21_liberty_origin_106_freeride_skis.html%23chsku722923&amp;rct=j&amp;q=&amp;esrc=s&amp;sa=U&amp;ved=0ahUKEwj9vNvpxaP2AhUCJt8KHYFoCcUQ2SkIRw&amp;usg=AOvVaw2xKS9hz4Qq3Bj-184kfScV</v>
      </c>
      <c r="DF433" t="str">
        <f>INDEX('Data_Price '!BA$2:BA$1266,MATCH(Data!$DN433,'Data_Price '!$BE$2:$BE$1266,0))</f>
        <v>'22 Liberty Origin 106 Skis 182cm</v>
      </c>
      <c r="DG433" t="str">
        <f>INDEX('Data_Price '!BB$2:BB$1266,MATCH(Data!$DN433,'Data_Price '!$BE$2:$BE$1266,0))</f>
        <v>Al's Ski Equipment Barn</v>
      </c>
      <c r="DH433">
        <f>INDEX('Data_Price '!BC$2:BC$1266,MATCH(Data!$DN433,'Data_Price '!$BE$2:$BE$1266,0))</f>
        <v>695</v>
      </c>
      <c r="DI433" t="str">
        <f>INDEX('Data_Price '!BD$2:BD$1266,MATCH(Data!$DN433,'Data_Price '!$BE$2:$BE$1266,0))</f>
        <v>https://www.google.com/url?url=https://www.untracked.com/p7423c44b101lr-Froogle-22_liberty_origin_106_freeride_skis.html%23chsku767820&amp;rct=j&amp;q=&amp;esrc=s&amp;sa=U&amp;ved=0ahUKEwj9vNvpxaP2AhUCJt8KHYFoCcUQ2SkITQ&amp;usg=AOvVaw0YbyOR3cwtWiw2Jgoe0Urk</v>
      </c>
      <c r="DJ433" s="89" t="e">
        <f ca="1">_xll.Connector("TinyUrl.TinyUrl",DA433,0)</f>
        <v>#NAME?</v>
      </c>
      <c r="DK433" s="89" t="e">
        <f ca="1">_xll.Connector("TinyUrl.TinyUrl",DE433,0)</f>
        <v>#NAME?</v>
      </c>
      <c r="DL433" s="89" t="e">
        <f ca="1">_xll.Connector("TinyUrl.TinyUrl",DI433,0)</f>
        <v>#NAME?</v>
      </c>
      <c r="DM433" s="224" t="str">
        <f t="shared" si="236"/>
        <v>Origin 106</v>
      </c>
      <c r="DN433" s="89" t="str">
        <f t="shared" si="237"/>
        <v xml:space="preserve"> LibertyOrigin 106182 Unisex</v>
      </c>
      <c r="DO433" s="227" t="s">
        <v>1073</v>
      </c>
    </row>
    <row r="434" spans="2:119" ht="15.45" customHeight="1">
      <c r="B434" s="224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#VALUE!</v>
      </c>
      <c r="F434" s="43" t="b">
        <f>CL434&gt;Driver!$F$56</f>
        <v>1</v>
      </c>
      <c r="G434" s="43" t="b">
        <f>AND(CB434&gt;Driver!$F$55,CB434&lt;Driver!$G$55)</f>
        <v>0</v>
      </c>
      <c r="H434" s="43" t="e">
        <f t="shared" si="204"/>
        <v>#VALUE!</v>
      </c>
      <c r="I434" s="43">
        <f t="shared" si="205"/>
        <v>0</v>
      </c>
      <c r="J434" s="43" t="e">
        <f t="array" ref="J434">NOT(OR(($H$9:$H$1273=TRUE)*($I$9:$I$1273&gt;0)*($BT$9:$BT$1273=BT434)*($K$9:$K$1273&gt;K434)))</f>
        <v>#VALUE!</v>
      </c>
      <c r="K434" s="72">
        <f t="shared" si="206"/>
        <v>0.68646431486510617</v>
      </c>
      <c r="L434" s="72">
        <f t="shared" si="207"/>
        <v>0.86474579002497776</v>
      </c>
      <c r="M434" s="72">
        <f t="shared" si="208"/>
        <v>0.50818283970523459</v>
      </c>
      <c r="N434" s="72">
        <f t="shared" si="209"/>
        <v>0.24756845633339664</v>
      </c>
      <c r="O434" s="72">
        <f t="shared" si="210"/>
        <v>0.34835261180191457</v>
      </c>
      <c r="P434" s="72">
        <f t="shared" si="211"/>
        <v>0.92862745098039223</v>
      </c>
      <c r="Q434" s="72"/>
      <c r="R434" s="72"/>
      <c r="S434" s="72">
        <f t="shared" si="212"/>
        <v>0.73425223956716101</v>
      </c>
      <c r="T434" s="72">
        <f t="shared" si="213"/>
        <v>0.92024464982004628</v>
      </c>
      <c r="U434" s="72">
        <f t="shared" si="214"/>
        <v>0.99509778950693417</v>
      </c>
      <c r="V434" s="72">
        <f t="shared" si="215"/>
        <v>0.62496525768041167</v>
      </c>
      <c r="W434" s="72">
        <f t="shared" si="216"/>
        <v>0.86751364256480223</v>
      </c>
      <c r="X434" s="72">
        <f t="shared" si="217"/>
        <v>0.13525420997502219</v>
      </c>
      <c r="Y434" s="72">
        <f t="shared" si="218"/>
        <v>0.49181716029476547</v>
      </c>
      <c r="Z434" s="72">
        <f t="shared" si="219"/>
        <v>0.75243154366660336</v>
      </c>
      <c r="AA434" s="72">
        <f t="shared" si="220"/>
        <v>0.65164738819808543</v>
      </c>
      <c r="AB434" s="72">
        <f t="shared" si="221"/>
        <v>7.1372549019607795E-2</v>
      </c>
      <c r="AC434" s="72"/>
      <c r="AD434" s="72"/>
      <c r="AE434" s="72">
        <f t="shared" si="222"/>
        <v>0.26574776043283899</v>
      </c>
      <c r="AF434" s="72">
        <f t="shared" si="223"/>
        <v>7.9755350179953666E-2</v>
      </c>
      <c r="AG434" s="72">
        <f t="shared" si="224"/>
        <v>4.9022104930658561E-3</v>
      </c>
      <c r="AH434" s="72">
        <f t="shared" si="225"/>
        <v>0.37503474231958828</v>
      </c>
      <c r="AI434" s="72">
        <f t="shared" si="226"/>
        <v>0.13248635743519782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0.24014150259498665</v>
      </c>
      <c r="AL434" s="72">
        <f>(AX434-Driver!$K$181)/(Driver!$L$181-Driver!$K$181)</f>
        <v>0.35243154366660334</v>
      </c>
      <c r="AM434" s="72">
        <f>(AY434-Driver!$K$182)/(Driver!$L$182-Driver!$K$182)</f>
        <v>0.8656473881980854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27"/>
        <v>2.204585537918871</v>
      </c>
      <c r="AW434" s="70">
        <f t="shared" si="228"/>
        <v>24.436563865680551</v>
      </c>
      <c r="AX434" s="70">
        <f t="shared" si="229"/>
        <v>4.1718838929994302</v>
      </c>
      <c r="AY434" s="70">
        <f>IFERROR(Driver!$K$19/Data!BH434/Data!BI434*Data!BK434*Data!BL434,"")</f>
        <v>-0.82243841897933956</v>
      </c>
      <c r="AZ434" s="70">
        <f t="shared" si="230"/>
        <v>21.087118391660461</v>
      </c>
      <c r="BA434" s="70"/>
      <c r="BB434" s="70"/>
      <c r="BC434" s="70">
        <f t="shared" si="231"/>
        <v>43.702222375553525</v>
      </c>
      <c r="BD434" s="70">
        <f t="shared" si="232"/>
        <v>3.5124385217749694</v>
      </c>
      <c r="BE434" s="70">
        <f t="shared" si="233"/>
        <v>9.5259213876177889E-2</v>
      </c>
      <c r="BF434" s="70">
        <f t="shared" si="234"/>
        <v>2.8196504641408699</v>
      </c>
      <c r="BG434" s="70">
        <f t="shared" si="235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219</v>
      </c>
      <c r="BS434" s="8" t="s">
        <v>719</v>
      </c>
      <c r="BT434" s="9" t="s">
        <v>738</v>
      </c>
      <c r="BU434" s="10">
        <v>171</v>
      </c>
      <c r="BV434" s="9" t="s">
        <v>222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303</v>
      </c>
      <c r="CU434" s="10"/>
      <c r="CV434" s="10"/>
      <c r="CW434" s="10"/>
      <c r="CX434" t="str">
        <f>INDEX('Data_Price '!AS$2:AS$1266,MATCH(Data!$DN434,'Data_Price '!$BE$2:$BE$1266,0))</f>
        <v>Line Tom Wallisch Pro Skis</v>
      </c>
      <c r="CY434" t="str">
        <f>INDEX('Data_Price '!AT$2:AT$1266,MATCH(Data!$DN434,'Data_Price '!$BE$2:$BE$1266,0))</f>
        <v>Cotswold Outdoor US</v>
      </c>
      <c r="CZ434">
        <f>INDEX('Data_Price '!AU$2:AU$1266,MATCH(Data!$DN434,'Data_Price '!$BE$2:$BE$1266,0))</f>
        <v>328</v>
      </c>
      <c r="DA434" t="str">
        <f>INDEX('Data_Price '!AV$2:AV$1266,MATCH(Data!$DN434,'Data_Price '!$BE$2:$BE$1266,0))</f>
        <v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jtpprqxaP2AhVnT98KHYcEAq4QsDwIRQ&amp;usg=AOvVaw1878dvk-7nseHH9em-z4VI</v>
      </c>
      <c r="DB434" t="str">
        <f>INDEX('Data_Price '!AW$2:AW$1266,MATCH(Data!$DN434,'Data_Price '!$BE$2:$BE$1266,0))</f>
        <v>Line 2022 Tom Wallisch Pro Skis</v>
      </c>
      <c r="DC434" t="str">
        <f>INDEX('Data_Price '!AX$2:AX$1266,MATCH(Data!$DN434,'Data_Price '!$BE$2:$BE$1266,0))</f>
        <v>Suburban Ski and Bike</v>
      </c>
      <c r="DD434">
        <f>INDEX('Data_Price '!AY$2:AY$1266,MATCH(Data!$DN434,'Data_Price '!$BE$2:$BE$1266,0))</f>
        <v>449.95</v>
      </c>
      <c r="DE434" t="str">
        <f>INDEX('Data_Price '!AZ$2:AZ$1266,MATCH(Data!$DN434,'Data_Price '!$BE$2:$BE$1266,0))</f>
        <v>https://www.google.com/url?url=https://suburbanskiandbike.com/line-tom-wallisch-pro-2022-171cm-a210301001171/&amp;rct=j&amp;q=&amp;esrc=s&amp;sa=U&amp;ved=0ahUKEwjtpprqxaP2AhVnT98KHYcEAq4QsDwIQQ&amp;usg=AOvVaw30-mMcC3wS-FI87ISWr6nF</v>
      </c>
      <c r="DF434" t="str">
        <f>INDEX('Data_Price '!BA$2:BA$1266,MATCH(Data!$DN434,'Data_Price '!$BE$2:$BE$1266,0))</f>
        <v>Line 2022 Tom Wallisch Pro Skis</v>
      </c>
      <c r="DG434" t="str">
        <f>INDEX('Data_Price '!BB$2:BB$1266,MATCH(Data!$DN434,'Data_Price '!$BE$2:$BE$1266,0))</f>
        <v>Suburban Ski and Bike</v>
      </c>
      <c r="DH434">
        <f>INDEX('Data_Price '!BC$2:BC$1266,MATCH(Data!$DN434,'Data_Price '!$BE$2:$BE$1266,0))</f>
        <v>449.95</v>
      </c>
      <c r="DI434" t="str">
        <f>INDEX('Data_Price '!BD$2:BD$1266,MATCH(Data!$DN434,'Data_Price '!$BE$2:$BE$1266,0))</f>
        <v>https://www.google.com/url?q=https://suburbanskiandbike.com/line-tom-wallisch-pro-2022-171cm-a210301001171/&amp;sa=U&amp;ved=0ahUKEwjEkdfqxaP2AhUkiOAKHaVRCmAQ2ykIFw&amp;usg=AOvVaw0I8-YErTvT3QT5n9BXb1oW</v>
      </c>
      <c r="DJ434" s="89" t="e">
        <f ca="1">_xll.Connector("TinyUrl.TinyUrl",DA434,0)</f>
        <v>#NAME?</v>
      </c>
      <c r="DK434" s="89" t="e">
        <f ca="1">_xll.Connector("TinyUrl.TinyUrl",DE434,0)</f>
        <v>#NAME?</v>
      </c>
      <c r="DL434" s="89" t="e">
        <f ca="1">_xll.Connector("TinyUrl.TinyUrl",DI434,0)</f>
        <v>#NAME?</v>
      </c>
      <c r="DM434" s="224" t="str">
        <f t="shared" si="236"/>
        <v>Tom Wallisch Pro</v>
      </c>
      <c r="DN434" s="89" t="str">
        <f t="shared" si="237"/>
        <v xml:space="preserve"> LineTom Wallisch Pro171 Unisex</v>
      </c>
      <c r="DO434" s="227"/>
    </row>
    <row r="435" spans="2:119" ht="15.45" customHeight="1">
      <c r="B435" s="224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#VALUE!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04"/>
        <v>#VALUE!</v>
      </c>
      <c r="I435" s="43">
        <f t="shared" si="205"/>
        <v>0</v>
      </c>
      <c r="J435" s="43" t="e">
        <f t="array" ref="J435">NOT(OR(($H$9:$H$1273=TRUE)*($I$9:$I$1273&gt;0)*($BT$9:$BT$1273=BT435)*($K$9:$K$1273&gt;K435)))</f>
        <v>#VALUE!</v>
      </c>
      <c r="K435" s="72">
        <f t="shared" si="206"/>
        <v>0.71945635867858004</v>
      </c>
      <c r="L435" s="72">
        <f t="shared" si="207"/>
        <v>0.96497945371041816</v>
      </c>
      <c r="M435" s="72">
        <f t="shared" si="208"/>
        <v>0.47393326364674182</v>
      </c>
      <c r="N435" s="72">
        <f t="shared" si="209"/>
        <v>0.18496174034022639</v>
      </c>
      <c r="O435" s="72">
        <f t="shared" si="210"/>
        <v>0.30845569765882253</v>
      </c>
      <c r="P435" s="72">
        <f t="shared" si="211"/>
        <v>0.92838235294117655</v>
      </c>
      <c r="Q435" s="72"/>
      <c r="R435" s="72"/>
      <c r="S435" s="72">
        <f t="shared" si="212"/>
        <v>0.6892261909363121</v>
      </c>
      <c r="T435" s="72">
        <f t="shared" si="213"/>
        <v>0.91560267882042135</v>
      </c>
      <c r="U435" s="72">
        <f t="shared" si="214"/>
        <v>0.92542414931369565</v>
      </c>
      <c r="V435" s="72">
        <f t="shared" si="215"/>
        <v>0.83830202867504844</v>
      </c>
      <c r="W435" s="72">
        <f t="shared" si="216"/>
        <v>0.92688679245283023</v>
      </c>
      <c r="X435" s="72">
        <f t="shared" si="217"/>
        <v>3.5020546289581816E-2</v>
      </c>
      <c r="Y435" s="72">
        <f t="shared" si="218"/>
        <v>0.52606673635325818</v>
      </c>
      <c r="Z435" s="72">
        <f t="shared" si="219"/>
        <v>0.81503825965977361</v>
      </c>
      <c r="AA435" s="72">
        <f t="shared" si="220"/>
        <v>0.69154430234117747</v>
      </c>
      <c r="AB435" s="72">
        <f t="shared" si="221"/>
        <v>7.161764705882348E-2</v>
      </c>
      <c r="AC435" s="72"/>
      <c r="AD435" s="72"/>
      <c r="AE435" s="72">
        <f t="shared" si="222"/>
        <v>0.3107738090636879</v>
      </c>
      <c r="AF435" s="72">
        <f t="shared" si="223"/>
        <v>8.4397321179578641E-2</v>
      </c>
      <c r="AG435" s="72">
        <f t="shared" si="224"/>
        <v>7.4575850686304387E-2</v>
      </c>
      <c r="AH435" s="72">
        <f t="shared" si="225"/>
        <v>0.16169797132495159</v>
      </c>
      <c r="AI435" s="72">
        <f t="shared" si="226"/>
        <v>7.3113207547169795E-2</v>
      </c>
      <c r="AJ435" s="72">
        <f>(AV435-Driver!$K$179)/(Driver!$L$179-Driver!$K$179)</f>
        <v>0.20497945371041817</v>
      </c>
      <c r="AK435" s="72">
        <f>(AW435-Driver!$K$180)/(Driver!$L$180-Driver!$K$180)</f>
        <v>0.24862951595844932</v>
      </c>
      <c r="AL435" s="72">
        <f>(AX435-Driver!$K$181)/(Driver!$L$181-Driver!$K$181)</f>
        <v>0.41503825965977359</v>
      </c>
      <c r="AM435" s="72">
        <f>(AY435-Driver!$K$182)/(Driver!$L$182-Driver!$K$182)</f>
        <v>0.90554430234117744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27"/>
        <v>4.3142043142043143</v>
      </c>
      <c r="AW435" s="70">
        <f t="shared" si="228"/>
        <v>25.266590993769732</v>
      </c>
      <c r="AX435" s="70">
        <f t="shared" si="229"/>
        <v>4.7353443369379624</v>
      </c>
      <c r="AY435" s="70">
        <f>IFERROR(Driver!$K$19/Data!BH435/Data!BI435*Data!BK435*Data!BL435,"")</f>
        <v>-0.57820978397239853</v>
      </c>
      <c r="AZ435" s="70">
        <f t="shared" si="230"/>
        <v>21.10945644080417</v>
      </c>
      <c r="BA435" s="70"/>
      <c r="BB435" s="70"/>
      <c r="BC435" s="70">
        <f t="shared" si="231"/>
        <v>20.346897934720371</v>
      </c>
      <c r="BD435" s="70">
        <f t="shared" si="232"/>
        <v>3.1016323133940662</v>
      </c>
      <c r="BE435" s="70">
        <f t="shared" si="233"/>
        <v>2.5598002676139611E-2</v>
      </c>
      <c r="BF435" s="70">
        <f t="shared" si="234"/>
        <v>26.914539972344059</v>
      </c>
      <c r="BG435" s="70">
        <f t="shared" si="235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219</v>
      </c>
      <c r="BS435" s="8" t="s">
        <v>386</v>
      </c>
      <c r="BT435" s="9" t="s">
        <v>521</v>
      </c>
      <c r="BU435" s="10">
        <v>168</v>
      </c>
      <c r="BV435" s="9" t="s">
        <v>222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301</v>
      </c>
      <c r="CU435" s="9" t="s">
        <v>302</v>
      </c>
      <c r="CV435" s="10"/>
      <c r="CW435" s="10"/>
      <c r="CX435" t="str">
        <f>INDEX('Data_Price '!AS$2:AS$1266,MATCH(Data!$DN435,'Data_Price '!$BE$2:$BE$1266,0))</f>
        <v>DPS Pagoda 112 RP Light Green Skis Â· 2022 Â· 168 cm</v>
      </c>
      <c r="CY435" t="str">
        <f>INDEX('Data_Price '!AT$2:AT$1266,MATCH(Data!$DN435,'Data_Price '!$BE$2:$BE$1266,0))</f>
        <v>Telemark Pyrenees</v>
      </c>
      <c r="CZ435">
        <f>INDEX('Data_Price '!AU$2:AU$1266,MATCH(Data!$DN435,'Data_Price '!$BE$2:$BE$1266,0))</f>
        <v>1028.04</v>
      </c>
      <c r="DA435" t="str">
        <f>INDEX('Data_Price '!AV$2:AV$1266,MATCH(Data!$DN435,'Data_Price '!$BE$2:$BE$1266,0))</f>
        <v>https://www.google.com/url?url=https://www.telemark-pyrenees.com/ski/dps-112rp-pagoda-ski-2022%3Fcurrency%3DUSD%26tax%3Dex_vat%26country%3DUS%26var%3D73211&amp;rct=j&amp;q=&amp;esrc=s&amp;sa=U&amp;ved=0ahUKEwjGuvzqxaP2AhXJct8KHQZOCx0QsDwIWg&amp;usg=AOvVaw2OxJcmdTND4DC_WYrrM-S8</v>
      </c>
      <c r="DB435" t="str">
        <f>INDEX('Data_Price '!AW$2:AW$1266,MATCH(Data!$DN435,'Data_Price '!$BE$2:$BE$1266,0))</f>
        <v>DPS Pagoda 112 RP Light Green Skis Â· 2022 Â· 168 cm</v>
      </c>
      <c r="DC435" t="str">
        <f>INDEX('Data_Price '!AX$2:AX$1266,MATCH(Data!$DN435,'Data_Price '!$BE$2:$BE$1266,0))</f>
        <v>Telemark Pyrenees</v>
      </c>
      <c r="DD435">
        <f>INDEX('Data_Price '!AY$2:AY$1266,MATCH(Data!$DN435,'Data_Price '!$BE$2:$BE$1266,0))</f>
        <v>1028.04</v>
      </c>
      <c r="DE435" t="str">
        <f>INDEX('Data_Price '!AZ$2:AZ$1266,MATCH(Data!$DN435,'Data_Price '!$BE$2:$BE$1266,0))</f>
        <v>https://www.google.com/url?q=https://www.telemark-pyrenees.com/ski/dps-112rp-pagoda-ski-2022%3Fcurrency%3DUSD%26tax%3Dex_vat%26country%3DUS%26var%3D73211&amp;sa=U&amp;ved=0ahUKEwjX0bPrxaP2AhUPn-AKHWShD4YQ2ykIFg&amp;usg=AOvVaw1GBac8Uofa5c28LMqC7Ggu</v>
      </c>
      <c r="DF435" t="str">
        <f>INDEX('Data_Price '!BA$2:BA$1266,MATCH(Data!$DN435,'Data_Price '!$BE$2:$BE$1266,0))</f>
        <v>DPS Pagoda 112 RP Light Green Skis Â· 2022 Â· 168 cm</v>
      </c>
      <c r="DG435" t="str">
        <f>INDEX('Data_Price '!BB$2:BB$1266,MATCH(Data!$DN435,'Data_Price '!$BE$2:$BE$1266,0))</f>
        <v>REI</v>
      </c>
      <c r="DH435">
        <f>INDEX('Data_Price '!BC$2:BC$1266,MATCH(Data!$DN435,'Data_Price '!$BE$2:$BE$1266,0))</f>
        <v>1299</v>
      </c>
      <c r="DI435" t="str">
        <f>INDEX('Data_Price '!BD$2:BD$1266,MATCH(Data!$DN435,'Data_Price '!$BE$2:$BE$1266,0))</f>
        <v>https://www.google.com/url?q=https://www.rei.com/product/198418/dps-skis-pagoda-112-rp-skis-20212022%3FCAWELAID%3D120217890012569823&amp;sa=U&amp;ved=0ahUKEwjX0bPrxaP2AhUPn-AKHWShD4YQ2ykIGA&amp;usg=AOvVaw33IEIiuz2EPVCEXPAW3SC7</v>
      </c>
      <c r="DJ435" s="89" t="e">
        <f ca="1">_xll.Connector("TinyUrl.TinyUrl",DA435,0)</f>
        <v>#NAME?</v>
      </c>
      <c r="DK435" s="89" t="e">
        <f ca="1">_xll.Connector("TinyUrl.TinyUrl",DE435,0)</f>
        <v>#NAME?</v>
      </c>
      <c r="DL435" s="89" t="e">
        <f ca="1">_xll.Connector("TinyUrl.TinyUrl",DI435,0)</f>
        <v>#NAME?</v>
      </c>
      <c r="DM435" s="224" t="str">
        <f t="shared" si="236"/>
        <v>Pagoda 112 RP</v>
      </c>
      <c r="DN435" s="89" t="str">
        <f t="shared" si="237"/>
        <v xml:space="preserve"> DPSPagoda 112 RP168 Unisex</v>
      </c>
      <c r="DO435" s="227" t="s">
        <v>956</v>
      </c>
    </row>
    <row r="436" spans="2:119" ht="15.45" customHeight="1">
      <c r="B436" s="224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#VALUE!</v>
      </c>
      <c r="F436" s="43" t="b">
        <f>CL436&gt;Driver!$F$56</f>
        <v>0</v>
      </c>
      <c r="G436" s="43" t="b">
        <f>AND(CB436&gt;Driver!$F$55,CB436&lt;Driver!$G$55)</f>
        <v>0</v>
      </c>
      <c r="H436" s="43" t="e">
        <f t="shared" si="204"/>
        <v>#VALUE!</v>
      </c>
      <c r="I436" s="43">
        <f t="shared" si="205"/>
        <v>0</v>
      </c>
      <c r="J436" s="43" t="e">
        <f t="array" ref="J436">NOT(OR(($H$9:$H$1273=TRUE)*($I$9:$I$1273&gt;0)*($BT$9:$BT$1273=BT436)*($K$9:$K$1273&gt;K436)))</f>
        <v>#VALUE!</v>
      </c>
      <c r="K436" s="72">
        <f t="shared" si="206"/>
        <v>0.67170554683248818</v>
      </c>
      <c r="L436" s="72">
        <f t="shared" si="207"/>
        <v>0.87433405849649504</v>
      </c>
      <c r="M436" s="72">
        <f t="shared" si="208"/>
        <v>0.4690770351684812</v>
      </c>
      <c r="N436" s="72">
        <f t="shared" si="209"/>
        <v>0.205198254600645</v>
      </c>
      <c r="O436" s="72">
        <f t="shared" si="210"/>
        <v>0.29317664175447189</v>
      </c>
      <c r="P436" s="72">
        <f t="shared" si="211"/>
        <v>0.90885620915032672</v>
      </c>
      <c r="Q436" s="72"/>
      <c r="R436" s="72"/>
      <c r="S436" s="72">
        <f t="shared" si="212"/>
        <v>0.69599026761492488</v>
      </c>
      <c r="T436" s="72">
        <f t="shared" si="213"/>
        <v>0.92752203496781771</v>
      </c>
      <c r="U436" s="72">
        <f t="shared" si="214"/>
        <v>0.92841923982090901</v>
      </c>
      <c r="V436" s="72">
        <f t="shared" si="215"/>
        <v>0.67117772562604527</v>
      </c>
      <c r="W436" s="72">
        <f t="shared" si="216"/>
        <v>0.97602470930232554</v>
      </c>
      <c r="X436" s="72">
        <f t="shared" si="217"/>
        <v>0.12566594150350496</v>
      </c>
      <c r="Y436" s="72">
        <f t="shared" si="218"/>
        <v>0.5309229648315188</v>
      </c>
      <c r="Z436" s="72">
        <f t="shared" si="219"/>
        <v>0.794801745399355</v>
      </c>
      <c r="AA436" s="72">
        <f t="shared" si="220"/>
        <v>0.70682335824552811</v>
      </c>
      <c r="AB436" s="72">
        <f t="shared" si="221"/>
        <v>9.1143790849673223E-2</v>
      </c>
      <c r="AC436" s="72"/>
      <c r="AD436" s="72"/>
      <c r="AE436" s="72">
        <f t="shared" si="222"/>
        <v>0.30400973238507512</v>
      </c>
      <c r="AF436" s="72">
        <f t="shared" si="223"/>
        <v>7.2477965032182318E-2</v>
      </c>
      <c r="AG436" s="72">
        <f t="shared" si="224"/>
        <v>7.158076017909093E-2</v>
      </c>
      <c r="AH436" s="72">
        <f t="shared" si="225"/>
        <v>0.32882227437395473</v>
      </c>
      <c r="AI436" s="72">
        <f t="shared" si="226"/>
        <v>2.3975290697674401E-2</v>
      </c>
      <c r="AJ436" s="72">
        <f>(AV436-Driver!$K$179)/(Driver!$L$179-Driver!$K$179)</f>
        <v>0.11433405849649504</v>
      </c>
      <c r="AK436" s="72">
        <f>(AW436-Driver!$K$180)/(Driver!$L$180-Driver!$K$180)</f>
        <v>0.2659219986846591</v>
      </c>
      <c r="AL436" s="72">
        <f>(AX436-Driver!$K$181)/(Driver!$L$181-Driver!$K$181)</f>
        <v>0.39480174539935498</v>
      </c>
      <c r="AM436" s="72">
        <f>(AY436-Driver!$K$182)/(Driver!$L$182-Driver!$K$182)</f>
        <v>0.92082335824552808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27"/>
        <v>2.4063899063899066</v>
      </c>
      <c r="AW436" s="70">
        <f t="shared" si="228"/>
        <v>26.957590896827416</v>
      </c>
      <c r="AX436" s="70">
        <f t="shared" si="229"/>
        <v>4.5532157085941947</v>
      </c>
      <c r="AY436" s="70">
        <f>IFERROR(Driver!$K$19/Data!BH436/Data!BI436*Data!BK436*Data!BL436,"")</f>
        <v>-0.48467916768636615</v>
      </c>
      <c r="AZ436" s="70">
        <f t="shared" si="230"/>
        <v>22.889054355919587</v>
      </c>
      <c r="BA436" s="70"/>
      <c r="BB436" s="70"/>
      <c r="BC436" s="70">
        <f t="shared" si="231"/>
        <v>23.855471531014992</v>
      </c>
      <c r="BD436" s="70">
        <f t="shared" si="232"/>
        <v>4.1564742125892753</v>
      </c>
      <c r="BE436" s="70">
        <f t="shared" si="233"/>
        <v>0.17172854084721925</v>
      </c>
      <c r="BF436" s="70">
        <f t="shared" si="234"/>
        <v>8.0390240576383292</v>
      </c>
      <c r="BG436" s="70">
        <f t="shared" si="235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219</v>
      </c>
      <c r="BS436" s="8" t="s">
        <v>950</v>
      </c>
      <c r="BT436" s="9" t="s">
        <v>694</v>
      </c>
      <c r="BU436" s="10">
        <v>161</v>
      </c>
      <c r="BV436" s="9" t="s">
        <v>390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305</v>
      </c>
      <c r="CU436" s="10"/>
      <c r="CV436" s="10"/>
      <c r="CW436" s="10"/>
      <c r="CX436">
        <f>INDEX('Data_Price '!AS$2:AS$1266,MATCH(Data!$DN436,'Data_Price '!$BE$2:$BE$1266,0))</f>
        <v>0</v>
      </c>
      <c r="CY436">
        <f>INDEX('Data_Price '!AT$2:AT$1266,MATCH(Data!$DN436,'Data_Price '!$BE$2:$BE$1266,0))</f>
        <v>0</v>
      </c>
      <c r="CZ436">
        <f>INDEX('Data_Price '!AU$2:AU$1266,MATCH(Data!$DN436,'Data_Price '!$BE$2:$BE$1266,0))</f>
        <v>0</v>
      </c>
      <c r="DA436">
        <f>INDEX('Data_Price '!AV$2:AV$1266,MATCH(Data!$DN436,'Data_Price '!$BE$2:$BE$1266,0))</f>
        <v>0</v>
      </c>
      <c r="DB436">
        <f>INDEX('Data_Price '!AW$2:AW$1266,MATCH(Data!$DN436,'Data_Price '!$BE$2:$BE$1266,0))</f>
        <v>0</v>
      </c>
      <c r="DC436">
        <f>INDEX('Data_Price '!AX$2:AX$1266,MATCH(Data!$DN436,'Data_Price '!$BE$2:$BE$1266,0))</f>
        <v>0</v>
      </c>
      <c r="DD436">
        <f>INDEX('Data_Price '!AY$2:AY$1266,MATCH(Data!$DN436,'Data_Price '!$BE$2:$BE$1266,0))</f>
        <v>0</v>
      </c>
      <c r="DE436">
        <f>INDEX('Data_Price '!AZ$2:AZ$1266,MATCH(Data!$DN436,'Data_Price '!$BE$2:$BE$1266,0))</f>
        <v>0</v>
      </c>
      <c r="DF436">
        <f>INDEX('Data_Price '!BA$2:BA$1266,MATCH(Data!$DN436,'Data_Price '!$BE$2:$BE$1266,0))</f>
        <v>0</v>
      </c>
      <c r="DG436">
        <f>INDEX('Data_Price '!BB$2:BB$1266,MATCH(Data!$DN436,'Data_Price '!$BE$2:$BE$1266,0))</f>
        <v>0</v>
      </c>
      <c r="DH436">
        <f>INDEX('Data_Price '!BC$2:BC$1266,MATCH(Data!$DN436,'Data_Price '!$BE$2:$BE$1266,0))</f>
        <v>0</v>
      </c>
      <c r="DI436">
        <f>INDEX('Data_Price '!BD$2:BD$1266,MATCH(Data!$DN436,'Data_Price '!$BE$2:$BE$1266,0))</f>
        <v>0</v>
      </c>
      <c r="DJ436" s="89" t="e">
        <f ca="1">_xll.Connector("TinyUrl.TinyUrl",DA436,0)</f>
        <v>#NAME?</v>
      </c>
      <c r="DK436" s="89" t="e">
        <f ca="1">_xll.Connector("TinyUrl.TinyUrl",DE436,0)</f>
        <v>#NAME?</v>
      </c>
      <c r="DL436" s="89" t="e">
        <f ca="1">_xll.Connector("TinyUrl.TinyUrl",DI436,0)</f>
        <v>#NAME?</v>
      </c>
      <c r="DM436" s="224" t="str">
        <f t="shared" si="236"/>
        <v>Mindbender 98 Ti Alliance</v>
      </c>
      <c r="DN436" s="89" t="str">
        <f t="shared" si="237"/>
        <v xml:space="preserve"> K2Mindbender 98 Ti Alliance161 Women's</v>
      </c>
      <c r="DO436" s="227"/>
    </row>
    <row r="437" spans="2:119" ht="15.45" customHeight="1">
      <c r="B437" s="224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#VALUE!</v>
      </c>
      <c r="F437" s="43" t="b">
        <f>CL437&gt;Driver!$F$56</f>
        <v>0</v>
      </c>
      <c r="G437" s="43" t="b">
        <f>AND(CB437&gt;Driver!$F$55,CB437&lt;Driver!$G$55)</f>
        <v>0</v>
      </c>
      <c r="H437" s="43" t="e">
        <f t="shared" si="204"/>
        <v>#VALUE!</v>
      </c>
      <c r="I437" s="43">
        <f t="shared" si="205"/>
        <v>0</v>
      </c>
      <c r="J437" s="43" t="e">
        <f t="array" ref="J437">NOT(OR(($H$9:$H$1273=TRUE)*($I$9:$I$1273&gt;0)*($BT$9:$BT$1273=BT437)*($K$9:$K$1273&gt;K437)))</f>
        <v>#VALUE!</v>
      </c>
      <c r="K437" s="72">
        <f t="shared" si="206"/>
        <v>0.63912141814730472</v>
      </c>
      <c r="L437" s="72">
        <f t="shared" si="207"/>
        <v>0.88950447183949721</v>
      </c>
      <c r="M437" s="72">
        <f t="shared" si="208"/>
        <v>0.38873836445511223</v>
      </c>
      <c r="N437" s="72">
        <f t="shared" si="209"/>
        <v>0.14132675646619863</v>
      </c>
      <c r="O437" s="72">
        <f t="shared" si="210"/>
        <v>0.32714323885992214</v>
      </c>
      <c r="P437" s="72">
        <f t="shared" si="211"/>
        <v>0.69774509803921569</v>
      </c>
      <c r="Q437" s="72"/>
      <c r="R437" s="72"/>
      <c r="S437" s="72">
        <f t="shared" si="212"/>
        <v>0.80975978646152114</v>
      </c>
      <c r="T437" s="72">
        <f t="shared" si="213"/>
        <v>0.99417079301800548</v>
      </c>
      <c r="U437" s="72">
        <f t="shared" si="214"/>
        <v>0.87195174146297516</v>
      </c>
      <c r="V437" s="72">
        <f t="shared" si="215"/>
        <v>0.63738180314042947</v>
      </c>
      <c r="W437" s="72">
        <f t="shared" si="216"/>
        <v>0.9638079911209767</v>
      </c>
      <c r="X437" s="72">
        <f t="shared" si="217"/>
        <v>0.11049552816050279</v>
      </c>
      <c r="Y437" s="72">
        <f t="shared" si="218"/>
        <v>0.61126163554488777</v>
      </c>
      <c r="Z437" s="72">
        <f t="shared" si="219"/>
        <v>0.85867324353380137</v>
      </c>
      <c r="AA437" s="72">
        <f t="shared" si="220"/>
        <v>0.67285676114007786</v>
      </c>
      <c r="AB437" s="72">
        <f t="shared" si="221"/>
        <v>0.30225490196078425</v>
      </c>
      <c r="AC437" s="72"/>
      <c r="AD437" s="72"/>
      <c r="AE437" s="72">
        <f t="shared" si="222"/>
        <v>0.19024021353847881</v>
      </c>
      <c r="AF437" s="72">
        <f t="shared" si="223"/>
        <v>5.8292069819945308E-3</v>
      </c>
      <c r="AG437" s="72">
        <f t="shared" si="224"/>
        <v>0.12804825853702478</v>
      </c>
      <c r="AH437" s="72">
        <f t="shared" si="225"/>
        <v>0.36261819685957053</v>
      </c>
      <c r="AI437" s="72">
        <f t="shared" si="226"/>
        <v>3.619200887902331E-2</v>
      </c>
      <c r="AJ437" s="72">
        <f>(AV437-Driver!$K$179)/(Driver!$L$179-Driver!$K$179)</f>
        <v>0.35049552816050278</v>
      </c>
      <c r="AK437" s="72">
        <f>(AW437-Driver!$K$180)/(Driver!$L$180-Driver!$K$180)</f>
        <v>0.46643119604540989</v>
      </c>
      <c r="AL437" s="72">
        <f>(AX437-Driver!$K$181)/(Driver!$L$181-Driver!$K$181)</f>
        <v>0.45867324353380134</v>
      </c>
      <c r="AM437" s="72">
        <f>(AY437-Driver!$K$182)/(Driver!$L$182-Driver!$K$182)</f>
        <v>0.88685676114007783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27"/>
        <v>7.376882376882377</v>
      </c>
      <c r="AW437" s="70">
        <f t="shared" si="228"/>
        <v>46.565014461593904</v>
      </c>
      <c r="AX437" s="70">
        <f t="shared" si="229"/>
        <v>5.128059191804212</v>
      </c>
      <c r="AY437" s="70">
        <f>IFERROR(Driver!$K$19/Data!BH437/Data!BI437*Data!BK437*Data!BL437,"")</f>
        <v>-0.69260541524381503</v>
      </c>
      <c r="AZ437" s="70">
        <f t="shared" si="230"/>
        <v>42.129560685033503</v>
      </c>
      <c r="BA437" s="70"/>
      <c r="BB437" s="70"/>
      <c r="BC437" s="70">
        <f t="shared" si="231"/>
        <v>82.868511869608085</v>
      </c>
      <c r="BD437" s="70">
        <f t="shared" si="232"/>
        <v>11.08652018374551</v>
      </c>
      <c r="BE437" s="70">
        <f t="shared" si="233"/>
        <v>0.22818596603901481</v>
      </c>
      <c r="BF437" s="70">
        <f t="shared" si="234"/>
        <v>4.2220120426810768</v>
      </c>
      <c r="BG437" s="70">
        <f t="shared" si="235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219</v>
      </c>
      <c r="BS437" s="8" t="s">
        <v>771</v>
      </c>
      <c r="BT437" s="9" t="s">
        <v>775</v>
      </c>
      <c r="BU437" s="10">
        <v>178</v>
      </c>
      <c r="BV437" s="9" t="s">
        <v>222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305</v>
      </c>
      <c r="CU437" s="10"/>
      <c r="CV437" s="10"/>
      <c r="CW437" s="10"/>
      <c r="CX437" t="str">
        <f>INDEX('Data_Price '!AS$2:AS$1266,MATCH(Data!$DN437,'Data_Price '!$BE$2:$BE$1266,0))</f>
        <v>Rossignol Blackops Escaper Mens Skis 178 w/NX 12 Konect GW Bindings Black</v>
      </c>
      <c r="CY437" t="str">
        <f>INDEX('Data_Price '!AT$2:AT$1266,MATCH(Data!$DN437,'Data_Price '!$BE$2:$BE$1266,0))</f>
        <v>Snowinn.com</v>
      </c>
      <c r="CZ437">
        <f>INDEX('Data_Price '!AU$2:AU$1266,MATCH(Data!$DN437,'Data_Price '!$BE$2:$BE$1266,0))</f>
        <v>485.99</v>
      </c>
      <c r="DA437" t="str">
        <f>INDEX('Data_Price '!AV$2:AV$1266,MATCH(Data!$DN437,'Data_Price '!$BE$2:$BE$1266,0))</f>
        <v>https://www.google.com/url?q=https://www.snowinn.com/ski-store/rossignol-blackops-escaper-nx-12-konect-gw-b100-alpine-skis/138302850/p%3Futm_source%3Dgoogle_products%26utm_medium%3Dmerchant%26id_producte%3D13967725%26country%3Dus&amp;sa=U&amp;ved=0ahUKEwjYqL3sxaP2AhVuQt8KHYp5CYgQ2ykIFg&amp;usg=AOvVaw0bc2R5NjRWpG6eXt_4wayW</v>
      </c>
      <c r="DB437" t="str">
        <f>INDEX('Data_Price '!AW$2:AW$1266,MATCH(Data!$DN437,'Data_Price '!$BE$2:$BE$1266,0))</f>
        <v>Rossignol Blackops Escaper Red-Wine 178 Ski Men</v>
      </c>
      <c r="DC437" t="str">
        <f>INDEX('Data_Price '!AX$2:AX$1266,MATCH(Data!$DN437,'Data_Price '!$BE$2:$BE$1266,0))</f>
        <v>! OutdoorXL.com</v>
      </c>
      <c r="DD437">
        <f>INDEX('Data_Price '!AY$2:AY$1266,MATCH(Data!$DN437,'Data_Price '!$BE$2:$BE$1266,0))</f>
        <v>534.95000000000005</v>
      </c>
      <c r="DE437" t="str">
        <f>INDEX('Data_Price '!AZ$2:AZ$1266,MATCH(Data!$DN437,'Data_Price '!$BE$2:$BE$1266,0))</f>
        <v>https://www.google.com/aclk?sa=L&amp;ai=DChcSEwjo_ZLsxaP2AhUSBogJHZFGA3kYABATGgJxbg&amp;sig=AOD64_0tgXv3xcnxrIrLn6kzHUvioU6aug&amp;ctype=5&amp;ved=0ahUKEwiM8I3sxaP2AhVEiOAKHacoA-MQ2CkIew&amp;adurl=</v>
      </c>
      <c r="DF437" t="str">
        <f>INDEX('Data_Price '!BA$2:BA$1266,MATCH(Data!$DN437,'Data_Price '!$BE$2:$BE$1266,0))</f>
        <v>Rossignol BlackOps Escaper w/ NX 12 GW (EU) Bindings</v>
      </c>
      <c r="DG437" t="str">
        <f>INDEX('Data_Price '!BB$2:BB$1266,MATCH(Data!$DN437,'Data_Price '!$BE$2:$BE$1266,0))</f>
        <v>The-House.com</v>
      </c>
      <c r="DH437">
        <f>INDEX('Data_Price '!BC$2:BC$1266,MATCH(Data!$DN437,'Data_Price '!$BE$2:$BE$1266,0))</f>
        <v>599.95000000000005</v>
      </c>
      <c r="DI437" t="str">
        <f>INDEX('Data_Price '!BD$2:BD$1266,MATCH(Data!$DN437,'Data_Price '!$BE$2:$BE$1266,0))</f>
        <v>https://www.google.com/aclk?sa=L&amp;ai=DChcSEwjo_ZLsxaP2AhUSBogJHZFGA3kYABANGgJxbg&amp;sig=AOD64_3OKkOLgRLGvniGliGqZheaOqbaWw&amp;ctype=5&amp;ved=0ahUKEwiM8I3sxaP2AhVEiOAKHacoA-MQ2CkIbA&amp;adurl=</v>
      </c>
      <c r="DJ437" s="89" t="e">
        <f ca="1">_xll.Connector("TinyUrl.TinyUrl",DA437,0)</f>
        <v>#NAME?</v>
      </c>
      <c r="DK437" s="89" t="e">
        <f ca="1">_xll.Connector("TinyUrl.TinyUrl",DE437,0)</f>
        <v>#NAME?</v>
      </c>
      <c r="DL437" s="89" t="e">
        <f ca="1">_xll.Connector("TinyUrl.TinyUrl",DI437,0)</f>
        <v>#NAME?</v>
      </c>
      <c r="DM437" s="224" t="str">
        <f t="shared" si="236"/>
        <v>Blackops Escaper</v>
      </c>
      <c r="DN437" s="89" t="str">
        <f t="shared" si="237"/>
        <v xml:space="preserve"> RossignolBlackops Escaper178 Unisex</v>
      </c>
      <c r="DO437" s="227"/>
    </row>
    <row r="438" spans="2:119" ht="15.45" customHeight="1">
      <c r="B438" s="224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#VALUE!</v>
      </c>
      <c r="F438" s="43" t="b">
        <f>CL438&gt;Driver!$F$56</f>
        <v>0</v>
      </c>
      <c r="G438" s="43" t="b">
        <f>AND(CB438&gt;Driver!$F$55,CB438&lt;Driver!$G$55)</f>
        <v>0</v>
      </c>
      <c r="H438" s="43" t="e">
        <f t="shared" si="204"/>
        <v>#VALUE!</v>
      </c>
      <c r="I438" s="43">
        <f t="shared" si="205"/>
        <v>0</v>
      </c>
      <c r="J438" s="43" t="e">
        <f t="array" ref="J438">NOT(OR(($H$9:$H$1273=TRUE)*($I$9:$I$1273&gt;0)*($BT$9:$BT$1273=BT438)*($K$9:$K$1273&gt;K438)))</f>
        <v>#VALUE!</v>
      </c>
      <c r="K438" s="72">
        <f t="shared" si="206"/>
        <v>0.74431308484700964</v>
      </c>
      <c r="L438" s="72">
        <f t="shared" si="207"/>
        <v>0.97513173797437758</v>
      </c>
      <c r="M438" s="72">
        <f t="shared" si="208"/>
        <v>0.51349443171964171</v>
      </c>
      <c r="N438" s="72">
        <f t="shared" si="209"/>
        <v>0.28298235628912916</v>
      </c>
      <c r="O438" s="72">
        <f t="shared" si="210"/>
        <v>0.29680649442535167</v>
      </c>
      <c r="P438" s="72">
        <f t="shared" si="211"/>
        <v>0.96069444444444452</v>
      </c>
      <c r="Q438" s="72"/>
      <c r="R438" s="72"/>
      <c r="S438" s="72">
        <f t="shared" si="212"/>
        <v>0.69564020478919142</v>
      </c>
      <c r="T438" s="72">
        <f t="shared" si="213"/>
        <v>0.94380139751085512</v>
      </c>
      <c r="U438" s="72">
        <f t="shared" si="214"/>
        <v>0.82177973947641048</v>
      </c>
      <c r="V438" s="72">
        <f t="shared" si="215"/>
        <v>0.64441792603365866</v>
      </c>
      <c r="W438" s="72">
        <f t="shared" si="216"/>
        <v>0.99223441156456937</v>
      </c>
      <c r="X438" s="72">
        <f t="shared" si="217"/>
        <v>2.4868262025622478E-2</v>
      </c>
      <c r="Y438" s="72">
        <f t="shared" si="218"/>
        <v>0.48650556828035824</v>
      </c>
      <c r="Z438" s="72">
        <f t="shared" si="219"/>
        <v>0.71701764371087084</v>
      </c>
      <c r="AA438" s="72">
        <f t="shared" si="220"/>
        <v>0.70319350557464833</v>
      </c>
      <c r="AB438" s="72">
        <f t="shared" si="221"/>
        <v>3.930555555555551E-2</v>
      </c>
      <c r="AC438" s="72"/>
      <c r="AD438" s="72"/>
      <c r="AE438" s="72">
        <f t="shared" si="222"/>
        <v>0.30435979521080864</v>
      </c>
      <c r="AF438" s="72">
        <f t="shared" si="223"/>
        <v>5.6198602489144919E-2</v>
      </c>
      <c r="AG438" s="72">
        <f t="shared" si="224"/>
        <v>0.1782202605235895</v>
      </c>
      <c r="AH438" s="72">
        <f t="shared" si="225"/>
        <v>0.35558207396634134</v>
      </c>
      <c r="AI438" s="72">
        <f t="shared" si="226"/>
        <v>7.7655884354306051E-3</v>
      </c>
      <c r="AJ438" s="72">
        <f>(AV438-Driver!$K$179)/(Driver!$L$179-Driver!$K$179)</f>
        <v>0.21513173797437751</v>
      </c>
      <c r="AK438" s="72">
        <f>(AW438-Driver!$K$180)/(Driver!$L$180-Driver!$K$180)</f>
        <v>0.21022226005842237</v>
      </c>
      <c r="AL438" s="72">
        <f>(AX438-Driver!$K$181)/(Driver!$L$181-Driver!$K$181)</f>
        <v>0.31701764371087082</v>
      </c>
      <c r="AM438" s="72">
        <f>(AY438-Driver!$K$182)/(Driver!$L$182-Driver!$K$182)</f>
        <v>0.91719350557464829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27"/>
        <v>4.5278795278795272</v>
      </c>
      <c r="AW438" s="70">
        <f t="shared" si="228"/>
        <v>21.510816474173474</v>
      </c>
      <c r="AX438" s="70">
        <f t="shared" si="229"/>
        <v>3.8531587933978373</v>
      </c>
      <c r="AY438" s="70">
        <f>IFERROR(Driver!$K$19/Data!BH438/Data!BI438*Data!BK438*Data!BL438,"")</f>
        <v>-0.50689928124967965</v>
      </c>
      <c r="AZ438" s="70">
        <f t="shared" si="230"/>
        <v>18.164556962025316</v>
      </c>
      <c r="BA438" s="70"/>
      <c r="BB438" s="70"/>
      <c r="BC438" s="70">
        <f t="shared" si="231"/>
        <v>23.67389150970974</v>
      </c>
      <c r="BD438" s="70">
        <f t="shared" si="232"/>
        <v>5.5971689523245258</v>
      </c>
      <c r="BE438" s="70">
        <f t="shared" si="233"/>
        <v>0.27834901790513511</v>
      </c>
      <c r="BF438" s="70">
        <f t="shared" si="234"/>
        <v>5.0166926919103574</v>
      </c>
      <c r="BG438" s="70">
        <f t="shared" si="235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219</v>
      </c>
      <c r="BS438" s="8" t="s">
        <v>550</v>
      </c>
      <c r="BT438" s="9" t="s">
        <v>567</v>
      </c>
      <c r="BU438" s="10">
        <v>172</v>
      </c>
      <c r="BV438" s="9" t="s">
        <v>222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305</v>
      </c>
      <c r="CU438" s="9" t="s">
        <v>302</v>
      </c>
      <c r="CV438" s="10"/>
      <c r="CW438" s="10"/>
      <c r="CX438" t="str">
        <f>INDEX('Data_Price '!AS$2:AS$1266,MATCH(Data!$DN438,'Data_Price '!$BE$2:$BE$1266,0))</f>
        <v>Elan Ripstick 96 Skis</v>
      </c>
      <c r="CY438" t="str">
        <f>INDEX('Data_Price '!AT$2:AT$1266,MATCH(Data!$DN438,'Data_Price '!$BE$2:$BE$1266,0))</f>
        <v>SkiEssentials.com</v>
      </c>
      <c r="CZ438">
        <f>INDEX('Data_Price '!AU$2:AU$1266,MATCH(Data!$DN438,'Data_Price '!$BE$2:$BE$1266,0))</f>
        <v>487.49</v>
      </c>
      <c r="DA438" t="str">
        <f>INDEX('Data_Price '!AV$2:AV$1266,MATCH(Data!$DN438,'Data_Price '!$BE$2:$BE$1266,0))</f>
        <v>https://www.google.com/url?url=https://www.skiessentials.com/2022-elan-ripstick-96-skis.html&amp;rct=j&amp;q=&amp;esrc=s&amp;sa=U&amp;ved=0ahUKEwjAtN_sxaP2AhVLmuAKHXeICYkQsDwIZQ&amp;usg=AOvVaw1-FXwzV_xa8UsCZBvVe4Hs</v>
      </c>
      <c r="DB438" t="str">
        <f>INDEX('Data_Price '!AW$2:AW$1266,MATCH(Data!$DN438,'Data_Price '!$BE$2:$BE$1266,0))</f>
        <v>Elan Ripstick 96 Skis</v>
      </c>
      <c r="DC438" t="str">
        <f>INDEX('Data_Price '!AX$2:AX$1266,MATCH(Data!$DN438,'Data_Price '!$BE$2:$BE$1266,0))</f>
        <v>SkiEssentials.com</v>
      </c>
      <c r="DD438">
        <f>INDEX('Data_Price '!AY$2:AY$1266,MATCH(Data!$DN438,'Data_Price '!$BE$2:$BE$1266,0))</f>
        <v>487.49</v>
      </c>
      <c r="DE438" t="str">
        <f>INDEX('Data_Price '!AZ$2:AZ$1266,MATCH(Data!$DN438,'Data_Price '!$BE$2:$BE$1266,0))</f>
        <v>https://www.google.com/url?q=https://www.skiessentials.com/2022-elan-ripstick-96-skis.html&amp;sa=U&amp;ved=0ahUKEwiU5JHtxaP2AhUITd8KHcSACQoQ2ykIFg&amp;usg=AOvVaw3A34ZKduvUasWzsx7VDYI-</v>
      </c>
      <c r="DF438" t="str">
        <f>INDEX('Data_Price '!BA$2:BA$1266,MATCH(Data!$DN438,'Data_Price '!$BE$2:$BE$1266,0))</f>
        <v>Elan Ripstick 96 Skis</v>
      </c>
      <c r="DG438" t="str">
        <f>INDEX('Data_Price '!BB$2:BB$1266,MATCH(Data!$DN438,'Data_Price '!$BE$2:$BE$1266,0))</f>
        <v>Aspen Ski and Board</v>
      </c>
      <c r="DH438">
        <f>INDEX('Data_Price '!BC$2:BC$1266,MATCH(Data!$DN438,'Data_Price '!$BE$2:$BE$1266,0))</f>
        <v>519.95000000000005</v>
      </c>
      <c r="DI438" t="str">
        <f>INDEX('Data_Price '!BD$2:BD$1266,MATCH(Data!$DN438,'Data_Price '!$BE$2:$BE$1266,0))</f>
        <v>https://www.google.com/url?q=https://www.aspenskiandboard.com/products/elanripstick96skismens2022%3Fvariant%3D32410393739369%26currency%3DUSD%26utm_medium%3Dproduct_sync%26utm_source%3Dgoogle%26utm_content%3Dsag_organic%26utm_campaign%3Dsag_organic%26srsltid%3DAWLEVJxjgyF6vVs8Q6RNHgqDp6b5ptoVWYbA2O0bJO1F_V5rMNlpPEqq_W4&amp;sa=U&amp;ved=0ahUKEwiU5JHtxaP2AhUITd8KHcSACQoQ2ykIHg&amp;usg=AOvVaw3gKp5HlnAEpQsTONJ21620</v>
      </c>
      <c r="DJ438" s="89" t="e">
        <f ca="1">_xll.Connector("TinyUrl.TinyUrl",DA438,0)</f>
        <v>#NAME?</v>
      </c>
      <c r="DK438" s="89" t="e">
        <f ca="1">_xll.Connector("TinyUrl.TinyUrl",DE438,0)</f>
        <v>#NAME?</v>
      </c>
      <c r="DL438" s="89" t="e">
        <f ca="1">_xll.Connector("TinyUrl.TinyUrl",DI438,0)</f>
        <v>#NAME?</v>
      </c>
      <c r="DM438" s="224" t="str">
        <f t="shared" si="236"/>
        <v>Ripstick 96</v>
      </c>
      <c r="DN438" s="89" t="str">
        <f t="shared" si="237"/>
        <v xml:space="preserve"> ElanRipstick 96172 Unisex</v>
      </c>
      <c r="DO438" s="227" t="s">
        <v>947</v>
      </c>
    </row>
    <row r="439" spans="2:119" ht="15.45" customHeight="1">
      <c r="B439" s="224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#VALUE!</v>
      </c>
      <c r="F439" s="43" t="b">
        <f>CL439&gt;Driver!$F$56</f>
        <v>0</v>
      </c>
      <c r="G439" s="43" t="b">
        <f>AND(CB439&gt;Driver!$F$55,CB439&lt;Driver!$G$55)</f>
        <v>0</v>
      </c>
      <c r="H439" s="43" t="e">
        <f t="shared" si="204"/>
        <v>#VALUE!</v>
      </c>
      <c r="I439" s="43">
        <f t="shared" si="205"/>
        <v>0</v>
      </c>
      <c r="J439" s="43" t="e">
        <f t="array" ref="J439">NOT(OR(($H$9:$H$1273=TRUE)*($I$9:$I$1273&gt;0)*($BT$9:$BT$1273=BT439)*($K$9:$K$1273&gt;K439)))</f>
        <v>#VALUE!</v>
      </c>
      <c r="K439" s="72">
        <f t="shared" si="206"/>
        <v>0.68448714844623182</v>
      </c>
      <c r="L439" s="72">
        <f t="shared" si="207"/>
        <v>0.90930303762791076</v>
      </c>
      <c r="M439" s="72">
        <f t="shared" si="208"/>
        <v>0.45967125926455277</v>
      </c>
      <c r="N439" s="72">
        <f t="shared" si="209"/>
        <v>0.20836020995383531</v>
      </c>
      <c r="O439" s="72">
        <f t="shared" si="210"/>
        <v>0.23418297960452872</v>
      </c>
      <c r="P439" s="72">
        <f t="shared" si="211"/>
        <v>0.93647058823529417</v>
      </c>
      <c r="Q439" s="72"/>
      <c r="R439" s="72"/>
      <c r="S439" s="72">
        <f t="shared" si="212"/>
        <v>0.66645123822451335</v>
      </c>
      <c r="T439" s="72">
        <f t="shared" si="213"/>
        <v>0.36751158877975387</v>
      </c>
      <c r="U439" s="72">
        <f t="shared" si="214"/>
        <v>9.9999999999999978E-2</v>
      </c>
      <c r="V439" s="72">
        <f t="shared" si="215"/>
        <v>0.63862075491317083</v>
      </c>
      <c r="W439" s="72">
        <f t="shared" si="216"/>
        <v>0.96761987190583343</v>
      </c>
      <c r="X439" s="72">
        <f t="shared" si="217"/>
        <v>9.0696962372089268E-2</v>
      </c>
      <c r="Y439" s="72">
        <f t="shared" si="218"/>
        <v>0.54032874073544723</v>
      </c>
      <c r="Z439" s="72">
        <f t="shared" si="219"/>
        <v>0.79163979004616469</v>
      </c>
      <c r="AA439" s="72">
        <f t="shared" si="220"/>
        <v>0.76581702039547128</v>
      </c>
      <c r="AB439" s="72">
        <f t="shared" si="221"/>
        <v>6.3529411764705862E-2</v>
      </c>
      <c r="AC439" s="72"/>
      <c r="AD439" s="72"/>
      <c r="AE439" s="72">
        <f t="shared" si="222"/>
        <v>0.3335487617754867</v>
      </c>
      <c r="AF439" s="72">
        <f t="shared" si="223"/>
        <v>0.63248841122024613</v>
      </c>
      <c r="AG439" s="72">
        <f t="shared" si="224"/>
        <v>0.9</v>
      </c>
      <c r="AH439" s="72">
        <f t="shared" si="225"/>
        <v>0.36137924508682912</v>
      </c>
      <c r="AI439" s="72">
        <f t="shared" si="226"/>
        <v>3.238012809416653E-2</v>
      </c>
      <c r="AJ439" s="72">
        <f>(AV439-Driver!$K$179)/(Driver!$L$179-Driver!$K$179)</f>
        <v>0.14930303762791072</v>
      </c>
      <c r="AK439" s="72">
        <f>(AW439-Driver!$K$180)/(Driver!$L$180-Driver!$K$180)</f>
        <v>0.24358716668468283</v>
      </c>
      <c r="AL439" s="72">
        <f>(AX439-Driver!$K$181)/(Driver!$L$181-Driver!$K$181)</f>
        <v>0.39163979004616462</v>
      </c>
      <c r="AM439" s="72">
        <f>(AY439-Driver!$K$182)/(Driver!$L$182-Driver!$K$182)</f>
        <v>0.97981702039547125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27"/>
        <v>3.1423823090489758</v>
      </c>
      <c r="AW439" s="70">
        <f t="shared" si="228"/>
        <v>24.773508984198109</v>
      </c>
      <c r="AX439" s="70">
        <f t="shared" si="229"/>
        <v>4.5247581104154815</v>
      </c>
      <c r="AY439" s="70">
        <f>IFERROR(Driver!$K$19/Data!BH439/Data!BI439*Data!BK439*Data!BL439,"")</f>
        <v>-0.12354994527917566</v>
      </c>
      <c r="AZ439" s="70">
        <f t="shared" si="230"/>
        <v>20.372300819061802</v>
      </c>
      <c r="BA439" s="70"/>
      <c r="BB439" s="70"/>
      <c r="BC439" s="70">
        <f t="shared" si="231"/>
        <v>8.5333716342077199</v>
      </c>
      <c r="BD439" s="70">
        <f t="shared" si="232"/>
        <v>66.544749384425174</v>
      </c>
      <c r="BE439" s="70">
        <f t="shared" si="233"/>
        <v>1</v>
      </c>
      <c r="BF439" s="70">
        <f t="shared" si="234"/>
        <v>4.3619429412833979</v>
      </c>
      <c r="BG439" s="70">
        <f t="shared" si="235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219</v>
      </c>
      <c r="BS439" s="8" t="s">
        <v>550</v>
      </c>
      <c r="BT439" s="9" t="s">
        <v>572</v>
      </c>
      <c r="BU439" s="10">
        <v>152</v>
      </c>
      <c r="BV439" s="9" t="s">
        <v>390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306</v>
      </c>
      <c r="CU439" s="9" t="s">
        <v>305</v>
      </c>
      <c r="CV439" s="10"/>
      <c r="CW439" s="10"/>
      <c r="CX439" t="str">
        <f>INDEX('Data_Price '!AS$2:AS$1266,MATCH(Data!$DN439,'Data_Price '!$BE$2:$BE$1266,0))</f>
        <v>Elan Wildcat 82 C (Flat) Skis Womens 2022 Multicolor / 152cm / Retail: $500.00</v>
      </c>
      <c r="CY439" t="str">
        <f>INDEX('Data_Price '!AT$2:AT$1266,MATCH(Data!$DN439,'Data_Price '!$BE$2:$BE$1266,0))</f>
        <v>Aspen Ski and Board</v>
      </c>
      <c r="CZ439">
        <f>INDEX('Data_Price '!AU$2:AU$1266,MATCH(Data!$DN439,'Data_Price '!$BE$2:$BE$1266,0))</f>
        <v>319.95</v>
      </c>
      <c r="DA439" t="str">
        <f>INDEX('Data_Price '!AV$2:AV$1266,MATCH(Data!$DN439,'Data_Price '!$BE$2:$BE$1266,0))</f>
        <v>https://www.google.com/aclk?sa=L&amp;ai=DChcSEwje_rvtxaP2AhWK8bMKHQlXAi4YABAHGgJxbg&amp;sig=AOD64_0DFCUFShTs1C0qEsv2mbgXj0IPTA&amp;ctype=5&amp;ved=0ahUKEwifobftxaP2AhVjRN8KHaxtDfQQ2CkIUQ&amp;adurl=</v>
      </c>
      <c r="DB439" t="str">
        <f>INDEX('Data_Price '!AW$2:AW$1266,MATCH(Data!$DN439,'Data_Price '!$BE$2:$BE$1266,0))</f>
        <v>Elan Wildcat 82 C Ski System With Elw 9.0 Gw Bindings Women's, 152</v>
      </c>
      <c r="DC439" t="str">
        <f>INDEX('Data_Price '!AX$2:AX$1266,MATCH(Data!$DN439,'Data_Price '!$BE$2:$BE$1266,0))</f>
        <v>Peter Glenn Ski &amp; Sports</v>
      </c>
      <c r="DD439">
        <f>INDEX('Data_Price '!AY$2:AY$1266,MATCH(Data!$DN439,'Data_Price '!$BE$2:$BE$1266,0))</f>
        <v>599.99</v>
      </c>
      <c r="DE439" t="str">
        <f>INDEX('Data_Price '!AZ$2:AZ$1266,MATCH(Data!$DN439,'Data_Price '!$BE$2:$BE$1266,0))</f>
        <v>https://www.google.com/aclk?sa=L&amp;ai=DChcSEwje_rvtxaP2AhWK8bMKHQlXAi4YABAFGgJxbg&amp;sig=AOD64_12JXiK_JXx5efJ2UcBgdyeH7a2mQ&amp;ctype=5&amp;ved=0ahUKEwifobftxaP2AhVjRN8KHaxtDfQQ2CkITQ&amp;adurl=</v>
      </c>
      <c r="DF439">
        <f>INDEX('Data_Price '!BA$2:BA$1266,MATCH(Data!$DN439,'Data_Price '!$BE$2:$BE$1266,0))</f>
        <v>0</v>
      </c>
      <c r="DG439">
        <f>INDEX('Data_Price '!BB$2:BB$1266,MATCH(Data!$DN439,'Data_Price '!$BE$2:$BE$1266,0))</f>
        <v>0</v>
      </c>
      <c r="DH439">
        <f>INDEX('Data_Price '!BC$2:BC$1266,MATCH(Data!$DN439,'Data_Price '!$BE$2:$BE$1266,0))</f>
        <v>0</v>
      </c>
      <c r="DI439">
        <f>INDEX('Data_Price '!BD$2:BD$1266,MATCH(Data!$DN439,'Data_Price '!$BE$2:$BE$1266,0))</f>
        <v>0</v>
      </c>
      <c r="DJ439" s="89" t="e">
        <f ca="1">_xll.Connector("TinyUrl.TinyUrl",DA439,0)</f>
        <v>#NAME?</v>
      </c>
      <c r="DK439" s="89" t="e">
        <f ca="1">_xll.Connector("TinyUrl.TinyUrl",DE439,0)</f>
        <v>#NAME?</v>
      </c>
      <c r="DL439" s="89" t="e">
        <f ca="1">_xll.Connector("TinyUrl.TinyUrl",DI439,0)</f>
        <v>#NAME?</v>
      </c>
      <c r="DM439" s="224" t="str">
        <f t="shared" si="236"/>
        <v>Wildcat 82 C</v>
      </c>
      <c r="DN439" s="89" t="str">
        <f t="shared" si="237"/>
        <v xml:space="preserve"> ElanWildcat 82 C152 Women's</v>
      </c>
      <c r="DO439" s="227"/>
    </row>
    <row r="440" spans="2:119" ht="15.45" customHeight="1">
      <c r="B440" s="224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#VALUE!</v>
      </c>
      <c r="F440" s="43" t="b">
        <f>CL440&gt;Driver!$F$56</f>
        <v>0</v>
      </c>
      <c r="G440" s="43" t="b">
        <f>AND(CB440&gt;Driver!$F$55,CB440&lt;Driver!$G$55)</f>
        <v>0</v>
      </c>
      <c r="H440" s="43" t="e">
        <f t="shared" si="204"/>
        <v>#VALUE!</v>
      </c>
      <c r="I440" s="43">
        <f t="shared" si="205"/>
        <v>0</v>
      </c>
      <c r="J440" s="43" t="e">
        <f t="array" ref="J440">NOT(OR(($H$9:$H$1273=TRUE)*($I$9:$I$1273&gt;0)*($BT$9:$BT$1273=BT440)*($K$9:$K$1273&gt;K440)))</f>
        <v>#VALUE!</v>
      </c>
      <c r="K440" s="72">
        <f t="shared" si="206"/>
        <v>0.59367336688959937</v>
      </c>
      <c r="L440" s="72">
        <f t="shared" si="207"/>
        <v>0.79861735557167024</v>
      </c>
      <c r="M440" s="72">
        <f t="shared" si="208"/>
        <v>0.3887293782075284</v>
      </c>
      <c r="N440" s="72">
        <f t="shared" si="209"/>
        <v>6.6072219060266835E-2</v>
      </c>
      <c r="O440" s="72">
        <f t="shared" si="210"/>
        <v>0.31576951033355993</v>
      </c>
      <c r="P440" s="72">
        <f t="shared" si="211"/>
        <v>0.7843464052287582</v>
      </c>
      <c r="Q440" s="72"/>
      <c r="R440" s="72"/>
      <c r="S440" s="72">
        <f t="shared" si="212"/>
        <v>0.78625891347294141</v>
      </c>
      <c r="T440" s="72">
        <f t="shared" si="213"/>
        <v>0.99078098479489407</v>
      </c>
      <c r="U440" s="72">
        <f t="shared" si="214"/>
        <v>0.93997875912807261</v>
      </c>
      <c r="V440" s="72">
        <f t="shared" si="215"/>
        <v>0.63695737658402618</v>
      </c>
      <c r="W440" s="72">
        <f t="shared" si="216"/>
        <v>0.96402728561304041</v>
      </c>
      <c r="X440" s="72">
        <f t="shared" si="217"/>
        <v>0.2013826444283297</v>
      </c>
      <c r="Y440" s="72">
        <f t="shared" si="218"/>
        <v>0.6112706217924716</v>
      </c>
      <c r="Z440" s="72">
        <f t="shared" si="219"/>
        <v>0.93392778093973317</v>
      </c>
      <c r="AA440" s="72">
        <f t="shared" si="220"/>
        <v>0.68423048966644007</v>
      </c>
      <c r="AB440" s="72">
        <f t="shared" si="221"/>
        <v>0.2156535947712418</v>
      </c>
      <c r="AC440" s="72"/>
      <c r="AD440" s="72"/>
      <c r="AE440" s="72">
        <f t="shared" si="222"/>
        <v>0.21374108652705864</v>
      </c>
      <c r="AF440" s="72">
        <f t="shared" si="223"/>
        <v>9.2190152051059154E-3</v>
      </c>
      <c r="AG440" s="72">
        <f t="shared" si="224"/>
        <v>6.0021240871927423E-2</v>
      </c>
      <c r="AH440" s="72">
        <f t="shared" si="225"/>
        <v>0.36304262341597388</v>
      </c>
      <c r="AI440" s="72">
        <f t="shared" si="226"/>
        <v>3.5972714386959606E-2</v>
      </c>
      <c r="AJ440" s="72">
        <f>(AV440-Driver!$K$179)/(Driver!$L$179-Driver!$K$179)</f>
        <v>0.4413826444283297</v>
      </c>
      <c r="AK440" s="72">
        <f>(AW440-Driver!$K$180)/(Driver!$L$180-Driver!$K$180)</f>
        <v>0.39335626512990673</v>
      </c>
      <c r="AL440" s="72">
        <f>(AX440-Driver!$K$181)/(Driver!$L$181-Driver!$K$181)</f>
        <v>0.53392778093973314</v>
      </c>
      <c r="AM440" s="72">
        <f>(AY440-Driver!$K$182)/(Driver!$L$182-Driver!$K$182)</f>
        <v>0.89823048966644004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27"/>
        <v>9.2897842897842899</v>
      </c>
      <c r="AW440" s="70">
        <f t="shared" si="228"/>
        <v>39.419152120683705</v>
      </c>
      <c r="AX440" s="70">
        <f t="shared" si="229"/>
        <v>5.8053500284575987</v>
      </c>
      <c r="AY440" s="70">
        <f>IFERROR(Driver!$K$19/Data!BH440/Data!BI440*Data!BK440*Data!BL440,"")</f>
        <v>-0.62298122869719896</v>
      </c>
      <c r="AZ440" s="70">
        <f t="shared" si="230"/>
        <v>34.236783320923308</v>
      </c>
      <c r="BA440" s="70"/>
      <c r="BB440" s="70"/>
      <c r="BC440" s="70">
        <f t="shared" si="231"/>
        <v>70.678445675013236</v>
      </c>
      <c r="BD440" s="70">
        <f t="shared" si="232"/>
        <v>9.7547791840590516</v>
      </c>
      <c r="BE440" s="70">
        <f t="shared" si="233"/>
        <v>0.16017108362819221</v>
      </c>
      <c r="BF440" s="70">
        <f t="shared" si="234"/>
        <v>4.1740760449006347</v>
      </c>
      <c r="BG440" s="70">
        <f t="shared" si="235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219</v>
      </c>
      <c r="BS440" s="8" t="s">
        <v>533</v>
      </c>
      <c r="BT440" s="9" t="s">
        <v>543</v>
      </c>
      <c r="BU440" s="10">
        <v>178</v>
      </c>
      <c r="BV440" s="9" t="s">
        <v>222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305</v>
      </c>
      <c r="CU440" s="10"/>
      <c r="CV440" s="10"/>
      <c r="CW440" s="10"/>
      <c r="CX440" t="str">
        <f>INDEX('Data_Price '!AS$2:AS$1266,MATCH(Data!$DN440,'Data_Price '!$BE$2:$BE$1266,0))</f>
        <v>Dynastar M-Pro 99</v>
      </c>
      <c r="CY440" t="str">
        <f>INDEX('Data_Price '!AT$2:AT$1266,MATCH(Data!$DN440,'Data_Price '!$BE$2:$BE$1266,0))</f>
        <v>evo.com</v>
      </c>
      <c r="CZ440">
        <f>INDEX('Data_Price '!AU$2:AU$1266,MATCH(Data!$DN440,'Data_Price '!$BE$2:$BE$1266,0))</f>
        <v>559.96</v>
      </c>
      <c r="DA440" t="str">
        <f>INDEX('Data_Price '!AV$2:AV$1266,MATCH(Data!$DN440,'Data_Price '!$BE$2:$BE$1266,0))</f>
        <v>https://www.google.com/url?url=https://www.evo.com/skis/dynastar-m-pro-99%3Fimage%3D185150/736349/clone.jpg&amp;rct=j&amp;q=&amp;esrc=s&amp;sa=U&amp;ved=0ahUKEwjXjOPtxaP2AhXCdd8KHQduCpsQsDwIcw&amp;usg=AOvVaw18AhYAiO0otO5qQNvt647W</v>
      </c>
      <c r="DB440" t="str">
        <f>INDEX('Data_Price '!AW$2:AW$1266,MATCH(Data!$DN440,'Data_Price '!$BE$2:$BE$1266,0))</f>
        <v>Dynastar M-Pro 99</v>
      </c>
      <c r="DC440" t="str">
        <f>INDEX('Data_Price '!AX$2:AX$1266,MATCH(Data!$DN440,'Data_Price '!$BE$2:$BE$1266,0))</f>
        <v>evo.com</v>
      </c>
      <c r="DD440">
        <f>INDEX('Data_Price '!AY$2:AY$1266,MATCH(Data!$DN440,'Data_Price '!$BE$2:$BE$1266,0))</f>
        <v>559.96</v>
      </c>
      <c r="DE440" t="str">
        <f>INDEX('Data_Price '!AZ$2:AZ$1266,MATCH(Data!$DN440,'Data_Price '!$BE$2:$BE$1266,0))</f>
        <v>https://www.google.com/url?q=https://www.evo.com/skis/dynastar-m-pro-99%3Fimage%3D185150/736349/clone.jpg&amp;sa=U&amp;ved=0ahUKEwiT75juxaP2AhWmVN8KHdSIAOMQ2ykIGA&amp;usg=AOvVaw3qLRSz8zmKZLTEYCtDDcQ4</v>
      </c>
      <c r="DF440" t="str">
        <f>INDEX('Data_Price '!BA$2:BA$1266,MATCH(Data!$DN440,'Data_Price '!$BE$2:$BE$1266,0))</f>
        <v>Dynastar M-Pro 99</v>
      </c>
      <c r="DG440" t="str">
        <f>INDEX('Data_Price '!BB$2:BB$1266,MATCH(Data!$DN440,'Data_Price '!$BE$2:$BE$1266,0))</f>
        <v>Level Nine Sports</v>
      </c>
      <c r="DH440">
        <f>INDEX('Data_Price '!BC$2:BC$1266,MATCH(Data!$DN440,'Data_Price '!$BE$2:$BE$1266,0))</f>
        <v>559.96</v>
      </c>
      <c r="DI440" t="str">
        <f>INDEX('Data_Price '!BD$2:BD$1266,MATCH(Data!$DN440,'Data_Price '!$BE$2:$BE$1266,0))</f>
        <v>https://www.google.com/url?q=https://www.levelninesports.com/dynastar-m-pro-99-skis-2022/&amp;sa=U&amp;ved=0ahUKEwiT75juxaP2AhWmVN8KHdSIAOMQ2ykIHg&amp;usg=AOvVaw1682VeYd5tvl07-SCmOoBv</v>
      </c>
      <c r="DJ440" s="89" t="e">
        <f ca="1">_xll.Connector("TinyUrl.TinyUrl",DA440,0)</f>
        <v>#NAME?</v>
      </c>
      <c r="DK440" s="89" t="e">
        <f ca="1">_xll.Connector("TinyUrl.TinyUrl",DE440,0)</f>
        <v>#NAME?</v>
      </c>
      <c r="DL440" s="89" t="e">
        <f ca="1">_xll.Connector("TinyUrl.TinyUrl",DI440,0)</f>
        <v>#NAME?</v>
      </c>
      <c r="DM440" s="224" t="str">
        <f t="shared" si="236"/>
        <v>M-Pro 99</v>
      </c>
      <c r="DN440" s="89" t="str">
        <f t="shared" si="237"/>
        <v xml:space="preserve"> DynastarM-Pro 99178 Unisex</v>
      </c>
      <c r="DO440" s="227" t="s">
        <v>996</v>
      </c>
    </row>
    <row r="441" spans="2:119" ht="15.45" customHeight="1">
      <c r="B441" s="224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#VALUE!</v>
      </c>
      <c r="F441" s="43" t="b">
        <f>CL441&gt;Driver!$F$56</f>
        <v>1</v>
      </c>
      <c r="G441" s="43" t="b">
        <f>AND(CB441&gt;Driver!$F$55,CB441&lt;Driver!$G$55)</f>
        <v>0</v>
      </c>
      <c r="H441" s="43" t="e">
        <f t="shared" si="204"/>
        <v>#VALUE!</v>
      </c>
      <c r="I441" s="43">
        <f t="shared" si="205"/>
        <v>0</v>
      </c>
      <c r="J441" s="43" t="e">
        <f t="array" ref="J441">NOT(OR(($H$9:$H$1273=TRUE)*($I$9:$I$1273&gt;0)*($BT$9:$BT$1273=BT441)*($K$9:$K$1273&gt;K441)))</f>
        <v>#VALUE!</v>
      </c>
      <c r="K441" s="72">
        <f t="shared" si="206"/>
        <v>0.69173810734494778</v>
      </c>
      <c r="L441" s="72">
        <f t="shared" si="207"/>
        <v>0.89294657964708724</v>
      </c>
      <c r="M441" s="72">
        <f t="shared" si="208"/>
        <v>0.49052963504280844</v>
      </c>
      <c r="N441" s="72">
        <f t="shared" si="209"/>
        <v>0.21721368494276849</v>
      </c>
      <c r="O441" s="72">
        <f t="shared" si="210"/>
        <v>0.31855822672160461</v>
      </c>
      <c r="P441" s="72">
        <f t="shared" si="211"/>
        <v>0.93581699346405234</v>
      </c>
      <c r="Q441" s="72"/>
      <c r="R441" s="72"/>
      <c r="S441" s="72">
        <f t="shared" si="212"/>
        <v>0.71210126444218202</v>
      </c>
      <c r="T441" s="72">
        <f t="shared" si="213"/>
        <v>0.92279850066561964</v>
      </c>
      <c r="U441" s="72">
        <f t="shared" si="214"/>
        <v>0.94473780409923913</v>
      </c>
      <c r="V441" s="72">
        <f t="shared" si="215"/>
        <v>0.62235572818430362</v>
      </c>
      <c r="W441" s="72">
        <f t="shared" si="216"/>
        <v>0.90781864742172047</v>
      </c>
      <c r="X441" s="72">
        <f t="shared" si="217"/>
        <v>0.10705342035291274</v>
      </c>
      <c r="Y441" s="72">
        <f t="shared" si="218"/>
        <v>0.50947036495719156</v>
      </c>
      <c r="Z441" s="72">
        <f t="shared" si="219"/>
        <v>0.78278631505723151</v>
      </c>
      <c r="AA441" s="72">
        <f t="shared" si="220"/>
        <v>0.68144177327839539</v>
      </c>
      <c r="AB441" s="72">
        <f t="shared" si="221"/>
        <v>6.4183006535947607E-2</v>
      </c>
      <c r="AC441" s="72"/>
      <c r="AD441" s="72"/>
      <c r="AE441" s="72">
        <f t="shared" si="222"/>
        <v>0.28789873555781803</v>
      </c>
      <c r="AF441" s="72">
        <f t="shared" si="223"/>
        <v>7.7201499334380405E-2</v>
      </c>
      <c r="AG441" s="72">
        <f t="shared" si="224"/>
        <v>5.5262195900760924E-2</v>
      </c>
      <c r="AH441" s="72">
        <f t="shared" si="225"/>
        <v>0.37764427181569638</v>
      </c>
      <c r="AI441" s="72">
        <f t="shared" si="226"/>
        <v>9.2181352578279543E-2</v>
      </c>
      <c r="AJ441" s="72">
        <f>(AV441-Driver!$K$179)/(Driver!$L$179-Driver!$K$179)</f>
        <v>0.13294657964708725</v>
      </c>
      <c r="AK441" s="72">
        <f>(AW441-Driver!$K$180)/(Driver!$L$180-Driver!$K$180)</f>
        <v>0.23809963543191404</v>
      </c>
      <c r="AL441" s="72">
        <f>(AX441-Driver!$K$181)/(Driver!$L$181-Driver!$K$181)</f>
        <v>0.38278631505723149</v>
      </c>
      <c r="AM441" s="72">
        <f>(AY441-Driver!$K$182)/(Driver!$L$182-Driver!$K$182)</f>
        <v>0.89544177327839536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27"/>
        <v>2.7981277981277981</v>
      </c>
      <c r="AW441" s="70">
        <f t="shared" si="228"/>
        <v>24.236893452271428</v>
      </c>
      <c r="AX441" s="70">
        <f t="shared" si="229"/>
        <v>4.4450768355150831</v>
      </c>
      <c r="AY441" s="70">
        <f>IFERROR(Driver!$K$19/Data!BH441/Data!BI441*Data!BK441*Data!BL441,"")</f>
        <v>-0.64005233335534151</v>
      </c>
      <c r="AZ441" s="70">
        <f t="shared" si="230"/>
        <v>20.431868950111685</v>
      </c>
      <c r="BA441" s="70"/>
      <c r="BB441" s="70"/>
      <c r="BC441" s="70">
        <f t="shared" si="231"/>
        <v>32.212357587146109</v>
      </c>
      <c r="BD441" s="70">
        <f t="shared" si="232"/>
        <v>3.7384497964522714</v>
      </c>
      <c r="BE441" s="70">
        <f t="shared" si="233"/>
        <v>0.15541288761708325</v>
      </c>
      <c r="BF441" s="70">
        <f t="shared" si="234"/>
        <v>2.5249224405377459</v>
      </c>
      <c r="BG441" s="70">
        <f t="shared" si="235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219</v>
      </c>
      <c r="BS441" s="8" t="s">
        <v>855</v>
      </c>
      <c r="BT441" s="9" t="s">
        <v>887</v>
      </c>
      <c r="BU441" s="10">
        <v>157</v>
      </c>
      <c r="BV441" s="9" t="s">
        <v>222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303</v>
      </c>
      <c r="CU441" s="10"/>
      <c r="CV441" s="10"/>
      <c r="CW441" s="10"/>
      <c r="CX441" t="e">
        <f>INDEX('Data_Price '!AS$2:AS$1266,MATCH(Data!$DN441,'Data_Price '!$BE$2:$BE$1266,0))</f>
        <v>#N/A</v>
      </c>
      <c r="CY441" t="e">
        <f>INDEX('Data_Price '!AT$2:AT$1266,MATCH(Data!$DN441,'Data_Price '!$BE$2:$BE$1266,0))</f>
        <v>#N/A</v>
      </c>
      <c r="CZ441" t="e">
        <f>INDEX('Data_Price '!AU$2:AU$1266,MATCH(Data!$DN441,'Data_Price '!$BE$2:$BE$1266,0))</f>
        <v>#N/A</v>
      </c>
      <c r="DA441" t="e">
        <f>INDEX('Data_Price '!AV$2:AV$1266,MATCH(Data!$DN441,'Data_Price '!$BE$2:$BE$1266,0))</f>
        <v>#N/A</v>
      </c>
      <c r="DB441" t="e">
        <f>INDEX('Data_Price '!AW$2:AW$1266,MATCH(Data!$DN441,'Data_Price '!$BE$2:$BE$1266,0))</f>
        <v>#N/A</v>
      </c>
      <c r="DC441" t="e">
        <f>INDEX('Data_Price '!AX$2:AX$1266,MATCH(Data!$DN441,'Data_Price '!$BE$2:$BE$1266,0))</f>
        <v>#N/A</v>
      </c>
      <c r="DD441" t="e">
        <f>INDEX('Data_Price '!AY$2:AY$1266,MATCH(Data!$DN441,'Data_Price '!$BE$2:$BE$1266,0))</f>
        <v>#N/A</v>
      </c>
      <c r="DE441" t="e">
        <f>INDEX('Data_Price '!AZ$2:AZ$1266,MATCH(Data!$DN441,'Data_Price '!$BE$2:$BE$1266,0))</f>
        <v>#N/A</v>
      </c>
      <c r="DF441" t="e">
        <f>INDEX('Data_Price '!BA$2:BA$1266,MATCH(Data!$DN441,'Data_Price '!$BE$2:$BE$1266,0))</f>
        <v>#N/A</v>
      </c>
      <c r="DG441" t="e">
        <f>INDEX('Data_Price '!BB$2:BB$1266,MATCH(Data!$DN441,'Data_Price '!$BE$2:$BE$1266,0))</f>
        <v>#N/A</v>
      </c>
      <c r="DH441" t="e">
        <f>INDEX('Data_Price '!BC$2:BC$1266,MATCH(Data!$DN441,'Data_Price '!$BE$2:$BE$1266,0))</f>
        <v>#N/A</v>
      </c>
      <c r="DI441" t="e">
        <f>INDEX('Data_Price '!BD$2:BD$1266,MATCH(Data!$DN441,'Data_Price '!$BE$2:$BE$1266,0))</f>
        <v>#N/A</v>
      </c>
      <c r="DJ441" s="89" t="e">
        <f ca="1">_xll.Connector("TinyUrl.TinyUrl",DA441,0)</f>
        <v>#NAME?</v>
      </c>
      <c r="DK441" s="89" t="e">
        <f ca="1">_xll.Connector("TinyUrl.TinyUrl",DE441,0)</f>
        <v>#NAME?</v>
      </c>
      <c r="DL441" s="89" t="e">
        <f ca="1">_xll.Connector("TinyUrl.TinyUrl",DI441,0)</f>
        <v>#NAME?</v>
      </c>
      <c r="DM441" s="224" t="str">
        <f t="shared" si="236"/>
        <v>Revolt 95</v>
      </c>
      <c r="DN441" s="89" t="str">
        <f t="shared" si="237"/>
        <v xml:space="preserve"> VölklRevolt 95157 Unisex</v>
      </c>
      <c r="DO441" s="227" t="s">
        <v>1076</v>
      </c>
    </row>
    <row r="442" spans="2:119" ht="15.45" customHeight="1">
      <c r="B442" s="224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#VALUE!</v>
      </c>
      <c r="F442" s="43" t="b">
        <f>CL442&gt;Driver!$F$56</f>
        <v>0</v>
      </c>
      <c r="G442" s="43" t="b">
        <f>AND(CB442&gt;Driver!$F$55,CB442&lt;Driver!$G$55)</f>
        <v>0</v>
      </c>
      <c r="H442" s="43" t="e">
        <f t="shared" si="204"/>
        <v>#VALUE!</v>
      </c>
      <c r="I442" s="43">
        <f t="shared" si="205"/>
        <v>0</v>
      </c>
      <c r="J442" s="43" t="e">
        <f t="array" ref="J442">NOT(OR(($H$9:$H$1273=TRUE)*($I$9:$I$1273&gt;0)*($BT$9:$BT$1273=BT442)*($K$9:$K$1273&gt;K442)))</f>
        <v>#VALUE!</v>
      </c>
      <c r="K442" s="72">
        <f t="shared" si="206"/>
        <v>0.81791482078499322</v>
      </c>
      <c r="L442" s="72">
        <f t="shared" si="207"/>
        <v>0.95337684312303606</v>
      </c>
      <c r="M442" s="72">
        <f t="shared" si="208"/>
        <v>0.68245279844695039</v>
      </c>
      <c r="N442" s="72">
        <f t="shared" si="209"/>
        <v>0.56755833807626632</v>
      </c>
      <c r="O442" s="72">
        <f t="shared" si="210"/>
        <v>0.61359090693778762</v>
      </c>
      <c r="P442" s="72">
        <f t="shared" si="211"/>
        <v>0.86620915032679746</v>
      </c>
      <c r="Q442" s="72"/>
      <c r="R442" s="72"/>
      <c r="S442" s="72">
        <f t="shared" si="212"/>
        <v>0.80038891604337514</v>
      </c>
      <c r="T442" s="72">
        <f t="shared" si="213"/>
        <v>0.9320100184542055</v>
      </c>
      <c r="U442" s="72">
        <f t="shared" si="214"/>
        <v>9.9999999999999978E-2</v>
      </c>
      <c r="V442" s="72">
        <f t="shared" si="215"/>
        <v>0.60932393911152927</v>
      </c>
      <c r="W442" s="72">
        <f t="shared" si="216"/>
        <v>0.99203882158590306</v>
      </c>
      <c r="X442" s="72">
        <f t="shared" si="217"/>
        <v>4.6623156876964E-2</v>
      </c>
      <c r="Y442" s="72">
        <f t="shared" si="218"/>
        <v>0.31754720155304955</v>
      </c>
      <c r="Z442" s="72">
        <f t="shared" si="219"/>
        <v>0.43244166192373368</v>
      </c>
      <c r="AA442" s="72">
        <f t="shared" si="220"/>
        <v>0.38640909306221238</v>
      </c>
      <c r="AB442" s="72">
        <f t="shared" si="221"/>
        <v>0.13379084967320259</v>
      </c>
      <c r="AC442" s="72"/>
      <c r="AD442" s="72"/>
      <c r="AE442" s="72">
        <f t="shared" si="222"/>
        <v>0.19961108395662486</v>
      </c>
      <c r="AF442" s="72">
        <f t="shared" si="223"/>
        <v>6.7989981545794498E-2</v>
      </c>
      <c r="AG442" s="72">
        <f t="shared" si="224"/>
        <v>0.9</v>
      </c>
      <c r="AH442" s="72">
        <f t="shared" si="225"/>
        <v>0.39067606088847073</v>
      </c>
      <c r="AI442" s="72">
        <f t="shared" si="226"/>
        <v>7.9611784140969297E-3</v>
      </c>
      <c r="AJ442" s="72">
        <f>(AV442-Driver!$K$179)/(Driver!$L$179-Driver!$K$179)</f>
        <v>0.19337684312303599</v>
      </c>
      <c r="AK442" s="72">
        <f>(AW442-Driver!$K$180)/(Driver!$L$180-Driver!$K$180)</f>
        <v>0.25226151417252596</v>
      </c>
      <c r="AL442" s="72">
        <f>(AX442-Driver!$K$181)/(Driver!$L$181-Driver!$K$181)</f>
        <v>3.2441661923733642E-2</v>
      </c>
      <c r="AM442" s="72">
        <f>(AY442-Driver!$K$182)/(Driver!$L$182-Driver!$K$182)</f>
        <v>0.60040909306221235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27"/>
        <v>4.0700040700040701</v>
      </c>
      <c r="AW442" s="70">
        <f t="shared" si="228"/>
        <v>25.62175738168235</v>
      </c>
      <c r="AX442" s="70">
        <f t="shared" si="229"/>
        <v>1.2919749573136028</v>
      </c>
      <c r="AY442" s="70">
        <f>IFERROR(Driver!$K$19/Data!BH442/Data!BI442*Data!BK442*Data!BL442,"")</f>
        <v>-2.4460924825560491</v>
      </c>
      <c r="AZ442" s="70">
        <f t="shared" si="230"/>
        <v>26.775874906924798</v>
      </c>
      <c r="BA442" s="70"/>
      <c r="BB442" s="70"/>
      <c r="BC442" s="70">
        <f t="shared" si="231"/>
        <v>78.007776238481469</v>
      </c>
      <c r="BD442" s="70">
        <f t="shared" si="232"/>
        <v>4.5536527988984181</v>
      </c>
      <c r="BE442" s="70">
        <f t="shared" si="233"/>
        <v>1</v>
      </c>
      <c r="BF442" s="70">
        <f t="shared" si="234"/>
        <v>1.0530734182676862</v>
      </c>
      <c r="BG442" s="70">
        <f t="shared" si="235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219</v>
      </c>
      <c r="BS442" s="8" t="s">
        <v>525</v>
      </c>
      <c r="BT442" s="9" t="s">
        <v>528</v>
      </c>
      <c r="BU442" s="10">
        <v>172</v>
      </c>
      <c r="BV442" s="9" t="s">
        <v>222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302</v>
      </c>
      <c r="CU442" s="9" t="s">
        <v>388</v>
      </c>
      <c r="CV442" s="10"/>
      <c r="CW442" s="10"/>
      <c r="CX442" t="str">
        <f>INDEX('Data_Price '!AS$2:AS$1266,MATCH(Data!$DN442,'Data_Price '!$BE$2:$BE$1266,0))</f>
        <v>Dynafit Blacklight 80 Ski Touring (Black/Orange)</v>
      </c>
      <c r="CY442" t="str">
        <f>INDEX('Data_Price '!AT$2:AT$1266,MATCH(Data!$DN442,'Data_Price '!$BE$2:$BE$1266,0))</f>
        <v>eBay - grassisport</v>
      </c>
      <c r="CZ442">
        <f>INDEX('Data_Price '!AU$2:AU$1266,MATCH(Data!$DN442,'Data_Price '!$BE$2:$BE$1266,0))</f>
        <v>559.89</v>
      </c>
      <c r="DA442" t="str">
        <f>INDEX('Data_Price '!AV$2:AV$1266,MATCH(Data!$DN442,'Data_Price '!$BE$2:$BE$1266,0))</f>
        <v>https://www.google.com/url?url=https://www.ebay.com/itm/274535176905%3Fchn%3Dps%26mkevt%3D1%26mkcid%3D28%26var%3D574737504007&amp;rct=j&amp;q=&amp;esrc=s&amp;sa=U&amp;ved=0ahUKEwiPkYbvxaP2AhXrYd8KHRQPB7EQsDwIYw&amp;usg=AOvVaw2wbY5_uIMZe8OO5Cy1km5F</v>
      </c>
      <c r="DB442" t="str">
        <f>INDEX('Data_Price '!AW$2:AW$1266,MATCH(Data!$DN442,'Data_Price '!$BE$2:$BE$1266,0))</f>
        <v>Dynafit Blacklight 80 Ski Touring (Black/Orange)</v>
      </c>
      <c r="DC442" t="str">
        <f>INDEX('Data_Price '!AX$2:AX$1266,MATCH(Data!$DN442,'Data_Price '!$BE$2:$BE$1266,0))</f>
        <v>eBay - grassisport</v>
      </c>
      <c r="DD442">
        <f>INDEX('Data_Price '!AY$2:AY$1266,MATCH(Data!$DN442,'Data_Price '!$BE$2:$BE$1266,0))</f>
        <v>559.89</v>
      </c>
      <c r="DE442" t="str">
        <f>INDEX('Data_Price '!AZ$2:AZ$1266,MATCH(Data!$DN442,'Data_Price '!$BE$2:$BE$1266,0))</f>
        <v>https://www.google.com/url?q=https://www.ebay.com/itm/274535176905%3Fchn%3Dps%26mkevt%3D1%26mkcid%3D28%26var%3D574737504007&amp;sa=U&amp;ved=0ahUKEwiIwLbvxaP2AhVFmeAKHfnMD2kQ2ykIFg&amp;usg=AOvVaw3CEoZyFZaX-pq-LrNx0JNf</v>
      </c>
      <c r="DF442" t="str">
        <f>INDEX('Data_Price '!BA$2:BA$1266,MATCH(Data!$DN442,'Data_Price '!$BE$2:$BE$1266,0))</f>
        <v>Dynafit Blacklight 80 Ski Touring (Black/Orange)</v>
      </c>
      <c r="DG442" t="str">
        <f>INDEX('Data_Price '!BB$2:BB$1266,MATCH(Data!$DN442,'Data_Price '!$BE$2:$BE$1266,0))</f>
        <v>Telemark Pyrenees</v>
      </c>
      <c r="DH442">
        <f>INDEX('Data_Price '!BC$2:BC$1266,MATCH(Data!$DN442,'Data_Price '!$BE$2:$BE$1266,0))</f>
        <v>649.95000000000005</v>
      </c>
      <c r="DI442" t="str">
        <f>INDEX('Data_Price '!BD$2:BD$1266,MATCH(Data!$DN442,'Data_Price '!$BE$2:$BE$1266,0))</f>
        <v>https://www.google.com/url?q=https://www.telemark-pyrenees.com/ski/dynafit-blacklight-80-ski-2022%3Fcurrency%3DUSD%26tax%3Dex_vat%26country%3DUS%26var%3D67322&amp;sa=U&amp;ved=0ahUKEwiIwLbvxaP2AhVFmeAKHfnMD2kQ2ykIGA&amp;usg=AOvVaw1l6-b5Pvv5ho2GDnLg1ju-</v>
      </c>
      <c r="DJ442" s="89" t="e">
        <f ca="1">_xll.Connector("TinyUrl.TinyUrl",DA442,0)</f>
        <v>#NAME?</v>
      </c>
      <c r="DK442" s="89" t="e">
        <f ca="1">_xll.Connector("TinyUrl.TinyUrl",DE442,0)</f>
        <v>#NAME?</v>
      </c>
      <c r="DL442" s="89" t="e">
        <f ca="1">_xll.Connector("TinyUrl.TinyUrl",DI442,0)</f>
        <v>#NAME?</v>
      </c>
      <c r="DM442" s="224" t="str">
        <f t="shared" si="236"/>
        <v>Blacklight 80</v>
      </c>
      <c r="DN442" s="89" t="str">
        <f t="shared" si="237"/>
        <v xml:space="preserve"> DynafitBlacklight 80172 Unisex</v>
      </c>
      <c r="DO442" s="227"/>
    </row>
    <row r="443" spans="2:119" ht="15.45" customHeight="1">
      <c r="B443" s="224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#VALUE!</v>
      </c>
      <c r="F443" s="43" t="b">
        <f>CL443&gt;Driver!$F$56</f>
        <v>1</v>
      </c>
      <c r="G443" s="43" t="b">
        <f>AND(CB443&gt;Driver!$F$55,CB443&lt;Driver!$G$55)</f>
        <v>0</v>
      </c>
      <c r="H443" s="43" t="e">
        <f t="shared" si="204"/>
        <v>#VALUE!</v>
      </c>
      <c r="I443" s="43">
        <f t="shared" si="205"/>
        <v>0</v>
      </c>
      <c r="J443" s="43" t="e">
        <f t="array" ref="J443">NOT(OR(($H$9:$H$1273=TRUE)*($I$9:$I$1273&gt;0)*($BT$9:$BT$1273=BT443)*($K$9:$K$1273&gt;K443)))</f>
        <v>#VALUE!</v>
      </c>
      <c r="K443" s="72">
        <f t="shared" si="206"/>
        <v>0.66556865452446334</v>
      </c>
      <c r="L443" s="72">
        <f t="shared" si="207"/>
        <v>0.9552525985013296</v>
      </c>
      <c r="M443" s="72">
        <f t="shared" si="208"/>
        <v>0.3758847105475972</v>
      </c>
      <c r="N443" s="72">
        <f t="shared" si="209"/>
        <v>5.4689179788781295E-2</v>
      </c>
      <c r="O443" s="72">
        <f t="shared" si="210"/>
        <v>0.32162508257296463</v>
      </c>
      <c r="P443" s="72">
        <f t="shared" si="211"/>
        <v>0.75133986928104579</v>
      </c>
      <c r="Q443" s="72"/>
      <c r="R443" s="72"/>
      <c r="S443" s="72">
        <f t="shared" si="212"/>
        <v>0.79105943683098334</v>
      </c>
      <c r="T443" s="72">
        <f t="shared" si="213"/>
        <v>0.98515337383300583</v>
      </c>
      <c r="U443" s="72">
        <f t="shared" si="214"/>
        <v>0.97161012380894041</v>
      </c>
      <c r="V443" s="72">
        <f t="shared" si="215"/>
        <v>0.63066130765071526</v>
      </c>
      <c r="W443" s="72">
        <f t="shared" si="216"/>
        <v>0.99552023121387279</v>
      </c>
      <c r="X443" s="72">
        <f t="shared" si="217"/>
        <v>4.4747401498670458E-2</v>
      </c>
      <c r="Y443" s="72">
        <f t="shared" si="218"/>
        <v>0.6241152894524028</v>
      </c>
      <c r="Z443" s="72">
        <f t="shared" si="219"/>
        <v>0.94531082021121871</v>
      </c>
      <c r="AA443" s="72">
        <f t="shared" si="220"/>
        <v>0.67837491742703537</v>
      </c>
      <c r="AB443" s="72">
        <f t="shared" si="221"/>
        <v>0.24866013071895421</v>
      </c>
      <c r="AC443" s="72"/>
      <c r="AD443" s="72"/>
      <c r="AE443" s="72">
        <f t="shared" si="222"/>
        <v>0.20894056316901663</v>
      </c>
      <c r="AF443" s="72">
        <f t="shared" si="223"/>
        <v>1.4846626166994212E-2</v>
      </c>
      <c r="AG443" s="72">
        <f t="shared" si="224"/>
        <v>2.8389876191059593E-2</v>
      </c>
      <c r="AH443" s="72">
        <f t="shared" si="225"/>
        <v>0.36933869234928479</v>
      </c>
      <c r="AI443" s="72">
        <f t="shared" si="226"/>
        <v>4.4797687861271654E-3</v>
      </c>
      <c r="AJ443" s="72">
        <f>(AV443-Driver!$K$179)/(Driver!$L$179-Driver!$K$179)</f>
        <v>0.28474740149867045</v>
      </c>
      <c r="AK443" s="72">
        <f>(AW443-Driver!$K$180)/(Driver!$L$180-Driver!$K$180)</f>
        <v>0.42479967742981617</v>
      </c>
      <c r="AL443" s="72">
        <f>(AX443-Driver!$K$181)/(Driver!$L$181-Driver!$K$181)</f>
        <v>0.54531082021121868</v>
      </c>
      <c r="AM443" s="72">
        <f>(AY443-Driver!$K$182)/(Driver!$L$182-Driver!$K$182)</f>
        <v>0.89237491742703534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27"/>
        <v>5.9930809930809916</v>
      </c>
      <c r="AW443" s="70">
        <f t="shared" si="228"/>
        <v>42.49394525437063</v>
      </c>
      <c r="AX443" s="70">
        <f t="shared" si="229"/>
        <v>5.9077973819009681</v>
      </c>
      <c r="AY443" s="70">
        <f>IFERROR(Driver!$K$19/Data!BH443/Data!BI443*Data!BK443*Data!BL443,"")</f>
        <v>-0.65882606647300401</v>
      </c>
      <c r="AZ443" s="70">
        <f t="shared" si="230"/>
        <v>37.244973938942664</v>
      </c>
      <c r="BA443" s="70"/>
      <c r="BB443" s="70"/>
      <c r="BC443" s="70">
        <f t="shared" si="231"/>
        <v>73.168510513526599</v>
      </c>
      <c r="BD443" s="70">
        <f t="shared" si="232"/>
        <v>9.256745585468515</v>
      </c>
      <c r="BE443" s="70">
        <f t="shared" si="233"/>
        <v>7.1775738113379742E-2</v>
      </c>
      <c r="BF443" s="70">
        <f t="shared" si="234"/>
        <v>3.4629792912708051</v>
      </c>
      <c r="BG443" s="70">
        <f t="shared" si="235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219</v>
      </c>
      <c r="BS443" s="8" t="s">
        <v>405</v>
      </c>
      <c r="BT443" s="9" t="s">
        <v>410</v>
      </c>
      <c r="BU443" s="10">
        <v>177</v>
      </c>
      <c r="BV443" s="9" t="s">
        <v>222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305</v>
      </c>
      <c r="CU443" s="9" t="s">
        <v>303</v>
      </c>
      <c r="CV443" s="10"/>
      <c r="CW443" s="10"/>
      <c r="CX443" t="str">
        <f>INDEX('Data_Price '!AS$2:AS$1266,MATCH(Data!$DN443,'Data_Price '!$BE$2:$BE$1266,0))</f>
        <v>Armada ARV 96 Skis 2022</v>
      </c>
      <c r="CY443" t="str">
        <f>INDEX('Data_Price '!AT$2:AT$1266,MATCH(Data!$DN443,'Data_Price '!$BE$2:$BE$1266,0))</f>
        <v>Snowcountry.eu</v>
      </c>
      <c r="CZ443">
        <f>INDEX('Data_Price '!AU$2:AU$1266,MATCH(Data!$DN443,'Data_Price '!$BE$2:$BE$1266,0))</f>
        <v>323.52</v>
      </c>
      <c r="DA443" t="str">
        <f>INDEX('Data_Price '!AV$2:AV$1266,MATCH(Data!$DN443,'Data_Price '!$BE$2:$BE$1266,0))</f>
        <v>https://www.google.com/url?q=https://www.snowcountry.eu/armada-arv-96-6283.html%3Fartikel_maat%3D65346%26country%3DUS&amp;sa=U&amp;ved=0ahUKEwjhyYzwxaP2AhURTN8KHT4bCR4Q2ykIHg&amp;usg=AOvVaw1YLMlKG8Ggu8x76wZqAEmZ</v>
      </c>
      <c r="DB443" t="str">
        <f>INDEX('Data_Price '!AW$2:AW$1266,MATCH(Data!$DN443,'Data_Price '!$BE$2:$BE$1266,0))</f>
        <v>Armada ARV 96 Skis 2022</v>
      </c>
      <c r="DC443" t="str">
        <f>INDEX('Data_Price '!AX$2:AX$1266,MATCH(Data!$DN443,'Data_Price '!$BE$2:$BE$1266,0))</f>
        <v>! OutdoorXL.com</v>
      </c>
      <c r="DD443">
        <f>INDEX('Data_Price '!AY$2:AY$1266,MATCH(Data!$DN443,'Data_Price '!$BE$2:$BE$1266,0))</f>
        <v>389.95</v>
      </c>
      <c r="DE443" t="str">
        <f>INDEX('Data_Price '!AZ$2:AZ$1266,MATCH(Data!$DN443,'Data_Price '!$BE$2:$BE$1266,0))</f>
        <v>https://www.google.com/url?q=https://www.outdoorxl.com/armada-arv-96.html%3Fprl%3D92-20608x144-1002&amp;sa=U&amp;ved=0ahUKEwjhyYzwxaP2AhURTN8KHT4bCR4Q2ykIHA&amp;usg=AOvVaw1tKcoVrTM4hLu3SXj3m6Iv</v>
      </c>
      <c r="DF443" t="str">
        <f>INDEX('Data_Price '!BA$2:BA$1266,MATCH(Data!$DN443,'Data_Price '!$BE$2:$BE$1266,0))</f>
        <v>Armada ARV 96 Skis 2022</v>
      </c>
      <c r="DG443" t="str">
        <f>INDEX('Data_Price '!BB$2:BB$1266,MATCH(Data!$DN443,'Data_Price '!$BE$2:$BE$1266,0))</f>
        <v>Gravity Coalition</v>
      </c>
      <c r="DH443">
        <f>INDEX('Data_Price '!BC$2:BC$1266,MATCH(Data!$DN443,'Data_Price '!$BE$2:$BE$1266,0))</f>
        <v>399</v>
      </c>
      <c r="DI443" t="str">
        <f>INDEX('Data_Price '!BD$2:BD$1266,MATCH(Data!$DN443,'Data_Price '!$BE$2:$BE$1266,0))</f>
        <v>https://www.google.com/url?q=https://gravitycoalition.com/products/armada-arv-skis%3Fvariant%3D40641905361091%26currency%3DUSD%26utm_medium%3Dproduct_sync%26utm_source%3Dgoogle%26utm_content%3Dsag_organic%26utm_campaign%3Dsag_organic&amp;sa=U&amp;ved=0ahUKEwjhyYzwxaP2AhURTN8KHT4bCR4Q2ykIIA&amp;usg=AOvVaw17I-QaAh-gy2EHGMgx5LG3</v>
      </c>
      <c r="DJ443" s="89" t="e">
        <f ca="1">_xll.Connector("TinyUrl.TinyUrl",DA443,0)</f>
        <v>#NAME?</v>
      </c>
      <c r="DK443" s="89" t="e">
        <f ca="1">_xll.Connector("TinyUrl.TinyUrl",DE443,0)</f>
        <v>#NAME?</v>
      </c>
      <c r="DL443" s="89" t="e">
        <f ca="1">_xll.Connector("TinyUrl.TinyUrl",DI443,0)</f>
        <v>#NAME?</v>
      </c>
      <c r="DM443" s="224" t="str">
        <f t="shared" si="236"/>
        <v>ARV 96</v>
      </c>
      <c r="DN443" s="89" t="str">
        <f t="shared" si="237"/>
        <v xml:space="preserve"> ArmadaARV 96177 Unisex</v>
      </c>
      <c r="DO443" s="227" t="s">
        <v>1041</v>
      </c>
    </row>
    <row r="444" spans="2:119" ht="15.45" customHeight="1">
      <c r="B444" s="224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#VALUE!</v>
      </c>
      <c r="F444" s="43" t="b">
        <f>CL444&gt;Driver!$F$56</f>
        <v>1</v>
      </c>
      <c r="G444" s="43" t="b">
        <f>AND(CB444&gt;Driver!$F$55,CB444&lt;Driver!$G$55)</f>
        <v>0</v>
      </c>
      <c r="H444" s="43" t="e">
        <f t="shared" si="204"/>
        <v>#VALUE!</v>
      </c>
      <c r="I444" s="43">
        <f t="shared" si="205"/>
        <v>0</v>
      </c>
      <c r="J444" s="43" t="e">
        <f t="array" ref="J444">NOT(OR(($H$9:$H$1273=TRUE)*($I$9:$I$1273&gt;0)*($BT$9:$BT$1273=BT444)*($K$9:$K$1273&gt;K444)))</f>
        <v>#VALUE!</v>
      </c>
      <c r="K444" s="72">
        <f t="shared" si="206"/>
        <v>0.684280758154869</v>
      </c>
      <c r="L444" s="72">
        <f t="shared" si="207"/>
        <v>0.91566835871404395</v>
      </c>
      <c r="M444" s="72">
        <f t="shared" si="208"/>
        <v>0.45289315759569404</v>
      </c>
      <c r="N444" s="72">
        <f t="shared" si="209"/>
        <v>0.14575349396066528</v>
      </c>
      <c r="O444" s="72">
        <f t="shared" si="210"/>
        <v>0.30219068470876975</v>
      </c>
      <c r="P444" s="72">
        <f t="shared" si="211"/>
        <v>0.91073529411764709</v>
      </c>
      <c r="Q444" s="72"/>
      <c r="R444" s="72"/>
      <c r="S444" s="72">
        <f t="shared" si="212"/>
        <v>0.72255094610083437</v>
      </c>
      <c r="T444" s="72">
        <f t="shared" si="213"/>
        <v>0.9914189499198095</v>
      </c>
      <c r="U444" s="72">
        <f t="shared" si="214"/>
        <v>0.96060511126240877</v>
      </c>
      <c r="V444" s="72">
        <f t="shared" si="215"/>
        <v>0.63978130202696293</v>
      </c>
      <c r="W444" s="72">
        <f t="shared" si="216"/>
        <v>0.96415388302972194</v>
      </c>
      <c r="X444" s="72">
        <f t="shared" si="217"/>
        <v>8.4331641285955994E-2</v>
      </c>
      <c r="Y444" s="72">
        <f t="shared" si="218"/>
        <v>0.54710684240430596</v>
      </c>
      <c r="Z444" s="72">
        <f t="shared" si="219"/>
        <v>0.85424650603933472</v>
      </c>
      <c r="AA444" s="72">
        <f t="shared" si="220"/>
        <v>0.69780931529123025</v>
      </c>
      <c r="AB444" s="72">
        <f t="shared" si="221"/>
        <v>8.9264705882352885E-2</v>
      </c>
      <c r="AC444" s="72"/>
      <c r="AD444" s="72"/>
      <c r="AE444" s="72">
        <f t="shared" si="222"/>
        <v>0.27744905389916558</v>
      </c>
      <c r="AF444" s="72">
        <f t="shared" si="223"/>
        <v>8.5810500801905276E-3</v>
      </c>
      <c r="AG444" s="72">
        <f t="shared" si="224"/>
        <v>3.9394888737591199E-2</v>
      </c>
      <c r="AH444" s="72">
        <f t="shared" si="225"/>
        <v>0.36021869797303702</v>
      </c>
      <c r="AI444" s="72">
        <f t="shared" si="226"/>
        <v>3.5846116970278022E-2</v>
      </c>
      <c r="AJ444" s="72">
        <f>(AV444-Driver!$K$179)/(Driver!$L$179-Driver!$K$179)</f>
        <v>0.155668358714044</v>
      </c>
      <c r="AK444" s="72">
        <f>(AW444-Driver!$K$180)/(Driver!$L$180-Driver!$K$180)</f>
        <v>0.2690774431524437</v>
      </c>
      <c r="AL444" s="72">
        <f>(AX444-Driver!$K$181)/(Driver!$L$181-Driver!$K$181)</f>
        <v>0.45424650603933475</v>
      </c>
      <c r="AM444" s="72">
        <f>(AY444-Driver!$K$182)/(Driver!$L$182-Driver!$K$182)</f>
        <v>0.91180931529123022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27"/>
        <v>3.2763532763532766</v>
      </c>
      <c r="AW444" s="70">
        <f t="shared" si="228"/>
        <v>27.266155975284324</v>
      </c>
      <c r="AX444" s="70">
        <f t="shared" si="229"/>
        <v>5.0882185543540128</v>
      </c>
      <c r="AY444" s="70">
        <f>IFERROR(Driver!$K$19/Data!BH444/Data!BI444*Data!BK444*Data!BL444,"")</f>
        <v>-0.53985855822084194</v>
      </c>
      <c r="AZ444" s="70">
        <f t="shared" si="230"/>
        <v>22.717795979151152</v>
      </c>
      <c r="BA444" s="70"/>
      <c r="BB444" s="70"/>
      <c r="BC444" s="70">
        <f t="shared" si="231"/>
        <v>37.632680108497468</v>
      </c>
      <c r="BD444" s="70">
        <f t="shared" si="232"/>
        <v>9.8112379672067522</v>
      </c>
      <c r="BE444" s="70">
        <f t="shared" si="233"/>
        <v>6.0772688737219742E-2</v>
      </c>
      <c r="BF444" s="70">
        <f t="shared" si="234"/>
        <v>4.4930185844812982</v>
      </c>
      <c r="BG444" s="70">
        <f t="shared" si="235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219</v>
      </c>
      <c r="BS444" s="8" t="s">
        <v>579</v>
      </c>
      <c r="BT444" s="9" t="s">
        <v>600</v>
      </c>
      <c r="BU444" s="10">
        <v>171</v>
      </c>
      <c r="BV444" s="9" t="s">
        <v>222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305</v>
      </c>
      <c r="CU444" s="10"/>
      <c r="CV444" s="10"/>
      <c r="CW444" s="10"/>
      <c r="CX444">
        <f>INDEX('Data_Price '!AS$2:AS$1266,MATCH(Data!$DN444,'Data_Price '!$BE$2:$BE$1266,0))</f>
        <v>0</v>
      </c>
      <c r="CY444">
        <f>INDEX('Data_Price '!AT$2:AT$1266,MATCH(Data!$DN444,'Data_Price '!$BE$2:$BE$1266,0))</f>
        <v>0</v>
      </c>
      <c r="CZ444">
        <f>INDEX('Data_Price '!AU$2:AU$1266,MATCH(Data!$DN444,'Data_Price '!$BE$2:$BE$1266,0))</f>
        <v>0</v>
      </c>
      <c r="DA444">
        <f>INDEX('Data_Price '!AV$2:AV$1266,MATCH(Data!$DN444,'Data_Price '!$BE$2:$BE$1266,0))</f>
        <v>0</v>
      </c>
      <c r="DB444">
        <f>INDEX('Data_Price '!AW$2:AW$1266,MATCH(Data!$DN444,'Data_Price '!$BE$2:$BE$1266,0))</f>
        <v>0</v>
      </c>
      <c r="DC444">
        <f>INDEX('Data_Price '!AX$2:AX$1266,MATCH(Data!$DN444,'Data_Price '!$BE$2:$BE$1266,0))</f>
        <v>0</v>
      </c>
      <c r="DD444">
        <f>INDEX('Data_Price '!AY$2:AY$1266,MATCH(Data!$DN444,'Data_Price '!$BE$2:$BE$1266,0))</f>
        <v>0</v>
      </c>
      <c r="DE444">
        <f>INDEX('Data_Price '!AZ$2:AZ$1266,MATCH(Data!$DN444,'Data_Price '!$BE$2:$BE$1266,0))</f>
        <v>0</v>
      </c>
      <c r="DF444">
        <f>INDEX('Data_Price '!BA$2:BA$1266,MATCH(Data!$DN444,'Data_Price '!$BE$2:$BE$1266,0))</f>
        <v>0</v>
      </c>
      <c r="DG444">
        <f>INDEX('Data_Price '!BB$2:BB$1266,MATCH(Data!$DN444,'Data_Price '!$BE$2:$BE$1266,0))</f>
        <v>0</v>
      </c>
      <c r="DH444">
        <f>INDEX('Data_Price '!BC$2:BC$1266,MATCH(Data!$DN444,'Data_Price '!$BE$2:$BE$1266,0))</f>
        <v>0</v>
      </c>
      <c r="DI444">
        <f>INDEX('Data_Price '!BD$2:BD$1266,MATCH(Data!$DN444,'Data_Price '!$BE$2:$BE$1266,0))</f>
        <v>0</v>
      </c>
      <c r="DJ444" s="89" t="e">
        <f ca="1">_xll.Connector("TinyUrl.TinyUrl",DA444,0)</f>
        <v>#NAME?</v>
      </c>
      <c r="DK444" s="89" t="e">
        <f ca="1">_xll.Connector("TinyUrl.TinyUrl",DE444,0)</f>
        <v>#NAME?</v>
      </c>
      <c r="DL444" s="89" t="e">
        <f ca="1">_xll.Connector("TinyUrl.TinyUrl",DI444,0)</f>
        <v>#NAME?</v>
      </c>
      <c r="DM444" s="224" t="str">
        <f t="shared" si="236"/>
        <v>Prodigy 1.0</v>
      </c>
      <c r="DN444" s="89" t="str">
        <f t="shared" si="237"/>
        <v xml:space="preserve"> FactionProdigy 1.0171 Unisex</v>
      </c>
      <c r="DO444" s="227"/>
    </row>
    <row r="445" spans="2:119" ht="15.45" customHeight="1">
      <c r="B445" s="224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#VALUE!</v>
      </c>
      <c r="F445" s="43" t="b">
        <f>CL445&gt;Driver!$F$56</f>
        <v>0</v>
      </c>
      <c r="G445" s="43" t="b">
        <f>AND(CB445&gt;Driver!$F$55,CB445&lt;Driver!$G$55)</f>
        <v>0</v>
      </c>
      <c r="H445" s="43" t="e">
        <f t="shared" si="204"/>
        <v>#VALUE!</v>
      </c>
      <c r="I445" s="43">
        <f t="shared" si="205"/>
        <v>0</v>
      </c>
      <c r="J445" s="43" t="e">
        <f t="array" ref="J445">NOT(OR(($H$9:$H$1273=TRUE)*($I$9:$I$1273&gt;0)*($BT$9:$BT$1273=BT445)*($K$9:$K$1273&gt;K445)))</f>
        <v>#VALUE!</v>
      </c>
      <c r="K445" s="72">
        <f t="shared" si="206"/>
        <v>0.6466540945692143</v>
      </c>
      <c r="L445" s="72">
        <f t="shared" si="207"/>
        <v>0.82091370558375631</v>
      </c>
      <c r="M445" s="72">
        <f t="shared" si="208"/>
        <v>0.4723944835546724</v>
      </c>
      <c r="N445" s="72">
        <f t="shared" si="209"/>
        <v>0.19887434389426417</v>
      </c>
      <c r="O445" s="72">
        <f t="shared" si="210"/>
        <v>0.29033525056060261</v>
      </c>
      <c r="P445" s="72">
        <f t="shared" si="211"/>
        <v>0.92797385620915041</v>
      </c>
      <c r="Q445" s="72"/>
      <c r="R445" s="72"/>
      <c r="S445" s="72">
        <f t="shared" si="212"/>
        <v>0.72979633800813193</v>
      </c>
      <c r="T445" s="72">
        <f t="shared" si="213"/>
        <v>0.6563821092513642</v>
      </c>
      <c r="U445" s="72">
        <f t="shared" si="214"/>
        <v>9.9999999999999978E-2</v>
      </c>
      <c r="V445" s="72">
        <f t="shared" si="215"/>
        <v>0.60105610960810196</v>
      </c>
      <c r="W445" s="72">
        <f t="shared" si="216"/>
        <v>0.95997354497354492</v>
      </c>
      <c r="X445" s="72">
        <f t="shared" si="217"/>
        <v>0.17908629441624366</v>
      </c>
      <c r="Y445" s="72">
        <f t="shared" si="218"/>
        <v>0.5276055164453276</v>
      </c>
      <c r="Z445" s="72">
        <f t="shared" si="219"/>
        <v>0.80112565610573583</v>
      </c>
      <c r="AA445" s="72">
        <f t="shared" si="220"/>
        <v>0.70966474943939739</v>
      </c>
      <c r="AB445" s="72">
        <f t="shared" si="221"/>
        <v>7.202614379084965E-2</v>
      </c>
      <c r="AC445" s="72"/>
      <c r="AD445" s="72"/>
      <c r="AE445" s="72">
        <f t="shared" si="222"/>
        <v>0.27020366199186807</v>
      </c>
      <c r="AF445" s="72">
        <f t="shared" si="223"/>
        <v>0.3436178907486358</v>
      </c>
      <c r="AG445" s="72">
        <f t="shared" si="224"/>
        <v>0.9</v>
      </c>
      <c r="AH445" s="72">
        <f t="shared" si="225"/>
        <v>0.39894389039189798</v>
      </c>
      <c r="AI445" s="72">
        <f t="shared" si="226"/>
        <v>4.0026455026455028E-2</v>
      </c>
      <c r="AJ445" s="72">
        <f>(AV445-Driver!$K$179)/(Driver!$L$179-Driver!$K$179)</f>
        <v>6.0913705583756333E-2</v>
      </c>
      <c r="AK445" s="72">
        <f>(AW445-Driver!$K$180)/(Driver!$L$180-Driver!$K$180)</f>
        <v>0.24886411308648113</v>
      </c>
      <c r="AL445" s="72">
        <f>(AX445-Driver!$K$181)/(Driver!$L$181-Driver!$K$181)</f>
        <v>0.40112565610573575</v>
      </c>
      <c r="AM445" s="72">
        <f>(AY445-Driver!$K$182)/(Driver!$L$182-Driver!$K$182)</f>
        <v>0.92366474943939736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27"/>
        <v>1.2820512820512819</v>
      </c>
      <c r="AW445" s="70">
        <f t="shared" si="228"/>
        <v>25.289531813028621</v>
      </c>
      <c r="AX445" s="70">
        <f t="shared" si="229"/>
        <v>4.6101309049516219</v>
      </c>
      <c r="AY445" s="70">
        <f>IFERROR(Driver!$K$19/Data!BH445/Data!BI445*Data!BK445*Data!BL445,"")</f>
        <v>-0.46728561463335183</v>
      </c>
      <c r="AZ445" s="70">
        <f t="shared" si="230"/>
        <v>21.14668652271035</v>
      </c>
      <c r="BA445" s="70"/>
      <c r="BB445" s="70"/>
      <c r="BC445" s="70">
        <f t="shared" si="231"/>
        <v>41.390915259960074</v>
      </c>
      <c r="BD445" s="70">
        <f t="shared" si="232"/>
        <v>40.980220170962284</v>
      </c>
      <c r="BE445" s="70">
        <f t="shared" si="233"/>
        <v>1</v>
      </c>
      <c r="BF445" s="70">
        <f t="shared" si="234"/>
        <v>0.11928016064520715</v>
      </c>
      <c r="BG445" s="70">
        <f t="shared" si="235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219</v>
      </c>
      <c r="BS445" s="8" t="s">
        <v>771</v>
      </c>
      <c r="BT445" s="9" t="s">
        <v>811</v>
      </c>
      <c r="BU445" s="10">
        <v>170</v>
      </c>
      <c r="BV445" s="9" t="s">
        <v>222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307</v>
      </c>
      <c r="CU445" s="10"/>
      <c r="CV445" s="10"/>
      <c r="CW445" s="10"/>
      <c r="CX445">
        <f>INDEX('Data_Price '!AS$2:AS$1266,MATCH(Data!$DN445,'Data_Price '!$BE$2:$BE$1266,0))</f>
        <v>0</v>
      </c>
      <c r="CY445">
        <f>INDEX('Data_Price '!AT$2:AT$1266,MATCH(Data!$DN445,'Data_Price '!$BE$2:$BE$1266,0))</f>
        <v>0</v>
      </c>
      <c r="CZ445">
        <f>INDEX('Data_Price '!AU$2:AU$1266,MATCH(Data!$DN445,'Data_Price '!$BE$2:$BE$1266,0))</f>
        <v>0</v>
      </c>
      <c r="DA445">
        <f>INDEX('Data_Price '!AV$2:AV$1266,MATCH(Data!$DN445,'Data_Price '!$BE$2:$BE$1266,0))</f>
        <v>0</v>
      </c>
      <c r="DB445">
        <f>INDEX('Data_Price '!AW$2:AW$1266,MATCH(Data!$DN445,'Data_Price '!$BE$2:$BE$1266,0))</f>
        <v>0</v>
      </c>
      <c r="DC445">
        <f>INDEX('Data_Price '!AX$2:AX$1266,MATCH(Data!$DN445,'Data_Price '!$BE$2:$BE$1266,0))</f>
        <v>0</v>
      </c>
      <c r="DD445">
        <f>INDEX('Data_Price '!AY$2:AY$1266,MATCH(Data!$DN445,'Data_Price '!$BE$2:$BE$1266,0))</f>
        <v>0</v>
      </c>
      <c r="DE445">
        <f>INDEX('Data_Price '!AZ$2:AZ$1266,MATCH(Data!$DN445,'Data_Price '!$BE$2:$BE$1266,0))</f>
        <v>0</v>
      </c>
      <c r="DF445">
        <f>INDEX('Data_Price '!BA$2:BA$1266,MATCH(Data!$DN445,'Data_Price '!$BE$2:$BE$1266,0))</f>
        <v>0</v>
      </c>
      <c r="DG445">
        <f>INDEX('Data_Price '!BB$2:BB$1266,MATCH(Data!$DN445,'Data_Price '!$BE$2:$BE$1266,0))</f>
        <v>0</v>
      </c>
      <c r="DH445">
        <f>INDEX('Data_Price '!BC$2:BC$1266,MATCH(Data!$DN445,'Data_Price '!$BE$2:$BE$1266,0))</f>
        <v>0</v>
      </c>
      <c r="DI445">
        <f>INDEX('Data_Price '!BD$2:BD$1266,MATCH(Data!$DN445,'Data_Price '!$BE$2:$BE$1266,0))</f>
        <v>0</v>
      </c>
      <c r="DJ445" s="89" t="e">
        <f ca="1">_xll.Connector("TinyUrl.TinyUrl",DA445,0)</f>
        <v>#NAME?</v>
      </c>
      <c r="DK445" s="89" t="e">
        <f ca="1">_xll.Connector("TinyUrl.TinyUrl",DE445,0)</f>
        <v>#NAME?</v>
      </c>
      <c r="DL445" s="89" t="e">
        <f ca="1">_xll.Connector("TinyUrl.TinyUrl",DI445,0)</f>
        <v>#NAME?</v>
      </c>
      <c r="DM445" s="224" t="str">
        <f t="shared" si="236"/>
        <v>React 6 Compact</v>
      </c>
      <c r="DN445" s="89" t="str">
        <f t="shared" si="237"/>
        <v xml:space="preserve"> RossignolReact 6 Compact170 Unisex</v>
      </c>
      <c r="DO445" s="227"/>
    </row>
    <row r="446" spans="2:119" ht="15.45" customHeight="1">
      <c r="B446" s="224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#VALUE!</v>
      </c>
      <c r="F446" s="43" t="b">
        <f>CL446&gt;Driver!$F$56</f>
        <v>0</v>
      </c>
      <c r="G446" s="43" t="b">
        <f>AND(CB446&gt;Driver!$F$55,CB446&lt;Driver!$G$55)</f>
        <v>0</v>
      </c>
      <c r="H446" s="43" t="e">
        <f t="shared" si="204"/>
        <v>#VALUE!</v>
      </c>
      <c r="I446" s="43">
        <f t="shared" si="205"/>
        <v>0</v>
      </c>
      <c r="J446" s="43" t="e">
        <f t="array" ref="J446">NOT(OR(($H$9:$H$1273=TRUE)*($I$9:$I$1273&gt;0)*($BT$9:$BT$1273=BT446)*($K$9:$K$1273&gt;K446)))</f>
        <v>#VALUE!</v>
      </c>
      <c r="K446" s="72">
        <f t="shared" si="206"/>
        <v>0.6219952573664902</v>
      </c>
      <c r="L446" s="72">
        <f t="shared" si="207"/>
        <v>0.85128998469099992</v>
      </c>
      <c r="M446" s="72">
        <f t="shared" si="208"/>
        <v>0.39270053004198047</v>
      </c>
      <c r="N446" s="72">
        <f t="shared" si="209"/>
        <v>5.9115917283247832E-2</v>
      </c>
      <c r="O446" s="72">
        <f t="shared" si="210"/>
        <v>0.28545626107798761</v>
      </c>
      <c r="P446" s="72">
        <f t="shared" si="211"/>
        <v>0.83352941176470585</v>
      </c>
      <c r="Q446" s="72"/>
      <c r="R446" s="72"/>
      <c r="S446" s="72">
        <f t="shared" si="212"/>
        <v>0.80134163765266575</v>
      </c>
      <c r="T446" s="72">
        <f t="shared" si="213"/>
        <v>0.78877344897444857</v>
      </c>
      <c r="U446" s="72">
        <f t="shared" si="214"/>
        <v>9.9999999999999978E-2</v>
      </c>
      <c r="V446" s="72">
        <f t="shared" si="215"/>
        <v>0.60082135682328353</v>
      </c>
      <c r="W446" s="72">
        <f t="shared" si="216"/>
        <v>0.95798781463938298</v>
      </c>
      <c r="X446" s="72">
        <f t="shared" si="217"/>
        <v>0.14871001530900008</v>
      </c>
      <c r="Y446" s="72">
        <f t="shared" si="218"/>
        <v>0.60729946995801953</v>
      </c>
      <c r="Z446" s="72">
        <f t="shared" si="219"/>
        <v>0.94088408271675217</v>
      </c>
      <c r="AA446" s="72">
        <f t="shared" si="220"/>
        <v>0.71454373892201239</v>
      </c>
      <c r="AB446" s="72">
        <f t="shared" si="221"/>
        <v>0.16647058823529409</v>
      </c>
      <c r="AC446" s="72"/>
      <c r="AD446" s="72"/>
      <c r="AE446" s="72">
        <f t="shared" si="222"/>
        <v>0.19865836234733428</v>
      </c>
      <c r="AF446" s="72">
        <f t="shared" si="223"/>
        <v>0.21122655102555146</v>
      </c>
      <c r="AG446" s="72">
        <f t="shared" si="224"/>
        <v>0.9</v>
      </c>
      <c r="AH446" s="72">
        <f t="shared" si="225"/>
        <v>0.39917864317671647</v>
      </c>
      <c r="AI446" s="72">
        <f t="shared" si="226"/>
        <v>4.2012185360616995E-2</v>
      </c>
      <c r="AJ446" s="72">
        <f>(AV446-Driver!$K$179)/(Driver!$L$179-Driver!$K$179)</f>
        <v>9.1289984690999915E-2</v>
      </c>
      <c r="AK446" s="72">
        <f>(AW446-Driver!$K$180)/(Driver!$L$180-Driver!$K$180)</f>
        <v>0.35005518196038932</v>
      </c>
      <c r="AL446" s="72">
        <f>(AX446-Driver!$K$181)/(Driver!$L$181-Driver!$K$181)</f>
        <v>0.54088408271675215</v>
      </c>
      <c r="AM446" s="72">
        <f>(AY446-Driver!$K$182)/(Driver!$L$182-Driver!$K$182)</f>
        <v>0.92854373892201236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27"/>
        <v>1.9213810880477549</v>
      </c>
      <c r="AW446" s="70">
        <f t="shared" si="228"/>
        <v>35.184819283620023</v>
      </c>
      <c r="AX446" s="70">
        <f t="shared" si="229"/>
        <v>5.867956744450769</v>
      </c>
      <c r="AY446" s="70">
        <f>IFERROR(Driver!$K$19/Data!BH446/Data!BI446*Data!BK446*Data!BL446,"")</f>
        <v>-0.43741892024995599</v>
      </c>
      <c r="AZ446" s="70">
        <f t="shared" si="230"/>
        <v>29.754281459419211</v>
      </c>
      <c r="BA446" s="70"/>
      <c r="BB446" s="70"/>
      <c r="BC446" s="70">
        <f t="shared" si="231"/>
        <v>78.501959560433662</v>
      </c>
      <c r="BD446" s="70">
        <f t="shared" si="232"/>
        <v>29.263821189042268</v>
      </c>
      <c r="BE446" s="70">
        <f t="shared" si="233"/>
        <v>1</v>
      </c>
      <c r="BF446" s="70">
        <f t="shared" si="234"/>
        <v>9.2766482831614622E-2</v>
      </c>
      <c r="BG446" s="70">
        <f t="shared" si="235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219</v>
      </c>
      <c r="BS446" s="8" t="s">
        <v>855</v>
      </c>
      <c r="BT446" s="9" t="s">
        <v>869</v>
      </c>
      <c r="BU446" s="10">
        <v>175</v>
      </c>
      <c r="BV446" s="9" t="s">
        <v>222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307</v>
      </c>
      <c r="CU446" s="10"/>
      <c r="CV446" s="10"/>
      <c r="CW446" s="10"/>
      <c r="CX446" t="e">
        <f>INDEX('Data_Price '!AS$2:AS$1266,MATCH(Data!$DN446,'Data_Price '!$BE$2:$BE$1266,0))</f>
        <v>#N/A</v>
      </c>
      <c r="CY446" t="e">
        <f>INDEX('Data_Price '!AT$2:AT$1266,MATCH(Data!$DN446,'Data_Price '!$BE$2:$BE$1266,0))</f>
        <v>#N/A</v>
      </c>
      <c r="CZ446" t="e">
        <f>INDEX('Data_Price '!AU$2:AU$1266,MATCH(Data!$DN446,'Data_Price '!$BE$2:$BE$1266,0))</f>
        <v>#N/A</v>
      </c>
      <c r="DA446" t="e">
        <f>INDEX('Data_Price '!AV$2:AV$1266,MATCH(Data!$DN446,'Data_Price '!$BE$2:$BE$1266,0))</f>
        <v>#N/A</v>
      </c>
      <c r="DB446" t="e">
        <f>INDEX('Data_Price '!AW$2:AW$1266,MATCH(Data!$DN446,'Data_Price '!$BE$2:$BE$1266,0))</f>
        <v>#N/A</v>
      </c>
      <c r="DC446" t="e">
        <f>INDEX('Data_Price '!AX$2:AX$1266,MATCH(Data!$DN446,'Data_Price '!$BE$2:$BE$1266,0))</f>
        <v>#N/A</v>
      </c>
      <c r="DD446" t="e">
        <f>INDEX('Data_Price '!AY$2:AY$1266,MATCH(Data!$DN446,'Data_Price '!$BE$2:$BE$1266,0))</f>
        <v>#N/A</v>
      </c>
      <c r="DE446" t="e">
        <f>INDEX('Data_Price '!AZ$2:AZ$1266,MATCH(Data!$DN446,'Data_Price '!$BE$2:$BE$1266,0))</f>
        <v>#N/A</v>
      </c>
      <c r="DF446" t="e">
        <f>INDEX('Data_Price '!BA$2:BA$1266,MATCH(Data!$DN446,'Data_Price '!$BE$2:$BE$1266,0))</f>
        <v>#N/A</v>
      </c>
      <c r="DG446" t="e">
        <f>INDEX('Data_Price '!BB$2:BB$1266,MATCH(Data!$DN446,'Data_Price '!$BE$2:$BE$1266,0))</f>
        <v>#N/A</v>
      </c>
      <c r="DH446" t="e">
        <f>INDEX('Data_Price '!BC$2:BC$1266,MATCH(Data!$DN446,'Data_Price '!$BE$2:$BE$1266,0))</f>
        <v>#N/A</v>
      </c>
      <c r="DI446" t="e">
        <f>INDEX('Data_Price '!BD$2:BD$1266,MATCH(Data!$DN446,'Data_Price '!$BE$2:$BE$1266,0))</f>
        <v>#N/A</v>
      </c>
      <c r="DJ446" s="89" t="e">
        <f ca="1">_xll.Connector("TinyUrl.TinyUrl",DA446,0)</f>
        <v>#NAME?</v>
      </c>
      <c r="DK446" s="89" t="e">
        <f ca="1">_xll.Connector("TinyUrl.TinyUrl",DE446,0)</f>
        <v>#NAME?</v>
      </c>
      <c r="DL446" s="89" t="e">
        <f ca="1">_xll.Connector("TinyUrl.TinyUrl",DI446,0)</f>
        <v>#NAME?</v>
      </c>
      <c r="DM446" s="224" t="str">
        <f t="shared" si="236"/>
        <v>Deacon XTD</v>
      </c>
      <c r="DN446" s="89" t="str">
        <f t="shared" si="237"/>
        <v xml:space="preserve"> VölklDeacon XTD175 Unisex</v>
      </c>
      <c r="DO446" s="227"/>
    </row>
    <row r="447" spans="2:119" ht="15.45" customHeight="1">
      <c r="B447" s="224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#VALUE!</v>
      </c>
      <c r="F447" s="43" t="b">
        <f>CL447&gt;Driver!$F$56</f>
        <v>0</v>
      </c>
      <c r="G447" s="43" t="b">
        <f>AND(CB447&gt;Driver!$F$55,CB447&lt;Driver!$G$55)</f>
        <v>0</v>
      </c>
      <c r="H447" s="43" t="e">
        <f t="shared" si="204"/>
        <v>#VALUE!</v>
      </c>
      <c r="I447" s="43">
        <f t="shared" si="205"/>
        <v>0</v>
      </c>
      <c r="J447" s="43" t="e">
        <f t="array" ref="J447">NOT(OR(($H$9:$H$1273=TRUE)*($I$9:$I$1273&gt;0)*($BT$9:$BT$1273=BT447)*($K$9:$K$1273&gt;K447)))</f>
        <v>#VALUE!</v>
      </c>
      <c r="K447" s="72">
        <f t="shared" si="206"/>
        <v>0.66907794688271538</v>
      </c>
      <c r="L447" s="72">
        <f t="shared" si="207"/>
        <v>0.81495125292079607</v>
      </c>
      <c r="M447" s="72">
        <f t="shared" si="208"/>
        <v>0.52320464084463469</v>
      </c>
      <c r="N447" s="72">
        <f t="shared" si="209"/>
        <v>0.32219060266869026</v>
      </c>
      <c r="O447" s="72">
        <f t="shared" si="210"/>
        <v>0.27859979045344896</v>
      </c>
      <c r="P447" s="72">
        <f t="shared" si="211"/>
        <v>0.96882352941176475</v>
      </c>
      <c r="Q447" s="72"/>
      <c r="R447" s="72"/>
      <c r="S447" s="72">
        <f t="shared" si="212"/>
        <v>0.69197954387236105</v>
      </c>
      <c r="T447" s="72">
        <f t="shared" si="213"/>
        <v>0.86878850734121449</v>
      </c>
      <c r="U447" s="72">
        <f t="shared" si="214"/>
        <v>9.9999999999999978E-2</v>
      </c>
      <c r="V447" s="72">
        <f t="shared" si="215"/>
        <v>0.6022675064437657</v>
      </c>
      <c r="W447" s="72">
        <f t="shared" si="216"/>
        <v>0.98114476789929195</v>
      </c>
      <c r="X447" s="72">
        <f t="shared" si="217"/>
        <v>0.18504874707920393</v>
      </c>
      <c r="Y447" s="72">
        <f t="shared" si="218"/>
        <v>0.47679535915536536</v>
      </c>
      <c r="Z447" s="72">
        <f t="shared" si="219"/>
        <v>0.67780939733130974</v>
      </c>
      <c r="AA447" s="72">
        <f t="shared" si="220"/>
        <v>0.72140020954655104</v>
      </c>
      <c r="AB447" s="72">
        <f t="shared" si="221"/>
        <v>3.117647058823525E-2</v>
      </c>
      <c r="AC447" s="72"/>
      <c r="AD447" s="72"/>
      <c r="AE447" s="72">
        <f t="shared" si="222"/>
        <v>0.30802045612763895</v>
      </c>
      <c r="AF447" s="72">
        <f t="shared" si="223"/>
        <v>0.13121149265878557</v>
      </c>
      <c r="AG447" s="72">
        <f t="shared" si="224"/>
        <v>0.9</v>
      </c>
      <c r="AH447" s="72">
        <f t="shared" si="225"/>
        <v>0.3977324935562343</v>
      </c>
      <c r="AI447" s="72">
        <f t="shared" si="226"/>
        <v>1.8855232100708105E-2</v>
      </c>
      <c r="AJ447" s="72">
        <f>(AV447-Driver!$K$179)/(Driver!$L$179-Driver!$K$179)</f>
        <v>5.4951252920796057E-2</v>
      </c>
      <c r="AK447" s="72">
        <f>(AW447-Driver!$K$180)/(Driver!$L$180-Driver!$K$180)</f>
        <v>0.20017706897538218</v>
      </c>
      <c r="AL447" s="72">
        <f>(AX447-Driver!$K$181)/(Driver!$L$181-Driver!$K$181)</f>
        <v>0.27780939733130966</v>
      </c>
      <c r="AM447" s="72">
        <f>(AY447-Driver!$K$182)/(Driver!$L$182-Driver!$K$182)</f>
        <v>0.93540020954655101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27"/>
        <v>1.1565594898928231</v>
      </c>
      <c r="AW447" s="70">
        <f t="shared" si="228"/>
        <v>20.528515816913256</v>
      </c>
      <c r="AX447" s="70">
        <f t="shared" si="229"/>
        <v>3.5002845759817869</v>
      </c>
      <c r="AY447" s="70">
        <f>IFERROR(Driver!$K$19/Data!BH447/Data!BI447*Data!BK447*Data!BL447,"")</f>
        <v>-0.39544709116085891</v>
      </c>
      <c r="AZ447" s="70">
        <f t="shared" si="230"/>
        <v>17.423678332092329</v>
      </c>
      <c r="BA447" s="70"/>
      <c r="BB447" s="70"/>
      <c r="BC447" s="70">
        <f t="shared" si="231"/>
        <v>21.775081243648025</v>
      </c>
      <c r="BD447" s="70">
        <f t="shared" si="232"/>
        <v>22.182630301877449</v>
      </c>
      <c r="BE447" s="70">
        <f t="shared" si="233"/>
        <v>1</v>
      </c>
      <c r="BF447" s="70">
        <f t="shared" si="234"/>
        <v>0.25609892268898743</v>
      </c>
      <c r="BG447" s="70">
        <f t="shared" si="235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219</v>
      </c>
      <c r="BS447" s="8" t="s">
        <v>550</v>
      </c>
      <c r="BT447" s="9" t="s">
        <v>571</v>
      </c>
      <c r="BU447" s="10">
        <v>158</v>
      </c>
      <c r="BV447" s="9" t="s">
        <v>390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307</v>
      </c>
      <c r="CU447" s="10"/>
      <c r="CV447" s="10"/>
      <c r="CW447" s="10"/>
      <c r="CX447" t="str">
        <f>INDEX('Data_Price '!AS$2:AS$1266,MATCH(Data!$DN447,'Data_Price '!$BE$2:$BE$1266,0))</f>
        <v>Elan Wildcat 76 C + ELW 9 Shift 21/22</v>
      </c>
      <c r="CY447" t="str">
        <f>INDEX('Data_Price '!AT$2:AT$1266,MATCH(Data!$DN447,'Data_Price '!$BE$2:$BE$1266,0))</f>
        <v>Snowcountry.eu</v>
      </c>
      <c r="CZ447">
        <f>INDEX('Data_Price '!AU$2:AU$1266,MATCH(Data!$DN447,'Data_Price '!$BE$2:$BE$1266,0))</f>
        <v>354.54</v>
      </c>
      <c r="DA447" t="str">
        <f>INDEX('Data_Price '!AV$2:AV$1266,MATCH(Data!$DN447,'Data_Price '!$BE$2:$BE$1266,0))</f>
        <v>https://www.google.com/url?url=https://www.snowcountry.eu/elan-wildcat-76-c-elw-9-shift-19-20.html%3Fartikel_maat%3D65245%26country%3DUS&amp;rct=j&amp;q=&amp;esrc=s&amp;sa=U&amp;ved=0ahUKEwja_f7xxaP2AhUmVt8KHYKTDtIQsDwIVg&amp;usg=AOvVaw3w6-b3MjjEZ7np4wSqF-Kb</v>
      </c>
      <c r="DB447" t="str">
        <f>INDEX('Data_Price '!AW$2:AW$1266,MATCH(Data!$DN447,'Data_Price '!$BE$2:$BE$1266,0))</f>
        <v>Elan Wildcat 76 LS ELW 9.0 158cm</v>
      </c>
      <c r="DC447" t="str">
        <f>INDEX('Data_Price '!AX$2:AX$1266,MATCH(Data!$DN447,'Data_Price '!$BE$2:$BE$1266,0))</f>
        <v>Sundance Ski and Board Shop</v>
      </c>
      <c r="DD447">
        <f>INDEX('Data_Price '!AY$2:AY$1266,MATCH(Data!$DN447,'Data_Price '!$BE$2:$BE$1266,0))</f>
        <v>497.03</v>
      </c>
      <c r="DE447" t="str">
        <f>INDEX('Data_Price '!AZ$2:AZ$1266,MATCH(Data!$DN447,'Data_Price '!$BE$2:$BE$1266,0))</f>
        <v>https://www.google.com/url?url=https://sundanceskishop.com/products/elan-wildcat-76-ls-elw-9-0%3Fvariant%3D39392110936162%26currency%3DCAD%26utm_medium%3Dproduct_sync%26utm_source%3Dgoogle%26utm_content%3Dsag_organic%26utm_campaign%3Dsag_organic&amp;rct=j&amp;q=&amp;esrc=s&amp;sa=U&amp;ved=0ahUKEwja_f7xxaP2AhUmVt8KHYKTDtIQ2SkIYQ&amp;usg=AOvVaw2eoXolmNKz93DgBrWTg4qa</v>
      </c>
      <c r="DF447" t="str">
        <f>INDEX('Data_Price '!BA$2:BA$1266,MATCH(Data!$DN447,'Data_Price '!$BE$2:$BE$1266,0))</f>
        <v>Elan Wildcat 76 Skis + PS ELW 9.0 GW Bindings - Women's 2022 158</v>
      </c>
      <c r="DG447" t="str">
        <f>INDEX('Data_Price '!BB$2:BB$1266,MATCH(Data!$DN447,'Data_Price '!$BE$2:$BE$1266,0))</f>
        <v>Winteriscalling.com</v>
      </c>
      <c r="DH447">
        <f>INDEX('Data_Price '!BC$2:BC$1266,MATCH(Data!$DN447,'Data_Price '!$BE$2:$BE$1266,0))</f>
        <v>499.99</v>
      </c>
      <c r="DI447" t="str">
        <f>INDEX('Data_Price '!BD$2:BD$1266,MATCH(Data!$DN447,'Data_Price '!$BE$2:$BE$1266,0))</f>
        <v>https://www.google.com/url?url=https://winteriscalling.com/products/elan-wildcat-76-c-skis-ps-elw-9-0-gw-bindings-womens-2021%3Fvariant%3D35174870057125%26currency%3DUSD%26utm_medium%3Dproduct_sync%26utm_source%3Dgoogle%26utm_content%3Dsag_organic%26utm_campaign%3Dsag_organic&amp;rct=j&amp;q=&amp;esrc=s&amp;sa=U&amp;ved=0ahUKEwja_f7xxaP2AhUmVt8KHYKTDtIQ2SkIZA&amp;usg=AOvVaw2_qlLbknKbAniQbuq211Dg</v>
      </c>
      <c r="DJ447" s="89" t="e">
        <f ca="1">_xll.Connector("TinyUrl.TinyUrl",DA447,0)</f>
        <v>#NAME?</v>
      </c>
      <c r="DK447" s="89" t="e">
        <f ca="1">_xll.Connector("TinyUrl.TinyUrl",DE447,0)</f>
        <v>#NAME?</v>
      </c>
      <c r="DL447" s="89" t="e">
        <f ca="1">_xll.Connector("TinyUrl.TinyUrl",DI447,0)</f>
        <v>#NAME?</v>
      </c>
      <c r="DM447" s="224" t="str">
        <f t="shared" si="236"/>
        <v>Wildcat 76</v>
      </c>
      <c r="DN447" s="89" t="str">
        <f t="shared" si="237"/>
        <v xml:space="preserve"> ElanWildcat 76158 Women's</v>
      </c>
      <c r="DO447" s="227"/>
    </row>
    <row r="448" spans="2:119" ht="15.45" customHeight="1">
      <c r="B448" s="224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#VALUE!</v>
      </c>
      <c r="F448" s="43" t="b">
        <f>CL448&gt;Driver!$F$56</f>
        <v>1</v>
      </c>
      <c r="G448" s="43" t="b">
        <f>AND(CB448&gt;Driver!$F$55,CB448&lt;Driver!$G$55)</f>
        <v>1</v>
      </c>
      <c r="H448" s="43" t="e">
        <f t="shared" si="204"/>
        <v>#VALUE!</v>
      </c>
      <c r="I448" s="43">
        <f t="shared" si="205"/>
        <v>0</v>
      </c>
      <c r="J448" s="43" t="e">
        <f t="array" ref="J448">NOT(OR(($H$9:$H$1273=TRUE)*($I$9:$I$1273&gt;0)*($BT$9:$BT$1273=BT448)*($K$9:$K$1273&gt;K448)))</f>
        <v>#VALUE!</v>
      </c>
      <c r="K448" s="72">
        <f t="shared" si="206"/>
        <v>0.72362449434122711</v>
      </c>
      <c r="L448" s="72">
        <f t="shared" si="207"/>
        <v>0.99553944081862866</v>
      </c>
      <c r="M448" s="72">
        <f t="shared" si="208"/>
        <v>0.45170954786382556</v>
      </c>
      <c r="N448" s="72">
        <f t="shared" si="209"/>
        <v>0.12867893505343697</v>
      </c>
      <c r="O448" s="72">
        <f t="shared" si="210"/>
        <v>0.30746278043346442</v>
      </c>
      <c r="P448" s="72">
        <f t="shared" si="211"/>
        <v>0.91898692810457516</v>
      </c>
      <c r="Q448" s="72"/>
      <c r="R448" s="72"/>
      <c r="S448" s="72">
        <f t="shared" si="212"/>
        <v>0.71412492066226685</v>
      </c>
      <c r="T448" s="72">
        <f t="shared" si="213"/>
        <v>0.93036910824850383</v>
      </c>
      <c r="U448" s="72">
        <f t="shared" si="214"/>
        <v>0.92636190964481069</v>
      </c>
      <c r="V448" s="72">
        <f t="shared" si="215"/>
        <v>0.7289509831492571</v>
      </c>
      <c r="W448" s="72">
        <f t="shared" si="216"/>
        <v>0.97811631047906566</v>
      </c>
      <c r="X448" s="72">
        <f t="shared" si="217"/>
        <v>4.4605591813713652E-3</v>
      </c>
      <c r="Y448" s="72">
        <f t="shared" si="218"/>
        <v>0.54829045213617444</v>
      </c>
      <c r="Z448" s="72">
        <f t="shared" si="219"/>
        <v>0.87132106494656303</v>
      </c>
      <c r="AA448" s="72">
        <f t="shared" si="220"/>
        <v>0.69253721956653558</v>
      </c>
      <c r="AB448" s="72">
        <f t="shared" si="221"/>
        <v>8.1013071895424837E-2</v>
      </c>
      <c r="AC448" s="72"/>
      <c r="AD448" s="72"/>
      <c r="AE448" s="72">
        <f t="shared" si="222"/>
        <v>0.28587507933773321</v>
      </c>
      <c r="AF448" s="72">
        <f t="shared" si="223"/>
        <v>6.9630891751496171E-2</v>
      </c>
      <c r="AG448" s="72">
        <f t="shared" si="224"/>
        <v>7.3638090355189312E-2</v>
      </c>
      <c r="AH448" s="72">
        <f t="shared" si="225"/>
        <v>0.2710490168507429</v>
      </c>
      <c r="AI448" s="72">
        <f t="shared" si="226"/>
        <v>2.1883689520934294E-2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0.26262830067181819</v>
      </c>
      <c r="AL448" s="72">
        <f>(AX448-Driver!$K$181)/(Driver!$L$181-Driver!$K$181)</f>
        <v>0.47132106494656295</v>
      </c>
      <c r="AM448" s="72">
        <f>(AY448-Driver!$K$182)/(Driver!$L$182-Driver!$K$182)</f>
        <v>0.90653721956653555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27"/>
        <v>5.1451634784968121</v>
      </c>
      <c r="AW448" s="70">
        <f t="shared" si="228"/>
        <v>26.63550625990171</v>
      </c>
      <c r="AX448" s="70">
        <f t="shared" si="229"/>
        <v>5.2418895845190665</v>
      </c>
      <c r="AY448" s="70">
        <f>IFERROR(Driver!$K$19/Data!BH448/Data!BI448*Data!BK448*Data!BL448,"")</f>
        <v>-0.57213164926367466</v>
      </c>
      <c r="AZ448" s="70">
        <f t="shared" si="230"/>
        <v>21.965748324646317</v>
      </c>
      <c r="BA448" s="70"/>
      <c r="BB448" s="70"/>
      <c r="BC448" s="70">
        <f t="shared" si="231"/>
        <v>33.262042136733918</v>
      </c>
      <c r="BD448" s="70">
        <f t="shared" si="232"/>
        <v>4.408435153214656</v>
      </c>
      <c r="BE448" s="70">
        <f t="shared" si="233"/>
        <v>2.6535595721366555E-2</v>
      </c>
      <c r="BF448" s="70">
        <f t="shared" si="234"/>
        <v>14.564107614779797</v>
      </c>
      <c r="BG448" s="70">
        <f t="shared" si="235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219</v>
      </c>
      <c r="BS448" s="8" t="s">
        <v>710</v>
      </c>
      <c r="BT448" s="9" t="s">
        <v>716</v>
      </c>
      <c r="BU448" s="10">
        <v>176</v>
      </c>
      <c r="BV448" s="9" t="s">
        <v>222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305</v>
      </c>
      <c r="CU448" s="9" t="s">
        <v>301</v>
      </c>
      <c r="CV448" s="9" t="s">
        <v>302</v>
      </c>
      <c r="CW448" s="10"/>
      <c r="CX448" t="str">
        <f>INDEX('Data_Price '!AS$2:AS$1266,MATCH(Data!$DN448,'Data_Price '!$BE$2:$BE$1266,0))</f>
        <v>Liberty Skis Origin 101 Ski</v>
      </c>
      <c r="CY448" t="str">
        <f>INDEX('Data_Price '!AT$2:AT$1266,MATCH(Data!$DN448,'Data_Price '!$BE$2:$BE$1266,0))</f>
        <v>Next Adventure</v>
      </c>
      <c r="CZ448">
        <f>INDEX('Data_Price '!AU$2:AU$1266,MATCH(Data!$DN448,'Data_Price '!$BE$2:$BE$1266,0))</f>
        <v>669.99</v>
      </c>
      <c r="DA448" t="str">
        <f>INDEX('Data_Price '!AV$2:AV$1266,MATCH(Data!$DN448,'Data_Price '!$BE$2:$BE$1266,0))</f>
        <v>https://www.google.com/url?url=https://www.nextadventure.net/catalog/product/view/id/249144/s/liberty-skis-origin-101-skis-2022/&amp;rct=j&amp;q=&amp;esrc=s&amp;sa=U&amp;ved=0ahUKEwj5mbjyxaP2AhWGdt8KHYRTBT0QsDwIIw&amp;usg=AOvVaw1v6WhboQ0O1MNq4W-AToii</v>
      </c>
      <c r="DB448" t="str">
        <f>INDEX('Data_Price '!AW$2:AW$1266,MATCH(Data!$DN448,'Data_Price '!$BE$2:$BE$1266,0))</f>
        <v>Liberty 2022 Origin 101 Flat Ski Ski Haus Na 176 Bamboo Downhill Skis</v>
      </c>
      <c r="DC448" t="str">
        <f>INDEX('Data_Price '!AX$2:AX$1266,MATCH(Data!$DN448,'Data_Price '!$BE$2:$BE$1266,0))</f>
        <v>Cityhome</v>
      </c>
      <c r="DD448">
        <f>INDEX('Data_Price '!AY$2:AY$1266,MATCH(Data!$DN448,'Data_Price '!$BE$2:$BE$1266,0))</f>
        <v>669.99</v>
      </c>
      <c r="DE448" t="str">
        <f>INDEX('Data_Price '!AZ$2:AZ$1266,MATCH(Data!$DN448,'Data_Price '!$BE$2:$BE$1266,0))</f>
        <v>https://www.google.com/url?url=http://shopcityhome.com/products/2022-origin-101-flat-ski%3Fvariant%3D39672324030545&amp;rct=j&amp;q=&amp;esrc=s&amp;sa=U&amp;ved=0ahUKEwj5mbjyxaP2AhWGdt8KHYRTBT0Q2SkIJw&amp;usg=AOvVaw0-RuFT-i529-BoyDkBDqkp</v>
      </c>
      <c r="DF448" t="str">
        <f>INDEX('Data_Price '!BA$2:BA$1266,MATCH(Data!$DN448,'Data_Price '!$BE$2:$BE$1266,0))</f>
        <v>Liberty Origin 101 Skis - 2022 - 176cm</v>
      </c>
      <c r="DG448" t="str">
        <f>INDEX('Data_Price '!BB$2:BB$1266,MATCH(Data!$DN448,'Data_Price '!$BE$2:$BE$1266,0))</f>
        <v>ColoradoSkiShop.com</v>
      </c>
      <c r="DH448">
        <f>INDEX('Data_Price '!BC$2:BC$1266,MATCH(Data!$DN448,'Data_Price '!$BE$2:$BE$1266,0))</f>
        <v>669.99</v>
      </c>
      <c r="DI448" t="str">
        <f>INDEX('Data_Price '!BD$2:BD$1266,MATCH(Data!$DN448,'Data_Price '!$BE$2:$BE$1266,0))</f>
        <v>https://www.google.com/url?url=http://www.coloradoskishop.com/ProductDetails.asp%3FProductCode%3DLIBORG10122%26Click%3D30416%26utm_source%3Dgooglebase%26utm_medium%3Dshoppingengine&amp;rct=j&amp;q=&amp;esrc=s&amp;sa=U&amp;ved=0ahUKEwj5mbjyxaP2AhWGdt8KHYRTBT0Q2SkIKg&amp;usg=AOvVaw1KRi_rROf9pFxuWcRMFhOj</v>
      </c>
      <c r="DJ448" s="89" t="e">
        <f ca="1">_xll.Connector("TinyUrl.TinyUrl",DA448,0)</f>
        <v>#NAME?</v>
      </c>
      <c r="DK448" s="89" t="e">
        <f ca="1">_xll.Connector("TinyUrl.TinyUrl",DE448,0)</f>
        <v>#NAME?</v>
      </c>
      <c r="DL448" s="89" t="e">
        <f ca="1">_xll.Connector("TinyUrl.TinyUrl",DI448,0)</f>
        <v>#NAME?</v>
      </c>
      <c r="DM448" s="224" t="str">
        <f t="shared" si="236"/>
        <v>Origin 101</v>
      </c>
      <c r="DN448" s="89" t="str">
        <f t="shared" si="237"/>
        <v xml:space="preserve"> LibertyOrigin 101176 Unisex</v>
      </c>
      <c r="DO448" s="227" t="s">
        <v>1074</v>
      </c>
    </row>
    <row r="449" spans="2:119" ht="15.45" customHeight="1">
      <c r="B449" s="224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#VALUE!</v>
      </c>
      <c r="F449" s="43" t="b">
        <f>CL449&gt;Driver!$F$56</f>
        <v>1</v>
      </c>
      <c r="G449" s="43" t="b">
        <f>AND(CB449&gt;Driver!$F$55,CB449&lt;Driver!$G$55)</f>
        <v>0</v>
      </c>
      <c r="H449" s="43" t="e">
        <f t="shared" si="204"/>
        <v>#VALUE!</v>
      </c>
      <c r="I449" s="43">
        <f t="shared" si="205"/>
        <v>0</v>
      </c>
      <c r="J449" s="43" t="e">
        <f t="array" ref="J449">NOT(OR(($H$9:$H$1273=TRUE)*($I$9:$I$1273&gt;0)*($BT$9:$BT$1273=BT449)*($K$9:$K$1273&gt;K449)))</f>
        <v>#VALUE!</v>
      </c>
      <c r="K449" s="72">
        <f t="shared" si="206"/>
        <v>0.74323922402457265</v>
      </c>
      <c r="L449" s="72">
        <f t="shared" si="207"/>
        <v>0.94709209572153741</v>
      </c>
      <c r="M449" s="72">
        <f t="shared" si="208"/>
        <v>0.5393863523276079</v>
      </c>
      <c r="N449" s="72">
        <f t="shared" si="209"/>
        <v>0.22922911528489209</v>
      </c>
      <c r="O449" s="72">
        <f t="shared" si="210"/>
        <v>0.41818647764564421</v>
      </c>
      <c r="P449" s="72">
        <f t="shared" si="211"/>
        <v>0.97074346405228762</v>
      </c>
      <c r="Q449" s="72"/>
      <c r="R449" s="72"/>
      <c r="S449" s="72">
        <f t="shared" si="212"/>
        <v>0.74505081228657988</v>
      </c>
      <c r="T449" s="72">
        <f t="shared" si="213"/>
        <v>0.92708500011606698</v>
      </c>
      <c r="U449" s="72">
        <f t="shared" si="214"/>
        <v>0.99243948221351819</v>
      </c>
      <c r="V449" s="72">
        <f t="shared" si="215"/>
        <v>0.62283922989930585</v>
      </c>
      <c r="W449" s="72">
        <f t="shared" si="216"/>
        <v>0.9671580296648965</v>
      </c>
      <c r="X449" s="72">
        <f t="shared" si="217"/>
        <v>5.2907904278462647E-2</v>
      </c>
      <c r="Y449" s="72">
        <f t="shared" si="218"/>
        <v>0.46061364767239205</v>
      </c>
      <c r="Z449" s="72">
        <f t="shared" si="219"/>
        <v>0.77077088471510791</v>
      </c>
      <c r="AA449" s="72">
        <f t="shared" si="220"/>
        <v>0.58181352235435579</v>
      </c>
      <c r="AB449" s="72">
        <f t="shared" si="221"/>
        <v>2.9256535947712381E-2</v>
      </c>
      <c r="AC449" s="72"/>
      <c r="AD449" s="72"/>
      <c r="AE449" s="72">
        <f t="shared" si="222"/>
        <v>0.25494918771342012</v>
      </c>
      <c r="AF449" s="72">
        <f t="shared" si="223"/>
        <v>7.291499988393306E-2</v>
      </c>
      <c r="AG449" s="72">
        <f t="shared" si="224"/>
        <v>7.5605177864817852E-3</v>
      </c>
      <c r="AH449" s="72">
        <f t="shared" si="225"/>
        <v>0.37716077010069415</v>
      </c>
      <c r="AI449" s="72">
        <f t="shared" si="226"/>
        <v>3.2841970335103443E-2</v>
      </c>
      <c r="AJ449" s="72">
        <f>(AV449-Driver!$K$179)/(Driver!$L$179-Driver!$K$179)</f>
        <v>0.18709209572153734</v>
      </c>
      <c r="AK449" s="72">
        <f>(AW449-Driver!$K$180)/(Driver!$L$180-Driver!$K$180)</f>
        <v>0.19820539074640495</v>
      </c>
      <c r="AL449" s="72">
        <f>(AX449-Driver!$K$181)/(Driver!$L$181-Driver!$K$181)</f>
        <v>0.37077088471510788</v>
      </c>
      <c r="AM449" s="72">
        <f>(AY449-Driver!$K$182)/(Driver!$L$182-Driver!$K$182)</f>
        <v>0.79581352235435576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27"/>
        <v>3.937728937728938</v>
      </c>
      <c r="AW449" s="70">
        <f t="shared" si="228"/>
        <v>20.335709049553699</v>
      </c>
      <c r="AX449" s="70">
        <f t="shared" si="229"/>
        <v>4.3369379624359707</v>
      </c>
      <c r="AY449" s="70">
        <f>IFERROR(Driver!$K$19/Data!BH449/Data!BI449*Data!BK449*Data!BL449,"")</f>
        <v>-1.2499258600155529</v>
      </c>
      <c r="AZ449" s="70">
        <f t="shared" si="230"/>
        <v>17.248696947133283</v>
      </c>
      <c r="BA449" s="70"/>
      <c r="BB449" s="70"/>
      <c r="BC449" s="70">
        <f t="shared" si="231"/>
        <v>49.303517115575737</v>
      </c>
      <c r="BD449" s="70">
        <f t="shared" si="232"/>
        <v>4.117797402589269</v>
      </c>
      <c r="BE449" s="70">
        <f t="shared" si="233"/>
        <v>9.2601380794862589E-2</v>
      </c>
      <c r="BF449" s="70">
        <f t="shared" si="234"/>
        <v>2.5795305624554556</v>
      </c>
      <c r="BG449" s="70">
        <f t="shared" si="235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219</v>
      </c>
      <c r="BS449" s="8" t="s">
        <v>533</v>
      </c>
      <c r="BT449" s="9" t="s">
        <v>538</v>
      </c>
      <c r="BU449" s="10">
        <v>170</v>
      </c>
      <c r="BV449" s="9" t="s">
        <v>222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305</v>
      </c>
      <c r="CU449" s="10"/>
      <c r="CV449" s="10"/>
      <c r="CW449" s="10"/>
      <c r="CX449">
        <f>INDEX('Data_Price '!AS$2:AS$1266,MATCH(Data!$DN449,'Data_Price '!$BE$2:$BE$1266,0))</f>
        <v>0</v>
      </c>
      <c r="CY449">
        <f>INDEX('Data_Price '!AT$2:AT$1266,MATCH(Data!$DN449,'Data_Price '!$BE$2:$BE$1266,0))</f>
        <v>0</v>
      </c>
      <c r="CZ449">
        <f>INDEX('Data_Price '!AU$2:AU$1266,MATCH(Data!$DN449,'Data_Price '!$BE$2:$BE$1266,0))</f>
        <v>0</v>
      </c>
      <c r="DA449">
        <f>INDEX('Data_Price '!AV$2:AV$1266,MATCH(Data!$DN449,'Data_Price '!$BE$2:$BE$1266,0))</f>
        <v>0</v>
      </c>
      <c r="DB449">
        <f>INDEX('Data_Price '!AW$2:AW$1266,MATCH(Data!$DN449,'Data_Price '!$BE$2:$BE$1266,0))</f>
        <v>0</v>
      </c>
      <c r="DC449">
        <f>INDEX('Data_Price '!AX$2:AX$1266,MATCH(Data!$DN449,'Data_Price '!$BE$2:$BE$1266,0))</f>
        <v>0</v>
      </c>
      <c r="DD449">
        <f>INDEX('Data_Price '!AY$2:AY$1266,MATCH(Data!$DN449,'Data_Price '!$BE$2:$BE$1266,0))</f>
        <v>0</v>
      </c>
      <c r="DE449">
        <f>INDEX('Data_Price '!AZ$2:AZ$1266,MATCH(Data!$DN449,'Data_Price '!$BE$2:$BE$1266,0))</f>
        <v>0</v>
      </c>
      <c r="DF449">
        <f>INDEX('Data_Price '!BA$2:BA$1266,MATCH(Data!$DN449,'Data_Price '!$BE$2:$BE$1266,0))</f>
        <v>0</v>
      </c>
      <c r="DG449">
        <f>INDEX('Data_Price '!BB$2:BB$1266,MATCH(Data!$DN449,'Data_Price '!$BE$2:$BE$1266,0))</f>
        <v>0</v>
      </c>
      <c r="DH449">
        <f>INDEX('Data_Price '!BC$2:BC$1266,MATCH(Data!$DN449,'Data_Price '!$BE$2:$BE$1266,0))</f>
        <v>0</v>
      </c>
      <c r="DI449">
        <f>INDEX('Data_Price '!BD$2:BD$1266,MATCH(Data!$DN449,'Data_Price '!$BE$2:$BE$1266,0))</f>
        <v>0</v>
      </c>
      <c r="DJ449" s="89" t="e">
        <f ca="1">_xll.Connector("TinyUrl.TinyUrl",DA449,0)</f>
        <v>#NAME?</v>
      </c>
      <c r="DK449" s="89" t="e">
        <f ca="1">_xll.Connector("TinyUrl.TinyUrl",DE449,0)</f>
        <v>#NAME?</v>
      </c>
      <c r="DL449" s="89" t="e">
        <f ca="1">_xll.Connector("TinyUrl.TinyUrl",DI449,0)</f>
        <v>#NAME?</v>
      </c>
      <c r="DM449" s="224" t="str">
        <f t="shared" si="236"/>
        <v>M-Menace 90</v>
      </c>
      <c r="DN449" s="89" t="str">
        <f t="shared" si="237"/>
        <v xml:space="preserve"> DynastarM-Menace 90170 Unisex</v>
      </c>
      <c r="DO449" s="227"/>
    </row>
    <row r="450" spans="2:119" ht="15.45" customHeight="1">
      <c r="B450" s="224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#VALUE!</v>
      </c>
      <c r="F450" s="43" t="b">
        <f>CL450&gt;Driver!$F$56</f>
        <v>0</v>
      </c>
      <c r="G450" s="43" t="b">
        <f>AND(CB450&gt;Driver!$F$55,CB450&lt;Driver!$G$55)</f>
        <v>0</v>
      </c>
      <c r="H450" s="43" t="e">
        <f t="shared" si="204"/>
        <v>#VALUE!</v>
      </c>
      <c r="I450" s="43">
        <f t="shared" si="205"/>
        <v>0</v>
      </c>
      <c r="J450" s="43" t="e">
        <f t="array" ref="J450">NOT(OR(($H$9:$H$1273=TRUE)*($I$9:$I$1273&gt;0)*($BT$9:$BT$1273=BT450)*($K$9:$K$1273&gt;K450)))</f>
        <v>#VALUE!</v>
      </c>
      <c r="K450" s="72">
        <f t="shared" si="206"/>
        <v>0.7273864095464887</v>
      </c>
      <c r="L450" s="72">
        <f t="shared" si="207"/>
        <v>0.96788010635726374</v>
      </c>
      <c r="M450" s="72">
        <f t="shared" si="208"/>
        <v>0.48689271273571366</v>
      </c>
      <c r="N450" s="72">
        <f t="shared" si="209"/>
        <v>0.19255043318788334</v>
      </c>
      <c r="O450" s="72">
        <f t="shared" si="210"/>
        <v>0.32217999260095698</v>
      </c>
      <c r="P450" s="72">
        <f t="shared" si="211"/>
        <v>0.94594771241830067</v>
      </c>
      <c r="Q450" s="72"/>
      <c r="R450" s="72"/>
      <c r="S450" s="72">
        <f t="shared" si="212"/>
        <v>0.71403853420757946</v>
      </c>
      <c r="T450" s="72">
        <f t="shared" si="213"/>
        <v>0.95610152823181349</v>
      </c>
      <c r="U450" s="72">
        <f t="shared" si="214"/>
        <v>0.75832180649318148</v>
      </c>
      <c r="V450" s="72">
        <f t="shared" si="215"/>
        <v>0.62359166327036797</v>
      </c>
      <c r="W450" s="72">
        <f t="shared" si="216"/>
        <v>0.9884912081678956</v>
      </c>
      <c r="X450" s="72">
        <f t="shared" si="217"/>
        <v>3.2119893642736291E-2</v>
      </c>
      <c r="Y450" s="72">
        <f t="shared" si="218"/>
        <v>0.51310728726428634</v>
      </c>
      <c r="Z450" s="72">
        <f t="shared" si="219"/>
        <v>0.80744956681211666</v>
      </c>
      <c r="AA450" s="72">
        <f t="shared" si="220"/>
        <v>0.67782000739904302</v>
      </c>
      <c r="AB450" s="72">
        <f t="shared" si="221"/>
        <v>5.4052287581699304E-2</v>
      </c>
      <c r="AC450" s="72"/>
      <c r="AD450" s="72"/>
      <c r="AE450" s="72">
        <f t="shared" si="222"/>
        <v>0.28596146579242049</v>
      </c>
      <c r="AF450" s="72">
        <f t="shared" si="223"/>
        <v>4.3898471768186509E-2</v>
      </c>
      <c r="AG450" s="72">
        <f t="shared" si="224"/>
        <v>0.24167819350681854</v>
      </c>
      <c r="AH450" s="72">
        <f t="shared" si="225"/>
        <v>0.37640833672963209</v>
      </c>
      <c r="AI450" s="72">
        <f t="shared" si="226"/>
        <v>1.1508791832104383E-2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0.23070091306893323</v>
      </c>
      <c r="AL450" s="72">
        <f>(AX450-Driver!$K$181)/(Driver!$L$181-Driver!$K$181)</f>
        <v>0.40744956681211669</v>
      </c>
      <c r="AM450" s="72">
        <f>(AY450-Driver!$K$182)/(Driver!$L$182-Driver!$K$182)</f>
        <v>0.89182000739904299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27"/>
        <v>4.3752543752543751</v>
      </c>
      <c r="AW450" s="70">
        <f t="shared" si="228"/>
        <v>23.513386076457294</v>
      </c>
      <c r="AX450" s="70">
        <f t="shared" si="229"/>
        <v>4.6670461013090501</v>
      </c>
      <c r="AY450" s="70">
        <f>IFERROR(Driver!$K$19/Data!BH450/Data!BI450*Data!BK450*Data!BL450,"")</f>
        <v>-0.66222294369017864</v>
      </c>
      <c r="AZ450" s="70">
        <f t="shared" si="230"/>
        <v>19.508562918838422</v>
      </c>
      <c r="BA450" s="70"/>
      <c r="BB450" s="70"/>
      <c r="BC450" s="70">
        <f t="shared" si="231"/>
        <v>33.217232882138738</v>
      </c>
      <c r="BD450" s="70">
        <f t="shared" si="232"/>
        <v>6.6857087265873583</v>
      </c>
      <c r="BE450" s="70">
        <f t="shared" si="233"/>
        <v>0.3417956307073694</v>
      </c>
      <c r="BF450" s="70">
        <f t="shared" si="234"/>
        <v>2.6645126255733063</v>
      </c>
      <c r="BG450" s="70">
        <f t="shared" si="235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219</v>
      </c>
      <c r="BS450" s="8" t="s">
        <v>550</v>
      </c>
      <c r="BT450" s="9" t="s">
        <v>567</v>
      </c>
      <c r="BU450" s="10">
        <v>180</v>
      </c>
      <c r="BV450" s="9" t="s">
        <v>222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305</v>
      </c>
      <c r="CU450" s="9" t="s">
        <v>302</v>
      </c>
      <c r="CV450" s="10"/>
      <c r="CW450" s="10"/>
      <c r="CX450" t="str">
        <f>INDEX('Data_Price '!AS$2:AS$1266,MATCH(Data!$DN450,'Data_Price '!$BE$2:$BE$1266,0))</f>
        <v>Elan Ripstick 96 Skis</v>
      </c>
      <c r="CY450" t="str">
        <f>INDEX('Data_Price '!AT$2:AT$1266,MATCH(Data!$DN450,'Data_Price '!$BE$2:$BE$1266,0))</f>
        <v>SkiEssentials.com</v>
      </c>
      <c r="CZ450">
        <f>INDEX('Data_Price '!AU$2:AU$1266,MATCH(Data!$DN450,'Data_Price '!$BE$2:$BE$1266,0))</f>
        <v>487.49</v>
      </c>
      <c r="DA450" t="str">
        <f>INDEX('Data_Price '!AV$2:AV$1266,MATCH(Data!$DN450,'Data_Price '!$BE$2:$BE$1266,0))</f>
        <v>https://www.google.com/url?url=https://www.skiessentials.com/2022-elan-ripstick-96-skis.html&amp;rct=j&amp;q=&amp;esrc=s&amp;sa=U&amp;ved=0ahUKEwiGoJzzxaP2AhVqkeAKHUJYCwgQsDwIYw&amp;usg=AOvVaw26Uka_bbMC1pXGnd-t_5eW</v>
      </c>
      <c r="DB450" t="str">
        <f>INDEX('Data_Price '!AW$2:AW$1266,MATCH(Data!$DN450,'Data_Price '!$BE$2:$BE$1266,0))</f>
        <v>Elan Ripstick 96 Skis</v>
      </c>
      <c r="DC450" t="str">
        <f>INDEX('Data_Price '!AX$2:AX$1266,MATCH(Data!$DN450,'Data_Price '!$BE$2:$BE$1266,0))</f>
        <v>SkiEssentials.com</v>
      </c>
      <c r="DD450">
        <f>INDEX('Data_Price '!AY$2:AY$1266,MATCH(Data!$DN450,'Data_Price '!$BE$2:$BE$1266,0))</f>
        <v>487.49</v>
      </c>
      <c r="DE450" t="str">
        <f>INDEX('Data_Price '!AZ$2:AZ$1266,MATCH(Data!$DN450,'Data_Price '!$BE$2:$BE$1266,0))</f>
        <v>https://www.google.com/url?q=https://www.skiessentials.com/2022-elan-ripstick-96-skis.html&amp;sa=U&amp;ved=0ahUKEwiiwcTzxaP2AhVunuAKHS-PDmkQ2ykIFw&amp;usg=AOvVaw3pyE1PauPJNn_GpkFlr1mW</v>
      </c>
      <c r="DF450" t="str">
        <f>INDEX('Data_Price '!BA$2:BA$1266,MATCH(Data!$DN450,'Data_Price '!$BE$2:$BE$1266,0))</f>
        <v>Elan Ripstick 96 Skis</v>
      </c>
      <c r="DG450" t="str">
        <f>INDEX('Data_Price '!BB$2:BB$1266,MATCH(Data!$DN450,'Data_Price '!$BE$2:$BE$1266,0))</f>
        <v>Aspen Ski and Board</v>
      </c>
      <c r="DH450">
        <f>INDEX('Data_Price '!BC$2:BC$1266,MATCH(Data!$DN450,'Data_Price '!$BE$2:$BE$1266,0))</f>
        <v>519.95000000000005</v>
      </c>
      <c r="DI450" t="str">
        <f>INDEX('Data_Price '!BD$2:BD$1266,MATCH(Data!$DN450,'Data_Price '!$BE$2:$BE$1266,0))</f>
        <v>https://www.google.com/url?q=https://www.aspenskiandboard.com/products/elanripstick96skismens2022%3Fvariant%3D32410393772137%26currency%3DUSD%26utm_medium%3Dproduct_sync%26utm_source%3Dgoogle%26utm_content%3Dsag_organic%26utm_campaign%3Dsag_organic%26srsltid%3DAWLEVJwVqB2BRz_g-1tsRMqVfPjsyuL_234JgHn_MK1-YeEnLrfpKFVVkRI&amp;sa=U&amp;ved=0ahUKEwiiwcTzxaP2AhVunuAKHS-PDmkQ2ykIHQ&amp;usg=AOvVaw0sXZALAR3NAxiAy-hx5gIw</v>
      </c>
      <c r="DJ450" s="89" t="e">
        <f ca="1">_xll.Connector("TinyUrl.TinyUrl",DA450,0)</f>
        <v>#NAME?</v>
      </c>
      <c r="DK450" s="89" t="e">
        <f ca="1">_xll.Connector("TinyUrl.TinyUrl",DE450,0)</f>
        <v>#NAME?</v>
      </c>
      <c r="DL450" s="89" t="e">
        <f ca="1">_xll.Connector("TinyUrl.TinyUrl",DI450,0)</f>
        <v>#NAME?</v>
      </c>
      <c r="DM450" s="224" t="str">
        <f t="shared" si="236"/>
        <v>Ripstick 96</v>
      </c>
      <c r="DN450" s="89" t="str">
        <f t="shared" si="237"/>
        <v xml:space="preserve"> ElanRipstick 96180 Unisex</v>
      </c>
      <c r="DO450" s="227" t="s">
        <v>947</v>
      </c>
    </row>
    <row r="451" spans="2:119" ht="15.45" customHeight="1">
      <c r="B451" s="224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#VALUE!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04"/>
        <v>#VALUE!</v>
      </c>
      <c r="I451" s="43">
        <f t="shared" si="205"/>
        <v>0</v>
      </c>
      <c r="J451" s="43" t="e">
        <f t="array" ref="J451">NOT(OR(($H$9:$H$1273=TRUE)*($I$9:$I$1273&gt;0)*($BT$9:$BT$1273=BT451)*($K$9:$K$1273&gt;K451)))</f>
        <v>#VALUE!</v>
      </c>
      <c r="K451" s="72">
        <f t="shared" si="206"/>
        <v>0.66998858409339868</v>
      </c>
      <c r="L451" s="72">
        <f t="shared" si="207"/>
        <v>0.85475465313028764</v>
      </c>
      <c r="M451" s="72">
        <f t="shared" si="208"/>
        <v>0.48522251505650971</v>
      </c>
      <c r="N451" s="72">
        <f t="shared" si="209"/>
        <v>0.21974324922532096</v>
      </c>
      <c r="O451" s="72">
        <f t="shared" si="210"/>
        <v>0.32960076653244341</v>
      </c>
      <c r="P451" s="72">
        <f t="shared" si="211"/>
        <v>0.90632352941176475</v>
      </c>
      <c r="Q451" s="72"/>
      <c r="R451" s="72"/>
      <c r="S451" s="72">
        <f t="shared" si="212"/>
        <v>0.75078831077761332</v>
      </c>
      <c r="T451" s="72">
        <f t="shared" si="213"/>
        <v>0.92850036735177999</v>
      </c>
      <c r="U451" s="72">
        <f t="shared" si="214"/>
        <v>0.97975423214550972</v>
      </c>
      <c r="V451" s="72">
        <f t="shared" si="215"/>
        <v>0.62141438248694869</v>
      </c>
      <c r="W451" s="72">
        <f t="shared" si="216"/>
        <v>0.87844732487589627</v>
      </c>
      <c r="X451" s="72">
        <f t="shared" si="217"/>
        <v>0.14524534686971236</v>
      </c>
      <c r="Y451" s="72">
        <f t="shared" si="218"/>
        <v>0.51477748494349029</v>
      </c>
      <c r="Z451" s="72">
        <f t="shared" si="219"/>
        <v>0.78025675077467904</v>
      </c>
      <c r="AA451" s="72">
        <f t="shared" si="220"/>
        <v>0.67039923346755659</v>
      </c>
      <c r="AB451" s="72">
        <f t="shared" si="221"/>
        <v>9.367647058823525E-2</v>
      </c>
      <c r="AC451" s="72"/>
      <c r="AD451" s="72"/>
      <c r="AE451" s="72">
        <f t="shared" si="222"/>
        <v>0.24921168922238671</v>
      </c>
      <c r="AF451" s="72">
        <f t="shared" si="223"/>
        <v>7.1499632648219971E-2</v>
      </c>
      <c r="AG451" s="72">
        <f t="shared" si="224"/>
        <v>2.0245767854490254E-2</v>
      </c>
      <c r="AH451" s="72">
        <f t="shared" si="225"/>
        <v>0.37858561751305131</v>
      </c>
      <c r="AI451" s="72">
        <f t="shared" si="226"/>
        <v>0.12155267512410368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0.26466368235096688</v>
      </c>
      <c r="AL451" s="72">
        <f>(AX451-Driver!$K$181)/(Driver!$L$181-Driver!$K$181)</f>
        <v>0.38025675077467902</v>
      </c>
      <c r="AM451" s="72">
        <f>(AY451-Driver!$K$182)/(Driver!$L$182-Driver!$K$182)</f>
        <v>0.88439923346755656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27"/>
        <v>1.9943019943019942</v>
      </c>
      <c r="AW451" s="70">
        <f t="shared" si="228"/>
        <v>26.834542469832929</v>
      </c>
      <c r="AX451" s="70">
        <f t="shared" si="229"/>
        <v>4.4223107569721112</v>
      </c>
      <c r="AY451" s="70">
        <f>IFERROR(Driver!$K$19/Data!BH451/Data!BI451*Data!BK451*Data!BL451,"")</f>
        <v>-0.70764915087707825</v>
      </c>
      <c r="AZ451" s="70">
        <f t="shared" si="230"/>
        <v>23.119880863737897</v>
      </c>
      <c r="BA451" s="70"/>
      <c r="BB451" s="70"/>
      <c r="BC451" s="70">
        <f t="shared" si="231"/>
        <v>52.279597469317167</v>
      </c>
      <c r="BD451" s="70">
        <f t="shared" si="232"/>
        <v>4.2430548950675346</v>
      </c>
      <c r="BE451" s="70">
        <f t="shared" si="233"/>
        <v>7.9918393632687684E-2</v>
      </c>
      <c r="BF451" s="70">
        <f t="shared" si="234"/>
        <v>2.418604057349317</v>
      </c>
      <c r="BG451" s="70">
        <f t="shared" si="235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219</v>
      </c>
      <c r="BS451" s="8" t="s">
        <v>950</v>
      </c>
      <c r="BT451" s="9" t="s">
        <v>698</v>
      </c>
      <c r="BU451" s="10">
        <v>169</v>
      </c>
      <c r="BV451" s="9" t="s">
        <v>222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303</v>
      </c>
      <c r="CU451" s="10"/>
      <c r="CV451" s="10"/>
      <c r="CW451" s="10"/>
      <c r="CX451">
        <f>INDEX('Data_Price '!AS$2:AS$1266,MATCH(Data!$DN451,'Data_Price '!$BE$2:$BE$1266,0))</f>
        <v>0</v>
      </c>
      <c r="CY451">
        <f>INDEX('Data_Price '!AT$2:AT$1266,MATCH(Data!$DN451,'Data_Price '!$BE$2:$BE$1266,0))</f>
        <v>0</v>
      </c>
      <c r="CZ451">
        <f>INDEX('Data_Price '!AU$2:AU$1266,MATCH(Data!$DN451,'Data_Price '!$BE$2:$BE$1266,0))</f>
        <v>0</v>
      </c>
      <c r="DA451">
        <f>INDEX('Data_Price '!AV$2:AV$1266,MATCH(Data!$DN451,'Data_Price '!$BE$2:$BE$1266,0))</f>
        <v>0</v>
      </c>
      <c r="DB451">
        <f>INDEX('Data_Price '!AW$2:AW$1266,MATCH(Data!$DN451,'Data_Price '!$BE$2:$BE$1266,0))</f>
        <v>0</v>
      </c>
      <c r="DC451">
        <f>INDEX('Data_Price '!AX$2:AX$1266,MATCH(Data!$DN451,'Data_Price '!$BE$2:$BE$1266,0))</f>
        <v>0</v>
      </c>
      <c r="DD451">
        <f>INDEX('Data_Price '!AY$2:AY$1266,MATCH(Data!$DN451,'Data_Price '!$BE$2:$BE$1266,0))</f>
        <v>0</v>
      </c>
      <c r="DE451">
        <f>INDEX('Data_Price '!AZ$2:AZ$1266,MATCH(Data!$DN451,'Data_Price '!$BE$2:$BE$1266,0))</f>
        <v>0</v>
      </c>
      <c r="DF451">
        <f>INDEX('Data_Price '!BA$2:BA$1266,MATCH(Data!$DN451,'Data_Price '!$BE$2:$BE$1266,0))</f>
        <v>0</v>
      </c>
      <c r="DG451">
        <f>INDEX('Data_Price '!BB$2:BB$1266,MATCH(Data!$DN451,'Data_Price '!$BE$2:$BE$1266,0))</f>
        <v>0</v>
      </c>
      <c r="DH451">
        <f>INDEX('Data_Price '!BC$2:BC$1266,MATCH(Data!$DN451,'Data_Price '!$BE$2:$BE$1266,0))</f>
        <v>0</v>
      </c>
      <c r="DI451">
        <f>INDEX('Data_Price '!BD$2:BD$1266,MATCH(Data!$DN451,'Data_Price '!$BE$2:$BE$1266,0))</f>
        <v>0</v>
      </c>
      <c r="DJ451" s="89" t="e">
        <f ca="1">_xll.Connector("TinyUrl.TinyUrl",DA451,0)</f>
        <v>#NAME?</v>
      </c>
      <c r="DK451" s="89" t="e">
        <f ca="1">_xll.Connector("TinyUrl.TinyUrl",DE451,0)</f>
        <v>#NAME?</v>
      </c>
      <c r="DL451" s="89" t="e">
        <f ca="1">_xll.Connector("TinyUrl.TinyUrl",DI451,0)</f>
        <v>#NAME?</v>
      </c>
      <c r="DM451" s="224" t="str">
        <f t="shared" si="236"/>
        <v>Press</v>
      </c>
      <c r="DN451" s="89" t="str">
        <f t="shared" si="237"/>
        <v xml:space="preserve"> K2Press169 Unisex</v>
      </c>
      <c r="DO451" s="227"/>
    </row>
    <row r="452" spans="2:119" ht="15.45" customHeight="1">
      <c r="B452" s="224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#VALUE!</v>
      </c>
      <c r="F452" s="43" t="b">
        <f>CL452&gt;Driver!$F$56</f>
        <v>1</v>
      </c>
      <c r="G452" s="43" t="b">
        <f>AND(CB452&gt;Driver!$F$55,CB452&lt;Driver!$G$55)</f>
        <v>0</v>
      </c>
      <c r="H452" s="43" t="e">
        <f t="shared" si="204"/>
        <v>#VALUE!</v>
      </c>
      <c r="I452" s="43">
        <f t="shared" si="205"/>
        <v>0</v>
      </c>
      <c r="J452" s="43" t="e">
        <f t="array" ref="J452">NOT(OR(($H$9:$H$1273=TRUE)*($I$9:$I$1273&gt;0)*($BT$9:$BT$1273=BT452)*($K$9:$K$1273&gt;K452)))</f>
        <v>#VALUE!</v>
      </c>
      <c r="K452" s="72">
        <f t="shared" si="206"/>
        <v>0.69170656233996142</v>
      </c>
      <c r="L452" s="72">
        <f t="shared" si="207"/>
        <v>0.90906131657400691</v>
      </c>
      <c r="M452" s="72">
        <f t="shared" si="208"/>
        <v>0.47435180810591582</v>
      </c>
      <c r="N452" s="72">
        <f t="shared" si="209"/>
        <v>0.20013912603554029</v>
      </c>
      <c r="O452" s="72">
        <f t="shared" si="210"/>
        <v>0.30098819370704355</v>
      </c>
      <c r="P452" s="72">
        <f t="shared" si="211"/>
        <v>0.92192810457516339</v>
      </c>
      <c r="Q452" s="72"/>
      <c r="R452" s="72"/>
      <c r="S452" s="72">
        <f t="shared" si="212"/>
        <v>0.7280225718534028</v>
      </c>
      <c r="T452" s="72">
        <f t="shared" si="213"/>
        <v>0.93820353891868491</v>
      </c>
      <c r="U452" s="72">
        <f t="shared" si="214"/>
        <v>0.99478766188515144</v>
      </c>
      <c r="V452" s="72">
        <f t="shared" si="215"/>
        <v>0.62882788078411811</v>
      </c>
      <c r="W452" s="72">
        <f t="shared" si="216"/>
        <v>0.95353057265185981</v>
      </c>
      <c r="X452" s="72">
        <f t="shared" si="217"/>
        <v>9.0938683425993094E-2</v>
      </c>
      <c r="Y452" s="72">
        <f t="shared" si="218"/>
        <v>0.52564819189408418</v>
      </c>
      <c r="Z452" s="72">
        <f t="shared" si="219"/>
        <v>0.79986087396445971</v>
      </c>
      <c r="AA452" s="72">
        <f t="shared" si="220"/>
        <v>0.69901180629295645</v>
      </c>
      <c r="AB452" s="72">
        <f t="shared" si="221"/>
        <v>7.8071895424836585E-2</v>
      </c>
      <c r="AC452" s="72"/>
      <c r="AD452" s="72"/>
      <c r="AE452" s="72">
        <f t="shared" si="222"/>
        <v>0.27197742814659726</v>
      </c>
      <c r="AF452" s="72">
        <f t="shared" si="223"/>
        <v>6.1796461081315084E-2</v>
      </c>
      <c r="AG452" s="72">
        <f t="shared" si="224"/>
        <v>5.212338114848572E-3</v>
      </c>
      <c r="AH452" s="72">
        <f t="shared" si="225"/>
        <v>0.37117211921588183</v>
      </c>
      <c r="AI452" s="72">
        <f t="shared" si="226"/>
        <v>4.6469427348140191E-2</v>
      </c>
      <c r="AJ452" s="72">
        <f>(AV452-Driver!$K$179)/(Driver!$L$179-Driver!$K$179)</f>
        <v>0.1490613165740069</v>
      </c>
      <c r="AK452" s="72">
        <f>(AW452-Driver!$K$180)/(Driver!$L$180-Driver!$K$180)</f>
        <v>0.25371552162506772</v>
      </c>
      <c r="AL452" s="72">
        <f>(AX452-Driver!$K$181)/(Driver!$L$181-Driver!$K$181)</f>
        <v>0.39986087396445963</v>
      </c>
      <c r="AM452" s="72">
        <f>(AY452-Driver!$K$182)/(Driver!$L$182-Driver!$K$182)</f>
        <v>0.91301180629295642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27"/>
        <v>3.1372948039614701</v>
      </c>
      <c r="AW452" s="70">
        <f t="shared" si="228"/>
        <v>25.763942081255109</v>
      </c>
      <c r="AX452" s="70">
        <f t="shared" si="229"/>
        <v>4.5987478656801368</v>
      </c>
      <c r="AY452" s="70">
        <f>IFERROR(Driver!$K$19/Data!BH452/Data!BI452*Data!BK452*Data!BL452,"")</f>
        <v>-0.53249751934684653</v>
      </c>
      <c r="AZ452" s="70">
        <f t="shared" si="230"/>
        <v>21.697691734921818</v>
      </c>
      <c r="BA452" s="70"/>
      <c r="BB452" s="70"/>
      <c r="BC452" s="70">
        <f t="shared" si="231"/>
        <v>40.470850424479771</v>
      </c>
      <c r="BD452" s="70">
        <f t="shared" si="232"/>
        <v>5.1017683857359639</v>
      </c>
      <c r="BE452" s="70">
        <f t="shared" si="233"/>
        <v>0.10537195816246477</v>
      </c>
      <c r="BF452" s="70">
        <f t="shared" si="234"/>
        <v>3.2559066072413949</v>
      </c>
      <c r="BG452" s="70">
        <f t="shared" si="235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219</v>
      </c>
      <c r="BS452" s="8" t="s">
        <v>471</v>
      </c>
      <c r="BT452" s="9" t="s">
        <v>478</v>
      </c>
      <c r="BU452" s="10">
        <v>178.3</v>
      </c>
      <c r="BV452" s="9" t="s">
        <v>222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303</v>
      </c>
      <c r="CU452" s="10"/>
      <c r="CV452" s="10"/>
      <c r="CW452" s="10"/>
      <c r="CX452" t="str">
        <f>INDEX('Data_Price '!AS$2:AS$1266,MATCH(Data!$DN452,'Data_Price '!$BE$2:$BE$1266,0))</f>
        <v>Black Crows Captis 178</v>
      </c>
      <c r="CY452" t="str">
        <f>INDEX('Data_Price '!AT$2:AT$1266,MATCH(Data!$DN452,'Data_Price '!$BE$2:$BE$1266,0))</f>
        <v>LD Mountain Centre</v>
      </c>
      <c r="CZ452">
        <f>INDEX('Data_Price '!AU$2:AU$1266,MATCH(Data!$DN452,'Data_Price '!$BE$2:$BE$1266,0))</f>
        <v>432.11</v>
      </c>
      <c r="DA452" t="str">
        <f>INDEX('Data_Price '!AV$2:AV$1266,MATCH(Data!$DN452,'Data_Price '!$BE$2:$BE$1266,0))</f>
        <v>https://www.google.com/url?url=https://www.ldmountaincentre.com/ski-c26/equipment-c87/skis-c180/black-crows-captis-178-p33025/s175326%3Fcid%3DGBP&amp;rct=j&amp;q=&amp;esrc=s&amp;sa=U&amp;ved=0ahUKEwia3rP0xaP2AhXxRd8KHUj3AFsQ2SkIXg&amp;usg=AOvVaw1wMIr5pQmrAPnSxt_m-D0Y</v>
      </c>
      <c r="DB452" t="str">
        <f>INDEX('Data_Price '!AW$2:AW$1266,MATCH(Data!$DN452,'Data_Price '!$BE$2:$BE$1266,0))</f>
        <v>Black Crows Captis Skis</v>
      </c>
      <c r="DC452" t="str">
        <f>INDEX('Data_Price '!AX$2:AX$1266,MATCH(Data!$DN452,'Data_Price '!$BE$2:$BE$1266,0))</f>
        <v>! OutdoorXL.com</v>
      </c>
      <c r="DD452">
        <f>INDEX('Data_Price '!AY$2:AY$1266,MATCH(Data!$DN452,'Data_Price '!$BE$2:$BE$1266,0))</f>
        <v>434.95</v>
      </c>
      <c r="DE452" t="str">
        <f>INDEX('Data_Price '!AZ$2:AZ$1266,MATCH(Data!$DN452,'Data_Price '!$BE$2:$BE$1266,0))</f>
        <v>https://www.google.com/url?q=https://www.outdoorxl.com/black-crows-captis.html%3Fprl%3D92-3551x144-879&amp;sa=U&amp;ved=0ahUKEwj7zeH0xaP2AhVRnOAKHURCBM8Q2ykIHg&amp;usg=AOvVaw3bAUtPpq1XvUBewE4NCtMF</v>
      </c>
      <c r="DF452" t="str">
        <f>INDEX('Data_Price '!BA$2:BA$1266,MATCH(Data!$DN452,'Data_Price '!$BE$2:$BE$1266,0))</f>
        <v>Black Crows Captis Skis</v>
      </c>
      <c r="DG452" t="str">
        <f>INDEX('Data_Price '!BB$2:BB$1266,MATCH(Data!$DN452,'Data_Price '!$BE$2:$BE$1266,0))</f>
        <v>Telemark Pyrenees</v>
      </c>
      <c r="DH452">
        <f>INDEX('Data_Price '!BC$2:BC$1266,MATCH(Data!$DN452,'Data_Price '!$BE$2:$BE$1266,0))</f>
        <v>467.28</v>
      </c>
      <c r="DI452" t="str">
        <f>INDEX('Data_Price '!BD$2:BD$1266,MATCH(Data!$DN452,'Data_Price '!$BE$2:$BE$1266,0))</f>
        <v>https://www.google.com/url?q=https://www.telemark-pyrenees.com/ski/black-crows-captis-ski-2022%3Fcurrency%3DUSD%26tax%3Dex_vat%26country%3DUS%26var%3D67639&amp;sa=U&amp;ved=0ahUKEwj7zeH0xaP2AhVRnOAKHURCBM8Q2ykIIA&amp;usg=AOvVaw2tLSm9XWFKNb32WE2n4BBO</v>
      </c>
      <c r="DJ452" s="89" t="e">
        <f ca="1">_xll.Connector("TinyUrl.TinyUrl",DA452,0)</f>
        <v>#NAME?</v>
      </c>
      <c r="DK452" s="89" t="e">
        <f ca="1">_xll.Connector("TinyUrl.TinyUrl",DE452,0)</f>
        <v>#NAME?</v>
      </c>
      <c r="DL452" s="89" t="e">
        <f ca="1">_xll.Connector("TinyUrl.TinyUrl",DI452,0)</f>
        <v>#NAME?</v>
      </c>
      <c r="DM452" s="224" t="str">
        <f t="shared" si="236"/>
        <v>Captis</v>
      </c>
      <c r="DN452" s="89" t="str">
        <f t="shared" si="237"/>
        <v xml:space="preserve"> Black CrowsCaptis178.3 Unisex</v>
      </c>
      <c r="DO452" s="227" t="s">
        <v>1077</v>
      </c>
    </row>
    <row r="453" spans="2:119" ht="15.45" customHeight="1">
      <c r="B453" s="224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#VALUE!</v>
      </c>
      <c r="F453" s="43" t="b">
        <f>CL453&gt;Driver!$F$56</f>
        <v>0</v>
      </c>
      <c r="G453" s="43" t="b">
        <f>AND(CB453&gt;Driver!$F$55,CB453&lt;Driver!$G$55)</f>
        <v>0</v>
      </c>
      <c r="H453" s="43" t="e">
        <f t="shared" si="204"/>
        <v>#VALUE!</v>
      </c>
      <c r="I453" s="43">
        <f t="shared" si="205"/>
        <v>0</v>
      </c>
      <c r="J453" s="43" t="e">
        <f t="array" ref="J453">NOT(OR(($H$9:$H$1273=TRUE)*($I$9:$I$1273&gt;0)*($BT$9:$BT$1273=BT453)*($K$9:$K$1273&gt;K453)))</f>
        <v>#VALUE!</v>
      </c>
      <c r="K453" s="72">
        <f t="shared" si="206"/>
        <v>0.72439011233681949</v>
      </c>
      <c r="L453" s="72">
        <f t="shared" si="207"/>
        <v>0.9354894851341552</v>
      </c>
      <c r="M453" s="72">
        <f t="shared" si="208"/>
        <v>0.5132907395394839</v>
      </c>
      <c r="N453" s="72">
        <f t="shared" si="209"/>
        <v>0.26654018845253902</v>
      </c>
      <c r="O453" s="72">
        <f t="shared" si="210"/>
        <v>0.33200033081950742</v>
      </c>
      <c r="P453" s="72">
        <f t="shared" si="211"/>
        <v>0.94133169934640526</v>
      </c>
      <c r="Q453" s="72"/>
      <c r="R453" s="72"/>
      <c r="S453" s="72">
        <f t="shared" si="212"/>
        <v>0.70621456285226147</v>
      </c>
      <c r="T453" s="72">
        <f t="shared" si="213"/>
        <v>0.92066589683603572</v>
      </c>
      <c r="U453" s="72">
        <f t="shared" si="214"/>
        <v>0.99065020534257464</v>
      </c>
      <c r="V453" s="72">
        <f t="shared" si="215"/>
        <v>0.68207476249462895</v>
      </c>
      <c r="W453" s="72">
        <f t="shared" si="216"/>
        <v>0.98052825552825551</v>
      </c>
      <c r="X453" s="72">
        <f t="shared" si="217"/>
        <v>6.4510514865844831E-2</v>
      </c>
      <c r="Y453" s="72">
        <f t="shared" si="218"/>
        <v>0.4867092604605161</v>
      </c>
      <c r="Z453" s="72">
        <f t="shared" si="219"/>
        <v>0.73345981154746098</v>
      </c>
      <c r="AA453" s="72">
        <f t="shared" si="220"/>
        <v>0.66799966918049258</v>
      </c>
      <c r="AB453" s="72">
        <f t="shared" si="221"/>
        <v>5.866830065359474E-2</v>
      </c>
      <c r="AC453" s="72"/>
      <c r="AD453" s="72"/>
      <c r="AE453" s="72">
        <f t="shared" si="222"/>
        <v>0.29378543714773853</v>
      </c>
      <c r="AF453" s="72">
        <f t="shared" si="223"/>
        <v>7.9334103163964304E-2</v>
      </c>
      <c r="AG453" s="72">
        <f t="shared" si="224"/>
        <v>9.3497946574253171E-3</v>
      </c>
      <c r="AH453" s="72">
        <f t="shared" si="225"/>
        <v>0.31792523750537105</v>
      </c>
      <c r="AI453" s="72">
        <f t="shared" si="226"/>
        <v>1.9471744471744462E-2</v>
      </c>
      <c r="AJ453" s="72">
        <f>(AV453-Driver!$K$179)/(Driver!$L$179-Driver!$K$179)</f>
        <v>0.17548948513415516</v>
      </c>
      <c r="AK453" s="72">
        <f>(AW453-Driver!$K$180)/(Driver!$L$180-Driver!$K$180)</f>
        <v>0.22757862278364094</v>
      </c>
      <c r="AL453" s="72">
        <f>(AX453-Driver!$K$181)/(Driver!$L$181-Driver!$K$181)</f>
        <v>0.33345981154746096</v>
      </c>
      <c r="AM453" s="72">
        <f>(AY453-Driver!$K$182)/(Driver!$L$182-Driver!$K$182)</f>
        <v>0.88199966918049255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27"/>
        <v>3.6935286935286933</v>
      </c>
      <c r="AW453" s="70">
        <f t="shared" si="228"/>
        <v>23.208063084187089</v>
      </c>
      <c r="AX453" s="70">
        <f t="shared" si="229"/>
        <v>4.0011383039271484</v>
      </c>
      <c r="AY453" s="70">
        <f>IFERROR(Driver!$K$19/Data!BH453/Data!BI453*Data!BK453*Data!BL453,"")</f>
        <v>-0.72233806411831691</v>
      </c>
      <c r="AZ453" s="70">
        <f t="shared" si="230"/>
        <v>19.929262844378258</v>
      </c>
      <c r="BA453" s="70"/>
      <c r="BB453" s="70"/>
      <c r="BC453" s="70">
        <f t="shared" si="231"/>
        <v>29.158884548768821</v>
      </c>
      <c r="BD453" s="70">
        <f t="shared" si="232"/>
        <v>3.5497181362844827</v>
      </c>
      <c r="BE453" s="70">
        <f t="shared" si="233"/>
        <v>9.0812423110773671E-2</v>
      </c>
      <c r="BF453" s="70">
        <f t="shared" si="234"/>
        <v>9.2697678159280894</v>
      </c>
      <c r="BG453" s="70">
        <f t="shared" si="235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219</v>
      </c>
      <c r="BS453" s="8" t="s">
        <v>950</v>
      </c>
      <c r="BT453" s="9" t="s">
        <v>696</v>
      </c>
      <c r="BU453" s="10">
        <v>165</v>
      </c>
      <c r="BV453" s="9" t="s">
        <v>430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305</v>
      </c>
      <c r="CU453" s="9" t="s">
        <v>302</v>
      </c>
      <c r="CV453" s="10"/>
      <c r="CW453" s="10"/>
      <c r="CX453" t="str">
        <f>INDEX('Data_Price '!AS$2:AS$1266,MATCH(Data!$DN453,'Data_Price '!$BE$2:$BE$1266,0))</f>
        <v>'22 K2 Mindbender Team Skis 165cm</v>
      </c>
      <c r="CY453" t="str">
        <f>INDEX('Data_Price '!AT$2:AT$1266,MATCH(Data!$DN453,'Data_Price '!$BE$2:$BE$1266,0))</f>
        <v>Al's Ski Equipment Barn</v>
      </c>
      <c r="CZ453">
        <f>INDEX('Data_Price '!AU$2:AU$1266,MATCH(Data!$DN453,'Data_Price '!$BE$2:$BE$1266,0))</f>
        <v>399</v>
      </c>
      <c r="DA453" t="str">
        <f>INDEX('Data_Price '!AV$2:AV$1266,MATCH(Data!$DN453,'Data_Price '!$BE$2:$BE$1266,0))</f>
        <v>https://www.google.com/aclk?sa=L&amp;ai=DChcSEwikjIb1xaP2AhUQ5cgKHVnwCocYABABGgJxdQ&amp;sig=AOD64_1SI5jSz1tXT7og7Tueq9FgtvQbBw&amp;ctype=5&amp;ved=0ahUKEwismoH1xaP2AhUsTt8KHfmTCwkQ2CkIXg&amp;adurl=</v>
      </c>
      <c r="DB453" t="str">
        <f>INDEX('Data_Price '!AW$2:AW$1266,MATCH(Data!$DN453,'Data_Price '!$BE$2:$BE$1266,0))</f>
        <v>K2 Mindbender Team Skis 2022 - 165</v>
      </c>
      <c r="DC453" t="str">
        <f>INDEX('Data_Price '!AX$2:AX$1266,MATCH(Data!$DN453,'Data_Price '!$BE$2:$BE$1266,0))</f>
        <v>Backcountry.com</v>
      </c>
      <c r="DD453">
        <f>INDEX('Data_Price '!AY$2:AY$1266,MATCH(Data!$DN453,'Data_Price '!$BE$2:$BE$1266,0))</f>
        <v>399.95</v>
      </c>
      <c r="DE453" t="str">
        <f>INDEX('Data_Price '!AZ$2:AZ$1266,MATCH(Data!$DN453,'Data_Price '!$BE$2:$BE$1266,0))</f>
        <v>https://www.google.com/url?url=https://www.backcountry.com/k2-mindbender-team-ski-kids%3FCMP_SKU%3DK2SO0EW%26MER%3D0406%26skid%3DK2SO0EW-ONECOL-S165&amp;rct=j&amp;q=&amp;esrc=s&amp;sa=U&amp;ved=0ahUKEwismoH1xaP2AhUsTt8KHfmTCwkQsDwIWg&amp;usg=AOvVaw2ahFPKF3pUWbZYPOssf9qR</v>
      </c>
      <c r="DF453" t="str">
        <f>INDEX('Data_Price '!BA$2:BA$1266,MATCH(Data!$DN453,'Data_Price '!$BE$2:$BE$1266,0))</f>
        <v>K2 Mindbender Team Skis 2022 - 165</v>
      </c>
      <c r="DG453" t="str">
        <f>INDEX('Data_Price '!BB$2:BB$1266,MATCH(Data!$DN453,'Data_Price '!$BE$2:$BE$1266,0))</f>
        <v>Backcountry.com</v>
      </c>
      <c r="DH453">
        <f>INDEX('Data_Price '!BC$2:BC$1266,MATCH(Data!$DN453,'Data_Price '!$BE$2:$BE$1266,0))</f>
        <v>399.95</v>
      </c>
      <c r="DI453" t="str">
        <f>INDEX('Data_Price '!BD$2:BD$1266,MATCH(Data!$DN453,'Data_Price '!$BE$2:$BE$1266,0))</f>
        <v>https://www.google.com/url?q=https://www.backcountry.com/k2-mindbender-team-ski-kids%3FCMP_SKU%3DK2SO0EW%26MER%3D0406%26skid%3DK2SO0EW-ONECOL-S165&amp;sa=U&amp;ved=0ahUKEwiQpq_1xaP2AhVKU98KHaHTAFIQ2ykIFw&amp;usg=AOvVaw0AdWEXEZCSiFAnk_Fg4Ozu</v>
      </c>
      <c r="DJ453" s="89" t="e">
        <f ca="1">_xll.Connector("TinyUrl.TinyUrl",DA453,0)</f>
        <v>#NAME?</v>
      </c>
      <c r="DK453" s="89" t="e">
        <f ca="1">_xll.Connector("TinyUrl.TinyUrl",DE453,0)</f>
        <v>#NAME?</v>
      </c>
      <c r="DL453" s="89" t="e">
        <f ca="1">_xll.Connector("TinyUrl.TinyUrl",DI453,0)</f>
        <v>#NAME?</v>
      </c>
      <c r="DM453" s="224" t="str">
        <f t="shared" si="236"/>
        <v>Mindbender Team</v>
      </c>
      <c r="DN453" s="89" t="str">
        <f t="shared" si="237"/>
        <v xml:space="preserve"> K2Mindbender Team165 Junior</v>
      </c>
      <c r="DO453" s="227" t="s">
        <v>1078</v>
      </c>
    </row>
    <row r="454" spans="2:119" ht="15.45" customHeight="1">
      <c r="B454" s="224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#VALUE!</v>
      </c>
      <c r="F454" s="43" t="b">
        <f>CL454&gt;Driver!$F$56</f>
        <v>0</v>
      </c>
      <c r="G454" s="43" t="b">
        <f>AND(CB454&gt;Driver!$F$55,CB454&lt;Driver!$G$55)</f>
        <v>0</v>
      </c>
      <c r="H454" s="43" t="e">
        <f t="shared" si="204"/>
        <v>#VALUE!</v>
      </c>
      <c r="I454" s="43">
        <f t="shared" si="205"/>
        <v>0</v>
      </c>
      <c r="J454" s="43" t="e">
        <f t="array" ref="J454">NOT(OR(($H$9:$H$1273=TRUE)*($I$9:$I$1273&gt;0)*($BT$9:$BT$1273=BT454)*($K$9:$K$1273&gt;K454)))</f>
        <v>#VALUE!</v>
      </c>
      <c r="K454" s="72">
        <f t="shared" si="206"/>
        <v>0.7294235168780413</v>
      </c>
      <c r="L454" s="72">
        <f t="shared" si="207"/>
        <v>0.91236483764402543</v>
      </c>
      <c r="M454" s="72">
        <f t="shared" si="208"/>
        <v>0.54648219611205717</v>
      </c>
      <c r="N454" s="72">
        <f t="shared" si="209"/>
        <v>0.38353253652058428</v>
      </c>
      <c r="O454" s="72">
        <f t="shared" si="210"/>
        <v>0.31883071848225386</v>
      </c>
      <c r="P454" s="72">
        <f t="shared" si="211"/>
        <v>0.93708333333333338</v>
      </c>
      <c r="Q454" s="72"/>
      <c r="R454" s="72"/>
      <c r="S454" s="72">
        <f t="shared" si="212"/>
        <v>0.68644780046444631</v>
      </c>
      <c r="T454" s="72">
        <f t="shared" si="213"/>
        <v>0.93362353146656429</v>
      </c>
      <c r="U454" s="72">
        <f t="shared" si="214"/>
        <v>0.76981102787207789</v>
      </c>
      <c r="V454" s="72">
        <f t="shared" si="215"/>
        <v>0.64473171802701457</v>
      </c>
      <c r="W454" s="72">
        <f t="shared" si="216"/>
        <v>0.93725077536552948</v>
      </c>
      <c r="X454" s="72">
        <f t="shared" si="217"/>
        <v>8.7635162355974572E-2</v>
      </c>
      <c r="Y454" s="72">
        <f t="shared" si="218"/>
        <v>0.45351780388794288</v>
      </c>
      <c r="Z454" s="72">
        <f t="shared" si="219"/>
        <v>0.61646746347941572</v>
      </c>
      <c r="AA454" s="72">
        <f t="shared" si="220"/>
        <v>0.68116928151774614</v>
      </c>
      <c r="AB454" s="72">
        <f t="shared" si="221"/>
        <v>6.2916666666666621E-2</v>
      </c>
      <c r="AC454" s="72"/>
      <c r="AD454" s="72"/>
      <c r="AE454" s="72">
        <f t="shared" si="222"/>
        <v>0.31355219953555369</v>
      </c>
      <c r="AF454" s="72">
        <f t="shared" si="223"/>
        <v>6.6376468533435748E-2</v>
      </c>
      <c r="AG454" s="72">
        <f t="shared" si="224"/>
        <v>0.23018897212792214</v>
      </c>
      <c r="AH454" s="72">
        <f t="shared" si="225"/>
        <v>0.35526828197298543</v>
      </c>
      <c r="AI454" s="72">
        <f t="shared" si="226"/>
        <v>6.2749224634470538E-2</v>
      </c>
      <c r="AJ454" s="72">
        <f>(AV454-Driver!$K$179)/(Driver!$L$179-Driver!$K$179)</f>
        <v>0.15236483764402542</v>
      </c>
      <c r="AK454" s="72">
        <f>(AW454-Driver!$K$180)/(Driver!$L$180-Driver!$K$180)</f>
        <v>0.22159506952869218</v>
      </c>
      <c r="AL454" s="72">
        <f>(AX454-Driver!$K$181)/(Driver!$L$181-Driver!$K$181)</f>
        <v>0.21646746347941567</v>
      </c>
      <c r="AM454" s="72">
        <f>(AY454-Driver!$K$182)/(Driver!$L$182-Driver!$K$182)</f>
        <v>0.89516928151774611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27"/>
        <v>3.2068240401573731</v>
      </c>
      <c r="AW454" s="70">
        <f t="shared" si="228"/>
        <v>22.622942478068286</v>
      </c>
      <c r="AX454" s="70">
        <f t="shared" si="229"/>
        <v>2.9482071713147411</v>
      </c>
      <c r="AY454" s="70">
        <f>IFERROR(Driver!$K$19/Data!BH454/Data!BI454*Data!BK454*Data!BL454,"")</f>
        <v>-0.64172038944898602</v>
      </c>
      <c r="AZ454" s="70">
        <f t="shared" si="230"/>
        <v>20.316455696202532</v>
      </c>
      <c r="BA454" s="70"/>
      <c r="BB454" s="70"/>
      <c r="BC454" s="70">
        <f t="shared" si="231"/>
        <v>18.905727481906357</v>
      </c>
      <c r="BD454" s="70">
        <f t="shared" si="232"/>
        <v>4.6964458415162831</v>
      </c>
      <c r="BE454" s="70">
        <f t="shared" si="233"/>
        <v>0.33030845887625027</v>
      </c>
      <c r="BF454" s="70">
        <f t="shared" si="234"/>
        <v>5.0521332930463867</v>
      </c>
      <c r="BG454" s="70">
        <f t="shared" si="235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219</v>
      </c>
      <c r="BS454" s="8" t="s">
        <v>579</v>
      </c>
      <c r="BT454" s="9" t="s">
        <v>582</v>
      </c>
      <c r="BU454" s="10">
        <v>155</v>
      </c>
      <c r="BV454" s="9" t="s">
        <v>390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305</v>
      </c>
      <c r="CU454" s="9" t="s">
        <v>302</v>
      </c>
      <c r="CV454" s="10"/>
      <c r="CW454" s="10"/>
      <c r="CX454">
        <f>INDEX('Data_Price '!AS$2:AS$1266,MATCH(Data!$DN454,'Data_Price '!$BE$2:$BE$1266,0))</f>
        <v>0</v>
      </c>
      <c r="CY454">
        <f>INDEX('Data_Price '!AT$2:AT$1266,MATCH(Data!$DN454,'Data_Price '!$BE$2:$BE$1266,0))</f>
        <v>0</v>
      </c>
      <c r="CZ454">
        <f>INDEX('Data_Price '!AU$2:AU$1266,MATCH(Data!$DN454,'Data_Price '!$BE$2:$BE$1266,0))</f>
        <v>0</v>
      </c>
      <c r="DA454">
        <f>INDEX('Data_Price '!AV$2:AV$1266,MATCH(Data!$DN454,'Data_Price '!$BE$2:$BE$1266,0))</f>
        <v>0</v>
      </c>
      <c r="DB454">
        <f>INDEX('Data_Price '!AW$2:AW$1266,MATCH(Data!$DN454,'Data_Price '!$BE$2:$BE$1266,0))</f>
        <v>0</v>
      </c>
      <c r="DC454">
        <f>INDEX('Data_Price '!AX$2:AX$1266,MATCH(Data!$DN454,'Data_Price '!$BE$2:$BE$1266,0))</f>
        <v>0</v>
      </c>
      <c r="DD454">
        <f>INDEX('Data_Price '!AY$2:AY$1266,MATCH(Data!$DN454,'Data_Price '!$BE$2:$BE$1266,0))</f>
        <v>0</v>
      </c>
      <c r="DE454">
        <f>INDEX('Data_Price '!AZ$2:AZ$1266,MATCH(Data!$DN454,'Data_Price '!$BE$2:$BE$1266,0))</f>
        <v>0</v>
      </c>
      <c r="DF454">
        <f>INDEX('Data_Price '!BA$2:BA$1266,MATCH(Data!$DN454,'Data_Price '!$BE$2:$BE$1266,0))</f>
        <v>0</v>
      </c>
      <c r="DG454">
        <f>INDEX('Data_Price '!BB$2:BB$1266,MATCH(Data!$DN454,'Data_Price '!$BE$2:$BE$1266,0))</f>
        <v>0</v>
      </c>
      <c r="DH454">
        <f>INDEX('Data_Price '!BC$2:BC$1266,MATCH(Data!$DN454,'Data_Price '!$BE$2:$BE$1266,0))</f>
        <v>0</v>
      </c>
      <c r="DI454">
        <f>INDEX('Data_Price '!BD$2:BD$1266,MATCH(Data!$DN454,'Data_Price '!$BE$2:$BE$1266,0))</f>
        <v>0</v>
      </c>
      <c r="DJ454" s="89" t="e">
        <f ca="1">_xll.Connector("TinyUrl.TinyUrl",DA454,0)</f>
        <v>#NAME?</v>
      </c>
      <c r="DK454" s="89" t="e">
        <f ca="1">_xll.Connector("TinyUrl.TinyUrl",DE454,0)</f>
        <v>#NAME?</v>
      </c>
      <c r="DL454" s="89" t="e">
        <f ca="1">_xll.Connector("TinyUrl.TinyUrl",DI454,0)</f>
        <v>#NAME?</v>
      </c>
      <c r="DM454" s="224" t="str">
        <f t="shared" si="236"/>
        <v>Agent 2.0 X</v>
      </c>
      <c r="DN454" s="89" t="str">
        <f t="shared" si="237"/>
        <v xml:space="preserve"> FactionAgent 2.0 X155 Women's</v>
      </c>
      <c r="DO454" s="227"/>
    </row>
    <row r="455" spans="2:119" ht="15.45" customHeight="1">
      <c r="B455" s="224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#VALUE!</v>
      </c>
      <c r="F455" s="43" t="b">
        <f>CL455&gt;Driver!$F$56</f>
        <v>0</v>
      </c>
      <c r="G455" s="43" t="b">
        <f>AND(CB455&gt;Driver!$F$55,CB455&lt;Driver!$G$55)</f>
        <v>0</v>
      </c>
      <c r="H455" s="43" t="e">
        <f t="shared" si="204"/>
        <v>#VALUE!</v>
      </c>
      <c r="I455" s="43">
        <f t="shared" si="205"/>
        <v>0</v>
      </c>
      <c r="J455" s="43" t="e">
        <f t="array" ref="J455">NOT(OR(($H$9:$H$1273=TRUE)*($I$9:$I$1273&gt;0)*($BT$9:$BT$1273=BT455)*($K$9:$K$1273&gt;K455)))</f>
        <v>#VALUE!</v>
      </c>
      <c r="K455" s="72">
        <f t="shared" si="206"/>
        <v>0.70920499212135302</v>
      </c>
      <c r="L455" s="72">
        <f t="shared" si="207"/>
        <v>0.91010877447425675</v>
      </c>
      <c r="M455" s="72">
        <f t="shared" si="208"/>
        <v>0.50830120976844917</v>
      </c>
      <c r="N455" s="72">
        <f t="shared" si="209"/>
        <v>0.30258647947890971</v>
      </c>
      <c r="O455" s="72">
        <f t="shared" si="210"/>
        <v>0.29172891453232008</v>
      </c>
      <c r="P455" s="72">
        <f t="shared" si="211"/>
        <v>0.93058823529411772</v>
      </c>
      <c r="Q455" s="72"/>
      <c r="R455" s="72"/>
      <c r="S455" s="72">
        <f t="shared" si="212"/>
        <v>0.6875128630563353</v>
      </c>
      <c r="T455" s="72">
        <f t="shared" si="213"/>
        <v>0.97264643724155619</v>
      </c>
      <c r="U455" s="72">
        <f t="shared" si="214"/>
        <v>0.80499645104217044</v>
      </c>
      <c r="V455" s="72">
        <f t="shared" si="215"/>
        <v>0.6721858460777792</v>
      </c>
      <c r="W455" s="72">
        <f t="shared" si="216"/>
        <v>0.99186633463454033</v>
      </c>
      <c r="X455" s="72">
        <f t="shared" si="217"/>
        <v>8.9891225525743274E-2</v>
      </c>
      <c r="Y455" s="72">
        <f t="shared" si="218"/>
        <v>0.49169879023155083</v>
      </c>
      <c r="Z455" s="72">
        <f t="shared" si="219"/>
        <v>0.69741352052109029</v>
      </c>
      <c r="AA455" s="72">
        <f t="shared" si="220"/>
        <v>0.70827108546767992</v>
      </c>
      <c r="AB455" s="72">
        <f t="shared" si="221"/>
        <v>6.9411764705882339E-2</v>
      </c>
      <c r="AC455" s="72"/>
      <c r="AD455" s="72"/>
      <c r="AE455" s="72">
        <f t="shared" si="222"/>
        <v>0.3124871369436647</v>
      </c>
      <c r="AF455" s="72">
        <f t="shared" si="223"/>
        <v>2.7353562758443764E-2</v>
      </c>
      <c r="AG455" s="72">
        <f t="shared" si="224"/>
        <v>0.19500354895782959</v>
      </c>
      <c r="AH455" s="72">
        <f t="shared" si="225"/>
        <v>0.32781415392222085</v>
      </c>
      <c r="AI455" s="72">
        <f t="shared" si="226"/>
        <v>8.1336653654596885E-3</v>
      </c>
      <c r="AJ455" s="72">
        <f>(AV455-Driver!$K$179)/(Driver!$L$179-Driver!$K$179)</f>
        <v>0.15010877447425672</v>
      </c>
      <c r="AK455" s="72">
        <f>(AW455-Driver!$K$180)/(Driver!$L$180-Driver!$K$180)</f>
        <v>0.23679503271955318</v>
      </c>
      <c r="AL455" s="72">
        <f>(AX455-Driver!$K$181)/(Driver!$L$181-Driver!$K$181)</f>
        <v>0.29741352052109021</v>
      </c>
      <c r="AM455" s="72">
        <f>(AY455-Driver!$K$182)/(Driver!$L$182-Driver!$K$182)</f>
        <v>0.92227108546767989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27"/>
        <v>3.1593406593406597</v>
      </c>
      <c r="AW455" s="70">
        <f t="shared" si="228"/>
        <v>24.109318765914374</v>
      </c>
      <c r="AX455" s="70">
        <f t="shared" si="229"/>
        <v>3.6767216846898121</v>
      </c>
      <c r="AY455" s="70">
        <f>IFERROR(Driver!$K$19/Data!BH455/Data!BI455*Data!BK455*Data!BL455,"")</f>
        <v>-0.4758169172862371</v>
      </c>
      <c r="AZ455" s="70">
        <f t="shared" si="230"/>
        <v>20.908413998510799</v>
      </c>
      <c r="BA455" s="70"/>
      <c r="BB455" s="70"/>
      <c r="BC455" s="70">
        <f t="shared" si="231"/>
        <v>19.458182852514199</v>
      </c>
      <c r="BD455" s="70">
        <f t="shared" si="232"/>
        <v>8.1499038581055352</v>
      </c>
      <c r="BE455" s="70">
        <f t="shared" si="233"/>
        <v>0.29512931238962248</v>
      </c>
      <c r="BF455" s="70">
        <f t="shared" si="234"/>
        <v>8.1528841802146594</v>
      </c>
      <c r="BG455" s="70">
        <f t="shared" si="235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219</v>
      </c>
      <c r="BS455" s="8" t="s">
        <v>771</v>
      </c>
      <c r="BT455" s="9" t="s">
        <v>783</v>
      </c>
      <c r="BU455" s="10">
        <v>162</v>
      </c>
      <c r="BV455" s="9" t="s">
        <v>390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305</v>
      </c>
      <c r="CU455" s="9" t="s">
        <v>302</v>
      </c>
      <c r="CV455" s="10"/>
      <c r="CW455" s="10"/>
      <c r="CX455" t="str">
        <f>INDEX('Data_Price '!AS$2:AS$1266,MATCH(Data!$DN455,'Data_Price '!$BE$2:$BE$1266,0))</f>
        <v>Rossignol Women's Freeride Skis Blackops W Stargazer</v>
      </c>
      <c r="CY455" t="str">
        <f>INDEX('Data_Price '!AT$2:AT$1266,MATCH(Data!$DN455,'Data_Price '!$BE$2:$BE$1266,0))</f>
        <v>Level Nine Sports</v>
      </c>
      <c r="CZ455">
        <f>INDEX('Data_Price '!AU$2:AU$1266,MATCH(Data!$DN455,'Data_Price '!$BE$2:$BE$1266,0))</f>
        <v>479.96</v>
      </c>
      <c r="DA455" t="str">
        <f>INDEX('Data_Price '!AV$2:AV$1266,MATCH(Data!$DN455,'Data_Price '!$BE$2:$BE$1266,0))</f>
        <v>https://www.google.com/url?url=https://www.levelninesports.com/rossignol-black-ops-stargazer-womens-skis-2021/%3Fsku%3DL9817719&amp;rct=j&amp;q=&amp;esrc=s&amp;sa=U&amp;ved=0ahUKEwiSxpb2xaP2AhUvmuAKHWTkCtsQsDwIcQ&amp;usg=AOvVaw0Hj-iKDQmMTdGHS3yMLQ-5</v>
      </c>
      <c r="DB455" t="str">
        <f>INDEX('Data_Price '!AW$2:AW$1266,MATCH(Data!$DN455,'Data_Price '!$BE$2:$BE$1266,0))</f>
        <v>Rossignol Women's Freeride Skis Blackops W Stargazer (xpress)</v>
      </c>
      <c r="DC455" t="str">
        <f>INDEX('Data_Price '!AX$2:AX$1266,MATCH(Data!$DN455,'Data_Price '!$BE$2:$BE$1266,0))</f>
        <v>Aspen Ski and Board</v>
      </c>
      <c r="DD455">
        <f>INDEX('Data_Price '!AY$2:AY$1266,MATCH(Data!$DN455,'Data_Price '!$BE$2:$BE$1266,0))</f>
        <v>599.95000000000005</v>
      </c>
      <c r="DE455" t="str">
        <f>INDEX('Data_Price '!AZ$2:AZ$1266,MATCH(Data!$DN455,'Data_Price '!$BE$2:$BE$1266,0))</f>
        <v>https://www.google.com/url?url=https://www.aspenskiandboard.com/products/rossignolblackopswstargazrxpw11gwbindingswomensskis2022%3Fvariant%3D32416043040873%26currency%3DUSD%26utm_medium%3Dproduct_sync%26utm_source%3Dgoogle%26utm_content%3Dsag_organic%26utm_campaign%3Dsag_organic%26srsltid%3DAWLEVJx4LtcZ2D3uMBGqfPeIUfsk2dE3w1jz9RzHjzVbvsLHdCkOHoaeynY&amp;rct=j&amp;q=&amp;esrc=s&amp;sa=U&amp;ved=0ahUKEwiSxpb2xaP2AhUvmuAKHWTkCtsQsDwIdQ&amp;usg=AOvVaw0vB-cXpjXNCn0Qe9QlGTQ0</v>
      </c>
      <c r="DF455" t="str">
        <f>INDEX('Data_Price '!BA$2:BA$1266,MATCH(Data!$DN455,'Data_Price '!$BE$2:$BE$1266,0))</f>
        <v>Rossignol Women's Freeride Skis Blackops W Stargazer (xpress)</v>
      </c>
      <c r="DG455" t="str">
        <f>INDEX('Data_Price '!BB$2:BB$1266,MATCH(Data!$DN455,'Data_Price '!$BE$2:$BE$1266,0))</f>
        <v>Aspen Ski and Board</v>
      </c>
      <c r="DH455">
        <f>INDEX('Data_Price '!BC$2:BC$1266,MATCH(Data!$DN455,'Data_Price '!$BE$2:$BE$1266,0))</f>
        <v>599.95000000000005</v>
      </c>
      <c r="DI455" t="str">
        <f>INDEX('Data_Price '!BD$2:BD$1266,MATCH(Data!$DN455,'Data_Price '!$BE$2:$BE$1266,0))</f>
        <v>https://www.google.com/url?q=https://www.aspenskiandboard.com/products/rossignolblackopswstargazrxpw11gwbindingswomensskis2022%3Fvariant%3D32416043040873%26currency%3DUSD%26utm_medium%3Dproduct_sync%26utm_source%3Dgoogle%26utm_content%3Dsag_organic%26utm_campaign%3Dsag_organic%26srsltid%3DAWLEVJxPQHTMg_Q3yGPFcsloecqIwxvnZYWWKR3RyV1-IMFMMH81jbV8qG8&amp;sa=U&amp;ved=0ahUKEwiJi8H2xaP2AhVrkeAKHY-SBpoQ2ykIFg&amp;usg=AOvVaw2Oo0cQUamhLzNoHX1AKBrt</v>
      </c>
      <c r="DJ455" s="89" t="e">
        <f ca="1">_xll.Connector("TinyUrl.TinyUrl",DA455,0)</f>
        <v>#NAME?</v>
      </c>
      <c r="DK455" s="89" t="e">
        <f ca="1">_xll.Connector("TinyUrl.TinyUrl",DE455,0)</f>
        <v>#NAME?</v>
      </c>
      <c r="DL455" s="89" t="e">
        <f ca="1">_xll.Connector("TinyUrl.TinyUrl",DI455,0)</f>
        <v>#NAME?</v>
      </c>
      <c r="DM455" s="224" t="str">
        <f t="shared" si="236"/>
        <v>Blackops Stargazer W</v>
      </c>
      <c r="DN455" s="89" t="str">
        <f t="shared" si="237"/>
        <v xml:space="preserve"> RossignolBlackops Stargazer W162 Women's</v>
      </c>
      <c r="DO455" s="227"/>
    </row>
    <row r="456" spans="2:119" ht="15.45" customHeight="1">
      <c r="B456" s="224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#VALUE!</v>
      </c>
      <c r="F456" s="43" t="b">
        <f>CL456&gt;Driver!$F$56</f>
        <v>0</v>
      </c>
      <c r="G456" s="43" t="b">
        <f>AND(CB456&gt;Driver!$F$55,CB456&lt;Driver!$G$55)</f>
        <v>0</v>
      </c>
      <c r="H456" s="43" t="e">
        <f t="shared" si="204"/>
        <v>#VALUE!</v>
      </c>
      <c r="I456" s="43">
        <f t="shared" si="205"/>
        <v>0</v>
      </c>
      <c r="J456" s="43" t="e">
        <f t="array" ref="J456">NOT(OR(($H$9:$H$1273=TRUE)*($I$9:$I$1273&gt;0)*($BT$9:$BT$1273=BT456)*($K$9:$K$1273&gt;K456)))</f>
        <v>#VALUE!</v>
      </c>
      <c r="K456" s="72">
        <f t="shared" si="206"/>
        <v>0.68288423206431059</v>
      </c>
      <c r="L456" s="72">
        <f t="shared" si="207"/>
        <v>0.85821932156957537</v>
      </c>
      <c r="M456" s="72">
        <f t="shared" si="208"/>
        <v>0.50754914255904571</v>
      </c>
      <c r="N456" s="72">
        <f t="shared" si="209"/>
        <v>0.27792322772402456</v>
      </c>
      <c r="O456" s="72">
        <f t="shared" si="210"/>
        <v>0.31691374243677284</v>
      </c>
      <c r="P456" s="72">
        <f t="shared" si="211"/>
        <v>0.92781045751633995</v>
      </c>
      <c r="Q456" s="72"/>
      <c r="R456" s="72"/>
      <c r="S456" s="72">
        <f t="shared" si="212"/>
        <v>0.70582782533955868</v>
      </c>
      <c r="T456" s="72">
        <f t="shared" si="213"/>
        <v>0.95264454903093065</v>
      </c>
      <c r="U456" s="72">
        <f t="shared" si="214"/>
        <v>0.80759703601813704</v>
      </c>
      <c r="V456" s="72">
        <f t="shared" si="215"/>
        <v>0.62546669358147489</v>
      </c>
      <c r="W456" s="72">
        <f t="shared" si="216"/>
        <v>0.95654179865032363</v>
      </c>
      <c r="X456" s="72">
        <f t="shared" si="217"/>
        <v>0.14178067843042463</v>
      </c>
      <c r="Y456" s="72">
        <f t="shared" si="218"/>
        <v>0.49245085744095424</v>
      </c>
      <c r="Z456" s="72">
        <f t="shared" si="219"/>
        <v>0.72207677227597544</v>
      </c>
      <c r="AA456" s="72">
        <f t="shared" si="220"/>
        <v>0.68308625756322716</v>
      </c>
      <c r="AB456" s="72">
        <f t="shared" si="221"/>
        <v>7.2189542483660052E-2</v>
      </c>
      <c r="AC456" s="72"/>
      <c r="AD456" s="72"/>
      <c r="AE456" s="72">
        <f t="shared" si="222"/>
        <v>0.29417217466044127</v>
      </c>
      <c r="AF456" s="72">
        <f t="shared" si="223"/>
        <v>4.7355450969069388E-2</v>
      </c>
      <c r="AG456" s="72">
        <f t="shared" si="224"/>
        <v>0.19240296398186299</v>
      </c>
      <c r="AH456" s="72">
        <f t="shared" si="225"/>
        <v>0.37453330641852511</v>
      </c>
      <c r="AI456" s="72">
        <f t="shared" si="226"/>
        <v>4.3458201349676345E-2</v>
      </c>
      <c r="AJ456" s="72">
        <f>(AV456-Driver!$K$179)/(Driver!$L$179-Driver!$K$179)</f>
        <v>9.8219321569575357E-2</v>
      </c>
      <c r="AK456" s="72">
        <f>(AW456-Driver!$K$180)/(Driver!$L$180-Driver!$K$180)</f>
        <v>0.24007728217675262</v>
      </c>
      <c r="AL456" s="72">
        <f>(AX456-Driver!$K$181)/(Driver!$L$181-Driver!$K$181)</f>
        <v>0.32207677227597542</v>
      </c>
      <c r="AM456" s="72">
        <f>(AY456-Driver!$K$182)/(Driver!$L$182-Driver!$K$182)</f>
        <v>0.89708625756322713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27"/>
        <v>2.0672229005562337</v>
      </c>
      <c r="AW456" s="70">
        <f t="shared" si="228"/>
        <v>24.430283869758192</v>
      </c>
      <c r="AX456" s="70">
        <f t="shared" si="229"/>
        <v>3.898690950483779</v>
      </c>
      <c r="AY456" s="70">
        <f>IFERROR(Driver!$K$19/Data!BH456/Data!BI456*Data!BK456*Data!BL456,"")</f>
        <v>-0.62998563619840453</v>
      </c>
      <c r="AZ456" s="70">
        <f t="shared" si="230"/>
        <v>21.161578555472818</v>
      </c>
      <c r="BA456" s="70"/>
      <c r="BB456" s="70"/>
      <c r="BC456" s="70">
        <f t="shared" si="231"/>
        <v>28.958281112374362</v>
      </c>
      <c r="BD456" s="70">
        <f t="shared" si="232"/>
        <v>6.3797721927139079</v>
      </c>
      <c r="BE456" s="70">
        <f t="shared" si="233"/>
        <v>0.29252919132874478</v>
      </c>
      <c r="BF456" s="70">
        <f t="shared" si="234"/>
        <v>2.8762841263793741</v>
      </c>
      <c r="BG456" s="70">
        <f t="shared" si="235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219</v>
      </c>
      <c r="BS456" s="8" t="s">
        <v>950</v>
      </c>
      <c r="BT456" s="9" t="s">
        <v>690</v>
      </c>
      <c r="BU456" s="10">
        <v>163</v>
      </c>
      <c r="BV456" s="9" t="s">
        <v>390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305</v>
      </c>
      <c r="CU456" s="10"/>
      <c r="CV456" s="10"/>
      <c r="CW456" s="10"/>
      <c r="CX456" t="str">
        <f>INDEX('Data_Price '!AS$2:AS$1266,MATCH(Data!$DN456,'Data_Price '!$BE$2:$BE$1266,0))</f>
        <v>K2 Mindbender 88 Ti Alliance Skis</v>
      </c>
      <c r="CY456" t="str">
        <f>INDEX('Data_Price '!AT$2:AT$1266,MATCH(Data!$DN456,'Data_Price '!$BE$2:$BE$1266,0))</f>
        <v>Nomads</v>
      </c>
      <c r="CZ456">
        <f>INDEX('Data_Price '!AU$2:AU$1266,MATCH(Data!$DN456,'Data_Price '!$BE$2:$BE$1266,0))</f>
        <v>410.25</v>
      </c>
      <c r="DA456" t="str">
        <f>INDEX('Data_Price '!AV$2:AV$1266,MATCH(Data!$DN456,'Data_Price '!$BE$2:$BE$1266,0))</f>
        <v>https://www.google.com/url?url=https://shopnomads.com/products/k2-mindbender-88ti-alliance%3Fvariant%3D34575120466086%26utm_source%3Dgoogle%26utm_medium%3Dcpc%26utm_campaign%3DGoogle%2BShopping%26currency%3DCAD&amp;rct=j&amp;q=&amp;esrc=s&amp;sa=U&amp;ved=0ahUKEwjHgOf2xaP2AhUIh-AKHT-0Co4QsDwIjwE&amp;usg=AOvVaw382yM80TALPxXokOHCiBxn</v>
      </c>
      <c r="DB456" t="str">
        <f>INDEX('Data_Price '!AW$2:AW$1266,MATCH(Data!$DN456,'Data_Price '!$BE$2:$BE$1266,0))</f>
        <v>K2 Mindbender 88 Ti Alliance Skis</v>
      </c>
      <c r="DC456" t="str">
        <f>INDEX('Data_Price '!AX$2:AX$1266,MATCH(Data!$DN456,'Data_Price '!$BE$2:$BE$1266,0))</f>
        <v>Nomads</v>
      </c>
      <c r="DD456">
        <f>INDEX('Data_Price '!AY$2:AY$1266,MATCH(Data!$DN456,'Data_Price '!$BE$2:$BE$1266,0))</f>
        <v>410.25</v>
      </c>
      <c r="DE456" t="str">
        <f>INDEX('Data_Price '!AZ$2:AZ$1266,MATCH(Data!$DN456,'Data_Price '!$BE$2:$BE$1266,0))</f>
        <v>https://www.google.com/url?q=https://shopnomads.com/products/k2-mindbender-88ti-alliance%3Fvariant%3D34575120466086%26utm_source%3Dgoogle%26utm_medium%3Dcpc%26utm_campaign%3DGoogle%2BShopping%26currency%3DCAD&amp;sa=U&amp;ved=0ahUKEwiBgpn3xaP2AhWwm-AKHYc_D1cQ2ykIFw&amp;usg=AOvVaw16C4bzuLe1F0PfL8mAkdcM</v>
      </c>
      <c r="DF456" t="str">
        <f>INDEX('Data_Price '!BA$2:BA$1266,MATCH(Data!$DN456,'Data_Price '!$BE$2:$BE$1266,0))</f>
        <v>'20 K2 Mindbender Alliance 88 Ti 163cm</v>
      </c>
      <c r="DG456" t="str">
        <f>INDEX('Data_Price '!BB$2:BB$1266,MATCH(Data!$DN456,'Data_Price '!$BE$2:$BE$1266,0))</f>
        <v>Al's Ski Equipment Barn</v>
      </c>
      <c r="DH456">
        <f>INDEX('Data_Price '!BC$2:BC$1266,MATCH(Data!$DN456,'Data_Price '!$BE$2:$BE$1266,0))</f>
        <v>429.95</v>
      </c>
      <c r="DI456" t="str">
        <f>INDEX('Data_Price '!BD$2:BD$1266,MATCH(Data!$DN456,'Data_Price '!$BE$2:$BE$1266,0))</f>
        <v>https://www.google.com/url?url=https://www.untracked.com/p6691c46b37lr-Froogle-20_k2_mindbender_88_ti_alliance_all_mountain_freeride_skis.html%23chsku616110&amp;rct=j&amp;q=&amp;esrc=s&amp;sa=U&amp;ved=0ahUKEwjHgOf2xaP2AhUIh-AKHT-0Co4Q2SkIkwE&amp;usg=AOvVaw0rulUBCWRMhwSfeP_-ZYYW</v>
      </c>
      <c r="DJ456" s="89" t="e">
        <f ca="1">_xll.Connector("TinyUrl.TinyUrl",DA456,0)</f>
        <v>#NAME?</v>
      </c>
      <c r="DK456" s="89" t="e">
        <f ca="1">_xll.Connector("TinyUrl.TinyUrl",DE456,0)</f>
        <v>#NAME?</v>
      </c>
      <c r="DL456" s="89" t="e">
        <f ca="1">_xll.Connector("TinyUrl.TinyUrl",DI456,0)</f>
        <v>#NAME?</v>
      </c>
      <c r="DM456" s="224" t="str">
        <f t="shared" si="236"/>
        <v>Mindbender 88 Ti Alliance</v>
      </c>
      <c r="DN456" s="89" t="str">
        <f t="shared" si="237"/>
        <v xml:space="preserve"> K2Mindbender 88 Ti Alliance163 Women's</v>
      </c>
      <c r="DO456" s="227"/>
    </row>
    <row r="457" spans="2:119" ht="15.45" customHeight="1">
      <c r="B457" s="224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#VALUE!</v>
      </c>
      <c r="F457" s="43" t="b">
        <f>CL457&gt;Driver!$F$56</f>
        <v>0</v>
      </c>
      <c r="G457" s="43" t="b">
        <f>AND(CB457&gt;Driver!$F$55,CB457&lt;Driver!$G$55)</f>
        <v>0</v>
      </c>
      <c r="H457" s="43" t="e">
        <f t="shared" ref="H457:H520" si="238">AND(B457:G457)</f>
        <v>#VALUE!</v>
      </c>
      <c r="I457" s="43">
        <f t="shared" ref="I457:I520" si="239">COUNTIFS($H$9:$H$1273,TRUE,$BT$9:$BT$1273,BT457)</f>
        <v>0</v>
      </c>
      <c r="J457" s="43" t="e">
        <f t="array" ref="J457">NOT(OR(($H$9:$H$1273=TRUE)*($I$9:$I$1273&gt;0)*($BT$9:$BT$1273=BT457)*($K$9:$K$1273&gt;K457)))</f>
        <v>#VALUE!</v>
      </c>
      <c r="K457" s="72">
        <f t="shared" ref="K457:K520" si="240">IFERROR(1-AVERAGE(X457:Y457),"")</f>
        <v>0.73402661420352899</v>
      </c>
      <c r="L457" s="72">
        <f t="shared" ref="L457:L520" si="241">1-X457</f>
        <v>0.97658206429780037</v>
      </c>
      <c r="M457" s="72">
        <f t="shared" ref="M457:M520" si="242">1-Y457</f>
        <v>0.49147116410925762</v>
      </c>
      <c r="N457" s="72">
        <f t="shared" ref="N457:N520" si="243">1-Z457</f>
        <v>0.20899260102447348</v>
      </c>
      <c r="O457" s="72">
        <f t="shared" ref="O457:O520" si="244">1-AA457</f>
        <v>0.29933428999611</v>
      </c>
      <c r="P457" s="72">
        <f t="shared" ref="P457:P520" si="245">1-AB457</f>
        <v>0.9660866013071896</v>
      </c>
      <c r="Q457" s="72"/>
      <c r="R457" s="72"/>
      <c r="S457" s="72">
        <f t="shared" ref="S457:S520" si="246">1-AE457</f>
        <v>0.68675410200863851</v>
      </c>
      <c r="T457" s="72">
        <f t="shared" ref="T457:T520" si="247">1-AF457</f>
        <v>0.9726899992568927</v>
      </c>
      <c r="U457" s="72">
        <f t="shared" ref="U457:U520" si="248">1-AG457</f>
        <v>0.97874334944588948</v>
      </c>
      <c r="V457" s="72">
        <f t="shared" ref="V457:V520" si="249">1-AH457</f>
        <v>0.69195353733979326</v>
      </c>
      <c r="W457" s="72">
        <f t="shared" ref="W457:W520" si="250">1-AI457</f>
        <v>0.98815446203670387</v>
      </c>
      <c r="X457" s="72">
        <f t="shared" ref="X457:X520" si="251">ABS(AJ457-AJ$1)</f>
        <v>2.341793570219966E-2</v>
      </c>
      <c r="Y457" s="72">
        <f t="shared" ref="Y457:Y520" si="252">AVERAGE(Z457:AB457)</f>
        <v>0.50852883589074238</v>
      </c>
      <c r="Z457" s="72">
        <f t="shared" ref="Z457:Z520" si="253">ABS(AL457-AL$1)</f>
        <v>0.79100739897552652</v>
      </c>
      <c r="AA457" s="72">
        <f t="shared" ref="AA457:AA520" si="254">ABS(AM457-AM$1)</f>
        <v>0.70066571000389</v>
      </c>
      <c r="AB457" s="72">
        <f t="shared" ref="AB457:AB520" si="255">ABS(AN457-AN$1)</f>
        <v>3.3913398692810404E-2</v>
      </c>
      <c r="AC457" s="72"/>
      <c r="AD457" s="72"/>
      <c r="AE457" s="72">
        <f t="shared" ref="AE457:AE520" si="256">ABS(AQ$1-AQ457)</f>
        <v>0.31324589799136143</v>
      </c>
      <c r="AF457" s="72">
        <f t="shared" ref="AF457:AF520" si="257">ABS(AR$1-AR457)</f>
        <v>2.731000074310734E-2</v>
      </c>
      <c r="AG457" s="72">
        <f t="shared" ref="AG457:AG520" si="258">ABS(AS$1-AS457)</f>
        <v>2.1256650554110523E-2</v>
      </c>
      <c r="AH457" s="72">
        <f t="shared" ref="AH457:AH520" si="259">ABS(AT$1-AT457)</f>
        <v>0.30804646266020674</v>
      </c>
      <c r="AI457" s="72">
        <f t="shared" ref="AI457:AI520" si="260">ABS(AU$1-AU457)</f>
        <v>1.1845537963296154E-2</v>
      </c>
      <c r="AJ457" s="72">
        <f>(AV457-Driver!$K$179)/(Driver!$L$179-Driver!$K$179)</f>
        <v>0.21658206429780033</v>
      </c>
      <c r="AK457" s="72">
        <f>(AW457-Driver!$K$180)/(Driver!$L$180-Driver!$K$180)</f>
        <v>0.21184819157910981</v>
      </c>
      <c r="AL457" s="72">
        <f>(AX457-Driver!$K$181)/(Driver!$L$181-Driver!$K$181)</f>
        <v>0.3910073989755265</v>
      </c>
      <c r="AM457" s="72">
        <f>(AY457-Driver!$K$182)/(Driver!$L$182-Driver!$K$182)</f>
        <v>0.91466571000388996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61">IFERROR(BM457*BJ457^1/4,"")</f>
        <v>4.5584045584045585</v>
      </c>
      <c r="AW457" s="70">
        <f t="shared" ref="AW457:AW520" si="262">IFERROR(SUM(AX457:AZ457),"")</f>
        <v>21.669813310393735</v>
      </c>
      <c r="AX457" s="70">
        <f t="shared" ref="AX457:AX520" si="263">IFERROR(BH457,"")</f>
        <v>4.5190665907797385</v>
      </c>
      <c r="AY457" s="70">
        <f>IFERROR(Driver!$K$19/Data!BH457/Data!BI457*Data!BK457*Data!BL457,"")</f>
        <v>-0.52237316124973965</v>
      </c>
      <c r="AZ457" s="70">
        <f t="shared" ref="AZ457:AZ520" si="264">IFERROR(BI457*BN457,"")</f>
        <v>17.673119880863737</v>
      </c>
      <c r="BA457" s="70"/>
      <c r="BB457" s="70"/>
      <c r="BC457" s="70">
        <f t="shared" ref="BC457:BC520" si="265">IFERROR(BI457*BN457*BK457/BJ457^(1/2),"")</f>
        <v>19.064608222252687</v>
      </c>
      <c r="BD457" s="70">
        <f t="shared" ref="BD457:BD520" si="266">IFERROR(BH457*BM457*BL457/BJ457/BK457,"")</f>
        <v>8.1537590192754852</v>
      </c>
      <c r="BE457" s="70">
        <f t="shared" ref="BE457:BE520" si="267">IFERROR(MIN(BI457/BQ457/BP457/BO457/BH457,$BE$1),"")</f>
        <v>0.12141340847697397</v>
      </c>
      <c r="BF457" s="70">
        <f t="shared" ref="BF457:BF520" si="268">IFERROR(BJ457*BO457*BP457/BK457,"")</f>
        <v>10.385506032368209</v>
      </c>
      <c r="BG457" s="70">
        <f t="shared" ref="BG457:BG520" si="269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219</v>
      </c>
      <c r="BS457" s="8" t="s">
        <v>659</v>
      </c>
      <c r="BT457" s="9" t="s">
        <v>667</v>
      </c>
      <c r="BU457" s="10">
        <v>162</v>
      </c>
      <c r="BV457" s="9" t="s">
        <v>390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305</v>
      </c>
      <c r="CU457" s="10"/>
      <c r="CV457" s="10"/>
      <c r="CW457" s="10"/>
      <c r="CX457" t="str">
        <f>INDEX('Data_Price '!AS$2:AS$1266,MATCH(Data!$DN457,'Data_Price '!$BE$2:$BE$1266,0))</f>
        <v>Icelantic Riveter 95 Women's Skis Â· 2022 Â· 162 cm</v>
      </c>
      <c r="CY457" t="str">
        <f>INDEX('Data_Price '!AT$2:AT$1266,MATCH(Data!$DN457,'Data_Price '!$BE$2:$BE$1266,0))</f>
        <v>H2Osport.se</v>
      </c>
      <c r="CZ457">
        <f>INDEX('Data_Price '!AU$2:AU$1266,MATCH(Data!$DN457,'Data_Price '!$BE$2:$BE$1266,0))</f>
        <v>535.91999999999996</v>
      </c>
      <c r="DA457" t="str">
        <f>INDEX('Data_Price '!AV$2:AV$1266,MATCH(Data!$DN457,'Data_Price '!$BE$2:$BE$1266,0))</f>
        <v>https://www.google.com/url?url=https://h2osport.se/en/all-mountain-skis/13548677-icelantic-riveter-95-2122-684753258248.html&amp;rct=j&amp;q=&amp;esrc=s&amp;sa=U&amp;ved=0ahUKEwiYwLn3xaP2AhUMd98KHXBaD4QQsDwIQA&amp;usg=AOvVaw181L3z4RfAeknTsFVRlmJe</v>
      </c>
      <c r="DB457" t="str">
        <f>INDEX('Data_Price '!AW$2:AW$1266,MATCH(Data!$DN457,'Data_Price '!$BE$2:$BE$1266,0))</f>
        <v>Icelantic Riveter 95 Women's Skis Â· 2022 Â· 162 cm</v>
      </c>
      <c r="DC457" t="str">
        <f>INDEX('Data_Price '!AX$2:AX$1266,MATCH(Data!$DN457,'Data_Price '!$BE$2:$BE$1266,0))</f>
        <v>H2Osport.se</v>
      </c>
      <c r="DD457">
        <f>INDEX('Data_Price '!AY$2:AY$1266,MATCH(Data!$DN457,'Data_Price '!$BE$2:$BE$1266,0))</f>
        <v>535.91999999999996</v>
      </c>
      <c r="DE457" t="str">
        <f>INDEX('Data_Price '!AZ$2:AZ$1266,MATCH(Data!$DN457,'Data_Price '!$BE$2:$BE$1266,0))</f>
        <v>https://www.google.com/url?q=https://h2osport.se/en/all-mountain-skis/13548677-icelantic-riveter-95-2122-684753258248.html&amp;sa=U&amp;ved=0ahUKEwifpt73xaP2AhVkmeAKHXs9DJwQ2ykIFw&amp;usg=AOvVaw2pk2CWN6fQ2SmciSvObY95</v>
      </c>
      <c r="DF457" t="str">
        <f>INDEX('Data_Price '!BA$2:BA$1266,MATCH(Data!$DN457,'Data_Price '!$BE$2:$BE$1266,0))</f>
        <v>Icelantic Riveter 95 Women's Skis Â· 2022 Â· 162 cm</v>
      </c>
      <c r="DG457" t="str">
        <f>INDEX('Data_Price '!BB$2:BB$1266,MATCH(Data!$DN457,'Data_Price '!$BE$2:$BE$1266,0))</f>
        <v>Ski World</v>
      </c>
      <c r="DH457">
        <f>INDEX('Data_Price '!BC$2:BC$1266,MATCH(Data!$DN457,'Data_Price '!$BE$2:$BE$1266,0))</f>
        <v>649</v>
      </c>
      <c r="DI457" t="str">
        <f>INDEX('Data_Price '!BD$2:BD$1266,MATCH(Data!$DN457,'Data_Price '!$BE$2:$BE$1266,0))</f>
        <v>https://www.google.com/url?q=https://www.skiworldinc.com/icelantic-21-22-riveter-95.html%3Fdfw_tracker%3D130438-68261291&amp;sa=U&amp;ved=0ahUKEwifpt73xaP2AhVkmeAKHXs9DJwQ2ykIHw&amp;usg=AOvVaw3tCnf4W9uugkyEQlwLLfX-</v>
      </c>
      <c r="DJ457" s="89" t="e">
        <f ca="1">_xll.Connector("TinyUrl.TinyUrl",DA457,0)</f>
        <v>#NAME?</v>
      </c>
      <c r="DK457" s="89" t="e">
        <f ca="1">_xll.Connector("TinyUrl.TinyUrl",DE457,0)</f>
        <v>#NAME?</v>
      </c>
      <c r="DL457" s="89" t="e">
        <f ca="1">_xll.Connector("TinyUrl.TinyUrl",DI457,0)</f>
        <v>#NAME?</v>
      </c>
      <c r="DM457" s="224" t="str">
        <f t="shared" ref="DM457:DM520" si="270">IF(LEFT(BT457,1)=" ",RIGHT(BT457,LEN(BT457)-1),BT457)</f>
        <v>Riveter 95</v>
      </c>
      <c r="DN457" s="89" t="str">
        <f t="shared" ref="DN457:DN520" si="271">_xlfn.CONCAT(BS457,DM457,BU457,BV457)</f>
        <v xml:space="preserve"> IcelanticRiveter 95162 Women's</v>
      </c>
      <c r="DO457" s="227" t="s">
        <v>1079</v>
      </c>
    </row>
    <row r="458" spans="2:119" ht="15.45" customHeight="1">
      <c r="B458" s="224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#VALUE!</v>
      </c>
      <c r="F458" s="43" t="b">
        <f>CL458&gt;Driver!$F$56</f>
        <v>0</v>
      </c>
      <c r="G458" s="43" t="b">
        <f>AND(CB458&gt;Driver!$F$55,CB458&lt;Driver!$G$55)</f>
        <v>0</v>
      </c>
      <c r="H458" s="43" t="e">
        <f t="shared" si="238"/>
        <v>#VALUE!</v>
      </c>
      <c r="I458" s="43">
        <f t="shared" si="239"/>
        <v>0</v>
      </c>
      <c r="J458" s="43" t="e">
        <f t="array" ref="J458">NOT(OR(($H$9:$H$1273=TRUE)*($I$9:$I$1273&gt;0)*($BT$9:$BT$1273=BT458)*($K$9:$K$1273&gt;K458)))</f>
        <v>#VALUE!</v>
      </c>
      <c r="K458" s="72">
        <f t="shared" si="240"/>
        <v>0.68989637498489698</v>
      </c>
      <c r="L458" s="72">
        <f t="shared" si="241"/>
        <v>0.84218515832729035</v>
      </c>
      <c r="M458" s="72">
        <f t="shared" si="242"/>
        <v>0.5376075916425036</v>
      </c>
      <c r="N458" s="72">
        <f t="shared" si="243"/>
        <v>0.42779991146525009</v>
      </c>
      <c r="O458" s="72">
        <f t="shared" si="244"/>
        <v>0.32829083731846964</v>
      </c>
      <c r="P458" s="72">
        <f t="shared" si="245"/>
        <v>0.85673202614379096</v>
      </c>
      <c r="Q458" s="72"/>
      <c r="R458" s="72"/>
      <c r="S458" s="72">
        <f t="shared" si="246"/>
        <v>0.71844741299493398</v>
      </c>
      <c r="T458" s="72">
        <f t="shared" si="247"/>
        <v>0.96108791152110484</v>
      </c>
      <c r="U458" s="72">
        <f t="shared" si="248"/>
        <v>9.9999999999999978E-2</v>
      </c>
      <c r="V458" s="72">
        <f t="shared" si="249"/>
        <v>0.60674440779295757</v>
      </c>
      <c r="W458" s="72">
        <f t="shared" si="250"/>
        <v>0.9868861607142857</v>
      </c>
      <c r="X458" s="72">
        <f t="shared" si="251"/>
        <v>0.1578148416727097</v>
      </c>
      <c r="Y458" s="72">
        <f t="shared" si="252"/>
        <v>0.4623924083574964</v>
      </c>
      <c r="Z458" s="72">
        <f t="shared" si="253"/>
        <v>0.57220008853474991</v>
      </c>
      <c r="AA458" s="72">
        <f t="shared" si="254"/>
        <v>0.67170916268153036</v>
      </c>
      <c r="AB458" s="72">
        <f t="shared" si="255"/>
        <v>0.1432679738562091</v>
      </c>
      <c r="AC458" s="72"/>
      <c r="AD458" s="72"/>
      <c r="AE458" s="72">
        <f t="shared" si="256"/>
        <v>0.28155258700506602</v>
      </c>
      <c r="AF458" s="72">
        <f t="shared" si="257"/>
        <v>3.8912088478895213E-2</v>
      </c>
      <c r="AG458" s="72">
        <f t="shared" si="258"/>
        <v>0.9</v>
      </c>
      <c r="AH458" s="72">
        <f t="shared" si="259"/>
        <v>0.39325559220704243</v>
      </c>
      <c r="AI458" s="72">
        <f t="shared" si="260"/>
        <v>1.3113839285714274E-2</v>
      </c>
      <c r="AJ458" s="72">
        <f>(AV458-Driver!$K$179)/(Driver!$L$179-Driver!$K$179)</f>
        <v>8.2185158327290286E-2</v>
      </c>
      <c r="AK458" s="72">
        <f>(AW458-Driver!$K$180)/(Driver!$L$180-Driver!$K$180)</f>
        <v>0.29181667267901323</v>
      </c>
      <c r="AL458" s="72">
        <f>(AX458-Driver!$K$181)/(Driver!$L$181-Driver!$K$181)</f>
        <v>0.17220008853474988</v>
      </c>
      <c r="AM458" s="72">
        <f>(AY458-Driver!$K$182)/(Driver!$L$182-Driver!$K$182)</f>
        <v>0.88570916268153033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61"/>
        <v>1.7297517297517295</v>
      </c>
      <c r="AW458" s="70">
        <f t="shared" si="262"/>
        <v>29.489783174099138</v>
      </c>
      <c r="AX458" s="70">
        <f t="shared" si="263"/>
        <v>2.549800796812749</v>
      </c>
      <c r="AY458" s="70">
        <f>IFERROR(Driver!$K$19/Data!BH458/Data!BI458*Data!BK458*Data!BL458,"")</f>
        <v>-0.69963042986178547</v>
      </c>
      <c r="AZ458" s="70">
        <f t="shared" si="264"/>
        <v>27.639612807148175</v>
      </c>
      <c r="BA458" s="70"/>
      <c r="BB458" s="70"/>
      <c r="BC458" s="70">
        <f t="shared" si="265"/>
        <v>35.504148959167559</v>
      </c>
      <c r="BD458" s="70">
        <f t="shared" si="266"/>
        <v>7.1269948123412643</v>
      </c>
      <c r="BE458" s="70">
        <f t="shared" si="267"/>
        <v>1</v>
      </c>
      <c r="BF458" s="70">
        <f t="shared" si="268"/>
        <v>0.76173347806817504</v>
      </c>
      <c r="BG458" s="70">
        <f t="shared" si="269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219</v>
      </c>
      <c r="BS458" s="8" t="s">
        <v>405</v>
      </c>
      <c r="BT458" s="9" t="s">
        <v>425</v>
      </c>
      <c r="BU458" s="10">
        <v>150</v>
      </c>
      <c r="BV458" s="9" t="s">
        <v>390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305</v>
      </c>
      <c r="CU458" s="10"/>
      <c r="CV458" s="10"/>
      <c r="CW458" s="10"/>
      <c r="CX458" t="str">
        <f>INDEX('Data_Price '!AS$2:AS$1266,MATCH(Data!$DN458,'Data_Price '!$BE$2:$BE$1266,0))</f>
        <v>Armada Reliance 82 Ti Women's Skis 150cm 2022</v>
      </c>
      <c r="CY458" t="str">
        <f>INDEX('Data_Price '!AT$2:AT$1266,MATCH(Data!$DN458,'Data_Price '!$BE$2:$BE$1266,0))</f>
        <v>REI</v>
      </c>
      <c r="CZ458">
        <f>INDEX('Data_Price '!AU$2:AU$1266,MATCH(Data!$DN458,'Data_Price '!$BE$2:$BE$1266,0))</f>
        <v>599.95000000000005</v>
      </c>
      <c r="DA458" t="str">
        <f>INDEX('Data_Price '!AV$2:AV$1266,MATCH(Data!$DN458,'Data_Price '!$BE$2:$BE$1266,0))</f>
        <v>https://www.google.com/url?url=https://www.rei.com/product/195462/armada-reliance-82-ti-skis-womens-20212022%3FCAWELAID%3D120217890012628812&amp;rct=j&amp;q=&amp;esrc=s&amp;sa=U&amp;ved=0ahUKEwir3v73xaP2AhUJVt8KHSRaDgwQsDwIVQ&amp;usg=AOvVaw2-Fo1wvnIEQJigTbzsXZGN</v>
      </c>
      <c r="DB458" t="str">
        <f>INDEX('Data_Price '!AW$2:AW$1266,MATCH(Data!$DN458,'Data_Price '!$BE$2:$BE$1266,0))</f>
        <v>Armada Reliance 82 Ti Women's Skis 150cm 2022</v>
      </c>
      <c r="DC458" t="str">
        <f>INDEX('Data_Price '!AX$2:AX$1266,MATCH(Data!$DN458,'Data_Price '!$BE$2:$BE$1266,0))</f>
        <v>REI</v>
      </c>
      <c r="DD458">
        <f>INDEX('Data_Price '!AY$2:AY$1266,MATCH(Data!$DN458,'Data_Price '!$BE$2:$BE$1266,0))</f>
        <v>599.95000000000005</v>
      </c>
      <c r="DE458" t="str">
        <f>INDEX('Data_Price '!AZ$2:AZ$1266,MATCH(Data!$DN458,'Data_Price '!$BE$2:$BE$1266,0))</f>
        <v>https://www.google.com/url?q=https://www.rei.com/product/195462/armada-reliance-82-ti-skis-womens-20212022%3FCAWELAID%3D120217890012628812&amp;sa=U&amp;ved=0ahUKEwjosrj4xaP2AhXkY98KHYOXBLwQ2ykIFg&amp;usg=AOvVaw3pGPT0Uk2Gwg6hV0_RftCp</v>
      </c>
      <c r="DF458" t="str">
        <f>INDEX('Data_Price '!BA$2:BA$1266,MATCH(Data!$DN458,'Data_Price '!$BE$2:$BE$1266,0))</f>
        <v>Armada Reliance 82 Ti Women's Skis 150cm 2022</v>
      </c>
      <c r="DG458" t="str">
        <f>INDEX('Data_Price '!BB$2:BB$1266,MATCH(Data!$DN458,'Data_Price '!$BE$2:$BE$1266,0))</f>
        <v>SkiEssentials.com</v>
      </c>
      <c r="DH458">
        <f>INDEX('Data_Price '!BC$2:BC$1266,MATCH(Data!$DN458,'Data_Price '!$BE$2:$BE$1266,0))</f>
        <v>599.95000000000005</v>
      </c>
      <c r="DI458" t="str">
        <f>INDEX('Data_Price '!BD$2:BD$1266,MATCH(Data!$DN458,'Data_Price '!$BE$2:$BE$1266,0))</f>
        <v>https://www.google.com/url?q=https://www.skiessentials.com/2022-armada-reliance-82-ti-women-s-skis.html&amp;sa=U&amp;ved=0ahUKEwjosrj4xaP2AhXkY98KHYOXBLwQ2ykIGA&amp;usg=AOvVaw1ldh2DqEzpV5FIM-UHTrld</v>
      </c>
      <c r="DJ458" s="89" t="e">
        <f ca="1">_xll.Connector("TinyUrl.TinyUrl",DA458,0)</f>
        <v>#NAME?</v>
      </c>
      <c r="DK458" s="89" t="e">
        <f ca="1">_xll.Connector("TinyUrl.TinyUrl",DE458,0)</f>
        <v>#NAME?</v>
      </c>
      <c r="DL458" s="89" t="e">
        <f ca="1">_xll.Connector("TinyUrl.TinyUrl",DI458,0)</f>
        <v>#NAME?</v>
      </c>
      <c r="DM458" s="224" t="str">
        <f t="shared" si="270"/>
        <v>Reliance 82 Ti</v>
      </c>
      <c r="DN458" s="89" t="str">
        <f t="shared" si="271"/>
        <v xml:space="preserve"> ArmadaReliance 82 Ti150 Women's</v>
      </c>
      <c r="DO458" s="227"/>
    </row>
    <row r="459" spans="2:119" ht="15.45" customHeight="1">
      <c r="B459" s="224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#VALUE!</v>
      </c>
      <c r="F459" s="43" t="b">
        <f>CL459&gt;Driver!$F$56</f>
        <v>0</v>
      </c>
      <c r="G459" s="43" t="b">
        <f>AND(CB459&gt;Driver!$F$55,CB459&lt;Driver!$G$55)</f>
        <v>0</v>
      </c>
      <c r="H459" s="43" t="e">
        <f t="shared" si="238"/>
        <v>#VALUE!</v>
      </c>
      <c r="I459" s="43">
        <f t="shared" si="239"/>
        <v>0</v>
      </c>
      <c r="J459" s="43" t="e">
        <f t="array" ref="J459">NOT(OR(($H$9:$H$1273=TRUE)*($I$9:$I$1273&gt;0)*($BT$9:$BT$1273=BT459)*($K$9:$K$1273&gt;K459)))</f>
        <v>#VALUE!</v>
      </c>
      <c r="K459" s="72">
        <f t="shared" si="240"/>
        <v>0.65883526958236982</v>
      </c>
      <c r="L459" s="72">
        <f t="shared" si="241"/>
        <v>0.89971476915639359</v>
      </c>
      <c r="M459" s="72">
        <f t="shared" si="242"/>
        <v>0.41795577000834605</v>
      </c>
      <c r="N459" s="72">
        <f t="shared" si="243"/>
        <v>0.17484348321001697</v>
      </c>
      <c r="O459" s="72">
        <f t="shared" si="244"/>
        <v>0.30370519936404083</v>
      </c>
      <c r="P459" s="72">
        <f t="shared" si="245"/>
        <v>0.77531862745098046</v>
      </c>
      <c r="Q459" s="72"/>
      <c r="R459" s="72"/>
      <c r="S459" s="72">
        <f t="shared" si="246"/>
        <v>0.79344565774096432</v>
      </c>
      <c r="T459" s="72">
        <f t="shared" si="247"/>
        <v>0.9625953140318988</v>
      </c>
      <c r="U459" s="72">
        <f t="shared" si="248"/>
        <v>0.81300863759558284</v>
      </c>
      <c r="V459" s="72">
        <f t="shared" si="249"/>
        <v>0.61520093762594841</v>
      </c>
      <c r="W459" s="72">
        <f t="shared" si="250"/>
        <v>0.98334316037735847</v>
      </c>
      <c r="X459" s="72">
        <f t="shared" si="251"/>
        <v>0.10028523084360647</v>
      </c>
      <c r="Y459" s="72">
        <f t="shared" si="252"/>
        <v>0.58204422999165395</v>
      </c>
      <c r="Z459" s="72">
        <f t="shared" si="253"/>
        <v>0.82515651678998303</v>
      </c>
      <c r="AA459" s="72">
        <f t="shared" si="254"/>
        <v>0.69629480063595917</v>
      </c>
      <c r="AB459" s="72">
        <f t="shared" si="255"/>
        <v>0.2246813725490196</v>
      </c>
      <c r="AC459" s="72"/>
      <c r="AD459" s="72"/>
      <c r="AE459" s="72">
        <f t="shared" si="256"/>
        <v>0.20655434225903574</v>
      </c>
      <c r="AF459" s="72">
        <f t="shared" si="257"/>
        <v>3.7404685968101176E-2</v>
      </c>
      <c r="AG459" s="72">
        <f t="shared" si="258"/>
        <v>0.18699136240441713</v>
      </c>
      <c r="AH459" s="72">
        <f t="shared" si="259"/>
        <v>0.38479906237405154</v>
      </c>
      <c r="AI459" s="72">
        <f t="shared" si="260"/>
        <v>1.6656839622641521E-2</v>
      </c>
      <c r="AJ459" s="72">
        <f>(AV459-Driver!$K$179)/(Driver!$L$179-Driver!$K$179)</f>
        <v>0.13971476915639353</v>
      </c>
      <c r="AK459" s="72">
        <f>(AW459-Driver!$K$180)/(Driver!$L$180-Driver!$K$180)</f>
        <v>0.39251459888030271</v>
      </c>
      <c r="AL459" s="72">
        <f>(AX459-Driver!$K$181)/(Driver!$L$181-Driver!$K$181)</f>
        <v>0.42515651678998295</v>
      </c>
      <c r="AM459" s="72">
        <f>(AY459-Driver!$K$182)/(Driver!$L$182-Driver!$K$182)</f>
        <v>0.91029480063595913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61"/>
        <v>2.9405779405779406</v>
      </c>
      <c r="AW459" s="70">
        <f t="shared" si="262"/>
        <v>39.336847134810846</v>
      </c>
      <c r="AX459" s="70">
        <f t="shared" si="263"/>
        <v>4.8264086511098467</v>
      </c>
      <c r="AY459" s="70">
        <f>IFERROR(Driver!$K$19/Data!BH459/Data!BI459*Data!BK459*Data!BL459,"")</f>
        <v>-0.54912964734889436</v>
      </c>
      <c r="AZ459" s="70">
        <f t="shared" si="264"/>
        <v>35.059568131049893</v>
      </c>
      <c r="BA459" s="70"/>
      <c r="BB459" s="70"/>
      <c r="BC459" s="70">
        <f t="shared" si="265"/>
        <v>74.406259888272317</v>
      </c>
      <c r="BD459" s="70">
        <f t="shared" si="266"/>
        <v>13.880894125577827</v>
      </c>
      <c r="BE459" s="70">
        <f t="shared" si="267"/>
        <v>0.28711855512011014</v>
      </c>
      <c r="BF459" s="70">
        <f t="shared" si="268"/>
        <v>1.7168391122200148</v>
      </c>
      <c r="BG459" s="70">
        <f t="shared" si="269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219</v>
      </c>
      <c r="BS459" s="8" t="s">
        <v>471</v>
      </c>
      <c r="BT459" s="9" t="s">
        <v>481</v>
      </c>
      <c r="BU459" s="10">
        <v>177.3</v>
      </c>
      <c r="BV459" s="9" t="s">
        <v>222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306</v>
      </c>
      <c r="CU459" s="9" t="s">
        <v>305</v>
      </c>
      <c r="CV459" s="10"/>
      <c r="CW459" s="10"/>
      <c r="CX459" t="str">
        <f>INDEX('Data_Price '!AS$2:AS$1266,MATCH(Data!$DN459,'Data_Price '!$BE$2:$BE$1266,0))</f>
        <v>Skis Black Crows Divus</v>
      </c>
      <c r="CY459" t="str">
        <f>INDEX('Data_Price '!AT$2:AT$1266,MATCH(Data!$DN459,'Data_Price '!$BE$2:$BE$1266,0))</f>
        <v>SkiEssentials.com</v>
      </c>
      <c r="CZ459">
        <f>INDEX('Data_Price '!AU$2:AU$1266,MATCH(Data!$DN459,'Data_Price '!$BE$2:$BE$1266,0))</f>
        <v>779.95</v>
      </c>
      <c r="DA459" t="str">
        <f>INDEX('Data_Price '!AV$2:AV$1266,MATCH(Data!$DN459,'Data_Price '!$BE$2:$BE$1266,0))</f>
        <v>https://www.google.com/url?url=https://www.skiessentials.com/2022-black-crows-divus-skis.html%23size%3D110&amp;rct=j&amp;q=&amp;esrc=s&amp;sa=U&amp;ved=0ahUKEwjJ5dr4xaP2AhVqiOAKHUeWAbcQsDwIXg&amp;usg=AOvVaw3Otj1hobAUB7YYE2Vdv4Iu</v>
      </c>
      <c r="DB459" t="str">
        <f>INDEX('Data_Price '!AW$2:AW$1266,MATCH(Data!$DN459,'Data_Price '!$BE$2:$BE$1266,0))</f>
        <v>Skis Black Crows Divus</v>
      </c>
      <c r="DC459" t="str">
        <f>INDEX('Data_Price '!AX$2:AX$1266,MATCH(Data!$DN459,'Data_Price '!$BE$2:$BE$1266,0))</f>
        <v>SkiEssentials.com</v>
      </c>
      <c r="DD459">
        <f>INDEX('Data_Price '!AY$2:AY$1266,MATCH(Data!$DN459,'Data_Price '!$BE$2:$BE$1266,0))</f>
        <v>779.95</v>
      </c>
      <c r="DE459" t="str">
        <f>INDEX('Data_Price '!AZ$2:AZ$1266,MATCH(Data!$DN459,'Data_Price '!$BE$2:$BE$1266,0))</f>
        <v>https://www.google.com/url?q=https://www.skiessentials.com/2022-black-crows-divus-skis.html%23size%3D110&amp;sa=U&amp;ved=0ahUKEwiLoLn5xaP2AhWrl-AKHfQfATIQ2ykIFw&amp;usg=AOvVaw3vbydxl-R4mxmAtEUPBhrE</v>
      </c>
      <c r="DF459" t="str">
        <f>INDEX('Data_Price '!BA$2:BA$1266,MATCH(Data!$DN459,'Data_Price '!$BE$2:$BE$1266,0))</f>
        <v>Skis Black Crows Divus</v>
      </c>
      <c r="DG459" t="str">
        <f>INDEX('Data_Price '!BB$2:BB$1266,MATCH(Data!$DN459,'Data_Price '!$BE$2:$BE$1266,0))</f>
        <v>Powder7 Ski Shop</v>
      </c>
      <c r="DH459">
        <f>INDEX('Data_Price '!BC$2:BC$1266,MATCH(Data!$DN459,'Data_Price '!$BE$2:$BE$1266,0))</f>
        <v>779.95</v>
      </c>
      <c r="DI459" t="str">
        <f>INDEX('Data_Price '!BD$2:BD$1266,MATCH(Data!$DN459,'Data_Price '!$BE$2:$BE$1266,0))</f>
        <v>https://www.google.com/url?q=https://www.powder7.com/Black-Crows-Divus-Skis-177cm-New-Flat-2022/for-sale%3Futm_source%3Dfeed%26utm_medium%3Dfree&amp;sa=U&amp;ved=0ahUKEwiLoLn5xaP2AhWrl-AKHfQfATIQ2ykIGQ&amp;usg=AOvVaw1ffhe8hlZj-saatfJzk48e</v>
      </c>
      <c r="DJ459" s="89" t="e">
        <f ca="1">_xll.Connector("TinyUrl.TinyUrl",DA459,0)</f>
        <v>#NAME?</v>
      </c>
      <c r="DK459" s="89" t="e">
        <f ca="1">_xll.Connector("TinyUrl.TinyUrl",DE459,0)</f>
        <v>#NAME?</v>
      </c>
      <c r="DL459" s="89" t="e">
        <f ca="1">_xll.Connector("TinyUrl.TinyUrl",DI459,0)</f>
        <v>#NAME?</v>
      </c>
      <c r="DM459" s="224" t="str">
        <f t="shared" si="270"/>
        <v>Divus</v>
      </c>
      <c r="DN459" s="89" t="str">
        <f t="shared" si="271"/>
        <v xml:space="preserve"> Black CrowsDivus177.3 Unisex</v>
      </c>
      <c r="DO459" s="227" t="s">
        <v>974</v>
      </c>
    </row>
    <row r="460" spans="2:119" ht="15.45" customHeight="1">
      <c r="B460" s="224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#VALUE!</v>
      </c>
      <c r="F460" s="43" t="b">
        <f>CL460&gt;Driver!$F$56</f>
        <v>0</v>
      </c>
      <c r="G460" s="43" t="b">
        <f>AND(CB460&gt;Driver!$F$55,CB460&lt;Driver!$G$55)</f>
        <v>0</v>
      </c>
      <c r="H460" s="43" t="e">
        <f t="shared" si="238"/>
        <v>#VALUE!</v>
      </c>
      <c r="I460" s="43">
        <f t="shared" si="239"/>
        <v>0</v>
      </c>
      <c r="J460" s="43" t="e">
        <f t="array" ref="J460">NOT(OR(($H$9:$H$1273=TRUE)*($I$9:$I$1273&gt;0)*($BT$9:$BT$1273=BT460)*($K$9:$K$1273&gt;K460)))</f>
        <v>#VALUE!</v>
      </c>
      <c r="K460" s="72">
        <f t="shared" si="240"/>
        <v>0.68174991106872151</v>
      </c>
      <c r="L460" s="72">
        <f t="shared" si="241"/>
        <v>0.91341229554427528</v>
      </c>
      <c r="M460" s="72">
        <f t="shared" si="242"/>
        <v>0.45008752659316775</v>
      </c>
      <c r="N460" s="72">
        <f t="shared" si="243"/>
        <v>0.28993865806614805</v>
      </c>
      <c r="O460" s="72">
        <f t="shared" si="244"/>
        <v>0.33267686288982579</v>
      </c>
      <c r="P460" s="72">
        <f t="shared" si="245"/>
        <v>0.72764705882352954</v>
      </c>
      <c r="Q460" s="72"/>
      <c r="R460" s="72"/>
      <c r="S460" s="72">
        <f t="shared" si="246"/>
        <v>0.76570564821453668</v>
      </c>
      <c r="T460" s="72">
        <f t="shared" si="247"/>
        <v>0.93168258245674263</v>
      </c>
      <c r="U460" s="72">
        <f t="shared" si="248"/>
        <v>0.86294482336302103</v>
      </c>
      <c r="V460" s="72">
        <f t="shared" si="249"/>
        <v>0.64586895249908705</v>
      </c>
      <c r="W460" s="72">
        <f t="shared" si="250"/>
        <v>0.99869833068362479</v>
      </c>
      <c r="X460" s="72">
        <f t="shared" si="251"/>
        <v>8.6587704455724751E-2</v>
      </c>
      <c r="Y460" s="72">
        <f t="shared" si="252"/>
        <v>0.54991247340683225</v>
      </c>
      <c r="Z460" s="72">
        <f t="shared" si="253"/>
        <v>0.71006134193385195</v>
      </c>
      <c r="AA460" s="72">
        <f t="shared" si="254"/>
        <v>0.66732313711017421</v>
      </c>
      <c r="AB460" s="72">
        <f t="shared" si="255"/>
        <v>0.27235294117647046</v>
      </c>
      <c r="AC460" s="72"/>
      <c r="AD460" s="72"/>
      <c r="AE460" s="72">
        <f t="shared" si="256"/>
        <v>0.23429435178546332</v>
      </c>
      <c r="AF460" s="72">
        <f t="shared" si="257"/>
        <v>6.8317417543257403E-2</v>
      </c>
      <c r="AG460" s="72">
        <f t="shared" si="258"/>
        <v>0.137055176636979</v>
      </c>
      <c r="AH460" s="72">
        <f t="shared" si="259"/>
        <v>0.3541310475009129</v>
      </c>
      <c r="AI460" s="72">
        <f t="shared" si="260"/>
        <v>1.3016693163752091E-3</v>
      </c>
      <c r="AJ460" s="72">
        <f>(AV460-Driver!$K$179)/(Driver!$L$179-Driver!$K$179)</f>
        <v>0.15341229554427524</v>
      </c>
      <c r="AK460" s="72">
        <f>(AW460-Driver!$K$180)/(Driver!$L$180-Driver!$K$180)</f>
        <v>0.4245383580673403</v>
      </c>
      <c r="AL460" s="72">
        <f>(AX460-Driver!$K$181)/(Driver!$L$181-Driver!$K$181)</f>
        <v>0.31006134193385188</v>
      </c>
      <c r="AM460" s="72">
        <f>(AY460-Driver!$K$182)/(Driver!$L$182-Driver!$K$182)</f>
        <v>0.88132313711017418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61"/>
        <v>3.2288698955365627</v>
      </c>
      <c r="AW460" s="70">
        <f t="shared" si="262"/>
        <v>42.468391317228679</v>
      </c>
      <c r="AX460" s="70">
        <f t="shared" si="263"/>
        <v>3.790552077404667</v>
      </c>
      <c r="AY460" s="70">
        <f>IFERROR(Driver!$K$19/Data!BH460/Data!BI460*Data!BK460*Data!BL460,"")</f>
        <v>-0.72647944967710154</v>
      </c>
      <c r="AZ460" s="70">
        <f t="shared" si="264"/>
        <v>39.40431868950111</v>
      </c>
      <c r="BA460" s="70"/>
      <c r="BB460" s="70"/>
      <c r="BC460" s="70">
        <f t="shared" si="265"/>
        <v>60.017324101496754</v>
      </c>
      <c r="BD460" s="70">
        <f t="shared" si="266"/>
        <v>4.524675293305207</v>
      </c>
      <c r="BE460" s="70">
        <f t="shared" si="267"/>
        <v>0.2371912774061572</v>
      </c>
      <c r="BF460" s="70">
        <f t="shared" si="268"/>
        <v>5.1805759371426383</v>
      </c>
      <c r="BG460" s="70">
        <f t="shared" si="269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219</v>
      </c>
      <c r="BS460" s="8" t="s">
        <v>438</v>
      </c>
      <c r="BT460" s="9" t="s">
        <v>458</v>
      </c>
      <c r="BU460" s="10">
        <v>164</v>
      </c>
      <c r="BV460" s="9" t="s">
        <v>222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305</v>
      </c>
      <c r="CU460" s="9" t="s">
        <v>302</v>
      </c>
      <c r="CV460" s="10"/>
      <c r="CW460" s="10"/>
      <c r="CX460" t="str">
        <f>INDEX('Data_Price '!AS$2:AS$1266,MATCH(Data!$DN460,'Data_Price '!$BE$2:$BE$1266,0))</f>
        <v>Atomic Maverick 95 Ti</v>
      </c>
      <c r="CY460" t="str">
        <f>INDEX('Data_Price '!AT$2:AT$1266,MATCH(Data!$DN460,'Data_Price '!$BE$2:$BE$1266,0))</f>
        <v>SkiEssentials.com</v>
      </c>
      <c r="CZ460">
        <f>INDEX('Data_Price '!AU$2:AU$1266,MATCH(Data!$DN460,'Data_Price '!$BE$2:$BE$1266,0))</f>
        <v>559.99</v>
      </c>
      <c r="DA460" t="str">
        <f>INDEX('Data_Price '!AV$2:AV$1266,MATCH(Data!$DN460,'Data_Price '!$BE$2:$BE$1266,0))</f>
        <v>https://www.google.com/url?url=https://www.skiessentials.com/2022-atomic-maverick-95-ti-skis.html&amp;rct=j&amp;q=&amp;esrc=s&amp;sa=U&amp;ved=0ahUKEwiN9fP5xaP2AhXiT98KHZDNBfwQsDwIVg&amp;usg=AOvVaw24to_XOIRRuFTIXo_a-jkZ</v>
      </c>
      <c r="DB460" t="str">
        <f>INDEX('Data_Price '!AW$2:AW$1266,MATCH(Data!$DN460,'Data_Price '!$BE$2:$BE$1266,0))</f>
        <v>Atomic Maverick 95 Ti</v>
      </c>
      <c r="DC460" t="str">
        <f>INDEX('Data_Price '!AX$2:AX$1266,MATCH(Data!$DN460,'Data_Price '!$BE$2:$BE$1266,0))</f>
        <v>SkiEssentials.com</v>
      </c>
      <c r="DD460">
        <f>INDEX('Data_Price '!AY$2:AY$1266,MATCH(Data!$DN460,'Data_Price '!$BE$2:$BE$1266,0))</f>
        <v>559.99</v>
      </c>
      <c r="DE460" t="str">
        <f>INDEX('Data_Price '!AZ$2:AZ$1266,MATCH(Data!$DN460,'Data_Price '!$BE$2:$BE$1266,0))</f>
        <v>https://www.google.com/url?q=https://www.skiessentials.com/2022-atomic-maverick-95-ti-skis.html&amp;sa=U&amp;ved=0ahUKEwish676xaP2AhWChOAKHYmdAuUQ2ykIFw&amp;usg=AOvVaw2p1w0PEug1_NMUu8eg28FC</v>
      </c>
      <c r="DF460" t="str">
        <f>INDEX('Data_Price '!BA$2:BA$1266,MATCH(Data!$DN460,'Data_Price '!$BE$2:$BE$1266,0))</f>
        <v>Atomic Maverick 95 Ti Skis 2023 - 164</v>
      </c>
      <c r="DG460" t="str">
        <f>INDEX('Data_Price '!BB$2:BB$1266,MATCH(Data!$DN460,'Data_Price '!$BE$2:$BE$1266,0))</f>
        <v>evo.com</v>
      </c>
      <c r="DH460">
        <f>INDEX('Data_Price '!BC$2:BC$1266,MATCH(Data!$DN460,'Data_Price '!$BE$2:$BE$1266,0))</f>
        <v>699.95</v>
      </c>
      <c r="DI460" t="str">
        <f>INDEX('Data_Price '!BD$2:BD$1266,MATCH(Data!$DN460,'Data_Price '!$BE$2:$BE$1266,0))</f>
        <v>https://www.google.com/url?url=https://www.evo.com/skis/atomic-maverick-95-ti%3Fimage%3D219394/902840/atomic-maverick-95-ti-skis-2023-.jpg&amp;rct=j&amp;q=&amp;esrc=s&amp;sa=U&amp;ved=0ahUKEwiN9fP5xaP2AhXiT98KHZDNBfwQsDwIWg&amp;usg=AOvVaw0HGefrbI1yrkaLjGAUjZGb</v>
      </c>
      <c r="DJ460" s="89" t="e">
        <f ca="1">_xll.Connector("TinyUrl.TinyUrl",DA460,0)</f>
        <v>#NAME?</v>
      </c>
      <c r="DK460" s="89" t="e">
        <f ca="1">_xll.Connector("TinyUrl.TinyUrl",DE460,0)</f>
        <v>#NAME?</v>
      </c>
      <c r="DL460" s="89" t="e">
        <f ca="1">_xll.Connector("TinyUrl.TinyUrl",DI460,0)</f>
        <v>#NAME?</v>
      </c>
      <c r="DM460" s="224" t="str">
        <f t="shared" si="270"/>
        <v>Maverick 95 Ti</v>
      </c>
      <c r="DN460" s="89" t="str">
        <f t="shared" si="271"/>
        <v xml:space="preserve"> AtomicMaverick 95 Ti164 Unisex</v>
      </c>
      <c r="DO460" s="227" t="s">
        <v>1080</v>
      </c>
    </row>
    <row r="461" spans="2:119" ht="15.45" customHeight="1">
      <c r="B461" s="224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#VALUE!</v>
      </c>
      <c r="F461" s="43" t="b">
        <f>CL461&gt;Driver!$F$56</f>
        <v>0</v>
      </c>
      <c r="G461" s="43" t="b">
        <f>AND(CB461&gt;Driver!$F$55,CB461&lt;Driver!$G$55)</f>
        <v>0</v>
      </c>
      <c r="H461" s="43" t="e">
        <f t="shared" si="238"/>
        <v>#VALUE!</v>
      </c>
      <c r="I461" s="43">
        <f t="shared" si="239"/>
        <v>0</v>
      </c>
      <c r="J461" s="43" t="e">
        <f t="array" ref="J461">NOT(OR(($H$9:$H$1273=TRUE)*($I$9:$I$1273&gt;0)*($BT$9:$BT$1273=BT461)*($K$9:$K$1273&gt;K461)))</f>
        <v>#VALUE!</v>
      </c>
      <c r="K461" s="72">
        <f t="shared" si="240"/>
        <v>0.70066160776715702</v>
      </c>
      <c r="L461" s="72">
        <f t="shared" si="241"/>
        <v>0.91236483764402543</v>
      </c>
      <c r="M461" s="72">
        <f t="shared" si="242"/>
        <v>0.48895837789028862</v>
      </c>
      <c r="N461" s="72">
        <f t="shared" si="243"/>
        <v>0.24250932776829182</v>
      </c>
      <c r="O461" s="72">
        <f t="shared" si="244"/>
        <v>0.28728247256924089</v>
      </c>
      <c r="P461" s="72">
        <f t="shared" si="245"/>
        <v>0.93708333333333338</v>
      </c>
      <c r="Q461" s="72"/>
      <c r="R461" s="72"/>
      <c r="S461" s="72">
        <f t="shared" si="246"/>
        <v>0.68644780046444631</v>
      </c>
      <c r="T461" s="72">
        <f t="shared" si="247"/>
        <v>0.95646951431353333</v>
      </c>
      <c r="U461" s="72">
        <f t="shared" si="248"/>
        <v>0.86923333363759503</v>
      </c>
      <c r="V461" s="72">
        <f t="shared" si="249"/>
        <v>0.64473171802701457</v>
      </c>
      <c r="W461" s="72">
        <f t="shared" si="250"/>
        <v>0.97118205349439179</v>
      </c>
      <c r="X461" s="72">
        <f t="shared" si="251"/>
        <v>8.7635162355974572E-2</v>
      </c>
      <c r="Y461" s="72">
        <f t="shared" si="252"/>
        <v>0.51104162210971138</v>
      </c>
      <c r="Z461" s="72">
        <f t="shared" si="253"/>
        <v>0.75749067223170818</v>
      </c>
      <c r="AA461" s="72">
        <f t="shared" si="254"/>
        <v>0.71271752743075911</v>
      </c>
      <c r="AB461" s="72">
        <f t="shared" si="255"/>
        <v>6.2916666666666621E-2</v>
      </c>
      <c r="AC461" s="72"/>
      <c r="AD461" s="72"/>
      <c r="AE461" s="72">
        <f t="shared" si="256"/>
        <v>0.31355219953555369</v>
      </c>
      <c r="AF461" s="72">
        <f t="shared" si="257"/>
        <v>4.3530485686466697E-2</v>
      </c>
      <c r="AG461" s="72">
        <f t="shared" si="258"/>
        <v>0.13076666636240494</v>
      </c>
      <c r="AH461" s="72">
        <f t="shared" si="259"/>
        <v>0.35526828197298543</v>
      </c>
      <c r="AI461" s="72">
        <f t="shared" si="260"/>
        <v>2.8817946505608261E-2</v>
      </c>
      <c r="AJ461" s="72">
        <f>(AV461-Driver!$K$179)/(Driver!$L$179-Driver!$K$179)</f>
        <v>0.15236483764402542</v>
      </c>
      <c r="AK461" s="72">
        <f>(AW461-Driver!$K$180)/(Driver!$L$180-Driver!$K$180)</f>
        <v>0.23654914322753717</v>
      </c>
      <c r="AL461" s="72">
        <f>(AX461-Driver!$K$181)/(Driver!$L$181-Driver!$K$181)</f>
        <v>0.35749067223170816</v>
      </c>
      <c r="AM461" s="72">
        <f>(AY461-Driver!$K$182)/(Driver!$L$182-Driver!$K$182)</f>
        <v>0.92671752743075908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61"/>
        <v>3.2068240401573731</v>
      </c>
      <c r="AW461" s="70">
        <f t="shared" si="262"/>
        <v>24.085273687266888</v>
      </c>
      <c r="AX461" s="70">
        <f t="shared" si="263"/>
        <v>4.2174160500853732</v>
      </c>
      <c r="AY461" s="70">
        <f>IFERROR(Driver!$K$19/Data!BH461/Data!BI461*Data!BK461*Data!BL461,"")</f>
        <v>-0.44859805902101851</v>
      </c>
      <c r="AZ461" s="70">
        <f t="shared" si="264"/>
        <v>20.316455696202532</v>
      </c>
      <c r="BA461" s="70"/>
      <c r="BB461" s="70"/>
      <c r="BC461" s="70">
        <f t="shared" si="265"/>
        <v>18.905727481906357</v>
      </c>
      <c r="BD461" s="70">
        <f t="shared" si="266"/>
        <v>6.7182748427868075</v>
      </c>
      <c r="BE461" s="70">
        <f t="shared" si="267"/>
        <v>0.23090388893103592</v>
      </c>
      <c r="BF461" s="70">
        <f t="shared" si="268"/>
        <v>5.0521332930463867</v>
      </c>
      <c r="BG461" s="70">
        <f t="shared" si="269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219</v>
      </c>
      <c r="BS461" s="8" t="s">
        <v>579</v>
      </c>
      <c r="BT461" s="9" t="s">
        <v>582</v>
      </c>
      <c r="BU461" s="10">
        <v>171</v>
      </c>
      <c r="BV461" s="9" t="s">
        <v>390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305</v>
      </c>
      <c r="CU461" s="10"/>
      <c r="CV461" s="10"/>
      <c r="CW461" s="10"/>
      <c r="CX461">
        <f>INDEX('Data_Price '!AS$2:AS$1266,MATCH(Data!$DN461,'Data_Price '!$BE$2:$BE$1266,0))</f>
        <v>0</v>
      </c>
      <c r="CY461">
        <f>INDEX('Data_Price '!AT$2:AT$1266,MATCH(Data!$DN461,'Data_Price '!$BE$2:$BE$1266,0))</f>
        <v>0</v>
      </c>
      <c r="CZ461">
        <f>INDEX('Data_Price '!AU$2:AU$1266,MATCH(Data!$DN461,'Data_Price '!$BE$2:$BE$1266,0))</f>
        <v>0</v>
      </c>
      <c r="DA461">
        <f>INDEX('Data_Price '!AV$2:AV$1266,MATCH(Data!$DN461,'Data_Price '!$BE$2:$BE$1266,0))</f>
        <v>0</v>
      </c>
      <c r="DB461">
        <f>INDEX('Data_Price '!AW$2:AW$1266,MATCH(Data!$DN461,'Data_Price '!$BE$2:$BE$1266,0))</f>
        <v>0</v>
      </c>
      <c r="DC461">
        <f>INDEX('Data_Price '!AX$2:AX$1266,MATCH(Data!$DN461,'Data_Price '!$BE$2:$BE$1266,0))</f>
        <v>0</v>
      </c>
      <c r="DD461">
        <f>INDEX('Data_Price '!AY$2:AY$1266,MATCH(Data!$DN461,'Data_Price '!$BE$2:$BE$1266,0))</f>
        <v>0</v>
      </c>
      <c r="DE461">
        <f>INDEX('Data_Price '!AZ$2:AZ$1266,MATCH(Data!$DN461,'Data_Price '!$BE$2:$BE$1266,0))</f>
        <v>0</v>
      </c>
      <c r="DF461">
        <f>INDEX('Data_Price '!BA$2:BA$1266,MATCH(Data!$DN461,'Data_Price '!$BE$2:$BE$1266,0))</f>
        <v>0</v>
      </c>
      <c r="DG461">
        <f>INDEX('Data_Price '!BB$2:BB$1266,MATCH(Data!$DN461,'Data_Price '!$BE$2:$BE$1266,0))</f>
        <v>0</v>
      </c>
      <c r="DH461">
        <f>INDEX('Data_Price '!BC$2:BC$1266,MATCH(Data!$DN461,'Data_Price '!$BE$2:$BE$1266,0))</f>
        <v>0</v>
      </c>
      <c r="DI461">
        <f>INDEX('Data_Price '!BD$2:BD$1266,MATCH(Data!$DN461,'Data_Price '!$BE$2:$BE$1266,0))</f>
        <v>0</v>
      </c>
      <c r="DJ461" s="89" t="e">
        <f ca="1">_xll.Connector("TinyUrl.TinyUrl",DA461,0)</f>
        <v>#NAME?</v>
      </c>
      <c r="DK461" s="89" t="e">
        <f ca="1">_xll.Connector("TinyUrl.TinyUrl",DE461,0)</f>
        <v>#NAME?</v>
      </c>
      <c r="DL461" s="89" t="e">
        <f ca="1">_xll.Connector("TinyUrl.TinyUrl",DI461,0)</f>
        <v>#NAME?</v>
      </c>
      <c r="DM461" s="224" t="str">
        <f t="shared" si="270"/>
        <v>Agent 2.0 X</v>
      </c>
      <c r="DN461" s="89" t="str">
        <f t="shared" si="271"/>
        <v xml:space="preserve"> FactionAgent 2.0 X171 Women's</v>
      </c>
      <c r="DO461" s="227"/>
    </row>
    <row r="462" spans="2:119" ht="15.45" customHeight="1">
      <c r="B462" s="224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#VALUE!</v>
      </c>
      <c r="F462" s="43" t="b">
        <f>CL462&gt;Driver!$F$56</f>
        <v>0</v>
      </c>
      <c r="G462" s="43" t="b">
        <f>AND(CB462&gt;Driver!$F$55,CB462&lt;Driver!$G$55)</f>
        <v>0</v>
      </c>
      <c r="H462" s="43" t="e">
        <f t="shared" si="238"/>
        <v>#VALUE!</v>
      </c>
      <c r="I462" s="43">
        <f t="shared" si="239"/>
        <v>0</v>
      </c>
      <c r="J462" s="43" t="e">
        <f t="array" ref="J462">NOT(OR(($H$9:$H$1273=TRUE)*($I$9:$I$1273&gt;0)*($BT$9:$BT$1273=BT462)*($K$9:$K$1273&gt;K462)))</f>
        <v>#VALUE!</v>
      </c>
      <c r="K462" s="72">
        <f t="shared" si="240"/>
        <v>0.62791961607260882</v>
      </c>
      <c r="L462" s="72">
        <f t="shared" si="241"/>
        <v>0.83106598984771574</v>
      </c>
      <c r="M462" s="72">
        <f t="shared" si="242"/>
        <v>0.42477324229750191</v>
      </c>
      <c r="N462" s="72">
        <f t="shared" si="243"/>
        <v>0.13626762790109392</v>
      </c>
      <c r="O462" s="72">
        <f t="shared" si="244"/>
        <v>0.2639998114097124</v>
      </c>
      <c r="P462" s="72">
        <f t="shared" si="245"/>
        <v>0.87405228758169939</v>
      </c>
      <c r="Q462" s="72"/>
      <c r="R462" s="72"/>
      <c r="S462" s="72">
        <f t="shared" si="246"/>
        <v>0.74620273094179168</v>
      </c>
      <c r="T462" s="72">
        <f t="shared" si="247"/>
        <v>0.24821422170568963</v>
      </c>
      <c r="U462" s="72">
        <f t="shared" si="248"/>
        <v>9.9999999999999978E-2</v>
      </c>
      <c r="V462" s="72">
        <f t="shared" si="249"/>
        <v>0.6031497668978606</v>
      </c>
      <c r="W462" s="72">
        <f t="shared" si="250"/>
        <v>0.96184975640421189</v>
      </c>
      <c r="X462" s="72">
        <f t="shared" si="251"/>
        <v>0.16893401015228426</v>
      </c>
      <c r="Y462" s="72">
        <f t="shared" si="252"/>
        <v>0.57522675770249809</v>
      </c>
      <c r="Z462" s="72">
        <f t="shared" si="253"/>
        <v>0.86373237209890608</v>
      </c>
      <c r="AA462" s="72">
        <f t="shared" si="254"/>
        <v>0.7360001885902876</v>
      </c>
      <c r="AB462" s="72">
        <f t="shared" si="255"/>
        <v>0.12594771241830061</v>
      </c>
      <c r="AC462" s="72"/>
      <c r="AD462" s="72"/>
      <c r="AE462" s="72">
        <f t="shared" si="256"/>
        <v>0.25379726905820832</v>
      </c>
      <c r="AF462" s="72">
        <f t="shared" si="257"/>
        <v>0.75178577829431037</v>
      </c>
      <c r="AG462" s="72">
        <f t="shared" si="258"/>
        <v>0.9</v>
      </c>
      <c r="AH462" s="72">
        <f t="shared" si="259"/>
        <v>0.3968502331021394</v>
      </c>
      <c r="AI462" s="72">
        <f t="shared" si="260"/>
        <v>3.8150243595788155E-2</v>
      </c>
      <c r="AJ462" s="72">
        <f>(AV462-Driver!$K$179)/(Driver!$L$179-Driver!$K$179)</f>
        <v>7.1065989847715727E-2</v>
      </c>
      <c r="AK462" s="72">
        <f>(AW462-Driver!$K$180)/(Driver!$L$180-Driver!$K$180)</f>
        <v>0.3065300307255851</v>
      </c>
      <c r="AL462" s="72">
        <f>(AX462-Driver!$K$181)/(Driver!$L$181-Driver!$K$181)</f>
        <v>0.463732372098906</v>
      </c>
      <c r="AM462" s="72">
        <f>(AY462-Driver!$K$182)/(Driver!$L$182-Driver!$K$182)</f>
        <v>0.95000018859028756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61"/>
        <v>1.4957264957264957</v>
      </c>
      <c r="AW462" s="70">
        <f t="shared" si="262"/>
        <v>30.928575244869609</v>
      </c>
      <c r="AX462" s="70">
        <f t="shared" si="263"/>
        <v>5.1735913488901542</v>
      </c>
      <c r="AY462" s="70">
        <f>IFERROR(Driver!$K$19/Data!BH462/Data!BI462*Data!BK462*Data!BL462,"")</f>
        <v>-0.30607343834668188</v>
      </c>
      <c r="AZ462" s="70">
        <f t="shared" si="264"/>
        <v>26.061057334326136</v>
      </c>
      <c r="BA462" s="70"/>
      <c r="BB462" s="70"/>
      <c r="BC462" s="70">
        <f t="shared" si="265"/>
        <v>49.901025330042678</v>
      </c>
      <c r="BD462" s="70">
        <f t="shared" si="266"/>
        <v>77.102354988053563</v>
      </c>
      <c r="BE462" s="70">
        <f t="shared" si="267"/>
        <v>1</v>
      </c>
      <c r="BF462" s="70">
        <f t="shared" si="268"/>
        <v>0.35574404274852389</v>
      </c>
      <c r="BG462" s="70">
        <f t="shared" si="269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219</v>
      </c>
      <c r="BS462" s="8" t="s">
        <v>493</v>
      </c>
      <c r="BT462" s="9" t="s">
        <v>502</v>
      </c>
      <c r="BU462" s="10">
        <v>160</v>
      </c>
      <c r="BV462" s="9" t="s">
        <v>390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307</v>
      </c>
      <c r="CU462" s="10"/>
      <c r="CV462" s="10"/>
      <c r="CW462" s="10"/>
      <c r="CX462" t="str">
        <f>INDEX('Data_Price '!AS$2:AS$1266,MATCH(Data!$DN462,'Data_Price '!$BE$2:$BE$1266,0))</f>
        <v>2022 Blizzard Phoenix 7.2 Women's Skis with TLT 10 Bindings</v>
      </c>
      <c r="CY462" t="str">
        <f>INDEX('Data_Price '!AT$2:AT$1266,MATCH(Data!$DN462,'Data_Price '!$BE$2:$BE$1266,0))</f>
        <v>sunandski.com</v>
      </c>
      <c r="CZ462">
        <f>INDEX('Data_Price '!AU$2:AU$1266,MATCH(Data!$DN462,'Data_Price '!$BE$2:$BE$1266,0))</f>
        <v>399.95</v>
      </c>
      <c r="DA462" t="str">
        <f>INDEX('Data_Price '!AV$2:AV$1266,MATCH(Data!$DN462,'Data_Price '!$BE$2:$BE$1266,0))</f>
        <v>https://www.google.com/url?url=https://www.sunandski.com/p/34190071250002205/blizzard-women-s-phoenix-7-2-skis-with-tlt-10-bindings-22%3Fvpc%3D34190071250002205-000000160&amp;rct=j&amp;q=&amp;esrc=s&amp;sa=U&amp;ved=0ahUKEwiR4Pj7xaP2AhVyg-AKHf9HDHwQsDwIKQ&amp;usg=AOvVaw1VXO4L5v0XI5d35E_JfuFz</v>
      </c>
      <c r="DB462">
        <f>INDEX('Data_Price '!AW$2:AW$1266,MATCH(Data!$DN462,'Data_Price '!$BE$2:$BE$1266,0))</f>
        <v>0</v>
      </c>
      <c r="DC462">
        <f>INDEX('Data_Price '!AX$2:AX$1266,MATCH(Data!$DN462,'Data_Price '!$BE$2:$BE$1266,0))</f>
        <v>0</v>
      </c>
      <c r="DD462">
        <f>INDEX('Data_Price '!AY$2:AY$1266,MATCH(Data!$DN462,'Data_Price '!$BE$2:$BE$1266,0))</f>
        <v>0</v>
      </c>
      <c r="DE462">
        <f>INDEX('Data_Price '!AZ$2:AZ$1266,MATCH(Data!$DN462,'Data_Price '!$BE$2:$BE$1266,0))</f>
        <v>0</v>
      </c>
      <c r="DF462">
        <f>INDEX('Data_Price '!BA$2:BA$1266,MATCH(Data!$DN462,'Data_Price '!$BE$2:$BE$1266,0))</f>
        <v>0</v>
      </c>
      <c r="DG462">
        <f>INDEX('Data_Price '!BB$2:BB$1266,MATCH(Data!$DN462,'Data_Price '!$BE$2:$BE$1266,0))</f>
        <v>0</v>
      </c>
      <c r="DH462">
        <f>INDEX('Data_Price '!BC$2:BC$1266,MATCH(Data!$DN462,'Data_Price '!$BE$2:$BE$1266,0))</f>
        <v>0</v>
      </c>
      <c r="DI462">
        <f>INDEX('Data_Price '!BD$2:BD$1266,MATCH(Data!$DN462,'Data_Price '!$BE$2:$BE$1266,0))</f>
        <v>0</v>
      </c>
      <c r="DJ462" s="89" t="e">
        <f ca="1">_xll.Connector("TinyUrl.TinyUrl",DA462,0)</f>
        <v>#NAME?</v>
      </c>
      <c r="DK462" s="89" t="e">
        <f ca="1">_xll.Connector("TinyUrl.TinyUrl",DE462,0)</f>
        <v>#NAME?</v>
      </c>
      <c r="DL462" s="89" t="e">
        <f ca="1">_xll.Connector("TinyUrl.TinyUrl",DI462,0)</f>
        <v>#NAME?</v>
      </c>
      <c r="DM462" s="224" t="str">
        <f t="shared" si="270"/>
        <v>Phoenix 7.2</v>
      </c>
      <c r="DN462" s="89" t="str">
        <f t="shared" si="271"/>
        <v xml:space="preserve"> BlizzardPhoenix 7.2160 Women's</v>
      </c>
      <c r="DO462" s="227"/>
    </row>
    <row r="463" spans="2:119" ht="15.45" customHeight="1">
      <c r="B463" s="224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#VALUE!</v>
      </c>
      <c r="F463" s="43" t="b">
        <f>CL463&gt;Driver!$F$56</f>
        <v>0</v>
      </c>
      <c r="G463" s="43" t="b">
        <f>AND(CB463&gt;Driver!$F$55,CB463&lt;Driver!$G$55)</f>
        <v>0</v>
      </c>
      <c r="H463" s="43" t="e">
        <f t="shared" si="238"/>
        <v>#VALUE!</v>
      </c>
      <c r="I463" s="43">
        <f t="shared" si="239"/>
        <v>0</v>
      </c>
      <c r="J463" s="43" t="e">
        <f t="array" ref="J463">NOT(OR(($H$9:$H$1273=TRUE)*($I$9:$I$1273&gt;0)*($BT$9:$BT$1273=BT463)*($K$9:$K$1273&gt;K463)))</f>
        <v>#VALUE!</v>
      </c>
      <c r="K463" s="72">
        <f t="shared" si="240"/>
        <v>0.72964006269510751</v>
      </c>
      <c r="L463" s="72">
        <f t="shared" si="241"/>
        <v>0.9843171380227218</v>
      </c>
      <c r="M463" s="72">
        <f t="shared" si="242"/>
        <v>0.47496298736749332</v>
      </c>
      <c r="N463" s="72">
        <f t="shared" si="243"/>
        <v>0.18496174034022639</v>
      </c>
      <c r="O463" s="72">
        <f t="shared" si="244"/>
        <v>0.31097297339624064</v>
      </c>
      <c r="P463" s="72">
        <f t="shared" si="245"/>
        <v>0.92895424836601315</v>
      </c>
      <c r="Q463" s="72"/>
      <c r="R463" s="72"/>
      <c r="S463" s="72">
        <f t="shared" si="246"/>
        <v>0.70866491753767447</v>
      </c>
      <c r="T463" s="72">
        <f t="shared" si="247"/>
        <v>0.946903780730046</v>
      </c>
      <c r="U463" s="72">
        <f t="shared" si="248"/>
        <v>0.94086670042121523</v>
      </c>
      <c r="V463" s="72">
        <f t="shared" si="249"/>
        <v>0.69690266772615661</v>
      </c>
      <c r="W463" s="72">
        <f t="shared" si="250"/>
        <v>0.97968750000000004</v>
      </c>
      <c r="X463" s="72">
        <f t="shared" si="251"/>
        <v>1.5682861977278251E-2</v>
      </c>
      <c r="Y463" s="72">
        <f t="shared" si="252"/>
        <v>0.52503701263250668</v>
      </c>
      <c r="Z463" s="72">
        <f t="shared" si="253"/>
        <v>0.81503825965977361</v>
      </c>
      <c r="AA463" s="72">
        <f t="shared" si="254"/>
        <v>0.68902702660375936</v>
      </c>
      <c r="AB463" s="72">
        <f t="shared" si="255"/>
        <v>7.1045751633986881E-2</v>
      </c>
      <c r="AC463" s="72"/>
      <c r="AD463" s="72"/>
      <c r="AE463" s="72">
        <f t="shared" si="256"/>
        <v>0.29133508246232559</v>
      </c>
      <c r="AF463" s="72">
        <f t="shared" si="257"/>
        <v>5.3096219269954059E-2</v>
      </c>
      <c r="AG463" s="72">
        <f t="shared" si="258"/>
        <v>5.9133299578784826E-2</v>
      </c>
      <c r="AH463" s="72">
        <f t="shared" si="259"/>
        <v>0.30309733227384339</v>
      </c>
      <c r="AI463" s="72">
        <f t="shared" si="260"/>
        <v>2.0312499999999983E-2</v>
      </c>
      <c r="AJ463" s="72">
        <f>(AV463-Driver!$K$179)/(Driver!$L$179-Driver!$K$179)</f>
        <v>0.22431713802272174</v>
      </c>
      <c r="AK463" s="72">
        <f>(AW463-Driver!$K$180)/(Driver!$L$180-Driver!$K$180)</f>
        <v>0.24793892515311206</v>
      </c>
      <c r="AL463" s="72">
        <f>(AX463-Driver!$K$181)/(Driver!$L$181-Driver!$K$181)</f>
        <v>0.41503825965977359</v>
      </c>
      <c r="AM463" s="72">
        <f>(AY463-Driver!$K$182)/(Driver!$L$182-Driver!$K$182)</f>
        <v>0.90302702660375933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61"/>
        <v>4.721204721204721</v>
      </c>
      <c r="AW463" s="70">
        <f t="shared" si="262"/>
        <v>25.199059396175141</v>
      </c>
      <c r="AX463" s="70">
        <f t="shared" si="263"/>
        <v>4.7353443369379624</v>
      </c>
      <c r="AY463" s="70">
        <f>IFERROR(Driver!$K$19/Data!BH463/Data!BI463*Data!BK463*Data!BL463,"")</f>
        <v>-0.59361926689833955</v>
      </c>
      <c r="AZ463" s="70">
        <f t="shared" si="264"/>
        <v>21.057334326135518</v>
      </c>
      <c r="BA463" s="70"/>
      <c r="BB463" s="70"/>
      <c r="BC463" s="70">
        <f t="shared" si="265"/>
        <v>30.429900558681933</v>
      </c>
      <c r="BD463" s="70">
        <f t="shared" si="266"/>
        <v>5.8717243701251327</v>
      </c>
      <c r="BE463" s="70">
        <f t="shared" si="267"/>
        <v>4.1037799006354903E-2</v>
      </c>
      <c r="BF463" s="70">
        <f t="shared" si="268"/>
        <v>10.944475539899164</v>
      </c>
      <c r="BG463" s="70">
        <f t="shared" si="269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219</v>
      </c>
      <c r="BS463" s="8" t="s">
        <v>710</v>
      </c>
      <c r="BT463" s="9" t="s">
        <v>718</v>
      </c>
      <c r="BU463" s="10">
        <v>171</v>
      </c>
      <c r="BV463" s="9" t="s">
        <v>222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305</v>
      </c>
      <c r="CU463" s="10"/>
      <c r="CV463" s="10"/>
      <c r="CW463" s="10"/>
      <c r="CX463" t="str">
        <f>INDEX('Data_Price '!AS$2:AS$1266,MATCH(Data!$DN463,'Data_Price '!$BE$2:$BE$1266,0))</f>
        <v>Liberty Skis Origin 96 Ski</v>
      </c>
      <c r="CY463" t="str">
        <f>INDEX('Data_Price '!AT$2:AT$1266,MATCH(Data!$DN463,'Data_Price '!$BE$2:$BE$1266,0))</f>
        <v>sunandski.com</v>
      </c>
      <c r="CZ463">
        <f>INDEX('Data_Price '!AU$2:AU$1266,MATCH(Data!$DN463,'Data_Price '!$BE$2:$BE$1266,0))</f>
        <v>629.99</v>
      </c>
      <c r="DA463" t="str">
        <f>INDEX('Data_Price '!AV$2:AV$1266,MATCH(Data!$DN463,'Data_Price '!$BE$2:$BE$1266,0))</f>
        <v>https://www.google.com/url?url=https://www.sunandski.com/p/34140024700002205/Liberty-Skis-Mens-Origin-96-Skis-22%3Fvpc%3D34140024700002205-000000171&amp;rct=j&amp;q=&amp;esrc=s&amp;sa=U&amp;ved=0ahUKEwizka38xaP2AhXFVt8KHSPPAnQQsDwIUQ&amp;usg=AOvVaw1oBfxbA9FLDW8Gk1BTZsVl</v>
      </c>
      <c r="DB463" t="str">
        <f>INDEX('Data_Price '!AW$2:AW$1266,MATCH(Data!$DN463,'Data_Price '!$BE$2:$BE$1266,0))</f>
        <v>Liberty Skis Origin 96 Ski</v>
      </c>
      <c r="DC463" t="str">
        <f>INDEX('Data_Price '!AX$2:AX$1266,MATCH(Data!$DN463,'Data_Price '!$BE$2:$BE$1266,0))</f>
        <v>sunandski.com</v>
      </c>
      <c r="DD463">
        <f>INDEX('Data_Price '!AY$2:AY$1266,MATCH(Data!$DN463,'Data_Price '!$BE$2:$BE$1266,0))</f>
        <v>629.99</v>
      </c>
      <c r="DE463" t="str">
        <f>INDEX('Data_Price '!AZ$2:AZ$1266,MATCH(Data!$DN463,'Data_Price '!$BE$2:$BE$1266,0))</f>
        <v>https://www.google.com/url?q=https://www.sunandski.com/p/34140024700002205/Liberty-Skis-Mens-Origin-96-Skis-22%3Fvpc%3D34140024700002205-000000171&amp;sa=U&amp;ved=0ahUKEwi675j9xaP2AhXGZd8KHezyD6IQ2ykIGA&amp;usg=AOvVaw2hRRTCArYzgY6ZC9LyvZNK</v>
      </c>
      <c r="DF463" t="str">
        <f>INDEX('Data_Price '!BA$2:BA$1266,MATCH(Data!$DN463,'Data_Price '!$BE$2:$BE$1266,0))</f>
        <v>Liberty Skis Origin 96 Ski</v>
      </c>
      <c r="DG463" t="str">
        <f>INDEX('Data_Price '!BB$2:BB$1266,MATCH(Data!$DN463,'Data_Price '!$BE$2:$BE$1266,0))</f>
        <v>BobWards.com</v>
      </c>
      <c r="DH463">
        <f>INDEX('Data_Price '!BC$2:BC$1266,MATCH(Data!$DN463,'Data_Price '!$BE$2:$BE$1266,0))</f>
        <v>629.99</v>
      </c>
      <c r="DI463" t="str">
        <f>INDEX('Data_Price '!BD$2:BD$1266,MATCH(Data!$DN463,'Data_Price '!$BE$2:$BE$1266,0))</f>
        <v>https://www.google.com/url?q=https://www.bobwards.com/liberty-skis-mens-origin-96-ski-206022%3Fsize%3D171&amp;sa=U&amp;ved=0ahUKEwi675j9xaP2AhXGZd8KHezyD6IQ2ykIGg&amp;usg=AOvVaw0J-CokeRE22IY0cxkh-SkO</v>
      </c>
      <c r="DJ463" s="89" t="e">
        <f ca="1">_xll.Connector("TinyUrl.TinyUrl",DA463,0)</f>
        <v>#NAME?</v>
      </c>
      <c r="DK463" s="89" t="e">
        <f ca="1">_xll.Connector("TinyUrl.TinyUrl",DE463,0)</f>
        <v>#NAME?</v>
      </c>
      <c r="DL463" s="89" t="e">
        <f ca="1">_xll.Connector("TinyUrl.TinyUrl",DI463,0)</f>
        <v>#NAME?</v>
      </c>
      <c r="DM463" s="224" t="str">
        <f t="shared" si="270"/>
        <v>Origin 96</v>
      </c>
      <c r="DN463" s="89" t="str">
        <f t="shared" si="271"/>
        <v xml:space="preserve"> LibertyOrigin 96171 Unisex</v>
      </c>
      <c r="DO463" s="227" t="s">
        <v>960</v>
      </c>
    </row>
    <row r="464" spans="2:119" ht="15.45" customHeight="1">
      <c r="B464" s="224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#VALUE!</v>
      </c>
      <c r="F464" s="43" t="b">
        <f>CL464&gt;Driver!$F$56</f>
        <v>1</v>
      </c>
      <c r="G464" s="43" t="b">
        <f>AND(CB464&gt;Driver!$F$55,CB464&lt;Driver!$G$55)</f>
        <v>1</v>
      </c>
      <c r="H464" s="43" t="e">
        <f t="shared" si="238"/>
        <v>#VALUE!</v>
      </c>
      <c r="I464" s="43">
        <f t="shared" si="239"/>
        <v>0</v>
      </c>
      <c r="J464" s="43" t="e">
        <f t="array" ref="J464">NOT(OR(($H$9:$H$1273=TRUE)*($I$9:$I$1273&gt;0)*($BT$9:$BT$1273=BT464)*($K$9:$K$1273&gt;K464)))</f>
        <v>#VALUE!</v>
      </c>
      <c r="K464" s="72">
        <f t="shared" si="240"/>
        <v>0.74862617169939338</v>
      </c>
      <c r="L464" s="72">
        <f t="shared" si="241"/>
        <v>0.93857384578196756</v>
      </c>
      <c r="M464" s="72">
        <f t="shared" si="242"/>
        <v>0.55867849761681909</v>
      </c>
      <c r="N464" s="72">
        <f t="shared" si="243"/>
        <v>0.32092582052741414</v>
      </c>
      <c r="O464" s="72">
        <f t="shared" si="244"/>
        <v>0.35785477036225899</v>
      </c>
      <c r="P464" s="72">
        <f t="shared" si="245"/>
        <v>0.99725490196078437</v>
      </c>
      <c r="Q464" s="72"/>
      <c r="R464" s="72"/>
      <c r="S464" s="72">
        <f t="shared" si="246"/>
        <v>0.68966412676796796</v>
      </c>
      <c r="T464" s="72">
        <f t="shared" si="247"/>
        <v>0.90729329379463242</v>
      </c>
      <c r="U464" s="72">
        <f t="shared" si="248"/>
        <v>0.91834816041719736</v>
      </c>
      <c r="V464" s="72">
        <f t="shared" si="249"/>
        <v>0.85350641137264149</v>
      </c>
      <c r="W464" s="72">
        <f t="shared" si="250"/>
        <v>0.94254457050243112</v>
      </c>
      <c r="X464" s="72">
        <f t="shared" si="251"/>
        <v>6.1426154218032436E-2</v>
      </c>
      <c r="Y464" s="72">
        <f t="shared" si="252"/>
        <v>0.44132150238318085</v>
      </c>
      <c r="Z464" s="72">
        <f t="shared" si="253"/>
        <v>0.67907417947258586</v>
      </c>
      <c r="AA464" s="72">
        <f t="shared" si="254"/>
        <v>0.64214522963774101</v>
      </c>
      <c r="AB464" s="72">
        <f t="shared" si="255"/>
        <v>2.7450980392156321E-3</v>
      </c>
      <c r="AC464" s="72"/>
      <c r="AD464" s="72"/>
      <c r="AE464" s="72">
        <f t="shared" si="256"/>
        <v>0.31033587323203204</v>
      </c>
      <c r="AF464" s="72">
        <f t="shared" si="257"/>
        <v>9.2706706205367626E-2</v>
      </c>
      <c r="AG464" s="72">
        <f t="shared" si="258"/>
        <v>8.1651839582802629E-2</v>
      </c>
      <c r="AH464" s="72">
        <f t="shared" si="259"/>
        <v>0.14649358862735851</v>
      </c>
      <c r="AI464" s="72">
        <f t="shared" si="260"/>
        <v>5.7455429497568863E-2</v>
      </c>
      <c r="AJ464" s="72">
        <f>(AV464-Driver!$K$179)/(Driver!$L$179-Driver!$K$179)</f>
        <v>0.30142615421803243</v>
      </c>
      <c r="AK464" s="72">
        <f>(AW464-Driver!$K$180)/(Driver!$L$180-Driver!$K$180)</f>
        <v>0.16883391174911586</v>
      </c>
      <c r="AL464" s="72">
        <f>(AX464-Driver!$K$181)/(Driver!$L$181-Driver!$K$181)</f>
        <v>0.27907417947258589</v>
      </c>
      <c r="AM464" s="72">
        <f>(AY464-Driver!$K$182)/(Driver!$L$182-Driver!$K$182)</f>
        <v>0.85614522963774098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61"/>
        <v>6.344118844118845</v>
      </c>
      <c r="AW464" s="70">
        <f t="shared" si="262"/>
        <v>17.463526441454441</v>
      </c>
      <c r="AX464" s="70">
        <f t="shared" si="263"/>
        <v>3.5116676152532729</v>
      </c>
      <c r="AY464" s="70">
        <f>IFERROR(Driver!$K$19/Data!BH464/Data!BI464*Data!BK464*Data!BL464,"")</f>
        <v>-0.88060580522102061</v>
      </c>
      <c r="AZ464" s="70">
        <f t="shared" si="264"/>
        <v>14.832464631422187</v>
      </c>
      <c r="BA464" s="70"/>
      <c r="BB464" s="70"/>
      <c r="BC464" s="70">
        <f t="shared" si="265"/>
        <v>20.574058295080743</v>
      </c>
      <c r="BD464" s="70">
        <f t="shared" si="266"/>
        <v>2.3662664619707798</v>
      </c>
      <c r="BE464" s="70">
        <f t="shared" si="267"/>
        <v>1.8523276056416859E-2</v>
      </c>
      <c r="BF464" s="70">
        <f t="shared" si="268"/>
        <v>28.631768181203334</v>
      </c>
      <c r="BG464" s="70">
        <f t="shared" si="269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219</v>
      </c>
      <c r="BS464" s="8" t="s">
        <v>719</v>
      </c>
      <c r="BT464" s="9" t="s">
        <v>739</v>
      </c>
      <c r="BU464" s="10">
        <v>175</v>
      </c>
      <c r="BV464" s="9" t="s">
        <v>222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301</v>
      </c>
      <c r="CU464" s="9" t="s">
        <v>302</v>
      </c>
      <c r="CV464" s="9" t="s">
        <v>388</v>
      </c>
      <c r="CW464" s="10"/>
      <c r="CX464" t="str">
        <f>INDEX('Data_Price '!AS$2:AS$1266,MATCH(Data!$DN464,'Data_Price '!$BE$2:$BE$1266,0))</f>
        <v>Line Vision 108 Skis 2022</v>
      </c>
      <c r="CY464" t="str">
        <f>INDEX('Data_Price '!AT$2:AT$1266,MATCH(Data!$DN464,'Data_Price '!$BE$2:$BE$1266,0))</f>
        <v>Snowinn.com</v>
      </c>
      <c r="CZ464">
        <f>INDEX('Data_Price '!AU$2:AU$1266,MATCH(Data!$DN464,'Data_Price '!$BE$2:$BE$1266,0))</f>
        <v>498.99</v>
      </c>
      <c r="DA464" t="str">
        <f>INDEX('Data_Price '!AV$2:AV$1266,MATCH(Data!$DN464,'Data_Price '!$BE$2:$BE$1266,0))</f>
        <v>https://www.google.com/url?q=https://www.snowinn.com/ski-store/line-vision-108-alpine-skis/138134082/p%3Futm_source%3Dgoogle_products%26utm_medium%3Dmerchant%26id_producte%3D13274332%26country%3Dus&amp;sa=U&amp;ved=0ahUKEwiypv_9xaP2AhXCmeAKHZtgA_sQ2ykIHg&amp;usg=AOvVaw2YjmgQhbComA_YaLxfxzRk</v>
      </c>
      <c r="DB464" t="str">
        <f>INDEX('Data_Price '!AW$2:AW$1266,MATCH(Data!$DN464,'Data_Price '!$BE$2:$BE$1266,0))</f>
        <v>Line Vision 108 Skis 2022</v>
      </c>
      <c r="DC464" t="str">
        <f>INDEX('Data_Price '!AX$2:AX$1266,MATCH(Data!$DN464,'Data_Price '!$BE$2:$BE$1266,0))</f>
        <v>Snowcountry.eu</v>
      </c>
      <c r="DD464">
        <f>INDEX('Data_Price '!AY$2:AY$1266,MATCH(Data!$DN464,'Data_Price '!$BE$2:$BE$1266,0))</f>
        <v>508.93</v>
      </c>
      <c r="DE464" t="str">
        <f>INDEX('Data_Price '!AZ$2:AZ$1266,MATCH(Data!$DN464,'Data_Price '!$BE$2:$BE$1266,0))</f>
        <v>https://www.google.com/url?q=https://www.snowcountry.eu/line-vision-108.html%3Fartikel_maat%3D65338%26country%3DUS&amp;sa=U&amp;ved=0ahUKEwiypv_9xaP2AhXCmeAKHZtgA_sQ2ykIHA&amp;usg=AOvVaw3JkAI1ZdsJx70dWeRnBFym</v>
      </c>
      <c r="DF464" t="str">
        <f>INDEX('Data_Price '!BA$2:BA$1266,MATCH(Data!$DN464,'Data_Price '!$BE$2:$BE$1266,0))</f>
        <v>Line Vision 108 Skis 2022</v>
      </c>
      <c r="DG464" t="str">
        <f>INDEX('Data_Price '!BB$2:BB$1266,MATCH(Data!$DN464,'Data_Price '!$BE$2:$BE$1266,0))</f>
        <v>! OutdoorXL.com</v>
      </c>
      <c r="DH464">
        <f>INDEX('Data_Price '!BC$2:BC$1266,MATCH(Data!$DN464,'Data_Price '!$BE$2:$BE$1266,0))</f>
        <v>534.95000000000005</v>
      </c>
      <c r="DI464" t="str">
        <f>INDEX('Data_Price '!BD$2:BD$1266,MATCH(Data!$DN464,'Data_Price '!$BE$2:$BE$1266,0))</f>
        <v>https://www.google.com/url?q=https://www.outdoorxl.com/line-vision-108-361978.html%3Fprl%3D92-79x144-385&amp;sa=U&amp;ved=0ahUKEwiypv_9xaP2AhXCmeAKHZtgA_sQ2ykIGg&amp;usg=AOvVaw0AUhcjP91zW8AnzHNZWy-y</v>
      </c>
      <c r="DJ464" s="89" t="e">
        <f ca="1">_xll.Connector("TinyUrl.TinyUrl",DA464,0)</f>
        <v>#NAME?</v>
      </c>
      <c r="DK464" s="89" t="e">
        <f ca="1">_xll.Connector("TinyUrl.TinyUrl",DE464,0)</f>
        <v>#NAME?</v>
      </c>
      <c r="DL464" s="89" t="e">
        <f ca="1">_xll.Connector("TinyUrl.TinyUrl",DI464,0)</f>
        <v>#NAME?</v>
      </c>
      <c r="DM464" s="224" t="str">
        <f t="shared" si="270"/>
        <v>Vision 108</v>
      </c>
      <c r="DN464" s="89" t="str">
        <f t="shared" si="271"/>
        <v xml:space="preserve"> LineVision 108175 Unisex</v>
      </c>
      <c r="DO464" s="227" t="s">
        <v>978</v>
      </c>
    </row>
    <row r="465" spans="1:119" ht="15.45" customHeight="1">
      <c r="B465" s="224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#VALUE!</v>
      </c>
      <c r="F465" s="43" t="b">
        <f>CL465&gt;Driver!$F$56</f>
        <v>1</v>
      </c>
      <c r="G465" s="43" t="b">
        <f>AND(CB465&gt;Driver!$F$55,CB465&lt;Driver!$G$55)</f>
        <v>0</v>
      </c>
      <c r="H465" s="43" t="e">
        <f t="shared" si="238"/>
        <v>#VALUE!</v>
      </c>
      <c r="I465" s="43">
        <f t="shared" si="239"/>
        <v>0</v>
      </c>
      <c r="J465" s="43" t="e">
        <f t="array" ref="J465">NOT(OR(($H$9:$H$1273=TRUE)*($I$9:$I$1273&gt;0)*($BT$9:$BT$1273=BT465)*($K$9:$K$1273&gt;K465)))</f>
        <v>#VALUE!</v>
      </c>
      <c r="K465" s="72">
        <f t="shared" si="240"/>
        <v>0.69414566417426549</v>
      </c>
      <c r="L465" s="72">
        <f t="shared" si="241"/>
        <v>0.8486310530980582</v>
      </c>
      <c r="M465" s="72">
        <f t="shared" si="242"/>
        <v>0.53966027525047267</v>
      </c>
      <c r="N465" s="72">
        <f t="shared" si="243"/>
        <v>0.31586669196230943</v>
      </c>
      <c r="O465" s="72">
        <f t="shared" si="244"/>
        <v>0.37448668280871655</v>
      </c>
      <c r="P465" s="72">
        <f t="shared" si="245"/>
        <v>0.92862745098039223</v>
      </c>
      <c r="Q465" s="72"/>
      <c r="R465" s="72"/>
      <c r="S465" s="72">
        <f t="shared" si="246"/>
        <v>0.72484432429284684</v>
      </c>
      <c r="T465" s="72">
        <f t="shared" si="247"/>
        <v>0.93478853159654884</v>
      </c>
      <c r="U465" s="72">
        <f t="shared" si="248"/>
        <v>0.87115460495759434</v>
      </c>
      <c r="V465" s="72">
        <f t="shared" si="249"/>
        <v>0.61286257013899614</v>
      </c>
      <c r="W465" s="72">
        <f t="shared" si="250"/>
        <v>0.82741920000000002</v>
      </c>
      <c r="X465" s="72">
        <f t="shared" si="251"/>
        <v>0.1513689469019418</v>
      </c>
      <c r="Y465" s="72">
        <f t="shared" si="252"/>
        <v>0.46033972474952728</v>
      </c>
      <c r="Z465" s="72">
        <f t="shared" si="253"/>
        <v>0.68413330803769057</v>
      </c>
      <c r="AA465" s="72">
        <f t="shared" si="254"/>
        <v>0.62551331719128345</v>
      </c>
      <c r="AB465" s="72">
        <f t="shared" si="255"/>
        <v>7.1372549019607795E-2</v>
      </c>
      <c r="AC465" s="72"/>
      <c r="AD465" s="72"/>
      <c r="AE465" s="72">
        <f t="shared" si="256"/>
        <v>0.27515567570715321</v>
      </c>
      <c r="AF465" s="72">
        <f t="shared" si="257"/>
        <v>6.5211468403451114E-2</v>
      </c>
      <c r="AG465" s="72">
        <f t="shared" si="258"/>
        <v>0.12884539504240569</v>
      </c>
      <c r="AH465" s="72">
        <f t="shared" si="259"/>
        <v>0.38713742986100386</v>
      </c>
      <c r="AI465" s="72">
        <f t="shared" si="260"/>
        <v>0.17258079999999998</v>
      </c>
      <c r="AJ465" s="72">
        <f>(AV465-Driver!$K$179)/(Driver!$L$179-Driver!$K$179)</f>
        <v>8.8631053098058174E-2</v>
      </c>
      <c r="AK465" s="72">
        <f>(AW465-Driver!$K$180)/(Driver!$L$180-Driver!$K$180)</f>
        <v>0.23221964683163054</v>
      </c>
      <c r="AL465" s="72">
        <f>(AX465-Driver!$K$181)/(Driver!$L$181-Driver!$K$181)</f>
        <v>0.28413330803769049</v>
      </c>
      <c r="AM465" s="72">
        <f>(AY465-Driver!$K$182)/(Driver!$L$182-Driver!$K$182)</f>
        <v>0.83951331719128341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61"/>
        <v>1.8654185320851988</v>
      </c>
      <c r="AW465" s="70">
        <f t="shared" si="262"/>
        <v>23.661900242187762</v>
      </c>
      <c r="AX465" s="70">
        <f t="shared" si="263"/>
        <v>3.5571997723392146</v>
      </c>
      <c r="AY465" s="70">
        <f>IFERROR(Driver!$K$19/Data!BH465/Data!BI465*Data!BK465*Data!BL465,"")</f>
        <v>-0.98241792181191279</v>
      </c>
      <c r="AZ465" s="70">
        <f t="shared" si="264"/>
        <v>21.087118391660461</v>
      </c>
      <c r="BA465" s="70"/>
      <c r="BB465" s="70"/>
      <c r="BC465" s="70">
        <f t="shared" si="265"/>
        <v>38.822271320000823</v>
      </c>
      <c r="BD465" s="70">
        <f t="shared" si="266"/>
        <v>4.7995462887618414</v>
      </c>
      <c r="BE465" s="70">
        <f t="shared" si="267"/>
        <v>0.22898296034421534</v>
      </c>
      <c r="BF465" s="70">
        <f t="shared" si="268"/>
        <v>1.4527369325301074</v>
      </c>
      <c r="BG465" s="70">
        <f t="shared" si="269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219</v>
      </c>
      <c r="BS465" s="8" t="s">
        <v>405</v>
      </c>
      <c r="BT465" s="9" t="s">
        <v>409</v>
      </c>
      <c r="BU465" s="10">
        <v>163</v>
      </c>
      <c r="BV465" s="9" t="s">
        <v>222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303</v>
      </c>
      <c r="CU465" s="10"/>
      <c r="CV465" s="10"/>
      <c r="CW465" s="10"/>
      <c r="CX465" t="str">
        <f>INDEX('Data_Price '!AS$2:AS$1266,MATCH(Data!$DN465,'Data_Price '!$BE$2:$BE$1266,0))</f>
        <v>Armada ARV 86 Skis 2022</v>
      </c>
      <c r="CY465" t="str">
        <f>INDEX('Data_Price '!AT$2:AT$1266,MATCH(Data!$DN465,'Data_Price '!$BE$2:$BE$1266,0))</f>
        <v>Powder7 Ski Shop</v>
      </c>
      <c r="CZ465">
        <f>INDEX('Data_Price '!AU$2:AU$1266,MATCH(Data!$DN465,'Data_Price '!$BE$2:$BE$1266,0))</f>
        <v>399.95</v>
      </c>
      <c r="DA465" t="str">
        <f>INDEX('Data_Price '!AV$2:AV$1266,MATCH(Data!$DN465,'Data_Price '!$BE$2:$BE$1266,0))</f>
        <v>https://www.google.com/url?url=https://www.powder7.com/Armada-ARV-86-Skis-163cm-New-Flat-2022/for-sale%3Futm_source%3Dfeed%26utm_medium%3Dfree&amp;rct=j&amp;q=&amp;esrc=s&amp;sa=U&amp;ved=0ahUKEwjP473-xaP2AhWsdN8KHflJD9EQsDwISQ&amp;usg=AOvVaw1AklW07-uxKPLvK-Indihl</v>
      </c>
      <c r="DB465" t="str">
        <f>INDEX('Data_Price '!AW$2:AW$1266,MATCH(Data!$DN465,'Data_Price '!$BE$2:$BE$1266,0))</f>
        <v>Armada ARV 86 Skis 2022</v>
      </c>
      <c r="DC465" t="str">
        <f>INDEX('Data_Price '!AX$2:AX$1266,MATCH(Data!$DN465,'Data_Price '!$BE$2:$BE$1266,0))</f>
        <v>Powder7 Ski Shop</v>
      </c>
      <c r="DD465">
        <f>INDEX('Data_Price '!AY$2:AY$1266,MATCH(Data!$DN465,'Data_Price '!$BE$2:$BE$1266,0))</f>
        <v>399.95</v>
      </c>
      <c r="DE465" t="str">
        <f>INDEX('Data_Price '!AZ$2:AZ$1266,MATCH(Data!$DN465,'Data_Price '!$BE$2:$BE$1266,0))</f>
        <v>https://www.google.com/url?q=https://www.powder7.com/Armada-ARV-86-Skis-163cm-New-Flat-2022/for-sale%3Futm_source%3Dfeed%26utm_medium%3Dfree&amp;sa=U&amp;ved=0ahUKEwjq3Or-xaP2AhXmRt8KHeZqBmIQ2ykIGA&amp;usg=AOvVaw0_bPM2wLnkuT7P9EX5Hi8Y</v>
      </c>
      <c r="DF465" t="str">
        <f>INDEX('Data_Price '!BA$2:BA$1266,MATCH(Data!$DN465,'Data_Price '!$BE$2:$BE$1266,0))</f>
        <v>Armada ARV 86 Skis 2022</v>
      </c>
      <c r="DG465" t="str">
        <f>INDEX('Data_Price '!BB$2:BB$1266,MATCH(Data!$DN465,'Data_Price '!$BE$2:$BE$1266,0))</f>
        <v>Suburban Ski and Bike</v>
      </c>
      <c r="DH465">
        <f>INDEX('Data_Price '!BC$2:BC$1266,MATCH(Data!$DN465,'Data_Price '!$BE$2:$BE$1266,0))</f>
        <v>399.95</v>
      </c>
      <c r="DI465" t="str">
        <f>INDEX('Data_Price '!BD$2:BD$1266,MATCH(Data!$DN465,'Data_Price '!$BE$2:$BE$1266,0))</f>
        <v>https://www.google.com/url?q=https://suburbanskiandbike.com/armada-arv-86-2022-163cm-ra0000314163/&amp;sa=U&amp;ved=0ahUKEwjq3Or-xaP2AhXmRt8KHeZqBmIQ2ykIGg&amp;usg=AOvVaw2P8bKMpMqGxSq_g03swLpu</v>
      </c>
      <c r="DJ465" s="89" t="e">
        <f ca="1">_xll.Connector("TinyUrl.TinyUrl",DA465,0)</f>
        <v>#NAME?</v>
      </c>
      <c r="DK465" s="89" t="e">
        <f ca="1">_xll.Connector("TinyUrl.TinyUrl",DE465,0)</f>
        <v>#NAME?</v>
      </c>
      <c r="DL465" s="89" t="e">
        <f ca="1">_xll.Connector("TinyUrl.TinyUrl",DI465,0)</f>
        <v>#NAME?</v>
      </c>
      <c r="DM465" s="224" t="str">
        <f t="shared" si="270"/>
        <v>ARV 86</v>
      </c>
      <c r="DN465" s="89" t="str">
        <f t="shared" si="271"/>
        <v xml:space="preserve"> ArmadaARV 86163 Unisex</v>
      </c>
      <c r="DO465" s="227" t="s">
        <v>1035</v>
      </c>
    </row>
    <row r="466" spans="1:119" ht="15.45" customHeight="1">
      <c r="B466" s="224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#VALUE!</v>
      </c>
      <c r="F466" s="43" t="b">
        <f>CL466&gt;Driver!$F$56</f>
        <v>1</v>
      </c>
      <c r="G466" s="43" t="b">
        <f>AND(CB466&gt;Driver!$F$55,CB466&lt;Driver!$G$55)</f>
        <v>1</v>
      </c>
      <c r="H466" s="43" t="e">
        <f t="shared" si="238"/>
        <v>#VALUE!</v>
      </c>
      <c r="I466" s="43">
        <f t="shared" si="239"/>
        <v>0</v>
      </c>
      <c r="J466" s="43" t="e">
        <f t="array" ref="J466">NOT(OR(($H$9:$H$1273=TRUE)*($I$9:$I$1273&gt;0)*($BT$9:$BT$1273=BT466)*($K$9:$K$1273&gt;K466)))</f>
        <v>#VALUE!</v>
      </c>
      <c r="K466" s="72">
        <f t="shared" si="240"/>
        <v>0.6424984185838698</v>
      </c>
      <c r="L466" s="72">
        <f t="shared" si="241"/>
        <v>0.83970993473531541</v>
      </c>
      <c r="M466" s="72">
        <f t="shared" si="242"/>
        <v>0.44528690243242419</v>
      </c>
      <c r="N466" s="72">
        <f t="shared" si="243"/>
        <v>9.263264402706628E-2</v>
      </c>
      <c r="O466" s="72">
        <f t="shared" si="244"/>
        <v>0.31247642928327823</v>
      </c>
      <c r="P466" s="72">
        <f t="shared" si="245"/>
        <v>0.93075163398692817</v>
      </c>
      <c r="Q466" s="72"/>
      <c r="R466" s="72"/>
      <c r="S466" s="72">
        <f t="shared" si="246"/>
        <v>0.73000374417646796</v>
      </c>
      <c r="T466" s="72">
        <f t="shared" si="247"/>
        <v>0.91631744937736981</v>
      </c>
      <c r="U466" s="72">
        <f t="shared" si="248"/>
        <v>0.99048431879429799</v>
      </c>
      <c r="V466" s="72">
        <f t="shared" si="249"/>
        <v>0.63469876701582373</v>
      </c>
      <c r="W466" s="72">
        <f t="shared" si="250"/>
        <v>0.99539025221540556</v>
      </c>
      <c r="X466" s="72">
        <f t="shared" si="251"/>
        <v>0.16029006526468453</v>
      </c>
      <c r="Y466" s="72">
        <f t="shared" si="252"/>
        <v>0.55471309756757581</v>
      </c>
      <c r="Z466" s="72">
        <f t="shared" si="253"/>
        <v>0.90736735597293372</v>
      </c>
      <c r="AA466" s="72">
        <f t="shared" si="254"/>
        <v>0.68752357071672177</v>
      </c>
      <c r="AB466" s="72">
        <f t="shared" si="255"/>
        <v>6.9248366013071855E-2</v>
      </c>
      <c r="AC466" s="72"/>
      <c r="AD466" s="72"/>
      <c r="AE466" s="72">
        <f t="shared" si="256"/>
        <v>0.26999625582353198</v>
      </c>
      <c r="AF466" s="72">
        <f t="shared" si="257"/>
        <v>8.3682550622630192E-2</v>
      </c>
      <c r="AG466" s="72">
        <f t="shared" si="258"/>
        <v>9.5156812057019813E-3</v>
      </c>
      <c r="AH466" s="72">
        <f t="shared" si="259"/>
        <v>0.36530123298417622</v>
      </c>
      <c r="AI466" s="72">
        <f t="shared" si="260"/>
        <v>4.6097477845944007E-3</v>
      </c>
      <c r="AJ466" s="72">
        <f>(AV466-Driver!$K$179)/(Driver!$L$179-Driver!$K$179)</f>
        <v>0.40029006526468452</v>
      </c>
      <c r="AK466" s="72">
        <f>(AW466-Driver!$K$180)/(Driver!$L$180-Driver!$K$180)</f>
        <v>0.25466720572915508</v>
      </c>
      <c r="AL466" s="72">
        <f>(AX466-Driver!$K$181)/(Driver!$L$181-Driver!$K$181)</f>
        <v>0.5073673559729337</v>
      </c>
      <c r="AM466" s="72">
        <f>(AY466-Driver!$K$182)/(Driver!$L$182-Driver!$K$182)</f>
        <v>0.90152357071672173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61"/>
        <v>8.4249084249084252</v>
      </c>
      <c r="AW466" s="70">
        <f t="shared" si="262"/>
        <v>25.857005509638014</v>
      </c>
      <c r="AX466" s="70">
        <f t="shared" si="263"/>
        <v>5.5663062037564028</v>
      </c>
      <c r="AY466" s="70">
        <f>IFERROR(Driver!$K$19/Data!BH466/Data!BI466*Data!BK466*Data!BL466,"")</f>
        <v>-0.60282265986671335</v>
      </c>
      <c r="AZ466" s="70">
        <f t="shared" si="264"/>
        <v>20.893521965748324</v>
      </c>
      <c r="BA466" s="70"/>
      <c r="BB466" s="70"/>
      <c r="BC466" s="70">
        <f t="shared" si="265"/>
        <v>41.498498281340282</v>
      </c>
      <c r="BD466" s="70">
        <f t="shared" si="266"/>
        <v>3.164888241185519</v>
      </c>
      <c r="BE466" s="70">
        <f t="shared" si="267"/>
        <v>9.0646566154790081E-2</v>
      </c>
      <c r="BF466" s="70">
        <f t="shared" si="268"/>
        <v>3.9189819618024431</v>
      </c>
      <c r="BG466" s="70">
        <f t="shared" si="269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219</v>
      </c>
      <c r="BS466" s="8" t="s">
        <v>471</v>
      </c>
      <c r="BT466" s="9" t="s">
        <v>482</v>
      </c>
      <c r="BU466" s="10">
        <v>176.7</v>
      </c>
      <c r="BV466" s="9" t="s">
        <v>222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301</v>
      </c>
      <c r="CU466" s="9" t="s">
        <v>302</v>
      </c>
      <c r="CV466" s="10"/>
      <c r="CW466" s="10"/>
      <c r="CX466" t="str">
        <f>INDEX('Data_Price '!AS$2:AS$1266,MATCH(Data!$DN466,'Data_Price '!$BE$2:$BE$1266,0))</f>
        <v>Black Crows Ferox Freebird Skis 176</v>
      </c>
      <c r="CY466" t="str">
        <f>INDEX('Data_Price '!AT$2:AT$1266,MATCH(Data!$DN466,'Data_Price '!$BE$2:$BE$1266,0))</f>
        <v>Cripple Creek Backcountry</v>
      </c>
      <c r="CZ466">
        <f>INDEX('Data_Price '!AU$2:AU$1266,MATCH(Data!$DN466,'Data_Price '!$BE$2:$BE$1266,0))</f>
        <v>1019</v>
      </c>
      <c r="DA466" t="str">
        <f>INDEX('Data_Price '!AV$2:AV$1266,MATCH(Data!$DN466,'Data_Price '!$BE$2:$BE$1266,0))</f>
        <v>https://www.google.com/url?url=https://cripplecreekbc.com/products/black-crows-ferox-freebird-skis-2020%3Fvariant%3D16509229170731%26currency%3DUSD%26utm_medium%3Dproduct_sync%26utm_source%3Dgoogle%26utm_content%3Dsag_organic%26utm_campaign%3Dsag_organic&amp;rct=j&amp;q=&amp;esrc=s&amp;sa=U&amp;ved=0ahUKEwiato3_xaP2AhVkleAKHRAOD4EQ2SkIVg&amp;usg=AOvVaw1xmP6ssWxWzyvPdjm1salP</v>
      </c>
      <c r="DB466" t="str">
        <f>INDEX('Data_Price '!AW$2:AW$1266,MATCH(Data!$DN466,'Data_Price '!$BE$2:$BE$1266,0))</f>
        <v>2022 Black Crows Ferox Freebird Skis w/ Marker Kingpin 13 Bindings - 176| Ski Essentials</v>
      </c>
      <c r="DC466" t="str">
        <f>INDEX('Data_Price '!AX$2:AX$1266,MATCH(Data!$DN466,'Data_Price '!$BE$2:$BE$1266,0))</f>
        <v>SkiEssentials.com</v>
      </c>
      <c r="DD466">
        <f>INDEX('Data_Price '!AY$2:AY$1266,MATCH(Data!$DN466,'Data_Price '!$BE$2:$BE$1266,0))</f>
        <v>1414.95</v>
      </c>
      <c r="DE466" t="str">
        <f>INDEX('Data_Price '!AZ$2:AZ$1266,MATCH(Data!$DN466,'Data_Price '!$BE$2:$BE$1266,0))</f>
        <v>https://www.google.com/url?url=https://www.skiessentials.com/2022-black-crows-ferox-freebird-skis-w-marker-kingpin-13-bindings.html&amp;rct=j&amp;q=&amp;esrc=s&amp;sa=U&amp;ved=0ahUKEwiato3_xaP2AhVkleAKHRAOD4EQsDwIUg&amp;usg=AOvVaw2mRK0xsD8EO5VkMuajAqoL</v>
      </c>
      <c r="DF466">
        <f>INDEX('Data_Price '!BA$2:BA$1266,MATCH(Data!$DN466,'Data_Price '!$BE$2:$BE$1266,0))</f>
        <v>0</v>
      </c>
      <c r="DG466">
        <f>INDEX('Data_Price '!BB$2:BB$1266,MATCH(Data!$DN466,'Data_Price '!$BE$2:$BE$1266,0))</f>
        <v>0</v>
      </c>
      <c r="DH466">
        <f>INDEX('Data_Price '!BC$2:BC$1266,MATCH(Data!$DN466,'Data_Price '!$BE$2:$BE$1266,0))</f>
        <v>0</v>
      </c>
      <c r="DI466">
        <f>INDEX('Data_Price '!BD$2:BD$1266,MATCH(Data!$DN466,'Data_Price '!$BE$2:$BE$1266,0))</f>
        <v>0</v>
      </c>
      <c r="DJ466" s="89" t="e">
        <f ca="1">_xll.Connector("TinyUrl.TinyUrl",DA466,0)</f>
        <v>#NAME?</v>
      </c>
      <c r="DK466" s="89" t="e">
        <f ca="1">_xll.Connector("TinyUrl.TinyUrl",DE466,0)</f>
        <v>#NAME?</v>
      </c>
      <c r="DL466" s="89" t="e">
        <f ca="1">_xll.Connector("TinyUrl.TinyUrl",DI466,0)</f>
        <v>#NAME?</v>
      </c>
      <c r="DM466" s="224" t="str">
        <f t="shared" si="270"/>
        <v>Ferox Freebird</v>
      </c>
      <c r="DN466" s="89" t="str">
        <f t="shared" si="271"/>
        <v xml:space="preserve"> Black CrowsFerox Freebird176.7 Unisex</v>
      </c>
      <c r="DO466" s="227" t="s">
        <v>1033</v>
      </c>
    </row>
    <row r="467" spans="1:119" ht="15.45" customHeight="1">
      <c r="B467" s="224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#VALUE!</v>
      </c>
      <c r="F467" s="43" t="b">
        <f>CL467&gt;Driver!$F$56</f>
        <v>0</v>
      </c>
      <c r="G467" s="43" t="b">
        <f>AND(CB467&gt;Driver!$F$55,CB467&lt;Driver!$G$55)</f>
        <v>1</v>
      </c>
      <c r="H467" s="43" t="e">
        <f t="shared" si="238"/>
        <v>#VALUE!</v>
      </c>
      <c r="I467" s="43">
        <f t="shared" si="239"/>
        <v>0</v>
      </c>
      <c r="J467" s="43" t="e">
        <f t="array" ref="J467">NOT(OR(($H$9:$H$1273=TRUE)*($I$9:$I$1273&gt;0)*($BT$9:$BT$1273=BT467)*($K$9:$K$1273&gt;K467)))</f>
        <v>#VALUE!</v>
      </c>
      <c r="K467" s="72">
        <f t="shared" si="240"/>
        <v>0.71177108020066115</v>
      </c>
      <c r="L467" s="72">
        <f t="shared" si="241"/>
        <v>0.91397631133671742</v>
      </c>
      <c r="M467" s="72">
        <f t="shared" si="242"/>
        <v>0.50956584906460489</v>
      </c>
      <c r="N467" s="72">
        <f t="shared" si="243"/>
        <v>0.25325997596913929</v>
      </c>
      <c r="O467" s="72">
        <f t="shared" si="244"/>
        <v>0.31580521828349895</v>
      </c>
      <c r="P467" s="72">
        <f t="shared" si="245"/>
        <v>0.95963235294117655</v>
      </c>
      <c r="Q467" s="72"/>
      <c r="R467" s="72"/>
      <c r="S467" s="72">
        <f t="shared" si="246"/>
        <v>0.69543499163294886</v>
      </c>
      <c r="T467" s="72">
        <f t="shared" si="247"/>
        <v>0.90761784158017766</v>
      </c>
      <c r="U467" s="72">
        <f t="shared" si="248"/>
        <v>0.99185772648711434</v>
      </c>
      <c r="V467" s="72">
        <f t="shared" si="249"/>
        <v>0.6946467326044895</v>
      </c>
      <c r="W467" s="72">
        <f t="shared" si="250"/>
        <v>0.94957576953433309</v>
      </c>
      <c r="X467" s="72">
        <f t="shared" si="251"/>
        <v>8.6023688663282555E-2</v>
      </c>
      <c r="Y467" s="72">
        <f t="shared" si="252"/>
        <v>0.49043415093539511</v>
      </c>
      <c r="Z467" s="72">
        <f t="shared" si="253"/>
        <v>0.74674002403086071</v>
      </c>
      <c r="AA467" s="72">
        <f t="shared" si="254"/>
        <v>0.68419478171650105</v>
      </c>
      <c r="AB467" s="72">
        <f t="shared" si="255"/>
        <v>4.0367647058823508E-2</v>
      </c>
      <c r="AC467" s="72"/>
      <c r="AD467" s="72"/>
      <c r="AE467" s="72">
        <f t="shared" si="256"/>
        <v>0.30456500836705114</v>
      </c>
      <c r="AF467" s="72">
        <f t="shared" si="257"/>
        <v>9.2382158419822308E-2</v>
      </c>
      <c r="AG467" s="72">
        <f t="shared" si="258"/>
        <v>8.1422735128856144E-3</v>
      </c>
      <c r="AH467" s="72">
        <f t="shared" si="259"/>
        <v>0.3053532673955105</v>
      </c>
      <c r="AI467" s="72">
        <f t="shared" si="260"/>
        <v>5.0424230465666922E-2</v>
      </c>
      <c r="AJ467" s="72">
        <f>(AV467-Driver!$K$179)/(Driver!$L$179-Driver!$K$179)</f>
        <v>0.15397631133671744</v>
      </c>
      <c r="AK467" s="72">
        <f>(AW467-Driver!$K$180)/(Driver!$L$180-Driver!$K$180)</f>
        <v>0.21275834547611797</v>
      </c>
      <c r="AL467" s="72">
        <f>(AX467-Driver!$K$181)/(Driver!$L$181-Driver!$K$181)</f>
        <v>0.34674002403086068</v>
      </c>
      <c r="AM467" s="72">
        <f>(AY467-Driver!$K$182)/(Driver!$L$182-Driver!$K$182)</f>
        <v>0.89819478171650102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61"/>
        <v>3.2407407407407409</v>
      </c>
      <c r="AW467" s="70">
        <f t="shared" si="262"/>
        <v>21.758815576637186</v>
      </c>
      <c r="AX467" s="70">
        <f t="shared" si="263"/>
        <v>4.1206602162777459</v>
      </c>
      <c r="AY467" s="70">
        <f>IFERROR(Driver!$K$19/Data!BH467/Data!BI467*Data!BK467*Data!BL467,"")</f>
        <v>-0.62319981462194585</v>
      </c>
      <c r="AZ467" s="70">
        <f t="shared" si="264"/>
        <v>18.261355174981386</v>
      </c>
      <c r="BA467" s="70"/>
      <c r="BB467" s="70"/>
      <c r="BC467" s="70">
        <f t="shared" si="265"/>
        <v>23.567446018948029</v>
      </c>
      <c r="BD467" s="70">
        <f t="shared" si="266"/>
        <v>2.3949883659268933</v>
      </c>
      <c r="BE467" s="70">
        <f t="shared" si="267"/>
        <v>9.2019728847132415E-2</v>
      </c>
      <c r="BF467" s="70">
        <f t="shared" si="268"/>
        <v>10.689683516748074</v>
      </c>
      <c r="BG467" s="70">
        <f t="shared" si="269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219</v>
      </c>
      <c r="BS467" s="8" t="s">
        <v>719</v>
      </c>
      <c r="BT467" s="9" t="s">
        <v>727</v>
      </c>
      <c r="BU467" s="10">
        <v>172</v>
      </c>
      <c r="BV467" s="9" t="s">
        <v>390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305</v>
      </c>
      <c r="CU467" s="9" t="s">
        <v>301</v>
      </c>
      <c r="CV467" s="9" t="s">
        <v>304</v>
      </c>
      <c r="CW467" s="9" t="s">
        <v>302</v>
      </c>
      <c r="CX467" t="str">
        <f>INDEX('Data_Price '!AS$2:AS$1266,MATCH(Data!$DN467,'Data_Price '!$BE$2:$BE$1266,0))</f>
        <v>2022 Line Pandora 104 Women's Skis (172)</v>
      </c>
      <c r="CY467" t="str">
        <f>INDEX('Data_Price '!AT$2:AT$1266,MATCH(Data!$DN467,'Data_Price '!$BE$2:$BE$1266,0))</f>
        <v>Telemark Pyrenees</v>
      </c>
      <c r="CZ467">
        <f>INDEX('Data_Price '!AU$2:AU$1266,MATCH(Data!$DN467,'Data_Price '!$BE$2:$BE$1266,0))</f>
        <v>448.54</v>
      </c>
      <c r="DA467" t="str">
        <f>INDEX('Data_Price '!AV$2:AV$1266,MATCH(Data!$DN467,'Data_Price '!$BE$2:$BE$1266,0))</f>
        <v>https://www.google.com/url?q=https://www.telemark-pyrenees.com/ski/line-pandora-104-ski-2022%3Fcurrency%3DUSD%26tax%3Dex_vat%26country%3DUS%26var%3D73471&amp;sa=U&amp;ved=0ahUKEwiPrOj_xaP2AhWxmeAKHW1hBiwQ2ykIGg&amp;usg=AOvVaw1ESk3pczqpxlnpbakbBDz8</v>
      </c>
      <c r="DB467" t="str">
        <f>INDEX('Data_Price '!AW$2:AW$1266,MATCH(Data!$DN467,'Data_Price '!$BE$2:$BE$1266,0))</f>
        <v>2022 Line Pandora 104 Women's Skis (172)</v>
      </c>
      <c r="DC467" t="str">
        <f>INDEX('Data_Price '!AX$2:AX$1266,MATCH(Data!$DN467,'Data_Price '!$BE$2:$BE$1266,0))</f>
        <v>PRFO Sports</v>
      </c>
      <c r="DD467">
        <f>INDEX('Data_Price '!AY$2:AY$1266,MATCH(Data!$DN467,'Data_Price '!$BE$2:$BE$1266,0))</f>
        <v>512.80999999999995</v>
      </c>
      <c r="DE467" t="str">
        <f>INDEX('Data_Price '!AZ$2:AZ$1266,MATCH(Data!$DN467,'Data_Price '!$BE$2:$BE$1266,0))</f>
        <v>https://www.google.com/url?q=http://www.prfo.com/products/line-womens-pandora-104-ski%3Fvariant%3D39454054088748%26dfw_tracker%3D35966-39454054088748&amp;sa=U&amp;ved=0ahUKEwiPrOj_xaP2AhWxmeAKHW1hBiwQ2ykIHA&amp;usg=AOvVaw0Vqn26IwtTDPUorXGLCWC9</v>
      </c>
      <c r="DF467" t="str">
        <f>INDEX('Data_Price '!BA$2:BA$1266,MATCH(Data!$DN467,'Data_Price '!$BE$2:$BE$1266,0))</f>
        <v>'22 Line Pandora 104 Skis 172cm</v>
      </c>
      <c r="DG467" t="str">
        <f>INDEX('Data_Price '!BB$2:BB$1266,MATCH(Data!$DN467,'Data_Price '!$BE$2:$BE$1266,0))</f>
        <v>Al's Ski Equipment Barn</v>
      </c>
      <c r="DH467">
        <f>INDEX('Data_Price '!BC$2:BC$1266,MATCH(Data!$DN467,'Data_Price '!$BE$2:$BE$1266,0))</f>
        <v>599</v>
      </c>
      <c r="DI467" t="str">
        <f>INDEX('Data_Price '!BD$2:BD$1266,MATCH(Data!$DN467,'Data_Price '!$BE$2:$BE$1266,0))</f>
        <v>https://www.google.com/aclk?sa=L&amp;ai=DChcSEwjzx7__xaP2AhWVjsgKHRRMDwIYABABGgJxdQ&amp;sig=AOD64_3nGRk2ozVyd064QAjwl-TUnopmPg&amp;ctype=5&amp;ved=0ahUKEwi977n_xaP2AhXMY98KHa3mA9IQ2CkITw&amp;adurl=</v>
      </c>
      <c r="DJ467" s="89" t="e">
        <f ca="1">_xll.Connector("TinyUrl.TinyUrl",DA467,0)</f>
        <v>#NAME?</v>
      </c>
      <c r="DK467" s="89" t="e">
        <f ca="1">_xll.Connector("TinyUrl.TinyUrl",DE467,0)</f>
        <v>#NAME?</v>
      </c>
      <c r="DL467" s="89" t="e">
        <f ca="1">_xll.Connector("TinyUrl.TinyUrl",DI467,0)</f>
        <v>#NAME?</v>
      </c>
      <c r="DM467" s="224" t="str">
        <f t="shared" si="270"/>
        <v>Pandora 104</v>
      </c>
      <c r="DN467" s="89" t="str">
        <f t="shared" si="271"/>
        <v xml:space="preserve"> LinePandora 104172 Women's</v>
      </c>
      <c r="DO467" s="227" t="s">
        <v>1081</v>
      </c>
    </row>
    <row r="468" spans="1:119" ht="15.45" customHeight="1">
      <c r="B468" s="224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#VALUE!</v>
      </c>
      <c r="F468" s="43" t="b">
        <f>CL468&gt;Driver!$F$56</f>
        <v>0</v>
      </c>
      <c r="G468" s="43" t="b">
        <f>AND(CB468&gt;Driver!$F$55,CB468&lt;Driver!$G$55)</f>
        <v>0</v>
      </c>
      <c r="H468" s="43" t="e">
        <f t="shared" si="238"/>
        <v>#VALUE!</v>
      </c>
      <c r="I468" s="43">
        <f t="shared" si="239"/>
        <v>0</v>
      </c>
      <c r="J468" s="43" t="e">
        <f t="array" ref="J468">NOT(OR(($H$9:$H$1273=TRUE)*($I$9:$I$1273&gt;0)*($BT$9:$BT$1273=BT468)*($K$9:$K$1273&gt;K468)))</f>
        <v>#VALUE!</v>
      </c>
      <c r="K468" s="72">
        <f t="shared" si="240"/>
        <v>0.78157502714265092</v>
      </c>
      <c r="L468" s="72">
        <f t="shared" si="241"/>
        <v>0.96111191684795738</v>
      </c>
      <c r="M468" s="72">
        <f t="shared" si="242"/>
        <v>0.60203813743734447</v>
      </c>
      <c r="N468" s="72">
        <f t="shared" si="243"/>
        <v>0.4157844811231266</v>
      </c>
      <c r="O468" s="72">
        <f t="shared" si="244"/>
        <v>0.4711387547183189</v>
      </c>
      <c r="P468" s="72">
        <f t="shared" si="245"/>
        <v>0.91919117647058823</v>
      </c>
      <c r="Q468" s="72"/>
      <c r="R468" s="72"/>
      <c r="S468" s="72">
        <f t="shared" si="246"/>
        <v>0.76109237072462543</v>
      </c>
      <c r="T468" s="72">
        <f t="shared" si="247"/>
        <v>0.90008057763677951</v>
      </c>
      <c r="U468" s="72">
        <f t="shared" si="248"/>
        <v>9.9999999999999978E-2</v>
      </c>
      <c r="V468" s="72">
        <f t="shared" si="249"/>
        <v>0.62161340593325076</v>
      </c>
      <c r="W468" s="72">
        <f t="shared" si="250"/>
        <v>0.96397216274089936</v>
      </c>
      <c r="X468" s="72">
        <f t="shared" si="251"/>
        <v>3.8888083152042563E-2</v>
      </c>
      <c r="Y468" s="72">
        <f t="shared" si="252"/>
        <v>0.39796186256265548</v>
      </c>
      <c r="Z468" s="72">
        <f t="shared" si="253"/>
        <v>0.5842155188768734</v>
      </c>
      <c r="AA468" s="72">
        <f t="shared" si="254"/>
        <v>0.5288612452816811</v>
      </c>
      <c r="AB468" s="72">
        <f t="shared" si="255"/>
        <v>8.0808823529411711E-2</v>
      </c>
      <c r="AC468" s="72"/>
      <c r="AD468" s="72"/>
      <c r="AE468" s="72">
        <f t="shared" si="256"/>
        <v>0.23890762927537457</v>
      </c>
      <c r="AF468" s="72">
        <f t="shared" si="257"/>
        <v>9.9919422363220461E-2</v>
      </c>
      <c r="AG468" s="72">
        <f t="shared" si="258"/>
        <v>0.9</v>
      </c>
      <c r="AH468" s="72">
        <f t="shared" si="259"/>
        <v>0.37838659406674929</v>
      </c>
      <c r="AI468" s="72">
        <f t="shared" si="260"/>
        <v>3.6027837259100644E-2</v>
      </c>
      <c r="AJ468" s="72">
        <f>(AV468-Driver!$K$179)/(Driver!$L$179-Driver!$K$179)</f>
        <v>0.20111191684795743</v>
      </c>
      <c r="AK468" s="72">
        <f>(AW468-Driver!$K$180)/(Driver!$L$180-Driver!$K$180)</f>
        <v>0.22576794406029449</v>
      </c>
      <c r="AL468" s="72">
        <f>(AX468-Driver!$K$181)/(Driver!$L$181-Driver!$K$181)</f>
        <v>0.18421551887687343</v>
      </c>
      <c r="AM468" s="72">
        <f>(AY468-Driver!$K$182)/(Driver!$L$182-Driver!$K$182)</f>
        <v>0.74286124528168107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61"/>
        <v>4.2328042328042326</v>
      </c>
      <c r="AW468" s="70">
        <f t="shared" si="262"/>
        <v>23.031000160711869</v>
      </c>
      <c r="AX468" s="70">
        <f t="shared" si="263"/>
        <v>2.6579396698918609</v>
      </c>
      <c r="AY468" s="70">
        <f>IFERROR(Driver!$K$19/Data!BH468/Data!BI468*Data!BK468*Data!BL468,"")</f>
        <v>-1.5740727928732132</v>
      </c>
      <c r="AZ468" s="70">
        <f t="shared" si="264"/>
        <v>21.947133283693223</v>
      </c>
      <c r="BA468" s="70"/>
      <c r="BB468" s="70"/>
      <c r="BC468" s="70">
        <f t="shared" si="265"/>
        <v>57.624384996494982</v>
      </c>
      <c r="BD468" s="70">
        <f t="shared" si="266"/>
        <v>1.7279538621775923</v>
      </c>
      <c r="BE468" s="70">
        <f t="shared" si="267"/>
        <v>1</v>
      </c>
      <c r="BF468" s="70">
        <f t="shared" si="268"/>
        <v>2.441082357390286</v>
      </c>
      <c r="BG468" s="70">
        <f t="shared" si="269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219</v>
      </c>
      <c r="BS468" s="8" t="s">
        <v>610</v>
      </c>
      <c r="BT468" s="9" t="s">
        <v>612</v>
      </c>
      <c r="BU468" s="10">
        <v>183</v>
      </c>
      <c r="BV468" s="9" t="s">
        <v>222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302</v>
      </c>
      <c r="CU468" s="9" t="s">
        <v>388</v>
      </c>
      <c r="CV468" s="10"/>
      <c r="CW468" s="10"/>
      <c r="CX468" t="str">
        <f>INDEX('Data_Price '!AS$2:AS$1266,MATCH(Data!$DN468,'Data_Price '!$BE$2:$BE$1266,0))</f>
        <v>Fischer Hannibal 96 Carbon</v>
      </c>
      <c r="CY468" t="str">
        <f>INDEX('Data_Price '!AT$2:AT$1266,MATCH(Data!$DN468,'Data_Price '!$BE$2:$BE$1266,0))</f>
        <v>Snowcountry.eu</v>
      </c>
      <c r="CZ468">
        <f>INDEX('Data_Price '!AU$2:AU$1266,MATCH(Data!$DN468,'Data_Price '!$BE$2:$BE$1266,0))</f>
        <v>482.01</v>
      </c>
      <c r="DA468" t="str">
        <f>INDEX('Data_Price '!AV$2:AV$1266,MATCH(Data!$DN468,'Data_Price '!$BE$2:$BE$1266,0))</f>
        <v>https://www.google.com/url?q=https://www.snowcountry.eu/fischer-hannibal-96-carbon-19-20.html%3Fartikel_maat%3D65364%26country%3DUS&amp;sa=U&amp;ved=0ahUKEwjYubaAxqP2AhWxm-AKHWn4C_gQ2ykIHA&amp;usg=AOvVaw3yRb-rB2tBG1SaJs3B8VKm</v>
      </c>
      <c r="DB468" t="str">
        <f>INDEX('Data_Price '!AW$2:AW$1266,MATCH(Data!$DN468,'Data_Price '!$BE$2:$BE$1266,0))</f>
        <v>Fischer Hannibal 96 Carbon</v>
      </c>
      <c r="DC468" t="str">
        <f>INDEX('Data_Price '!AX$2:AX$1266,MATCH(Data!$DN468,'Data_Price '!$BE$2:$BE$1266,0))</f>
        <v>evo.com</v>
      </c>
      <c r="DD468">
        <f>INDEX('Data_Price '!AY$2:AY$1266,MATCH(Data!$DN468,'Data_Price '!$BE$2:$BE$1266,0))</f>
        <v>559.99</v>
      </c>
      <c r="DE468" t="str">
        <f>INDEX('Data_Price '!AZ$2:AZ$1266,MATCH(Data!$DN468,'Data_Price '!$BE$2:$BE$1266,0))</f>
        <v>https://www.google.com/url?q=https://www.evo.com/skis/fischer-hannibal-96-carbon%3Fimage%3D209040/846563/clone.jpg&amp;sa=U&amp;ved=0ahUKEwjYubaAxqP2AhWxm-AKHWn4C_gQ2ykIGg&amp;usg=AOvVaw0UiP-mjF2X17hoD0ZZRSbx</v>
      </c>
      <c r="DF468" t="str">
        <f>INDEX('Data_Price '!BA$2:BA$1266,MATCH(Data!$DN468,'Data_Price '!$BE$2:$BE$1266,0))</f>
        <v>Fischer Hannibal 96 Carbon</v>
      </c>
      <c r="DG468" t="str">
        <f>INDEX('Data_Price '!BB$2:BB$1266,MATCH(Data!$DN468,'Data_Price '!$BE$2:$BE$1266,0))</f>
        <v>Gorham Bike and Ski</v>
      </c>
      <c r="DH468">
        <f>INDEX('Data_Price '!BC$2:BC$1266,MATCH(Data!$DN468,'Data_Price '!$BE$2:$BE$1266,0))</f>
        <v>559.99</v>
      </c>
      <c r="DI468" t="str">
        <f>INDEX('Data_Price '!BD$2:BD$1266,MATCH(Data!$DN468,'Data_Price '!$BE$2:$BE$1266,0))</f>
        <v>https://www.google.com/url?q=https://www.gorhambike.com/product/fischer-hannibal-96-carbon-399726-1.htm%3Fvariations%3D854051&amp;sa=U&amp;ved=0ahUKEwjYubaAxqP2AhWxm-AKHWn4C_gQ2ykIHg&amp;usg=AOvVaw2Q38mtFwMuyGN535vaYQFK</v>
      </c>
      <c r="DJ468" s="89" t="e">
        <f ca="1">_xll.Connector("TinyUrl.TinyUrl",DA468,0)</f>
        <v>#NAME?</v>
      </c>
      <c r="DK468" s="89" t="e">
        <f ca="1">_xll.Connector("TinyUrl.TinyUrl",DE468,0)</f>
        <v>#NAME?</v>
      </c>
      <c r="DL468" s="89" t="e">
        <f ca="1">_xll.Connector("TinyUrl.TinyUrl",DI468,0)</f>
        <v>#NAME?</v>
      </c>
      <c r="DM468" s="224" t="str">
        <f t="shared" si="270"/>
        <v>Hannibal 96</v>
      </c>
      <c r="DN468" s="89" t="str">
        <f t="shared" si="271"/>
        <v xml:space="preserve"> FischerHannibal 96183 Unisex</v>
      </c>
      <c r="DO468" s="227" t="s">
        <v>1082</v>
      </c>
    </row>
    <row r="469" spans="1:119" ht="15.45" customHeight="1">
      <c r="B469" s="224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#VALUE!</v>
      </c>
      <c r="F469" s="43" t="b">
        <f>CL469&gt;Driver!$F$56</f>
        <v>0</v>
      </c>
      <c r="G469" s="43" t="b">
        <f>AND(CB469&gt;Driver!$F$55,CB469&lt;Driver!$G$55)</f>
        <v>0</v>
      </c>
      <c r="H469" s="43" t="e">
        <f t="shared" si="238"/>
        <v>#VALUE!</v>
      </c>
      <c r="I469" s="43">
        <f t="shared" si="239"/>
        <v>0</v>
      </c>
      <c r="J469" s="43" t="e">
        <f t="array" ref="J469">NOT(OR(($H$9:$H$1273=TRUE)*($I$9:$I$1273&gt;0)*($BT$9:$BT$1273=BT469)*($K$9:$K$1273&gt;K469)))</f>
        <v>#VALUE!</v>
      </c>
      <c r="K469" s="72">
        <f t="shared" si="240"/>
        <v>0.68902756792224396</v>
      </c>
      <c r="L469" s="72">
        <f t="shared" si="241"/>
        <v>0.99618403029570546</v>
      </c>
      <c r="M469" s="72">
        <f t="shared" si="242"/>
        <v>0.38187110554878256</v>
      </c>
      <c r="N469" s="72">
        <f t="shared" si="243"/>
        <v>0.23492063492063497</v>
      </c>
      <c r="O469" s="72">
        <f t="shared" si="244"/>
        <v>0.33378091701983015</v>
      </c>
      <c r="P469" s="72">
        <f t="shared" si="245"/>
        <v>0.57691176470588235</v>
      </c>
      <c r="Q469" s="72"/>
      <c r="R469" s="72"/>
      <c r="S469" s="72">
        <f t="shared" si="246"/>
        <v>0.88871183178163882</v>
      </c>
      <c r="T469" s="72">
        <f t="shared" si="247"/>
        <v>0.90881997659623159</v>
      </c>
      <c r="U469" s="72">
        <f t="shared" si="248"/>
        <v>0.9459104070179033</v>
      </c>
      <c r="V469" s="72">
        <f t="shared" si="249"/>
        <v>0.63882091851196443</v>
      </c>
      <c r="W469" s="72">
        <f t="shared" si="250"/>
        <v>0.99303460316039216</v>
      </c>
      <c r="X469" s="72">
        <f t="shared" si="251"/>
        <v>3.8159697042945417E-3</v>
      </c>
      <c r="Y469" s="72">
        <f t="shared" si="252"/>
        <v>0.61812889445121744</v>
      </c>
      <c r="Z469" s="72">
        <f t="shared" si="253"/>
        <v>0.76507936507936503</v>
      </c>
      <c r="AA469" s="72">
        <f t="shared" si="254"/>
        <v>0.66621908298016985</v>
      </c>
      <c r="AB469" s="72">
        <f t="shared" si="255"/>
        <v>0.42308823529411765</v>
      </c>
      <c r="AC469" s="72"/>
      <c r="AD469" s="72"/>
      <c r="AE469" s="72">
        <f t="shared" si="256"/>
        <v>0.11128816821836121</v>
      </c>
      <c r="AF469" s="72">
        <f t="shared" si="257"/>
        <v>9.118002340376842E-2</v>
      </c>
      <c r="AG469" s="72">
        <f t="shared" si="258"/>
        <v>5.4089592982096729E-2</v>
      </c>
      <c r="AH469" s="72">
        <f t="shared" si="259"/>
        <v>0.36117908148803557</v>
      </c>
      <c r="AI469" s="72">
        <f t="shared" si="260"/>
        <v>6.965396839607868E-3</v>
      </c>
      <c r="AJ469" s="72">
        <f>(AV469-Driver!$K$179)/(Driver!$L$179-Driver!$K$179)</f>
        <v>0.24381596970429453</v>
      </c>
      <c r="AK469" s="72">
        <f>(AW469-Driver!$K$180)/(Driver!$L$180-Driver!$K$180)</f>
        <v>0.57001921544154399</v>
      </c>
      <c r="AL469" s="72">
        <f>(AX469-Driver!$K$181)/(Driver!$L$181-Driver!$K$181)</f>
        <v>0.36507936507936506</v>
      </c>
      <c r="AM469" s="72">
        <f>(AY469-Driver!$K$182)/(Driver!$L$182-Driver!$K$182)</f>
        <v>0.88021908298016982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61"/>
        <v>5.1315967982634643</v>
      </c>
      <c r="AW469" s="70">
        <f t="shared" si="262"/>
        <v>56.694695290553376</v>
      </c>
      <c r="AX469" s="70">
        <f t="shared" si="263"/>
        <v>4.2857142857142856</v>
      </c>
      <c r="AY469" s="70">
        <f>IFERROR(Driver!$K$19/Data!BH469/Data!BI469*Data!BK469*Data!BL469,"")</f>
        <v>-0.73323790804251943</v>
      </c>
      <c r="AZ469" s="70">
        <f t="shared" si="264"/>
        <v>53.14221891288161</v>
      </c>
      <c r="BA469" s="70"/>
      <c r="BB469" s="70"/>
      <c r="BC469" s="70">
        <f t="shared" si="265"/>
        <v>123.82148664286758</v>
      </c>
      <c r="BD469" s="70">
        <f t="shared" si="266"/>
        <v>2.5013751847904557</v>
      </c>
      <c r="BE469" s="70">
        <f t="shared" si="267"/>
        <v>0.15424049387758154</v>
      </c>
      <c r="BF469" s="70">
        <f t="shared" si="268"/>
        <v>4.3845500135382638</v>
      </c>
      <c r="BG469" s="70">
        <f t="shared" si="269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219</v>
      </c>
      <c r="BS469" s="8" t="s">
        <v>855</v>
      </c>
      <c r="BT469" s="9" t="s">
        <v>881</v>
      </c>
      <c r="BU469" s="10">
        <v>178</v>
      </c>
      <c r="BV469" s="9" t="s">
        <v>222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305</v>
      </c>
      <c r="CU469" s="9" t="s">
        <v>302</v>
      </c>
      <c r="CV469" s="10"/>
      <c r="CW469" s="10"/>
      <c r="CX469" t="e">
        <f>INDEX('Data_Price '!AS$2:AS$1266,MATCH(Data!$DN469,'Data_Price '!$BE$2:$BE$1266,0))</f>
        <v>#N/A</v>
      </c>
      <c r="CY469" t="e">
        <f>INDEX('Data_Price '!AT$2:AT$1266,MATCH(Data!$DN469,'Data_Price '!$BE$2:$BE$1266,0))</f>
        <v>#N/A</v>
      </c>
      <c r="CZ469" t="e">
        <f>INDEX('Data_Price '!AU$2:AU$1266,MATCH(Data!$DN469,'Data_Price '!$BE$2:$BE$1266,0))</f>
        <v>#N/A</v>
      </c>
      <c r="DA469" t="e">
        <f>INDEX('Data_Price '!AV$2:AV$1266,MATCH(Data!$DN469,'Data_Price '!$BE$2:$BE$1266,0))</f>
        <v>#N/A</v>
      </c>
      <c r="DB469" t="e">
        <f>INDEX('Data_Price '!AW$2:AW$1266,MATCH(Data!$DN469,'Data_Price '!$BE$2:$BE$1266,0))</f>
        <v>#N/A</v>
      </c>
      <c r="DC469" t="e">
        <f>INDEX('Data_Price '!AX$2:AX$1266,MATCH(Data!$DN469,'Data_Price '!$BE$2:$BE$1266,0))</f>
        <v>#N/A</v>
      </c>
      <c r="DD469" t="e">
        <f>INDEX('Data_Price '!AY$2:AY$1266,MATCH(Data!$DN469,'Data_Price '!$BE$2:$BE$1266,0))</f>
        <v>#N/A</v>
      </c>
      <c r="DE469" t="e">
        <f>INDEX('Data_Price '!AZ$2:AZ$1266,MATCH(Data!$DN469,'Data_Price '!$BE$2:$BE$1266,0))</f>
        <v>#N/A</v>
      </c>
      <c r="DF469" t="e">
        <f>INDEX('Data_Price '!BA$2:BA$1266,MATCH(Data!$DN469,'Data_Price '!$BE$2:$BE$1266,0))</f>
        <v>#N/A</v>
      </c>
      <c r="DG469" t="e">
        <f>INDEX('Data_Price '!BB$2:BB$1266,MATCH(Data!$DN469,'Data_Price '!$BE$2:$BE$1266,0))</f>
        <v>#N/A</v>
      </c>
      <c r="DH469" t="e">
        <f>INDEX('Data_Price '!BC$2:BC$1266,MATCH(Data!$DN469,'Data_Price '!$BE$2:$BE$1266,0))</f>
        <v>#N/A</v>
      </c>
      <c r="DI469" t="e">
        <f>INDEX('Data_Price '!BD$2:BD$1266,MATCH(Data!$DN469,'Data_Price '!$BE$2:$BE$1266,0))</f>
        <v>#N/A</v>
      </c>
      <c r="DJ469" s="89" t="e">
        <f ca="1">_xll.Connector("TinyUrl.TinyUrl",DA469,0)</f>
        <v>#NAME?</v>
      </c>
      <c r="DK469" s="89" t="e">
        <f ca="1">_xll.Connector("TinyUrl.TinyUrl",DE469,0)</f>
        <v>#NAME?</v>
      </c>
      <c r="DL469" s="89" t="e">
        <f ca="1">_xll.Connector("TinyUrl.TinyUrl",DI469,0)</f>
        <v>#NAME?</v>
      </c>
      <c r="DM469" s="224" t="str">
        <f t="shared" si="270"/>
        <v>Mantra V.Werks</v>
      </c>
      <c r="DN469" s="89" t="str">
        <f t="shared" si="271"/>
        <v xml:space="preserve"> VölklMantra V.Werks178 Unisex</v>
      </c>
      <c r="DO469" s="227"/>
    </row>
    <row r="470" spans="1:119" ht="15.45" customHeight="1">
      <c r="B470" s="224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#VALUE!</v>
      </c>
      <c r="F470" s="43" t="b">
        <f>CL470&gt;Driver!$F$56</f>
        <v>0</v>
      </c>
      <c r="G470" s="43" t="b">
        <f>AND(CB470&gt;Driver!$F$55,CB470&lt;Driver!$G$55)</f>
        <v>0</v>
      </c>
      <c r="H470" s="43" t="e">
        <f t="shared" si="238"/>
        <v>#VALUE!</v>
      </c>
      <c r="I470" s="43">
        <f t="shared" si="239"/>
        <v>0</v>
      </c>
      <c r="J470" s="43" t="e">
        <f t="array" ref="J470">NOT(OR(($H$9:$H$1273=TRUE)*($I$9:$I$1273&gt;0)*($BT$9:$BT$1273=BT470)*($K$9:$K$1273&gt;K470)))</f>
        <v>#VALUE!</v>
      </c>
      <c r="K470" s="72">
        <f t="shared" si="240"/>
        <v>0.67395570259215742</v>
      </c>
      <c r="L470" s="72">
        <f t="shared" si="241"/>
        <v>0.87602610587382157</v>
      </c>
      <c r="M470" s="72">
        <f t="shared" si="242"/>
        <v>0.47188529931049317</v>
      </c>
      <c r="N470" s="72">
        <f t="shared" si="243"/>
        <v>0.21847846708404473</v>
      </c>
      <c r="O470" s="72">
        <f t="shared" si="244"/>
        <v>0.28431795372325175</v>
      </c>
      <c r="P470" s="72">
        <f t="shared" si="245"/>
        <v>0.91285947712418303</v>
      </c>
      <c r="Q470" s="72"/>
      <c r="R470" s="72"/>
      <c r="S470" s="72">
        <f t="shared" si="246"/>
        <v>0.7207059687038927</v>
      </c>
      <c r="T470" s="72">
        <f t="shared" si="247"/>
        <v>0.98570511451072285</v>
      </c>
      <c r="U470" s="72">
        <f t="shared" si="248"/>
        <v>0.7356888567494595</v>
      </c>
      <c r="V470" s="72">
        <f t="shared" si="249"/>
        <v>0.63168328824306075</v>
      </c>
      <c r="W470" s="72">
        <f t="shared" si="250"/>
        <v>0.97177792041078304</v>
      </c>
      <c r="X470" s="72">
        <f t="shared" si="251"/>
        <v>0.1239738941261784</v>
      </c>
      <c r="Y470" s="72">
        <f t="shared" si="252"/>
        <v>0.52811470068950683</v>
      </c>
      <c r="Z470" s="72">
        <f t="shared" si="253"/>
        <v>0.78152153291595527</v>
      </c>
      <c r="AA470" s="72">
        <f t="shared" si="254"/>
        <v>0.71568204627674825</v>
      </c>
      <c r="AB470" s="72">
        <f t="shared" si="255"/>
        <v>8.7140522875816973E-2</v>
      </c>
      <c r="AC470" s="72"/>
      <c r="AD470" s="72"/>
      <c r="AE470" s="72">
        <f t="shared" si="256"/>
        <v>0.2792940312961073</v>
      </c>
      <c r="AF470" s="72">
        <f t="shared" si="257"/>
        <v>1.4294885489277126E-2</v>
      </c>
      <c r="AG470" s="72">
        <f t="shared" si="258"/>
        <v>0.2643111432505405</v>
      </c>
      <c r="AH470" s="72">
        <f t="shared" si="259"/>
        <v>0.36831671175693931</v>
      </c>
      <c r="AI470" s="72">
        <f t="shared" si="260"/>
        <v>2.8222079589216954E-2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0.26152322105906867</v>
      </c>
      <c r="AL470" s="72">
        <f>(AX470-Driver!$K$181)/(Driver!$L$181-Driver!$K$181)</f>
        <v>0.38152153291595525</v>
      </c>
      <c r="AM470" s="72">
        <f>(AY470-Driver!$K$182)/(Driver!$L$182-Driver!$K$182)</f>
        <v>0.92968204627674822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61"/>
        <v>2.4420024420024418</v>
      </c>
      <c r="AW470" s="70">
        <f t="shared" si="262"/>
        <v>26.527442568434314</v>
      </c>
      <c r="AX470" s="70">
        <f t="shared" si="263"/>
        <v>4.4336937962435972</v>
      </c>
      <c r="AY470" s="70">
        <f>IFERROR(Driver!$K$19/Data!BH470/Data!BI470*Data!BK470*Data!BL470,"")</f>
        <v>-0.43045078104830325</v>
      </c>
      <c r="AZ470" s="70">
        <f t="shared" si="264"/>
        <v>22.524199553239018</v>
      </c>
      <c r="BA470" s="70"/>
      <c r="BB470" s="70"/>
      <c r="BC470" s="70">
        <f t="shared" si="265"/>
        <v>36.675677506629022</v>
      </c>
      <c r="BD470" s="70">
        <f t="shared" si="266"/>
        <v>9.3055736578198456</v>
      </c>
      <c r="BE470" s="70">
        <f t="shared" si="267"/>
        <v>0.36442454298760174</v>
      </c>
      <c r="BF470" s="70">
        <f t="shared" si="268"/>
        <v>3.5784048193562144</v>
      </c>
      <c r="BG470" s="70">
        <f t="shared" si="269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219</v>
      </c>
      <c r="BS470" s="8" t="s">
        <v>493</v>
      </c>
      <c r="BT470" s="9" t="s">
        <v>494</v>
      </c>
      <c r="BU470" s="10">
        <v>166</v>
      </c>
      <c r="BV470" s="9" t="s">
        <v>390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306</v>
      </c>
      <c r="CU470" s="9" t="s">
        <v>305</v>
      </c>
      <c r="CV470" s="10"/>
      <c r="CW470" s="10"/>
      <c r="CX470" t="str">
        <f>INDEX('Data_Price '!AS$2:AS$1266,MATCH(Data!$DN470,'Data_Price '!$BE$2:$BE$1266,0))</f>
        <v>Blizzard Black Pearl 82 19/20</v>
      </c>
      <c r="CY470" t="str">
        <f>INDEX('Data_Price '!AT$2:AT$1266,MATCH(Data!$DN470,'Data_Price '!$BE$2:$BE$1266,0))</f>
        <v>eBay - grassisport</v>
      </c>
      <c r="CZ470">
        <f>INDEX('Data_Price '!AU$2:AU$1266,MATCH(Data!$DN470,'Data_Price '!$BE$2:$BE$1266,0))</f>
        <v>408.25</v>
      </c>
      <c r="DA470" t="str">
        <f>INDEX('Data_Price '!AV$2:AV$1266,MATCH(Data!$DN470,'Data_Price '!$BE$2:$BE$1266,0))</f>
        <v>https://www.google.com/url?url=https://www.ebay.com/itm/401843402617%3Fchn%3Dps%26mkevt%3D1%26mkcid%3D28%26var%3D673377095017&amp;rct=j&amp;q=&amp;esrc=s&amp;sa=U&amp;ved=0ahUKEwislIKBxqP2AhXJmuAKHZozCmYQsDwIlAE&amp;usg=AOvVaw3BcdVknUf3cGHqz657weVu</v>
      </c>
      <c r="DB470" t="str">
        <f>INDEX('Data_Price '!AW$2:AW$1266,MATCH(Data!$DN470,'Data_Price '!$BE$2:$BE$1266,0))</f>
        <v>Blizzard Black Pearl 82 Skis Â· Women's Â· 2021 Â· 166 cm</v>
      </c>
      <c r="DC470" t="str">
        <f>INDEX('Data_Price '!AX$2:AX$1266,MATCH(Data!$DN470,'Data_Price '!$BE$2:$BE$1266,0))</f>
        <v>SkiEssentials.com</v>
      </c>
      <c r="DD470">
        <f>INDEX('Data_Price '!AY$2:AY$1266,MATCH(Data!$DN470,'Data_Price '!$BE$2:$BE$1266,0))</f>
        <v>439.95</v>
      </c>
      <c r="DE470" t="str">
        <f>INDEX('Data_Price '!AZ$2:AZ$1266,MATCH(Data!$DN470,'Data_Price '!$BE$2:$BE$1266,0))</f>
        <v>https://www.google.com/url?url=https://www.skiessentials.com/2021-blizzard-black-pearl-82-women-s-skis.html&amp;rct=j&amp;q=&amp;esrc=s&amp;sa=U&amp;ved=0ahUKEwislIKBxqP2AhXJmuAKHZozCmYQsDwIkAE&amp;usg=AOvVaw0a-QvAr0xIFzvgCP67qr4U</v>
      </c>
      <c r="DF470" t="str">
        <f>INDEX('Data_Price '!BA$2:BA$1266,MATCH(Data!$DN470,'Data_Price '!$BE$2:$BE$1266,0))</f>
        <v>Blizzard Black Pearl 82 Skis Â· Women's Â· 2021 Â· 166 cm</v>
      </c>
      <c r="DG470" t="str">
        <f>INDEX('Data_Price '!BB$2:BB$1266,MATCH(Data!$DN470,'Data_Price '!$BE$2:$BE$1266,0))</f>
        <v>SkiEssentials.com</v>
      </c>
      <c r="DH470">
        <f>INDEX('Data_Price '!BC$2:BC$1266,MATCH(Data!$DN470,'Data_Price '!$BE$2:$BE$1266,0))</f>
        <v>439.95</v>
      </c>
      <c r="DI470" t="str">
        <f>INDEX('Data_Price '!BD$2:BD$1266,MATCH(Data!$DN470,'Data_Price '!$BE$2:$BE$1266,0))</f>
        <v>https://www.google.com/url?q=https://www.skiessentials.com/2021-blizzard-black-pearl-82-women-s-skis.html&amp;sa=U&amp;ved=0ahUKEwiH7cOBxqP2AhVsTt8KHUukCtoQ2ykIFw&amp;usg=AOvVaw21vfJb2jDg6RlsxhYbaaM0</v>
      </c>
      <c r="DJ470" s="89" t="e">
        <f ca="1">_xll.Connector("TinyUrl.TinyUrl",DA470,0)</f>
        <v>#NAME?</v>
      </c>
      <c r="DK470" s="89" t="e">
        <f ca="1">_xll.Connector("TinyUrl.TinyUrl",DE470,0)</f>
        <v>#NAME?</v>
      </c>
      <c r="DL470" s="89" t="e">
        <f ca="1">_xll.Connector("TinyUrl.TinyUrl",DI470,0)</f>
        <v>#NAME?</v>
      </c>
      <c r="DM470" s="224" t="str">
        <f t="shared" si="270"/>
        <v>Black Pearl 82</v>
      </c>
      <c r="DN470" s="89" t="str">
        <f t="shared" si="271"/>
        <v xml:space="preserve"> BlizzardBlack Pearl 82166 Women's</v>
      </c>
      <c r="DO470" s="227" t="s">
        <v>1083</v>
      </c>
    </row>
    <row r="471" spans="1:119" ht="15.45" customHeight="1">
      <c r="B471" s="224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#VALUE!</v>
      </c>
      <c r="F471" s="43" t="b">
        <f>CL471&gt;Driver!$F$56</f>
        <v>0</v>
      </c>
      <c r="G471" s="43" t="b">
        <f>AND(CB471&gt;Driver!$F$55,CB471&lt;Driver!$G$55)</f>
        <v>0</v>
      </c>
      <c r="H471" s="43" t="e">
        <f t="shared" si="238"/>
        <v>#VALUE!</v>
      </c>
      <c r="I471" s="43">
        <f t="shared" si="239"/>
        <v>0</v>
      </c>
      <c r="J471" s="43" t="e">
        <f t="array" ref="J471">NOT(OR(($H$9:$H$1273=TRUE)*($I$9:$I$1273&gt;0)*($BT$9:$BT$1273=BT471)*($K$9:$K$1273&gt;K471)))</f>
        <v>#VALUE!</v>
      </c>
      <c r="K471" s="72">
        <f t="shared" si="240"/>
        <v>0.70855855828751435</v>
      </c>
      <c r="L471" s="72">
        <f t="shared" si="241"/>
        <v>0.87167512690355331</v>
      </c>
      <c r="M471" s="72">
        <f t="shared" si="242"/>
        <v>0.54544198967147528</v>
      </c>
      <c r="N471" s="72">
        <f t="shared" si="243"/>
        <v>0.37404667046101303</v>
      </c>
      <c r="O471" s="72">
        <f t="shared" si="244"/>
        <v>0.36514694561223637</v>
      </c>
      <c r="P471" s="72">
        <f t="shared" si="245"/>
        <v>0.89713235294117655</v>
      </c>
      <c r="Q471" s="72"/>
      <c r="R471" s="72"/>
      <c r="S471" s="72">
        <f t="shared" si="246"/>
        <v>0.71757719259374231</v>
      </c>
      <c r="T471" s="72">
        <f t="shared" si="247"/>
        <v>0.90232681958353411</v>
      </c>
      <c r="U471" s="72">
        <f t="shared" si="248"/>
        <v>0.68059914002792654</v>
      </c>
      <c r="V471" s="72">
        <f t="shared" si="249"/>
        <v>0.63034000362508436</v>
      </c>
      <c r="W471" s="72">
        <f t="shared" si="250"/>
        <v>0.92116724738675959</v>
      </c>
      <c r="X471" s="72">
        <f t="shared" si="251"/>
        <v>0.12832487309644669</v>
      </c>
      <c r="Y471" s="72">
        <f t="shared" si="252"/>
        <v>0.45455801032852466</v>
      </c>
      <c r="Z471" s="72">
        <f t="shared" si="253"/>
        <v>0.62595332953898697</v>
      </c>
      <c r="AA471" s="72">
        <f t="shared" si="254"/>
        <v>0.63485305438776363</v>
      </c>
      <c r="AB471" s="72">
        <f t="shared" si="255"/>
        <v>0.10286764705882351</v>
      </c>
      <c r="AC471" s="72"/>
      <c r="AD471" s="72"/>
      <c r="AE471" s="72">
        <f t="shared" si="256"/>
        <v>0.28242280740625769</v>
      </c>
      <c r="AF471" s="72">
        <f t="shared" si="257"/>
        <v>9.7673180416465916E-2</v>
      </c>
      <c r="AG471" s="72">
        <f t="shared" si="258"/>
        <v>0.31940085997207346</v>
      </c>
      <c r="AH471" s="72">
        <f t="shared" si="259"/>
        <v>0.36965999637491564</v>
      </c>
      <c r="AI471" s="72">
        <f t="shared" si="260"/>
        <v>7.8832752613240395E-2</v>
      </c>
      <c r="AJ471" s="72">
        <f>(AV471-Driver!$K$179)/(Driver!$L$179-Driver!$K$179)</f>
        <v>0.1116751269035533</v>
      </c>
      <c r="AK471" s="72">
        <f>(AW471-Driver!$K$180)/(Driver!$L$180-Driver!$K$180)</f>
        <v>0.25680332718335391</v>
      </c>
      <c r="AL471" s="72">
        <f>(AX471-Driver!$K$181)/(Driver!$L$181-Driver!$K$181)</f>
        <v>0.22595332953898695</v>
      </c>
      <c r="AM471" s="72">
        <f>(AY471-Driver!$K$182)/(Driver!$L$182-Driver!$K$182)</f>
        <v>0.84885305438776359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61"/>
        <v>2.3504273504273505</v>
      </c>
      <c r="AW471" s="70">
        <f t="shared" si="262"/>
        <v>26.065892875851471</v>
      </c>
      <c r="AX471" s="70">
        <f t="shared" si="263"/>
        <v>3.0335799658508824</v>
      </c>
      <c r="AY471" s="70">
        <f>IFERROR(Driver!$K$19/Data!BH471/Data!BI471*Data!BK471*Data!BL471,"")</f>
        <v>-0.92524479662636838</v>
      </c>
      <c r="AZ471" s="70">
        <f t="shared" si="264"/>
        <v>23.957557706626957</v>
      </c>
      <c r="BA471" s="70"/>
      <c r="BB471" s="70"/>
      <c r="BC471" s="70">
        <f t="shared" si="265"/>
        <v>35.052759587395364</v>
      </c>
      <c r="BD471" s="70">
        <f t="shared" si="266"/>
        <v>1.9267422943601553</v>
      </c>
      <c r="BE471" s="70">
        <f t="shared" si="267"/>
        <v>0.4195044323237328</v>
      </c>
      <c r="BF471" s="70">
        <f t="shared" si="268"/>
        <v>3.426690258864332</v>
      </c>
      <c r="BG471" s="70">
        <f t="shared" si="269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219</v>
      </c>
      <c r="BS471" s="8" t="s">
        <v>405</v>
      </c>
      <c r="BT471" s="9" t="s">
        <v>433</v>
      </c>
      <c r="BU471" s="10">
        <v>164</v>
      </c>
      <c r="BV471" s="9" t="s">
        <v>390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305</v>
      </c>
      <c r="CU471" s="9" t="s">
        <v>302</v>
      </c>
      <c r="CV471" s="10"/>
      <c r="CW471" s="10"/>
      <c r="CX471" t="str">
        <f>INDEX('Data_Price '!AS$2:AS$1266,MATCH(Data!$DN471,'Data_Price '!$BE$2:$BE$1266,0))</f>
        <v>Armada Trace 98 Skis - Women's 2022</v>
      </c>
      <c r="CY471" t="str">
        <f>INDEX('Data_Price '!AT$2:AT$1266,MATCH(Data!$DN471,'Data_Price '!$BE$2:$BE$1266,0))</f>
        <v>BlueZone Sports</v>
      </c>
      <c r="CZ471">
        <f>INDEX('Data_Price '!AU$2:AU$1266,MATCH(Data!$DN471,'Data_Price '!$BE$2:$BE$1266,0))</f>
        <v>419.97</v>
      </c>
      <c r="DA471" t="str">
        <f>INDEX('Data_Price '!AV$2:AV$1266,MATCH(Data!$DN471,'Data_Price '!$BE$2:$BE$1266,0))</f>
        <v>https://www.google.com/url?q=https://www.bluezonesports.com/armada/armada-trace-98-skis-womens-2022-38909&amp;sa=U&amp;ved=0ahUKEwi36ryCxqP2AhXwUt8KHWHaCu8Q2ykIHA&amp;usg=AOvVaw0o_8Khq8jHnggNNffFJPxg</v>
      </c>
      <c r="DB471" t="str">
        <f>INDEX('Data_Price '!AW$2:AW$1266,MATCH(Data!$DN471,'Data_Price '!$BE$2:$BE$1266,0))</f>
        <v>Armada Trace 98 Skis - Women's 2022</v>
      </c>
      <c r="DC471" t="str">
        <f>INDEX('Data_Price '!AX$2:AX$1266,MATCH(Data!$DN471,'Data_Price '!$BE$2:$BE$1266,0))</f>
        <v>! OutdoorXL.com</v>
      </c>
      <c r="DD471">
        <f>INDEX('Data_Price '!AY$2:AY$1266,MATCH(Data!$DN471,'Data_Price '!$BE$2:$BE$1266,0))</f>
        <v>524.95000000000005</v>
      </c>
      <c r="DE471" t="str">
        <f>INDEX('Data_Price '!AZ$2:AZ$1266,MATCH(Data!$DN471,'Data_Price '!$BE$2:$BE$1266,0))</f>
        <v>https://www.google.com/url?q=https://www.outdoorxl.com/armada-trace-98-361905.html%3Fprl%3D92-493x144-2682&amp;sa=U&amp;ved=0ahUKEwi36ryCxqP2AhXwUt8KHWHaCu8Q2ykIGg&amp;usg=AOvVaw1U9Qez2vpSl6ZeZEoj7eOf</v>
      </c>
      <c r="DF471" t="str">
        <f>INDEX('Data_Price '!BA$2:BA$1266,MATCH(Data!$DN471,'Data_Price '!$BE$2:$BE$1266,0))</f>
        <v>Armada Trace 98 Women's Skis 164cm, Black, Ski Only, 2022</v>
      </c>
      <c r="DG471" t="str">
        <f>INDEX('Data_Price '!BB$2:BB$1266,MATCH(Data!$DN471,'Data_Price '!$BE$2:$BE$1266,0))</f>
        <v>Absolute-Snow.co.uk</v>
      </c>
      <c r="DH471">
        <f>INDEX('Data_Price '!BC$2:BC$1266,MATCH(Data!$DN471,'Data_Price '!$BE$2:$BE$1266,0))</f>
        <v>542.57000000000005</v>
      </c>
      <c r="DI471" t="str">
        <f>INDEX('Data_Price '!BD$2:BD$1266,MATCH(Data!$DN471,'Data_Price '!$BE$2:$BE$1266,0))</f>
        <v>https://www.google.com/url?url=https://www.absolute-snow.co.uk/V/Armada_Trace_98_Womens_Skis_164cm_Black_Ski_Only_2022-(310850)%3Fcurr%3DUSD%26deliverycountry%3DUSA&amp;rct=j&amp;q=&amp;esrc=s&amp;sa=U&amp;ved=0ahUKEwictIeCxqP2AhVrU98KHWcNDeoQ2SkIVg&amp;usg=AOvVaw0zXBB80JtIbD3HyNUNckHI</v>
      </c>
      <c r="DJ471" s="89" t="e">
        <f ca="1">_xll.Connector("TinyUrl.TinyUrl",DA471,0)</f>
        <v>#NAME?</v>
      </c>
      <c r="DK471" s="89" t="e">
        <f ca="1">_xll.Connector("TinyUrl.TinyUrl",DE471,0)</f>
        <v>#NAME?</v>
      </c>
      <c r="DL471" s="89" t="e">
        <f ca="1">_xll.Connector("TinyUrl.TinyUrl",DI471,0)</f>
        <v>#NAME?</v>
      </c>
      <c r="DM471" s="224" t="str">
        <f t="shared" si="270"/>
        <v>Trace 98</v>
      </c>
      <c r="DN471" s="89" t="str">
        <f t="shared" si="271"/>
        <v xml:space="preserve"> ArmadaTrace 98164 Women's</v>
      </c>
      <c r="DO471" s="227" t="s">
        <v>964</v>
      </c>
    </row>
    <row r="472" spans="1:119" ht="15.45" customHeight="1">
      <c r="B472" s="224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#VALUE!</v>
      </c>
      <c r="F472" s="43" t="b">
        <f>CL472&gt;Driver!$F$56</f>
        <v>0</v>
      </c>
      <c r="G472" s="43" t="b">
        <f>AND(CB472&gt;Driver!$F$55,CB472&lt;Driver!$G$55)</f>
        <v>0</v>
      </c>
      <c r="H472" s="43" t="e">
        <f t="shared" si="238"/>
        <v>#VALUE!</v>
      </c>
      <c r="I472" s="43">
        <f t="shared" si="239"/>
        <v>0</v>
      </c>
      <c r="J472" s="43" t="e">
        <f t="array" ref="J472">NOT(OR(($H$9:$H$1273=TRUE)*($I$9:$I$1273&gt;0)*($BT$9:$BT$1273=BT472)*($K$9:$K$1273&gt;K472)))</f>
        <v>#VALUE!</v>
      </c>
      <c r="K472" s="72">
        <f t="shared" si="240"/>
        <v>0.72460239168478502</v>
      </c>
      <c r="L472" s="72">
        <f t="shared" si="241"/>
        <v>0.91421803239062127</v>
      </c>
      <c r="M472" s="72">
        <f t="shared" si="242"/>
        <v>0.53498675097894877</v>
      </c>
      <c r="N472" s="72">
        <f t="shared" si="243"/>
        <v>0.35570732941250871</v>
      </c>
      <c r="O472" s="72">
        <f t="shared" si="244"/>
        <v>0.32969409999492594</v>
      </c>
      <c r="P472" s="72">
        <f t="shared" si="245"/>
        <v>0.91955882352941187</v>
      </c>
      <c r="Q472" s="72"/>
      <c r="R472" s="72"/>
      <c r="S472" s="72">
        <f t="shared" si="246"/>
        <v>0.7288148791239758</v>
      </c>
      <c r="T472" s="72">
        <f t="shared" si="247"/>
        <v>0.93003640168860502</v>
      </c>
      <c r="U472" s="72">
        <f t="shared" si="248"/>
        <v>0.90305429881828436</v>
      </c>
      <c r="V472" s="72">
        <f t="shared" si="249"/>
        <v>0.64140922396293709</v>
      </c>
      <c r="W472" s="72">
        <f t="shared" si="250"/>
        <v>0.99795373665480425</v>
      </c>
      <c r="X472" s="72">
        <f t="shared" si="251"/>
        <v>8.5781967609378756E-2</v>
      </c>
      <c r="Y472" s="72">
        <f t="shared" si="252"/>
        <v>0.46501324902105118</v>
      </c>
      <c r="Z472" s="72">
        <f t="shared" si="253"/>
        <v>0.64429267058749129</v>
      </c>
      <c r="AA472" s="72">
        <f t="shared" si="254"/>
        <v>0.67030590000507406</v>
      </c>
      <c r="AB472" s="72">
        <f t="shared" si="255"/>
        <v>8.0441176470588183E-2</v>
      </c>
      <c r="AC472" s="72"/>
      <c r="AD472" s="72"/>
      <c r="AE472" s="72">
        <f t="shared" si="256"/>
        <v>0.2711851208760242</v>
      </c>
      <c r="AF472" s="72">
        <f t="shared" si="257"/>
        <v>6.9963598311394967E-2</v>
      </c>
      <c r="AG472" s="72">
        <f t="shared" si="258"/>
        <v>9.694570118171561E-2</v>
      </c>
      <c r="AH472" s="72">
        <f t="shared" si="259"/>
        <v>0.35859077603706291</v>
      </c>
      <c r="AI472" s="72">
        <f t="shared" si="260"/>
        <v>2.0462633451957257E-3</v>
      </c>
      <c r="AJ472" s="72">
        <f>(AV472-Driver!$K$179)/(Driver!$L$179-Driver!$K$179)</f>
        <v>0.15421803239062123</v>
      </c>
      <c r="AK472" s="72">
        <f>(AW472-Driver!$K$180)/(Driver!$L$180-Driver!$K$180)</f>
        <v>0.2398089049217273</v>
      </c>
      <c r="AL472" s="72">
        <f>(AX472-Driver!$K$181)/(Driver!$L$181-Driver!$K$181)</f>
        <v>0.2442926705874913</v>
      </c>
      <c r="AM472" s="72">
        <f>(AY472-Driver!$K$182)/(Driver!$L$182-Driver!$K$182)</f>
        <v>0.88430590000507403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61"/>
        <v>3.2458282458282461</v>
      </c>
      <c r="AW472" s="70">
        <f t="shared" si="262"/>
        <v>24.404039754357523</v>
      </c>
      <c r="AX472" s="70">
        <f t="shared" si="263"/>
        <v>3.1986340352874216</v>
      </c>
      <c r="AY472" s="70">
        <f>IFERROR(Driver!$K$19/Data!BH472/Data!BI472*Data!BK472*Data!BL472,"")</f>
        <v>-0.70822049090755801</v>
      </c>
      <c r="AZ472" s="70">
        <f t="shared" si="264"/>
        <v>21.913626209977661</v>
      </c>
      <c r="BA472" s="70"/>
      <c r="BB472" s="70"/>
      <c r="BC472" s="70">
        <f t="shared" si="265"/>
        <v>40.881825713756818</v>
      </c>
      <c r="BD472" s="70">
        <f t="shared" si="266"/>
        <v>4.3789912121847534</v>
      </c>
      <c r="BE472" s="70">
        <f t="shared" si="267"/>
        <v>0.19708895702986365</v>
      </c>
      <c r="BF472" s="70">
        <f t="shared" si="268"/>
        <v>4.6768809303506949</v>
      </c>
      <c r="BG472" s="70">
        <f t="shared" si="269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219</v>
      </c>
      <c r="BS472" s="8" t="s">
        <v>438</v>
      </c>
      <c r="BT472" s="9" t="s">
        <v>456</v>
      </c>
      <c r="BU472" s="10">
        <v>169</v>
      </c>
      <c r="BV472" s="9" t="s">
        <v>222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305</v>
      </c>
      <c r="CU472" s="9" t="s">
        <v>302</v>
      </c>
      <c r="CV472" s="10"/>
      <c r="CW472" s="10"/>
      <c r="CX472" t="str">
        <f>INDEX('Data_Price '!AS$2:AS$1266,MATCH(Data!$DN472,'Data_Price '!$BE$2:$BE$1266,0))</f>
        <v>Atomic Maverick 86 C Skis</v>
      </c>
      <c r="CY472" t="str">
        <f>INDEX('Data_Price '!AT$2:AT$1266,MATCH(Data!$DN472,'Data_Price '!$BE$2:$BE$1266,0))</f>
        <v>Ski Pro  - Snow Ski &amp; Snowboard</v>
      </c>
      <c r="CZ472">
        <f>INDEX('Data_Price '!AU$2:AU$1266,MATCH(Data!$DN472,'Data_Price '!$BE$2:$BE$1266,0))</f>
        <v>499.95</v>
      </c>
      <c r="DA472" t="str">
        <f>INDEX('Data_Price '!AV$2:AV$1266,MATCH(Data!$DN472,'Data_Price '!$BE$2:$BE$1266,0))</f>
        <v>https://www.google.com/url?q=https://www.skipro.com/products/maverick_86_c_flat_12w%3Fvariant%3D40621259620529&amp;sa=U&amp;ved=0ahUKEwjs9ZKDxqP2AhWrTN8KHZb4DUMQ2ykIGw&amp;usg=AOvVaw0X6ZW4QJy7sy5z0zX9psU0</v>
      </c>
      <c r="DB472" t="str">
        <f>INDEX('Data_Price '!AW$2:AW$1266,MATCH(Data!$DN472,'Data_Price '!$BE$2:$BE$1266,0))</f>
        <v>Atomic Maverick 86 C Skis</v>
      </c>
      <c r="DC472" t="str">
        <f>INDEX('Data_Price '!AX$2:AX$1266,MATCH(Data!$DN472,'Data_Price '!$BE$2:$BE$1266,0))</f>
        <v>evo.com</v>
      </c>
      <c r="DD472">
        <f>INDEX('Data_Price '!AY$2:AY$1266,MATCH(Data!$DN472,'Data_Price '!$BE$2:$BE$1266,0))</f>
        <v>499.99</v>
      </c>
      <c r="DE472" t="str">
        <f>INDEX('Data_Price '!AZ$2:AZ$1266,MATCH(Data!$DN472,'Data_Price '!$BE$2:$BE$1266,0))</f>
        <v>https://www.google.com/url?url=https://www.evo.com/skis/atomic-maverick-86-c%3Fimage%3D197733/826787/clone.jpg&amp;rct=j&amp;q=&amp;esrc=s&amp;sa=U&amp;ved=0ahUKEwiAw96CxqP2AhXxY98KHTxTAo8QsDwIQg&amp;usg=AOvVaw2-N9O0Simze0tBXuYbR9vS</v>
      </c>
      <c r="DF472" t="str">
        <f>INDEX('Data_Price '!BA$2:BA$1266,MATCH(Data!$DN472,'Data_Price '!$BE$2:$BE$1266,0))</f>
        <v>Atomic Maverick 86 C Skis</v>
      </c>
      <c r="DG472" t="str">
        <f>INDEX('Data_Price '!BB$2:BB$1266,MATCH(Data!$DN472,'Data_Price '!$BE$2:$BE$1266,0))</f>
        <v>evo.com</v>
      </c>
      <c r="DH472">
        <f>INDEX('Data_Price '!BC$2:BC$1266,MATCH(Data!$DN472,'Data_Price '!$BE$2:$BE$1266,0))</f>
        <v>499.99</v>
      </c>
      <c r="DI472" t="str">
        <f>INDEX('Data_Price '!BD$2:BD$1266,MATCH(Data!$DN472,'Data_Price '!$BE$2:$BE$1266,0))</f>
        <v>https://www.google.com/url?q=https://www.evo.com/skis/atomic-maverick-86-c%3Fimage%3D197733/826787/clone.jpg&amp;sa=U&amp;ved=0ahUKEwjs9ZKDxqP2AhWrTN8KHZb4DUMQ2ykIFw&amp;usg=AOvVaw0VLScnIEUI4RgrYfb9a7xw</v>
      </c>
      <c r="DJ472" s="89" t="e">
        <f ca="1">_xll.Connector("TinyUrl.TinyUrl",DA472,0)</f>
        <v>#NAME?</v>
      </c>
      <c r="DK472" s="89" t="e">
        <f ca="1">_xll.Connector("TinyUrl.TinyUrl",DE472,0)</f>
        <v>#NAME?</v>
      </c>
      <c r="DL472" s="89" t="e">
        <f ca="1">_xll.Connector("TinyUrl.TinyUrl",DI472,0)</f>
        <v>#NAME?</v>
      </c>
      <c r="DM472" s="224" t="str">
        <f t="shared" si="270"/>
        <v>Maverick 86 C</v>
      </c>
      <c r="DN472" s="89" t="str">
        <f t="shared" si="271"/>
        <v xml:space="preserve"> AtomicMaverick 86 C169 Unisex</v>
      </c>
      <c r="DO472" s="227" t="s">
        <v>953</v>
      </c>
    </row>
    <row r="473" spans="1:119" ht="15.45" customHeight="1">
      <c r="B473" s="224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#VALUE!</v>
      </c>
      <c r="F473" s="43" t="b">
        <f>CL473&gt;Driver!$F$56</f>
        <v>0</v>
      </c>
      <c r="G473" s="43" t="b">
        <f>AND(CB473&gt;Driver!$F$55,CB473&lt;Driver!$G$55)</f>
        <v>1</v>
      </c>
      <c r="H473" s="43" t="e">
        <f t="shared" si="238"/>
        <v>#VALUE!</v>
      </c>
      <c r="I473" s="43">
        <f t="shared" si="239"/>
        <v>0</v>
      </c>
      <c r="J473" s="43" t="e">
        <f t="array" ref="J473">NOT(OR(($H$9:$H$1273=TRUE)*($I$9:$I$1273&gt;0)*($BT$9:$BT$1273=BT473)*($K$9:$K$1273&gt;K473)))</f>
        <v>#VALUE!</v>
      </c>
      <c r="K473" s="72">
        <f t="shared" si="240"/>
        <v>0.72872109245218109</v>
      </c>
      <c r="L473" s="72">
        <f t="shared" si="241"/>
        <v>0.96868584320360973</v>
      </c>
      <c r="M473" s="72">
        <f t="shared" si="242"/>
        <v>0.48875634170075244</v>
      </c>
      <c r="N473" s="72">
        <f t="shared" si="243"/>
        <v>0.19065325997596905</v>
      </c>
      <c r="O473" s="72">
        <f t="shared" si="244"/>
        <v>0.31757654944001357</v>
      </c>
      <c r="P473" s="72">
        <f t="shared" si="245"/>
        <v>0.95803921568627459</v>
      </c>
      <c r="Q473" s="72"/>
      <c r="R473" s="72"/>
      <c r="S473" s="72">
        <f t="shared" si="246"/>
        <v>0.6983610588099699</v>
      </c>
      <c r="T473" s="72">
        <f t="shared" si="247"/>
        <v>0.92840610899082954</v>
      </c>
      <c r="U473" s="72">
        <f t="shared" si="248"/>
        <v>0.94857816756563929</v>
      </c>
      <c r="V473" s="72">
        <f t="shared" si="249"/>
        <v>0.70274108073811181</v>
      </c>
      <c r="W473" s="72">
        <f t="shared" si="250"/>
        <v>0.96754556500607536</v>
      </c>
      <c r="X473" s="72">
        <f t="shared" si="251"/>
        <v>3.1314156796390269E-2</v>
      </c>
      <c r="Y473" s="72">
        <f t="shared" si="252"/>
        <v>0.51124365829924756</v>
      </c>
      <c r="Z473" s="72">
        <f t="shared" si="253"/>
        <v>0.80934674002403095</v>
      </c>
      <c r="AA473" s="72">
        <f t="shared" si="254"/>
        <v>0.68242345055998643</v>
      </c>
      <c r="AB473" s="72">
        <f t="shared" si="255"/>
        <v>4.1960784313725435E-2</v>
      </c>
      <c r="AC473" s="72"/>
      <c r="AD473" s="72"/>
      <c r="AE473" s="72">
        <f t="shared" si="256"/>
        <v>0.3016389411900301</v>
      </c>
      <c r="AF473" s="72">
        <f t="shared" si="257"/>
        <v>7.1593891009170407E-2</v>
      </c>
      <c r="AG473" s="72">
        <f t="shared" si="258"/>
        <v>5.1421832434360749E-2</v>
      </c>
      <c r="AH473" s="72">
        <f t="shared" si="259"/>
        <v>0.29725891926188819</v>
      </c>
      <c r="AI473" s="72">
        <f t="shared" si="260"/>
        <v>3.2454434993924655E-2</v>
      </c>
      <c r="AJ473" s="72">
        <f>(AV473-Driver!$K$179)/(Driver!$L$179-Driver!$K$179)</f>
        <v>0.20868584320360972</v>
      </c>
      <c r="AK473" s="72">
        <f>(AW473-Driver!$K$180)/(Driver!$L$180-Driver!$K$180)</f>
        <v>0.21989432842165951</v>
      </c>
      <c r="AL473" s="72">
        <f>(AX473-Driver!$K$181)/(Driver!$L$181-Driver!$K$181)</f>
        <v>0.40934674002403093</v>
      </c>
      <c r="AM473" s="72">
        <f>(AY473-Driver!$K$182)/(Driver!$L$182-Driver!$K$182)</f>
        <v>0.8964234505599864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61"/>
        <v>4.3922127255460595</v>
      </c>
      <c r="AW473" s="70">
        <f t="shared" si="262"/>
        <v>22.456630150760915</v>
      </c>
      <c r="AX473" s="70">
        <f t="shared" si="263"/>
        <v>4.6841206602162782</v>
      </c>
      <c r="AY473" s="70">
        <f>IFERROR(Driver!$K$19/Data!BH473/Data!BI473*Data!BK473*Data!BL473,"")</f>
        <v>-0.63404300387085055</v>
      </c>
      <c r="AZ473" s="70">
        <f t="shared" si="264"/>
        <v>18.406552494415486</v>
      </c>
      <c r="BA473" s="70"/>
      <c r="BB473" s="70"/>
      <c r="BC473" s="70">
        <f t="shared" si="265"/>
        <v>25.085217405357838</v>
      </c>
      <c r="BD473" s="70">
        <f t="shared" si="266"/>
        <v>4.2347131971393539</v>
      </c>
      <c r="BE473" s="70">
        <f t="shared" si="267"/>
        <v>4.8747890511836679E-2</v>
      </c>
      <c r="BF473" s="70">
        <f t="shared" si="268"/>
        <v>11.603883272426684</v>
      </c>
      <c r="BG473" s="70">
        <f t="shared" si="269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219</v>
      </c>
      <c r="BS473" s="8" t="s">
        <v>710</v>
      </c>
      <c r="BT473" s="9" t="s">
        <v>714</v>
      </c>
      <c r="BU473" s="10">
        <v>171</v>
      </c>
      <c r="BV473" s="9" t="s">
        <v>390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305</v>
      </c>
      <c r="CU473" s="9" t="s">
        <v>301</v>
      </c>
      <c r="CV473" s="9" t="s">
        <v>302</v>
      </c>
      <c r="CW473" s="10"/>
      <c r="CX473" t="str">
        <f>INDEX('Data_Price '!AS$2:AS$1266,MATCH(Data!$DN473,'Data_Price '!$BE$2:$BE$1266,0))</f>
        <v>Liberty Skis Genesis 101 Skis - Women's 2022</v>
      </c>
      <c r="CY473" t="str">
        <f>INDEX('Data_Price '!AT$2:AT$1266,MATCH(Data!$DN473,'Data_Price '!$BE$2:$BE$1266,0))</f>
        <v>Mountain Steals</v>
      </c>
      <c r="CZ473">
        <f>INDEX('Data_Price '!AU$2:AU$1266,MATCH(Data!$DN473,'Data_Price '!$BE$2:$BE$1266,0))</f>
        <v>479.99</v>
      </c>
      <c r="DA473" t="str">
        <f>INDEX('Data_Price '!AV$2:AV$1266,MATCH(Data!$DN473,'Data_Price '!$BE$2:$BE$1266,0))</f>
        <v>https://www.google.com/aclk?sa=L&amp;ai=DChcSEwjzweWDxqP2AhUTjMgKHSHKC1IYABADGgJxdQ&amp;sig=AOD64_09z2QYMQuzNhqJjtuwVHaqQ6m_eQ&amp;ctype=5&amp;ved=0ahUKEwi22eGDxqP2AhWodt8KHTX3AhwQ2ikIFw&amp;adurl=</v>
      </c>
      <c r="DB473" t="str">
        <f>INDEX('Data_Price '!AW$2:AW$1266,MATCH(Data!$DN473,'Data_Price '!$BE$2:$BE$1266,0))</f>
        <v>Liberty Skis Genesis 101 Skis - Women's 2022</v>
      </c>
      <c r="DC473" t="str">
        <f>INDEX('Data_Price '!AX$2:AX$1266,MATCH(Data!$DN473,'Data_Price '!$BE$2:$BE$1266,0))</f>
        <v>Moosejaw</v>
      </c>
      <c r="DD473">
        <f>INDEX('Data_Price '!AY$2:AY$1266,MATCH(Data!$DN473,'Data_Price '!$BE$2:$BE$1266,0))</f>
        <v>479.99</v>
      </c>
      <c r="DE473" t="str">
        <f>INDEX('Data_Price '!AZ$2:AZ$1266,MATCH(Data!$DN473,'Data_Price '!$BE$2:$BE$1266,0))</f>
        <v>https://www.google.com/aclk?sa=L&amp;ai=DChcSEwjzweWDxqP2AhUTjMgKHSHKC1IYABAFGgJxdQ&amp;sig=AOD64_34jSNURskxm0uZAWGvYyG6BPWVmA&amp;ctype=5&amp;ved=0ahUKEwi22eGDxqP2AhWodt8KHTX3AhwQ2ikIGQ&amp;adurl=</v>
      </c>
      <c r="DF473" t="str">
        <f>INDEX('Data_Price '!BA$2:BA$1266,MATCH(Data!$DN473,'Data_Price '!$BE$2:$BE$1266,0))</f>
        <v>Liberty Skis Genesis 101 Skis - Women's 2022</v>
      </c>
      <c r="DG473" t="str">
        <f>INDEX('Data_Price '!BB$2:BB$1266,MATCH(Data!$DN473,'Data_Price '!$BE$2:$BE$1266,0))</f>
        <v>REI</v>
      </c>
      <c r="DH473">
        <f>INDEX('Data_Price '!BC$2:BC$1266,MATCH(Data!$DN473,'Data_Price '!$BE$2:$BE$1266,0))</f>
        <v>599</v>
      </c>
      <c r="DI473" t="str">
        <f>INDEX('Data_Price '!BD$2:BD$1266,MATCH(Data!$DN473,'Data_Price '!$BE$2:$BE$1266,0))</f>
        <v>https://www.google.com/url?url=https://www.rei.com/product/199289/liberty-genesis-101-skis-womens-20212022%3FCAWELAID%3D120217890012763180&amp;rct=j&amp;q=&amp;esrc=s&amp;sa=U&amp;ved=0ahUKEwictLSDxqP2AhVtiOAKHZv6CR0QsDwIVQ&amp;usg=AOvVaw2UaqjFroEXvCUMN_laQXwO</v>
      </c>
      <c r="DJ473" s="89" t="e">
        <f ca="1">_xll.Connector("TinyUrl.TinyUrl",DA473,0)</f>
        <v>#NAME?</v>
      </c>
      <c r="DK473" s="89" t="e">
        <f ca="1">_xll.Connector("TinyUrl.TinyUrl",DE473,0)</f>
        <v>#NAME?</v>
      </c>
      <c r="DL473" s="89" t="e">
        <f ca="1">_xll.Connector("TinyUrl.TinyUrl",DI473,0)</f>
        <v>#NAME?</v>
      </c>
      <c r="DM473" s="224" t="str">
        <f t="shared" si="270"/>
        <v>Genesis 101</v>
      </c>
      <c r="DN473" s="89" t="str">
        <f t="shared" si="271"/>
        <v xml:space="preserve"> LibertyGenesis 101171 Women's</v>
      </c>
      <c r="DO473" s="227" t="s">
        <v>1084</v>
      </c>
    </row>
    <row r="474" spans="1:119" ht="15.45" customHeight="1">
      <c r="A474" s="224">
        <f>ROW()</f>
        <v>474</v>
      </c>
      <c r="B474" s="224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#VALUE!</v>
      </c>
      <c r="F474" s="43" t="b">
        <f>CL474&gt;Driver!$F$56</f>
        <v>1</v>
      </c>
      <c r="G474" s="43" t="b">
        <f>AND(CB474&gt;Driver!$F$55,CB474&lt;Driver!$G$55)</f>
        <v>0</v>
      </c>
      <c r="H474" s="43" t="e">
        <f t="shared" si="238"/>
        <v>#VALUE!</v>
      </c>
      <c r="I474" s="43">
        <f t="shared" si="239"/>
        <v>0</v>
      </c>
      <c r="J474" s="43" t="e">
        <f t="array" ref="J474">NOT(OR(($H$9:$H$1273=TRUE)*($I$9:$I$1273&gt;0)*($BT$9:$BT$1273=BT474)*($K$9:$K$1273&gt;K474)))</f>
        <v>#VALUE!</v>
      </c>
      <c r="K474" s="72">
        <f t="shared" si="240"/>
        <v>0.70679434748783809</v>
      </c>
      <c r="L474" s="72">
        <f t="shared" si="241"/>
        <v>0.97676577229876727</v>
      </c>
      <c r="M474" s="72">
        <f t="shared" si="242"/>
        <v>0.43682292267690892</v>
      </c>
      <c r="N474" s="72">
        <f t="shared" si="243"/>
        <v>0.15776892430278888</v>
      </c>
      <c r="O474" s="72">
        <f t="shared" si="244"/>
        <v>0.31439102019852616</v>
      </c>
      <c r="P474" s="72">
        <f t="shared" si="245"/>
        <v>0.83830882352941183</v>
      </c>
      <c r="Q474" s="72"/>
      <c r="R474" s="72"/>
      <c r="S474" s="72">
        <f t="shared" si="246"/>
        <v>0.70324479443275512</v>
      </c>
      <c r="T474" s="72">
        <f t="shared" si="247"/>
        <v>0.98132301994927773</v>
      </c>
      <c r="U474" s="72">
        <f t="shared" si="248"/>
        <v>0.97299984055269229</v>
      </c>
      <c r="V474" s="72">
        <f t="shared" si="249"/>
        <v>0.67174242449505828</v>
      </c>
      <c r="W474" s="72">
        <f t="shared" si="250"/>
        <v>0.98145454545454547</v>
      </c>
      <c r="X474" s="72">
        <f t="shared" si="251"/>
        <v>2.3234227701232735E-2</v>
      </c>
      <c r="Y474" s="72">
        <f t="shared" si="252"/>
        <v>0.56317707732309108</v>
      </c>
      <c r="Z474" s="72">
        <f t="shared" si="253"/>
        <v>0.84223107569721112</v>
      </c>
      <c r="AA474" s="72">
        <f t="shared" si="254"/>
        <v>0.68560897980147384</v>
      </c>
      <c r="AB474" s="72">
        <f t="shared" si="255"/>
        <v>0.16169117647058823</v>
      </c>
      <c r="AC474" s="72"/>
      <c r="AD474" s="72"/>
      <c r="AE474" s="72">
        <f t="shared" si="256"/>
        <v>0.29675520556724494</v>
      </c>
      <c r="AF474" s="72">
        <f t="shared" si="257"/>
        <v>1.8676980050722325E-2</v>
      </c>
      <c r="AG474" s="72">
        <f t="shared" si="258"/>
        <v>2.7000159447307728E-2</v>
      </c>
      <c r="AH474" s="72">
        <f t="shared" si="259"/>
        <v>0.32825757550494178</v>
      </c>
      <c r="AI474" s="72">
        <f t="shared" si="260"/>
        <v>1.8545454545454546E-2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0.33470983688149908</v>
      </c>
      <c r="AL474" s="72">
        <f>(AX474-Driver!$K$181)/(Driver!$L$181-Driver!$K$181)</f>
        <v>0.44223107569721115</v>
      </c>
      <c r="AM474" s="72">
        <f>(AY474-Driver!$K$182)/(Driver!$L$182-Driver!$K$182)</f>
        <v>0.89960897980147381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61"/>
        <v>5.5402930402930401</v>
      </c>
      <c r="AW474" s="70">
        <f t="shared" si="262"/>
        <v>33.684226369829808</v>
      </c>
      <c r="AX474" s="70">
        <f t="shared" si="263"/>
        <v>4.9800796812749004</v>
      </c>
      <c r="AY474" s="70">
        <f>IFERROR(Driver!$K$19/Data!BH68/Data!BI68*Data!BK68*Data!BL68,"")</f>
        <v>-0.6145428125619975</v>
      </c>
      <c r="AZ474" s="70">
        <f t="shared" si="264"/>
        <v>29.318689501116904</v>
      </c>
      <c r="BA474" s="70"/>
      <c r="BB474" s="70"/>
      <c r="BC474" s="70">
        <f t="shared" si="265"/>
        <v>27.618445024075758</v>
      </c>
      <c r="BD474" s="70">
        <f t="shared" si="266"/>
        <v>12.223525335421112</v>
      </c>
      <c r="BE474" s="70">
        <f t="shared" si="267"/>
        <v>7.3165206947306452E-2</v>
      </c>
      <c r="BF474" s="70">
        <f t="shared" si="268"/>
        <v>8.1028028276592625</v>
      </c>
      <c r="BG474" s="70">
        <f t="shared" si="269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219</v>
      </c>
      <c r="BS474" s="8" t="s">
        <v>771</v>
      </c>
      <c r="BT474" s="9" t="s">
        <v>773</v>
      </c>
      <c r="BU474" s="10">
        <v>160</v>
      </c>
      <c r="BV474" s="9" t="s">
        <v>390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305</v>
      </c>
      <c r="CU474" s="10"/>
      <c r="CV474" s="10"/>
      <c r="CW474" s="10"/>
      <c r="CX474" t="str">
        <f>INDEX('Data_Price '!AS$2:AS$1266,MATCH(Data!$DN474,'Data_Price '!$BE$2:$BE$1266,0))</f>
        <v>Rossignol Blackops W Blazer Skis - Women's 2021</v>
      </c>
      <c r="CY474" t="str">
        <f>INDEX('Data_Price '!AT$2:AT$1266,MATCH(Data!$DN474,'Data_Price '!$BE$2:$BE$1266,0))</f>
        <v>Snowcountry.eu</v>
      </c>
      <c r="CZ474">
        <f>INDEX('Data_Price '!AU$2:AU$1266,MATCH(Data!$DN474,'Data_Price '!$BE$2:$BE$1266,0))</f>
        <v>445.07</v>
      </c>
      <c r="DA474" t="str">
        <f>INDEX('Data_Price '!AV$2:AV$1266,MATCH(Data!$DN474,'Data_Price '!$BE$2:$BE$1266,0))</f>
        <v>https://www.google.com/url?q=https://www.snowcountry.eu/rossignol-blackops-w-blazer-19-20.html%3Fartikel_maat%3D65257%26country%3DUS&amp;sa=U&amp;ved=0ahUKEwiX1f6HxKP2AhVEmuAKHaCQCD4Q2ykIGQ&amp;usg=AOvVaw2XiIcHlxLfuSDN6PGdZQ_E</v>
      </c>
      <c r="DB474" t="str">
        <f>INDEX('Data_Price '!AW$2:AW$1266,MATCH(Data!$DN474,'Data_Price '!$BE$2:$BE$1266,0))</f>
        <v>Rossignol Blackops W Blazer Skis - Women's 2021</v>
      </c>
      <c r="DC474" t="str">
        <f>INDEX('Data_Price '!AX$2:AX$1266,MATCH(Data!$DN474,'Data_Price '!$BE$2:$BE$1266,0))</f>
        <v>Level Nine Sports</v>
      </c>
      <c r="DD474">
        <f>INDEX('Data_Price '!AY$2:AY$1266,MATCH(Data!$DN474,'Data_Price '!$BE$2:$BE$1266,0))</f>
        <v>559.96</v>
      </c>
      <c r="DE474" t="str">
        <f>INDEX('Data_Price '!AZ$2:AZ$1266,MATCH(Data!$DN474,'Data_Price '!$BE$2:$BE$1266,0))</f>
        <v>https://www.google.com/url?url=https://www.levelninesports.com/rossignol-blackops-blazer-skis-womens-2022/&amp;rct=j&amp;q=&amp;esrc=s&amp;sa=U&amp;ved=0ahUKEwjlkcyHxKP2AhXRm-AKHfvtCJgQsDwIbg&amp;usg=AOvVaw1siBNOvWNEqCHtA9G_CcH0</v>
      </c>
      <c r="DF474" t="str">
        <f>INDEX('Data_Price '!BA$2:BA$1266,MATCH(Data!$DN474,'Data_Price '!$BE$2:$BE$1266,0))</f>
        <v>Rossignol Blackops W Blazer Skis - Women's 2021</v>
      </c>
      <c r="DG474" t="str">
        <f>INDEX('Data_Price '!BB$2:BB$1266,MATCH(Data!$DN474,'Data_Price '!$BE$2:$BE$1266,0))</f>
        <v>Level Nine Sports</v>
      </c>
      <c r="DH474">
        <f>INDEX('Data_Price '!BC$2:BC$1266,MATCH(Data!$DN474,'Data_Price '!$BE$2:$BE$1266,0))</f>
        <v>559.96</v>
      </c>
      <c r="DI474" t="str">
        <f>INDEX('Data_Price '!BD$2:BD$1266,MATCH(Data!$DN474,'Data_Price '!$BE$2:$BE$1266,0))</f>
        <v>https://www.google.com/url?q=https://www.levelninesports.com/rossignol-blackops-blazer-skis-womens-2022/&amp;sa=U&amp;ved=0ahUKEwiX1f6HxKP2AhVEmuAKHaCQCD4Q2ykIFw&amp;usg=AOvVaw22WFXhpeGfVToa2bHDqpV5</v>
      </c>
      <c r="DJ474" s="89" t="e">
        <f ca="1">_xll.Connector("TinyUrl.TinyUrl",DA474,0)</f>
        <v>#NAME?</v>
      </c>
      <c r="DK474" s="89" t="e">
        <f ca="1">_xll.Connector("TinyUrl.TinyUrl",DE474,0)</f>
        <v>#NAME?</v>
      </c>
      <c r="DL474" s="89" t="e">
        <f ca="1">_xll.Connector("TinyUrl.TinyUrl",DI474,0)</f>
        <v>#NAME?</v>
      </c>
      <c r="DM474" s="224" t="str">
        <f t="shared" si="270"/>
        <v>Blackops Blazer W</v>
      </c>
      <c r="DN474" s="89" t="str">
        <f t="shared" si="271"/>
        <v xml:space="preserve"> RossignolBlackops Blazer W160 Women's</v>
      </c>
      <c r="DO474" s="227"/>
    </row>
    <row r="475" spans="1:119" ht="15.45" customHeight="1">
      <c r="B475" s="224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#VALUE!</v>
      </c>
      <c r="F475" s="43" t="b">
        <f>CL475&gt;Driver!$F$56</f>
        <v>0</v>
      </c>
      <c r="G475" s="43" t="b">
        <f>AND(CB475&gt;Driver!$F$55,CB475&lt;Driver!$G$55)</f>
        <v>0</v>
      </c>
      <c r="H475" s="43" t="e">
        <f t="shared" si="238"/>
        <v>#VALUE!</v>
      </c>
      <c r="I475" s="43">
        <f t="shared" si="239"/>
        <v>0</v>
      </c>
      <c r="J475" s="43" t="e">
        <f t="array" ref="J475">NOT(OR(($H$9:$H$1273=TRUE)*($I$9:$I$1273&gt;0)*($BT$9:$BT$1273=BT475)*($K$9:$K$1273&gt;K475)))</f>
        <v>#VALUE!</v>
      </c>
      <c r="K475" s="72">
        <f t="shared" si="240"/>
        <v>0.6294906864530716</v>
      </c>
      <c r="L475" s="72">
        <f t="shared" si="241"/>
        <v>0.85572153734590284</v>
      </c>
      <c r="M475" s="72">
        <f t="shared" si="242"/>
        <v>0.40325983556024025</v>
      </c>
      <c r="N475" s="72">
        <f t="shared" si="243"/>
        <v>8.1881995826218912E-2</v>
      </c>
      <c r="O475" s="72">
        <f t="shared" si="244"/>
        <v>0.27672104026626632</v>
      </c>
      <c r="P475" s="72">
        <f t="shared" si="245"/>
        <v>0.85117647058823542</v>
      </c>
      <c r="Q475" s="72"/>
      <c r="R475" s="72"/>
      <c r="S475" s="72">
        <f t="shared" si="246"/>
        <v>0.77078534344727179</v>
      </c>
      <c r="T475" s="72">
        <f t="shared" si="247"/>
        <v>0.43170729657536033</v>
      </c>
      <c r="U475" s="72">
        <f t="shared" si="248"/>
        <v>9.9999999999999978E-2</v>
      </c>
      <c r="V475" s="72">
        <f t="shared" si="249"/>
        <v>0.60310059213909673</v>
      </c>
      <c r="W475" s="72">
        <f t="shared" si="250"/>
        <v>0.95516674280493374</v>
      </c>
      <c r="X475" s="72">
        <f t="shared" si="251"/>
        <v>0.14427846265409719</v>
      </c>
      <c r="Y475" s="72">
        <f t="shared" si="252"/>
        <v>0.59674016443975975</v>
      </c>
      <c r="Z475" s="72">
        <f t="shared" si="253"/>
        <v>0.91811800417378109</v>
      </c>
      <c r="AA475" s="72">
        <f t="shared" si="254"/>
        <v>0.72327895973373368</v>
      </c>
      <c r="AB475" s="72">
        <f t="shared" si="255"/>
        <v>0.14882352941176463</v>
      </c>
      <c r="AC475" s="72"/>
      <c r="AD475" s="72"/>
      <c r="AE475" s="72">
        <f t="shared" si="256"/>
        <v>0.22921465655272824</v>
      </c>
      <c r="AF475" s="72">
        <f t="shared" si="257"/>
        <v>0.56829270342463967</v>
      </c>
      <c r="AG475" s="72">
        <f t="shared" si="258"/>
        <v>0.9</v>
      </c>
      <c r="AH475" s="72">
        <f t="shared" si="259"/>
        <v>0.39689940786090327</v>
      </c>
      <c r="AI475" s="72">
        <f t="shared" si="260"/>
        <v>4.4833257195066242E-2</v>
      </c>
      <c r="AJ475" s="72">
        <f>(AV475-Driver!$K$179)/(Driver!$L$179-Driver!$K$179)</f>
        <v>9.5721537345902802E-2</v>
      </c>
      <c r="AK475" s="72">
        <f>(AW475-Driver!$K$180)/(Driver!$L$180-Driver!$K$180)</f>
        <v>0.33205952856598608</v>
      </c>
      <c r="AL475" s="72">
        <f>(AX475-Driver!$K$181)/(Driver!$L$181-Driver!$K$181)</f>
        <v>0.51811800417378107</v>
      </c>
      <c r="AM475" s="72">
        <f>(AY475-Driver!$K$182)/(Driver!$L$182-Driver!$K$182)</f>
        <v>0.93727895973373365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61"/>
        <v>2.0146520146520142</v>
      </c>
      <c r="AW475" s="70">
        <f t="shared" si="262"/>
        <v>33.42505762144571</v>
      </c>
      <c r="AX475" s="70">
        <f t="shared" si="263"/>
        <v>5.6630620375640293</v>
      </c>
      <c r="AY475" s="70">
        <f>IFERROR(Driver!$K$19/Data!BH475/Data!BI475*Data!BK475*Data!BL475,"")</f>
        <v>-0.38394633719053978</v>
      </c>
      <c r="AZ475" s="70">
        <f t="shared" si="264"/>
        <v>28.145941921072222</v>
      </c>
      <c r="BA475" s="70"/>
      <c r="BB475" s="70"/>
      <c r="BC475" s="70">
        <f t="shared" si="265"/>
        <v>62.652197332184784</v>
      </c>
      <c r="BD475" s="70">
        <f t="shared" si="266"/>
        <v>60.863542992577393</v>
      </c>
      <c r="BE475" s="70">
        <f t="shared" si="267"/>
        <v>1</v>
      </c>
      <c r="BF475" s="70">
        <f t="shared" si="268"/>
        <v>0.35019009921837724</v>
      </c>
      <c r="BG475" s="70">
        <f t="shared" si="269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219</v>
      </c>
      <c r="BS475" s="8" t="s">
        <v>771</v>
      </c>
      <c r="BT475" s="9" t="s">
        <v>797</v>
      </c>
      <c r="BU475" s="10">
        <v>175</v>
      </c>
      <c r="BV475" s="9" t="s">
        <v>222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307</v>
      </c>
      <c r="CU475" s="10"/>
      <c r="CV475" s="10"/>
      <c r="CW475" s="10"/>
      <c r="CX475">
        <f>INDEX('Data_Price '!AS$2:AS$1266,MATCH(Data!$DN475,'Data_Price '!$BE$2:$BE$1266,0))</f>
        <v>0</v>
      </c>
      <c r="CY475">
        <f>INDEX('Data_Price '!AT$2:AT$1266,MATCH(Data!$DN475,'Data_Price '!$BE$2:$BE$1266,0))</f>
        <v>0</v>
      </c>
      <c r="CZ475">
        <f>INDEX('Data_Price '!AU$2:AU$1266,MATCH(Data!$DN475,'Data_Price '!$BE$2:$BE$1266,0))</f>
        <v>0</v>
      </c>
      <c r="DA475">
        <f>INDEX('Data_Price '!AV$2:AV$1266,MATCH(Data!$DN475,'Data_Price '!$BE$2:$BE$1266,0))</f>
        <v>0</v>
      </c>
      <c r="DB475">
        <f>INDEX('Data_Price '!AW$2:AW$1266,MATCH(Data!$DN475,'Data_Price '!$BE$2:$BE$1266,0))</f>
        <v>0</v>
      </c>
      <c r="DC475">
        <f>INDEX('Data_Price '!AX$2:AX$1266,MATCH(Data!$DN475,'Data_Price '!$BE$2:$BE$1266,0))</f>
        <v>0</v>
      </c>
      <c r="DD475">
        <f>INDEX('Data_Price '!AY$2:AY$1266,MATCH(Data!$DN475,'Data_Price '!$BE$2:$BE$1266,0))</f>
        <v>0</v>
      </c>
      <c r="DE475">
        <f>INDEX('Data_Price '!AZ$2:AZ$1266,MATCH(Data!$DN475,'Data_Price '!$BE$2:$BE$1266,0))</f>
        <v>0</v>
      </c>
      <c r="DF475">
        <f>INDEX('Data_Price '!BA$2:BA$1266,MATCH(Data!$DN475,'Data_Price '!$BE$2:$BE$1266,0))</f>
        <v>0</v>
      </c>
      <c r="DG475">
        <f>INDEX('Data_Price '!BB$2:BB$1266,MATCH(Data!$DN475,'Data_Price '!$BE$2:$BE$1266,0))</f>
        <v>0</v>
      </c>
      <c r="DH475">
        <f>INDEX('Data_Price '!BC$2:BC$1266,MATCH(Data!$DN475,'Data_Price '!$BE$2:$BE$1266,0))</f>
        <v>0</v>
      </c>
      <c r="DI475">
        <f>INDEX('Data_Price '!BD$2:BD$1266,MATCH(Data!$DN475,'Data_Price '!$BE$2:$BE$1266,0))</f>
        <v>0</v>
      </c>
      <c r="DJ475" s="89" t="e">
        <f ca="1">_xll.Connector("TinyUrl.TinyUrl",DA475,0)</f>
        <v>#NAME?</v>
      </c>
      <c r="DK475" s="89" t="e">
        <f ca="1">_xll.Connector("TinyUrl.TinyUrl",DE475,0)</f>
        <v>#NAME?</v>
      </c>
      <c r="DL475" s="89" t="e">
        <f ca="1">_xll.Connector("TinyUrl.TinyUrl",DI475,0)</f>
        <v>#NAME?</v>
      </c>
      <c r="DM475" s="224" t="str">
        <f t="shared" si="270"/>
        <v>Hero Elite Multi Turn Ca</v>
      </c>
      <c r="DN475" s="89" t="str">
        <f t="shared" si="271"/>
        <v xml:space="preserve"> RossignolHero Elite Multi Turn Ca175 Unisex</v>
      </c>
      <c r="DO475" s="227"/>
    </row>
    <row r="476" spans="1:119" ht="15.45" customHeight="1">
      <c r="B476" s="224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#VALUE!</v>
      </c>
      <c r="F476" s="43" t="b">
        <f>CL476&gt;Driver!$F$56</f>
        <v>0</v>
      </c>
      <c r="G476" s="43" t="b">
        <f>AND(CB476&gt;Driver!$F$55,CB476&lt;Driver!$G$55)</f>
        <v>0</v>
      </c>
      <c r="H476" s="43" t="e">
        <f t="shared" si="238"/>
        <v>#VALUE!</v>
      </c>
      <c r="I476" s="43">
        <f t="shared" si="239"/>
        <v>0</v>
      </c>
      <c r="J476" s="43" t="e">
        <f t="array" ref="J476">NOT(OR(($H$9:$H$1273=TRUE)*($I$9:$I$1273&gt;0)*($BT$9:$BT$1273=BT476)*($K$9:$K$1273&gt;K476)))</f>
        <v>#VALUE!</v>
      </c>
      <c r="K476" s="72">
        <f t="shared" si="240"/>
        <v>0.70875526721817539</v>
      </c>
      <c r="L476" s="72">
        <f t="shared" si="241"/>
        <v>0.94499717992103782</v>
      </c>
      <c r="M476" s="72">
        <f t="shared" si="242"/>
        <v>0.47251335451531296</v>
      </c>
      <c r="N476" s="72">
        <f t="shared" si="243"/>
        <v>0.19128565104660722</v>
      </c>
      <c r="O476" s="72">
        <f t="shared" si="244"/>
        <v>0.3004455889699198</v>
      </c>
      <c r="P476" s="72">
        <f t="shared" si="245"/>
        <v>0.92580882352941185</v>
      </c>
      <c r="Q476" s="72"/>
      <c r="R476" s="72"/>
      <c r="S476" s="72">
        <f t="shared" si="246"/>
        <v>0.70461582085364738</v>
      </c>
      <c r="T476" s="72">
        <f t="shared" si="247"/>
        <v>0.97815043868788409</v>
      </c>
      <c r="U476" s="72">
        <f t="shared" si="248"/>
        <v>0.84095486270999709</v>
      </c>
      <c r="V476" s="72">
        <f t="shared" si="249"/>
        <v>0.64228178099217104</v>
      </c>
      <c r="W476" s="72">
        <f t="shared" si="250"/>
        <v>0.98271986825707669</v>
      </c>
      <c r="X476" s="72">
        <f t="shared" si="251"/>
        <v>5.5002820078962206E-2</v>
      </c>
      <c r="Y476" s="72">
        <f t="shared" si="252"/>
        <v>0.52748664548468704</v>
      </c>
      <c r="Z476" s="72">
        <f t="shared" si="253"/>
        <v>0.80871434895339278</v>
      </c>
      <c r="AA476" s="72">
        <f t="shared" si="254"/>
        <v>0.6995544110300802</v>
      </c>
      <c r="AB476" s="72">
        <f t="shared" si="255"/>
        <v>7.4191176470588177E-2</v>
      </c>
      <c r="AC476" s="72"/>
      <c r="AD476" s="72"/>
      <c r="AE476" s="72">
        <f t="shared" si="256"/>
        <v>0.29538417914635262</v>
      </c>
      <c r="AF476" s="72">
        <f t="shared" si="257"/>
        <v>2.1849561312115934E-2</v>
      </c>
      <c r="AG476" s="72">
        <f t="shared" si="258"/>
        <v>0.15904513729000289</v>
      </c>
      <c r="AH476" s="72">
        <f t="shared" si="259"/>
        <v>0.35771821900782891</v>
      </c>
      <c r="AI476" s="72">
        <f t="shared" si="260"/>
        <v>1.7280131742923283E-2</v>
      </c>
      <c r="AJ476" s="72">
        <f>(AV476-Driver!$K$179)/(Driver!$L$179-Driver!$K$179)</f>
        <v>0.18499717992103779</v>
      </c>
      <c r="AK476" s="72">
        <f>(AW476-Driver!$K$180)/(Driver!$L$180-Driver!$K$180)</f>
        <v>0.25094746689255026</v>
      </c>
      <c r="AL476" s="72">
        <f>(AX476-Driver!$K$181)/(Driver!$L$181-Driver!$K$181)</f>
        <v>0.40871434895339281</v>
      </c>
      <c r="AM476" s="72">
        <f>(AY476-Driver!$K$182)/(Driver!$L$182-Driver!$K$182)</f>
        <v>0.91355441103008017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61"/>
        <v>3.8936372269705606</v>
      </c>
      <c r="AW476" s="70">
        <f t="shared" si="262"/>
        <v>25.493259128526127</v>
      </c>
      <c r="AX476" s="70">
        <f t="shared" si="263"/>
        <v>4.6784291405805352</v>
      </c>
      <c r="AY476" s="70">
        <f>IFERROR(Driver!$K$19/Data!BH476/Data!BI476*Data!BK476*Data!BL476,"")</f>
        <v>-0.52917596886751062</v>
      </c>
      <c r="AZ476" s="70">
        <f t="shared" si="264"/>
        <v>21.344005956813103</v>
      </c>
      <c r="BA476" s="70"/>
      <c r="BB476" s="70"/>
      <c r="BC476" s="70">
        <f t="shared" si="265"/>
        <v>28.329605959813655</v>
      </c>
      <c r="BD476" s="70">
        <f t="shared" si="266"/>
        <v>8.6369982335920721</v>
      </c>
      <c r="BE476" s="70">
        <f t="shared" si="267"/>
        <v>0.25917731529770816</v>
      </c>
      <c r="BF476" s="70">
        <f t="shared" si="268"/>
        <v>4.7754301167426094</v>
      </c>
      <c r="BG476" s="70">
        <f t="shared" si="269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219</v>
      </c>
      <c r="BS476" s="8" t="s">
        <v>812</v>
      </c>
      <c r="BT476" s="9" t="s">
        <v>823</v>
      </c>
      <c r="BU476" s="10">
        <v>169</v>
      </c>
      <c r="BV476" s="9" t="s">
        <v>390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305</v>
      </c>
      <c r="CU476" s="10"/>
      <c r="CV476" s="10"/>
      <c r="CW476" s="10"/>
      <c r="CX476" t="str">
        <f>INDEX('Data_Price '!AS$2:AS$1266,MATCH(Data!$DN476,'Data_Price '!$BE$2:$BE$1266,0))</f>
        <v>Salomon QST Lux 92 Skis - Women's 2022</v>
      </c>
      <c r="CY476" t="str">
        <f>INDEX('Data_Price '!AT$2:AT$1266,MATCH(Data!$DN476,'Data_Price '!$BE$2:$BE$1266,0))</f>
        <v>SkiEssentials.com</v>
      </c>
      <c r="CZ476">
        <f>INDEX('Data_Price '!AU$2:AU$1266,MATCH(Data!$DN476,'Data_Price '!$BE$2:$BE$1266,0))</f>
        <v>399.99</v>
      </c>
      <c r="DA476" t="str">
        <f>INDEX('Data_Price '!AV$2:AV$1266,MATCH(Data!$DN476,'Data_Price '!$BE$2:$BE$1266,0))</f>
        <v>https://www.google.com/url?url=https://www.skiessentials.com/2022-salomon-qst-lux-92-women-s-skis.html&amp;rct=j&amp;q=&amp;esrc=s&amp;sa=U&amp;ved=0ahUKEwii4OqExqP2AhVxneAKHd1IBjcQsDwISA&amp;usg=AOvVaw2jzfF4MurGrLAfEwI6-93j</v>
      </c>
      <c r="DB476" t="str">
        <f>INDEX('Data_Price '!AW$2:AW$1266,MATCH(Data!$DN476,'Data_Price '!$BE$2:$BE$1266,0))</f>
        <v>Salomon QST Lux 92 Skis - Women's 2022</v>
      </c>
      <c r="DC476" t="str">
        <f>INDEX('Data_Price '!AX$2:AX$1266,MATCH(Data!$DN476,'Data_Price '!$BE$2:$BE$1266,0))</f>
        <v>SkiEssentials.com</v>
      </c>
      <c r="DD476">
        <f>INDEX('Data_Price '!AY$2:AY$1266,MATCH(Data!$DN476,'Data_Price '!$BE$2:$BE$1266,0))</f>
        <v>399.99</v>
      </c>
      <c r="DE476" t="str">
        <f>INDEX('Data_Price '!AZ$2:AZ$1266,MATCH(Data!$DN476,'Data_Price '!$BE$2:$BE$1266,0))</f>
        <v>https://www.google.com/url?q=https://www.skiessentials.com/2022-salomon-qst-lux-92-women-s-skis.html&amp;sa=U&amp;ved=0ahUKEwii8pmFxqP2AhUNVt8KHXi3DigQ2ykIFg&amp;usg=AOvVaw1_UD9SjbgOzLXFN_0zcGHQ</v>
      </c>
      <c r="DF476" t="str">
        <f>INDEX('Data_Price '!BA$2:BA$1266,MATCH(Data!$DN476,'Data_Price '!$BE$2:$BE$1266,0))</f>
        <v>Salomon QST Lux 92 with Salomon Warden 11 (burgandy) binding Bordeau/Pink / 169cm</v>
      </c>
      <c r="DG476" t="str">
        <f>INDEX('Data_Price '!BB$2:BB$1266,MATCH(Data!$DN476,'Data_Price '!$BE$2:$BE$1266,0))</f>
        <v>Sundance Ski and Board Shop</v>
      </c>
      <c r="DH476">
        <f>INDEX('Data_Price '!BC$2:BC$1266,MATCH(Data!$DN476,'Data_Price '!$BE$2:$BE$1266,0))</f>
        <v>473.36</v>
      </c>
      <c r="DI476" t="str">
        <f>INDEX('Data_Price '!BD$2:BD$1266,MATCH(Data!$DN476,'Data_Price '!$BE$2:$BE$1266,0))</f>
        <v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i4OqExqP2AhVxneAKHd1IBjcQ2SkIUw&amp;usg=AOvVaw2xdjmDYEt8rMBkiqYKojuQ</v>
      </c>
      <c r="DJ476" s="89" t="e">
        <f ca="1">_xll.Connector("TinyUrl.TinyUrl",DA476,0)</f>
        <v>#NAME?</v>
      </c>
      <c r="DK476" s="89" t="e">
        <f ca="1">_xll.Connector("TinyUrl.TinyUrl",DE476,0)</f>
        <v>#NAME?</v>
      </c>
      <c r="DL476" s="89" t="e">
        <f ca="1">_xll.Connector("TinyUrl.TinyUrl",DI476,0)</f>
        <v>#NAME?</v>
      </c>
      <c r="DM476" s="224" t="str">
        <f t="shared" si="270"/>
        <v>QST Lux 92</v>
      </c>
      <c r="DN476" s="89" t="str">
        <f t="shared" si="271"/>
        <v xml:space="preserve"> SalomonQST Lux 92169 Women's</v>
      </c>
      <c r="DO476" s="227" t="s">
        <v>1085</v>
      </c>
    </row>
    <row r="477" spans="1:119" ht="15.45" customHeight="1">
      <c r="B477" s="224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#VALUE!</v>
      </c>
      <c r="F477" s="43" t="b">
        <f>CL477&gt;Driver!$F$56</f>
        <v>0</v>
      </c>
      <c r="G477" s="43" t="b">
        <f>AND(CB477&gt;Driver!$F$55,CB477&lt;Driver!$G$55)</f>
        <v>0</v>
      </c>
      <c r="H477" s="43" t="e">
        <f t="shared" si="238"/>
        <v>#VALUE!</v>
      </c>
      <c r="I477" s="43">
        <f t="shared" si="239"/>
        <v>0</v>
      </c>
      <c r="J477" s="43" t="e">
        <f t="array" ref="J477">NOT(OR(($H$9:$H$1273=TRUE)*($I$9:$I$1273&gt;0)*($BT$9:$BT$1273=BT477)*($K$9:$K$1273&gt;K477)))</f>
        <v>#VALUE!</v>
      </c>
      <c r="K477" s="72">
        <f t="shared" si="240"/>
        <v>0.71503143265605829</v>
      </c>
      <c r="L477" s="72">
        <f t="shared" si="241"/>
        <v>0.90890016920473771</v>
      </c>
      <c r="M477" s="72">
        <f t="shared" si="242"/>
        <v>0.52116269610737875</v>
      </c>
      <c r="N477" s="72">
        <f t="shared" si="243"/>
        <v>0.34242711692910888</v>
      </c>
      <c r="O477" s="72">
        <f t="shared" si="244"/>
        <v>0.31314430472636101</v>
      </c>
      <c r="P477" s="72">
        <f t="shared" si="245"/>
        <v>0.90791666666666671</v>
      </c>
      <c r="Q477" s="72"/>
      <c r="R477" s="72"/>
      <c r="S477" s="72">
        <f t="shared" si="246"/>
        <v>0.7334627839249398</v>
      </c>
      <c r="T477" s="72">
        <f t="shared" si="247"/>
        <v>0.93567295706306908</v>
      </c>
      <c r="U477" s="72">
        <f t="shared" si="248"/>
        <v>0.91957874176866672</v>
      </c>
      <c r="V477" s="72">
        <f t="shared" si="249"/>
        <v>0.63898649740500779</v>
      </c>
      <c r="W477" s="72">
        <f t="shared" si="250"/>
        <v>0.99047832527678159</v>
      </c>
      <c r="X477" s="72">
        <f t="shared" si="251"/>
        <v>9.1099830795262293E-2</v>
      </c>
      <c r="Y477" s="72">
        <f t="shared" si="252"/>
        <v>0.47883730389262119</v>
      </c>
      <c r="Z477" s="72">
        <f t="shared" si="253"/>
        <v>0.65757288307089112</v>
      </c>
      <c r="AA477" s="72">
        <f t="shared" si="254"/>
        <v>0.68685569527363899</v>
      </c>
      <c r="AB477" s="72">
        <f t="shared" si="255"/>
        <v>9.2083333333333295E-2</v>
      </c>
      <c r="AC477" s="72"/>
      <c r="AD477" s="72"/>
      <c r="AE477" s="72">
        <f t="shared" si="256"/>
        <v>0.2665372160750602</v>
      </c>
      <c r="AF477" s="72">
        <f t="shared" si="257"/>
        <v>6.4327042936930978E-2</v>
      </c>
      <c r="AG477" s="72">
        <f t="shared" si="258"/>
        <v>8.0421258231333226E-2</v>
      </c>
      <c r="AH477" s="72">
        <f t="shared" si="259"/>
        <v>0.36101350259499221</v>
      </c>
      <c r="AI477" s="72">
        <f t="shared" si="260"/>
        <v>9.5216747232184581E-3</v>
      </c>
      <c r="AJ477" s="72">
        <f>(AV477-Driver!$K$179)/(Driver!$L$179-Driver!$K$179)</f>
        <v>0.1489001692047377</v>
      </c>
      <c r="AK477" s="72">
        <f>(AW477-Driver!$K$180)/(Driver!$L$180-Driver!$K$180)</f>
        <v>0.25291773945125395</v>
      </c>
      <c r="AL477" s="72">
        <f>(AX477-Driver!$K$181)/(Driver!$L$181-Driver!$K$181)</f>
        <v>0.25757288307089105</v>
      </c>
      <c r="AM477" s="72">
        <f>(AY477-Driver!$K$182)/(Driver!$L$182-Driver!$K$182)</f>
        <v>0.90085569527363896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61"/>
        <v>3.1339031339031336</v>
      </c>
      <c r="AW477" s="70">
        <f t="shared" si="262"/>
        <v>25.685928437989443</v>
      </c>
      <c r="AX477" s="70">
        <f t="shared" si="263"/>
        <v>3.3181559476380196</v>
      </c>
      <c r="AY477" s="70">
        <f>IFERROR(Driver!$K$19/Data!BH477/Data!BI477*Data!BK477*Data!BL477,"")</f>
        <v>-0.60691105395237421</v>
      </c>
      <c r="AZ477" s="70">
        <f t="shared" si="264"/>
        <v>22.974683544303797</v>
      </c>
      <c r="BA477" s="70"/>
      <c r="BB477" s="70"/>
      <c r="BC477" s="70">
        <f t="shared" si="265"/>
        <v>43.292726245726811</v>
      </c>
      <c r="BD477" s="70">
        <f t="shared" si="266"/>
        <v>4.8778163754396768</v>
      </c>
      <c r="BE477" s="70">
        <f t="shared" si="267"/>
        <v>0.18056746185411307</v>
      </c>
      <c r="BF477" s="70">
        <f t="shared" si="268"/>
        <v>4.4032509862499527</v>
      </c>
      <c r="BG477" s="70">
        <f t="shared" si="269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219</v>
      </c>
      <c r="BS477" s="8" t="s">
        <v>855</v>
      </c>
      <c r="BT477" s="9" t="s">
        <v>861</v>
      </c>
      <c r="BU477" s="10">
        <v>180</v>
      </c>
      <c r="BV477" s="9" t="s">
        <v>222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305</v>
      </c>
      <c r="CU477" s="9" t="s">
        <v>302</v>
      </c>
      <c r="CV477" s="10"/>
      <c r="CW477" s="10"/>
      <c r="CX477" t="e">
        <f>INDEX('Data_Price '!AS$2:AS$1266,MATCH(Data!$DN477,'Data_Price '!$BE$2:$BE$1266,0))</f>
        <v>#N/A</v>
      </c>
      <c r="CY477" t="e">
        <f>INDEX('Data_Price '!AT$2:AT$1266,MATCH(Data!$DN477,'Data_Price '!$BE$2:$BE$1266,0))</f>
        <v>#N/A</v>
      </c>
      <c r="CZ477" t="e">
        <f>INDEX('Data_Price '!AU$2:AU$1266,MATCH(Data!$DN477,'Data_Price '!$BE$2:$BE$1266,0))</f>
        <v>#N/A</v>
      </c>
      <c r="DA477" t="e">
        <f>INDEX('Data_Price '!AV$2:AV$1266,MATCH(Data!$DN477,'Data_Price '!$BE$2:$BE$1266,0))</f>
        <v>#N/A</v>
      </c>
      <c r="DB477" t="e">
        <f>INDEX('Data_Price '!AW$2:AW$1266,MATCH(Data!$DN477,'Data_Price '!$BE$2:$BE$1266,0))</f>
        <v>#N/A</v>
      </c>
      <c r="DC477" t="e">
        <f>INDEX('Data_Price '!AX$2:AX$1266,MATCH(Data!$DN477,'Data_Price '!$BE$2:$BE$1266,0))</f>
        <v>#N/A</v>
      </c>
      <c r="DD477" t="e">
        <f>INDEX('Data_Price '!AY$2:AY$1266,MATCH(Data!$DN477,'Data_Price '!$BE$2:$BE$1266,0))</f>
        <v>#N/A</v>
      </c>
      <c r="DE477" t="e">
        <f>INDEX('Data_Price '!AZ$2:AZ$1266,MATCH(Data!$DN477,'Data_Price '!$BE$2:$BE$1266,0))</f>
        <v>#N/A</v>
      </c>
      <c r="DF477" t="e">
        <f>INDEX('Data_Price '!BA$2:BA$1266,MATCH(Data!$DN477,'Data_Price '!$BE$2:$BE$1266,0))</f>
        <v>#N/A</v>
      </c>
      <c r="DG477" t="e">
        <f>INDEX('Data_Price '!BB$2:BB$1266,MATCH(Data!$DN477,'Data_Price '!$BE$2:$BE$1266,0))</f>
        <v>#N/A</v>
      </c>
      <c r="DH477" t="e">
        <f>INDEX('Data_Price '!BC$2:BC$1266,MATCH(Data!$DN477,'Data_Price '!$BE$2:$BE$1266,0))</f>
        <v>#N/A</v>
      </c>
      <c r="DI477" t="e">
        <f>INDEX('Data_Price '!BD$2:BD$1266,MATCH(Data!$DN477,'Data_Price '!$BE$2:$BE$1266,0))</f>
        <v>#N/A</v>
      </c>
      <c r="DJ477" s="89" t="e">
        <f ca="1">_xll.Connector("TinyUrl.TinyUrl",DA477,0)</f>
        <v>#NAME?</v>
      </c>
      <c r="DK477" s="89" t="e">
        <f ca="1">_xll.Connector("TinyUrl.TinyUrl",DE477,0)</f>
        <v>#NAME?</v>
      </c>
      <c r="DL477" s="89" t="e">
        <f ca="1">_xll.Connector("TinyUrl.TinyUrl",DI477,0)</f>
        <v>#NAME?</v>
      </c>
      <c r="DM477" s="224" t="str">
        <f t="shared" si="270"/>
        <v>Blaze 86</v>
      </c>
      <c r="DN477" s="89" t="str">
        <f t="shared" si="271"/>
        <v xml:space="preserve"> VölklBlaze 86180 Unisex</v>
      </c>
      <c r="DO477" s="227" t="s">
        <v>1086</v>
      </c>
    </row>
    <row r="478" spans="1:119" ht="15.45" customHeight="1">
      <c r="B478" s="224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#VALUE!</v>
      </c>
      <c r="F478" s="43" t="b">
        <f>CL478&gt;Driver!$F$56</f>
        <v>0</v>
      </c>
      <c r="G478" s="43" t="b">
        <f>AND(CB478&gt;Driver!$F$55,CB478&lt;Driver!$G$55)</f>
        <v>0</v>
      </c>
      <c r="H478" s="43" t="e">
        <f t="shared" si="238"/>
        <v>#VALUE!</v>
      </c>
      <c r="I478" s="43">
        <f t="shared" si="239"/>
        <v>0</v>
      </c>
      <c r="J478" s="43" t="e">
        <f t="array" ref="J478">NOT(OR(($H$9:$H$1273=TRUE)*($I$9:$I$1273&gt;0)*($BT$9:$BT$1273=BT478)*($K$9:$K$1273&gt;K478)))</f>
        <v>#VALUE!</v>
      </c>
      <c r="K478" s="72">
        <f t="shared" si="240"/>
        <v>0.61829728617060375</v>
      </c>
      <c r="L478" s="72">
        <f t="shared" si="241"/>
        <v>0.83009910563210054</v>
      </c>
      <c r="M478" s="72">
        <f t="shared" si="242"/>
        <v>0.40649546670910708</v>
      </c>
      <c r="N478" s="72">
        <f t="shared" si="243"/>
        <v>8.5676342250047277E-2</v>
      </c>
      <c r="O478" s="72">
        <f t="shared" si="244"/>
        <v>0.29129371800799286</v>
      </c>
      <c r="P478" s="72">
        <f t="shared" si="245"/>
        <v>0.84251633986928098</v>
      </c>
      <c r="Q478" s="72"/>
      <c r="R478" s="72"/>
      <c r="S478" s="72">
        <f t="shared" si="246"/>
        <v>0.7881107261974869</v>
      </c>
      <c r="T478" s="72">
        <f t="shared" si="247"/>
        <v>0.77358277258275754</v>
      </c>
      <c r="U478" s="72">
        <f t="shared" si="248"/>
        <v>9.9999999999999978E-2</v>
      </c>
      <c r="V478" s="72">
        <f t="shared" si="249"/>
        <v>0.60295089449322625</v>
      </c>
      <c r="W478" s="72">
        <f t="shared" si="250"/>
        <v>0.95788675429726999</v>
      </c>
      <c r="X478" s="72">
        <f t="shared" si="251"/>
        <v>0.16990089436789946</v>
      </c>
      <c r="Y478" s="72">
        <f t="shared" si="252"/>
        <v>0.59350453329089292</v>
      </c>
      <c r="Z478" s="72">
        <f t="shared" si="253"/>
        <v>0.91432365774995272</v>
      </c>
      <c r="AA478" s="72">
        <f t="shared" si="254"/>
        <v>0.70870628199200714</v>
      </c>
      <c r="AB478" s="72">
        <f t="shared" si="255"/>
        <v>0.15748366013071896</v>
      </c>
      <c r="AC478" s="72"/>
      <c r="AD478" s="72"/>
      <c r="AE478" s="72">
        <f t="shared" si="256"/>
        <v>0.21188927380251305</v>
      </c>
      <c r="AF478" s="72">
        <f t="shared" si="257"/>
        <v>0.22641722741724243</v>
      </c>
      <c r="AG478" s="72">
        <f t="shared" si="258"/>
        <v>0.9</v>
      </c>
      <c r="AH478" s="72">
        <f t="shared" si="259"/>
        <v>0.3970491055067738</v>
      </c>
      <c r="AI478" s="72">
        <f t="shared" si="260"/>
        <v>4.2113245702730034E-2</v>
      </c>
      <c r="AJ478" s="72">
        <f>(AV478-Driver!$K$179)/(Driver!$L$179-Driver!$K$179)</f>
        <v>7.0099105632100547E-2</v>
      </c>
      <c r="AK478" s="72">
        <f>(AW478-Driver!$K$180)/(Driver!$L$180-Driver!$K$180)</f>
        <v>0.33886937298159486</v>
      </c>
      <c r="AL478" s="72">
        <f>(AX478-Driver!$K$181)/(Driver!$L$181-Driver!$K$181)</f>
        <v>0.5143236577499527</v>
      </c>
      <c r="AM478" s="72">
        <f>(AY478-Driver!$K$182)/(Driver!$L$182-Driver!$K$182)</f>
        <v>0.9227062819920071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61"/>
        <v>1.4753764753764753</v>
      </c>
      <c r="AW478" s="70">
        <f t="shared" si="262"/>
        <v>34.090979711926025</v>
      </c>
      <c r="AX478" s="70">
        <f t="shared" si="263"/>
        <v>5.628912919749574</v>
      </c>
      <c r="AY478" s="70">
        <f>IFERROR(Driver!$K$19/Data!BH478/Data!BI478*Data!BK478*Data!BL478,"")</f>
        <v>-0.47315286530680362</v>
      </c>
      <c r="AZ478" s="70">
        <f t="shared" si="264"/>
        <v>28.935219657483252</v>
      </c>
      <c r="BA478" s="70"/>
      <c r="BB478" s="70"/>
      <c r="BC478" s="70">
        <f t="shared" si="265"/>
        <v>71.638993808828246</v>
      </c>
      <c r="BD478" s="70">
        <f t="shared" si="266"/>
        <v>30.608169133421075</v>
      </c>
      <c r="BE478" s="70">
        <f t="shared" si="267"/>
        <v>1</v>
      </c>
      <c r="BF478" s="70">
        <f t="shared" si="268"/>
        <v>0.3332828018027848</v>
      </c>
      <c r="BG478" s="70">
        <f t="shared" si="269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219</v>
      </c>
      <c r="BS478" s="8" t="s">
        <v>438</v>
      </c>
      <c r="BT478" s="9" t="s">
        <v>465</v>
      </c>
      <c r="BU478" s="10">
        <v>169</v>
      </c>
      <c r="BV478" s="9" t="s">
        <v>222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307</v>
      </c>
      <c r="CU478" s="9" t="s">
        <v>306</v>
      </c>
      <c r="CV478" s="10"/>
      <c r="CW478" s="10"/>
      <c r="CX478" t="str">
        <f>INDEX('Data_Price '!AS$2:AS$1266,MATCH(Data!$DN478,'Data_Price '!$BE$2:$BE$1266,0))</f>
        <v>Atomic Vantage 75 C + M 10 GW</v>
      </c>
      <c r="CY478" t="str">
        <f>INDEX('Data_Price '!AT$2:AT$1266,MATCH(Data!$DN478,'Data_Price '!$BE$2:$BE$1266,0))</f>
        <v>Spoke-N-Sport</v>
      </c>
      <c r="CZ478">
        <f>INDEX('Data_Price '!AU$2:AU$1266,MATCH(Data!$DN478,'Data_Price '!$BE$2:$BE$1266,0))</f>
        <v>383.99</v>
      </c>
      <c r="DA478" t="str">
        <f>INDEX('Data_Price '!AV$2:AV$1266,MATCH(Data!$DN478,'Data_Price '!$BE$2:$BE$1266,0))</f>
        <v>https://www.google.com/url?q=https://www.spoke-n-sport.com/product/atomic-vantage-75-c-m-10-gw-384854-1.htm%3Fvariations%3D501072,503035%3Futm_source%3Dgoogle%2520shopping%26utm_medium%3Dorganic&amp;sa=U&amp;ved=0ahUKEwiWqZWGxqP2AhWJiOAKHagxDdwQ2ykIGg&amp;usg=AOvVaw1Ho73QjKy4jb1XUeVdLEJ5</v>
      </c>
      <c r="DB478" t="str">
        <f>INDEX('Data_Price '!AW$2:AW$1266,MATCH(Data!$DN478,'Data_Price '!$BE$2:$BE$1266,0))</f>
        <v>Atomic Vantage 75 C + M 10 GW</v>
      </c>
      <c r="DC478" t="str">
        <f>INDEX('Data_Price '!AX$2:AX$1266,MATCH(Data!$DN478,'Data_Price '!$BE$2:$BE$1266,0))</f>
        <v>evo.com</v>
      </c>
      <c r="DD478">
        <f>INDEX('Data_Price '!AY$2:AY$1266,MATCH(Data!$DN478,'Data_Price '!$BE$2:$BE$1266,0))</f>
        <v>399.99</v>
      </c>
      <c r="DE478" t="str">
        <f>INDEX('Data_Price '!AZ$2:AZ$1266,MATCH(Data!$DN478,'Data_Price '!$BE$2:$BE$1266,0))</f>
        <v>https://www.google.com/url?url=https://www.evo.com/ski-packages/atomic-vantage-75-c-skis-m-10-gw-bindings-2021%3Fimage%3D183371/737590/clone.jpg&amp;rct=j&amp;q=&amp;esrc=s&amp;sa=U&amp;ved=0ahUKEwiD-uuFxqP2AhXFVt8KHSPPAnQQsDwIRQ&amp;usg=AOvVaw34oVmA8tJp-jhv0rLxylQ0</v>
      </c>
      <c r="DF478" t="str">
        <f>INDEX('Data_Price '!BA$2:BA$1266,MATCH(Data!$DN478,'Data_Price '!$BE$2:$BE$1266,0))</f>
        <v>Atomic Vantage 75 C + M 10 GW</v>
      </c>
      <c r="DG478" t="str">
        <f>INDEX('Data_Price '!BB$2:BB$1266,MATCH(Data!$DN478,'Data_Price '!$BE$2:$BE$1266,0))</f>
        <v>evo.com</v>
      </c>
      <c r="DH478">
        <f>INDEX('Data_Price '!BC$2:BC$1266,MATCH(Data!$DN478,'Data_Price '!$BE$2:$BE$1266,0))</f>
        <v>399.99</v>
      </c>
      <c r="DI478" t="str">
        <f>INDEX('Data_Price '!BD$2:BD$1266,MATCH(Data!$DN478,'Data_Price '!$BE$2:$BE$1266,0))</f>
        <v>https://www.google.com/url?q=https://www.evo.com/ski-packages/atomic-vantage-75-c-skis-m-10-gw-bindings-2021%3Fimage%3D183371/737590/clone.jpg&amp;sa=U&amp;ved=0ahUKEwiWqZWGxqP2AhWJiOAKHagxDdwQ2ykIGA&amp;usg=AOvVaw1GjJVaLuVZmghNB3w-7Y_u</v>
      </c>
      <c r="DJ478" s="89" t="e">
        <f ca="1">_xll.Connector("TinyUrl.TinyUrl",DA478,0)</f>
        <v>#NAME?</v>
      </c>
      <c r="DK478" s="89" t="e">
        <f ca="1">_xll.Connector("TinyUrl.TinyUrl",DE478,0)</f>
        <v>#NAME?</v>
      </c>
      <c r="DL478" s="89" t="e">
        <f ca="1">_xll.Connector("TinyUrl.TinyUrl",DI478,0)</f>
        <v>#NAME?</v>
      </c>
      <c r="DM478" s="224" t="str">
        <f t="shared" si="270"/>
        <v>Vantage 75</v>
      </c>
      <c r="DN478" s="89" t="str">
        <f t="shared" si="271"/>
        <v xml:space="preserve"> AtomicVantage 75169 Unisex</v>
      </c>
      <c r="DO478" s="227" t="s">
        <v>919</v>
      </c>
    </row>
    <row r="479" spans="1:119" ht="15.45" customHeight="1">
      <c r="B479" s="224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#VALUE!</v>
      </c>
      <c r="F479" s="43" t="b">
        <f>CL479&gt;Driver!$F$56</f>
        <v>0</v>
      </c>
      <c r="G479" s="43" t="b">
        <f>AND(CB479&gt;Driver!$F$55,CB479&lt;Driver!$G$55)</f>
        <v>0</v>
      </c>
      <c r="H479" s="43" t="e">
        <f t="shared" si="238"/>
        <v>#VALUE!</v>
      </c>
      <c r="I479" s="43">
        <f t="shared" si="239"/>
        <v>0</v>
      </c>
      <c r="J479" s="43" t="e">
        <f t="array" ref="J479">NOT(OR(($H$9:$H$1273=TRUE)*($I$9:$I$1273&gt;0)*($BT$9:$BT$1273=BT479)*($K$9:$K$1273&gt;K479)))</f>
        <v>#VALUE!</v>
      </c>
      <c r="K479" s="72">
        <f t="shared" si="240"/>
        <v>0.6617231111788946</v>
      </c>
      <c r="L479" s="72">
        <f t="shared" si="241"/>
        <v>0.83960680041898317</v>
      </c>
      <c r="M479" s="72">
        <f t="shared" si="242"/>
        <v>0.48383942193880614</v>
      </c>
      <c r="N479" s="72">
        <f t="shared" si="243"/>
        <v>0.25325997596913929</v>
      </c>
      <c r="O479" s="72">
        <f t="shared" si="244"/>
        <v>0.29855240749433787</v>
      </c>
      <c r="P479" s="72">
        <f t="shared" si="245"/>
        <v>0.89970588235294124</v>
      </c>
      <c r="Q479" s="72"/>
      <c r="R479" s="72"/>
      <c r="S479" s="72">
        <f t="shared" si="246"/>
        <v>0.70473317817714654</v>
      </c>
      <c r="T479" s="72">
        <f t="shared" si="247"/>
        <v>0.92992986234403696</v>
      </c>
      <c r="U479" s="72">
        <f t="shared" si="248"/>
        <v>0.57983114220841758</v>
      </c>
      <c r="V479" s="72">
        <f t="shared" si="249"/>
        <v>0.62234010573274223</v>
      </c>
      <c r="W479" s="72">
        <f t="shared" si="250"/>
        <v>0.95750399825530674</v>
      </c>
      <c r="X479" s="72">
        <f t="shared" si="251"/>
        <v>0.16039319958101683</v>
      </c>
      <c r="Y479" s="72">
        <f t="shared" si="252"/>
        <v>0.51616057806119386</v>
      </c>
      <c r="Z479" s="72">
        <f t="shared" si="253"/>
        <v>0.74674002403086071</v>
      </c>
      <c r="AA479" s="72">
        <f t="shared" si="254"/>
        <v>0.70144759250566213</v>
      </c>
      <c r="AB479" s="72">
        <f t="shared" si="255"/>
        <v>0.10029411764705876</v>
      </c>
      <c r="AC479" s="72"/>
      <c r="AD479" s="72"/>
      <c r="AE479" s="72">
        <f t="shared" si="256"/>
        <v>0.29526682182285346</v>
      </c>
      <c r="AF479" s="72">
        <f t="shared" si="257"/>
        <v>7.007013765596308E-2</v>
      </c>
      <c r="AG479" s="72">
        <f t="shared" si="258"/>
        <v>0.42016885779158242</v>
      </c>
      <c r="AH479" s="72">
        <f t="shared" si="259"/>
        <v>0.37765989426725771</v>
      </c>
      <c r="AI479" s="72">
        <f t="shared" si="260"/>
        <v>4.2496001744693215E-2</v>
      </c>
      <c r="AJ479" s="72">
        <f>(AV479-Driver!$K$179)/(Driver!$L$179-Driver!$K$179)</f>
        <v>7.9606800418983145E-2</v>
      </c>
      <c r="AK479" s="72">
        <f>(AW479-Driver!$K$180)/(Driver!$L$180-Driver!$K$180)</f>
        <v>0.26969025316503303</v>
      </c>
      <c r="AL479" s="72">
        <f>(AX479-Driver!$K$181)/(Driver!$L$181-Driver!$K$181)</f>
        <v>0.34674002403086068</v>
      </c>
      <c r="AM479" s="72">
        <f>(AY479-Driver!$K$182)/(Driver!$L$182-Driver!$K$182)</f>
        <v>0.9154475925056621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61"/>
        <v>1.6754850088183419</v>
      </c>
      <c r="AW479" s="70">
        <f t="shared" si="262"/>
        <v>27.326081533012982</v>
      </c>
      <c r="AX479" s="70">
        <f t="shared" si="263"/>
        <v>4.1206602162777459</v>
      </c>
      <c r="AY479" s="70">
        <f>IFERROR(Driver!$K$19/Data!BH479/Data!BI479*Data!BK479*Data!BL479,"")</f>
        <v>-0.51758687388278313</v>
      </c>
      <c r="AZ479" s="70">
        <f t="shared" si="264"/>
        <v>23.723008190618017</v>
      </c>
      <c r="BA479" s="70"/>
      <c r="BB479" s="70"/>
      <c r="BC479" s="70">
        <f t="shared" si="265"/>
        <v>28.390480019367526</v>
      </c>
      <c r="BD479" s="70">
        <f t="shared" si="266"/>
        <v>4.3695626689670233</v>
      </c>
      <c r="BE479" s="70">
        <f t="shared" si="267"/>
        <v>0.52025445426662287</v>
      </c>
      <c r="BF479" s="70">
        <f t="shared" si="268"/>
        <v>2.523157994387824</v>
      </c>
      <c r="BG479" s="70">
        <f t="shared" si="269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219</v>
      </c>
      <c r="BS479" s="8" t="s">
        <v>719</v>
      </c>
      <c r="BT479" s="9" t="s">
        <v>721</v>
      </c>
      <c r="BU479" s="10">
        <v>160</v>
      </c>
      <c r="BV479" s="9" t="s">
        <v>390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305</v>
      </c>
      <c r="CU479" s="10"/>
      <c r="CV479" s="10"/>
      <c r="CW479" s="10"/>
      <c r="CX479" t="str">
        <f>INDEX('Data_Price '!AS$2:AS$1266,MATCH(Data!$DN479,'Data_Price '!$BE$2:$BE$1266,0))</f>
        <v>'21 Line Blade W Skis 160cm</v>
      </c>
      <c r="CY479" t="str">
        <f>INDEX('Data_Price '!AT$2:AT$1266,MATCH(Data!$DN479,'Data_Price '!$BE$2:$BE$1266,0))</f>
        <v>Al's Ski Equipment Barn</v>
      </c>
      <c r="CZ479">
        <f>INDEX('Data_Price '!AU$2:AU$1266,MATCH(Data!$DN479,'Data_Price '!$BE$2:$BE$1266,0))</f>
        <v>479.95</v>
      </c>
      <c r="DA479" t="str">
        <f>INDEX('Data_Price '!AV$2:AV$1266,MATCH(Data!$DN479,'Data_Price '!$BE$2:$BE$1266,0))</f>
        <v>https://www.google.com/url?url=https://www.untracked.com/p7116c18b88lr-Froogle-21_line_blade_womens_allmountain_freeride_skis.html%23chsku721504&amp;rct=j&amp;q=&amp;esrc=s&amp;sa=U&amp;ved=0ahUKEwij47SGxqP2AhVEn-AKHcBqCw4Q2SkIbw&amp;usg=AOvVaw3klX4P_nAGRuPYh0FuDu5C</v>
      </c>
      <c r="DB479" t="str">
        <f>INDEX('Data_Price '!AW$2:AW$1266,MATCH(Data!$DN479,'Data_Price '!$BE$2:$BE$1266,0))</f>
        <v>Line 2022 Blade W's Skis W Marker Griffon Bindings 160</v>
      </c>
      <c r="DC479" t="str">
        <f>INDEX('Data_Price '!AX$2:AX$1266,MATCH(Data!$DN479,'Data_Price '!$BE$2:$BE$1266,0))</f>
        <v>The Locals Sale</v>
      </c>
      <c r="DD479">
        <f>INDEX('Data_Price '!AY$2:AY$1266,MATCH(Data!$DN479,'Data_Price '!$BE$2:$BE$1266,0))</f>
        <v>540</v>
      </c>
      <c r="DE479" t="str">
        <f>INDEX('Data_Price '!AZ$2:AZ$1266,MATCH(Data!$DN479,'Data_Price '!$BE$2:$BE$1266,0))</f>
        <v>https://www.google.com/url?url=https://www.localssale.com/products/2021-line-blade-w-skis-w-marker-griffon-demo-bindings%3Fvariant%3D39482770620494%26currency%3DUSD%26utm_medium%3Dproduct_sync%26utm_source%3Dgoogle%26utm_content%3Dsag_organic%26utm_campaign%3Dsag_organic&amp;rct=j&amp;q=&amp;esrc=s&amp;sa=U&amp;ved=0ahUKEwij47SGxqP2AhVEn-AKHcBqCw4QsDwIcg&amp;usg=AOvVaw0gcuZXpZUu_g54mECawu1r</v>
      </c>
      <c r="DF479" t="str">
        <f>INDEX('Data_Price '!BA$2:BA$1266,MATCH(Data!$DN479,'Data_Price '!$BE$2:$BE$1266,0))</f>
        <v>Line BLADE W Skis 2022</v>
      </c>
      <c r="DG479" t="str">
        <f>INDEX('Data_Price '!BB$2:BB$1266,MATCH(Data!$DN479,'Data_Price '!$BE$2:$BE$1266,0))</f>
        <v>Level Nine Sports</v>
      </c>
      <c r="DH479">
        <f>INDEX('Data_Price '!BC$2:BC$1266,MATCH(Data!$DN479,'Data_Price '!$BE$2:$BE$1266,0))</f>
        <v>699.95</v>
      </c>
      <c r="DI479" t="str">
        <f>INDEX('Data_Price '!BD$2:BD$1266,MATCH(Data!$DN479,'Data_Price '!$BE$2:$BE$1266,0))</f>
        <v>https://www.google.com/url?url=https://www.levelninesports.com/line-blade-w-skis-2022/%3Fsku%3DL9848843&amp;rct=j&amp;q=&amp;esrc=s&amp;sa=U&amp;ved=0ahUKEwij47SGxqP2AhVEn-AKHcBqCw4QsDwIYw&amp;usg=AOvVaw0_dPYg71vy-GjtMYkitXlc</v>
      </c>
      <c r="DJ479" s="89" t="e">
        <f ca="1">_xll.Connector("TinyUrl.TinyUrl",DA479,0)</f>
        <v>#NAME?</v>
      </c>
      <c r="DK479" s="89" t="e">
        <f ca="1">_xll.Connector("TinyUrl.TinyUrl",DE479,0)</f>
        <v>#NAME?</v>
      </c>
      <c r="DL479" s="89" t="e">
        <f ca="1">_xll.Connector("TinyUrl.TinyUrl",DI479,0)</f>
        <v>#NAME?</v>
      </c>
      <c r="DM479" s="224" t="str">
        <f t="shared" si="270"/>
        <v>Blade W</v>
      </c>
      <c r="DN479" s="89" t="str">
        <f t="shared" si="271"/>
        <v xml:space="preserve"> LineBlade W160 Women's</v>
      </c>
      <c r="DO479" s="227" t="s">
        <v>952</v>
      </c>
    </row>
    <row r="480" spans="1:119" ht="15.45" customHeight="1">
      <c r="B480" s="224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#VALUE!</v>
      </c>
      <c r="F480" s="43" t="b">
        <f>CL480&gt;Driver!$F$56</f>
        <v>1</v>
      </c>
      <c r="G480" s="43" t="b">
        <f>AND(CB480&gt;Driver!$F$55,CB480&lt;Driver!$G$55)</f>
        <v>0</v>
      </c>
      <c r="H480" s="43" t="e">
        <f t="shared" si="238"/>
        <v>#VALUE!</v>
      </c>
      <c r="I480" s="43">
        <f t="shared" si="239"/>
        <v>0</v>
      </c>
      <c r="J480" s="43" t="e">
        <f t="array" ref="J480">NOT(OR(($H$9:$H$1273=TRUE)*($I$9:$I$1273&gt;0)*($BT$9:$BT$1273=BT480)*($K$9:$K$1273&gt;K480)))</f>
        <v>#VALUE!</v>
      </c>
      <c r="K480" s="72">
        <f t="shared" si="240"/>
        <v>0.68253148110734863</v>
      </c>
      <c r="L480" s="72">
        <f t="shared" si="241"/>
        <v>0.97996615905245343</v>
      </c>
      <c r="M480" s="72">
        <f t="shared" si="242"/>
        <v>0.38509680316224371</v>
      </c>
      <c r="N480" s="72">
        <f t="shared" si="243"/>
        <v>2.8761145892620021E-2</v>
      </c>
      <c r="O480" s="72">
        <f t="shared" si="244"/>
        <v>0.320369132875157</v>
      </c>
      <c r="P480" s="72">
        <f t="shared" si="245"/>
        <v>0.8061601307189542</v>
      </c>
      <c r="Q480" s="72"/>
      <c r="R480" s="72"/>
      <c r="S480" s="72">
        <f t="shared" si="246"/>
        <v>0.8094421297788581</v>
      </c>
      <c r="T480" s="72">
        <f t="shared" si="247"/>
        <v>0.93642527321810409</v>
      </c>
      <c r="U480" s="72">
        <f t="shared" si="248"/>
        <v>0.98069642517492306</v>
      </c>
      <c r="V480" s="72">
        <f t="shared" si="249"/>
        <v>0.62026345385774762</v>
      </c>
      <c r="W480" s="72">
        <f t="shared" si="250"/>
        <v>0.98607175956573545</v>
      </c>
      <c r="X480" s="72">
        <f t="shared" si="251"/>
        <v>2.0033840947546538E-2</v>
      </c>
      <c r="Y480" s="72">
        <f t="shared" si="252"/>
        <v>0.61490319683775629</v>
      </c>
      <c r="Z480" s="72">
        <f t="shared" si="253"/>
        <v>0.97123885410737998</v>
      </c>
      <c r="AA480" s="72">
        <f t="shared" si="254"/>
        <v>0.679630867124843</v>
      </c>
      <c r="AB480" s="72">
        <f t="shared" si="255"/>
        <v>0.1938398692810458</v>
      </c>
      <c r="AC480" s="72"/>
      <c r="AD480" s="72"/>
      <c r="AE480" s="72">
        <f t="shared" si="256"/>
        <v>0.19055787022114185</v>
      </c>
      <c r="AF480" s="72">
        <f t="shared" si="257"/>
        <v>6.3574726781895866E-2</v>
      </c>
      <c r="AG480" s="72">
        <f t="shared" si="258"/>
        <v>1.9303574825076955E-2</v>
      </c>
      <c r="AH480" s="72">
        <f t="shared" si="259"/>
        <v>0.37973654614225233</v>
      </c>
      <c r="AI480" s="72">
        <f t="shared" si="260"/>
        <v>1.3928240434264536E-2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0.37617173654533087</v>
      </c>
      <c r="AL480" s="72">
        <f>(AX480-Driver!$K$181)/(Driver!$L$181-Driver!$K$181)</f>
        <v>0.57123885410737996</v>
      </c>
      <c r="AM480" s="72">
        <f>(AY480-Driver!$K$182)/(Driver!$L$182-Driver!$K$182)</f>
        <v>0.89363086712484296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61"/>
        <v>4.6296296296296298</v>
      </c>
      <c r="AW480" s="70">
        <f t="shared" si="262"/>
        <v>37.738708853473398</v>
      </c>
      <c r="AX480" s="70">
        <f t="shared" si="263"/>
        <v>6.1411496869664193</v>
      </c>
      <c r="AY480" s="70">
        <f>IFERROR(Driver!$K$19/Data!BH480/Data!BI480*Data!BK480*Data!BL480,"")</f>
        <v>-0.65113778062631389</v>
      </c>
      <c r="AZ480" s="70">
        <f t="shared" si="264"/>
        <v>32.24869694713329</v>
      </c>
      <c r="BA480" s="70"/>
      <c r="BB480" s="70"/>
      <c r="BC480" s="70">
        <f t="shared" si="265"/>
        <v>82.703741139997334</v>
      </c>
      <c r="BD480" s="70">
        <f t="shared" si="266"/>
        <v>4.9443950221349375</v>
      </c>
      <c r="BE480" s="70">
        <f t="shared" si="267"/>
        <v>8.0860418585469371E-2</v>
      </c>
      <c r="BF480" s="70">
        <f t="shared" si="268"/>
        <v>2.2886147544123023</v>
      </c>
      <c r="BG480" s="70">
        <f t="shared" si="269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219</v>
      </c>
      <c r="BS480" s="8" t="s">
        <v>855</v>
      </c>
      <c r="BT480" s="9" t="s">
        <v>887</v>
      </c>
      <c r="BU480" s="10">
        <v>173</v>
      </c>
      <c r="BV480" s="9" t="s">
        <v>222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303</v>
      </c>
      <c r="CU480" s="10"/>
      <c r="CV480" s="10"/>
      <c r="CW480" s="10"/>
      <c r="CX480" t="e">
        <f>INDEX('Data_Price '!AS$2:AS$1266,MATCH(Data!$DN480,'Data_Price '!$BE$2:$BE$1266,0))</f>
        <v>#N/A</v>
      </c>
      <c r="CY480" t="e">
        <f>INDEX('Data_Price '!AT$2:AT$1266,MATCH(Data!$DN480,'Data_Price '!$BE$2:$BE$1266,0))</f>
        <v>#N/A</v>
      </c>
      <c r="CZ480" t="e">
        <f>INDEX('Data_Price '!AU$2:AU$1266,MATCH(Data!$DN480,'Data_Price '!$BE$2:$BE$1266,0))</f>
        <v>#N/A</v>
      </c>
      <c r="DA480" t="e">
        <f>INDEX('Data_Price '!AV$2:AV$1266,MATCH(Data!$DN480,'Data_Price '!$BE$2:$BE$1266,0))</f>
        <v>#N/A</v>
      </c>
      <c r="DB480" t="e">
        <f>INDEX('Data_Price '!AW$2:AW$1266,MATCH(Data!$DN480,'Data_Price '!$BE$2:$BE$1266,0))</f>
        <v>#N/A</v>
      </c>
      <c r="DC480" t="e">
        <f>INDEX('Data_Price '!AX$2:AX$1266,MATCH(Data!$DN480,'Data_Price '!$BE$2:$BE$1266,0))</f>
        <v>#N/A</v>
      </c>
      <c r="DD480" t="e">
        <f>INDEX('Data_Price '!AY$2:AY$1266,MATCH(Data!$DN480,'Data_Price '!$BE$2:$BE$1266,0))</f>
        <v>#N/A</v>
      </c>
      <c r="DE480" t="e">
        <f>INDEX('Data_Price '!AZ$2:AZ$1266,MATCH(Data!$DN480,'Data_Price '!$BE$2:$BE$1266,0))</f>
        <v>#N/A</v>
      </c>
      <c r="DF480" t="e">
        <f>INDEX('Data_Price '!BA$2:BA$1266,MATCH(Data!$DN480,'Data_Price '!$BE$2:$BE$1266,0))</f>
        <v>#N/A</v>
      </c>
      <c r="DG480" t="e">
        <f>INDEX('Data_Price '!BB$2:BB$1266,MATCH(Data!$DN480,'Data_Price '!$BE$2:$BE$1266,0))</f>
        <v>#N/A</v>
      </c>
      <c r="DH480" t="e">
        <f>INDEX('Data_Price '!BC$2:BC$1266,MATCH(Data!$DN480,'Data_Price '!$BE$2:$BE$1266,0))</f>
        <v>#N/A</v>
      </c>
      <c r="DI480" t="e">
        <f>INDEX('Data_Price '!BD$2:BD$1266,MATCH(Data!$DN480,'Data_Price '!$BE$2:$BE$1266,0))</f>
        <v>#N/A</v>
      </c>
      <c r="DJ480" s="89" t="e">
        <f ca="1">_xll.Connector("TinyUrl.TinyUrl",DA480,0)</f>
        <v>#NAME?</v>
      </c>
      <c r="DK480" s="89" t="e">
        <f ca="1">_xll.Connector("TinyUrl.TinyUrl",DE480,0)</f>
        <v>#NAME?</v>
      </c>
      <c r="DL480" s="89" t="e">
        <f ca="1">_xll.Connector("TinyUrl.TinyUrl",DI480,0)</f>
        <v>#NAME?</v>
      </c>
      <c r="DM480" s="224" t="str">
        <f t="shared" si="270"/>
        <v>Revolt 95</v>
      </c>
      <c r="DN480" s="89" t="str">
        <f t="shared" si="271"/>
        <v xml:space="preserve"> VölklRevolt 95173 Unisex</v>
      </c>
      <c r="DO480" s="227" t="s">
        <v>1076</v>
      </c>
    </row>
    <row r="481" spans="2:119" ht="15.45" customHeight="1">
      <c r="B481" s="224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#VALUE!</v>
      </c>
      <c r="F481" s="43" t="b">
        <f>CL481&gt;Driver!$F$56</f>
        <v>0</v>
      </c>
      <c r="G481" s="43" t="b">
        <f>AND(CB481&gt;Driver!$F$55,CB481&lt;Driver!$G$55)</f>
        <v>1</v>
      </c>
      <c r="H481" s="43" t="e">
        <f t="shared" si="238"/>
        <v>#VALUE!</v>
      </c>
      <c r="I481" s="43">
        <f t="shared" si="239"/>
        <v>0</v>
      </c>
      <c r="J481" s="43" t="e">
        <f t="array" ref="J481">NOT(OR(($H$9:$H$1273=TRUE)*($I$9:$I$1273&gt;0)*($BT$9:$BT$1273=BT481)*($K$9:$K$1273&gt;K481)))</f>
        <v>#VALUE!</v>
      </c>
      <c r="K481" s="72">
        <f t="shared" si="240"/>
        <v>0.56089886361703889</v>
      </c>
      <c r="L481" s="72">
        <f t="shared" si="241"/>
        <v>0.67525904439610029</v>
      </c>
      <c r="M481" s="72">
        <f t="shared" si="242"/>
        <v>0.44653868283797749</v>
      </c>
      <c r="N481" s="72">
        <f t="shared" si="243"/>
        <v>0.21025738316574971</v>
      </c>
      <c r="O481" s="72">
        <f t="shared" si="244"/>
        <v>0.37826389410635275</v>
      </c>
      <c r="P481" s="72">
        <f t="shared" si="245"/>
        <v>0.75109477124183011</v>
      </c>
      <c r="Q481" s="72"/>
      <c r="R481" s="72"/>
      <c r="S481" s="72">
        <f t="shared" si="246"/>
        <v>0.81777884287148184</v>
      </c>
      <c r="T481" s="72">
        <f t="shared" si="247"/>
        <v>0.9246270854128229</v>
      </c>
      <c r="U481" s="72">
        <f t="shared" si="248"/>
        <v>0.95728868250093679</v>
      </c>
      <c r="V481" s="72">
        <f t="shared" si="249"/>
        <v>0.67614994952145313</v>
      </c>
      <c r="W481" s="72">
        <f t="shared" si="250"/>
        <v>0.96182724484104853</v>
      </c>
      <c r="X481" s="72">
        <f t="shared" si="251"/>
        <v>0.32474095560389971</v>
      </c>
      <c r="Y481" s="72">
        <f t="shared" si="252"/>
        <v>0.55346131716202251</v>
      </c>
      <c r="Z481" s="72">
        <f t="shared" si="253"/>
        <v>0.78974261683425029</v>
      </c>
      <c r="AA481" s="72">
        <f t="shared" si="254"/>
        <v>0.62173610589364725</v>
      </c>
      <c r="AB481" s="72">
        <f t="shared" si="255"/>
        <v>0.24890522875816984</v>
      </c>
      <c r="AC481" s="72"/>
      <c r="AD481" s="72"/>
      <c r="AE481" s="72">
        <f t="shared" si="256"/>
        <v>0.18222115712851814</v>
      </c>
      <c r="AF481" s="72">
        <f t="shared" si="257"/>
        <v>7.5372914587177153E-2</v>
      </c>
      <c r="AG481" s="72">
        <f t="shared" si="258"/>
        <v>4.2711317499063262E-2</v>
      </c>
      <c r="AH481" s="72">
        <f t="shared" si="259"/>
        <v>0.32385005047854681</v>
      </c>
      <c r="AI481" s="72">
        <f t="shared" si="260"/>
        <v>3.817275515895148E-2</v>
      </c>
      <c r="AJ481" s="72">
        <f>(AV481-Driver!$K$179)/(Driver!$L$179-Driver!$K$179)</f>
        <v>0.5647409556038997</v>
      </c>
      <c r="AK481" s="72">
        <f>(AW481-Driver!$K$180)/(Driver!$L$180-Driver!$K$180)</f>
        <v>0.40716472067621456</v>
      </c>
      <c r="AL481" s="72">
        <f>(AX481-Driver!$K$181)/(Driver!$L$181-Driver!$K$181)</f>
        <v>0.38974261683425027</v>
      </c>
      <c r="AM481" s="72">
        <f>(AY481-Driver!$K$182)/(Driver!$L$182-Driver!$K$182)</f>
        <v>0.83573610589364722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61"/>
        <v>11.886107719441053</v>
      </c>
      <c r="AW481" s="70">
        <f t="shared" si="262"/>
        <v>40.769455449585791</v>
      </c>
      <c r="AX481" s="70">
        <f t="shared" si="263"/>
        <v>4.5076835515082525</v>
      </c>
      <c r="AY481" s="70">
        <f>IFERROR(Driver!$K$19/Data!BH481/Data!BI481*Data!BK481*Data!BL481,"")</f>
        <v>-1.0055400900088285</v>
      </c>
      <c r="AZ481" s="70">
        <f t="shared" si="264"/>
        <v>37.267311988086369</v>
      </c>
      <c r="BA481" s="70"/>
      <c r="BB481" s="70"/>
      <c r="BC481" s="70">
        <f t="shared" si="265"/>
        <v>87.028052177030418</v>
      </c>
      <c r="BD481" s="70">
        <f t="shared" si="266"/>
        <v>3.9002763065193116</v>
      </c>
      <c r="BE481" s="70">
        <f t="shared" si="267"/>
        <v>0.1428642481508263</v>
      </c>
      <c r="BF481" s="70">
        <f t="shared" si="268"/>
        <v>8.6006018147747874</v>
      </c>
      <c r="BG481" s="70">
        <f t="shared" si="269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219</v>
      </c>
      <c r="BS481" s="8" t="s">
        <v>610</v>
      </c>
      <c r="BT481" s="9" t="s">
        <v>611</v>
      </c>
      <c r="BU481" s="10">
        <v>185</v>
      </c>
      <c r="BV481" s="9" t="s">
        <v>222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304</v>
      </c>
      <c r="CU481" s="9" t="s">
        <v>302</v>
      </c>
      <c r="CV481" s="9" t="s">
        <v>388</v>
      </c>
      <c r="CW481" s="10"/>
      <c r="CX481" t="str">
        <f>INDEX('Data_Price '!AS$2:AS$1266,MATCH(Data!$DN481,'Data_Price '!$BE$2:$BE$1266,0))</f>
        <v>Fischer Hannibal 106 Carbon Ski - 2022</v>
      </c>
      <c r="CY481" t="str">
        <f>INDEX('Data_Price '!AT$2:AT$1266,MATCH(Data!$DN481,'Data_Price '!$BE$2:$BE$1266,0))</f>
        <v>Snowcountry.eu</v>
      </c>
      <c r="CZ481">
        <f>INDEX('Data_Price '!AU$2:AU$1266,MATCH(Data!$DN481,'Data_Price '!$BE$2:$BE$1266,0))</f>
        <v>519.09</v>
      </c>
      <c r="DA481" t="str">
        <f>INDEX('Data_Price '!AV$2:AV$1266,MATCH(Data!$DN481,'Data_Price '!$BE$2:$BE$1266,0))</f>
        <v>https://www.google.com/url?q=https://www.snowcountry.eu/fischer-hannibal-106-carbon.html%3Fartikel_maat%3D65367%26country%3DUS&amp;sa=U&amp;ved=0ahUKEwj3wN2HxqP2AhUFheAKHeIwAzEQ2ykIGw&amp;usg=AOvVaw2JVZCVOkRcUxgakHyN40Ht</v>
      </c>
      <c r="DB481" t="str">
        <f>INDEX('Data_Price '!AW$2:AW$1266,MATCH(Data!$DN481,'Data_Price '!$BE$2:$BE$1266,0))</f>
        <v>Fischer Hannibal 106 Carbon Ski - 2022</v>
      </c>
      <c r="DC481" t="str">
        <f>INDEX('Data_Price '!AX$2:AX$1266,MATCH(Data!$DN481,'Data_Price '!$BE$2:$BE$1266,0))</f>
        <v>Moosejaw</v>
      </c>
      <c r="DD481">
        <f>INDEX('Data_Price '!AY$2:AY$1266,MATCH(Data!$DN481,'Data_Price '!$BE$2:$BE$1266,0))</f>
        <v>561.99</v>
      </c>
      <c r="DE481" t="str">
        <f>INDEX('Data_Price '!AZ$2:AZ$1266,MATCH(Data!$DN481,'Data_Price '!$BE$2:$BE$1266,0))</f>
        <v>https://www.google.com/url?q=https://www.moosejaw.com/product/fischer-men-s-hannibal-106-carbon-ski_10550572%3Fad_id%3DGooglePlusBox%26utm_source%3DGooglePlusBox%26utm_medium%3DPLA%26utm_campaign%3DFischer&amp;sa=U&amp;ved=0ahUKEwj3wN2HxqP2AhUFheAKHeIwAzEQ2ykIHQ&amp;usg=AOvVaw0Wb2zMCLuUPi_Tq85dgOXO</v>
      </c>
      <c r="DF481" t="str">
        <f>INDEX('Data_Price '!BA$2:BA$1266,MATCH(Data!$DN481,'Data_Price '!$BE$2:$BE$1266,0))</f>
        <v>Fischer Hannibal 106 Carbon Ski - 2022</v>
      </c>
      <c r="DG481" t="str">
        <f>INDEX('Data_Price '!BB$2:BB$1266,MATCH(Data!$DN481,'Data_Price '!$BE$2:$BE$1266,0))</f>
        <v>Mountain Steals</v>
      </c>
      <c r="DH481">
        <f>INDEX('Data_Price '!BC$2:BC$1266,MATCH(Data!$DN481,'Data_Price '!$BE$2:$BE$1266,0))</f>
        <v>573.29</v>
      </c>
      <c r="DI481" t="str">
        <f>INDEX('Data_Price '!BD$2:BD$1266,MATCH(Data!$DN481,'Data_Price '!$BE$2:$BE$1266,0))</f>
        <v>https://www.google.com/url?q=https://www.mountainsteals.com/product/fischer-men-s-hannibal-106-carbon-ski_10550572%3Fad_id%3DGooglePlusBox%26utm_source%3DGooglePlusBox%26utm_medium%3DPLA%26utm_campaign%3DFischer&amp;sa=U&amp;ved=0ahUKEwj3wN2HxqP2AhUFheAKHeIwAzEQ2ykIHw&amp;usg=AOvVaw295GR3_6ynUjGBVMVx74Jx</v>
      </c>
      <c r="DJ481" s="89" t="e">
        <f ca="1">_xll.Connector("TinyUrl.TinyUrl",DA481,0)</f>
        <v>#NAME?</v>
      </c>
      <c r="DK481" s="89" t="e">
        <f ca="1">_xll.Connector("TinyUrl.TinyUrl",DE481,0)</f>
        <v>#NAME?</v>
      </c>
      <c r="DL481" s="89" t="e">
        <f ca="1">_xll.Connector("TinyUrl.TinyUrl",DI481,0)</f>
        <v>#NAME?</v>
      </c>
      <c r="DM481" s="224" t="str">
        <f t="shared" si="270"/>
        <v>Hannibal 106</v>
      </c>
      <c r="DN481" s="89" t="str">
        <f t="shared" si="271"/>
        <v xml:space="preserve"> FischerHannibal 106185 Unisex</v>
      </c>
      <c r="DO481" s="227" t="s">
        <v>957</v>
      </c>
    </row>
    <row r="482" spans="2:119" ht="15.45" customHeight="1">
      <c r="B482" s="224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#VALUE!</v>
      </c>
      <c r="F482" s="43" t="b">
        <f>CL482&gt;Driver!$F$56</f>
        <v>0</v>
      </c>
      <c r="G482" s="43" t="b">
        <f>AND(CB482&gt;Driver!$F$55,CB482&lt;Driver!$G$55)</f>
        <v>0</v>
      </c>
      <c r="H482" s="43" t="e">
        <f t="shared" si="238"/>
        <v>#VALUE!</v>
      </c>
      <c r="I482" s="43">
        <f t="shared" si="239"/>
        <v>0</v>
      </c>
      <c r="J482" s="43" t="e">
        <f t="array" ref="J482">NOT(OR(($H$9:$H$1273=TRUE)*($I$9:$I$1273&gt;0)*($BT$9:$BT$1273=BT482)*($K$9:$K$1273&gt;K482)))</f>
        <v>#VALUE!</v>
      </c>
      <c r="K482" s="72">
        <f t="shared" si="240"/>
        <v>0.64539590702447569</v>
      </c>
      <c r="L482" s="72">
        <f t="shared" si="241"/>
        <v>0.91228426395939088</v>
      </c>
      <c r="M482" s="72">
        <f t="shared" si="242"/>
        <v>0.37850755008956039</v>
      </c>
      <c r="N482" s="72">
        <f t="shared" si="243"/>
        <v>1.2951369126667944E-2</v>
      </c>
      <c r="O482" s="72">
        <f t="shared" si="244"/>
        <v>0.2713948105537779</v>
      </c>
      <c r="P482" s="72">
        <f t="shared" si="245"/>
        <v>0.85117647058823531</v>
      </c>
      <c r="Q482" s="72"/>
      <c r="R482" s="72"/>
      <c r="S482" s="72">
        <f t="shared" si="246"/>
        <v>0.72225596772655953</v>
      </c>
      <c r="T482" s="72">
        <f t="shared" si="247"/>
        <v>0.87543194059650942</v>
      </c>
      <c r="U482" s="72">
        <f t="shared" si="248"/>
        <v>0.10759401987287165</v>
      </c>
      <c r="V482" s="72">
        <f t="shared" si="249"/>
        <v>0.61419411313289118</v>
      </c>
      <c r="W482" s="72">
        <f t="shared" si="250"/>
        <v>0.9619519927536232</v>
      </c>
      <c r="X482" s="72">
        <f t="shared" si="251"/>
        <v>8.7715736040609144E-2</v>
      </c>
      <c r="Y482" s="72">
        <f t="shared" si="252"/>
        <v>0.62149244991043961</v>
      </c>
      <c r="Z482" s="72">
        <f t="shared" si="253"/>
        <v>0.98704863087333206</v>
      </c>
      <c r="AA482" s="72">
        <f t="shared" si="254"/>
        <v>0.7286051894462221</v>
      </c>
      <c r="AB482" s="72">
        <f t="shared" si="255"/>
        <v>0.14882352941176469</v>
      </c>
      <c r="AC482" s="72"/>
      <c r="AD482" s="72"/>
      <c r="AE482" s="72">
        <f t="shared" si="256"/>
        <v>0.27774403227344047</v>
      </c>
      <c r="AF482" s="72">
        <f t="shared" si="257"/>
        <v>0.12456805940349053</v>
      </c>
      <c r="AG482" s="72">
        <f t="shared" si="258"/>
        <v>0.89240598012712835</v>
      </c>
      <c r="AH482" s="72">
        <f t="shared" si="259"/>
        <v>0.38580588686710882</v>
      </c>
      <c r="AI482" s="72">
        <f t="shared" si="260"/>
        <v>3.8048007246376817E-2</v>
      </c>
      <c r="AJ482" s="72">
        <f>(AV482-Driver!$K$179)/(Driver!$L$179-Driver!$K$179)</f>
        <v>0.15228426395939085</v>
      </c>
      <c r="AK482" s="72">
        <f>(AW482-Driver!$K$180)/(Driver!$L$180-Driver!$K$180)</f>
        <v>0.33873702587908644</v>
      </c>
      <c r="AL482" s="72">
        <f>(AX482-Driver!$K$181)/(Driver!$L$181-Driver!$K$181)</f>
        <v>0.58704863087333203</v>
      </c>
      <c r="AM482" s="72">
        <f>(AY482-Driver!$K$182)/(Driver!$L$182-Driver!$K$182)</f>
        <v>0.94260518944622207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61"/>
        <v>3.2051282051282048</v>
      </c>
      <c r="AW482" s="70">
        <f t="shared" si="262"/>
        <v>34.078037733549927</v>
      </c>
      <c r="AX482" s="70">
        <f t="shared" si="263"/>
        <v>6.2834376778599887</v>
      </c>
      <c r="AY482" s="70">
        <f>IFERROR(Driver!$K$19/Data!BH482/Data!BI482*Data!BK482*Data!BL482,"")</f>
        <v>-0.35134186538229356</v>
      </c>
      <c r="AZ482" s="70">
        <f t="shared" si="264"/>
        <v>28.145941921072229</v>
      </c>
      <c r="BA482" s="70"/>
      <c r="BB482" s="70"/>
      <c r="BC482" s="70">
        <f t="shared" si="265"/>
        <v>37.479672775104689</v>
      </c>
      <c r="BD482" s="70">
        <f t="shared" si="266"/>
        <v>21.594698230251012</v>
      </c>
      <c r="BE482" s="70">
        <f t="shared" si="267"/>
        <v>0.99240733481479937</v>
      </c>
      <c r="BF482" s="70">
        <f t="shared" si="268"/>
        <v>1.6031253590715844</v>
      </c>
      <c r="BG482" s="70">
        <f t="shared" si="269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219</v>
      </c>
      <c r="BS482" s="8" t="s">
        <v>550</v>
      </c>
      <c r="BT482" s="9" t="s">
        <v>578</v>
      </c>
      <c r="BU482" s="10">
        <v>166</v>
      </c>
      <c r="BV482" s="9" t="s">
        <v>222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305</v>
      </c>
      <c r="CU482" s="10"/>
      <c r="CV482" s="10"/>
      <c r="CW482" s="10"/>
      <c r="CX482" t="str">
        <f>INDEX('Data_Price '!AS$2:AS$1266,MATCH(Data!$DN482,'Data_Price '!$BE$2:$BE$1266,0))</f>
        <v>Elan Wingman 86 Ti Skis 2022</v>
      </c>
      <c r="CY482" t="str">
        <f>INDEX('Data_Price '!AT$2:AT$1266,MATCH(Data!$DN482,'Data_Price '!$BE$2:$BE$1266,0))</f>
        <v>Gorham Bike and Ski</v>
      </c>
      <c r="CZ482">
        <f>INDEX('Data_Price '!AU$2:AU$1266,MATCH(Data!$DN482,'Data_Price '!$BE$2:$BE$1266,0))</f>
        <v>399.99</v>
      </c>
      <c r="DA482" t="str">
        <f>INDEX('Data_Price '!AV$2:AV$1266,MATCH(Data!$DN482,'Data_Price '!$BE$2:$BE$1266,0))</f>
        <v>https://www.google.com/url?url=https://www.gorhambike.com/product/elan-wingman-86-ti-skis-36111.htm%3Fvariations%3D899154&amp;rct=j&amp;q=&amp;esrc=s&amp;sa=U&amp;ved=0ahUKEwiBpP-HxqP2AhXmmOAKHRB3CTEQsDwIUg&amp;usg=AOvVaw15OMbQVn7H-t1ey-WkkVA0</v>
      </c>
      <c r="DB482" t="str">
        <f>INDEX('Data_Price '!AW$2:AW$1266,MATCH(Data!$DN482,'Data_Price '!$BE$2:$BE$1266,0))</f>
        <v>Elan Wingman 86 Ti Skis 2022</v>
      </c>
      <c r="DC482" t="str">
        <f>INDEX('Data_Price '!AX$2:AX$1266,MATCH(Data!$DN482,'Data_Price '!$BE$2:$BE$1266,0))</f>
        <v>Gorham Bike and Ski</v>
      </c>
      <c r="DD482">
        <f>INDEX('Data_Price '!AY$2:AY$1266,MATCH(Data!$DN482,'Data_Price '!$BE$2:$BE$1266,0))</f>
        <v>399.99</v>
      </c>
      <c r="DE482" t="str">
        <f>INDEX('Data_Price '!AZ$2:AZ$1266,MATCH(Data!$DN482,'Data_Price '!$BE$2:$BE$1266,0))</f>
        <v>https://www.google.com/aclk?sa=L&amp;ai=DChcSEwj-lLKIxqP2AhWFhMgKHQVcBIQYABABGgJxdQ&amp;sig=AOD64_05xUDmLrZDjO0yqr2c2w0RGEniRw&amp;ctype=5&amp;ved=0ahUKEwi0_6yIxqP2AhXMY98KHa3mA9IQ2ikIFA&amp;adurl=</v>
      </c>
      <c r="DF482" t="str">
        <f>INDEX('Data_Price '!BA$2:BA$1266,MATCH(Data!$DN482,'Data_Price '!$BE$2:$BE$1266,0))</f>
        <v>Elan Wingman 86 Ti Skis 2022</v>
      </c>
      <c r="DG482" t="str">
        <f>INDEX('Data_Price '!BB$2:BB$1266,MATCH(Data!$DN482,'Data_Price '!$BE$2:$BE$1266,0))</f>
        <v>Level Nine Sports</v>
      </c>
      <c r="DH482">
        <f>INDEX('Data_Price '!BC$2:BC$1266,MATCH(Data!$DN482,'Data_Price '!$BE$2:$BE$1266,0))</f>
        <v>499.99</v>
      </c>
      <c r="DI482" t="str">
        <f>INDEX('Data_Price '!BD$2:BD$1266,MATCH(Data!$DN482,'Data_Price '!$BE$2:$BE$1266,0))</f>
        <v>https://www.google.com/aclk?sa=L&amp;ai=DChcSEwj-lLKIxqP2AhWFhMgKHQVcBIQYABADGgJxdQ&amp;sig=AOD64_10FVpQ6VDp5UZg-5-1lyn7Sq487g&amp;ctype=5&amp;ved=0ahUKEwi0_6yIxqP2AhXMY98KHa3mA9IQ2ikIFg&amp;adurl=</v>
      </c>
      <c r="DJ482" s="89" t="e">
        <f ca="1">_xll.Connector("TinyUrl.TinyUrl",DA482,0)</f>
        <v>#NAME?</v>
      </c>
      <c r="DK482" s="89" t="e">
        <f ca="1">_xll.Connector("TinyUrl.TinyUrl",DE482,0)</f>
        <v>#NAME?</v>
      </c>
      <c r="DL482" s="89" t="e">
        <f ca="1">_xll.Connector("TinyUrl.TinyUrl",DI482,0)</f>
        <v>#NAME?</v>
      </c>
      <c r="DM482" s="224" t="str">
        <f t="shared" si="270"/>
        <v>Wingman 86 Ti</v>
      </c>
      <c r="DN482" s="89" t="str">
        <f t="shared" si="271"/>
        <v xml:space="preserve"> ElanWingman 86 Ti166 Unisex</v>
      </c>
      <c r="DO482" s="227"/>
    </row>
    <row r="483" spans="2:119" ht="15.45" customHeight="1">
      <c r="B483" s="224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#VALUE!</v>
      </c>
      <c r="F483" s="43" t="b">
        <f>CL483&gt;Driver!$F$56</f>
        <v>1</v>
      </c>
      <c r="G483" s="43" t="b">
        <f>AND(CB483&gt;Driver!$F$55,CB483&lt;Driver!$G$55)</f>
        <v>0</v>
      </c>
      <c r="H483" s="43" t="e">
        <f t="shared" si="238"/>
        <v>#VALUE!</v>
      </c>
      <c r="I483" s="43">
        <f t="shared" si="239"/>
        <v>0</v>
      </c>
      <c r="J483" s="43" t="e">
        <f t="array" ref="J483">NOT(OR(($H$9:$H$1273=TRUE)*($I$9:$I$1273&gt;0)*($BT$9:$BT$1273=BT483)*($K$9:$K$1273&gt;K483)))</f>
        <v>#VALUE!</v>
      </c>
      <c r="K483" s="72">
        <f t="shared" si="240"/>
        <v>0.70662057267101375</v>
      </c>
      <c r="L483" s="72">
        <f t="shared" si="241"/>
        <v>0.93202481669486748</v>
      </c>
      <c r="M483" s="72">
        <f t="shared" si="242"/>
        <v>0.48121632864716013</v>
      </c>
      <c r="N483" s="72">
        <f t="shared" si="243"/>
        <v>0.15270979573768417</v>
      </c>
      <c r="O483" s="72">
        <f t="shared" si="244"/>
        <v>0.35397840589007068</v>
      </c>
      <c r="P483" s="72">
        <f t="shared" si="245"/>
        <v>0.93696078431372554</v>
      </c>
      <c r="Q483" s="72"/>
      <c r="R483" s="72"/>
      <c r="S483" s="72">
        <f t="shared" si="246"/>
        <v>0.73542054685076719</v>
      </c>
      <c r="T483" s="72">
        <f t="shared" si="247"/>
        <v>0.91632465653950601</v>
      </c>
      <c r="U483" s="72">
        <f t="shared" si="248"/>
        <v>0.98654298434270227</v>
      </c>
      <c r="V483" s="72">
        <f t="shared" si="249"/>
        <v>0.62102318188628092</v>
      </c>
      <c r="W483" s="72">
        <f t="shared" si="250"/>
        <v>0.91771438649908099</v>
      </c>
      <c r="X483" s="72">
        <f t="shared" si="251"/>
        <v>6.7975183305132553E-2</v>
      </c>
      <c r="Y483" s="72">
        <f t="shared" si="252"/>
        <v>0.51878367135283987</v>
      </c>
      <c r="Z483" s="72">
        <f t="shared" si="253"/>
        <v>0.84729020426231583</v>
      </c>
      <c r="AA483" s="72">
        <f t="shared" si="254"/>
        <v>0.64602159410992932</v>
      </c>
      <c r="AB483" s="72">
        <f t="shared" si="255"/>
        <v>6.3039215686274463E-2</v>
      </c>
      <c r="AC483" s="72"/>
      <c r="AD483" s="72"/>
      <c r="AE483" s="72">
        <f t="shared" si="256"/>
        <v>0.26457945314923281</v>
      </c>
      <c r="AF483" s="72">
        <f t="shared" si="257"/>
        <v>8.3675343460494045E-2</v>
      </c>
      <c r="AG483" s="72">
        <f t="shared" si="258"/>
        <v>1.3457015657297677E-2</v>
      </c>
      <c r="AH483" s="72">
        <f t="shared" si="259"/>
        <v>0.37897681811371908</v>
      </c>
      <c r="AI483" s="72">
        <f t="shared" si="260"/>
        <v>8.2285613500918967E-2</v>
      </c>
      <c r="AJ483" s="72">
        <f>(AV483-Driver!$K$179)/(Driver!$L$179-Driver!$K$179)</f>
        <v>0.17202481669486744</v>
      </c>
      <c r="AK483" s="72">
        <f>(AW483-Driver!$K$180)/(Driver!$L$180-Driver!$K$180)</f>
        <v>0.24075298794863795</v>
      </c>
      <c r="AL483" s="72">
        <f>(AX483-Driver!$K$181)/(Driver!$L$181-Driver!$K$181)</f>
        <v>0.44729020426231586</v>
      </c>
      <c r="AM483" s="72">
        <f>(AY483-Driver!$K$182)/(Driver!$L$182-Driver!$K$182)</f>
        <v>0.86002159410992929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61"/>
        <v>3.6206077872744538</v>
      </c>
      <c r="AW483" s="70">
        <f t="shared" si="262"/>
        <v>24.49635988746164</v>
      </c>
      <c r="AX483" s="70">
        <f t="shared" si="263"/>
        <v>5.0256118383608426</v>
      </c>
      <c r="AY483" s="70">
        <f>IFERROR(Driver!$K$19/Data!BH483/Data!BI483*Data!BK483*Data!BL483,"")</f>
        <v>-0.85687667167358639</v>
      </c>
      <c r="AZ483" s="70">
        <f t="shared" si="264"/>
        <v>20.327624720774384</v>
      </c>
      <c r="BA483" s="70"/>
      <c r="BB483" s="70"/>
      <c r="BC483" s="70">
        <f t="shared" si="265"/>
        <v>44.308231485500514</v>
      </c>
      <c r="BD483" s="70">
        <f t="shared" si="266"/>
        <v>3.1655260622642327</v>
      </c>
      <c r="BE483" s="70">
        <f t="shared" si="267"/>
        <v>0.1136151649472381</v>
      </c>
      <c r="BF483" s="70">
        <f t="shared" si="268"/>
        <v>2.3744206978436555</v>
      </c>
      <c r="BG483" s="70">
        <f t="shared" si="269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219</v>
      </c>
      <c r="BS483" s="8" t="s">
        <v>719</v>
      </c>
      <c r="BT483" s="9" t="s">
        <v>722</v>
      </c>
      <c r="BU483" s="10">
        <v>178</v>
      </c>
      <c r="BV483" s="9" t="s">
        <v>222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303</v>
      </c>
      <c r="CU483" s="9" t="s">
        <v>302</v>
      </c>
      <c r="CV483" s="10"/>
      <c r="CW483" s="10"/>
      <c r="CX483" t="str">
        <f>INDEX('Data_Price '!AS$2:AS$1266,MATCH(Data!$DN483,'Data_Price '!$BE$2:$BE$1266,0))</f>
        <v>Line Blend Skis 2022</v>
      </c>
      <c r="CY483" t="str">
        <f>INDEX('Data_Price '!AT$2:AT$1266,MATCH(Data!$DN483,'Data_Price '!$BE$2:$BE$1266,0))</f>
        <v>Skirack</v>
      </c>
      <c r="CZ483">
        <f>INDEX('Data_Price '!AU$2:AU$1266,MATCH(Data!$DN483,'Data_Price '!$BE$2:$BE$1266,0))</f>
        <v>479.96</v>
      </c>
      <c r="DA483" t="str">
        <f>INDEX('Data_Price '!AV$2:AV$1266,MATCH(Data!$DN483,'Data_Price '!$BE$2:$BE$1266,0))</f>
        <v>https://www.google.com/url?q=https://www.skirack.com/line-blend-skis-2022-13145740%3Ffee%3D7%26fep%3D301970%26utm_source%3Dgoogle_shopping%26utm_medium%3Dcpc%26utm_campaign%3Dproduct&amp;sa=U&amp;ved=0ahUKEwjt8KiJxqP2AhVqg-AKHWPWBOMQ2ykIGg&amp;usg=AOvVaw36NilKFub2JkMPBXBHfmF9</v>
      </c>
      <c r="DB483" t="str">
        <f>INDEX('Data_Price '!AW$2:AW$1266,MATCH(Data!$DN483,'Data_Price '!$BE$2:$BE$1266,0))</f>
        <v>'22 Line Blend Skis 178cm</v>
      </c>
      <c r="DC483" t="str">
        <f>INDEX('Data_Price '!AX$2:AX$1266,MATCH(Data!$DN483,'Data_Price '!$BE$2:$BE$1266,0))</f>
        <v>Al's Ski Equipment Barn</v>
      </c>
      <c r="DD483">
        <f>INDEX('Data_Price '!AY$2:AY$1266,MATCH(Data!$DN483,'Data_Price '!$BE$2:$BE$1266,0))</f>
        <v>595</v>
      </c>
      <c r="DE483" t="str">
        <f>INDEX('Data_Price '!AZ$2:AZ$1266,MATCH(Data!$DN483,'Data_Price '!$BE$2:$BE$1266,0))</f>
        <v>https://www.google.com/url?url=https://www.untracked.com/p7280c51b88lr-Froogle-22_line_blend_freeride_freestyle_skis.html%23chsku745370&amp;rct=j&amp;q=&amp;esrc=s&amp;sa=U&amp;ved=0ahUKEwjvuc6IxqP2AhVRheAKHR4TAyMQ2SkIXQ&amp;usg=AOvVaw2Ff95LI85gjRfHM8aZ3R3b</v>
      </c>
      <c r="DF483" t="str">
        <f>INDEX('Data_Price '!BA$2:BA$1266,MATCH(Data!$DN483,'Data_Price '!$BE$2:$BE$1266,0))</f>
        <v>Line Blend Skis 2022</v>
      </c>
      <c r="DG483" t="str">
        <f>INDEX('Data_Price '!BB$2:BB$1266,MATCH(Data!$DN483,'Data_Price '!$BE$2:$BE$1266,0))</f>
        <v>SkiEssentials.com</v>
      </c>
      <c r="DH483">
        <f>INDEX('Data_Price '!BC$2:BC$1266,MATCH(Data!$DN483,'Data_Price '!$BE$2:$BE$1266,0))</f>
        <v>599.95000000000005</v>
      </c>
      <c r="DI483" t="str">
        <f>INDEX('Data_Price '!BD$2:BD$1266,MATCH(Data!$DN483,'Data_Price '!$BE$2:$BE$1266,0))</f>
        <v>https://www.google.com/url?url=https://www.skiessentials.com/2022-line-blend-skis.html&amp;rct=j&amp;q=&amp;esrc=s&amp;sa=U&amp;ved=0ahUKEwjvuc6IxqP2AhVRheAKHR4TAyMQsDwIWQ&amp;usg=AOvVaw18x5IYJC09XkjvZQwJOSvt</v>
      </c>
      <c r="DJ483" s="89" t="e">
        <f ca="1">_xll.Connector("TinyUrl.TinyUrl",DA483,0)</f>
        <v>#NAME?</v>
      </c>
      <c r="DK483" s="89" t="e">
        <f ca="1">_xll.Connector("TinyUrl.TinyUrl",DE483,0)</f>
        <v>#NAME?</v>
      </c>
      <c r="DL483" s="89" t="e">
        <f ca="1">_xll.Connector("TinyUrl.TinyUrl",DI483,0)</f>
        <v>#NAME?</v>
      </c>
      <c r="DM483" s="224" t="str">
        <f t="shared" si="270"/>
        <v>Blend</v>
      </c>
      <c r="DN483" s="89" t="str">
        <f t="shared" si="271"/>
        <v xml:space="preserve"> LineBlend178 Unisex</v>
      </c>
      <c r="DO483" s="227" t="s">
        <v>1087</v>
      </c>
    </row>
    <row r="484" spans="2:119" ht="15.45" customHeight="1">
      <c r="B484" s="224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#VALUE!</v>
      </c>
      <c r="F484" s="43" t="b">
        <f>CL484&gt;Driver!$F$56</f>
        <v>0</v>
      </c>
      <c r="G484" s="43" t="b">
        <f>AND(CB484&gt;Driver!$F$55,CB484&lt;Driver!$G$55)</f>
        <v>0</v>
      </c>
      <c r="H484" s="43" t="e">
        <f t="shared" si="238"/>
        <v>#VALUE!</v>
      </c>
      <c r="I484" s="43">
        <f t="shared" si="239"/>
        <v>0</v>
      </c>
      <c r="J484" s="43" t="e">
        <f t="array" ref="J484">NOT(OR(($H$9:$H$1273=TRUE)*($I$9:$I$1273&gt;0)*($BT$9:$BT$1273=BT484)*($K$9:$K$1273&gt;K484)))</f>
        <v>#VALUE!</v>
      </c>
      <c r="K484" s="72">
        <f t="shared" si="240"/>
        <v>0.69571975756923665</v>
      </c>
      <c r="L484" s="72">
        <f t="shared" si="241"/>
        <v>0.94274111675126904</v>
      </c>
      <c r="M484" s="72">
        <f t="shared" si="242"/>
        <v>0.44869839838720416</v>
      </c>
      <c r="N484" s="72">
        <f t="shared" si="243"/>
        <v>0.14259153860747487</v>
      </c>
      <c r="O484" s="72">
        <f t="shared" si="244"/>
        <v>0.2726703232208042</v>
      </c>
      <c r="P484" s="72">
        <f t="shared" si="245"/>
        <v>0.9308333333333334</v>
      </c>
      <c r="Q484" s="72"/>
      <c r="R484" s="72"/>
      <c r="S484" s="72">
        <f t="shared" si="246"/>
        <v>0.69461045858474957</v>
      </c>
      <c r="T484" s="72">
        <f t="shared" si="247"/>
        <v>0.9897680283603788</v>
      </c>
      <c r="U484" s="72">
        <f t="shared" si="248"/>
        <v>0.95814747135864375</v>
      </c>
      <c r="V484" s="72">
        <f t="shared" si="249"/>
        <v>0.68181702256158538</v>
      </c>
      <c r="W484" s="72">
        <f t="shared" si="250"/>
        <v>0.98709677419354835</v>
      </c>
      <c r="X484" s="72">
        <f t="shared" si="251"/>
        <v>5.7258883248730963E-2</v>
      </c>
      <c r="Y484" s="72">
        <f t="shared" si="252"/>
        <v>0.55130160161279584</v>
      </c>
      <c r="Z484" s="72">
        <f t="shared" si="253"/>
        <v>0.85740846139252513</v>
      </c>
      <c r="AA484" s="72">
        <f t="shared" si="254"/>
        <v>0.7273296767791958</v>
      </c>
      <c r="AB484" s="72">
        <f t="shared" si="255"/>
        <v>6.9166666666666654E-2</v>
      </c>
      <c r="AC484" s="72"/>
      <c r="AD484" s="72"/>
      <c r="AE484" s="72">
        <f t="shared" si="256"/>
        <v>0.30538954141525043</v>
      </c>
      <c r="AF484" s="72">
        <f t="shared" si="257"/>
        <v>1.0231971639621223E-2</v>
      </c>
      <c r="AG484" s="72">
        <f t="shared" si="258"/>
        <v>4.1852528641356287E-2</v>
      </c>
      <c r="AH484" s="72">
        <f t="shared" si="259"/>
        <v>0.31818297743841462</v>
      </c>
      <c r="AI484" s="72">
        <f t="shared" si="260"/>
        <v>1.2903225806451604E-2</v>
      </c>
      <c r="AJ484" s="72">
        <f>(AV484-Driver!$K$179)/(Driver!$L$179-Driver!$K$179)</f>
        <v>0.18274111675126903</v>
      </c>
      <c r="AK484" s="72">
        <f>(AW484-Driver!$K$180)/(Driver!$L$180-Driver!$K$180)</f>
        <v>0.25248490334926976</v>
      </c>
      <c r="AL484" s="72">
        <f>(AX484-Driver!$K$181)/(Driver!$L$181-Driver!$K$181)</f>
        <v>0.45740846139252511</v>
      </c>
      <c r="AM484" s="72">
        <f>(AY484-Driver!$K$182)/(Driver!$L$182-Driver!$K$182)</f>
        <v>0.94132967677919577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61"/>
        <v>3.8461538461538463</v>
      </c>
      <c r="AW484" s="70">
        <f t="shared" si="262"/>
        <v>25.643602196114081</v>
      </c>
      <c r="AX484" s="70">
        <f t="shared" si="263"/>
        <v>5.116676152532726</v>
      </c>
      <c r="AY484" s="70">
        <f>IFERROR(Driver!$K$19/Data!BH484/Data!BI484*Data!BK484*Data!BL484,"")</f>
        <v>-0.35914990578573447</v>
      </c>
      <c r="AZ484" s="70">
        <f t="shared" si="264"/>
        <v>20.88607594936709</v>
      </c>
      <c r="BA484" s="70"/>
      <c r="BB484" s="70"/>
      <c r="BC484" s="70">
        <f t="shared" si="265"/>
        <v>23.139754994786301</v>
      </c>
      <c r="BD484" s="70">
        <f t="shared" si="266"/>
        <v>9.6651343344570417</v>
      </c>
      <c r="BE484" s="70">
        <f t="shared" si="267"/>
        <v>5.8315487248751567E-2</v>
      </c>
      <c r="BF484" s="70">
        <f t="shared" si="268"/>
        <v>9.240657901216327</v>
      </c>
      <c r="BG484" s="70">
        <f t="shared" si="269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219</v>
      </c>
      <c r="BS484" s="8" t="s">
        <v>493</v>
      </c>
      <c r="BT484" s="9" t="s">
        <v>509</v>
      </c>
      <c r="BU484" s="10">
        <v>164</v>
      </c>
      <c r="BV484" s="9" t="s">
        <v>390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305</v>
      </c>
      <c r="CU484" s="10"/>
      <c r="CV484" s="10"/>
      <c r="CW484" s="10"/>
      <c r="CX484" t="str">
        <f>INDEX('Data_Price '!AS$2:AS$1266,MATCH(Data!$DN484,'Data_Price '!$BE$2:$BE$1266,0))</f>
        <v>Blizzard Sheeva 9 Skis</v>
      </c>
      <c r="CY484" t="str">
        <f>INDEX('Data_Price '!AT$2:AT$1266,MATCH(Data!$DN484,'Data_Price '!$BE$2:$BE$1266,0))</f>
        <v>SkiEssentials.com</v>
      </c>
      <c r="CZ484">
        <f>INDEX('Data_Price '!AU$2:AU$1266,MATCH(Data!$DN484,'Data_Price '!$BE$2:$BE$1266,0))</f>
        <v>479.95</v>
      </c>
      <c r="DA484" t="str">
        <f>INDEX('Data_Price '!AV$2:AV$1266,MATCH(Data!$DN484,'Data_Price '!$BE$2:$BE$1266,0))</f>
        <v>https://www.google.com/url?q=https://www.skiessentials.com/2022-blizzard-sheeva-9-women-s-skis.html&amp;sa=U&amp;ved=0ahUKEwiM8o2KxqP2AhXvmuAKHXLtDiYQ2ykIHA&amp;usg=AOvVaw1DsvWWg3LOCBoujUk28QAU</v>
      </c>
      <c r="DB484" t="str">
        <f>INDEX('Data_Price '!AW$2:AW$1266,MATCH(Data!$DN484,'Data_Price '!$BE$2:$BE$1266,0))</f>
        <v>Blizzard Sheeva 9 - Winter 2021/2022 164</v>
      </c>
      <c r="DC484" t="str">
        <f>INDEX('Data_Price '!AX$2:AX$1266,MATCH(Data!$DN484,'Data_Price '!$BE$2:$BE$1266,0))</f>
        <v>Equipe Sport</v>
      </c>
      <c r="DD484">
        <f>INDEX('Data_Price '!AY$2:AY$1266,MATCH(Data!$DN484,'Data_Price '!$BE$2:$BE$1266,0))</f>
        <v>479.95</v>
      </c>
      <c r="DE484" t="str">
        <f>INDEX('Data_Price '!AZ$2:AZ$1266,MATCH(Data!$DN484,'Data_Price '!$BE$2:$BE$1266,0))</f>
        <v>https://www.google.com/url?url=https://www.equipesport.com/products/sheeva-11%3Fvariant%3D39301836636257%26currency%3DUSD%26utm_medium%3Dproduct_sync%26utm_source%3Dgoogle%26utm_content%3Dsag_organic%26utm_campaign%3Dsag_organic&amp;rct=j&amp;q=&amp;esrc=s&amp;sa=U&amp;ved=0ahUKEwijhNOJxqP2AhVChuAKHUr3ApIQ2SkIrQE&amp;usg=AOvVaw3sbuLJ1OofaSAoczl8cAUn</v>
      </c>
      <c r="DF484" t="str">
        <f>INDEX('Data_Price '!BA$2:BA$1266,MATCH(Data!$DN484,'Data_Price '!$BE$2:$BE$1266,0))</f>
        <v>2020 Blizzard Sheeva 9 ladies snow skis 164</v>
      </c>
      <c r="DG484" t="str">
        <f>INDEX('Data_Price '!BB$2:BB$1266,MATCH(Data!$DN484,'Data_Price '!$BE$2:$BE$1266,0))</f>
        <v>The Pro Shop</v>
      </c>
      <c r="DH484">
        <f>INDEX('Data_Price '!BC$2:BC$1266,MATCH(Data!$DN484,'Data_Price '!$BE$2:$BE$1266,0))</f>
        <v>549</v>
      </c>
      <c r="DI484" t="str">
        <f>INDEX('Data_Price '!BD$2:BD$1266,MATCH(Data!$DN484,'Data_Price '!$BE$2:$BE$1266,0))</f>
        <v>https://www.google.com/url?url=https://proskiguy.myshopify.com/products/2020-sheeva-9-ladies-snow-skis%3Fvariant%3D31952759488600%26currency%3DUSD%26utm_medium%3Dproduct_sync%26utm_source%3Dgoogle%26utm_content%3Dsag_organic%26utm_campaign%3Dsag_organic&amp;rct=j&amp;q=&amp;esrc=s&amp;sa=U&amp;ved=0ahUKEwijhNOJxqP2AhVChuAKHUr3ApIQ2SkIowE&amp;usg=AOvVaw0gc-oEOLe5cCfyxdmzc1M9</v>
      </c>
      <c r="DJ484" s="89" t="e">
        <f ca="1">_xll.Connector("TinyUrl.TinyUrl",DA484,0)</f>
        <v>#NAME?</v>
      </c>
      <c r="DK484" s="89" t="e">
        <f ca="1">_xll.Connector("TinyUrl.TinyUrl",DE484,0)</f>
        <v>#NAME?</v>
      </c>
      <c r="DL484" s="89" t="e">
        <f ca="1">_xll.Connector("TinyUrl.TinyUrl",DI484,0)</f>
        <v>#NAME?</v>
      </c>
      <c r="DM484" s="224" t="str">
        <f t="shared" si="270"/>
        <v>Sheeva 9</v>
      </c>
      <c r="DN484" s="89" t="str">
        <f t="shared" si="271"/>
        <v xml:space="preserve"> BlizzardSheeva 9164 Women's</v>
      </c>
      <c r="DO484" s="227" t="s">
        <v>1064</v>
      </c>
    </row>
    <row r="485" spans="2:119" ht="15.45" customHeight="1">
      <c r="B485" s="224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#VALUE!</v>
      </c>
      <c r="F485" s="43" t="b">
        <f>CL485&gt;Driver!$F$56</f>
        <v>0</v>
      </c>
      <c r="G485" s="43" t="b">
        <f>AND(CB485&gt;Driver!$F$55,CB485&lt;Driver!$G$55)</f>
        <v>0</v>
      </c>
      <c r="H485" s="43" t="e">
        <f t="shared" si="238"/>
        <v>#VALUE!</v>
      </c>
      <c r="I485" s="43">
        <f t="shared" si="239"/>
        <v>0</v>
      </c>
      <c r="J485" s="43" t="e">
        <f t="array" ref="J485">NOT(OR(($H$9:$H$1273=TRUE)*($I$9:$I$1273&gt;0)*($BT$9:$BT$1273=BT485)*($K$9:$K$1273&gt;K485)))</f>
        <v>#VALUE!</v>
      </c>
      <c r="K485" s="72">
        <f t="shared" si="240"/>
        <v>0.65284698195384794</v>
      </c>
      <c r="L485" s="72">
        <f t="shared" si="241"/>
        <v>0.89649182177100961</v>
      </c>
      <c r="M485" s="72">
        <f t="shared" si="242"/>
        <v>0.40920214213668626</v>
      </c>
      <c r="N485" s="72">
        <f t="shared" si="243"/>
        <v>8.2514386896856973E-2</v>
      </c>
      <c r="O485" s="72">
        <f t="shared" si="244"/>
        <v>0.27103975193150243</v>
      </c>
      <c r="P485" s="72">
        <f t="shared" si="245"/>
        <v>0.87405228758169939</v>
      </c>
      <c r="Q485" s="72"/>
      <c r="R485" s="72"/>
      <c r="S485" s="72">
        <f t="shared" si="246"/>
        <v>0.71413214228483102</v>
      </c>
      <c r="T485" s="72">
        <f t="shared" si="247"/>
        <v>0.95398909052143355</v>
      </c>
      <c r="U485" s="72">
        <f t="shared" si="248"/>
        <v>9.9999999999999978E-2</v>
      </c>
      <c r="V485" s="72">
        <f t="shared" si="249"/>
        <v>0.61383936862350308</v>
      </c>
      <c r="W485" s="72">
        <f t="shared" si="250"/>
        <v>0.96551582220596299</v>
      </c>
      <c r="X485" s="72">
        <f t="shared" si="251"/>
        <v>0.10350817822899042</v>
      </c>
      <c r="Y485" s="72">
        <f t="shared" si="252"/>
        <v>0.59079785786331374</v>
      </c>
      <c r="Z485" s="72">
        <f t="shared" si="253"/>
        <v>0.91748561310314303</v>
      </c>
      <c r="AA485" s="72">
        <f t="shared" si="254"/>
        <v>0.72896024806849757</v>
      </c>
      <c r="AB485" s="72">
        <f t="shared" si="255"/>
        <v>0.12594771241830061</v>
      </c>
      <c r="AC485" s="72"/>
      <c r="AD485" s="72"/>
      <c r="AE485" s="72">
        <f t="shared" si="256"/>
        <v>0.28586785771516893</v>
      </c>
      <c r="AF485" s="72">
        <f t="shared" si="257"/>
        <v>4.6010909478566453E-2</v>
      </c>
      <c r="AG485" s="72">
        <f t="shared" si="258"/>
        <v>0.9</v>
      </c>
      <c r="AH485" s="72">
        <f t="shared" si="259"/>
        <v>0.38616063137649692</v>
      </c>
      <c r="AI485" s="72">
        <f t="shared" si="260"/>
        <v>3.4484177794036952E-2</v>
      </c>
      <c r="AJ485" s="72">
        <f>(AV485-Driver!$K$179)/(Driver!$L$179-Driver!$K$179)</f>
        <v>0.13649182177100957</v>
      </c>
      <c r="AK485" s="72">
        <f>(AW485-Driver!$K$180)/(Driver!$L$180-Driver!$K$180)</f>
        <v>0.31103655046534817</v>
      </c>
      <c r="AL485" s="72">
        <f>(AX485-Driver!$K$181)/(Driver!$L$181-Driver!$K$181)</f>
        <v>0.51748561310314301</v>
      </c>
      <c r="AM485" s="72">
        <f>(AY485-Driver!$K$182)/(Driver!$L$182-Driver!$K$182)</f>
        <v>0.94296024806849754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61"/>
        <v>2.8727445394112059</v>
      </c>
      <c r="AW485" s="70">
        <f t="shared" si="262"/>
        <v>31.369259475336797</v>
      </c>
      <c r="AX485" s="70">
        <f t="shared" si="263"/>
        <v>5.6573705179282872</v>
      </c>
      <c r="AY485" s="70">
        <f>IFERROR(Driver!$K$19/Data!BH485/Data!BI485*Data!BK485*Data!BL485,"")</f>
        <v>-0.34916837691762714</v>
      </c>
      <c r="AZ485" s="70">
        <f t="shared" si="264"/>
        <v>26.061057334326136</v>
      </c>
      <c r="BA485" s="70"/>
      <c r="BB485" s="70"/>
      <c r="BC485" s="70">
        <f t="shared" si="265"/>
        <v>33.265788042561923</v>
      </c>
      <c r="BD485" s="70">
        <f t="shared" si="266"/>
        <v>14.642529656928295</v>
      </c>
      <c r="BE485" s="70">
        <f t="shared" si="267"/>
        <v>1</v>
      </c>
      <c r="BF485" s="70">
        <f t="shared" si="268"/>
        <v>1.5630594589574254</v>
      </c>
      <c r="BG485" s="70">
        <f t="shared" si="269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219</v>
      </c>
      <c r="BS485" s="8" t="s">
        <v>493</v>
      </c>
      <c r="BT485" s="9" t="s">
        <v>499</v>
      </c>
      <c r="BU485" s="10">
        <v>165</v>
      </c>
      <c r="BV485" s="9" t="s">
        <v>222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305</v>
      </c>
      <c r="CU485" s="10"/>
      <c r="CV485" s="10"/>
      <c r="CW485" s="10"/>
      <c r="CX485" t="str">
        <f>INDEX('Data_Price '!AS$2:AS$1266,MATCH(Data!$DN485,'Data_Price '!$BE$2:$BE$1266,0))</f>
        <v>Blizzard Brahma 88 21/22</v>
      </c>
      <c r="CY485" t="str">
        <f>INDEX('Data_Price '!AT$2:AT$1266,MATCH(Data!$DN485,'Data_Price '!$BE$2:$BE$1266,0))</f>
        <v>Snowcountry.eu</v>
      </c>
      <c r="CZ485">
        <f>INDEX('Data_Price '!AU$2:AU$1266,MATCH(Data!$DN485,'Data_Price '!$BE$2:$BE$1266,0))</f>
        <v>444.92</v>
      </c>
      <c r="DA485" t="str">
        <f>INDEX('Data_Price '!AV$2:AV$1266,MATCH(Data!$DN485,'Data_Price '!$BE$2:$BE$1266,0))</f>
        <v>https://www.google.com/url?url=https://www.snowcountry.eu/blizzard-brahma-88-8892.html%3Fartikel_maat%3D65294%26country%3DUS&amp;rct=j&amp;q=&amp;esrc=s&amp;sa=U&amp;ved=0ahUKEwj08LeKxqP2AhUmZN8KHYspD7YQ2SkIQg&amp;usg=AOvVaw0zhEch7FvSJNUtM-WOQGZU</v>
      </c>
      <c r="DB485" t="str">
        <f>INDEX('Data_Price '!AW$2:AW$1266,MATCH(Data!$DN485,'Data_Price '!$BE$2:$BE$1266,0))</f>
        <v>Blizzard Brahma 88 Skis 2022</v>
      </c>
      <c r="DC485" t="str">
        <f>INDEX('Data_Price '!AX$2:AX$1266,MATCH(Data!$DN485,'Data_Price '!$BE$2:$BE$1266,0))</f>
        <v>Stowesports.com</v>
      </c>
      <c r="DD485">
        <f>INDEX('Data_Price '!AY$2:AY$1266,MATCH(Data!$DN485,'Data_Price '!$BE$2:$BE$1266,0))</f>
        <v>649.95000000000005</v>
      </c>
      <c r="DE485" t="str">
        <f>INDEX('Data_Price '!AZ$2:AZ$1266,MATCH(Data!$DN485,'Data_Price '!$BE$2:$BE$1266,0))</f>
        <v>https://www.google.com/aclk?sa=L&amp;ai=DChcSEwjtkPCKxqP2AhWNssgKHTVMB-sYABAFGgJxdQ&amp;sig=AOD64_0YK91NSzDd4mm3xtmqX11zXMmV_A&amp;ctype=5&amp;ved=0ahUKEwiRneyKxqP2AhXnmuAKHcMQCs8Q2ikIGQ&amp;adurl=</v>
      </c>
      <c r="DF485" t="str">
        <f>INDEX('Data_Price '!BA$2:BA$1266,MATCH(Data!$DN485,'Data_Price '!$BE$2:$BE$1266,0))</f>
        <v>Blizzard Brahma 88 Skis 2022</v>
      </c>
      <c r="DG485" t="str">
        <f>INDEX('Data_Price '!BB$2:BB$1266,MATCH(Data!$DN485,'Data_Price '!$BE$2:$BE$1266,0))</f>
        <v>Powder7 Ski Shop</v>
      </c>
      <c r="DH485">
        <f>INDEX('Data_Price '!BC$2:BC$1266,MATCH(Data!$DN485,'Data_Price '!$BE$2:$BE$1266,0))</f>
        <v>699.95</v>
      </c>
      <c r="DI485" t="str">
        <f>INDEX('Data_Price '!BD$2:BD$1266,MATCH(Data!$DN485,'Data_Price '!$BE$2:$BE$1266,0))</f>
        <v>https://www.google.com/url?url=https://www.powder7.com/Blizzard-Brahma-88-Skis-165cm-New-Flat-2022/for-sale%3Futm_source%3Dfeed%26utm_medium%3Dfree&amp;rct=j&amp;q=&amp;esrc=s&amp;sa=U&amp;ved=0ahUKEwj08LeKxqP2AhUmZN8KHYspD7YQsDwIPg&amp;usg=AOvVaw0_o8mArv3X5MLJnSv2qC7g</v>
      </c>
      <c r="DJ485" s="89" t="e">
        <f ca="1">_xll.Connector("TinyUrl.TinyUrl",DA485,0)</f>
        <v>#NAME?</v>
      </c>
      <c r="DK485" s="89" t="e">
        <f ca="1">_xll.Connector("TinyUrl.TinyUrl",DE485,0)</f>
        <v>#NAME?</v>
      </c>
      <c r="DL485" s="89" t="e">
        <f ca="1">_xll.Connector("TinyUrl.TinyUrl",DI485,0)</f>
        <v>#NAME?</v>
      </c>
      <c r="DM485" s="224" t="str">
        <f t="shared" si="270"/>
        <v>Brahma 88</v>
      </c>
      <c r="DN485" s="89" t="str">
        <f t="shared" si="271"/>
        <v xml:space="preserve"> BlizzardBrahma 88165 Unisex</v>
      </c>
      <c r="DO485" s="227"/>
    </row>
    <row r="486" spans="2:119" ht="15.45" customHeight="1">
      <c r="B486" s="224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#VALUE!</v>
      </c>
      <c r="F486" s="43" t="b">
        <f>CL486&gt;Driver!$F$56</f>
        <v>1</v>
      </c>
      <c r="G486" s="43" t="b">
        <f>AND(CB486&gt;Driver!$F$55,CB486&lt;Driver!$G$55)</f>
        <v>0</v>
      </c>
      <c r="H486" s="43" t="e">
        <f t="shared" si="238"/>
        <v>#VALUE!</v>
      </c>
      <c r="I486" s="43">
        <f t="shared" si="239"/>
        <v>0</v>
      </c>
      <c r="J486" s="43" t="e">
        <f t="array" ref="J486">NOT(OR(($H$9:$H$1273=TRUE)*($I$9:$I$1273&gt;0)*($BT$9:$BT$1273=BT486)*($K$9:$K$1273&gt;K486)))</f>
        <v>#VALUE!</v>
      </c>
      <c r="K486" s="72">
        <f t="shared" si="240"/>
        <v>0.64724491044776256</v>
      </c>
      <c r="L486" s="72">
        <f t="shared" si="241"/>
        <v>0.89167996132463134</v>
      </c>
      <c r="M486" s="72">
        <f t="shared" si="242"/>
        <v>0.40280985957089366</v>
      </c>
      <c r="N486" s="72">
        <f t="shared" si="243"/>
        <v>-3.4477961171188287E-2</v>
      </c>
      <c r="O486" s="72">
        <f t="shared" si="244"/>
        <v>0.32481930458975161</v>
      </c>
      <c r="P486" s="72">
        <f t="shared" si="245"/>
        <v>0.91808823529411776</v>
      </c>
      <c r="Q486" s="72"/>
      <c r="R486" s="72"/>
      <c r="S486" s="72">
        <f t="shared" si="246"/>
        <v>0.76500875597475093</v>
      </c>
      <c r="T486" s="72">
        <f t="shared" si="247"/>
        <v>0.95726725940421609</v>
      </c>
      <c r="U486" s="72">
        <f t="shared" si="248"/>
        <v>0.94804861658405815</v>
      </c>
      <c r="V486" s="72">
        <f t="shared" si="249"/>
        <v>0.6268486531481936</v>
      </c>
      <c r="W486" s="72">
        <f t="shared" si="250"/>
        <v>0.99833051686964625</v>
      </c>
      <c r="X486" s="72">
        <f t="shared" si="251"/>
        <v>0.1083200386753686</v>
      </c>
      <c r="Y486" s="72">
        <f t="shared" si="252"/>
        <v>0.59719014042910634</v>
      </c>
      <c r="Z486" s="72">
        <f t="shared" si="253"/>
        <v>1.0344779611711883</v>
      </c>
      <c r="AA486" s="72">
        <f t="shared" si="254"/>
        <v>0.67518069541024839</v>
      </c>
      <c r="AB486" s="72">
        <f t="shared" si="255"/>
        <v>8.1911764705882295E-2</v>
      </c>
      <c r="AC486" s="72"/>
      <c r="AD486" s="72"/>
      <c r="AE486" s="72">
        <f t="shared" si="256"/>
        <v>0.23499124402524907</v>
      </c>
      <c r="AF486" s="72">
        <f t="shared" si="257"/>
        <v>4.2732740595783886E-2</v>
      </c>
      <c r="AG486" s="72">
        <f t="shared" si="258"/>
        <v>5.1951383415941889E-2</v>
      </c>
      <c r="AH486" s="72">
        <f t="shared" si="259"/>
        <v>0.37315134685180634</v>
      </c>
      <c r="AI486" s="72">
        <f t="shared" si="260"/>
        <v>1.6694831303537133E-3</v>
      </c>
      <c r="AJ486" s="72">
        <f>(AV486-Driver!$K$179)/(Driver!$L$179-Driver!$K$179)</f>
        <v>0.34832003867536859</v>
      </c>
      <c r="AK486" s="72">
        <f>(AW486-Driver!$K$180)/(Driver!$L$180-Driver!$K$180)</f>
        <v>0.27739563615990293</v>
      </c>
      <c r="AL486" s="72">
        <f>(AX486-Driver!$K$181)/(Driver!$L$181-Driver!$K$181)</f>
        <v>0.63447796117118826</v>
      </c>
      <c r="AM486" s="72">
        <f>(AY486-Driver!$K$182)/(Driver!$L$182-Driver!$K$182)</f>
        <v>0.88918069541024836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61"/>
        <v>7.3310948310948305</v>
      </c>
      <c r="AW486" s="70">
        <f t="shared" si="262"/>
        <v>28.079576684845541</v>
      </c>
      <c r="AX486" s="70">
        <f t="shared" si="263"/>
        <v>6.7103016505406945</v>
      </c>
      <c r="AY486" s="70">
        <f>IFERROR(Driver!$K$19/Data!BH486/Data!BI486*Data!BK486*Data!BL486,"")</f>
        <v>-0.67837947053505943</v>
      </c>
      <c r="AZ486" s="70">
        <f t="shared" si="264"/>
        <v>22.047654504839908</v>
      </c>
      <c r="BA486" s="70"/>
      <c r="BB486" s="70"/>
      <c r="BC486" s="70">
        <f t="shared" si="265"/>
        <v>59.655841252003626</v>
      </c>
      <c r="BD486" s="70">
        <f t="shared" si="266"/>
        <v>6.788873869791578</v>
      </c>
      <c r="BE486" s="70">
        <f t="shared" si="267"/>
        <v>4.8218433996190302E-2</v>
      </c>
      <c r="BF486" s="70">
        <f t="shared" si="268"/>
        <v>3.0323667506248229</v>
      </c>
      <c r="BG486" s="70">
        <f t="shared" si="269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219</v>
      </c>
      <c r="BS486" s="8" t="s">
        <v>668</v>
      </c>
      <c r="BT486" s="9" t="s">
        <v>669</v>
      </c>
      <c r="BU486" s="10">
        <v>184</v>
      </c>
      <c r="BV486" s="9" t="s">
        <v>222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303</v>
      </c>
      <c r="CU486" s="10"/>
      <c r="CV486" s="10"/>
      <c r="CW486" s="10"/>
      <c r="CX486">
        <f>INDEX('Data_Price '!AS$2:AS$1266,MATCH(Data!$DN486,'Data_Price '!$BE$2:$BE$1266,0))</f>
        <v>0</v>
      </c>
      <c r="CY486">
        <f>INDEX('Data_Price '!AT$2:AT$1266,MATCH(Data!$DN486,'Data_Price '!$BE$2:$BE$1266,0))</f>
        <v>0</v>
      </c>
      <c r="CZ486">
        <f>INDEX('Data_Price '!AU$2:AU$1266,MATCH(Data!$DN486,'Data_Price '!$BE$2:$BE$1266,0))</f>
        <v>0</v>
      </c>
      <c r="DA486">
        <f>INDEX('Data_Price '!AV$2:AV$1266,MATCH(Data!$DN486,'Data_Price '!$BE$2:$BE$1266,0))</f>
        <v>0</v>
      </c>
      <c r="DB486">
        <f>INDEX('Data_Price '!AW$2:AW$1266,MATCH(Data!$DN486,'Data_Price '!$BE$2:$BE$1266,0))</f>
        <v>0</v>
      </c>
      <c r="DC486">
        <f>INDEX('Data_Price '!AX$2:AX$1266,MATCH(Data!$DN486,'Data_Price '!$BE$2:$BE$1266,0))</f>
        <v>0</v>
      </c>
      <c r="DD486">
        <f>INDEX('Data_Price '!AY$2:AY$1266,MATCH(Data!$DN486,'Data_Price '!$BE$2:$BE$1266,0))</f>
        <v>0</v>
      </c>
      <c r="DE486">
        <f>INDEX('Data_Price '!AZ$2:AZ$1266,MATCH(Data!$DN486,'Data_Price '!$BE$2:$BE$1266,0))</f>
        <v>0</v>
      </c>
      <c r="DF486">
        <f>INDEX('Data_Price '!BA$2:BA$1266,MATCH(Data!$DN486,'Data_Price '!$BE$2:$BE$1266,0))</f>
        <v>0</v>
      </c>
      <c r="DG486">
        <f>INDEX('Data_Price '!BB$2:BB$1266,MATCH(Data!$DN486,'Data_Price '!$BE$2:$BE$1266,0))</f>
        <v>0</v>
      </c>
      <c r="DH486">
        <f>INDEX('Data_Price '!BC$2:BC$1266,MATCH(Data!$DN486,'Data_Price '!$BE$2:$BE$1266,0))</f>
        <v>0</v>
      </c>
      <c r="DI486">
        <f>INDEX('Data_Price '!BD$2:BD$1266,MATCH(Data!$DN486,'Data_Price '!$BE$2:$BE$1266,0))</f>
        <v>0</v>
      </c>
      <c r="DJ486" s="89" t="e">
        <f ca="1">_xll.Connector("TinyUrl.TinyUrl",DA486,0)</f>
        <v>#NAME?</v>
      </c>
      <c r="DK486" s="89" t="e">
        <f ca="1">_xll.Connector("TinyUrl.TinyUrl",DE486,0)</f>
        <v>#NAME?</v>
      </c>
      <c r="DL486" s="89" t="e">
        <f ca="1">_xll.Connector("TinyUrl.TinyUrl",DI486,0)</f>
        <v>#NAME?</v>
      </c>
      <c r="DM486" s="224" t="str">
        <f t="shared" si="270"/>
        <v>The Allplay</v>
      </c>
      <c r="DN486" s="89" t="str">
        <f t="shared" si="271"/>
        <v xml:space="preserve"> J SkisThe Allplay184 Unisex</v>
      </c>
      <c r="DO486" s="227"/>
    </row>
    <row r="487" spans="2:119" ht="15.45" customHeight="1">
      <c r="B487" s="224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#VALUE!</v>
      </c>
      <c r="F487" s="43" t="b">
        <f>CL487&gt;Driver!$F$56</f>
        <v>0</v>
      </c>
      <c r="G487" s="43" t="b">
        <f>AND(CB487&gt;Driver!$F$55,CB487&lt;Driver!$G$55)</f>
        <v>0</v>
      </c>
      <c r="H487" s="43" t="e">
        <f t="shared" si="238"/>
        <v>#VALUE!</v>
      </c>
      <c r="I487" s="43">
        <f t="shared" si="239"/>
        <v>0</v>
      </c>
      <c r="J487" s="43" t="e">
        <f t="array" ref="J487">NOT(OR(($H$9:$H$1273=TRUE)*($I$9:$I$1273&gt;0)*($BT$9:$BT$1273=BT487)*($K$9:$K$1273&gt;K487)))</f>
        <v>#VALUE!</v>
      </c>
      <c r="K487" s="72">
        <f t="shared" si="240"/>
        <v>0.6249542143340826</v>
      </c>
      <c r="L487" s="72">
        <f t="shared" si="241"/>
        <v>0.9038465877044557</v>
      </c>
      <c r="M487" s="72">
        <f t="shared" si="242"/>
        <v>0.3460618409637094</v>
      </c>
      <c r="N487" s="72">
        <f t="shared" si="243"/>
        <v>5.3626762790108806E-3</v>
      </c>
      <c r="O487" s="72">
        <f t="shared" si="244"/>
        <v>0.27212840216767287</v>
      </c>
      <c r="P487" s="72">
        <f t="shared" si="245"/>
        <v>0.76069444444444456</v>
      </c>
      <c r="Q487" s="72"/>
      <c r="R487" s="72"/>
      <c r="S487" s="72">
        <f t="shared" si="246"/>
        <v>0.74922858794178715</v>
      </c>
      <c r="T487" s="72">
        <f t="shared" si="247"/>
        <v>0.92917226646980833</v>
      </c>
      <c r="U487" s="72">
        <f t="shared" si="248"/>
        <v>0.9857549061101738</v>
      </c>
      <c r="V487" s="72">
        <f t="shared" si="249"/>
        <v>0.65287762081525458</v>
      </c>
      <c r="W487" s="72">
        <f t="shared" si="250"/>
        <v>0.966323879627625</v>
      </c>
      <c r="X487" s="72">
        <f t="shared" si="251"/>
        <v>9.6153412295544249E-2</v>
      </c>
      <c r="Y487" s="72">
        <f t="shared" si="252"/>
        <v>0.6539381590362906</v>
      </c>
      <c r="Z487" s="72">
        <f t="shared" si="253"/>
        <v>0.99463732372098912</v>
      </c>
      <c r="AA487" s="72">
        <f t="shared" si="254"/>
        <v>0.72787159783232713</v>
      </c>
      <c r="AB487" s="72">
        <f t="shared" si="255"/>
        <v>0.23930555555555549</v>
      </c>
      <c r="AC487" s="72"/>
      <c r="AD487" s="72"/>
      <c r="AE487" s="72">
        <f t="shared" si="256"/>
        <v>0.25077141205821285</v>
      </c>
      <c r="AF487" s="72">
        <f t="shared" si="257"/>
        <v>7.0827733530191728E-2</v>
      </c>
      <c r="AG487" s="72">
        <f t="shared" si="258"/>
        <v>1.4245093889826213E-2</v>
      </c>
      <c r="AH487" s="72">
        <f t="shared" si="259"/>
        <v>0.34712237918474542</v>
      </c>
      <c r="AI487" s="72">
        <f t="shared" si="260"/>
        <v>3.3676120372374982E-2</v>
      </c>
      <c r="AJ487" s="72">
        <f>(AV487-Driver!$K$179)/(Driver!$L$179-Driver!$K$179)</f>
        <v>0.33615341229554424</v>
      </c>
      <c r="AK487" s="72">
        <f>(AW487-Driver!$K$180)/(Driver!$L$180-Driver!$K$180)</f>
        <v>0.42371941548047909</v>
      </c>
      <c r="AL487" s="72">
        <f>(AX487-Driver!$K$181)/(Driver!$L$181-Driver!$K$181)</f>
        <v>0.5946373237209891</v>
      </c>
      <c r="AM487" s="72">
        <f>(AY487-Driver!$K$182)/(Driver!$L$182-Driver!$K$182)</f>
        <v>0.9418715978323271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61"/>
        <v>7.0750237416904085</v>
      </c>
      <c r="AW487" s="70">
        <f t="shared" si="262"/>
        <v>42.388308436307646</v>
      </c>
      <c r="AX487" s="70">
        <f t="shared" si="263"/>
        <v>6.351735913488902</v>
      </c>
      <c r="AY487" s="70">
        <f>IFERROR(Driver!$K$19/Data!BH487/Data!BI487*Data!BK487*Data!BL487,"")</f>
        <v>-0.35583254047238994</v>
      </c>
      <c r="AZ487" s="70">
        <f t="shared" si="264"/>
        <v>36.392405063291136</v>
      </c>
      <c r="BA487" s="70"/>
      <c r="BB487" s="70"/>
      <c r="BC487" s="70">
        <f t="shared" si="265"/>
        <v>51.470558391356917</v>
      </c>
      <c r="BD487" s="70">
        <f t="shared" si="266"/>
        <v>16.838774612686919</v>
      </c>
      <c r="BE487" s="70">
        <f t="shared" si="267"/>
        <v>0.11440310259548014</v>
      </c>
      <c r="BF487" s="70">
        <f t="shared" si="268"/>
        <v>5.9721557847721218</v>
      </c>
      <c r="BG487" s="70">
        <f t="shared" si="269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219</v>
      </c>
      <c r="BS487" s="8" t="s">
        <v>742</v>
      </c>
      <c r="BT487" s="9" t="s">
        <v>756</v>
      </c>
      <c r="BU487" s="10">
        <v>172</v>
      </c>
      <c r="BV487" s="9" t="s">
        <v>390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305</v>
      </c>
      <c r="CU487" s="10"/>
      <c r="CV487" s="10"/>
      <c r="CW487" s="10"/>
      <c r="CX487" t="str">
        <f>INDEX('Data_Price '!AS$2:AS$1266,MATCH(Data!$DN487,'Data_Price '!$BE$2:$BE$1266,0))</f>
        <v>Nordica Enforcer 88 / Santa Ana 93 Ski Skins - 2022 172 cm</v>
      </c>
      <c r="CY487" t="str">
        <f>INDEX('Data_Price '!AT$2:AT$1266,MATCH(Data!$DN487,'Data_Price '!$BE$2:$BE$1266,0))</f>
        <v>Arlberg Ski &amp; Surf Shops</v>
      </c>
      <c r="CZ487">
        <f>INDEX('Data_Price '!AU$2:AU$1266,MATCH(Data!$DN487,'Data_Price '!$BE$2:$BE$1266,0))</f>
        <v>209.95</v>
      </c>
      <c r="DA487" t="str">
        <f>INDEX('Data_Price '!AV$2:AV$1266,MATCH(Data!$DN487,'Data_Price '!$BE$2:$BE$1266,0))</f>
        <v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PnN6LxqP2AhWSTN8KHed5CL0Q2SkIjAE&amp;usg=AOvVaw1DjFYh_T1sSgDMHh5UtAAg</v>
      </c>
      <c r="DB487" t="str">
        <f>INDEX('Data_Price '!AW$2:AW$1266,MATCH(Data!$DN487,'Data_Price '!$BE$2:$BE$1266,0))</f>
        <v>Nordica Santa Ana 93 Skis - Women's 2022</v>
      </c>
      <c r="DC487" t="str">
        <f>INDEX('Data_Price '!AX$2:AX$1266,MATCH(Data!$DN487,'Data_Price '!$BE$2:$BE$1266,0))</f>
        <v>SkiEssentials.com</v>
      </c>
      <c r="DD487">
        <f>INDEX('Data_Price '!AY$2:AY$1266,MATCH(Data!$DN487,'Data_Price '!$BE$2:$BE$1266,0))</f>
        <v>519.99</v>
      </c>
      <c r="DE487" t="str">
        <f>INDEX('Data_Price '!AZ$2:AZ$1266,MATCH(Data!$DN487,'Data_Price '!$BE$2:$BE$1266,0))</f>
        <v>https://www.google.com/url?url=https://www.skiessentials.com/2022-nordica-santa-ana-93-women-s-skis.html&amp;rct=j&amp;q=&amp;esrc=s&amp;sa=U&amp;ved=0ahUKEwjPnN6LxqP2AhWSTN8KHed5CL0QsDwIag&amp;usg=AOvVaw39jIxrc6BpdyTXhFNWrafm</v>
      </c>
      <c r="DF487" t="str">
        <f>INDEX('Data_Price '!BA$2:BA$1266,MATCH(Data!$DN487,'Data_Price '!$BE$2:$BE$1266,0))</f>
        <v>Nordica Santa Ana 93 Skis - Women's 2022</v>
      </c>
      <c r="DG487" t="str">
        <f>INDEX('Data_Price '!BB$2:BB$1266,MATCH(Data!$DN487,'Data_Price '!$BE$2:$BE$1266,0))</f>
        <v>SkiEssentials.com</v>
      </c>
      <c r="DH487">
        <f>INDEX('Data_Price '!BC$2:BC$1266,MATCH(Data!$DN487,'Data_Price '!$BE$2:$BE$1266,0))</f>
        <v>519.99</v>
      </c>
      <c r="DI487" t="str">
        <f>INDEX('Data_Price '!BD$2:BD$1266,MATCH(Data!$DN487,'Data_Price '!$BE$2:$BE$1266,0))</f>
        <v>https://www.google.com/url?q=https://www.skiessentials.com/2022-nordica-santa-ana-93-women-s-skis.html&amp;sa=U&amp;ved=0ahUKEwjBo5aMxqP2AhVNn-AKHR6WBfkQ2ykIFw&amp;usg=AOvVaw0OTiuCKARm9rNF-6dTOvl8</v>
      </c>
      <c r="DJ487" s="89" t="e">
        <f ca="1">_xll.Connector("TinyUrl.TinyUrl",DA487,0)</f>
        <v>#NAME?</v>
      </c>
      <c r="DK487" s="89" t="e">
        <f ca="1">_xll.Connector("TinyUrl.TinyUrl",DE487,0)</f>
        <v>#NAME?</v>
      </c>
      <c r="DL487" s="89" t="e">
        <f ca="1">_xll.Connector("TinyUrl.TinyUrl",DI487,0)</f>
        <v>#NAME?</v>
      </c>
      <c r="DM487" s="224" t="str">
        <f t="shared" si="270"/>
        <v>Santa Ana 93</v>
      </c>
      <c r="DN487" s="89" t="str">
        <f t="shared" si="271"/>
        <v xml:space="preserve"> NordicaSanta Ana 93172 Women's</v>
      </c>
      <c r="DO487" s="227" t="s">
        <v>1051</v>
      </c>
    </row>
    <row r="488" spans="2:119" ht="15.45" customHeight="1">
      <c r="B488" s="224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#VALUE!</v>
      </c>
      <c r="F488" s="43" t="b">
        <f>CL488&gt;Driver!$F$56</f>
        <v>0</v>
      </c>
      <c r="G488" s="43" t="b">
        <f>AND(CB488&gt;Driver!$F$55,CB488&lt;Driver!$G$55)</f>
        <v>0</v>
      </c>
      <c r="H488" s="43" t="e">
        <f t="shared" si="238"/>
        <v>#VALUE!</v>
      </c>
      <c r="I488" s="43">
        <f t="shared" si="239"/>
        <v>0</v>
      </c>
      <c r="J488" s="43" t="e">
        <f t="array" ref="J488">NOT(OR(($H$9:$H$1273=TRUE)*($I$9:$I$1273&gt;0)*($BT$9:$BT$1273=BT488)*($K$9:$K$1273&gt;K488)))</f>
        <v>#VALUE!</v>
      </c>
      <c r="K488" s="72">
        <f t="shared" si="240"/>
        <v>0.69751887211793751</v>
      </c>
      <c r="L488" s="72">
        <f t="shared" si="241"/>
        <v>0.88762871646120378</v>
      </c>
      <c r="M488" s="72">
        <f t="shared" si="242"/>
        <v>0.50740902777467145</v>
      </c>
      <c r="N488" s="72">
        <f t="shared" si="243"/>
        <v>0.29942452412571929</v>
      </c>
      <c r="O488" s="72">
        <f t="shared" si="244"/>
        <v>0.2878842585446999</v>
      </c>
      <c r="P488" s="72">
        <f t="shared" si="245"/>
        <v>0.93491830065359482</v>
      </c>
      <c r="Q488" s="72"/>
      <c r="R488" s="72"/>
      <c r="S488" s="72">
        <f t="shared" si="246"/>
        <v>0.7025892685684958</v>
      </c>
      <c r="T488" s="72">
        <f t="shared" si="247"/>
        <v>0.99045973469141724</v>
      </c>
      <c r="U488" s="72">
        <f t="shared" si="248"/>
        <v>0.88105105852818855</v>
      </c>
      <c r="V488" s="72">
        <f t="shared" si="249"/>
        <v>0.65928007890048579</v>
      </c>
      <c r="W488" s="72">
        <f t="shared" si="250"/>
        <v>0.97665217846669461</v>
      </c>
      <c r="X488" s="72">
        <f t="shared" si="251"/>
        <v>0.11237128353879625</v>
      </c>
      <c r="Y488" s="72">
        <f t="shared" si="252"/>
        <v>0.4925909722253286</v>
      </c>
      <c r="Z488" s="72">
        <f t="shared" si="253"/>
        <v>0.70057547587428071</v>
      </c>
      <c r="AA488" s="72">
        <f t="shared" si="254"/>
        <v>0.7121157414553001</v>
      </c>
      <c r="AB488" s="72">
        <f t="shared" si="255"/>
        <v>6.5081699346405203E-2</v>
      </c>
      <c r="AC488" s="72"/>
      <c r="AD488" s="72"/>
      <c r="AE488" s="72">
        <f t="shared" si="256"/>
        <v>0.29741073143150415</v>
      </c>
      <c r="AF488" s="72">
        <f t="shared" si="257"/>
        <v>9.5402653085827627E-3</v>
      </c>
      <c r="AG488" s="72">
        <f t="shared" si="258"/>
        <v>0.1189489414718114</v>
      </c>
      <c r="AH488" s="72">
        <f t="shared" si="259"/>
        <v>0.34071992109951416</v>
      </c>
      <c r="AI488" s="72">
        <f t="shared" si="260"/>
        <v>2.3347821533305408E-2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0.23329106789338036</v>
      </c>
      <c r="AL488" s="72">
        <f>(AX488-Driver!$K$181)/(Driver!$L$181-Driver!$K$181)</f>
        <v>0.30057547587428068</v>
      </c>
      <c r="AM488" s="72">
        <f>(AY488-Driver!$K$182)/(Driver!$L$182-Driver!$K$182)</f>
        <v>0.92611574145530007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61"/>
        <v>2.686202686202686</v>
      </c>
      <c r="AW488" s="70">
        <f t="shared" si="262"/>
        <v>23.76667252620496</v>
      </c>
      <c r="AX488" s="70">
        <f t="shared" si="263"/>
        <v>3.7051792828685262</v>
      </c>
      <c r="AY488" s="70">
        <f>IFERROR(Driver!$K$19/Data!BH488/Data!BI488*Data!BK488*Data!BL488,"")</f>
        <v>-0.45228188696885346</v>
      </c>
      <c r="AZ488" s="70">
        <f t="shared" si="264"/>
        <v>20.513775130305287</v>
      </c>
      <c r="BA488" s="70"/>
      <c r="BB488" s="70"/>
      <c r="BC488" s="70">
        <f t="shared" si="265"/>
        <v>27.278419201142619</v>
      </c>
      <c r="BD488" s="70">
        <f t="shared" si="266"/>
        <v>9.7263491191228511</v>
      </c>
      <c r="BE488" s="70">
        <f t="shared" si="267"/>
        <v>0.21908827218954868</v>
      </c>
      <c r="BF488" s="70">
        <f t="shared" si="268"/>
        <v>6.6952684456852607</v>
      </c>
      <c r="BG488" s="70">
        <f t="shared" si="269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219</v>
      </c>
      <c r="BS488" s="8" t="s">
        <v>493</v>
      </c>
      <c r="BT488" s="9" t="s">
        <v>494</v>
      </c>
      <c r="BU488" s="10">
        <v>159</v>
      </c>
      <c r="BV488" s="9" t="s">
        <v>390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306</v>
      </c>
      <c r="CU488" s="9" t="s">
        <v>305</v>
      </c>
      <c r="CV488" s="10"/>
      <c r="CW488" s="10"/>
      <c r="CX488" t="str">
        <f>INDEX('Data_Price '!AS$2:AS$1266,MATCH(Data!$DN488,'Data_Price '!$BE$2:$BE$1266,0))</f>
        <v>Blizzard Black Pearl 82 Ski - 2021 - Women's</v>
      </c>
      <c r="CY488" t="str">
        <f>INDEX('Data_Price '!AT$2:AT$1266,MATCH(Data!$DN488,'Data_Price '!$BE$2:$BE$1266,0))</f>
        <v>Powder7 Ski Shop</v>
      </c>
      <c r="CZ488">
        <f>INDEX('Data_Price '!AU$2:AU$1266,MATCH(Data!$DN488,'Data_Price '!$BE$2:$BE$1266,0))</f>
        <v>479.93</v>
      </c>
      <c r="DA488" t="str">
        <f>INDEX('Data_Price '!AV$2:AV$1266,MATCH(Data!$DN488,'Data_Price '!$BE$2:$BE$1266,0))</f>
        <v>https://www.google.com/url?url=https://www.powder7.com/Blizzard-Black-Pearl-82-Skis-159cm-New-Flat-2021/for-sale%3Futm_source%3Dfeed%26utm_medium%3Dfree&amp;rct=j&amp;q=&amp;esrc=s&amp;sa=U&amp;ved=0ahUKEwjFx7mMxqP2AhUoiOAKHXa1CY8QsDwIcQ&amp;usg=AOvVaw0wTqD0XmWOnbVSpseKCYUp</v>
      </c>
      <c r="DB488" t="str">
        <f>INDEX('Data_Price '!AW$2:AW$1266,MATCH(Data!$DN488,'Data_Price '!$BE$2:$BE$1266,0))</f>
        <v>Blizzard Black Pearl 82 Ski - 2021 - Women's</v>
      </c>
      <c r="DC488" t="str">
        <f>INDEX('Data_Price '!AX$2:AX$1266,MATCH(Data!$DN488,'Data_Price '!$BE$2:$BE$1266,0))</f>
        <v>Powder7 Ski Shop</v>
      </c>
      <c r="DD488">
        <f>INDEX('Data_Price '!AY$2:AY$1266,MATCH(Data!$DN488,'Data_Price '!$BE$2:$BE$1266,0))</f>
        <v>479.93</v>
      </c>
      <c r="DE488" t="str">
        <f>INDEX('Data_Price '!AZ$2:AZ$1266,MATCH(Data!$DN488,'Data_Price '!$BE$2:$BE$1266,0))</f>
        <v>https://www.google.com/url?q=https://www.powder7.com/Blizzard-Black-Pearl-82-Skis-159cm-New-Flat-2021/for-sale%3Futm_source%3Dfeed%26utm_medium%3Dfree&amp;sa=U&amp;ved=0ahUKEwia1fOMxqP2AhVmT98KHd0GDm4Q2ykIGA&amp;usg=AOvVaw3o6aFc7uCF0c-je9ja3p0B</v>
      </c>
      <c r="DF488" t="str">
        <f>INDEX('Data_Price '!BA$2:BA$1266,MATCH(Data!$DN488,'Data_Price '!$BE$2:$BE$1266,0))</f>
        <v>Blizzard Black Pearl 82 Ski - 2021 - Women's</v>
      </c>
      <c r="DG488" t="str">
        <f>INDEX('Data_Price '!BB$2:BB$1266,MATCH(Data!$DN488,'Data_Price '!$BE$2:$BE$1266,0))</f>
        <v>eBay - proskiguy</v>
      </c>
      <c r="DH488">
        <f>INDEX('Data_Price '!BC$2:BC$1266,MATCH(Data!$DN488,'Data_Price '!$BE$2:$BE$1266,0))</f>
        <v>527</v>
      </c>
      <c r="DI488" t="str">
        <f>INDEX('Data_Price '!BD$2:BD$1266,MATCH(Data!$DN488,'Data_Price '!$BE$2:$BE$1266,0))</f>
        <v>https://www.google.com/url?q=https://www.ebay.com/itm/363589631723%3Fchn%3Dps%26mkevt%3D1%26mkcid%3D28&amp;sa=U&amp;ved=0ahUKEwia1fOMxqP2AhVmT98KHd0GDm4Q2ykIGg&amp;usg=AOvVaw3ntutsytb2FhKQFL2t2Aim</v>
      </c>
      <c r="DJ488" s="89" t="e">
        <f ca="1">_xll.Connector("TinyUrl.TinyUrl",DA488,0)</f>
        <v>#NAME?</v>
      </c>
      <c r="DK488" s="89" t="e">
        <f ca="1">_xll.Connector("TinyUrl.TinyUrl",DE488,0)</f>
        <v>#NAME?</v>
      </c>
      <c r="DL488" s="89" t="e">
        <f ca="1">_xll.Connector("TinyUrl.TinyUrl",DI488,0)</f>
        <v>#NAME?</v>
      </c>
      <c r="DM488" s="224" t="str">
        <f t="shared" si="270"/>
        <v>Black Pearl 82</v>
      </c>
      <c r="DN488" s="89" t="str">
        <f t="shared" si="271"/>
        <v xml:space="preserve"> BlizzardBlack Pearl 82159 Women's</v>
      </c>
      <c r="DO488" s="227" t="s">
        <v>1083</v>
      </c>
    </row>
    <row r="489" spans="2:119" ht="15.45" customHeight="1">
      <c r="B489" s="224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#VALUE!</v>
      </c>
      <c r="F489" s="43" t="b">
        <f>CL489&gt;Driver!$F$56</f>
        <v>0</v>
      </c>
      <c r="G489" s="43" t="b">
        <f>AND(CB489&gt;Driver!$F$55,CB489&lt;Driver!$G$55)</f>
        <v>1</v>
      </c>
      <c r="H489" s="43" t="e">
        <f t="shared" si="238"/>
        <v>#VALUE!</v>
      </c>
      <c r="I489" s="43">
        <f t="shared" si="239"/>
        <v>0</v>
      </c>
      <c r="J489" s="43" t="e">
        <f t="array" ref="J489">NOT(OR(($H$9:$H$1273=TRUE)*($I$9:$I$1273&gt;0)*($BT$9:$BT$1273=BT489)*($K$9:$K$1273&gt;K489)))</f>
        <v>#VALUE!</v>
      </c>
      <c r="K489" s="72">
        <f t="shared" si="240"/>
        <v>0.62454807502513621</v>
      </c>
      <c r="L489" s="72">
        <f t="shared" si="241"/>
        <v>0.89715897187978411</v>
      </c>
      <c r="M489" s="72">
        <f t="shared" si="242"/>
        <v>0.35193717817048842</v>
      </c>
      <c r="N489" s="72">
        <f t="shared" si="243"/>
        <v>5.2792006576867112E-2</v>
      </c>
      <c r="O489" s="72">
        <f t="shared" si="244"/>
        <v>0.27831364558165705</v>
      </c>
      <c r="P489" s="72">
        <f t="shared" si="245"/>
        <v>0.72470588235294109</v>
      </c>
      <c r="Q489" s="72"/>
      <c r="R489" s="72"/>
      <c r="S489" s="72">
        <f t="shared" si="246"/>
        <v>0.74265290231554104</v>
      </c>
      <c r="T489" s="72">
        <f t="shared" si="247"/>
        <v>0.97267906618270528</v>
      </c>
      <c r="U489" s="72">
        <f t="shared" si="248"/>
        <v>0.94616988002077662</v>
      </c>
      <c r="V489" s="72">
        <f t="shared" si="249"/>
        <v>0.71945875800077008</v>
      </c>
      <c r="W489" s="72">
        <f t="shared" si="250"/>
        <v>0.97975942864302723</v>
      </c>
      <c r="X489" s="72">
        <f t="shared" si="251"/>
        <v>0.10284102812021589</v>
      </c>
      <c r="Y489" s="72">
        <f t="shared" si="252"/>
        <v>0.64806282182951158</v>
      </c>
      <c r="Z489" s="72">
        <f t="shared" si="253"/>
        <v>0.94720799342313289</v>
      </c>
      <c r="AA489" s="72">
        <f t="shared" si="254"/>
        <v>0.72168635441834295</v>
      </c>
      <c r="AB489" s="72">
        <f t="shared" si="255"/>
        <v>0.27529411764705886</v>
      </c>
      <c r="AC489" s="72"/>
      <c r="AD489" s="72"/>
      <c r="AE489" s="72">
        <f t="shared" si="256"/>
        <v>0.25734709768445896</v>
      </c>
      <c r="AF489" s="72">
        <f t="shared" si="257"/>
        <v>2.7320933817294765E-2</v>
      </c>
      <c r="AG489" s="72">
        <f t="shared" si="258"/>
        <v>5.3830119979223351E-2</v>
      </c>
      <c r="AH489" s="72">
        <f t="shared" si="259"/>
        <v>0.28054124199922992</v>
      </c>
      <c r="AI489" s="72">
        <f t="shared" si="260"/>
        <v>2.0240571356972815E-2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0.45250862268154013</v>
      </c>
      <c r="AL489" s="72">
        <f>(AX489-Driver!$K$181)/(Driver!$L$181-Driver!$K$181)</f>
        <v>0.54720799342313287</v>
      </c>
      <c r="AM489" s="72">
        <f>(AY489-Driver!$K$182)/(Driver!$L$182-Driver!$K$182)</f>
        <v>0.93568635441834291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61"/>
        <v>7.2157780491113819</v>
      </c>
      <c r="AW489" s="70">
        <f t="shared" si="262"/>
        <v>45.20355176237527</v>
      </c>
      <c r="AX489" s="70">
        <f t="shared" si="263"/>
        <v>5.9248719408081962</v>
      </c>
      <c r="AY489" s="70">
        <f>IFERROR(Driver!$K$19/Data!BH489/Data!BI489*Data!BK489*Data!BL489,"")</f>
        <v>-0.39369545765854524</v>
      </c>
      <c r="AZ489" s="70">
        <f t="shared" si="264"/>
        <v>39.672375279225619</v>
      </c>
      <c r="BA489" s="70"/>
      <c r="BB489" s="70"/>
      <c r="BC489" s="70">
        <f t="shared" si="265"/>
        <v>48.059704543598201</v>
      </c>
      <c r="BD489" s="70">
        <f t="shared" si="266"/>
        <v>8.1527914615821597</v>
      </c>
      <c r="BE489" s="70">
        <f t="shared" si="267"/>
        <v>4.634003257836565E-2</v>
      </c>
      <c r="BF489" s="70">
        <f t="shared" si="268"/>
        <v>13.492027470914058</v>
      </c>
      <c r="BG489" s="70">
        <f t="shared" si="269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219</v>
      </c>
      <c r="BS489" s="8" t="s">
        <v>855</v>
      </c>
      <c r="BT489" s="9" t="s">
        <v>892</v>
      </c>
      <c r="BU489" s="10">
        <v>163</v>
      </c>
      <c r="BV489" s="9" t="s">
        <v>390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305</v>
      </c>
      <c r="CU489" s="9" t="s">
        <v>301</v>
      </c>
      <c r="CV489" s="10"/>
      <c r="CW489" s="10"/>
      <c r="CX489" t="e">
        <f>INDEX('Data_Price '!AS$2:AS$1266,MATCH(Data!$DN489,'Data_Price '!$BE$2:$BE$1266,0))</f>
        <v>#N/A</v>
      </c>
      <c r="CY489" t="e">
        <f>INDEX('Data_Price '!AT$2:AT$1266,MATCH(Data!$DN489,'Data_Price '!$BE$2:$BE$1266,0))</f>
        <v>#N/A</v>
      </c>
      <c r="CZ489" t="e">
        <f>INDEX('Data_Price '!AU$2:AU$1266,MATCH(Data!$DN489,'Data_Price '!$BE$2:$BE$1266,0))</f>
        <v>#N/A</v>
      </c>
      <c r="DA489" t="e">
        <f>INDEX('Data_Price '!AV$2:AV$1266,MATCH(Data!$DN489,'Data_Price '!$BE$2:$BE$1266,0))</f>
        <v>#N/A</v>
      </c>
      <c r="DB489" t="e">
        <f>INDEX('Data_Price '!AW$2:AW$1266,MATCH(Data!$DN489,'Data_Price '!$BE$2:$BE$1266,0))</f>
        <v>#N/A</v>
      </c>
      <c r="DC489" t="e">
        <f>INDEX('Data_Price '!AX$2:AX$1266,MATCH(Data!$DN489,'Data_Price '!$BE$2:$BE$1266,0))</f>
        <v>#N/A</v>
      </c>
      <c r="DD489" t="e">
        <f>INDEX('Data_Price '!AY$2:AY$1266,MATCH(Data!$DN489,'Data_Price '!$BE$2:$BE$1266,0))</f>
        <v>#N/A</v>
      </c>
      <c r="DE489" t="e">
        <f>INDEX('Data_Price '!AZ$2:AZ$1266,MATCH(Data!$DN489,'Data_Price '!$BE$2:$BE$1266,0))</f>
        <v>#N/A</v>
      </c>
      <c r="DF489" t="e">
        <f>INDEX('Data_Price '!BA$2:BA$1266,MATCH(Data!$DN489,'Data_Price '!$BE$2:$BE$1266,0))</f>
        <v>#N/A</v>
      </c>
      <c r="DG489" t="e">
        <f>INDEX('Data_Price '!BB$2:BB$1266,MATCH(Data!$DN489,'Data_Price '!$BE$2:$BE$1266,0))</f>
        <v>#N/A</v>
      </c>
      <c r="DH489" t="e">
        <f>INDEX('Data_Price '!BC$2:BC$1266,MATCH(Data!$DN489,'Data_Price '!$BE$2:$BE$1266,0))</f>
        <v>#N/A</v>
      </c>
      <c r="DI489" t="e">
        <f>INDEX('Data_Price '!BD$2:BD$1266,MATCH(Data!$DN489,'Data_Price '!$BE$2:$BE$1266,0))</f>
        <v>#N/A</v>
      </c>
      <c r="DJ489" s="89" t="e">
        <f ca="1">_xll.Connector("TinyUrl.TinyUrl",DA489,0)</f>
        <v>#NAME?</v>
      </c>
      <c r="DK489" s="89" t="e">
        <f ca="1">_xll.Connector("TinyUrl.TinyUrl",DE489,0)</f>
        <v>#NAME?</v>
      </c>
      <c r="DL489" s="89" t="e">
        <f ca="1">_xll.Connector("TinyUrl.TinyUrl",DI489,0)</f>
        <v>#NAME?</v>
      </c>
      <c r="DM489" s="224" t="str">
        <f t="shared" si="270"/>
        <v>Secret 102</v>
      </c>
      <c r="DN489" s="89" t="str">
        <f t="shared" si="271"/>
        <v xml:space="preserve"> VölklSecret 102163 Women's</v>
      </c>
      <c r="DO489" s="227" t="s">
        <v>1012</v>
      </c>
    </row>
    <row r="490" spans="2:119" ht="15.45" customHeight="1">
      <c r="B490" s="224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#VALUE!</v>
      </c>
      <c r="F490" s="43" t="b">
        <f>CL490&gt;Driver!$F$56</f>
        <v>0</v>
      </c>
      <c r="G490" s="43" t="b">
        <f>AND(CB490&gt;Driver!$F$55,CB490&lt;Driver!$G$55)</f>
        <v>1</v>
      </c>
      <c r="H490" s="43" t="e">
        <f t="shared" si="238"/>
        <v>#VALUE!</v>
      </c>
      <c r="I490" s="43">
        <f t="shared" si="239"/>
        <v>0</v>
      </c>
      <c r="J490" s="43" t="e">
        <f t="array" ref="J490">NOT(OR(($H$9:$H$1273=TRUE)*($I$9:$I$1273&gt;0)*($BT$9:$BT$1273=BT490)*($K$9:$K$1273&gt;K490)))</f>
        <v>#VALUE!</v>
      </c>
      <c r="K490" s="72">
        <f t="shared" si="240"/>
        <v>0.58908207764277831</v>
      </c>
      <c r="L490" s="72">
        <f t="shared" si="241"/>
        <v>0.83390862944162447</v>
      </c>
      <c r="M490" s="72">
        <f t="shared" si="242"/>
        <v>0.34425552584393204</v>
      </c>
      <c r="N490" s="72">
        <f t="shared" si="243"/>
        <v>-4.1434262948206957E-2</v>
      </c>
      <c r="O490" s="72">
        <f t="shared" si="244"/>
        <v>0.29982175551268264</v>
      </c>
      <c r="P490" s="72">
        <f t="shared" si="245"/>
        <v>0.77437908496732022</v>
      </c>
      <c r="Q490" s="72"/>
      <c r="R490" s="72"/>
      <c r="S490" s="72">
        <f t="shared" si="246"/>
        <v>0.77639280506826602</v>
      </c>
      <c r="T490" s="72">
        <f t="shared" si="247"/>
        <v>0.94799045350615363</v>
      </c>
      <c r="U490" s="72">
        <f t="shared" si="248"/>
        <v>0.97083870057105315</v>
      </c>
      <c r="V490" s="72">
        <f t="shared" si="249"/>
        <v>0.66410726135793696</v>
      </c>
      <c r="W490" s="72">
        <f t="shared" si="250"/>
        <v>0.9725724789915966</v>
      </c>
      <c r="X490" s="72">
        <f t="shared" si="251"/>
        <v>0.16609137055837553</v>
      </c>
      <c r="Y490" s="72">
        <f t="shared" si="252"/>
        <v>0.65574447415606796</v>
      </c>
      <c r="Z490" s="72">
        <f t="shared" si="253"/>
        <v>1.041434262948207</v>
      </c>
      <c r="AA490" s="72">
        <f t="shared" si="254"/>
        <v>0.70017824448731736</v>
      </c>
      <c r="AB490" s="72">
        <f t="shared" si="255"/>
        <v>0.22562091503267973</v>
      </c>
      <c r="AC490" s="72"/>
      <c r="AD490" s="72"/>
      <c r="AE490" s="72">
        <f t="shared" si="256"/>
        <v>0.22360719493173392</v>
      </c>
      <c r="AF490" s="72">
        <f t="shared" si="257"/>
        <v>5.2009546493846405E-2</v>
      </c>
      <c r="AG490" s="72">
        <f t="shared" si="258"/>
        <v>2.9161299428946894E-2</v>
      </c>
      <c r="AH490" s="72">
        <f t="shared" si="259"/>
        <v>0.33589273864206304</v>
      </c>
      <c r="AI490" s="72">
        <f t="shared" si="260"/>
        <v>2.7427521008403361E-2</v>
      </c>
      <c r="AJ490" s="72">
        <f>(AV490-Driver!$K$179)/(Driver!$L$179-Driver!$K$179)</f>
        <v>0.40609137055837552</v>
      </c>
      <c r="AK490" s="72">
        <f>(AW490-Driver!$K$180)/(Driver!$L$180-Driver!$K$180)</f>
        <v>0.41353863260586216</v>
      </c>
      <c r="AL490" s="72">
        <f>(AX490-Driver!$K$181)/(Driver!$L$181-Driver!$K$181)</f>
        <v>0.64143426294820705</v>
      </c>
      <c r="AM490" s="72">
        <f>(AY490-Driver!$K$182)/(Driver!$L$182-Driver!$K$182)</f>
        <v>0.91417824448731733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61"/>
        <v>8.5470085470085451</v>
      </c>
      <c r="AW490" s="70">
        <f t="shared" si="262"/>
        <v>41.392748508528442</v>
      </c>
      <c r="AX490" s="70">
        <f t="shared" si="263"/>
        <v>6.7729083665338639</v>
      </c>
      <c r="AY490" s="70">
        <f>IFERROR(Driver!$K$19/Data!BH490/Data!BI490*Data!BK490*Data!BL490,"")</f>
        <v>-0.52535717743952592</v>
      </c>
      <c r="AZ490" s="70">
        <f t="shared" si="264"/>
        <v>35.145197319434104</v>
      </c>
      <c r="BA490" s="70"/>
      <c r="BB490" s="70"/>
      <c r="BC490" s="70">
        <f t="shared" si="265"/>
        <v>65.560826657435285</v>
      </c>
      <c r="BD490" s="70">
        <f t="shared" si="266"/>
        <v>5.9678929853404368</v>
      </c>
      <c r="BE490" s="70">
        <f t="shared" si="267"/>
        <v>7.1004452488715342E-2</v>
      </c>
      <c r="BF490" s="70">
        <f t="shared" si="268"/>
        <v>7.2404647913782707</v>
      </c>
      <c r="BG490" s="70">
        <f t="shared" si="269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219</v>
      </c>
      <c r="BS490" s="8" t="s">
        <v>928</v>
      </c>
      <c r="BT490" s="9" t="s">
        <v>399</v>
      </c>
      <c r="BU490" s="10">
        <v>181</v>
      </c>
      <c r="BV490" s="9" t="s">
        <v>222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304</v>
      </c>
      <c r="CU490" s="10"/>
      <c r="CV490" s="10"/>
      <c r="CW490" s="10"/>
      <c r="CX490" t="e">
        <f>INDEX('Data_Price '!AS$2:AS$1266,MATCH(Data!$DN490,'Data_Price '!$BE$2:$BE$1266,0))</f>
        <v>#N/A</v>
      </c>
      <c r="CY490" t="e">
        <f>INDEX('Data_Price '!AT$2:AT$1266,MATCH(Data!$DN490,'Data_Price '!$BE$2:$BE$1266,0))</f>
        <v>#N/A</v>
      </c>
      <c r="CZ490" t="e">
        <f>INDEX('Data_Price '!AU$2:AU$1266,MATCH(Data!$DN490,'Data_Price '!$BE$2:$BE$1266,0))</f>
        <v>#N/A</v>
      </c>
      <c r="DA490" t="e">
        <f>INDEX('Data_Price '!AV$2:AV$1266,MATCH(Data!$DN490,'Data_Price '!$BE$2:$BE$1266,0))</f>
        <v>#N/A</v>
      </c>
      <c r="DB490" t="e">
        <f>INDEX('Data_Price '!AW$2:AW$1266,MATCH(Data!$DN490,'Data_Price '!$BE$2:$BE$1266,0))</f>
        <v>#N/A</v>
      </c>
      <c r="DC490" t="e">
        <f>INDEX('Data_Price '!AX$2:AX$1266,MATCH(Data!$DN490,'Data_Price '!$BE$2:$BE$1266,0))</f>
        <v>#N/A</v>
      </c>
      <c r="DD490" t="e">
        <f>INDEX('Data_Price '!AY$2:AY$1266,MATCH(Data!$DN490,'Data_Price '!$BE$2:$BE$1266,0))</f>
        <v>#N/A</v>
      </c>
      <c r="DE490" t="e">
        <f>INDEX('Data_Price '!AZ$2:AZ$1266,MATCH(Data!$DN490,'Data_Price '!$BE$2:$BE$1266,0))</f>
        <v>#N/A</v>
      </c>
      <c r="DF490" t="e">
        <f>INDEX('Data_Price '!BA$2:BA$1266,MATCH(Data!$DN490,'Data_Price '!$BE$2:$BE$1266,0))</f>
        <v>#N/A</v>
      </c>
      <c r="DG490" t="e">
        <f>INDEX('Data_Price '!BB$2:BB$1266,MATCH(Data!$DN490,'Data_Price '!$BE$2:$BE$1266,0))</f>
        <v>#N/A</v>
      </c>
      <c r="DH490" t="e">
        <f>INDEX('Data_Price '!BC$2:BC$1266,MATCH(Data!$DN490,'Data_Price '!$BE$2:$BE$1266,0))</f>
        <v>#N/A</v>
      </c>
      <c r="DI490" t="e">
        <f>INDEX('Data_Price '!BD$2:BD$1266,MATCH(Data!$DN490,'Data_Price '!$BE$2:$BE$1266,0))</f>
        <v>#N/A</v>
      </c>
      <c r="DJ490" s="89" t="e">
        <f ca="1">_xll.Connector("TinyUrl.TinyUrl",DA490,0)</f>
        <v>#NAME?</v>
      </c>
      <c r="DK490" s="89" t="e">
        <f ca="1">_xll.Connector("TinyUrl.TinyUrl",DE490,0)</f>
        <v>#NAME?</v>
      </c>
      <c r="DL490" s="89" t="e">
        <f ca="1">_xll.Connector("TinyUrl.TinyUrl",DI490,0)</f>
        <v>#NAME?</v>
      </c>
      <c r="DM490" s="224" t="str">
        <f t="shared" si="270"/>
        <v>MSP 107</v>
      </c>
      <c r="DN490" s="89" t="str">
        <f t="shared" si="271"/>
        <v xml:space="preserve"> 4FRNTMSP 107181 Unisex</v>
      </c>
      <c r="DO490" s="227"/>
    </row>
    <row r="491" spans="2:119" ht="15.45" customHeight="1">
      <c r="B491" s="224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#VALUE!</v>
      </c>
      <c r="F491" s="43" t="b">
        <f>CL491&gt;Driver!$F$56</f>
        <v>0</v>
      </c>
      <c r="G491" s="43" t="b">
        <f>AND(CB491&gt;Driver!$F$55,CB491&lt;Driver!$G$55)</f>
        <v>0</v>
      </c>
      <c r="H491" s="43" t="e">
        <f t="shared" si="238"/>
        <v>#VALUE!</v>
      </c>
      <c r="I491" s="43">
        <f t="shared" si="239"/>
        <v>0</v>
      </c>
      <c r="J491" s="43" t="e">
        <f t="array" ref="J491">NOT(OR(($H$9:$H$1273=TRUE)*($I$9:$I$1273&gt;0)*($BT$9:$BT$1273=BT491)*($K$9:$K$1273&gt;K491)))</f>
        <v>#VALUE!</v>
      </c>
      <c r="K491" s="72">
        <f t="shared" si="240"/>
        <v>0.64260963843232921</v>
      </c>
      <c r="L491" s="72">
        <f t="shared" si="241"/>
        <v>0.93597292724196279</v>
      </c>
      <c r="M491" s="72">
        <f t="shared" si="242"/>
        <v>0.34924634962269563</v>
      </c>
      <c r="N491" s="72">
        <f t="shared" si="243"/>
        <v>-4.3331436160121584E-2</v>
      </c>
      <c r="O491" s="72">
        <f t="shared" si="244"/>
        <v>0.26309662881905815</v>
      </c>
      <c r="P491" s="72">
        <f t="shared" si="245"/>
        <v>0.82797385620915032</v>
      </c>
      <c r="Q491" s="72"/>
      <c r="R491" s="72"/>
      <c r="S491" s="72">
        <f t="shared" si="246"/>
        <v>0.73941071889430465</v>
      </c>
      <c r="T491" s="72">
        <f t="shared" si="247"/>
        <v>0.90513077327059044</v>
      </c>
      <c r="U491" s="72">
        <f t="shared" si="248"/>
        <v>0.56453499022911768</v>
      </c>
      <c r="V491" s="72">
        <f t="shared" si="249"/>
        <v>0.61865158820997235</v>
      </c>
      <c r="W491" s="72">
        <f t="shared" si="250"/>
        <v>0.96093880972338641</v>
      </c>
      <c r="X491" s="72">
        <f t="shared" si="251"/>
        <v>6.4027072758037235E-2</v>
      </c>
      <c r="Y491" s="72">
        <f t="shared" si="252"/>
        <v>0.65075365037730437</v>
      </c>
      <c r="Z491" s="72">
        <f t="shared" si="253"/>
        <v>1.0433314361601216</v>
      </c>
      <c r="AA491" s="72">
        <f t="shared" si="254"/>
        <v>0.73690337118094185</v>
      </c>
      <c r="AB491" s="72">
        <f t="shared" si="255"/>
        <v>0.17202614379084963</v>
      </c>
      <c r="AC491" s="72"/>
      <c r="AD491" s="72"/>
      <c r="AE491" s="72">
        <f t="shared" si="256"/>
        <v>0.26058928110569529</v>
      </c>
      <c r="AF491" s="72">
        <f t="shared" si="257"/>
        <v>9.4869226729409561E-2</v>
      </c>
      <c r="AG491" s="72">
        <f t="shared" si="258"/>
        <v>0.43546500977088232</v>
      </c>
      <c r="AH491" s="72">
        <f t="shared" si="259"/>
        <v>0.38134841179002771</v>
      </c>
      <c r="AI491" s="72">
        <f t="shared" si="260"/>
        <v>3.9061190276613589E-2</v>
      </c>
      <c r="AJ491" s="72">
        <f>(AV491-Driver!$K$179)/(Driver!$L$179-Driver!$K$179)</f>
        <v>0.17597292724196276</v>
      </c>
      <c r="AK491" s="72">
        <f>(AW491-Driver!$K$180)/(Driver!$L$180-Driver!$K$180)</f>
        <v>0.36606151395416919</v>
      </c>
      <c r="AL491" s="72">
        <f>(AX491-Driver!$K$181)/(Driver!$L$181-Driver!$K$181)</f>
        <v>0.64333143616012145</v>
      </c>
      <c r="AM491" s="72">
        <f>(AY491-Driver!$K$182)/(Driver!$L$182-Driver!$K$182)</f>
        <v>0.95090337118094181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61"/>
        <v>3.7037037037037037</v>
      </c>
      <c r="AW491" s="70">
        <f t="shared" si="262"/>
        <v>36.750048885310854</v>
      </c>
      <c r="AX491" s="70">
        <f t="shared" si="263"/>
        <v>6.7899829254410928</v>
      </c>
      <c r="AY491" s="70">
        <f>IFERROR(Driver!$K$19/Data!BH491/Data!BI491*Data!BK491*Data!BL491,"")</f>
        <v>-0.30054461347350059</v>
      </c>
      <c r="AZ491" s="70">
        <f t="shared" si="264"/>
        <v>30.260610573343261</v>
      </c>
      <c r="BA491" s="70"/>
      <c r="BB491" s="70"/>
      <c r="BC491" s="70">
        <f t="shared" si="265"/>
        <v>46.377961463709454</v>
      </c>
      <c r="BD491" s="70">
        <f t="shared" si="266"/>
        <v>18.966404161812466</v>
      </c>
      <c r="BE491" s="70">
        <f t="shared" si="267"/>
        <v>0.53554787758457512</v>
      </c>
      <c r="BF491" s="70">
        <f t="shared" si="268"/>
        <v>2.1065658534931422</v>
      </c>
      <c r="BG491" s="70">
        <f t="shared" si="269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219</v>
      </c>
      <c r="BS491" s="8" t="s">
        <v>550</v>
      </c>
      <c r="BT491" s="9" t="s">
        <v>578</v>
      </c>
      <c r="BU491" s="10">
        <v>172</v>
      </c>
      <c r="BV491" s="9" t="s">
        <v>222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305</v>
      </c>
      <c r="CU491" s="10"/>
      <c r="CV491" s="10"/>
      <c r="CW491" s="10"/>
      <c r="CX491" t="str">
        <f>INDEX('Data_Price '!AS$2:AS$1266,MATCH(Data!$DN491,'Data_Price '!$BE$2:$BE$1266,0))</f>
        <v>Elan Wingman 86 Ti Skis 2022 172</v>
      </c>
      <c r="CY491" t="str">
        <f>INDEX('Data_Price '!AT$2:AT$1266,MATCH(Data!$DN491,'Data_Price '!$BE$2:$BE$1266,0))</f>
        <v>Ski Depot RaceSkis.com</v>
      </c>
      <c r="CZ491">
        <f>INDEX('Data_Price '!AU$2:AU$1266,MATCH(Data!$DN491,'Data_Price '!$BE$2:$BE$1266,0))</f>
        <v>499.99</v>
      </c>
      <c r="DA491" t="str">
        <f>INDEX('Data_Price '!AV$2:AV$1266,MATCH(Data!$DN491,'Data_Price '!$BE$2:$BE$1266,0))</f>
        <v>https://www.google.com/url?url=https://ski-depot.com/products/elan-wingman-86-ti-skis-2023%3Fvariant%3D39449211076689%26currency%3DUSD%26utm_medium%3Dproduct_sync%26utm_source%3Dgoogle%26utm_content%3Dsag_organic%26utm_campaign%3Dsag_organic&amp;rct=j&amp;q=&amp;esrc=s&amp;sa=U&amp;ved=0ahUKEwi-9PKNxqP2AhXuQ98KHax0APgQ2SkIcg&amp;usg=AOvVaw1RJPeiWdsZ6luBQ8DkMp3i</v>
      </c>
      <c r="DB491" t="str">
        <f>INDEX('Data_Price '!AW$2:AW$1266,MATCH(Data!$DN491,'Data_Price '!$BE$2:$BE$1266,0))</f>
        <v>Elan Wingman 86 Ti System Ski with EMX 11.0 Bindings 2021-2022 | Blue / 172</v>
      </c>
      <c r="DC491" t="str">
        <f>INDEX('Data_Price '!AX$2:AX$1266,MATCH(Data!$DN491,'Data_Price '!$BE$2:$BE$1266,0))</f>
        <v>eBay - asogear</v>
      </c>
      <c r="DD491">
        <f>INDEX('Data_Price '!AY$2:AY$1266,MATCH(Data!$DN491,'Data_Price '!$BE$2:$BE$1266,0))</f>
        <v>615.99</v>
      </c>
      <c r="DE491" t="str">
        <f>INDEX('Data_Price '!AZ$2:AZ$1266,MATCH(Data!$DN491,'Data_Price '!$BE$2:$BE$1266,0))</f>
        <v>https://www.google.com/url?url=https://www.ebay.com/itm/194537667142%3Fchn%3Dps%26mkevt%3D1%26mkcid%3D28%26var%3D494640543872&amp;rct=j&amp;q=&amp;esrc=s&amp;sa=U&amp;ved=0ahUKEwi-9PKNxqP2AhXuQ98KHax0APgQsDwIaA&amp;usg=AOvVaw0hHK7pgts9M8lAhJCmooTw</v>
      </c>
      <c r="DF491" t="str">
        <f>INDEX('Data_Price '!BA$2:BA$1266,MATCH(Data!$DN491,'Data_Price '!$BE$2:$BE$1266,0))</f>
        <v>Elan Wingman 86 Ti Ski System With Emx 11 Gw Bindings Men's, 172</v>
      </c>
      <c r="DG491" t="str">
        <f>INDEX('Data_Price '!BB$2:BB$1266,MATCH(Data!$DN491,'Data_Price '!$BE$2:$BE$1266,0))</f>
        <v>Peter Glenn Ski &amp; Sports</v>
      </c>
      <c r="DH491">
        <f>INDEX('Data_Price '!BC$2:BC$1266,MATCH(Data!$DN491,'Data_Price '!$BE$2:$BE$1266,0))</f>
        <v>749.99</v>
      </c>
      <c r="DI491" t="str">
        <f>INDEX('Data_Price '!BD$2:BD$1266,MATCH(Data!$DN491,'Data_Price '!$BE$2:$BE$1266,0))</f>
        <v>https://www.google.com/url?url=https://www.peterglenn.com/product/elan-wingman-86-ti-ski-system-emx-11-gw-bindings-mens%3Futm_source%3DGooglePLA%26utm_medium%3DPPC%26utm_term%3DElan%2BWingman%2B86%2BTi%2BSki%2BSystem%2BWith%2BEmx%2B11%2BGw%2BBindings%2BMen%27s%26utm_campaign%3DElan%26utm_content%3D916883&amp;rct=j&amp;q=&amp;esrc=s&amp;sa=U&amp;ved=0ahUKEwi-9PKNxqP2AhXuQ98KHax0APgQ2SkIbA&amp;usg=AOvVaw1T6d0BpU-94h5rV2t33L24</v>
      </c>
      <c r="DJ491" s="89" t="e">
        <f ca="1">_xll.Connector("TinyUrl.TinyUrl",DA491,0)</f>
        <v>#NAME?</v>
      </c>
      <c r="DK491" s="89" t="e">
        <f ca="1">_xll.Connector("TinyUrl.TinyUrl",DE491,0)</f>
        <v>#NAME?</v>
      </c>
      <c r="DL491" s="89" t="e">
        <f ca="1">_xll.Connector("TinyUrl.TinyUrl",DI491,0)</f>
        <v>#NAME?</v>
      </c>
      <c r="DM491" s="224" t="str">
        <f t="shared" si="270"/>
        <v>Wingman 86 Ti</v>
      </c>
      <c r="DN491" s="89" t="str">
        <f t="shared" si="271"/>
        <v xml:space="preserve"> ElanWingman 86 Ti172 Unisex</v>
      </c>
      <c r="DO491" s="227"/>
    </row>
    <row r="492" spans="2:119" ht="15.45" customHeight="1">
      <c r="B492" s="224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#VALUE!</v>
      </c>
      <c r="F492" s="43" t="b">
        <f>CL492&gt;Driver!$F$56</f>
        <v>0</v>
      </c>
      <c r="G492" s="43" t="b">
        <f>AND(CB492&gt;Driver!$F$55,CB492&lt;Driver!$G$55)</f>
        <v>0</v>
      </c>
      <c r="H492" s="43" t="e">
        <f t="shared" si="238"/>
        <v>#VALUE!</v>
      </c>
      <c r="I492" s="43">
        <f t="shared" si="239"/>
        <v>0</v>
      </c>
      <c r="J492" s="43" t="e">
        <f t="array" ref="J492">NOT(OR(($H$9:$H$1273=TRUE)*($I$9:$I$1273&gt;0)*($BT$9:$BT$1273=BT492)*($K$9:$K$1273&gt;K492)))</f>
        <v>#VALUE!</v>
      </c>
      <c r="K492" s="72">
        <f t="shared" si="240"/>
        <v>0.64255115757567705</v>
      </c>
      <c r="L492" s="72">
        <f t="shared" si="241"/>
        <v>0.79577471597776173</v>
      </c>
      <c r="M492" s="72">
        <f t="shared" si="242"/>
        <v>0.48932759917359236</v>
      </c>
      <c r="N492" s="72">
        <f t="shared" si="243"/>
        <v>0.28551192057168151</v>
      </c>
      <c r="O492" s="72">
        <f t="shared" si="244"/>
        <v>0.27778133446543551</v>
      </c>
      <c r="P492" s="72">
        <f t="shared" si="245"/>
        <v>0.90468954248366007</v>
      </c>
      <c r="Q492" s="72"/>
      <c r="R492" s="72"/>
      <c r="S492" s="72">
        <f t="shared" si="246"/>
        <v>0.74277752287387666</v>
      </c>
      <c r="T492" s="72">
        <f t="shared" si="247"/>
        <v>0.70202916042373309</v>
      </c>
      <c r="U492" s="72">
        <f t="shared" si="248"/>
        <v>9.9999999999999978E-2</v>
      </c>
      <c r="V492" s="72">
        <f t="shared" si="249"/>
        <v>0.60107147120240167</v>
      </c>
      <c r="W492" s="72">
        <f t="shared" si="250"/>
        <v>0.96703244849604431</v>
      </c>
      <c r="X492" s="72">
        <f t="shared" si="251"/>
        <v>0.20422528402223833</v>
      </c>
      <c r="Y492" s="72">
        <f t="shared" si="252"/>
        <v>0.51067240082640764</v>
      </c>
      <c r="Z492" s="72">
        <f t="shared" si="253"/>
        <v>0.71448807942831849</v>
      </c>
      <c r="AA492" s="72">
        <f t="shared" si="254"/>
        <v>0.72221866553456449</v>
      </c>
      <c r="AB492" s="72">
        <f t="shared" si="255"/>
        <v>9.5310457516339875E-2</v>
      </c>
      <c r="AC492" s="72"/>
      <c r="AD492" s="72"/>
      <c r="AE492" s="72">
        <f t="shared" si="256"/>
        <v>0.25722247712612339</v>
      </c>
      <c r="AF492" s="72">
        <f t="shared" si="257"/>
        <v>0.29797083957626691</v>
      </c>
      <c r="AG492" s="72">
        <f t="shared" si="258"/>
        <v>0.9</v>
      </c>
      <c r="AH492" s="72">
        <f t="shared" si="259"/>
        <v>0.39892852879759833</v>
      </c>
      <c r="AI492" s="72">
        <f t="shared" si="260"/>
        <v>3.2967551503955667E-2</v>
      </c>
      <c r="AJ492" s="72">
        <f>(AV492-Driver!$K$179)/(Driver!$L$179-Driver!$K$179)</f>
        <v>3.5774715977761655E-2</v>
      </c>
      <c r="AK492" s="72">
        <f>(AW492-Driver!$K$180)/(Driver!$L$180-Driver!$K$180)</f>
        <v>0.26337737636716718</v>
      </c>
      <c r="AL492" s="72">
        <f>(AX492-Driver!$K$181)/(Driver!$L$181-Driver!$K$181)</f>
        <v>0.31448807942831847</v>
      </c>
      <c r="AM492" s="72">
        <f>(AY492-Driver!$K$182)/(Driver!$L$182-Driver!$K$182)</f>
        <v>0.93621866553456445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61"/>
        <v>0.75295075295075287</v>
      </c>
      <c r="AW492" s="70">
        <f t="shared" si="262"/>
        <v>26.70875698672176</v>
      </c>
      <c r="AX492" s="70">
        <f t="shared" si="263"/>
        <v>3.8303927148548662</v>
      </c>
      <c r="AY492" s="70">
        <f>IFERROR(Driver!$K$19/Data!BH492/Data!BI492*Data!BK492*Data!BL492,"")</f>
        <v>-0.39043691949573017</v>
      </c>
      <c r="AZ492" s="70">
        <f t="shared" si="264"/>
        <v>23.268801191362623</v>
      </c>
      <c r="BA492" s="70"/>
      <c r="BB492" s="70"/>
      <c r="BC492" s="70">
        <f t="shared" si="265"/>
        <v>48.124346093554934</v>
      </c>
      <c r="BD492" s="70">
        <f t="shared" si="266"/>
        <v>36.940537023996285</v>
      </c>
      <c r="BE492" s="70">
        <f t="shared" si="267"/>
        <v>1</v>
      </c>
      <c r="BF492" s="70">
        <f t="shared" si="268"/>
        <v>0.12101514480004653</v>
      </c>
      <c r="BG492" s="70">
        <f t="shared" si="269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219</v>
      </c>
      <c r="BS492" s="8" t="s">
        <v>438</v>
      </c>
      <c r="BT492" s="9" t="s">
        <v>459</v>
      </c>
      <c r="BU492" s="10">
        <v>156</v>
      </c>
      <c r="BV492" s="9" t="s">
        <v>222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307</v>
      </c>
      <c r="CU492" s="10"/>
      <c r="CV492" s="10"/>
      <c r="CW492" s="10"/>
      <c r="CX492" t="str">
        <f>INDEX('Data_Price '!AS$2:AS$1266,MATCH(Data!$DN492,'Data_Price '!$BE$2:$BE$1266,0))</f>
        <v>Atomic Redster S7 Ft+e F 12 GW 156</v>
      </c>
      <c r="CY492" t="str">
        <f>INDEX('Data_Price '!AT$2:AT$1266,MATCH(Data!$DN492,'Data_Price '!$BE$2:$BE$1266,0))</f>
        <v>Atomic Car Concepts</v>
      </c>
      <c r="CZ492">
        <f>INDEX('Data_Price '!AU$2:AU$1266,MATCH(Data!$DN492,'Data_Price '!$BE$2:$BE$1266,0))</f>
        <v>29.99</v>
      </c>
      <c r="DA492" t="str">
        <f>INDEX('Data_Price '!AV$2:AV$1266,MATCH(Data!$DN492,'Data_Price '!$BE$2:$BE$1266,0))</f>
        <v>https://www.google.com/url?url=https://atomiccarconcepts.com/product/nadacop-car-badge/%3Futm_source%3DGoogle%2520Shopping%26utm_medium%3Dcpc%26utm_term%3D15871&amp;rct=j&amp;q=&amp;esrc=s&amp;sa=U&amp;ved=0ahUKEwjisaeOxqP2AhXuQ98KHax0APgQsDwIRQ&amp;usg=AOvVaw3zQV4sJhlJTDGdQ4uwa7Jv</v>
      </c>
      <c r="DB492" t="str">
        <f>INDEX('Data_Price '!AW$2:AW$1266,MATCH(Data!$DN492,'Data_Price '!$BE$2:$BE$1266,0))</f>
        <v>Atomic Redster S7 + Ft Bindings - 156 Cm 2021</v>
      </c>
      <c r="DC492" t="str">
        <f>INDEX('Data_Price '!AX$2:AX$1266,MATCH(Data!$DN492,'Data_Price '!$BE$2:$BE$1266,0))</f>
        <v>eBay</v>
      </c>
      <c r="DD492">
        <f>INDEX('Data_Price '!AY$2:AY$1266,MATCH(Data!$DN492,'Data_Price '!$BE$2:$BE$1266,0))</f>
        <v>501.11</v>
      </c>
      <c r="DE492" t="str">
        <f>INDEX('Data_Price '!AZ$2:AZ$1266,MATCH(Data!$DN492,'Data_Price '!$BE$2:$BE$1266,0))</f>
        <v>https://www.google.com/url?url=https://www.ebay.com/itm/304116448867%3Fchn%3Dps%26mkevt%3D1%26mkcid%3D28&amp;rct=j&amp;q=&amp;esrc=s&amp;sa=U&amp;ved=0ahUKEwjisaeOxqP2AhXuQ98KHax0APgQ2SkISA&amp;usg=AOvVaw0UMAqQl_B8gHq1sU4daYgN</v>
      </c>
      <c r="DF492">
        <f>INDEX('Data_Price '!BA$2:BA$1266,MATCH(Data!$DN492,'Data_Price '!$BE$2:$BE$1266,0))</f>
        <v>0</v>
      </c>
      <c r="DG492">
        <f>INDEX('Data_Price '!BB$2:BB$1266,MATCH(Data!$DN492,'Data_Price '!$BE$2:$BE$1266,0))</f>
        <v>0</v>
      </c>
      <c r="DH492">
        <f>INDEX('Data_Price '!BC$2:BC$1266,MATCH(Data!$DN492,'Data_Price '!$BE$2:$BE$1266,0))</f>
        <v>0</v>
      </c>
      <c r="DI492">
        <f>INDEX('Data_Price '!BD$2:BD$1266,MATCH(Data!$DN492,'Data_Price '!$BE$2:$BE$1266,0))</f>
        <v>0</v>
      </c>
      <c r="DJ492" s="89" t="e">
        <f ca="1">_xll.Connector("TinyUrl.TinyUrl",DA492,0)</f>
        <v>#NAME?</v>
      </c>
      <c r="DK492" s="89" t="e">
        <f ca="1">_xll.Connector("TinyUrl.TinyUrl",DE492,0)</f>
        <v>#NAME?</v>
      </c>
      <c r="DL492" s="89" t="e">
        <f ca="1">_xll.Connector("TinyUrl.TinyUrl",DI492,0)</f>
        <v>#NAME?</v>
      </c>
      <c r="DM492" s="224" t="str">
        <f t="shared" si="270"/>
        <v>Redster S7</v>
      </c>
      <c r="DN492" s="89" t="str">
        <f t="shared" si="271"/>
        <v xml:space="preserve"> AtomicRedster S7156 Unisex</v>
      </c>
      <c r="DO492" s="227"/>
    </row>
    <row r="493" spans="2:119" ht="15.45" customHeight="1">
      <c r="B493" s="224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#VALUE!</v>
      </c>
      <c r="F493" s="43" t="b">
        <f>CL493&gt;Driver!$F$56</f>
        <v>0</v>
      </c>
      <c r="G493" s="43" t="b">
        <f>AND(CB493&gt;Driver!$F$55,CB493&lt;Driver!$G$55)</f>
        <v>0</v>
      </c>
      <c r="H493" s="43" t="e">
        <f t="shared" si="238"/>
        <v>#VALUE!</v>
      </c>
      <c r="I493" s="43">
        <f t="shared" si="239"/>
        <v>0</v>
      </c>
      <c r="J493" s="43" t="e">
        <f t="array" ref="J493">NOT(OR(($H$9:$H$1273=TRUE)*($I$9:$I$1273&gt;0)*($BT$9:$BT$1273=BT493)*($K$9:$K$1273&gt;K493)))</f>
        <v>#VALUE!</v>
      </c>
      <c r="K493" s="72">
        <f t="shared" si="240"/>
        <v>0.73807037931732589</v>
      </c>
      <c r="L493" s="72">
        <f t="shared" si="241"/>
        <v>0.86243171380227224</v>
      </c>
      <c r="M493" s="72">
        <f t="shared" si="242"/>
        <v>0.61370904483237942</v>
      </c>
      <c r="N493" s="72">
        <f t="shared" si="243"/>
        <v>0.43665338645418328</v>
      </c>
      <c r="O493" s="72">
        <f t="shared" si="244"/>
        <v>0.46555217941550409</v>
      </c>
      <c r="P493" s="72">
        <f t="shared" si="245"/>
        <v>0.93892156862745102</v>
      </c>
      <c r="Q493" s="72"/>
      <c r="R493" s="72"/>
      <c r="S493" s="72">
        <f t="shared" si="246"/>
        <v>0.73096920245021901</v>
      </c>
      <c r="T493" s="72">
        <f t="shared" si="247"/>
        <v>0.92262602427479745</v>
      </c>
      <c r="U493" s="72">
        <f t="shared" si="248"/>
        <v>0.56743020964074486</v>
      </c>
      <c r="V493" s="72">
        <f t="shared" si="249"/>
        <v>0.63346648869674071</v>
      </c>
      <c r="W493" s="72">
        <f t="shared" si="250"/>
        <v>0.98028087882131498</v>
      </c>
      <c r="X493" s="72">
        <f t="shared" si="251"/>
        <v>0.13756828619772776</v>
      </c>
      <c r="Y493" s="72">
        <f t="shared" si="252"/>
        <v>0.38629095516762052</v>
      </c>
      <c r="Z493" s="72">
        <f t="shared" si="253"/>
        <v>0.56334661354581672</v>
      </c>
      <c r="AA493" s="72">
        <f t="shared" si="254"/>
        <v>0.53444782058449591</v>
      </c>
      <c r="AB493" s="72">
        <f t="shared" si="255"/>
        <v>6.1078431372549008E-2</v>
      </c>
      <c r="AC493" s="72"/>
      <c r="AD493" s="72"/>
      <c r="AE493" s="72">
        <f t="shared" si="256"/>
        <v>0.26903079754978093</v>
      </c>
      <c r="AF493" s="72">
        <f t="shared" si="257"/>
        <v>7.7373975725202576E-2</v>
      </c>
      <c r="AG493" s="72">
        <f t="shared" si="258"/>
        <v>0.43256979035925514</v>
      </c>
      <c r="AH493" s="72">
        <f t="shared" si="259"/>
        <v>0.36653351130325934</v>
      </c>
      <c r="AI493" s="72">
        <f t="shared" si="260"/>
        <v>1.9719121178685017E-2</v>
      </c>
      <c r="AJ493" s="72">
        <f>(AV493-Driver!$K$179)/(Driver!$L$179-Driver!$K$179)</f>
        <v>0.37756828619772775</v>
      </c>
      <c r="AK493" s="72">
        <f>(AW493-Driver!$K$180)/(Driver!$L$180-Driver!$K$180)</f>
        <v>0.20580811335293925</v>
      </c>
      <c r="AL493" s="72">
        <f>(AX493-Driver!$K$181)/(Driver!$L$181-Driver!$K$181)</f>
        <v>0.16334661354581673</v>
      </c>
      <c r="AM493" s="72">
        <f>(AY493-Driver!$K$182)/(Driver!$L$182-Driver!$K$182)</f>
        <v>0.74844782058449588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61"/>
        <v>7.9466829466829463</v>
      </c>
      <c r="AW493" s="70">
        <f t="shared" si="262"/>
        <v>21.079165231883039</v>
      </c>
      <c r="AX493" s="70">
        <f t="shared" si="263"/>
        <v>2.4701195219123506</v>
      </c>
      <c r="AY493" s="70">
        <f>IFERROR(Driver!$K$19/Data!BH493/Data!BI493*Data!BK493*Data!BL493,"")</f>
        <v>-1.5398746176540359</v>
      </c>
      <c r="AZ493" s="70">
        <f t="shared" si="264"/>
        <v>20.148920327624722</v>
      </c>
      <c r="BA493" s="70"/>
      <c r="BB493" s="70"/>
      <c r="BC493" s="70">
        <f t="shared" si="265"/>
        <v>41.999288199691982</v>
      </c>
      <c r="BD493" s="70">
        <f t="shared" si="266"/>
        <v>3.7231859414745898</v>
      </c>
      <c r="BE493" s="70">
        <f t="shared" si="267"/>
        <v>0.53265317464750395</v>
      </c>
      <c r="BF493" s="70">
        <f t="shared" si="268"/>
        <v>3.7798047829071604</v>
      </c>
      <c r="BG493" s="70">
        <f t="shared" si="269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219</v>
      </c>
      <c r="BS493" s="8" t="s">
        <v>533</v>
      </c>
      <c r="BT493" s="9" t="s">
        <v>547</v>
      </c>
      <c r="BU493" s="10">
        <v>178</v>
      </c>
      <c r="BV493" s="9" t="s">
        <v>222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302</v>
      </c>
      <c r="CU493" s="9" t="s">
        <v>388</v>
      </c>
      <c r="CV493" s="10"/>
      <c r="CW493" s="10"/>
      <c r="CX493" t="str">
        <f>INDEX('Data_Price '!AS$2:AS$1266,MATCH(Data!$DN493,'Data_Price '!$BE$2:$BE$1266,0))</f>
        <v>Dynastar M-Tour 99 Ski 2022</v>
      </c>
      <c r="CY493" t="str">
        <f>INDEX('Data_Price '!AT$2:AT$1266,MATCH(Data!$DN493,'Data_Price '!$BE$2:$BE$1266,0))</f>
        <v>Telemark Pyrenees</v>
      </c>
      <c r="CZ493">
        <f>INDEX('Data_Price '!AU$2:AU$1266,MATCH(Data!$DN493,'Data_Price '!$BE$2:$BE$1266,0))</f>
        <v>551.36</v>
      </c>
      <c r="DA493" t="str">
        <f>INDEX('Data_Price '!AV$2:AV$1266,MATCH(Data!$DN493,'Data_Price '!$BE$2:$BE$1266,0))</f>
        <v>https://www.google.com/url?q=https://www.telemark-pyrenees.com/ski/dynastar-m-tour-99-ski-2022%3Fcurrency%3DUSD%26tax%3Dex_vat%26country%3DUS%26var%3D67309&amp;sa=U&amp;ved=0ahUKEwjI-YKPxqP2AhXITd8KHYxACcwQ2ykIIA&amp;usg=AOvVaw2nDnaqYKR4El92ARxtrM5T</v>
      </c>
      <c r="DB493" t="str">
        <f>INDEX('Data_Price '!AW$2:AW$1266,MATCH(Data!$DN493,'Data_Price '!$BE$2:$BE$1266,0))</f>
        <v>Dynastar M-Tour 99 Ski 2022</v>
      </c>
      <c r="DC493" t="str">
        <f>INDEX('Data_Price '!AX$2:AX$1266,MATCH(Data!$DN493,'Data_Price '!$BE$2:$BE$1266,0))</f>
        <v>evo.com</v>
      </c>
      <c r="DD493">
        <f>INDEX('Data_Price '!AY$2:AY$1266,MATCH(Data!$DN493,'Data_Price '!$BE$2:$BE$1266,0))</f>
        <v>639.96</v>
      </c>
      <c r="DE493" t="str">
        <f>INDEX('Data_Price '!AZ$2:AZ$1266,MATCH(Data!$DN493,'Data_Price '!$BE$2:$BE$1266,0))</f>
        <v>https://www.google.com/url?q=https://www.evo.com/skis/dynastar-m-tour-99%3Fimage%3D185154/738410/clone.jpg&amp;sa=U&amp;ved=0ahUKEwjI-YKPxqP2AhXITd8KHYxACcwQ2ykIGg&amp;usg=AOvVaw0t6w_pJUG7OWSPbRaW_euw</v>
      </c>
      <c r="DF493" t="str">
        <f>INDEX('Data_Price '!BA$2:BA$1266,MATCH(Data!$DN493,'Data_Price '!$BE$2:$BE$1266,0))</f>
        <v>Dynastar M-Tour 99 Ski 2022</v>
      </c>
      <c r="DG493" t="str">
        <f>INDEX('Data_Price '!BB$2:BB$1266,MATCH(Data!$DN493,'Data_Price '!$BE$2:$BE$1266,0))</f>
        <v>Level Nine Sports</v>
      </c>
      <c r="DH493">
        <f>INDEX('Data_Price '!BC$2:BC$1266,MATCH(Data!$DN493,'Data_Price '!$BE$2:$BE$1266,0))</f>
        <v>639.96</v>
      </c>
      <c r="DI493" t="str">
        <f>INDEX('Data_Price '!BD$2:BD$1266,MATCH(Data!$DN493,'Data_Price '!$BE$2:$BE$1266,0))</f>
        <v>https://www.google.com/url?q=https://www.levelninesports.com/dynastar-m-tour-99-skis-2022/&amp;sa=U&amp;ved=0ahUKEwjI-YKPxqP2AhXITd8KHYxACcwQ2ykIHA&amp;usg=AOvVaw2td3-qwmwb5bpMZzXurJzP</v>
      </c>
      <c r="DJ493" s="89" t="e">
        <f ca="1">_xll.Connector("TinyUrl.TinyUrl",DA493,0)</f>
        <v>#NAME?</v>
      </c>
      <c r="DK493" s="89" t="e">
        <f ca="1">_xll.Connector("TinyUrl.TinyUrl",DE493,0)</f>
        <v>#NAME?</v>
      </c>
      <c r="DL493" s="89" t="e">
        <f ca="1">_xll.Connector("TinyUrl.TinyUrl",DI493,0)</f>
        <v>#NAME?</v>
      </c>
      <c r="DM493" s="224" t="str">
        <f t="shared" si="270"/>
        <v>M-Tour 99</v>
      </c>
      <c r="DN493" s="89" t="str">
        <f t="shared" si="271"/>
        <v xml:space="preserve"> DynastarM-Tour 99178 Unisex</v>
      </c>
      <c r="DO493" s="227" t="s">
        <v>1038</v>
      </c>
    </row>
    <row r="494" spans="2:119" ht="15.45" customHeight="1">
      <c r="B494" s="224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#VALUE!</v>
      </c>
      <c r="F494" s="43" t="b">
        <f>CL494&gt;Driver!$F$56</f>
        <v>0</v>
      </c>
      <c r="G494" s="43" t="b">
        <f>AND(CB494&gt;Driver!$F$55,CB494&lt;Driver!$G$55)</f>
        <v>0</v>
      </c>
      <c r="H494" s="43" t="e">
        <f t="shared" si="238"/>
        <v>#VALUE!</v>
      </c>
      <c r="I494" s="43">
        <f t="shared" si="239"/>
        <v>0</v>
      </c>
      <c r="J494" s="43" t="e">
        <f t="array" ref="J494">NOT(OR(($H$9:$H$1273=TRUE)*($I$9:$I$1273&gt;0)*($BT$9:$BT$1273=BT494)*($K$9:$K$1273&gt;K494)))</f>
        <v>#VALUE!</v>
      </c>
      <c r="K494" s="72">
        <f t="shared" si="240"/>
        <v>0.67740727872535611</v>
      </c>
      <c r="L494" s="72">
        <f t="shared" si="241"/>
        <v>0.89923132704858588</v>
      </c>
      <c r="M494" s="72">
        <f t="shared" si="242"/>
        <v>0.45558323040212623</v>
      </c>
      <c r="N494" s="72">
        <f t="shared" si="243"/>
        <v>0.17168152785682667</v>
      </c>
      <c r="O494" s="72">
        <f t="shared" si="244"/>
        <v>0.27199626792471521</v>
      </c>
      <c r="P494" s="72">
        <f t="shared" si="245"/>
        <v>0.92307189542483659</v>
      </c>
      <c r="Q494" s="72"/>
      <c r="R494" s="72"/>
      <c r="S494" s="72">
        <f t="shared" si="246"/>
        <v>0.6923651465374564</v>
      </c>
      <c r="T494" s="72">
        <f t="shared" si="247"/>
        <v>0.94050948838575232</v>
      </c>
      <c r="U494" s="72">
        <f t="shared" si="248"/>
        <v>0.20470487241337165</v>
      </c>
      <c r="V494" s="72">
        <f t="shared" si="249"/>
        <v>0.63028077468350119</v>
      </c>
      <c r="W494" s="72">
        <f t="shared" si="250"/>
        <v>0.97578155529503707</v>
      </c>
      <c r="X494" s="72">
        <f t="shared" si="251"/>
        <v>0.10076867295141406</v>
      </c>
      <c r="Y494" s="72">
        <f t="shared" si="252"/>
        <v>0.54441676959787377</v>
      </c>
      <c r="Z494" s="72">
        <f t="shared" si="253"/>
        <v>0.82831847214317333</v>
      </c>
      <c r="AA494" s="72">
        <f t="shared" si="254"/>
        <v>0.72800373207528479</v>
      </c>
      <c r="AB494" s="72">
        <f t="shared" si="255"/>
        <v>7.6928104575163386E-2</v>
      </c>
      <c r="AC494" s="72"/>
      <c r="AD494" s="72"/>
      <c r="AE494" s="72">
        <f t="shared" si="256"/>
        <v>0.3076348534625436</v>
      </c>
      <c r="AF494" s="72">
        <f t="shared" si="257"/>
        <v>5.9490511614247683E-2</v>
      </c>
      <c r="AG494" s="72">
        <f t="shared" si="258"/>
        <v>0.79529512758662835</v>
      </c>
      <c r="AH494" s="72">
        <f t="shared" si="259"/>
        <v>0.36971922531649881</v>
      </c>
      <c r="AI494" s="72">
        <f t="shared" si="260"/>
        <v>2.4218444704962882E-2</v>
      </c>
      <c r="AJ494" s="72">
        <f>(AV494-Driver!$K$179)/(Driver!$L$179-Driver!$K$179)</f>
        <v>0.13923132704858593</v>
      </c>
      <c r="AK494" s="72">
        <f>(AW494-Driver!$K$180)/(Driver!$L$180-Driver!$K$180)</f>
        <v>0.25708349606993186</v>
      </c>
      <c r="AL494" s="72">
        <f>(AX494-Driver!$K$181)/(Driver!$L$181-Driver!$K$181)</f>
        <v>0.42831847214317331</v>
      </c>
      <c r="AM494" s="72">
        <f>(AY494-Driver!$K$182)/(Driver!$L$182-Driver!$K$182)</f>
        <v>0.94200373207528476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61"/>
        <v>2.9304029304029307</v>
      </c>
      <c r="AW494" s="70">
        <f t="shared" si="262"/>
        <v>26.093290073092849</v>
      </c>
      <c r="AX494" s="70">
        <f t="shared" si="263"/>
        <v>4.8548662492885599</v>
      </c>
      <c r="AY494" s="70">
        <f>IFERROR(Driver!$K$19/Data!BH494/Data!BI494*Data!BK494*Data!BL494,"")</f>
        <v>-0.35502368178022431</v>
      </c>
      <c r="AZ494" s="70">
        <f t="shared" si="264"/>
        <v>21.593447505584514</v>
      </c>
      <c r="BA494" s="70"/>
      <c r="BB494" s="70"/>
      <c r="BC494" s="70">
        <f t="shared" si="265"/>
        <v>21.975096026699212</v>
      </c>
      <c r="BD494" s="70">
        <f t="shared" si="266"/>
        <v>5.3058408276707487</v>
      </c>
      <c r="BE494" s="70">
        <f t="shared" si="267"/>
        <v>0.8953138057573633</v>
      </c>
      <c r="BF494" s="70">
        <f t="shared" si="268"/>
        <v>3.420000766019379</v>
      </c>
      <c r="BG494" s="70">
        <f t="shared" si="269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219</v>
      </c>
      <c r="BS494" s="8" t="s">
        <v>493</v>
      </c>
      <c r="BT494" s="9" t="s">
        <v>496</v>
      </c>
      <c r="BU494" s="10">
        <v>159</v>
      </c>
      <c r="BV494" s="9" t="s">
        <v>390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305</v>
      </c>
      <c r="CU494" s="10"/>
      <c r="CV494" s="10"/>
      <c r="CW494" s="10"/>
      <c r="CX494" t="str">
        <f>INDEX('Data_Price '!AS$2:AS$1266,MATCH(Data!$DN494,'Data_Price '!$BE$2:$BE$1266,0))</f>
        <v>Blizzard Black Pearl 97 21/22</v>
      </c>
      <c r="CY494" t="str">
        <f>INDEX('Data_Price '!AT$2:AT$1266,MATCH(Data!$DN494,'Data_Price '!$BE$2:$BE$1266,0))</f>
        <v>Snowcountry.eu</v>
      </c>
      <c r="CZ494">
        <f>INDEX('Data_Price '!AU$2:AU$1266,MATCH(Data!$DN494,'Data_Price '!$BE$2:$BE$1266,0))</f>
        <v>444.92</v>
      </c>
      <c r="DA494" t="str">
        <f>INDEX('Data_Price '!AV$2:AV$1266,MATCH(Data!$DN494,'Data_Price '!$BE$2:$BE$1266,0))</f>
        <v>https://www.google.com/url?url=https://www.snowcountry.eu/blizzard-black-pearl-97-20-21.html%3Fartikel_maat%3D65252%26country%3DUS&amp;rct=j&amp;q=&amp;esrc=s&amp;sa=U&amp;ved=0ahUKEwi5oKSPxqP2AhVunuAKHS-PDmkQsDwIeg&amp;usg=AOvVaw0X-5T2jMFUub3_4O6Bowep</v>
      </c>
      <c r="DB494" t="str">
        <f>INDEX('Data_Price '!AW$2:AW$1266,MATCH(Data!$DN494,'Data_Price '!$BE$2:$BE$1266,0))</f>
        <v>2022 Blizzard Black Pearl 97 159</v>
      </c>
      <c r="DC494" t="str">
        <f>INDEX('Data_Price '!AX$2:AX$1266,MATCH(Data!$DN494,'Data_Price '!$BE$2:$BE$1266,0))</f>
        <v>Ski Town All-Stars</v>
      </c>
      <c r="DD494">
        <f>INDEX('Data_Price '!AY$2:AY$1266,MATCH(Data!$DN494,'Data_Price '!$BE$2:$BE$1266,0))</f>
        <v>559.95000000000005</v>
      </c>
      <c r="DE494" t="str">
        <f>INDEX('Data_Price '!AZ$2:AZ$1266,MATCH(Data!$DN494,'Data_Price '!$BE$2:$BE$1266,0))</f>
        <v>https://www.google.com/url?url=https://skitownallstars.com/products/2022-blizzard-black-pearl-97-womens-skis%3Fvariant%3D39287837753478%26currency%3DUSD%26utm_medium%3Dproduct_sync%26utm_source%3Dgoogle%26utm_content%3Dsag_organic%26utm_campaign%3Dsag_organic&amp;rct=j&amp;q=&amp;esrc=s&amp;sa=U&amp;ved=0ahUKEwi5oKSPxqP2AhVunuAKHS-PDmkQ2SkIgQE&amp;usg=AOvVaw2lvsbfm8QspiBqwLxZYtca</v>
      </c>
      <c r="DF494" t="str">
        <f>INDEX('Data_Price '!BA$2:BA$1266,MATCH(Data!$DN494,'Data_Price '!$BE$2:$BE$1266,0))</f>
        <v>2022 Blizzard Black Pearl 97 ladies snow skis 159</v>
      </c>
      <c r="DG494" t="str">
        <f>INDEX('Data_Price '!BB$2:BB$1266,MATCH(Data!$DN494,'Data_Price '!$BE$2:$BE$1266,0))</f>
        <v>The Pro Shop</v>
      </c>
      <c r="DH494">
        <f>INDEX('Data_Price '!BC$2:BC$1266,MATCH(Data!$DN494,'Data_Price '!$BE$2:$BE$1266,0))</f>
        <v>699</v>
      </c>
      <c r="DI494" t="str">
        <f>INDEX('Data_Price '!BD$2:BD$1266,MATCH(Data!$DN494,'Data_Price '!$BE$2:$BE$1266,0))</f>
        <v>https://www.google.com/url?url=https://proskiguy.myshopify.com/products/2022-blizzard-black-pearl-98-ladies-snow-skis%3Fvariant%3D39329882374232%26currency%3DUSD%26utm_medium%3Dproduct_sync%26utm_source%3Dgoogle%26utm_content%3Dsag_organic%26utm_campaign%3Dsag_organic&amp;rct=j&amp;q=&amp;esrc=s&amp;sa=U&amp;ved=0ahUKEwi5oKSPxqP2AhVunuAKHS-PDmkQ2SkIhAE&amp;usg=AOvVaw1_xNSUOxkbYEw3yBngP4k8</v>
      </c>
      <c r="DJ494" s="89" t="e">
        <f ca="1">_xll.Connector("TinyUrl.TinyUrl",DA494,0)</f>
        <v>#NAME?</v>
      </c>
      <c r="DK494" s="89" t="e">
        <f ca="1">_xll.Connector("TinyUrl.TinyUrl",DE494,0)</f>
        <v>#NAME?</v>
      </c>
      <c r="DL494" s="89" t="e">
        <f ca="1">_xll.Connector("TinyUrl.TinyUrl",DI494,0)</f>
        <v>#NAME?</v>
      </c>
      <c r="DM494" s="224" t="str">
        <f t="shared" si="270"/>
        <v>Black Pearl 97</v>
      </c>
      <c r="DN494" s="89" t="str">
        <f t="shared" si="271"/>
        <v xml:space="preserve"> BlizzardBlack Pearl 97159 Women's</v>
      </c>
      <c r="DO494" s="227" t="s">
        <v>1024</v>
      </c>
    </row>
    <row r="495" spans="2:119" ht="15.45" customHeight="1">
      <c r="B495" s="224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#VALUE!</v>
      </c>
      <c r="F495" s="43" t="b">
        <f>CL495&gt;Driver!$F$56</f>
        <v>0</v>
      </c>
      <c r="G495" s="43" t="b">
        <f>AND(CB495&gt;Driver!$F$55,CB495&lt;Driver!$G$55)</f>
        <v>0</v>
      </c>
      <c r="H495" s="43" t="e">
        <f t="shared" si="238"/>
        <v>#VALUE!</v>
      </c>
      <c r="I495" s="43">
        <f t="shared" si="239"/>
        <v>0</v>
      </c>
      <c r="J495" s="43" t="e">
        <f t="array" ref="J495">NOT(OR(($H$9:$H$1273=TRUE)*($I$9:$I$1273&gt;0)*($BT$9:$BT$1273=BT495)*($K$9:$K$1273&gt;K495)))</f>
        <v>#VALUE!</v>
      </c>
      <c r="K495" s="72">
        <f t="shared" si="240"/>
        <v>0.69741806201128276</v>
      </c>
      <c r="L495" s="72">
        <f t="shared" si="241"/>
        <v>0.90890016920473771</v>
      </c>
      <c r="M495" s="72">
        <f t="shared" si="242"/>
        <v>0.48593595481782781</v>
      </c>
      <c r="N495" s="72">
        <f t="shared" si="243"/>
        <v>0.19191804211724528</v>
      </c>
      <c r="O495" s="72">
        <f t="shared" si="244"/>
        <v>0.34379831906826419</v>
      </c>
      <c r="P495" s="72">
        <f t="shared" si="245"/>
        <v>0.92209150326797384</v>
      </c>
      <c r="Q495" s="72"/>
      <c r="R495" s="72"/>
      <c r="S495" s="72">
        <f t="shared" si="246"/>
        <v>0.7436839685316794</v>
      </c>
      <c r="T495" s="72">
        <f t="shared" si="247"/>
        <v>0.91723787049371586</v>
      </c>
      <c r="U495" s="72">
        <f t="shared" si="248"/>
        <v>0.97686800580120126</v>
      </c>
      <c r="V495" s="72">
        <f t="shared" si="249"/>
        <v>0.64684861207575217</v>
      </c>
      <c r="W495" s="72">
        <f t="shared" si="250"/>
        <v>0.99070147270512676</v>
      </c>
      <c r="X495" s="72">
        <f t="shared" si="251"/>
        <v>9.1099830795262293E-2</v>
      </c>
      <c r="Y495" s="72">
        <f t="shared" si="252"/>
        <v>0.51406404518217219</v>
      </c>
      <c r="Z495" s="72">
        <f t="shared" si="253"/>
        <v>0.80808195788275472</v>
      </c>
      <c r="AA495" s="72">
        <f t="shared" si="254"/>
        <v>0.65620168093173581</v>
      </c>
      <c r="AB495" s="72">
        <f t="shared" si="255"/>
        <v>7.7908496732026128E-2</v>
      </c>
      <c r="AC495" s="72"/>
      <c r="AD495" s="72"/>
      <c r="AE495" s="72">
        <f t="shared" si="256"/>
        <v>0.25631603146832066</v>
      </c>
      <c r="AF495" s="72">
        <f t="shared" si="257"/>
        <v>8.2762129506284171E-2</v>
      </c>
      <c r="AG495" s="72">
        <f t="shared" si="258"/>
        <v>2.3131994198798758E-2</v>
      </c>
      <c r="AH495" s="72">
        <f t="shared" si="259"/>
        <v>0.35315138792424788</v>
      </c>
      <c r="AI495" s="72">
        <f t="shared" si="260"/>
        <v>9.298527294873217E-3</v>
      </c>
      <c r="AJ495" s="72">
        <f>(AV495-Driver!$K$179)/(Driver!$L$179-Driver!$K$179)</f>
        <v>0.1489001692047377</v>
      </c>
      <c r="AK495" s="72">
        <f>(AW495-Driver!$K$180)/(Driver!$L$180-Driver!$K$180)</f>
        <v>0.25163997248901598</v>
      </c>
      <c r="AL495" s="72">
        <f>(AX495-Driver!$K$181)/(Driver!$L$181-Driver!$K$181)</f>
        <v>0.4080819578827547</v>
      </c>
      <c r="AM495" s="72">
        <f>(AY495-Driver!$K$182)/(Driver!$L$182-Driver!$K$182)</f>
        <v>0.87020168093173578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61"/>
        <v>3.1339031339031336</v>
      </c>
      <c r="AW495" s="70">
        <f t="shared" si="262"/>
        <v>25.560977970003734</v>
      </c>
      <c r="AX495" s="70">
        <f t="shared" si="263"/>
        <v>4.6727376209447922</v>
      </c>
      <c r="AY495" s="70">
        <f>IFERROR(Driver!$K$19/Data!BH495/Data!BI495*Data!BK495*Data!BL495,"")</f>
        <v>-0.79455935310040471</v>
      </c>
      <c r="AZ495" s="70">
        <f t="shared" si="264"/>
        <v>21.682799702159347</v>
      </c>
      <c r="BA495" s="70"/>
      <c r="BB495" s="70"/>
      <c r="BC495" s="70">
        <f t="shared" si="265"/>
        <v>48.59452575776519</v>
      </c>
      <c r="BD495" s="70">
        <f t="shared" si="266"/>
        <v>3.2463438790924291</v>
      </c>
      <c r="BE495" s="70">
        <f t="shared" si="267"/>
        <v>0.1232884175814639</v>
      </c>
      <c r="BF495" s="70">
        <f t="shared" si="268"/>
        <v>5.291221603828907</v>
      </c>
      <c r="BG495" s="70">
        <f t="shared" si="269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219</v>
      </c>
      <c r="BS495" s="8" t="s">
        <v>471</v>
      </c>
      <c r="BT495" s="9" t="s">
        <v>489</v>
      </c>
      <c r="BU495" s="10">
        <v>168.2</v>
      </c>
      <c r="BV495" s="9" t="s">
        <v>222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305</v>
      </c>
      <c r="CU495" s="10"/>
      <c r="CV495" s="10"/>
      <c r="CW495" s="10"/>
      <c r="CX495" t="str">
        <f>INDEX('Data_Price '!AS$2:AS$1266,MATCH(Data!$DN495,'Data_Price '!$BE$2:$BE$1266,0))</f>
        <v>Black Crows Serpo RT Skis W Salomon E Z12 GW Bindings 168cm 2022</v>
      </c>
      <c r="CY495" t="str">
        <f>INDEX('Data_Price '!AT$2:AT$1266,MATCH(Data!$DN495,'Data_Price '!$BE$2:$BE$1266,0))</f>
        <v>Powder7 Ski Shop</v>
      </c>
      <c r="CZ495">
        <f>INDEX('Data_Price '!AU$2:AU$1266,MATCH(Data!$DN495,'Data_Price '!$BE$2:$BE$1266,0))</f>
        <v>779.95</v>
      </c>
      <c r="DA495" t="str">
        <f>INDEX('Data_Price '!AV$2:AV$1266,MATCH(Data!$DN495,'Data_Price '!$BE$2:$BE$1266,0))</f>
        <v>https://www.google.com/url?url=https://www.powder7.com/Black-Crows-Serpo-RT-Skis-168cm-New-2022/for-sale%3Futm_source%3Dfeed%26utm_medium%3Dfree&amp;rct=j&amp;q=&amp;esrc=s&amp;sa=U&amp;ved=0ahUKEwjzltaPxqP2AhUETN8KHYRZDiMQsDwIVg&amp;usg=AOvVaw3ththqo9enR-NGMdYajEFu</v>
      </c>
      <c r="DB495" t="str">
        <f>INDEX('Data_Price '!AW$2:AW$1266,MATCH(Data!$DN495,'Data_Price '!$BE$2:$BE$1266,0))</f>
        <v>2022 Black Crows Serpo Skis w/Tyrolia Attack2 14 GW Bindings - 168| Ski Essentials</v>
      </c>
      <c r="DC495" t="str">
        <f>INDEX('Data_Price '!AX$2:AX$1266,MATCH(Data!$DN495,'Data_Price '!$BE$2:$BE$1266,0))</f>
        <v>SkiEssentials.com</v>
      </c>
      <c r="DD495">
        <f>INDEX('Data_Price '!AY$2:AY$1266,MATCH(Data!$DN495,'Data_Price '!$BE$2:$BE$1266,0))</f>
        <v>1009.95</v>
      </c>
      <c r="DE495" t="str">
        <f>INDEX('Data_Price '!AZ$2:AZ$1266,MATCH(Data!$DN495,'Data_Price '!$BE$2:$BE$1266,0))</f>
        <v>https://www.google.com/url?url=https://www.skiessentials.com/2022-black-crows-serpo-skis-w-tyrolia-attack2-14-gw-bindings.html&amp;rct=j&amp;q=&amp;esrc=s&amp;sa=U&amp;ved=0ahUKEwjzltaPxqP2AhUETN8KHYRZDiMQsDwIWQ&amp;usg=AOvVaw0akpH_aDdkMi4upHuHLb78</v>
      </c>
      <c r="DF495">
        <f>INDEX('Data_Price '!BA$2:BA$1266,MATCH(Data!$DN495,'Data_Price '!$BE$2:$BE$1266,0))</f>
        <v>0</v>
      </c>
      <c r="DG495">
        <f>INDEX('Data_Price '!BB$2:BB$1266,MATCH(Data!$DN495,'Data_Price '!$BE$2:$BE$1266,0))</f>
        <v>0</v>
      </c>
      <c r="DH495">
        <f>INDEX('Data_Price '!BC$2:BC$1266,MATCH(Data!$DN495,'Data_Price '!$BE$2:$BE$1266,0))</f>
        <v>0</v>
      </c>
      <c r="DI495">
        <f>INDEX('Data_Price '!BD$2:BD$1266,MATCH(Data!$DN495,'Data_Price '!$BE$2:$BE$1266,0))</f>
        <v>0</v>
      </c>
      <c r="DJ495" s="89" t="e">
        <f ca="1">_xll.Connector("TinyUrl.TinyUrl",DA495,0)</f>
        <v>#NAME?</v>
      </c>
      <c r="DK495" s="89" t="e">
        <f ca="1">_xll.Connector("TinyUrl.TinyUrl",DE495,0)</f>
        <v>#NAME?</v>
      </c>
      <c r="DL495" s="89" t="e">
        <f ca="1">_xll.Connector("TinyUrl.TinyUrl",DI495,0)</f>
        <v>#NAME?</v>
      </c>
      <c r="DM495" s="224" t="str">
        <f t="shared" si="270"/>
        <v>Serpo</v>
      </c>
      <c r="DN495" s="89" t="str">
        <f t="shared" si="271"/>
        <v xml:space="preserve"> Black CrowsSerpo168.2 Unisex</v>
      </c>
      <c r="DO495" s="227" t="s">
        <v>989</v>
      </c>
    </row>
    <row r="496" spans="2:119" ht="15.45" customHeight="1">
      <c r="B496" s="224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#VALUE!</v>
      </c>
      <c r="F496" s="43" t="b">
        <f>CL496&gt;Driver!$F$56</f>
        <v>0</v>
      </c>
      <c r="G496" s="43" t="b">
        <f>AND(CB496&gt;Driver!$F$55,CB496&lt;Driver!$G$55)</f>
        <v>0</v>
      </c>
      <c r="H496" s="43" t="e">
        <f t="shared" si="238"/>
        <v>#VALUE!</v>
      </c>
      <c r="I496" s="43">
        <f t="shared" si="239"/>
        <v>0</v>
      </c>
      <c r="J496" s="43" t="e">
        <f t="array" ref="J496">NOT(OR(($H$9:$H$1273=TRUE)*($I$9:$I$1273&gt;0)*($BT$9:$BT$1273=BT496)*($K$9:$K$1273&gt;K496)))</f>
        <v>#VALUE!</v>
      </c>
      <c r="K496" s="72">
        <f t="shared" si="240"/>
        <v>0.6317219464612619</v>
      </c>
      <c r="L496" s="72">
        <f t="shared" si="241"/>
        <v>0.83831762146482958</v>
      </c>
      <c r="M496" s="72">
        <f t="shared" si="242"/>
        <v>0.42512627145769422</v>
      </c>
      <c r="N496" s="72">
        <f t="shared" si="243"/>
        <v>0.14006197432492251</v>
      </c>
      <c r="O496" s="72">
        <f t="shared" si="244"/>
        <v>0.27057827795665701</v>
      </c>
      <c r="P496" s="72">
        <f t="shared" si="245"/>
        <v>0.86473856209150324</v>
      </c>
      <c r="Q496" s="72"/>
      <c r="R496" s="72"/>
      <c r="S496" s="72">
        <f t="shared" si="246"/>
        <v>0.73959733809902306</v>
      </c>
      <c r="T496" s="72">
        <f t="shared" si="247"/>
        <v>0.42991019377165751</v>
      </c>
      <c r="U496" s="72">
        <f t="shared" si="248"/>
        <v>9.9999999999999978E-2</v>
      </c>
      <c r="V496" s="72">
        <f t="shared" si="249"/>
        <v>0.60144053350545112</v>
      </c>
      <c r="W496" s="72">
        <f t="shared" si="250"/>
        <v>0.9569582871908453</v>
      </c>
      <c r="X496" s="72">
        <f t="shared" si="251"/>
        <v>0.16168237853517042</v>
      </c>
      <c r="Y496" s="72">
        <f t="shared" si="252"/>
        <v>0.57487372854230578</v>
      </c>
      <c r="Z496" s="72">
        <f t="shared" si="253"/>
        <v>0.85993802567507749</v>
      </c>
      <c r="AA496" s="72">
        <f t="shared" si="254"/>
        <v>0.72942172204334299</v>
      </c>
      <c r="AB496" s="72">
        <f t="shared" si="255"/>
        <v>0.13526143790849676</v>
      </c>
      <c r="AC496" s="72"/>
      <c r="AD496" s="72"/>
      <c r="AE496" s="72">
        <f t="shared" si="256"/>
        <v>0.26040266190097694</v>
      </c>
      <c r="AF496" s="72">
        <f t="shared" si="257"/>
        <v>0.57008980622834249</v>
      </c>
      <c r="AG496" s="72">
        <f t="shared" si="258"/>
        <v>0.9</v>
      </c>
      <c r="AH496" s="72">
        <f t="shared" si="259"/>
        <v>0.39855946649454888</v>
      </c>
      <c r="AI496" s="72">
        <f t="shared" si="260"/>
        <v>4.3041712809154677E-2</v>
      </c>
      <c r="AJ496" s="72">
        <f>(AV496-Driver!$K$179)/(Driver!$L$179-Driver!$K$179)</f>
        <v>7.8317621464829582E-2</v>
      </c>
      <c r="AK496" s="72">
        <f>(AW496-Driver!$K$180)/(Driver!$L$180-Driver!$K$180)</f>
        <v>0.31444946387191314</v>
      </c>
      <c r="AL496" s="72">
        <f>(AX496-Driver!$K$181)/(Driver!$L$181-Driver!$K$181)</f>
        <v>0.45993802567507747</v>
      </c>
      <c r="AM496" s="72">
        <f>(AY496-Driver!$K$182)/(Driver!$L$182-Driver!$K$182)</f>
        <v>0.94342172204334296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61"/>
        <v>1.6483516483516483</v>
      </c>
      <c r="AW496" s="70">
        <f t="shared" si="262"/>
        <v>31.703001965123896</v>
      </c>
      <c r="AX496" s="70">
        <f t="shared" si="263"/>
        <v>5.1394422310756971</v>
      </c>
      <c r="AY496" s="70">
        <f>IFERROR(Driver!$K$19/Data!BH496/Data!BI496*Data!BK496*Data!BL496,"")</f>
        <v>-0.34634346773884944</v>
      </c>
      <c r="AZ496" s="70">
        <f t="shared" si="264"/>
        <v>26.909903201787049</v>
      </c>
      <c r="BA496" s="70"/>
      <c r="BB496" s="70"/>
      <c r="BC496" s="70">
        <f t="shared" si="265"/>
        <v>46.474762142552535</v>
      </c>
      <c r="BD496" s="70">
        <f t="shared" si="266"/>
        <v>61.022583406427344</v>
      </c>
      <c r="BE496" s="70">
        <f t="shared" si="267"/>
        <v>1</v>
      </c>
      <c r="BF496" s="70">
        <f t="shared" si="268"/>
        <v>0.16269813912006253</v>
      </c>
      <c r="BG496" s="70">
        <f t="shared" si="269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219</v>
      </c>
      <c r="BS496" s="8" t="s">
        <v>771</v>
      </c>
      <c r="BT496" s="9" t="s">
        <v>797</v>
      </c>
      <c r="BU496" s="10">
        <v>167</v>
      </c>
      <c r="BV496" s="9" t="s">
        <v>222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307</v>
      </c>
      <c r="CU496" s="10"/>
      <c r="CV496" s="10"/>
      <c r="CW496" s="10"/>
      <c r="CX496">
        <f>INDEX('Data_Price '!AS$2:AS$1266,MATCH(Data!$DN496,'Data_Price '!$BE$2:$BE$1266,0))</f>
        <v>0</v>
      </c>
      <c r="CY496">
        <f>INDEX('Data_Price '!AT$2:AT$1266,MATCH(Data!$DN496,'Data_Price '!$BE$2:$BE$1266,0))</f>
        <v>0</v>
      </c>
      <c r="CZ496">
        <f>INDEX('Data_Price '!AU$2:AU$1266,MATCH(Data!$DN496,'Data_Price '!$BE$2:$BE$1266,0))</f>
        <v>0</v>
      </c>
      <c r="DA496">
        <f>INDEX('Data_Price '!AV$2:AV$1266,MATCH(Data!$DN496,'Data_Price '!$BE$2:$BE$1266,0))</f>
        <v>0</v>
      </c>
      <c r="DB496">
        <f>INDEX('Data_Price '!AW$2:AW$1266,MATCH(Data!$DN496,'Data_Price '!$BE$2:$BE$1266,0))</f>
        <v>0</v>
      </c>
      <c r="DC496">
        <f>INDEX('Data_Price '!AX$2:AX$1266,MATCH(Data!$DN496,'Data_Price '!$BE$2:$BE$1266,0))</f>
        <v>0</v>
      </c>
      <c r="DD496">
        <f>INDEX('Data_Price '!AY$2:AY$1266,MATCH(Data!$DN496,'Data_Price '!$BE$2:$BE$1266,0))</f>
        <v>0</v>
      </c>
      <c r="DE496">
        <f>INDEX('Data_Price '!AZ$2:AZ$1266,MATCH(Data!$DN496,'Data_Price '!$BE$2:$BE$1266,0))</f>
        <v>0</v>
      </c>
      <c r="DF496">
        <f>INDEX('Data_Price '!BA$2:BA$1266,MATCH(Data!$DN496,'Data_Price '!$BE$2:$BE$1266,0))</f>
        <v>0</v>
      </c>
      <c r="DG496">
        <f>INDEX('Data_Price '!BB$2:BB$1266,MATCH(Data!$DN496,'Data_Price '!$BE$2:$BE$1266,0))</f>
        <v>0</v>
      </c>
      <c r="DH496">
        <f>INDEX('Data_Price '!BC$2:BC$1266,MATCH(Data!$DN496,'Data_Price '!$BE$2:$BE$1266,0))</f>
        <v>0</v>
      </c>
      <c r="DI496">
        <f>INDEX('Data_Price '!BD$2:BD$1266,MATCH(Data!$DN496,'Data_Price '!$BE$2:$BE$1266,0))</f>
        <v>0</v>
      </c>
      <c r="DJ496" s="89" t="e">
        <f ca="1">_xll.Connector("TinyUrl.TinyUrl",DA496,0)</f>
        <v>#NAME?</v>
      </c>
      <c r="DK496" s="89" t="e">
        <f ca="1">_xll.Connector("TinyUrl.TinyUrl",DE496,0)</f>
        <v>#NAME?</v>
      </c>
      <c r="DL496" s="89" t="e">
        <f ca="1">_xll.Connector("TinyUrl.TinyUrl",DI496,0)</f>
        <v>#NAME?</v>
      </c>
      <c r="DM496" s="224" t="str">
        <f t="shared" si="270"/>
        <v>Hero Elite Multi Turn Ca</v>
      </c>
      <c r="DN496" s="89" t="str">
        <f t="shared" si="271"/>
        <v xml:space="preserve"> RossignolHero Elite Multi Turn Ca167 Unisex</v>
      </c>
      <c r="DO496" s="227"/>
    </row>
    <row r="497" spans="2:119" ht="15.45" customHeight="1">
      <c r="B497" s="224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#VALUE!</v>
      </c>
      <c r="F497" s="43" t="b">
        <f>CL497&gt;Driver!$F$56</f>
        <v>0</v>
      </c>
      <c r="G497" s="43" t="b">
        <f>AND(CB497&gt;Driver!$F$55,CB497&lt;Driver!$G$55)</f>
        <v>0</v>
      </c>
      <c r="H497" s="43" t="e">
        <f t="shared" si="238"/>
        <v>#VALUE!</v>
      </c>
      <c r="I497" s="43">
        <f t="shared" si="239"/>
        <v>0</v>
      </c>
      <c r="J497" s="43" t="e">
        <f t="array" ref="J497">NOT(OR(($H$9:$H$1273=TRUE)*($I$9:$I$1273&gt;0)*($BT$9:$BT$1273=BT497)*($K$9:$K$1273&gt;K497)))</f>
        <v>#VALUE!</v>
      </c>
      <c r="K497" s="72">
        <f t="shared" si="240"/>
        <v>0.64058367659261506</v>
      </c>
      <c r="L497" s="72">
        <f t="shared" si="241"/>
        <v>0.89052936910804936</v>
      </c>
      <c r="M497" s="72">
        <f t="shared" si="242"/>
        <v>0.39063798407718076</v>
      </c>
      <c r="N497" s="72">
        <f t="shared" si="243"/>
        <v>0.12109024220578013</v>
      </c>
      <c r="O497" s="72">
        <f t="shared" si="244"/>
        <v>0.25336455969896476</v>
      </c>
      <c r="P497" s="72">
        <f t="shared" si="245"/>
        <v>0.79745915032679737</v>
      </c>
      <c r="Q497" s="72"/>
      <c r="R497" s="72"/>
      <c r="S497" s="72">
        <f t="shared" si="246"/>
        <v>0.69284926895427523</v>
      </c>
      <c r="T497" s="72">
        <f t="shared" si="247"/>
        <v>0.98282574245851928</v>
      </c>
      <c r="U497" s="72">
        <f t="shared" si="248"/>
        <v>0.88078018016513926</v>
      </c>
      <c r="V497" s="72">
        <f t="shared" si="249"/>
        <v>0.64801998374338887</v>
      </c>
      <c r="W497" s="72">
        <f t="shared" si="250"/>
        <v>0.96245087531261164</v>
      </c>
      <c r="X497" s="72">
        <f t="shared" si="251"/>
        <v>0.10947063089195067</v>
      </c>
      <c r="Y497" s="72">
        <f t="shared" si="252"/>
        <v>0.60936201592281924</v>
      </c>
      <c r="Z497" s="72">
        <f t="shared" si="253"/>
        <v>0.87890975779421987</v>
      </c>
      <c r="AA497" s="72">
        <f t="shared" si="254"/>
        <v>0.74663544030103524</v>
      </c>
      <c r="AB497" s="72">
        <f t="shared" si="255"/>
        <v>0.20254084967320263</v>
      </c>
      <c r="AC497" s="72"/>
      <c r="AD497" s="72"/>
      <c r="AE497" s="72">
        <f t="shared" si="256"/>
        <v>0.30715073104572477</v>
      </c>
      <c r="AF497" s="72">
        <f t="shared" si="257"/>
        <v>1.7174257541480678E-2</v>
      </c>
      <c r="AG497" s="72">
        <f t="shared" si="258"/>
        <v>0.11921981983486071</v>
      </c>
      <c r="AH497" s="72">
        <f t="shared" si="259"/>
        <v>0.35198001625661113</v>
      </c>
      <c r="AI497" s="72">
        <f t="shared" si="260"/>
        <v>3.7549124687388344E-2</v>
      </c>
      <c r="AJ497" s="72">
        <f>(AV497-Driver!$K$179)/(Driver!$L$179-Driver!$K$179)</f>
        <v>0.13052936910804933</v>
      </c>
      <c r="AK497" s="72">
        <f>(AW497-Driver!$K$180)/(Driver!$L$180-Driver!$K$180)</f>
        <v>0.37997799348912054</v>
      </c>
      <c r="AL497" s="72">
        <f>(AX497-Driver!$K$181)/(Driver!$L$181-Driver!$K$181)</f>
        <v>0.47890975779421985</v>
      </c>
      <c r="AM497" s="72">
        <f>(AY497-Driver!$K$182)/(Driver!$L$182-Driver!$K$182)</f>
        <v>0.9606354403010352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61"/>
        <v>2.7472527472527477</v>
      </c>
      <c r="AW497" s="70">
        <f t="shared" si="262"/>
        <v>38.110915680270196</v>
      </c>
      <c r="AX497" s="70">
        <f t="shared" si="263"/>
        <v>5.3101878201479789</v>
      </c>
      <c r="AY497" s="70">
        <f>IFERROR(Driver!$K$19/Data!BH497/Data!BI497*Data!BK497*Data!BL497,"")</f>
        <v>-0.2409698316127048</v>
      </c>
      <c r="AZ497" s="70">
        <f t="shared" si="264"/>
        <v>33.041697691734925</v>
      </c>
      <c r="BA497" s="70"/>
      <c r="BB497" s="70"/>
      <c r="BC497" s="70">
        <f t="shared" si="265"/>
        <v>22.226213689867588</v>
      </c>
      <c r="BD497" s="70">
        <f t="shared" si="266"/>
        <v>12.090537056019954</v>
      </c>
      <c r="BE497" s="70">
        <f t="shared" si="267"/>
        <v>0.2193591022309469</v>
      </c>
      <c r="BF497" s="70">
        <f t="shared" si="268"/>
        <v>5.4235198043367649</v>
      </c>
      <c r="BG497" s="70">
        <f t="shared" si="269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219</v>
      </c>
      <c r="BS497" s="8" t="s">
        <v>719</v>
      </c>
      <c r="BT497" s="9" t="s">
        <v>720</v>
      </c>
      <c r="BU497" s="10">
        <v>169</v>
      </c>
      <c r="BV497" s="9" t="s">
        <v>222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305</v>
      </c>
      <c r="CU497" s="10"/>
      <c r="CV497" s="10"/>
      <c r="CW497" s="10"/>
      <c r="CX497" t="str">
        <f>INDEX('Data_Price '!AS$2:AS$1266,MATCH(Data!$DN497,'Data_Price '!$BE$2:$BE$1266,0))</f>
        <v>Line BLADE Skis 2022</v>
      </c>
      <c r="CY497" t="str">
        <f>INDEX('Data_Price '!AT$2:AT$1266,MATCH(Data!$DN497,'Data_Price '!$BE$2:$BE$1266,0))</f>
        <v>PRFO Sports</v>
      </c>
      <c r="CZ497">
        <f>INDEX('Data_Price '!AU$2:AU$1266,MATCH(Data!$DN497,'Data_Price '!$BE$2:$BE$1266,0))</f>
        <v>631.15</v>
      </c>
      <c r="DA497" t="str">
        <f>INDEX('Data_Price '!AV$2:AV$1266,MATCH(Data!$DN497,'Data_Price '!$BE$2:$BE$1266,0))</f>
        <v>https://www.google.com/url?url=http://www.prfo.com/products/line-mens-blade-ski%3Fvariant%3D39565431668780%26dfw_tracker%3D35966-39565431668780&amp;rct=j&amp;q=&amp;esrc=s&amp;sa=U&amp;ved=0ahUKEwj-wLiQxqP2AhWLT98KHZ9WC60QsDwISw&amp;usg=AOvVaw2dS1GnO41RxtkYHbSpz1BQ</v>
      </c>
      <c r="DB497" t="str">
        <f>INDEX('Data_Price '!AW$2:AW$1266,MATCH(Data!$DN497,'Data_Price '!$BE$2:$BE$1266,0))</f>
        <v>Line Skis Blade</v>
      </c>
      <c r="DC497" t="str">
        <f>INDEX('Data_Price '!AX$2:AX$1266,MATCH(Data!$DN497,'Data_Price '!$BE$2:$BE$1266,0))</f>
        <v>LINE Skis</v>
      </c>
      <c r="DD497">
        <f>INDEX('Data_Price '!AY$2:AY$1266,MATCH(Data!$DN497,'Data_Price '!$BE$2:$BE$1266,0))</f>
        <v>749.95</v>
      </c>
      <c r="DE497" t="str">
        <f>INDEX('Data_Price '!AZ$2:AZ$1266,MATCH(Data!$DN497,'Data_Price '!$BE$2:$BE$1266,0))</f>
        <v>https://www.google.com/url?url=https://lineskis.com/p/blade&amp;rct=j&amp;q=&amp;esrc=s&amp;sa=U&amp;ved=0ahUKEwj-wLiQxqP2AhWLT98KHZ9WC60QsDwIRw&amp;usg=AOvVaw3ElGL4ffvN-Q566meH3v88</v>
      </c>
      <c r="DF497" t="str">
        <f>INDEX('Data_Price '!BA$2:BA$1266,MATCH(Data!$DN497,'Data_Price '!$BE$2:$BE$1266,0))</f>
        <v>Line Skis Blade</v>
      </c>
      <c r="DG497" t="str">
        <f>INDEX('Data_Price '!BB$2:BB$1266,MATCH(Data!$DN497,'Data_Price '!$BE$2:$BE$1266,0))</f>
        <v>LINE Skis</v>
      </c>
      <c r="DH497">
        <f>INDEX('Data_Price '!BC$2:BC$1266,MATCH(Data!$DN497,'Data_Price '!$BE$2:$BE$1266,0))</f>
        <v>749.95</v>
      </c>
      <c r="DI497" t="str">
        <f>INDEX('Data_Price '!BD$2:BD$1266,MATCH(Data!$DN497,'Data_Price '!$BE$2:$BE$1266,0))</f>
        <v>https://www.google.com/url?q=https://lineskis.com/p/blade&amp;sa=U&amp;ved=0ahUKEwjLuZiRxqP2AhUOm-AKHajbBtcQ2ykIFw&amp;usg=AOvVaw0qYKkWcXus1SEPnOlW4Q1t</v>
      </c>
      <c r="DJ497" s="89" t="e">
        <f ca="1">_xll.Connector("TinyUrl.TinyUrl",DA497,0)</f>
        <v>#NAME?</v>
      </c>
      <c r="DK497" s="89" t="e">
        <f ca="1">_xll.Connector("TinyUrl.TinyUrl",DE497,0)</f>
        <v>#NAME?</v>
      </c>
      <c r="DL497" s="89" t="e">
        <f ca="1">_xll.Connector("TinyUrl.TinyUrl",DI497,0)</f>
        <v>#NAME?</v>
      </c>
      <c r="DM497" s="224" t="str">
        <f t="shared" si="270"/>
        <v>Blade</v>
      </c>
      <c r="DN497" s="89" t="str">
        <f t="shared" si="271"/>
        <v xml:space="preserve"> LineBlade169 Unisex</v>
      </c>
      <c r="DO497" s="227" t="s">
        <v>1088</v>
      </c>
    </row>
    <row r="498" spans="2:119" ht="15.45" customHeight="1">
      <c r="B498" s="224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#VALUE!</v>
      </c>
      <c r="F498" s="43" t="b">
        <f>CL498&gt;Driver!$F$56</f>
        <v>0</v>
      </c>
      <c r="G498" s="43" t="b">
        <f>AND(CB498&gt;Driver!$F$55,CB498&lt;Driver!$G$55)</f>
        <v>0</v>
      </c>
      <c r="H498" s="43" t="e">
        <f t="shared" si="238"/>
        <v>#VALUE!</v>
      </c>
      <c r="I498" s="43">
        <f t="shared" si="239"/>
        <v>0</v>
      </c>
      <c r="J498" s="43" t="e">
        <f t="array" ref="J498">NOT(OR(($H$9:$H$1273=TRUE)*($I$9:$I$1273&gt;0)*($BT$9:$BT$1273=BT498)*($K$9:$K$1273&gt;K498)))</f>
        <v>#VALUE!</v>
      </c>
      <c r="K498" s="72">
        <f t="shared" si="240"/>
        <v>0.72516883168746982</v>
      </c>
      <c r="L498" s="72">
        <f t="shared" si="241"/>
        <v>0.93049391668681003</v>
      </c>
      <c r="M498" s="72">
        <f t="shared" si="242"/>
        <v>0.51984374668812938</v>
      </c>
      <c r="N498" s="72">
        <f t="shared" si="243"/>
        <v>0.28804148485423386</v>
      </c>
      <c r="O498" s="72">
        <f t="shared" si="244"/>
        <v>0.31483942841276902</v>
      </c>
      <c r="P498" s="72">
        <f t="shared" si="245"/>
        <v>0.95665032679738571</v>
      </c>
      <c r="Q498" s="72"/>
      <c r="R498" s="72"/>
      <c r="S498" s="72">
        <f t="shared" si="246"/>
        <v>0.71604917595591477</v>
      </c>
      <c r="T498" s="72">
        <f t="shared" si="247"/>
        <v>0.95293089103510853</v>
      </c>
      <c r="U498" s="72">
        <f t="shared" si="248"/>
        <v>0.63130427307344517</v>
      </c>
      <c r="V498" s="72">
        <f t="shared" si="249"/>
        <v>0.61943241678907723</v>
      </c>
      <c r="W498" s="72">
        <f t="shared" si="250"/>
        <v>0.98858939364398513</v>
      </c>
      <c r="X498" s="72">
        <f t="shared" si="251"/>
        <v>6.9506083313189942E-2</v>
      </c>
      <c r="Y498" s="72">
        <f t="shared" si="252"/>
        <v>0.48015625331187056</v>
      </c>
      <c r="Z498" s="72">
        <f t="shared" si="253"/>
        <v>0.71195851514576614</v>
      </c>
      <c r="AA498" s="72">
        <f t="shared" si="254"/>
        <v>0.68516057158723098</v>
      </c>
      <c r="AB498" s="72">
        <f t="shared" si="255"/>
        <v>4.3349673202614319E-2</v>
      </c>
      <c r="AC498" s="72"/>
      <c r="AD498" s="72"/>
      <c r="AE498" s="72">
        <f t="shared" si="256"/>
        <v>0.28395082404408523</v>
      </c>
      <c r="AF498" s="72">
        <f t="shared" si="257"/>
        <v>4.7069108964891471E-2</v>
      </c>
      <c r="AG498" s="72">
        <f t="shared" si="258"/>
        <v>0.36869572692655483</v>
      </c>
      <c r="AH498" s="72">
        <f t="shared" si="259"/>
        <v>0.38056758321092277</v>
      </c>
      <c r="AI498" s="72">
        <f t="shared" si="260"/>
        <v>1.1410606356014825E-2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0.21239693249256289</v>
      </c>
      <c r="AL498" s="72">
        <f>(AX498-Driver!$K$181)/(Driver!$L$181-Driver!$K$181)</f>
        <v>0.31195851514576617</v>
      </c>
      <c r="AM498" s="72">
        <f>(AY498-Driver!$K$182)/(Driver!$L$182-Driver!$K$182)</f>
        <v>0.89916057158723095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61"/>
        <v>3.5883869217202546</v>
      </c>
      <c r="AW498" s="70">
        <f t="shared" si="262"/>
        <v>21.723473669414741</v>
      </c>
      <c r="AX498" s="70">
        <f t="shared" si="263"/>
        <v>3.8076266363118956</v>
      </c>
      <c r="AY498" s="70">
        <f>IFERROR(Driver!$K$19/Data!BH498/Data!BI498*Data!BK498*Data!BL498,"")</f>
        <v>-0.61728773979365381</v>
      </c>
      <c r="AZ498" s="70">
        <f t="shared" si="264"/>
        <v>18.533134772896499</v>
      </c>
      <c r="BA498" s="70"/>
      <c r="BB498" s="70"/>
      <c r="BC498" s="70">
        <f t="shared" si="265"/>
        <v>34.260166734754897</v>
      </c>
      <c r="BD498" s="70">
        <f t="shared" si="266"/>
        <v>6.405112952715645</v>
      </c>
      <c r="BE498" s="70">
        <f t="shared" si="267"/>
        <v>0.46879050562878688</v>
      </c>
      <c r="BF498" s="70">
        <f t="shared" si="268"/>
        <v>2.1947549558718116</v>
      </c>
      <c r="BG498" s="70">
        <f t="shared" si="269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219</v>
      </c>
      <c r="BS498" s="8" t="s">
        <v>550</v>
      </c>
      <c r="BT498" s="9" t="s">
        <v>564</v>
      </c>
      <c r="BU498" s="10">
        <v>180</v>
      </c>
      <c r="BV498" s="9" t="s">
        <v>222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305</v>
      </c>
      <c r="CU498" s="9" t="s">
        <v>302</v>
      </c>
      <c r="CV498" s="10"/>
      <c r="CW498" s="10"/>
      <c r="CX498" t="str">
        <f>INDEX('Data_Price '!AS$2:AS$1266,MATCH(Data!$DN498,'Data_Price '!$BE$2:$BE$1266,0))</f>
        <v>Elan Ripstick 88 Skis</v>
      </c>
      <c r="CY498" t="str">
        <f>INDEX('Data_Price '!AT$2:AT$1266,MATCH(Data!$DN498,'Data_Price '!$BE$2:$BE$1266,0))</f>
        <v>SkiEssentials.com</v>
      </c>
      <c r="CZ498">
        <f>INDEX('Data_Price '!AU$2:AU$1266,MATCH(Data!$DN498,'Data_Price '!$BE$2:$BE$1266,0))</f>
        <v>449.99</v>
      </c>
      <c r="DA498" t="str">
        <f>INDEX('Data_Price '!AV$2:AV$1266,MATCH(Data!$DN498,'Data_Price '!$BE$2:$BE$1266,0))</f>
        <v>https://www.google.com/url?url=https://www.skiessentials.com/2022-elan-ripstick-88-skis.html&amp;rct=j&amp;q=&amp;esrc=s&amp;sa=U&amp;ved=0ahUKEwjI0LeRxqP2AhUJVN8KHeoVDq4QsDwIXw&amp;usg=AOvVaw0A3vIXJI-wt2SdwuPgkgXg</v>
      </c>
      <c r="DB498" t="str">
        <f>INDEX('Data_Price '!AW$2:AW$1266,MATCH(Data!$DN498,'Data_Price '!$BE$2:$BE$1266,0))</f>
        <v>Elan Ripstick 88 Skis</v>
      </c>
      <c r="DC498" t="str">
        <f>INDEX('Data_Price '!AX$2:AX$1266,MATCH(Data!$DN498,'Data_Price '!$BE$2:$BE$1266,0))</f>
        <v>SkiEssentials.com</v>
      </c>
      <c r="DD498">
        <f>INDEX('Data_Price '!AY$2:AY$1266,MATCH(Data!$DN498,'Data_Price '!$BE$2:$BE$1266,0))</f>
        <v>449.99</v>
      </c>
      <c r="DE498" t="str">
        <f>INDEX('Data_Price '!AZ$2:AZ$1266,MATCH(Data!$DN498,'Data_Price '!$BE$2:$BE$1266,0))</f>
        <v>https://www.google.com/url?q=https://www.skiessentials.com/2022-elan-ripstick-88-skis.html&amp;sa=U&amp;ved=0ahUKEwivseeRxqP2AhVjUN8KHeDlAzwQ2ykIFw&amp;usg=AOvVaw10hZcECHPOxy2nc7_0dd3a</v>
      </c>
      <c r="DF498" t="str">
        <f>INDEX('Data_Price '!BA$2:BA$1266,MATCH(Data!$DN498,'Data_Price '!$BE$2:$BE$1266,0))</f>
        <v>Elan Ripstick 88 Skis</v>
      </c>
      <c r="DG498" t="str">
        <f>INDEX('Data_Price '!BB$2:BB$1266,MATCH(Data!$DN498,'Data_Price '!$BE$2:$BE$1266,0))</f>
        <v>Aspen Ski and Board</v>
      </c>
      <c r="DH498">
        <f>INDEX('Data_Price '!BC$2:BC$1266,MATCH(Data!$DN498,'Data_Price '!$BE$2:$BE$1266,0))</f>
        <v>479.95</v>
      </c>
      <c r="DI498" t="str">
        <f>INDEX('Data_Price '!BD$2:BD$1266,MATCH(Data!$DN498,'Data_Price '!$BE$2:$BE$1266,0))</f>
        <v>https://www.google.com/url?q=https://www.aspenskiandboard.com/products/elanripstick88skismens2022%3Fvariant%3D32410393411689%26currency%3DUSD%26utm_medium%3Dproduct_sync%26utm_source%3Dgoogle%26utm_content%3Dsag_organic%26utm_campaign%3Dsag_organic%26srsltid%3DAWLEVJw3P6cZE3P9mDEe84uLCLOWB0uJcrJ-Oi3vPR6l1K3oVztl0x6gmBI&amp;sa=U&amp;ved=0ahUKEwivseeRxqP2AhVjUN8KHeDlAzwQ2ykIGw&amp;usg=AOvVaw39Y19sJcfjQuE7lh9_yFzn</v>
      </c>
      <c r="DJ498" s="89" t="e">
        <f ca="1">_xll.Connector("TinyUrl.TinyUrl",DA498,0)</f>
        <v>#NAME?</v>
      </c>
      <c r="DK498" s="89" t="e">
        <f ca="1">_xll.Connector("TinyUrl.TinyUrl",DE498,0)</f>
        <v>#NAME?</v>
      </c>
      <c r="DL498" s="89" t="e">
        <f ca="1">_xll.Connector("TinyUrl.TinyUrl",DI498,0)</f>
        <v>#NAME?</v>
      </c>
      <c r="DM498" s="224" t="str">
        <f t="shared" si="270"/>
        <v>Ripstick 88</v>
      </c>
      <c r="DN498" s="89" t="str">
        <f t="shared" si="271"/>
        <v xml:space="preserve"> ElanRipstick 88180 Unisex</v>
      </c>
      <c r="DO498" s="227" t="s">
        <v>1089</v>
      </c>
    </row>
    <row r="499" spans="2:119" ht="15.45" customHeight="1">
      <c r="B499" s="224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#VALUE!</v>
      </c>
      <c r="F499" s="43" t="b">
        <f>CL499&gt;Driver!$F$56</f>
        <v>0</v>
      </c>
      <c r="G499" s="43" t="b">
        <f>AND(CB499&gt;Driver!$F$55,CB499&lt;Driver!$G$55)</f>
        <v>0</v>
      </c>
      <c r="H499" s="43" t="e">
        <f t="shared" si="238"/>
        <v>#VALUE!</v>
      </c>
      <c r="I499" s="43">
        <f t="shared" si="239"/>
        <v>0</v>
      </c>
      <c r="J499" s="43" t="e">
        <f t="array" ref="J499">NOT(OR(($H$9:$H$1273=TRUE)*($I$9:$I$1273&gt;0)*($BT$9:$BT$1273=BT499)*($K$9:$K$1273&gt;K499)))</f>
        <v>#VALUE!</v>
      </c>
      <c r="K499" s="72">
        <f t="shared" si="240"/>
        <v>0.68489842394687828</v>
      </c>
      <c r="L499" s="72">
        <f t="shared" si="241"/>
        <v>0.86563210055595841</v>
      </c>
      <c r="M499" s="72">
        <f t="shared" si="242"/>
        <v>0.50416474733779815</v>
      </c>
      <c r="N499" s="72">
        <f t="shared" si="243"/>
        <v>0.27792322772402456</v>
      </c>
      <c r="O499" s="72">
        <f t="shared" si="244"/>
        <v>0.28698931494296454</v>
      </c>
      <c r="P499" s="72">
        <f t="shared" si="245"/>
        <v>0.94758169934640524</v>
      </c>
      <c r="Q499" s="72"/>
      <c r="R499" s="72"/>
      <c r="S499" s="72">
        <f t="shared" si="246"/>
        <v>0.6867374481844819</v>
      </c>
      <c r="T499" s="72">
        <f t="shared" si="247"/>
        <v>0.97217300999496681</v>
      </c>
      <c r="U499" s="72">
        <f t="shared" si="248"/>
        <v>0.81067518785993287</v>
      </c>
      <c r="V499" s="72">
        <f t="shared" si="249"/>
        <v>0.64745538368308186</v>
      </c>
      <c r="W499" s="72">
        <f t="shared" si="250"/>
        <v>0.99351517479830964</v>
      </c>
      <c r="X499" s="72">
        <f t="shared" si="251"/>
        <v>0.13436789944404159</v>
      </c>
      <c r="Y499" s="72">
        <f t="shared" si="252"/>
        <v>0.49583525266220185</v>
      </c>
      <c r="Z499" s="72">
        <f t="shared" si="253"/>
        <v>0.72207677227597544</v>
      </c>
      <c r="AA499" s="72">
        <f t="shared" si="254"/>
        <v>0.71301068505703546</v>
      </c>
      <c r="AB499" s="72">
        <f t="shared" si="255"/>
        <v>5.2418300653594763E-2</v>
      </c>
      <c r="AC499" s="72"/>
      <c r="AD499" s="72"/>
      <c r="AE499" s="72">
        <f t="shared" si="256"/>
        <v>0.3132625518155181</v>
      </c>
      <c r="AF499" s="72">
        <f t="shared" si="257"/>
        <v>2.7826990005033164E-2</v>
      </c>
      <c r="AG499" s="72">
        <f t="shared" si="258"/>
        <v>0.18932481214006716</v>
      </c>
      <c r="AH499" s="72">
        <f t="shared" si="259"/>
        <v>0.35254461631691808</v>
      </c>
      <c r="AI499" s="72">
        <f t="shared" si="260"/>
        <v>6.4848252016903585E-3</v>
      </c>
      <c r="AJ499" s="72">
        <f>(AV499-Driver!$K$179)/(Driver!$L$179-Driver!$K$179)</f>
        <v>0.10563210055595841</v>
      </c>
      <c r="AK499" s="72">
        <f>(AW499-Driver!$K$180)/(Driver!$L$180-Driver!$K$180)</f>
        <v>0.22352360141827396</v>
      </c>
      <c r="AL499" s="72">
        <f>(AX499-Driver!$K$181)/(Driver!$L$181-Driver!$K$181)</f>
        <v>0.32207677227597542</v>
      </c>
      <c r="AM499" s="72">
        <f>(AY499-Driver!$K$182)/(Driver!$L$182-Driver!$K$182)</f>
        <v>0.92701068505703543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61"/>
        <v>2.2232397232397232</v>
      </c>
      <c r="AW499" s="70">
        <f t="shared" si="262"/>
        <v>22.811530044698241</v>
      </c>
      <c r="AX499" s="70">
        <f t="shared" si="263"/>
        <v>3.898690950483779</v>
      </c>
      <c r="AY499" s="70">
        <f>IFERROR(Driver!$K$19/Data!BH499/Data!BI499*Data!BK499*Data!BL499,"")</f>
        <v>-0.44680349699924021</v>
      </c>
      <c r="AZ499" s="70">
        <f t="shared" si="264"/>
        <v>19.359642591213703</v>
      </c>
      <c r="BA499" s="70"/>
      <c r="BB499" s="70"/>
      <c r="BC499" s="70">
        <f t="shared" si="265"/>
        <v>19.055969767887127</v>
      </c>
      <c r="BD499" s="70">
        <f t="shared" si="266"/>
        <v>8.1080063856458171</v>
      </c>
      <c r="BE499" s="70">
        <f t="shared" si="267"/>
        <v>0.28945158859459141</v>
      </c>
      <c r="BF499" s="70">
        <f t="shared" si="268"/>
        <v>5.3597521940650044</v>
      </c>
      <c r="BG499" s="70">
        <f t="shared" si="269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219</v>
      </c>
      <c r="BS499" s="8" t="s">
        <v>742</v>
      </c>
      <c r="BT499" s="9" t="s">
        <v>755</v>
      </c>
      <c r="BU499" s="10">
        <v>151</v>
      </c>
      <c r="BV499" s="9" t="s">
        <v>390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305</v>
      </c>
      <c r="CU499" s="10"/>
      <c r="CV499" s="10"/>
      <c r="CW499" s="10"/>
      <c r="CX499" t="str">
        <f>INDEX('Data_Price '!AS$2:AS$1266,MATCH(Data!$DN499,'Data_Price '!$BE$2:$BE$1266,0))</f>
        <v>Nordica Santa Ana 88 21/22</v>
      </c>
      <c r="CY499" t="str">
        <f>INDEX('Data_Price '!AT$2:AT$1266,MATCH(Data!$DN499,'Data_Price '!$BE$2:$BE$1266,0))</f>
        <v>Varuste.net</v>
      </c>
      <c r="CZ499">
        <f>INDEX('Data_Price '!AU$2:AU$1266,MATCH(Data!$DN499,'Data_Price '!$BE$2:$BE$1266,0))</f>
        <v>451.38</v>
      </c>
      <c r="DA499" t="str">
        <f>INDEX('Data_Price '!AV$2:AV$1266,MATCH(Data!$DN499,'Data_Price '!$BE$2:$BE$1266,0))</f>
        <v>https://www.google.com/url?url=https://varuste.net/en/p112236/nordica-santa-ana-88%3Fchange_country%3DUS%26change_currency%3DEUR&amp;rct=j&amp;q=&amp;esrc=s&amp;sa=U&amp;ved=0ahUKEwjAgYqSxqP2AhUHneAKHRlDAY0QsDwIYw&amp;usg=AOvVaw3fUQgTolNYzUvZQMIS8tus</v>
      </c>
      <c r="DB499" t="str">
        <f>INDEX('Data_Price '!AW$2:AW$1266,MATCH(Data!$DN499,'Data_Price '!$BE$2:$BE$1266,0))</f>
        <v>2022 Nordica Santa Ana 88 Ladies Snow Skis 151</v>
      </c>
      <c r="DC499" t="str">
        <f>INDEX('Data_Price '!AX$2:AX$1266,MATCH(Data!$DN499,'Data_Price '!$BE$2:$BE$1266,0))</f>
        <v>The Pro Shop</v>
      </c>
      <c r="DD499">
        <f>INDEX('Data_Price '!AY$2:AY$1266,MATCH(Data!$DN499,'Data_Price '!$BE$2:$BE$1266,0))</f>
        <v>599.99</v>
      </c>
      <c r="DE499" t="str">
        <f>INDEX('Data_Price '!AZ$2:AZ$1266,MATCH(Data!$DN499,'Data_Price '!$BE$2:$BE$1266,0))</f>
        <v>https://www.google.com/url?url=https://proskiguy.myshopify.com/products/nordicasanta-ana-88oa912800-001%3Fvariant%3D39679278317656%26currency%3DUSD%26utm_medium%3Dproduct_sync%26utm_source%3Dgoogle%26utm_content%3Dsag_organic%26utm_campaign%3Dsag_organic&amp;rct=j&amp;q=&amp;esrc=s&amp;sa=U&amp;ved=0ahUKEwjAgYqSxqP2AhUHneAKHRlDAY0Q2SkIdw&amp;usg=AOvVaw3dxeX5C1Xz9ex4BmhctMwc</v>
      </c>
      <c r="DF499" t="str">
        <f>INDEX('Data_Price '!BA$2:BA$1266,MATCH(Data!$DN499,'Data_Price '!$BE$2:$BE$1266,0))</f>
        <v>Nordica Women's Santa Ana 88 Alpine Ski 2022 151</v>
      </c>
      <c r="DG499" t="str">
        <f>INDEX('Data_Price '!BB$2:BB$1266,MATCH(Data!$DN499,'Data_Price '!$BE$2:$BE$1266,0))</f>
        <v>Boyne Country Sports</v>
      </c>
      <c r="DH499">
        <f>INDEX('Data_Price '!BC$2:BC$1266,MATCH(Data!$DN499,'Data_Price '!$BE$2:$BE$1266,0))</f>
        <v>599.99</v>
      </c>
      <c r="DI499" t="str">
        <f>INDEX('Data_Price '!BD$2:BD$1266,MATCH(Data!$DN499,'Data_Price '!$BE$2:$BE$1266,0))</f>
        <v>https://www.google.com/url?url=https://boynecountrysports.com/products/nordica-womens-santa-ana-88-alpine-ski-2022%3Fvariant%3D40627565494470%26currency%3DUSD%26utm_medium%3Dproduct_sync%26utm_source%3Dgoogle%26utm_content%3Dsag_organic%26utm_campaign%3Dsag_organic&amp;rct=j&amp;q=&amp;esrc=s&amp;sa=U&amp;ved=0ahUKEwjAgYqSxqP2AhUHneAKHRlDAY0Q2SkIeg&amp;usg=AOvVaw1wJ2jYCC8B3l_uukkH6yOq</v>
      </c>
      <c r="DJ499" s="89" t="e">
        <f ca="1">_xll.Connector("TinyUrl.TinyUrl",DA499,0)</f>
        <v>#NAME?</v>
      </c>
      <c r="DK499" s="89" t="e">
        <f ca="1">_xll.Connector("TinyUrl.TinyUrl",DE499,0)</f>
        <v>#NAME?</v>
      </c>
      <c r="DL499" s="89" t="e">
        <f ca="1">_xll.Connector("TinyUrl.TinyUrl",DI499,0)</f>
        <v>#NAME?</v>
      </c>
      <c r="DM499" s="224" t="str">
        <f t="shared" si="270"/>
        <v>Santa Ana 88</v>
      </c>
      <c r="DN499" s="89" t="str">
        <f t="shared" si="271"/>
        <v xml:space="preserve"> NordicaSanta Ana 88151 Women's</v>
      </c>
      <c r="DO499" s="227" t="s">
        <v>1062</v>
      </c>
    </row>
    <row r="500" spans="2:119" ht="15.45" customHeight="1">
      <c r="B500" s="224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#VALUE!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38"/>
        <v>#VALUE!</v>
      </c>
      <c r="I500" s="43">
        <f t="shared" si="239"/>
        <v>0</v>
      </c>
      <c r="J500" s="43" t="e">
        <f t="array" ref="J500">NOT(OR(($H$9:$H$1273=TRUE)*($I$9:$I$1273&gt;0)*($BT$9:$BT$1273=BT500)*($K$9:$K$1273&gt;K500)))</f>
        <v>#VALUE!</v>
      </c>
      <c r="K500" s="72">
        <f t="shared" si="240"/>
        <v>0.69406388587275003</v>
      </c>
      <c r="L500" s="72">
        <f t="shared" si="241"/>
        <v>0.8344500846023688</v>
      </c>
      <c r="M500" s="72">
        <f t="shared" si="242"/>
        <v>0.55367768714313126</v>
      </c>
      <c r="N500" s="72">
        <f t="shared" si="243"/>
        <v>0.35570732941250871</v>
      </c>
      <c r="O500" s="72">
        <f t="shared" si="244"/>
        <v>0.30941886927178708</v>
      </c>
      <c r="P500" s="72">
        <f t="shared" si="245"/>
        <v>0.9959068627450981</v>
      </c>
      <c r="Q500" s="72"/>
      <c r="R500" s="72"/>
      <c r="S500" s="72">
        <f t="shared" si="246"/>
        <v>0.68984194926042586</v>
      </c>
      <c r="T500" s="72">
        <f t="shared" si="247"/>
        <v>0.91956851307954168</v>
      </c>
      <c r="U500" s="72">
        <f t="shared" si="248"/>
        <v>0.90240423521201274</v>
      </c>
      <c r="V500" s="72">
        <f t="shared" si="249"/>
        <v>0.61929109012152028</v>
      </c>
      <c r="W500" s="72">
        <f t="shared" si="250"/>
        <v>0.77557424781624063</v>
      </c>
      <c r="X500" s="72">
        <f t="shared" si="251"/>
        <v>0.16554991539763114</v>
      </c>
      <c r="Y500" s="72">
        <f t="shared" si="252"/>
        <v>0.44632231285686874</v>
      </c>
      <c r="Z500" s="72">
        <f t="shared" si="253"/>
        <v>0.64429267058749129</v>
      </c>
      <c r="AA500" s="72">
        <f t="shared" si="254"/>
        <v>0.69058113072821292</v>
      </c>
      <c r="AB500" s="72">
        <f t="shared" si="255"/>
        <v>4.0931372549019296E-3</v>
      </c>
      <c r="AC500" s="72"/>
      <c r="AD500" s="72"/>
      <c r="AE500" s="72">
        <f t="shared" si="256"/>
        <v>0.31015805073957414</v>
      </c>
      <c r="AF500" s="72">
        <f t="shared" si="257"/>
        <v>8.0431486920458345E-2</v>
      </c>
      <c r="AG500" s="72">
        <f t="shared" si="258"/>
        <v>9.7595764787987316E-2</v>
      </c>
      <c r="AH500" s="72">
        <f t="shared" si="259"/>
        <v>0.38070890987847972</v>
      </c>
      <c r="AI500" s="72">
        <f t="shared" si="260"/>
        <v>0.22442575218375932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0.16992121797040283</v>
      </c>
      <c r="AL500" s="72">
        <f>(AX500-Driver!$K$181)/(Driver!$L$181-Driver!$K$181)</f>
        <v>0.2442926705874913</v>
      </c>
      <c r="AM500" s="72">
        <f>(AY500-Driver!$K$182)/(Driver!$L$182-Driver!$K$182)</f>
        <v>0.90458113072821289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61"/>
        <v>1.5669515669515668</v>
      </c>
      <c r="AW500" s="70">
        <f t="shared" si="262"/>
        <v>17.569852105842905</v>
      </c>
      <c r="AX500" s="70">
        <f t="shared" si="263"/>
        <v>3.1986340352874216</v>
      </c>
      <c r="AY500" s="70">
        <f>IFERROR(Driver!$K$19/Data!BH500/Data!BI500*Data!BK500*Data!BL500,"")</f>
        <v>-0.58410583115710213</v>
      </c>
      <c r="AZ500" s="70">
        <f t="shared" si="264"/>
        <v>14.955323901712584</v>
      </c>
      <c r="BA500" s="70"/>
      <c r="BB500" s="70"/>
      <c r="BC500" s="70">
        <f t="shared" si="265"/>
        <v>20.666296058120579</v>
      </c>
      <c r="BD500" s="70">
        <f t="shared" si="266"/>
        <v>3.4526016182837171</v>
      </c>
      <c r="BE500" s="70">
        <f t="shared" si="267"/>
        <v>0.19773890467210475</v>
      </c>
      <c r="BF500" s="70">
        <f t="shared" si="268"/>
        <v>2.1787931016472899</v>
      </c>
      <c r="BG500" s="70">
        <f t="shared" si="269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219</v>
      </c>
      <c r="BS500" s="8" t="s">
        <v>855</v>
      </c>
      <c r="BT500" s="9" t="s">
        <v>857</v>
      </c>
      <c r="BU500" s="10">
        <v>148</v>
      </c>
      <c r="BV500" s="9" t="s">
        <v>222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303</v>
      </c>
      <c r="CU500" s="10"/>
      <c r="CV500" s="10"/>
      <c r="CW500" s="10"/>
      <c r="CX500" t="e">
        <f>INDEX('Data_Price '!AS$2:AS$1266,MATCH(Data!$DN500,'Data_Price '!$BE$2:$BE$1266,0))</f>
        <v>#N/A</v>
      </c>
      <c r="CY500" t="e">
        <f>INDEX('Data_Price '!AT$2:AT$1266,MATCH(Data!$DN500,'Data_Price '!$BE$2:$BE$1266,0))</f>
        <v>#N/A</v>
      </c>
      <c r="CZ500" t="e">
        <f>INDEX('Data_Price '!AU$2:AU$1266,MATCH(Data!$DN500,'Data_Price '!$BE$2:$BE$1266,0))</f>
        <v>#N/A</v>
      </c>
      <c r="DA500" t="e">
        <f>INDEX('Data_Price '!AV$2:AV$1266,MATCH(Data!$DN500,'Data_Price '!$BE$2:$BE$1266,0))</f>
        <v>#N/A</v>
      </c>
      <c r="DB500" t="e">
        <f>INDEX('Data_Price '!AW$2:AW$1266,MATCH(Data!$DN500,'Data_Price '!$BE$2:$BE$1266,0))</f>
        <v>#N/A</v>
      </c>
      <c r="DC500" t="e">
        <f>INDEX('Data_Price '!AX$2:AX$1266,MATCH(Data!$DN500,'Data_Price '!$BE$2:$BE$1266,0))</f>
        <v>#N/A</v>
      </c>
      <c r="DD500" t="e">
        <f>INDEX('Data_Price '!AY$2:AY$1266,MATCH(Data!$DN500,'Data_Price '!$BE$2:$BE$1266,0))</f>
        <v>#N/A</v>
      </c>
      <c r="DE500" t="e">
        <f>INDEX('Data_Price '!AZ$2:AZ$1266,MATCH(Data!$DN500,'Data_Price '!$BE$2:$BE$1266,0))</f>
        <v>#N/A</v>
      </c>
      <c r="DF500" t="e">
        <f>INDEX('Data_Price '!BA$2:BA$1266,MATCH(Data!$DN500,'Data_Price '!$BE$2:$BE$1266,0))</f>
        <v>#N/A</v>
      </c>
      <c r="DG500" t="e">
        <f>INDEX('Data_Price '!BB$2:BB$1266,MATCH(Data!$DN500,'Data_Price '!$BE$2:$BE$1266,0))</f>
        <v>#N/A</v>
      </c>
      <c r="DH500" t="e">
        <f>INDEX('Data_Price '!BC$2:BC$1266,MATCH(Data!$DN500,'Data_Price '!$BE$2:$BE$1266,0))</f>
        <v>#N/A</v>
      </c>
      <c r="DI500" t="e">
        <f>INDEX('Data_Price '!BD$2:BD$1266,MATCH(Data!$DN500,'Data_Price '!$BE$2:$BE$1266,0))</f>
        <v>#N/A</v>
      </c>
      <c r="DJ500" s="89" t="e">
        <f ca="1">_xll.Connector("TinyUrl.TinyUrl",DA500,0)</f>
        <v>#NAME?</v>
      </c>
      <c r="DK500" s="89" t="e">
        <f ca="1">_xll.Connector("TinyUrl.TinyUrl",DE500,0)</f>
        <v>#NAME?</v>
      </c>
      <c r="DL500" s="89" t="e">
        <f ca="1">_xll.Connector("TinyUrl.TinyUrl",DI500,0)</f>
        <v>#NAME?</v>
      </c>
      <c r="DM500" s="224" t="str">
        <f t="shared" si="270"/>
        <v>Bash 86</v>
      </c>
      <c r="DN500" s="89" t="str">
        <f t="shared" si="271"/>
        <v xml:space="preserve"> VölklBash 86148 Unisex</v>
      </c>
      <c r="DO500" s="227" t="s">
        <v>1028</v>
      </c>
    </row>
    <row r="501" spans="2:119" ht="15.45" customHeight="1">
      <c r="B501" s="224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#VALUE!</v>
      </c>
      <c r="F501" s="43" t="b">
        <f>CL501&gt;Driver!$F$56</f>
        <v>1</v>
      </c>
      <c r="G501" s="43" t="b">
        <f>AND(CB501&gt;Driver!$F$55,CB501&lt;Driver!$G$55)</f>
        <v>0</v>
      </c>
      <c r="H501" s="43" t="e">
        <f t="shared" si="238"/>
        <v>#VALUE!</v>
      </c>
      <c r="I501" s="43">
        <f t="shared" si="239"/>
        <v>0</v>
      </c>
      <c r="J501" s="43" t="e">
        <f t="array" ref="J501">NOT(OR(($H$9:$H$1273=TRUE)*($I$9:$I$1273&gt;0)*($BT$9:$BT$1273=BT501)*($K$9:$K$1273&gt;K501)))</f>
        <v>#VALUE!</v>
      </c>
      <c r="K501" s="72">
        <f t="shared" si="240"/>
        <v>0.66050959098028938</v>
      </c>
      <c r="L501" s="72">
        <f t="shared" si="241"/>
        <v>0.89294657964708724</v>
      </c>
      <c r="M501" s="72">
        <f t="shared" si="242"/>
        <v>0.42807260231349165</v>
      </c>
      <c r="N501" s="72">
        <f t="shared" si="243"/>
        <v>0.10907481186365653</v>
      </c>
      <c r="O501" s="72">
        <f t="shared" si="244"/>
        <v>0.30190770095917152</v>
      </c>
      <c r="P501" s="72">
        <f t="shared" si="245"/>
        <v>0.87323529411764711</v>
      </c>
      <c r="Q501" s="72"/>
      <c r="R501" s="72"/>
      <c r="S501" s="72">
        <f t="shared" si="246"/>
        <v>0.72943711304375314</v>
      </c>
      <c r="T501" s="72">
        <f t="shared" si="247"/>
        <v>0.94416350765457313</v>
      </c>
      <c r="U501" s="72">
        <f t="shared" si="248"/>
        <v>0.90794270150000733</v>
      </c>
      <c r="V501" s="72">
        <f t="shared" si="249"/>
        <v>0.61739201302622404</v>
      </c>
      <c r="W501" s="72">
        <f t="shared" si="250"/>
        <v>0.9301174560733384</v>
      </c>
      <c r="X501" s="72">
        <f t="shared" si="251"/>
        <v>0.10705342035291274</v>
      </c>
      <c r="Y501" s="72">
        <f t="shared" si="252"/>
        <v>0.57192739768650835</v>
      </c>
      <c r="Z501" s="72">
        <f t="shared" si="253"/>
        <v>0.89092518813634347</v>
      </c>
      <c r="AA501" s="72">
        <f t="shared" si="254"/>
        <v>0.69809229904082848</v>
      </c>
      <c r="AB501" s="72">
        <f t="shared" si="255"/>
        <v>0.12676470588235295</v>
      </c>
      <c r="AC501" s="72"/>
      <c r="AD501" s="72"/>
      <c r="AE501" s="72">
        <f t="shared" si="256"/>
        <v>0.27056288695624686</v>
      </c>
      <c r="AF501" s="72">
        <f t="shared" si="257"/>
        <v>5.5836492345426827E-2</v>
      </c>
      <c r="AG501" s="72">
        <f t="shared" si="258"/>
        <v>9.2057298499992696E-2</v>
      </c>
      <c r="AH501" s="72">
        <f t="shared" si="259"/>
        <v>0.3826079869737759</v>
      </c>
      <c r="AI501" s="72">
        <f t="shared" si="260"/>
        <v>6.9882543926661558E-2</v>
      </c>
      <c r="AJ501" s="72">
        <f>(AV501-Driver!$K$179)/(Driver!$L$179-Driver!$K$179)</f>
        <v>0.13294657964708725</v>
      </c>
      <c r="AK501" s="72">
        <f>(AW501-Driver!$K$180)/(Driver!$L$180-Driver!$K$180)</f>
        <v>0.30742116805217473</v>
      </c>
      <c r="AL501" s="72">
        <f>(AX501-Driver!$K$181)/(Driver!$L$181-Driver!$K$181)</f>
        <v>0.49092518813634345</v>
      </c>
      <c r="AM501" s="72">
        <f>(AY501-Driver!$K$182)/(Driver!$L$182-Driver!$K$182)</f>
        <v>0.91209229904082845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61"/>
        <v>2.7981277981277981</v>
      </c>
      <c r="AW501" s="70">
        <f t="shared" si="262"/>
        <v>31.015717915863299</v>
      </c>
      <c r="AX501" s="70">
        <f t="shared" si="263"/>
        <v>5.4183266932270913</v>
      </c>
      <c r="AY501" s="70">
        <f>IFERROR(Driver!$K$19/Data!BH501/Data!BI501*Data!BK501*Data!BL501,"")</f>
        <v>-0.53812627550229186</v>
      </c>
      <c r="AZ501" s="70">
        <f t="shared" si="264"/>
        <v>26.135517498138498</v>
      </c>
      <c r="BA501" s="70"/>
      <c r="BB501" s="70"/>
      <c r="BC501" s="70">
        <f t="shared" si="265"/>
        <v>41.204582773645363</v>
      </c>
      <c r="BD501" s="70">
        <f t="shared" si="266"/>
        <v>5.6292150584223686</v>
      </c>
      <c r="BE501" s="70">
        <f t="shared" si="267"/>
        <v>0.19220142638415783</v>
      </c>
      <c r="BF501" s="70">
        <f t="shared" si="268"/>
        <v>1.9643056855052723</v>
      </c>
      <c r="BG501" s="70">
        <f t="shared" si="269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219</v>
      </c>
      <c r="BS501" s="8" t="s">
        <v>719</v>
      </c>
      <c r="BT501" s="9" t="s">
        <v>723</v>
      </c>
      <c r="BU501" s="10">
        <v>178</v>
      </c>
      <c r="BV501" s="9" t="s">
        <v>222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303</v>
      </c>
      <c r="CU501" s="10"/>
      <c r="CV501" s="10"/>
      <c r="CW501" s="10"/>
      <c r="CX501" t="str">
        <f>INDEX('Data_Price '!AS$2:AS$1266,MATCH(Data!$DN501,'Data_Price '!$BE$2:$BE$1266,0))</f>
        <v>Line 2022 Chronic Skis</v>
      </c>
      <c r="CY501" t="str">
        <f>INDEX('Data_Price '!AT$2:AT$1266,MATCH(Data!$DN501,'Data_Price '!$BE$2:$BE$1266,0))</f>
        <v>evo.com</v>
      </c>
      <c r="CZ501">
        <f>INDEX('Data_Price '!AU$2:AU$1266,MATCH(Data!$DN501,'Data_Price '!$BE$2:$BE$1266,0))</f>
        <v>499.95</v>
      </c>
      <c r="DA501" t="str">
        <f>INDEX('Data_Price '!AV$2:AV$1266,MATCH(Data!$DN501,'Data_Price '!$BE$2:$BE$1266,0))</f>
        <v>https://www.google.com/url?url=https://www.evo.com/skis/line-chronic%3Fimage%3D198439/824792/clone.jpg&amp;rct=j&amp;q=&amp;esrc=s&amp;sa=U&amp;ved=0ahUKEwia3LCTxqP2AhXqSt8KHS_0Ca4QsDwIPQ&amp;usg=AOvVaw1yjdwnaNu-lBWsTSJpzjNu</v>
      </c>
      <c r="DB501" t="str">
        <f>INDEX('Data_Price '!AW$2:AW$1266,MATCH(Data!$DN501,'Data_Price '!$BE$2:$BE$1266,0))</f>
        <v>Line 2022 Chronic Skis</v>
      </c>
      <c r="DC501" t="str">
        <f>INDEX('Data_Price '!AX$2:AX$1266,MATCH(Data!$DN501,'Data_Price '!$BE$2:$BE$1266,0))</f>
        <v>evo.com</v>
      </c>
      <c r="DD501">
        <f>INDEX('Data_Price '!AY$2:AY$1266,MATCH(Data!$DN501,'Data_Price '!$BE$2:$BE$1266,0))</f>
        <v>499.95</v>
      </c>
      <c r="DE501" t="str">
        <f>INDEX('Data_Price '!AZ$2:AZ$1266,MATCH(Data!$DN501,'Data_Price '!$BE$2:$BE$1266,0))</f>
        <v>https://www.google.com/url?q=https://www.evo.com/skis/line-chronic%3Fimage%3D198439/824792/clone.jpg&amp;sa=U&amp;ved=0ahUKEwjHq-CTxqP2AhXoQ98KHYG8AwIQ2ykIGA&amp;usg=AOvVaw1zqFrwTexg5SEsDRnOEQ63</v>
      </c>
      <c r="DF501" t="str">
        <f>INDEX('Data_Price '!BA$2:BA$1266,MATCH(Data!$DN501,'Data_Price '!$BE$2:$BE$1266,0))</f>
        <v>Line 2022 Chronic Skis</v>
      </c>
      <c r="DG501" t="str">
        <f>INDEX('Data_Price '!BB$2:BB$1266,MATCH(Data!$DN501,'Data_Price '!$BE$2:$BE$1266,0))</f>
        <v>UtahSkis</v>
      </c>
      <c r="DH501">
        <f>INDEX('Data_Price '!BC$2:BC$1266,MATCH(Data!$DN501,'Data_Price '!$BE$2:$BE$1266,0))</f>
        <v>499.95</v>
      </c>
      <c r="DI501" t="str">
        <f>INDEX('Data_Price '!BD$2:BD$1266,MATCH(Data!$DN501,'Data_Price '!$BE$2:$BE$1266,0))</f>
        <v>https://www.google.com/url?q=https://utahskis.com/CHRONIC%252021-22.html%3Futm_source%3Dgooglepepla%26utm_medium%3Dcpc%26utm_content%3Dpla&amp;sa=U&amp;ved=0ahUKEwjHq-CTxqP2AhXoQ98KHYG8AwIQ2ykIGg&amp;usg=AOvVaw1ZQZHIJc2ui7sqf49P0njS</v>
      </c>
      <c r="DJ501" s="89" t="e">
        <f ca="1">_xll.Connector("TinyUrl.TinyUrl",DA501,0)</f>
        <v>#NAME?</v>
      </c>
      <c r="DK501" s="89" t="e">
        <f ca="1">_xll.Connector("TinyUrl.TinyUrl",DE501,0)</f>
        <v>#NAME?</v>
      </c>
      <c r="DL501" s="89" t="e">
        <f ca="1">_xll.Connector("TinyUrl.TinyUrl",DI501,0)</f>
        <v>#NAME?</v>
      </c>
      <c r="DM501" s="224" t="str">
        <f t="shared" si="270"/>
        <v>Chronic</v>
      </c>
      <c r="DN501" s="89" t="str">
        <f t="shared" si="271"/>
        <v xml:space="preserve"> LineChronic178 Unisex</v>
      </c>
      <c r="DO501" s="227" t="s">
        <v>1090</v>
      </c>
    </row>
    <row r="502" spans="2:119" ht="15.45" customHeight="1">
      <c r="B502" s="224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#VALUE!</v>
      </c>
      <c r="F502" s="43" t="b">
        <f>CL502&gt;Driver!$F$56</f>
        <v>0</v>
      </c>
      <c r="G502" s="43" t="b">
        <f>AND(CB502&gt;Driver!$F$55,CB502&lt;Driver!$G$55)</f>
        <v>0</v>
      </c>
      <c r="H502" s="43" t="e">
        <f t="shared" si="238"/>
        <v>#VALUE!</v>
      </c>
      <c r="I502" s="43">
        <f t="shared" si="239"/>
        <v>0</v>
      </c>
      <c r="J502" s="43" t="e">
        <f t="array" ref="J502">NOT(OR(($H$9:$H$1273=TRUE)*($I$9:$I$1273&gt;0)*($BT$9:$BT$1273=BT502)*($K$9:$K$1273&gt;K502)))</f>
        <v>#VALUE!</v>
      </c>
      <c r="K502" s="72">
        <f t="shared" si="240"/>
        <v>0.62619385879026246</v>
      </c>
      <c r="L502" s="72">
        <f t="shared" si="241"/>
        <v>0.8479864636209814</v>
      </c>
      <c r="M502" s="72">
        <f t="shared" si="242"/>
        <v>0.40440125395954352</v>
      </c>
      <c r="N502" s="72">
        <f t="shared" si="243"/>
        <v>0.13057610826535127</v>
      </c>
      <c r="O502" s="72">
        <f t="shared" si="244"/>
        <v>0.25947405884203756</v>
      </c>
      <c r="P502" s="72">
        <f t="shared" si="245"/>
        <v>0.82315359477124184</v>
      </c>
      <c r="Q502" s="72"/>
      <c r="R502" s="72"/>
      <c r="S502" s="72">
        <f t="shared" si="246"/>
        <v>0.73458763200033861</v>
      </c>
      <c r="T502" s="72">
        <f t="shared" si="247"/>
        <v>0.74014394263890437</v>
      </c>
      <c r="U502" s="72">
        <f t="shared" si="248"/>
        <v>9.9999999999999978E-2</v>
      </c>
      <c r="V502" s="72">
        <f t="shared" si="249"/>
        <v>0.60135280272591296</v>
      </c>
      <c r="W502" s="72">
        <f t="shared" si="250"/>
        <v>0.96218487394957986</v>
      </c>
      <c r="X502" s="72">
        <f t="shared" si="251"/>
        <v>0.15201353637901863</v>
      </c>
      <c r="Y502" s="72">
        <f t="shared" si="252"/>
        <v>0.59559874604045648</v>
      </c>
      <c r="Z502" s="72">
        <f t="shared" si="253"/>
        <v>0.86942389173464873</v>
      </c>
      <c r="AA502" s="72">
        <f t="shared" si="254"/>
        <v>0.74052594115796244</v>
      </c>
      <c r="AB502" s="72">
        <f t="shared" si="255"/>
        <v>0.17684640522875816</v>
      </c>
      <c r="AC502" s="72"/>
      <c r="AD502" s="72"/>
      <c r="AE502" s="72">
        <f t="shared" si="256"/>
        <v>0.26541236799966139</v>
      </c>
      <c r="AF502" s="72">
        <f t="shared" si="257"/>
        <v>0.25985605736109563</v>
      </c>
      <c r="AG502" s="72">
        <f t="shared" si="258"/>
        <v>0.9</v>
      </c>
      <c r="AH502" s="72">
        <f t="shared" si="259"/>
        <v>0.39864719727408698</v>
      </c>
      <c r="AI502" s="72">
        <f t="shared" si="260"/>
        <v>3.7815126050420172E-2</v>
      </c>
      <c r="AJ502" s="72">
        <f>(AV502-Driver!$K$179)/(Driver!$L$179-Driver!$K$179)</f>
        <v>8.7986463620981364E-2</v>
      </c>
      <c r="AK502" s="72">
        <f>(AW502-Driver!$K$180)/(Driver!$L$180-Driver!$K$180)</f>
        <v>0.3547751014873084</v>
      </c>
      <c r="AL502" s="72">
        <f>(AX502-Driver!$K$181)/(Driver!$L$181-Driver!$K$181)</f>
        <v>0.46942389173464871</v>
      </c>
      <c r="AM502" s="72">
        <f>(AY502-Driver!$K$182)/(Driver!$L$182-Driver!$K$182)</f>
        <v>0.95452594115796241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61"/>
        <v>1.8518518518518516</v>
      </c>
      <c r="AW502" s="70">
        <f t="shared" si="262"/>
        <v>35.646371484586695</v>
      </c>
      <c r="AX502" s="70">
        <f t="shared" si="263"/>
        <v>5.2248150256118384</v>
      </c>
      <c r="AY502" s="70">
        <f>IFERROR(Driver!$K$19/Data!BH502/Data!BI502*Data!BK502*Data!BL502,"")</f>
        <v>-0.27836908086133599</v>
      </c>
      <c r="AZ502" s="70">
        <f t="shared" si="264"/>
        <v>30.69992553983619</v>
      </c>
      <c r="BA502" s="70"/>
      <c r="BB502" s="70"/>
      <c r="BC502" s="70">
        <f t="shared" si="265"/>
        <v>43.876192762253126</v>
      </c>
      <c r="BD502" s="70">
        <f t="shared" si="266"/>
        <v>33.567446333351434</v>
      </c>
      <c r="BE502" s="70">
        <f t="shared" si="267"/>
        <v>1</v>
      </c>
      <c r="BF502" s="70">
        <f t="shared" si="268"/>
        <v>0.15278956391483747</v>
      </c>
      <c r="BG502" s="70">
        <f t="shared" si="269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219</v>
      </c>
      <c r="BS502" s="8" t="s">
        <v>493</v>
      </c>
      <c r="BT502" s="9" t="s">
        <v>514</v>
      </c>
      <c r="BU502" s="10">
        <v>160</v>
      </c>
      <c r="BV502" s="9" t="s">
        <v>222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307</v>
      </c>
      <c r="CU502" s="10"/>
      <c r="CV502" s="10"/>
      <c r="CW502" s="10"/>
      <c r="CX502" t="str">
        <f>INDEX('Data_Price '!AS$2:AS$1266,MATCH(Data!$DN502,'Data_Price '!$BE$2:$BE$1266,0))</f>
        <v>Blizzard Thunderbird Sport R14 Ti Skis TPX 12 Demo Bindings Mens 2022</v>
      </c>
      <c r="CY502" t="str">
        <f>INDEX('Data_Price '!AT$2:AT$1266,MATCH(Data!$DN502,'Data_Price '!$BE$2:$BE$1266,0))</f>
        <v>BlueZone Sports</v>
      </c>
      <c r="CZ502">
        <f>INDEX('Data_Price '!AU$2:AU$1266,MATCH(Data!$DN502,'Data_Price '!$BE$2:$BE$1266,0))</f>
        <v>699.95</v>
      </c>
      <c r="DA502" t="str">
        <f>INDEX('Data_Price '!AV$2:AV$1266,MATCH(Data!$DN502,'Data_Price '!$BE$2:$BE$1266,0))</f>
        <v>https://www.google.com/url?url=https://www.bluezonesports.com/blizzard/blizzard-thunderbird-sport-r14-ti-skis-tpx-12-demo-bindings-mens-2022-38264&amp;rct=j&amp;q=&amp;esrc=s&amp;sa=U&amp;ved=0ahUKEwiV6v-TxqP2AhXFUt8KHZR9AVYQsDwITA&amp;usg=AOvVaw2B2wNzsf00VBp82eyZvOXT</v>
      </c>
      <c r="DB502">
        <f>INDEX('Data_Price '!AW$2:AW$1266,MATCH(Data!$DN502,'Data_Price '!$BE$2:$BE$1266,0))</f>
        <v>0</v>
      </c>
      <c r="DC502">
        <f>INDEX('Data_Price '!AX$2:AX$1266,MATCH(Data!$DN502,'Data_Price '!$BE$2:$BE$1266,0))</f>
        <v>0</v>
      </c>
      <c r="DD502">
        <f>INDEX('Data_Price '!AY$2:AY$1266,MATCH(Data!$DN502,'Data_Price '!$BE$2:$BE$1266,0))</f>
        <v>0</v>
      </c>
      <c r="DE502">
        <f>INDEX('Data_Price '!AZ$2:AZ$1266,MATCH(Data!$DN502,'Data_Price '!$BE$2:$BE$1266,0))</f>
        <v>0</v>
      </c>
      <c r="DF502">
        <f>INDEX('Data_Price '!BA$2:BA$1266,MATCH(Data!$DN502,'Data_Price '!$BE$2:$BE$1266,0))</f>
        <v>0</v>
      </c>
      <c r="DG502">
        <f>INDEX('Data_Price '!BB$2:BB$1266,MATCH(Data!$DN502,'Data_Price '!$BE$2:$BE$1266,0))</f>
        <v>0</v>
      </c>
      <c r="DH502">
        <f>INDEX('Data_Price '!BC$2:BC$1266,MATCH(Data!$DN502,'Data_Price '!$BE$2:$BE$1266,0))</f>
        <v>0</v>
      </c>
      <c r="DI502">
        <f>INDEX('Data_Price '!BD$2:BD$1266,MATCH(Data!$DN502,'Data_Price '!$BE$2:$BE$1266,0))</f>
        <v>0</v>
      </c>
      <c r="DJ502" s="89" t="e">
        <f ca="1">_xll.Connector("TinyUrl.TinyUrl",DA502,0)</f>
        <v>#NAME?</v>
      </c>
      <c r="DK502" s="89" t="e">
        <f ca="1">_xll.Connector("TinyUrl.TinyUrl",DE502,0)</f>
        <v>#NAME?</v>
      </c>
      <c r="DL502" s="89" t="e">
        <f ca="1">_xll.Connector("TinyUrl.TinyUrl",DI502,0)</f>
        <v>#NAME?</v>
      </c>
      <c r="DM502" s="224" t="str">
        <f t="shared" si="270"/>
        <v>Thunderbird Sport Ti</v>
      </c>
      <c r="DN502" s="89" t="str">
        <f t="shared" si="271"/>
        <v xml:space="preserve"> BlizzardThunderbird Sport Ti160 Unisex</v>
      </c>
      <c r="DO502" s="227" t="s">
        <v>1091</v>
      </c>
    </row>
    <row r="503" spans="2:119" ht="15.45" customHeight="1">
      <c r="B503" s="224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#VALUE!</v>
      </c>
      <c r="F503" s="43" t="b">
        <f>CL503&gt;Driver!$F$56</f>
        <v>0</v>
      </c>
      <c r="G503" s="43" t="b">
        <f>AND(CB503&gt;Driver!$F$55,CB503&lt;Driver!$G$55)</f>
        <v>1</v>
      </c>
      <c r="H503" s="43" t="e">
        <f t="shared" si="238"/>
        <v>#VALUE!</v>
      </c>
      <c r="I503" s="43">
        <f t="shared" si="239"/>
        <v>0</v>
      </c>
      <c r="J503" s="43" t="e">
        <f t="array" ref="J503">NOT(OR(($H$9:$H$1273=TRUE)*($I$9:$I$1273&gt;0)*($BT$9:$BT$1273=BT503)*($K$9:$K$1273&gt;K503)))</f>
        <v>#VALUE!</v>
      </c>
      <c r="K503" s="72">
        <f t="shared" si="240"/>
        <v>0.67909831261732834</v>
      </c>
      <c r="L503" s="72">
        <f t="shared" si="241"/>
        <v>0.92576262992506653</v>
      </c>
      <c r="M503" s="72">
        <f t="shared" si="242"/>
        <v>0.43243399530959026</v>
      </c>
      <c r="N503" s="72">
        <f t="shared" si="243"/>
        <v>6.0380699424524065E-2</v>
      </c>
      <c r="O503" s="72">
        <f t="shared" si="244"/>
        <v>0.30923337800751483</v>
      </c>
      <c r="P503" s="72">
        <f t="shared" si="245"/>
        <v>0.92768790849673211</v>
      </c>
      <c r="Q503" s="72"/>
      <c r="R503" s="72"/>
      <c r="S503" s="72">
        <f t="shared" si="246"/>
        <v>0.71547204128510988</v>
      </c>
      <c r="T503" s="72">
        <f t="shared" si="247"/>
        <v>0.95555540580747678</v>
      </c>
      <c r="U503" s="72">
        <f t="shared" si="248"/>
        <v>0.97805871027274538</v>
      </c>
      <c r="V503" s="72">
        <f t="shared" si="249"/>
        <v>0.66122376650885517</v>
      </c>
      <c r="W503" s="72">
        <f t="shared" si="250"/>
        <v>0.98956851311953353</v>
      </c>
      <c r="X503" s="72">
        <f t="shared" si="251"/>
        <v>7.4237370074933529E-2</v>
      </c>
      <c r="Y503" s="72">
        <f t="shared" si="252"/>
        <v>0.56756600469040974</v>
      </c>
      <c r="Z503" s="72">
        <f t="shared" si="253"/>
        <v>0.93961930057547594</v>
      </c>
      <c r="AA503" s="72">
        <f t="shared" si="254"/>
        <v>0.69076662199248517</v>
      </c>
      <c r="AB503" s="72">
        <f t="shared" si="255"/>
        <v>7.2312091503267922E-2</v>
      </c>
      <c r="AC503" s="72"/>
      <c r="AD503" s="72"/>
      <c r="AE503" s="72">
        <f t="shared" si="256"/>
        <v>0.28452795871489012</v>
      </c>
      <c r="AF503" s="72">
        <f t="shared" si="257"/>
        <v>4.4444594192523265E-2</v>
      </c>
      <c r="AG503" s="72">
        <f t="shared" si="258"/>
        <v>2.1941289727254676E-2</v>
      </c>
      <c r="AH503" s="72">
        <f t="shared" si="259"/>
        <v>0.33877623349114488</v>
      </c>
      <c r="AI503" s="72">
        <f t="shared" si="260"/>
        <v>1.0431486880466474E-2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0.26069396280330648</v>
      </c>
      <c r="AL503" s="72">
        <f>(AX503-Driver!$K$181)/(Driver!$L$181-Driver!$K$181)</f>
        <v>0.53961930057547591</v>
      </c>
      <c r="AM503" s="72">
        <f>(AY503-Driver!$K$182)/(Driver!$L$182-Driver!$K$182)</f>
        <v>0.90476662199248514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61"/>
        <v>6.6137566137566139</v>
      </c>
      <c r="AW503" s="70">
        <f t="shared" si="262"/>
        <v>26.446350937330457</v>
      </c>
      <c r="AX503" s="70">
        <f t="shared" si="263"/>
        <v>5.856573705179283</v>
      </c>
      <c r="AY503" s="70">
        <f>IFERROR(Driver!$K$19/Data!BH503/Data!BI503*Data!BK503*Data!BL503,"")</f>
        <v>-0.58297034789349822</v>
      </c>
      <c r="AZ503" s="70">
        <f t="shared" si="264"/>
        <v>21.172747580044675</v>
      </c>
      <c r="BA503" s="70"/>
      <c r="BB503" s="70"/>
      <c r="BC503" s="70">
        <f t="shared" si="265"/>
        <v>33.960802968833256</v>
      </c>
      <c r="BD503" s="70">
        <f t="shared" si="266"/>
        <v>6.6373778597052313</v>
      </c>
      <c r="BE503" s="70">
        <f t="shared" si="267"/>
        <v>7.8223174221941444E-2</v>
      </c>
      <c r="BF503" s="70">
        <f t="shared" si="268"/>
        <v>6.9147943058722916</v>
      </c>
      <c r="BG503" s="70">
        <f t="shared" si="269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219</v>
      </c>
      <c r="BS503" s="8" t="s">
        <v>490</v>
      </c>
      <c r="BT503" s="9" t="s">
        <v>491</v>
      </c>
      <c r="BU503" s="10">
        <v>179</v>
      </c>
      <c r="BV503" s="9" t="s">
        <v>222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305</v>
      </c>
      <c r="CU503" s="9" t="s">
        <v>301</v>
      </c>
      <c r="CV503" s="9" t="s">
        <v>302</v>
      </c>
      <c r="CW503" s="10"/>
      <c r="CX503" t="str">
        <f>INDEX('Data_Price '!AS$2:AS$1266,MATCH(Data!$DN503,'Data_Price '!$BE$2:$BE$1266,0))</f>
        <v>Black Diamond Impulse 104 Skis</v>
      </c>
      <c r="CY503" t="str">
        <f>INDEX('Data_Price '!AT$2:AT$1266,MATCH(Data!$DN503,'Data_Price '!$BE$2:$BE$1266,0))</f>
        <v>PRFO Sports</v>
      </c>
      <c r="CZ503">
        <f>INDEX('Data_Price '!AU$2:AU$1266,MATCH(Data!$DN503,'Data_Price '!$BE$2:$BE$1266,0))</f>
        <v>670.6</v>
      </c>
      <c r="DA503" t="str">
        <f>INDEX('Data_Price '!AV$2:AV$1266,MATCH(Data!$DN503,'Data_Price '!$BE$2:$BE$1266,0))</f>
        <v>https://www.google.com/url?q=http://www.prfo.com/products/black-diamond-impulse-104-skis%3Fvariant%3D39583540281388%26dfw_tracker%3D35966-39583540281388&amp;sa=U&amp;ved=0ahUKEwjp-O2UxqP2AhXidN8KHfKsDAEQ2ykIHg&amp;usg=AOvVaw2jT3TdzGspFkuNw96r58yg</v>
      </c>
      <c r="DB503" t="str">
        <f>INDEX('Data_Price '!AW$2:AW$1266,MATCH(Data!$DN503,'Data_Price '!$BE$2:$BE$1266,0))</f>
        <v>Black Diamond Impulse 104 Skis</v>
      </c>
      <c r="DC503" t="str">
        <f>INDEX('Data_Price '!AX$2:AX$1266,MATCH(Data!$DN503,'Data_Price '!$BE$2:$BE$1266,0))</f>
        <v>evo.com</v>
      </c>
      <c r="DD503">
        <f>INDEX('Data_Price '!AY$2:AY$1266,MATCH(Data!$DN503,'Data_Price '!$BE$2:$BE$1266,0))</f>
        <v>729.95</v>
      </c>
      <c r="DE503" t="str">
        <f>INDEX('Data_Price '!AZ$2:AZ$1266,MATCH(Data!$DN503,'Data_Price '!$BE$2:$BE$1266,0))</f>
        <v>https://www.google.com/url?url=https://www.evo.com/skis/black-diamond-impulse-104%3Fimage%3D200507/836805/clone.jpg&amp;rct=j&amp;q=&amp;esrc=s&amp;sa=U&amp;ved=0ahUKEwiCxrCUxqP2AhXoUt8KHXFyDQkQsDwIRA&amp;usg=AOvVaw3ieigP_FykRaPXvmYOiKJz</v>
      </c>
      <c r="DF503" t="str">
        <f>INDEX('Data_Price '!BA$2:BA$1266,MATCH(Data!$DN503,'Data_Price '!$BE$2:$BE$1266,0))</f>
        <v>Black Diamond Impulse 104 Skis</v>
      </c>
      <c r="DG503" t="str">
        <f>INDEX('Data_Price '!BB$2:BB$1266,MATCH(Data!$DN503,'Data_Price '!$BE$2:$BE$1266,0))</f>
        <v>evo.com</v>
      </c>
      <c r="DH503">
        <f>INDEX('Data_Price '!BC$2:BC$1266,MATCH(Data!$DN503,'Data_Price '!$BE$2:$BE$1266,0))</f>
        <v>729.95</v>
      </c>
      <c r="DI503" t="str">
        <f>INDEX('Data_Price '!BD$2:BD$1266,MATCH(Data!$DN503,'Data_Price '!$BE$2:$BE$1266,0))</f>
        <v>https://www.google.com/url?q=https://www.evo.com/skis/black-diamond-impulse-104%3Fimage%3D200507/836805/clone.jpg&amp;sa=U&amp;ved=0ahUKEwjp-O2UxqP2AhXidN8KHfKsDAEQ2ykIGA&amp;usg=AOvVaw3jXCJVhTZv_nCZZLWKlIGK</v>
      </c>
      <c r="DJ503" s="89" t="e">
        <f ca="1">_xll.Connector("TinyUrl.TinyUrl",DA503,0)</f>
        <v>#NAME?</v>
      </c>
      <c r="DK503" s="89" t="e">
        <f ca="1">_xll.Connector("TinyUrl.TinyUrl",DE503,0)</f>
        <v>#NAME?</v>
      </c>
      <c r="DL503" s="89" t="e">
        <f ca="1">_xll.Connector("TinyUrl.TinyUrl",DI503,0)</f>
        <v>#NAME?</v>
      </c>
      <c r="DM503" s="224" t="str">
        <f t="shared" si="270"/>
        <v>Impulse 104</v>
      </c>
      <c r="DN503" s="89" t="str">
        <f t="shared" si="271"/>
        <v xml:space="preserve"> Black DiamondImpulse 104179 Unisex</v>
      </c>
      <c r="DO503" s="227" t="s">
        <v>1039</v>
      </c>
    </row>
    <row r="504" spans="2:119" ht="15.45" customHeight="1">
      <c r="B504" s="224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#VALUE!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38"/>
        <v>#VALUE!</v>
      </c>
      <c r="I504" s="43">
        <f t="shared" si="239"/>
        <v>0</v>
      </c>
      <c r="J504" s="43" t="e">
        <f t="array" ref="J504">NOT(OR(($H$9:$H$1273=TRUE)*($I$9:$I$1273&gt;0)*($BT$9:$BT$1273=BT504)*($K$9:$K$1273&gt;K504)))</f>
        <v>#VALUE!</v>
      </c>
      <c r="K504" s="72">
        <f t="shared" si="240"/>
        <v>0.67928230131891632</v>
      </c>
      <c r="L504" s="72">
        <f t="shared" si="241"/>
        <v>0.82598984771573603</v>
      </c>
      <c r="M504" s="72">
        <f t="shared" si="242"/>
        <v>0.53257475492209649</v>
      </c>
      <c r="N504" s="72">
        <f t="shared" si="243"/>
        <v>0.29879213305508123</v>
      </c>
      <c r="O504" s="72">
        <f t="shared" si="244"/>
        <v>0.38198768726676391</v>
      </c>
      <c r="P504" s="72">
        <f t="shared" si="245"/>
        <v>0.91694444444444445</v>
      </c>
      <c r="Q504" s="72"/>
      <c r="R504" s="72"/>
      <c r="S504" s="72">
        <f t="shared" si="246"/>
        <v>0.73476569239759737</v>
      </c>
      <c r="T504" s="72">
        <f t="shared" si="247"/>
        <v>0.92644025975538047</v>
      </c>
      <c r="U504" s="72">
        <f t="shared" si="248"/>
        <v>0.82669690003118623</v>
      </c>
      <c r="V504" s="72">
        <f t="shared" si="249"/>
        <v>0.61018143136114555</v>
      </c>
      <c r="W504" s="72">
        <f t="shared" si="250"/>
        <v>0.79647239263803682</v>
      </c>
      <c r="X504" s="72">
        <f t="shared" si="251"/>
        <v>0.17401015228426397</v>
      </c>
      <c r="Y504" s="72">
        <f t="shared" si="252"/>
        <v>0.46742524507790345</v>
      </c>
      <c r="Z504" s="72">
        <f t="shared" si="253"/>
        <v>0.70120786694491877</v>
      </c>
      <c r="AA504" s="72">
        <f t="shared" si="254"/>
        <v>0.61801231273323609</v>
      </c>
      <c r="AB504" s="72">
        <f t="shared" si="255"/>
        <v>8.3055555555555521E-2</v>
      </c>
      <c r="AC504" s="72"/>
      <c r="AD504" s="72"/>
      <c r="AE504" s="72">
        <f t="shared" si="256"/>
        <v>0.26523430760240263</v>
      </c>
      <c r="AF504" s="72">
        <f t="shared" si="257"/>
        <v>7.355974024461949E-2</v>
      </c>
      <c r="AG504" s="72">
        <f t="shared" si="258"/>
        <v>0.17330309996881374</v>
      </c>
      <c r="AH504" s="72">
        <f t="shared" si="259"/>
        <v>0.38981856863885445</v>
      </c>
      <c r="AI504" s="72">
        <f t="shared" si="260"/>
        <v>0.20352760736196324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0.24421020017768383</v>
      </c>
      <c r="AL504" s="72">
        <f>(AX504-Driver!$K$181)/(Driver!$L$181-Driver!$K$181)</f>
        <v>0.30120786694491875</v>
      </c>
      <c r="AM504" s="72">
        <f>(AY504-Driver!$K$182)/(Driver!$L$182-Driver!$K$182)</f>
        <v>0.83201231273323606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61"/>
        <v>1.3888888888888886</v>
      </c>
      <c r="AW504" s="70">
        <f t="shared" si="262"/>
        <v>24.834434277167727</v>
      </c>
      <c r="AX504" s="70">
        <f t="shared" si="263"/>
        <v>3.7108708025042687</v>
      </c>
      <c r="AY504" s="70">
        <f>IFERROR(Driver!$K$19/Data!BH504/Data!BI504*Data!BK504*Data!BL504,"")</f>
        <v>-1.028335259513758</v>
      </c>
      <c r="AZ504" s="70">
        <f t="shared" si="264"/>
        <v>22.151898734177216</v>
      </c>
      <c r="BA504" s="70"/>
      <c r="BB504" s="70"/>
      <c r="BC504" s="70">
        <f t="shared" si="265"/>
        <v>43.968553928167019</v>
      </c>
      <c r="BD504" s="70">
        <f t="shared" si="266"/>
        <v>4.0607390230808385</v>
      </c>
      <c r="BE504" s="70">
        <f t="shared" si="267"/>
        <v>0.27343273451645733</v>
      </c>
      <c r="BF504" s="70">
        <f t="shared" si="268"/>
        <v>1.1499211436378451</v>
      </c>
      <c r="BG504" s="70">
        <f t="shared" si="269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219</v>
      </c>
      <c r="BS504" s="8" t="s">
        <v>405</v>
      </c>
      <c r="BT504" s="9" t="s">
        <v>413</v>
      </c>
      <c r="BU504" s="10">
        <v>163</v>
      </c>
      <c r="BV504" s="9" t="s">
        <v>390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303</v>
      </c>
      <c r="CU504" s="10"/>
      <c r="CV504" s="10"/>
      <c r="CW504" s="10"/>
      <c r="CX504" t="str">
        <f>INDEX('Data_Price '!AS$2:AS$1266,MATCH(Data!$DN504,'Data_Price '!$BE$2:$BE$1266,0))</f>
        <v>Armada ARW 86 Women's Skis Â· 2022 Â· 163 cm</v>
      </c>
      <c r="CY504" t="str">
        <f>INDEX('Data_Price '!AT$2:AT$1266,MATCH(Data!$DN504,'Data_Price '!$BE$2:$BE$1266,0))</f>
        <v>BlueZone Sports</v>
      </c>
      <c r="CZ504">
        <f>INDEX('Data_Price '!AU$2:AU$1266,MATCH(Data!$DN504,'Data_Price '!$BE$2:$BE$1266,0))</f>
        <v>239.97</v>
      </c>
      <c r="DA504" t="str">
        <f>INDEX('Data_Price '!AV$2:AV$1266,MATCH(Data!$DN504,'Data_Price '!$BE$2:$BE$1266,0))</f>
        <v>https://www.google.com/url?q=https://www.bluezonesports.com/armada/armada-arw-86-skis-womens-2022-38905&amp;sa=U&amp;ved=0ahUKEwik8ryVxqP2AhWlSt8KHR0TDEIQ2ykIFw&amp;usg=AOvVaw1H3CPUJ9vug_BSQbaj6i1r</v>
      </c>
      <c r="DB504" t="str">
        <f>INDEX('Data_Price '!AW$2:AW$1266,MATCH(Data!$DN504,'Data_Price '!$BE$2:$BE$1266,0))</f>
        <v>Armada ARW 86 Women's Skis Â· 2022 Â· 163 cm</v>
      </c>
      <c r="DC504" t="str">
        <f>INDEX('Data_Price '!AX$2:AX$1266,MATCH(Data!$DN504,'Data_Price '!$BE$2:$BE$1266,0))</f>
        <v>! OutdoorXL.com</v>
      </c>
      <c r="DD504">
        <f>INDEX('Data_Price '!AY$2:AY$1266,MATCH(Data!$DN504,'Data_Price '!$BE$2:$BE$1266,0))</f>
        <v>309.95</v>
      </c>
      <c r="DE504" t="str">
        <f>INDEX('Data_Price '!AZ$2:AZ$1266,MATCH(Data!$DN504,'Data_Price '!$BE$2:$BE$1266,0))</f>
        <v>https://www.google.com/url?url=https://www.outdoorxl.com/armada-arw-86.html%3Fprl%3D92-1060x144-2487&amp;rct=j&amp;q=&amp;esrc=s&amp;sa=U&amp;ved=0ahUKEwin5o6VxqP2AhWxm-AKHWn4C_gQsDwISw&amp;usg=AOvVaw0JnsZHdQzHr502Ti2olwpM</v>
      </c>
      <c r="DF504" t="str">
        <f>INDEX('Data_Price '!BA$2:BA$1266,MATCH(Data!$DN504,'Data_Price '!$BE$2:$BE$1266,0))</f>
        <v>Armada ARW 86 Women's Skis Â· 2022 Â· 163 cm</v>
      </c>
      <c r="DG504" t="str">
        <f>INDEX('Data_Price '!BB$2:BB$1266,MATCH(Data!$DN504,'Data_Price '!$BE$2:$BE$1266,0))</f>
        <v>! OutdoorXL.com</v>
      </c>
      <c r="DH504">
        <f>INDEX('Data_Price '!BC$2:BC$1266,MATCH(Data!$DN504,'Data_Price '!$BE$2:$BE$1266,0))</f>
        <v>309.95</v>
      </c>
      <c r="DI504" t="str">
        <f>INDEX('Data_Price '!BD$2:BD$1266,MATCH(Data!$DN504,'Data_Price '!$BE$2:$BE$1266,0))</f>
        <v>https://www.google.com/url?q=https://www.outdoorxl.com/armada-arw-86.html%3Fprl%3D92-1060x144-2487&amp;sa=U&amp;ved=0ahUKEwik8ryVxqP2AhWlSt8KHR0TDEIQ2ykIGQ&amp;usg=AOvVaw0hTFONhmz4pWI8yBeHEm8w</v>
      </c>
      <c r="DJ504" s="89" t="e">
        <f ca="1">_xll.Connector("TinyUrl.TinyUrl",DA504,0)</f>
        <v>#NAME?</v>
      </c>
      <c r="DK504" s="89" t="e">
        <f ca="1">_xll.Connector("TinyUrl.TinyUrl",DE504,0)</f>
        <v>#NAME?</v>
      </c>
      <c r="DL504" s="89" t="e">
        <f ca="1">_xll.Connector("TinyUrl.TinyUrl",DI504,0)</f>
        <v>#NAME?</v>
      </c>
      <c r="DM504" s="224" t="str">
        <f t="shared" si="270"/>
        <v>ARW 86</v>
      </c>
      <c r="DN504" s="89" t="str">
        <f t="shared" si="271"/>
        <v xml:space="preserve"> ArmadaARW 86163 Women's</v>
      </c>
      <c r="DO504" s="227" t="s">
        <v>940</v>
      </c>
    </row>
    <row r="505" spans="2:119" ht="15.45" customHeight="1">
      <c r="B505" s="224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#VALUE!</v>
      </c>
      <c r="F505" s="43" t="b">
        <f>CL505&gt;Driver!$F$56</f>
        <v>0</v>
      </c>
      <c r="G505" s="43" t="b">
        <f>AND(CB505&gt;Driver!$F$55,CB505&lt;Driver!$G$55)</f>
        <v>0</v>
      </c>
      <c r="H505" s="43" t="e">
        <f t="shared" si="238"/>
        <v>#VALUE!</v>
      </c>
      <c r="I505" s="43">
        <f t="shared" si="239"/>
        <v>0</v>
      </c>
      <c r="J505" s="43" t="e">
        <f t="array" ref="J505">NOT(OR(($H$9:$H$1273=TRUE)*($I$9:$I$1273&gt;0)*($BT$9:$BT$1273=BT505)*($K$9:$K$1273&gt;K505)))</f>
        <v>#VALUE!</v>
      </c>
      <c r="K505" s="72">
        <f t="shared" si="240"/>
        <v>0.64024048682596968</v>
      </c>
      <c r="L505" s="72">
        <f t="shared" si="241"/>
        <v>0.87610667955845623</v>
      </c>
      <c r="M505" s="72">
        <f t="shared" si="242"/>
        <v>0.40437429409348313</v>
      </c>
      <c r="N505" s="72">
        <f t="shared" si="243"/>
        <v>0.12488458862960861</v>
      </c>
      <c r="O505" s="72">
        <f t="shared" si="244"/>
        <v>0.28608143090574267</v>
      </c>
      <c r="P505" s="72">
        <f t="shared" si="245"/>
        <v>0.80215686274509812</v>
      </c>
      <c r="Q505" s="72"/>
      <c r="R505" s="72"/>
      <c r="S505" s="72">
        <f t="shared" si="246"/>
        <v>0.79842340155441605</v>
      </c>
      <c r="T505" s="72">
        <f t="shared" si="247"/>
        <v>0.69681865043814906</v>
      </c>
      <c r="U505" s="72">
        <f t="shared" si="248"/>
        <v>9.9999999999999978E-2</v>
      </c>
      <c r="V505" s="72">
        <f t="shared" si="249"/>
        <v>0.60116172056891215</v>
      </c>
      <c r="W505" s="72">
        <f t="shared" si="250"/>
        <v>0.95977914474171788</v>
      </c>
      <c r="X505" s="72">
        <f t="shared" si="251"/>
        <v>0.1238933204415438</v>
      </c>
      <c r="Y505" s="72">
        <f t="shared" si="252"/>
        <v>0.59562570590651687</v>
      </c>
      <c r="Z505" s="72">
        <f t="shared" si="253"/>
        <v>0.87511541137039139</v>
      </c>
      <c r="AA505" s="72">
        <f t="shared" si="254"/>
        <v>0.71391856909425733</v>
      </c>
      <c r="AB505" s="72">
        <f t="shared" si="255"/>
        <v>0.19784313725490194</v>
      </c>
      <c r="AC505" s="72"/>
      <c r="AD505" s="72"/>
      <c r="AE505" s="72">
        <f t="shared" si="256"/>
        <v>0.20157659844558393</v>
      </c>
      <c r="AF505" s="72">
        <f t="shared" si="257"/>
        <v>0.30318134956185094</v>
      </c>
      <c r="AG505" s="72">
        <f t="shared" si="258"/>
        <v>0.9</v>
      </c>
      <c r="AH505" s="72">
        <f t="shared" si="259"/>
        <v>0.39883827943108779</v>
      </c>
      <c r="AI505" s="72">
        <f t="shared" si="260"/>
        <v>4.0220855258282076E-2</v>
      </c>
      <c r="AJ505" s="72">
        <f>(AV505-Driver!$K$179)/(Driver!$L$179-Driver!$K$179)</f>
        <v>0.11610667955845619</v>
      </c>
      <c r="AK505" s="72">
        <f>(AW505-Driver!$K$180)/(Driver!$L$180-Driver!$K$180)</f>
        <v>0.37320241672334209</v>
      </c>
      <c r="AL505" s="72">
        <f>(AX505-Driver!$K$181)/(Driver!$L$181-Driver!$K$181)</f>
        <v>0.47511541137039143</v>
      </c>
      <c r="AM505" s="72">
        <f>(AY505-Driver!$K$182)/(Driver!$L$182-Driver!$K$182)</f>
        <v>0.9279185690942573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61"/>
        <v>2.44369827703161</v>
      </c>
      <c r="AW505" s="70">
        <f t="shared" si="262"/>
        <v>37.448344559888191</v>
      </c>
      <c r="AX505" s="70">
        <f t="shared" si="263"/>
        <v>5.2760387023335227</v>
      </c>
      <c r="AY505" s="70">
        <f>IFERROR(Driver!$K$19/Data!BH505/Data!BI505*Data!BK505*Data!BL505,"")</f>
        <v>-0.4412458922591832</v>
      </c>
      <c r="AZ505" s="70">
        <f t="shared" si="264"/>
        <v>32.613551749813851</v>
      </c>
      <c r="BA505" s="70"/>
      <c r="BB505" s="70"/>
      <c r="BC505" s="70">
        <f t="shared" si="265"/>
        <v>76.988250209023349</v>
      </c>
      <c r="BD505" s="70">
        <f t="shared" si="266"/>
        <v>37.401657925243093</v>
      </c>
      <c r="BE505" s="70">
        <f t="shared" si="267"/>
        <v>1</v>
      </c>
      <c r="BF505" s="70">
        <f t="shared" si="268"/>
        <v>0.1312081767097279</v>
      </c>
      <c r="BG505" s="70">
        <f t="shared" si="269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219</v>
      </c>
      <c r="BS505" s="8" t="s">
        <v>550</v>
      </c>
      <c r="BT505" s="9" t="s">
        <v>554</v>
      </c>
      <c r="BU505" s="10">
        <v>176</v>
      </c>
      <c r="BV505" s="9" t="s">
        <v>222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307</v>
      </c>
      <c r="CU505" s="10"/>
      <c r="CV505" s="10"/>
      <c r="CW505" s="10"/>
      <c r="CX505">
        <f>INDEX('Data_Price '!AS$2:AS$1266,MATCH(Data!$DN505,'Data_Price '!$BE$2:$BE$1266,0))</f>
        <v>0</v>
      </c>
      <c r="CY505">
        <f>INDEX('Data_Price '!AT$2:AT$1266,MATCH(Data!$DN505,'Data_Price '!$BE$2:$BE$1266,0))</f>
        <v>0</v>
      </c>
      <c r="CZ505">
        <f>INDEX('Data_Price '!AU$2:AU$1266,MATCH(Data!$DN505,'Data_Price '!$BE$2:$BE$1266,0))</f>
        <v>0</v>
      </c>
      <c r="DA505">
        <f>INDEX('Data_Price '!AV$2:AV$1266,MATCH(Data!$DN505,'Data_Price '!$BE$2:$BE$1266,0))</f>
        <v>0</v>
      </c>
      <c r="DB505">
        <f>INDEX('Data_Price '!AW$2:AW$1266,MATCH(Data!$DN505,'Data_Price '!$BE$2:$BE$1266,0))</f>
        <v>0</v>
      </c>
      <c r="DC505">
        <f>INDEX('Data_Price '!AX$2:AX$1266,MATCH(Data!$DN505,'Data_Price '!$BE$2:$BE$1266,0))</f>
        <v>0</v>
      </c>
      <c r="DD505">
        <f>INDEX('Data_Price '!AY$2:AY$1266,MATCH(Data!$DN505,'Data_Price '!$BE$2:$BE$1266,0))</f>
        <v>0</v>
      </c>
      <c r="DE505">
        <f>INDEX('Data_Price '!AZ$2:AZ$1266,MATCH(Data!$DN505,'Data_Price '!$BE$2:$BE$1266,0))</f>
        <v>0</v>
      </c>
      <c r="DF505">
        <f>INDEX('Data_Price '!BA$2:BA$1266,MATCH(Data!$DN505,'Data_Price '!$BE$2:$BE$1266,0))</f>
        <v>0</v>
      </c>
      <c r="DG505">
        <f>INDEX('Data_Price '!BB$2:BB$1266,MATCH(Data!$DN505,'Data_Price '!$BE$2:$BE$1266,0))</f>
        <v>0</v>
      </c>
      <c r="DH505">
        <f>INDEX('Data_Price '!BC$2:BC$1266,MATCH(Data!$DN505,'Data_Price '!$BE$2:$BE$1266,0))</f>
        <v>0</v>
      </c>
      <c r="DI505">
        <f>INDEX('Data_Price '!BD$2:BD$1266,MATCH(Data!$DN505,'Data_Price '!$BE$2:$BE$1266,0))</f>
        <v>0</v>
      </c>
      <c r="DJ505" s="89" t="e">
        <f ca="1">_xll.Connector("TinyUrl.TinyUrl",DA505,0)</f>
        <v>#NAME?</v>
      </c>
      <c r="DK505" s="89" t="e">
        <f ca="1">_xll.Connector("TinyUrl.TinyUrl",DE505,0)</f>
        <v>#NAME?</v>
      </c>
      <c r="DL505" s="89" t="e">
        <f ca="1">_xll.Connector("TinyUrl.TinyUrl",DI505,0)</f>
        <v>#NAME?</v>
      </c>
      <c r="DM505" s="224" t="str">
        <f t="shared" si="270"/>
        <v>Amphibio STI</v>
      </c>
      <c r="DN505" s="89" t="str">
        <f t="shared" si="271"/>
        <v xml:space="preserve"> ElanAmphibio STI176 Unisex</v>
      </c>
      <c r="DO505" s="227"/>
    </row>
    <row r="506" spans="2:119" ht="15.45" customHeight="1">
      <c r="B506" s="224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#VALUE!</v>
      </c>
      <c r="F506" s="43" t="b">
        <f>CL506&gt;Driver!$F$56</f>
        <v>1</v>
      </c>
      <c r="G506" s="43" t="b">
        <f>AND(CB506&gt;Driver!$F$55,CB506&lt;Driver!$G$55)</f>
        <v>0</v>
      </c>
      <c r="H506" s="43" t="e">
        <f t="shared" si="238"/>
        <v>#VALUE!</v>
      </c>
      <c r="I506" s="43">
        <f t="shared" si="239"/>
        <v>0</v>
      </c>
      <c r="J506" s="43" t="e">
        <f t="array" ref="J506">NOT(OR(($H$9:$H$1273=TRUE)*($I$9:$I$1273&gt;0)*($BT$9:$BT$1273=BT506)*($K$9:$K$1273&gt;K506)))</f>
        <v>#VALUE!</v>
      </c>
      <c r="K506" s="72">
        <f t="shared" si="240"/>
        <v>0.72326164098380397</v>
      </c>
      <c r="L506" s="72">
        <f t="shared" si="241"/>
        <v>0.94878414309886394</v>
      </c>
      <c r="M506" s="72">
        <f t="shared" si="242"/>
        <v>0.49773913886874399</v>
      </c>
      <c r="N506" s="72">
        <f t="shared" si="243"/>
        <v>0.19318282425852151</v>
      </c>
      <c r="O506" s="72">
        <f t="shared" si="244"/>
        <v>0.33390714136731825</v>
      </c>
      <c r="P506" s="72">
        <f t="shared" si="245"/>
        <v>0.96612745098039221</v>
      </c>
      <c r="Q506" s="72"/>
      <c r="R506" s="72"/>
      <c r="S506" s="72">
        <f t="shared" si="246"/>
        <v>0.71212950027256972</v>
      </c>
      <c r="T506" s="72">
        <f t="shared" si="247"/>
        <v>0.92340152178557144</v>
      </c>
      <c r="U506" s="72">
        <f t="shared" si="248"/>
        <v>0.98204795740309825</v>
      </c>
      <c r="V506" s="72">
        <f t="shared" si="249"/>
        <v>0.63791549549087156</v>
      </c>
      <c r="W506" s="72">
        <f t="shared" si="250"/>
        <v>0.94788732394366193</v>
      </c>
      <c r="X506" s="72">
        <f t="shared" si="251"/>
        <v>5.1215856901136114E-2</v>
      </c>
      <c r="Y506" s="72">
        <f t="shared" si="252"/>
        <v>0.50226086113125601</v>
      </c>
      <c r="Z506" s="72">
        <f t="shared" si="253"/>
        <v>0.80681717574147849</v>
      </c>
      <c r="AA506" s="72">
        <f t="shared" si="254"/>
        <v>0.66609285863268175</v>
      </c>
      <c r="AB506" s="72">
        <f t="shared" si="255"/>
        <v>3.3872549019607817E-2</v>
      </c>
      <c r="AC506" s="72"/>
      <c r="AD506" s="72"/>
      <c r="AE506" s="72">
        <f t="shared" si="256"/>
        <v>0.28787049972743028</v>
      </c>
      <c r="AF506" s="72">
        <f t="shared" si="257"/>
        <v>7.6598478214428597E-2</v>
      </c>
      <c r="AG506" s="72">
        <f t="shared" si="258"/>
        <v>1.7952042596901766E-2</v>
      </c>
      <c r="AH506" s="72">
        <f t="shared" si="259"/>
        <v>0.36208450450912844</v>
      </c>
      <c r="AI506" s="72">
        <f t="shared" si="260"/>
        <v>5.2112676056338028E-2</v>
      </c>
      <c r="AJ506" s="72">
        <f>(AV506-Driver!$K$179)/(Driver!$L$179-Driver!$K$179)</f>
        <v>0.18878414309886388</v>
      </c>
      <c r="AK506" s="72">
        <f>(AW506-Driver!$K$180)/(Driver!$L$180-Driver!$K$180)</f>
        <v>0.21110093902300786</v>
      </c>
      <c r="AL506" s="72">
        <f>(AX506-Driver!$K$181)/(Driver!$L$181-Driver!$K$181)</f>
        <v>0.40681717574147847</v>
      </c>
      <c r="AM506" s="72">
        <f>(AY506-Driver!$K$182)/(Driver!$L$182-Driver!$K$182)</f>
        <v>0.88009285863268172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61"/>
        <v>3.9733414733414731</v>
      </c>
      <c r="AW506" s="70">
        <f t="shared" si="262"/>
        <v>21.596740864988728</v>
      </c>
      <c r="AX506" s="70">
        <f t="shared" si="263"/>
        <v>4.6613545816733062</v>
      </c>
      <c r="AY506" s="70">
        <f>IFERROR(Driver!$K$19/Data!BH506/Data!BI506*Data!BK506*Data!BL506,"")</f>
        <v>-0.73401058935769858</v>
      </c>
      <c r="AZ506" s="70">
        <f t="shared" si="264"/>
        <v>17.669396872673122</v>
      </c>
      <c r="BA506" s="70"/>
      <c r="BB506" s="70"/>
      <c r="BC506" s="70">
        <f t="shared" si="265"/>
        <v>32.227003708660547</v>
      </c>
      <c r="BD506" s="70">
        <f t="shared" si="266"/>
        <v>3.7918160970778079</v>
      </c>
      <c r="BE506" s="70">
        <f t="shared" si="267"/>
        <v>8.2211709715507189E-2</v>
      </c>
      <c r="BF506" s="70">
        <f t="shared" si="268"/>
        <v>4.2822888442625482</v>
      </c>
      <c r="BG506" s="70">
        <f t="shared" si="269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219</v>
      </c>
      <c r="BS506" s="8" t="s">
        <v>471</v>
      </c>
      <c r="BT506" s="9" t="s">
        <v>476</v>
      </c>
      <c r="BU506" s="10">
        <v>168.1</v>
      </c>
      <c r="BV506" s="9" t="s">
        <v>390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305</v>
      </c>
      <c r="CU506" s="10"/>
      <c r="CV506" s="10"/>
      <c r="CW506" s="10"/>
      <c r="CX506" t="str">
        <f>INDEX('Data_Price '!AS$2:AS$1266,MATCH(Data!$DN506,'Data_Price '!$BE$2:$BE$1266,0))</f>
        <v>Black Crows Camox Birdie</v>
      </c>
      <c r="CY506" t="str">
        <f>INDEX('Data_Price '!AT$2:AT$1266,MATCH(Data!$DN506,'Data_Price '!$BE$2:$BE$1266,0))</f>
        <v>Telemark Pyrenees</v>
      </c>
      <c r="CZ506">
        <f>INDEX('Data_Price '!AU$2:AU$1266,MATCH(Data!$DN506,'Data_Price '!$BE$2:$BE$1266,0))</f>
        <v>607.48</v>
      </c>
      <c r="DA506" t="str">
        <f>INDEX('Data_Price '!AV$2:AV$1266,MATCH(Data!$DN506,'Data_Price '!$BE$2:$BE$1266,0))</f>
        <v>https://www.google.com/url?q=https://www.telemark-pyrenees.com/ski/black-crows-camox-birdie-ski-2022%3Fcurrency%3DUSD%26tax%3Dex_vat%26country%3DUS%26var%3D67631&amp;sa=U&amp;ved=0ahUKEwilg7WWxqP2AhVFUt8KHeG6Cw8Q2ykIHA&amp;usg=AOvVaw2t392klUEKJmUtzYkDOAHY</v>
      </c>
      <c r="DB506" t="str">
        <f>INDEX('Data_Price '!AW$2:AW$1266,MATCH(Data!$DN506,'Data_Price '!$BE$2:$BE$1266,0))</f>
        <v>2022 Black Crows Camox Birdie Demo Skis w/ Tyrolia Attack 11 Demo Bindings - 168| Ski Essentials</v>
      </c>
      <c r="DC506" t="str">
        <f>INDEX('Data_Price '!AX$2:AX$1266,MATCH(Data!$DN506,'Data_Price '!$BE$2:$BE$1266,0))</f>
        <v>SkiEssentials.com</v>
      </c>
      <c r="DD506">
        <f>INDEX('Data_Price '!AY$2:AY$1266,MATCH(Data!$DN506,'Data_Price '!$BE$2:$BE$1266,0))</f>
        <v>649</v>
      </c>
      <c r="DE506" t="str">
        <f>INDEX('Data_Price '!AZ$2:AZ$1266,MATCH(Data!$DN506,'Data_Price '!$BE$2:$BE$1266,0))</f>
        <v>https://www.google.com/url?url=https://www.skiessentials.com/2022-black-crows-camox-birdie-demo-skis-w-tyrolia-attack-11-demo-bindings.html%23size%3D22403&amp;rct=j&amp;q=&amp;esrc=s&amp;sa=U&amp;ved=0ahUKEwjq1YOWxqP2AhXtRt8KHcSfAhUQsDwIVw&amp;usg=AOvVaw2ThCvGmPc8Da-HQ6ZLNjeH</v>
      </c>
      <c r="DF506" t="str">
        <f>INDEX('Data_Price '!BA$2:BA$1266,MATCH(Data!$DN506,'Data_Price '!$BE$2:$BE$1266,0))</f>
        <v>Black Crows Camox Birdie</v>
      </c>
      <c r="DG506" t="str">
        <f>INDEX('Data_Price '!BB$2:BB$1266,MATCH(Data!$DN506,'Data_Price '!$BE$2:$BE$1266,0))</f>
        <v>evo.com</v>
      </c>
      <c r="DH506">
        <f>INDEX('Data_Price '!BC$2:BC$1266,MATCH(Data!$DN506,'Data_Price '!$BE$2:$BE$1266,0))</f>
        <v>719.95</v>
      </c>
      <c r="DI506" t="str">
        <f>INDEX('Data_Price '!BD$2:BD$1266,MATCH(Data!$DN506,'Data_Price '!$BE$2:$BE$1266,0))</f>
        <v>https://www.google.com/url?url=https://www.evo.com/skis/black-crows-camox-birdie-womens%3Fimage%3D181607/727257/clone.jpg&amp;rct=j&amp;q=&amp;esrc=s&amp;sa=U&amp;ved=0ahUKEwjq1YOWxqP2AhXtRt8KHcSfAhUQsDwITw&amp;usg=AOvVaw2BCSpXho3Sdn93mtG3R9-S</v>
      </c>
      <c r="DJ506" s="89" t="e">
        <f ca="1">_xll.Connector("TinyUrl.TinyUrl",DA506,0)</f>
        <v>#NAME?</v>
      </c>
      <c r="DK506" s="89" t="e">
        <f ca="1">_xll.Connector("TinyUrl.TinyUrl",DE506,0)</f>
        <v>#NAME?</v>
      </c>
      <c r="DL506" s="89" t="e">
        <f ca="1">_xll.Connector("TinyUrl.TinyUrl",DI506,0)</f>
        <v>#NAME?</v>
      </c>
      <c r="DM506" s="224" t="str">
        <f t="shared" si="270"/>
        <v>Camox Birdie</v>
      </c>
      <c r="DN506" s="89" t="str">
        <f t="shared" si="271"/>
        <v xml:space="preserve"> Black CrowsCamox Birdie168.1 Women's</v>
      </c>
      <c r="DO506" s="227" t="s">
        <v>1092</v>
      </c>
    </row>
    <row r="507" spans="2:119" ht="15.45" customHeight="1">
      <c r="B507" s="224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#VALUE!</v>
      </c>
      <c r="F507" s="43" t="b">
        <f>CL507&gt;Driver!$F$56</f>
        <v>1</v>
      </c>
      <c r="G507" s="43" t="b">
        <f>AND(CB507&gt;Driver!$F$55,CB507&lt;Driver!$G$55)</f>
        <v>1</v>
      </c>
      <c r="H507" s="43" t="e">
        <f t="shared" si="238"/>
        <v>#VALUE!</v>
      </c>
      <c r="I507" s="43">
        <f t="shared" si="239"/>
        <v>0</v>
      </c>
      <c r="J507" s="43" t="e">
        <f t="array" ref="J507">NOT(OR(($H$9:$H$1273=TRUE)*($I$9:$I$1273&gt;0)*($BT$9:$BT$1273=BT507)*($K$9:$K$1273&gt;K507)))</f>
        <v>#VALUE!</v>
      </c>
      <c r="K507" s="72">
        <f t="shared" si="240"/>
        <v>0.61058492301983169</v>
      </c>
      <c r="L507" s="72">
        <f t="shared" si="241"/>
        <v>0.84744500846023696</v>
      </c>
      <c r="M507" s="72">
        <f t="shared" si="242"/>
        <v>0.37372483757942643</v>
      </c>
      <c r="N507" s="72">
        <f t="shared" si="243"/>
        <v>-5.2817302219692719E-2</v>
      </c>
      <c r="O507" s="72">
        <f t="shared" si="244"/>
        <v>0.32444933129784126</v>
      </c>
      <c r="P507" s="72">
        <f t="shared" si="245"/>
        <v>0.84954248366013074</v>
      </c>
      <c r="Q507" s="72"/>
      <c r="R507" s="72"/>
      <c r="S507" s="72">
        <f t="shared" si="246"/>
        <v>0.77017007616660005</v>
      </c>
      <c r="T507" s="72">
        <f t="shared" si="247"/>
        <v>0.93308705718414942</v>
      </c>
      <c r="U507" s="72">
        <f t="shared" si="248"/>
        <v>0.91124106645916791</v>
      </c>
      <c r="V507" s="72">
        <f t="shared" si="249"/>
        <v>0.7338698988191219</v>
      </c>
      <c r="W507" s="72">
        <f t="shared" si="250"/>
        <v>0.99842715231788082</v>
      </c>
      <c r="X507" s="72">
        <f t="shared" si="251"/>
        <v>0.1525549915397631</v>
      </c>
      <c r="Y507" s="72">
        <f t="shared" si="252"/>
        <v>0.62627516242057357</v>
      </c>
      <c r="Z507" s="72">
        <f t="shared" si="253"/>
        <v>1.0528173022196927</v>
      </c>
      <c r="AA507" s="72">
        <f t="shared" si="254"/>
        <v>0.67555066870215874</v>
      </c>
      <c r="AB507" s="72">
        <f t="shared" si="255"/>
        <v>0.15045751633986926</v>
      </c>
      <c r="AC507" s="72"/>
      <c r="AD507" s="72"/>
      <c r="AE507" s="72">
        <f t="shared" si="256"/>
        <v>0.22982992383339995</v>
      </c>
      <c r="AF507" s="72">
        <f t="shared" si="257"/>
        <v>6.6912942815850585E-2</v>
      </c>
      <c r="AG507" s="72">
        <f t="shared" si="258"/>
        <v>8.8758933540832058E-2</v>
      </c>
      <c r="AH507" s="72">
        <f t="shared" si="259"/>
        <v>0.26613010118087804</v>
      </c>
      <c r="AI507" s="72">
        <f t="shared" si="260"/>
        <v>1.5728476821192175E-3</v>
      </c>
      <c r="AJ507" s="72">
        <f>(AV507-Driver!$K$179)/(Driver!$L$179-Driver!$K$179)</f>
        <v>0.39255499153976309</v>
      </c>
      <c r="AK507" s="72">
        <f>(AW507-Driver!$K$180)/(Driver!$L$180-Driver!$K$180)</f>
        <v>0.34299179039837563</v>
      </c>
      <c r="AL507" s="72">
        <f>(AX507-Driver!$K$181)/(Driver!$L$181-Driver!$K$181)</f>
        <v>0.6528173022196927</v>
      </c>
      <c r="AM507" s="72">
        <f>(AY507-Driver!$K$182)/(Driver!$L$182-Driver!$K$182)</f>
        <v>0.88955066870215871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61"/>
        <v>8.2621082621082618</v>
      </c>
      <c r="AW507" s="70">
        <f t="shared" si="262"/>
        <v>34.494103286632495</v>
      </c>
      <c r="AX507" s="70">
        <f t="shared" si="263"/>
        <v>6.8753557199772342</v>
      </c>
      <c r="AY507" s="70">
        <f>IFERROR(Driver!$K$19/Data!BH507/Data!BI507*Data!BK507*Data!BL507,"")</f>
        <v>-0.67611468204168779</v>
      </c>
      <c r="AZ507" s="70">
        <f t="shared" si="264"/>
        <v>28.294862248696948</v>
      </c>
      <c r="BA507" s="70"/>
      <c r="BB507" s="70"/>
      <c r="BC507" s="70">
        <f t="shared" si="265"/>
        <v>62.333053916431624</v>
      </c>
      <c r="BD507" s="70">
        <f t="shared" si="266"/>
        <v>4.6489688180987496</v>
      </c>
      <c r="BE507" s="70">
        <f t="shared" si="267"/>
        <v>1.1417449923955788E-2</v>
      </c>
      <c r="BF507" s="70">
        <f t="shared" si="268"/>
        <v>15.119664582352641</v>
      </c>
      <c r="BG507" s="70">
        <f t="shared" si="269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219</v>
      </c>
      <c r="BS507" s="8" t="s">
        <v>710</v>
      </c>
      <c r="BT507" s="9" t="s">
        <v>717</v>
      </c>
      <c r="BU507" s="10">
        <v>187</v>
      </c>
      <c r="BV507" s="9" t="s">
        <v>222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301</v>
      </c>
      <c r="CU507" s="10"/>
      <c r="CV507" s="10"/>
      <c r="CW507" s="10"/>
      <c r="CX507" t="str">
        <f>INDEX('Data_Price '!AS$2:AS$1266,MATCH(Data!$DN507,'Data_Price '!$BE$2:$BE$1266,0))</f>
        <v>'22 Liberty Origin 106 Skis 187cm</v>
      </c>
      <c r="CY507" t="str">
        <f>INDEX('Data_Price '!AT$2:AT$1266,MATCH(Data!$DN507,'Data_Price '!$BE$2:$BE$1266,0))</f>
        <v>Al's Ski Equipment Barn</v>
      </c>
      <c r="CZ507">
        <f>INDEX('Data_Price '!AU$2:AU$1266,MATCH(Data!$DN507,'Data_Price '!$BE$2:$BE$1266,0))</f>
        <v>695</v>
      </c>
      <c r="DA507" t="str">
        <f>INDEX('Data_Price '!AV$2:AV$1266,MATCH(Data!$DN507,'Data_Price '!$BE$2:$BE$1266,0))</f>
        <v>https://www.google.com/url?url=https://www.untracked.com/p7423c44b101lr-Froogle-22_liberty_origin_106_freeride_skis.html%23chsku767821&amp;rct=j&amp;q=&amp;esrc=s&amp;sa=U&amp;ved=0ahUKEwjYntSWxqP2AhXKct8KHQFrBvsQ2SkISQ&amp;usg=AOvVaw3DuSNBbbRvZL0A4veDnGUy</v>
      </c>
      <c r="DB507" t="str">
        <f>INDEX('Data_Price '!AW$2:AW$1266,MATCH(Data!$DN507,'Data_Price '!$BE$2:$BE$1266,0))</f>
        <v>Liberty Skis Men ' S Origin 106 Ski</v>
      </c>
      <c r="DC507" t="str">
        <f>INDEX('Data_Price '!AX$2:AX$1266,MATCH(Data!$DN507,'Data_Price '!$BE$2:$BE$1266,0))</f>
        <v>REI</v>
      </c>
      <c r="DD507">
        <f>INDEX('Data_Price '!AY$2:AY$1266,MATCH(Data!$DN507,'Data_Price '!$BE$2:$BE$1266,0))</f>
        <v>699</v>
      </c>
      <c r="DE507" t="str">
        <f>INDEX('Data_Price '!AZ$2:AZ$1266,MATCH(Data!$DN507,'Data_Price '!$BE$2:$BE$1266,0))</f>
        <v>https://www.google.com/url?url=https://www.rei.com/product/199286/liberty-origin-106-skis-mens-20212022%3FCAWELAID%3D120217890012763177&amp;rct=j&amp;q=&amp;esrc=s&amp;sa=U&amp;ved=0ahUKEwjYntSWxqP2AhXKct8KHQFrBvsQsDwIRQ&amp;usg=AOvVaw3PS7iJw_BluA_KkTgPCTGh</v>
      </c>
      <c r="DF507" t="str">
        <f>INDEX('Data_Price '!BA$2:BA$1266,MATCH(Data!$DN507,'Data_Price '!$BE$2:$BE$1266,0))</f>
        <v>Liberty Skis Men ' S Origin 106 Ski</v>
      </c>
      <c r="DG507" t="str">
        <f>INDEX('Data_Price '!BB$2:BB$1266,MATCH(Data!$DN507,'Data_Price '!$BE$2:$BE$1266,0))</f>
        <v>REI</v>
      </c>
      <c r="DH507">
        <f>INDEX('Data_Price '!BC$2:BC$1266,MATCH(Data!$DN507,'Data_Price '!$BE$2:$BE$1266,0))</f>
        <v>699</v>
      </c>
      <c r="DI507" t="str">
        <f>INDEX('Data_Price '!BD$2:BD$1266,MATCH(Data!$DN507,'Data_Price '!$BE$2:$BE$1266,0))</f>
        <v>https://www.google.com/url?q=https://www.rei.com/product/199286/liberty-origin-106-skis-mens-20212022%3FCAWELAID%3D120217890012763177&amp;sa=U&amp;ved=0ahUKEwihov6WxqP2AhXmQd8KHdm2COMQ2ykIFw&amp;usg=AOvVaw1PMTPB3zsVI7uATn0Xu77N</v>
      </c>
      <c r="DJ507" s="89" t="e">
        <f ca="1">_xll.Connector("TinyUrl.TinyUrl",DA507,0)</f>
        <v>#NAME?</v>
      </c>
      <c r="DK507" s="89" t="e">
        <f ca="1">_xll.Connector("TinyUrl.TinyUrl",DE507,0)</f>
        <v>#NAME?</v>
      </c>
      <c r="DL507" s="89" t="e">
        <f ca="1">_xll.Connector("TinyUrl.TinyUrl",DI507,0)</f>
        <v>#NAME?</v>
      </c>
      <c r="DM507" s="224" t="str">
        <f t="shared" si="270"/>
        <v>Origin 106</v>
      </c>
      <c r="DN507" s="89" t="str">
        <f t="shared" si="271"/>
        <v xml:space="preserve"> LibertyOrigin 106187 Unisex</v>
      </c>
      <c r="DO507" s="227" t="s">
        <v>1073</v>
      </c>
    </row>
    <row r="508" spans="2:119" ht="15.45" customHeight="1">
      <c r="B508" s="224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#VALUE!</v>
      </c>
      <c r="F508" s="43" t="b">
        <f>CL508&gt;Driver!$F$56</f>
        <v>0</v>
      </c>
      <c r="G508" s="43" t="b">
        <f>AND(CB508&gt;Driver!$F$55,CB508&lt;Driver!$G$55)</f>
        <v>0</v>
      </c>
      <c r="H508" s="43" t="e">
        <f t="shared" si="238"/>
        <v>#VALUE!</v>
      </c>
      <c r="I508" s="43">
        <f t="shared" si="239"/>
        <v>0</v>
      </c>
      <c r="J508" s="43" t="e">
        <f t="array" ref="J508">NOT(OR(($H$9:$H$1273=TRUE)*($I$9:$I$1273&gt;0)*($BT$9:$BT$1273=BT508)*($K$9:$K$1273&gt;K508)))</f>
        <v>#VALUE!</v>
      </c>
      <c r="K508" s="72">
        <f t="shared" si="240"/>
        <v>0.59987105055072343</v>
      </c>
      <c r="L508" s="72">
        <f t="shared" si="241"/>
        <v>0.77965997905084206</v>
      </c>
      <c r="M508" s="72">
        <f t="shared" si="242"/>
        <v>0.42008212205060491</v>
      </c>
      <c r="N508" s="72">
        <f t="shared" si="243"/>
        <v>0.22037564029595891</v>
      </c>
      <c r="O508" s="72">
        <f t="shared" si="244"/>
        <v>0.26982170624801283</v>
      </c>
      <c r="P508" s="72">
        <f t="shared" si="245"/>
        <v>0.77004901960784311</v>
      </c>
      <c r="Q508" s="72"/>
      <c r="R508" s="72"/>
      <c r="S508" s="72">
        <f t="shared" si="246"/>
        <v>0.87870517576150198</v>
      </c>
      <c r="T508" s="72">
        <f t="shared" si="247"/>
        <v>9.9999999999999978E-2</v>
      </c>
      <c r="U508" s="72">
        <f t="shared" si="248"/>
        <v>9.9999999999999978E-2</v>
      </c>
      <c r="V508" s="72">
        <f t="shared" si="249"/>
        <v>0.60010990408929832</v>
      </c>
      <c r="W508" s="72">
        <f t="shared" si="250"/>
        <v>0.9553759295250972</v>
      </c>
      <c r="X508" s="72">
        <f t="shared" si="251"/>
        <v>0.220340020949158</v>
      </c>
      <c r="Y508" s="72">
        <f t="shared" si="252"/>
        <v>0.57991787794939509</v>
      </c>
      <c r="Z508" s="72">
        <f t="shared" si="253"/>
        <v>0.77962435970404109</v>
      </c>
      <c r="AA508" s="72">
        <f t="shared" si="254"/>
        <v>0.73017829375198717</v>
      </c>
      <c r="AB508" s="72">
        <f t="shared" si="255"/>
        <v>0.22995098039215695</v>
      </c>
      <c r="AC508" s="72"/>
      <c r="AD508" s="72"/>
      <c r="AE508" s="72">
        <f t="shared" si="256"/>
        <v>0.12129482423849799</v>
      </c>
      <c r="AF508" s="72">
        <f t="shared" si="257"/>
        <v>0.9</v>
      </c>
      <c r="AG508" s="72">
        <f t="shared" si="258"/>
        <v>0.9</v>
      </c>
      <c r="AH508" s="72">
        <f t="shared" si="259"/>
        <v>0.39989009591070163</v>
      </c>
      <c r="AI508" s="72">
        <f t="shared" si="260"/>
        <v>4.4624070474902827E-2</v>
      </c>
      <c r="AJ508" s="72">
        <f>(AV508-Driver!$K$179)/(Driver!$L$179-Driver!$K$179)</f>
        <v>1.9659979050841991E-2</v>
      </c>
      <c r="AK508" s="72">
        <f>(AW508-Driver!$K$180)/(Driver!$L$180-Driver!$K$180)</f>
        <v>0.39535641732769389</v>
      </c>
      <c r="AL508" s="72">
        <f>(AX508-Driver!$K$181)/(Driver!$L$181-Driver!$K$181)</f>
        <v>0.37962435970404101</v>
      </c>
      <c r="AM508" s="72">
        <f>(AY508-Driver!$K$182)/(Driver!$L$182-Driver!$K$182)</f>
        <v>0.94417829375198714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61"/>
        <v>0.41378374711708044</v>
      </c>
      <c r="AW508" s="70">
        <f t="shared" si="262"/>
        <v>39.614743304790096</v>
      </c>
      <c r="AX508" s="70">
        <f t="shared" si="263"/>
        <v>4.4166192373363691</v>
      </c>
      <c r="AY508" s="70">
        <f>IFERROR(Driver!$K$19/Data!BH508/Data!BI508*Data!BK508*Data!BL508,"")</f>
        <v>-0.34171212018589553</v>
      </c>
      <c r="AZ508" s="70">
        <f t="shared" si="264"/>
        <v>35.539836187639622</v>
      </c>
      <c r="BA508" s="70"/>
      <c r="BB508" s="70"/>
      <c r="BC508" s="70">
        <f t="shared" si="265"/>
        <v>118.63096460007857</v>
      </c>
      <c r="BD508" s="70">
        <f t="shared" si="266"/>
        <v>252.68108132907975</v>
      </c>
      <c r="BE508" s="70">
        <f t="shared" si="267"/>
        <v>1</v>
      </c>
      <c r="BF508" s="70">
        <f t="shared" si="268"/>
        <v>1.2412894766330503E-2</v>
      </c>
      <c r="BG508" s="70">
        <f t="shared" si="269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219</v>
      </c>
      <c r="BS508" s="8" t="s">
        <v>550</v>
      </c>
      <c r="BT508" s="9" t="s">
        <v>552</v>
      </c>
      <c r="BU508" s="10">
        <v>155</v>
      </c>
      <c r="BV508" s="9" t="s">
        <v>390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307</v>
      </c>
      <c r="CU508" s="10"/>
      <c r="CV508" s="10"/>
      <c r="CW508" s="10"/>
      <c r="CX508">
        <f>INDEX('Data_Price '!AS$2:AS$1266,MATCH(Data!$DN508,'Data_Price '!$BE$2:$BE$1266,0))</f>
        <v>0</v>
      </c>
      <c r="CY508">
        <f>INDEX('Data_Price '!AT$2:AT$1266,MATCH(Data!$DN508,'Data_Price '!$BE$2:$BE$1266,0))</f>
        <v>0</v>
      </c>
      <c r="CZ508">
        <f>INDEX('Data_Price '!AU$2:AU$1266,MATCH(Data!$DN508,'Data_Price '!$BE$2:$BE$1266,0))</f>
        <v>0</v>
      </c>
      <c r="DA508">
        <f>INDEX('Data_Price '!AV$2:AV$1266,MATCH(Data!$DN508,'Data_Price '!$BE$2:$BE$1266,0))</f>
        <v>0</v>
      </c>
      <c r="DB508">
        <f>INDEX('Data_Price '!AW$2:AW$1266,MATCH(Data!$DN508,'Data_Price '!$BE$2:$BE$1266,0))</f>
        <v>0</v>
      </c>
      <c r="DC508">
        <f>INDEX('Data_Price '!AX$2:AX$1266,MATCH(Data!$DN508,'Data_Price '!$BE$2:$BE$1266,0))</f>
        <v>0</v>
      </c>
      <c r="DD508">
        <f>INDEX('Data_Price '!AY$2:AY$1266,MATCH(Data!$DN508,'Data_Price '!$BE$2:$BE$1266,0))</f>
        <v>0</v>
      </c>
      <c r="DE508">
        <f>INDEX('Data_Price '!AZ$2:AZ$1266,MATCH(Data!$DN508,'Data_Price '!$BE$2:$BE$1266,0))</f>
        <v>0</v>
      </c>
      <c r="DF508">
        <f>INDEX('Data_Price '!BA$2:BA$1266,MATCH(Data!$DN508,'Data_Price '!$BE$2:$BE$1266,0))</f>
        <v>0</v>
      </c>
      <c r="DG508">
        <f>INDEX('Data_Price '!BB$2:BB$1266,MATCH(Data!$DN508,'Data_Price '!$BE$2:$BE$1266,0))</f>
        <v>0</v>
      </c>
      <c r="DH508">
        <f>INDEX('Data_Price '!BC$2:BC$1266,MATCH(Data!$DN508,'Data_Price '!$BE$2:$BE$1266,0))</f>
        <v>0</v>
      </c>
      <c r="DI508">
        <f>INDEX('Data_Price '!BD$2:BD$1266,MATCH(Data!$DN508,'Data_Price '!$BE$2:$BE$1266,0))</f>
        <v>0</v>
      </c>
      <c r="DJ508" s="89" t="e">
        <f ca="1">_xll.Connector("TinyUrl.TinyUrl",DA508,0)</f>
        <v>#NAME?</v>
      </c>
      <c r="DK508" s="89" t="e">
        <f ca="1">_xll.Connector("TinyUrl.TinyUrl",DE508,0)</f>
        <v>#NAME?</v>
      </c>
      <c r="DL508" s="89" t="e">
        <f ca="1">_xll.Connector("TinyUrl.TinyUrl",DI508,0)</f>
        <v>#NAME?</v>
      </c>
      <c r="DM508" s="224" t="str">
        <f t="shared" si="270"/>
        <v>Ace Speed Magic</v>
      </c>
      <c r="DN508" s="89" t="str">
        <f t="shared" si="271"/>
        <v xml:space="preserve"> ElanAce Speed Magic155 Women's</v>
      </c>
      <c r="DO508" s="227"/>
    </row>
    <row r="509" spans="2:119" ht="15.45" customHeight="1">
      <c r="B509" s="224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#VALUE!</v>
      </c>
      <c r="F509" s="43" t="b">
        <f>CL509&gt;Driver!$F$56</f>
        <v>0</v>
      </c>
      <c r="G509" s="43" t="b">
        <f>AND(CB509&gt;Driver!$F$55,CB509&lt;Driver!$G$55)</f>
        <v>0</v>
      </c>
      <c r="H509" s="43" t="e">
        <f t="shared" si="238"/>
        <v>#VALUE!</v>
      </c>
      <c r="I509" s="43">
        <f t="shared" si="239"/>
        <v>0</v>
      </c>
      <c r="J509" s="43" t="e">
        <f t="array" ref="J509">NOT(OR(($H$9:$H$1273=TRUE)*($I$9:$I$1273&gt;0)*($BT$9:$BT$1273=BT509)*($K$9:$K$1273&gt;K509)))</f>
        <v>#VALUE!</v>
      </c>
      <c r="K509" s="72">
        <f t="shared" si="240"/>
        <v>0.68180105110168987</v>
      </c>
      <c r="L509" s="72">
        <f t="shared" si="241"/>
        <v>0.97730722745951171</v>
      </c>
      <c r="M509" s="72">
        <f t="shared" si="242"/>
        <v>0.38629487474386814</v>
      </c>
      <c r="N509" s="72">
        <f t="shared" si="243"/>
        <v>0.14638588503130334</v>
      </c>
      <c r="O509" s="72">
        <f t="shared" si="244"/>
        <v>0.28342194181468017</v>
      </c>
      <c r="P509" s="72">
        <f t="shared" si="245"/>
        <v>0.72907679738562092</v>
      </c>
      <c r="Q509" s="72"/>
      <c r="R509" s="72"/>
      <c r="S509" s="72">
        <f t="shared" si="246"/>
        <v>0.76586382703300071</v>
      </c>
      <c r="T509" s="72">
        <f t="shared" si="247"/>
        <v>0.95108532452360439</v>
      </c>
      <c r="U509" s="72">
        <f t="shared" si="248"/>
        <v>9.9999999999999978E-2</v>
      </c>
      <c r="V509" s="72">
        <f t="shared" si="249"/>
        <v>0.61206048628949583</v>
      </c>
      <c r="W509" s="72">
        <f t="shared" si="250"/>
        <v>0.96965285554311309</v>
      </c>
      <c r="X509" s="72">
        <f t="shared" si="251"/>
        <v>2.2692772540488321E-2</v>
      </c>
      <c r="Y509" s="72">
        <f t="shared" si="252"/>
        <v>0.61370512525613186</v>
      </c>
      <c r="Z509" s="72">
        <f t="shared" si="253"/>
        <v>0.85361411496869666</v>
      </c>
      <c r="AA509" s="72">
        <f t="shared" si="254"/>
        <v>0.71657805818531983</v>
      </c>
      <c r="AB509" s="72">
        <f t="shared" si="255"/>
        <v>0.27092320261437908</v>
      </c>
      <c r="AC509" s="72"/>
      <c r="AD509" s="72"/>
      <c r="AE509" s="72">
        <f t="shared" si="256"/>
        <v>0.23413617296699923</v>
      </c>
      <c r="AF509" s="72">
        <f t="shared" si="257"/>
        <v>4.891467547639565E-2</v>
      </c>
      <c r="AG509" s="72">
        <f t="shared" si="258"/>
        <v>0.9</v>
      </c>
      <c r="AH509" s="72">
        <f t="shared" si="259"/>
        <v>0.38793951371050411</v>
      </c>
      <c r="AI509" s="72">
        <f t="shared" si="260"/>
        <v>3.0347144456886903E-2</v>
      </c>
      <c r="AJ509" s="72">
        <f>(AV509-Driver!$K$179)/(Driver!$L$179-Driver!$K$179)</f>
        <v>0.21730722745951167</v>
      </c>
      <c r="AK509" s="72">
        <f>(AW509-Driver!$K$180)/(Driver!$L$180-Driver!$K$180)</f>
        <v>0.43950114508849658</v>
      </c>
      <c r="AL509" s="72">
        <f>(AX509-Driver!$K$181)/(Driver!$L$181-Driver!$K$181)</f>
        <v>0.45361411496869664</v>
      </c>
      <c r="AM509" s="72">
        <f>(AY509-Driver!$K$182)/(Driver!$L$182-Driver!$K$182)</f>
        <v>0.9305780581853198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61"/>
        <v>4.5736670736670728</v>
      </c>
      <c r="AW509" s="70">
        <f t="shared" si="262"/>
        <v>43.931574586100666</v>
      </c>
      <c r="AX509" s="70">
        <f t="shared" si="263"/>
        <v>5.0825270347182698</v>
      </c>
      <c r="AY509" s="70">
        <f>IFERROR(Driver!$K$19/Data!BH509/Data!BI509*Data!BK509*Data!BL509,"")</f>
        <v>-0.42496585144709176</v>
      </c>
      <c r="AZ509" s="70">
        <f t="shared" si="264"/>
        <v>39.274013402829489</v>
      </c>
      <c r="BA509" s="70"/>
      <c r="BB509" s="70"/>
      <c r="BC509" s="70">
        <f t="shared" si="265"/>
        <v>60.099372554275384</v>
      </c>
      <c r="BD509" s="70">
        <f t="shared" si="266"/>
        <v>6.2417835865978786</v>
      </c>
      <c r="BE509" s="70">
        <f t="shared" si="267"/>
        <v>1</v>
      </c>
      <c r="BF509" s="70">
        <f t="shared" si="268"/>
        <v>1.3621471966870102</v>
      </c>
      <c r="BG509" s="70">
        <f t="shared" si="269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219</v>
      </c>
      <c r="BS509" s="8" t="s">
        <v>843</v>
      </c>
      <c r="BT509" s="9" t="s">
        <v>854</v>
      </c>
      <c r="BU509" s="10">
        <v>175</v>
      </c>
      <c r="BV509" s="9" t="s">
        <v>222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305</v>
      </c>
      <c r="CU509" s="10"/>
      <c r="CV509" s="10"/>
      <c r="CW509" s="10"/>
      <c r="CX509" t="e">
        <f>INDEX('Data_Price '!AS$2:AS$1266,MATCH(Data!$DN509,'Data_Price '!$BE$2:$BE$1266,0))</f>
        <v>#N/A</v>
      </c>
      <c r="CY509" t="e">
        <f>INDEX('Data_Price '!AT$2:AT$1266,MATCH(Data!$DN509,'Data_Price '!$BE$2:$BE$1266,0))</f>
        <v>#N/A</v>
      </c>
      <c r="CZ509" t="e">
        <f>INDEX('Data_Price '!AU$2:AU$1266,MATCH(Data!$DN509,'Data_Price '!$BE$2:$BE$1266,0))</f>
        <v>#N/A</v>
      </c>
      <c r="DA509" t="e">
        <f>INDEX('Data_Price '!AV$2:AV$1266,MATCH(Data!$DN509,'Data_Price '!$BE$2:$BE$1266,0))</f>
        <v>#N/A</v>
      </c>
      <c r="DB509" t="e">
        <f>INDEX('Data_Price '!AW$2:AW$1266,MATCH(Data!$DN509,'Data_Price '!$BE$2:$BE$1266,0))</f>
        <v>#N/A</v>
      </c>
      <c r="DC509" t="e">
        <f>INDEX('Data_Price '!AX$2:AX$1266,MATCH(Data!$DN509,'Data_Price '!$BE$2:$BE$1266,0))</f>
        <v>#N/A</v>
      </c>
      <c r="DD509" t="e">
        <f>INDEX('Data_Price '!AY$2:AY$1266,MATCH(Data!$DN509,'Data_Price '!$BE$2:$BE$1266,0))</f>
        <v>#N/A</v>
      </c>
      <c r="DE509" t="e">
        <f>INDEX('Data_Price '!AZ$2:AZ$1266,MATCH(Data!$DN509,'Data_Price '!$BE$2:$BE$1266,0))</f>
        <v>#N/A</v>
      </c>
      <c r="DF509" t="e">
        <f>INDEX('Data_Price '!BA$2:BA$1266,MATCH(Data!$DN509,'Data_Price '!$BE$2:$BE$1266,0))</f>
        <v>#N/A</v>
      </c>
      <c r="DG509" t="e">
        <f>INDEX('Data_Price '!BB$2:BB$1266,MATCH(Data!$DN509,'Data_Price '!$BE$2:$BE$1266,0))</f>
        <v>#N/A</v>
      </c>
      <c r="DH509" t="e">
        <f>INDEX('Data_Price '!BC$2:BC$1266,MATCH(Data!$DN509,'Data_Price '!$BE$2:$BE$1266,0))</f>
        <v>#N/A</v>
      </c>
      <c r="DI509" t="e">
        <f>INDEX('Data_Price '!BD$2:BD$1266,MATCH(Data!$DN509,'Data_Price '!$BE$2:$BE$1266,0))</f>
        <v>#N/A</v>
      </c>
      <c r="DJ509" s="89" t="e">
        <f ca="1">_xll.Connector("TinyUrl.TinyUrl",DA509,0)</f>
        <v>#NAME?</v>
      </c>
      <c r="DK509" s="89" t="e">
        <f ca="1">_xll.Connector("TinyUrl.TinyUrl",DE509,0)</f>
        <v>#NAME?</v>
      </c>
      <c r="DL509" s="89" t="e">
        <f ca="1">_xll.Connector("TinyUrl.TinyUrl",DI509,0)</f>
        <v>#NAME?</v>
      </c>
      <c r="DM509" s="224" t="str">
        <f t="shared" si="270"/>
        <v>Stormrider 95</v>
      </c>
      <c r="DN509" s="89" t="str">
        <f t="shared" si="271"/>
        <v xml:space="preserve"> StöckliStormrider 95175 Unisex</v>
      </c>
      <c r="DO509" s="227"/>
    </row>
    <row r="510" spans="2:119" ht="15.45" customHeight="1">
      <c r="B510" s="224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#VALUE!</v>
      </c>
      <c r="F510" s="43" t="b">
        <f>CL510&gt;Driver!$F$56</f>
        <v>1</v>
      </c>
      <c r="G510" s="43" t="b">
        <f>AND(CB510&gt;Driver!$F$55,CB510&lt;Driver!$G$55)</f>
        <v>0</v>
      </c>
      <c r="H510" s="43" t="e">
        <f t="shared" si="238"/>
        <v>#VALUE!</v>
      </c>
      <c r="I510" s="43">
        <f t="shared" si="239"/>
        <v>0</v>
      </c>
      <c r="J510" s="43" t="e">
        <f t="array" ref="J510">NOT(OR(($H$9:$H$1273=TRUE)*($I$9:$I$1273&gt;0)*($BT$9:$BT$1273=BT510)*($K$9:$K$1273&gt;K510)))</f>
        <v>#VALUE!</v>
      </c>
      <c r="K510" s="72">
        <f t="shared" si="240"/>
        <v>0.67584393314141122</v>
      </c>
      <c r="L510" s="72">
        <f t="shared" si="241"/>
        <v>0.96274595117234707</v>
      </c>
      <c r="M510" s="72">
        <f t="shared" si="242"/>
        <v>0.38894191511047538</v>
      </c>
      <c r="N510" s="72">
        <f t="shared" si="243"/>
        <v>-4.3963827230759644E-2</v>
      </c>
      <c r="O510" s="72">
        <f t="shared" si="244"/>
        <v>0.30912290589551894</v>
      </c>
      <c r="P510" s="72">
        <f t="shared" si="245"/>
        <v>0.90166666666666673</v>
      </c>
      <c r="Q510" s="72"/>
      <c r="R510" s="72"/>
      <c r="S510" s="72">
        <f t="shared" si="246"/>
        <v>0.73917031972402425</v>
      </c>
      <c r="T510" s="72">
        <f t="shared" si="247"/>
        <v>0.98013428844536388</v>
      </c>
      <c r="U510" s="72">
        <f t="shared" si="248"/>
        <v>0.91445173913719169</v>
      </c>
      <c r="V510" s="72">
        <f t="shared" si="249"/>
        <v>0.70654893436810684</v>
      </c>
      <c r="W510" s="72">
        <f t="shared" si="250"/>
        <v>0.99992190683145454</v>
      </c>
      <c r="X510" s="72">
        <f t="shared" si="251"/>
        <v>3.7254048827652875E-2</v>
      </c>
      <c r="Y510" s="72">
        <f t="shared" si="252"/>
        <v>0.61105808488952462</v>
      </c>
      <c r="Z510" s="72">
        <f t="shared" si="253"/>
        <v>1.0439638272307596</v>
      </c>
      <c r="AA510" s="72">
        <f t="shared" si="254"/>
        <v>0.69087709410448106</v>
      </c>
      <c r="AB510" s="72">
        <f t="shared" si="255"/>
        <v>9.8333333333333273E-2</v>
      </c>
      <c r="AC510" s="72"/>
      <c r="AD510" s="72"/>
      <c r="AE510" s="72">
        <f t="shared" si="256"/>
        <v>0.26082968027597569</v>
      </c>
      <c r="AF510" s="72">
        <f t="shared" si="257"/>
        <v>1.9865711554636067E-2</v>
      </c>
      <c r="AG510" s="72">
        <f t="shared" si="258"/>
        <v>8.554826086280834E-2</v>
      </c>
      <c r="AH510" s="72">
        <f t="shared" si="259"/>
        <v>0.2934510656318931</v>
      </c>
      <c r="AI510" s="72">
        <f t="shared" si="260"/>
        <v>7.8093168545435854E-5</v>
      </c>
      <c r="AJ510" s="72">
        <f>(AV510-Driver!$K$179)/(Driver!$L$179-Driver!$K$179)</f>
        <v>0.27725404882765287</v>
      </c>
      <c r="AK510" s="72">
        <f>(AW510-Driver!$K$180)/(Driver!$L$180-Driver!$K$180)</f>
        <v>0.29455627838136922</v>
      </c>
      <c r="AL510" s="72">
        <f>(AX510-Driver!$K$181)/(Driver!$L$181-Driver!$K$181)</f>
        <v>0.64396382723075951</v>
      </c>
      <c r="AM510" s="72">
        <f>(AY510-Driver!$K$182)/(Driver!$L$182-Driver!$K$182)</f>
        <v>0.90487709410448103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61"/>
        <v>5.8353683353683348</v>
      </c>
      <c r="AW510" s="70">
        <f t="shared" si="262"/>
        <v>29.757684148785589</v>
      </c>
      <c r="AX510" s="70">
        <f t="shared" si="263"/>
        <v>6.7956744450768358</v>
      </c>
      <c r="AY510" s="70">
        <f>IFERROR(Driver!$K$19/Data!BH510/Data!BI510*Data!BK510*Data!BL510,"")</f>
        <v>-0.58229409375959906</v>
      </c>
      <c r="AZ510" s="70">
        <f t="shared" si="264"/>
        <v>23.544303797468352</v>
      </c>
      <c r="BA510" s="70"/>
      <c r="BB510" s="70"/>
      <c r="BC510" s="70">
        <f t="shared" si="265"/>
        <v>46.253264742857084</v>
      </c>
      <c r="BD510" s="70">
        <f t="shared" si="266"/>
        <v>8.8125654219552736</v>
      </c>
      <c r="BE510" s="70">
        <f t="shared" si="267"/>
        <v>1.4627549854111407E-2</v>
      </c>
      <c r="BF510" s="70">
        <f t="shared" si="268"/>
        <v>12.03395358824884</v>
      </c>
      <c r="BG510" s="70">
        <f t="shared" si="269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219</v>
      </c>
      <c r="BS510" s="8" t="s">
        <v>950</v>
      </c>
      <c r="BT510" s="9" t="s">
        <v>697</v>
      </c>
      <c r="BU510" s="10">
        <v>184</v>
      </c>
      <c r="BV510" s="9" t="s">
        <v>222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303</v>
      </c>
      <c r="CU510" s="10"/>
      <c r="CV510" s="10"/>
      <c r="CW510" s="10"/>
      <c r="CX510" t="str">
        <f>INDEX('Data_Price '!AS$2:AS$1266,MATCH(Data!$DN510,'Data_Price '!$BE$2:$BE$1266,0))</f>
        <v>K2 Poacher Skis 2022 - 184</v>
      </c>
      <c r="CY510" t="str">
        <f>INDEX('Data_Price '!AT$2:AT$1266,MATCH(Data!$DN510,'Data_Price '!$BE$2:$BE$1266,0))</f>
        <v>evo.com</v>
      </c>
      <c r="CZ510">
        <f>INDEX('Data_Price '!AU$2:AU$1266,MATCH(Data!$DN510,'Data_Price '!$BE$2:$BE$1266,0))</f>
        <v>499.95</v>
      </c>
      <c r="DA510" t="str">
        <f>INDEX('Data_Price '!AV$2:AV$1266,MATCH(Data!$DN510,'Data_Price '!$BE$2:$BE$1266,0))</f>
        <v>https://www.google.com/url?url=https://www.evo.com/skis/k2-poacher%3Fimage%3D201070/825034/clone.jpg&amp;rct=j&amp;q=&amp;esrc=s&amp;sa=U&amp;ved=0ahUKEwjrqvKXxqP2AhVKT98KHbE6Bs8QsDwIUw&amp;usg=AOvVaw0tRKCIbWY7r8a75hzMLci3</v>
      </c>
      <c r="DB510" t="str">
        <f>INDEX('Data_Price '!AW$2:AW$1266,MATCH(Data!$DN510,'Data_Price '!$BE$2:$BE$1266,0))</f>
        <v>K2 Poacher Skis 2022 - 184</v>
      </c>
      <c r="DC510" t="str">
        <f>INDEX('Data_Price '!AX$2:AX$1266,MATCH(Data!$DN510,'Data_Price '!$BE$2:$BE$1266,0))</f>
        <v>evo.com</v>
      </c>
      <c r="DD510">
        <f>INDEX('Data_Price '!AY$2:AY$1266,MATCH(Data!$DN510,'Data_Price '!$BE$2:$BE$1266,0))</f>
        <v>499.95</v>
      </c>
      <c r="DE510" t="str">
        <f>INDEX('Data_Price '!AZ$2:AZ$1266,MATCH(Data!$DN510,'Data_Price '!$BE$2:$BE$1266,0))</f>
        <v>https://www.google.com/url?q=https://www.evo.com/skis/k2-poacher%3Fimage%3D201070/825034/clone.jpg&amp;sa=U&amp;ved=0ahUKEwjhx6GYxqP2AhVITt8KHd7VCzUQ2ykIGA&amp;usg=AOvVaw16d0osWt82Sw1pLblX-coZ</v>
      </c>
      <c r="DF510" t="str">
        <f>INDEX('Data_Price '!BA$2:BA$1266,MATCH(Data!$DN510,'Data_Price '!$BE$2:$BE$1266,0))</f>
        <v>K2 Poacher Skis 2022 - 184</v>
      </c>
      <c r="DG510" t="str">
        <f>INDEX('Data_Price '!BB$2:BB$1266,MATCH(Data!$DN510,'Data_Price '!$BE$2:$BE$1266,0))</f>
        <v>AlpineShopVT.com</v>
      </c>
      <c r="DH510">
        <f>INDEX('Data_Price '!BC$2:BC$1266,MATCH(Data!$DN510,'Data_Price '!$BE$2:$BE$1266,0))</f>
        <v>499.95</v>
      </c>
      <c r="DI510" t="str">
        <f>INDEX('Data_Price '!BD$2:BD$1266,MATCH(Data!$DN510,'Data_Price '!$BE$2:$BE$1266,0))</f>
        <v>https://www.google.com/url?q=https://alpineshopvt.com/k2-poacher-2022/%3Fsku%3D37491&amp;sa=U&amp;ved=0ahUKEwjhx6GYxqP2AhVITt8KHd7VCzUQ2ykIGg&amp;usg=AOvVaw0RLtaO7SvENIqigyos_ysf</v>
      </c>
      <c r="DJ510" s="89" t="e">
        <f ca="1">_xll.Connector("TinyUrl.TinyUrl",DA510,0)</f>
        <v>#NAME?</v>
      </c>
      <c r="DK510" s="89" t="e">
        <f ca="1">_xll.Connector("TinyUrl.TinyUrl",DE510,0)</f>
        <v>#NAME?</v>
      </c>
      <c r="DL510" s="89" t="e">
        <f ca="1">_xll.Connector("TinyUrl.TinyUrl",DI510,0)</f>
        <v>#NAME?</v>
      </c>
      <c r="DM510" s="224" t="str">
        <f t="shared" si="270"/>
        <v>Poacher</v>
      </c>
      <c r="DN510" s="89" t="str">
        <f t="shared" si="271"/>
        <v xml:space="preserve"> K2Poacher184 Unisex</v>
      </c>
      <c r="DO510" s="227" t="s">
        <v>1034</v>
      </c>
    </row>
    <row r="511" spans="2:119" ht="15.45" customHeight="1">
      <c r="B511" s="224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#VALUE!</v>
      </c>
      <c r="F511" s="43" t="b">
        <f>CL511&gt;Driver!$F$56</f>
        <v>0</v>
      </c>
      <c r="G511" s="43" t="b">
        <f>AND(CB511&gt;Driver!$F$55,CB511&lt;Driver!$G$55)</f>
        <v>0</v>
      </c>
      <c r="H511" s="43" t="e">
        <f t="shared" si="238"/>
        <v>#VALUE!</v>
      </c>
      <c r="I511" s="43">
        <f t="shared" si="239"/>
        <v>0</v>
      </c>
      <c r="J511" s="43" t="e">
        <f t="array" ref="J511">NOT(OR(($H$9:$H$1273=TRUE)*($I$9:$I$1273&gt;0)*($BT$9:$BT$1273=BT511)*($K$9:$K$1273&gt;K511)))</f>
        <v>#VALUE!</v>
      </c>
      <c r="K511" s="72">
        <f t="shared" si="240"/>
        <v>0.689887926957649</v>
      </c>
      <c r="L511" s="72">
        <f t="shared" si="241"/>
        <v>0.87215856901136091</v>
      </c>
      <c r="M511" s="72">
        <f t="shared" si="242"/>
        <v>0.50761728490393709</v>
      </c>
      <c r="N511" s="72">
        <f t="shared" si="243"/>
        <v>0.31143995446784289</v>
      </c>
      <c r="O511" s="72">
        <f t="shared" si="244"/>
        <v>0.29454915514592928</v>
      </c>
      <c r="P511" s="72">
        <f t="shared" si="245"/>
        <v>0.91686274509803933</v>
      </c>
      <c r="Q511" s="72"/>
      <c r="R511" s="72"/>
      <c r="S511" s="72">
        <f t="shared" si="246"/>
        <v>0.70522118161453129</v>
      </c>
      <c r="T511" s="72">
        <f t="shared" si="247"/>
        <v>0.93838725267432366</v>
      </c>
      <c r="U511" s="72">
        <f t="shared" si="248"/>
        <v>9.9999999999999978E-2</v>
      </c>
      <c r="V511" s="72">
        <f t="shared" si="249"/>
        <v>0.61069166963256738</v>
      </c>
      <c r="W511" s="72">
        <f t="shared" si="250"/>
        <v>0.99165348101265827</v>
      </c>
      <c r="X511" s="72">
        <f t="shared" si="251"/>
        <v>0.12784143098863912</v>
      </c>
      <c r="Y511" s="72">
        <f t="shared" si="252"/>
        <v>0.49238271509606285</v>
      </c>
      <c r="Z511" s="72">
        <f t="shared" si="253"/>
        <v>0.68856004553215711</v>
      </c>
      <c r="AA511" s="72">
        <f t="shared" si="254"/>
        <v>0.70545084485407072</v>
      </c>
      <c r="AB511" s="72">
        <f t="shared" si="255"/>
        <v>8.3137254901960722E-2</v>
      </c>
      <c r="AC511" s="72"/>
      <c r="AD511" s="72"/>
      <c r="AE511" s="72">
        <f t="shared" si="256"/>
        <v>0.29477881838546866</v>
      </c>
      <c r="AF511" s="72">
        <f t="shared" si="257"/>
        <v>6.1612747325676322E-2</v>
      </c>
      <c r="AG511" s="72">
        <f t="shared" si="258"/>
        <v>0.9</v>
      </c>
      <c r="AH511" s="72">
        <f t="shared" si="259"/>
        <v>0.38930833036743262</v>
      </c>
      <c r="AI511" s="72">
        <f t="shared" si="260"/>
        <v>8.3465189873417819E-3</v>
      </c>
      <c r="AJ511" s="72">
        <f>(AV511-Driver!$K$179)/(Driver!$L$179-Driver!$K$179)</f>
        <v>0.11215856901136087</v>
      </c>
      <c r="AK511" s="72">
        <f>(AW511-Driver!$K$180)/(Driver!$L$180-Driver!$K$180)</f>
        <v>0.2485959042106039</v>
      </c>
      <c r="AL511" s="72">
        <f>(AX511-Driver!$K$181)/(Driver!$L$181-Driver!$K$181)</f>
        <v>0.28856004553215708</v>
      </c>
      <c r="AM511" s="72">
        <f>(AY511-Driver!$K$182)/(Driver!$L$182-Driver!$K$182)</f>
        <v>0.91945084485407069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61"/>
        <v>2.3606023606023605</v>
      </c>
      <c r="AW511" s="70">
        <f t="shared" si="262"/>
        <v>25.263304163113425</v>
      </c>
      <c r="AX511" s="70">
        <f t="shared" si="263"/>
        <v>3.5970404097894138</v>
      </c>
      <c r="AY511" s="70">
        <f>IFERROR(Driver!$K$19/Data!BH511/Data!BI511*Data!BK511*Data!BL511,"")</f>
        <v>-0.49308099723443993</v>
      </c>
      <c r="AZ511" s="70">
        <f t="shared" si="264"/>
        <v>22.15934475055845</v>
      </c>
      <c r="BA511" s="70"/>
      <c r="BB511" s="70"/>
      <c r="BC511" s="70">
        <f t="shared" si="265"/>
        <v>28.643610794883887</v>
      </c>
      <c r="BD511" s="70">
        <f t="shared" si="266"/>
        <v>5.1180267275884814</v>
      </c>
      <c r="BE511" s="70">
        <f t="shared" si="267"/>
        <v>1</v>
      </c>
      <c r="BF511" s="70">
        <f t="shared" si="268"/>
        <v>1.2075489717682064</v>
      </c>
      <c r="BG511" s="70">
        <f t="shared" si="269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219</v>
      </c>
      <c r="BS511" s="8" t="s">
        <v>843</v>
      </c>
      <c r="BT511" s="9" t="s">
        <v>850</v>
      </c>
      <c r="BU511" s="10">
        <v>160</v>
      </c>
      <c r="BV511" s="9" t="s">
        <v>390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305</v>
      </c>
      <c r="CU511" s="10"/>
      <c r="CV511" s="10"/>
      <c r="CW511" s="10"/>
      <c r="CX511" t="e">
        <f>INDEX('Data_Price '!AS$2:AS$1266,MATCH(Data!$DN511,'Data_Price '!$BE$2:$BE$1266,0))</f>
        <v>#N/A</v>
      </c>
      <c r="CY511" t="e">
        <f>INDEX('Data_Price '!AT$2:AT$1266,MATCH(Data!$DN511,'Data_Price '!$BE$2:$BE$1266,0))</f>
        <v>#N/A</v>
      </c>
      <c r="CZ511" t="e">
        <f>INDEX('Data_Price '!AU$2:AU$1266,MATCH(Data!$DN511,'Data_Price '!$BE$2:$BE$1266,0))</f>
        <v>#N/A</v>
      </c>
      <c r="DA511" t="e">
        <f>INDEX('Data_Price '!AV$2:AV$1266,MATCH(Data!$DN511,'Data_Price '!$BE$2:$BE$1266,0))</f>
        <v>#N/A</v>
      </c>
      <c r="DB511" t="e">
        <f>INDEX('Data_Price '!AW$2:AW$1266,MATCH(Data!$DN511,'Data_Price '!$BE$2:$BE$1266,0))</f>
        <v>#N/A</v>
      </c>
      <c r="DC511" t="e">
        <f>INDEX('Data_Price '!AX$2:AX$1266,MATCH(Data!$DN511,'Data_Price '!$BE$2:$BE$1266,0))</f>
        <v>#N/A</v>
      </c>
      <c r="DD511" t="e">
        <f>INDEX('Data_Price '!AY$2:AY$1266,MATCH(Data!$DN511,'Data_Price '!$BE$2:$BE$1266,0))</f>
        <v>#N/A</v>
      </c>
      <c r="DE511" t="e">
        <f>INDEX('Data_Price '!AZ$2:AZ$1266,MATCH(Data!$DN511,'Data_Price '!$BE$2:$BE$1266,0))</f>
        <v>#N/A</v>
      </c>
      <c r="DF511" t="e">
        <f>INDEX('Data_Price '!BA$2:BA$1266,MATCH(Data!$DN511,'Data_Price '!$BE$2:$BE$1266,0))</f>
        <v>#N/A</v>
      </c>
      <c r="DG511" t="e">
        <f>INDEX('Data_Price '!BB$2:BB$1266,MATCH(Data!$DN511,'Data_Price '!$BE$2:$BE$1266,0))</f>
        <v>#N/A</v>
      </c>
      <c r="DH511" t="e">
        <f>INDEX('Data_Price '!BC$2:BC$1266,MATCH(Data!$DN511,'Data_Price '!$BE$2:$BE$1266,0))</f>
        <v>#N/A</v>
      </c>
      <c r="DI511" t="e">
        <f>INDEX('Data_Price '!BD$2:BD$1266,MATCH(Data!$DN511,'Data_Price '!$BE$2:$BE$1266,0))</f>
        <v>#N/A</v>
      </c>
      <c r="DJ511" s="89" t="e">
        <f ca="1">_xll.Connector("TinyUrl.TinyUrl",DA511,0)</f>
        <v>#NAME?</v>
      </c>
      <c r="DK511" s="89" t="e">
        <f ca="1">_xll.Connector("TinyUrl.TinyUrl",DE511,0)</f>
        <v>#NAME?</v>
      </c>
      <c r="DL511" s="89" t="e">
        <f ca="1">_xll.Connector("TinyUrl.TinyUrl",DI511,0)</f>
        <v>#NAME?</v>
      </c>
      <c r="DM511" s="224" t="str">
        <f t="shared" si="270"/>
        <v>Nela 88</v>
      </c>
      <c r="DN511" s="89" t="str">
        <f t="shared" si="271"/>
        <v xml:space="preserve"> StöckliNela 88160 Women's</v>
      </c>
      <c r="DO511" s="227" t="s">
        <v>1093</v>
      </c>
    </row>
    <row r="512" spans="2:119" ht="15.45" customHeight="1">
      <c r="B512" s="224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#VALUE!</v>
      </c>
      <c r="F512" s="43" t="b">
        <f>CL512&gt;Driver!$F$56</f>
        <v>0</v>
      </c>
      <c r="G512" s="43" t="b">
        <f>AND(CB512&gt;Driver!$F$55,CB512&lt;Driver!$G$55)</f>
        <v>0</v>
      </c>
      <c r="H512" s="43" t="e">
        <f t="shared" si="238"/>
        <v>#VALUE!</v>
      </c>
      <c r="I512" s="43">
        <f t="shared" si="239"/>
        <v>0</v>
      </c>
      <c r="J512" s="43" t="e">
        <f t="array" ref="J512">NOT(OR(($H$9:$H$1273=TRUE)*($I$9:$I$1273&gt;0)*($BT$9:$BT$1273=BT512)*($K$9:$K$1273&gt;K512)))</f>
        <v>#VALUE!</v>
      </c>
      <c r="K512" s="72">
        <f t="shared" si="240"/>
        <v>0.71106804774506593</v>
      </c>
      <c r="L512" s="72">
        <f t="shared" si="241"/>
        <v>0.94854242204496009</v>
      </c>
      <c r="M512" s="72">
        <f t="shared" si="242"/>
        <v>0.47359367344517178</v>
      </c>
      <c r="N512" s="72">
        <f t="shared" si="243"/>
        <v>0.17990261177512168</v>
      </c>
      <c r="O512" s="72">
        <f t="shared" si="244"/>
        <v>0.28872154581529574</v>
      </c>
      <c r="P512" s="72">
        <f t="shared" si="245"/>
        <v>0.95215686274509803</v>
      </c>
      <c r="Q512" s="72"/>
      <c r="R512" s="72"/>
      <c r="S512" s="72">
        <f t="shared" si="246"/>
        <v>0.68924366714302165</v>
      </c>
      <c r="T512" s="72">
        <f t="shared" si="247"/>
        <v>0.93343270041451787</v>
      </c>
      <c r="U512" s="72">
        <f t="shared" si="248"/>
        <v>0.94233489044641139</v>
      </c>
      <c r="V512" s="72">
        <f t="shared" si="249"/>
        <v>0.73958751563085601</v>
      </c>
      <c r="W512" s="72">
        <f t="shared" si="250"/>
        <v>0.96610714285714283</v>
      </c>
      <c r="X512" s="72">
        <f t="shared" si="251"/>
        <v>5.1457577955039913E-2</v>
      </c>
      <c r="Y512" s="72">
        <f t="shared" si="252"/>
        <v>0.52640632655482822</v>
      </c>
      <c r="Z512" s="72">
        <f t="shared" si="253"/>
        <v>0.82009738822487832</v>
      </c>
      <c r="AA512" s="72">
        <f t="shared" si="254"/>
        <v>0.71127845418470426</v>
      </c>
      <c r="AB512" s="72">
        <f t="shared" si="255"/>
        <v>4.7843137254901913E-2</v>
      </c>
      <c r="AC512" s="72"/>
      <c r="AD512" s="72"/>
      <c r="AE512" s="72">
        <f t="shared" si="256"/>
        <v>0.31075633285697835</v>
      </c>
      <c r="AF512" s="72">
        <f t="shared" si="257"/>
        <v>6.6567299585482104E-2</v>
      </c>
      <c r="AG512" s="72">
        <f t="shared" si="258"/>
        <v>5.7665109553588612E-2</v>
      </c>
      <c r="AH512" s="72">
        <f t="shared" si="259"/>
        <v>0.26041248436914399</v>
      </c>
      <c r="AI512" s="72">
        <f t="shared" si="260"/>
        <v>3.3892857142857127E-2</v>
      </c>
      <c r="AJ512" s="72">
        <f>(AV512-Driver!$K$179)/(Driver!$L$179-Driver!$K$179)</f>
        <v>0.18854242204496008</v>
      </c>
      <c r="AK512" s="72">
        <f>(AW512-Driver!$K$180)/(Driver!$L$180-Driver!$K$180)</f>
        <v>0.22817247540522584</v>
      </c>
      <c r="AL512" s="72">
        <f>(AX512-Driver!$K$181)/(Driver!$L$181-Driver!$K$181)</f>
        <v>0.4200973882248783</v>
      </c>
      <c r="AM512" s="72">
        <f>(AY512-Driver!$K$182)/(Driver!$L$182-Driver!$K$182)</f>
        <v>0.92527845418470422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61"/>
        <v>3.9682539682539675</v>
      </c>
      <c r="AW512" s="70">
        <f t="shared" si="262"/>
        <v>23.26613483371144</v>
      </c>
      <c r="AX512" s="70">
        <f t="shared" si="263"/>
        <v>4.7808764940239046</v>
      </c>
      <c r="AY512" s="70">
        <f>IFERROR(Driver!$K$19/Data!BH512/Data!BI512*Data!BK512*Data!BL512,"")</f>
        <v>-0.45740733417694829</v>
      </c>
      <c r="AZ512" s="70">
        <f t="shared" si="264"/>
        <v>18.942665673864482</v>
      </c>
      <c r="BA512" s="70"/>
      <c r="BB512" s="70"/>
      <c r="BC512" s="70">
        <f t="shared" si="265"/>
        <v>20.355962964633225</v>
      </c>
      <c r="BD512" s="70">
        <f t="shared" si="266"/>
        <v>4.6795576315427958</v>
      </c>
      <c r="BE512" s="70">
        <f t="shared" si="267"/>
        <v>4.250572712297581E-2</v>
      </c>
      <c r="BF512" s="70">
        <f t="shared" si="268"/>
        <v>15.765429232706522</v>
      </c>
      <c r="BG512" s="70">
        <f t="shared" si="269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219</v>
      </c>
      <c r="BS512" s="8" t="s">
        <v>710</v>
      </c>
      <c r="BT512" s="9" t="s">
        <v>714</v>
      </c>
      <c r="BU512" s="10">
        <v>165</v>
      </c>
      <c r="BV512" s="9" t="s">
        <v>390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305</v>
      </c>
      <c r="CU512" s="9" t="s">
        <v>301</v>
      </c>
      <c r="CV512" s="10"/>
      <c r="CW512" s="10"/>
      <c r="CX512" t="str">
        <f>INDEX('Data_Price '!AS$2:AS$1266,MATCH(Data!$DN512,'Data_Price '!$BE$2:$BE$1266,0))</f>
        <v>Liberty Genesis 101 Women's Skis 165cm 2022</v>
      </c>
      <c r="CY512" t="str">
        <f>INDEX('Data_Price '!AT$2:AT$1266,MATCH(Data!$DN512,'Data_Price '!$BE$2:$BE$1266,0))</f>
        <v>eBay - david110549</v>
      </c>
      <c r="CZ512">
        <f>INDEX('Data_Price '!AU$2:AU$1266,MATCH(Data!$DN512,'Data_Price '!$BE$2:$BE$1266,0))</f>
        <v>449.99</v>
      </c>
      <c r="DA512" t="str">
        <f>INDEX('Data_Price '!AV$2:AV$1266,MATCH(Data!$DN512,'Data_Price '!$BE$2:$BE$1266,0))</f>
        <v>https://www.google.com/url?q=https://www.ebay.com/itm/203581622179%3Fchn%3Dps%26mkevt%3D1%26mkcid%3D28%26var%3D503986944981&amp;sa=U&amp;ved=0ahUKEwivpa2ZxqP2AhUESN8KHT9lByAQ2ykIFg&amp;usg=AOvVaw2GLjVacaunqWdkpkAaTxdm</v>
      </c>
      <c r="DB512" t="str">
        <f>INDEX('Data_Price '!AW$2:AW$1266,MATCH(Data!$DN512,'Data_Price '!$BE$2:$BE$1266,0))</f>
        <v>'22 Liberty Genesis 101 Skis 165cm</v>
      </c>
      <c r="DC512" t="str">
        <f>INDEX('Data_Price '!AX$2:AX$1266,MATCH(Data!$DN512,'Data_Price '!$BE$2:$BE$1266,0))</f>
        <v>Al's Ski Equipment Barn</v>
      </c>
      <c r="DD512">
        <f>INDEX('Data_Price '!AY$2:AY$1266,MATCH(Data!$DN512,'Data_Price '!$BE$2:$BE$1266,0))</f>
        <v>599</v>
      </c>
      <c r="DE512" t="str">
        <f>INDEX('Data_Price '!AZ$2:AZ$1266,MATCH(Data!$DN512,'Data_Price '!$BE$2:$BE$1266,0))</f>
        <v>https://www.google.com/url?url=https://www.untracked.com/p7429c46b101lr-Froogle-22_liberty_genesis_101_womens_allmountain_freeride_skis.html%23chsku769223&amp;rct=j&amp;q=&amp;esrc=s&amp;sa=U&amp;ved=0ahUKEwjN2oCZxqP2AhXyYt8KHdTEBoQQ2SkIZA&amp;usg=AOvVaw0UdW-gqxlwHSsmAO7Yprsj</v>
      </c>
      <c r="DF512" t="str">
        <f>INDEX('Data_Price '!BA$2:BA$1266,MATCH(Data!$DN512,'Data_Price '!$BE$2:$BE$1266,0))</f>
        <v>Liberty Genesis 101 Women's Skis 165cm 2022</v>
      </c>
      <c r="DG512" t="str">
        <f>INDEX('Data_Price '!BB$2:BB$1266,MATCH(Data!$DN512,'Data_Price '!$BE$2:$BE$1266,0))</f>
        <v>SkiEssentials.com</v>
      </c>
      <c r="DH512">
        <f>INDEX('Data_Price '!BC$2:BC$1266,MATCH(Data!$DN512,'Data_Price '!$BE$2:$BE$1266,0))</f>
        <v>599.99</v>
      </c>
      <c r="DI512" t="str">
        <f>INDEX('Data_Price '!BD$2:BD$1266,MATCH(Data!$DN512,'Data_Price '!$BE$2:$BE$1266,0))</f>
        <v>https://www.google.com/url?url=https://www.skiessentials.com/2022-liberty-genesis-101-women-s-skis.html&amp;rct=j&amp;q=&amp;esrc=s&amp;sa=U&amp;ved=0ahUKEwjN2oCZxqP2AhXyYt8KHdTEBoQQsDwIYA&amp;usg=AOvVaw1UTytyOdB90uoV4BURCwUE</v>
      </c>
      <c r="DJ512" s="89" t="e">
        <f ca="1">_xll.Connector("TinyUrl.TinyUrl",DA512,0)</f>
        <v>#NAME?</v>
      </c>
      <c r="DK512" s="89" t="e">
        <f ca="1">_xll.Connector("TinyUrl.TinyUrl",DE512,0)</f>
        <v>#NAME?</v>
      </c>
      <c r="DL512" s="89" t="e">
        <f ca="1">_xll.Connector("TinyUrl.TinyUrl",DI512,0)</f>
        <v>#NAME?</v>
      </c>
      <c r="DM512" s="224" t="str">
        <f t="shared" si="270"/>
        <v>Genesis 101</v>
      </c>
      <c r="DN512" s="89" t="str">
        <f t="shared" si="271"/>
        <v xml:space="preserve"> LibertyGenesis 101165 Women's</v>
      </c>
      <c r="DO512" s="227" t="s">
        <v>1084</v>
      </c>
    </row>
    <row r="513" spans="2:119" ht="15.45" customHeight="1">
      <c r="B513" s="224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#VALUE!</v>
      </c>
      <c r="F513" s="43" t="b">
        <f>CL513&gt;Driver!$F$56</f>
        <v>0</v>
      </c>
      <c r="G513" s="43" t="b">
        <f>AND(CB513&gt;Driver!$F$55,CB513&lt;Driver!$G$55)</f>
        <v>0</v>
      </c>
      <c r="H513" s="43" t="e">
        <f t="shared" si="238"/>
        <v>#VALUE!</v>
      </c>
      <c r="I513" s="43">
        <f t="shared" si="239"/>
        <v>0</v>
      </c>
      <c r="J513" s="43" t="e">
        <f t="array" ref="J513">NOT(OR(($H$9:$H$1273=TRUE)*($I$9:$I$1273&gt;0)*($BT$9:$BT$1273=BT513)*($K$9:$K$1273&gt;K513)))</f>
        <v>#VALUE!</v>
      </c>
      <c r="K513" s="72">
        <f t="shared" si="240"/>
        <v>0.67355311669028106</v>
      </c>
      <c r="L513" s="72">
        <f t="shared" si="241"/>
        <v>0.96739666424945614</v>
      </c>
      <c r="M513" s="72">
        <f t="shared" si="242"/>
        <v>0.37970956913110598</v>
      </c>
      <c r="N513" s="72">
        <f t="shared" si="243"/>
        <v>9.0103079744513925E-2</v>
      </c>
      <c r="O513" s="72">
        <f t="shared" si="244"/>
        <v>0.28927072568801959</v>
      </c>
      <c r="P513" s="72">
        <f t="shared" si="245"/>
        <v>0.75975490196078432</v>
      </c>
      <c r="Q513" s="72"/>
      <c r="R513" s="72"/>
      <c r="S513" s="72">
        <f t="shared" si="246"/>
        <v>0.80076966784434855</v>
      </c>
      <c r="T513" s="72">
        <f t="shared" si="247"/>
        <v>0.88807991620979243</v>
      </c>
      <c r="U513" s="72">
        <f t="shared" si="248"/>
        <v>9.9999999999999978E-2</v>
      </c>
      <c r="V513" s="72">
        <f t="shared" si="249"/>
        <v>0.60503563755923884</v>
      </c>
      <c r="W513" s="72">
        <f t="shared" si="250"/>
        <v>0.95604054804665806</v>
      </c>
      <c r="X513" s="72">
        <f t="shared" si="251"/>
        <v>3.2603335750543888E-2</v>
      </c>
      <c r="Y513" s="72">
        <f t="shared" si="252"/>
        <v>0.62029043086889402</v>
      </c>
      <c r="Z513" s="72">
        <f t="shared" si="253"/>
        <v>0.90989692025548607</v>
      </c>
      <c r="AA513" s="72">
        <f t="shared" si="254"/>
        <v>0.71072927431198041</v>
      </c>
      <c r="AB513" s="72">
        <f t="shared" si="255"/>
        <v>0.24024509803921573</v>
      </c>
      <c r="AC513" s="72"/>
      <c r="AD513" s="72"/>
      <c r="AE513" s="72">
        <f t="shared" si="256"/>
        <v>0.19923033215565147</v>
      </c>
      <c r="AF513" s="72">
        <f t="shared" si="257"/>
        <v>0.11192008379020757</v>
      </c>
      <c r="AG513" s="72">
        <f t="shared" si="258"/>
        <v>0.9</v>
      </c>
      <c r="AH513" s="72">
        <f t="shared" si="259"/>
        <v>0.39496436244076116</v>
      </c>
      <c r="AI513" s="72">
        <f t="shared" si="260"/>
        <v>4.3959451953341978E-2</v>
      </c>
      <c r="AJ513" s="72">
        <f>(AV513-Driver!$K$179)/(Driver!$L$179-Driver!$K$179)</f>
        <v>0.2073966642494561</v>
      </c>
      <c r="AK513" s="72">
        <f>(AW513-Driver!$K$180)/(Driver!$L$180-Driver!$K$180)</f>
        <v>0.41572283273742933</v>
      </c>
      <c r="AL513" s="72">
        <f>(AX513-Driver!$K$181)/(Driver!$L$181-Driver!$K$181)</f>
        <v>0.50989692025548605</v>
      </c>
      <c r="AM513" s="72">
        <f>(AY513-Driver!$K$182)/(Driver!$L$182-Driver!$K$182)</f>
        <v>0.92472927431198038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61"/>
        <v>4.3650793650793647</v>
      </c>
      <c r="AW513" s="70">
        <f t="shared" si="262"/>
        <v>41.606337399679425</v>
      </c>
      <c r="AX513" s="70">
        <f t="shared" si="263"/>
        <v>5.5890722822993748</v>
      </c>
      <c r="AY513" s="70">
        <f>IFERROR(Driver!$K$19/Data!BH513/Data!BI513*Data!BK513*Data!BL513,"")</f>
        <v>-0.46076913429531241</v>
      </c>
      <c r="AZ513" s="70">
        <f t="shared" si="264"/>
        <v>36.478034251675361</v>
      </c>
      <c r="BA513" s="70"/>
      <c r="BB513" s="70"/>
      <c r="BC513" s="70">
        <f t="shared" si="265"/>
        <v>78.205274844589937</v>
      </c>
      <c r="BD513" s="70">
        <f t="shared" si="266"/>
        <v>20.475374799362136</v>
      </c>
      <c r="BE513" s="70">
        <f t="shared" si="267"/>
        <v>1</v>
      </c>
      <c r="BF513" s="70">
        <f t="shared" si="268"/>
        <v>0.56873988495995731</v>
      </c>
      <c r="BG513" s="70">
        <f t="shared" si="269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219</v>
      </c>
      <c r="BS513" s="8" t="s">
        <v>438</v>
      </c>
      <c r="BT513" s="9" t="s">
        <v>470</v>
      </c>
      <c r="BU513" s="10">
        <v>174</v>
      </c>
      <c r="BV513" s="9" t="s">
        <v>222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307</v>
      </c>
      <c r="CU513" s="9" t="s">
        <v>305</v>
      </c>
      <c r="CV513" s="10"/>
      <c r="CW513" s="10"/>
      <c r="CX513">
        <f>INDEX('Data_Price '!AS$2:AS$1266,MATCH(Data!$DN513,'Data_Price '!$BE$2:$BE$1266,0))</f>
        <v>0</v>
      </c>
      <c r="CY513">
        <f>INDEX('Data_Price '!AT$2:AT$1266,MATCH(Data!$DN513,'Data_Price '!$BE$2:$BE$1266,0))</f>
        <v>0</v>
      </c>
      <c r="CZ513">
        <f>INDEX('Data_Price '!AU$2:AU$1266,MATCH(Data!$DN513,'Data_Price '!$BE$2:$BE$1266,0))</f>
        <v>0</v>
      </c>
      <c r="DA513">
        <f>INDEX('Data_Price '!AV$2:AV$1266,MATCH(Data!$DN513,'Data_Price '!$BE$2:$BE$1266,0))</f>
        <v>0</v>
      </c>
      <c r="DB513">
        <f>INDEX('Data_Price '!AW$2:AW$1266,MATCH(Data!$DN513,'Data_Price '!$BE$2:$BE$1266,0))</f>
        <v>0</v>
      </c>
      <c r="DC513">
        <f>INDEX('Data_Price '!AX$2:AX$1266,MATCH(Data!$DN513,'Data_Price '!$BE$2:$BE$1266,0))</f>
        <v>0</v>
      </c>
      <c r="DD513">
        <f>INDEX('Data_Price '!AY$2:AY$1266,MATCH(Data!$DN513,'Data_Price '!$BE$2:$BE$1266,0))</f>
        <v>0</v>
      </c>
      <c r="DE513">
        <f>INDEX('Data_Price '!AZ$2:AZ$1266,MATCH(Data!$DN513,'Data_Price '!$BE$2:$BE$1266,0))</f>
        <v>0</v>
      </c>
      <c r="DF513">
        <f>INDEX('Data_Price '!BA$2:BA$1266,MATCH(Data!$DN513,'Data_Price '!$BE$2:$BE$1266,0))</f>
        <v>0</v>
      </c>
      <c r="DG513">
        <f>INDEX('Data_Price '!BB$2:BB$1266,MATCH(Data!$DN513,'Data_Price '!$BE$2:$BE$1266,0))</f>
        <v>0</v>
      </c>
      <c r="DH513">
        <f>INDEX('Data_Price '!BC$2:BC$1266,MATCH(Data!$DN513,'Data_Price '!$BE$2:$BE$1266,0))</f>
        <v>0</v>
      </c>
      <c r="DI513">
        <f>INDEX('Data_Price '!BD$2:BD$1266,MATCH(Data!$DN513,'Data_Price '!$BE$2:$BE$1266,0))</f>
        <v>0</v>
      </c>
      <c r="DJ513" s="89" t="e">
        <f ca="1">_xll.Connector("TinyUrl.TinyUrl",DA513,0)</f>
        <v>#NAME?</v>
      </c>
      <c r="DK513" s="89" t="e">
        <f ca="1">_xll.Connector("TinyUrl.TinyUrl",DE513,0)</f>
        <v>#NAME?</v>
      </c>
      <c r="DL513" s="89" t="e">
        <f ca="1">_xll.Connector("TinyUrl.TinyUrl",DI513,0)</f>
        <v>#NAME?</v>
      </c>
      <c r="DM513" s="224" t="str">
        <f t="shared" si="270"/>
        <v>Vantage 82 Ti</v>
      </c>
      <c r="DN513" s="89" t="str">
        <f t="shared" si="271"/>
        <v xml:space="preserve"> AtomicVantage 82 Ti174 Unisex</v>
      </c>
      <c r="DO513" s="227"/>
    </row>
    <row r="514" spans="2:119" ht="15.45" customHeight="1">
      <c r="B514" s="224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#VALUE!</v>
      </c>
      <c r="F514" s="43" t="b">
        <f>CL514&gt;Driver!$F$56</f>
        <v>0</v>
      </c>
      <c r="G514" s="43" t="b">
        <f>AND(CB514&gt;Driver!$F$55,CB514&lt;Driver!$G$55)</f>
        <v>0</v>
      </c>
      <c r="H514" s="43" t="e">
        <f t="shared" si="238"/>
        <v>#VALUE!</v>
      </c>
      <c r="I514" s="43">
        <f t="shared" si="239"/>
        <v>0</v>
      </c>
      <c r="J514" s="43" t="e">
        <f t="array" ref="J514">NOT(OR(($H$9:$H$1273=TRUE)*($I$9:$I$1273&gt;0)*($BT$9:$BT$1273=BT514)*($K$9:$K$1273&gt;K514)))</f>
        <v>#VALUE!</v>
      </c>
      <c r="K514" s="72">
        <f t="shared" si="240"/>
        <v>0.74267008772989662</v>
      </c>
      <c r="L514" s="72">
        <f t="shared" si="241"/>
        <v>0.93903472725807746</v>
      </c>
      <c r="M514" s="72">
        <f t="shared" si="242"/>
        <v>0.54630544820171578</v>
      </c>
      <c r="N514" s="72">
        <f t="shared" si="243"/>
        <v>0.3797381900967558</v>
      </c>
      <c r="O514" s="72">
        <f t="shared" si="244"/>
        <v>0.32009318718812985</v>
      </c>
      <c r="P514" s="72">
        <f t="shared" si="245"/>
        <v>0.93908496732026148</v>
      </c>
      <c r="Q514" s="72"/>
      <c r="R514" s="72"/>
      <c r="S514" s="72">
        <f t="shared" si="246"/>
        <v>0.70907486477894155</v>
      </c>
      <c r="T514" s="72">
        <f t="shared" si="247"/>
        <v>0.94620887656479946</v>
      </c>
      <c r="U514" s="72">
        <f t="shared" si="248"/>
        <v>0.83270073550141122</v>
      </c>
      <c r="V514" s="72">
        <f t="shared" si="249"/>
        <v>0.64417036485670565</v>
      </c>
      <c r="W514" s="72">
        <f t="shared" si="250"/>
        <v>0.99167202025546064</v>
      </c>
      <c r="X514" s="72">
        <f t="shared" si="251"/>
        <v>6.0965272741922483E-2</v>
      </c>
      <c r="Y514" s="72">
        <f t="shared" si="252"/>
        <v>0.45369455179828427</v>
      </c>
      <c r="Z514" s="72">
        <f t="shared" si="253"/>
        <v>0.6202618099032442</v>
      </c>
      <c r="AA514" s="72">
        <f t="shared" si="254"/>
        <v>0.67990681281187015</v>
      </c>
      <c r="AB514" s="72">
        <f t="shared" si="255"/>
        <v>6.0915032679738551E-2</v>
      </c>
      <c r="AC514" s="72"/>
      <c r="AD514" s="72"/>
      <c r="AE514" s="72">
        <f t="shared" si="256"/>
        <v>0.29092513522105845</v>
      </c>
      <c r="AF514" s="72">
        <f t="shared" si="257"/>
        <v>5.3791123435200518E-2</v>
      </c>
      <c r="AG514" s="72">
        <f t="shared" si="258"/>
        <v>0.16729926449858881</v>
      </c>
      <c r="AH514" s="72">
        <f t="shared" si="259"/>
        <v>0.3558296351432943</v>
      </c>
      <c r="AI514" s="72">
        <f t="shared" si="260"/>
        <v>8.327979744539353E-3</v>
      </c>
      <c r="AJ514" s="72">
        <f>(AV514-Driver!$K$179)/(Driver!$L$179-Driver!$K$179)</f>
        <v>0.17903472725807751</v>
      </c>
      <c r="AK514" s="72">
        <f>(AW514-Driver!$K$180)/(Driver!$L$180-Driver!$K$180)</f>
        <v>0.21999971799932447</v>
      </c>
      <c r="AL514" s="72">
        <f>(AX514-Driver!$K$181)/(Driver!$L$181-Driver!$K$181)</f>
        <v>0.22026180990324418</v>
      </c>
      <c r="AM514" s="72">
        <f>(AY514-Driver!$K$182)/(Driver!$L$182-Driver!$K$182)</f>
        <v>0.89390681281187012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61"/>
        <v>3.768145434812102</v>
      </c>
      <c r="AW514" s="70">
        <f t="shared" si="262"/>
        <v>22.466936002640971</v>
      </c>
      <c r="AX514" s="70">
        <f t="shared" si="263"/>
        <v>2.9823562891291977</v>
      </c>
      <c r="AY514" s="70">
        <f>IFERROR(Driver!$K$19/Data!BH514/Data!BI514*Data!BK514*Data!BL514,"")</f>
        <v>-0.64944858135047601</v>
      </c>
      <c r="AZ514" s="70">
        <f t="shared" si="264"/>
        <v>20.134028294862251</v>
      </c>
      <c r="BA514" s="70"/>
      <c r="BB514" s="70"/>
      <c r="BC514" s="70">
        <f t="shared" si="265"/>
        <v>30.642543042634188</v>
      </c>
      <c r="BD514" s="70">
        <f t="shared" si="266"/>
        <v>5.8102265827981423</v>
      </c>
      <c r="BE514" s="70">
        <f t="shared" si="267"/>
        <v>0.2674299700629042</v>
      </c>
      <c r="BF514" s="70">
        <f t="shared" si="268"/>
        <v>4.9887323961892234</v>
      </c>
      <c r="BG514" s="70">
        <f t="shared" si="269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219</v>
      </c>
      <c r="BS514" s="8" t="s">
        <v>438</v>
      </c>
      <c r="BT514" s="9" t="s">
        <v>452</v>
      </c>
      <c r="BU514" s="10">
        <v>161</v>
      </c>
      <c r="BV514" s="9" t="s">
        <v>390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305</v>
      </c>
      <c r="CU514" s="9" t="s">
        <v>302</v>
      </c>
      <c r="CV514" s="10"/>
      <c r="CW514" s="10"/>
      <c r="CX514" t="str">
        <f>INDEX('Data_Price '!AS$2:AS$1266,MATCH(Data!$DN514,'Data_Price '!$BE$2:$BE$1266,0))</f>
        <v>Atomic Maven 86 C Skis</v>
      </c>
      <c r="CY514" t="str">
        <f>INDEX('Data_Price '!AT$2:AT$1266,MATCH(Data!$DN514,'Data_Price '!$BE$2:$BE$1266,0))</f>
        <v>Ski Pro  - Snow Ski &amp; Snowboard</v>
      </c>
      <c r="CZ514">
        <f>INDEX('Data_Price '!AU$2:AU$1266,MATCH(Data!$DN514,'Data_Price '!$BE$2:$BE$1266,0))</f>
        <v>499.95</v>
      </c>
      <c r="DA514" t="str">
        <f>INDEX('Data_Price '!AV$2:AV$1266,MATCH(Data!$DN514,'Data_Price '!$BE$2:$BE$1266,0))</f>
        <v>https://www.google.com/url?q=https://www.skipro.com/products/maven_86_c_flat_lds_12w%3Fvariant%3D40621259522225&amp;sa=U&amp;ved=0ahUKEwjX_8-axqP2AhUNmeAKHY6LD1kQ2ykIIA&amp;usg=AOvVaw0yWdzNYj_ciIvDHMx88VEF</v>
      </c>
      <c r="DB514" t="str">
        <f>INDEX('Data_Price '!AW$2:AW$1266,MATCH(Data!$DN514,'Data_Price '!$BE$2:$BE$1266,0))</f>
        <v>Atomic Maven 86 C Skis Women's 2023</v>
      </c>
      <c r="DC514" t="str">
        <f>INDEX('Data_Price '!AX$2:AX$1266,MATCH(Data!$DN514,'Data_Price '!$BE$2:$BE$1266,0))</f>
        <v>Buckman's Ski and Snowboard Shop</v>
      </c>
      <c r="DD514">
        <f>INDEX('Data_Price '!AY$2:AY$1266,MATCH(Data!$DN514,'Data_Price '!$BE$2:$BE$1266,0))</f>
        <v>499.95</v>
      </c>
      <c r="DE514" t="str">
        <f>INDEX('Data_Price '!AZ$2:AZ$1266,MATCH(Data!$DN514,'Data_Price '!$BE$2:$BE$1266,0))</f>
        <v>https://www.google.com/url?url=https://buckmans.com/product/44209/2023-atomic-maven-86-c-skis-womens%3Fbbfid%3DE503E784-714B-4871-B873-5D61D532D3FA&amp;rct=j&amp;q=&amp;esrc=s&amp;sa=U&amp;ved=0ahUKEwjBuZiaxqP2AhUQUt8KHRuiBX8QsDwIbA&amp;usg=AOvVaw1g3GyXIGdik4jQzi1Eam9m</v>
      </c>
      <c r="DF514" t="str">
        <f>INDEX('Data_Price '!BA$2:BA$1266,MATCH(Data!$DN514,'Data_Price '!$BE$2:$BE$1266,0))</f>
        <v>Atomic Maven 86 C Skis Women's 2023</v>
      </c>
      <c r="DG514" t="str">
        <f>INDEX('Data_Price '!BB$2:BB$1266,MATCH(Data!$DN514,'Data_Price '!$BE$2:$BE$1266,0))</f>
        <v>Level Nine Sports</v>
      </c>
      <c r="DH514">
        <f>INDEX('Data_Price '!BC$2:BC$1266,MATCH(Data!$DN514,'Data_Price '!$BE$2:$BE$1266,0))</f>
        <v>499.95</v>
      </c>
      <c r="DI514" t="str">
        <f>INDEX('Data_Price '!BD$2:BD$1266,MATCH(Data!$DN514,'Data_Price '!$BE$2:$BE$1266,0))</f>
        <v>https://www.google.com/url?q=https://www.levelninesports.com/atomic-maven-86-c-skis-womens-2023/&amp;sa=U&amp;ved=0ahUKEwj96u-axqP2AhUImeAKHTakCeMQ2ykIFQ&amp;usg=AOvVaw2xjjDG72wiO1P5fSsjokPV</v>
      </c>
      <c r="DJ514" s="89" t="e">
        <f ca="1">_xll.Connector("TinyUrl.TinyUrl",DA514,0)</f>
        <v>#NAME?</v>
      </c>
      <c r="DK514" s="89" t="e">
        <f ca="1">_xll.Connector("TinyUrl.TinyUrl",DE514,0)</f>
        <v>#NAME?</v>
      </c>
      <c r="DL514" s="89" t="e">
        <f ca="1">_xll.Connector("TinyUrl.TinyUrl",DI514,0)</f>
        <v>#NAME?</v>
      </c>
      <c r="DM514" s="224" t="str">
        <f t="shared" si="270"/>
        <v>Maven 86 C</v>
      </c>
      <c r="DN514" s="89" t="str">
        <f t="shared" si="271"/>
        <v xml:space="preserve"> AtomicMaven 86 C161 Women's</v>
      </c>
      <c r="DO514" s="227" t="s">
        <v>1094</v>
      </c>
    </row>
    <row r="515" spans="2:119" ht="15.45" customHeight="1">
      <c r="B515" s="224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#VALUE!</v>
      </c>
      <c r="F515" s="43" t="b">
        <f>CL515&gt;Driver!$F$56</f>
        <v>0</v>
      </c>
      <c r="G515" s="43" t="b">
        <f>AND(CB515&gt;Driver!$F$55,CB515&lt;Driver!$G$55)</f>
        <v>0</v>
      </c>
      <c r="H515" s="43" t="e">
        <f t="shared" si="238"/>
        <v>#VALUE!</v>
      </c>
      <c r="I515" s="43">
        <f t="shared" si="239"/>
        <v>0</v>
      </c>
      <c r="J515" s="43" t="e">
        <f t="array" ref="J515">NOT(OR(($H$9:$H$1273=TRUE)*($I$9:$I$1273&gt;0)*($BT$9:$BT$1273=BT515)*($K$9:$K$1273&gt;K515)))</f>
        <v>#VALUE!</v>
      </c>
      <c r="K515" s="72">
        <f t="shared" si="240"/>
        <v>0.6774284308640981</v>
      </c>
      <c r="L515" s="72">
        <f t="shared" si="241"/>
        <v>0.90849730078156476</v>
      </c>
      <c r="M515" s="72">
        <f t="shared" si="242"/>
        <v>0.44635956094663132</v>
      </c>
      <c r="N515" s="72">
        <f t="shared" si="243"/>
        <v>0.14259153860747487</v>
      </c>
      <c r="O515" s="72">
        <f t="shared" si="244"/>
        <v>0.26495936645464135</v>
      </c>
      <c r="P515" s="72">
        <f t="shared" si="245"/>
        <v>0.93152777777777784</v>
      </c>
      <c r="Q515" s="72"/>
      <c r="R515" s="72"/>
      <c r="S515" s="72">
        <f t="shared" si="246"/>
        <v>0.69241443775479539</v>
      </c>
      <c r="T515" s="72">
        <f t="shared" si="247"/>
        <v>0.83568660392473271</v>
      </c>
      <c r="U515" s="72">
        <f t="shared" si="248"/>
        <v>0.77634745710541431</v>
      </c>
      <c r="V515" s="72">
        <f t="shared" si="249"/>
        <v>0.6325722685056806</v>
      </c>
      <c r="W515" s="72">
        <f t="shared" si="250"/>
        <v>0.97529098769537748</v>
      </c>
      <c r="X515" s="72">
        <f t="shared" si="251"/>
        <v>9.1502699218435263E-2</v>
      </c>
      <c r="Y515" s="72">
        <f t="shared" si="252"/>
        <v>0.55364043905336868</v>
      </c>
      <c r="Z515" s="72">
        <f t="shared" si="253"/>
        <v>0.85740846139252513</v>
      </c>
      <c r="AA515" s="72">
        <f t="shared" si="254"/>
        <v>0.73504063354535865</v>
      </c>
      <c r="AB515" s="72">
        <f t="shared" si="255"/>
        <v>6.8472222222222184E-2</v>
      </c>
      <c r="AC515" s="72"/>
      <c r="AD515" s="72"/>
      <c r="AE515" s="72">
        <f t="shared" si="256"/>
        <v>0.30758556224520456</v>
      </c>
      <c r="AF515" s="72">
        <f t="shared" si="257"/>
        <v>0.16431339607526732</v>
      </c>
      <c r="AG515" s="72">
        <f t="shared" si="258"/>
        <v>0.22365254289458572</v>
      </c>
      <c r="AH515" s="72">
        <f t="shared" si="259"/>
        <v>0.3674277314943194</v>
      </c>
      <c r="AI515" s="72">
        <f t="shared" si="260"/>
        <v>2.4709012304622555E-2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0.25232037850536082</v>
      </c>
      <c r="AL515" s="72">
        <f>(AX515-Driver!$K$181)/(Driver!$L$181-Driver!$K$181)</f>
        <v>0.45740846139252511</v>
      </c>
      <c r="AM515" s="72">
        <f>(AY515-Driver!$K$182)/(Driver!$L$182-Driver!$K$182)</f>
        <v>0.94904063354535861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61"/>
        <v>3.1254239587572923</v>
      </c>
      <c r="AW515" s="70">
        <f t="shared" si="262"/>
        <v>25.627513615919696</v>
      </c>
      <c r="AX515" s="70">
        <f t="shared" si="263"/>
        <v>5.116676152532726</v>
      </c>
      <c r="AY515" s="70">
        <f>IFERROR(Driver!$K$19/Data!BH515/Data!BI515*Data!BK515*Data!BL515,"")</f>
        <v>-0.31194734673960928</v>
      </c>
      <c r="AZ515" s="70">
        <f t="shared" si="264"/>
        <v>20.822784810126581</v>
      </c>
      <c r="BA515" s="70"/>
      <c r="BB515" s="70"/>
      <c r="BC515" s="70">
        <f t="shared" si="265"/>
        <v>22.000663723799956</v>
      </c>
      <c r="BD515" s="70">
        <f t="shared" si="266"/>
        <v>25.112090101133919</v>
      </c>
      <c r="BE515" s="70">
        <f t="shared" si="267"/>
        <v>0.32377319566831847</v>
      </c>
      <c r="BF515" s="70">
        <f t="shared" si="268"/>
        <v>3.6788088945793187</v>
      </c>
      <c r="BG515" s="70">
        <f t="shared" si="269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219</v>
      </c>
      <c r="BS515" s="8" t="s">
        <v>771</v>
      </c>
      <c r="BT515" s="9" t="s">
        <v>793</v>
      </c>
      <c r="BU515" s="10">
        <v>167</v>
      </c>
      <c r="BV515" s="9" t="s">
        <v>222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305</v>
      </c>
      <c r="CU515" s="10"/>
      <c r="CV515" s="10"/>
      <c r="CW515" s="10"/>
      <c r="CX515" t="str">
        <f>INDEX('Data_Price '!AS$2:AS$1266,MATCH(Data!$DN515,'Data_Price '!$BE$2:$BE$1266,0))</f>
        <v>Rossignol Experience 86 Basalt Mens Skis 167Cm</v>
      </c>
      <c r="CY515" t="str">
        <f>INDEX('Data_Price '!AT$2:AT$1266,MATCH(Data!$DN515,'Data_Price '!$BE$2:$BE$1266,0))</f>
        <v>Al's Sporting Goods</v>
      </c>
      <c r="CZ515">
        <f>INDEX('Data_Price '!AU$2:AU$1266,MATCH(Data!$DN515,'Data_Price '!$BE$2:$BE$1266,0))</f>
        <v>599.95000000000005</v>
      </c>
      <c r="DA515" t="str">
        <f>INDEX('Data_Price '!AV$2:AV$1266,MATCH(Data!$DN515,'Data_Price '!$BE$2:$BE$1266,0))</f>
        <v>https://www.google.com/url?url=https://www.als.com/rossig-ski-experience-86-basalt-2022/p%3Fidsku%3D869033&amp;rct=j&amp;q=&amp;esrc=s&amp;sa=U&amp;ved=0ahUKEwjfmo-bxqP2AhVqRN8KHQ_QB-wQsDwIZA&amp;usg=AOvVaw2jZ9ig1aNWgomkWQTl94sw</v>
      </c>
      <c r="DB515" t="str">
        <f>INDEX('Data_Price '!AW$2:AW$1266,MATCH(Data!$DN515,'Data_Price '!$BE$2:$BE$1266,0))</f>
        <v>Rossignol Experience 86 Basalt Mens Skis w/SPX 12 Konect GW Bindings</v>
      </c>
      <c r="DC515" t="str">
        <f>INDEX('Data_Price '!AX$2:AX$1266,MATCH(Data!$DN515,'Data_Price '!$BE$2:$BE$1266,0))</f>
        <v>SkiEssentials.com</v>
      </c>
      <c r="DD515">
        <f>INDEX('Data_Price '!AY$2:AY$1266,MATCH(Data!$DN515,'Data_Price '!$BE$2:$BE$1266,0))</f>
        <v>799.95</v>
      </c>
      <c r="DE515" t="str">
        <f>INDEX('Data_Price '!AZ$2:AZ$1266,MATCH(Data!$DN515,'Data_Price '!$BE$2:$BE$1266,0))</f>
        <v>https://www.google.com/url?url=https://www.skiessentials.com/2022-rossignol-experience-86-basalt-skis-w-konect-spx-12-gw-bindings.html%23size%3D22403&amp;rct=j&amp;q=&amp;esrc=s&amp;sa=U&amp;ved=0ahUKEwjfmo-bxqP2AhVqRN8KHQ_QB-wQsDwIYA&amp;usg=AOvVaw2rpG5YlSMqjXkBIGize3eM</v>
      </c>
      <c r="DF515" t="str">
        <f>INDEX('Data_Price '!BA$2:BA$1266,MATCH(Data!$DN515,'Data_Price '!$BE$2:$BE$1266,0))</f>
        <v>Rossignol Experience 86 Basalt Mens Skis w/SPX 12 Konect GW Bindings</v>
      </c>
      <c r="DG515" t="str">
        <f>INDEX('Data_Price '!BB$2:BB$1266,MATCH(Data!$DN515,'Data_Price '!$BE$2:$BE$1266,0))</f>
        <v>SkiEssentials.com</v>
      </c>
      <c r="DH515">
        <f>INDEX('Data_Price '!BC$2:BC$1266,MATCH(Data!$DN515,'Data_Price '!$BE$2:$BE$1266,0))</f>
        <v>799.95</v>
      </c>
      <c r="DI515" t="str">
        <f>INDEX('Data_Price '!BD$2:BD$1266,MATCH(Data!$DN515,'Data_Price '!$BE$2:$BE$1266,0))</f>
        <v>https://www.google.com/url?q=https://www.skiessentials.com/2022-rossignol-experience-86-basalt-skis-w-konect-spx-12-gw-bindings.html%23size%3D22403&amp;sa=U&amp;ved=0ahUKEwj-hMCbxqP2AhWrhOAKHb80DRcQ2ykIFw&amp;usg=AOvVaw1YADl1zGut56V0dli9QhvS</v>
      </c>
      <c r="DJ515" s="89" t="e">
        <f ca="1">_xll.Connector("TinyUrl.TinyUrl",DA515,0)</f>
        <v>#NAME?</v>
      </c>
      <c r="DK515" s="89" t="e">
        <f ca="1">_xll.Connector("TinyUrl.TinyUrl",DE515,0)</f>
        <v>#NAME?</v>
      </c>
      <c r="DL515" s="89" t="e">
        <f ca="1">_xll.Connector("TinyUrl.TinyUrl",DI515,0)</f>
        <v>#NAME?</v>
      </c>
      <c r="DM515" s="224" t="str">
        <f t="shared" si="270"/>
        <v>Experience 86 Basalt</v>
      </c>
      <c r="DN515" s="89" t="str">
        <f t="shared" si="271"/>
        <v xml:space="preserve"> RossignolExperience 86 Basalt167 Unisex</v>
      </c>
      <c r="DO515" s="227" t="s">
        <v>982</v>
      </c>
    </row>
    <row r="516" spans="2:119" ht="15.45" customHeight="1">
      <c r="B516" s="224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#VALUE!</v>
      </c>
      <c r="F516" s="43" t="b">
        <f>CL516&gt;Driver!$F$56</f>
        <v>0</v>
      </c>
      <c r="G516" s="43" t="b">
        <f>AND(CB516&gt;Driver!$F$55,CB516&lt;Driver!$G$55)</f>
        <v>0</v>
      </c>
      <c r="H516" s="43" t="e">
        <f t="shared" si="238"/>
        <v>#VALUE!</v>
      </c>
      <c r="I516" s="43">
        <f t="shared" si="239"/>
        <v>0</v>
      </c>
      <c r="J516" s="43" t="e">
        <f t="array" ref="J516">NOT(OR(($H$9:$H$1273=TRUE)*($I$9:$I$1273&gt;0)*($BT$9:$BT$1273=BT516)*($K$9:$K$1273&gt;K516)))</f>
        <v>#VALUE!</v>
      </c>
      <c r="K516" s="72">
        <f t="shared" si="240"/>
        <v>0.67807567116190082</v>
      </c>
      <c r="L516" s="72">
        <f t="shared" si="241"/>
        <v>0.97394569333655634</v>
      </c>
      <c r="M516" s="72">
        <f t="shared" si="242"/>
        <v>0.38220564898724529</v>
      </c>
      <c r="N516" s="72">
        <f t="shared" si="243"/>
        <v>0.15776892430278888</v>
      </c>
      <c r="O516" s="72">
        <f t="shared" si="244"/>
        <v>0.27811272854129998</v>
      </c>
      <c r="P516" s="72">
        <f t="shared" si="245"/>
        <v>0.71073529411764713</v>
      </c>
      <c r="Q516" s="72"/>
      <c r="R516" s="72"/>
      <c r="S516" s="72">
        <f t="shared" si="246"/>
        <v>0.75872829569557765</v>
      </c>
      <c r="T516" s="72">
        <f t="shared" si="247"/>
        <v>0.98264767549011311</v>
      </c>
      <c r="U516" s="72">
        <f t="shared" si="248"/>
        <v>0.97078766434427632</v>
      </c>
      <c r="V516" s="72">
        <f t="shared" si="249"/>
        <v>0.66404063988626527</v>
      </c>
      <c r="W516" s="72">
        <f t="shared" si="250"/>
        <v>0.97289988751406076</v>
      </c>
      <c r="X516" s="72">
        <f t="shared" si="251"/>
        <v>2.605430666344366E-2</v>
      </c>
      <c r="Y516" s="72">
        <f t="shared" si="252"/>
        <v>0.61779435101275471</v>
      </c>
      <c r="Z516" s="72">
        <f t="shared" si="253"/>
        <v>0.84223107569721112</v>
      </c>
      <c r="AA516" s="72">
        <f t="shared" si="254"/>
        <v>0.72188727145870002</v>
      </c>
      <c r="AB516" s="72">
        <f t="shared" si="255"/>
        <v>0.28926470588235287</v>
      </c>
      <c r="AC516" s="72"/>
      <c r="AD516" s="72"/>
      <c r="AE516" s="72">
        <f t="shared" si="256"/>
        <v>0.24127170430442232</v>
      </c>
      <c r="AF516" s="72">
        <f t="shared" si="257"/>
        <v>1.7352324509886899E-2</v>
      </c>
      <c r="AG516" s="72">
        <f t="shared" si="258"/>
        <v>2.9212335655723703E-2</v>
      </c>
      <c r="AH516" s="72">
        <f t="shared" si="259"/>
        <v>0.33595936011373478</v>
      </c>
      <c r="AI516" s="72">
        <f t="shared" si="260"/>
        <v>2.7100112485939264E-2</v>
      </c>
      <c r="AJ516" s="72">
        <f>(AV516-Driver!$K$179)/(Driver!$L$179-Driver!$K$179)</f>
        <v>0.26605430666344365</v>
      </c>
      <c r="AK516" s="72">
        <f>(AW516-Driver!$K$180)/(Driver!$L$180-Driver!$K$180)</f>
        <v>0.45588026282459804</v>
      </c>
      <c r="AL516" s="72">
        <f>(AX516-Driver!$K$181)/(Driver!$L$181-Driver!$K$181)</f>
        <v>0.44223107569721115</v>
      </c>
      <c r="AM516" s="72">
        <f>(AY516-Driver!$K$182)/(Driver!$L$182-Driver!$K$182)</f>
        <v>0.93588727145869999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61"/>
        <v>5.5996472663139318</v>
      </c>
      <c r="AW516" s="70">
        <f t="shared" si="262"/>
        <v>45.533258216059608</v>
      </c>
      <c r="AX516" s="70">
        <f t="shared" si="263"/>
        <v>4.9800796812749004</v>
      </c>
      <c r="AY516" s="70">
        <f>IFERROR(Driver!$K$19/Data!BH516/Data!BI516*Data!BK516*Data!BL516,"")</f>
        <v>-0.39246554563226504</v>
      </c>
      <c r="AZ516" s="70">
        <f t="shared" si="264"/>
        <v>40.945644080416976</v>
      </c>
      <c r="BA516" s="70"/>
      <c r="BB516" s="70"/>
      <c r="BC516" s="70">
        <f t="shared" si="265"/>
        <v>56.398122844144936</v>
      </c>
      <c r="BD516" s="70">
        <f t="shared" si="266"/>
        <v>12.106295667207908</v>
      </c>
      <c r="BE516" s="70">
        <f t="shared" si="267"/>
        <v>0.12936767437391006</v>
      </c>
      <c r="BF516" s="70">
        <f t="shared" si="268"/>
        <v>7.2329403641952705</v>
      </c>
      <c r="BG516" s="70">
        <f t="shared" si="269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219</v>
      </c>
      <c r="BS516" s="8" t="s">
        <v>610</v>
      </c>
      <c r="BT516" s="9" t="s">
        <v>618</v>
      </c>
      <c r="BU516" s="10">
        <v>178</v>
      </c>
      <c r="BV516" s="9" t="s">
        <v>222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305</v>
      </c>
      <c r="CU516" s="10"/>
      <c r="CV516" s="10"/>
      <c r="CW516" s="10"/>
      <c r="CX516" t="str">
        <f>INDEX('Data_Price '!AS$2:AS$1266,MATCH(Data!$DN516,'Data_Price '!$BE$2:$BE$1266,0))</f>
        <v>Fischer Ranger 92 Ti Skis 2022 - 178</v>
      </c>
      <c r="CY516" t="str">
        <f>INDEX('Data_Price '!AT$2:AT$1266,MATCH(Data!$DN516,'Data_Price '!$BE$2:$BE$1266,0))</f>
        <v>Telemark Pyrenees</v>
      </c>
      <c r="CZ516">
        <f>INDEX('Data_Price '!AU$2:AU$1266,MATCH(Data!$DN516,'Data_Price '!$BE$2:$BE$1266,0))</f>
        <v>364.42</v>
      </c>
      <c r="DA516" t="str">
        <f>INDEX('Data_Price '!AV$2:AV$1266,MATCH(Data!$DN516,'Data_Price '!$BE$2:$BE$1266,0))</f>
        <v>https://www.google.com/url?q=https://www.telemark-pyrenees.com/ski/fischer-ranger-92-ti-ski-2022%3Fcurrency%3DUSD%26tax%3Dex_vat%26country%3DUS%26var%3D73589&amp;sa=U&amp;ved=0ahUKEwiTsIycxqP2AhWmVN8KHdSIAOMQ2ykIGQ&amp;usg=AOvVaw34Uvkn5z5FYnneEn77Si0J</v>
      </c>
      <c r="DB516" t="str">
        <f>INDEX('Data_Price '!AW$2:AW$1266,MATCH(Data!$DN516,'Data_Price '!$BE$2:$BE$1266,0))</f>
        <v>Fischer Ranger 92 Ti Skis 2022 - 178</v>
      </c>
      <c r="DC516" t="str">
        <f>INDEX('Data_Price '!AX$2:AX$1266,MATCH(Data!$DN516,'Data_Price '!$BE$2:$BE$1266,0))</f>
        <v>SkiEssentials.com</v>
      </c>
      <c r="DD516">
        <f>INDEX('Data_Price '!AY$2:AY$1266,MATCH(Data!$DN516,'Data_Price '!$BE$2:$BE$1266,0))</f>
        <v>449.99</v>
      </c>
      <c r="DE516" t="str">
        <f>INDEX('Data_Price '!AZ$2:AZ$1266,MATCH(Data!$DN516,'Data_Price '!$BE$2:$BE$1266,0))</f>
        <v>https://www.google.com/url?url=https://www.skiessentials.com/2022-fischer-ranger-92-ti-skis.html&amp;rct=j&amp;q=&amp;esrc=s&amp;sa=U&amp;ved=0ahUKEwjQk-CbxqP2AhXhYd8KHT8SDfAQsDwIRg&amp;usg=AOvVaw1iLA0rpHJivP4oQskQ-vNm</v>
      </c>
      <c r="DF516" t="str">
        <f>INDEX('Data_Price '!BA$2:BA$1266,MATCH(Data!$DN516,'Data_Price '!$BE$2:$BE$1266,0))</f>
        <v>Fischer Ranger 92 Ti Skis 2022 - 178</v>
      </c>
      <c r="DG516" t="str">
        <f>INDEX('Data_Price '!BB$2:BB$1266,MATCH(Data!$DN516,'Data_Price '!$BE$2:$BE$1266,0))</f>
        <v>SkiEssentials.com</v>
      </c>
      <c r="DH516">
        <f>INDEX('Data_Price '!BC$2:BC$1266,MATCH(Data!$DN516,'Data_Price '!$BE$2:$BE$1266,0))</f>
        <v>449.99</v>
      </c>
      <c r="DI516" t="str">
        <f>INDEX('Data_Price '!BD$2:BD$1266,MATCH(Data!$DN516,'Data_Price '!$BE$2:$BE$1266,0))</f>
        <v>https://www.google.com/url?q=https://www.skiessentials.com/2022-fischer-ranger-92-ti-skis.html&amp;sa=U&amp;ved=0ahUKEwiTsIycxqP2AhWmVN8KHdSIAOMQ2ykIFw&amp;usg=AOvVaw2dDd4TTebor9lw7O-JwJNp</v>
      </c>
      <c r="DJ516" s="89" t="e">
        <f ca="1">_xll.Connector("TinyUrl.TinyUrl",DA516,0)</f>
        <v>#NAME?</v>
      </c>
      <c r="DK516" s="89" t="e">
        <f ca="1">_xll.Connector("TinyUrl.TinyUrl",DE516,0)</f>
        <v>#NAME?</v>
      </c>
      <c r="DL516" s="89" t="e">
        <f ca="1">_xll.Connector("TinyUrl.TinyUrl",DI516,0)</f>
        <v>#NAME?</v>
      </c>
      <c r="DM516" s="224" t="str">
        <f t="shared" si="270"/>
        <v>Ranger 92 Ti</v>
      </c>
      <c r="DN516" s="89" t="str">
        <f t="shared" si="271"/>
        <v xml:space="preserve"> FischerRanger 92 Ti178 Unisex</v>
      </c>
      <c r="DO516" s="227"/>
    </row>
    <row r="517" spans="2:119" ht="15.45" customHeight="1">
      <c r="B517" s="224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#VALUE!</v>
      </c>
      <c r="F517" s="43" t="b">
        <f>CL517&gt;Driver!$F$56</f>
        <v>0</v>
      </c>
      <c r="G517" s="43" t="b">
        <f>AND(CB517&gt;Driver!$F$55,CB517&lt;Driver!$G$55)</f>
        <v>0</v>
      </c>
      <c r="H517" s="43" t="e">
        <f t="shared" si="238"/>
        <v>#VALUE!</v>
      </c>
      <c r="I517" s="43">
        <f t="shared" si="239"/>
        <v>0</v>
      </c>
      <c r="J517" s="43" t="e">
        <f t="array" ref="J517">NOT(OR(($H$9:$H$1273=TRUE)*($I$9:$I$1273&gt;0)*($BT$9:$BT$1273=BT517)*($K$9:$K$1273&gt;K517)))</f>
        <v>#VALUE!</v>
      </c>
      <c r="K517" s="72">
        <f t="shared" si="240"/>
        <v>0.58559944485662641</v>
      </c>
      <c r="L517" s="72">
        <f t="shared" si="241"/>
        <v>0.77299492385786817</v>
      </c>
      <c r="M517" s="72">
        <f t="shared" si="242"/>
        <v>0.39820396585538476</v>
      </c>
      <c r="N517" s="72">
        <f t="shared" si="243"/>
        <v>9.5794599380256806E-2</v>
      </c>
      <c r="O517" s="72">
        <f t="shared" si="244"/>
        <v>0.33097416093099541</v>
      </c>
      <c r="P517" s="72">
        <f t="shared" si="245"/>
        <v>0.76784313725490194</v>
      </c>
      <c r="Q517" s="72"/>
      <c r="R517" s="72"/>
      <c r="S517" s="72">
        <f t="shared" si="246"/>
        <v>0.79808930997366656</v>
      </c>
      <c r="T517" s="72">
        <f t="shared" si="247"/>
        <v>0.96652469804621222</v>
      </c>
      <c r="U517" s="72">
        <f t="shared" si="248"/>
        <v>0.99048721460391387</v>
      </c>
      <c r="V517" s="72">
        <f t="shared" si="249"/>
        <v>0.63973084345679809</v>
      </c>
      <c r="W517" s="72">
        <f t="shared" si="250"/>
        <v>0.97599120348796387</v>
      </c>
      <c r="X517" s="72">
        <f t="shared" si="251"/>
        <v>0.22700507614213189</v>
      </c>
      <c r="Y517" s="72">
        <f t="shared" si="252"/>
        <v>0.60179603414461524</v>
      </c>
      <c r="Z517" s="72">
        <f t="shared" si="253"/>
        <v>0.90420540061974319</v>
      </c>
      <c r="AA517" s="72">
        <f t="shared" si="254"/>
        <v>0.66902583906900459</v>
      </c>
      <c r="AB517" s="72">
        <f t="shared" si="255"/>
        <v>0.232156862745098</v>
      </c>
      <c r="AC517" s="72"/>
      <c r="AD517" s="72"/>
      <c r="AE517" s="72">
        <f t="shared" si="256"/>
        <v>0.20191069002633341</v>
      </c>
      <c r="AF517" s="72">
        <f t="shared" si="257"/>
        <v>3.3475301953787825E-2</v>
      </c>
      <c r="AG517" s="72">
        <f t="shared" si="258"/>
        <v>9.5127853960861458E-3</v>
      </c>
      <c r="AH517" s="72">
        <f t="shared" si="259"/>
        <v>0.36026915654320191</v>
      </c>
      <c r="AI517" s="72">
        <f t="shared" si="260"/>
        <v>2.4008796512036162E-2</v>
      </c>
      <c r="AJ517" s="72">
        <f>(AV517-Driver!$K$179)/(Driver!$L$179-Driver!$K$179)</f>
        <v>0.46700507614213188</v>
      </c>
      <c r="AK517" s="72">
        <f>(AW517-Driver!$K$180)/(Driver!$L$180-Driver!$K$180)</f>
        <v>0.40505010263142727</v>
      </c>
      <c r="AL517" s="72">
        <f>(AX517-Driver!$K$181)/(Driver!$L$181-Driver!$K$181)</f>
        <v>0.50420540061974317</v>
      </c>
      <c r="AM517" s="72">
        <f>(AY517-Driver!$K$182)/(Driver!$L$182-Driver!$K$182)</f>
        <v>0.88302583906900456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61"/>
        <v>9.8290598290598279</v>
      </c>
      <c r="AW517" s="70">
        <f t="shared" si="262"/>
        <v>40.562670862007771</v>
      </c>
      <c r="AX517" s="70">
        <f t="shared" si="263"/>
        <v>5.5378486055776888</v>
      </c>
      <c r="AY517" s="70">
        <f>IFERROR(Driver!$K$19/Data!BH517/Data!BI517*Data!BK517*Data!BL517,"")</f>
        <v>-0.71605637350290618</v>
      </c>
      <c r="AZ517" s="70">
        <f t="shared" si="264"/>
        <v>35.740878629932986</v>
      </c>
      <c r="BA517" s="70"/>
      <c r="BB517" s="70"/>
      <c r="BC517" s="70">
        <f t="shared" si="265"/>
        <v>76.814954583521612</v>
      </c>
      <c r="BD517" s="70">
        <f t="shared" si="266"/>
        <v>7.608140786397585</v>
      </c>
      <c r="BE517" s="70">
        <f t="shared" si="267"/>
        <v>9.0649461447826069E-2</v>
      </c>
      <c r="BF517" s="70">
        <f t="shared" si="268"/>
        <v>4.4873196434726923</v>
      </c>
      <c r="BG517" s="70">
        <f t="shared" si="269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219</v>
      </c>
      <c r="BS517" s="8" t="s">
        <v>659</v>
      </c>
      <c r="BT517" s="9" t="s">
        <v>661</v>
      </c>
      <c r="BU517" s="10">
        <v>178</v>
      </c>
      <c r="BV517" s="9" t="s">
        <v>222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305</v>
      </c>
      <c r="CU517" s="9" t="s">
        <v>301</v>
      </c>
      <c r="CV517" s="10"/>
      <c r="CW517" s="10"/>
      <c r="CX517" t="str">
        <f>INDEX('Data_Price '!AS$2:AS$1266,MATCH(Data!$DN517,'Data_Price '!$BE$2:$BE$1266,0))</f>
        <v>Icelantic Natural 101 Skis Â· 2022 Â· 178 cm</v>
      </c>
      <c r="CY517" t="str">
        <f>INDEX('Data_Price '!AT$2:AT$1266,MATCH(Data!$DN517,'Data_Price '!$BE$2:$BE$1266,0))</f>
        <v>Backcountry.com</v>
      </c>
      <c r="CZ517">
        <f>INDEX('Data_Price '!AU$2:AU$1266,MATCH(Data!$DN517,'Data_Price '!$BE$2:$BE$1266,0))</f>
        <v>599.25</v>
      </c>
      <c r="DA517" t="str">
        <f>INDEX('Data_Price '!AV$2:AV$1266,MATCH(Data!$DN517,'Data_Price '!$BE$2:$BE$1266,0))</f>
        <v>https://www.google.com/url?url=https://www.backcountry.com/icelantic-natural-101-ski%3FCMP_SKU%3DICBB025%26MER%3D0406%26skid%3DICBB025-ONECOL-S178&amp;rct=j&amp;q=&amp;esrc=s&amp;sa=U&amp;ved=0ahUKEwiBvKucxqP2AhWwmOAKHfoeBIUQsDwIXg&amp;usg=AOvVaw2fs-s86OUWf_bMMxa44_M8</v>
      </c>
      <c r="DB517" t="str">
        <f>INDEX('Data_Price '!AW$2:AW$1266,MATCH(Data!$DN517,'Data_Price '!$BE$2:$BE$1266,0))</f>
        <v>Icelantic Natural 101 Skis Â· 2022 Â· 178 cm</v>
      </c>
      <c r="DC517" t="str">
        <f>INDEX('Data_Price '!AX$2:AX$1266,MATCH(Data!$DN517,'Data_Price '!$BE$2:$BE$1266,0))</f>
        <v>Backcountry.com</v>
      </c>
      <c r="DD517">
        <f>INDEX('Data_Price '!AY$2:AY$1266,MATCH(Data!$DN517,'Data_Price '!$BE$2:$BE$1266,0))</f>
        <v>599.25</v>
      </c>
      <c r="DE517" t="str">
        <f>INDEX('Data_Price '!AZ$2:AZ$1266,MATCH(Data!$DN517,'Data_Price '!$BE$2:$BE$1266,0))</f>
        <v>https://www.google.com/url?q=https://www.backcountry.com/icelantic-natural-101-ski%3FCMP_SKU%3DICBB025%26MER%3D0406%26skid%3DICBB025-ONECOL-S178&amp;sa=U&amp;ved=0ahUKEwjE0dKcxqP2AhUxnOAKHXztC5cQ2ykIGg&amp;usg=AOvVaw3RmtBvIx6Zt-6mNwFmmSIG</v>
      </c>
      <c r="DF517" t="str">
        <f>INDEX('Data_Price '!BA$2:BA$1266,MATCH(Data!$DN517,'Data_Price '!$BE$2:$BE$1266,0))</f>
        <v>Icelantic Natural 101 Skis Â· 2022 Â· 178 cm</v>
      </c>
      <c r="DG517" t="str">
        <f>INDEX('Data_Price '!BB$2:BB$1266,MATCH(Data!$DN517,'Data_Price '!$BE$2:$BE$1266,0))</f>
        <v>Steep &amp; Cheap</v>
      </c>
      <c r="DH517">
        <f>INDEX('Data_Price '!BC$2:BC$1266,MATCH(Data!$DN517,'Data_Price '!$BE$2:$BE$1266,0))</f>
        <v>599.25</v>
      </c>
      <c r="DI517" t="str">
        <f>INDEX('Data_Price '!BD$2:BD$1266,MATCH(Data!$DN517,'Data_Price '!$BE$2:$BE$1266,0))</f>
        <v>https://www.google.com/url?q=https://www.steepandcheap.com/icelantic-natural-101-ski&amp;sa=U&amp;ved=0ahUKEwjE0dKcxqP2AhUxnOAKHXztC5cQ2ykIHg&amp;usg=AOvVaw0AKpUUKjIUmzydCn4Sr9WO</v>
      </c>
      <c r="DJ517" s="89" t="e">
        <f ca="1">_xll.Connector("TinyUrl.TinyUrl",DA517,0)</f>
        <v>#NAME?</v>
      </c>
      <c r="DK517" s="89" t="e">
        <f ca="1">_xll.Connector("TinyUrl.TinyUrl",DE517,0)</f>
        <v>#NAME?</v>
      </c>
      <c r="DL517" s="89" t="e">
        <f ca="1">_xll.Connector("TinyUrl.TinyUrl",DI517,0)</f>
        <v>#NAME?</v>
      </c>
      <c r="DM517" s="224" t="str">
        <f t="shared" si="270"/>
        <v>Natural 101</v>
      </c>
      <c r="DN517" s="89" t="str">
        <f t="shared" si="271"/>
        <v xml:space="preserve"> IcelanticNatural 101178 Unisex</v>
      </c>
      <c r="DO517" s="227" t="s">
        <v>987</v>
      </c>
    </row>
    <row r="518" spans="2:119" ht="15.45" customHeight="1">
      <c r="B518" s="224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#VALUE!</v>
      </c>
      <c r="F518" s="43" t="b">
        <f>CL518&gt;Driver!$F$56</f>
        <v>1</v>
      </c>
      <c r="G518" s="43" t="b">
        <f>AND(CB518&gt;Driver!$F$55,CB518&lt;Driver!$G$55)</f>
        <v>0</v>
      </c>
      <c r="H518" s="43" t="e">
        <f t="shared" si="238"/>
        <v>#VALUE!</v>
      </c>
      <c r="I518" s="43">
        <f t="shared" si="239"/>
        <v>0</v>
      </c>
      <c r="J518" s="43" t="e">
        <f t="array" ref="J518">NOT(OR(($H$9:$H$1273=TRUE)*($I$9:$I$1273&gt;0)*($BT$9:$BT$1273=BT518)*($K$9:$K$1273&gt;K518)))</f>
        <v>#VALUE!</v>
      </c>
      <c r="K518" s="72">
        <f t="shared" si="240"/>
        <v>0.71549938723994244</v>
      </c>
      <c r="L518" s="72">
        <f t="shared" si="241"/>
        <v>0.96626863266457175</v>
      </c>
      <c r="M518" s="72">
        <f t="shared" si="242"/>
        <v>0.46473014181531325</v>
      </c>
      <c r="N518" s="72">
        <f t="shared" si="243"/>
        <v>0.16219566179725542</v>
      </c>
      <c r="O518" s="72">
        <f t="shared" si="244"/>
        <v>0.29470718194933809</v>
      </c>
      <c r="P518" s="72">
        <f t="shared" si="245"/>
        <v>0.93728758169934645</v>
      </c>
      <c r="Q518" s="72"/>
      <c r="R518" s="72"/>
      <c r="S518" s="72">
        <f t="shared" si="246"/>
        <v>0.69300909676482569</v>
      </c>
      <c r="T518" s="72">
        <f t="shared" si="247"/>
        <v>0.96947370619108419</v>
      </c>
      <c r="U518" s="72">
        <f t="shared" si="248"/>
        <v>0.91920850223308148</v>
      </c>
      <c r="V518" s="72">
        <f t="shared" si="249"/>
        <v>0.76407093028742312</v>
      </c>
      <c r="W518" s="72">
        <f t="shared" si="250"/>
        <v>0.94250288018433181</v>
      </c>
      <c r="X518" s="72">
        <f t="shared" si="251"/>
        <v>3.3731367335428253E-2</v>
      </c>
      <c r="Y518" s="72">
        <f t="shared" si="252"/>
        <v>0.53526985818468675</v>
      </c>
      <c r="Z518" s="72">
        <f t="shared" si="253"/>
        <v>0.83780433820274458</v>
      </c>
      <c r="AA518" s="72">
        <f t="shared" si="254"/>
        <v>0.70529281805066191</v>
      </c>
      <c r="AB518" s="72">
        <f t="shared" si="255"/>
        <v>6.271241830065355E-2</v>
      </c>
      <c r="AC518" s="72"/>
      <c r="AD518" s="72"/>
      <c r="AE518" s="72">
        <f t="shared" si="256"/>
        <v>0.30699090323517431</v>
      </c>
      <c r="AF518" s="72">
        <f t="shared" si="257"/>
        <v>3.0526293808915819E-2</v>
      </c>
      <c r="AG518" s="72">
        <f t="shared" si="258"/>
        <v>8.0791497766918519E-2</v>
      </c>
      <c r="AH518" s="72">
        <f t="shared" si="259"/>
        <v>0.23592906971257691</v>
      </c>
      <c r="AI518" s="72">
        <f t="shared" si="260"/>
        <v>5.7497119815668171E-2</v>
      </c>
      <c r="AJ518" s="72">
        <f>(AV518-Driver!$K$179)/(Driver!$L$179-Driver!$K$179)</f>
        <v>0.20626863266457174</v>
      </c>
      <c r="AK518" s="72">
        <f>(AW518-Driver!$K$180)/(Driver!$L$180-Driver!$K$180)</f>
        <v>0.24328572277759525</v>
      </c>
      <c r="AL518" s="72">
        <f>(AX518-Driver!$K$181)/(Driver!$L$181-Driver!$K$181)</f>
        <v>0.43780433820274456</v>
      </c>
      <c r="AM518" s="72">
        <f>(AY518-Driver!$K$182)/(Driver!$L$182-Driver!$K$182)</f>
        <v>0.91929281805066188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61"/>
        <v>4.3413376746710082</v>
      </c>
      <c r="AW518" s="70">
        <f t="shared" si="262"/>
        <v>24.744031342049603</v>
      </c>
      <c r="AX518" s="70">
        <f t="shared" si="263"/>
        <v>4.9402390438247012</v>
      </c>
      <c r="AY518" s="70">
        <f>IFERROR(Driver!$K$19/Data!BH518/Data!BI518*Data!BK518*Data!BL518,"")</f>
        <v>-0.49404835702453792</v>
      </c>
      <c r="AZ518" s="70">
        <f t="shared" si="264"/>
        <v>20.297840655249441</v>
      </c>
      <c r="BA518" s="70"/>
      <c r="BB518" s="70"/>
      <c r="BC518" s="70">
        <f t="shared" si="265"/>
        <v>22.309117486305034</v>
      </c>
      <c r="BD518" s="70">
        <f t="shared" si="266"/>
        <v>7.8691227818855243</v>
      </c>
      <c r="BE518" s="70">
        <f t="shared" si="267"/>
        <v>1.9383464397004578E-2</v>
      </c>
      <c r="BF518" s="70">
        <f t="shared" si="268"/>
        <v>18.530658912442963</v>
      </c>
      <c r="BG518" s="70">
        <f t="shared" si="269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219</v>
      </c>
      <c r="BS518" s="8" t="s">
        <v>533</v>
      </c>
      <c r="BT518" s="9" t="s">
        <v>537</v>
      </c>
      <c r="BU518" s="10">
        <v>171</v>
      </c>
      <c r="BV518" s="9" t="s">
        <v>222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305</v>
      </c>
      <c r="CU518" s="10"/>
      <c r="CV518" s="10"/>
      <c r="CW518" s="10"/>
      <c r="CX518" t="str">
        <f>INDEX('Data_Price '!AS$2:AS$1266,MATCH(Data!$DN518,'Data_Price '!$BE$2:$BE$1266,0))</f>
        <v>Dynastar M-Free 99 Skis 2022</v>
      </c>
      <c r="CY518" t="str">
        <f>INDEX('Data_Price '!AT$2:AT$1266,MATCH(Data!$DN518,'Data_Price '!$BE$2:$BE$1266,0))</f>
        <v>evo.com</v>
      </c>
      <c r="CZ518">
        <f>INDEX('Data_Price '!AU$2:AU$1266,MATCH(Data!$DN518,'Data_Price '!$BE$2:$BE$1266,0))</f>
        <v>479.96</v>
      </c>
      <c r="DA518" t="str">
        <f>INDEX('Data_Price '!AV$2:AV$1266,MATCH(Data!$DN518,'Data_Price '!$BE$2:$BE$1266,0))</f>
        <v>https://www.google.com/url?url=https://www.evo.com/skis/dynastar-m-free-99%3Fimage%3D198834/826148/dynastar-m-free-99-skis-2022-.jpg&amp;rct=j&amp;q=&amp;esrc=s&amp;sa=U&amp;ved=0ahUKEwj_s_KcxqP2AhWNUt8KHRMlA1sQsDwIWw&amp;usg=AOvVaw3G7I8LqZlcH4DuxO2JdXyq</v>
      </c>
      <c r="DB518" t="str">
        <f>INDEX('Data_Price '!AW$2:AW$1266,MATCH(Data!$DN518,'Data_Price '!$BE$2:$BE$1266,0))</f>
        <v>Dynastar M-Free 99 Skis 2022</v>
      </c>
      <c r="DC518" t="str">
        <f>INDEX('Data_Price '!AX$2:AX$1266,MATCH(Data!$DN518,'Data_Price '!$BE$2:$BE$1266,0))</f>
        <v>evo.com</v>
      </c>
      <c r="DD518">
        <f>INDEX('Data_Price '!AY$2:AY$1266,MATCH(Data!$DN518,'Data_Price '!$BE$2:$BE$1266,0))</f>
        <v>479.96</v>
      </c>
      <c r="DE518" t="str">
        <f>INDEX('Data_Price '!AZ$2:AZ$1266,MATCH(Data!$DN518,'Data_Price '!$BE$2:$BE$1266,0))</f>
        <v>https://www.google.com/url?q=https://www.evo.com/skis/dynastar-m-free-99%3Fimage%3D198834/826148/dynastar-m-free-99-skis-2022-.jpg&amp;sa=U&amp;ved=0ahUKEwikn6edxqP2AhUmVt8KHYKTDtIQ2ykIGA&amp;usg=AOvVaw2lp5HkP82Wdfn26zGFhGil</v>
      </c>
      <c r="DF518" t="str">
        <f>INDEX('Data_Price '!BA$2:BA$1266,MATCH(Data!$DN518,'Data_Price '!$BE$2:$BE$1266,0))</f>
        <v>Dynastar M-Free 99 Skis 2022</v>
      </c>
      <c r="DG518" t="str">
        <f>INDEX('Data_Price '!BB$2:BB$1266,MATCH(Data!$DN518,'Data_Price '!$BE$2:$BE$1266,0))</f>
        <v>Level Nine Sports</v>
      </c>
      <c r="DH518">
        <f>INDEX('Data_Price '!BC$2:BC$1266,MATCH(Data!$DN518,'Data_Price '!$BE$2:$BE$1266,0))</f>
        <v>479.96</v>
      </c>
      <c r="DI518" t="str">
        <f>INDEX('Data_Price '!BD$2:BD$1266,MATCH(Data!$DN518,'Data_Price '!$BE$2:$BE$1266,0))</f>
        <v>https://www.google.com/url?q=https://www.levelninesports.com/dynastar-m-free-99-skis-2022/&amp;sa=U&amp;ved=0ahUKEwikn6edxqP2AhUmVt8KHYKTDtIQ2ykIGg&amp;usg=AOvVaw0CUewAhtL-LYOODHPwsK81</v>
      </c>
      <c r="DJ518" s="89" t="e">
        <f ca="1">_xll.Connector("TinyUrl.TinyUrl",DA518,0)</f>
        <v>#NAME?</v>
      </c>
      <c r="DK518" s="89" t="e">
        <f ca="1">_xll.Connector("TinyUrl.TinyUrl",DE518,0)</f>
        <v>#NAME?</v>
      </c>
      <c r="DL518" s="89" t="e">
        <f ca="1">_xll.Connector("TinyUrl.TinyUrl",DI518,0)</f>
        <v>#NAME?</v>
      </c>
      <c r="DM518" s="224" t="str">
        <f t="shared" si="270"/>
        <v>M-Free 99</v>
      </c>
      <c r="DN518" s="89" t="str">
        <f t="shared" si="271"/>
        <v xml:space="preserve"> DynastarM-Free 99171 Unisex</v>
      </c>
      <c r="DO518" s="227" t="s">
        <v>979</v>
      </c>
    </row>
    <row r="519" spans="2:119" ht="15.45" customHeight="1">
      <c r="B519" s="224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#VALUE!</v>
      </c>
      <c r="F519" s="43" t="b">
        <f>CL519&gt;Driver!$F$56</f>
        <v>1</v>
      </c>
      <c r="G519" s="43" t="b">
        <f>AND(CB519&gt;Driver!$F$55,CB519&lt;Driver!$G$55)</f>
        <v>0</v>
      </c>
      <c r="H519" s="43" t="e">
        <f t="shared" si="238"/>
        <v>#VALUE!</v>
      </c>
      <c r="I519" s="43">
        <f t="shared" si="239"/>
        <v>0</v>
      </c>
      <c r="J519" s="43" t="e">
        <f t="array" ref="J519">NOT(OR(($H$9:$H$1273=TRUE)*($I$9:$I$1273&gt;0)*($BT$9:$BT$1273=BT519)*($K$9:$K$1273&gt;K519)))</f>
        <v>#VALUE!</v>
      </c>
      <c r="K519" s="72">
        <f t="shared" si="240"/>
        <v>0.60896721565214262</v>
      </c>
      <c r="L519" s="72">
        <f t="shared" si="241"/>
        <v>0.87572637176698087</v>
      </c>
      <c r="M519" s="72">
        <f t="shared" si="242"/>
        <v>0.34220805953730427</v>
      </c>
      <c r="N519" s="72">
        <f t="shared" si="243"/>
        <v>2.2007209258204652E-3</v>
      </c>
      <c r="O519" s="72">
        <f t="shared" si="244"/>
        <v>0.32030581062726893</v>
      </c>
      <c r="P519" s="72">
        <f t="shared" si="245"/>
        <v>0.70411764705882351</v>
      </c>
      <c r="Q519" s="72"/>
      <c r="R519" s="72"/>
      <c r="S519" s="72">
        <f t="shared" si="246"/>
        <v>0.8153598819441088</v>
      </c>
      <c r="T519" s="72">
        <f t="shared" si="247"/>
        <v>0.99817547026709708</v>
      </c>
      <c r="U519" s="72">
        <f t="shared" si="248"/>
        <v>0.96064462515359972</v>
      </c>
      <c r="V519" s="72">
        <f t="shared" si="249"/>
        <v>0.63630658748862579</v>
      </c>
      <c r="W519" s="72">
        <f t="shared" si="250"/>
        <v>0.98866301594639827</v>
      </c>
      <c r="X519" s="72">
        <f t="shared" si="251"/>
        <v>0.12427362823301913</v>
      </c>
      <c r="Y519" s="72">
        <f t="shared" si="252"/>
        <v>0.65779194046269573</v>
      </c>
      <c r="Z519" s="72">
        <f t="shared" si="253"/>
        <v>0.99779927907417953</v>
      </c>
      <c r="AA519" s="72">
        <f t="shared" si="254"/>
        <v>0.67969418937273107</v>
      </c>
      <c r="AB519" s="72">
        <f t="shared" si="255"/>
        <v>0.29588235294117643</v>
      </c>
      <c r="AC519" s="72"/>
      <c r="AD519" s="72"/>
      <c r="AE519" s="72">
        <f t="shared" si="256"/>
        <v>0.18464011805589114</v>
      </c>
      <c r="AF519" s="72">
        <f t="shared" si="257"/>
        <v>1.8245297329029381E-3</v>
      </c>
      <c r="AG519" s="72">
        <f t="shared" si="258"/>
        <v>3.9355374846400275E-2</v>
      </c>
      <c r="AH519" s="72">
        <f t="shared" si="259"/>
        <v>0.36369341251137421</v>
      </c>
      <c r="AI519" s="72">
        <f t="shared" si="260"/>
        <v>1.1336984053601784E-2</v>
      </c>
      <c r="AJ519" s="72">
        <f>(AV519-Driver!$K$179)/(Driver!$L$179-Driver!$K$179)</f>
        <v>0.36427362823301912</v>
      </c>
      <c r="AK519" s="72">
        <f>(AW519-Driver!$K$180)/(Driver!$L$180-Driver!$K$180)</f>
        <v>0.47372451634900037</v>
      </c>
      <c r="AL519" s="72">
        <f>(AX519-Driver!$K$181)/(Driver!$L$181-Driver!$K$181)</f>
        <v>0.59779927907417951</v>
      </c>
      <c r="AM519" s="72">
        <f>(AY519-Driver!$K$182)/(Driver!$L$182-Driver!$K$182)</f>
        <v>0.89369418937273104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61"/>
        <v>7.6668701668701678</v>
      </c>
      <c r="AW519" s="70">
        <f t="shared" si="262"/>
        <v>47.278214764963145</v>
      </c>
      <c r="AX519" s="70">
        <f t="shared" si="263"/>
        <v>6.3801935116676152</v>
      </c>
      <c r="AY519" s="70">
        <f>IFERROR(Driver!$K$19/Data!BH519/Data!BI519*Data!BK519*Data!BL519,"")</f>
        <v>-0.65075015400156322</v>
      </c>
      <c r="AZ519" s="70">
        <f t="shared" si="264"/>
        <v>41.548771407297096</v>
      </c>
      <c r="BA519" s="70"/>
      <c r="BB519" s="70"/>
      <c r="BC519" s="70">
        <f t="shared" si="265"/>
        <v>85.773320327658496</v>
      </c>
      <c r="BD519" s="70">
        <f t="shared" si="266"/>
        <v>10.409178046096059</v>
      </c>
      <c r="BE519" s="70">
        <f t="shared" si="267"/>
        <v>6.0812195579577226E-2</v>
      </c>
      <c r="BF519" s="70">
        <f t="shared" si="268"/>
        <v>4.1005739886273211</v>
      </c>
      <c r="BG519" s="70">
        <f t="shared" si="269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219</v>
      </c>
      <c r="BS519" s="8" t="s">
        <v>771</v>
      </c>
      <c r="BT519" s="9" t="s">
        <v>777</v>
      </c>
      <c r="BU519" s="10">
        <v>182</v>
      </c>
      <c r="BV519" s="9" t="s">
        <v>222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305</v>
      </c>
      <c r="CU519" s="10"/>
      <c r="CV519" s="10"/>
      <c r="CW519" s="10"/>
      <c r="CX519" t="str">
        <f>INDEX('Data_Price '!AS$2:AS$1266,MATCH(Data!$DN519,'Data_Price '!$BE$2:$BE$1266,0))</f>
        <v>2022 Rossignol Blackops Holyshred Demo Skis w/ SPX 12 GW Demo Bindings - 182| Ski Essentials</v>
      </c>
      <c r="CY519" t="str">
        <f>INDEX('Data_Price '!AT$2:AT$1266,MATCH(Data!$DN519,'Data_Price '!$BE$2:$BE$1266,0))</f>
        <v>SkiEssentials.com</v>
      </c>
      <c r="CZ519">
        <f>INDEX('Data_Price '!AU$2:AU$1266,MATCH(Data!$DN519,'Data_Price '!$BE$2:$BE$1266,0))</f>
        <v>549</v>
      </c>
      <c r="DA519" t="str">
        <f>INDEX('Data_Price '!AV$2:AV$1266,MATCH(Data!$DN519,'Data_Price '!$BE$2:$BE$1266,0))</f>
        <v>https://www.google.com/url?url=https://www.skiessentials.com/2022-rossignol-blackops-holyshred-demo-skis-w-spx-12-gw-demo-bindings.html%23size%3D22403&amp;rct=j&amp;q=&amp;esrc=s&amp;sa=U&amp;ved=0ahUKEwiR0MmdxqP2AhWpdd8KHVuhA6IQsDwIbA&amp;usg=AOvVaw2u57V6p6YhSXaB7PQZwUZR</v>
      </c>
      <c r="DB519" t="str">
        <f>INDEX('Data_Price '!AW$2:AW$1266,MATCH(Data!$DN519,'Data_Price '!$BE$2:$BE$1266,0))</f>
        <v>Rossignol Blackops Holyshred Skis - 2022</v>
      </c>
      <c r="DC519" t="str">
        <f>INDEX('Data_Price '!AX$2:AX$1266,MATCH(Data!$DN519,'Data_Price '!$BE$2:$BE$1266,0))</f>
        <v>The-House.com</v>
      </c>
      <c r="DD519">
        <f>INDEX('Data_Price '!AY$2:AY$1266,MATCH(Data!$DN519,'Data_Price '!$BE$2:$BE$1266,0))</f>
        <v>559.95000000000005</v>
      </c>
      <c r="DE519" t="str">
        <f>INDEX('Data_Price '!AZ$2:AZ$1266,MATCH(Data!$DN519,'Data_Price '!$BE$2:$BE$1266,0))</f>
        <v>https://www.google.com/url?q=https://www.the-house.com/8962robohs21zz-rossignol-skis%3Futm_source%3Dfroogle%26utm_medium%3Dppc%26utm_campaign%3Dshopcomparefeed&amp;sa=U&amp;ved=0ahUKEwjFxfudxqP2AhWoUt8KHcDsAbwQ2ykIHA&amp;usg=AOvVaw2HPizY5Y3kYaW85iHriP_6</v>
      </c>
      <c r="DF519" t="str">
        <f>INDEX('Data_Price '!BA$2:BA$1266,MATCH(Data!$DN519,'Data_Price '!$BE$2:$BE$1266,0))</f>
        <v>Rossignol Blackops Holyshred Skis - 2022</v>
      </c>
      <c r="DG519" t="str">
        <f>INDEX('Data_Price '!BB$2:BB$1266,MATCH(Data!$DN519,'Data_Price '!$BE$2:$BE$1266,0))</f>
        <v>The-House.com</v>
      </c>
      <c r="DH519">
        <f>INDEX('Data_Price '!BC$2:BC$1266,MATCH(Data!$DN519,'Data_Price '!$BE$2:$BE$1266,0))</f>
        <v>559.95000000000005</v>
      </c>
      <c r="DI519" t="str">
        <f>INDEX('Data_Price '!BD$2:BD$1266,MATCH(Data!$DN519,'Data_Price '!$BE$2:$BE$1266,0))</f>
        <v>https://www.google.com/url?q=https://www.the-house.com/8962robohs21zz-rossignol-skis%3Futm_source%3Dfroogle%26utm_medium%3Dppc%26utm_campaign%3Dshopcomparefeed&amp;sa=U&amp;ved=0ahUKEwjFxfudxqP2AhWoUt8KHcDsAbwQ2ykIHg&amp;usg=AOvVaw2BiwaZGu_2BN_-ddAwPggZ</v>
      </c>
      <c r="DJ519" s="89" t="e">
        <f ca="1">_xll.Connector("TinyUrl.TinyUrl",DA519,0)</f>
        <v>#NAME?</v>
      </c>
      <c r="DK519" s="89" t="e">
        <f ca="1">_xll.Connector("TinyUrl.TinyUrl",DE519,0)</f>
        <v>#NAME?</v>
      </c>
      <c r="DL519" s="89" t="e">
        <f ca="1">_xll.Connector("TinyUrl.TinyUrl",DI519,0)</f>
        <v>#NAME?</v>
      </c>
      <c r="DM519" s="224" t="str">
        <f t="shared" si="270"/>
        <v>Blackops Holyshred</v>
      </c>
      <c r="DN519" s="89" t="str">
        <f t="shared" si="271"/>
        <v xml:space="preserve"> RossignolBlackops Holyshred182 Unisex</v>
      </c>
      <c r="DO519" s="227"/>
    </row>
    <row r="520" spans="2:119" ht="15.45" customHeight="1">
      <c r="B520" s="224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#VALUE!</v>
      </c>
      <c r="F520" s="43" t="b">
        <f>CL520&gt;Driver!$F$56</f>
        <v>0</v>
      </c>
      <c r="G520" s="43" t="b">
        <f>AND(CB520&gt;Driver!$F$55,CB520&lt;Driver!$G$55)</f>
        <v>0</v>
      </c>
      <c r="H520" s="43" t="e">
        <f t="shared" si="238"/>
        <v>#VALUE!</v>
      </c>
      <c r="I520" s="43">
        <f t="shared" si="239"/>
        <v>0</v>
      </c>
      <c r="J520" s="43" t="e">
        <f t="array" ref="J520">NOT(OR(($H$9:$H$1273=TRUE)*($I$9:$I$1273&gt;0)*($BT$9:$BT$1273=BT520)*($K$9:$K$1273&gt;K520)))</f>
        <v>#VALUE!</v>
      </c>
      <c r="K520" s="72">
        <f t="shared" si="240"/>
        <v>0.69440693203887571</v>
      </c>
      <c r="L520" s="72">
        <f t="shared" si="241"/>
        <v>0.8238143582306019</v>
      </c>
      <c r="M520" s="72">
        <f t="shared" si="242"/>
        <v>0.56499950584714953</v>
      </c>
      <c r="N520" s="72">
        <f t="shared" si="243"/>
        <v>0.35507493834187054</v>
      </c>
      <c r="O520" s="72">
        <f t="shared" si="244"/>
        <v>0.35639416743487196</v>
      </c>
      <c r="P520" s="72">
        <f t="shared" si="245"/>
        <v>0.98352941176470587</v>
      </c>
      <c r="Q520" s="72"/>
      <c r="R520" s="72"/>
      <c r="S520" s="72">
        <f t="shared" si="246"/>
        <v>0.7017394942106826</v>
      </c>
      <c r="T520" s="72">
        <f t="shared" si="247"/>
        <v>0.90468090617594077</v>
      </c>
      <c r="U520" s="72">
        <f t="shared" si="248"/>
        <v>0.43836251327202935</v>
      </c>
      <c r="V520" s="72">
        <f t="shared" si="249"/>
        <v>0.6194252768931352</v>
      </c>
      <c r="W520" s="72">
        <f t="shared" si="250"/>
        <v>0.9495559502664298</v>
      </c>
      <c r="X520" s="72">
        <f t="shared" si="251"/>
        <v>0.1761856417693981</v>
      </c>
      <c r="Y520" s="72">
        <f t="shared" si="252"/>
        <v>0.43500049415285047</v>
      </c>
      <c r="Z520" s="72">
        <f t="shared" si="253"/>
        <v>0.64492506165812946</v>
      </c>
      <c r="AA520" s="72">
        <f t="shared" si="254"/>
        <v>0.64360583256512804</v>
      </c>
      <c r="AB520" s="72">
        <f t="shared" si="255"/>
        <v>1.6470588235294098E-2</v>
      </c>
      <c r="AC520" s="72"/>
      <c r="AD520" s="72"/>
      <c r="AE520" s="72">
        <f t="shared" si="256"/>
        <v>0.2982605057893174</v>
      </c>
      <c r="AF520" s="72">
        <f t="shared" si="257"/>
        <v>9.5319093824059217E-2</v>
      </c>
      <c r="AG520" s="72">
        <f t="shared" si="258"/>
        <v>0.56163748672797065</v>
      </c>
      <c r="AH520" s="72">
        <f t="shared" si="259"/>
        <v>0.38057472310686485</v>
      </c>
      <c r="AI520" s="72">
        <f t="shared" si="260"/>
        <v>5.0444049733570154E-2</v>
      </c>
      <c r="AJ520" s="72">
        <f>(AV520-Driver!$K$179)/(Driver!$L$179-Driver!$K$179)</f>
        <v>6.3814358230601873E-2</v>
      </c>
      <c r="AK520" s="72">
        <f>(AW520-Driver!$K$180)/(Driver!$L$180-Driver!$K$180)</f>
        <v>0.17857466004976658</v>
      </c>
      <c r="AL520" s="72">
        <f>(AX520-Driver!$K$181)/(Driver!$L$181-Driver!$K$181)</f>
        <v>0.24492506165812941</v>
      </c>
      <c r="AM520" s="72">
        <f>(AY520-Driver!$K$182)/(Driver!$L$182-Driver!$K$182)</f>
        <v>0.85760583256512801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61"/>
        <v>1.343101343101343</v>
      </c>
      <c r="AW520" s="70">
        <f t="shared" si="262"/>
        <v>18.416056202096854</v>
      </c>
      <c r="AX520" s="70">
        <f t="shared" si="263"/>
        <v>3.2043255549231646</v>
      </c>
      <c r="AY520" s="70">
        <f>IFERROR(Driver!$K$19/Data!BH520/Data!BI520*Data!BK520*Data!BL520,"")</f>
        <v>-0.87166473629615404</v>
      </c>
      <c r="AZ520" s="70">
        <f t="shared" si="264"/>
        <v>16.083395383469846</v>
      </c>
      <c r="BA520" s="70"/>
      <c r="BB520" s="70"/>
      <c r="BC520" s="70">
        <f t="shared" si="265"/>
        <v>26.837635334209395</v>
      </c>
      <c r="BD520" s="70">
        <f t="shared" si="266"/>
        <v>2.1350747865935293</v>
      </c>
      <c r="BE520" s="70">
        <f t="shared" si="267"/>
        <v>0.66169784679190602</v>
      </c>
      <c r="BF520" s="70">
        <f t="shared" si="268"/>
        <v>2.1939485547857598</v>
      </c>
      <c r="BG520" s="70">
        <f t="shared" si="269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219</v>
      </c>
      <c r="BS520" s="8" t="s">
        <v>812</v>
      </c>
      <c r="BT520" s="9" t="s">
        <v>831</v>
      </c>
      <c r="BU520" s="10">
        <v>154</v>
      </c>
      <c r="BV520" s="9" t="s">
        <v>390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305</v>
      </c>
      <c r="CU520" s="10"/>
      <c r="CV520" s="10"/>
      <c r="CW520" s="10"/>
      <c r="CX520" t="str">
        <f>INDEX('Data_Price '!AS$2:AS$1266,MATCH(Data!$DN520,'Data_Price '!$BE$2:$BE$1266,0))</f>
        <v>Salomon STANCE W 88 154cm</v>
      </c>
      <c r="CY520" t="str">
        <f>INDEX('Data_Price '!AT$2:AT$1266,MATCH(Data!$DN520,'Data_Price '!$BE$2:$BE$1266,0))</f>
        <v>Sundance Ski and Board Shop</v>
      </c>
      <c r="CZ520">
        <f>INDEX('Data_Price '!AU$2:AU$1266,MATCH(Data!$DN520,'Data_Price '!$BE$2:$BE$1266,0))</f>
        <v>552.26</v>
      </c>
      <c r="DA520" t="str">
        <f>INDEX('Data_Price '!AV$2:AV$1266,MATCH(Data!$DN520,'Data_Price '!$BE$2:$BE$1266,0))</f>
        <v>https://www.google.com/url?url=https://sundanceskishop.com/products/salomon-stance-w-88%3Fvariant%3D31741505634402%26currency%3DCAD%26utm_medium%3Dproduct_sync%26utm_source%3Dgoogle%26utm_content%3Dsag_organic%26utm_campaign%3Dsag_organic&amp;rct=j&amp;q=&amp;esrc=s&amp;sa=U&amp;ved=0ahUKEwiZvZ-exqP2AhXkm-AKHQdcC6sQ2SkISA&amp;usg=AOvVaw1qAlJlsbXu94B_yGEYyycr</v>
      </c>
      <c r="DB520">
        <f>INDEX('Data_Price '!AW$2:AW$1266,MATCH(Data!$DN520,'Data_Price '!$BE$2:$BE$1266,0))</f>
        <v>0</v>
      </c>
      <c r="DC520">
        <f>INDEX('Data_Price '!AX$2:AX$1266,MATCH(Data!$DN520,'Data_Price '!$BE$2:$BE$1266,0))</f>
        <v>0</v>
      </c>
      <c r="DD520">
        <f>INDEX('Data_Price '!AY$2:AY$1266,MATCH(Data!$DN520,'Data_Price '!$BE$2:$BE$1266,0))</f>
        <v>0</v>
      </c>
      <c r="DE520">
        <f>INDEX('Data_Price '!AZ$2:AZ$1266,MATCH(Data!$DN520,'Data_Price '!$BE$2:$BE$1266,0))</f>
        <v>0</v>
      </c>
      <c r="DF520">
        <f>INDEX('Data_Price '!BA$2:BA$1266,MATCH(Data!$DN520,'Data_Price '!$BE$2:$BE$1266,0))</f>
        <v>0</v>
      </c>
      <c r="DG520">
        <f>INDEX('Data_Price '!BB$2:BB$1266,MATCH(Data!$DN520,'Data_Price '!$BE$2:$BE$1266,0))</f>
        <v>0</v>
      </c>
      <c r="DH520">
        <f>INDEX('Data_Price '!BC$2:BC$1266,MATCH(Data!$DN520,'Data_Price '!$BE$2:$BE$1266,0))</f>
        <v>0</v>
      </c>
      <c r="DI520">
        <f>INDEX('Data_Price '!BD$2:BD$1266,MATCH(Data!$DN520,'Data_Price '!$BE$2:$BE$1266,0))</f>
        <v>0</v>
      </c>
      <c r="DJ520" s="89" t="e">
        <f ca="1">_xll.Connector("TinyUrl.TinyUrl",DA520,0)</f>
        <v>#NAME?</v>
      </c>
      <c r="DK520" s="89" t="e">
        <f ca="1">_xll.Connector("TinyUrl.TinyUrl",DE520,0)</f>
        <v>#NAME?</v>
      </c>
      <c r="DL520" s="89" t="e">
        <f ca="1">_xll.Connector("TinyUrl.TinyUrl",DI520,0)</f>
        <v>#NAME?</v>
      </c>
      <c r="DM520" s="224" t="str">
        <f t="shared" si="270"/>
        <v>Stance 88 W</v>
      </c>
      <c r="DN520" s="89" t="str">
        <f t="shared" si="271"/>
        <v xml:space="preserve"> SalomonStance 88 W154 Women's</v>
      </c>
      <c r="DO520" s="227" t="s">
        <v>1055</v>
      </c>
    </row>
    <row r="521" spans="2:119" ht="15.45" customHeight="1">
      <c r="B521" s="224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#VALUE!</v>
      </c>
      <c r="F521" s="43" t="b">
        <f>CL521&gt;Driver!$F$56</f>
        <v>0</v>
      </c>
      <c r="G521" s="43" t="b">
        <f>AND(CB521&gt;Driver!$F$55,CB521&lt;Driver!$G$55)</f>
        <v>0</v>
      </c>
      <c r="H521" s="43" t="e">
        <f t="shared" ref="H521:H584" si="272">AND(B521:G521)</f>
        <v>#VALUE!</v>
      </c>
      <c r="I521" s="43">
        <f t="shared" ref="I521:I584" si="273">COUNTIFS($H$9:$H$1273,TRUE,$BT$9:$BT$1273,BT521)</f>
        <v>0</v>
      </c>
      <c r="J521" s="43" t="e">
        <f t="array" ref="J521">NOT(OR(($H$9:$H$1273=TRUE)*($I$9:$I$1273&gt;0)*($BT$9:$BT$1273=BT521)*($K$9:$K$1273&gt;K521)))</f>
        <v>#VALUE!</v>
      </c>
      <c r="K521" s="72">
        <f t="shared" ref="K521:K584" si="274">IFERROR(1-AVERAGE(X521:Y521),"")</f>
        <v>0.69747854135873588</v>
      </c>
      <c r="L521" s="72">
        <f t="shared" ref="L521:L584" si="275">1-X521</f>
        <v>0.88037708484408994</v>
      </c>
      <c r="M521" s="72">
        <f t="shared" ref="M521:M584" si="276">1-Y521</f>
        <v>0.51457999787338182</v>
      </c>
      <c r="N521" s="72">
        <f t="shared" ref="N521:N584" si="277">1-Z521</f>
        <v>0.304483652690824</v>
      </c>
      <c r="O521" s="72">
        <f t="shared" ref="O521:O584" si="278">1-AA521</f>
        <v>0.28861091609272005</v>
      </c>
      <c r="P521" s="72">
        <f t="shared" ref="P521:P584" si="279">1-AB521</f>
        <v>0.95064542483660142</v>
      </c>
      <c r="Q521" s="72"/>
      <c r="R521" s="72"/>
      <c r="S521" s="72">
        <f t="shared" ref="S521:S584" si="280">1-AE521</f>
        <v>0.69392340480090309</v>
      </c>
      <c r="T521" s="72">
        <f t="shared" ref="T521:T584" si="281">1-AF521</f>
        <v>0.95279892990015325</v>
      </c>
      <c r="U521" s="72">
        <f t="shared" ref="U521:U584" si="282">1-AG521</f>
        <v>9.9999999999999978E-2</v>
      </c>
      <c r="V521" s="72">
        <f t="shared" ref="V521:V584" si="283">1-AH521</f>
        <v>0.61271940008012327</v>
      </c>
      <c r="W521" s="72">
        <f t="shared" ref="W521:W584" si="284">1-AI521</f>
        <v>0.96589405834847941</v>
      </c>
      <c r="X521" s="72">
        <f t="shared" ref="X521:X584" si="285">ABS(AJ521-AJ$1)</f>
        <v>0.11962291515591009</v>
      </c>
      <c r="Y521" s="72">
        <f t="shared" ref="Y521:Y584" si="286">AVERAGE(Z521:AB521)</f>
        <v>0.48542000212661818</v>
      </c>
      <c r="Z521" s="72">
        <f t="shared" ref="Z521:Z584" si="287">ABS(AL521-AL$1)</f>
        <v>0.695516347309176</v>
      </c>
      <c r="AA521" s="72">
        <f t="shared" ref="AA521:AA584" si="288">ABS(AM521-AM$1)</f>
        <v>0.71138908390727995</v>
      </c>
      <c r="AB521" s="72">
        <f t="shared" ref="AB521:AB584" si="289">ABS(AN521-AN$1)</f>
        <v>4.935457516339864E-2</v>
      </c>
      <c r="AC521" s="72"/>
      <c r="AD521" s="72"/>
      <c r="AE521" s="72">
        <f t="shared" ref="AE521:AE584" si="290">ABS(AQ$1-AQ521)</f>
        <v>0.30607659519909697</v>
      </c>
      <c r="AF521" s="72">
        <f t="shared" ref="AF521:AF584" si="291">ABS(AR$1-AR521)</f>
        <v>4.7201070099846726E-2</v>
      </c>
      <c r="AG521" s="72">
        <f t="shared" ref="AG521:AG584" si="292">ABS(AS$1-AS521)</f>
        <v>0.9</v>
      </c>
      <c r="AH521" s="72">
        <f t="shared" ref="AH521:AH584" si="293">ABS(AT$1-AT521)</f>
        <v>0.38728059991987673</v>
      </c>
      <c r="AI521" s="72">
        <f t="shared" ref="AI521:AI584" si="294">ABS(AU$1-AU521)</f>
        <v>3.4105941651520554E-2</v>
      </c>
      <c r="AJ521" s="72">
        <f>(AV521-Driver!$K$179)/(Driver!$L$179-Driver!$K$179)</f>
        <v>0.1203770848440899</v>
      </c>
      <c r="AK521" s="72">
        <f>(AW521-Driver!$K$180)/(Driver!$L$180-Driver!$K$180)</f>
        <v>0.21812216929567185</v>
      </c>
      <c r="AL521" s="72">
        <f>(AX521-Driver!$K$181)/(Driver!$L$181-Driver!$K$181)</f>
        <v>0.29551634730917598</v>
      </c>
      <c r="AM521" s="72">
        <f>(AY521-Driver!$K$182)/(Driver!$L$182-Driver!$K$182)</f>
        <v>0.92538908390727992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295">IFERROR(BM521*BJ521^1/4,"")</f>
        <v>2.5335775335775335</v>
      </c>
      <c r="AW521" s="70">
        <f t="shared" ref="AW521:AW584" si="296">IFERROR(SUM(AX521:AZ521),"")</f>
        <v>22.283333987468765</v>
      </c>
      <c r="AX521" s="70">
        <f t="shared" ref="AX521:AX584" si="297">IFERROR(BH521,"")</f>
        <v>3.659647125782584</v>
      </c>
      <c r="AY521" s="70">
        <f>IFERROR(Driver!$K$19/Data!BH521/Data!BI521*Data!BK521*Data!BL521,"")</f>
        <v>-0.45673011523116835</v>
      </c>
      <c r="AZ521" s="70">
        <f t="shared" ref="AZ521:AZ584" si="298">IFERROR(BI521*BN521,"")</f>
        <v>19.080416976917348</v>
      </c>
      <c r="BA521" s="70"/>
      <c r="BB521" s="70"/>
      <c r="BC521" s="70">
        <f t="shared" ref="BC521:BC584" si="299">IFERROR(BI521*BN521*BK521/BJ521^(1/2),"")</f>
        <v>22.783375420784694</v>
      </c>
      <c r="BD521" s="70">
        <f t="shared" ref="BD521:BD584" si="300">IFERROR(BH521*BM521*BL521/BJ521/BK521,"")</f>
        <v>14.747856763071765</v>
      </c>
      <c r="BE521" s="70">
        <f t="shared" ref="BE521:BE584" si="301">IFERROR(MIN(BI521/BQ521/BP521/BO521/BH521,$BE$1),"")</f>
        <v>1</v>
      </c>
      <c r="BF521" s="70">
        <f t="shared" ref="BF521:BF584" si="302">IFERROR(BJ521*BO521*BP521/BK521,"")</f>
        <v>1.436566880207004</v>
      </c>
      <c r="BG521" s="70">
        <f t="shared" ref="BG521:BG584" si="303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219</v>
      </c>
      <c r="BS521" s="8" t="s">
        <v>533</v>
      </c>
      <c r="BT521" s="9" t="s">
        <v>540</v>
      </c>
      <c r="BU521" s="10">
        <v>163</v>
      </c>
      <c r="BV521" s="9" t="s">
        <v>390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306</v>
      </c>
      <c r="CU521" s="9" t="s">
        <v>305</v>
      </c>
      <c r="CV521" s="10"/>
      <c r="CW521" s="10"/>
      <c r="CX521" t="str">
        <f>INDEX('Data_Price '!AS$2:AS$1266,MATCH(Data!$DN521,'Data_Price '!$BE$2:$BE$1266,0))</f>
        <v>Dynastar M-PRO 84 W - 163</v>
      </c>
      <c r="CY521" t="str">
        <f>INDEX('Data_Price '!AT$2:AT$1266,MATCH(Data!$DN521,'Data_Price '!$BE$2:$BE$1266,0))</f>
        <v>Level Nine Sports</v>
      </c>
      <c r="CZ521">
        <f>INDEX('Data_Price '!AU$2:AU$1266,MATCH(Data!$DN521,'Data_Price '!$BE$2:$BE$1266,0))</f>
        <v>399.96</v>
      </c>
      <c r="DA521" t="str">
        <f>INDEX('Data_Price '!AV$2:AV$1266,MATCH(Data!$DN521,'Data_Price '!$BE$2:$BE$1266,0))</f>
        <v>https://www.google.com/url?url=https://www.levelninesports.com/dynastar-m-pro-84-w-149-2021/%3Fsku%3DL9819131&amp;rct=j&amp;q=&amp;esrc=s&amp;sa=U&amp;ved=0ahUKEwjn28-exqP2AhWqd98KHRwJBLkQsDwIVA&amp;usg=AOvVaw2bZnkJM-40qnzAizVaKGKP</v>
      </c>
      <c r="DB521" t="str">
        <f>INDEX('Data_Price '!AW$2:AW$1266,MATCH(Data!$DN521,'Data_Price '!$BE$2:$BE$1266,0))</f>
        <v>Dynastar M-pro 84 W All Mountain ride Skis 163cm</v>
      </c>
      <c r="DC521" t="str">
        <f>INDEX('Data_Price '!AX$2:AX$1266,MATCH(Data!$DN521,'Data_Price '!$BE$2:$BE$1266,0))</f>
        <v>eBay</v>
      </c>
      <c r="DD521">
        <f>INDEX('Data_Price '!AY$2:AY$1266,MATCH(Data!$DN521,'Data_Price '!$BE$2:$BE$1266,0))</f>
        <v>449.99</v>
      </c>
      <c r="DE521" t="str">
        <f>INDEX('Data_Price '!AZ$2:AZ$1266,MATCH(Data!$DN521,'Data_Price '!$BE$2:$BE$1266,0))</f>
        <v>https://www.google.com/url?url=https://www.ebay.com/itm/154244967737%3Fchn%3Dps%26mkevt%3D1%26mkcid%3D28&amp;rct=j&amp;q=&amp;esrc=s&amp;sa=U&amp;ved=0ahUKEwjn28-exqP2AhWqd98KHRwJBLkQ2SkIYA&amp;usg=AOvVaw3wFc7VAkA5Tu5FzSaIEh2c</v>
      </c>
      <c r="DF521" t="str">
        <f>INDEX('Data_Price '!BA$2:BA$1266,MATCH(Data!$DN521,'Data_Price '!$BE$2:$BE$1266,0))</f>
        <v>Dynastar M-PRO 84 W 163cm</v>
      </c>
      <c r="DG521" t="str">
        <f>INDEX('Data_Price '!BB$2:BB$1266,MATCH(Data!$DN521,'Data_Price '!$BE$2:$BE$1266,0))</f>
        <v>Sundance Ski and Board Shop</v>
      </c>
      <c r="DH521">
        <f>INDEX('Data_Price '!BC$2:BC$1266,MATCH(Data!$DN521,'Data_Price '!$BE$2:$BE$1266,0))</f>
        <v>473.36</v>
      </c>
      <c r="DI521" t="str">
        <f>INDEX('Data_Price '!BD$2:BD$1266,MATCH(Data!$DN521,'Data_Price '!$BE$2:$BE$1266,0))</f>
        <v>https://www.google.com/url?url=https://sundanceskishop.com/products/dynastar-m-pro-84-w%3Fvariant%3D39369854845026%26currency%3DCAD%26utm_medium%3Dproduct_sync%26utm_source%3Dgoogle%26utm_content%3Dsag_organic%26utm_campaign%3Dsag_organic&amp;rct=j&amp;q=&amp;esrc=s&amp;sa=U&amp;ved=0ahUKEwjn28-exqP2AhWqd98KHRwJBLkQ2SkIYw&amp;usg=AOvVaw3saCVU8WszDb0n_HQyiFcG</v>
      </c>
      <c r="DJ521" s="89" t="e">
        <f ca="1">_xll.Connector("TinyUrl.TinyUrl",DA521,0)</f>
        <v>#NAME?</v>
      </c>
      <c r="DK521" s="89" t="e">
        <f ca="1">_xll.Connector("TinyUrl.TinyUrl",DE521,0)</f>
        <v>#NAME?</v>
      </c>
      <c r="DL521" s="89" t="e">
        <f ca="1">_xll.Connector("TinyUrl.TinyUrl",DI521,0)</f>
        <v>#NAME?</v>
      </c>
      <c r="DM521" s="224" t="str">
        <f t="shared" ref="DM521:DM584" si="304">IF(LEFT(BT521,1)=" ",RIGHT(BT521,LEN(BT521)-1),BT521)</f>
        <v>M-Pro 84 W</v>
      </c>
      <c r="DN521" s="89" t="str">
        <f t="shared" ref="DN521:DN584" si="305">_xlfn.CONCAT(BS521,DM521,BU521,BV521)</f>
        <v xml:space="preserve"> DynastarM-Pro 84 W163 Women's</v>
      </c>
      <c r="DO521" s="227" t="s">
        <v>1095</v>
      </c>
    </row>
    <row r="522" spans="2:119" ht="15.45" customHeight="1">
      <c r="B522" s="224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#VALUE!</v>
      </c>
      <c r="F522" s="43" t="b">
        <f>CL522&gt;Driver!$F$56</f>
        <v>0</v>
      </c>
      <c r="G522" s="43" t="b">
        <f>AND(CB522&gt;Driver!$F$55,CB522&lt;Driver!$G$55)</f>
        <v>0</v>
      </c>
      <c r="H522" s="43" t="e">
        <f t="shared" si="272"/>
        <v>#VALUE!</v>
      </c>
      <c r="I522" s="43">
        <f t="shared" si="273"/>
        <v>0</v>
      </c>
      <c r="J522" s="43" t="e">
        <f t="array" ref="J522">NOT(OR(($H$9:$H$1273=TRUE)*($I$9:$I$1273&gt;0)*($BT$9:$BT$1273=BT522)*($K$9:$K$1273&gt;K522)))</f>
        <v>#VALUE!</v>
      </c>
      <c r="K522" s="72">
        <f t="shared" si="274"/>
        <v>0.72619848321938962</v>
      </c>
      <c r="L522" s="72">
        <f t="shared" si="275"/>
        <v>0.93839013778100067</v>
      </c>
      <c r="M522" s="72">
        <f t="shared" si="276"/>
        <v>0.51400682865777858</v>
      </c>
      <c r="N522" s="72">
        <f t="shared" si="277"/>
        <v>0.29689495984316694</v>
      </c>
      <c r="O522" s="72">
        <f t="shared" si="278"/>
        <v>0.29055853266611631</v>
      </c>
      <c r="P522" s="72">
        <f t="shared" si="279"/>
        <v>0.95456699346405238</v>
      </c>
      <c r="Q522" s="72"/>
      <c r="R522" s="72"/>
      <c r="S522" s="72">
        <f t="shared" si="280"/>
        <v>0.68519152881924794</v>
      </c>
      <c r="T522" s="72">
        <f t="shared" si="281"/>
        <v>0.98059316531547425</v>
      </c>
      <c r="U522" s="72">
        <f t="shared" si="282"/>
        <v>0.84836017357834537</v>
      </c>
      <c r="V522" s="72">
        <f t="shared" si="283"/>
        <v>0.67234590840409791</v>
      </c>
      <c r="W522" s="72">
        <f t="shared" si="284"/>
        <v>0.98790355613479797</v>
      </c>
      <c r="X522" s="72">
        <f t="shared" si="285"/>
        <v>6.1609862218999278E-2</v>
      </c>
      <c r="Y522" s="72">
        <f t="shared" si="286"/>
        <v>0.48599317134222147</v>
      </c>
      <c r="Z522" s="72">
        <f t="shared" si="287"/>
        <v>0.70310504015683306</v>
      </c>
      <c r="AA522" s="72">
        <f t="shared" si="288"/>
        <v>0.70944146733388369</v>
      </c>
      <c r="AB522" s="72">
        <f t="shared" si="289"/>
        <v>4.5433006535947645E-2</v>
      </c>
      <c r="AC522" s="72"/>
      <c r="AD522" s="72"/>
      <c r="AE522" s="72">
        <f t="shared" si="290"/>
        <v>0.31480847118075206</v>
      </c>
      <c r="AF522" s="72">
        <f t="shared" si="291"/>
        <v>1.9406834684525809E-2</v>
      </c>
      <c r="AG522" s="72">
        <f t="shared" si="292"/>
        <v>0.15163982642165461</v>
      </c>
      <c r="AH522" s="72">
        <f t="shared" si="293"/>
        <v>0.32765409159590209</v>
      </c>
      <c r="AI522" s="72">
        <f t="shared" si="294"/>
        <v>1.209644386520202E-2</v>
      </c>
      <c r="AJ522" s="72">
        <f>(AV522-Driver!$K$179)/(Driver!$L$179-Driver!$K$179)</f>
        <v>0.17839013778100071</v>
      </c>
      <c r="AK522" s="72">
        <f>(AW522-Driver!$K$180)/(Driver!$L$180-Driver!$K$180)</f>
        <v>0.21504375061021974</v>
      </c>
      <c r="AL522" s="72">
        <f>(AX522-Driver!$K$181)/(Driver!$L$181-Driver!$K$181)</f>
        <v>0.30310504015683304</v>
      </c>
      <c r="AM522" s="72">
        <f>(AY522-Driver!$K$182)/(Driver!$L$182-Driver!$K$182)</f>
        <v>0.92344146733388366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295"/>
        <v>3.7545787545787546</v>
      </c>
      <c r="AW522" s="70">
        <f t="shared" si="296"/>
        <v>21.982301117805669</v>
      </c>
      <c r="AX522" s="70">
        <f t="shared" si="297"/>
        <v>3.7279453614114972</v>
      </c>
      <c r="AY522" s="70">
        <f>IFERROR(Driver!$K$19/Data!BH522/Data!BI522*Data!BK522*Data!BL522,"")</f>
        <v>-0.46865243422384684</v>
      </c>
      <c r="AZ522" s="70">
        <f t="shared" si="298"/>
        <v>18.723008190618017</v>
      </c>
      <c r="BA522" s="70"/>
      <c r="BB522" s="70"/>
      <c r="BC522" s="70">
        <f t="shared" si="299"/>
        <v>18.254090646083181</v>
      </c>
      <c r="BD522" s="70">
        <f t="shared" si="300"/>
        <v>8.8531752118783302</v>
      </c>
      <c r="BE522" s="70">
        <f t="shared" si="301"/>
        <v>0.25177332545346848</v>
      </c>
      <c r="BF522" s="70">
        <f t="shared" si="302"/>
        <v>8.1709620954708821</v>
      </c>
      <c r="BG522" s="70">
        <f t="shared" si="303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219</v>
      </c>
      <c r="BS522" s="8" t="s">
        <v>771</v>
      </c>
      <c r="BT522" s="9" t="s">
        <v>775</v>
      </c>
      <c r="BU522" s="10">
        <v>164</v>
      </c>
      <c r="BV522" s="9" t="s">
        <v>222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305</v>
      </c>
      <c r="CU522" s="9" t="s">
        <v>302</v>
      </c>
      <c r="CV522" s="10"/>
      <c r="CW522" s="10"/>
      <c r="CX522" t="str">
        <f>INDEX('Data_Price '!AS$2:AS$1266,MATCH(Data!$DN522,'Data_Price '!$BE$2:$BE$1266,0))</f>
        <v>Rossignol Blackops Escaper Ski</v>
      </c>
      <c r="CY522" t="str">
        <f>INDEX('Data_Price '!AT$2:AT$1266,MATCH(Data!$DN522,'Data_Price '!$BE$2:$BE$1266,0))</f>
        <v>evo.com</v>
      </c>
      <c r="CZ522">
        <f>INDEX('Data_Price '!AU$2:AU$1266,MATCH(Data!$DN522,'Data_Price '!$BE$2:$BE$1266,0))</f>
        <v>479.96</v>
      </c>
      <c r="DA522" t="str">
        <f>INDEX('Data_Price '!AV$2:AV$1266,MATCH(Data!$DN522,'Data_Price '!$BE$2:$BE$1266,0))</f>
        <v>https://www.google.com/url?url=https://www.evo.com/skis/rossignol-black-ops-escaper%3Fimage%3D201391/846336/clone.jpg&amp;rct=j&amp;q=&amp;esrc=s&amp;sa=U&amp;ved=0ahUKEwi-74OfxqP2AhXQc98KHV56CO0QsDwIdQ&amp;usg=AOvVaw2X30kL7sC6vDjCgRZgXoTW</v>
      </c>
      <c r="DB522" t="str">
        <f>INDEX('Data_Price '!AW$2:AW$1266,MATCH(Data!$DN522,'Data_Price '!$BE$2:$BE$1266,0))</f>
        <v>Rossignol Blackops Escaper Ski</v>
      </c>
      <c r="DC522" t="str">
        <f>INDEX('Data_Price '!AX$2:AX$1266,MATCH(Data!$DN522,'Data_Price '!$BE$2:$BE$1266,0))</f>
        <v>evo.com</v>
      </c>
      <c r="DD522">
        <f>INDEX('Data_Price '!AY$2:AY$1266,MATCH(Data!$DN522,'Data_Price '!$BE$2:$BE$1266,0))</f>
        <v>479.96</v>
      </c>
      <c r="DE522" t="str">
        <f>INDEX('Data_Price '!AZ$2:AZ$1266,MATCH(Data!$DN522,'Data_Price '!$BE$2:$BE$1266,0))</f>
        <v>https://www.google.com/aclk?sa=L&amp;ai=DChcSEwigp7ifxqP2AhUSicgKHWHWA6AYABABGgJxdQ&amp;sig=AOD64_1dVCybKR68KT8vDyDPn9igJ-uF-Q&amp;ctype=5&amp;ved=0ahUKEwiLoLSfxqP2AhWsVt8KHXPqAIMQ2ikIFQ&amp;adurl=</v>
      </c>
      <c r="DF522" t="str">
        <f>INDEX('Data_Price '!BA$2:BA$1266,MATCH(Data!$DN522,'Data_Price '!$BE$2:$BE$1266,0))</f>
        <v>Rossignol Blackops Escaper Ski</v>
      </c>
      <c r="DG522" t="str">
        <f>INDEX('Data_Price '!BB$2:BB$1266,MATCH(Data!$DN522,'Data_Price '!$BE$2:$BE$1266,0))</f>
        <v>Level Nine Sports</v>
      </c>
      <c r="DH522">
        <f>INDEX('Data_Price '!BC$2:BC$1266,MATCH(Data!$DN522,'Data_Price '!$BE$2:$BE$1266,0))</f>
        <v>479.96</v>
      </c>
      <c r="DI522" t="str">
        <f>INDEX('Data_Price '!BD$2:BD$1266,MATCH(Data!$DN522,'Data_Price '!$BE$2:$BE$1266,0))</f>
        <v>https://www.google.com/aclk?sa=L&amp;ai=DChcSEwigp7ifxqP2AhUSicgKHWHWA6AYABADGgJxdQ&amp;sig=AOD64_3qyhMBmmj1a7kBJUQ84dNdnb5fWg&amp;ctype=5&amp;ved=0ahUKEwiLoLSfxqP2AhWsVt8KHXPqAIMQ2ikIFw&amp;adurl=</v>
      </c>
      <c r="DJ522" s="89" t="e">
        <f ca="1">_xll.Connector("TinyUrl.TinyUrl",DA522,0)</f>
        <v>#NAME?</v>
      </c>
      <c r="DK522" s="89" t="e">
        <f ca="1">_xll.Connector("TinyUrl.TinyUrl",DE522,0)</f>
        <v>#NAME?</v>
      </c>
      <c r="DL522" s="89" t="e">
        <f ca="1">_xll.Connector("TinyUrl.TinyUrl",DI522,0)</f>
        <v>#NAME?</v>
      </c>
      <c r="DM522" s="224" t="str">
        <f t="shared" si="304"/>
        <v>Blackops Escaper</v>
      </c>
      <c r="DN522" s="89" t="str">
        <f t="shared" si="305"/>
        <v xml:space="preserve"> RossignolBlackops Escaper164 Unisex</v>
      </c>
      <c r="DO522" s="227"/>
    </row>
    <row r="523" spans="2:119" ht="15.45" customHeight="1">
      <c r="B523" s="224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#VALUE!</v>
      </c>
      <c r="F523" s="43" t="b">
        <f>CL523&gt;Driver!$F$56</f>
        <v>0</v>
      </c>
      <c r="G523" s="43" t="b">
        <f>AND(CB523&gt;Driver!$F$55,CB523&lt;Driver!$G$55)</f>
        <v>0</v>
      </c>
      <c r="H523" s="43" t="e">
        <f t="shared" si="272"/>
        <v>#VALUE!</v>
      </c>
      <c r="I523" s="43">
        <f t="shared" si="273"/>
        <v>0</v>
      </c>
      <c r="J523" s="43" t="e">
        <f t="array" ref="J523">NOT(OR(($H$9:$H$1273=TRUE)*($I$9:$I$1273&gt;0)*($BT$9:$BT$1273=BT523)*($K$9:$K$1273&gt;K523)))</f>
        <v>#VALUE!</v>
      </c>
      <c r="K523" s="72">
        <f t="shared" si="274"/>
        <v>0.65368014233908411</v>
      </c>
      <c r="L523" s="72">
        <f t="shared" si="275"/>
        <v>0.83863991620336797</v>
      </c>
      <c r="M523" s="72">
        <f t="shared" si="276"/>
        <v>0.46872036847480036</v>
      </c>
      <c r="N523" s="72">
        <f t="shared" si="277"/>
        <v>0.23049389742616833</v>
      </c>
      <c r="O523" s="72">
        <f t="shared" si="278"/>
        <v>0.24708060669104348</v>
      </c>
      <c r="P523" s="72">
        <f t="shared" si="279"/>
        <v>0.92858660130718962</v>
      </c>
      <c r="Q523" s="72"/>
      <c r="R523" s="72"/>
      <c r="S523" s="72">
        <f t="shared" si="280"/>
        <v>0.67223715524416239</v>
      </c>
      <c r="T523" s="72">
        <f t="shared" si="281"/>
        <v>0.74230671409094795</v>
      </c>
      <c r="U523" s="72">
        <f t="shared" si="282"/>
        <v>0.8037942784076858</v>
      </c>
      <c r="V523" s="72">
        <f t="shared" si="283"/>
        <v>0.65998406122199671</v>
      </c>
      <c r="W523" s="72">
        <f t="shared" si="284"/>
        <v>0.99876833477135463</v>
      </c>
      <c r="X523" s="72">
        <f t="shared" si="285"/>
        <v>0.16136008379663203</v>
      </c>
      <c r="Y523" s="72">
        <f t="shared" si="286"/>
        <v>0.53127963152519964</v>
      </c>
      <c r="Z523" s="72">
        <f t="shared" si="287"/>
        <v>0.76950610257383167</v>
      </c>
      <c r="AA523" s="72">
        <f t="shared" si="288"/>
        <v>0.75291939330895652</v>
      </c>
      <c r="AB523" s="72">
        <f t="shared" si="289"/>
        <v>7.1413398692810409E-2</v>
      </c>
      <c r="AC523" s="72"/>
      <c r="AD523" s="72"/>
      <c r="AE523" s="72">
        <f t="shared" si="290"/>
        <v>0.32776284475583761</v>
      </c>
      <c r="AF523" s="72">
        <f t="shared" si="291"/>
        <v>0.25769328590905205</v>
      </c>
      <c r="AG523" s="72">
        <f t="shared" si="292"/>
        <v>0.19620572159231417</v>
      </c>
      <c r="AH523" s="72">
        <f t="shared" si="293"/>
        <v>0.34001593877800329</v>
      </c>
      <c r="AI523" s="72">
        <f t="shared" si="294"/>
        <v>1.2316652286453872E-3</v>
      </c>
      <c r="AJ523" s="72">
        <f>(AV523-Driver!$K$179)/(Driver!$L$179-Driver!$K$179)</f>
        <v>7.8639916203367966E-2</v>
      </c>
      <c r="AK523" s="72">
        <f>(AW523-Driver!$K$180)/(Driver!$L$180-Driver!$K$180)</f>
        <v>0.24809062310747543</v>
      </c>
      <c r="AL523" s="72">
        <f>(AX523-Driver!$K$181)/(Driver!$L$181-Driver!$K$181)</f>
        <v>0.36950610257383165</v>
      </c>
      <c r="AM523" s="72">
        <f>(AY523-Driver!$K$182)/(Driver!$L$182-Driver!$K$182)</f>
        <v>0.96691939330895649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295"/>
        <v>1.6551349884683217</v>
      </c>
      <c r="AW523" s="70">
        <f t="shared" si="296"/>
        <v>25.213893658564409</v>
      </c>
      <c r="AX523" s="70">
        <f t="shared" si="297"/>
        <v>4.3255549231644848</v>
      </c>
      <c r="AY523" s="70">
        <f>IFERROR(Driver!$K$19/Data!BH523/Data!BI523*Data!BK523*Data!BL523,"")</f>
        <v>-0.20250266445115384</v>
      </c>
      <c r="AZ523" s="70">
        <f t="shared" si="298"/>
        <v>21.09084139985108</v>
      </c>
      <c r="BA523" s="70"/>
      <c r="BB523" s="70"/>
      <c r="BC523" s="70">
        <f t="shared" si="299"/>
        <v>11.534567015342285</v>
      </c>
      <c r="BD523" s="70">
        <f t="shared" si="300"/>
        <v>33.376044892049826</v>
      </c>
      <c r="BE523" s="70">
        <f t="shared" si="301"/>
        <v>0.29633127057004011</v>
      </c>
      <c r="BF523" s="70">
        <f t="shared" si="302"/>
        <v>6.774778303144199</v>
      </c>
      <c r="BG523" s="70">
        <f t="shared" si="303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219</v>
      </c>
      <c r="BS523" s="8" t="s">
        <v>771</v>
      </c>
      <c r="BT523" s="9" t="s">
        <v>792</v>
      </c>
      <c r="BU523" s="10">
        <v>151</v>
      </c>
      <c r="BV523" s="9" t="s">
        <v>390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308</v>
      </c>
      <c r="CU523" s="10"/>
      <c r="CV523" s="10"/>
      <c r="CW523" s="10"/>
      <c r="CX523" t="str">
        <f>INDEX('Data_Price '!AS$2:AS$1266,MATCH(Data!$DN523,'Data_Price '!$BE$2:$BE$1266,0))</f>
        <v>Rossignol Experience W 82 Ti Women's Skis W SPX 12 Konect GW Bindings</v>
      </c>
      <c r="CY523" t="str">
        <f>INDEX('Data_Price '!AT$2:AT$1266,MATCH(Data!$DN523,'Data_Price '!$BE$2:$BE$1266,0))</f>
        <v>Snowinn.com</v>
      </c>
      <c r="CZ523">
        <f>INDEX('Data_Price '!AU$2:AU$1266,MATCH(Data!$DN523,'Data_Price '!$BE$2:$BE$1266,0))</f>
        <v>664.99</v>
      </c>
      <c r="DA523" t="str">
        <f>INDEX('Data_Price '!AV$2:AV$1266,MATCH(Data!$DN523,'Data_Price '!$BE$2:$BE$1266,0))</f>
        <v>https://www.google.com/url?url=https://www.snowinn.com/ski-store/rossignol-experience-82-ti-spx-12-konect-gw-b90-alpine-skis-woman/138302949/p%3Futm_source%3Dgoogle_products%26utm_medium%3Dmerchant%26id_producte%3D13968293%26country%3Dus&amp;rct=j&amp;q=&amp;esrc=s&amp;sa=U&amp;ved=0ahUKEwi_wdGfxqP2AhUmmuAKHQmLDrUQsDwIZQ&amp;usg=AOvVaw3jePnQ5S41yIJGeDnwxCWj</v>
      </c>
      <c r="DB523" t="str">
        <f>INDEX('Data_Price '!AW$2:AW$1266,MATCH(Data!$DN523,'Data_Price '!$BE$2:$BE$1266,0))</f>
        <v>Rossignol Experience W 82 Ti Women's Skis W SPX 12 Konect GW Bindings</v>
      </c>
      <c r="DC523" t="str">
        <f>INDEX('Data_Price '!AX$2:AX$1266,MATCH(Data!$DN523,'Data_Price '!$BE$2:$BE$1266,0))</f>
        <v>Snowinn.com</v>
      </c>
      <c r="DD523">
        <f>INDEX('Data_Price '!AY$2:AY$1266,MATCH(Data!$DN523,'Data_Price '!$BE$2:$BE$1266,0))</f>
        <v>664.99</v>
      </c>
      <c r="DE523" t="str">
        <f>INDEX('Data_Price '!AZ$2:AZ$1266,MATCH(Data!$DN523,'Data_Price '!$BE$2:$BE$1266,0))</f>
        <v>https://www.google.com/url?q=https://www.snowinn.com/ski-store/rossignol-experience-82-ti-spx-12-konect-gw-b90-alpine-skis-woman/138302949/p%3Futm_source%3Dgoogle_products%26utm_medium%3Dmerchant%26id_producte%3D13968293%26country%3Dus&amp;sa=U&amp;ved=0ahUKEwiW2KGgxqP2AhVCSN8KHaxBD-kQ2ykIFw&amp;usg=AOvVaw0tPl20xMtlQzHp1ZEas4Uo</v>
      </c>
      <c r="DF523" t="str">
        <f>INDEX('Data_Price '!BA$2:BA$1266,MATCH(Data!$DN523,'Data_Price '!$BE$2:$BE$1266,0))</f>
        <v>Rossignol Experience W 82 Ti Women's Skis W SPX 12 Konect GW Bindings</v>
      </c>
      <c r="DG523" t="str">
        <f>INDEX('Data_Price '!BB$2:BB$1266,MATCH(Data!$DN523,'Data_Price '!$BE$2:$BE$1266,0))</f>
        <v>Powder7 Ski Shop</v>
      </c>
      <c r="DH523">
        <f>INDEX('Data_Price '!BC$2:BC$1266,MATCH(Data!$DN523,'Data_Price '!$BE$2:$BE$1266,0))</f>
        <v>679.99</v>
      </c>
      <c r="DI523" t="str">
        <f>INDEX('Data_Price '!BD$2:BD$1266,MATCH(Data!$DN523,'Data_Price '!$BE$2:$BE$1266,0))</f>
        <v>https://www.google.com/url?q=https://www.powder7.com/Rossignol-Experience-W-82-TI-Skis-151cm-Used-2022/for-sale%3Futm_source%3Dfeed%26utm_medium%3Dfree&amp;sa=U&amp;ved=0ahUKEwiW2KGgxqP2AhVCSN8KHaxBD-kQ2ykIGg&amp;usg=AOvVaw1wgbN-Z9Z_Zq-7DaPngnrK</v>
      </c>
      <c r="DJ523" s="89" t="e">
        <f ca="1">_xll.Connector("TinyUrl.TinyUrl",DA523,0)</f>
        <v>#NAME?</v>
      </c>
      <c r="DK523" s="89" t="e">
        <f ca="1">_xll.Connector("TinyUrl.TinyUrl",DE523,0)</f>
        <v>#NAME?</v>
      </c>
      <c r="DL523" s="89" t="e">
        <f ca="1">_xll.Connector("TinyUrl.TinyUrl",DI523,0)</f>
        <v>#NAME?</v>
      </c>
      <c r="DM523" s="224" t="str">
        <f t="shared" si="304"/>
        <v>Experience 82 Ti W</v>
      </c>
      <c r="DN523" s="89" t="str">
        <f t="shared" si="305"/>
        <v xml:space="preserve"> RossignolExperience 82 Ti W151 Women's</v>
      </c>
      <c r="DO523" s="227"/>
    </row>
    <row r="524" spans="2:119" ht="15.45" customHeight="1">
      <c r="B524" s="224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#VALUE!</v>
      </c>
      <c r="F524" s="43" t="b">
        <f>CL524&gt;Driver!$F$56</f>
        <v>0</v>
      </c>
      <c r="G524" s="43" t="b">
        <f>AND(CB524&gt;Driver!$F$55,CB524&lt;Driver!$G$55)</f>
        <v>1</v>
      </c>
      <c r="H524" s="43" t="e">
        <f t="shared" si="272"/>
        <v>#VALUE!</v>
      </c>
      <c r="I524" s="43">
        <f t="shared" si="273"/>
        <v>0</v>
      </c>
      <c r="J524" s="43" t="e">
        <f t="array" ref="J524">NOT(OR(($H$9:$H$1273=TRUE)*($I$9:$I$1273&gt;0)*($BT$9:$BT$1273=BT524)*($K$9:$K$1273&gt;K524)))</f>
        <v>#VALUE!</v>
      </c>
      <c r="K524" s="72">
        <f t="shared" si="274"/>
        <v>0.58948223515149178</v>
      </c>
      <c r="L524" s="72">
        <f t="shared" si="275"/>
        <v>0.81054226089759096</v>
      </c>
      <c r="M524" s="72">
        <f t="shared" si="276"/>
        <v>0.36842220940539272</v>
      </c>
      <c r="N524" s="72">
        <f t="shared" si="277"/>
        <v>-6.672990577373028E-2</v>
      </c>
      <c r="O524" s="72">
        <f t="shared" si="278"/>
        <v>0.32376123987226135</v>
      </c>
      <c r="P524" s="72">
        <f t="shared" si="279"/>
        <v>0.84823529411764709</v>
      </c>
      <c r="Q524" s="72"/>
      <c r="R524" s="72"/>
      <c r="S524" s="72">
        <f t="shared" si="280"/>
        <v>0.75342402528550578</v>
      </c>
      <c r="T524" s="72">
        <f t="shared" si="281"/>
        <v>0.97241090999622048</v>
      </c>
      <c r="U524" s="72">
        <f t="shared" si="282"/>
        <v>0.93367087152071493</v>
      </c>
      <c r="V524" s="72">
        <f t="shared" si="283"/>
        <v>0.70840381752336135</v>
      </c>
      <c r="W524" s="72">
        <f t="shared" si="284"/>
        <v>0.97121951219512193</v>
      </c>
      <c r="X524" s="72">
        <f t="shared" si="285"/>
        <v>0.1894577391024091</v>
      </c>
      <c r="Y524" s="72">
        <f t="shared" si="286"/>
        <v>0.63157779059460728</v>
      </c>
      <c r="Z524" s="72">
        <f t="shared" si="287"/>
        <v>1.0667299057737303</v>
      </c>
      <c r="AA524" s="72">
        <f t="shared" si="288"/>
        <v>0.67623876012773865</v>
      </c>
      <c r="AB524" s="72">
        <f t="shared" si="289"/>
        <v>0.15176470588235291</v>
      </c>
      <c r="AC524" s="72"/>
      <c r="AD524" s="72"/>
      <c r="AE524" s="72">
        <f t="shared" si="290"/>
        <v>0.24657597471449416</v>
      </c>
      <c r="AF524" s="72">
        <f t="shared" si="291"/>
        <v>2.7589090003779473E-2</v>
      </c>
      <c r="AG524" s="72">
        <f t="shared" si="292"/>
        <v>6.6329128479285016E-2</v>
      </c>
      <c r="AH524" s="72">
        <f t="shared" si="293"/>
        <v>0.29159618247663871</v>
      </c>
      <c r="AI524" s="72">
        <f t="shared" si="294"/>
        <v>2.8780487804878054E-2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0.34553363047732105</v>
      </c>
      <c r="AL524" s="72">
        <f>(AX524-Driver!$K$181)/(Driver!$L$181-Driver!$K$181)</f>
        <v>0.66672990577373037</v>
      </c>
      <c r="AM524" s="72">
        <f>(AY524-Driver!$K$182)/(Driver!$L$182-Driver!$K$182)</f>
        <v>0.89023876012773862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295"/>
        <v>9.0388007054673718</v>
      </c>
      <c r="AW524" s="70">
        <f t="shared" si="296"/>
        <v>34.742665126776487</v>
      </c>
      <c r="AX524" s="70">
        <f t="shared" si="297"/>
        <v>7.0005691519635738</v>
      </c>
      <c r="AY524" s="70">
        <f>IFERROR(Driver!$K$19/Data!BH524/Data!BI524*Data!BK524*Data!BL524,"")</f>
        <v>-0.67190253598380967</v>
      </c>
      <c r="AZ524" s="70">
        <f t="shared" si="298"/>
        <v>28.413998510796723</v>
      </c>
      <c r="BA524" s="70"/>
      <c r="BB524" s="70"/>
      <c r="BC524" s="70">
        <f t="shared" si="299"/>
        <v>53.64676090775103</v>
      </c>
      <c r="BD524" s="70">
        <f t="shared" si="300"/>
        <v>8.1290601142229093</v>
      </c>
      <c r="BE524" s="70">
        <f t="shared" si="301"/>
        <v>3.384325376073806E-2</v>
      </c>
      <c r="BF524" s="70">
        <f t="shared" si="302"/>
        <v>12.24344960934314</v>
      </c>
      <c r="BG524" s="70">
        <f t="shared" si="303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219</v>
      </c>
      <c r="BS524" s="8" t="s">
        <v>812</v>
      </c>
      <c r="BT524" s="9" t="s">
        <v>816</v>
      </c>
      <c r="BU524" s="10">
        <v>181</v>
      </c>
      <c r="BV524" s="9" t="s">
        <v>222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305</v>
      </c>
      <c r="CU524" s="9" t="s">
        <v>304</v>
      </c>
      <c r="CV524" s="10"/>
      <c r="CW524" s="10"/>
      <c r="CX524" t="str">
        <f>INDEX('Data_Price '!AS$2:AS$1266,MATCH(Data!$DN524,'Data_Price '!$BE$2:$BE$1266,0))</f>
        <v>Salomon QST Stella 106 Skis 2020-2021 | PINK / BLACK / 181</v>
      </c>
      <c r="CY524" t="str">
        <f>INDEX('Data_Price '!AT$2:AT$1266,MATCH(Data!$DN524,'Data_Price '!$BE$2:$BE$1266,0))</f>
        <v>Ski Pro  - Snow Ski &amp; Snowboard</v>
      </c>
      <c r="CZ524">
        <f>INDEX('Data_Price '!AU$2:AU$1266,MATCH(Data!$DN524,'Data_Price '!$BE$2:$BE$1266,0))</f>
        <v>429.95</v>
      </c>
      <c r="DA524" t="str">
        <f>INDEX('Data_Price '!AV$2:AV$1266,MATCH(Data!$DN524,'Data_Price '!$BE$2:$BE$1266,0))</f>
        <v>https://www.google.com/url?url=https://www.skipro.com/products/qst_stella_106_flat_lds_01w%3Fvariant%3D40621865468081&amp;rct=j&amp;q=&amp;esrc=s&amp;sa=U&amp;ved=0ahUKEwjBz8agxqP2AhWwmOAKHfoeBIUQ2SkIcQ&amp;usg=AOvVaw34LWq9BzKhYGiZNmf4-7KS</v>
      </c>
      <c r="DB524" t="str">
        <f>INDEX('Data_Price '!AW$2:AW$1266,MATCH(Data!$DN524,'Data_Price '!$BE$2:$BE$1266,0))</f>
        <v>Salomon QST 106</v>
      </c>
      <c r="DC524" t="str">
        <f>INDEX('Data_Price '!AX$2:AX$1266,MATCH(Data!$DN524,'Data_Price '!$BE$2:$BE$1266,0))</f>
        <v>SkiEssentials.com</v>
      </c>
      <c r="DD524">
        <f>INDEX('Data_Price '!AY$2:AY$1266,MATCH(Data!$DN524,'Data_Price '!$BE$2:$BE$1266,0))</f>
        <v>559.99</v>
      </c>
      <c r="DE524" t="str">
        <f>INDEX('Data_Price '!AZ$2:AZ$1266,MATCH(Data!$DN524,'Data_Price '!$BE$2:$BE$1266,0))</f>
        <v>https://www.google.com/url?url=https://www.skiessentials.com/2022-salomon-qst-106-skis.html&amp;rct=j&amp;q=&amp;esrc=s&amp;sa=U&amp;ved=0ahUKEwjBz8agxqP2AhWwmOAKHfoeBIUQsDwIZg&amp;usg=AOvVaw1QZQwMRmHxx-m0qGG28NEE</v>
      </c>
      <c r="DF524" t="str">
        <f>INDEX('Data_Price '!BA$2:BA$1266,MATCH(Data!$DN524,'Data_Price '!$BE$2:$BE$1266,0))</f>
        <v>Salomon QST 106</v>
      </c>
      <c r="DG524" t="str">
        <f>INDEX('Data_Price '!BB$2:BB$1266,MATCH(Data!$DN524,'Data_Price '!$BE$2:$BE$1266,0))</f>
        <v>SkiEssentials.com</v>
      </c>
      <c r="DH524">
        <f>INDEX('Data_Price '!BC$2:BC$1266,MATCH(Data!$DN524,'Data_Price '!$BE$2:$BE$1266,0))</f>
        <v>559.99</v>
      </c>
      <c r="DI524" t="str">
        <f>INDEX('Data_Price '!BD$2:BD$1266,MATCH(Data!$DN524,'Data_Price '!$BE$2:$BE$1266,0))</f>
        <v>https://www.google.com/url?q=https://www.skiessentials.com/2022-salomon-qst-106-skis.html&amp;sa=U&amp;ved=0ahUKEwjMnfygxqP2AhVyTd8KHSyFD7UQ2ykIFw&amp;usg=AOvVaw3gHf97BHVKiMP6HiL1LHCt</v>
      </c>
      <c r="DJ524" s="89" t="e">
        <f ca="1">_xll.Connector("TinyUrl.TinyUrl",DA524,0)</f>
        <v>#NAME?</v>
      </c>
      <c r="DK524" s="89" t="e">
        <f ca="1">_xll.Connector("TinyUrl.TinyUrl",DE524,0)</f>
        <v>#NAME?</v>
      </c>
      <c r="DL524" s="89" t="e">
        <f ca="1">_xll.Connector("TinyUrl.TinyUrl",DI524,0)</f>
        <v>#NAME?</v>
      </c>
      <c r="DM524" s="224" t="str">
        <f t="shared" si="304"/>
        <v>QST 106</v>
      </c>
      <c r="DN524" s="89" t="str">
        <f t="shared" si="305"/>
        <v xml:space="preserve"> SalomonQST 106181 Unisex</v>
      </c>
      <c r="DO524" s="227" t="s">
        <v>1017</v>
      </c>
    </row>
    <row r="525" spans="2:119" ht="15.45" customHeight="1">
      <c r="B525" s="224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#VALUE!</v>
      </c>
      <c r="F525" s="43" t="b">
        <f>CL525&gt;Driver!$F$56</f>
        <v>0</v>
      </c>
      <c r="G525" s="43" t="b">
        <f>AND(CB525&gt;Driver!$F$55,CB525&lt;Driver!$G$55)</f>
        <v>0</v>
      </c>
      <c r="H525" s="43" t="e">
        <f t="shared" si="272"/>
        <v>#VALUE!</v>
      </c>
      <c r="I525" s="43">
        <f t="shared" si="273"/>
        <v>0</v>
      </c>
      <c r="J525" s="43" t="e">
        <f t="array" ref="J525">NOT(OR(($H$9:$H$1273=TRUE)*($I$9:$I$1273&gt;0)*($BT$9:$BT$1273=BT525)*($K$9:$K$1273&gt;K525)))</f>
        <v>#VALUE!</v>
      </c>
      <c r="K525" s="72">
        <f t="shared" si="274"/>
        <v>0.65319147271396005</v>
      </c>
      <c r="L525" s="72">
        <f t="shared" si="275"/>
        <v>0.80737732656514383</v>
      </c>
      <c r="M525" s="72">
        <f t="shared" si="276"/>
        <v>0.49900561886277617</v>
      </c>
      <c r="N525" s="72">
        <f t="shared" si="277"/>
        <v>0.28614431164231957</v>
      </c>
      <c r="O525" s="72">
        <f t="shared" si="278"/>
        <v>0.22734313318130273</v>
      </c>
      <c r="P525" s="72">
        <f t="shared" si="279"/>
        <v>0.98352941176470599</v>
      </c>
      <c r="Q525" s="72"/>
      <c r="R525" s="72"/>
      <c r="S525" s="72">
        <f t="shared" si="280"/>
        <v>0.6645745054114599</v>
      </c>
      <c r="T525" s="72">
        <f t="shared" si="281"/>
        <v>9.9999999999999978E-2</v>
      </c>
      <c r="U525" s="72">
        <f t="shared" si="282"/>
        <v>9.9999999999999978E-2</v>
      </c>
      <c r="V525" s="72">
        <f t="shared" si="283"/>
        <v>0.60615711901523484</v>
      </c>
      <c r="W525" s="72">
        <f t="shared" si="284"/>
        <v>0.96545645043731776</v>
      </c>
      <c r="X525" s="72">
        <f t="shared" si="285"/>
        <v>0.19262267343485617</v>
      </c>
      <c r="Y525" s="72">
        <f t="shared" si="286"/>
        <v>0.50099438113722383</v>
      </c>
      <c r="Z525" s="72">
        <f t="shared" si="287"/>
        <v>0.71385568835768043</v>
      </c>
      <c r="AA525" s="72">
        <f t="shared" si="288"/>
        <v>0.77265686681869727</v>
      </c>
      <c r="AB525" s="72">
        <f t="shared" si="289"/>
        <v>1.647058823529407E-2</v>
      </c>
      <c r="AC525" s="72"/>
      <c r="AD525" s="72"/>
      <c r="AE525" s="72">
        <f t="shared" si="290"/>
        <v>0.3354254945885401</v>
      </c>
      <c r="AF525" s="72">
        <f t="shared" si="291"/>
        <v>0.9</v>
      </c>
      <c r="AG525" s="72">
        <f t="shared" si="292"/>
        <v>0.9</v>
      </c>
      <c r="AH525" s="72">
        <f t="shared" si="293"/>
        <v>0.39384288098476522</v>
      </c>
      <c r="AI525" s="72">
        <f t="shared" si="294"/>
        <v>3.4543549562682227E-2</v>
      </c>
      <c r="AJ525" s="72">
        <f>(AV525-Driver!$K$179)/(Driver!$L$179-Driver!$K$179)</f>
        <v>4.7377326565143825E-2</v>
      </c>
      <c r="AK525" s="72">
        <f>(AW525-Driver!$K$180)/(Driver!$L$180-Driver!$K$180)</f>
        <v>0.1929972714655768</v>
      </c>
      <c r="AL525" s="72">
        <f>(AX525-Driver!$K$181)/(Driver!$L$181-Driver!$K$181)</f>
        <v>0.31385568835768041</v>
      </c>
      <c r="AM525" s="72">
        <f>(AY525-Driver!$K$182)/(Driver!$L$182-Driver!$K$182)</f>
        <v>0.98665686681869724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295"/>
        <v>0.9971509971509972</v>
      </c>
      <c r="AW525" s="70">
        <f t="shared" si="296"/>
        <v>19.826416697585941</v>
      </c>
      <c r="AX525" s="70">
        <f t="shared" si="297"/>
        <v>3.8247011952191237</v>
      </c>
      <c r="AY525" s="70">
        <f>IFERROR(Driver!$K$19/Data!BH525/Data!BI525*Data!BK525*Data!BL525,"")</f>
        <v>-8.1679881103026486E-2</v>
      </c>
      <c r="AZ525" s="70">
        <f t="shared" si="298"/>
        <v>16.083395383469842</v>
      </c>
      <c r="BA525" s="70"/>
      <c r="BB525" s="70"/>
      <c r="BC525" s="70">
        <f t="shared" si="299"/>
        <v>7.5598972772420812</v>
      </c>
      <c r="BD525" s="70">
        <f t="shared" si="300"/>
        <v>189.64735223561985</v>
      </c>
      <c r="BE525" s="70">
        <f t="shared" si="301"/>
        <v>1</v>
      </c>
      <c r="BF525" s="70">
        <f t="shared" si="302"/>
        <v>0.69540333656155773</v>
      </c>
      <c r="BG525" s="70">
        <f t="shared" si="303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219</v>
      </c>
      <c r="BS525" s="8" t="s">
        <v>855</v>
      </c>
      <c r="BT525" s="9" t="s">
        <v>872</v>
      </c>
      <c r="BU525" s="10">
        <v>150</v>
      </c>
      <c r="BV525" s="9" t="s">
        <v>390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307</v>
      </c>
      <c r="CU525" s="10"/>
      <c r="CV525" s="10"/>
      <c r="CW525" s="10"/>
      <c r="CX525" t="e">
        <f>INDEX('Data_Price '!AS$2:AS$1266,MATCH(Data!$DN525,'Data_Price '!$BE$2:$BE$1266,0))</f>
        <v>#N/A</v>
      </c>
      <c r="CY525" t="e">
        <f>INDEX('Data_Price '!AT$2:AT$1266,MATCH(Data!$DN525,'Data_Price '!$BE$2:$BE$1266,0))</f>
        <v>#N/A</v>
      </c>
      <c r="CZ525" t="e">
        <f>INDEX('Data_Price '!AU$2:AU$1266,MATCH(Data!$DN525,'Data_Price '!$BE$2:$BE$1266,0))</f>
        <v>#N/A</v>
      </c>
      <c r="DA525" t="e">
        <f>INDEX('Data_Price '!AV$2:AV$1266,MATCH(Data!$DN525,'Data_Price '!$BE$2:$BE$1266,0))</f>
        <v>#N/A</v>
      </c>
      <c r="DB525" t="e">
        <f>INDEX('Data_Price '!AW$2:AW$1266,MATCH(Data!$DN525,'Data_Price '!$BE$2:$BE$1266,0))</f>
        <v>#N/A</v>
      </c>
      <c r="DC525" t="e">
        <f>INDEX('Data_Price '!AX$2:AX$1266,MATCH(Data!$DN525,'Data_Price '!$BE$2:$BE$1266,0))</f>
        <v>#N/A</v>
      </c>
      <c r="DD525" t="e">
        <f>INDEX('Data_Price '!AY$2:AY$1266,MATCH(Data!$DN525,'Data_Price '!$BE$2:$BE$1266,0))</f>
        <v>#N/A</v>
      </c>
      <c r="DE525" t="e">
        <f>INDEX('Data_Price '!AZ$2:AZ$1266,MATCH(Data!$DN525,'Data_Price '!$BE$2:$BE$1266,0))</f>
        <v>#N/A</v>
      </c>
      <c r="DF525" t="e">
        <f>INDEX('Data_Price '!BA$2:BA$1266,MATCH(Data!$DN525,'Data_Price '!$BE$2:$BE$1266,0))</f>
        <v>#N/A</v>
      </c>
      <c r="DG525" t="e">
        <f>INDEX('Data_Price '!BB$2:BB$1266,MATCH(Data!$DN525,'Data_Price '!$BE$2:$BE$1266,0))</f>
        <v>#N/A</v>
      </c>
      <c r="DH525" t="e">
        <f>INDEX('Data_Price '!BC$2:BC$1266,MATCH(Data!$DN525,'Data_Price '!$BE$2:$BE$1266,0))</f>
        <v>#N/A</v>
      </c>
      <c r="DI525" t="e">
        <f>INDEX('Data_Price '!BD$2:BD$1266,MATCH(Data!$DN525,'Data_Price '!$BE$2:$BE$1266,0))</f>
        <v>#N/A</v>
      </c>
      <c r="DJ525" s="89" t="e">
        <f ca="1">_xll.Connector("TinyUrl.TinyUrl",DA525,0)</f>
        <v>#NAME?</v>
      </c>
      <c r="DK525" s="89" t="e">
        <f ca="1">_xll.Connector("TinyUrl.TinyUrl",DE525,0)</f>
        <v>#NAME?</v>
      </c>
      <c r="DL525" s="89" t="e">
        <f ca="1">_xll.Connector("TinyUrl.TinyUrl",DI525,0)</f>
        <v>#NAME?</v>
      </c>
      <c r="DM525" s="224" t="str">
        <f t="shared" si="304"/>
        <v>Flair SC Carbon</v>
      </c>
      <c r="DN525" s="89" t="str">
        <f t="shared" si="305"/>
        <v xml:space="preserve"> VölklFlair SC Carbon150 Women's</v>
      </c>
      <c r="DO525" s="227"/>
    </row>
    <row r="526" spans="2:119" ht="15.45" customHeight="1">
      <c r="B526" s="224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#VALUE!</v>
      </c>
      <c r="F526" s="43" t="b">
        <f>CL526&gt;Driver!$F$56</f>
        <v>0</v>
      </c>
      <c r="G526" s="43" t="b">
        <f>AND(CB526&gt;Driver!$F$55,CB526&lt;Driver!$G$55)</f>
        <v>1</v>
      </c>
      <c r="H526" s="43" t="e">
        <f t="shared" si="272"/>
        <v>#VALUE!</v>
      </c>
      <c r="I526" s="43">
        <f t="shared" si="273"/>
        <v>0</v>
      </c>
      <c r="J526" s="43" t="e">
        <f t="array" ref="J526">NOT(OR(($H$9:$H$1273=TRUE)*($I$9:$I$1273&gt;0)*($BT$9:$BT$1273=BT526)*($K$9:$K$1273&gt;K526)))</f>
        <v>#VALUE!</v>
      </c>
      <c r="K526" s="72">
        <f t="shared" si="274"/>
        <v>0.60133465379752205</v>
      </c>
      <c r="L526" s="72">
        <f t="shared" si="275"/>
        <v>0.84406091370558389</v>
      </c>
      <c r="M526" s="72">
        <f t="shared" si="276"/>
        <v>0.3586083938894602</v>
      </c>
      <c r="N526" s="72">
        <f t="shared" si="277"/>
        <v>-1.8668184405236321E-2</v>
      </c>
      <c r="O526" s="72">
        <f t="shared" si="278"/>
        <v>0.2900489216291724</v>
      </c>
      <c r="P526" s="72">
        <f t="shared" si="279"/>
        <v>0.80444444444444452</v>
      </c>
      <c r="Q526" s="72"/>
      <c r="R526" s="72"/>
      <c r="S526" s="72">
        <f t="shared" si="280"/>
        <v>0.75020549452182106</v>
      </c>
      <c r="T526" s="72">
        <f t="shared" si="281"/>
        <v>0.9809571655377779</v>
      </c>
      <c r="U526" s="72">
        <f t="shared" si="282"/>
        <v>0.81684505952806341</v>
      </c>
      <c r="V526" s="72">
        <f t="shared" si="283"/>
        <v>0.63827195549470961</v>
      </c>
      <c r="W526" s="72">
        <f t="shared" si="284"/>
        <v>0.9616674919534538</v>
      </c>
      <c r="X526" s="72">
        <f t="shared" si="285"/>
        <v>0.15593908629441616</v>
      </c>
      <c r="Y526" s="72">
        <f t="shared" si="286"/>
        <v>0.6413916061105398</v>
      </c>
      <c r="Z526" s="72">
        <f t="shared" si="287"/>
        <v>1.0186681844052363</v>
      </c>
      <c r="AA526" s="72">
        <f t="shared" si="288"/>
        <v>0.7099510783708276</v>
      </c>
      <c r="AB526" s="72">
        <f t="shared" si="289"/>
        <v>0.19555555555555554</v>
      </c>
      <c r="AC526" s="72"/>
      <c r="AD526" s="72"/>
      <c r="AE526" s="72">
        <f t="shared" si="290"/>
        <v>0.24979450547817894</v>
      </c>
      <c r="AF526" s="72">
        <f t="shared" si="291"/>
        <v>1.9042834462222102E-2</v>
      </c>
      <c r="AG526" s="72">
        <f t="shared" si="292"/>
        <v>0.18315494047193662</v>
      </c>
      <c r="AH526" s="72">
        <f t="shared" si="293"/>
        <v>0.36172804450529039</v>
      </c>
      <c r="AI526" s="72">
        <f t="shared" si="294"/>
        <v>3.8332508046546178E-2</v>
      </c>
      <c r="AJ526" s="72">
        <f>(AV526-Driver!$K$179)/(Driver!$L$179-Driver!$K$179)</f>
        <v>0.39593908629441615</v>
      </c>
      <c r="AK526" s="72">
        <f>(AW526-Driver!$K$180)/(Driver!$L$180-Driver!$K$180)</f>
        <v>0.3840339901936814</v>
      </c>
      <c r="AL526" s="72">
        <f>(AX526-Driver!$K$181)/(Driver!$L$181-Driver!$K$181)</f>
        <v>0.61866818440523619</v>
      </c>
      <c r="AM526" s="72">
        <f>(AY526-Driver!$K$182)/(Driver!$L$182-Driver!$K$182)</f>
        <v>0.92395107837082757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295"/>
        <v>8.3333333333333321</v>
      </c>
      <c r="AW526" s="70">
        <f t="shared" si="296"/>
        <v>38.507544096374907</v>
      </c>
      <c r="AX526" s="70">
        <f t="shared" si="297"/>
        <v>6.5680136596471259</v>
      </c>
      <c r="AY526" s="70">
        <f>IFERROR(Driver!$K$19/Data!BH526/Data!BI526*Data!BK526*Data!BL526,"")</f>
        <v>-0.46553285441146075</v>
      </c>
      <c r="AZ526" s="70">
        <f t="shared" si="298"/>
        <v>32.405063291139243</v>
      </c>
      <c r="BA526" s="70"/>
      <c r="BB526" s="70"/>
      <c r="BC526" s="70">
        <f t="shared" si="299"/>
        <v>51.977286625764862</v>
      </c>
      <c r="BD526" s="70">
        <f t="shared" si="300"/>
        <v>8.8853885865819802</v>
      </c>
      <c r="BE526" s="70">
        <f t="shared" si="301"/>
        <v>0.28328281756212159</v>
      </c>
      <c r="BF526" s="70">
        <f t="shared" si="302"/>
        <v>4.3225484974227966</v>
      </c>
      <c r="BG526" s="70">
        <f t="shared" si="303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219</v>
      </c>
      <c r="BS526" s="8" t="s">
        <v>771</v>
      </c>
      <c r="BT526" s="9" t="s">
        <v>781</v>
      </c>
      <c r="BU526" s="10">
        <v>180</v>
      </c>
      <c r="BV526" s="9" t="s">
        <v>222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305</v>
      </c>
      <c r="CU526" s="9" t="s">
        <v>304</v>
      </c>
      <c r="CV526" s="10"/>
      <c r="CW526" s="10"/>
      <c r="CX526" t="str">
        <f>INDEX('Data_Price '!AS$2:AS$1266,MATCH(Data!$DN526,'Data_Price '!$BE$2:$BE$1266,0))</f>
        <v>Rossignol Blackops Sender Ti Skis 180 cm</v>
      </c>
      <c r="CY526" t="str">
        <f>INDEX('Data_Price '!AT$2:AT$1266,MATCH(Data!$DN526,'Data_Price '!$BE$2:$BE$1266,0))</f>
        <v>Rossignol US</v>
      </c>
      <c r="CZ526">
        <f>INDEX('Data_Price '!AU$2:AU$1266,MATCH(Data!$DN526,'Data_Price '!$BE$2:$BE$1266,0))</f>
        <v>639.96</v>
      </c>
      <c r="DA526" t="str">
        <f>INDEX('Data_Price '!AV$2:AV$1266,MATCH(Data!$DN526,'Data_Price '!$BE$2:$BE$1266,0))</f>
        <v>https://www.google.com/url?url=https://www.rossignol.com/us/rajmi01-000.html%3Flgw_code%3D11033-RAJMI01--000180&amp;rct=j&amp;q=&amp;esrc=s&amp;sa=U&amp;ved=0ahUKEwihnsShxqP2AhXnct8KHS9QBdYQsDwIXw&amp;usg=AOvVaw1ZjjeSTNI0FlHxd7dweadK</v>
      </c>
      <c r="DB526" t="str">
        <f>INDEX('Data_Price '!AW$2:AW$1266,MATCH(Data!$DN526,'Data_Price '!$BE$2:$BE$1266,0))</f>
        <v>Rossignol Blackops Sender Ti Skis 180 cm</v>
      </c>
      <c r="DC526" t="str">
        <f>INDEX('Data_Price '!AX$2:AX$1266,MATCH(Data!$DN526,'Data_Price '!$BE$2:$BE$1266,0))</f>
        <v>Rossignol US</v>
      </c>
      <c r="DD526">
        <f>INDEX('Data_Price '!AY$2:AY$1266,MATCH(Data!$DN526,'Data_Price '!$BE$2:$BE$1266,0))</f>
        <v>639.96</v>
      </c>
      <c r="DE526" t="str">
        <f>INDEX('Data_Price '!AZ$2:AZ$1266,MATCH(Data!$DN526,'Data_Price '!$BE$2:$BE$1266,0))</f>
        <v>https://www.google.com/url?q=https://www.rossignol.com/us/rajmi01-000.html%3Flgw_code%3D11033-RAJMI01--000180&amp;sa=U&amp;ved=0ahUKEwjdifehxqP2AhVuk-AKHVKOB4cQ2ykIFg&amp;usg=AOvVaw1u0haMS3gtcsb5bCPkf0H3</v>
      </c>
      <c r="DF526" t="str">
        <f>INDEX('Data_Price '!BA$2:BA$1266,MATCH(Data!$DN526,'Data_Price '!$BE$2:$BE$1266,0))</f>
        <v>Rossignol Blackops Sender Ti Skis 180 cm</v>
      </c>
      <c r="DG526" t="str">
        <f>INDEX('Data_Price '!BB$2:BB$1266,MATCH(Data!$DN526,'Data_Price '!$BE$2:$BE$1266,0))</f>
        <v>evo.com</v>
      </c>
      <c r="DH526">
        <f>INDEX('Data_Price '!BC$2:BC$1266,MATCH(Data!$DN526,'Data_Price '!$BE$2:$BE$1266,0))</f>
        <v>639.96</v>
      </c>
      <c r="DI526" t="str">
        <f>INDEX('Data_Price '!BD$2:BD$1266,MATCH(Data!$DN526,'Data_Price '!$BE$2:$BE$1266,0))</f>
        <v>https://www.google.com/url?q=https://www.evo.com/skis/rossignol-black-ops-sender-ti%3Fimage%3D178692/708772/rossignol-black-ops-sender-ti-skis-2022-.jpg&amp;sa=U&amp;ved=0ahUKEwjdifehxqP2AhVuk-AKHVKOB4cQ2ykIGA&amp;usg=AOvVaw2kbbidf-kS6gBrGHPFIDda</v>
      </c>
      <c r="DJ526" s="89" t="e">
        <f ca="1">_xll.Connector("TinyUrl.TinyUrl",DA526,0)</f>
        <v>#NAME?</v>
      </c>
      <c r="DK526" s="89" t="e">
        <f ca="1">_xll.Connector("TinyUrl.TinyUrl",DE526,0)</f>
        <v>#NAME?</v>
      </c>
      <c r="DL526" s="89" t="e">
        <f ca="1">_xll.Connector("TinyUrl.TinyUrl",DI526,0)</f>
        <v>#NAME?</v>
      </c>
      <c r="DM526" s="224" t="str">
        <f t="shared" si="304"/>
        <v>Blackops Sender Ti</v>
      </c>
      <c r="DN526" s="89" t="str">
        <f t="shared" si="305"/>
        <v xml:space="preserve"> RossignolBlackops Sender Ti180 Unisex</v>
      </c>
      <c r="DO526" s="227"/>
    </row>
    <row r="527" spans="2:119" ht="15.45" customHeight="1">
      <c r="B527" s="224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#VALUE!</v>
      </c>
      <c r="F527" s="43" t="b">
        <f>CL527&gt;Driver!$F$56</f>
        <v>0</v>
      </c>
      <c r="G527" s="43" t="b">
        <f>AND(CB527&gt;Driver!$F$55,CB527&lt;Driver!$G$55)</f>
        <v>0</v>
      </c>
      <c r="H527" s="43" t="e">
        <f t="shared" si="272"/>
        <v>#VALUE!</v>
      </c>
      <c r="I527" s="43">
        <f t="shared" si="273"/>
        <v>0</v>
      </c>
      <c r="J527" s="43" t="e">
        <f t="array" ref="J527">NOT(OR(($H$9:$H$1273=TRUE)*($I$9:$I$1273&gt;0)*($BT$9:$BT$1273=BT527)*($K$9:$K$1273&gt;K527)))</f>
        <v>#VALUE!</v>
      </c>
      <c r="K527" s="72">
        <f t="shared" si="274"/>
        <v>0.609560801897851</v>
      </c>
      <c r="L527" s="72">
        <f t="shared" si="275"/>
        <v>0.84315204254290554</v>
      </c>
      <c r="M527" s="72">
        <f t="shared" si="276"/>
        <v>0.37596956125279646</v>
      </c>
      <c r="N527" s="72">
        <f t="shared" si="277"/>
        <v>3.5085056599000741E-2</v>
      </c>
      <c r="O527" s="72">
        <f t="shared" si="278"/>
        <v>0.2455687251986044</v>
      </c>
      <c r="P527" s="72">
        <f t="shared" si="279"/>
        <v>0.84725490196078423</v>
      </c>
      <c r="Q527" s="72"/>
      <c r="R527" s="72"/>
      <c r="S527" s="72">
        <f t="shared" si="280"/>
        <v>0.69931292574850668</v>
      </c>
      <c r="T527" s="72">
        <f t="shared" si="281"/>
        <v>0.2699986032570536</v>
      </c>
      <c r="U527" s="72">
        <f t="shared" si="282"/>
        <v>9.9999999999999978E-2</v>
      </c>
      <c r="V527" s="72">
        <f t="shared" si="283"/>
        <v>0.60274588498106518</v>
      </c>
      <c r="W527" s="72">
        <f t="shared" si="284"/>
        <v>0.95922672786999374</v>
      </c>
      <c r="X527" s="72">
        <f t="shared" si="285"/>
        <v>0.15684795745709451</v>
      </c>
      <c r="Y527" s="72">
        <f t="shared" si="286"/>
        <v>0.62403043874720354</v>
      </c>
      <c r="Z527" s="72">
        <f t="shared" si="287"/>
        <v>0.96491494340099926</v>
      </c>
      <c r="AA527" s="72">
        <f t="shared" si="288"/>
        <v>0.7544312748013956</v>
      </c>
      <c r="AB527" s="72">
        <f t="shared" si="289"/>
        <v>0.15274509803921571</v>
      </c>
      <c r="AC527" s="72"/>
      <c r="AD527" s="72"/>
      <c r="AE527" s="72">
        <f t="shared" si="290"/>
        <v>0.30068707425149332</v>
      </c>
      <c r="AF527" s="72">
        <f t="shared" si="291"/>
        <v>0.7300013967429464</v>
      </c>
      <c r="AG527" s="72">
        <f t="shared" si="292"/>
        <v>0.9</v>
      </c>
      <c r="AH527" s="72">
        <f t="shared" si="293"/>
        <v>0.39725411501893476</v>
      </c>
      <c r="AI527" s="72">
        <f t="shared" si="294"/>
        <v>4.0773272130006311E-2</v>
      </c>
      <c r="AJ527" s="72">
        <f>(AV527-Driver!$K$179)/(Driver!$L$179-Driver!$K$179)</f>
        <v>8.315204254290548E-2</v>
      </c>
      <c r="AK527" s="72">
        <f>(AW527-Driver!$K$180)/(Driver!$L$180-Driver!$K$180)</f>
        <v>0.34197156675811891</v>
      </c>
      <c r="AL527" s="72">
        <f>(AX527-Driver!$K$181)/(Driver!$L$181-Driver!$K$181)</f>
        <v>0.56491494340099924</v>
      </c>
      <c r="AM527" s="72">
        <f>(AY527-Driver!$K$182)/(Driver!$L$182-Driver!$K$182)</f>
        <v>0.96843127480139557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295"/>
        <v>1.7501017501017502</v>
      </c>
      <c r="AW527" s="70">
        <f t="shared" si="296"/>
        <v>34.394337503772618</v>
      </c>
      <c r="AX527" s="70">
        <f t="shared" si="297"/>
        <v>6.0842344906089929</v>
      </c>
      <c r="AY527" s="70">
        <f>IFERROR(Driver!$K$19/Data!BH527/Data!BI527*Data!BK527*Data!BL527,"")</f>
        <v>-0.1932476942079325</v>
      </c>
      <c r="AZ527" s="70">
        <f t="shared" si="298"/>
        <v>28.50335070737156</v>
      </c>
      <c r="BA527" s="70"/>
      <c r="BB527" s="70"/>
      <c r="BC527" s="70">
        <f t="shared" si="299"/>
        <v>25.578957403648474</v>
      </c>
      <c r="BD527" s="70">
        <f t="shared" si="300"/>
        <v>75.174475820397902</v>
      </c>
      <c r="BE527" s="70">
        <f t="shared" si="301"/>
        <v>1</v>
      </c>
      <c r="BF527" s="70">
        <f t="shared" si="302"/>
        <v>0.31012841767753863</v>
      </c>
      <c r="BG527" s="70">
        <f t="shared" si="303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219</v>
      </c>
      <c r="BS527" s="8" t="s">
        <v>771</v>
      </c>
      <c r="BT527" s="9" t="s">
        <v>799</v>
      </c>
      <c r="BU527" s="10">
        <v>160</v>
      </c>
      <c r="BV527" s="9" t="s">
        <v>222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307</v>
      </c>
      <c r="CU527" s="10"/>
      <c r="CV527" s="10"/>
      <c r="CW527" s="10"/>
      <c r="CX527" t="str">
        <f>INDEX('Data_Price '!AS$2:AS$1266,MATCH(Data!$DN527,'Data_Price '!$BE$2:$BE$1266,0))</f>
        <v>Rossignol Hero Elite Plus Ti + SPX 12 Konect 21/22</v>
      </c>
      <c r="CY527" t="str">
        <f>INDEX('Data_Price '!AT$2:AT$1266,MATCH(Data!$DN527,'Data_Price '!$BE$2:$BE$1266,0))</f>
        <v>Snowcountry.eu</v>
      </c>
      <c r="CZ527">
        <f>INDEX('Data_Price '!AU$2:AU$1266,MATCH(Data!$DN527,'Data_Price '!$BE$2:$BE$1266,0))</f>
        <v>555.27</v>
      </c>
      <c r="DA527" t="str">
        <f>INDEX('Data_Price '!AV$2:AV$1266,MATCH(Data!$DN527,'Data_Price '!$BE$2:$BE$1266,0))</f>
        <v>https://www.google.com/url?url=https://www.snowcountry.eu/rossignol-hero-elite-plus-ti-spx-14-konect-19-20.html%3Fartikel_maat%3D65257%26country%3DUS&amp;rct=j&amp;q=&amp;esrc=s&amp;sa=U&amp;ved=0ahUKEwiKspWixqP2AhVnT98KHYcEAq4QsDwIUg&amp;usg=AOvVaw00SqC6lKGTn6kEmtLlLuX4</v>
      </c>
      <c r="DB527" t="str">
        <f>INDEX('Data_Price '!AW$2:AW$1266,MATCH(Data!$DN527,'Data_Price '!$BE$2:$BE$1266,0))</f>
        <v>Rossignol Hero Elite Plus Ti Skis W/SPX 12 Konect Bindings - 2020 - 160cm - No-Binding Mounting</v>
      </c>
      <c r="DC527" t="str">
        <f>INDEX('Data_Price '!AX$2:AX$1266,MATCH(Data!$DN527,'Data_Price '!$BE$2:$BE$1266,0))</f>
        <v>ColoradoSkiShop.com</v>
      </c>
      <c r="DD527">
        <f>INDEX('Data_Price '!AY$2:AY$1266,MATCH(Data!$DN527,'Data_Price '!$BE$2:$BE$1266,0))</f>
        <v>599.99</v>
      </c>
      <c r="DE527" t="str">
        <f>INDEX('Data_Price '!AZ$2:AZ$1266,MATCH(Data!$DN527,'Data_Price '!$BE$2:$BE$1266,0))</f>
        <v>https://www.google.com/url?url=http://www.coloradoskishop.com/ProductDetails.asp%3FProductCode%3DRRH01LB1%26Click%3D30416%26utm_source%3Dgooglebase%26utm_medium%3Dshoppingengine&amp;rct=j&amp;q=&amp;esrc=s&amp;sa=U&amp;ved=0ahUKEwiKspWixqP2AhVnT98KHYcEAq4Q2SkIVg&amp;usg=AOvVaw2YN7Pg_Edp_QP5O0PL1PEE</v>
      </c>
      <c r="DF527" t="str">
        <f>INDEX('Data_Price '!BA$2:BA$1266,MATCH(Data!$DN527,'Data_Price '!$BE$2:$BE$1266,0))</f>
        <v>Rossignol Hero Elite Plus Ti Skis w/ Look SPX 12 Konect GW Bindings</v>
      </c>
      <c r="DG527" t="str">
        <f>INDEX('Data_Price '!BB$2:BB$1266,MATCH(Data!$DN527,'Data_Price '!$BE$2:$BE$1266,0))</f>
        <v>The-House.com</v>
      </c>
      <c r="DH527">
        <f>INDEX('Data_Price '!BC$2:BC$1266,MATCH(Data!$DN527,'Data_Price '!$BE$2:$BE$1266,0))</f>
        <v>999.95</v>
      </c>
      <c r="DI527" t="str">
        <f>INDEX('Data_Price '!BD$2:BD$1266,MATCH(Data!$DN527,'Data_Price '!$BE$2:$BE$1266,0))</f>
        <v>https://www.google.com/url?url=https://www.the-house.com/rohepmbi160520zz-rossignol-ski-packages%3Futm_source%3Dfroogle%26utm_medium%3Dppc%26utm_campaign%3Dshopcomparefeed&amp;rct=j&amp;q=&amp;esrc=s&amp;sa=U&amp;ved=0ahUKEwiKspWixqP2AhVnT98KHYcEAq4QsDwITw&amp;usg=AOvVaw2PkSbS7REGsyVMLgTgbN61</v>
      </c>
      <c r="DJ527" s="89" t="e">
        <f ca="1">_xll.Connector("TinyUrl.TinyUrl",DA527,0)</f>
        <v>#NAME?</v>
      </c>
      <c r="DK527" s="89" t="e">
        <f ca="1">_xll.Connector("TinyUrl.TinyUrl",DE527,0)</f>
        <v>#NAME?</v>
      </c>
      <c r="DL527" s="89" t="e">
        <f ca="1">_xll.Connector("TinyUrl.TinyUrl",DI527,0)</f>
        <v>#NAME?</v>
      </c>
      <c r="DM527" s="224" t="str">
        <f t="shared" si="304"/>
        <v>Hero Elite Plus Ti</v>
      </c>
      <c r="DN527" s="89" t="str">
        <f t="shared" si="305"/>
        <v xml:space="preserve"> RossignolHero Elite Plus Ti160 Unisex</v>
      </c>
      <c r="DO527" s="227"/>
    </row>
    <row r="528" spans="2:119" ht="15.45" customHeight="1">
      <c r="B528" s="224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#VALUE!</v>
      </c>
      <c r="F528" s="43" t="b">
        <f>CL528&gt;Driver!$F$56</f>
        <v>1</v>
      </c>
      <c r="G528" s="43" t="b">
        <f>AND(CB528&gt;Driver!$F$55,CB528&lt;Driver!$G$55)</f>
        <v>0</v>
      </c>
      <c r="H528" s="43" t="e">
        <f t="shared" si="272"/>
        <v>#VALUE!</v>
      </c>
      <c r="I528" s="43">
        <f t="shared" si="273"/>
        <v>0</v>
      </c>
      <c r="J528" s="43" t="e">
        <f t="array" ref="J528">NOT(OR(($H$9:$H$1273=TRUE)*($I$9:$I$1273&gt;0)*($BT$9:$BT$1273=BT528)*($K$9:$K$1273&gt;K528)))</f>
        <v>#VALUE!</v>
      </c>
      <c r="K528" s="72">
        <f t="shared" si="274"/>
        <v>0.7167162696481133</v>
      </c>
      <c r="L528" s="72">
        <f t="shared" si="275"/>
        <v>0.93291112722584801</v>
      </c>
      <c r="M528" s="72">
        <f t="shared" si="276"/>
        <v>0.5005214120703787</v>
      </c>
      <c r="N528" s="72">
        <f t="shared" si="277"/>
        <v>0.19571238854107376</v>
      </c>
      <c r="O528" s="72">
        <f t="shared" si="278"/>
        <v>0.30761655355241524</v>
      </c>
      <c r="P528" s="72">
        <f t="shared" si="279"/>
        <v>0.99823529411764711</v>
      </c>
      <c r="Q528" s="72"/>
      <c r="R528" s="72"/>
      <c r="S528" s="72">
        <f t="shared" si="280"/>
        <v>0.69922286749177531</v>
      </c>
      <c r="T528" s="72">
        <f t="shared" si="281"/>
        <v>0.92399895518724817</v>
      </c>
      <c r="U528" s="72">
        <f t="shared" si="282"/>
        <v>0.9173771053184564</v>
      </c>
      <c r="V528" s="72">
        <f t="shared" si="283"/>
        <v>0.69647561270011982</v>
      </c>
      <c r="W528" s="72">
        <f t="shared" si="284"/>
        <v>0.89247388492787272</v>
      </c>
      <c r="X528" s="72">
        <f t="shared" si="285"/>
        <v>6.7088872774151986E-2</v>
      </c>
      <c r="Y528" s="72">
        <f t="shared" si="286"/>
        <v>0.4994785879296213</v>
      </c>
      <c r="Z528" s="72">
        <f t="shared" si="287"/>
        <v>0.80428761145892624</v>
      </c>
      <c r="AA528" s="72">
        <f t="shared" si="288"/>
        <v>0.69238344644758476</v>
      </c>
      <c r="AB528" s="72">
        <f t="shared" si="289"/>
        <v>1.7647058823528905E-3</v>
      </c>
      <c r="AC528" s="72"/>
      <c r="AD528" s="72"/>
      <c r="AE528" s="72">
        <f t="shared" si="290"/>
        <v>0.30077713250822463</v>
      </c>
      <c r="AF528" s="72">
        <f t="shared" si="291"/>
        <v>7.6001044812751842E-2</v>
      </c>
      <c r="AG528" s="72">
        <f t="shared" si="292"/>
        <v>8.2622894681543574E-2</v>
      </c>
      <c r="AH528" s="72">
        <f t="shared" si="293"/>
        <v>0.30352438729988018</v>
      </c>
      <c r="AI528" s="72">
        <f t="shared" si="294"/>
        <v>0.1075261150721273</v>
      </c>
      <c r="AJ528" s="72">
        <f>(AV528-Driver!$K$179)/(Driver!$L$179-Driver!$K$179)</f>
        <v>0.172911127225848</v>
      </c>
      <c r="AK528" s="72">
        <f>(AW528-Driver!$K$180)/(Driver!$L$180-Driver!$K$180)</f>
        <v>0.18258917268531868</v>
      </c>
      <c r="AL528" s="72">
        <f>(AX528-Driver!$K$181)/(Driver!$L$181-Driver!$K$181)</f>
        <v>0.40428761145892622</v>
      </c>
      <c r="AM528" s="72">
        <f>(AY528-Driver!$K$182)/(Driver!$L$182-Driver!$K$182)</f>
        <v>0.90638344644758473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295"/>
        <v>3.6392619725953055</v>
      </c>
      <c r="AW528" s="70">
        <f t="shared" si="296"/>
        <v>18.808627967818687</v>
      </c>
      <c r="AX528" s="70">
        <f t="shared" si="297"/>
        <v>4.638588503130336</v>
      </c>
      <c r="AY528" s="70">
        <f>IFERROR(Driver!$K$19/Data!BH528/Data!BI528*Data!BK528*Data!BL528,"")</f>
        <v>-0.57307297015900527</v>
      </c>
      <c r="AZ528" s="70">
        <f t="shared" si="298"/>
        <v>14.743112434847356</v>
      </c>
      <c r="BA528" s="70"/>
      <c r="BB528" s="70"/>
      <c r="BC528" s="70">
        <f t="shared" si="299"/>
        <v>25.532243559807096</v>
      </c>
      <c r="BD528" s="70">
        <f t="shared" si="300"/>
        <v>3.844687894536853</v>
      </c>
      <c r="BE528" s="70">
        <f t="shared" si="301"/>
        <v>1.7552394182975838E-2</v>
      </c>
      <c r="BF528" s="70">
        <f t="shared" si="302"/>
        <v>10.896242674939673</v>
      </c>
      <c r="BG528" s="70">
        <f t="shared" si="303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219</v>
      </c>
      <c r="BS528" s="8" t="s">
        <v>659</v>
      </c>
      <c r="BT528" s="9" t="s">
        <v>663</v>
      </c>
      <c r="BU528" s="10">
        <v>176</v>
      </c>
      <c r="BV528" s="9" t="s">
        <v>222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303</v>
      </c>
      <c r="CU528" s="9" t="s">
        <v>302</v>
      </c>
      <c r="CV528" s="10"/>
      <c r="CW528" s="10"/>
      <c r="CX528" t="str">
        <f>INDEX('Data_Price '!AS$2:AS$1266,MATCH(Data!$DN528,'Data_Price '!$BE$2:$BE$1266,0))</f>
        <v>Icelantic Nomad 95 Skis 2022 176cm</v>
      </c>
      <c r="CY528" t="str">
        <f>INDEX('Data_Price '!AT$2:AT$1266,MATCH(Data!$DN528,'Data_Price '!$BE$2:$BE$1266,0))</f>
        <v>Glacier Ski Shop</v>
      </c>
      <c r="CZ528">
        <f>INDEX('Data_Price '!AU$2:AU$1266,MATCH(Data!$DN528,'Data_Price '!$BE$2:$BE$1266,0))</f>
        <v>629</v>
      </c>
      <c r="DA528" t="str">
        <f>INDEX('Data_Price '!AV$2:AV$1266,MATCH(Data!$DN528,'Data_Price '!$BE$2:$BE$1266,0))</f>
        <v>https://www.google.com/url?url=https://glacierskishop.com/products/icelantic-nomad-95-skis-2022%3Fvariant%3D39369383641191%26currency%3DUSD%26utm_medium%3Dproduct_sync%26utm_source%3Dgoogle%26utm_content%3Dsag_organic%26utm_campaign%3Dsag_organic&amp;rct=j&amp;q=&amp;esrc=s&amp;sa=U&amp;ved=0ahUKEwj_9MCixqP2AhUmVd8KHS86B64Q2SkINg&amp;usg=AOvVaw2g97A8LuiyM-ydUDQfkb5-</v>
      </c>
      <c r="DB528" t="str">
        <f>INDEX('Data_Price '!AW$2:AW$1266,MATCH(Data!$DN528,'Data_Price '!$BE$2:$BE$1266,0))</f>
        <v>Icelantic Nomad 95 Skis Â· 2022 Â· 176 cm</v>
      </c>
      <c r="DC528" t="str">
        <f>INDEX('Data_Price '!AX$2:AX$1266,MATCH(Data!$DN528,'Data_Price '!$BE$2:$BE$1266,0))</f>
        <v>Next Adventure</v>
      </c>
      <c r="DD528">
        <f>INDEX('Data_Price '!AY$2:AY$1266,MATCH(Data!$DN528,'Data_Price '!$BE$2:$BE$1266,0))</f>
        <v>699</v>
      </c>
      <c r="DE528" t="str">
        <f>INDEX('Data_Price '!AZ$2:AZ$1266,MATCH(Data!$DN528,'Data_Price '!$BE$2:$BE$1266,0))</f>
        <v>https://www.google.com/url?q=https://www.nextadventure.net/catalog/product/view/id/226734/s/icelantic-skis-nomad-95-2022/&amp;sa=U&amp;ved=0ahUKEwivje-ixqP2AhXxg-AKHX-DCawQ2ykIGg&amp;usg=AOvVaw10z3sacswjU5EXO89GknPy</v>
      </c>
      <c r="DF528" t="str">
        <f>INDEX('Data_Price '!BA$2:BA$1266,MATCH(Data!$DN528,'Data_Price '!$BE$2:$BE$1266,0))</f>
        <v>Icelantic Nomad 95 Skis Â· 2022 Â· 176 cm</v>
      </c>
      <c r="DG528" t="str">
        <f>INDEX('Data_Price '!BB$2:BB$1266,MATCH(Data!$DN528,'Data_Price '!$BE$2:$BE$1266,0))</f>
        <v>Aspen Ski and Board</v>
      </c>
      <c r="DH528">
        <f>INDEX('Data_Price '!BC$2:BC$1266,MATCH(Data!$DN528,'Data_Price '!$BE$2:$BE$1266,0))</f>
        <v>699</v>
      </c>
      <c r="DI528" t="str">
        <f>INDEX('Data_Price '!BD$2:BD$1266,MATCH(Data!$DN528,'Data_Price '!$BE$2:$BE$1266,0))</f>
        <v>https://www.google.com/url?q=https://www.aspenskiandboard.com/products/icelanticnomad95skismens2022%3Fvariant%3D39447427547241%26currency%3DUSD%26utm_medium%3Dproduct_sync%26utm_source%3Dgoogle%26utm_content%3Dsag_organic%26utm_campaign%3Dsag_organic%26srsltid%3DAWLEVJxoM3FDBH5m1pKg_BuM454kjiEWVIGQCZ3ahmoDtoDfuQZrZ2Fw8GU&amp;sa=U&amp;ved=0ahUKEwivje-ixqP2AhXxg-AKHX-DCawQ2ykIHA&amp;usg=AOvVaw2kYADaluRJ6qwSXSqtR9X5</v>
      </c>
      <c r="DJ528" s="89" t="e">
        <f ca="1">_xll.Connector("TinyUrl.TinyUrl",DA528,0)</f>
        <v>#NAME?</v>
      </c>
      <c r="DK528" s="89" t="e">
        <f ca="1">_xll.Connector("TinyUrl.TinyUrl",DE528,0)</f>
        <v>#NAME?</v>
      </c>
      <c r="DL528" s="89" t="e">
        <f ca="1">_xll.Connector("TinyUrl.TinyUrl",DI528,0)</f>
        <v>#NAME?</v>
      </c>
      <c r="DM528" s="224" t="str">
        <f t="shared" si="304"/>
        <v>Nomad 95</v>
      </c>
      <c r="DN528" s="89" t="str">
        <f t="shared" si="305"/>
        <v xml:space="preserve"> IcelanticNomad 95176 Unisex</v>
      </c>
      <c r="DO528" s="227" t="s">
        <v>1096</v>
      </c>
    </row>
    <row r="529" spans="2:119" ht="15.45" customHeight="1">
      <c r="B529" s="224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#VALUE!</v>
      </c>
      <c r="F529" s="43" t="b">
        <f>CL529&gt;Driver!$F$56</f>
        <v>1</v>
      </c>
      <c r="G529" s="43" t="b">
        <f>AND(CB529&gt;Driver!$F$55,CB529&lt;Driver!$G$55)</f>
        <v>1</v>
      </c>
      <c r="H529" s="43" t="e">
        <f t="shared" si="272"/>
        <v>#VALUE!</v>
      </c>
      <c r="I529" s="43">
        <f t="shared" si="273"/>
        <v>0</v>
      </c>
      <c r="J529" s="43" t="e">
        <f t="array" ref="J529">NOT(OR(($H$9:$H$1273=TRUE)*($I$9:$I$1273&gt;0)*($BT$9:$BT$1273=BT529)*($K$9:$K$1273&gt;K529)))</f>
        <v>#VALUE!</v>
      </c>
      <c r="K529" s="72">
        <f t="shared" si="274"/>
        <v>0.69537620484002427</v>
      </c>
      <c r="L529" s="72">
        <f t="shared" si="275"/>
        <v>0.90674724035130128</v>
      </c>
      <c r="M529" s="72">
        <f t="shared" si="276"/>
        <v>0.48400516932874715</v>
      </c>
      <c r="N529" s="72">
        <f t="shared" si="277"/>
        <v>0.12488458862960861</v>
      </c>
      <c r="O529" s="72">
        <f t="shared" si="278"/>
        <v>0.35928778210173096</v>
      </c>
      <c r="P529" s="72">
        <f t="shared" si="279"/>
        <v>0.96784313725490201</v>
      </c>
      <c r="Q529" s="72"/>
      <c r="R529" s="72"/>
      <c r="S529" s="72">
        <f t="shared" si="280"/>
        <v>0.71520815743209332</v>
      </c>
      <c r="T529" s="72">
        <f t="shared" si="281"/>
        <v>0.91198667099435315</v>
      </c>
      <c r="U529" s="72">
        <f t="shared" si="282"/>
        <v>0.91963877848625786</v>
      </c>
      <c r="V529" s="72">
        <f t="shared" si="283"/>
        <v>0.73207798594542006</v>
      </c>
      <c r="W529" s="72">
        <f t="shared" si="284"/>
        <v>0.9751323918799647</v>
      </c>
      <c r="X529" s="72">
        <f t="shared" si="285"/>
        <v>9.3252759648698724E-2</v>
      </c>
      <c r="Y529" s="72">
        <f t="shared" si="286"/>
        <v>0.51599483067125285</v>
      </c>
      <c r="Z529" s="72">
        <f t="shared" si="287"/>
        <v>0.87511541137039139</v>
      </c>
      <c r="AA529" s="72">
        <f t="shared" si="288"/>
        <v>0.64071221789826904</v>
      </c>
      <c r="AB529" s="72">
        <f t="shared" si="289"/>
        <v>3.2156862745097992E-2</v>
      </c>
      <c r="AC529" s="72"/>
      <c r="AD529" s="72"/>
      <c r="AE529" s="72">
        <f t="shared" si="290"/>
        <v>0.28479184256790668</v>
      </c>
      <c r="AF529" s="72">
        <f t="shared" si="291"/>
        <v>8.8013329005646887E-2</v>
      </c>
      <c r="AG529" s="72">
        <f t="shared" si="292"/>
        <v>8.0361221513742184E-2</v>
      </c>
      <c r="AH529" s="72">
        <f t="shared" si="293"/>
        <v>0.26792201405457994</v>
      </c>
      <c r="AI529" s="72">
        <f t="shared" si="294"/>
        <v>2.4867608120035301E-2</v>
      </c>
      <c r="AJ529" s="72">
        <f>(AV529-Driver!$K$179)/(Driver!$L$179-Driver!$K$179)</f>
        <v>0.33325275964869872</v>
      </c>
      <c r="AK529" s="72">
        <f>(AW529-Driver!$K$180)/(Driver!$L$180-Driver!$K$180)</f>
        <v>0.21419896664293331</v>
      </c>
      <c r="AL529" s="72">
        <f>(AX529-Driver!$K$181)/(Driver!$L$181-Driver!$K$181)</f>
        <v>0.47511541137039143</v>
      </c>
      <c r="AM529" s="72">
        <f>(AY529-Driver!$K$182)/(Driver!$L$182-Driver!$K$182)</f>
        <v>0.85471221789826901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295"/>
        <v>7.0139736806403477</v>
      </c>
      <c r="AW529" s="70">
        <f t="shared" si="296"/>
        <v>21.899691256086918</v>
      </c>
      <c r="AX529" s="70">
        <f t="shared" si="297"/>
        <v>5.2760387023335227</v>
      </c>
      <c r="AY529" s="70">
        <f>IFERROR(Driver!$K$19/Data!BH529/Data!BI529*Data!BK529*Data!BL529,"")</f>
        <v>-0.88937797491376769</v>
      </c>
      <c r="AZ529" s="70">
        <f t="shared" si="298"/>
        <v>17.513030528667162</v>
      </c>
      <c r="BA529" s="70"/>
      <c r="BB529" s="70"/>
      <c r="BC529" s="70">
        <f t="shared" si="299"/>
        <v>33.823924579782783</v>
      </c>
      <c r="BD529" s="70">
        <f t="shared" si="300"/>
        <v>2.7816220279737611</v>
      </c>
      <c r="BE529" s="70">
        <f t="shared" si="301"/>
        <v>1.9813663893740303E-2</v>
      </c>
      <c r="BF529" s="70">
        <f t="shared" si="302"/>
        <v>14.917280612168431</v>
      </c>
      <c r="BG529" s="70">
        <f t="shared" si="303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219</v>
      </c>
      <c r="BS529" s="8" t="s">
        <v>950</v>
      </c>
      <c r="BT529" s="9" t="s">
        <v>700</v>
      </c>
      <c r="BU529" s="10">
        <v>177</v>
      </c>
      <c r="BV529" s="9" t="s">
        <v>222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301</v>
      </c>
      <c r="CU529" s="9" t="s">
        <v>302</v>
      </c>
      <c r="CV529" s="10"/>
      <c r="CW529" s="10"/>
      <c r="CX529" t="str">
        <f>INDEX('Data_Price '!AS$2:AS$1266,MATCH(Data!$DN529,'Data_Price '!$BE$2:$BE$1266,0))</f>
        <v>2022 K2 Reckoner 112 Skis 177cm</v>
      </c>
      <c r="CY529" t="str">
        <f>INDEX('Data_Price '!AT$2:AT$1266,MATCH(Data!$DN529,'Data_Price '!$BE$2:$BE$1266,0))</f>
        <v>eBay</v>
      </c>
      <c r="CZ529">
        <f>INDEX('Data_Price '!AU$2:AU$1266,MATCH(Data!$DN529,'Data_Price '!$BE$2:$BE$1266,0))</f>
        <v>629</v>
      </c>
      <c r="DA529" t="str">
        <f>INDEX('Data_Price '!AV$2:AV$1266,MATCH(Data!$DN529,'Data_Price '!$BE$2:$BE$1266,0))</f>
        <v>https://www.google.com/url?url=https://www.ebay.com/itm/334327825919%3Fchn%3Dps%26mkevt%3D1%26mkcid%3D28&amp;rct=j&amp;q=&amp;esrc=s&amp;sa=U&amp;ved=0ahUKEwjntJWjxqP2AhVqiOAKHUeWAbcQ2SkIhAE&amp;usg=AOvVaw1kW6zKNSBBNKhHyYVfNsyD</v>
      </c>
      <c r="DB529" t="str">
        <f>INDEX('Data_Price '!AW$2:AW$1266,MATCH(Data!$DN529,'Data_Price '!$BE$2:$BE$1266,0))</f>
        <v>'22 K2 Reckoner 112 Skis 177cm</v>
      </c>
      <c r="DC529" t="str">
        <f>INDEX('Data_Price '!AX$2:AX$1266,MATCH(Data!$DN529,'Data_Price '!$BE$2:$BE$1266,0))</f>
        <v>Al's Ski Equipment Barn</v>
      </c>
      <c r="DD529">
        <f>INDEX('Data_Price '!AY$2:AY$1266,MATCH(Data!$DN529,'Data_Price '!$BE$2:$BE$1266,0))</f>
        <v>699</v>
      </c>
      <c r="DE529" t="str">
        <f>INDEX('Data_Price '!AZ$2:AZ$1266,MATCH(Data!$DN529,'Data_Price '!$BE$2:$BE$1266,0))</f>
        <v>https://www.google.com/url?url=https://www.untracked.com/p7393c44b37lr-Froogle-22_k2_reckoner_112_freeride_powder_skis.html%23chsku761469&amp;rct=j&amp;q=&amp;esrc=s&amp;sa=U&amp;ved=0ahUKEwjntJWjxqP2AhVqiOAKHUeWAbcQ2SkIowE&amp;usg=AOvVaw2Bi-HHIfbVso3dcVXF5uLJ</v>
      </c>
      <c r="DF529">
        <f>INDEX('Data_Price '!BA$2:BA$1266,MATCH(Data!$DN529,'Data_Price '!$BE$2:$BE$1266,0))</f>
        <v>0</v>
      </c>
      <c r="DG529">
        <f>INDEX('Data_Price '!BB$2:BB$1266,MATCH(Data!$DN529,'Data_Price '!$BE$2:$BE$1266,0))</f>
        <v>0</v>
      </c>
      <c r="DH529">
        <f>INDEX('Data_Price '!BC$2:BC$1266,MATCH(Data!$DN529,'Data_Price '!$BE$2:$BE$1266,0))</f>
        <v>0</v>
      </c>
      <c r="DI529">
        <f>INDEX('Data_Price '!BD$2:BD$1266,MATCH(Data!$DN529,'Data_Price '!$BE$2:$BE$1266,0))</f>
        <v>0</v>
      </c>
      <c r="DJ529" s="89" t="e">
        <f ca="1">_xll.Connector("TinyUrl.TinyUrl",DA529,0)</f>
        <v>#NAME?</v>
      </c>
      <c r="DK529" s="89" t="e">
        <f ca="1">_xll.Connector("TinyUrl.TinyUrl",DE529,0)</f>
        <v>#NAME?</v>
      </c>
      <c r="DL529" s="89" t="e">
        <f ca="1">_xll.Connector("TinyUrl.TinyUrl",DI529,0)</f>
        <v>#NAME?</v>
      </c>
      <c r="DM529" s="224" t="str">
        <f t="shared" si="304"/>
        <v>Reckoner 112</v>
      </c>
      <c r="DN529" s="89" t="str">
        <f t="shared" si="305"/>
        <v xml:space="preserve"> K2Reckoner 112177 Unisex</v>
      </c>
      <c r="DO529" s="227" t="s">
        <v>966</v>
      </c>
    </row>
    <row r="530" spans="2:119" ht="15.45" customHeight="1">
      <c r="B530" s="224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#VALUE!</v>
      </c>
      <c r="F530" s="43" t="b">
        <f>CL530&gt;Driver!$F$56</f>
        <v>0</v>
      </c>
      <c r="G530" s="43" t="b">
        <f>AND(CB530&gt;Driver!$F$55,CB530&lt;Driver!$G$55)</f>
        <v>0</v>
      </c>
      <c r="H530" s="43" t="e">
        <f t="shared" si="272"/>
        <v>#VALUE!</v>
      </c>
      <c r="I530" s="43">
        <f t="shared" si="273"/>
        <v>0</v>
      </c>
      <c r="J530" s="43" t="e">
        <f t="array" ref="J530">NOT(OR(($H$9:$H$1273=TRUE)*($I$9:$I$1273&gt;0)*($BT$9:$BT$1273=BT530)*($K$9:$K$1273&gt;K530)))</f>
        <v>#VALUE!</v>
      </c>
      <c r="K530" s="72">
        <f t="shared" si="274"/>
        <v>0.68307205891834921</v>
      </c>
      <c r="L530" s="72">
        <f t="shared" si="275"/>
        <v>0.835416968817984</v>
      </c>
      <c r="M530" s="72">
        <f t="shared" si="276"/>
        <v>0.53072714901871443</v>
      </c>
      <c r="N530" s="72">
        <f t="shared" si="277"/>
        <v>0.31270473660911902</v>
      </c>
      <c r="O530" s="72">
        <f t="shared" si="278"/>
        <v>0.36845546861695921</v>
      </c>
      <c r="P530" s="72">
        <f t="shared" si="279"/>
        <v>0.91102124183006539</v>
      </c>
      <c r="Q530" s="72"/>
      <c r="R530" s="72"/>
      <c r="S530" s="72">
        <f t="shared" si="280"/>
        <v>0.73019520390812664</v>
      </c>
      <c r="T530" s="72">
        <f t="shared" si="281"/>
        <v>0.9147222301024901</v>
      </c>
      <c r="U530" s="72">
        <f t="shared" si="282"/>
        <v>0.27175374697051491</v>
      </c>
      <c r="V530" s="72">
        <f t="shared" si="283"/>
        <v>0.61848245973645621</v>
      </c>
      <c r="W530" s="72">
        <f t="shared" si="284"/>
        <v>0.99476190476190474</v>
      </c>
      <c r="X530" s="72">
        <f t="shared" si="285"/>
        <v>0.16458303118201595</v>
      </c>
      <c r="Y530" s="72">
        <f t="shared" si="286"/>
        <v>0.46927285098128552</v>
      </c>
      <c r="Z530" s="72">
        <f t="shared" si="287"/>
        <v>0.68729526339088098</v>
      </c>
      <c r="AA530" s="72">
        <f t="shared" si="288"/>
        <v>0.63154453138304079</v>
      </c>
      <c r="AB530" s="72">
        <f t="shared" si="289"/>
        <v>8.8978758169934585E-2</v>
      </c>
      <c r="AC530" s="72"/>
      <c r="AD530" s="72"/>
      <c r="AE530" s="72">
        <f t="shared" si="290"/>
        <v>0.26980479609187336</v>
      </c>
      <c r="AF530" s="72">
        <f t="shared" si="291"/>
        <v>8.5277769897509945E-2</v>
      </c>
      <c r="AG530" s="72">
        <f t="shared" si="292"/>
        <v>0.72824625302948509</v>
      </c>
      <c r="AH530" s="72">
        <f t="shared" si="293"/>
        <v>0.38151754026354379</v>
      </c>
      <c r="AI530" s="72">
        <f t="shared" si="294"/>
        <v>5.2380952380952292E-3</v>
      </c>
      <c r="AJ530" s="72">
        <f>(AV530-Driver!$K$179)/(Driver!$L$179-Driver!$K$179)</f>
        <v>7.5416968817984029E-2</v>
      </c>
      <c r="AK530" s="72">
        <f>(AW530-Driver!$K$180)/(Driver!$L$180-Driver!$K$180)</f>
        <v>0.24929732085083325</v>
      </c>
      <c r="AL530" s="72">
        <f>(AX530-Driver!$K$181)/(Driver!$L$181-Driver!$K$181)</f>
        <v>0.28729526339088096</v>
      </c>
      <c r="AM530" s="72">
        <f>(AY530-Driver!$K$182)/(Driver!$L$182-Driver!$K$182)</f>
        <v>0.84554453138304075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295"/>
        <v>1.587301587301587</v>
      </c>
      <c r="AW530" s="70">
        <f t="shared" si="296"/>
        <v>25.331894399079548</v>
      </c>
      <c r="AX530" s="70">
        <f t="shared" si="297"/>
        <v>3.5856573705179287</v>
      </c>
      <c r="AY530" s="70">
        <f>IFERROR(Driver!$K$19/Data!BH530/Data!BI530*Data!BK530*Data!BL530,"")</f>
        <v>-0.94549789325520739</v>
      </c>
      <c r="AZ530" s="70">
        <f t="shared" si="298"/>
        <v>22.691734921816828</v>
      </c>
      <c r="BA530" s="70"/>
      <c r="BB530" s="70"/>
      <c r="BC530" s="70">
        <f t="shared" si="299"/>
        <v>41.597809775158083</v>
      </c>
      <c r="BD530" s="70">
        <f t="shared" si="300"/>
        <v>3.0237141619199597</v>
      </c>
      <c r="BE530" s="70">
        <f t="shared" si="301"/>
        <v>0.82827689196477383</v>
      </c>
      <c r="BF530" s="70">
        <f t="shared" si="302"/>
        <v>2.0874639806042765</v>
      </c>
      <c r="BG530" s="70">
        <f t="shared" si="303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219</v>
      </c>
      <c r="BS530" s="8" t="s">
        <v>812</v>
      </c>
      <c r="BT530" s="9" t="s">
        <v>831</v>
      </c>
      <c r="BU530" s="10">
        <v>161</v>
      </c>
      <c r="BV530" s="9" t="s">
        <v>390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305</v>
      </c>
      <c r="CU530" s="10"/>
      <c r="CV530" s="10"/>
      <c r="CW530" s="10"/>
      <c r="CX530" t="str">
        <f>INDEX('Data_Price '!AS$2:AS$1266,MATCH(Data!$DN530,'Data_Price '!$BE$2:$BE$1266,0))</f>
        <v>Salomon STANCE W 88 161cm</v>
      </c>
      <c r="CY530" t="str">
        <f>INDEX('Data_Price '!AT$2:AT$1266,MATCH(Data!$DN530,'Data_Price '!$BE$2:$BE$1266,0))</f>
        <v>Sundance Ski and Board Shop</v>
      </c>
      <c r="CZ530">
        <f>INDEX('Data_Price '!AU$2:AU$1266,MATCH(Data!$DN530,'Data_Price '!$BE$2:$BE$1266,0))</f>
        <v>552.26</v>
      </c>
      <c r="DA530" t="str">
        <f>INDEX('Data_Price '!AV$2:AV$1266,MATCH(Data!$DN530,'Data_Price '!$BE$2:$BE$1266,0))</f>
        <v>https://www.google.com/url?url=https://sundanceskishop.com/products/salomon-stance-w-88%3Fvariant%3D31741505667170%26currency%3DCAD%26utm_medium%3Dproduct_sync%26utm_source%3Dgoogle%26utm_content%3Dsag_organic%26utm_campaign%3Dsag_organic&amp;rct=j&amp;q=&amp;esrc=s&amp;sa=U&amp;ved=0ahUKEwjAhsijxqP2AhXsg-AKHU0xA9kQ2SkIZw&amp;usg=AOvVaw0sGhIPVg9EFBsEEzFpdhbo</v>
      </c>
      <c r="DB530" t="str">
        <f>INDEX('Data_Price '!AW$2:AW$1266,MATCH(Data!$DN530,'Data_Price '!$BE$2:$BE$1266,0))</f>
        <v>Salomon Stance W 88 Skis</v>
      </c>
      <c r="DC530" t="str">
        <f>INDEX('Data_Price '!AX$2:AX$1266,MATCH(Data!$DN530,'Data_Price '!$BE$2:$BE$1266,0))</f>
        <v>Cole Sport</v>
      </c>
      <c r="DD530">
        <f>INDEX('Data_Price '!AY$2:AY$1266,MATCH(Data!$DN530,'Data_Price '!$BE$2:$BE$1266,0))</f>
        <v>599.99</v>
      </c>
      <c r="DE530" t="str">
        <f>INDEX('Data_Price '!AZ$2:AZ$1266,MATCH(Data!$DN530,'Data_Price '!$BE$2:$BE$1266,0))</f>
        <v>https://www.google.com/url?url=https://www.colesport.com/salomon-stance-w-88-skis/%3Fsku%3D254019&amp;rct=j&amp;q=&amp;esrc=s&amp;sa=U&amp;ved=0ahUKEwjAhsijxqP2AhXsg-AKHU0xA9kQ2SkIag&amp;usg=AOvVaw1YUzHxdJcM_6Mx962lG39P</v>
      </c>
      <c r="DF530">
        <f>INDEX('Data_Price '!BA$2:BA$1266,MATCH(Data!$DN530,'Data_Price '!$BE$2:$BE$1266,0))</f>
        <v>0</v>
      </c>
      <c r="DG530">
        <f>INDEX('Data_Price '!BB$2:BB$1266,MATCH(Data!$DN530,'Data_Price '!$BE$2:$BE$1266,0))</f>
        <v>0</v>
      </c>
      <c r="DH530">
        <f>INDEX('Data_Price '!BC$2:BC$1266,MATCH(Data!$DN530,'Data_Price '!$BE$2:$BE$1266,0))</f>
        <v>0</v>
      </c>
      <c r="DI530">
        <f>INDEX('Data_Price '!BD$2:BD$1266,MATCH(Data!$DN530,'Data_Price '!$BE$2:$BE$1266,0))</f>
        <v>0</v>
      </c>
      <c r="DJ530" s="89" t="e">
        <f ca="1">_xll.Connector("TinyUrl.TinyUrl",DA530,0)</f>
        <v>#NAME?</v>
      </c>
      <c r="DK530" s="89" t="e">
        <f ca="1">_xll.Connector("TinyUrl.TinyUrl",DE530,0)</f>
        <v>#NAME?</v>
      </c>
      <c r="DL530" s="89" t="e">
        <f ca="1">_xll.Connector("TinyUrl.TinyUrl",DI530,0)</f>
        <v>#NAME?</v>
      </c>
      <c r="DM530" s="224" t="str">
        <f t="shared" si="304"/>
        <v>Stance 88 W</v>
      </c>
      <c r="DN530" s="89" t="str">
        <f t="shared" si="305"/>
        <v xml:space="preserve"> SalomonStance 88 W161 Women's</v>
      </c>
      <c r="DO530" s="227" t="s">
        <v>1055</v>
      </c>
    </row>
    <row r="531" spans="2:119" ht="15.45" customHeight="1">
      <c r="B531" s="224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#VALUE!</v>
      </c>
      <c r="F531" s="43" t="b">
        <f>CL531&gt;Driver!$F$56</f>
        <v>0</v>
      </c>
      <c r="G531" s="43" t="b">
        <f>AND(CB531&gt;Driver!$F$55,CB531&lt;Driver!$G$55)</f>
        <v>0</v>
      </c>
      <c r="H531" s="43" t="e">
        <f t="shared" si="272"/>
        <v>#VALUE!</v>
      </c>
      <c r="I531" s="43">
        <f t="shared" si="273"/>
        <v>0</v>
      </c>
      <c r="J531" s="43" t="e">
        <f t="array" ref="J531">NOT(OR(($H$9:$H$1273=TRUE)*($I$9:$I$1273&gt;0)*($BT$9:$BT$1273=BT531)*($K$9:$K$1273&gt;K531)))</f>
        <v>#VALUE!</v>
      </c>
      <c r="K531" s="72">
        <f t="shared" si="274"/>
        <v>0.71813159333577659</v>
      </c>
      <c r="L531" s="72">
        <f t="shared" si="275"/>
        <v>0.903824027072758</v>
      </c>
      <c r="M531" s="72">
        <f t="shared" si="276"/>
        <v>0.53243915959879495</v>
      </c>
      <c r="N531" s="72">
        <f t="shared" si="277"/>
        <v>0.36266363118952749</v>
      </c>
      <c r="O531" s="72">
        <f t="shared" si="278"/>
        <v>0.3119087495676417</v>
      </c>
      <c r="P531" s="72">
        <f t="shared" si="279"/>
        <v>0.92274509803921578</v>
      </c>
      <c r="Q531" s="72"/>
      <c r="R531" s="72"/>
      <c r="S531" s="72">
        <f t="shared" si="280"/>
        <v>0.71807944727995099</v>
      </c>
      <c r="T531" s="72">
        <f t="shared" si="281"/>
        <v>0.94307870921172432</v>
      </c>
      <c r="U531" s="72">
        <f t="shared" si="282"/>
        <v>0.83500163119827009</v>
      </c>
      <c r="V531" s="72">
        <f t="shared" si="283"/>
        <v>0.63432291234971072</v>
      </c>
      <c r="W531" s="72">
        <f t="shared" si="284"/>
        <v>0.98842105263157898</v>
      </c>
      <c r="X531" s="72">
        <f t="shared" si="285"/>
        <v>9.6175972927241976E-2</v>
      </c>
      <c r="Y531" s="72">
        <f t="shared" si="286"/>
        <v>0.46756084040120499</v>
      </c>
      <c r="Z531" s="72">
        <f t="shared" si="287"/>
        <v>0.63733636881047251</v>
      </c>
      <c r="AA531" s="72">
        <f t="shared" si="288"/>
        <v>0.6880912504323583</v>
      </c>
      <c r="AB531" s="72">
        <f t="shared" si="289"/>
        <v>7.7254901960784245E-2</v>
      </c>
      <c r="AC531" s="72"/>
      <c r="AD531" s="72"/>
      <c r="AE531" s="72">
        <f t="shared" si="290"/>
        <v>0.28192055272004907</v>
      </c>
      <c r="AF531" s="72">
        <f t="shared" si="291"/>
        <v>5.6921290788275715E-2</v>
      </c>
      <c r="AG531" s="72">
        <f t="shared" si="292"/>
        <v>0.16499836880172994</v>
      </c>
      <c r="AH531" s="72">
        <f t="shared" si="293"/>
        <v>0.36567708765028922</v>
      </c>
      <c r="AI531" s="72">
        <f t="shared" si="294"/>
        <v>1.1578947368421036E-2</v>
      </c>
      <c r="AJ531" s="72">
        <f>(AV531-Driver!$K$179)/(Driver!$L$179-Driver!$K$179)</f>
        <v>0.14382402707275802</v>
      </c>
      <c r="AK531" s="72">
        <f>(AW531-Driver!$K$180)/(Driver!$L$180-Driver!$K$180)</f>
        <v>0.2373124012466063</v>
      </c>
      <c r="AL531" s="72">
        <f>(AX531-Driver!$K$181)/(Driver!$L$181-Driver!$K$181)</f>
        <v>0.23733636881047243</v>
      </c>
      <c r="AM531" s="72">
        <f>(AY531-Driver!$K$182)/(Driver!$L$182-Driver!$K$182)</f>
        <v>0.90209125043235827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295"/>
        <v>3.0270655270655267</v>
      </c>
      <c r="AW531" s="70">
        <f t="shared" si="296"/>
        <v>24.159911277293084</v>
      </c>
      <c r="AX531" s="70">
        <f t="shared" si="297"/>
        <v>3.1360273192942518</v>
      </c>
      <c r="AY531" s="70">
        <f>IFERROR(Driver!$K$19/Data!BH531/Data!BI531*Data!BK531*Data!BL531,"")</f>
        <v>-0.5993476131106209</v>
      </c>
      <c r="AZ531" s="70">
        <f t="shared" si="298"/>
        <v>21.623231571109454</v>
      </c>
      <c r="BA531" s="70"/>
      <c r="BB531" s="70"/>
      <c r="BC531" s="70">
        <f t="shared" si="299"/>
        <v>35.313282584749729</v>
      </c>
      <c r="BD531" s="70">
        <f t="shared" si="300"/>
        <v>5.5332123183793431</v>
      </c>
      <c r="BE531" s="70">
        <f t="shared" si="301"/>
        <v>0.26512948481993998</v>
      </c>
      <c r="BF531" s="70">
        <f t="shared" si="302"/>
        <v>3.8765318177934507</v>
      </c>
      <c r="BG531" s="70">
        <f t="shared" si="303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219</v>
      </c>
      <c r="BS531" s="8" t="s">
        <v>855</v>
      </c>
      <c r="BT531" s="9" t="s">
        <v>861</v>
      </c>
      <c r="BU531" s="10">
        <v>173</v>
      </c>
      <c r="BV531" s="9" t="s">
        <v>222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305</v>
      </c>
      <c r="CU531" s="9" t="s">
        <v>302</v>
      </c>
      <c r="CV531" s="10"/>
      <c r="CW531" s="10"/>
      <c r="CX531" t="e">
        <f>INDEX('Data_Price '!AS$2:AS$1266,MATCH(Data!$DN531,'Data_Price '!$BE$2:$BE$1266,0))</f>
        <v>#N/A</v>
      </c>
      <c r="CY531" t="e">
        <f>INDEX('Data_Price '!AT$2:AT$1266,MATCH(Data!$DN531,'Data_Price '!$BE$2:$BE$1266,0))</f>
        <v>#N/A</v>
      </c>
      <c r="CZ531" t="e">
        <f>INDEX('Data_Price '!AU$2:AU$1266,MATCH(Data!$DN531,'Data_Price '!$BE$2:$BE$1266,0))</f>
        <v>#N/A</v>
      </c>
      <c r="DA531" t="e">
        <f>INDEX('Data_Price '!AV$2:AV$1266,MATCH(Data!$DN531,'Data_Price '!$BE$2:$BE$1266,0))</f>
        <v>#N/A</v>
      </c>
      <c r="DB531" t="e">
        <f>INDEX('Data_Price '!AW$2:AW$1266,MATCH(Data!$DN531,'Data_Price '!$BE$2:$BE$1266,0))</f>
        <v>#N/A</v>
      </c>
      <c r="DC531" t="e">
        <f>INDEX('Data_Price '!AX$2:AX$1266,MATCH(Data!$DN531,'Data_Price '!$BE$2:$BE$1266,0))</f>
        <v>#N/A</v>
      </c>
      <c r="DD531" t="e">
        <f>INDEX('Data_Price '!AY$2:AY$1266,MATCH(Data!$DN531,'Data_Price '!$BE$2:$BE$1266,0))</f>
        <v>#N/A</v>
      </c>
      <c r="DE531" t="e">
        <f>INDEX('Data_Price '!AZ$2:AZ$1266,MATCH(Data!$DN531,'Data_Price '!$BE$2:$BE$1266,0))</f>
        <v>#N/A</v>
      </c>
      <c r="DF531" t="e">
        <f>INDEX('Data_Price '!BA$2:BA$1266,MATCH(Data!$DN531,'Data_Price '!$BE$2:$BE$1266,0))</f>
        <v>#N/A</v>
      </c>
      <c r="DG531" t="e">
        <f>INDEX('Data_Price '!BB$2:BB$1266,MATCH(Data!$DN531,'Data_Price '!$BE$2:$BE$1266,0))</f>
        <v>#N/A</v>
      </c>
      <c r="DH531" t="e">
        <f>INDEX('Data_Price '!BC$2:BC$1266,MATCH(Data!$DN531,'Data_Price '!$BE$2:$BE$1266,0))</f>
        <v>#N/A</v>
      </c>
      <c r="DI531" t="e">
        <f>INDEX('Data_Price '!BD$2:BD$1266,MATCH(Data!$DN531,'Data_Price '!$BE$2:$BE$1266,0))</f>
        <v>#N/A</v>
      </c>
      <c r="DJ531" s="89" t="e">
        <f ca="1">_xll.Connector("TinyUrl.TinyUrl",DA531,0)</f>
        <v>#NAME?</v>
      </c>
      <c r="DK531" s="89" t="e">
        <f ca="1">_xll.Connector("TinyUrl.TinyUrl",DE531,0)</f>
        <v>#NAME?</v>
      </c>
      <c r="DL531" s="89" t="e">
        <f ca="1">_xll.Connector("TinyUrl.TinyUrl",DI531,0)</f>
        <v>#NAME?</v>
      </c>
      <c r="DM531" s="224" t="str">
        <f t="shared" si="304"/>
        <v>Blaze 86</v>
      </c>
      <c r="DN531" s="89" t="str">
        <f t="shared" si="305"/>
        <v xml:space="preserve"> VölklBlaze 86173 Unisex</v>
      </c>
      <c r="DO531" s="227" t="s">
        <v>1086</v>
      </c>
    </row>
    <row r="532" spans="2:119" ht="15.45" customHeight="1">
      <c r="B532" s="224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#VALUE!</v>
      </c>
      <c r="F532" s="43" t="b">
        <f>CL532&gt;Driver!$F$56</f>
        <v>0</v>
      </c>
      <c r="G532" s="43" t="b">
        <f>AND(CB532&gt;Driver!$F$55,CB532&lt;Driver!$G$55)</f>
        <v>0</v>
      </c>
      <c r="H532" s="43" t="e">
        <f t="shared" si="272"/>
        <v>#VALUE!</v>
      </c>
      <c r="I532" s="43">
        <f t="shared" si="273"/>
        <v>0</v>
      </c>
      <c r="J532" s="43" t="e">
        <f t="array" ref="J532">NOT(OR(($H$9:$H$1273=TRUE)*($I$9:$I$1273&gt;0)*($BT$9:$BT$1273=BT532)*($K$9:$K$1273&gt;K532)))</f>
        <v>#VALUE!</v>
      </c>
      <c r="K532" s="72">
        <f t="shared" si="274"/>
        <v>0.75608342028169195</v>
      </c>
      <c r="L532" s="72">
        <f t="shared" si="275"/>
        <v>0.93420030618000161</v>
      </c>
      <c r="M532" s="72">
        <f t="shared" si="276"/>
        <v>0.57796653438338241</v>
      </c>
      <c r="N532" s="72">
        <f t="shared" si="277"/>
        <v>0.42210839182950732</v>
      </c>
      <c r="O532" s="72">
        <f t="shared" si="278"/>
        <v>0.3994627799480911</v>
      </c>
      <c r="P532" s="72">
        <f t="shared" si="279"/>
        <v>0.91232843137254904</v>
      </c>
      <c r="Q532" s="72"/>
      <c r="R532" s="72"/>
      <c r="S532" s="72">
        <f t="shared" si="280"/>
        <v>0.75238478676156828</v>
      </c>
      <c r="T532" s="72">
        <f t="shared" si="281"/>
        <v>0.92272647993982804</v>
      </c>
      <c r="U532" s="72">
        <f t="shared" si="282"/>
        <v>9.9999999999999978E-2</v>
      </c>
      <c r="V532" s="72">
        <f t="shared" si="283"/>
        <v>0.6092535318043224</v>
      </c>
      <c r="W532" s="72">
        <f t="shared" si="284"/>
        <v>0.96579682480562412</v>
      </c>
      <c r="X532" s="72">
        <f t="shared" si="285"/>
        <v>6.5799693819998423E-2</v>
      </c>
      <c r="Y532" s="72">
        <f t="shared" si="286"/>
        <v>0.42203346561661753</v>
      </c>
      <c r="Z532" s="72">
        <f t="shared" si="287"/>
        <v>0.57789160817049268</v>
      </c>
      <c r="AA532" s="72">
        <f t="shared" si="288"/>
        <v>0.6005372200519089</v>
      </c>
      <c r="AB532" s="72">
        <f t="shared" si="289"/>
        <v>8.7671568627450902E-2</v>
      </c>
      <c r="AC532" s="72"/>
      <c r="AD532" s="72"/>
      <c r="AE532" s="72">
        <f t="shared" si="290"/>
        <v>0.24761521323843175</v>
      </c>
      <c r="AF532" s="72">
        <f t="shared" si="291"/>
        <v>7.7273520060171921E-2</v>
      </c>
      <c r="AG532" s="72">
        <f t="shared" si="292"/>
        <v>0.9</v>
      </c>
      <c r="AH532" s="72">
        <f t="shared" si="293"/>
        <v>0.39074646819567754</v>
      </c>
      <c r="AI532" s="72">
        <f t="shared" si="294"/>
        <v>3.4203175194375907E-2</v>
      </c>
      <c r="AJ532" s="72">
        <f>(AV532-Driver!$K$179)/(Driver!$L$179-Driver!$K$179)</f>
        <v>0.17420030618000157</v>
      </c>
      <c r="AK532" s="72">
        <f>(AW532-Driver!$K$180)/(Driver!$L$180-Driver!$K$180)</f>
        <v>0.23606892705789953</v>
      </c>
      <c r="AL532" s="72">
        <f>(AX532-Driver!$K$181)/(Driver!$L$181-Driver!$K$181)</f>
        <v>0.17789160817049263</v>
      </c>
      <c r="AM532" s="72">
        <f>(AY532-Driver!$K$182)/(Driver!$L$182-Driver!$K$182)</f>
        <v>0.81453722005190887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295"/>
        <v>3.6663953330619994</v>
      </c>
      <c r="AW532" s="70">
        <f t="shared" si="296"/>
        <v>24.038314236205927</v>
      </c>
      <c r="AX532" s="70">
        <f t="shared" si="297"/>
        <v>2.6010244735344337</v>
      </c>
      <c r="AY532" s="70">
        <f>IFERROR(Driver!$K$19/Data!BH532/Data!BI532*Data!BK532*Data!BL532,"")</f>
        <v>-1.1353088970455545</v>
      </c>
      <c r="AZ532" s="70">
        <f t="shared" si="298"/>
        <v>22.572598659717048</v>
      </c>
      <c r="BA532" s="70"/>
      <c r="BB532" s="70"/>
      <c r="BC532" s="70">
        <f t="shared" si="299"/>
        <v>53.107700660715594</v>
      </c>
      <c r="BD532" s="70">
        <f t="shared" si="300"/>
        <v>3.7320760898328973</v>
      </c>
      <c r="BE532" s="70">
        <f t="shared" si="301"/>
        <v>1</v>
      </c>
      <c r="BF532" s="70">
        <f t="shared" si="302"/>
        <v>1.0451214075580058</v>
      </c>
      <c r="BG532" s="70">
        <f t="shared" si="303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219</v>
      </c>
      <c r="BS532" s="8" t="s">
        <v>855</v>
      </c>
      <c r="BT532" s="9" t="s">
        <v>888</v>
      </c>
      <c r="BU532" s="10">
        <v>184</v>
      </c>
      <c r="BV532" s="9" t="s">
        <v>222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302</v>
      </c>
      <c r="CU532" s="9" t="s">
        <v>388</v>
      </c>
      <c r="CV532" s="10"/>
      <c r="CW532" s="10"/>
      <c r="CX532" t="e">
        <f>INDEX('Data_Price '!AS$2:AS$1266,MATCH(Data!$DN532,'Data_Price '!$BE$2:$BE$1266,0))</f>
        <v>#N/A</v>
      </c>
      <c r="CY532" t="e">
        <f>INDEX('Data_Price '!AT$2:AT$1266,MATCH(Data!$DN532,'Data_Price '!$BE$2:$BE$1266,0))</f>
        <v>#N/A</v>
      </c>
      <c r="CZ532" t="e">
        <f>INDEX('Data_Price '!AU$2:AU$1266,MATCH(Data!$DN532,'Data_Price '!$BE$2:$BE$1266,0))</f>
        <v>#N/A</v>
      </c>
      <c r="DA532" t="e">
        <f>INDEX('Data_Price '!AV$2:AV$1266,MATCH(Data!$DN532,'Data_Price '!$BE$2:$BE$1266,0))</f>
        <v>#N/A</v>
      </c>
      <c r="DB532" t="e">
        <f>INDEX('Data_Price '!AW$2:AW$1266,MATCH(Data!$DN532,'Data_Price '!$BE$2:$BE$1266,0))</f>
        <v>#N/A</v>
      </c>
      <c r="DC532" t="e">
        <f>INDEX('Data_Price '!AX$2:AX$1266,MATCH(Data!$DN532,'Data_Price '!$BE$2:$BE$1266,0))</f>
        <v>#N/A</v>
      </c>
      <c r="DD532" t="e">
        <f>INDEX('Data_Price '!AY$2:AY$1266,MATCH(Data!$DN532,'Data_Price '!$BE$2:$BE$1266,0))</f>
        <v>#N/A</v>
      </c>
      <c r="DE532" t="e">
        <f>INDEX('Data_Price '!AZ$2:AZ$1266,MATCH(Data!$DN532,'Data_Price '!$BE$2:$BE$1266,0))</f>
        <v>#N/A</v>
      </c>
      <c r="DF532" t="e">
        <f>INDEX('Data_Price '!BA$2:BA$1266,MATCH(Data!$DN532,'Data_Price '!$BE$2:$BE$1266,0))</f>
        <v>#N/A</v>
      </c>
      <c r="DG532" t="e">
        <f>INDEX('Data_Price '!BB$2:BB$1266,MATCH(Data!$DN532,'Data_Price '!$BE$2:$BE$1266,0))</f>
        <v>#N/A</v>
      </c>
      <c r="DH532" t="e">
        <f>INDEX('Data_Price '!BC$2:BC$1266,MATCH(Data!$DN532,'Data_Price '!$BE$2:$BE$1266,0))</f>
        <v>#N/A</v>
      </c>
      <c r="DI532" t="e">
        <f>INDEX('Data_Price '!BD$2:BD$1266,MATCH(Data!$DN532,'Data_Price '!$BE$2:$BE$1266,0))</f>
        <v>#N/A</v>
      </c>
      <c r="DJ532" s="89" t="e">
        <f ca="1">_xll.Connector("TinyUrl.TinyUrl",DA532,0)</f>
        <v>#NAME?</v>
      </c>
      <c r="DK532" s="89" t="e">
        <f ca="1">_xll.Connector("TinyUrl.TinyUrl",DE532,0)</f>
        <v>#NAME?</v>
      </c>
      <c r="DL532" s="89" t="e">
        <f ca="1">_xll.Connector("TinyUrl.TinyUrl",DI532,0)</f>
        <v>#NAME?</v>
      </c>
      <c r="DM532" s="224" t="str">
        <f t="shared" si="304"/>
        <v>Rise Above 88</v>
      </c>
      <c r="DN532" s="89" t="str">
        <f t="shared" si="305"/>
        <v xml:space="preserve"> VölklRise Above 88184 Unisex</v>
      </c>
      <c r="DO532" s="227"/>
    </row>
    <row r="533" spans="2:119" ht="15.45" customHeight="1">
      <c r="B533" s="224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#VALUE!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72"/>
        <v>#VALUE!</v>
      </c>
      <c r="I533" s="43">
        <f t="shared" si="273"/>
        <v>0</v>
      </c>
      <c r="J533" s="43" t="e">
        <f t="array" ref="J533">NOT(OR(($H$9:$H$1273=TRUE)*($I$9:$I$1273&gt;0)*($BT$9:$BT$1273=BT533)*($K$9:$K$1273&gt;K533)))</f>
        <v>#VALUE!</v>
      </c>
      <c r="K533" s="72">
        <f t="shared" si="274"/>
        <v>0.68665704467619526</v>
      </c>
      <c r="L533" s="72">
        <f t="shared" si="275"/>
        <v>0.85813874788494071</v>
      </c>
      <c r="M533" s="72">
        <f t="shared" si="276"/>
        <v>0.51517534146744981</v>
      </c>
      <c r="N533" s="72">
        <f t="shared" si="277"/>
        <v>0.26654018845253902</v>
      </c>
      <c r="O533" s="72">
        <f t="shared" si="278"/>
        <v>0.32568518235503885</v>
      </c>
      <c r="P533" s="72">
        <f t="shared" si="279"/>
        <v>0.95330065359477134</v>
      </c>
      <c r="Q533" s="72"/>
      <c r="R533" s="72"/>
      <c r="S533" s="72">
        <f t="shared" si="280"/>
        <v>0.72847386172479189</v>
      </c>
      <c r="T533" s="72">
        <f t="shared" si="281"/>
        <v>0.92169586895987221</v>
      </c>
      <c r="U533" s="72">
        <f t="shared" si="282"/>
        <v>0.98679269075227205</v>
      </c>
      <c r="V533" s="72">
        <f t="shared" si="283"/>
        <v>0.62395256591175385</v>
      </c>
      <c r="W533" s="72">
        <f t="shared" si="284"/>
        <v>0.8835704125177809</v>
      </c>
      <c r="X533" s="72">
        <f t="shared" si="285"/>
        <v>0.14186125211505923</v>
      </c>
      <c r="Y533" s="72">
        <f t="shared" si="286"/>
        <v>0.48482465853255025</v>
      </c>
      <c r="Z533" s="72">
        <f t="shared" si="287"/>
        <v>0.73345981154746098</v>
      </c>
      <c r="AA533" s="72">
        <f t="shared" si="288"/>
        <v>0.67431481764496115</v>
      </c>
      <c r="AB533" s="72">
        <f t="shared" si="289"/>
        <v>4.6699346405228687E-2</v>
      </c>
      <c r="AC533" s="72"/>
      <c r="AD533" s="72"/>
      <c r="AE533" s="72">
        <f t="shared" si="290"/>
        <v>0.27152613827520811</v>
      </c>
      <c r="AF533" s="72">
        <f t="shared" si="291"/>
        <v>7.8304131040127789E-2</v>
      </c>
      <c r="AG533" s="72">
        <f t="shared" si="292"/>
        <v>1.3207309247727977E-2</v>
      </c>
      <c r="AH533" s="72">
        <f t="shared" si="293"/>
        <v>0.37604743408824615</v>
      </c>
      <c r="AI533" s="72">
        <f t="shared" si="294"/>
        <v>0.11642958748221906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0.21681879897310927</v>
      </c>
      <c r="AL533" s="72">
        <f>(AX533-Driver!$K$181)/(Driver!$L$181-Driver!$K$181)</f>
        <v>0.33345981154746096</v>
      </c>
      <c r="AM533" s="72">
        <f>(AY533-Driver!$K$182)/(Driver!$L$182-Driver!$K$182)</f>
        <v>0.88831481764496112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295"/>
        <v>2.0655270655270654</v>
      </c>
      <c r="AW533" s="70">
        <f t="shared" si="296"/>
        <v>22.155879814230758</v>
      </c>
      <c r="AX533" s="70">
        <f t="shared" si="297"/>
        <v>4.0011383039271484</v>
      </c>
      <c r="AY533" s="70">
        <f>IFERROR(Driver!$K$19/Data!BH533/Data!BI533*Data!BK533*Data!BL533,"")</f>
        <v>-0.68367993422356632</v>
      </c>
      <c r="AZ533" s="70">
        <f t="shared" si="298"/>
        <v>18.838421444527174</v>
      </c>
      <c r="BA533" s="70"/>
      <c r="BB533" s="70"/>
      <c r="BC533" s="70">
        <f t="shared" si="299"/>
        <v>40.70493761808563</v>
      </c>
      <c r="BD533" s="70">
        <f t="shared" si="300"/>
        <v>3.640868844241401</v>
      </c>
      <c r="BE533" s="70">
        <f t="shared" si="301"/>
        <v>8.6955596657655745E-2</v>
      </c>
      <c r="BF533" s="70">
        <f t="shared" si="302"/>
        <v>2.705274043433298</v>
      </c>
      <c r="BG533" s="70">
        <f t="shared" si="303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219</v>
      </c>
      <c r="BS533" s="8" t="s">
        <v>855</v>
      </c>
      <c r="BT533" s="9" t="s">
        <v>857</v>
      </c>
      <c r="BU533" s="10">
        <v>164</v>
      </c>
      <c r="BV533" s="9" t="s">
        <v>222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303</v>
      </c>
      <c r="CU533" s="10"/>
      <c r="CV533" s="10"/>
      <c r="CW533" s="10"/>
      <c r="CX533" t="e">
        <f>INDEX('Data_Price '!AS$2:AS$1266,MATCH(Data!$DN533,'Data_Price '!$BE$2:$BE$1266,0))</f>
        <v>#N/A</v>
      </c>
      <c r="CY533" t="e">
        <f>INDEX('Data_Price '!AT$2:AT$1266,MATCH(Data!$DN533,'Data_Price '!$BE$2:$BE$1266,0))</f>
        <v>#N/A</v>
      </c>
      <c r="CZ533" t="e">
        <f>INDEX('Data_Price '!AU$2:AU$1266,MATCH(Data!$DN533,'Data_Price '!$BE$2:$BE$1266,0))</f>
        <v>#N/A</v>
      </c>
      <c r="DA533" t="e">
        <f>INDEX('Data_Price '!AV$2:AV$1266,MATCH(Data!$DN533,'Data_Price '!$BE$2:$BE$1266,0))</f>
        <v>#N/A</v>
      </c>
      <c r="DB533" t="e">
        <f>INDEX('Data_Price '!AW$2:AW$1266,MATCH(Data!$DN533,'Data_Price '!$BE$2:$BE$1266,0))</f>
        <v>#N/A</v>
      </c>
      <c r="DC533" t="e">
        <f>INDEX('Data_Price '!AX$2:AX$1266,MATCH(Data!$DN533,'Data_Price '!$BE$2:$BE$1266,0))</f>
        <v>#N/A</v>
      </c>
      <c r="DD533" t="e">
        <f>INDEX('Data_Price '!AY$2:AY$1266,MATCH(Data!$DN533,'Data_Price '!$BE$2:$BE$1266,0))</f>
        <v>#N/A</v>
      </c>
      <c r="DE533" t="e">
        <f>INDEX('Data_Price '!AZ$2:AZ$1266,MATCH(Data!$DN533,'Data_Price '!$BE$2:$BE$1266,0))</f>
        <v>#N/A</v>
      </c>
      <c r="DF533" t="e">
        <f>INDEX('Data_Price '!BA$2:BA$1266,MATCH(Data!$DN533,'Data_Price '!$BE$2:$BE$1266,0))</f>
        <v>#N/A</v>
      </c>
      <c r="DG533" t="e">
        <f>INDEX('Data_Price '!BB$2:BB$1266,MATCH(Data!$DN533,'Data_Price '!$BE$2:$BE$1266,0))</f>
        <v>#N/A</v>
      </c>
      <c r="DH533" t="e">
        <f>INDEX('Data_Price '!BC$2:BC$1266,MATCH(Data!$DN533,'Data_Price '!$BE$2:$BE$1266,0))</f>
        <v>#N/A</v>
      </c>
      <c r="DI533" t="e">
        <f>INDEX('Data_Price '!BD$2:BD$1266,MATCH(Data!$DN533,'Data_Price '!$BE$2:$BE$1266,0))</f>
        <v>#N/A</v>
      </c>
      <c r="DJ533" s="89" t="e">
        <f ca="1">_xll.Connector("TinyUrl.TinyUrl",DA533,0)</f>
        <v>#NAME?</v>
      </c>
      <c r="DK533" s="89" t="e">
        <f ca="1">_xll.Connector("TinyUrl.TinyUrl",DE533,0)</f>
        <v>#NAME?</v>
      </c>
      <c r="DL533" s="89" t="e">
        <f ca="1">_xll.Connector("TinyUrl.TinyUrl",DI533,0)</f>
        <v>#NAME?</v>
      </c>
      <c r="DM533" s="224" t="str">
        <f t="shared" si="304"/>
        <v>Bash 86</v>
      </c>
      <c r="DN533" s="89" t="str">
        <f t="shared" si="305"/>
        <v xml:space="preserve"> VölklBash 86164 Unisex</v>
      </c>
      <c r="DO533" s="227" t="s">
        <v>1028</v>
      </c>
    </row>
    <row r="534" spans="2:119" ht="15.45" customHeight="1">
      <c r="B534" s="224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#VALUE!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72"/>
        <v>#VALUE!</v>
      </c>
      <c r="I534" s="43">
        <f t="shared" si="273"/>
        <v>0</v>
      </c>
      <c r="J534" s="43" t="e">
        <f t="array" ref="J534">NOT(OR(($H$9:$H$1273=TRUE)*($I$9:$I$1273&gt;0)*($BT$9:$BT$1273=BT534)*($K$9:$K$1273&gt;K534)))</f>
        <v>#VALUE!</v>
      </c>
      <c r="K534" s="72">
        <f t="shared" si="274"/>
        <v>0.66591268351315436</v>
      </c>
      <c r="L534" s="72">
        <f t="shared" si="275"/>
        <v>0.90062364031907183</v>
      </c>
      <c r="M534" s="72">
        <f t="shared" si="276"/>
        <v>0.43120172670723689</v>
      </c>
      <c r="N534" s="72">
        <f t="shared" si="277"/>
        <v>4.7302852083728197E-3</v>
      </c>
      <c r="O534" s="72">
        <f t="shared" si="278"/>
        <v>0.32103175765843617</v>
      </c>
      <c r="P534" s="72">
        <f t="shared" si="279"/>
        <v>0.96784313725490201</v>
      </c>
      <c r="Q534" s="72"/>
      <c r="R534" s="72"/>
      <c r="S534" s="72">
        <f t="shared" si="280"/>
        <v>0.70390776735394645</v>
      </c>
      <c r="T534" s="72">
        <f t="shared" si="281"/>
        <v>0.91679056934372549</v>
      </c>
      <c r="U534" s="72">
        <f t="shared" si="282"/>
        <v>0.90816681293963819</v>
      </c>
      <c r="V534" s="72">
        <f t="shared" si="283"/>
        <v>0.81234843853571359</v>
      </c>
      <c r="W534" s="72">
        <f t="shared" si="284"/>
        <v>0.94687158062269972</v>
      </c>
      <c r="X534" s="72">
        <f t="shared" si="285"/>
        <v>9.9376359680928172E-2</v>
      </c>
      <c r="Y534" s="72">
        <f t="shared" si="286"/>
        <v>0.56879827329276311</v>
      </c>
      <c r="Z534" s="72">
        <f t="shared" si="287"/>
        <v>0.99526971479162718</v>
      </c>
      <c r="AA534" s="72">
        <f t="shared" si="288"/>
        <v>0.67896824234156383</v>
      </c>
      <c r="AB534" s="72">
        <f t="shared" si="289"/>
        <v>3.2156862745097992E-2</v>
      </c>
      <c r="AC534" s="72"/>
      <c r="AD534" s="72"/>
      <c r="AE534" s="72">
        <f t="shared" si="290"/>
        <v>0.29609223264605361</v>
      </c>
      <c r="AF534" s="72">
        <f t="shared" si="291"/>
        <v>8.3209430656274522E-2</v>
      </c>
      <c r="AG534" s="72">
        <f t="shared" si="292"/>
        <v>9.1833187060361796E-2</v>
      </c>
      <c r="AH534" s="72">
        <f t="shared" si="293"/>
        <v>0.18765156146428641</v>
      </c>
      <c r="AI534" s="72">
        <f t="shared" si="294"/>
        <v>5.3128419377300284E-2</v>
      </c>
      <c r="AJ534" s="72">
        <f>(AV534-Driver!$K$179)/(Driver!$L$179-Driver!$K$179)</f>
        <v>0.33937635968092816</v>
      </c>
      <c r="AK534" s="72">
        <f>(AW534-Driver!$K$180)/(Driver!$L$180-Driver!$K$180)</f>
        <v>0.22765225997514513</v>
      </c>
      <c r="AL534" s="72">
        <f>(AX534-Driver!$K$181)/(Driver!$L$181-Driver!$K$181)</f>
        <v>0.59526971479162716</v>
      </c>
      <c r="AM534" s="72">
        <f>(AY534-Driver!$K$182)/(Driver!$L$182-Driver!$K$182)</f>
        <v>0.8929682423415638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295"/>
        <v>7.1428571428571423</v>
      </c>
      <c r="AW534" s="70">
        <f t="shared" si="296"/>
        <v>23.215263928951057</v>
      </c>
      <c r="AX534" s="70">
        <f t="shared" si="297"/>
        <v>6.3574274331246441</v>
      </c>
      <c r="AY534" s="70">
        <f>IFERROR(Driver!$K$19/Data!BH534/Data!BI534*Data!BK534*Data!BL534,"")</f>
        <v>-0.6551940328407494</v>
      </c>
      <c r="AZ534" s="70">
        <f t="shared" si="298"/>
        <v>17.513030528667162</v>
      </c>
      <c r="BA534" s="70"/>
      <c r="BB534" s="70"/>
      <c r="BC534" s="70">
        <f t="shared" si="299"/>
        <v>27.962333687210666</v>
      </c>
      <c r="BD534" s="70">
        <f t="shared" si="300"/>
        <v>3.2067585198890223</v>
      </c>
      <c r="BE534" s="70">
        <f t="shared" si="301"/>
        <v>8.3437448166517377E-3</v>
      </c>
      <c r="BF534" s="70">
        <f t="shared" si="302"/>
        <v>23.983264300396321</v>
      </c>
      <c r="BG534" s="70">
        <f t="shared" si="303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219</v>
      </c>
      <c r="BS534" s="8" t="s">
        <v>719</v>
      </c>
      <c r="BT534" s="9" t="s">
        <v>726</v>
      </c>
      <c r="BU534" s="10">
        <v>186</v>
      </c>
      <c r="BV534" s="9" t="s">
        <v>222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303</v>
      </c>
      <c r="CU534" s="9" t="s">
        <v>301</v>
      </c>
      <c r="CV534" s="9" t="s">
        <v>302</v>
      </c>
      <c r="CW534" s="10"/>
      <c r="CX534" t="str">
        <f>INDEX('Data_Price '!AS$2:AS$1266,MATCH(Data!$DN534,'Data_Price '!$BE$2:$BE$1266,0))</f>
        <v>Line Outline Skis 186</v>
      </c>
      <c r="CY534" t="str">
        <f>INDEX('Data_Price '!AT$2:AT$1266,MATCH(Data!$DN534,'Data_Price '!$BE$2:$BE$1266,0))</f>
        <v>The Locals Sale</v>
      </c>
      <c r="CZ534">
        <f>INDEX('Data_Price '!AU$2:AU$1266,MATCH(Data!$DN534,'Data_Price '!$BE$2:$BE$1266,0))</f>
        <v>449</v>
      </c>
      <c r="DA534" t="str">
        <f>INDEX('Data_Price '!AV$2:AV$1266,MATCH(Data!$DN534,'Data_Price '!$BE$2:$BE$1266,0))</f>
        <v>https://www.google.com/url?url=https://www.localssale.com/products/line-outline-skis-2%3Fvariant%3D39518074110030%26currency%3DUSD%26utm_medium%3Dproduct_sync%26utm_source%3Dgoogle%26utm_content%3Dsag_organic%26utm_campaign%3Dsag_organic&amp;rct=j&amp;q=&amp;esrc=s&amp;sa=U&amp;ved=0ahUKEwi_kpWlxqP2AhUxmeAKHdffDIUQ2SkIJw&amp;usg=AOvVaw1y4Ev26Sp0nG4OjIlGZrlH</v>
      </c>
      <c r="DB534" t="str">
        <f>INDEX('Data_Price '!AW$2:AW$1266,MATCH(Data!$DN534,'Data_Price '!$BE$2:$BE$1266,0))</f>
        <v>'21 Line Outline Skis 186cm</v>
      </c>
      <c r="DC534" t="str">
        <f>INDEX('Data_Price '!AX$2:AX$1266,MATCH(Data!$DN534,'Data_Price '!$BE$2:$BE$1266,0))</f>
        <v>Al's Ski Equipment Barn</v>
      </c>
      <c r="DD534">
        <f>INDEX('Data_Price '!AY$2:AY$1266,MATCH(Data!$DN534,'Data_Price '!$BE$2:$BE$1266,0))</f>
        <v>579.95000000000005</v>
      </c>
      <c r="DE534" t="str">
        <f>INDEX('Data_Price '!AZ$2:AZ$1266,MATCH(Data!$DN534,'Data_Price '!$BE$2:$BE$1266,0))</f>
        <v>https://www.google.com/url?url=https://www.untracked.com/p7074c44b88lr-Froogle-21_line_outline_freeride_powder_skis.html%23chsku718379&amp;rct=j&amp;q=&amp;esrc=s&amp;sa=U&amp;ved=0ahUKEwi_kpWlxqP2AhUxmeAKHdffDIUQ2SkIJA&amp;usg=AOvVaw3_OYAF_x806vLfk2YVADPJ</v>
      </c>
      <c r="DF534" t="str">
        <f>INDEX('Data_Price '!BA$2:BA$1266,MATCH(Data!$DN534,'Data_Price '!$BE$2:$BE$1266,0))</f>
        <v>Line Outline White-Grey 186 Ski Men</v>
      </c>
      <c r="DG534" t="str">
        <f>INDEX('Data_Price '!BB$2:BB$1266,MATCH(Data!$DN534,'Data_Price '!$BE$2:$BE$1266,0))</f>
        <v>! OutdoorXL.com</v>
      </c>
      <c r="DH534">
        <f>INDEX('Data_Price '!BC$2:BC$1266,MATCH(Data!$DN534,'Data_Price '!$BE$2:$BE$1266,0))</f>
        <v>679.95</v>
      </c>
      <c r="DI534" t="str">
        <f>INDEX('Data_Price '!BD$2:BD$1266,MATCH(Data!$DN534,'Data_Price '!$BE$2:$BE$1266,0))</f>
        <v>https://www.google.com/url?url=https://www.outdoorxl.com/line-outline-2019f.html%3Fprl%3D92-382x144-3905&amp;rct=j&amp;q=&amp;esrc=s&amp;sa=U&amp;ved=0ahUKEwi_kpWlxqP2AhUxmeAKHdffDIUQ2SkILQ&amp;usg=AOvVaw1-YXDMgePLqbUAbyjdoIgL</v>
      </c>
      <c r="DJ534" s="89" t="e">
        <f ca="1">_xll.Connector("TinyUrl.TinyUrl",DA534,0)</f>
        <v>#NAME?</v>
      </c>
      <c r="DK534" s="89" t="e">
        <f ca="1">_xll.Connector("TinyUrl.TinyUrl",DE534,0)</f>
        <v>#NAME?</v>
      </c>
      <c r="DL534" s="89" t="e">
        <f ca="1">_xll.Connector("TinyUrl.TinyUrl",DI534,0)</f>
        <v>#NAME?</v>
      </c>
      <c r="DM534" s="224" t="str">
        <f t="shared" si="304"/>
        <v>Outline</v>
      </c>
      <c r="DN534" s="89" t="str">
        <f t="shared" si="305"/>
        <v xml:space="preserve"> LineOutline186 Unisex</v>
      </c>
      <c r="DO534" s="227"/>
    </row>
    <row r="535" spans="2:119" ht="15.45" customHeight="1">
      <c r="B535" s="224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#VALUE!</v>
      </c>
      <c r="F535" s="43" t="b">
        <f>CL535&gt;Driver!$F$56</f>
        <v>0</v>
      </c>
      <c r="G535" s="43" t="b">
        <f>AND(CB535&gt;Driver!$F$55,CB535&lt;Driver!$G$55)</f>
        <v>1</v>
      </c>
      <c r="H535" s="43" t="e">
        <f t="shared" si="272"/>
        <v>#VALUE!</v>
      </c>
      <c r="I535" s="43">
        <f t="shared" si="273"/>
        <v>0</v>
      </c>
      <c r="J535" s="43" t="e">
        <f t="array" ref="J535">NOT(OR(($H$9:$H$1273=TRUE)*($I$9:$I$1273&gt;0)*($BT$9:$BT$1273=BT535)*($K$9:$K$1273&gt;K535)))</f>
        <v>#VALUE!</v>
      </c>
      <c r="K535" s="72">
        <f t="shared" si="274"/>
        <v>0.70973783679730429</v>
      </c>
      <c r="L535" s="72">
        <f t="shared" si="275"/>
        <v>0.87086939005720732</v>
      </c>
      <c r="M535" s="72">
        <f t="shared" si="276"/>
        <v>0.54860628353740126</v>
      </c>
      <c r="N535" s="72">
        <f t="shared" si="277"/>
        <v>0.35381015620059442</v>
      </c>
      <c r="O535" s="72">
        <f t="shared" si="278"/>
        <v>0.37416555715670763</v>
      </c>
      <c r="P535" s="72">
        <f t="shared" si="279"/>
        <v>0.91784313725490208</v>
      </c>
      <c r="Q535" s="72"/>
      <c r="R535" s="72"/>
      <c r="S535" s="72">
        <f t="shared" si="280"/>
        <v>0.71125951071819604</v>
      </c>
      <c r="T535" s="72">
        <f t="shared" si="281"/>
        <v>0.8912338506954679</v>
      </c>
      <c r="U535" s="72">
        <f t="shared" si="282"/>
        <v>0.99995224536123761</v>
      </c>
      <c r="V535" s="72">
        <f t="shared" si="283"/>
        <v>0.67249419696492518</v>
      </c>
      <c r="W535" s="72">
        <f t="shared" si="284"/>
        <v>0.77788440265486725</v>
      </c>
      <c r="X535" s="72">
        <f t="shared" si="285"/>
        <v>0.12913060994279268</v>
      </c>
      <c r="Y535" s="72">
        <f t="shared" si="286"/>
        <v>0.45139371646259868</v>
      </c>
      <c r="Z535" s="72">
        <f t="shared" si="287"/>
        <v>0.64618984379940558</v>
      </c>
      <c r="AA535" s="72">
        <f t="shared" si="288"/>
        <v>0.62583444284329237</v>
      </c>
      <c r="AB535" s="72">
        <f t="shared" si="289"/>
        <v>8.215686274509798E-2</v>
      </c>
      <c r="AC535" s="72"/>
      <c r="AD535" s="72"/>
      <c r="AE535" s="72">
        <f t="shared" si="290"/>
        <v>0.28874048928180401</v>
      </c>
      <c r="AF535" s="72">
        <f t="shared" si="291"/>
        <v>0.10876614930453206</v>
      </c>
      <c r="AG535" s="72">
        <f t="shared" si="292"/>
        <v>4.775463876238728E-5</v>
      </c>
      <c r="AH535" s="72">
        <f t="shared" si="293"/>
        <v>0.32750580303507487</v>
      </c>
      <c r="AI535" s="72">
        <f t="shared" si="294"/>
        <v>0.2221155973451327</v>
      </c>
      <c r="AJ535" s="72">
        <f>(AV535-Driver!$K$179)/(Driver!$L$179-Driver!$K$179)</f>
        <v>0.11086939005720732</v>
      </c>
      <c r="AK535" s="72">
        <f>(AW535-Driver!$K$180)/(Driver!$L$180-Driver!$K$180)</f>
        <v>0.23879865204917017</v>
      </c>
      <c r="AL535" s="72">
        <f>(AX535-Driver!$K$181)/(Driver!$L$181-Driver!$K$181)</f>
        <v>0.24618984379940556</v>
      </c>
      <c r="AM535" s="72">
        <f>(AY535-Driver!$K$182)/(Driver!$L$182-Driver!$K$182)</f>
        <v>0.83983444284329234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295"/>
        <v>2.333469000135667</v>
      </c>
      <c r="AW535" s="70">
        <f t="shared" si="296"/>
        <v>24.305248994429885</v>
      </c>
      <c r="AX535" s="70">
        <f t="shared" si="297"/>
        <v>3.2157085941946502</v>
      </c>
      <c r="AY535" s="70">
        <f>IFERROR(Driver!$K$19/Data!BH535/Data!BI535*Data!BK535*Data!BL535,"")</f>
        <v>-0.98045215374838324</v>
      </c>
      <c r="AZ535" s="70">
        <f t="shared" si="298"/>
        <v>22.069992553983617</v>
      </c>
      <c r="BA535" s="70"/>
      <c r="BB535" s="70"/>
      <c r="BC535" s="70">
        <f t="shared" si="299"/>
        <v>31.775734078737639</v>
      </c>
      <c r="BD535" s="70">
        <f t="shared" si="300"/>
        <v>0.9450342033440895</v>
      </c>
      <c r="BE535" s="70">
        <f t="shared" si="301"/>
        <v>0.10011280375019618</v>
      </c>
      <c r="BF535" s="70">
        <f t="shared" si="302"/>
        <v>8.1877102466302123</v>
      </c>
      <c r="BG535" s="70">
        <f t="shared" si="303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219</v>
      </c>
      <c r="BS535" s="8" t="s">
        <v>405</v>
      </c>
      <c r="BT535" s="9" t="s">
        <v>434</v>
      </c>
      <c r="BU535" s="10">
        <v>164</v>
      </c>
      <c r="BV535" s="9" t="s">
        <v>222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301</v>
      </c>
      <c r="CU535" s="9" t="s">
        <v>302</v>
      </c>
      <c r="CV535" s="9" t="s">
        <v>388</v>
      </c>
      <c r="CW535" s="10"/>
      <c r="CX535" t="str">
        <f>INDEX('Data_Price '!AS$2:AS$1266,MATCH(Data!$DN535,'Data_Price '!$BE$2:$BE$1266,0))</f>
        <v>Armada Tracer 108 Skis 2022 - 164</v>
      </c>
      <c r="CY535" t="str">
        <f>INDEX('Data_Price '!AT$2:AT$1266,MATCH(Data!$DN535,'Data_Price '!$BE$2:$BE$1266,0))</f>
        <v>Snowcountry.eu</v>
      </c>
      <c r="CZ535">
        <f>INDEX('Data_Price '!AU$2:AU$1266,MATCH(Data!$DN535,'Data_Price '!$BE$2:$BE$1266,0))</f>
        <v>425.5</v>
      </c>
      <c r="DA535" t="str">
        <f>INDEX('Data_Price '!AV$2:AV$1266,MATCH(Data!$DN535,'Data_Price '!$BE$2:$BE$1266,0))</f>
        <v>https://www.google.com/url?url=https://www.snowcountry.eu/armada-tracer-108-9563.html%3Fartikel_maat%3D65286%26country%3DUS&amp;rct=j&amp;q=&amp;esrc=s&amp;sa=U&amp;ved=0ahUKEwiEw_2lxqP2AhWBm-AKHa6WCP4QsDwIVw&amp;usg=AOvVaw2asJ0egRnWmK2tTf1HpjRD</v>
      </c>
      <c r="DB535" t="str">
        <f>INDEX('Data_Price '!AW$2:AW$1266,MATCH(Data!$DN535,'Data_Price '!$BE$2:$BE$1266,0))</f>
        <v>Armada Tracer 108 Skis 2022 - 164</v>
      </c>
      <c r="DC535" t="str">
        <f>INDEX('Data_Price '!AX$2:AX$1266,MATCH(Data!$DN535,'Data_Price '!$BE$2:$BE$1266,0))</f>
        <v>Snowcountry.eu</v>
      </c>
      <c r="DD535">
        <f>INDEX('Data_Price '!AY$2:AY$1266,MATCH(Data!$DN535,'Data_Price '!$BE$2:$BE$1266,0))</f>
        <v>425.5</v>
      </c>
      <c r="DE535" t="str">
        <f>INDEX('Data_Price '!AZ$2:AZ$1266,MATCH(Data!$DN535,'Data_Price '!$BE$2:$BE$1266,0))</f>
        <v>https://www.google.com/url?q=https://www.snowcountry.eu/armada-tracer-108-9563.html%3Fartikel_maat%3D65286%26country%3DUS&amp;sa=U&amp;ved=0ahUKEwj88aumxqP2AhVyUN8KHSfxAD4Q2ykIFw&amp;usg=AOvVaw20T0mnenD1w_AyJBLSBQAG</v>
      </c>
      <c r="DF535" t="str">
        <f>INDEX('Data_Price '!BA$2:BA$1266,MATCH(Data!$DN535,'Data_Price '!$BE$2:$BE$1266,0))</f>
        <v>Armada Tracer 108 Skis 2022 - 164</v>
      </c>
      <c r="DG535" t="str">
        <f>INDEX('Data_Price '!BB$2:BB$1266,MATCH(Data!$DN535,'Data_Price '!$BE$2:$BE$1266,0))</f>
        <v>SkiEssentials.com</v>
      </c>
      <c r="DH535">
        <f>INDEX('Data_Price '!BC$2:BC$1266,MATCH(Data!$DN535,'Data_Price '!$BE$2:$BE$1266,0))</f>
        <v>749.95</v>
      </c>
      <c r="DI535" t="str">
        <f>INDEX('Data_Price '!BD$2:BD$1266,MATCH(Data!$DN535,'Data_Price '!$BE$2:$BE$1266,0))</f>
        <v>https://www.google.com/url?q=https://www.skiessentials.com/2022-armada-tracer-108-skis.html&amp;sa=U&amp;ved=0ahUKEwj88aumxqP2AhVyUN8KHSfxAD4Q2ykIGQ&amp;usg=AOvVaw38-rrvRpryMCrM_HkYQYN2</v>
      </c>
      <c r="DJ535" s="89" t="e">
        <f ca="1">_xll.Connector("TinyUrl.TinyUrl",DA535,0)</f>
        <v>#NAME?</v>
      </c>
      <c r="DK535" s="89" t="e">
        <f ca="1">_xll.Connector("TinyUrl.TinyUrl",DE535,0)</f>
        <v>#NAME?</v>
      </c>
      <c r="DL535" s="89" t="e">
        <f ca="1">_xll.Connector("TinyUrl.TinyUrl",DI535,0)</f>
        <v>#NAME?</v>
      </c>
      <c r="DM535" s="224" t="str">
        <f t="shared" si="304"/>
        <v>Tracer 108</v>
      </c>
      <c r="DN535" s="89" t="str">
        <f t="shared" si="305"/>
        <v xml:space="preserve"> ArmadaTracer 108164 Unisex</v>
      </c>
      <c r="DO535" s="227" t="s">
        <v>968</v>
      </c>
    </row>
    <row r="536" spans="2:119" ht="15.45" customHeight="1">
      <c r="B536" s="224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#VALUE!</v>
      </c>
      <c r="F536" s="43" t="b">
        <f>CL536&gt;Driver!$F$56</f>
        <v>0</v>
      </c>
      <c r="G536" s="43" t="b">
        <f>AND(CB536&gt;Driver!$F$55,CB536&lt;Driver!$G$55)</f>
        <v>0</v>
      </c>
      <c r="H536" s="43" t="e">
        <f t="shared" si="272"/>
        <v>#VALUE!</v>
      </c>
      <c r="I536" s="43">
        <f t="shared" si="273"/>
        <v>0</v>
      </c>
      <c r="J536" s="43" t="e">
        <f t="array" ref="J536">NOT(OR(($H$9:$H$1273=TRUE)*($I$9:$I$1273&gt;0)*($BT$9:$BT$1273=BT536)*($K$9:$K$1273&gt;K536)))</f>
        <v>#VALUE!</v>
      </c>
      <c r="K536" s="72">
        <f t="shared" si="274"/>
        <v>0.67637377738833115</v>
      </c>
      <c r="L536" s="72">
        <f t="shared" si="275"/>
        <v>0.90084280074127787</v>
      </c>
      <c r="M536" s="72">
        <f t="shared" si="276"/>
        <v>0.45190475403538455</v>
      </c>
      <c r="N536" s="72">
        <f t="shared" si="277"/>
        <v>0.15270979573768417</v>
      </c>
      <c r="O536" s="72">
        <f t="shared" si="278"/>
        <v>0.30378878009395971</v>
      </c>
      <c r="P536" s="72">
        <f t="shared" si="279"/>
        <v>0.89921568627450976</v>
      </c>
      <c r="Q536" s="72"/>
      <c r="R536" s="72"/>
      <c r="S536" s="72">
        <f t="shared" si="280"/>
        <v>0.71930350731807291</v>
      </c>
      <c r="T536" s="72">
        <f t="shared" si="281"/>
        <v>0.99888207357953318</v>
      </c>
      <c r="U536" s="72">
        <f t="shared" si="282"/>
        <v>0.82274505222440131</v>
      </c>
      <c r="V536" s="72">
        <f t="shared" si="283"/>
        <v>0.63087595112042272</v>
      </c>
      <c r="W536" s="72">
        <f t="shared" si="284"/>
        <v>0.98033617452464683</v>
      </c>
      <c r="X536" s="72">
        <f t="shared" si="285"/>
        <v>9.9157199258722101E-2</v>
      </c>
      <c r="Y536" s="72">
        <f t="shared" si="286"/>
        <v>0.54809524596461545</v>
      </c>
      <c r="Z536" s="72">
        <f t="shared" si="287"/>
        <v>0.84729020426231583</v>
      </c>
      <c r="AA536" s="72">
        <f t="shared" si="288"/>
        <v>0.69621121990604029</v>
      </c>
      <c r="AB536" s="72">
        <f t="shared" si="289"/>
        <v>0.10078431372549018</v>
      </c>
      <c r="AC536" s="72"/>
      <c r="AD536" s="72"/>
      <c r="AE536" s="72">
        <f t="shared" si="290"/>
        <v>0.28069649268192709</v>
      </c>
      <c r="AF536" s="72">
        <f t="shared" si="291"/>
        <v>1.117926420466861E-3</v>
      </c>
      <c r="AG536" s="72">
        <f t="shared" si="292"/>
        <v>0.17725494777559866</v>
      </c>
      <c r="AH536" s="72">
        <f t="shared" si="293"/>
        <v>0.36912404887957728</v>
      </c>
      <c r="AI536" s="72">
        <f t="shared" si="294"/>
        <v>1.9663825475353169E-2</v>
      </c>
      <c r="AJ536" s="72">
        <f>(AV536-Driver!$K$179)/(Driver!$L$179-Driver!$K$179)</f>
        <v>0.14084280074127789</v>
      </c>
      <c r="AK536" s="72">
        <f>(AW536-Driver!$K$180)/(Driver!$L$180-Driver!$K$180)</f>
        <v>0.27907353021458819</v>
      </c>
      <c r="AL536" s="72">
        <f>(AX536-Driver!$K$181)/(Driver!$L$181-Driver!$K$181)</f>
        <v>0.44729020426231586</v>
      </c>
      <c r="AM536" s="72">
        <f>(AY536-Driver!$K$182)/(Driver!$L$182-Driver!$K$182)</f>
        <v>0.91021121990604026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295"/>
        <v>2.9643196309862976</v>
      </c>
      <c r="AW536" s="70">
        <f t="shared" si="296"/>
        <v>28.243654841159866</v>
      </c>
      <c r="AX536" s="70">
        <f t="shared" si="297"/>
        <v>5.0256118383608426</v>
      </c>
      <c r="AY536" s="70">
        <f>IFERROR(Driver!$K$19/Data!BH536/Data!BI536*Data!BK536*Data!BL536,"")</f>
        <v>-0.54964128610641216</v>
      </c>
      <c r="AZ536" s="70">
        <f t="shared" si="298"/>
        <v>23.767684288905436</v>
      </c>
      <c r="BA536" s="70"/>
      <c r="BB536" s="70"/>
      <c r="BC536" s="70">
        <f t="shared" si="299"/>
        <v>35.948211036050928</v>
      </c>
      <c r="BD536" s="70">
        <f t="shared" si="300"/>
        <v>10.669580201945495</v>
      </c>
      <c r="BE536" s="70">
        <f t="shared" si="301"/>
        <v>0.27738387735807346</v>
      </c>
      <c r="BF536" s="70">
        <f t="shared" si="302"/>
        <v>3.487221763218546</v>
      </c>
      <c r="BG536" s="70">
        <f t="shared" si="303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219</v>
      </c>
      <c r="BS536" s="8" t="s">
        <v>742</v>
      </c>
      <c r="BT536" s="9" t="s">
        <v>755</v>
      </c>
      <c r="BU536" s="10">
        <v>165</v>
      </c>
      <c r="BV536" s="9" t="s">
        <v>390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305</v>
      </c>
      <c r="CU536" s="10"/>
      <c r="CV536" s="10"/>
      <c r="CW536" s="10"/>
      <c r="CX536" t="str">
        <f>INDEX('Data_Price '!AS$2:AS$1266,MATCH(Data!$DN536,'Data_Price '!$BE$2:$BE$1266,0))</f>
        <v>Nordica 2022 Santa Ana 88 Women's Skis</v>
      </c>
      <c r="CY536" t="str">
        <f>INDEX('Data_Price '!AT$2:AT$1266,MATCH(Data!$DN536,'Data_Price '!$BE$2:$BE$1266,0))</f>
        <v>SkiEssentials.com</v>
      </c>
      <c r="CZ536">
        <f>INDEX('Data_Price '!AU$2:AU$1266,MATCH(Data!$DN536,'Data_Price '!$BE$2:$BE$1266,0))</f>
        <v>479.99</v>
      </c>
      <c r="DA536" t="str">
        <f>INDEX('Data_Price '!AV$2:AV$1266,MATCH(Data!$DN536,'Data_Price '!$BE$2:$BE$1266,0))</f>
        <v>https://www.google.com/url?url=https://www.skiessentials.com/2022-nordica-santa-ana-88-women-s-skis.html&amp;rct=j&amp;q=&amp;esrc=s&amp;sa=U&amp;ved=0ahUKEwjNsu6mxqP2AhWuc98KHft4CaoQsDwIVw&amp;usg=AOvVaw3Jnp6SR-ytWZ4gx5qq2PGT</v>
      </c>
      <c r="DB536" t="str">
        <f>INDEX('Data_Price '!AW$2:AW$1266,MATCH(Data!$DN536,'Data_Price '!$BE$2:$BE$1266,0))</f>
        <v>Nordica 2022 Santa Ana 88 Women's Skis</v>
      </c>
      <c r="DC536" t="str">
        <f>INDEX('Data_Price '!AX$2:AX$1266,MATCH(Data!$DN536,'Data_Price '!$BE$2:$BE$1266,0))</f>
        <v>SkiEssentials.com</v>
      </c>
      <c r="DD536">
        <f>INDEX('Data_Price '!AY$2:AY$1266,MATCH(Data!$DN536,'Data_Price '!$BE$2:$BE$1266,0))</f>
        <v>479.99</v>
      </c>
      <c r="DE536" t="str">
        <f>INDEX('Data_Price '!AZ$2:AZ$1266,MATCH(Data!$DN536,'Data_Price '!$BE$2:$BE$1266,0))</f>
        <v>https://www.google.com/url?q=https://www.skiessentials.com/2022-nordica-santa-ana-88-women-s-skis.html&amp;sa=U&amp;ved=0ahUKEwiKzr-nxqP2AhUqmuAKHfPFA8IQ2ykIFw&amp;usg=AOvVaw3Z2VWfqC3yVCS5wuQXHE9L</v>
      </c>
      <c r="DF536" t="str">
        <f>INDEX('Data_Price '!BA$2:BA$1266,MATCH(Data!$DN536,'Data_Price '!$BE$2:$BE$1266,0))</f>
        <v>Nordica 2022 Santa Ana 88 Women's Skis</v>
      </c>
      <c r="DG536" t="str">
        <f>INDEX('Data_Price '!BB$2:BB$1266,MATCH(Data!$DN536,'Data_Price '!$BE$2:$BE$1266,0))</f>
        <v>AlpineShopVT.com</v>
      </c>
      <c r="DH536">
        <f>INDEX('Data_Price '!BC$2:BC$1266,MATCH(Data!$DN536,'Data_Price '!$BE$2:$BE$1266,0))</f>
        <v>479.99</v>
      </c>
      <c r="DI536" t="str">
        <f>INDEX('Data_Price '!BD$2:BD$1266,MATCH(Data!$DN536,'Data_Price '!$BE$2:$BE$1266,0))</f>
        <v>https://www.google.com/url?q=https://alpineshopvt.com/nordica-santa-ana-88-2022/%3Fsku%3D37599&amp;sa=U&amp;ved=0ahUKEwiKzr-nxqP2AhUqmuAKHfPFA8IQ2ykIGQ&amp;usg=AOvVaw3Bzy6LaEzhFA2EU8sHq5ow</v>
      </c>
      <c r="DJ536" s="89" t="e">
        <f ca="1">_xll.Connector("TinyUrl.TinyUrl",DA536,0)</f>
        <v>#NAME?</v>
      </c>
      <c r="DK536" s="89" t="e">
        <f ca="1">_xll.Connector("TinyUrl.TinyUrl",DE536,0)</f>
        <v>#NAME?</v>
      </c>
      <c r="DL536" s="89" t="e">
        <f ca="1">_xll.Connector("TinyUrl.TinyUrl",DI536,0)</f>
        <v>#NAME?</v>
      </c>
      <c r="DM536" s="224" t="str">
        <f t="shared" si="304"/>
        <v>Santa Ana 88</v>
      </c>
      <c r="DN536" s="89" t="str">
        <f t="shared" si="305"/>
        <v xml:space="preserve"> NordicaSanta Ana 88165 Women's</v>
      </c>
      <c r="DO536" s="227" t="s">
        <v>1062</v>
      </c>
    </row>
    <row r="537" spans="2:119" ht="15.45" customHeight="1">
      <c r="B537" s="224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#VALUE!</v>
      </c>
      <c r="F537" s="43" t="b">
        <f>CL537&gt;Driver!$F$56</f>
        <v>1</v>
      </c>
      <c r="G537" s="43" t="b">
        <f>AND(CB537&gt;Driver!$F$55,CB537&lt;Driver!$G$55)</f>
        <v>0</v>
      </c>
      <c r="H537" s="43" t="e">
        <f t="shared" si="272"/>
        <v>#VALUE!</v>
      </c>
      <c r="I537" s="43">
        <f t="shared" si="273"/>
        <v>0</v>
      </c>
      <c r="J537" s="43" t="e">
        <f t="array" ref="J537">NOT(OR(($H$9:$H$1273=TRUE)*($I$9:$I$1273&gt;0)*($BT$9:$BT$1273=BT537)*($K$9:$K$1273&gt;K537)))</f>
        <v>#VALUE!</v>
      </c>
      <c r="K537" s="72">
        <f t="shared" si="274"/>
        <v>0.69579432274459307</v>
      </c>
      <c r="L537" s="72">
        <f t="shared" si="275"/>
        <v>0.94274111675126904</v>
      </c>
      <c r="M537" s="72">
        <f t="shared" si="276"/>
        <v>0.44884752873791722</v>
      </c>
      <c r="N537" s="72">
        <f t="shared" si="277"/>
        <v>0.14575349396066528</v>
      </c>
      <c r="O537" s="72">
        <f t="shared" si="278"/>
        <v>0.27183484388707324</v>
      </c>
      <c r="P537" s="72">
        <f t="shared" si="279"/>
        <v>0.92895424836601315</v>
      </c>
      <c r="Q537" s="72"/>
      <c r="R537" s="72"/>
      <c r="S537" s="72">
        <f t="shared" si="280"/>
        <v>0.69677529837888719</v>
      </c>
      <c r="T537" s="72">
        <f t="shared" si="281"/>
        <v>0.97802160761385248</v>
      </c>
      <c r="U537" s="72">
        <f t="shared" si="282"/>
        <v>0.94986667982636008</v>
      </c>
      <c r="V537" s="72">
        <f t="shared" si="283"/>
        <v>0.68246124129860752</v>
      </c>
      <c r="W537" s="72">
        <f t="shared" si="284"/>
        <v>0.97996764141898374</v>
      </c>
      <c r="X537" s="72">
        <f t="shared" si="285"/>
        <v>5.7258883248730963E-2</v>
      </c>
      <c r="Y537" s="72">
        <f t="shared" si="286"/>
        <v>0.55115247126208278</v>
      </c>
      <c r="Z537" s="72">
        <f t="shared" si="287"/>
        <v>0.85424650603933472</v>
      </c>
      <c r="AA537" s="72">
        <f t="shared" si="288"/>
        <v>0.72816515611292676</v>
      </c>
      <c r="AB537" s="72">
        <f t="shared" si="289"/>
        <v>7.1045751633986881E-2</v>
      </c>
      <c r="AC537" s="72"/>
      <c r="AD537" s="72"/>
      <c r="AE537" s="72">
        <f t="shared" si="290"/>
        <v>0.30322470162111281</v>
      </c>
      <c r="AF537" s="72">
        <f t="shared" si="291"/>
        <v>2.1978392386147488E-2</v>
      </c>
      <c r="AG537" s="72">
        <f t="shared" si="292"/>
        <v>5.013332017363991E-2</v>
      </c>
      <c r="AH537" s="72">
        <f t="shared" si="293"/>
        <v>0.31753875870139242</v>
      </c>
      <c r="AI537" s="72">
        <f t="shared" si="294"/>
        <v>2.0032358581016291E-2</v>
      </c>
      <c r="AJ537" s="72">
        <f>(AV537-Driver!$K$179)/(Driver!$L$179-Driver!$K$179)</f>
        <v>0.18274111675126903</v>
      </c>
      <c r="AK537" s="72">
        <f>(AW537-Driver!$K$180)/(Driver!$L$180-Driver!$K$180)</f>
        <v>0.25399751155175865</v>
      </c>
      <c r="AL537" s="72">
        <f>(AX537-Driver!$K$181)/(Driver!$L$181-Driver!$K$181)</f>
        <v>0.45424650603933475</v>
      </c>
      <c r="AM537" s="72">
        <f>(AY537-Driver!$K$182)/(Driver!$L$182-Driver!$K$182)</f>
        <v>0.94216515611292673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295"/>
        <v>3.8461538461538463</v>
      </c>
      <c r="AW537" s="70">
        <f t="shared" si="296"/>
        <v>25.791517354641094</v>
      </c>
      <c r="AX537" s="70">
        <f t="shared" si="297"/>
        <v>5.0882185543540128</v>
      </c>
      <c r="AY537" s="70">
        <f>IFERROR(Driver!$K$19/Data!BH537/Data!BI537*Data!BK537*Data!BL537,"")</f>
        <v>-0.35403552584843451</v>
      </c>
      <c r="AZ537" s="70">
        <f t="shared" si="298"/>
        <v>21.057334326135518</v>
      </c>
      <c r="BA537" s="70"/>
      <c r="BB537" s="70"/>
      <c r="BC537" s="70">
        <f t="shared" si="299"/>
        <v>24.262672445727581</v>
      </c>
      <c r="BD537" s="70">
        <f t="shared" si="300"/>
        <v>8.6255969118154354</v>
      </c>
      <c r="BE537" s="70">
        <f t="shared" si="301"/>
        <v>5.0036172916473026E-2</v>
      </c>
      <c r="BF537" s="70">
        <f t="shared" si="302"/>
        <v>9.3134178816702082</v>
      </c>
      <c r="BG537" s="70">
        <f t="shared" si="303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219</v>
      </c>
      <c r="BS537" s="8" t="s">
        <v>493</v>
      </c>
      <c r="BT537" s="9" t="s">
        <v>506</v>
      </c>
      <c r="BU537" s="10">
        <v>164</v>
      </c>
      <c r="BV537" s="9" t="s">
        <v>222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305</v>
      </c>
      <c r="CU537" s="10"/>
      <c r="CV537" s="10"/>
      <c r="CW537" s="10"/>
      <c r="CX537" t="str">
        <f>INDEX('Data_Price '!AS$2:AS$1266,MATCH(Data!$DN537,'Data_Price '!$BE$2:$BE$1266,0))</f>
        <v>Blizzard Rustler 9 Skis</v>
      </c>
      <c r="CY537" t="str">
        <f>INDEX('Data_Price '!AT$2:AT$1266,MATCH(Data!$DN537,'Data_Price '!$BE$2:$BE$1266,0))</f>
        <v>evo.com</v>
      </c>
      <c r="CZ537">
        <f>INDEX('Data_Price '!AU$2:AU$1266,MATCH(Data!$DN537,'Data_Price '!$BE$2:$BE$1266,0))</f>
        <v>599.95000000000005</v>
      </c>
      <c r="DA537" t="str">
        <f>INDEX('Data_Price '!AV$2:AV$1266,MATCH(Data!$DN537,'Data_Price '!$BE$2:$BE$1266,0))</f>
        <v>https://www.google.com/url?url=https://www.evo.com/skis/blizzard-rustler-9%3Fimage%3D176889/722697/blizzard-rustler-9-skis-2022-.jpg&amp;rct=j&amp;q=&amp;esrc=s&amp;sa=U&amp;ved=0ahUKEwiooeinxqP2AhWPg-AKHbmJArMQsDwIXQ&amp;usg=AOvVaw2ymlVOJIZFFbiYWKrm8x9d</v>
      </c>
      <c r="DB537" t="str">
        <f>INDEX('Data_Price '!AW$2:AW$1266,MATCH(Data!$DN537,'Data_Price '!$BE$2:$BE$1266,0))</f>
        <v>Blizzard Rustler 9 Skis</v>
      </c>
      <c r="DC537" t="str">
        <f>INDEX('Data_Price '!AX$2:AX$1266,MATCH(Data!$DN537,'Data_Price '!$BE$2:$BE$1266,0))</f>
        <v>evo.com</v>
      </c>
      <c r="DD537">
        <f>INDEX('Data_Price '!AY$2:AY$1266,MATCH(Data!$DN537,'Data_Price '!$BE$2:$BE$1266,0))</f>
        <v>599.95000000000005</v>
      </c>
      <c r="DE537" t="str">
        <f>INDEX('Data_Price '!AZ$2:AZ$1266,MATCH(Data!$DN537,'Data_Price '!$BE$2:$BE$1266,0))</f>
        <v>https://www.google.com/url?q=https://www.evo.com/skis/blizzard-rustler-9%3Fimage%3D176889/722697/blizzard-rustler-9-skis-2022-.jpg&amp;sa=U&amp;ved=0ahUKEwiWo5moxqP2AhUqnuAKHXkNDH4Q2ykIGA&amp;usg=AOvVaw3stoiHh3SjN72tHxiynABE</v>
      </c>
      <c r="DF537" t="str">
        <f>INDEX('Data_Price '!BA$2:BA$1266,MATCH(Data!$DN537,'Data_Price '!$BE$2:$BE$1266,0))</f>
        <v>Blizzard Rustler 9 Skis</v>
      </c>
      <c r="DG537" t="str">
        <f>INDEX('Data_Price '!BB$2:BB$1266,MATCH(Data!$DN537,'Data_Price '!$BE$2:$BE$1266,0))</f>
        <v>Powder7 Ski Shop</v>
      </c>
      <c r="DH537">
        <f>INDEX('Data_Price '!BC$2:BC$1266,MATCH(Data!$DN537,'Data_Price '!$BE$2:$BE$1266,0))</f>
        <v>599.95000000000005</v>
      </c>
      <c r="DI537" t="str">
        <f>INDEX('Data_Price '!BD$2:BD$1266,MATCH(Data!$DN537,'Data_Price '!$BE$2:$BE$1266,0))</f>
        <v>https://www.google.com/url?q=https://www.powder7.com/Blizzard-Rustler-9-Skis-164cm-New-Flat-2022/for-sale%3Futm_source%3Dfeed%26utm_medium%3Dfree&amp;sa=U&amp;ved=0ahUKEwiWo5moxqP2AhUqnuAKHXkNDH4Q2ykIGg&amp;usg=AOvVaw2oq0T5XKmep9BJKlUNQRLT</v>
      </c>
      <c r="DJ537" s="89" t="e">
        <f ca="1">_xll.Connector("TinyUrl.TinyUrl",DA537,0)</f>
        <v>#NAME?</v>
      </c>
      <c r="DK537" s="89" t="e">
        <f ca="1">_xll.Connector("TinyUrl.TinyUrl",DE537,0)</f>
        <v>#NAME?</v>
      </c>
      <c r="DL537" s="89" t="e">
        <f ca="1">_xll.Connector("TinyUrl.TinyUrl",DI537,0)</f>
        <v>#NAME?</v>
      </c>
      <c r="DM537" s="224" t="str">
        <f t="shared" si="304"/>
        <v>Rustler 9</v>
      </c>
      <c r="DN537" s="89" t="str">
        <f t="shared" si="305"/>
        <v xml:space="preserve"> BlizzardRustler 9164 Unisex</v>
      </c>
      <c r="DO537" s="227" t="s">
        <v>1026</v>
      </c>
    </row>
    <row r="538" spans="2:119" ht="15.45" customHeight="1">
      <c r="B538" s="224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#VALUE!</v>
      </c>
      <c r="F538" s="43" t="b">
        <f>CL538&gt;Driver!$F$56</f>
        <v>0</v>
      </c>
      <c r="G538" s="43" t="b">
        <f>AND(CB538&gt;Driver!$F$55,CB538&lt;Driver!$G$55)</f>
        <v>0</v>
      </c>
      <c r="H538" s="43" t="e">
        <f t="shared" si="272"/>
        <v>#VALUE!</v>
      </c>
      <c r="I538" s="43">
        <f t="shared" si="273"/>
        <v>0</v>
      </c>
      <c r="J538" s="43" t="e">
        <f t="array" ref="J538">NOT(OR(($H$9:$H$1273=TRUE)*($I$9:$I$1273&gt;0)*($BT$9:$BT$1273=BT538)*($K$9:$K$1273&gt;K538)))</f>
        <v>#VALUE!</v>
      </c>
      <c r="K538" s="72">
        <f t="shared" si="274"/>
        <v>0.61904966560062658</v>
      </c>
      <c r="L538" s="72">
        <f t="shared" si="275"/>
        <v>0.7857835790830715</v>
      </c>
      <c r="M538" s="72">
        <f t="shared" si="276"/>
        <v>0.45231575211818154</v>
      </c>
      <c r="N538" s="72">
        <f t="shared" si="277"/>
        <v>0.23112628849680639</v>
      </c>
      <c r="O538" s="72">
        <f t="shared" si="278"/>
        <v>0.24666247112571227</v>
      </c>
      <c r="P538" s="72">
        <f t="shared" si="279"/>
        <v>0.87915849673202617</v>
      </c>
      <c r="Q538" s="72"/>
      <c r="R538" s="72"/>
      <c r="S538" s="72">
        <f t="shared" si="280"/>
        <v>0.71097961052896852</v>
      </c>
      <c r="T538" s="72">
        <f t="shared" si="281"/>
        <v>0.17104839650862524</v>
      </c>
      <c r="U538" s="72">
        <f t="shared" si="282"/>
        <v>9.9999999999999978E-2</v>
      </c>
      <c r="V538" s="72">
        <f t="shared" si="283"/>
        <v>0.60152549165614733</v>
      </c>
      <c r="W538" s="72">
        <f t="shared" si="284"/>
        <v>0.96047739624505923</v>
      </c>
      <c r="X538" s="72">
        <f t="shared" si="285"/>
        <v>0.21421642091692852</v>
      </c>
      <c r="Y538" s="72">
        <f t="shared" si="286"/>
        <v>0.54768424788181846</v>
      </c>
      <c r="Z538" s="72">
        <f t="shared" si="287"/>
        <v>0.76887371150319361</v>
      </c>
      <c r="AA538" s="72">
        <f t="shared" si="288"/>
        <v>0.75333752887428773</v>
      </c>
      <c r="AB538" s="72">
        <f t="shared" si="289"/>
        <v>0.12084150326797383</v>
      </c>
      <c r="AC538" s="72"/>
      <c r="AD538" s="72"/>
      <c r="AE538" s="72">
        <f t="shared" si="290"/>
        <v>0.28902038947103148</v>
      </c>
      <c r="AF538" s="72">
        <f t="shared" si="291"/>
        <v>0.82895160349137476</v>
      </c>
      <c r="AG538" s="72">
        <f t="shared" si="292"/>
        <v>0.9</v>
      </c>
      <c r="AH538" s="72">
        <f t="shared" si="293"/>
        <v>0.39847450834385267</v>
      </c>
      <c r="AI538" s="72">
        <f t="shared" si="294"/>
        <v>3.9522603754940711E-2</v>
      </c>
      <c r="AJ538" s="72">
        <f>(AV538-Driver!$K$179)/(Driver!$L$179-Driver!$K$179)</f>
        <v>2.5783579083071467E-2</v>
      </c>
      <c r="AK538" s="72">
        <f>(AW538-Driver!$K$180)/(Driver!$L$180-Driver!$K$180)</f>
        <v>0.29412593497530909</v>
      </c>
      <c r="AL538" s="72">
        <f>(AX538-Driver!$K$181)/(Driver!$L$181-Driver!$K$181)</f>
        <v>0.36887371150319354</v>
      </c>
      <c r="AM538" s="72">
        <f>(AY538-Driver!$K$182)/(Driver!$L$182-Driver!$K$182)</f>
        <v>0.9673375288742877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295"/>
        <v>0.54266720933387602</v>
      </c>
      <c r="AW538" s="70">
        <f t="shared" si="296"/>
        <v>29.715601663034359</v>
      </c>
      <c r="AX538" s="70">
        <f t="shared" si="297"/>
        <v>4.3198634035287418</v>
      </c>
      <c r="AY538" s="70">
        <f>IFERROR(Driver!$K$19/Data!BH538/Data!BI538*Data!BK538*Data!BL538,"")</f>
        <v>-0.19994305099326906</v>
      </c>
      <c r="AZ538" s="70">
        <f t="shared" si="298"/>
        <v>25.595681310498886</v>
      </c>
      <c r="BA538" s="70"/>
      <c r="BB538" s="70"/>
      <c r="BC538" s="70">
        <f t="shared" si="299"/>
        <v>31.630547904750795</v>
      </c>
      <c r="BD538" s="70">
        <f t="shared" si="300"/>
        <v>83.931393788242232</v>
      </c>
      <c r="BE538" s="70">
        <f t="shared" si="301"/>
        <v>1</v>
      </c>
      <c r="BF538" s="70">
        <f t="shared" si="302"/>
        <v>0.1722935653764103</v>
      </c>
      <c r="BG538" s="70">
        <f t="shared" si="303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219</v>
      </c>
      <c r="BS538" s="8" t="s">
        <v>438</v>
      </c>
      <c r="BT538" s="9" t="s">
        <v>462</v>
      </c>
      <c r="BU538" s="10">
        <v>154</v>
      </c>
      <c r="BV538" s="9" t="s">
        <v>222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307</v>
      </c>
      <c r="CU538" s="10"/>
      <c r="CV538" s="10"/>
      <c r="CW538" s="10"/>
      <c r="CX538">
        <f>INDEX('Data_Price '!AS$2:AS$1266,MATCH(Data!$DN538,'Data_Price '!$BE$2:$BE$1266,0))</f>
        <v>0</v>
      </c>
      <c r="CY538">
        <f>INDEX('Data_Price '!AT$2:AT$1266,MATCH(Data!$DN538,'Data_Price '!$BE$2:$BE$1266,0))</f>
        <v>0</v>
      </c>
      <c r="CZ538">
        <f>INDEX('Data_Price '!AU$2:AU$1266,MATCH(Data!$DN538,'Data_Price '!$BE$2:$BE$1266,0))</f>
        <v>0</v>
      </c>
      <c r="DA538">
        <f>INDEX('Data_Price '!AV$2:AV$1266,MATCH(Data!$DN538,'Data_Price '!$BE$2:$BE$1266,0))</f>
        <v>0</v>
      </c>
      <c r="DB538">
        <f>INDEX('Data_Price '!AW$2:AW$1266,MATCH(Data!$DN538,'Data_Price '!$BE$2:$BE$1266,0))</f>
        <v>0</v>
      </c>
      <c r="DC538">
        <f>INDEX('Data_Price '!AX$2:AX$1266,MATCH(Data!$DN538,'Data_Price '!$BE$2:$BE$1266,0))</f>
        <v>0</v>
      </c>
      <c r="DD538">
        <f>INDEX('Data_Price '!AY$2:AY$1266,MATCH(Data!$DN538,'Data_Price '!$BE$2:$BE$1266,0))</f>
        <v>0</v>
      </c>
      <c r="DE538">
        <f>INDEX('Data_Price '!AZ$2:AZ$1266,MATCH(Data!$DN538,'Data_Price '!$BE$2:$BE$1266,0))</f>
        <v>0</v>
      </c>
      <c r="DF538">
        <f>INDEX('Data_Price '!BA$2:BA$1266,MATCH(Data!$DN538,'Data_Price '!$BE$2:$BE$1266,0))</f>
        <v>0</v>
      </c>
      <c r="DG538">
        <f>INDEX('Data_Price '!BB$2:BB$1266,MATCH(Data!$DN538,'Data_Price '!$BE$2:$BE$1266,0))</f>
        <v>0</v>
      </c>
      <c r="DH538">
        <f>INDEX('Data_Price '!BC$2:BC$1266,MATCH(Data!$DN538,'Data_Price '!$BE$2:$BE$1266,0))</f>
        <v>0</v>
      </c>
      <c r="DI538">
        <f>INDEX('Data_Price '!BD$2:BD$1266,MATCH(Data!$DN538,'Data_Price '!$BE$2:$BE$1266,0))</f>
        <v>0</v>
      </c>
      <c r="DJ538" s="89" t="e">
        <f ca="1">_xll.Connector("TinyUrl.TinyUrl",DA538,0)</f>
        <v>#NAME?</v>
      </c>
      <c r="DK538" s="89" t="e">
        <f ca="1">_xll.Connector("TinyUrl.TinyUrl",DE538,0)</f>
        <v>#NAME?</v>
      </c>
      <c r="DL538" s="89" t="e">
        <f ca="1">_xll.Connector("TinyUrl.TinyUrl",DI538,0)</f>
        <v>#NAME?</v>
      </c>
      <c r="DM538" s="224" t="str">
        <f t="shared" si="304"/>
        <v>Redster X5</v>
      </c>
      <c r="DN538" s="89" t="str">
        <f t="shared" si="305"/>
        <v xml:space="preserve"> AtomicRedster X5154 Unisex</v>
      </c>
      <c r="DO538" s="227"/>
    </row>
    <row r="539" spans="2:119" ht="15.45" customHeight="1">
      <c r="B539" s="224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#VALUE!</v>
      </c>
      <c r="F539" s="43" t="b">
        <f>CL539&gt;Driver!$F$56</f>
        <v>0</v>
      </c>
      <c r="G539" s="43" t="b">
        <f>AND(CB539&gt;Driver!$F$55,CB539&lt;Driver!$G$55)</f>
        <v>0</v>
      </c>
      <c r="H539" s="43" t="e">
        <f t="shared" si="272"/>
        <v>#VALUE!</v>
      </c>
      <c r="I539" s="43">
        <f t="shared" si="273"/>
        <v>0</v>
      </c>
      <c r="J539" s="43" t="e">
        <f t="array" ref="J539">NOT(OR(($H$9:$H$1273=TRUE)*($I$9:$I$1273&gt;0)*($BT$9:$BT$1273=BT539)*($K$9:$K$1273&gt;K539)))</f>
        <v>#VALUE!</v>
      </c>
      <c r="K539" s="72">
        <f t="shared" si="274"/>
        <v>0.60834441170064668</v>
      </c>
      <c r="L539" s="72">
        <f t="shared" si="275"/>
        <v>0.85483522681492219</v>
      </c>
      <c r="M539" s="72">
        <f t="shared" si="276"/>
        <v>0.36185359658637106</v>
      </c>
      <c r="N539" s="72">
        <f t="shared" si="277"/>
        <v>-4.7555808511985376E-3</v>
      </c>
      <c r="O539" s="72">
        <f t="shared" si="278"/>
        <v>0.26855166472795899</v>
      </c>
      <c r="P539" s="72">
        <f t="shared" si="279"/>
        <v>0.82176470588235295</v>
      </c>
      <c r="Q539" s="72"/>
      <c r="R539" s="72"/>
      <c r="S539" s="72">
        <f t="shared" si="280"/>
        <v>0.76140725104588125</v>
      </c>
      <c r="T539" s="72">
        <f t="shared" si="281"/>
        <v>0.53553824068976497</v>
      </c>
      <c r="U539" s="72">
        <f t="shared" si="282"/>
        <v>9.9999999999999978E-2</v>
      </c>
      <c r="V539" s="72">
        <f t="shared" si="283"/>
        <v>0.60175548885968955</v>
      </c>
      <c r="W539" s="72">
        <f t="shared" si="284"/>
        <v>0.96400630758561479</v>
      </c>
      <c r="X539" s="72">
        <f t="shared" si="285"/>
        <v>0.14516477318507776</v>
      </c>
      <c r="Y539" s="72">
        <f t="shared" si="286"/>
        <v>0.63814640341362894</v>
      </c>
      <c r="Z539" s="72">
        <f t="shared" si="287"/>
        <v>1.0047555808511985</v>
      </c>
      <c r="AA539" s="72">
        <f t="shared" si="288"/>
        <v>0.73144833527204101</v>
      </c>
      <c r="AB539" s="72">
        <f t="shared" si="289"/>
        <v>0.17823529411764705</v>
      </c>
      <c r="AC539" s="72"/>
      <c r="AD539" s="72"/>
      <c r="AE539" s="72">
        <f t="shared" si="290"/>
        <v>0.23859274895411875</v>
      </c>
      <c r="AF539" s="72">
        <f t="shared" si="291"/>
        <v>0.46446175931023503</v>
      </c>
      <c r="AG539" s="72">
        <f t="shared" si="292"/>
        <v>0.9</v>
      </c>
      <c r="AH539" s="72">
        <f t="shared" si="293"/>
        <v>0.39824451114031045</v>
      </c>
      <c r="AI539" s="72">
        <f t="shared" si="294"/>
        <v>3.5993692414385263E-2</v>
      </c>
      <c r="AJ539" s="72">
        <f>(AV539-Driver!$K$179)/(Driver!$L$179-Driver!$K$179)</f>
        <v>9.4835226814922235E-2</v>
      </c>
      <c r="AK539" s="72">
        <f>(AW539-Driver!$K$180)/(Driver!$L$180-Driver!$K$180)</f>
        <v>0.36795664734597006</v>
      </c>
      <c r="AL539" s="72">
        <f>(AX539-Driver!$K$181)/(Driver!$L$181-Driver!$K$181)</f>
        <v>0.6047555808511984</v>
      </c>
      <c r="AM539" s="72">
        <f>(AY539-Driver!$K$182)/(Driver!$L$182-Driver!$K$182)</f>
        <v>0.94544833527204097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295"/>
        <v>1.9959978293311627</v>
      </c>
      <c r="AW539" s="70">
        <f t="shared" si="296"/>
        <v>36.935370474613897</v>
      </c>
      <c r="AX539" s="70">
        <f t="shared" si="297"/>
        <v>6.4428002276607854</v>
      </c>
      <c r="AY539" s="70">
        <f>IFERROR(Driver!$K$19/Data!BH539/Data!BI539*Data!BK539*Data!BL539,"")</f>
        <v>-0.33393757136408941</v>
      </c>
      <c r="AZ539" s="70">
        <f t="shared" si="298"/>
        <v>30.826507818317204</v>
      </c>
      <c r="BA539" s="70"/>
      <c r="BB539" s="70"/>
      <c r="BC539" s="70">
        <f t="shared" si="299"/>
        <v>57.787715608142847</v>
      </c>
      <c r="BD539" s="70">
        <f t="shared" si="300"/>
        <v>51.674688415999029</v>
      </c>
      <c r="BE539" s="70">
        <f t="shared" si="301"/>
        <v>1</v>
      </c>
      <c r="BF539" s="70">
        <f t="shared" si="302"/>
        <v>0.1982701336946999</v>
      </c>
      <c r="BG539" s="70">
        <f t="shared" si="303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219</v>
      </c>
      <c r="BS539" s="8" t="s">
        <v>550</v>
      </c>
      <c r="BT539" s="9" t="s">
        <v>553</v>
      </c>
      <c r="BU539" s="10">
        <v>168</v>
      </c>
      <c r="BV539" s="9" t="s">
        <v>222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307</v>
      </c>
      <c r="CU539" s="10"/>
      <c r="CV539" s="10"/>
      <c r="CW539" s="10"/>
      <c r="CX539" t="str">
        <f>INDEX('Data_Price '!AS$2:AS$1266,MATCH(Data!$DN539,'Data_Price '!$BE$2:$BE$1266,0))</f>
        <v>Elan Amphibio 14 Ti + EMX 11 FusionX 21/22</v>
      </c>
      <c r="CY539" t="str">
        <f>INDEX('Data_Price '!AT$2:AT$1266,MATCH(Data!$DN539,'Data_Price '!$BE$2:$BE$1266,0))</f>
        <v>! OutdoorXL.com</v>
      </c>
      <c r="CZ539">
        <f>INDEX('Data_Price '!AU$2:AU$1266,MATCH(Data!$DN539,'Data_Price '!$BE$2:$BE$1266,0))</f>
        <v>439.95</v>
      </c>
      <c r="DA539" t="str">
        <f>INDEX('Data_Price '!AV$2:AV$1266,MATCH(Data!$DN539,'Data_Price '!$BE$2:$BE$1266,0))</f>
        <v>https://www.google.com/url?url=https://www.outdoorxl.com/elan-amphibio-14-ti.html%3Fprl%3D92-1158x144-384&amp;rct=j&amp;q=&amp;esrc=s&amp;sa=U&amp;ved=0ahUKEwiF1uGoxqP2AhVokeAKHZF-DOEQsDwIUw&amp;usg=AOvVaw2IW282NzMo--UGLJajMvwf</v>
      </c>
      <c r="DB539">
        <f>INDEX('Data_Price '!AW$2:AW$1266,MATCH(Data!$DN539,'Data_Price '!$BE$2:$BE$1266,0))</f>
        <v>0</v>
      </c>
      <c r="DC539">
        <f>INDEX('Data_Price '!AX$2:AX$1266,MATCH(Data!$DN539,'Data_Price '!$BE$2:$BE$1266,0))</f>
        <v>0</v>
      </c>
      <c r="DD539">
        <f>INDEX('Data_Price '!AY$2:AY$1266,MATCH(Data!$DN539,'Data_Price '!$BE$2:$BE$1266,0))</f>
        <v>0</v>
      </c>
      <c r="DE539">
        <f>INDEX('Data_Price '!AZ$2:AZ$1266,MATCH(Data!$DN539,'Data_Price '!$BE$2:$BE$1266,0))</f>
        <v>0</v>
      </c>
      <c r="DF539">
        <f>INDEX('Data_Price '!BA$2:BA$1266,MATCH(Data!$DN539,'Data_Price '!$BE$2:$BE$1266,0))</f>
        <v>0</v>
      </c>
      <c r="DG539">
        <f>INDEX('Data_Price '!BB$2:BB$1266,MATCH(Data!$DN539,'Data_Price '!$BE$2:$BE$1266,0))</f>
        <v>0</v>
      </c>
      <c r="DH539">
        <f>INDEX('Data_Price '!BC$2:BC$1266,MATCH(Data!$DN539,'Data_Price '!$BE$2:$BE$1266,0))</f>
        <v>0</v>
      </c>
      <c r="DI539">
        <f>INDEX('Data_Price '!BD$2:BD$1266,MATCH(Data!$DN539,'Data_Price '!$BE$2:$BE$1266,0))</f>
        <v>0</v>
      </c>
      <c r="DJ539" s="89" t="e">
        <f ca="1">_xll.Connector("TinyUrl.TinyUrl",DA539,0)</f>
        <v>#NAME?</v>
      </c>
      <c r="DK539" s="89" t="e">
        <f ca="1">_xll.Connector("TinyUrl.TinyUrl",DE539,0)</f>
        <v>#NAME?</v>
      </c>
      <c r="DL539" s="89" t="e">
        <f ca="1">_xll.Connector("TinyUrl.TinyUrl",DI539,0)</f>
        <v>#NAME?</v>
      </c>
      <c r="DM539" s="224" t="str">
        <f t="shared" si="304"/>
        <v>Amphibio 14 Ti</v>
      </c>
      <c r="DN539" s="89" t="str">
        <f t="shared" si="305"/>
        <v xml:space="preserve"> ElanAmphibio 14 Ti168 Unisex</v>
      </c>
      <c r="DO539" s="227"/>
    </row>
    <row r="540" spans="2:119" ht="15.45" customHeight="1">
      <c r="B540" s="224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#VALUE!</v>
      </c>
      <c r="F540" s="43" t="b">
        <f>CL540&gt;Driver!$F$56</f>
        <v>1</v>
      </c>
      <c r="G540" s="43" t="b">
        <f>AND(CB540&gt;Driver!$F$55,CB540&lt;Driver!$G$55)</f>
        <v>1</v>
      </c>
      <c r="H540" s="43" t="e">
        <f t="shared" si="272"/>
        <v>#VALUE!</v>
      </c>
      <c r="I540" s="43">
        <f t="shared" si="273"/>
        <v>0</v>
      </c>
      <c r="J540" s="43" t="e">
        <f t="array" ref="J540">NOT(OR(($H$9:$H$1273=TRUE)*($I$9:$I$1273&gt;0)*($BT$9:$BT$1273=BT540)*($K$9:$K$1273&gt;K540)))</f>
        <v>#VALUE!</v>
      </c>
      <c r="K540" s="72">
        <f t="shared" si="274"/>
        <v>0.56416502736968377</v>
      </c>
      <c r="L540" s="72">
        <f t="shared" si="275"/>
        <v>0.7552687132382564</v>
      </c>
      <c r="M540" s="72">
        <f t="shared" si="276"/>
        <v>0.37306134150111114</v>
      </c>
      <c r="N540" s="72">
        <f t="shared" si="277"/>
        <v>1.5683298551824043E-3</v>
      </c>
      <c r="O540" s="72">
        <f t="shared" si="278"/>
        <v>0.287681054125275</v>
      </c>
      <c r="P540" s="72">
        <f t="shared" si="279"/>
        <v>0.8299346405228758</v>
      </c>
      <c r="Q540" s="72"/>
      <c r="R540" s="72"/>
      <c r="S540" s="72">
        <f t="shared" si="280"/>
        <v>0.74447564601629956</v>
      </c>
      <c r="T540" s="72">
        <f t="shared" si="281"/>
        <v>0.92975825575563043</v>
      </c>
      <c r="U540" s="72">
        <f t="shared" si="282"/>
        <v>0.91145569050085617</v>
      </c>
      <c r="V540" s="72">
        <f t="shared" si="283"/>
        <v>0.74600316115320131</v>
      </c>
      <c r="W540" s="72">
        <f t="shared" si="284"/>
        <v>0.98384859625668453</v>
      </c>
      <c r="X540" s="72">
        <f t="shared" si="285"/>
        <v>0.2447312867617436</v>
      </c>
      <c r="Y540" s="72">
        <f t="shared" si="286"/>
        <v>0.62693865849888886</v>
      </c>
      <c r="Z540" s="72">
        <f t="shared" si="287"/>
        <v>0.9984316701448176</v>
      </c>
      <c r="AA540" s="72">
        <f t="shared" si="288"/>
        <v>0.712318945874725</v>
      </c>
      <c r="AB540" s="72">
        <f t="shared" si="289"/>
        <v>0.17006535947712415</v>
      </c>
      <c r="AC540" s="72"/>
      <c r="AD540" s="72"/>
      <c r="AE540" s="72">
        <f t="shared" si="290"/>
        <v>0.25552435398370038</v>
      </c>
      <c r="AF540" s="72">
        <f t="shared" si="291"/>
        <v>7.0241744244369617E-2</v>
      </c>
      <c r="AG540" s="72">
        <f t="shared" si="292"/>
        <v>8.8544309499143853E-2</v>
      </c>
      <c r="AH540" s="72">
        <f t="shared" si="293"/>
        <v>0.25399683884679869</v>
      </c>
      <c r="AI540" s="72">
        <f t="shared" si="294"/>
        <v>1.6151403743315501E-2</v>
      </c>
      <c r="AJ540" s="72">
        <f>(AV540-Driver!$K$179)/(Driver!$L$179-Driver!$K$179)</f>
        <v>0.4847312867617436</v>
      </c>
      <c r="AK540" s="72">
        <f>(AW540-Driver!$K$180)/(Driver!$L$180-Driver!$K$180)</f>
        <v>0.35856269489520182</v>
      </c>
      <c r="AL540" s="72">
        <f>(AX540-Driver!$K$181)/(Driver!$L$181-Driver!$K$181)</f>
        <v>0.59843167014481757</v>
      </c>
      <c r="AM540" s="72">
        <f>(AY540-Driver!$K$182)/(Driver!$L$182-Driver!$K$182)</f>
        <v>0.92631894587472496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295"/>
        <v>10.202143535476869</v>
      </c>
      <c r="AW540" s="70">
        <f t="shared" si="296"/>
        <v>36.016753238726722</v>
      </c>
      <c r="AX540" s="70">
        <f t="shared" si="297"/>
        <v>6.3858850313033582</v>
      </c>
      <c r="AY540" s="70">
        <f>IFERROR(Driver!$K$19/Data!BH540/Data!BI540*Data!BK540*Data!BL540,"")</f>
        <v>-0.45103797277023799</v>
      </c>
      <c r="AZ540" s="70">
        <f t="shared" si="298"/>
        <v>30.081906180193599</v>
      </c>
      <c r="BA540" s="70"/>
      <c r="BB540" s="70"/>
      <c r="BC540" s="70">
        <f t="shared" si="299"/>
        <v>49.005174372690327</v>
      </c>
      <c r="BD540" s="70">
        <f t="shared" si="300"/>
        <v>4.3543757899619271</v>
      </c>
      <c r="BE540" s="70">
        <f t="shared" si="301"/>
        <v>1.1632035679130659E-2</v>
      </c>
      <c r="BF540" s="70">
        <f t="shared" si="302"/>
        <v>16.490031321994699</v>
      </c>
      <c r="BG540" s="70">
        <f t="shared" si="303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219</v>
      </c>
      <c r="BS540" s="8" t="s">
        <v>659</v>
      </c>
      <c r="BT540" s="9" t="s">
        <v>662</v>
      </c>
      <c r="BU540" s="10">
        <v>181</v>
      </c>
      <c r="BV540" s="9" t="s">
        <v>222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303</v>
      </c>
      <c r="CU540" s="9" t="s">
        <v>301</v>
      </c>
      <c r="CV540" s="9" t="s">
        <v>302</v>
      </c>
      <c r="CW540" s="10"/>
      <c r="CX540" t="str">
        <f>INDEX('Data_Price '!AS$2:AS$1266,MATCH(Data!$DN540,'Data_Price '!$BE$2:$BE$1266,0))</f>
        <v>Icelantic Nomad 105 Skis Â· 2022 Â· 181 cm</v>
      </c>
      <c r="CY540" t="str">
        <f>INDEX('Data_Price '!AT$2:AT$1266,MATCH(Data!$DN540,'Data_Price '!$BE$2:$BE$1266,0))</f>
        <v>Aspen Ski and Board</v>
      </c>
      <c r="CZ540">
        <f>INDEX('Data_Price '!AU$2:AU$1266,MATCH(Data!$DN540,'Data_Price '!$BE$2:$BE$1266,0))</f>
        <v>749</v>
      </c>
      <c r="DA540" t="str">
        <f>INDEX('Data_Price '!AV$2:AV$1266,MATCH(Data!$DN540,'Data_Price '!$BE$2:$BE$1266,0))</f>
        <v>https://www.google.com/aclk?sa=L&amp;ai=DChcSEwjPkuGpxqP2AhWXuMgKHQ_iBB0YABAHGgJxdQ&amp;sig=AOD64_2o58f4jpYCcF7cdPE8ISoPNWk-RQ&amp;ctype=5&amp;ved=0ahUKEwiUpd2pxqP2AhVFUt8KHeG6Cw8Q2ikIGw&amp;adurl=</v>
      </c>
      <c r="DB540" t="str">
        <f>INDEX('Data_Price '!AW$2:AW$1266,MATCH(Data!$DN540,'Data_Price '!$BE$2:$BE$1266,0))</f>
        <v>Icelantic Nomad 105 Skis Mens 2022 Rocky Mountain Edition / 181cm / Retail: $749.00</v>
      </c>
      <c r="DC540" t="str">
        <f>INDEX('Data_Price '!AX$2:AX$1266,MATCH(Data!$DN540,'Data_Price '!$BE$2:$BE$1266,0))</f>
        <v>Aspen Ski and Board</v>
      </c>
      <c r="DD540">
        <f>INDEX('Data_Price '!AY$2:AY$1266,MATCH(Data!$DN540,'Data_Price '!$BE$2:$BE$1266,0))</f>
        <v>749</v>
      </c>
      <c r="DE540" t="str">
        <f>INDEX('Data_Price '!AZ$2:AZ$1266,MATCH(Data!$DN540,'Data_Price '!$BE$2:$BE$1266,0))</f>
        <v>https://www.google.com/url?url=https://www.aspenskiandboard.com/products/icelanticnomad105skismens2022%3Fvariant%3D39874352906345%26currency%3DUSD%26utm_medium%3Dproduct_sync%26utm_source%3Dgoogle%26utm_content%3Dsag_organic%26utm_campaign%3Dsag_organic%26srsltid%3DAWLEVJxcbKVXnzSwyiAVOGKdF1RX8pl7Ln5hDPTCHs4aSZb3E5E9z2p1JMg&amp;rct=j&amp;q=&amp;esrc=s&amp;sa=U&amp;ved=0ahUKEwiWvqepxqP2AhUCJt8KHWYHCfgQ2SkIVA&amp;usg=AOvVaw01elYAEo9OzzvRCwGU5zzl</v>
      </c>
      <c r="DF540" t="str">
        <f>INDEX('Data_Price '!BA$2:BA$1266,MATCH(Data!$DN540,'Data_Price '!$BE$2:$BE$1266,0))</f>
        <v>Icelantic Nomad 105 Skis Â· 2022 Â· 181 cm</v>
      </c>
      <c r="DG540" t="str">
        <f>INDEX('Data_Price '!BB$2:BB$1266,MATCH(Data!$DN540,'Data_Price '!$BE$2:$BE$1266,0))</f>
        <v>REI</v>
      </c>
      <c r="DH540">
        <f>INDEX('Data_Price '!BC$2:BC$1266,MATCH(Data!$DN540,'Data_Price '!$BE$2:$BE$1266,0))</f>
        <v>779</v>
      </c>
      <c r="DI540" t="str">
        <f>INDEX('Data_Price '!BD$2:BD$1266,MATCH(Data!$DN540,'Data_Price '!$BE$2:$BE$1266,0))</f>
        <v>https://www.google.com/url?url=https://www.rei.com/product/196948/icelantic-skis-nomad-105-skis-mens-20212022%3FCAWELAID%3D120217890012518328&amp;rct=j&amp;q=&amp;esrc=s&amp;sa=U&amp;ved=0ahUKEwiWvqepxqP2AhUCJt8KHWYHCfgQsDwITQ&amp;usg=AOvVaw3tqQ3lWYPML04I4WbldK15</v>
      </c>
      <c r="DJ540" s="89" t="e">
        <f ca="1">_xll.Connector("TinyUrl.TinyUrl",DA540,0)</f>
        <v>#NAME?</v>
      </c>
      <c r="DK540" s="89" t="e">
        <f ca="1">_xll.Connector("TinyUrl.TinyUrl",DE540,0)</f>
        <v>#NAME?</v>
      </c>
      <c r="DL540" s="89" t="e">
        <f ca="1">_xll.Connector("TinyUrl.TinyUrl",DI540,0)</f>
        <v>#NAME?</v>
      </c>
      <c r="DM540" s="224" t="str">
        <f t="shared" si="304"/>
        <v>Nomad 105</v>
      </c>
      <c r="DN540" s="89" t="str">
        <f t="shared" si="305"/>
        <v xml:space="preserve"> IcelanticNomad 105181 Unisex</v>
      </c>
      <c r="DO540" s="227" t="s">
        <v>1030</v>
      </c>
    </row>
    <row r="541" spans="2:119" ht="15.45" customHeight="1">
      <c r="B541" s="224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#VALUE!</v>
      </c>
      <c r="F541" s="43" t="b">
        <f>CL541&gt;Driver!$F$56</f>
        <v>1</v>
      </c>
      <c r="G541" s="43" t="b">
        <f>AND(CB541&gt;Driver!$F$55,CB541&lt;Driver!$G$55)</f>
        <v>0</v>
      </c>
      <c r="H541" s="43" t="e">
        <f t="shared" si="272"/>
        <v>#VALUE!</v>
      </c>
      <c r="I541" s="43">
        <f t="shared" si="273"/>
        <v>0</v>
      </c>
      <c r="J541" s="43" t="e">
        <f t="array" ref="J541">NOT(OR(($H$9:$H$1273=TRUE)*($I$9:$I$1273&gt;0)*($BT$9:$BT$1273=BT541)*($K$9:$K$1273&gt;K541)))</f>
        <v>#VALUE!</v>
      </c>
      <c r="K541" s="72">
        <f t="shared" si="274"/>
        <v>0.74964220757261546</v>
      </c>
      <c r="L541" s="72">
        <f t="shared" si="275"/>
        <v>0.98480058013052929</v>
      </c>
      <c r="M541" s="72">
        <f t="shared" si="276"/>
        <v>0.51448383501470141</v>
      </c>
      <c r="N541" s="72">
        <f t="shared" si="277"/>
        <v>0.22922911528489209</v>
      </c>
      <c r="O541" s="72">
        <f t="shared" si="278"/>
        <v>0.33951650740627115</v>
      </c>
      <c r="P541" s="72">
        <f t="shared" si="279"/>
        <v>0.9747058823529412</v>
      </c>
      <c r="Q541" s="72"/>
      <c r="R541" s="72"/>
      <c r="S541" s="72">
        <f t="shared" si="280"/>
        <v>0.71463222934475967</v>
      </c>
      <c r="T541" s="72">
        <f t="shared" si="281"/>
        <v>0.92554701131386663</v>
      </c>
      <c r="U541" s="72">
        <f t="shared" si="282"/>
        <v>0.92585953462262038</v>
      </c>
      <c r="V541" s="72">
        <f t="shared" si="283"/>
        <v>0.6751642008999611</v>
      </c>
      <c r="W541" s="72">
        <f t="shared" si="284"/>
        <v>0.92383858267716534</v>
      </c>
      <c r="X541" s="72">
        <f t="shared" si="285"/>
        <v>1.5199419869470682E-2</v>
      </c>
      <c r="Y541" s="72">
        <f t="shared" si="286"/>
        <v>0.48551616498529854</v>
      </c>
      <c r="Z541" s="72">
        <f t="shared" si="287"/>
        <v>0.77077088471510791</v>
      </c>
      <c r="AA541" s="72">
        <f t="shared" si="288"/>
        <v>0.66048349259372885</v>
      </c>
      <c r="AB541" s="72">
        <f t="shared" si="289"/>
        <v>2.52941176470588E-2</v>
      </c>
      <c r="AC541" s="72"/>
      <c r="AD541" s="72"/>
      <c r="AE541" s="72">
        <f t="shared" si="290"/>
        <v>0.28536777065524033</v>
      </c>
      <c r="AF541" s="72">
        <f t="shared" si="291"/>
        <v>7.4452988686133398E-2</v>
      </c>
      <c r="AG541" s="72">
        <f t="shared" si="292"/>
        <v>7.4140465377379658E-2</v>
      </c>
      <c r="AH541" s="72">
        <f t="shared" si="293"/>
        <v>0.3248357991000389</v>
      </c>
      <c r="AI541" s="72">
        <f t="shared" si="294"/>
        <v>7.6161417322834643E-2</v>
      </c>
      <c r="AJ541" s="72">
        <f>(AV541-Driver!$K$179)/(Driver!$L$179-Driver!$K$179)</f>
        <v>0.22480058013052931</v>
      </c>
      <c r="AK541" s="72">
        <f>(AW541-Driver!$K$180)/(Driver!$L$180-Driver!$K$180)</f>
        <v>0.1994370920010865</v>
      </c>
      <c r="AL541" s="72">
        <f>(AX541-Driver!$K$181)/(Driver!$L$181-Driver!$K$181)</f>
        <v>0.37077088471510788</v>
      </c>
      <c r="AM541" s="72">
        <f>(AY541-Driver!$K$182)/(Driver!$L$182-Driver!$K$182)</f>
        <v>0.87448349259372882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295"/>
        <v>4.7313797313797306</v>
      </c>
      <c r="AW541" s="70">
        <f t="shared" si="296"/>
        <v>20.45615483719677</v>
      </c>
      <c r="AX541" s="70">
        <f t="shared" si="297"/>
        <v>4.3369379624359707</v>
      </c>
      <c r="AY541" s="70">
        <f>IFERROR(Driver!$K$19/Data!BH541/Data!BI541*Data!BK541*Data!BL541,"")</f>
        <v>-0.76834827788253768</v>
      </c>
      <c r="AZ541" s="70">
        <f t="shared" si="298"/>
        <v>16.887565152643337</v>
      </c>
      <c r="BA541" s="70"/>
      <c r="BB541" s="70"/>
      <c r="BC541" s="70">
        <f t="shared" si="299"/>
        <v>33.525186677095739</v>
      </c>
      <c r="BD541" s="70">
        <f t="shared" si="300"/>
        <v>3.9816881187494402</v>
      </c>
      <c r="BE541" s="70">
        <f t="shared" si="301"/>
        <v>2.6033310317225701E-2</v>
      </c>
      <c r="BF541" s="70">
        <f t="shared" si="302"/>
        <v>8.4892684332532635</v>
      </c>
      <c r="BG541" s="70">
        <f t="shared" si="303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219</v>
      </c>
      <c r="BS541" s="8" t="s">
        <v>659</v>
      </c>
      <c r="BT541" s="9" t="s">
        <v>663</v>
      </c>
      <c r="BU541" s="10">
        <v>181</v>
      </c>
      <c r="BV541" s="9" t="s">
        <v>222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303</v>
      </c>
      <c r="CU541" s="9" t="s">
        <v>302</v>
      </c>
      <c r="CV541" s="10"/>
      <c r="CW541" s="10"/>
      <c r="CX541" t="str">
        <f>INDEX('Data_Price '!AS$2:AS$1266,MATCH(Data!$DN541,'Data_Price '!$BE$2:$BE$1266,0))</f>
        <v>Icelantic Nomad 95 Skis 2022 181cm</v>
      </c>
      <c r="CY541" t="str">
        <f>INDEX('Data_Price '!AT$2:AT$1266,MATCH(Data!$DN541,'Data_Price '!$BE$2:$BE$1266,0))</f>
        <v>Glacier Ski Shop</v>
      </c>
      <c r="CZ541">
        <f>INDEX('Data_Price '!AU$2:AU$1266,MATCH(Data!$DN541,'Data_Price '!$BE$2:$BE$1266,0))</f>
        <v>629</v>
      </c>
      <c r="DA541" t="str">
        <f>INDEX('Data_Price '!AV$2:AV$1266,MATCH(Data!$DN541,'Data_Price '!$BE$2:$BE$1266,0))</f>
        <v>https://www.google.com/url?url=https://glacierskishop.com/products/icelantic-nomad-95-skis-2022%3Fvariant%3D39369383673959%26currency%3DUSD%26utm_medium%3Dproduct_sync%26utm_source%3Dgoogle%26utm_content%3Dsag_organic%26utm_campaign%3Dsag_organic&amp;rct=j&amp;q=&amp;esrc=s&amp;sa=U&amp;ved=0ahUKEwjC4IeqxqP2AhUBZd8KHVscDBQQ2SkIVQ&amp;usg=AOvVaw1HI0CTvoF8winhCLHyKNes</v>
      </c>
      <c r="DB541" t="str">
        <f>INDEX('Data_Price '!AW$2:AW$1266,MATCH(Data!$DN541,'Data_Price '!$BE$2:$BE$1266,0))</f>
        <v>Icelantic Nomad 95 Skis Â· 2022 Â· 181 cm</v>
      </c>
      <c r="DC541" t="str">
        <f>INDEX('Data_Price '!AX$2:AX$1266,MATCH(Data!$DN541,'Data_Price '!$BE$2:$BE$1266,0))</f>
        <v>The Startingate</v>
      </c>
      <c r="DD541">
        <f>INDEX('Data_Price '!AY$2:AY$1266,MATCH(Data!$DN541,'Data_Price '!$BE$2:$BE$1266,0))</f>
        <v>649</v>
      </c>
      <c r="DE541" t="str">
        <f>INDEX('Data_Price '!AZ$2:AZ$1266,MATCH(Data!$DN541,'Data_Price '!$BE$2:$BE$1266,0))</f>
        <v>https://www.google.com/url?q=https://shopstartingate.com/products/icelantic-nomad-95-skis-2022%3Fvariant%3D39585146667083%26currency%3DUSD%26utm_medium%3Dproduct_sync%26utm_source%3Dgoogle%26utm_content%3Dsag_organic%26utm_campaign%3Dsag_organic&amp;sa=U&amp;ved=0ahUKEwiimryqxqP2AhUSm-AKHSu-DicQ2ykIHA&amp;usg=AOvVaw0SQMWOenGxsRq2-JuBnVZK</v>
      </c>
      <c r="DF541" t="str">
        <f>INDEX('Data_Price '!BA$2:BA$1266,MATCH(Data!$DN541,'Data_Price '!$BE$2:$BE$1266,0))</f>
        <v>Icelantic Nomad 95 Skis Â· 2022 Â· 181 cm</v>
      </c>
      <c r="DG541" t="str">
        <f>INDEX('Data_Price '!BB$2:BB$1266,MATCH(Data!$DN541,'Data_Price '!$BE$2:$BE$1266,0))</f>
        <v>Next Adventure</v>
      </c>
      <c r="DH541">
        <f>INDEX('Data_Price '!BC$2:BC$1266,MATCH(Data!$DN541,'Data_Price '!$BE$2:$BE$1266,0))</f>
        <v>699</v>
      </c>
      <c r="DI541" t="str">
        <f>INDEX('Data_Price '!BD$2:BD$1266,MATCH(Data!$DN541,'Data_Price '!$BE$2:$BE$1266,0))</f>
        <v>https://www.google.com/url?url=https://www.nextadventure.net/catalog/product/view/id/226734/s/icelantic-skis-nomad-95-2022/&amp;rct=j&amp;q=&amp;esrc=s&amp;sa=U&amp;ved=0ahUKEwjC4IeqxqP2AhUBZd8KHVscDBQQsDwITg&amp;usg=AOvVaw2hQvwXCQdA3rYW4nWcS_9_</v>
      </c>
      <c r="DJ541" s="89" t="e">
        <f ca="1">_xll.Connector("TinyUrl.TinyUrl",DA541,0)</f>
        <v>#NAME?</v>
      </c>
      <c r="DK541" s="89" t="e">
        <f ca="1">_xll.Connector("TinyUrl.TinyUrl",DE541,0)</f>
        <v>#NAME?</v>
      </c>
      <c r="DL541" s="89" t="e">
        <f ca="1">_xll.Connector("TinyUrl.TinyUrl",DI541,0)</f>
        <v>#NAME?</v>
      </c>
      <c r="DM541" s="224" t="str">
        <f t="shared" si="304"/>
        <v>Nomad 95</v>
      </c>
      <c r="DN541" s="89" t="str">
        <f t="shared" si="305"/>
        <v xml:space="preserve"> IcelanticNomad 95181 Unisex</v>
      </c>
      <c r="DO541" s="227" t="s">
        <v>1096</v>
      </c>
    </row>
    <row r="542" spans="2:119" ht="15.45" customHeight="1">
      <c r="B542" s="224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#VALUE!</v>
      </c>
      <c r="F542" s="43" t="b">
        <f>CL542&gt;Driver!$F$56</f>
        <v>0</v>
      </c>
      <c r="G542" s="43" t="b">
        <f>AND(CB542&gt;Driver!$F$55,CB542&lt;Driver!$G$55)</f>
        <v>0</v>
      </c>
      <c r="H542" s="43" t="e">
        <f t="shared" si="272"/>
        <v>#VALUE!</v>
      </c>
      <c r="I542" s="43">
        <f t="shared" si="273"/>
        <v>0</v>
      </c>
      <c r="J542" s="43" t="e">
        <f t="array" ref="J542">NOT(OR(($H$9:$H$1273=TRUE)*($I$9:$I$1273&gt;0)*($BT$9:$BT$1273=BT542)*($K$9:$K$1273&gt;K542)))</f>
        <v>#VALUE!</v>
      </c>
      <c r="K542" s="72">
        <f t="shared" si="274"/>
        <v>0.69289014950924999</v>
      </c>
      <c r="L542" s="72">
        <f t="shared" si="275"/>
        <v>0.86031423737007495</v>
      </c>
      <c r="M542" s="72">
        <f t="shared" si="276"/>
        <v>0.52546606164842502</v>
      </c>
      <c r="N542" s="72">
        <f t="shared" si="277"/>
        <v>0.32788212230443303</v>
      </c>
      <c r="O542" s="72">
        <f t="shared" si="278"/>
        <v>0.29782978813103778</v>
      </c>
      <c r="P542" s="72">
        <f t="shared" si="279"/>
        <v>0.95068627450980392</v>
      </c>
      <c r="Q542" s="72"/>
      <c r="R542" s="72"/>
      <c r="S542" s="72">
        <f t="shared" si="280"/>
        <v>0.70903953870731895</v>
      </c>
      <c r="T542" s="72">
        <f t="shared" si="281"/>
        <v>0.99012565806090158</v>
      </c>
      <c r="U542" s="72">
        <f t="shared" si="282"/>
        <v>9.9999999999999978E-2</v>
      </c>
      <c r="V542" s="72">
        <f t="shared" si="283"/>
        <v>0.60774578167201487</v>
      </c>
      <c r="W542" s="72">
        <f t="shared" si="284"/>
        <v>0.97023738518430158</v>
      </c>
      <c r="X542" s="72">
        <f t="shared" si="285"/>
        <v>0.13968576262992505</v>
      </c>
      <c r="Y542" s="72">
        <f t="shared" si="286"/>
        <v>0.47453393835157504</v>
      </c>
      <c r="Z542" s="72">
        <f t="shared" si="287"/>
        <v>0.67211787769556697</v>
      </c>
      <c r="AA542" s="72">
        <f t="shared" si="288"/>
        <v>0.70217021186896222</v>
      </c>
      <c r="AB542" s="72">
        <f t="shared" si="289"/>
        <v>4.9313725490196053E-2</v>
      </c>
      <c r="AC542" s="72"/>
      <c r="AD542" s="72"/>
      <c r="AE542" s="72">
        <f t="shared" si="290"/>
        <v>0.29096046129268099</v>
      </c>
      <c r="AF542" s="72">
        <f t="shared" si="291"/>
        <v>9.8743419390984327E-3</v>
      </c>
      <c r="AG542" s="72">
        <f t="shared" si="292"/>
        <v>0.9</v>
      </c>
      <c r="AH542" s="72">
        <f t="shared" si="293"/>
        <v>0.39225421832798507</v>
      </c>
      <c r="AI542" s="72">
        <f t="shared" si="294"/>
        <v>2.9762614815698443E-2</v>
      </c>
      <c r="AJ542" s="72">
        <f>(AV542-Driver!$K$179)/(Driver!$L$179-Driver!$K$179)</f>
        <v>0.10031423737007493</v>
      </c>
      <c r="AK542" s="72">
        <f>(AW542-Driver!$K$180)/(Driver!$L$180-Driver!$K$180)</f>
        <v>0.21535350577683415</v>
      </c>
      <c r="AL542" s="72">
        <f>(AX542-Driver!$K$181)/(Driver!$L$181-Driver!$K$181)</f>
        <v>0.27211787769556689</v>
      </c>
      <c r="AM542" s="72">
        <f>(AY542-Driver!$K$182)/(Driver!$L$182-Driver!$K$182)</f>
        <v>0.91617021186896219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295"/>
        <v>2.1113146113146115</v>
      </c>
      <c r="AW542" s="70">
        <f t="shared" si="296"/>
        <v>22.012591502651489</v>
      </c>
      <c r="AX542" s="70">
        <f t="shared" si="297"/>
        <v>3.4490608992601022</v>
      </c>
      <c r="AY542" s="70">
        <f>IFERROR(Driver!$K$19/Data!BH542/Data!BI542*Data!BK542*Data!BL542,"")</f>
        <v>-0.51316336533534601</v>
      </c>
      <c r="AZ542" s="70">
        <f t="shared" si="298"/>
        <v>19.076693968726733</v>
      </c>
      <c r="BA542" s="70"/>
      <c r="BB542" s="70"/>
      <c r="BC542" s="70">
        <f t="shared" si="299"/>
        <v>30.624219163700698</v>
      </c>
      <c r="BD542" s="70">
        <f t="shared" si="300"/>
        <v>11.444507459894188</v>
      </c>
      <c r="BE542" s="70">
        <f t="shared" si="301"/>
        <v>1</v>
      </c>
      <c r="BF542" s="70">
        <f t="shared" si="302"/>
        <v>0.8748316226580426</v>
      </c>
      <c r="BG542" s="70">
        <f t="shared" si="303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219</v>
      </c>
      <c r="BS542" s="8" t="s">
        <v>438</v>
      </c>
      <c r="BT542" s="9" t="s">
        <v>470</v>
      </c>
      <c r="BU542" s="10">
        <v>159</v>
      </c>
      <c r="BV542" s="9" t="s">
        <v>222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307</v>
      </c>
      <c r="CU542" s="10"/>
      <c r="CV542" s="10"/>
      <c r="CW542" s="10"/>
      <c r="CX542">
        <f>INDEX('Data_Price '!AS$2:AS$1266,MATCH(Data!$DN542,'Data_Price '!$BE$2:$BE$1266,0))</f>
        <v>0</v>
      </c>
      <c r="CY542">
        <f>INDEX('Data_Price '!AT$2:AT$1266,MATCH(Data!$DN542,'Data_Price '!$BE$2:$BE$1266,0))</f>
        <v>0</v>
      </c>
      <c r="CZ542">
        <f>INDEX('Data_Price '!AU$2:AU$1266,MATCH(Data!$DN542,'Data_Price '!$BE$2:$BE$1266,0))</f>
        <v>0</v>
      </c>
      <c r="DA542">
        <f>INDEX('Data_Price '!AV$2:AV$1266,MATCH(Data!$DN542,'Data_Price '!$BE$2:$BE$1266,0))</f>
        <v>0</v>
      </c>
      <c r="DB542">
        <f>INDEX('Data_Price '!AW$2:AW$1266,MATCH(Data!$DN542,'Data_Price '!$BE$2:$BE$1266,0))</f>
        <v>0</v>
      </c>
      <c r="DC542">
        <f>INDEX('Data_Price '!AX$2:AX$1266,MATCH(Data!$DN542,'Data_Price '!$BE$2:$BE$1266,0))</f>
        <v>0</v>
      </c>
      <c r="DD542">
        <f>INDEX('Data_Price '!AY$2:AY$1266,MATCH(Data!$DN542,'Data_Price '!$BE$2:$BE$1266,0))</f>
        <v>0</v>
      </c>
      <c r="DE542">
        <f>INDEX('Data_Price '!AZ$2:AZ$1266,MATCH(Data!$DN542,'Data_Price '!$BE$2:$BE$1266,0))</f>
        <v>0</v>
      </c>
      <c r="DF542">
        <f>INDEX('Data_Price '!BA$2:BA$1266,MATCH(Data!$DN542,'Data_Price '!$BE$2:$BE$1266,0))</f>
        <v>0</v>
      </c>
      <c r="DG542">
        <f>INDEX('Data_Price '!BB$2:BB$1266,MATCH(Data!$DN542,'Data_Price '!$BE$2:$BE$1266,0))</f>
        <v>0</v>
      </c>
      <c r="DH542">
        <f>INDEX('Data_Price '!BC$2:BC$1266,MATCH(Data!$DN542,'Data_Price '!$BE$2:$BE$1266,0))</f>
        <v>0</v>
      </c>
      <c r="DI542">
        <f>INDEX('Data_Price '!BD$2:BD$1266,MATCH(Data!$DN542,'Data_Price '!$BE$2:$BE$1266,0))</f>
        <v>0</v>
      </c>
      <c r="DJ542" s="89" t="e">
        <f ca="1">_xll.Connector("TinyUrl.TinyUrl",DA542,0)</f>
        <v>#NAME?</v>
      </c>
      <c r="DK542" s="89" t="e">
        <f ca="1">_xll.Connector("TinyUrl.TinyUrl",DE542,0)</f>
        <v>#NAME?</v>
      </c>
      <c r="DL542" s="89" t="e">
        <f ca="1">_xll.Connector("TinyUrl.TinyUrl",DI542,0)</f>
        <v>#NAME?</v>
      </c>
      <c r="DM542" s="224" t="str">
        <f t="shared" si="304"/>
        <v>Vantage 82 Ti</v>
      </c>
      <c r="DN542" s="89" t="str">
        <f t="shared" si="305"/>
        <v xml:space="preserve"> AtomicVantage 82 Ti159 Unisex</v>
      </c>
      <c r="DO542" s="227"/>
    </row>
    <row r="543" spans="2:119" ht="15.45" customHeight="1">
      <c r="B543" s="224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#VALUE!</v>
      </c>
      <c r="F543" s="43" t="b">
        <f>CL543&gt;Driver!$F$56</f>
        <v>0</v>
      </c>
      <c r="G543" s="43" t="b">
        <f>AND(CB543&gt;Driver!$F$55,CB543&lt;Driver!$G$55)</f>
        <v>0</v>
      </c>
      <c r="H543" s="43" t="e">
        <f t="shared" si="272"/>
        <v>#VALUE!</v>
      </c>
      <c r="I543" s="43">
        <f t="shared" si="273"/>
        <v>0</v>
      </c>
      <c r="J543" s="43" t="e">
        <f t="array" ref="J543">NOT(OR(($H$9:$H$1273=TRUE)*($I$9:$I$1273&gt;0)*($BT$9:$BT$1273=BT543)*($K$9:$K$1273&gt;K543)))</f>
        <v>#VALUE!</v>
      </c>
      <c r="K543" s="72">
        <f t="shared" si="274"/>
        <v>0.79689027150652936</v>
      </c>
      <c r="L543" s="72">
        <f t="shared" si="275"/>
        <v>0.99930384336475697</v>
      </c>
      <c r="M543" s="72">
        <f t="shared" si="276"/>
        <v>0.59447669964830174</v>
      </c>
      <c r="N543" s="72">
        <f t="shared" si="277"/>
        <v>0.47586163283374439</v>
      </c>
      <c r="O543" s="72">
        <f t="shared" si="278"/>
        <v>0.36529722428109523</v>
      </c>
      <c r="P543" s="72">
        <f t="shared" si="279"/>
        <v>0.94227124183006539</v>
      </c>
      <c r="Q543" s="72"/>
      <c r="R543" s="72"/>
      <c r="S543" s="72">
        <f t="shared" si="280"/>
        <v>0.70634466786453021</v>
      </c>
      <c r="T543" s="72">
        <f t="shared" si="281"/>
        <v>0.96473908892237403</v>
      </c>
      <c r="U543" s="72">
        <f t="shared" si="282"/>
        <v>9.9999999999999978E-2</v>
      </c>
      <c r="V543" s="72">
        <f t="shared" si="283"/>
        <v>0.61448407389307125</v>
      </c>
      <c r="W543" s="72">
        <f t="shared" si="284"/>
        <v>0.96689068100358422</v>
      </c>
      <c r="X543" s="72">
        <f t="shared" si="285"/>
        <v>6.9615663524300042E-4</v>
      </c>
      <c r="Y543" s="72">
        <f t="shared" si="286"/>
        <v>0.40552330035169831</v>
      </c>
      <c r="Z543" s="72">
        <f t="shared" si="287"/>
        <v>0.52413836716625561</v>
      </c>
      <c r="AA543" s="72">
        <f t="shared" si="288"/>
        <v>0.63470277571890477</v>
      </c>
      <c r="AB543" s="72">
        <f t="shared" si="289"/>
        <v>5.7728758169934558E-2</v>
      </c>
      <c r="AC543" s="72"/>
      <c r="AD543" s="72"/>
      <c r="AE543" s="72">
        <f t="shared" si="290"/>
        <v>0.29365533213546985</v>
      </c>
      <c r="AF543" s="72">
        <f t="shared" si="291"/>
        <v>3.5260911077625967E-2</v>
      </c>
      <c r="AG543" s="72">
        <f t="shared" si="292"/>
        <v>0.9</v>
      </c>
      <c r="AH543" s="72">
        <f t="shared" si="293"/>
        <v>0.38551592610692881</v>
      </c>
      <c r="AI543" s="72">
        <f t="shared" si="294"/>
        <v>3.3109318996415768E-2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0.2053535490990189</v>
      </c>
      <c r="AL543" s="72">
        <f>(AX543-Driver!$K$181)/(Driver!$L$181-Driver!$K$181)</f>
        <v>0.12413836716625563</v>
      </c>
      <c r="AM543" s="72">
        <f>(AY543-Driver!$K$182)/(Driver!$L$182-Driver!$K$182)</f>
        <v>0.84870277571890473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295"/>
        <v>5.0366300366300356</v>
      </c>
      <c r="AW543" s="70">
        <f t="shared" si="296"/>
        <v>21.03471423421642</v>
      </c>
      <c r="AX543" s="70">
        <f t="shared" si="297"/>
        <v>2.1172453044963007</v>
      </c>
      <c r="AY543" s="70">
        <f>IFERROR(Driver!$K$19/Data!BH543/Data!BI543*Data!BK543*Data!BL543,"")</f>
        <v>-0.92616472627392021</v>
      </c>
      <c r="AZ543" s="70">
        <f t="shared" si="298"/>
        <v>19.84363365599404</v>
      </c>
      <c r="BA543" s="70"/>
      <c r="BB543" s="70"/>
      <c r="BC543" s="70">
        <f t="shared" si="299"/>
        <v>29.226370923107975</v>
      </c>
      <c r="BD543" s="70">
        <f t="shared" si="300"/>
        <v>7.4501175428500579</v>
      </c>
      <c r="BE543" s="70">
        <f t="shared" si="301"/>
        <v>1</v>
      </c>
      <c r="BF543" s="70">
        <f t="shared" si="302"/>
        <v>1.6358743898442851</v>
      </c>
      <c r="BG543" s="70">
        <f t="shared" si="303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219</v>
      </c>
      <c r="BS543" s="8" t="s">
        <v>533</v>
      </c>
      <c r="BT543" s="9" t="s">
        <v>546</v>
      </c>
      <c r="BU543" s="10">
        <v>179</v>
      </c>
      <c r="BV543" s="9" t="s">
        <v>222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302</v>
      </c>
      <c r="CU543" s="9" t="s">
        <v>388</v>
      </c>
      <c r="CV543" s="10"/>
      <c r="CW543" s="10"/>
      <c r="CX543" t="str">
        <f>INDEX('Data_Price '!AS$2:AS$1266,MATCH(Data!$DN543,'Data_Price '!$BE$2:$BE$1266,0))</f>
        <v>Dynastar M-tour 87 Ca Touring Skis 179</v>
      </c>
      <c r="CY543" t="str">
        <f>INDEX('Data_Price '!AT$2:AT$1266,MATCH(Data!$DN543,'Data_Price '!$BE$2:$BE$1266,0))</f>
        <v>Snowinn.com</v>
      </c>
      <c r="CZ543">
        <f>INDEX('Data_Price '!AU$2:AU$1266,MATCH(Data!$DN543,'Data_Price '!$BE$2:$BE$1266,0))</f>
        <v>482.99</v>
      </c>
      <c r="DA543" t="str">
        <f>INDEX('Data_Price '!AV$2:AV$1266,MATCH(Data!$DN543,'Data_Price '!$BE$2:$BE$1266,0))</f>
        <v>https://www.google.com/url?url=https://www.snowinn.com/ski-store/dynastar-m-tour-87-ca-touring-skis/138305505/p%3Futm_source%3Dgoogle_products%26utm_medium%3Dmerchant%26id_producte%3D13978616%26country%3Dus&amp;rct=j&amp;q=&amp;esrc=s&amp;sa=U&amp;ved=0ahUKEwiZvJSrxqP2AhUwiOAKHY2MCSkQ2SkIYg&amp;usg=AOvVaw2Ur-j2XFExL8DX40ECWl-j</v>
      </c>
      <c r="DB543">
        <f>INDEX('Data_Price '!AW$2:AW$1266,MATCH(Data!$DN543,'Data_Price '!$BE$2:$BE$1266,0))</f>
        <v>0</v>
      </c>
      <c r="DC543">
        <f>INDEX('Data_Price '!AX$2:AX$1266,MATCH(Data!$DN543,'Data_Price '!$BE$2:$BE$1266,0))</f>
        <v>0</v>
      </c>
      <c r="DD543">
        <f>INDEX('Data_Price '!AY$2:AY$1266,MATCH(Data!$DN543,'Data_Price '!$BE$2:$BE$1266,0))</f>
        <v>0</v>
      </c>
      <c r="DE543">
        <f>INDEX('Data_Price '!AZ$2:AZ$1266,MATCH(Data!$DN543,'Data_Price '!$BE$2:$BE$1266,0))</f>
        <v>0</v>
      </c>
      <c r="DF543">
        <f>INDEX('Data_Price '!BA$2:BA$1266,MATCH(Data!$DN543,'Data_Price '!$BE$2:$BE$1266,0))</f>
        <v>0</v>
      </c>
      <c r="DG543">
        <f>INDEX('Data_Price '!BB$2:BB$1266,MATCH(Data!$DN543,'Data_Price '!$BE$2:$BE$1266,0))</f>
        <v>0</v>
      </c>
      <c r="DH543">
        <f>INDEX('Data_Price '!BC$2:BC$1266,MATCH(Data!$DN543,'Data_Price '!$BE$2:$BE$1266,0))</f>
        <v>0</v>
      </c>
      <c r="DI543">
        <f>INDEX('Data_Price '!BD$2:BD$1266,MATCH(Data!$DN543,'Data_Price '!$BE$2:$BE$1266,0))</f>
        <v>0</v>
      </c>
      <c r="DJ543" s="89" t="e">
        <f ca="1">_xll.Connector("TinyUrl.TinyUrl",DA543,0)</f>
        <v>#NAME?</v>
      </c>
      <c r="DK543" s="89" t="e">
        <f ca="1">_xll.Connector("TinyUrl.TinyUrl",DE543,0)</f>
        <v>#NAME?</v>
      </c>
      <c r="DL543" s="89" t="e">
        <f ca="1">_xll.Connector("TinyUrl.TinyUrl",DI543,0)</f>
        <v>#NAME?</v>
      </c>
      <c r="DM543" s="224" t="str">
        <f t="shared" si="304"/>
        <v>M-Tour 87 Ca</v>
      </c>
      <c r="DN543" s="89" t="str">
        <f t="shared" si="305"/>
        <v xml:space="preserve"> DynastarM-Tour 87 Ca179 Unisex</v>
      </c>
      <c r="DO543" s="227"/>
    </row>
    <row r="544" spans="2:119" ht="15.45" customHeight="1">
      <c r="B544" s="224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#VALUE!</v>
      </c>
      <c r="F544" s="43" t="b">
        <f>CL544&gt;Driver!$F$56</f>
        <v>0</v>
      </c>
      <c r="G544" s="43" t="b">
        <f>AND(CB544&gt;Driver!$F$55,CB544&lt;Driver!$G$55)</f>
        <v>0</v>
      </c>
      <c r="H544" s="43" t="e">
        <f t="shared" si="272"/>
        <v>#VALUE!</v>
      </c>
      <c r="I544" s="43">
        <f t="shared" si="273"/>
        <v>0</v>
      </c>
      <c r="J544" s="43" t="e">
        <f t="array" ref="J544">NOT(OR(($H$9:$H$1273=TRUE)*($I$9:$I$1273&gt;0)*($BT$9:$BT$1273=BT544)*($K$9:$K$1273&gt;K544)))</f>
        <v>#VALUE!</v>
      </c>
      <c r="K544" s="72">
        <f t="shared" si="274"/>
        <v>0.68284500679346027</v>
      </c>
      <c r="L544" s="72">
        <f t="shared" si="275"/>
        <v>0.86603496897913135</v>
      </c>
      <c r="M544" s="72">
        <f t="shared" si="276"/>
        <v>0.4996550446077892</v>
      </c>
      <c r="N544" s="72">
        <f t="shared" si="277"/>
        <v>0.26401062416998666</v>
      </c>
      <c r="O544" s="72">
        <f t="shared" si="278"/>
        <v>0.27912117632004763</v>
      </c>
      <c r="P544" s="72">
        <f t="shared" si="279"/>
        <v>0.95583333333333331</v>
      </c>
      <c r="Q544" s="72"/>
      <c r="R544" s="72"/>
      <c r="S544" s="72">
        <f t="shared" si="280"/>
        <v>0.67888049711386644</v>
      </c>
      <c r="T544" s="72">
        <f t="shared" si="281"/>
        <v>0.95152667062366758</v>
      </c>
      <c r="U544" s="72">
        <f t="shared" si="282"/>
        <v>0.88947728481317156</v>
      </c>
      <c r="V544" s="72">
        <f t="shared" si="283"/>
        <v>0.6723825176089816</v>
      </c>
      <c r="W544" s="72">
        <f t="shared" si="284"/>
        <v>0.97341779770682235</v>
      </c>
      <c r="X544" s="72">
        <f t="shared" si="285"/>
        <v>0.1339650310208686</v>
      </c>
      <c r="Y544" s="72">
        <f t="shared" si="286"/>
        <v>0.5003449553922108</v>
      </c>
      <c r="Z544" s="72">
        <f t="shared" si="287"/>
        <v>0.73598937583001334</v>
      </c>
      <c r="AA544" s="72">
        <f t="shared" si="288"/>
        <v>0.72087882367995237</v>
      </c>
      <c r="AB544" s="72">
        <f t="shared" si="289"/>
        <v>4.4166666666666632E-2</v>
      </c>
      <c r="AC544" s="72"/>
      <c r="AD544" s="72"/>
      <c r="AE544" s="72">
        <f t="shared" si="290"/>
        <v>0.3211195028861335</v>
      </c>
      <c r="AF544" s="72">
        <f t="shared" si="291"/>
        <v>4.8473329376332391E-2</v>
      </c>
      <c r="AG544" s="72">
        <f t="shared" si="292"/>
        <v>0.11052271518682844</v>
      </c>
      <c r="AH544" s="72">
        <f t="shared" si="293"/>
        <v>0.3276174823910184</v>
      </c>
      <c r="AI544" s="72">
        <f t="shared" si="294"/>
        <v>2.6582202293177634E-2</v>
      </c>
      <c r="AJ544" s="72">
        <f>(AV544-Driver!$K$179)/(Driver!$L$179-Driver!$K$179)</f>
        <v>0.10603496897913141</v>
      </c>
      <c r="AK544" s="72">
        <f>(AW544-Driver!$K$180)/(Driver!$L$180-Driver!$K$180)</f>
        <v>0.2176060186318389</v>
      </c>
      <c r="AL544" s="72">
        <f>(AX544-Driver!$K$181)/(Driver!$L$181-Driver!$K$181)</f>
        <v>0.33598937583001326</v>
      </c>
      <c r="AM544" s="72">
        <f>(AY544-Driver!$K$182)/(Driver!$L$182-Driver!$K$182)</f>
        <v>0.93487882367995234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295"/>
        <v>2.2317188983855649</v>
      </c>
      <c r="AW544" s="70">
        <f t="shared" si="296"/>
        <v>22.232860568681897</v>
      </c>
      <c r="AX544" s="70">
        <f t="shared" si="297"/>
        <v>4.0239043824701195</v>
      </c>
      <c r="AY544" s="70">
        <f>IFERROR(Driver!$K$19/Data!BH544/Data!BI544*Data!BK544*Data!BL544,"")</f>
        <v>-0.39863875049708214</v>
      </c>
      <c r="AZ544" s="70">
        <f t="shared" si="298"/>
        <v>18.60759493670886</v>
      </c>
      <c r="BA544" s="70"/>
      <c r="BB544" s="70"/>
      <c r="BC544" s="70">
        <f t="shared" si="299"/>
        <v>14.980514626921217</v>
      </c>
      <c r="BD544" s="70">
        <f t="shared" si="300"/>
        <v>6.2808419344344619</v>
      </c>
      <c r="BE544" s="70">
        <f t="shared" si="301"/>
        <v>0.21066354904849374</v>
      </c>
      <c r="BF544" s="70">
        <f t="shared" si="302"/>
        <v>8.1750968479682733</v>
      </c>
      <c r="BG544" s="70">
        <f t="shared" si="303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219</v>
      </c>
      <c r="BS544" s="8" t="s">
        <v>742</v>
      </c>
      <c r="BT544" s="9" t="s">
        <v>756</v>
      </c>
      <c r="BU544" s="10">
        <v>151</v>
      </c>
      <c r="BV544" s="9" t="s">
        <v>390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305</v>
      </c>
      <c r="CU544" s="10"/>
      <c r="CV544" s="10"/>
      <c r="CW544" s="10"/>
      <c r="CX544" t="str">
        <f>INDEX('Data_Price '!AS$2:AS$1266,MATCH(Data!$DN544,'Data_Price '!$BE$2:$BE$1266,0))</f>
        <v>Nordica Santa Ana 93 Skis - Women's 2022</v>
      </c>
      <c r="CY544" t="str">
        <f>INDEX('Data_Price '!AT$2:AT$1266,MATCH(Data!$DN544,'Data_Price '!$BE$2:$BE$1266,0))</f>
        <v>Fox Chapel Ski and Board</v>
      </c>
      <c r="CZ544">
        <f>INDEX('Data_Price '!AU$2:AU$1266,MATCH(Data!$DN544,'Data_Price '!$BE$2:$BE$1266,0))</f>
        <v>449.97</v>
      </c>
      <c r="DA544" t="str">
        <f>INDEX('Data_Price '!AV$2:AV$1266,MATCH(Data!$DN544,'Data_Price '!$BE$2:$BE$1266,0))</f>
        <v>https://www.google.com/url?q=https://www.foxchapelskiandboard.com/santa-ana-93-womens-ski-2021-2022.html%3Fsource%3Dgooglebase&amp;sa=U&amp;ved=0ahUKEwjPufmrxqP2AhUxZN8KHULzB2AQ2ykIHg&amp;usg=AOvVaw1JJxZiAGe6Oedrc76kSakb</v>
      </c>
      <c r="DB544" t="str">
        <f>INDEX('Data_Price '!AW$2:AW$1266,MATCH(Data!$DN544,'Data_Price '!$BE$2:$BE$1266,0))</f>
        <v>Nordica Santa Ana 93 Skis - Women's 2022</v>
      </c>
      <c r="DC544" t="str">
        <f>INDEX('Data_Price '!AX$2:AX$1266,MATCH(Data!$DN544,'Data_Price '!$BE$2:$BE$1266,0))</f>
        <v>REI</v>
      </c>
      <c r="DD544">
        <f>INDEX('Data_Price '!AY$2:AY$1266,MATCH(Data!$DN544,'Data_Price '!$BE$2:$BE$1266,0))</f>
        <v>649.95000000000005</v>
      </c>
      <c r="DE544" t="str">
        <f>INDEX('Data_Price '!AZ$2:AZ$1266,MATCH(Data!$DN544,'Data_Price '!$BE$2:$BE$1266,0))</f>
        <v>https://www.google.com/url?q=https://www.rei.com/product/196899/nordica-santa-ana-93-skis-womens-20212022%3FCAWELAID%3D120217890012481604&amp;sa=U&amp;ved=0ahUKEwjPufmrxqP2AhUxZN8KHULzB2AQ2ykIGg&amp;usg=AOvVaw3Bj_nMyfKIdicnxmXVZqGZ</v>
      </c>
      <c r="DF544" t="str">
        <f>INDEX('Data_Price '!BA$2:BA$1266,MATCH(Data!$DN544,'Data_Price '!$BE$2:$BE$1266,0))</f>
        <v>Nordica Santa Ana 93 Skis - Women's 2022</v>
      </c>
      <c r="DG544" t="str">
        <f>INDEX('Data_Price '!BB$2:BB$1266,MATCH(Data!$DN544,'Data_Price '!$BE$2:$BE$1266,0))</f>
        <v>AlpineShopVT.com</v>
      </c>
      <c r="DH544">
        <f>INDEX('Data_Price '!BC$2:BC$1266,MATCH(Data!$DN544,'Data_Price '!$BE$2:$BE$1266,0))</f>
        <v>649.95000000000005</v>
      </c>
      <c r="DI544" t="str">
        <f>INDEX('Data_Price '!BD$2:BD$1266,MATCH(Data!$DN544,'Data_Price '!$BE$2:$BE$1266,0))</f>
        <v>https://www.google.com/url?q=https://alpineshopvt.com/nordica-santa-ana-93-2022/%3Fsku%3D37594&amp;sa=U&amp;ved=0ahUKEwjPufmrxqP2AhUxZN8KHULzB2AQ2ykIIA&amp;usg=AOvVaw1iJIlcYijQouBSA9VsiUDg</v>
      </c>
      <c r="DJ544" s="89" t="e">
        <f ca="1">_xll.Connector("TinyUrl.TinyUrl",DA544,0)</f>
        <v>#NAME?</v>
      </c>
      <c r="DK544" s="89" t="e">
        <f ca="1">_xll.Connector("TinyUrl.TinyUrl",DE544,0)</f>
        <v>#NAME?</v>
      </c>
      <c r="DL544" s="89" t="e">
        <f ca="1">_xll.Connector("TinyUrl.TinyUrl",DI544,0)</f>
        <v>#NAME?</v>
      </c>
      <c r="DM544" s="224" t="str">
        <f t="shared" si="304"/>
        <v>Santa Ana 93</v>
      </c>
      <c r="DN544" s="89" t="str">
        <f t="shared" si="305"/>
        <v xml:space="preserve"> NordicaSanta Ana 93151 Women's</v>
      </c>
      <c r="DO544" s="227" t="s">
        <v>1051</v>
      </c>
    </row>
    <row r="545" spans="1:119" ht="15.45" customHeight="1">
      <c r="B545" s="224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#VALUE!</v>
      </c>
      <c r="F545" s="43" t="b">
        <f>CL545&gt;Driver!$F$56</f>
        <v>1</v>
      </c>
      <c r="G545" s="43" t="b">
        <f>AND(CB545&gt;Driver!$F$55,CB545&lt;Driver!$G$55)</f>
        <v>0</v>
      </c>
      <c r="H545" s="43" t="e">
        <f t="shared" si="272"/>
        <v>#VALUE!</v>
      </c>
      <c r="I545" s="43">
        <f t="shared" si="273"/>
        <v>0</v>
      </c>
      <c r="J545" s="43" t="e">
        <f t="array" ref="J545">NOT(OR(($H$9:$H$1273=TRUE)*($I$9:$I$1273&gt;0)*($BT$9:$BT$1273=BT545)*($K$9:$K$1273&gt;K545)))</f>
        <v>#VALUE!</v>
      </c>
      <c r="K545" s="72">
        <f t="shared" si="274"/>
        <v>0.68656259506113559</v>
      </c>
      <c r="L545" s="72">
        <f t="shared" si="275"/>
        <v>0.85991136894690201</v>
      </c>
      <c r="M545" s="72">
        <f t="shared" si="276"/>
        <v>0.51321382117536918</v>
      </c>
      <c r="N545" s="72">
        <f t="shared" si="277"/>
        <v>0.25136280275722511</v>
      </c>
      <c r="O545" s="72">
        <f t="shared" si="278"/>
        <v>0.36426722286038571</v>
      </c>
      <c r="P545" s="72">
        <f t="shared" si="279"/>
        <v>0.92401143790849671</v>
      </c>
      <c r="Q545" s="72"/>
      <c r="R545" s="72"/>
      <c r="S545" s="72">
        <f t="shared" si="280"/>
        <v>0.72116809110621549</v>
      </c>
      <c r="T545" s="72">
        <f t="shared" si="281"/>
        <v>0.9099765574925518</v>
      </c>
      <c r="U545" s="72">
        <f t="shared" si="282"/>
        <v>0.98786264046486072</v>
      </c>
      <c r="V545" s="72">
        <f t="shared" si="283"/>
        <v>0.63556760848481142</v>
      </c>
      <c r="W545" s="72">
        <f t="shared" si="284"/>
        <v>0.82247764786795052</v>
      </c>
      <c r="X545" s="72">
        <f t="shared" si="285"/>
        <v>0.14008863105309804</v>
      </c>
      <c r="Y545" s="72">
        <f t="shared" si="286"/>
        <v>0.48678617882463082</v>
      </c>
      <c r="Z545" s="72">
        <f t="shared" si="287"/>
        <v>0.74863719724277489</v>
      </c>
      <c r="AA545" s="72">
        <f t="shared" si="288"/>
        <v>0.63573277713961429</v>
      </c>
      <c r="AB545" s="72">
        <f t="shared" si="289"/>
        <v>7.5988562091503259E-2</v>
      </c>
      <c r="AC545" s="72"/>
      <c r="AD545" s="72"/>
      <c r="AE545" s="72">
        <f t="shared" si="290"/>
        <v>0.27883190889378451</v>
      </c>
      <c r="AF545" s="72">
        <f t="shared" si="291"/>
        <v>9.0023442507448231E-2</v>
      </c>
      <c r="AG545" s="72">
        <f t="shared" si="292"/>
        <v>1.2137359535139294E-2</v>
      </c>
      <c r="AH545" s="72">
        <f t="shared" si="293"/>
        <v>0.36443239151518864</v>
      </c>
      <c r="AI545" s="72">
        <f t="shared" si="294"/>
        <v>0.17752235213204953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0.24309819667612903</v>
      </c>
      <c r="AL545" s="72">
        <f>(AX545-Driver!$K$181)/(Driver!$L$181-Driver!$K$181)</f>
        <v>0.34863719724277487</v>
      </c>
      <c r="AM545" s="72">
        <f>(AY545-Driver!$K$182)/(Driver!$L$182-Driver!$K$182)</f>
        <v>0.84973277713961426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295"/>
        <v>2.1028354361687693</v>
      </c>
      <c r="AW545" s="70">
        <f t="shared" si="296"/>
        <v>24.725693511419909</v>
      </c>
      <c r="AX545" s="70">
        <f t="shared" si="297"/>
        <v>4.137734775184974</v>
      </c>
      <c r="AY545" s="70">
        <f>IFERROR(Driver!$K$19/Data!BH545/Data!BI545*Data!BK545*Data!BL545,"")</f>
        <v>-0.9198595809653658</v>
      </c>
      <c r="AZ545" s="70">
        <f t="shared" si="298"/>
        <v>21.5078183172003</v>
      </c>
      <c r="BA545" s="70"/>
      <c r="BB545" s="70"/>
      <c r="BC545" s="70">
        <f t="shared" si="299"/>
        <v>36.915383609336679</v>
      </c>
      <c r="BD545" s="70">
        <f t="shared" si="300"/>
        <v>2.6037305447747099</v>
      </c>
      <c r="BE545" s="70">
        <f t="shared" si="301"/>
        <v>8.802535550325849E-2</v>
      </c>
      <c r="BF545" s="70">
        <f t="shared" si="302"/>
        <v>4.0171115017678103</v>
      </c>
      <c r="BG545" s="70">
        <f t="shared" si="303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219</v>
      </c>
      <c r="BS545" s="8" t="s">
        <v>405</v>
      </c>
      <c r="BT545" s="9" t="s">
        <v>410</v>
      </c>
      <c r="BU545" s="10">
        <v>163</v>
      </c>
      <c r="BV545" s="9" t="s">
        <v>222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305</v>
      </c>
      <c r="CU545" s="9" t="s">
        <v>303</v>
      </c>
      <c r="CV545" s="10"/>
      <c r="CW545" s="10"/>
      <c r="CX545" t="str">
        <f>INDEX('Data_Price '!AS$2:AS$1266,MATCH(Data!$DN545,'Data_Price '!$BE$2:$BE$1266,0))</f>
        <v>Armada ARV 96 Skis 2022</v>
      </c>
      <c r="CY545" t="str">
        <f>INDEX('Data_Price '!AT$2:AT$1266,MATCH(Data!$DN545,'Data_Price '!$BE$2:$BE$1266,0))</f>
        <v>Gravity Coalition</v>
      </c>
      <c r="CZ545">
        <f>INDEX('Data_Price '!AU$2:AU$1266,MATCH(Data!$DN545,'Data_Price '!$BE$2:$BE$1266,0))</f>
        <v>399</v>
      </c>
      <c r="DA545" t="str">
        <f>INDEX('Data_Price '!AV$2:AV$1266,MATCH(Data!$DN545,'Data_Price '!$BE$2:$BE$1266,0))</f>
        <v>https://www.google.com/url?q=https://gravitycoalition.com/products/armada-arv-skis%3Fvariant%3D40641850638531%26currency%3DUSD%26utm_medium%3Dproduct_sync%26utm_source%3Dgoogle%26utm_content%3Dsag_organic%26utm_campaign%3Dsag_organic&amp;sa=U&amp;ved=0ahUKEwjt4MusxqP2AhVsU98KHazODIUQ2ykIGQ&amp;usg=AOvVaw0k8orPhNJU9HHbl7SiXx5G</v>
      </c>
      <c r="DB545" t="str">
        <f>INDEX('Data_Price '!AW$2:AW$1266,MATCH(Data!$DN545,'Data_Price '!$BE$2:$BE$1266,0))</f>
        <v>Armada ARV 96 Skis 2022</v>
      </c>
      <c r="DC545" t="str">
        <f>INDEX('Data_Price '!AX$2:AX$1266,MATCH(Data!$DN545,'Data_Price '!$BE$2:$BE$1266,0))</f>
        <v>SkiEssentials.com</v>
      </c>
      <c r="DD545">
        <f>INDEX('Data_Price '!AY$2:AY$1266,MATCH(Data!$DN545,'Data_Price '!$BE$2:$BE$1266,0))</f>
        <v>399.96</v>
      </c>
      <c r="DE545" t="str">
        <f>INDEX('Data_Price '!AZ$2:AZ$1266,MATCH(Data!$DN545,'Data_Price '!$BE$2:$BE$1266,0))</f>
        <v>https://www.google.com/url?url=https://www.skiessentials.com/2022-armada-arv-96-skis.html&amp;rct=j&amp;q=&amp;esrc=s&amp;sa=U&amp;ved=0ahUKEwjiw5qsxqP2AhVFmuAKHdBdC6QQsDwIUw&amp;usg=AOvVaw2a3TA2t7W2QtVXzxcf_tim</v>
      </c>
      <c r="DF545" t="str">
        <f>INDEX('Data_Price '!BA$2:BA$1266,MATCH(Data!$DN545,'Data_Price '!$BE$2:$BE$1266,0))</f>
        <v>Armada ARV 96 Skis 2022</v>
      </c>
      <c r="DG545" t="str">
        <f>INDEX('Data_Price '!BB$2:BB$1266,MATCH(Data!$DN545,'Data_Price '!$BE$2:$BE$1266,0))</f>
        <v>SkiEssentials.com</v>
      </c>
      <c r="DH545">
        <f>INDEX('Data_Price '!BC$2:BC$1266,MATCH(Data!$DN545,'Data_Price '!$BE$2:$BE$1266,0))</f>
        <v>399.96</v>
      </c>
      <c r="DI545" t="str">
        <f>INDEX('Data_Price '!BD$2:BD$1266,MATCH(Data!$DN545,'Data_Price '!$BE$2:$BE$1266,0))</f>
        <v>https://www.google.com/url?q=https://www.skiessentials.com/2022-armada-arv-96-skis.html&amp;sa=U&amp;ved=0ahUKEwjt4MusxqP2AhVsU98KHazODIUQ2ykIFw&amp;usg=AOvVaw3MgQ1UwOITB3cRzJKZa8pE</v>
      </c>
      <c r="DJ545" s="89" t="e">
        <f ca="1">_xll.Connector("TinyUrl.TinyUrl",DA545,0)</f>
        <v>#NAME?</v>
      </c>
      <c r="DK545" s="89" t="e">
        <f ca="1">_xll.Connector("TinyUrl.TinyUrl",DE545,0)</f>
        <v>#NAME?</v>
      </c>
      <c r="DL545" s="89" t="e">
        <f ca="1">_xll.Connector("TinyUrl.TinyUrl",DI545,0)</f>
        <v>#NAME?</v>
      </c>
      <c r="DM545" s="224" t="str">
        <f t="shared" si="304"/>
        <v>ARV 96</v>
      </c>
      <c r="DN545" s="89" t="str">
        <f t="shared" si="305"/>
        <v xml:space="preserve"> ArmadaARV 96163 Unisex</v>
      </c>
      <c r="DO545" s="227" t="s">
        <v>1041</v>
      </c>
    </row>
    <row r="546" spans="1:119" ht="15.45" customHeight="1">
      <c r="B546" s="224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#VALUE!</v>
      </c>
      <c r="F546" s="43" t="b">
        <f>CL546&gt;Driver!$F$56</f>
        <v>0</v>
      </c>
      <c r="G546" s="43" t="b">
        <f>AND(CB546&gt;Driver!$F$55,CB546&lt;Driver!$G$55)</f>
        <v>0</v>
      </c>
      <c r="H546" s="43" t="e">
        <f t="shared" si="272"/>
        <v>#VALUE!</v>
      </c>
      <c r="I546" s="43">
        <f t="shared" si="273"/>
        <v>0</v>
      </c>
      <c r="J546" s="43" t="e">
        <f t="array" ref="J546">NOT(OR(($H$9:$H$1273=TRUE)*($I$9:$I$1273&gt;0)*($BT$9:$BT$1273=BT546)*($K$9:$K$1273&gt;K546)))</f>
        <v>#VALUE!</v>
      </c>
      <c r="K546" s="72">
        <f t="shared" si="274"/>
        <v>0.74790470866850878</v>
      </c>
      <c r="L546" s="72">
        <f t="shared" si="275"/>
        <v>0.92485375876238818</v>
      </c>
      <c r="M546" s="72">
        <f t="shared" si="276"/>
        <v>0.57095565857462938</v>
      </c>
      <c r="N546" s="72">
        <f t="shared" si="277"/>
        <v>0.39934231328653635</v>
      </c>
      <c r="O546" s="72">
        <f t="shared" si="278"/>
        <v>0.40144132910401831</v>
      </c>
      <c r="P546" s="72">
        <f t="shared" si="279"/>
        <v>0.91208333333333336</v>
      </c>
      <c r="Q546" s="72"/>
      <c r="R546" s="72"/>
      <c r="S546" s="72">
        <f t="shared" si="280"/>
        <v>0.71575743356898125</v>
      </c>
      <c r="T546" s="72">
        <f t="shared" si="281"/>
        <v>0.91985617983535484</v>
      </c>
      <c r="U546" s="72">
        <f t="shared" si="282"/>
        <v>0.44580667238155514</v>
      </c>
      <c r="V546" s="72">
        <f t="shared" si="283"/>
        <v>0.62846832663377583</v>
      </c>
      <c r="W546" s="72">
        <f t="shared" si="284"/>
        <v>0.9874331550802139</v>
      </c>
      <c r="X546" s="72">
        <f t="shared" si="285"/>
        <v>7.5146241237611822E-2</v>
      </c>
      <c r="Y546" s="72">
        <f t="shared" si="286"/>
        <v>0.42904434142537068</v>
      </c>
      <c r="Z546" s="72">
        <f t="shared" si="287"/>
        <v>0.60065768671346365</v>
      </c>
      <c r="AA546" s="72">
        <f t="shared" si="288"/>
        <v>0.59855867089598169</v>
      </c>
      <c r="AB546" s="72">
        <f t="shared" si="289"/>
        <v>8.7916666666666643E-2</v>
      </c>
      <c r="AC546" s="72"/>
      <c r="AD546" s="72"/>
      <c r="AE546" s="72">
        <f t="shared" si="290"/>
        <v>0.28424256643101875</v>
      </c>
      <c r="AF546" s="72">
        <f t="shared" si="291"/>
        <v>8.0143820164645121E-2</v>
      </c>
      <c r="AG546" s="72">
        <f t="shared" si="292"/>
        <v>0.55419332761844486</v>
      </c>
      <c r="AH546" s="72">
        <f t="shared" si="293"/>
        <v>0.37153167336622411</v>
      </c>
      <c r="AI546" s="72">
        <f t="shared" si="294"/>
        <v>1.2566844919786102E-2</v>
      </c>
      <c r="AJ546" s="72">
        <f>(AV546-Driver!$K$179)/(Driver!$L$179-Driver!$K$179)</f>
        <v>0.16485375876238817</v>
      </c>
      <c r="AK546" s="72">
        <f>(AW546-Driver!$K$180)/(Driver!$L$180-Driver!$K$180)</f>
        <v>0.23826879567616138</v>
      </c>
      <c r="AL546" s="72">
        <f>(AX546-Driver!$K$181)/(Driver!$L$181-Driver!$K$181)</f>
        <v>0.20065768671346362</v>
      </c>
      <c r="AM546" s="72">
        <f>(AY546-Driver!$K$182)/(Driver!$L$182-Driver!$K$182)</f>
        <v>0.81255867089598166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295"/>
        <v>3.469678469678469</v>
      </c>
      <c r="AW546" s="70">
        <f t="shared" si="296"/>
        <v>24.253435319691651</v>
      </c>
      <c r="AX546" s="70">
        <f t="shared" si="297"/>
        <v>2.8059191804211725</v>
      </c>
      <c r="AY546" s="70">
        <f>IFERROR(Driver!$K$19/Data!BH546/Data!BI546*Data!BK546*Data!BL546,"")</f>
        <v>-1.1474205695902824</v>
      </c>
      <c r="AZ546" s="70">
        <f t="shared" si="298"/>
        <v>22.594936708860761</v>
      </c>
      <c r="BA546" s="70"/>
      <c r="BB546" s="70"/>
      <c r="BC546" s="70">
        <f t="shared" si="299"/>
        <v>34.108837930492321</v>
      </c>
      <c r="BD546" s="70">
        <f t="shared" si="300"/>
        <v>3.4780596164578572</v>
      </c>
      <c r="BE546" s="70">
        <f t="shared" si="301"/>
        <v>0.65425501563657784</v>
      </c>
      <c r="BF546" s="70">
        <f t="shared" si="302"/>
        <v>3.215297491971099</v>
      </c>
      <c r="BG546" s="70">
        <f t="shared" si="303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219</v>
      </c>
      <c r="BS546" s="8" t="s">
        <v>471</v>
      </c>
      <c r="BT546" s="9" t="s">
        <v>477</v>
      </c>
      <c r="BU546" s="10">
        <v>166.2</v>
      </c>
      <c r="BV546" s="9" t="s">
        <v>222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305</v>
      </c>
      <c r="CU546" s="9" t="s">
        <v>302</v>
      </c>
      <c r="CV546" s="9" t="s">
        <v>388</v>
      </c>
      <c r="CW546" s="10"/>
      <c r="CX546" t="str">
        <f>INDEX('Data_Price '!AS$2:AS$1266,MATCH(Data!$DN546,'Data_Price '!$BE$2:$BE$1266,0))</f>
        <v>Black Crows Camox Freebird (Size: 166) | By Outdoor Divas</v>
      </c>
      <c r="CY546" t="str">
        <f>INDEX('Data_Price '!AT$2:AT$1266,MATCH(Data!$DN546,'Data_Price '!$BE$2:$BE$1266,0))</f>
        <v>outdoor DIVAS</v>
      </c>
      <c r="CZ546">
        <f>INDEX('Data_Price '!AU$2:AU$1266,MATCH(Data!$DN546,'Data_Price '!$BE$2:$BE$1266,0))</f>
        <v>739</v>
      </c>
      <c r="DA546" t="str">
        <f>INDEX('Data_Price '!AV$2:AV$1266,MATCH(Data!$DN546,'Data_Price '!$BE$2:$BE$1266,0))</f>
        <v>https://www.google.com/url?url=https://outdoordivas.com/snow/womens-skis/camox-freebird/%3Fsku%3D1963&amp;rct=j&amp;q=&amp;esrc=s&amp;sa=U&amp;ved=0ahUKEwjB_eysxqP2AhWCd98KHWq5BFYQsDwITA&amp;usg=AOvVaw0Mpr1IgcCX5wPe-LkImY2f</v>
      </c>
      <c r="DB546" t="str">
        <f>INDEX('Data_Price '!AW$2:AW$1266,MATCH(Data!$DN546,'Data_Price '!$BE$2:$BE$1266,0))</f>
        <v>Black Crows Camox Freebird (Size: 166) | By Outdoor Divas</v>
      </c>
      <c r="DC546" t="str">
        <f>INDEX('Data_Price '!AX$2:AX$1266,MATCH(Data!$DN546,'Data_Price '!$BE$2:$BE$1266,0))</f>
        <v>outdoor DIVAS</v>
      </c>
      <c r="DD546">
        <f>INDEX('Data_Price '!AY$2:AY$1266,MATCH(Data!$DN546,'Data_Price '!$BE$2:$BE$1266,0))</f>
        <v>739</v>
      </c>
      <c r="DE546" t="str">
        <f>INDEX('Data_Price '!AZ$2:AZ$1266,MATCH(Data!$DN546,'Data_Price '!$BE$2:$BE$1266,0))</f>
        <v>https://www.google.com/url?q=https://outdoordivas.com/snow/womens-skis/camox-freebird/%3Fsku%3D1963&amp;sa=U&amp;ved=0ahUKEwjnr8mtxqP2AhVvU98KHcTgDrgQ2ykIDg&amp;usg=AOvVaw1dp3ZI1Nu5XfBtY2NGJrfp</v>
      </c>
      <c r="DF546" t="str">
        <f>INDEX('Data_Price '!BA$2:BA$1266,MATCH(Data!$DN546,'Data_Price '!$BE$2:$BE$1266,0))</f>
        <v>Black Crows Camox Freebird (Size: 166) | By Outdoor Divas</v>
      </c>
      <c r="DG546" t="str">
        <f>INDEX('Data_Price '!BB$2:BB$1266,MATCH(Data!$DN546,'Data_Price '!$BE$2:$BE$1266,0))</f>
        <v>outdoor DIVAS</v>
      </c>
      <c r="DH546">
        <f>INDEX('Data_Price '!BC$2:BC$1266,MATCH(Data!$DN546,'Data_Price '!$BE$2:$BE$1266,0))</f>
        <v>739</v>
      </c>
      <c r="DI546" t="str">
        <f>INDEX('Data_Price '!BD$2:BD$1266,MATCH(Data!$DN546,'Data_Price '!$BE$2:$BE$1266,0))</f>
        <v>https://www.google.com/url?q=https://outdoordivas.com/snow/womens-skis/camox-freebird/%3Fsku%3D1963&amp;sa=U&amp;ved=0ahUKEwjnr8mtxqP2AhVvU98KHcTgDrgQ2ykIEA&amp;usg=AOvVaw3GqUuKyr5P71XsN7eEX3Qz</v>
      </c>
      <c r="DJ546" s="89" t="e">
        <f ca="1">_xll.Connector("TinyUrl.TinyUrl",DA546,0)</f>
        <v>#NAME?</v>
      </c>
      <c r="DK546" s="89" t="e">
        <f ca="1">_xll.Connector("TinyUrl.TinyUrl",DE546,0)</f>
        <v>#NAME?</v>
      </c>
      <c r="DL546" s="89" t="e">
        <f ca="1">_xll.Connector("TinyUrl.TinyUrl",DI546,0)</f>
        <v>#NAME?</v>
      </c>
      <c r="DM546" s="224" t="str">
        <f t="shared" si="304"/>
        <v>Camox Freebird</v>
      </c>
      <c r="DN546" s="89" t="str">
        <f t="shared" si="305"/>
        <v xml:space="preserve"> Black CrowsCamox Freebird166.2 Unisex</v>
      </c>
      <c r="DO546" s="227" t="s">
        <v>988</v>
      </c>
    </row>
    <row r="547" spans="1:119" ht="15.45" customHeight="1">
      <c r="B547" s="224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#VALUE!</v>
      </c>
      <c r="F547" s="43" t="b">
        <f>CL547&gt;Driver!$F$56</f>
        <v>0</v>
      </c>
      <c r="G547" s="43" t="b">
        <f>AND(CB547&gt;Driver!$F$55,CB547&lt;Driver!$G$55)</f>
        <v>0</v>
      </c>
      <c r="H547" s="43" t="e">
        <f t="shared" si="272"/>
        <v>#VALUE!</v>
      </c>
      <c r="I547" s="43">
        <f t="shared" si="273"/>
        <v>0</v>
      </c>
      <c r="J547" s="43" t="e">
        <f t="array" ref="J547">NOT(OR(($H$9:$H$1273=TRUE)*($I$9:$I$1273&gt;0)*($BT$9:$BT$1273=BT547)*($K$9:$K$1273&gt;K547)))</f>
        <v>#VALUE!</v>
      </c>
      <c r="K547" s="72">
        <f t="shared" si="274"/>
        <v>0.68512654327292855</v>
      </c>
      <c r="L547" s="72">
        <f t="shared" si="275"/>
        <v>0.87941020062847475</v>
      </c>
      <c r="M547" s="72">
        <f t="shared" si="276"/>
        <v>0.49084288591738223</v>
      </c>
      <c r="N547" s="72">
        <f t="shared" si="277"/>
        <v>0.22922911528489209</v>
      </c>
      <c r="O547" s="72">
        <f t="shared" si="278"/>
        <v>0.25405117645418274</v>
      </c>
      <c r="P547" s="72">
        <f t="shared" si="279"/>
        <v>0.98924836601307198</v>
      </c>
      <c r="Q547" s="72"/>
      <c r="R547" s="72"/>
      <c r="S547" s="72">
        <f t="shared" si="280"/>
        <v>0.67060433173248335</v>
      </c>
      <c r="T547" s="72">
        <f t="shared" si="281"/>
        <v>0.83755970611056918</v>
      </c>
      <c r="U547" s="72">
        <f t="shared" si="282"/>
        <v>0.76177026440257356</v>
      </c>
      <c r="V547" s="72">
        <f t="shared" si="283"/>
        <v>0.65229529822518728</v>
      </c>
      <c r="W547" s="72">
        <f t="shared" si="284"/>
        <v>0.9871062992125984</v>
      </c>
      <c r="X547" s="72">
        <f t="shared" si="285"/>
        <v>0.12058979937152527</v>
      </c>
      <c r="Y547" s="72">
        <f t="shared" si="286"/>
        <v>0.50915711408261777</v>
      </c>
      <c r="Z547" s="72">
        <f t="shared" si="287"/>
        <v>0.77077088471510791</v>
      </c>
      <c r="AA547" s="72">
        <f t="shared" si="288"/>
        <v>0.74594882354581726</v>
      </c>
      <c r="AB547" s="72">
        <f t="shared" si="289"/>
        <v>1.0751633986928077E-2</v>
      </c>
      <c r="AC547" s="72"/>
      <c r="AD547" s="72"/>
      <c r="AE547" s="72">
        <f t="shared" si="290"/>
        <v>0.32939566826751665</v>
      </c>
      <c r="AF547" s="72">
        <f t="shared" si="291"/>
        <v>0.16244029388943085</v>
      </c>
      <c r="AG547" s="72">
        <f t="shared" si="292"/>
        <v>0.23822973559742641</v>
      </c>
      <c r="AH547" s="72">
        <f t="shared" si="293"/>
        <v>0.34770470177481272</v>
      </c>
      <c r="AI547" s="72">
        <f t="shared" si="294"/>
        <v>1.2893700787401575E-2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0.1912334846672534</v>
      </c>
      <c r="AL547" s="72">
        <f>(AX547-Driver!$K$181)/(Driver!$L$181-Driver!$K$181)</f>
        <v>0.37077088471510788</v>
      </c>
      <c r="AM547" s="72">
        <f>(AY547-Driver!$K$182)/(Driver!$L$182-Driver!$K$182)</f>
        <v>0.95994882354581723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295"/>
        <v>2.513227513227513</v>
      </c>
      <c r="AW547" s="70">
        <f t="shared" si="296"/>
        <v>19.653939248731319</v>
      </c>
      <c r="AX547" s="70">
        <f t="shared" si="297"/>
        <v>4.3369379624359707</v>
      </c>
      <c r="AY547" s="70">
        <f>IFERROR(Driver!$K$19/Data!BH547/Data!BI547*Data!BK547*Data!BL547,"")</f>
        <v>-0.24517295048797333</v>
      </c>
      <c r="AZ547" s="70">
        <f t="shared" si="298"/>
        <v>15.562174236783321</v>
      </c>
      <c r="BA547" s="70"/>
      <c r="BB547" s="70"/>
      <c r="BC547" s="70">
        <f t="shared" si="299"/>
        <v>10.687610108629443</v>
      </c>
      <c r="BD547" s="70">
        <f t="shared" si="300"/>
        <v>24.946323876628071</v>
      </c>
      <c r="BE547" s="70">
        <f t="shared" si="301"/>
        <v>0.33834778796405424</v>
      </c>
      <c r="BF547" s="70">
        <f t="shared" si="302"/>
        <v>5.9063865392717512</v>
      </c>
      <c r="BG547" s="70">
        <f t="shared" si="303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219</v>
      </c>
      <c r="BS547" s="8" t="s">
        <v>771</v>
      </c>
      <c r="BT547" s="9" t="s">
        <v>793</v>
      </c>
      <c r="BU547" s="10">
        <v>158</v>
      </c>
      <c r="BV547" s="9" t="s">
        <v>222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305</v>
      </c>
      <c r="CU547" s="10"/>
      <c r="CV547" s="10"/>
      <c r="CW547" s="10"/>
      <c r="CX547" t="str">
        <f>INDEX('Data_Price '!AS$2:AS$1266,MATCH(Data!$DN547,'Data_Price '!$BE$2:$BE$1266,0))</f>
        <v>Rossignol Experience 86 Basalt Op 21-22</v>
      </c>
      <c r="CY547" t="str">
        <f>INDEX('Data_Price '!AT$2:AT$1266,MATCH(Data!$DN547,'Data_Price '!$BE$2:$BE$1266,0))</f>
        <v>Al's Sporting Goods</v>
      </c>
      <c r="CZ547">
        <f>INDEX('Data_Price '!AU$2:AU$1266,MATCH(Data!$DN547,'Data_Price '!$BE$2:$BE$1266,0))</f>
        <v>599.95000000000005</v>
      </c>
      <c r="DA547" t="str">
        <f>INDEX('Data_Price '!AV$2:AV$1266,MATCH(Data!$DN547,'Data_Price '!$BE$2:$BE$1266,0))</f>
        <v>https://www.google.com/url?url=https://www.als.com/rossig-ski-experience-86-basalt-2022/p%3Fidsku%3D869032&amp;rct=j&amp;q=&amp;esrc=s&amp;sa=U&amp;ved=0ahUKEwimvOqtxqP2AhWuTd8KHdPkCRMQsDwIaA&amp;usg=AOvVaw097Wm5VugFHR5RtchlPizM</v>
      </c>
      <c r="DB547" t="str">
        <f>INDEX('Data_Price '!AW$2:AW$1266,MATCH(Data!$DN547,'Data_Price '!$BE$2:$BE$1266,0))</f>
        <v>Rossignol Experience 86 Basalt Op 21-22</v>
      </c>
      <c r="DC547" t="str">
        <f>INDEX('Data_Price '!AX$2:AX$1266,MATCH(Data!$DN547,'Data_Price '!$BE$2:$BE$1266,0))</f>
        <v>Al's Sporting Goods</v>
      </c>
      <c r="DD547">
        <f>INDEX('Data_Price '!AY$2:AY$1266,MATCH(Data!$DN547,'Data_Price '!$BE$2:$BE$1266,0))</f>
        <v>599.95000000000005</v>
      </c>
      <c r="DE547" t="str">
        <f>INDEX('Data_Price '!AZ$2:AZ$1266,MATCH(Data!$DN547,'Data_Price '!$BE$2:$BE$1266,0))</f>
        <v>https://www.google.com/url?q=https://www.als.com/rossig-ski-experience-86-basalt-2022/p%3Fidsku%3D869032&amp;sa=U&amp;ved=0ahUKEwirhJuuxqP2AhVDZN8KHc6OA0YQ2ykIFg&amp;usg=AOvVaw32HS4Y7ZZRBh00wPEgCcMf</v>
      </c>
      <c r="DF547" t="str">
        <f>INDEX('Data_Price '!BA$2:BA$1266,MATCH(Data!$DN547,'Data_Price '!$BE$2:$BE$1266,0))</f>
        <v>Rossignol Experience 86 Basalt Op 21-22</v>
      </c>
      <c r="DG547" t="str">
        <f>INDEX('Data_Price '!BB$2:BB$1266,MATCH(Data!$DN547,'Data_Price '!$BE$2:$BE$1266,0))</f>
        <v>UtahSkis</v>
      </c>
      <c r="DH547">
        <f>INDEX('Data_Price '!BC$2:BC$1266,MATCH(Data!$DN547,'Data_Price '!$BE$2:$BE$1266,0))</f>
        <v>599.95000000000005</v>
      </c>
      <c r="DI547" t="str">
        <f>INDEX('Data_Price '!BD$2:BD$1266,MATCH(Data!$DN547,'Data_Price '!$BE$2:$BE$1266,0))</f>
        <v>https://www.google.com/url?q=https://utahskis.com/rossignol-experience-86-basalt-op-21-22.html%3Futm_source%3Dgooglepepla%26utm_medium%3Dcpc%26utm_content%3Dpla&amp;sa=U&amp;ved=0ahUKEwirhJuuxqP2AhVDZN8KHc6OA0YQ2ykIGA&amp;usg=AOvVaw0b2fCHf3vMjgc6KtddJJY2</v>
      </c>
      <c r="DJ547" s="89" t="e">
        <f ca="1">_xll.Connector("TinyUrl.TinyUrl",DA547,0)</f>
        <v>#NAME?</v>
      </c>
      <c r="DK547" s="89" t="e">
        <f ca="1">_xll.Connector("TinyUrl.TinyUrl",DE547,0)</f>
        <v>#NAME?</v>
      </c>
      <c r="DL547" s="89" t="e">
        <f ca="1">_xll.Connector("TinyUrl.TinyUrl",DI547,0)</f>
        <v>#NAME?</v>
      </c>
      <c r="DM547" s="224" t="str">
        <f t="shared" si="304"/>
        <v>Experience 86 Basalt</v>
      </c>
      <c r="DN547" s="89" t="str">
        <f t="shared" si="305"/>
        <v xml:space="preserve"> RossignolExperience 86 Basalt158 Unisex</v>
      </c>
      <c r="DO547" s="227" t="s">
        <v>982</v>
      </c>
    </row>
    <row r="548" spans="1:119" ht="15.45" customHeight="1">
      <c r="A548" s="224">
        <f>ROW()</f>
        <v>548</v>
      </c>
      <c r="B548" s="224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#VALUE!</v>
      </c>
      <c r="F548" s="43" t="b">
        <f>CL548&gt;Driver!$F$56</f>
        <v>1</v>
      </c>
      <c r="G548" s="43" t="b">
        <f>AND(CB548&gt;Driver!$F$55,CB548&lt;Driver!$G$55)</f>
        <v>0</v>
      </c>
      <c r="H548" s="43" t="e">
        <f t="shared" si="272"/>
        <v>#VALUE!</v>
      </c>
      <c r="I548" s="43">
        <f t="shared" si="273"/>
        <v>0</v>
      </c>
      <c r="J548" s="43" t="e">
        <f t="array" ref="J548">NOT(OR(($H$9:$H$1273=TRUE)*($I$9:$I$1273&gt;0)*($BT$9:$BT$1273=BT548)*($K$9:$K$1273&gt;K548)))</f>
        <v>#VALUE!</v>
      </c>
      <c r="K548" s="72">
        <f t="shared" si="274"/>
        <v>0.72901071223480363</v>
      </c>
      <c r="L548" s="72">
        <f t="shared" si="275"/>
        <v>0.95458544839255499</v>
      </c>
      <c r="M548" s="72">
        <f t="shared" si="276"/>
        <v>0.50343597607705237</v>
      </c>
      <c r="N548" s="72">
        <f t="shared" si="277"/>
        <v>0.26274584202871054</v>
      </c>
      <c r="O548" s="72">
        <f t="shared" si="278"/>
        <v>0.28372221692140054</v>
      </c>
      <c r="P548" s="72">
        <f t="shared" si="279"/>
        <v>0.96383986928104581</v>
      </c>
      <c r="Q548" s="72"/>
      <c r="R548" s="72"/>
      <c r="S548" s="72">
        <f t="shared" si="280"/>
        <v>0.67213542055411701</v>
      </c>
      <c r="T548" s="72">
        <f t="shared" si="281"/>
        <v>0.96876373115983605</v>
      </c>
      <c r="U548" s="72">
        <f t="shared" si="282"/>
        <v>0.95205477766795599</v>
      </c>
      <c r="V548" s="72">
        <f t="shared" si="283"/>
        <v>0.79127851846538733</v>
      </c>
      <c r="W548" s="72">
        <f t="shared" si="284"/>
        <v>0.93902925124179804</v>
      </c>
      <c r="X548" s="72">
        <f t="shared" si="285"/>
        <v>4.5414551607445008E-2</v>
      </c>
      <c r="Y548" s="72">
        <f t="shared" si="286"/>
        <v>0.49656402392294768</v>
      </c>
      <c r="Z548" s="72">
        <f t="shared" si="287"/>
        <v>0.73725415797128946</v>
      </c>
      <c r="AA548" s="72">
        <f t="shared" si="288"/>
        <v>0.71627778307859946</v>
      </c>
      <c r="AB548" s="72">
        <f t="shared" si="289"/>
        <v>3.6160130718954187E-2</v>
      </c>
      <c r="AC548" s="72"/>
      <c r="AD548" s="72"/>
      <c r="AE548" s="72">
        <f t="shared" si="290"/>
        <v>0.32786457944588293</v>
      </c>
      <c r="AF548" s="72">
        <f t="shared" si="291"/>
        <v>3.123626884016395E-2</v>
      </c>
      <c r="AG548" s="72">
        <f t="shared" si="292"/>
        <v>4.7945222332044048E-2</v>
      </c>
      <c r="AH548" s="72">
        <f t="shared" si="293"/>
        <v>0.2087214815346127</v>
      </c>
      <c r="AI548" s="72">
        <f t="shared" si="294"/>
        <v>6.0970748758201965E-2</v>
      </c>
      <c r="AJ548" s="72">
        <f>(AV548-Driver!$K$179)/(Driver!$L$179-Driver!$K$179)</f>
        <v>0.19458544839255498</v>
      </c>
      <c r="AK548" s="72">
        <f>(AW548-Driver!$K$180)/(Driver!$L$180-Driver!$K$180)</f>
        <v>0.20997225324235319</v>
      </c>
      <c r="AL548" s="72">
        <f>(AX548-Driver!$K$181)/(Driver!$L$181-Driver!$K$181)</f>
        <v>0.33725415797128949</v>
      </c>
      <c r="AM548" s="72">
        <f>(AY548-Driver!$K$182)/(Driver!$L$182-Driver!$K$182)</f>
        <v>0.93027778307859943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295"/>
        <v>4.0954415954415957</v>
      </c>
      <c r="AW548" s="70">
        <f t="shared" si="296"/>
        <v>21.48636877002189</v>
      </c>
      <c r="AX548" s="70">
        <f t="shared" si="297"/>
        <v>4.0352874217416055</v>
      </c>
      <c r="AY548" s="70">
        <f>IFERROR(Driver!$K$19/Data!BH474/Data!BI474*Data!BK474*Data!BL474,"")</f>
        <v>-0.42680398306744394</v>
      </c>
      <c r="AZ548" s="70">
        <f t="shared" si="298"/>
        <v>17.877885331347727</v>
      </c>
      <c r="BA548" s="70"/>
      <c r="BB548" s="70"/>
      <c r="BC548" s="70">
        <f t="shared" si="299"/>
        <v>11.481796524367677</v>
      </c>
      <c r="BD548" s="70">
        <f t="shared" si="300"/>
        <v>7.8062912496213803</v>
      </c>
      <c r="BE548" s="70">
        <f t="shared" si="301"/>
        <v>5.2223880426042035E-2</v>
      </c>
      <c r="BF548" s="70">
        <f t="shared" si="302"/>
        <v>21.603564853019066</v>
      </c>
      <c r="BG548" s="70">
        <f t="shared" si="303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219</v>
      </c>
      <c r="BS548" s="8" t="s">
        <v>610</v>
      </c>
      <c r="BT548" s="9" t="s">
        <v>615</v>
      </c>
      <c r="BU548" s="10">
        <v>163</v>
      </c>
      <c r="BV548" s="9" t="s">
        <v>390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305</v>
      </c>
      <c r="CU548" s="9" t="s">
        <v>302</v>
      </c>
      <c r="CV548" s="10"/>
      <c r="CW548" s="10"/>
      <c r="CX548">
        <f>INDEX('Data_Price '!AS$2:AS$1266,MATCH(Data!$DN548,'Data_Price '!$BE$2:$BE$1266,0))</f>
        <v>0</v>
      </c>
      <c r="CY548">
        <f>INDEX('Data_Price '!AT$2:AT$1266,MATCH(Data!$DN548,'Data_Price '!$BE$2:$BE$1266,0))</f>
        <v>0</v>
      </c>
      <c r="CZ548">
        <f>INDEX('Data_Price '!AU$2:AU$1266,MATCH(Data!$DN548,'Data_Price '!$BE$2:$BE$1266,0))</f>
        <v>0</v>
      </c>
      <c r="DA548">
        <f>INDEX('Data_Price '!AV$2:AV$1266,MATCH(Data!$DN548,'Data_Price '!$BE$2:$BE$1266,0))</f>
        <v>0</v>
      </c>
      <c r="DB548">
        <f>INDEX('Data_Price '!AW$2:AW$1266,MATCH(Data!$DN548,'Data_Price '!$BE$2:$BE$1266,0))</f>
        <v>0</v>
      </c>
      <c r="DC548">
        <f>INDEX('Data_Price '!AX$2:AX$1266,MATCH(Data!$DN548,'Data_Price '!$BE$2:$BE$1266,0))</f>
        <v>0</v>
      </c>
      <c r="DD548">
        <f>INDEX('Data_Price '!AY$2:AY$1266,MATCH(Data!$DN548,'Data_Price '!$BE$2:$BE$1266,0))</f>
        <v>0</v>
      </c>
      <c r="DE548">
        <f>INDEX('Data_Price '!AZ$2:AZ$1266,MATCH(Data!$DN548,'Data_Price '!$BE$2:$BE$1266,0))</f>
        <v>0</v>
      </c>
      <c r="DF548">
        <f>INDEX('Data_Price '!BA$2:BA$1266,MATCH(Data!$DN548,'Data_Price '!$BE$2:$BE$1266,0))</f>
        <v>0</v>
      </c>
      <c r="DG548">
        <f>INDEX('Data_Price '!BB$2:BB$1266,MATCH(Data!$DN548,'Data_Price '!$BE$2:$BE$1266,0))</f>
        <v>0</v>
      </c>
      <c r="DH548">
        <f>INDEX('Data_Price '!BC$2:BC$1266,MATCH(Data!$DN548,'Data_Price '!$BE$2:$BE$1266,0))</f>
        <v>0</v>
      </c>
      <c r="DI548">
        <f>INDEX('Data_Price '!BD$2:BD$1266,MATCH(Data!$DN548,'Data_Price '!$BE$2:$BE$1266,0))</f>
        <v>0</v>
      </c>
      <c r="DJ548" s="89" t="e">
        <f ca="1">_xll.Connector("TinyUrl.TinyUrl",DA548,0)</f>
        <v>#NAME?</v>
      </c>
      <c r="DK548" s="89" t="e">
        <f ca="1">_xll.Connector("TinyUrl.TinyUrl",DE548,0)</f>
        <v>#NAME?</v>
      </c>
      <c r="DL548" s="89" t="e">
        <f ca="1">_xll.Connector("TinyUrl.TinyUrl",DI548,0)</f>
        <v>#NAME?</v>
      </c>
      <c r="DM548" s="224" t="str">
        <f t="shared" si="304"/>
        <v>Ranger 102 FR W</v>
      </c>
      <c r="DN548" s="89" t="str">
        <f t="shared" si="305"/>
        <v xml:space="preserve"> FischerRanger 102 FR W163 Women's</v>
      </c>
      <c r="DO548" s="227"/>
    </row>
    <row r="549" spans="1:119" ht="15.45" customHeight="1">
      <c r="B549" s="224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#VALUE!</v>
      </c>
      <c r="F549" s="43" t="b">
        <f>CL549&gt;Driver!$F$56</f>
        <v>0</v>
      </c>
      <c r="G549" s="43" t="b">
        <f>AND(CB549&gt;Driver!$F$55,CB549&lt;Driver!$G$55)</f>
        <v>0</v>
      </c>
      <c r="H549" s="43" t="e">
        <f t="shared" si="272"/>
        <v>#VALUE!</v>
      </c>
      <c r="I549" s="43">
        <f t="shared" si="273"/>
        <v>0</v>
      </c>
      <c r="J549" s="43" t="e">
        <f t="array" ref="J549">NOT(OR(($H$9:$H$1273=TRUE)*($I$9:$I$1273&gt;0)*($BT$9:$BT$1273=BT549)*($K$9:$K$1273&gt;K549)))</f>
        <v>#VALUE!</v>
      </c>
      <c r="K549" s="72">
        <f t="shared" si="274"/>
        <v>0.72896587211504682</v>
      </c>
      <c r="L549" s="72">
        <f t="shared" si="275"/>
        <v>0.90003706389493199</v>
      </c>
      <c r="M549" s="72">
        <f t="shared" si="276"/>
        <v>0.55789468033516165</v>
      </c>
      <c r="N549" s="72">
        <f t="shared" si="277"/>
        <v>0.39491557579206982</v>
      </c>
      <c r="O549" s="72">
        <f t="shared" si="278"/>
        <v>0.34826192926570276</v>
      </c>
      <c r="P549" s="72">
        <f t="shared" si="279"/>
        <v>0.93050653594771249</v>
      </c>
      <c r="Q549" s="72"/>
      <c r="R549" s="72"/>
      <c r="S549" s="72">
        <f t="shared" si="280"/>
        <v>0.7113688221760528</v>
      </c>
      <c r="T549" s="72">
        <f t="shared" si="281"/>
        <v>0.94086392762629478</v>
      </c>
      <c r="U549" s="72">
        <f t="shared" si="282"/>
        <v>0.72085928573384095</v>
      </c>
      <c r="V549" s="72">
        <f t="shared" si="283"/>
        <v>0.63931862002911966</v>
      </c>
      <c r="W549" s="72">
        <f t="shared" si="284"/>
        <v>0.99724430379746831</v>
      </c>
      <c r="X549" s="72">
        <f t="shared" si="285"/>
        <v>9.9962936105068068E-2</v>
      </c>
      <c r="Y549" s="72">
        <f t="shared" si="286"/>
        <v>0.44210531966483829</v>
      </c>
      <c r="Z549" s="72">
        <f t="shared" si="287"/>
        <v>0.60508442420793018</v>
      </c>
      <c r="AA549" s="72">
        <f t="shared" si="288"/>
        <v>0.65173807073429724</v>
      </c>
      <c r="AB549" s="72">
        <f t="shared" si="289"/>
        <v>6.949346405228754E-2</v>
      </c>
      <c r="AC549" s="72"/>
      <c r="AD549" s="72"/>
      <c r="AE549" s="72">
        <f t="shared" si="290"/>
        <v>0.2886311778239472</v>
      </c>
      <c r="AF549" s="72">
        <f t="shared" si="291"/>
        <v>5.9136072373705176E-2</v>
      </c>
      <c r="AG549" s="72">
        <f t="shared" si="292"/>
        <v>0.27914071426615905</v>
      </c>
      <c r="AH549" s="72">
        <f t="shared" si="293"/>
        <v>0.3606813799708804</v>
      </c>
      <c r="AI549" s="72">
        <f t="shared" si="294"/>
        <v>2.7556962025316531E-3</v>
      </c>
      <c r="AJ549" s="72">
        <f>(AV549-Driver!$K$179)/(Driver!$L$179-Driver!$K$179)</f>
        <v>0.14003706389493192</v>
      </c>
      <c r="AK549" s="72">
        <f>(AW549-Driver!$K$180)/(Driver!$L$180-Driver!$K$180)</f>
        <v>0.22483466498639856</v>
      </c>
      <c r="AL549" s="72">
        <f>(AX549-Driver!$K$181)/(Driver!$L$181-Driver!$K$181)</f>
        <v>0.20508442420793019</v>
      </c>
      <c r="AM549" s="72">
        <f>(AY549-Driver!$K$182)/(Driver!$L$182-Driver!$K$182)</f>
        <v>0.8657380707342972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295"/>
        <v>2.9473612806946146</v>
      </c>
      <c r="AW549" s="70">
        <f t="shared" si="296"/>
        <v>22.93973652619097</v>
      </c>
      <c r="AX549" s="70">
        <f t="shared" si="297"/>
        <v>2.8457598178713717</v>
      </c>
      <c r="AY549" s="70">
        <f>IFERROR(Driver!$K$19/Data!BH549/Data!BI549*Data!BK549*Data!BL549,"")</f>
        <v>-0.82188330657243647</v>
      </c>
      <c r="AZ549" s="70">
        <f t="shared" si="298"/>
        <v>20.915860014892033</v>
      </c>
      <c r="BA549" s="70"/>
      <c r="BB549" s="70"/>
      <c r="BC549" s="70">
        <f t="shared" si="299"/>
        <v>31.832434691848899</v>
      </c>
      <c r="BD549" s="70">
        <f t="shared" si="300"/>
        <v>5.3372080724295889</v>
      </c>
      <c r="BE549" s="70">
        <f t="shared" si="301"/>
        <v>0.37925146857466502</v>
      </c>
      <c r="BF549" s="70">
        <f t="shared" si="302"/>
        <v>4.4407619033498866</v>
      </c>
      <c r="BG549" s="70">
        <f t="shared" si="303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219</v>
      </c>
      <c r="BS549" s="8" t="s">
        <v>438</v>
      </c>
      <c r="BT549" s="9" t="s">
        <v>456</v>
      </c>
      <c r="BU549" s="10">
        <v>161</v>
      </c>
      <c r="BV549" s="9" t="s">
        <v>222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305</v>
      </c>
      <c r="CU549" s="9" t="s">
        <v>302</v>
      </c>
      <c r="CV549" s="10"/>
      <c r="CW549" s="10"/>
      <c r="CX549" t="str">
        <f>INDEX('Data_Price '!AS$2:AS$1266,MATCH(Data!$DN549,'Data_Price '!$BE$2:$BE$1266,0))</f>
        <v>Atomic Maverick 86 C Skis 2022</v>
      </c>
      <c r="CY549" t="str">
        <f>INDEX('Data_Price '!AT$2:AT$1266,MATCH(Data!$DN549,'Data_Price '!$BE$2:$BE$1266,0))</f>
        <v>Skirack</v>
      </c>
      <c r="CZ549">
        <f>INDEX('Data_Price '!AU$2:AU$1266,MATCH(Data!$DN549,'Data_Price '!$BE$2:$BE$1266,0))</f>
        <v>399.96</v>
      </c>
      <c r="DA549" t="str">
        <f>INDEX('Data_Price '!AV$2:AV$1266,MATCH(Data!$DN549,'Data_Price '!$BE$2:$BE$1266,0))</f>
        <v>https://www.google.com/url?q=https://www.skirack.com/atomic-maverick-86-c-skis-2022-13146919%3Ffee%3D7%26fep%3D316788%26utm_source%3Dgoogle_shopping%26utm_medium%3Dcpc%26utm_campaign%3Dproduct&amp;sa=U&amp;ved=0ahUKEwipn8KvxqP2AhVnleAKHTxiDXcQ2ykIGQ&amp;usg=AOvVaw3dj4FUvyWnYY2cemTBMfRc</v>
      </c>
      <c r="DB549" t="str">
        <f>INDEX('Data_Price '!AW$2:AW$1266,MATCH(Data!$DN549,'Data_Price '!$BE$2:$BE$1266,0))</f>
        <v>Atomic Maverick 86 C Skis 2022</v>
      </c>
      <c r="DC549" t="str">
        <f>INDEX('Data_Price '!AX$2:AX$1266,MATCH(Data!$DN549,'Data_Price '!$BE$2:$BE$1266,0))</f>
        <v>Powder7 Ski Shop</v>
      </c>
      <c r="DD549">
        <f>INDEX('Data_Price '!AY$2:AY$1266,MATCH(Data!$DN549,'Data_Price '!$BE$2:$BE$1266,0))</f>
        <v>499.95</v>
      </c>
      <c r="DE549" t="str">
        <f>INDEX('Data_Price '!AZ$2:AZ$1266,MATCH(Data!$DN549,'Data_Price '!$BE$2:$BE$1266,0))</f>
        <v>https://www.google.com/url?url=https://www.powder7.com/Atomic-Maverick-86-C-Skis-161cm-New-Flat-2022/for-sale%3Futm_source%3Dfeed%26utm_medium%3Dfree&amp;rct=j&amp;q=&amp;esrc=s&amp;sa=U&amp;ved=0ahUKEwjdtYSvxqP2AhVqiOAKHUeWAbcQsDwISg&amp;usg=AOvVaw0n54TVROFe5rALqVyr3Szk</v>
      </c>
      <c r="DF549" t="str">
        <f>INDEX('Data_Price '!BA$2:BA$1266,MATCH(Data!$DN549,'Data_Price '!$BE$2:$BE$1266,0))</f>
        <v>Atomic Maverick 86 C Skis 2022</v>
      </c>
      <c r="DG549" t="str">
        <f>INDEX('Data_Price '!BB$2:BB$1266,MATCH(Data!$DN549,'Data_Price '!$BE$2:$BE$1266,0))</f>
        <v>Powder7 Ski Shop</v>
      </c>
      <c r="DH549">
        <f>INDEX('Data_Price '!BC$2:BC$1266,MATCH(Data!$DN549,'Data_Price '!$BE$2:$BE$1266,0))</f>
        <v>499.95</v>
      </c>
      <c r="DI549" t="str">
        <f>INDEX('Data_Price '!BD$2:BD$1266,MATCH(Data!$DN549,'Data_Price '!$BE$2:$BE$1266,0))</f>
        <v>https://www.google.com/url?q=https://www.powder7.com/Atomic-Maverick-86-C-Skis-161cm-New-Flat-2022/for-sale%3Futm_source%3Dfeed%26utm_medium%3Dfree&amp;sa=U&amp;ved=0ahUKEwipn8KvxqP2AhVnleAKHTxiDXcQ2ykIHQ&amp;usg=AOvVaw2AZ64hUOWjctS3Vm98HEJ2</v>
      </c>
      <c r="DJ549" s="89" t="e">
        <f ca="1">_xll.Connector("TinyUrl.TinyUrl",DA549,0)</f>
        <v>#NAME?</v>
      </c>
      <c r="DK549" s="89" t="e">
        <f ca="1">_xll.Connector("TinyUrl.TinyUrl",DE549,0)</f>
        <v>#NAME?</v>
      </c>
      <c r="DL549" s="89" t="e">
        <f ca="1">_xll.Connector("TinyUrl.TinyUrl",DI549,0)</f>
        <v>#NAME?</v>
      </c>
      <c r="DM549" s="224" t="str">
        <f t="shared" si="304"/>
        <v>Maverick 86 C</v>
      </c>
      <c r="DN549" s="89" t="str">
        <f t="shared" si="305"/>
        <v xml:space="preserve"> AtomicMaverick 86 C161 Unisex</v>
      </c>
      <c r="DO549" s="227" t="s">
        <v>953</v>
      </c>
    </row>
    <row r="550" spans="1:119" ht="15.45" customHeight="1">
      <c r="B550" s="224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#VALUE!</v>
      </c>
      <c r="F550" s="43" t="b">
        <f>CL550&gt;Driver!$F$56</f>
        <v>0</v>
      </c>
      <c r="G550" s="43" t="b">
        <f>AND(CB550&gt;Driver!$F$55,CB550&lt;Driver!$G$55)</f>
        <v>0</v>
      </c>
      <c r="H550" s="43" t="e">
        <f t="shared" si="272"/>
        <v>#VALUE!</v>
      </c>
      <c r="I550" s="43">
        <f t="shared" si="273"/>
        <v>0</v>
      </c>
      <c r="J550" s="43" t="e">
        <f t="array" ref="J550">NOT(OR(($H$9:$H$1273=TRUE)*($I$9:$I$1273&gt;0)*($BT$9:$BT$1273=BT550)*($K$9:$K$1273&gt;K550)))</f>
        <v>#VALUE!</v>
      </c>
      <c r="K550" s="72">
        <f t="shared" si="274"/>
        <v>0.67679492280650266</v>
      </c>
      <c r="L550" s="72">
        <f t="shared" si="275"/>
        <v>0.9227588429618887</v>
      </c>
      <c r="M550" s="72">
        <f t="shared" si="276"/>
        <v>0.43083100265111673</v>
      </c>
      <c r="N550" s="72">
        <f t="shared" si="277"/>
        <v>0.12867893505343697</v>
      </c>
      <c r="O550" s="72">
        <f t="shared" si="278"/>
        <v>0.26851995525285433</v>
      </c>
      <c r="P550" s="72">
        <f t="shared" si="279"/>
        <v>0.89529411764705891</v>
      </c>
      <c r="Q550" s="72"/>
      <c r="R550" s="72"/>
      <c r="S550" s="72">
        <f t="shared" si="280"/>
        <v>0.70029154788352743</v>
      </c>
      <c r="T550" s="72">
        <f t="shared" si="281"/>
        <v>0.83116866452193494</v>
      </c>
      <c r="U550" s="72">
        <f t="shared" si="282"/>
        <v>0.77714801919268039</v>
      </c>
      <c r="V550" s="72">
        <f t="shared" si="283"/>
        <v>0.63222140123385562</v>
      </c>
      <c r="W550" s="72">
        <f t="shared" si="284"/>
        <v>0.9737091624471893</v>
      </c>
      <c r="X550" s="72">
        <f t="shared" si="285"/>
        <v>7.7241157038111352E-2</v>
      </c>
      <c r="Y550" s="72">
        <f t="shared" si="286"/>
        <v>0.56916899734888327</v>
      </c>
      <c r="Z550" s="72">
        <f t="shared" si="287"/>
        <v>0.87132106494656303</v>
      </c>
      <c r="AA550" s="72">
        <f t="shared" si="288"/>
        <v>0.73148004474714567</v>
      </c>
      <c r="AB550" s="72">
        <f t="shared" si="289"/>
        <v>0.10470588235294109</v>
      </c>
      <c r="AC550" s="72"/>
      <c r="AD550" s="72"/>
      <c r="AE550" s="72">
        <f t="shared" si="290"/>
        <v>0.29970845211647257</v>
      </c>
      <c r="AF550" s="72">
        <f t="shared" si="291"/>
        <v>0.16883133547806503</v>
      </c>
      <c r="AG550" s="72">
        <f t="shared" si="292"/>
        <v>0.22285198080731958</v>
      </c>
      <c r="AH550" s="72">
        <f t="shared" si="293"/>
        <v>0.36777859876614444</v>
      </c>
      <c r="AI550" s="72">
        <f t="shared" si="294"/>
        <v>2.6290837552810666E-2</v>
      </c>
      <c r="AJ550" s="72">
        <f>(AV550-Driver!$K$179)/(Driver!$L$179-Driver!$K$179)</f>
        <v>0.16275884296188864</v>
      </c>
      <c r="AK550" s="72">
        <f>(AW550-Driver!$K$180)/(Driver!$L$180-Driver!$K$180)</f>
        <v>0.28714796819702687</v>
      </c>
      <c r="AL550" s="72">
        <f>(AX550-Driver!$K$181)/(Driver!$L$181-Driver!$K$181)</f>
        <v>0.47132106494656295</v>
      </c>
      <c r="AM550" s="72">
        <f>(AY550-Driver!$K$182)/(Driver!$L$182-Driver!$K$182)</f>
        <v>0.94548004474714564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295"/>
        <v>3.4255867589200926</v>
      </c>
      <c r="AW550" s="70">
        <f t="shared" si="296"/>
        <v>29.033239197653351</v>
      </c>
      <c r="AX550" s="70">
        <f t="shared" si="297"/>
        <v>5.2418895845190665</v>
      </c>
      <c r="AY550" s="70">
        <f>IFERROR(Driver!$K$19/Data!BH550/Data!BI550*Data!BK550*Data!BL550,"")</f>
        <v>-0.33374346207047689</v>
      </c>
      <c r="AZ550" s="70">
        <f t="shared" si="298"/>
        <v>24.125093075204763</v>
      </c>
      <c r="BA550" s="70"/>
      <c r="BB550" s="70"/>
      <c r="BC550" s="70">
        <f t="shared" si="299"/>
        <v>26.086575508354457</v>
      </c>
      <c r="BD550" s="70">
        <f t="shared" si="300"/>
        <v>25.511919732966593</v>
      </c>
      <c r="BE550" s="70">
        <f t="shared" si="301"/>
        <v>0.32297277639231797</v>
      </c>
      <c r="BF550" s="70">
        <f t="shared" si="302"/>
        <v>3.6391809012087739</v>
      </c>
      <c r="BG550" s="70">
        <f t="shared" si="303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219</v>
      </c>
      <c r="BS550" s="8" t="s">
        <v>771</v>
      </c>
      <c r="BT550" s="9" t="s">
        <v>794</v>
      </c>
      <c r="BU550" s="10">
        <v>166</v>
      </c>
      <c r="BV550" s="9" t="s">
        <v>390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305</v>
      </c>
      <c r="CU550" s="10"/>
      <c r="CV550" s="10"/>
      <c r="CW550" s="10"/>
      <c r="CX550" t="str">
        <f>INDEX('Data_Price '!AS$2:AS$1266,MATCH(Data!$DN550,'Data_Price '!$BE$2:$BE$1266,0))</f>
        <v>Rossignol Experience W 86 Basalt Ski Women's - 2022 166 cm</v>
      </c>
      <c r="CY550" t="str">
        <f>INDEX('Data_Price '!AT$2:AT$1266,MATCH(Data!$DN550,'Data_Price '!$BE$2:$BE$1266,0))</f>
        <v>Rossignol US</v>
      </c>
      <c r="CZ550">
        <f>INDEX('Data_Price '!AU$2:AU$1266,MATCH(Data!$DN550,'Data_Price '!$BE$2:$BE$1266,0))</f>
        <v>599.95000000000005</v>
      </c>
      <c r="DA550" t="str">
        <f>INDEX('Data_Price '!AV$2:AV$1266,MATCH(Data!$DN550,'Data_Price '!$BE$2:$BE$1266,0))</f>
        <v>https://www.google.com/url?url=https://www.rossignol.com/us/rakfq03-000.html%3Flgw_code%3D11033-RAKFQ03--000166&amp;rct=j&amp;q=&amp;esrc=s&amp;sa=U&amp;ved=0ahUKEwiG8uKvxqP2AhWSUt8KHQTPDgsQsDwIYg&amp;usg=AOvVaw0ReheavNhtM21x2Sz4qlHc</v>
      </c>
      <c r="DB550" t="str">
        <f>INDEX('Data_Price '!AW$2:AW$1266,MATCH(Data!$DN550,'Data_Price '!$BE$2:$BE$1266,0))</f>
        <v>Rossignol Experience W 86 Basalt Ski Women's - 2022 166 cm</v>
      </c>
      <c r="DC550" t="str">
        <f>INDEX('Data_Price '!AX$2:AX$1266,MATCH(Data!$DN550,'Data_Price '!$BE$2:$BE$1266,0))</f>
        <v>Rossignol US</v>
      </c>
      <c r="DD550">
        <f>INDEX('Data_Price '!AY$2:AY$1266,MATCH(Data!$DN550,'Data_Price '!$BE$2:$BE$1266,0))</f>
        <v>599.95000000000005</v>
      </c>
      <c r="DE550" t="str">
        <f>INDEX('Data_Price '!AZ$2:AZ$1266,MATCH(Data!$DN550,'Data_Price '!$BE$2:$BE$1266,0))</f>
        <v>https://www.google.com/url?q=https://www.rossignol.com/us/rakfq03-000.html%3Flgw_code%3D11033-RAKFQ03--000166&amp;sa=U&amp;ved=0ahUKEwiGtZSwxqP2AhWqc98KHYC9CvQQ2ykIFg&amp;usg=AOvVaw0yCVPW5sHIMhWBAkehMbEZ</v>
      </c>
      <c r="DF550" t="str">
        <f>INDEX('Data_Price '!BA$2:BA$1266,MATCH(Data!$DN550,'Data_Price '!$BE$2:$BE$1266,0))</f>
        <v>Rossignol Experience W 86 Basalt Ski Women's - 2022 166 cm</v>
      </c>
      <c r="DG550" t="str">
        <f>INDEX('Data_Price '!BB$2:BB$1266,MATCH(Data!$DN550,'Data_Price '!$BE$2:$BE$1266,0))</f>
        <v>Al's Sporting Goods</v>
      </c>
      <c r="DH550">
        <f>INDEX('Data_Price '!BC$2:BC$1266,MATCH(Data!$DN550,'Data_Price '!$BE$2:$BE$1266,0))</f>
        <v>599.95000000000005</v>
      </c>
      <c r="DI550" t="str">
        <f>INDEX('Data_Price '!BD$2:BD$1266,MATCH(Data!$DN550,'Data_Price '!$BE$2:$BE$1266,0))</f>
        <v>https://www.google.com/url?q=https://www.als.com/rossig-ski-experience-w-86-baslt-2022/p%3Fidsku%3D869037&amp;sa=U&amp;ved=0ahUKEwiGtZSwxqP2AhWqc98KHYC9CvQQ2ykIGA&amp;usg=AOvVaw2iRFWFB8jvVMwxMTSenA-9</v>
      </c>
      <c r="DJ550" s="89" t="e">
        <f ca="1">_xll.Connector("TinyUrl.TinyUrl",DA550,0)</f>
        <v>#NAME?</v>
      </c>
      <c r="DK550" s="89" t="e">
        <f ca="1">_xll.Connector("TinyUrl.TinyUrl",DE550,0)</f>
        <v>#NAME?</v>
      </c>
      <c r="DL550" s="89" t="e">
        <f ca="1">_xll.Connector("TinyUrl.TinyUrl",DI550,0)</f>
        <v>#NAME?</v>
      </c>
      <c r="DM550" s="224" t="str">
        <f t="shared" si="304"/>
        <v>Experience 86 Basalt W</v>
      </c>
      <c r="DN550" s="89" t="str">
        <f t="shared" si="305"/>
        <v xml:space="preserve"> RossignolExperience 86 Basalt W166 Women's</v>
      </c>
      <c r="DO550" s="227" t="s">
        <v>1097</v>
      </c>
    </row>
    <row r="551" spans="1:119" ht="15.45" customHeight="1">
      <c r="B551" s="224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#VALUE!</v>
      </c>
      <c r="F551" s="43" t="b">
        <f>CL551&gt;Driver!$F$56</f>
        <v>1</v>
      </c>
      <c r="G551" s="43" t="b">
        <f>AND(CB551&gt;Driver!$F$55,CB551&lt;Driver!$G$55)</f>
        <v>0</v>
      </c>
      <c r="H551" s="43" t="e">
        <f t="shared" si="272"/>
        <v>#VALUE!</v>
      </c>
      <c r="I551" s="43">
        <f t="shared" si="273"/>
        <v>0</v>
      </c>
      <c r="J551" s="43" t="e">
        <f t="array" ref="J551">NOT(OR(($H$9:$H$1273=TRUE)*($I$9:$I$1273&gt;0)*($BT$9:$BT$1273=BT551)*($K$9:$K$1273&gt;K551)))</f>
        <v>#VALUE!</v>
      </c>
      <c r="K551" s="72">
        <f t="shared" si="274"/>
        <v>0.67790903779679312</v>
      </c>
      <c r="L551" s="72">
        <f t="shared" si="275"/>
        <v>0.93274997985657881</v>
      </c>
      <c r="M551" s="72">
        <f t="shared" si="276"/>
        <v>0.42306809573700743</v>
      </c>
      <c r="N551" s="72">
        <f t="shared" si="277"/>
        <v>7.0498956554733483E-2</v>
      </c>
      <c r="O551" s="72">
        <f t="shared" si="278"/>
        <v>0.28184258555824959</v>
      </c>
      <c r="P551" s="72">
        <f t="shared" si="279"/>
        <v>0.91686274509803933</v>
      </c>
      <c r="Q551" s="72"/>
      <c r="R551" s="72"/>
      <c r="S551" s="72">
        <f t="shared" si="280"/>
        <v>0.69695343799417508</v>
      </c>
      <c r="T551" s="72">
        <f t="shared" si="281"/>
        <v>0.99302615094996294</v>
      </c>
      <c r="U551" s="72">
        <f t="shared" si="282"/>
        <v>0.95993939965222841</v>
      </c>
      <c r="V551" s="72">
        <f t="shared" si="283"/>
        <v>0.62400106872338523</v>
      </c>
      <c r="W551" s="72">
        <f t="shared" si="284"/>
        <v>0.93251904347954206</v>
      </c>
      <c r="X551" s="72">
        <f t="shared" si="285"/>
        <v>6.7250020143421185E-2</v>
      </c>
      <c r="Y551" s="72">
        <f t="shared" si="286"/>
        <v>0.57693190426299257</v>
      </c>
      <c r="Z551" s="72">
        <f t="shared" si="287"/>
        <v>0.92950104344526652</v>
      </c>
      <c r="AA551" s="72">
        <f t="shared" si="288"/>
        <v>0.71815741444175041</v>
      </c>
      <c r="AB551" s="72">
        <f t="shared" si="289"/>
        <v>8.3137254901960722E-2</v>
      </c>
      <c r="AC551" s="72"/>
      <c r="AD551" s="72"/>
      <c r="AE551" s="72">
        <f t="shared" si="290"/>
        <v>0.30304656200582492</v>
      </c>
      <c r="AF551" s="72">
        <f t="shared" si="291"/>
        <v>6.9738490500370898E-3</v>
      </c>
      <c r="AG551" s="72">
        <f t="shared" si="292"/>
        <v>4.0060600347771619E-2</v>
      </c>
      <c r="AH551" s="72">
        <f t="shared" si="293"/>
        <v>0.37599893127661477</v>
      </c>
      <c r="AI551" s="72">
        <f t="shared" si="294"/>
        <v>6.7480956520457935E-2</v>
      </c>
      <c r="AJ551" s="72">
        <f>(AV551-Driver!$K$179)/(Driver!$L$179-Driver!$K$179)</f>
        <v>0.17274997985657881</v>
      </c>
      <c r="AK551" s="72">
        <f>(AW551-Driver!$K$180)/(Driver!$L$180-Driver!$K$180)</f>
        <v>0.27156650067212634</v>
      </c>
      <c r="AL551" s="72">
        <f>(AX551-Driver!$K$181)/(Driver!$L$181-Driver!$K$181)</f>
        <v>0.52950104344526649</v>
      </c>
      <c r="AM551" s="72">
        <f>(AY551-Driver!$K$182)/(Driver!$L$182-Driver!$K$182)</f>
        <v>0.93215741444175038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295"/>
        <v>3.6358703025369685</v>
      </c>
      <c r="AW551" s="70">
        <f t="shared" si="296"/>
        <v>27.509556306580237</v>
      </c>
      <c r="AX551" s="70">
        <f t="shared" si="297"/>
        <v>5.7655093910073987</v>
      </c>
      <c r="AY551" s="70">
        <f>IFERROR(Driver!$K$19/Data!BH551/Data!BI551*Data!BK551*Data!BL551,"")</f>
        <v>-0.41529783498561124</v>
      </c>
      <c r="AZ551" s="70">
        <f t="shared" si="298"/>
        <v>22.15934475055845</v>
      </c>
      <c r="BA551" s="70"/>
      <c r="BB551" s="70"/>
      <c r="BC551" s="70">
        <f t="shared" si="299"/>
        <v>24.355074702583924</v>
      </c>
      <c r="BD551" s="70">
        <f t="shared" si="300"/>
        <v>9.9534724105836183</v>
      </c>
      <c r="BE551" s="70">
        <f t="shared" si="301"/>
        <v>0.14021400385763935</v>
      </c>
      <c r="BF551" s="70">
        <f t="shared" si="302"/>
        <v>2.7107520952555229</v>
      </c>
      <c r="BG551" s="70">
        <f t="shared" si="303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219</v>
      </c>
      <c r="BS551" s="8" t="s">
        <v>742</v>
      </c>
      <c r="BT551" s="9" t="s">
        <v>760</v>
      </c>
      <c r="BU551" s="10">
        <v>169</v>
      </c>
      <c r="BV551" s="9" t="s">
        <v>222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303</v>
      </c>
      <c r="CU551" s="10"/>
      <c r="CV551" s="10"/>
      <c r="CW551" s="10"/>
      <c r="CX551" t="str">
        <f>INDEX('Data_Price '!AS$2:AS$1266,MATCH(Data!$DN551,'Data_Price '!$BE$2:$BE$1266,0))</f>
        <v>Nordica Soul Rider 97 Skis Â· 2022 Â· 169 cm</v>
      </c>
      <c r="CY551" t="str">
        <f>INDEX('Data_Price '!AT$2:AT$1266,MATCH(Data!$DN551,'Data_Price '!$BE$2:$BE$1266,0))</f>
        <v>Skirack</v>
      </c>
      <c r="CZ551">
        <f>INDEX('Data_Price '!AU$2:AU$1266,MATCH(Data!$DN551,'Data_Price '!$BE$2:$BE$1266,0))</f>
        <v>479.96</v>
      </c>
      <c r="DA551" t="str">
        <f>INDEX('Data_Price '!AV$2:AV$1266,MATCH(Data!$DN551,'Data_Price '!$BE$2:$BE$1266,0))</f>
        <v>https://www.google.com/url?url=https://www.skirack.com/nordica-sould-rider-97-alpine-skis-2022-13147347%3Ffee%3D7%26fep%3D314344%26utm_source%3Dgoogle_shopping%26utm_medium%3Dcpc%26utm_campaign%3Dproduct&amp;rct=j&amp;q=&amp;esrc=s&amp;sa=U&amp;ved=0ahUKEwiR5rawxqP2AhXQJt8KHb24BocQsDwIRA&amp;usg=AOvVaw3B_OKhXNQn7RqFpgrVehc3</v>
      </c>
      <c r="DB551" t="str">
        <f>INDEX('Data_Price '!AW$2:AW$1266,MATCH(Data!$DN551,'Data_Price '!$BE$2:$BE$1266,0))</f>
        <v>Nordica Soul Rider 97 Skis Â· 2022 Â· 169 cm</v>
      </c>
      <c r="DC551" t="str">
        <f>INDEX('Data_Price '!AX$2:AX$1266,MATCH(Data!$DN551,'Data_Price '!$BE$2:$BE$1266,0))</f>
        <v>Skirack</v>
      </c>
      <c r="DD551">
        <f>INDEX('Data_Price '!AY$2:AY$1266,MATCH(Data!$DN551,'Data_Price '!$BE$2:$BE$1266,0))</f>
        <v>479.96</v>
      </c>
      <c r="DE551" t="str">
        <f>INDEX('Data_Price '!AZ$2:AZ$1266,MATCH(Data!$DN551,'Data_Price '!$BE$2:$BE$1266,0))</f>
        <v>https://www.google.com/url?q=https://www.skirack.com/nordica-sould-rider-97-alpine-skis-2022-13147347%3Ffee%3D7%26fep%3D314344%26utm_source%3Dgoogle_shopping%26utm_medium%3Dcpc%26utm_campaign%3Dproduct&amp;sa=U&amp;ved=0ahUKEwj7_t6wxqP2AhXDhOAKHa-7BV4Q2ykIFw&amp;usg=AOvVaw1yegDkrRwYzKLiJ_cxQvGm</v>
      </c>
      <c r="DF551" t="str">
        <f>INDEX('Data_Price '!BA$2:BA$1266,MATCH(Data!$DN551,'Data_Price '!$BE$2:$BE$1266,0))</f>
        <v>2020 Nordica Soul Rider 97 169cm W/ Salomon Warden 11 Binding</v>
      </c>
      <c r="DG551" t="str">
        <f>INDEX('Data_Price '!BB$2:BB$1266,MATCH(Data!$DN551,'Data_Price '!$BE$2:$BE$1266,0))</f>
        <v>eBay - riverpirate999</v>
      </c>
      <c r="DH551" t="str">
        <f>INDEX('Data_Price '!BC$2:BC$1266,MATCH(Data!$DN551,'Data_Price '!$BE$2:$BE$1266,0))</f>
        <v>$499.00 used</v>
      </c>
      <c r="DI551" t="str">
        <f>INDEX('Data_Price '!BD$2:BD$1266,MATCH(Data!$DN551,'Data_Price '!$BE$2:$BE$1266,0))</f>
        <v>https://www.google.com/url?url=https://www.ebay.com/itm/303874298678%3Fchn%3Dps%26mkevt%3D1%26mkcid%3D28&amp;rct=j&amp;q=&amp;esrc=s&amp;sa=U&amp;ved=0ahUKEwiR5rawxqP2AhXQJt8KHb24BocQ2SkISA&amp;usg=AOvVaw2o_iF-7gleVIzgOgrvWLJN</v>
      </c>
      <c r="DJ551" s="89" t="e">
        <f ca="1">_xll.Connector("TinyUrl.TinyUrl",DA551,0)</f>
        <v>#NAME?</v>
      </c>
      <c r="DK551" s="89" t="e">
        <f ca="1">_xll.Connector("TinyUrl.TinyUrl",DE551,0)</f>
        <v>#NAME?</v>
      </c>
      <c r="DL551" s="89" t="e">
        <f ca="1">_xll.Connector("TinyUrl.TinyUrl",DI551,0)</f>
        <v>#NAME?</v>
      </c>
      <c r="DM551" s="224" t="str">
        <f t="shared" si="304"/>
        <v>Soul Rider 97</v>
      </c>
      <c r="DN551" s="89" t="str">
        <f t="shared" si="305"/>
        <v xml:space="preserve"> NordicaSoul Rider 97169 Unisex</v>
      </c>
      <c r="DO551" s="227"/>
    </row>
    <row r="552" spans="1:119" ht="15.45" customHeight="1">
      <c r="B552" s="224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#VALUE!</v>
      </c>
      <c r="F552" s="43" t="b">
        <f>CL552&gt;Driver!$F$56</f>
        <v>0</v>
      </c>
      <c r="G552" s="43" t="b">
        <f>AND(CB552&gt;Driver!$F$55,CB552&lt;Driver!$G$55)</f>
        <v>0</v>
      </c>
      <c r="H552" s="43" t="e">
        <f t="shared" si="272"/>
        <v>#VALUE!</v>
      </c>
      <c r="I552" s="43">
        <f t="shared" si="273"/>
        <v>0</v>
      </c>
      <c r="J552" s="43" t="e">
        <f t="array" ref="J552">NOT(OR(($H$9:$H$1273=TRUE)*($I$9:$I$1273&gt;0)*($BT$9:$BT$1273=BT552)*($K$9:$K$1273&gt;K552)))</f>
        <v>#VALUE!</v>
      </c>
      <c r="K552" s="72">
        <f t="shared" si="274"/>
        <v>0.70324212185021751</v>
      </c>
      <c r="L552" s="72">
        <f t="shared" si="275"/>
        <v>0.90237370074933532</v>
      </c>
      <c r="M552" s="72">
        <f t="shared" si="276"/>
        <v>0.50411054295109969</v>
      </c>
      <c r="N552" s="72">
        <f t="shared" si="277"/>
        <v>0.26274584202871054</v>
      </c>
      <c r="O552" s="72">
        <f t="shared" si="278"/>
        <v>0.30061519858929464</v>
      </c>
      <c r="P552" s="72">
        <f t="shared" si="279"/>
        <v>0.94897058823529412</v>
      </c>
      <c r="Q552" s="72"/>
      <c r="R552" s="72"/>
      <c r="S552" s="72">
        <f t="shared" si="280"/>
        <v>0.72933198561033041</v>
      </c>
      <c r="T552" s="72">
        <f t="shared" si="281"/>
        <v>0.95305073716175037</v>
      </c>
      <c r="U552" s="72">
        <f t="shared" si="282"/>
        <v>0.79113438857119234</v>
      </c>
      <c r="V552" s="72">
        <f t="shared" si="283"/>
        <v>0.62393066141617837</v>
      </c>
      <c r="W552" s="72">
        <f t="shared" si="284"/>
        <v>0.98087492606579008</v>
      </c>
      <c r="X552" s="72">
        <f t="shared" si="285"/>
        <v>9.7626299250664739E-2</v>
      </c>
      <c r="Y552" s="72">
        <f t="shared" si="286"/>
        <v>0.49588945704890025</v>
      </c>
      <c r="Z552" s="72">
        <f t="shared" si="287"/>
        <v>0.73725415797128946</v>
      </c>
      <c r="AA552" s="72">
        <f t="shared" si="288"/>
        <v>0.69938480141070536</v>
      </c>
      <c r="AB552" s="72">
        <f t="shared" si="289"/>
        <v>5.1029411764705851E-2</v>
      </c>
      <c r="AC552" s="72"/>
      <c r="AD552" s="72"/>
      <c r="AE552" s="72">
        <f t="shared" si="290"/>
        <v>0.27066801438966959</v>
      </c>
      <c r="AF552" s="72">
        <f t="shared" si="291"/>
        <v>4.694926283824967E-2</v>
      </c>
      <c r="AG552" s="72">
        <f t="shared" si="292"/>
        <v>0.20886561142880763</v>
      </c>
      <c r="AH552" s="72">
        <f t="shared" si="293"/>
        <v>0.37606933858382158</v>
      </c>
      <c r="AI552" s="72">
        <f t="shared" si="294"/>
        <v>1.9125073934209931E-2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0.22277303457932129</v>
      </c>
      <c r="AL552" s="72">
        <f>(AX552-Driver!$K$181)/(Driver!$L$181-Driver!$K$181)</f>
        <v>0.33725415797128949</v>
      </c>
      <c r="AM552" s="72">
        <f>(AY552-Driver!$K$182)/(Driver!$L$182-Driver!$K$182)</f>
        <v>0.91338480141070533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295"/>
        <v>2.9965404965404963</v>
      </c>
      <c r="AW552" s="70">
        <f t="shared" si="296"/>
        <v>22.738133501703082</v>
      </c>
      <c r="AX552" s="70">
        <f t="shared" si="297"/>
        <v>4.0352874217416055</v>
      </c>
      <c r="AY552" s="70">
        <f>IFERROR(Driver!$K$19/Data!BH552/Data!BI552*Data!BK552*Data!BL552,"")</f>
        <v>-0.53021423277121493</v>
      </c>
      <c r="AZ552" s="70">
        <f t="shared" si="298"/>
        <v>19.23306031273269</v>
      </c>
      <c r="BA552" s="70"/>
      <c r="BB552" s="70"/>
      <c r="BC552" s="70">
        <f t="shared" si="299"/>
        <v>41.150052443094928</v>
      </c>
      <c r="BD552" s="70">
        <f t="shared" si="300"/>
        <v>6.4157191225686736</v>
      </c>
      <c r="BE552" s="70">
        <f t="shared" si="301"/>
        <v>0.30898890202467988</v>
      </c>
      <c r="BF552" s="70">
        <f t="shared" si="302"/>
        <v>2.7028000845458422</v>
      </c>
      <c r="BG552" s="70">
        <f t="shared" si="303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219</v>
      </c>
      <c r="BS552" s="8" t="s">
        <v>855</v>
      </c>
      <c r="BT552" s="9" t="s">
        <v>873</v>
      </c>
      <c r="BU552" s="10">
        <v>175</v>
      </c>
      <c r="BV552" s="9" t="s">
        <v>222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306</v>
      </c>
      <c r="CU552" s="9" t="s">
        <v>305</v>
      </c>
      <c r="CV552" s="9" t="s">
        <v>302</v>
      </c>
      <c r="CW552" s="10"/>
      <c r="CX552" t="e">
        <f>INDEX('Data_Price '!AS$2:AS$1266,MATCH(Data!$DN552,'Data_Price '!$BE$2:$BE$1266,0))</f>
        <v>#N/A</v>
      </c>
      <c r="CY552" t="e">
        <f>INDEX('Data_Price '!AT$2:AT$1266,MATCH(Data!$DN552,'Data_Price '!$BE$2:$BE$1266,0))</f>
        <v>#N/A</v>
      </c>
      <c r="CZ552" t="e">
        <f>INDEX('Data_Price '!AU$2:AU$1266,MATCH(Data!$DN552,'Data_Price '!$BE$2:$BE$1266,0))</f>
        <v>#N/A</v>
      </c>
      <c r="DA552" t="e">
        <f>INDEX('Data_Price '!AV$2:AV$1266,MATCH(Data!$DN552,'Data_Price '!$BE$2:$BE$1266,0))</f>
        <v>#N/A</v>
      </c>
      <c r="DB552" t="e">
        <f>INDEX('Data_Price '!AW$2:AW$1266,MATCH(Data!$DN552,'Data_Price '!$BE$2:$BE$1266,0))</f>
        <v>#N/A</v>
      </c>
      <c r="DC552" t="e">
        <f>INDEX('Data_Price '!AX$2:AX$1266,MATCH(Data!$DN552,'Data_Price '!$BE$2:$BE$1266,0))</f>
        <v>#N/A</v>
      </c>
      <c r="DD552" t="e">
        <f>INDEX('Data_Price '!AY$2:AY$1266,MATCH(Data!$DN552,'Data_Price '!$BE$2:$BE$1266,0))</f>
        <v>#N/A</v>
      </c>
      <c r="DE552" t="e">
        <f>INDEX('Data_Price '!AZ$2:AZ$1266,MATCH(Data!$DN552,'Data_Price '!$BE$2:$BE$1266,0))</f>
        <v>#N/A</v>
      </c>
      <c r="DF552" t="e">
        <f>INDEX('Data_Price '!BA$2:BA$1266,MATCH(Data!$DN552,'Data_Price '!$BE$2:$BE$1266,0))</f>
        <v>#N/A</v>
      </c>
      <c r="DG552" t="e">
        <f>INDEX('Data_Price '!BB$2:BB$1266,MATCH(Data!$DN552,'Data_Price '!$BE$2:$BE$1266,0))</f>
        <v>#N/A</v>
      </c>
      <c r="DH552" t="e">
        <f>INDEX('Data_Price '!BC$2:BC$1266,MATCH(Data!$DN552,'Data_Price '!$BE$2:$BE$1266,0))</f>
        <v>#N/A</v>
      </c>
      <c r="DI552" t="e">
        <f>INDEX('Data_Price '!BD$2:BD$1266,MATCH(Data!$DN552,'Data_Price '!$BE$2:$BE$1266,0))</f>
        <v>#N/A</v>
      </c>
      <c r="DJ552" s="89" t="e">
        <f ca="1">_xll.Connector("TinyUrl.TinyUrl",DA552,0)</f>
        <v>#NAME?</v>
      </c>
      <c r="DK552" s="89" t="e">
        <f ca="1">_xll.Connector("TinyUrl.TinyUrl",DE552,0)</f>
        <v>#NAME?</v>
      </c>
      <c r="DL552" s="89" t="e">
        <f ca="1">_xll.Connector("TinyUrl.TinyUrl",DI552,0)</f>
        <v>#NAME?</v>
      </c>
      <c r="DM552" s="224" t="str">
        <f t="shared" si="304"/>
        <v>Kanjo 84</v>
      </c>
      <c r="DN552" s="89" t="str">
        <f t="shared" si="305"/>
        <v xml:space="preserve"> VölklKanjo 84175 Unisex</v>
      </c>
      <c r="DO552" s="227"/>
    </row>
    <row r="553" spans="1:119" ht="15.45" customHeight="1">
      <c r="B553" s="224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#VALUE!</v>
      </c>
      <c r="F553" s="43" t="b">
        <f>CL553&gt;Driver!$F$56</f>
        <v>0</v>
      </c>
      <c r="G553" s="43" t="b">
        <f>AND(CB553&gt;Driver!$F$55,CB553&lt;Driver!$G$55)</f>
        <v>0</v>
      </c>
      <c r="H553" s="43" t="e">
        <f t="shared" si="272"/>
        <v>#VALUE!</v>
      </c>
      <c r="I553" s="43">
        <f t="shared" si="273"/>
        <v>0</v>
      </c>
      <c r="J553" s="43" t="e">
        <f t="array" ref="J553">NOT(OR(($H$9:$H$1273=TRUE)*($I$9:$I$1273&gt;0)*($BT$9:$BT$1273=BT553)*($K$9:$K$1273&gt;K553)))</f>
        <v>#VALUE!</v>
      </c>
      <c r="K553" s="72">
        <f t="shared" si="274"/>
        <v>0.67328051258571653</v>
      </c>
      <c r="L553" s="72">
        <f t="shared" si="275"/>
        <v>0.94104906937394239</v>
      </c>
      <c r="M553" s="72">
        <f t="shared" si="276"/>
        <v>0.40551195579749055</v>
      </c>
      <c r="N553" s="72">
        <f t="shared" si="277"/>
        <v>0.21405172958957819</v>
      </c>
      <c r="O553" s="72">
        <f t="shared" si="278"/>
        <v>0.31094819009047514</v>
      </c>
      <c r="P553" s="72">
        <f t="shared" si="279"/>
        <v>0.69153594771241833</v>
      </c>
      <c r="Q553" s="72"/>
      <c r="R553" s="72"/>
      <c r="S553" s="72">
        <f t="shared" si="280"/>
        <v>0.79890052792240507</v>
      </c>
      <c r="T553" s="72">
        <f t="shared" si="281"/>
        <v>0.98912687103192398</v>
      </c>
      <c r="U553" s="72">
        <f t="shared" si="282"/>
        <v>0.83089298145944446</v>
      </c>
      <c r="V553" s="72">
        <f t="shared" si="283"/>
        <v>0.61833200925019094</v>
      </c>
      <c r="W553" s="72">
        <f t="shared" si="284"/>
        <v>0.99034386816009135</v>
      </c>
      <c r="X553" s="72">
        <f t="shared" si="285"/>
        <v>5.8950930626057552E-2</v>
      </c>
      <c r="Y553" s="72">
        <f t="shared" si="286"/>
        <v>0.59448804420250945</v>
      </c>
      <c r="Z553" s="72">
        <f t="shared" si="287"/>
        <v>0.78594827041042181</v>
      </c>
      <c r="AA553" s="72">
        <f t="shared" si="288"/>
        <v>0.68905180990952486</v>
      </c>
      <c r="AB553" s="72">
        <f t="shared" si="289"/>
        <v>0.30846405228758172</v>
      </c>
      <c r="AC553" s="72"/>
      <c r="AD553" s="72"/>
      <c r="AE553" s="72">
        <f t="shared" si="290"/>
        <v>0.20109947207759488</v>
      </c>
      <c r="AF553" s="72">
        <f t="shared" si="291"/>
        <v>1.0873128968075976E-2</v>
      </c>
      <c r="AG553" s="72">
        <f t="shared" si="292"/>
        <v>0.16910701854055551</v>
      </c>
      <c r="AH553" s="72">
        <f t="shared" si="293"/>
        <v>0.38166799074980906</v>
      </c>
      <c r="AI553" s="72">
        <f t="shared" si="294"/>
        <v>9.6561318399086896E-3</v>
      </c>
      <c r="AJ553" s="72">
        <f>(AV553-Driver!$K$179)/(Driver!$L$179-Driver!$K$179)</f>
        <v>0.18104906937394244</v>
      </c>
      <c r="AK553" s="72">
        <f>(AW553-Driver!$K$180)/(Driver!$L$180-Driver!$K$180)</f>
        <v>0.46653867681850442</v>
      </c>
      <c r="AL553" s="72">
        <f>(AX553-Driver!$K$181)/(Driver!$L$181-Driver!$K$181)</f>
        <v>0.38594827041042179</v>
      </c>
      <c r="AM553" s="72">
        <f>(AY553-Driver!$K$182)/(Driver!$L$182-Driver!$K$182)</f>
        <v>0.90305180990952483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295"/>
        <v>3.8105413105413102</v>
      </c>
      <c r="AW553" s="70">
        <f t="shared" si="296"/>
        <v>46.575524807607316</v>
      </c>
      <c r="AX553" s="70">
        <f t="shared" si="297"/>
        <v>4.4735344336937963</v>
      </c>
      <c r="AY553" s="70">
        <f>IFERROR(Driver!$K$19/Data!BH553/Data!BI553*Data!BK553*Data!BL553,"")</f>
        <v>-0.59346755609393065</v>
      </c>
      <c r="AZ553" s="70">
        <f t="shared" si="298"/>
        <v>42.69545793000745</v>
      </c>
      <c r="BA553" s="70"/>
      <c r="BB553" s="70"/>
      <c r="BC553" s="70">
        <f t="shared" si="299"/>
        <v>77.235738973027964</v>
      </c>
      <c r="BD553" s="70">
        <f t="shared" si="300"/>
        <v>11.532898342212807</v>
      </c>
      <c r="BE553" s="70">
        <f t="shared" si="301"/>
        <v>0.26923740162189697</v>
      </c>
      <c r="BF553" s="70">
        <f t="shared" si="302"/>
        <v>2.0704716551550972</v>
      </c>
      <c r="BG553" s="70">
        <f t="shared" si="303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219</v>
      </c>
      <c r="BS553" s="8" t="s">
        <v>579</v>
      </c>
      <c r="BT553" s="9" t="s">
        <v>590</v>
      </c>
      <c r="BU553" s="10">
        <v>170</v>
      </c>
      <c r="BV553" s="9" t="s">
        <v>222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306</v>
      </c>
      <c r="CU553" s="9" t="s">
        <v>305</v>
      </c>
      <c r="CV553" s="10"/>
      <c r="CW553" s="10"/>
      <c r="CX553" t="str">
        <f>INDEX('Data_Price '!AS$2:AS$1266,MATCH(Data!$DN553,'Data_Price '!$BE$2:$BE$1266,0))</f>
        <v>Faction Dictator 1.0 x Skis</v>
      </c>
      <c r="CY553" t="str">
        <f>INDEX('Data_Price '!AT$2:AT$1266,MATCH(Data!$DN553,'Data_Price '!$BE$2:$BE$1266,0))</f>
        <v>Next Adventure</v>
      </c>
      <c r="CZ553">
        <f>INDEX('Data_Price '!AU$2:AU$1266,MATCH(Data!$DN553,'Data_Price '!$BE$2:$BE$1266,0))</f>
        <v>719</v>
      </c>
      <c r="DA553" t="str">
        <f>INDEX('Data_Price '!AV$2:AV$1266,MATCH(Data!$DN553,'Data_Price '!$BE$2:$BE$1266,0))</f>
        <v>https://www.google.com/url?url=https://www.nextadventure.net/catalog/product/view/id/240496/s/faction-collective-dictator-10x-2022/&amp;rct=j&amp;q=&amp;esrc=s&amp;sa=U&amp;ved=0ahUKEwjJ1bCxxqP2AhWSl-AKHcLCCHMQsDwIVA&amp;usg=AOvVaw2dNbuf4hNaseQDI-fSNhuQ</v>
      </c>
      <c r="DB553">
        <f>INDEX('Data_Price '!AW$2:AW$1266,MATCH(Data!$DN553,'Data_Price '!$BE$2:$BE$1266,0))</f>
        <v>0</v>
      </c>
      <c r="DC553">
        <f>INDEX('Data_Price '!AX$2:AX$1266,MATCH(Data!$DN553,'Data_Price '!$BE$2:$BE$1266,0))</f>
        <v>0</v>
      </c>
      <c r="DD553">
        <f>INDEX('Data_Price '!AY$2:AY$1266,MATCH(Data!$DN553,'Data_Price '!$BE$2:$BE$1266,0))</f>
        <v>0</v>
      </c>
      <c r="DE553">
        <f>INDEX('Data_Price '!AZ$2:AZ$1266,MATCH(Data!$DN553,'Data_Price '!$BE$2:$BE$1266,0))</f>
        <v>0</v>
      </c>
      <c r="DF553">
        <f>INDEX('Data_Price '!BA$2:BA$1266,MATCH(Data!$DN553,'Data_Price '!$BE$2:$BE$1266,0))</f>
        <v>0</v>
      </c>
      <c r="DG553">
        <f>INDEX('Data_Price '!BB$2:BB$1266,MATCH(Data!$DN553,'Data_Price '!$BE$2:$BE$1266,0))</f>
        <v>0</v>
      </c>
      <c r="DH553">
        <f>INDEX('Data_Price '!BC$2:BC$1266,MATCH(Data!$DN553,'Data_Price '!$BE$2:$BE$1266,0))</f>
        <v>0</v>
      </c>
      <c r="DI553">
        <f>INDEX('Data_Price '!BD$2:BD$1266,MATCH(Data!$DN553,'Data_Price '!$BE$2:$BE$1266,0))</f>
        <v>0</v>
      </c>
      <c r="DJ553" s="89" t="e">
        <f ca="1">_xll.Connector("TinyUrl.TinyUrl",DA553,0)</f>
        <v>#NAME?</v>
      </c>
      <c r="DK553" s="89" t="e">
        <f ca="1">_xll.Connector("TinyUrl.TinyUrl",DE553,0)</f>
        <v>#NAME?</v>
      </c>
      <c r="DL553" s="89" t="e">
        <f ca="1">_xll.Connector("TinyUrl.TinyUrl",DI553,0)</f>
        <v>#NAME?</v>
      </c>
      <c r="DM553" s="224" t="str">
        <f t="shared" si="304"/>
        <v>Dictator 1.0</v>
      </c>
      <c r="DN553" s="89" t="str">
        <f t="shared" si="305"/>
        <v xml:space="preserve"> FactionDictator 1.0170 Unisex</v>
      </c>
      <c r="DO553" s="227"/>
    </row>
    <row r="554" spans="1:119" ht="15.45" customHeight="1">
      <c r="B554" s="224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#VALUE!</v>
      </c>
      <c r="F554" s="43" t="b">
        <f>CL554&gt;Driver!$F$56</f>
        <v>1</v>
      </c>
      <c r="G554" s="43" t="b">
        <f>AND(CB554&gt;Driver!$F$55,CB554&lt;Driver!$G$55)</f>
        <v>0</v>
      </c>
      <c r="H554" s="43" t="e">
        <f t="shared" si="272"/>
        <v>#VALUE!</v>
      </c>
      <c r="I554" s="43">
        <f t="shared" si="273"/>
        <v>0</v>
      </c>
      <c r="J554" s="43" t="e">
        <f t="array" ref="J554">NOT(OR(($H$9:$H$1273=TRUE)*($I$9:$I$1273&gt;0)*($BT$9:$BT$1273=BT554)*($K$9:$K$1273&gt;K554)))</f>
        <v>#VALUE!</v>
      </c>
      <c r="K554" s="72">
        <f t="shared" si="274"/>
        <v>0.6881415475641518</v>
      </c>
      <c r="L554" s="72">
        <f t="shared" si="275"/>
        <v>0.86748529530255425</v>
      </c>
      <c r="M554" s="72">
        <f t="shared" si="276"/>
        <v>0.50879779982574935</v>
      </c>
      <c r="N554" s="72">
        <f t="shared" si="277"/>
        <v>0.28298235628912916</v>
      </c>
      <c r="O554" s="72">
        <f t="shared" si="278"/>
        <v>0.27695679482210578</v>
      </c>
      <c r="P554" s="72">
        <f t="shared" si="279"/>
        <v>0.96645424836601312</v>
      </c>
      <c r="Q554" s="72"/>
      <c r="R554" s="72"/>
      <c r="S554" s="72">
        <f t="shared" si="280"/>
        <v>0.67939133706346488</v>
      </c>
      <c r="T554" s="72">
        <f t="shared" si="281"/>
        <v>0.9854882863201434</v>
      </c>
      <c r="U554" s="72">
        <f t="shared" si="282"/>
        <v>0.98299875737061138</v>
      </c>
      <c r="V554" s="72">
        <f t="shared" si="283"/>
        <v>0.66534824882021293</v>
      </c>
      <c r="W554" s="72">
        <f t="shared" si="284"/>
        <v>0.88149926144756285</v>
      </c>
      <c r="X554" s="72">
        <f t="shared" si="285"/>
        <v>0.13251470469744581</v>
      </c>
      <c r="Y554" s="72">
        <f t="shared" si="286"/>
        <v>0.49120220017425059</v>
      </c>
      <c r="Z554" s="72">
        <f t="shared" si="287"/>
        <v>0.71701764371087084</v>
      </c>
      <c r="AA554" s="72">
        <f t="shared" si="288"/>
        <v>0.72304320517789422</v>
      </c>
      <c r="AB554" s="72">
        <f t="shared" si="289"/>
        <v>3.3545751633986876E-2</v>
      </c>
      <c r="AC554" s="72"/>
      <c r="AD554" s="72"/>
      <c r="AE554" s="72">
        <f t="shared" si="290"/>
        <v>0.32060866293653512</v>
      </c>
      <c r="AF554" s="72">
        <f t="shared" si="291"/>
        <v>1.4511713679856611E-2</v>
      </c>
      <c r="AG554" s="72">
        <f t="shared" si="292"/>
        <v>1.7001242629388638E-2</v>
      </c>
      <c r="AH554" s="72">
        <f t="shared" si="293"/>
        <v>0.33465175117978713</v>
      </c>
      <c r="AI554" s="72">
        <f t="shared" si="294"/>
        <v>0.11850073855243719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0.20609666428410459</v>
      </c>
      <c r="AL554" s="72">
        <f>(AX554-Driver!$K$181)/(Driver!$L$181-Driver!$K$181)</f>
        <v>0.31701764371087082</v>
      </c>
      <c r="AM554" s="72">
        <f>(AY554-Driver!$K$182)/(Driver!$L$182-Driver!$K$182)</f>
        <v>0.93704320517789419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295"/>
        <v>2.2622439289105958</v>
      </c>
      <c r="AW554" s="70">
        <f t="shared" si="296"/>
        <v>21.107382093761885</v>
      </c>
      <c r="AX554" s="70">
        <f t="shared" si="297"/>
        <v>3.8531587933978373</v>
      </c>
      <c r="AY554" s="70">
        <f>IFERROR(Driver!$K$19/Data!BH554/Data!BI554*Data!BK554*Data!BL554,"")</f>
        <v>-0.38538950678412842</v>
      </c>
      <c r="AZ554" s="70">
        <f t="shared" si="298"/>
        <v>17.639612807148175</v>
      </c>
      <c r="BA554" s="70"/>
      <c r="BB554" s="70"/>
      <c r="BC554" s="70">
        <f t="shared" si="299"/>
        <v>15.245490860079604</v>
      </c>
      <c r="BD554" s="70">
        <f t="shared" si="300"/>
        <v>9.2863847471503806</v>
      </c>
      <c r="BE554" s="70">
        <f t="shared" si="301"/>
        <v>8.3162340071007826E-2</v>
      </c>
      <c r="BF554" s="70">
        <f t="shared" si="302"/>
        <v>7.3806256068119804</v>
      </c>
      <c r="BG554" s="70">
        <f t="shared" si="303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219</v>
      </c>
      <c r="BS554" s="8" t="s">
        <v>579</v>
      </c>
      <c r="BT554" s="9" t="s">
        <v>602</v>
      </c>
      <c r="BU554" s="10">
        <v>158</v>
      </c>
      <c r="BV554" s="9" t="s">
        <v>390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305</v>
      </c>
      <c r="CU554" s="10"/>
      <c r="CV554" s="10"/>
      <c r="CW554" s="10"/>
      <c r="CX554">
        <f>INDEX('Data_Price '!AS$2:AS$1266,MATCH(Data!$DN554,'Data_Price '!$BE$2:$BE$1266,0))</f>
        <v>0</v>
      </c>
      <c r="CY554">
        <f>INDEX('Data_Price '!AT$2:AT$1266,MATCH(Data!$DN554,'Data_Price '!$BE$2:$BE$1266,0))</f>
        <v>0</v>
      </c>
      <c r="CZ554">
        <f>INDEX('Data_Price '!AU$2:AU$1266,MATCH(Data!$DN554,'Data_Price '!$BE$2:$BE$1266,0))</f>
        <v>0</v>
      </c>
      <c r="DA554">
        <f>INDEX('Data_Price '!AV$2:AV$1266,MATCH(Data!$DN554,'Data_Price '!$BE$2:$BE$1266,0))</f>
        <v>0</v>
      </c>
      <c r="DB554">
        <f>INDEX('Data_Price '!AW$2:AW$1266,MATCH(Data!$DN554,'Data_Price '!$BE$2:$BE$1266,0))</f>
        <v>0</v>
      </c>
      <c r="DC554">
        <f>INDEX('Data_Price '!AX$2:AX$1266,MATCH(Data!$DN554,'Data_Price '!$BE$2:$BE$1266,0))</f>
        <v>0</v>
      </c>
      <c r="DD554">
        <f>INDEX('Data_Price '!AY$2:AY$1266,MATCH(Data!$DN554,'Data_Price '!$BE$2:$BE$1266,0))</f>
        <v>0</v>
      </c>
      <c r="DE554">
        <f>INDEX('Data_Price '!AZ$2:AZ$1266,MATCH(Data!$DN554,'Data_Price '!$BE$2:$BE$1266,0))</f>
        <v>0</v>
      </c>
      <c r="DF554">
        <f>INDEX('Data_Price '!BA$2:BA$1266,MATCH(Data!$DN554,'Data_Price '!$BE$2:$BE$1266,0))</f>
        <v>0</v>
      </c>
      <c r="DG554">
        <f>INDEX('Data_Price '!BB$2:BB$1266,MATCH(Data!$DN554,'Data_Price '!$BE$2:$BE$1266,0))</f>
        <v>0</v>
      </c>
      <c r="DH554">
        <f>INDEX('Data_Price '!BC$2:BC$1266,MATCH(Data!$DN554,'Data_Price '!$BE$2:$BE$1266,0))</f>
        <v>0</v>
      </c>
      <c r="DI554">
        <f>INDEX('Data_Price '!BD$2:BD$1266,MATCH(Data!$DN554,'Data_Price '!$BE$2:$BE$1266,0))</f>
        <v>0</v>
      </c>
      <c r="DJ554" s="89" t="e">
        <f ca="1">_xll.Connector("TinyUrl.TinyUrl",DA554,0)</f>
        <v>#NAME?</v>
      </c>
      <c r="DK554" s="89" t="e">
        <f ca="1">_xll.Connector("TinyUrl.TinyUrl",DE554,0)</f>
        <v>#NAME?</v>
      </c>
      <c r="DL554" s="89" t="e">
        <f ca="1">_xll.Connector("TinyUrl.TinyUrl",DI554,0)</f>
        <v>#NAME?</v>
      </c>
      <c r="DM554" s="224" t="str">
        <f t="shared" si="304"/>
        <v>Prodigy 1.0 X</v>
      </c>
      <c r="DN554" s="89" t="str">
        <f t="shared" si="305"/>
        <v xml:space="preserve"> FactionProdigy 1.0 X158 Women's</v>
      </c>
      <c r="DO554" s="227"/>
    </row>
    <row r="555" spans="1:119" ht="15.45" customHeight="1">
      <c r="B555" s="224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#VALUE!</v>
      </c>
      <c r="F555" s="43" t="b">
        <f>CL555&gt;Driver!$F$56</f>
        <v>0</v>
      </c>
      <c r="G555" s="43" t="b">
        <f>AND(CB555&gt;Driver!$F$55,CB555&lt;Driver!$G$55)</f>
        <v>0</v>
      </c>
      <c r="H555" s="43" t="e">
        <f t="shared" si="272"/>
        <v>#VALUE!</v>
      </c>
      <c r="I555" s="43">
        <f t="shared" si="273"/>
        <v>0</v>
      </c>
      <c r="J555" s="43" t="e">
        <f t="array" ref="J555">NOT(OR(($H$9:$H$1273=TRUE)*($I$9:$I$1273&gt;0)*($BT$9:$BT$1273=BT555)*($K$9:$K$1273&gt;K555)))</f>
        <v>#VALUE!</v>
      </c>
      <c r="K555" s="72">
        <f t="shared" si="274"/>
        <v>0.65871799529788144</v>
      </c>
      <c r="L555" s="72">
        <f t="shared" si="275"/>
        <v>0.91615180082185155</v>
      </c>
      <c r="M555" s="72">
        <f t="shared" si="276"/>
        <v>0.40128418977391134</v>
      </c>
      <c r="N555" s="72">
        <f t="shared" si="277"/>
        <v>0.15270979573768417</v>
      </c>
      <c r="O555" s="72">
        <f t="shared" si="278"/>
        <v>0.29473754482587999</v>
      </c>
      <c r="P555" s="72">
        <f t="shared" si="279"/>
        <v>0.75640522875816996</v>
      </c>
      <c r="Q555" s="72"/>
      <c r="R555" s="72"/>
      <c r="S555" s="72">
        <f t="shared" si="280"/>
        <v>0.80049836449832501</v>
      </c>
      <c r="T555" s="72">
        <f t="shared" si="281"/>
        <v>0.94704806922708529</v>
      </c>
      <c r="U555" s="72">
        <f t="shared" si="282"/>
        <v>9.9999999999999978E-2</v>
      </c>
      <c r="V555" s="72">
        <f t="shared" si="283"/>
        <v>0.61019511704533547</v>
      </c>
      <c r="W555" s="72">
        <f t="shared" si="284"/>
        <v>0.96179740120402935</v>
      </c>
      <c r="X555" s="72">
        <f t="shared" si="285"/>
        <v>8.3848199178148453E-2</v>
      </c>
      <c r="Y555" s="72">
        <f t="shared" si="286"/>
        <v>0.59871581022608866</v>
      </c>
      <c r="Z555" s="72">
        <f t="shared" si="287"/>
        <v>0.84729020426231583</v>
      </c>
      <c r="AA555" s="72">
        <f t="shared" si="288"/>
        <v>0.70526245517412001</v>
      </c>
      <c r="AB555" s="72">
        <f t="shared" si="289"/>
        <v>0.24359477124182999</v>
      </c>
      <c r="AC555" s="72"/>
      <c r="AD555" s="72"/>
      <c r="AE555" s="72">
        <f t="shared" si="290"/>
        <v>0.19950163550167499</v>
      </c>
      <c r="AF555" s="72">
        <f t="shared" si="291"/>
        <v>5.2951930772914685E-2</v>
      </c>
      <c r="AG555" s="72">
        <f t="shared" si="292"/>
        <v>0.9</v>
      </c>
      <c r="AH555" s="72">
        <f t="shared" si="293"/>
        <v>0.38980488295466459</v>
      </c>
      <c r="AI555" s="72">
        <f t="shared" si="294"/>
        <v>3.8202598795970676E-2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0.41274047894816468</v>
      </c>
      <c r="AL555" s="72">
        <f>(AX555-Driver!$K$181)/(Driver!$L$181-Driver!$K$181)</f>
        <v>0.44729020426231586</v>
      </c>
      <c r="AM555" s="72">
        <f>(AY555-Driver!$K$182)/(Driver!$L$182-Driver!$K$182)</f>
        <v>0.91926245517411997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295"/>
        <v>3.2865282865282861</v>
      </c>
      <c r="AW555" s="70">
        <f t="shared" si="296"/>
        <v>41.314698538540853</v>
      </c>
      <c r="AX555" s="70">
        <f t="shared" si="297"/>
        <v>5.0256118383608426</v>
      </c>
      <c r="AY555" s="70">
        <f>IFERROR(Driver!$K$19/Data!BH555/Data!BI555*Data!BK555*Data!BL555,"")</f>
        <v>-0.49423422312601489</v>
      </c>
      <c r="AZ555" s="70">
        <f t="shared" si="298"/>
        <v>36.783320923306029</v>
      </c>
      <c r="BA555" s="70"/>
      <c r="BB555" s="70"/>
      <c r="BC555" s="70">
        <f t="shared" si="299"/>
        <v>78.064547912937286</v>
      </c>
      <c r="BD555" s="70">
        <f t="shared" si="300"/>
        <v>15.256797742716136</v>
      </c>
      <c r="BE555" s="70">
        <f t="shared" si="301"/>
        <v>1</v>
      </c>
      <c r="BF555" s="70">
        <f t="shared" si="302"/>
        <v>1.1514668455197126</v>
      </c>
      <c r="BG555" s="70">
        <f t="shared" si="303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219</v>
      </c>
      <c r="BS555" s="8" t="s">
        <v>493</v>
      </c>
      <c r="BT555" s="9" t="s">
        <v>494</v>
      </c>
      <c r="BU555" s="10">
        <v>173</v>
      </c>
      <c r="BV555" s="9" t="s">
        <v>390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306</v>
      </c>
      <c r="CU555" s="9" t="s">
        <v>305</v>
      </c>
      <c r="CV555" s="10"/>
      <c r="CW555" s="10"/>
      <c r="CX555" t="str">
        <f>INDEX('Data_Price '!AS$2:AS$1266,MATCH(Data!$DN555,'Data_Price '!$BE$2:$BE$1266,0))</f>
        <v>Blizzard Black Pearl 82 Skis</v>
      </c>
      <c r="CY555" t="str">
        <f>INDEX('Data_Price '!AT$2:AT$1266,MATCH(Data!$DN555,'Data_Price '!$BE$2:$BE$1266,0))</f>
        <v>Sierra</v>
      </c>
      <c r="CZ555">
        <f>INDEX('Data_Price '!AU$2:AU$1266,MATCH(Data!$DN555,'Data_Price '!$BE$2:$BE$1266,0))</f>
        <v>149</v>
      </c>
      <c r="DA555" t="str">
        <f>INDEX('Data_Price '!AV$2:AV$1266,MATCH(Data!$DN555,'Data_Price '!$BE$2:$BE$1266,0))</f>
        <v>https://www.google.com/url?url=http://www.sierra.com/2020-black-pearl-78-alpine-skis-for-women~p~39TFJ/%3Fkc%3DPCGOOGLES7%26utm_source%3DGoogle%26utm_medium%3DOrganicShopping%26utm_campaign%3DGoogleShopping%26utm_term%3D2020_Black_Pearl_78_Alpine_Skis_For_Women%26currency%3DUSD&amp;rct=j&amp;q=&amp;esrc=s&amp;sa=U&amp;ved=0ahUKEwja7oCyxqP2AhXtY98KHQZ_CsgQsDwIWw&amp;usg=AOvVaw03f1yBLsvfh6X5rewHnanW</v>
      </c>
      <c r="DB555" t="str">
        <f>INDEX('Data_Price '!AW$2:AW$1266,MATCH(Data!$DN555,'Data_Price '!$BE$2:$BE$1266,0))</f>
        <v>2019/20 Blizzard Black Pearl 82 SP + Tcx11 Demo 90 (173)</v>
      </c>
      <c r="DC555" t="str">
        <f>INDEX('Data_Price '!AX$2:AX$1266,MATCH(Data!$DN555,'Data_Price '!$BE$2:$BE$1266,0))</f>
        <v>evo.com</v>
      </c>
      <c r="DD555">
        <f>INDEX('Data_Price '!AY$2:AY$1266,MATCH(Data!$DN555,'Data_Price '!$BE$2:$BE$1266,0))</f>
        <v>467.47</v>
      </c>
      <c r="DE555" t="str">
        <f>INDEX('Data_Price '!AZ$2:AZ$1266,MATCH(Data!$DN555,'Data_Price '!$BE$2:$BE$1266,0))</f>
        <v>https://www.google.com/url?url=https://www.evo.com/outlet/ski-packages/blizzard-black-pearl-82-sp-skis-tcx11-demo-bindings-womens%3Fimage%3D210830/851271/blizzard-black-pearl-82-sp-skis-tcx11-demo-bindings-women-s-2020-.jpg&amp;rct=j&amp;q=&amp;esrc=s&amp;sa=U&amp;ved=0ahUKEwja7oCyxqP2AhXtY98KHQZ_CsgQsDwIXw&amp;usg=AOvVaw2IpfNujGBQ1OPEMu-vLiUq</v>
      </c>
      <c r="DF555" t="str">
        <f>INDEX('Data_Price '!BA$2:BA$1266,MATCH(Data!$DN555,'Data_Price '!$BE$2:$BE$1266,0))</f>
        <v>2021 Blizzard Black Pearl 82</v>
      </c>
      <c r="DG555" t="str">
        <f>INDEX('Data_Price '!BB$2:BB$1266,MATCH(Data!$DN555,'Data_Price '!$BE$2:$BE$1266,0))</f>
        <v>eBay - larsonski</v>
      </c>
      <c r="DH555">
        <f>INDEX('Data_Price '!BC$2:BC$1266,MATCH(Data!$DN555,'Data_Price '!$BE$2:$BE$1266,0))</f>
        <v>480</v>
      </c>
      <c r="DI555" t="str">
        <f>INDEX('Data_Price '!BD$2:BD$1266,MATCH(Data!$DN555,'Data_Price '!$BE$2:$BE$1266,0))</f>
        <v>https://www.google.com/url?url=https://www.ebay.com/itm/174746270012%3Fchn%3Dps%26mkevt%3D1%26mkcid%3D28%26var%3D473924498969&amp;rct=j&amp;q=&amp;esrc=s&amp;sa=U&amp;ved=0ahUKEwja7oCyxqP2AhXtY98KHQZ_CsgQ2SkIZg&amp;usg=AOvVaw0tBVTsiGRQ4y5wKgmokSBY</v>
      </c>
      <c r="DJ555" s="89" t="e">
        <f ca="1">_xll.Connector("TinyUrl.TinyUrl",DA555,0)</f>
        <v>#NAME?</v>
      </c>
      <c r="DK555" s="89" t="e">
        <f ca="1">_xll.Connector("TinyUrl.TinyUrl",DE555,0)</f>
        <v>#NAME?</v>
      </c>
      <c r="DL555" s="89" t="e">
        <f ca="1">_xll.Connector("TinyUrl.TinyUrl",DI555,0)</f>
        <v>#NAME?</v>
      </c>
      <c r="DM555" s="224" t="str">
        <f t="shared" si="304"/>
        <v>Black Pearl 82</v>
      </c>
      <c r="DN555" s="89" t="str">
        <f t="shared" si="305"/>
        <v xml:space="preserve"> BlizzardBlack Pearl 82173 Women's</v>
      </c>
      <c r="DO555" s="227" t="s">
        <v>1083</v>
      </c>
    </row>
    <row r="556" spans="1:119" ht="15.45" customHeight="1">
      <c r="B556" s="224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#VALUE!</v>
      </c>
      <c r="F556" s="43" t="b">
        <f>CL556&gt;Driver!$F$56</f>
        <v>0</v>
      </c>
      <c r="G556" s="43" t="b">
        <f>AND(CB556&gt;Driver!$F$55,CB556&lt;Driver!$G$55)</f>
        <v>0</v>
      </c>
      <c r="H556" s="43" t="e">
        <f t="shared" si="272"/>
        <v>#VALUE!</v>
      </c>
      <c r="I556" s="43">
        <f t="shared" si="273"/>
        <v>0</v>
      </c>
      <c r="J556" s="43" t="e">
        <f t="array" ref="J556">NOT(OR(($H$9:$H$1273=TRUE)*($I$9:$I$1273&gt;0)*($BT$9:$BT$1273=BT556)*($K$9:$K$1273&gt;K556)))</f>
        <v>#VALUE!</v>
      </c>
      <c r="K556" s="72">
        <f t="shared" si="274"/>
        <v>0.77337865819175222</v>
      </c>
      <c r="L556" s="72">
        <f t="shared" si="275"/>
        <v>0.92437031665458058</v>
      </c>
      <c r="M556" s="72">
        <f t="shared" si="276"/>
        <v>0.62238699972892397</v>
      </c>
      <c r="N556" s="72">
        <f t="shared" si="277"/>
        <v>0.50431923101245812</v>
      </c>
      <c r="O556" s="72">
        <f t="shared" si="278"/>
        <v>0.46121595118084946</v>
      </c>
      <c r="P556" s="72">
        <f t="shared" si="279"/>
        <v>0.90162581699346411</v>
      </c>
      <c r="Q556" s="72"/>
      <c r="R556" s="72"/>
      <c r="S556" s="72">
        <f t="shared" si="280"/>
        <v>0.72260922384513748</v>
      </c>
      <c r="T556" s="72">
        <f t="shared" si="281"/>
        <v>0.89539179933624724</v>
      </c>
      <c r="U556" s="72">
        <f t="shared" si="282"/>
        <v>0.65003467314032726</v>
      </c>
      <c r="V556" s="72">
        <f t="shared" si="283"/>
        <v>0.65108502135381197</v>
      </c>
      <c r="W556" s="72">
        <f t="shared" si="284"/>
        <v>0.92894495412844036</v>
      </c>
      <c r="X556" s="72">
        <f t="shared" si="285"/>
        <v>7.5629683345419418E-2</v>
      </c>
      <c r="Y556" s="72">
        <f t="shared" si="286"/>
        <v>0.37761300027107608</v>
      </c>
      <c r="Z556" s="72">
        <f t="shared" si="287"/>
        <v>0.49568076898754188</v>
      </c>
      <c r="AA556" s="72">
        <f t="shared" si="288"/>
        <v>0.53878404881915054</v>
      </c>
      <c r="AB556" s="72">
        <f t="shared" si="289"/>
        <v>9.8374183006535887E-2</v>
      </c>
      <c r="AC556" s="72"/>
      <c r="AD556" s="72"/>
      <c r="AE556" s="72">
        <f t="shared" si="290"/>
        <v>0.27739077615486252</v>
      </c>
      <c r="AF556" s="72">
        <f t="shared" si="291"/>
        <v>0.10460820066375273</v>
      </c>
      <c r="AG556" s="72">
        <f t="shared" si="292"/>
        <v>0.34996532685967274</v>
      </c>
      <c r="AH556" s="72">
        <f t="shared" si="293"/>
        <v>0.34891497864618798</v>
      </c>
      <c r="AI556" s="72">
        <f t="shared" si="294"/>
        <v>7.1055045871559627E-2</v>
      </c>
      <c r="AJ556" s="72">
        <f>(AV556-Driver!$K$179)/(Driver!$L$179-Driver!$K$179)</f>
        <v>0.16437031665458057</v>
      </c>
      <c r="AK556" s="72">
        <f>(AW556-Driver!$K$180)/(Driver!$L$180-Driver!$K$180)</f>
        <v>0.23461178791798465</v>
      </c>
      <c r="AL556" s="72">
        <f>(AX556-Driver!$K$181)/(Driver!$L$181-Driver!$K$181)</f>
        <v>9.5680768987541881E-2</v>
      </c>
      <c r="AM556" s="72">
        <f>(AY556-Driver!$K$182)/(Driver!$L$182-Driver!$K$182)</f>
        <v>0.75278404881915051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295"/>
        <v>3.4595034595034591</v>
      </c>
      <c r="AW556" s="70">
        <f t="shared" si="296"/>
        <v>23.895823294717058</v>
      </c>
      <c r="AX556" s="70">
        <f t="shared" si="297"/>
        <v>1.8611269208878769</v>
      </c>
      <c r="AY556" s="70">
        <f>IFERROR(Driver!$K$19/Data!BH556/Data!BI556*Data!BK556*Data!BL556,"")</f>
        <v>-1.5133304318297889</v>
      </c>
      <c r="AZ556" s="70">
        <f t="shared" si="298"/>
        <v>23.548026805658971</v>
      </c>
      <c r="BA556" s="70"/>
      <c r="BB556" s="70"/>
      <c r="BC556" s="70">
        <f t="shared" si="299"/>
        <v>37.66290917960778</v>
      </c>
      <c r="BD556" s="70">
        <f t="shared" si="300"/>
        <v>1.3130052906040233</v>
      </c>
      <c r="BE556" s="70">
        <f t="shared" si="301"/>
        <v>0.45006344685445709</v>
      </c>
      <c r="BF556" s="70">
        <f t="shared" si="302"/>
        <v>5.7696942693261528</v>
      </c>
      <c r="BG556" s="70">
        <f t="shared" si="303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219</v>
      </c>
      <c r="BS556" s="8" t="s">
        <v>438</v>
      </c>
      <c r="BT556" s="9" t="s">
        <v>439</v>
      </c>
      <c r="BU556" s="10">
        <v>172</v>
      </c>
      <c r="BV556" s="9" t="s">
        <v>222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302</v>
      </c>
      <c r="CU556" s="9" t="s">
        <v>388</v>
      </c>
      <c r="CV556" s="10"/>
      <c r="CW556" s="10"/>
      <c r="CX556" t="str">
        <f>INDEX('Data_Price '!AS$2:AS$1266,MATCH(Data!$DN556,'Data_Price '!$BE$2:$BE$1266,0))</f>
        <v>Atomic Backland 100</v>
      </c>
      <c r="CY556" t="str">
        <f>INDEX('Data_Price '!AT$2:AT$1266,MATCH(Data!$DN556,'Data_Price '!$BE$2:$BE$1266,0))</f>
        <v>Telemark Pyrenees</v>
      </c>
      <c r="CZ556">
        <f>INDEX('Data_Price '!AU$2:AU$1266,MATCH(Data!$DN556,'Data_Price '!$BE$2:$BE$1266,0))</f>
        <v>485.93</v>
      </c>
      <c r="DA556" t="str">
        <f>INDEX('Data_Price '!AV$2:AV$1266,MATCH(Data!$DN556,'Data_Price '!$BE$2:$BE$1266,0))</f>
        <v>https://www.google.com/url?q=https://www.telemark-pyrenees.com/ski/atomic-backland-100-ski-2022%3Fcurrency%3DUSD%26tax%3Dex_vat%26country%3DUS%26var%3D71282&amp;sa=U&amp;ved=0ahUKEwjQ0O6yxqP2AhUGZN8KHXuTBIsQ2ykIHw&amp;usg=AOvVaw2Nq-ACAD2lMFh8qhCSVFX-</v>
      </c>
      <c r="DB556" t="str">
        <f>INDEX('Data_Price '!AW$2:AW$1266,MATCH(Data!$DN556,'Data_Price '!$BE$2:$BE$1266,0))</f>
        <v>Atomic Backland 100 Grey / 172cm</v>
      </c>
      <c r="DC556" t="str">
        <f>INDEX('Data_Price '!AX$2:AX$1266,MATCH(Data!$DN556,'Data_Price '!$BE$2:$BE$1266,0))</f>
        <v>Sundance Ski and Board Shop</v>
      </c>
      <c r="DD556">
        <f>INDEX('Data_Price '!AY$2:AY$1266,MATCH(Data!$DN556,'Data_Price '!$BE$2:$BE$1266,0))</f>
        <v>552.26</v>
      </c>
      <c r="DE556" t="str">
        <f>INDEX('Data_Price '!AZ$2:AZ$1266,MATCH(Data!$DN556,'Data_Price '!$BE$2:$BE$1266,0))</f>
        <v>https://www.google.com/url?url=https://sundanceskishop.com/products/atomic-backland-100%3Fvariant%3D39399918469218%26currency%3DCAD%26utm_medium%3Dproduct_sync%26utm_source%3Dgoogle%26utm_content%3Dsag_organic%26utm_campaign%3Dsag_organic&amp;rct=j&amp;q=&amp;esrc=s&amp;sa=U&amp;ved=0ahUKEwj2gLGyxqP2AhXFmuAKHQMBAt8Q2SkIZA&amp;usg=AOvVaw18SnkWbDwX2xsv4ljmroGy</v>
      </c>
      <c r="DF556" t="str">
        <f>INDEX('Data_Price '!BA$2:BA$1266,MATCH(Data!$DN556,'Data_Price '!$BE$2:$BE$1266,0))</f>
        <v>Atomic Backland 100</v>
      </c>
      <c r="DG556" t="str">
        <f>INDEX('Data_Price '!BB$2:BB$1266,MATCH(Data!$DN556,'Data_Price '!$BE$2:$BE$1266,0))</f>
        <v>Level Nine Sports</v>
      </c>
      <c r="DH556">
        <f>INDEX('Data_Price '!BC$2:BC$1266,MATCH(Data!$DN556,'Data_Price '!$BE$2:$BE$1266,0))</f>
        <v>559.99</v>
      </c>
      <c r="DI556" t="str">
        <f>INDEX('Data_Price '!BD$2:BD$1266,MATCH(Data!$DN556,'Data_Price '!$BE$2:$BE$1266,0))</f>
        <v>https://www.google.com/url?q=https://www.levelninesports.com/atomic-backland-100-skis-2022/&amp;sa=U&amp;ved=0ahUKEwjQ0O6yxqP2AhUGZN8KHXuTBIsQ2ykIGw&amp;usg=AOvVaw3q21ZSgYkpTz5r551l9s96</v>
      </c>
      <c r="DJ556" s="89" t="e">
        <f ca="1">_xll.Connector("TinyUrl.TinyUrl",DA556,0)</f>
        <v>#NAME?</v>
      </c>
      <c r="DK556" s="89" t="e">
        <f ca="1">_xll.Connector("TinyUrl.TinyUrl",DE556,0)</f>
        <v>#NAME?</v>
      </c>
      <c r="DL556" s="89" t="e">
        <f ca="1">_xll.Connector("TinyUrl.TinyUrl",DI556,0)</f>
        <v>#NAME?</v>
      </c>
      <c r="DM556" s="224" t="str">
        <f t="shared" si="304"/>
        <v>Backland 100</v>
      </c>
      <c r="DN556" s="89" t="str">
        <f t="shared" si="305"/>
        <v xml:space="preserve"> AtomicBackland 100172 Unisex</v>
      </c>
      <c r="DO556" s="227" t="s">
        <v>1003</v>
      </c>
    </row>
    <row r="557" spans="1:119" ht="15.45" customHeight="1">
      <c r="B557" s="224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#VALUE!</v>
      </c>
      <c r="F557" s="43" t="b">
        <f>CL557&gt;Driver!$F$56</f>
        <v>0</v>
      </c>
      <c r="G557" s="43" t="b">
        <f>AND(CB557&gt;Driver!$F$55,CB557&lt;Driver!$G$55)</f>
        <v>0</v>
      </c>
      <c r="H557" s="43" t="e">
        <f t="shared" si="272"/>
        <v>#VALUE!</v>
      </c>
      <c r="I557" s="43">
        <f t="shared" si="273"/>
        <v>0</v>
      </c>
      <c r="J557" s="43" t="e">
        <f t="array" ref="J557">NOT(OR(($H$9:$H$1273=TRUE)*($I$9:$I$1273&gt;0)*($BT$9:$BT$1273=BT557)*($K$9:$K$1273&gt;K557)))</f>
        <v>#VALUE!</v>
      </c>
      <c r="K557" s="72">
        <f t="shared" si="274"/>
        <v>0.63731829655501326</v>
      </c>
      <c r="L557" s="72">
        <f t="shared" si="275"/>
        <v>0.86893562162597693</v>
      </c>
      <c r="M557" s="72">
        <f t="shared" si="276"/>
        <v>0.4057009714840496</v>
      </c>
      <c r="N557" s="72">
        <f t="shared" si="277"/>
        <v>0.11982546006450379</v>
      </c>
      <c r="O557" s="72">
        <f t="shared" si="278"/>
        <v>0.28531667007391948</v>
      </c>
      <c r="P557" s="72">
        <f t="shared" si="279"/>
        <v>0.81196078431372554</v>
      </c>
      <c r="Q557" s="72"/>
      <c r="R557" s="72"/>
      <c r="S557" s="72">
        <f t="shared" si="280"/>
        <v>0.76716688210602635</v>
      </c>
      <c r="T557" s="72">
        <f t="shared" si="281"/>
        <v>0.76245978878065657</v>
      </c>
      <c r="U557" s="72">
        <f t="shared" si="282"/>
        <v>9.9999999999999978E-2</v>
      </c>
      <c r="V557" s="72">
        <f t="shared" si="283"/>
        <v>0.60168566828004288</v>
      </c>
      <c r="W557" s="72">
        <f t="shared" si="284"/>
        <v>0.96221256684491974</v>
      </c>
      <c r="X557" s="72">
        <f t="shared" si="285"/>
        <v>0.13106437837402307</v>
      </c>
      <c r="Y557" s="72">
        <f t="shared" si="286"/>
        <v>0.5942990285159504</v>
      </c>
      <c r="Z557" s="72">
        <f t="shared" si="287"/>
        <v>0.88017453993549621</v>
      </c>
      <c r="AA557" s="72">
        <f t="shared" si="288"/>
        <v>0.71468332992608052</v>
      </c>
      <c r="AB557" s="72">
        <f t="shared" si="289"/>
        <v>0.18803921568627452</v>
      </c>
      <c r="AC557" s="72"/>
      <c r="AD557" s="72"/>
      <c r="AE557" s="72">
        <f t="shared" si="290"/>
        <v>0.23283311789397365</v>
      </c>
      <c r="AF557" s="72">
        <f t="shared" si="291"/>
        <v>0.23754021121934341</v>
      </c>
      <c r="AG557" s="72">
        <f t="shared" si="292"/>
        <v>0.9</v>
      </c>
      <c r="AH557" s="72">
        <f t="shared" si="293"/>
        <v>0.39831433171995717</v>
      </c>
      <c r="AI557" s="72">
        <f t="shared" si="294"/>
        <v>3.7787433155080222E-2</v>
      </c>
      <c r="AJ557" s="72">
        <f>(AV557-Driver!$K$179)/(Driver!$L$179-Driver!$K$179)</f>
        <v>0.10893562162597693</v>
      </c>
      <c r="AK557" s="72">
        <f>(AW557-Driver!$K$180)/(Driver!$L$180-Driver!$K$180)</f>
        <v>0.36457858727885339</v>
      </c>
      <c r="AL557" s="72">
        <f>(AX557-Driver!$K$181)/(Driver!$L$181-Driver!$K$181)</f>
        <v>0.48017453993549619</v>
      </c>
      <c r="AM557" s="72">
        <f>(AY557-Driver!$K$182)/(Driver!$L$182-Driver!$K$182)</f>
        <v>0.92868332992608049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295"/>
        <v>2.2927689594356258</v>
      </c>
      <c r="AW557" s="70">
        <f t="shared" si="296"/>
        <v>36.605036228429611</v>
      </c>
      <c r="AX557" s="70">
        <f t="shared" si="297"/>
        <v>5.3215708594194657</v>
      </c>
      <c r="AY557" s="70">
        <f>IFERROR(Driver!$K$19/Data!BH557/Data!BI557*Data!BK557*Data!BL557,"")</f>
        <v>-0.43656441505538063</v>
      </c>
      <c r="AZ557" s="70">
        <f t="shared" si="298"/>
        <v>31.720029784065527</v>
      </c>
      <c r="BA557" s="70"/>
      <c r="BB557" s="70"/>
      <c r="BC557" s="70">
        <f t="shared" si="299"/>
        <v>60.775276279345647</v>
      </c>
      <c r="BD557" s="70">
        <f t="shared" si="300"/>
        <v>31.592533491145943</v>
      </c>
      <c r="BE557" s="70">
        <f t="shared" si="301"/>
        <v>1</v>
      </c>
      <c r="BF557" s="70">
        <f t="shared" si="302"/>
        <v>0.19038438974093336</v>
      </c>
      <c r="BG557" s="70">
        <f t="shared" si="303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219</v>
      </c>
      <c r="BS557" s="8" t="s">
        <v>950</v>
      </c>
      <c r="BT557" s="9" t="s">
        <v>679</v>
      </c>
      <c r="BU557" s="10">
        <v>170</v>
      </c>
      <c r="BV557" s="9" t="s">
        <v>222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307</v>
      </c>
      <c r="CU557" s="10"/>
      <c r="CV557" s="10"/>
      <c r="CW557" s="10"/>
      <c r="CX557" t="str">
        <f>INDEX('Data_Price '!AS$2:AS$1266,MATCH(Data!$DN557,'Data_Price '!$BE$2:$BE$1266,0))</f>
        <v>K2 Disruption 78C M3 10 Compact QUIKCLIKSET - black-flo-orange 170</v>
      </c>
      <c r="CY557" t="str">
        <f>INDEX('Data_Price '!AT$2:AT$1266,MATCH(Data!$DN557,'Data_Price '!$BE$2:$BE$1266,0))</f>
        <v>! OutdoorXL.com</v>
      </c>
      <c r="CZ557">
        <f>INDEX('Data_Price '!AU$2:AU$1266,MATCH(Data!$DN557,'Data_Price '!$BE$2:$BE$1266,0))</f>
        <v>439.95</v>
      </c>
      <c r="DA557" t="str">
        <f>INDEX('Data_Price '!AV$2:AV$1266,MATCH(Data!$DN557,'Data_Price '!$BE$2:$BE$1266,0))</f>
        <v>https://www.google.com/url?url=https://www.outdoorxl.com/k2-disruption-78c.html%3Fprl%3D92-5361x144-80&amp;rct=j&amp;q=&amp;esrc=s&amp;sa=U&amp;ved=0ahUKEwjXrpGzxqP2AhXpdd8KHRpzCvQQsDwIaw&amp;usg=AOvVaw3HhzCwpLOZ5x038wZL3nC0</v>
      </c>
      <c r="DB557">
        <f>INDEX('Data_Price '!AW$2:AW$1266,MATCH(Data!$DN557,'Data_Price '!$BE$2:$BE$1266,0))</f>
        <v>0</v>
      </c>
      <c r="DC557">
        <f>INDEX('Data_Price '!AX$2:AX$1266,MATCH(Data!$DN557,'Data_Price '!$BE$2:$BE$1266,0))</f>
        <v>0</v>
      </c>
      <c r="DD557">
        <f>INDEX('Data_Price '!AY$2:AY$1266,MATCH(Data!$DN557,'Data_Price '!$BE$2:$BE$1266,0))</f>
        <v>0</v>
      </c>
      <c r="DE557">
        <f>INDEX('Data_Price '!AZ$2:AZ$1266,MATCH(Data!$DN557,'Data_Price '!$BE$2:$BE$1266,0))</f>
        <v>0</v>
      </c>
      <c r="DF557">
        <f>INDEX('Data_Price '!BA$2:BA$1266,MATCH(Data!$DN557,'Data_Price '!$BE$2:$BE$1266,0))</f>
        <v>0</v>
      </c>
      <c r="DG557">
        <f>INDEX('Data_Price '!BB$2:BB$1266,MATCH(Data!$DN557,'Data_Price '!$BE$2:$BE$1266,0))</f>
        <v>0</v>
      </c>
      <c r="DH557">
        <f>INDEX('Data_Price '!BC$2:BC$1266,MATCH(Data!$DN557,'Data_Price '!$BE$2:$BE$1266,0))</f>
        <v>0</v>
      </c>
      <c r="DI557">
        <f>INDEX('Data_Price '!BD$2:BD$1266,MATCH(Data!$DN557,'Data_Price '!$BE$2:$BE$1266,0))</f>
        <v>0</v>
      </c>
      <c r="DJ557" s="89" t="e">
        <f ca="1">_xll.Connector("TinyUrl.TinyUrl",DA557,0)</f>
        <v>#NAME?</v>
      </c>
      <c r="DK557" s="89" t="e">
        <f ca="1">_xll.Connector("TinyUrl.TinyUrl",DE557,0)</f>
        <v>#NAME?</v>
      </c>
      <c r="DL557" s="89" t="e">
        <f ca="1">_xll.Connector("TinyUrl.TinyUrl",DI557,0)</f>
        <v>#NAME?</v>
      </c>
      <c r="DM557" s="224" t="str">
        <f t="shared" si="304"/>
        <v>Disruption 78C</v>
      </c>
      <c r="DN557" s="89" t="str">
        <f t="shared" si="305"/>
        <v xml:space="preserve"> K2Disruption 78C170 Unisex</v>
      </c>
      <c r="DO557" s="227" t="s">
        <v>1070</v>
      </c>
    </row>
    <row r="558" spans="1:119" ht="15.45" customHeight="1">
      <c r="B558" s="224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#VALUE!</v>
      </c>
      <c r="F558" s="43" t="b">
        <f>CL558&gt;Driver!$F$56</f>
        <v>1</v>
      </c>
      <c r="G558" s="43" t="b">
        <f>AND(CB558&gt;Driver!$F$55,CB558&lt;Driver!$G$55)</f>
        <v>1</v>
      </c>
      <c r="H558" s="43" t="e">
        <f t="shared" si="272"/>
        <v>#VALUE!</v>
      </c>
      <c r="I558" s="43">
        <f t="shared" si="273"/>
        <v>0</v>
      </c>
      <c r="J558" s="43" t="e">
        <f t="array" ref="J558">NOT(OR(($H$9:$H$1273=TRUE)*($I$9:$I$1273&gt;0)*($BT$9:$BT$1273=BT558)*($K$9:$K$1273&gt;K558)))</f>
        <v>#VALUE!</v>
      </c>
      <c r="K558" s="72">
        <f t="shared" si="274"/>
        <v>0.74204331018239111</v>
      </c>
      <c r="L558" s="72">
        <f t="shared" si="275"/>
        <v>0.98866811699299006</v>
      </c>
      <c r="M558" s="72">
        <f t="shared" si="276"/>
        <v>0.49541850337179205</v>
      </c>
      <c r="N558" s="72">
        <f t="shared" si="277"/>
        <v>0.15460696894959836</v>
      </c>
      <c r="O558" s="72">
        <f t="shared" si="278"/>
        <v>0.3409295869174116</v>
      </c>
      <c r="P558" s="72">
        <f t="shared" si="279"/>
        <v>0.99071895424836609</v>
      </c>
      <c r="Q558" s="72"/>
      <c r="R558" s="72"/>
      <c r="S558" s="72">
        <f t="shared" si="280"/>
        <v>0.70692430292239861</v>
      </c>
      <c r="T558" s="72">
        <f t="shared" si="281"/>
        <v>0.90636174748587117</v>
      </c>
      <c r="U558" s="72">
        <f t="shared" si="282"/>
        <v>0.97338019324206948</v>
      </c>
      <c r="V558" s="72">
        <f t="shared" si="283"/>
        <v>0.64651817246539367</v>
      </c>
      <c r="W558" s="72">
        <f t="shared" si="284"/>
        <v>0.95652892561983471</v>
      </c>
      <c r="X558" s="72">
        <f t="shared" si="285"/>
        <v>1.1331883007009907E-2</v>
      </c>
      <c r="Y558" s="72">
        <f t="shared" si="286"/>
        <v>0.50458149662820795</v>
      </c>
      <c r="Z558" s="72">
        <f t="shared" si="287"/>
        <v>0.84539303105040164</v>
      </c>
      <c r="AA558" s="72">
        <f t="shared" si="288"/>
        <v>0.6590704130825884</v>
      </c>
      <c r="AB558" s="72">
        <f t="shared" si="289"/>
        <v>9.2810457516339651E-3</v>
      </c>
      <c r="AC558" s="72"/>
      <c r="AD558" s="72"/>
      <c r="AE558" s="72">
        <f t="shared" si="290"/>
        <v>0.29307569707760139</v>
      </c>
      <c r="AF558" s="72">
        <f t="shared" si="291"/>
        <v>9.3638252514128828E-2</v>
      </c>
      <c r="AG558" s="72">
        <f t="shared" si="292"/>
        <v>2.6619806757930478E-2</v>
      </c>
      <c r="AH558" s="72">
        <f t="shared" si="293"/>
        <v>0.35348182753460639</v>
      </c>
      <c r="AI558" s="72">
        <f t="shared" si="294"/>
        <v>4.3471074380165273E-2</v>
      </c>
      <c r="AJ558" s="72">
        <f>(AV558-Driver!$K$179)/(Driver!$L$179-Driver!$K$179)</f>
        <v>0.22866811699299008</v>
      </c>
      <c r="AK558" s="72">
        <f>(AW558-Driver!$K$180)/(Driver!$L$180-Driver!$K$180)</f>
        <v>0.19129223963923214</v>
      </c>
      <c r="AL558" s="72">
        <f>(AX558-Driver!$K$181)/(Driver!$L$181-Driver!$K$181)</f>
        <v>0.44539303105040162</v>
      </c>
      <c r="AM558" s="72">
        <f>(AY558-Driver!$K$182)/(Driver!$L$182-Driver!$K$182)</f>
        <v>0.87307041308258837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295"/>
        <v>4.8127798127798131</v>
      </c>
      <c r="AW558" s="70">
        <f t="shared" si="296"/>
        <v>19.659684788772807</v>
      </c>
      <c r="AX558" s="70">
        <f t="shared" si="297"/>
        <v>5.0085372794536145</v>
      </c>
      <c r="AY558" s="70">
        <f>IFERROR(Driver!$K$19/Data!BH558/Data!BI558*Data!BK558*Data!BL558,"")</f>
        <v>-0.77699843260188117</v>
      </c>
      <c r="AZ558" s="70">
        <f t="shared" si="298"/>
        <v>15.428145941921073</v>
      </c>
      <c r="BA558" s="70"/>
      <c r="BB558" s="70"/>
      <c r="BC558" s="70">
        <f t="shared" si="299"/>
        <v>29.527031657181869</v>
      </c>
      <c r="BD558" s="70">
        <f t="shared" si="300"/>
        <v>2.2838262642478009</v>
      </c>
      <c r="BE558" s="70">
        <f t="shared" si="301"/>
        <v>7.354549178604497E-2</v>
      </c>
      <c r="BF558" s="70">
        <f t="shared" si="302"/>
        <v>5.2539007713085617</v>
      </c>
      <c r="BG558" s="70">
        <f t="shared" si="303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219</v>
      </c>
      <c r="BS558" s="8" t="s">
        <v>471</v>
      </c>
      <c r="BT558" s="9" t="s">
        <v>474</v>
      </c>
      <c r="BU558" s="10">
        <v>169.1</v>
      </c>
      <c r="BV558" s="9" t="s">
        <v>390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301</v>
      </c>
      <c r="CU558" s="9" t="s">
        <v>302</v>
      </c>
      <c r="CV558" s="10"/>
      <c r="CW558" s="10"/>
      <c r="CX558" t="str">
        <f>INDEX('Data_Price '!AS$2:AS$1266,MATCH(Data!$DN558,'Data_Price '!$BE$2:$BE$1266,0))</f>
        <v>Black Crows Atris Birdie Skis - Women's - 2022</v>
      </c>
      <c r="CY558" t="str">
        <f>INDEX('Data_Price '!AT$2:AT$1266,MATCH(Data!$DN558,'Data_Price '!$BE$2:$BE$1266,0))</f>
        <v>Telemark Pyrenees</v>
      </c>
      <c r="CZ558">
        <f>INDEX('Data_Price '!AU$2:AU$1266,MATCH(Data!$DN558,'Data_Price '!$BE$2:$BE$1266,0))</f>
        <v>644.86</v>
      </c>
      <c r="DA558" t="str">
        <f>INDEX('Data_Price '!AV$2:AV$1266,MATCH(Data!$DN558,'Data_Price '!$BE$2:$BE$1266,0))</f>
        <v>https://www.google.com/url?q=https://www.telemark-pyrenees.com/ski/black-crows-atris-birdie-ski-2022%3Fcurrency%3DUSD%26tax%3Dex_vat%26country%3DUS%26var%3D67624&amp;sa=U&amp;ved=0ahUKEwietPWzxqP2AhWig-AKHekjDhMQ2ykIHA&amp;usg=AOvVaw3TyGiXGIx_6Myb0gSGf3cq</v>
      </c>
      <c r="DB558" t="str">
        <f>INDEX('Data_Price '!AW$2:AW$1266,MATCH(Data!$DN558,'Data_Price '!$BE$2:$BE$1266,0))</f>
        <v>Black Crows Atris Birdie Skis - Women's - 2022</v>
      </c>
      <c r="DC558" t="str">
        <f>INDEX('Data_Price '!AX$2:AX$1266,MATCH(Data!$DN558,'Data_Price '!$BE$2:$BE$1266,0))</f>
        <v>eBay - asogear</v>
      </c>
      <c r="DD558">
        <f>INDEX('Data_Price '!AY$2:AY$1266,MATCH(Data!$DN558,'Data_Price '!$BE$2:$BE$1266,0))</f>
        <v>713.99</v>
      </c>
      <c r="DE558" t="str">
        <f>INDEX('Data_Price '!AZ$2:AZ$1266,MATCH(Data!$DN558,'Data_Price '!$BE$2:$BE$1266,0))</f>
        <v>https://www.google.com/url?q=https://www.ebay.com/itm/313768454606%3Fchn%3Dps%26mkevt%3D1%26mkcid%3D28%26var%3D612568599005&amp;sa=U&amp;ved=0ahUKEwietPWzxqP2AhWig-AKHekjDhMQ2ykIHg&amp;usg=AOvVaw2EBJgtOVc_iwA_rnkM6MQ6</v>
      </c>
      <c r="DF558" t="str">
        <f>INDEX('Data_Price '!BA$2:BA$1266,MATCH(Data!$DN558,'Data_Price '!$BE$2:$BE$1266,0))</f>
        <v>Black Crows Atris Birdie Skis - Women's - 2022</v>
      </c>
      <c r="DG558" t="str">
        <f>INDEX('Data_Price '!BB$2:BB$1266,MATCH(Data!$DN558,'Data_Price '!$BE$2:$BE$1266,0))</f>
        <v>evo.com</v>
      </c>
      <c r="DH558">
        <f>INDEX('Data_Price '!BC$2:BC$1266,MATCH(Data!$DN558,'Data_Price '!$BE$2:$BE$1266,0))</f>
        <v>839.95</v>
      </c>
      <c r="DI558" t="str">
        <f>INDEX('Data_Price '!BD$2:BD$1266,MATCH(Data!$DN558,'Data_Price '!$BE$2:$BE$1266,0))</f>
        <v>https://www.google.com/url?url=https://www.evo.com/skis/black-crows-atris-birdie-womens%3Fimage%3D181605/727261/clone.jpg&amp;rct=j&amp;q=&amp;esrc=s&amp;sa=U&amp;ved=0ahUKEwiyxMezxqP2AhXpTN8KHUECDg0QsDwIRQ&amp;usg=AOvVaw1iro7K07OZgcax2qsACNH2</v>
      </c>
      <c r="DJ558" s="89" t="e">
        <f ca="1">_xll.Connector("TinyUrl.TinyUrl",DA558,0)</f>
        <v>#NAME?</v>
      </c>
      <c r="DK558" s="89" t="e">
        <f ca="1">_xll.Connector("TinyUrl.TinyUrl",DE558,0)</f>
        <v>#NAME?</v>
      </c>
      <c r="DL558" s="89" t="e">
        <f ca="1">_xll.Connector("TinyUrl.TinyUrl",DI558,0)</f>
        <v>#NAME?</v>
      </c>
      <c r="DM558" s="224" t="str">
        <f t="shared" si="304"/>
        <v>Atris Birdie</v>
      </c>
      <c r="DN558" s="89" t="str">
        <f t="shared" si="305"/>
        <v xml:space="preserve"> Black CrowsAtris Birdie169.1 Women's</v>
      </c>
      <c r="DO558" s="227" t="s">
        <v>1098</v>
      </c>
    </row>
    <row r="559" spans="1:119" ht="15.45" customHeight="1">
      <c r="B559" s="224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#VALUE!</v>
      </c>
      <c r="F559" s="43" t="b">
        <f>CL559&gt;Driver!$F$56</f>
        <v>0</v>
      </c>
      <c r="G559" s="43" t="b">
        <f>AND(CB559&gt;Driver!$F$55,CB559&lt;Driver!$G$55)</f>
        <v>0</v>
      </c>
      <c r="H559" s="43" t="e">
        <f t="shared" si="272"/>
        <v>#VALUE!</v>
      </c>
      <c r="I559" s="43">
        <f t="shared" si="273"/>
        <v>0</v>
      </c>
      <c r="J559" s="43" t="e">
        <f t="array" ref="J559">NOT(OR(($H$9:$H$1273=TRUE)*($I$9:$I$1273&gt;0)*($BT$9:$BT$1273=BT559)*($K$9:$K$1273&gt;K559)))</f>
        <v>#VALUE!</v>
      </c>
      <c r="K559" s="72">
        <f t="shared" si="274"/>
        <v>0.6543646812105588</v>
      </c>
      <c r="L559" s="72">
        <f t="shared" si="275"/>
        <v>0.816965595036661</v>
      </c>
      <c r="M559" s="72">
        <f t="shared" si="276"/>
        <v>0.4917637673844566</v>
      </c>
      <c r="N559" s="72">
        <f t="shared" si="277"/>
        <v>0.2633782330993486</v>
      </c>
      <c r="O559" s="72">
        <f t="shared" si="278"/>
        <v>0.2595928076161127</v>
      </c>
      <c r="P559" s="72">
        <f t="shared" si="279"/>
        <v>0.95232026143790849</v>
      </c>
      <c r="Q559" s="72"/>
      <c r="R559" s="72"/>
      <c r="S559" s="72">
        <f t="shared" si="280"/>
        <v>0.69922706236152643</v>
      </c>
      <c r="T559" s="72">
        <f t="shared" si="281"/>
        <v>0.34739680226278025</v>
      </c>
      <c r="U559" s="72">
        <f t="shared" si="282"/>
        <v>9.9999999999999978E-2</v>
      </c>
      <c r="V559" s="72">
        <f t="shared" si="283"/>
        <v>0.60117012402170777</v>
      </c>
      <c r="W559" s="72">
        <f t="shared" si="284"/>
        <v>0.9689796945796274</v>
      </c>
      <c r="X559" s="72">
        <f t="shared" si="285"/>
        <v>0.18303440496333895</v>
      </c>
      <c r="Y559" s="72">
        <f t="shared" si="286"/>
        <v>0.5082362326155434</v>
      </c>
      <c r="Z559" s="72">
        <f t="shared" si="287"/>
        <v>0.7366217669006514</v>
      </c>
      <c r="AA559" s="72">
        <f t="shared" si="288"/>
        <v>0.7404071923838873</v>
      </c>
      <c r="AB559" s="72">
        <f t="shared" si="289"/>
        <v>4.7679738562091484E-2</v>
      </c>
      <c r="AC559" s="72"/>
      <c r="AD559" s="72"/>
      <c r="AE559" s="72">
        <f t="shared" si="290"/>
        <v>0.30077293763847357</v>
      </c>
      <c r="AF559" s="72">
        <f t="shared" si="291"/>
        <v>0.65260319773721975</v>
      </c>
      <c r="AG559" s="72">
        <f t="shared" si="292"/>
        <v>0.9</v>
      </c>
      <c r="AH559" s="72">
        <f t="shared" si="293"/>
        <v>0.39882987597829217</v>
      </c>
      <c r="AI559" s="72">
        <f t="shared" si="294"/>
        <v>3.1020305420372558E-2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0.22216089539155459</v>
      </c>
      <c r="AL559" s="72">
        <f>(AX559-Driver!$K$181)/(Driver!$L$181-Driver!$K$181)</f>
        <v>0.33662176690065138</v>
      </c>
      <c r="AM559" s="72">
        <f>(AY559-Driver!$K$182)/(Driver!$L$182-Driver!$K$182)</f>
        <v>0.95440719238388727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295"/>
        <v>1.1989553656220324</v>
      </c>
      <c r="AW559" s="70">
        <f t="shared" si="296"/>
        <v>22.678273542693127</v>
      </c>
      <c r="AX559" s="70">
        <f t="shared" si="297"/>
        <v>4.0295959021058625</v>
      </c>
      <c r="AY559" s="70">
        <f>IFERROR(Driver!$K$19/Data!BH559/Data!BI559*Data!BK559*Data!BL559,"")</f>
        <v>-0.27909600051474809</v>
      </c>
      <c r="AZ559" s="70">
        <f t="shared" si="298"/>
        <v>18.927773641102011</v>
      </c>
      <c r="BA559" s="70"/>
      <c r="BB559" s="70"/>
      <c r="BC559" s="70">
        <f t="shared" si="299"/>
        <v>25.534419467909238</v>
      </c>
      <c r="BD559" s="70">
        <f t="shared" si="300"/>
        <v>68.324872349884643</v>
      </c>
      <c r="BE559" s="70">
        <f t="shared" si="301"/>
        <v>1</v>
      </c>
      <c r="BF559" s="70">
        <f t="shared" si="302"/>
        <v>0.13215728766539944</v>
      </c>
      <c r="BG559" s="70">
        <f t="shared" si="303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219</v>
      </c>
      <c r="BS559" s="8" t="s">
        <v>493</v>
      </c>
      <c r="BT559" s="9" t="s">
        <v>502</v>
      </c>
      <c r="BU559" s="10">
        <v>153</v>
      </c>
      <c r="BV559" s="9" t="s">
        <v>390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307</v>
      </c>
      <c r="CU559" s="10"/>
      <c r="CV559" s="10"/>
      <c r="CW559" s="10"/>
      <c r="CX559" t="str">
        <f>INDEX('Data_Price '!AS$2:AS$1266,MATCH(Data!$DN559,'Data_Price '!$BE$2:$BE$1266,0))</f>
        <v>Blizzard Phoenix 7.2 Anthracite</v>
      </c>
      <c r="CY559" t="str">
        <f>INDEX('Data_Price '!AT$2:AT$1266,MATCH(Data!$DN559,'Data_Price '!$BE$2:$BE$1266,0))</f>
        <v>SportÃ¨que</v>
      </c>
      <c r="CZ559">
        <f>INDEX('Data_Price '!AU$2:AU$1266,MATCH(Data!$DN559,'Data_Price '!$BE$2:$BE$1266,0))</f>
        <v>394.47</v>
      </c>
      <c r="DA559" t="str">
        <f>INDEX('Data_Price '!AV$2:AV$1266,MATCH(Data!$DN559,'Data_Price '!$BE$2:$BE$1266,0))</f>
        <v>https://www.google.com/url?url=https://sporteque.ca/en/alpine-ski/15647-blizzard-phoenix-72-anthracite.html&amp;rct=j&amp;q=&amp;esrc=s&amp;sa=U&amp;ved=0ahUKEwjz3Ze0xqP2AhXwmuAKHW2aD-EQ2SkIMQ&amp;usg=AOvVaw24In_vFynCnqu0YYcfZvd8</v>
      </c>
      <c r="DB559">
        <f>INDEX('Data_Price '!AW$2:AW$1266,MATCH(Data!$DN559,'Data_Price '!$BE$2:$BE$1266,0))</f>
        <v>0</v>
      </c>
      <c r="DC559">
        <f>INDEX('Data_Price '!AX$2:AX$1266,MATCH(Data!$DN559,'Data_Price '!$BE$2:$BE$1266,0))</f>
        <v>0</v>
      </c>
      <c r="DD559">
        <f>INDEX('Data_Price '!AY$2:AY$1266,MATCH(Data!$DN559,'Data_Price '!$BE$2:$BE$1266,0))</f>
        <v>0</v>
      </c>
      <c r="DE559">
        <f>INDEX('Data_Price '!AZ$2:AZ$1266,MATCH(Data!$DN559,'Data_Price '!$BE$2:$BE$1266,0))</f>
        <v>0</v>
      </c>
      <c r="DF559">
        <f>INDEX('Data_Price '!BA$2:BA$1266,MATCH(Data!$DN559,'Data_Price '!$BE$2:$BE$1266,0))</f>
        <v>0</v>
      </c>
      <c r="DG559">
        <f>INDEX('Data_Price '!BB$2:BB$1266,MATCH(Data!$DN559,'Data_Price '!$BE$2:$BE$1266,0))</f>
        <v>0</v>
      </c>
      <c r="DH559">
        <f>INDEX('Data_Price '!BC$2:BC$1266,MATCH(Data!$DN559,'Data_Price '!$BE$2:$BE$1266,0))</f>
        <v>0</v>
      </c>
      <c r="DI559">
        <f>INDEX('Data_Price '!BD$2:BD$1266,MATCH(Data!$DN559,'Data_Price '!$BE$2:$BE$1266,0))</f>
        <v>0</v>
      </c>
      <c r="DJ559" s="89" t="e">
        <f ca="1">_xll.Connector("TinyUrl.TinyUrl",DA559,0)</f>
        <v>#NAME?</v>
      </c>
      <c r="DK559" s="89" t="e">
        <f ca="1">_xll.Connector("TinyUrl.TinyUrl",DE559,0)</f>
        <v>#NAME?</v>
      </c>
      <c r="DL559" s="89" t="e">
        <f ca="1">_xll.Connector("TinyUrl.TinyUrl",DI559,0)</f>
        <v>#NAME?</v>
      </c>
      <c r="DM559" s="224" t="str">
        <f t="shared" si="304"/>
        <v>Phoenix 7.2</v>
      </c>
      <c r="DN559" s="89" t="str">
        <f t="shared" si="305"/>
        <v xml:space="preserve"> BlizzardPhoenix 7.2153 Women's</v>
      </c>
      <c r="DO559" s="227"/>
    </row>
    <row r="560" spans="1:119" ht="15.45" customHeight="1">
      <c r="B560" s="224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#VALUE!</v>
      </c>
      <c r="F560" s="43" t="b">
        <f>CL560&gt;Driver!$F$56</f>
        <v>0</v>
      </c>
      <c r="G560" s="43" t="b">
        <f>AND(CB560&gt;Driver!$F$55,CB560&lt;Driver!$G$55)</f>
        <v>0</v>
      </c>
      <c r="H560" s="43" t="e">
        <f t="shared" si="272"/>
        <v>#VALUE!</v>
      </c>
      <c r="I560" s="43">
        <f t="shared" si="273"/>
        <v>0</v>
      </c>
      <c r="J560" s="43" t="e">
        <f t="array" ref="J560">NOT(OR(($H$9:$H$1273=TRUE)*($I$9:$I$1273&gt;0)*($BT$9:$BT$1273=BT560)*($K$9:$K$1273&gt;K560)))</f>
        <v>#VALUE!</v>
      </c>
      <c r="K560" s="72">
        <f t="shared" si="274"/>
        <v>0.67665084027543487</v>
      </c>
      <c r="L560" s="72">
        <f t="shared" si="275"/>
        <v>0.99634517766497466</v>
      </c>
      <c r="M560" s="72">
        <f t="shared" si="276"/>
        <v>0.35695650288589509</v>
      </c>
      <c r="N560" s="72">
        <f t="shared" si="277"/>
        <v>4.2673749446657805E-2</v>
      </c>
      <c r="O560" s="72">
        <f t="shared" si="278"/>
        <v>0.29368595528945873</v>
      </c>
      <c r="P560" s="72">
        <f t="shared" si="279"/>
        <v>0.73450980392156873</v>
      </c>
      <c r="Q560" s="72"/>
      <c r="R560" s="72"/>
      <c r="S560" s="72">
        <f t="shared" si="280"/>
        <v>0.79759115813338377</v>
      </c>
      <c r="T560" s="72">
        <f t="shared" si="281"/>
        <v>0.99233814194903669</v>
      </c>
      <c r="U560" s="72">
        <f t="shared" si="282"/>
        <v>0.93097817673997663</v>
      </c>
      <c r="V560" s="72">
        <f t="shared" si="283"/>
        <v>0.70997621385702403</v>
      </c>
      <c r="W560" s="72">
        <f t="shared" si="284"/>
        <v>0.97038113258548453</v>
      </c>
      <c r="X560" s="72">
        <f t="shared" si="285"/>
        <v>3.6548223350253428E-3</v>
      </c>
      <c r="Y560" s="72">
        <f t="shared" si="286"/>
        <v>0.64304349711410491</v>
      </c>
      <c r="Z560" s="72">
        <f t="shared" si="287"/>
        <v>0.9573262505533422</v>
      </c>
      <c r="AA560" s="72">
        <f t="shared" si="288"/>
        <v>0.70631404471054127</v>
      </c>
      <c r="AB560" s="72">
        <f t="shared" si="289"/>
        <v>0.26549019607843133</v>
      </c>
      <c r="AC560" s="72"/>
      <c r="AD560" s="72"/>
      <c r="AE560" s="72">
        <f t="shared" si="290"/>
        <v>0.2024088418666162</v>
      </c>
      <c r="AF560" s="72">
        <f t="shared" si="291"/>
        <v>7.6618580509632828E-3</v>
      </c>
      <c r="AG560" s="72">
        <f t="shared" si="292"/>
        <v>6.9021823260023416E-2</v>
      </c>
      <c r="AH560" s="72">
        <f t="shared" si="293"/>
        <v>0.29002378614297597</v>
      </c>
      <c r="AI560" s="72">
        <f t="shared" si="294"/>
        <v>2.9618867414515478E-2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0.44334024066560829</v>
      </c>
      <c r="AL560" s="72">
        <f>(AX560-Driver!$K$181)/(Driver!$L$181-Driver!$K$181)</f>
        <v>0.55732625055334217</v>
      </c>
      <c r="AM560" s="72">
        <f>(AY560-Driver!$K$182)/(Driver!$L$182-Driver!$K$182)</f>
        <v>0.92031404471054123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295"/>
        <v>5.1282051282051277</v>
      </c>
      <c r="AW560" s="70">
        <f t="shared" si="296"/>
        <v>44.306992642114423</v>
      </c>
      <c r="AX560" s="70">
        <f t="shared" si="297"/>
        <v>6.0159362549800797</v>
      </c>
      <c r="AY560" s="70">
        <f>IFERROR(Driver!$K$19/Data!BH560/Data!BI560*Data!BK560*Data!BL560,"")</f>
        <v>-0.48779692634294503</v>
      </c>
      <c r="AZ560" s="70">
        <f t="shared" si="298"/>
        <v>38.778853313477292</v>
      </c>
      <c r="BA560" s="70"/>
      <c r="BB560" s="70"/>
      <c r="BC560" s="70">
        <f t="shared" si="299"/>
        <v>76.556559760871508</v>
      </c>
      <c r="BD560" s="70">
        <f t="shared" si="300"/>
        <v>9.8925848330814627</v>
      </c>
      <c r="BE560" s="70">
        <f t="shared" si="301"/>
        <v>3.1151039326440977E-2</v>
      </c>
      <c r="BF560" s="70">
        <f t="shared" si="302"/>
        <v>12.421040728520904</v>
      </c>
      <c r="BG560" s="70">
        <f t="shared" si="303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219</v>
      </c>
      <c r="BS560" s="8" t="s">
        <v>855</v>
      </c>
      <c r="BT560" s="9" t="s">
        <v>876</v>
      </c>
      <c r="BU560" s="10">
        <v>177</v>
      </c>
      <c r="BV560" s="9" t="s">
        <v>222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305</v>
      </c>
      <c r="CU560" s="10"/>
      <c r="CV560" s="10"/>
      <c r="CW560" s="10"/>
      <c r="CX560" t="e">
        <f>INDEX('Data_Price '!AS$2:AS$1266,MATCH(Data!$DN560,'Data_Price '!$BE$2:$BE$1266,0))</f>
        <v>#N/A</v>
      </c>
      <c r="CY560" t="e">
        <f>INDEX('Data_Price '!AT$2:AT$1266,MATCH(Data!$DN560,'Data_Price '!$BE$2:$BE$1266,0))</f>
        <v>#N/A</v>
      </c>
      <c r="CZ560" t="e">
        <f>INDEX('Data_Price '!AU$2:AU$1266,MATCH(Data!$DN560,'Data_Price '!$BE$2:$BE$1266,0))</f>
        <v>#N/A</v>
      </c>
      <c r="DA560" t="e">
        <f>INDEX('Data_Price '!AV$2:AV$1266,MATCH(Data!$DN560,'Data_Price '!$BE$2:$BE$1266,0))</f>
        <v>#N/A</v>
      </c>
      <c r="DB560" t="e">
        <f>INDEX('Data_Price '!AW$2:AW$1266,MATCH(Data!$DN560,'Data_Price '!$BE$2:$BE$1266,0))</f>
        <v>#N/A</v>
      </c>
      <c r="DC560" t="e">
        <f>INDEX('Data_Price '!AX$2:AX$1266,MATCH(Data!$DN560,'Data_Price '!$BE$2:$BE$1266,0))</f>
        <v>#N/A</v>
      </c>
      <c r="DD560" t="e">
        <f>INDEX('Data_Price '!AY$2:AY$1266,MATCH(Data!$DN560,'Data_Price '!$BE$2:$BE$1266,0))</f>
        <v>#N/A</v>
      </c>
      <c r="DE560" t="e">
        <f>INDEX('Data_Price '!AZ$2:AZ$1266,MATCH(Data!$DN560,'Data_Price '!$BE$2:$BE$1266,0))</f>
        <v>#N/A</v>
      </c>
      <c r="DF560" t="e">
        <f>INDEX('Data_Price '!BA$2:BA$1266,MATCH(Data!$DN560,'Data_Price '!$BE$2:$BE$1266,0))</f>
        <v>#N/A</v>
      </c>
      <c r="DG560" t="e">
        <f>INDEX('Data_Price '!BB$2:BB$1266,MATCH(Data!$DN560,'Data_Price '!$BE$2:$BE$1266,0))</f>
        <v>#N/A</v>
      </c>
      <c r="DH560" t="e">
        <f>INDEX('Data_Price '!BC$2:BC$1266,MATCH(Data!$DN560,'Data_Price '!$BE$2:$BE$1266,0))</f>
        <v>#N/A</v>
      </c>
      <c r="DI560" t="e">
        <f>INDEX('Data_Price '!BD$2:BD$1266,MATCH(Data!$DN560,'Data_Price '!$BE$2:$BE$1266,0))</f>
        <v>#N/A</v>
      </c>
      <c r="DJ560" s="89" t="e">
        <f ca="1">_xll.Connector("TinyUrl.TinyUrl",DA560,0)</f>
        <v>#NAME?</v>
      </c>
      <c r="DK560" s="89" t="e">
        <f ca="1">_xll.Connector("TinyUrl.TinyUrl",DE560,0)</f>
        <v>#NAME?</v>
      </c>
      <c r="DL560" s="89" t="e">
        <f ca="1">_xll.Connector("TinyUrl.TinyUrl",DI560,0)</f>
        <v>#NAME?</v>
      </c>
      <c r="DM560" s="224" t="str">
        <f t="shared" si="304"/>
        <v>Kendo 88</v>
      </c>
      <c r="DN560" s="89" t="str">
        <f t="shared" si="305"/>
        <v xml:space="preserve"> VölklKendo 88177 Unisex</v>
      </c>
      <c r="DO560" s="227"/>
    </row>
    <row r="561" spans="2:119" ht="15.45" customHeight="1">
      <c r="B561" s="224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#VALUE!</v>
      </c>
      <c r="F561" s="43" t="b">
        <f>CL561&gt;Driver!$F$56</f>
        <v>0</v>
      </c>
      <c r="G561" s="43" t="b">
        <f>AND(CB561&gt;Driver!$F$55,CB561&lt;Driver!$G$55)</f>
        <v>0</v>
      </c>
      <c r="H561" s="43" t="e">
        <f t="shared" si="272"/>
        <v>#VALUE!</v>
      </c>
      <c r="I561" s="43">
        <f t="shared" si="273"/>
        <v>0</v>
      </c>
      <c r="J561" s="43" t="e">
        <f t="array" ref="J561">NOT(OR(($H$9:$H$1273=TRUE)*($I$9:$I$1273&gt;0)*($BT$9:$BT$1273=BT561)*($K$9:$K$1273&gt;K561)))</f>
        <v>#VALUE!</v>
      </c>
      <c r="K561" s="72">
        <f t="shared" si="274"/>
        <v>0.69168633488513764</v>
      </c>
      <c r="L561" s="72">
        <f t="shared" si="275"/>
        <v>0.87078881637257277</v>
      </c>
      <c r="M561" s="72">
        <f t="shared" si="276"/>
        <v>0.51258385339770274</v>
      </c>
      <c r="N561" s="72">
        <f t="shared" si="277"/>
        <v>0.2924682223487004</v>
      </c>
      <c r="O561" s="72">
        <f t="shared" si="278"/>
        <v>0.31951536398819835</v>
      </c>
      <c r="P561" s="72">
        <f t="shared" si="279"/>
        <v>0.92576797385620913</v>
      </c>
      <c r="Q561" s="72"/>
      <c r="R561" s="72"/>
      <c r="S561" s="72">
        <f t="shared" si="280"/>
        <v>0.7125485611871365</v>
      </c>
      <c r="T561" s="72">
        <f t="shared" si="281"/>
        <v>0.9322547542835693</v>
      </c>
      <c r="U561" s="72">
        <f t="shared" si="282"/>
        <v>0.76900435829770075</v>
      </c>
      <c r="V561" s="72">
        <f t="shared" si="283"/>
        <v>0.62873098183859366</v>
      </c>
      <c r="W561" s="72">
        <f t="shared" si="284"/>
        <v>0.97544905245811586</v>
      </c>
      <c r="X561" s="72">
        <f t="shared" si="285"/>
        <v>0.12921118362742728</v>
      </c>
      <c r="Y561" s="72">
        <f t="shared" si="286"/>
        <v>0.48741614660229732</v>
      </c>
      <c r="Z561" s="72">
        <f t="shared" si="287"/>
        <v>0.7075317776512996</v>
      </c>
      <c r="AA561" s="72">
        <f t="shared" si="288"/>
        <v>0.68048463601180165</v>
      </c>
      <c r="AB561" s="72">
        <f t="shared" si="289"/>
        <v>7.4232026143790847E-2</v>
      </c>
      <c r="AC561" s="72"/>
      <c r="AD561" s="72"/>
      <c r="AE561" s="72">
        <f t="shared" si="290"/>
        <v>0.2874514388128635</v>
      </c>
      <c r="AF561" s="72">
        <f t="shared" si="291"/>
        <v>6.774524571643066E-2</v>
      </c>
      <c r="AG561" s="72">
        <f t="shared" si="292"/>
        <v>0.23099564170229922</v>
      </c>
      <c r="AH561" s="72">
        <f t="shared" si="293"/>
        <v>0.37126901816140634</v>
      </c>
      <c r="AI561" s="72">
        <f t="shared" si="294"/>
        <v>2.4550947541884083E-2</v>
      </c>
      <c r="AJ561" s="72">
        <f>(AV561-Driver!$K$179)/(Driver!$L$179-Driver!$K$179)</f>
        <v>0.11078881637257271</v>
      </c>
      <c r="AK561" s="72">
        <f>(AW561-Driver!$K$180)/(Driver!$L$180-Driver!$K$180)</f>
        <v>0.24047937233363856</v>
      </c>
      <c r="AL561" s="72">
        <f>(AX561-Driver!$K$181)/(Driver!$L$181-Driver!$K$181)</f>
        <v>0.30753177765129958</v>
      </c>
      <c r="AM561" s="72">
        <f>(AY561-Driver!$K$182)/(Driver!$L$182-Driver!$K$182)</f>
        <v>0.89448463601180161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295"/>
        <v>2.3317731651064983</v>
      </c>
      <c r="AW561" s="70">
        <f t="shared" si="296"/>
        <v>24.469603522527542</v>
      </c>
      <c r="AX561" s="70">
        <f t="shared" si="297"/>
        <v>3.7677859988616964</v>
      </c>
      <c r="AY561" s="70">
        <f>IFERROR(Driver!$K$19/Data!BH561/Data!BI561*Data!BK561*Data!BL561,"")</f>
        <v>-0.64591144133788048</v>
      </c>
      <c r="AZ561" s="70">
        <f t="shared" si="298"/>
        <v>21.347728965003725</v>
      </c>
      <c r="BA561" s="70"/>
      <c r="BB561" s="70"/>
      <c r="BC561" s="70">
        <f t="shared" si="299"/>
        <v>32.444373518310542</v>
      </c>
      <c r="BD561" s="70">
        <f t="shared" si="300"/>
        <v>4.5753114861508877</v>
      </c>
      <c r="BE561" s="70">
        <f t="shared" si="301"/>
        <v>0.33111498454985477</v>
      </c>
      <c r="BF561" s="70">
        <f t="shared" si="302"/>
        <v>3.2449625520980221</v>
      </c>
      <c r="BG561" s="70">
        <f t="shared" si="303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219</v>
      </c>
      <c r="BS561" s="8" t="s">
        <v>950</v>
      </c>
      <c r="BT561" s="9" t="s">
        <v>693</v>
      </c>
      <c r="BU561" s="10">
        <v>170</v>
      </c>
      <c r="BV561" s="9" t="s">
        <v>222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305</v>
      </c>
      <c r="CU561" s="9" t="s">
        <v>302</v>
      </c>
      <c r="CV561" s="10"/>
      <c r="CW561" s="10"/>
      <c r="CX561" t="str">
        <f>INDEX('Data_Price '!AS$2:AS$1266,MATCH(Data!$DN561,'Data_Price '!$BE$2:$BE$1266,0))</f>
        <v>K2 Mindbender 90C Skis</v>
      </c>
      <c r="CY561" t="str">
        <f>INDEX('Data_Price '!AT$2:AT$1266,MATCH(Data!$DN561,'Data_Price '!$BE$2:$BE$1266,0))</f>
        <v>Snowinn.com</v>
      </c>
      <c r="CZ561">
        <f>INDEX('Data_Price '!AU$2:AU$1266,MATCH(Data!$DN561,'Data_Price '!$BE$2:$BE$1266,0))</f>
        <v>401.49</v>
      </c>
      <c r="DA561" t="str">
        <f>INDEX('Data_Price '!AV$2:AV$1266,MATCH(Data!$DN561,'Data_Price '!$BE$2:$BE$1266,0))</f>
        <v>https://www.google.com/url?q=https://www.snowinn.com/ski-store/k2-mindbender-90c-alpine-skis/138133906/p%3Futm_source%3Dgoogle_products%26utm_medium%3Dmerchant%26id_producte%3D13273313%26country%3Dus&amp;sa=U&amp;ved=0ahUKEwjc7rG1xqP2AhVpQt8KHbiFBdAQ2ykIHg&amp;usg=AOvVaw0TeFDHYF31EMReup0bvww_</v>
      </c>
      <c r="DB561" t="str">
        <f>INDEX('Data_Price '!AW$2:AW$1266,MATCH(Data!$DN561,'Data_Price '!$BE$2:$BE$1266,0))</f>
        <v>K2 Mindbender 90C Skis</v>
      </c>
      <c r="DC561" t="str">
        <f>INDEX('Data_Price '!AX$2:AX$1266,MATCH(Data!$DN561,'Data_Price '!$BE$2:$BE$1266,0))</f>
        <v>PRFO Sports</v>
      </c>
      <c r="DD561">
        <f>INDEX('Data_Price '!AY$2:AY$1266,MATCH(Data!$DN561,'Data_Price '!$BE$2:$BE$1266,0))</f>
        <v>433.91</v>
      </c>
      <c r="DE561" t="str">
        <f>INDEX('Data_Price '!AZ$2:AZ$1266,MATCH(Data!$DN561,'Data_Price '!$BE$2:$BE$1266,0))</f>
        <v>https://www.google.com/url?q=http://www.prfo.com/products/k2-mens-mindbender-90c-ski%3Fvariant%3D39534468562988%26dfw_tracker%3D35966-39534468562988&amp;sa=U&amp;ved=0ahUKEwjc7rG1xqP2AhVpQt8KHbiFBdAQ2ykIIA&amp;usg=AOvVaw1bF26S22DeavKvoz-P9Jya</v>
      </c>
      <c r="DF561" t="str">
        <f>INDEX('Data_Price '!BA$2:BA$1266,MATCH(Data!$DN561,'Data_Price '!$BE$2:$BE$1266,0))</f>
        <v>K2 Mindbender 90C Skis Men's 2022</v>
      </c>
      <c r="DG561" t="str">
        <f>INDEX('Data_Price '!BB$2:BB$1266,MATCH(Data!$DN561,'Data_Price '!$BE$2:$BE$1266,0))</f>
        <v>PRFO Sports</v>
      </c>
      <c r="DH561">
        <f>INDEX('Data_Price '!BC$2:BC$1266,MATCH(Data!$DN561,'Data_Price '!$BE$2:$BE$1266,0))</f>
        <v>433.91</v>
      </c>
      <c r="DI561" t="str">
        <f>INDEX('Data_Price '!BD$2:BD$1266,MATCH(Data!$DN561,'Data_Price '!$BE$2:$BE$1266,0))</f>
        <v>https://www.google.com/url?url=http://www.prfo.com/products/k2-mens-mindbender-90c-ski%3Fvariant%3D39534468562988%26dfw_tracker%3D35966-39534468562988&amp;rct=j&amp;q=&amp;esrc=s&amp;sa=U&amp;ved=0ahUKEwjTs_-0xqP2AhWmY98KHeCvBHcQsDwIZQ&amp;usg=AOvVaw2giOqXZTaUh60NSxv3lyYz</v>
      </c>
      <c r="DJ561" s="89" t="e">
        <f ca="1">_xll.Connector("TinyUrl.TinyUrl",DA561,0)</f>
        <v>#NAME?</v>
      </c>
      <c r="DK561" s="89" t="e">
        <f ca="1">_xll.Connector("TinyUrl.TinyUrl",DE561,0)</f>
        <v>#NAME?</v>
      </c>
      <c r="DL561" s="89" t="e">
        <f ca="1">_xll.Connector("TinyUrl.TinyUrl",DI561,0)</f>
        <v>#NAME?</v>
      </c>
      <c r="DM561" s="224" t="str">
        <f t="shared" si="304"/>
        <v>Mindbender 90C</v>
      </c>
      <c r="DN561" s="89" t="str">
        <f t="shared" si="305"/>
        <v xml:space="preserve"> K2Mindbender 90C170 Unisex</v>
      </c>
      <c r="DO561" s="227" t="s">
        <v>975</v>
      </c>
    </row>
    <row r="562" spans="2:119" ht="15.45" customHeight="1">
      <c r="B562" s="224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#VALUE!</v>
      </c>
      <c r="F562" s="43" t="b">
        <f>CL562&gt;Driver!$F$56</f>
        <v>0</v>
      </c>
      <c r="G562" s="43" t="b">
        <f>AND(CB562&gt;Driver!$F$55,CB562&lt;Driver!$G$55)</f>
        <v>0</v>
      </c>
      <c r="H562" s="43" t="e">
        <f t="shared" si="272"/>
        <v>#VALUE!</v>
      </c>
      <c r="I562" s="43">
        <f t="shared" si="273"/>
        <v>0</v>
      </c>
      <c r="J562" s="43" t="e">
        <f t="array" ref="J562">NOT(OR(($H$9:$H$1273=TRUE)*($I$9:$I$1273&gt;0)*($BT$9:$BT$1273=BT562)*($K$9:$K$1273&gt;K562)))</f>
        <v>#VALUE!</v>
      </c>
      <c r="K562" s="72">
        <f t="shared" si="274"/>
        <v>0.68315947568858837</v>
      </c>
      <c r="L562" s="72">
        <f t="shared" si="275"/>
        <v>0.8850503585528966</v>
      </c>
      <c r="M562" s="72">
        <f t="shared" si="276"/>
        <v>0.48126859282428003</v>
      </c>
      <c r="N562" s="72">
        <f t="shared" si="277"/>
        <v>0.21531651173085442</v>
      </c>
      <c r="O562" s="72">
        <f t="shared" si="278"/>
        <v>0.26522129288577667</v>
      </c>
      <c r="P562" s="72">
        <f t="shared" si="279"/>
        <v>0.96326797385620921</v>
      </c>
      <c r="Q562" s="72"/>
      <c r="R562" s="72"/>
      <c r="S562" s="72">
        <f t="shared" si="280"/>
        <v>0.68283417669572388</v>
      </c>
      <c r="T562" s="72">
        <f t="shared" si="281"/>
        <v>0.7632525802500042</v>
      </c>
      <c r="U562" s="72">
        <f t="shared" si="282"/>
        <v>0.7423686236609347</v>
      </c>
      <c r="V562" s="72">
        <f t="shared" si="283"/>
        <v>0.63247441034949348</v>
      </c>
      <c r="W562" s="72">
        <f t="shared" si="284"/>
        <v>0.97900076267620451</v>
      </c>
      <c r="X562" s="72">
        <f t="shared" si="285"/>
        <v>0.11494964144710337</v>
      </c>
      <c r="Y562" s="72">
        <f t="shared" si="286"/>
        <v>0.51873140717571997</v>
      </c>
      <c r="Z562" s="72">
        <f t="shared" si="287"/>
        <v>0.78468348826914558</v>
      </c>
      <c r="AA562" s="72">
        <f t="shared" si="288"/>
        <v>0.73477870711422333</v>
      </c>
      <c r="AB562" s="72">
        <f t="shared" si="289"/>
        <v>3.6732026143790786E-2</v>
      </c>
      <c r="AC562" s="72"/>
      <c r="AD562" s="72"/>
      <c r="AE562" s="72">
        <f t="shared" si="290"/>
        <v>0.31716582330427612</v>
      </c>
      <c r="AF562" s="72">
        <f t="shared" si="291"/>
        <v>0.23674741974999583</v>
      </c>
      <c r="AG562" s="72">
        <f t="shared" si="292"/>
        <v>0.2576313763390653</v>
      </c>
      <c r="AH562" s="72">
        <f t="shared" si="293"/>
        <v>0.36752558965050652</v>
      </c>
      <c r="AI562" s="72">
        <f t="shared" si="294"/>
        <v>2.0999237323795501E-2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0.21602860403982774</v>
      </c>
      <c r="AL562" s="72">
        <f>(AX562-Driver!$K$181)/(Driver!$L$181-Driver!$K$181)</f>
        <v>0.38468348826914561</v>
      </c>
      <c r="AM562" s="72">
        <f>(AY562-Driver!$K$182)/(Driver!$L$182-Driver!$K$182)</f>
        <v>0.9487787071142233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295"/>
        <v>2.6319359652692986</v>
      </c>
      <c r="AW562" s="70">
        <f t="shared" si="296"/>
        <v>22.078608113184011</v>
      </c>
      <c r="AX562" s="70">
        <f t="shared" si="297"/>
        <v>4.4621513944223103</v>
      </c>
      <c r="AY562" s="70">
        <f>IFERROR(Driver!$K$19/Data!BH562/Data!BI562*Data!BK562*Data!BL562,"")</f>
        <v>-0.31355072725467914</v>
      </c>
      <c r="AZ562" s="70">
        <f t="shared" si="298"/>
        <v>17.930007446016379</v>
      </c>
      <c r="BA562" s="70"/>
      <c r="BB562" s="70"/>
      <c r="BC562" s="70">
        <f t="shared" si="299"/>
        <v>17.031315711565174</v>
      </c>
      <c r="BD562" s="70">
        <f t="shared" si="300"/>
        <v>31.522372850852044</v>
      </c>
      <c r="BE562" s="70">
        <f t="shared" si="301"/>
        <v>0.35774596767135958</v>
      </c>
      <c r="BF562" s="70">
        <f t="shared" si="302"/>
        <v>3.6677565033304447</v>
      </c>
      <c r="BG562" s="70">
        <f t="shared" si="303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219</v>
      </c>
      <c r="BS562" s="8" t="s">
        <v>771</v>
      </c>
      <c r="BT562" s="9" t="s">
        <v>788</v>
      </c>
      <c r="BU562" s="10">
        <v>158</v>
      </c>
      <c r="BV562" s="9" t="s">
        <v>390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305</v>
      </c>
      <c r="CU562" s="10"/>
      <c r="CV562" s="10"/>
      <c r="CW562" s="10"/>
      <c r="CX562">
        <f>INDEX('Data_Price '!AS$2:AS$1266,MATCH(Data!$DN562,'Data_Price '!$BE$2:$BE$1266,0))</f>
        <v>0</v>
      </c>
      <c r="CY562">
        <f>INDEX('Data_Price '!AT$2:AT$1266,MATCH(Data!$DN562,'Data_Price '!$BE$2:$BE$1266,0))</f>
        <v>0</v>
      </c>
      <c r="CZ562">
        <f>INDEX('Data_Price '!AU$2:AU$1266,MATCH(Data!$DN562,'Data_Price '!$BE$2:$BE$1266,0))</f>
        <v>0</v>
      </c>
      <c r="DA562">
        <f>INDEX('Data_Price '!AV$2:AV$1266,MATCH(Data!$DN562,'Data_Price '!$BE$2:$BE$1266,0))</f>
        <v>0</v>
      </c>
      <c r="DB562">
        <f>INDEX('Data_Price '!AW$2:AW$1266,MATCH(Data!$DN562,'Data_Price '!$BE$2:$BE$1266,0))</f>
        <v>0</v>
      </c>
      <c r="DC562">
        <f>INDEX('Data_Price '!AX$2:AX$1266,MATCH(Data!$DN562,'Data_Price '!$BE$2:$BE$1266,0))</f>
        <v>0</v>
      </c>
      <c r="DD562">
        <f>INDEX('Data_Price '!AY$2:AY$1266,MATCH(Data!$DN562,'Data_Price '!$BE$2:$BE$1266,0))</f>
        <v>0</v>
      </c>
      <c r="DE562">
        <f>INDEX('Data_Price '!AZ$2:AZ$1266,MATCH(Data!$DN562,'Data_Price '!$BE$2:$BE$1266,0))</f>
        <v>0</v>
      </c>
      <c r="DF562">
        <f>INDEX('Data_Price '!BA$2:BA$1266,MATCH(Data!$DN562,'Data_Price '!$BE$2:$BE$1266,0))</f>
        <v>0</v>
      </c>
      <c r="DG562">
        <f>INDEX('Data_Price '!BB$2:BB$1266,MATCH(Data!$DN562,'Data_Price '!$BE$2:$BE$1266,0))</f>
        <v>0</v>
      </c>
      <c r="DH562">
        <f>INDEX('Data_Price '!BC$2:BC$1266,MATCH(Data!$DN562,'Data_Price '!$BE$2:$BE$1266,0))</f>
        <v>0</v>
      </c>
      <c r="DI562">
        <f>INDEX('Data_Price '!BD$2:BD$1266,MATCH(Data!$DN562,'Data_Price '!$BE$2:$BE$1266,0))</f>
        <v>0</v>
      </c>
      <c r="DJ562" s="89" t="e">
        <f ca="1">_xll.Connector("TinyUrl.TinyUrl",DA562,0)</f>
        <v>#NAME?</v>
      </c>
      <c r="DK562" s="89" t="e">
        <f ca="1">_xll.Connector("TinyUrl.TinyUrl",DE562,0)</f>
        <v>#NAME?</v>
      </c>
      <c r="DL562" s="89" t="e">
        <f ca="1">_xll.Connector("TinyUrl.TinyUrl",DI562,0)</f>
        <v>#NAME?</v>
      </c>
      <c r="DM562" s="224" t="str">
        <f t="shared" si="304"/>
        <v>Experience 80 Carbon W</v>
      </c>
      <c r="DN562" s="89" t="str">
        <f t="shared" si="305"/>
        <v xml:space="preserve"> RossignolExperience 80 Carbon W158 Women's</v>
      </c>
      <c r="DO562" s="227"/>
    </row>
    <row r="563" spans="2:119" ht="15.45" customHeight="1">
      <c r="B563" s="224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#VALUE!</v>
      </c>
      <c r="F563" s="43" t="b">
        <f>CL563&gt;Driver!$F$56</f>
        <v>0</v>
      </c>
      <c r="G563" s="43" t="b">
        <f>AND(CB563&gt;Driver!$F$55,CB563&lt;Driver!$G$55)</f>
        <v>0</v>
      </c>
      <c r="H563" s="43" t="e">
        <f t="shared" si="272"/>
        <v>#VALUE!</v>
      </c>
      <c r="I563" s="43">
        <f t="shared" si="273"/>
        <v>0</v>
      </c>
      <c r="J563" s="43" t="e">
        <f t="array" ref="J563">NOT(OR(($H$9:$H$1273=TRUE)*($I$9:$I$1273&gt;0)*($BT$9:$BT$1273=BT563)*($K$9:$K$1273&gt;K563)))</f>
        <v>#VALUE!</v>
      </c>
      <c r="K563" s="72">
        <f t="shared" si="274"/>
        <v>0.67719978753368593</v>
      </c>
      <c r="L563" s="72">
        <f t="shared" si="275"/>
        <v>0.91067279026669889</v>
      </c>
      <c r="M563" s="72">
        <f t="shared" si="276"/>
        <v>0.44372678480067307</v>
      </c>
      <c r="N563" s="72">
        <f t="shared" si="277"/>
        <v>0.30891039018529054</v>
      </c>
      <c r="O563" s="72">
        <f t="shared" si="278"/>
        <v>0.32248238251738182</v>
      </c>
      <c r="P563" s="72">
        <f t="shared" si="279"/>
        <v>0.69978758169934652</v>
      </c>
      <c r="Q563" s="72"/>
      <c r="R563" s="72"/>
      <c r="S563" s="72">
        <f t="shared" si="280"/>
        <v>0.78548220017351345</v>
      </c>
      <c r="T563" s="72">
        <f t="shared" si="281"/>
        <v>0.93196867433008723</v>
      </c>
      <c r="U563" s="72">
        <f t="shared" si="282"/>
        <v>9.9999999999999978E-2</v>
      </c>
      <c r="V563" s="72">
        <f t="shared" si="283"/>
        <v>0.60606042631333745</v>
      </c>
      <c r="W563" s="72">
        <f t="shared" si="284"/>
        <v>0.97424957118353339</v>
      </c>
      <c r="X563" s="72">
        <f t="shared" si="285"/>
        <v>8.9327209733301105E-2</v>
      </c>
      <c r="Y563" s="72">
        <f t="shared" si="286"/>
        <v>0.55627321519932693</v>
      </c>
      <c r="Z563" s="72">
        <f t="shared" si="287"/>
        <v>0.69108960981470946</v>
      </c>
      <c r="AA563" s="72">
        <f t="shared" si="288"/>
        <v>0.67751761748261818</v>
      </c>
      <c r="AB563" s="72">
        <f t="shared" si="289"/>
        <v>0.30021241830065348</v>
      </c>
      <c r="AC563" s="72"/>
      <c r="AD563" s="72"/>
      <c r="AE563" s="72">
        <f t="shared" si="290"/>
        <v>0.21451779982648655</v>
      </c>
      <c r="AF563" s="72">
        <f t="shared" si="291"/>
        <v>6.8031325669912712E-2</v>
      </c>
      <c r="AG563" s="72">
        <f t="shared" si="292"/>
        <v>0.9</v>
      </c>
      <c r="AH563" s="72">
        <f t="shared" si="293"/>
        <v>0.39393957368666255</v>
      </c>
      <c r="AI563" s="72">
        <f t="shared" si="294"/>
        <v>2.575042881646656E-2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0.44939567885207599</v>
      </c>
      <c r="AL563" s="72">
        <f>(AX563-Driver!$K$181)/(Driver!$L$181-Driver!$K$181)</f>
        <v>0.29108960981470944</v>
      </c>
      <c r="AM563" s="72">
        <f>(AY563-Driver!$K$182)/(Driver!$L$182-Driver!$K$182)</f>
        <v>0.89151761748261815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295"/>
        <v>3.1712115045448379</v>
      </c>
      <c r="AW563" s="70">
        <f t="shared" si="296"/>
        <v>44.899142742734071</v>
      </c>
      <c r="AX563" s="70">
        <f t="shared" si="297"/>
        <v>3.6198064883323848</v>
      </c>
      <c r="AY563" s="70">
        <f>IFERROR(Driver!$K$19/Data!BH563/Data!BI563*Data!BK563*Data!BL563,"")</f>
        <v>-0.66407402110091296</v>
      </c>
      <c r="AZ563" s="70">
        <f t="shared" si="298"/>
        <v>41.9434102755026</v>
      </c>
      <c r="BA563" s="70"/>
      <c r="BB563" s="70"/>
      <c r="BC563" s="70">
        <f t="shared" si="299"/>
        <v>70.275559086976727</v>
      </c>
      <c r="BD563" s="70">
        <f t="shared" si="300"/>
        <v>16.591297471993755</v>
      </c>
      <c r="BE563" s="70">
        <f t="shared" si="301"/>
        <v>1</v>
      </c>
      <c r="BF563" s="70">
        <f t="shared" si="302"/>
        <v>0.68448257518692968</v>
      </c>
      <c r="BG563" s="70">
        <f t="shared" si="303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219</v>
      </c>
      <c r="BS563" s="8" t="s">
        <v>405</v>
      </c>
      <c r="BT563" s="9" t="s">
        <v>419</v>
      </c>
      <c r="BU563" s="10">
        <v>166</v>
      </c>
      <c r="BV563" s="9" t="s">
        <v>222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306</v>
      </c>
      <c r="CU563" s="9" t="s">
        <v>305</v>
      </c>
      <c r="CV563" s="10"/>
      <c r="CW563" s="10"/>
      <c r="CX563" t="str">
        <f>INDEX('Data_Price '!AS$2:AS$1266,MATCH(Data!$DN563,'Data_Price '!$BE$2:$BE$1266,0))</f>
        <v>Armada Declivity 82 Ti Skis Â· 2022 Â· 166 cm</v>
      </c>
      <c r="CY563" t="str">
        <f>INDEX('Data_Price '!AT$2:AT$1266,MATCH(Data!$DN563,'Data_Price '!$BE$2:$BE$1266,0))</f>
        <v>SkiEssentials.com</v>
      </c>
      <c r="CZ563">
        <f>INDEX('Data_Price '!AU$2:AU$1266,MATCH(Data!$DN563,'Data_Price '!$BE$2:$BE$1266,0))</f>
        <v>479.96</v>
      </c>
      <c r="DA563" t="str">
        <f>INDEX('Data_Price '!AV$2:AV$1266,MATCH(Data!$DN563,'Data_Price '!$BE$2:$BE$1266,0))</f>
        <v>https://www.google.com/url?url=https://www.skiessentials.com/2022-armada-declivity-82-ti-skis.html&amp;rct=j&amp;q=&amp;esrc=s&amp;sa=U&amp;ved=0ahUKEwjq_YS2xqP2AhVGZN8KHZV_B7oQsDwITQ&amp;usg=AOvVaw3gVVRue1Vw056Pm5FlMFSZ</v>
      </c>
      <c r="DB563" t="str">
        <f>INDEX('Data_Price '!AW$2:AW$1266,MATCH(Data!$DN563,'Data_Price '!$BE$2:$BE$1266,0))</f>
        <v>Armada Declivity 82 Ti Skis Â· 2022 Â· 166 cm</v>
      </c>
      <c r="DC563" t="str">
        <f>INDEX('Data_Price '!AX$2:AX$1266,MATCH(Data!$DN563,'Data_Price '!$BE$2:$BE$1266,0))</f>
        <v>SkiEssentials.com</v>
      </c>
      <c r="DD563">
        <f>INDEX('Data_Price '!AY$2:AY$1266,MATCH(Data!$DN563,'Data_Price '!$BE$2:$BE$1266,0))</f>
        <v>479.96</v>
      </c>
      <c r="DE563" t="str">
        <f>INDEX('Data_Price '!AZ$2:AZ$1266,MATCH(Data!$DN563,'Data_Price '!$BE$2:$BE$1266,0))</f>
        <v>https://www.google.com/url?q=https://www.skiessentials.com/2022-armada-declivity-82-ti-skis.html&amp;sa=U&amp;ved=0ahUKEwi6mrS2xqP2AhUmnOAKHVVeD4QQ2ykIFg&amp;usg=AOvVaw2KAn4qNMO5j6fYEsKSvkC_</v>
      </c>
      <c r="DF563" t="str">
        <f>INDEX('Data_Price '!BA$2:BA$1266,MATCH(Data!$DN563,'Data_Price '!$BE$2:$BE$1266,0))</f>
        <v>Armada Declivity 82 Ti Skis Â· 2022 Â· 166 cm</v>
      </c>
      <c r="DG563" t="str">
        <f>INDEX('Data_Price '!BB$2:BB$1266,MATCH(Data!$DN563,'Data_Price '!$BE$2:$BE$1266,0))</f>
        <v>Skis.com</v>
      </c>
      <c r="DH563">
        <f>INDEX('Data_Price '!BC$2:BC$1266,MATCH(Data!$DN563,'Data_Price '!$BE$2:$BE$1266,0))</f>
        <v>599.95000000000005</v>
      </c>
      <c r="DI563" t="str">
        <f>INDEX('Data_Price '!BD$2:BD$1266,MATCH(Data!$DN563,'Data_Price '!$BE$2:$BE$1266,0))</f>
        <v>https://www.google.com/url?q=https://www.skis.com/Armada-Declivity-82-TI-Skis-2022-2022/908355P,default,pd.html%3Fsrc%3Dcpc&amp;sa=U&amp;ved=0ahUKEwi6mrS2xqP2AhUmnOAKHVVeD4QQ2ykIGA&amp;usg=AOvVaw3Ys4FAPB-8g6Z42Cj2TUSO</v>
      </c>
      <c r="DJ563" s="89" t="e">
        <f ca="1">_xll.Connector("TinyUrl.TinyUrl",DA563,0)</f>
        <v>#NAME?</v>
      </c>
      <c r="DK563" s="89" t="e">
        <f ca="1">_xll.Connector("TinyUrl.TinyUrl",DE563,0)</f>
        <v>#NAME?</v>
      </c>
      <c r="DL563" s="89" t="e">
        <f ca="1">_xll.Connector("TinyUrl.TinyUrl",DI563,0)</f>
        <v>#NAME?</v>
      </c>
      <c r="DM563" s="224" t="str">
        <f t="shared" si="304"/>
        <v>Declivity 82 Ti</v>
      </c>
      <c r="DN563" s="89" t="str">
        <f t="shared" si="305"/>
        <v xml:space="preserve"> ArmadaDeclivity 82 Ti166 Unisex</v>
      </c>
      <c r="DO563" s="227"/>
    </row>
    <row r="564" spans="2:119" ht="15.45" customHeight="1">
      <c r="B564" s="224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#VALUE!</v>
      </c>
      <c r="F564" s="43" t="b">
        <f>CL564&gt;Driver!$F$56</f>
        <v>0</v>
      </c>
      <c r="G564" s="43" t="b">
        <f>AND(CB564&gt;Driver!$F$55,CB564&lt;Driver!$G$55)</f>
        <v>0</v>
      </c>
      <c r="H564" s="43" t="e">
        <f t="shared" si="272"/>
        <v>#VALUE!</v>
      </c>
      <c r="I564" s="43">
        <f t="shared" si="273"/>
        <v>0</v>
      </c>
      <c r="J564" s="43" t="e">
        <f t="array" ref="J564">NOT(OR(($H$9:$H$1273=TRUE)*($I$9:$I$1273&gt;0)*($BT$9:$BT$1273=BT564)*($K$9:$K$1273&gt;K564)))</f>
        <v>#VALUE!</v>
      </c>
      <c r="K564" s="72">
        <f t="shared" si="274"/>
        <v>0.67905225206333042</v>
      </c>
      <c r="L564" s="72">
        <f t="shared" si="275"/>
        <v>0.8605559584239787</v>
      </c>
      <c r="M564" s="72">
        <f t="shared" si="276"/>
        <v>0.49754854570268203</v>
      </c>
      <c r="N564" s="72">
        <f t="shared" si="277"/>
        <v>0.2361854170619111</v>
      </c>
      <c r="O564" s="72">
        <f t="shared" si="278"/>
        <v>0.27489159259515439</v>
      </c>
      <c r="P564" s="72">
        <f t="shared" si="279"/>
        <v>0.9815686274509805</v>
      </c>
      <c r="Q564" s="72"/>
      <c r="R564" s="72"/>
      <c r="S564" s="72">
        <f t="shared" si="280"/>
        <v>0.68068225391016912</v>
      </c>
      <c r="T564" s="72">
        <f t="shared" si="281"/>
        <v>0.82511657593152921</v>
      </c>
      <c r="U564" s="72">
        <f t="shared" si="282"/>
        <v>0.6772458568297528</v>
      </c>
      <c r="V564" s="72">
        <f t="shared" si="283"/>
        <v>0.63015752047982621</v>
      </c>
      <c r="W564" s="72">
        <f t="shared" si="284"/>
        <v>0.98475366178428758</v>
      </c>
      <c r="X564" s="72">
        <f t="shared" si="285"/>
        <v>0.13944404157602128</v>
      </c>
      <c r="Y564" s="72">
        <f t="shared" si="286"/>
        <v>0.50245145429731797</v>
      </c>
      <c r="Z564" s="72">
        <f t="shared" si="287"/>
        <v>0.7638145829380889</v>
      </c>
      <c r="AA564" s="72">
        <f t="shared" si="288"/>
        <v>0.72510840740484561</v>
      </c>
      <c r="AB564" s="72">
        <f t="shared" si="289"/>
        <v>1.8431372549019553E-2</v>
      </c>
      <c r="AC564" s="72"/>
      <c r="AD564" s="72"/>
      <c r="AE564" s="72">
        <f t="shared" si="290"/>
        <v>0.31931774608983093</v>
      </c>
      <c r="AF564" s="72">
        <f t="shared" si="291"/>
        <v>0.17488342406847082</v>
      </c>
      <c r="AG564" s="72">
        <f t="shared" si="292"/>
        <v>0.3227541431702472</v>
      </c>
      <c r="AH564" s="72">
        <f t="shared" si="293"/>
        <v>0.36984247952017374</v>
      </c>
      <c r="AI564" s="72">
        <f t="shared" si="294"/>
        <v>1.5246338215712391E-2</v>
      </c>
      <c r="AJ564" s="72">
        <f>(AV564-Driver!$K$179)/(Driver!$L$179-Driver!$K$179)</f>
        <v>0.10055595842397871</v>
      </c>
      <c r="AK564" s="72">
        <f>(AW564-Driver!$K$180)/(Driver!$L$180-Driver!$K$180)</f>
        <v>0.19644622653466456</v>
      </c>
      <c r="AL564" s="72">
        <f>(AX564-Driver!$K$181)/(Driver!$L$181-Driver!$K$181)</f>
        <v>0.36381458293808894</v>
      </c>
      <c r="AM564" s="72">
        <f>(AY564-Driver!$K$182)/(Driver!$L$182-Driver!$K$182)</f>
        <v>0.93910840740484558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295"/>
        <v>2.1164021164021163</v>
      </c>
      <c r="AW564" s="70">
        <f t="shared" si="296"/>
        <v>20.163683634891481</v>
      </c>
      <c r="AX564" s="70">
        <f t="shared" si="297"/>
        <v>4.2743312464428005</v>
      </c>
      <c r="AY564" s="70">
        <f>IFERROR(Driver!$K$19/Data!BH564/Data!BI564*Data!BK564*Data!BL564,"")</f>
        <v>-0.37274738817082875</v>
      </c>
      <c r="AZ564" s="70">
        <f t="shared" si="298"/>
        <v>16.262099776619507</v>
      </c>
      <c r="BA564" s="70"/>
      <c r="BB564" s="70"/>
      <c r="BC564" s="70">
        <f t="shared" si="299"/>
        <v>15.915098402773383</v>
      </c>
      <c r="BD564" s="70">
        <f t="shared" si="300"/>
        <v>26.047518849551075</v>
      </c>
      <c r="BE564" s="70">
        <f t="shared" si="301"/>
        <v>0.42285711733392678</v>
      </c>
      <c r="BF564" s="70">
        <f t="shared" si="302"/>
        <v>3.4060800696240796</v>
      </c>
      <c r="BG564" s="70">
        <f t="shared" si="303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219</v>
      </c>
      <c r="BS564" s="8" t="s">
        <v>771</v>
      </c>
      <c r="BT564" s="9" t="s">
        <v>789</v>
      </c>
      <c r="BU564" s="10">
        <v>160</v>
      </c>
      <c r="BV564" s="9" t="s">
        <v>222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308</v>
      </c>
      <c r="CU564" s="10"/>
      <c r="CV564" s="10"/>
      <c r="CW564" s="10"/>
      <c r="CX564" t="str">
        <f>INDEX('Data_Price '!AS$2:AS$1266,MATCH(Data!$DN564,'Data_Price '!$BE$2:$BE$1266,0))</f>
        <v>Rossignol Experience 82 Basalt Mens Skis w/NX 12 Konect GW Bindings</v>
      </c>
      <c r="CY564" t="str">
        <f>INDEX('Data_Price '!AT$2:AT$1266,MATCH(Data!$DN564,'Data_Price '!$BE$2:$BE$1266,0))</f>
        <v>Curated</v>
      </c>
      <c r="CZ564">
        <f>INDEX('Data_Price '!AU$2:AU$1266,MATCH(Data!$DN564,'Data_Price '!$BE$2:$BE$1266,0))</f>
        <v>669.95</v>
      </c>
      <c r="DA564" t="str">
        <f>INDEX('Data_Price '!AV$2:AV$1266,MATCH(Data!$DN564,'Data_Price '!$BE$2:$BE$1266,0))</f>
        <v>https://www.google.com/url?url=https://www.curated.com/products/4323625/rossignol-experience-82-ski-w-nx12-bindings%3Fc_source%3Dgoogle-shopping&amp;rct=j&amp;q=&amp;esrc=s&amp;sa=U&amp;ved=0ahUKEwjvi_W2xqP2AhUCh-AKHfBMA1AQsDwIbA&amp;usg=AOvVaw35WPe4fxgwP42_FZmYEs71</v>
      </c>
      <c r="DB564">
        <f>INDEX('Data_Price '!AW$2:AW$1266,MATCH(Data!$DN564,'Data_Price '!$BE$2:$BE$1266,0))</f>
        <v>0</v>
      </c>
      <c r="DC564">
        <f>INDEX('Data_Price '!AX$2:AX$1266,MATCH(Data!$DN564,'Data_Price '!$BE$2:$BE$1266,0))</f>
        <v>0</v>
      </c>
      <c r="DD564">
        <f>INDEX('Data_Price '!AY$2:AY$1266,MATCH(Data!$DN564,'Data_Price '!$BE$2:$BE$1266,0))</f>
        <v>0</v>
      </c>
      <c r="DE564">
        <f>INDEX('Data_Price '!AZ$2:AZ$1266,MATCH(Data!$DN564,'Data_Price '!$BE$2:$BE$1266,0))</f>
        <v>0</v>
      </c>
      <c r="DF564">
        <f>INDEX('Data_Price '!BA$2:BA$1266,MATCH(Data!$DN564,'Data_Price '!$BE$2:$BE$1266,0))</f>
        <v>0</v>
      </c>
      <c r="DG564">
        <f>INDEX('Data_Price '!BB$2:BB$1266,MATCH(Data!$DN564,'Data_Price '!$BE$2:$BE$1266,0))</f>
        <v>0</v>
      </c>
      <c r="DH564">
        <f>INDEX('Data_Price '!BC$2:BC$1266,MATCH(Data!$DN564,'Data_Price '!$BE$2:$BE$1266,0))</f>
        <v>0</v>
      </c>
      <c r="DI564">
        <f>INDEX('Data_Price '!BD$2:BD$1266,MATCH(Data!$DN564,'Data_Price '!$BE$2:$BE$1266,0))</f>
        <v>0</v>
      </c>
      <c r="DJ564" s="89" t="e">
        <f ca="1">_xll.Connector("TinyUrl.TinyUrl",DA564,0)</f>
        <v>#NAME?</v>
      </c>
      <c r="DK564" s="89" t="e">
        <f ca="1">_xll.Connector("TinyUrl.TinyUrl",DE564,0)</f>
        <v>#NAME?</v>
      </c>
      <c r="DL564" s="89" t="e">
        <f ca="1">_xll.Connector("TinyUrl.TinyUrl",DI564,0)</f>
        <v>#NAME?</v>
      </c>
      <c r="DM564" s="224" t="str">
        <f t="shared" si="304"/>
        <v>Experience 82 Basalt</v>
      </c>
      <c r="DN564" s="89" t="str">
        <f t="shared" si="305"/>
        <v xml:space="preserve"> RossignolExperience 82 Basalt160 Unisex</v>
      </c>
      <c r="DO564" s="227"/>
    </row>
    <row r="565" spans="2:119" ht="15.45" customHeight="1">
      <c r="B565" s="224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#VALUE!</v>
      </c>
      <c r="F565" s="43" t="b">
        <f>CL565&gt;Driver!$F$56</f>
        <v>0</v>
      </c>
      <c r="G565" s="43" t="b">
        <f>AND(CB565&gt;Driver!$F$55,CB565&lt;Driver!$G$55)</f>
        <v>0</v>
      </c>
      <c r="H565" s="43" t="e">
        <f t="shared" si="272"/>
        <v>#VALUE!</v>
      </c>
      <c r="I565" s="43">
        <f t="shared" si="273"/>
        <v>0</v>
      </c>
      <c r="J565" s="43" t="e">
        <f t="array" ref="J565">NOT(OR(($H$9:$H$1273=TRUE)*($I$9:$I$1273&gt;0)*($BT$9:$BT$1273=BT565)*($K$9:$K$1273&gt;K565)))</f>
        <v>#VALUE!</v>
      </c>
      <c r="K565" s="72">
        <f t="shared" si="274"/>
        <v>0.77155304075098319</v>
      </c>
      <c r="L565" s="72">
        <f t="shared" si="275"/>
        <v>0.92493433244702272</v>
      </c>
      <c r="M565" s="72">
        <f t="shared" si="276"/>
        <v>0.61817174905494343</v>
      </c>
      <c r="N565" s="72">
        <f t="shared" si="277"/>
        <v>0.49230380067033452</v>
      </c>
      <c r="O565" s="72">
        <f t="shared" si="278"/>
        <v>0.47512811316116266</v>
      </c>
      <c r="P565" s="72">
        <f t="shared" si="279"/>
        <v>0.88708333333333345</v>
      </c>
      <c r="Q565" s="72"/>
      <c r="R565" s="72"/>
      <c r="S565" s="72">
        <f t="shared" si="280"/>
        <v>0.77663563811096437</v>
      </c>
      <c r="T565" s="72">
        <f t="shared" si="281"/>
        <v>0.90431896423784885</v>
      </c>
      <c r="U565" s="72">
        <f t="shared" si="282"/>
        <v>9.9999999999999978E-2</v>
      </c>
      <c r="V565" s="72">
        <f t="shared" si="283"/>
        <v>0.60846119814357735</v>
      </c>
      <c r="W565" s="72">
        <f t="shared" si="284"/>
        <v>0.98939890887835291</v>
      </c>
      <c r="X565" s="72">
        <f t="shared" si="285"/>
        <v>7.5065667552977222E-2</v>
      </c>
      <c r="Y565" s="72">
        <f t="shared" si="286"/>
        <v>0.38182825094505651</v>
      </c>
      <c r="Z565" s="72">
        <f t="shared" si="287"/>
        <v>0.50769619932966548</v>
      </c>
      <c r="AA565" s="72">
        <f t="shared" si="288"/>
        <v>0.52487188683883734</v>
      </c>
      <c r="AB565" s="72">
        <f t="shared" si="289"/>
        <v>0.11291666666666661</v>
      </c>
      <c r="AC565" s="72"/>
      <c r="AD565" s="72"/>
      <c r="AE565" s="72">
        <f t="shared" si="290"/>
        <v>0.22336436188903563</v>
      </c>
      <c r="AF565" s="72">
        <f t="shared" si="291"/>
        <v>9.5681035762151173E-2</v>
      </c>
      <c r="AG565" s="72">
        <f t="shared" si="292"/>
        <v>0.9</v>
      </c>
      <c r="AH565" s="72">
        <f t="shared" si="293"/>
        <v>0.39153880185642265</v>
      </c>
      <c r="AI565" s="72">
        <f t="shared" si="294"/>
        <v>1.0601091121647067E-2</v>
      </c>
      <c r="AJ565" s="72">
        <f>(AV565-Driver!$K$179)/(Driver!$L$179-Driver!$K$179)</f>
        <v>0.16493433244702277</v>
      </c>
      <c r="AK565" s="72">
        <f>(AW565-Driver!$K$180)/(Driver!$L$180-Driver!$K$180)</f>
        <v>0.24840043813802962</v>
      </c>
      <c r="AL565" s="72">
        <f>(AX565-Driver!$K$181)/(Driver!$L$181-Driver!$K$181)</f>
        <v>0.10769619932966545</v>
      </c>
      <c r="AM565" s="72">
        <f>(AY565-Driver!$K$182)/(Driver!$L$182-Driver!$K$182)</f>
        <v>0.73887188683883731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295"/>
        <v>3.4713743047076377</v>
      </c>
      <c r="AW565" s="70">
        <f t="shared" si="296"/>
        <v>25.244189897394183</v>
      </c>
      <c r="AX565" s="70">
        <f t="shared" si="297"/>
        <v>1.9692657939669891</v>
      </c>
      <c r="AY565" s="70">
        <f>IFERROR(Driver!$K$19/Data!BH565/Data!BI565*Data!BK565*Data!BL565,"")</f>
        <v>-1.5984936180917928</v>
      </c>
      <c r="AZ565" s="70">
        <f t="shared" si="298"/>
        <v>24.873417721518987</v>
      </c>
      <c r="BA565" s="70"/>
      <c r="BB565" s="70"/>
      <c r="BC565" s="70">
        <f t="shared" si="299"/>
        <v>65.686785844830808</v>
      </c>
      <c r="BD565" s="70">
        <f t="shared" si="300"/>
        <v>2.1030435663955558</v>
      </c>
      <c r="BE565" s="70">
        <f t="shared" si="301"/>
        <v>1</v>
      </c>
      <c r="BF565" s="70">
        <f t="shared" si="302"/>
        <v>0.95563288703585181</v>
      </c>
      <c r="BG565" s="70">
        <f t="shared" si="303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219</v>
      </c>
      <c r="BS565" s="8" t="s">
        <v>405</v>
      </c>
      <c r="BT565" s="9" t="s">
        <v>432</v>
      </c>
      <c r="BU565" s="10">
        <v>172</v>
      </c>
      <c r="BV565" s="9" t="s">
        <v>390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302</v>
      </c>
      <c r="CU565" s="9" t="s">
        <v>388</v>
      </c>
      <c r="CV565" s="10"/>
      <c r="CW565" s="10"/>
      <c r="CX565" t="str">
        <f>INDEX('Data_Price '!AS$2:AS$1266,MATCH(Data!$DN565,'Data_Price '!$BE$2:$BE$1266,0))</f>
        <v>Armada Trace 88</v>
      </c>
      <c r="CY565" t="str">
        <f>INDEX('Data_Price '!AT$2:AT$1266,MATCH(Data!$DN565,'Data_Price '!$BE$2:$BE$1266,0))</f>
        <v>Level Nine Sports</v>
      </c>
      <c r="CZ565">
        <f>INDEX('Data_Price '!AU$2:AU$1266,MATCH(Data!$DN565,'Data_Price '!$BE$2:$BE$1266,0))</f>
        <v>289</v>
      </c>
      <c r="DA565" t="str">
        <f>INDEX('Data_Price '!AV$2:AV$1266,MATCH(Data!$DN565,'Data_Price '!$BE$2:$BE$1266,0))</f>
        <v>https://www.google.com/url?url=https://www.levelninesports.com/armada-trace-88-womens-skis-2020/&amp;rct=j&amp;q=&amp;esrc=s&amp;sa=U&amp;ved=0ahUKEwjmu7G3xqP2AhXnlOAKHbWhDBwQsDwIYA&amp;usg=AOvVaw0Oe6KDGSvsCwNsFQmNmnOS</v>
      </c>
      <c r="DB565" t="str">
        <f>INDEX('Data_Price '!AW$2:AW$1266,MATCH(Data!$DN565,'Data_Price '!$BE$2:$BE$1266,0))</f>
        <v>Armada Women's Trace 88 Ski</v>
      </c>
      <c r="DC565" t="str">
        <f>INDEX('Data_Price '!AX$2:AX$1266,MATCH(Data!$DN565,'Data_Price '!$BE$2:$BE$1266,0))</f>
        <v>Snowcountry.eu</v>
      </c>
      <c r="DD565">
        <f>INDEX('Data_Price '!AY$2:AY$1266,MATCH(Data!$DN565,'Data_Price '!$BE$2:$BE$1266,0))</f>
        <v>369.87</v>
      </c>
      <c r="DE565" t="str">
        <f>INDEX('Data_Price '!AZ$2:AZ$1266,MATCH(Data!$DN565,'Data_Price '!$BE$2:$BE$1266,0))</f>
        <v>https://www.google.com/url?q=https://www.snowcountry.eu/armada-trace-88-2316.html%3Fartikel_maat%3D65330%26country%3DUS&amp;sa=U&amp;ved=0ahUKEwjiuuG3xqP2AhWlSt8KHR0TDEIQ2ykIGQ&amp;usg=AOvVaw3ZGqboTAOtf0MPiAKWPc7q</v>
      </c>
      <c r="DF565" t="str">
        <f>INDEX('Data_Price '!BA$2:BA$1266,MATCH(Data!$DN565,'Data_Price '!$BE$2:$BE$1266,0))</f>
        <v>Armada Trace 88 20/21</v>
      </c>
      <c r="DG565" t="str">
        <f>INDEX('Data_Price '!BB$2:BB$1266,MATCH(Data!$DN565,'Data_Price '!$BE$2:$BE$1266,0))</f>
        <v>AlpineShopVT.com</v>
      </c>
      <c r="DH565">
        <f>INDEX('Data_Price '!BC$2:BC$1266,MATCH(Data!$DN565,'Data_Price '!$BE$2:$BE$1266,0))</f>
        <v>410</v>
      </c>
      <c r="DI565" t="str">
        <f>INDEX('Data_Price '!BD$2:BD$1266,MATCH(Data!$DN565,'Data_Price '!$BE$2:$BE$1266,0))</f>
        <v>https://www.google.com/url?url=https://alpineshopvt.com/armada-trace-88-2021/%3Fsku%3D31775&amp;rct=j&amp;q=&amp;esrc=s&amp;sa=U&amp;ved=0ahUKEwjmu7G3xqP2AhXnlOAKHbWhDBwQsDwIZw&amp;usg=AOvVaw3zXODrERS_dmSEWQx1AVFu</v>
      </c>
      <c r="DJ565" s="89" t="e">
        <f ca="1">_xll.Connector("TinyUrl.TinyUrl",DA565,0)</f>
        <v>#NAME?</v>
      </c>
      <c r="DK565" s="89" t="e">
        <f ca="1">_xll.Connector("TinyUrl.TinyUrl",DE565,0)</f>
        <v>#NAME?</v>
      </c>
      <c r="DL565" s="89" t="e">
        <f ca="1">_xll.Connector("TinyUrl.TinyUrl",DI565,0)</f>
        <v>#NAME?</v>
      </c>
      <c r="DM565" s="224" t="str">
        <f t="shared" si="304"/>
        <v>Trace 88</v>
      </c>
      <c r="DN565" s="89" t="str">
        <f t="shared" si="305"/>
        <v xml:space="preserve"> ArmadaTrace 88172 Women's</v>
      </c>
      <c r="DO565" s="227"/>
    </row>
    <row r="566" spans="2:119" ht="15.45" customHeight="1">
      <c r="B566" s="224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#VALUE!</v>
      </c>
      <c r="F566" s="43" t="b">
        <f>CL566&gt;Driver!$F$56</f>
        <v>0</v>
      </c>
      <c r="G566" s="43" t="b">
        <f>AND(CB566&gt;Driver!$F$55,CB566&lt;Driver!$G$55)</f>
        <v>1</v>
      </c>
      <c r="H566" s="43" t="e">
        <f t="shared" si="272"/>
        <v>#VALUE!</v>
      </c>
      <c r="I566" s="43">
        <f t="shared" si="273"/>
        <v>0</v>
      </c>
      <c r="J566" s="43" t="e">
        <f t="array" ref="J566">NOT(OR(($H$9:$H$1273=TRUE)*($I$9:$I$1273&gt;0)*($BT$9:$BT$1273=BT566)*($K$9:$K$1273&gt;K566)))</f>
        <v>#VALUE!</v>
      </c>
      <c r="K566" s="72">
        <f t="shared" si="274"/>
        <v>0.63431352091391013</v>
      </c>
      <c r="L566" s="72">
        <f t="shared" si="275"/>
        <v>0.90610265087422448</v>
      </c>
      <c r="M566" s="72">
        <f t="shared" si="276"/>
        <v>0.36252439095359579</v>
      </c>
      <c r="N566" s="72">
        <f t="shared" si="277"/>
        <v>9.5794599380256806E-2</v>
      </c>
      <c r="O566" s="72">
        <f t="shared" si="278"/>
        <v>0.30816746236941939</v>
      </c>
      <c r="P566" s="72">
        <f t="shared" si="279"/>
        <v>0.68361111111111117</v>
      </c>
      <c r="Q566" s="72"/>
      <c r="R566" s="72"/>
      <c r="S566" s="72">
        <f t="shared" si="280"/>
        <v>0.77674997029887372</v>
      </c>
      <c r="T566" s="72">
        <f t="shared" si="281"/>
        <v>0.97160311520073139</v>
      </c>
      <c r="U566" s="72">
        <f t="shared" si="282"/>
        <v>0.94199448107844386</v>
      </c>
      <c r="V566" s="72">
        <f t="shared" si="283"/>
        <v>0.64587366098775656</v>
      </c>
      <c r="W566" s="72">
        <f t="shared" si="284"/>
        <v>0.97646500146821313</v>
      </c>
      <c r="X566" s="72">
        <f t="shared" si="285"/>
        <v>9.389734912577552E-2</v>
      </c>
      <c r="Y566" s="72">
        <f t="shared" si="286"/>
        <v>0.63747560904640421</v>
      </c>
      <c r="Z566" s="72">
        <f t="shared" si="287"/>
        <v>0.90420540061974319</v>
      </c>
      <c r="AA566" s="72">
        <f t="shared" si="288"/>
        <v>0.69183253763058061</v>
      </c>
      <c r="AB566" s="72">
        <f t="shared" si="289"/>
        <v>0.31638888888888878</v>
      </c>
      <c r="AC566" s="72"/>
      <c r="AD566" s="72"/>
      <c r="AE566" s="72">
        <f t="shared" si="290"/>
        <v>0.22325002970112628</v>
      </c>
      <c r="AF566" s="72">
        <f t="shared" si="291"/>
        <v>2.8396884799268565E-2</v>
      </c>
      <c r="AG566" s="72">
        <f t="shared" si="292"/>
        <v>5.8005518921556143E-2</v>
      </c>
      <c r="AH566" s="72">
        <f t="shared" si="293"/>
        <v>0.35412633901224344</v>
      </c>
      <c r="AI566" s="72">
        <f t="shared" si="294"/>
        <v>2.3534998531786821E-2</v>
      </c>
      <c r="AJ566" s="72">
        <f>(AV566-Driver!$K$179)/(Driver!$L$179-Driver!$K$179)</f>
        <v>0.33389734912577551</v>
      </c>
      <c r="AK566" s="72">
        <f>(AW566-Driver!$K$180)/(Driver!$L$180-Driver!$K$180)</f>
        <v>0.48498262891342608</v>
      </c>
      <c r="AL566" s="72">
        <f>(AX566-Driver!$K$181)/(Driver!$L$181-Driver!$K$181)</f>
        <v>0.50420540061974317</v>
      </c>
      <c r="AM566" s="72">
        <f>(AY566-Driver!$K$182)/(Driver!$L$182-Driver!$K$182)</f>
        <v>0.90583253763058058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295"/>
        <v>7.0275403608736946</v>
      </c>
      <c r="AW566" s="70">
        <f t="shared" si="296"/>
        <v>48.379124770569319</v>
      </c>
      <c r="AX566" s="70">
        <f t="shared" si="297"/>
        <v>5.5378486055776888</v>
      </c>
      <c r="AY566" s="70">
        <f>IFERROR(Driver!$K$19/Data!BH566/Data!BI566*Data!BK566*Data!BL566,"")</f>
        <v>-0.5764453539957014</v>
      </c>
      <c r="AZ566" s="70">
        <f t="shared" si="298"/>
        <v>43.417721518987335</v>
      </c>
      <c r="BA566" s="70"/>
      <c r="BB566" s="70"/>
      <c r="BC566" s="70">
        <f t="shared" si="299"/>
        <v>65.746090745523873</v>
      </c>
      <c r="BD566" s="70">
        <f t="shared" si="300"/>
        <v>8.0575717061498064</v>
      </c>
      <c r="BE566" s="70">
        <f t="shared" si="301"/>
        <v>0.15815572125992897</v>
      </c>
      <c r="BF566" s="70">
        <f t="shared" si="302"/>
        <v>5.1811077278588487</v>
      </c>
      <c r="BG566" s="70">
        <f t="shared" si="303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219</v>
      </c>
      <c r="BS566" s="8" t="s">
        <v>405</v>
      </c>
      <c r="BT566" s="9" t="s">
        <v>424</v>
      </c>
      <c r="BU566" s="10">
        <v>172</v>
      </c>
      <c r="BV566" s="9" t="s">
        <v>390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305</v>
      </c>
      <c r="CU566" s="9" t="s">
        <v>304</v>
      </c>
      <c r="CV566" s="10"/>
      <c r="CW566" s="10"/>
      <c r="CX566" t="str">
        <f>INDEX('Data_Price '!AS$2:AS$1266,MATCH(Data!$DN566,'Data_Price '!$BE$2:$BE$1266,0))</f>
        <v>Armada Reliance 102 Ti Ski - 2022 - Women's Black/Orange, 172cm</v>
      </c>
      <c r="CY566" t="str">
        <f>INDEX('Data_Price '!AT$2:AT$1266,MATCH(Data!$DN566,'Data_Price '!$BE$2:$BE$1266,0))</f>
        <v>! OutdoorXL.com</v>
      </c>
      <c r="CZ566">
        <f>INDEX('Data_Price '!AU$2:AU$1266,MATCH(Data!$DN566,'Data_Price '!$BE$2:$BE$1266,0))</f>
        <v>484.95</v>
      </c>
      <c r="DA566" t="str">
        <f>INDEX('Data_Price '!AV$2:AV$1266,MATCH(Data!$DN566,'Data_Price '!$BE$2:$BE$1266,0))</f>
        <v>https://www.google.com/url?url=https://www.outdoorxl.com/armada-reliance-102-ti.html%3Fprl%3D92-1060x144-3967&amp;rct=j&amp;q=&amp;esrc=s&amp;sa=U&amp;ved=0ahUKEwitv4K4xqP2AhXoUt8KHXFyDQkQsDwIaQ&amp;usg=AOvVaw2kjhhvYcleMZ8kef7Zo29Z</v>
      </c>
      <c r="DB566" t="str">
        <f>INDEX('Data_Price '!AW$2:AW$1266,MATCH(Data!$DN566,'Data_Price '!$BE$2:$BE$1266,0))</f>
        <v>Armada Reliance 102 Ti Ski - 2022 - Women's Black/Orange, 172cm</v>
      </c>
      <c r="DC566" t="str">
        <f>INDEX('Data_Price '!AX$2:AX$1266,MATCH(Data!$DN566,'Data_Price '!$BE$2:$BE$1266,0))</f>
        <v>! OutdoorXL.com</v>
      </c>
      <c r="DD566">
        <f>INDEX('Data_Price '!AY$2:AY$1266,MATCH(Data!$DN566,'Data_Price '!$BE$2:$BE$1266,0))</f>
        <v>484.95</v>
      </c>
      <c r="DE566" t="str">
        <f>INDEX('Data_Price '!AZ$2:AZ$1266,MATCH(Data!$DN566,'Data_Price '!$BE$2:$BE$1266,0))</f>
        <v>https://www.google.com/url?q=https://www.outdoorxl.com/armada-reliance-102-ti.html%3Fprl%3D92-1060x144-3967&amp;sa=U&amp;ved=0ahUKEwj4wfW4xqP2AhWriOAKHay-CQgQ2ykIFw&amp;usg=AOvVaw3TtNnhyX_FIeJXVCk6ryjQ</v>
      </c>
      <c r="DF566" t="str">
        <f>INDEX('Data_Price '!BA$2:BA$1266,MATCH(Data!$DN566,'Data_Price '!$BE$2:$BE$1266,0))</f>
        <v>Armada Reliance 102 Ti Women's Skis w Armada Warden MNC 11 Demo Bindings Used Demo</v>
      </c>
      <c r="DG566" t="str">
        <f>INDEX('Data_Price '!BB$2:BB$1266,MATCH(Data!$DN566,'Data_Price '!$BE$2:$BE$1266,0))</f>
        <v>Powder7 Ski Shop</v>
      </c>
      <c r="DH566" t="str">
        <f>INDEX('Data_Price '!BC$2:BC$1266,MATCH(Data!$DN566,'Data_Price '!$BE$2:$BE$1266,0))</f>
        <v>$699.99 used</v>
      </c>
      <c r="DI566" t="str">
        <f>INDEX('Data_Price '!BD$2:BD$1266,MATCH(Data!$DN566,'Data_Price '!$BE$2:$BE$1266,0))</f>
        <v>https://www.google.com/url?url=https://www.powder7.com/Armada-Reliance-102-Ti-Skis-172cm-Used-2022/for-sale%3Futm_source%3Dfeed%26utm_medium%3Dfree&amp;rct=j&amp;q=&amp;esrc=s&amp;sa=U&amp;ved=0ahUKEwitv4K4xqP2AhXoUt8KHXFyDQkQ2SkIZQ&amp;usg=AOvVaw2kVnUoCCwZsD2l2UCuB_is</v>
      </c>
      <c r="DJ566" s="89" t="e">
        <f ca="1">_xll.Connector("TinyUrl.TinyUrl",DA566,0)</f>
        <v>#NAME?</v>
      </c>
      <c r="DK566" s="89" t="e">
        <f ca="1">_xll.Connector("TinyUrl.TinyUrl",DE566,0)</f>
        <v>#NAME?</v>
      </c>
      <c r="DL566" s="89" t="e">
        <f ca="1">_xll.Connector("TinyUrl.TinyUrl",DI566,0)</f>
        <v>#NAME?</v>
      </c>
      <c r="DM566" s="224" t="str">
        <f t="shared" si="304"/>
        <v>Reliance 102 Ti</v>
      </c>
      <c r="DN566" s="89" t="str">
        <f t="shared" si="305"/>
        <v xml:space="preserve"> ArmadaReliance 102 Ti172 Women's</v>
      </c>
      <c r="DO566" s="227" t="s">
        <v>963</v>
      </c>
    </row>
    <row r="567" spans="2:119" ht="15.45" customHeight="1">
      <c r="B567" s="224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#VALUE!</v>
      </c>
      <c r="F567" s="43" t="b">
        <f>CL567&gt;Driver!$F$56</f>
        <v>0</v>
      </c>
      <c r="G567" s="43" t="b">
        <f>AND(CB567&gt;Driver!$F$55,CB567&lt;Driver!$G$55)</f>
        <v>0</v>
      </c>
      <c r="H567" s="43" t="e">
        <f t="shared" si="272"/>
        <v>#VALUE!</v>
      </c>
      <c r="I567" s="43">
        <f t="shared" si="273"/>
        <v>0</v>
      </c>
      <c r="J567" s="43" t="e">
        <f t="array" ref="J567">NOT(OR(($H$9:$H$1273=TRUE)*($I$9:$I$1273&gt;0)*($BT$9:$BT$1273=BT567)*($K$9:$K$1273&gt;K567)))</f>
        <v>#VALUE!</v>
      </c>
      <c r="K567" s="72">
        <f t="shared" si="274"/>
        <v>0.66317503586205284</v>
      </c>
      <c r="L567" s="72">
        <f t="shared" si="275"/>
        <v>0.82410442349528645</v>
      </c>
      <c r="M567" s="72">
        <f t="shared" si="276"/>
        <v>0.50224564822881934</v>
      </c>
      <c r="N567" s="72">
        <f t="shared" si="277"/>
        <v>0.27223170808828179</v>
      </c>
      <c r="O567" s="72">
        <f t="shared" si="278"/>
        <v>0.28283856993150935</v>
      </c>
      <c r="P567" s="72">
        <f t="shared" si="279"/>
        <v>0.95166666666666666</v>
      </c>
      <c r="Q567" s="72"/>
      <c r="R567" s="72"/>
      <c r="S567" s="72">
        <f t="shared" si="280"/>
        <v>0.67674349395320832</v>
      </c>
      <c r="T567" s="72">
        <f t="shared" si="281"/>
        <v>0.91079961951252031</v>
      </c>
      <c r="U567" s="72">
        <f t="shared" si="282"/>
        <v>0.89613087265688574</v>
      </c>
      <c r="V567" s="72">
        <f t="shared" si="283"/>
        <v>0.70108510298694138</v>
      </c>
      <c r="W567" s="72">
        <f t="shared" si="284"/>
        <v>0.90374639769452447</v>
      </c>
      <c r="X567" s="72">
        <f t="shared" si="285"/>
        <v>0.17589557650471355</v>
      </c>
      <c r="Y567" s="72">
        <f t="shared" si="286"/>
        <v>0.49775435177118071</v>
      </c>
      <c r="Z567" s="72">
        <f t="shared" si="287"/>
        <v>0.72776829191171821</v>
      </c>
      <c r="AA567" s="72">
        <f t="shared" si="288"/>
        <v>0.71716143006849065</v>
      </c>
      <c r="AB567" s="72">
        <f t="shared" si="289"/>
        <v>4.8333333333333311E-2</v>
      </c>
      <c r="AC567" s="72"/>
      <c r="AD567" s="72"/>
      <c r="AE567" s="72">
        <f t="shared" si="290"/>
        <v>0.32325650604679168</v>
      </c>
      <c r="AF567" s="72">
        <f t="shared" si="291"/>
        <v>8.9200380487479733E-2</v>
      </c>
      <c r="AG567" s="72">
        <f t="shared" si="292"/>
        <v>0.10386912734311424</v>
      </c>
      <c r="AH567" s="72">
        <f t="shared" si="293"/>
        <v>0.29891489701305862</v>
      </c>
      <c r="AI567" s="72">
        <f t="shared" si="294"/>
        <v>9.6253602305475486E-2</v>
      </c>
      <c r="AJ567" s="72">
        <f>(AV567-Driver!$K$179)/(Driver!$L$179-Driver!$K$179)</f>
        <v>6.4104423495286431E-2</v>
      </c>
      <c r="AK567" s="72">
        <f>(AW567-Driver!$K$180)/(Driver!$L$180-Driver!$K$180)</f>
        <v>0.22050004090408781</v>
      </c>
      <c r="AL567" s="72">
        <f>(AX567-Driver!$K$181)/(Driver!$L$181-Driver!$K$181)</f>
        <v>0.32776829191171819</v>
      </c>
      <c r="AM567" s="72">
        <f>(AY567-Driver!$K$182)/(Driver!$L$182-Driver!$K$182)</f>
        <v>0.93116143006849061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295"/>
        <v>1.3492063492063491</v>
      </c>
      <c r="AW567" s="70">
        <f t="shared" si="296"/>
        <v>22.515861654142128</v>
      </c>
      <c r="AX567" s="70">
        <f t="shared" si="297"/>
        <v>3.9499146272054637</v>
      </c>
      <c r="AY567" s="70">
        <f>IFERROR(Driver!$K$19/Data!BH567/Data!BI567*Data!BK567*Data!BL567,"")</f>
        <v>-0.42139474521523573</v>
      </c>
      <c r="AZ567" s="70">
        <f t="shared" si="298"/>
        <v>18.9873417721519</v>
      </c>
      <c r="BA567" s="70"/>
      <c r="BB567" s="70"/>
      <c r="BC567" s="70">
        <f t="shared" si="299"/>
        <v>13.87203623128285</v>
      </c>
      <c r="BD567" s="70">
        <f t="shared" si="300"/>
        <v>2.6765700751623194</v>
      </c>
      <c r="BE567" s="70">
        <f t="shared" si="301"/>
        <v>0.20401114812996154</v>
      </c>
      <c r="BF567" s="70">
        <f t="shared" si="302"/>
        <v>11.416852219334123</v>
      </c>
      <c r="BG567" s="70">
        <f t="shared" si="303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219</v>
      </c>
      <c r="BS567" s="8" t="s">
        <v>950</v>
      </c>
      <c r="BT567" s="9" t="s">
        <v>694</v>
      </c>
      <c r="BU567" s="10">
        <v>154</v>
      </c>
      <c r="BV567" s="9" t="s">
        <v>390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305</v>
      </c>
      <c r="CU567" s="9" t="s">
        <v>302</v>
      </c>
      <c r="CV567" s="10"/>
      <c r="CW567" s="10"/>
      <c r="CX567">
        <f>INDEX('Data_Price '!AS$2:AS$1266,MATCH(Data!$DN567,'Data_Price '!$BE$2:$BE$1266,0))</f>
        <v>0</v>
      </c>
      <c r="CY567">
        <f>INDEX('Data_Price '!AT$2:AT$1266,MATCH(Data!$DN567,'Data_Price '!$BE$2:$BE$1266,0))</f>
        <v>0</v>
      </c>
      <c r="CZ567">
        <f>INDEX('Data_Price '!AU$2:AU$1266,MATCH(Data!$DN567,'Data_Price '!$BE$2:$BE$1266,0))</f>
        <v>0</v>
      </c>
      <c r="DA567">
        <f>INDEX('Data_Price '!AV$2:AV$1266,MATCH(Data!$DN567,'Data_Price '!$BE$2:$BE$1266,0))</f>
        <v>0</v>
      </c>
      <c r="DB567">
        <f>INDEX('Data_Price '!AW$2:AW$1266,MATCH(Data!$DN567,'Data_Price '!$BE$2:$BE$1266,0))</f>
        <v>0</v>
      </c>
      <c r="DC567">
        <f>INDEX('Data_Price '!AX$2:AX$1266,MATCH(Data!$DN567,'Data_Price '!$BE$2:$BE$1266,0))</f>
        <v>0</v>
      </c>
      <c r="DD567">
        <f>INDEX('Data_Price '!AY$2:AY$1266,MATCH(Data!$DN567,'Data_Price '!$BE$2:$BE$1266,0))</f>
        <v>0</v>
      </c>
      <c r="DE567">
        <f>INDEX('Data_Price '!AZ$2:AZ$1266,MATCH(Data!$DN567,'Data_Price '!$BE$2:$BE$1266,0))</f>
        <v>0</v>
      </c>
      <c r="DF567">
        <f>INDEX('Data_Price '!BA$2:BA$1266,MATCH(Data!$DN567,'Data_Price '!$BE$2:$BE$1266,0))</f>
        <v>0</v>
      </c>
      <c r="DG567">
        <f>INDEX('Data_Price '!BB$2:BB$1266,MATCH(Data!$DN567,'Data_Price '!$BE$2:$BE$1266,0))</f>
        <v>0</v>
      </c>
      <c r="DH567">
        <f>INDEX('Data_Price '!BC$2:BC$1266,MATCH(Data!$DN567,'Data_Price '!$BE$2:$BE$1266,0))</f>
        <v>0</v>
      </c>
      <c r="DI567">
        <f>INDEX('Data_Price '!BD$2:BD$1266,MATCH(Data!$DN567,'Data_Price '!$BE$2:$BE$1266,0))</f>
        <v>0</v>
      </c>
      <c r="DJ567" s="89" t="e">
        <f ca="1">_xll.Connector("TinyUrl.TinyUrl",DA567,0)</f>
        <v>#NAME?</v>
      </c>
      <c r="DK567" s="89" t="e">
        <f ca="1">_xll.Connector("TinyUrl.TinyUrl",DE567,0)</f>
        <v>#NAME?</v>
      </c>
      <c r="DL567" s="89" t="e">
        <f ca="1">_xll.Connector("TinyUrl.TinyUrl",DI567,0)</f>
        <v>#NAME?</v>
      </c>
      <c r="DM567" s="224" t="str">
        <f t="shared" si="304"/>
        <v>Mindbender 98 Ti Alliance</v>
      </c>
      <c r="DN567" s="89" t="str">
        <f t="shared" si="305"/>
        <v xml:space="preserve"> K2Mindbender 98 Ti Alliance154 Women's</v>
      </c>
      <c r="DO567" s="227"/>
    </row>
    <row r="568" spans="2:119" ht="15.45" customHeight="1">
      <c r="B568" s="224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#VALUE!</v>
      </c>
      <c r="F568" s="43" t="b">
        <f>CL568&gt;Driver!$F$56</f>
        <v>0</v>
      </c>
      <c r="G568" s="43" t="b">
        <f>AND(CB568&gt;Driver!$F$55,CB568&lt;Driver!$G$55)</f>
        <v>0</v>
      </c>
      <c r="H568" s="43" t="e">
        <f t="shared" si="272"/>
        <v>#VALUE!</v>
      </c>
      <c r="I568" s="43">
        <f t="shared" si="273"/>
        <v>0</v>
      </c>
      <c r="J568" s="43" t="e">
        <f t="array" ref="J568">NOT(OR(($H$9:$H$1273=TRUE)*($I$9:$I$1273&gt;0)*($BT$9:$BT$1273=BT568)*($K$9:$K$1273&gt;K568)))</f>
        <v>#VALUE!</v>
      </c>
      <c r="K568" s="72">
        <f t="shared" si="274"/>
        <v>0.6388201537040521</v>
      </c>
      <c r="L568" s="72">
        <f t="shared" si="275"/>
        <v>0.8045572476029329</v>
      </c>
      <c r="M568" s="72">
        <f t="shared" si="276"/>
        <v>0.47308305980517129</v>
      </c>
      <c r="N568" s="72">
        <f t="shared" si="277"/>
        <v>0.21658129387213054</v>
      </c>
      <c r="O568" s="72">
        <f t="shared" si="278"/>
        <v>0.26693259142573633</v>
      </c>
      <c r="P568" s="72">
        <f t="shared" si="279"/>
        <v>0.93573529411764711</v>
      </c>
      <c r="Q568" s="72"/>
      <c r="R568" s="72"/>
      <c r="S568" s="72">
        <f t="shared" si="280"/>
        <v>0.72545042755291944</v>
      </c>
      <c r="T568" s="72">
        <f t="shared" si="281"/>
        <v>0.70172982107185611</v>
      </c>
      <c r="U568" s="72">
        <f t="shared" si="282"/>
        <v>9.9999999999999978E-2</v>
      </c>
      <c r="V568" s="72">
        <f t="shared" si="283"/>
        <v>0.60227383598956508</v>
      </c>
      <c r="W568" s="72">
        <f t="shared" si="284"/>
        <v>0.97196898572307289</v>
      </c>
      <c r="X568" s="72">
        <f t="shared" si="285"/>
        <v>0.1954427523970671</v>
      </c>
      <c r="Y568" s="72">
        <f t="shared" si="286"/>
        <v>0.52691694019482871</v>
      </c>
      <c r="Z568" s="72">
        <f t="shared" si="287"/>
        <v>0.78341870612786946</v>
      </c>
      <c r="AA568" s="72">
        <f t="shared" si="288"/>
        <v>0.73306740857426367</v>
      </c>
      <c r="AB568" s="72">
        <f t="shared" si="289"/>
        <v>6.426470588235289E-2</v>
      </c>
      <c r="AC568" s="72"/>
      <c r="AD568" s="72"/>
      <c r="AE568" s="72">
        <f t="shared" si="290"/>
        <v>0.2745495724470805</v>
      </c>
      <c r="AF568" s="72">
        <f t="shared" si="291"/>
        <v>0.29827017892814389</v>
      </c>
      <c r="AG568" s="72">
        <f t="shared" si="292"/>
        <v>0.9</v>
      </c>
      <c r="AH568" s="72">
        <f t="shared" si="293"/>
        <v>0.39772616401043492</v>
      </c>
      <c r="AI568" s="72">
        <f t="shared" si="294"/>
        <v>2.8031014276927068E-2</v>
      </c>
      <c r="AJ568" s="72">
        <f>(AV568-Driver!$K$179)/(Driver!$L$179-Driver!$K$179)</f>
        <v>4.4557247602932885E-2</v>
      </c>
      <c r="AK568" s="72">
        <f>(AW568-Driver!$K$180)/(Driver!$L$180-Driver!$K$180)</f>
        <v>0.24146572263589314</v>
      </c>
      <c r="AL568" s="72">
        <f>(AX568-Driver!$K$181)/(Driver!$L$181-Driver!$K$181)</f>
        <v>0.38341870612786949</v>
      </c>
      <c r="AM568" s="72">
        <f>(AY568-Driver!$K$182)/(Driver!$L$182-Driver!$K$182)</f>
        <v>0.94706740857426364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295"/>
        <v>0.93779677113010462</v>
      </c>
      <c r="AW568" s="70">
        <f t="shared" si="296"/>
        <v>24.566056894313505</v>
      </c>
      <c r="AX568" s="70">
        <f t="shared" si="297"/>
        <v>4.4507683551508253</v>
      </c>
      <c r="AY568" s="70">
        <f>IFERROR(Driver!$K$19/Data!BH568/Data!BI568*Data!BK568*Data!BL568,"")</f>
        <v>-0.32402642733024695</v>
      </c>
      <c r="AZ568" s="70">
        <f t="shared" si="298"/>
        <v>20.439314966492926</v>
      </c>
      <c r="BA568" s="70"/>
      <c r="BB568" s="70"/>
      <c r="BC568" s="70">
        <f t="shared" si="299"/>
        <v>39.136661294562039</v>
      </c>
      <c r="BD568" s="70">
        <f t="shared" si="300"/>
        <v>36.967028026239454</v>
      </c>
      <c r="BE568" s="70">
        <f t="shared" si="301"/>
        <v>1</v>
      </c>
      <c r="BF568" s="70">
        <f t="shared" si="302"/>
        <v>0.25681380041945356</v>
      </c>
      <c r="BG568" s="70">
        <f t="shared" si="303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219</v>
      </c>
      <c r="BS568" s="8" t="s">
        <v>493</v>
      </c>
      <c r="BT568" s="9" t="s">
        <v>503</v>
      </c>
      <c r="BU568" s="10">
        <v>156</v>
      </c>
      <c r="BV568" s="9" t="s">
        <v>390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307</v>
      </c>
      <c r="CU568" s="10"/>
      <c r="CV568" s="10"/>
      <c r="CW568" s="10"/>
      <c r="CX568">
        <f>INDEX('Data_Price '!AS$2:AS$1266,MATCH(Data!$DN568,'Data_Price '!$BE$2:$BE$1266,0))</f>
        <v>0</v>
      </c>
      <c r="CY568">
        <f>INDEX('Data_Price '!AT$2:AT$1266,MATCH(Data!$DN568,'Data_Price '!$BE$2:$BE$1266,0))</f>
        <v>0</v>
      </c>
      <c r="CZ568">
        <f>INDEX('Data_Price '!AU$2:AU$1266,MATCH(Data!$DN568,'Data_Price '!$BE$2:$BE$1266,0))</f>
        <v>0</v>
      </c>
      <c r="DA568">
        <f>INDEX('Data_Price '!AV$2:AV$1266,MATCH(Data!$DN568,'Data_Price '!$BE$2:$BE$1266,0))</f>
        <v>0</v>
      </c>
      <c r="DB568">
        <f>INDEX('Data_Price '!AW$2:AW$1266,MATCH(Data!$DN568,'Data_Price '!$BE$2:$BE$1266,0))</f>
        <v>0</v>
      </c>
      <c r="DC568">
        <f>INDEX('Data_Price '!AX$2:AX$1266,MATCH(Data!$DN568,'Data_Price '!$BE$2:$BE$1266,0))</f>
        <v>0</v>
      </c>
      <c r="DD568">
        <f>INDEX('Data_Price '!AY$2:AY$1266,MATCH(Data!$DN568,'Data_Price '!$BE$2:$BE$1266,0))</f>
        <v>0</v>
      </c>
      <c r="DE568">
        <f>INDEX('Data_Price '!AZ$2:AZ$1266,MATCH(Data!$DN568,'Data_Price '!$BE$2:$BE$1266,0))</f>
        <v>0</v>
      </c>
      <c r="DF568">
        <f>INDEX('Data_Price '!BA$2:BA$1266,MATCH(Data!$DN568,'Data_Price '!$BE$2:$BE$1266,0))</f>
        <v>0</v>
      </c>
      <c r="DG568">
        <f>INDEX('Data_Price '!BB$2:BB$1266,MATCH(Data!$DN568,'Data_Price '!$BE$2:$BE$1266,0))</f>
        <v>0</v>
      </c>
      <c r="DH568">
        <f>INDEX('Data_Price '!BC$2:BC$1266,MATCH(Data!$DN568,'Data_Price '!$BE$2:$BE$1266,0))</f>
        <v>0</v>
      </c>
      <c r="DI568">
        <f>INDEX('Data_Price '!BD$2:BD$1266,MATCH(Data!$DN568,'Data_Price '!$BE$2:$BE$1266,0))</f>
        <v>0</v>
      </c>
      <c r="DJ568" s="89" t="e">
        <f ca="1">_xll.Connector("TinyUrl.TinyUrl",DA568,0)</f>
        <v>#NAME?</v>
      </c>
      <c r="DK568" s="89" t="e">
        <f ca="1">_xll.Connector("TinyUrl.TinyUrl",DE568,0)</f>
        <v>#NAME?</v>
      </c>
      <c r="DL568" s="89" t="e">
        <f ca="1">_xll.Connector("TinyUrl.TinyUrl",DI568,0)</f>
        <v>#NAME?</v>
      </c>
      <c r="DM568" s="224" t="str">
        <f t="shared" si="304"/>
        <v>Phoenix S R13 Ti</v>
      </c>
      <c r="DN568" s="89" t="str">
        <f t="shared" si="305"/>
        <v xml:space="preserve"> BlizzardPhoenix S R13 Ti156 Women's</v>
      </c>
      <c r="DO568" s="227"/>
    </row>
    <row r="569" spans="2:119" ht="15.45" customHeight="1">
      <c r="B569" s="224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#VALUE!</v>
      </c>
      <c r="F569" s="43" t="b">
        <f>CL569&gt;Driver!$F$56</f>
        <v>0</v>
      </c>
      <c r="G569" s="43" t="b">
        <f>AND(CB569&gt;Driver!$F$55,CB569&lt;Driver!$G$55)</f>
        <v>1</v>
      </c>
      <c r="H569" s="43" t="e">
        <f t="shared" si="272"/>
        <v>#VALUE!</v>
      </c>
      <c r="I569" s="43">
        <f t="shared" si="273"/>
        <v>0</v>
      </c>
      <c r="J569" s="43" t="e">
        <f t="array" ref="J569">NOT(OR(($H$9:$H$1273=TRUE)*($I$9:$I$1273&gt;0)*($BT$9:$BT$1273=BT569)*($K$9:$K$1273&gt;K569)))</f>
        <v>#VALUE!</v>
      </c>
      <c r="K569" s="72">
        <f t="shared" si="274"/>
        <v>0.70170078114584533</v>
      </c>
      <c r="L569" s="72">
        <f t="shared" si="275"/>
        <v>0.90825557972766091</v>
      </c>
      <c r="M569" s="72">
        <f t="shared" si="276"/>
        <v>0.49514598256402975</v>
      </c>
      <c r="N569" s="72">
        <f t="shared" si="277"/>
        <v>0.23681780813254916</v>
      </c>
      <c r="O569" s="72">
        <f t="shared" si="278"/>
        <v>0.26615281929810231</v>
      </c>
      <c r="P569" s="72">
        <f t="shared" si="279"/>
        <v>0.9824673202614379</v>
      </c>
      <c r="Q569" s="72"/>
      <c r="R569" s="72"/>
      <c r="S569" s="72">
        <f t="shared" si="280"/>
        <v>0.66930742460287829</v>
      </c>
      <c r="T569" s="72">
        <f t="shared" si="281"/>
        <v>0.93668669525139225</v>
      </c>
      <c r="U569" s="72" t="e">
        <f t="shared" si="282"/>
        <v>#VALUE!</v>
      </c>
      <c r="V569" s="72">
        <f t="shared" si="283"/>
        <v>0.75716153450449997</v>
      </c>
      <c r="W569" s="72">
        <f t="shared" si="284"/>
        <v>0.95</v>
      </c>
      <c r="X569" s="72">
        <f t="shared" si="285"/>
        <v>9.1744420272339061E-2</v>
      </c>
      <c r="Y569" s="72">
        <f t="shared" si="286"/>
        <v>0.50485401743597025</v>
      </c>
      <c r="Z569" s="72">
        <f t="shared" si="287"/>
        <v>0.76318219186745084</v>
      </c>
      <c r="AA569" s="72">
        <f t="shared" si="288"/>
        <v>0.73384718070189769</v>
      </c>
      <c r="AB569" s="72">
        <f t="shared" si="289"/>
        <v>1.7532679738562068E-2</v>
      </c>
      <c r="AC569" s="72"/>
      <c r="AD569" s="72"/>
      <c r="AE569" s="72">
        <f t="shared" si="290"/>
        <v>0.33069257539712177</v>
      </c>
      <c r="AF569" s="72">
        <f t="shared" si="291"/>
        <v>6.3313304748607746E-2</v>
      </c>
      <c r="AG569" s="72" t="e">
        <f t="shared" si="292"/>
        <v>#VALUE!</v>
      </c>
      <c r="AH569" s="72">
        <f t="shared" si="293"/>
        <v>0.24283846549550006</v>
      </c>
      <c r="AI569" s="72">
        <f t="shared" si="294"/>
        <v>0.05</v>
      </c>
      <c r="AJ569" s="72">
        <f>(AV569-Driver!$K$179)/(Driver!$L$179-Driver!$K$179)</f>
        <v>0.14825557972766093</v>
      </c>
      <c r="AK569" s="72">
        <f>(AW569-Driver!$K$180)/(Driver!$L$180-Driver!$K$180)</f>
        <v>0.1960974790627939</v>
      </c>
      <c r="AL569" s="72">
        <f>(AX569-Driver!$K$181)/(Driver!$L$181-Driver!$K$181)</f>
        <v>0.36318219186745082</v>
      </c>
      <c r="AM569" s="72">
        <f>(AY569-Driver!$K$182)/(Driver!$L$182-Driver!$K$182)</f>
        <v>0.94784718070189766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295"/>
        <v>3.1203364536697866</v>
      </c>
      <c r="AW569" s="70">
        <f t="shared" si="296"/>
        <v>20.129580264631578</v>
      </c>
      <c r="AX569" s="70">
        <f t="shared" si="297"/>
        <v>4.2686397268070575</v>
      </c>
      <c r="AY569" s="70">
        <f>IFERROR(Driver!$K$19/Data!BH569/Data!BI569*Data!BK569*Data!BL569,"")</f>
        <v>-0.31925305860139008</v>
      </c>
      <c r="AZ569" s="70">
        <f t="shared" si="298"/>
        <v>16.180193596425912</v>
      </c>
      <c r="BA569" s="70"/>
      <c r="BB569" s="70"/>
      <c r="BC569" s="70">
        <f t="shared" si="299"/>
        <v>10.014895364551197</v>
      </c>
      <c r="BD569" s="70">
        <f t="shared" si="300"/>
        <v>4.9675304088685035</v>
      </c>
      <c r="BE569" s="70" t="str">
        <f t="shared" si="301"/>
        <v/>
      </c>
      <c r="BF569" s="70">
        <f t="shared" si="302"/>
        <v>17.750291200014413</v>
      </c>
      <c r="BG569" s="70">
        <f t="shared" si="303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219</v>
      </c>
      <c r="BS569" s="8" t="s">
        <v>719</v>
      </c>
      <c r="BT569" s="9" t="s">
        <v>732</v>
      </c>
      <c r="BU569" s="10">
        <v>166</v>
      </c>
      <c r="BV569" s="9" t="s">
        <v>222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305</v>
      </c>
      <c r="CU569" s="9" t="s">
        <v>304</v>
      </c>
      <c r="CV569" s="9" t="s">
        <v>302</v>
      </c>
      <c r="CW569" s="10"/>
      <c r="CX569" t="str">
        <f>INDEX('Data_Price '!AS$2:AS$1266,MATCH(Data!$DN569,'Data_Price '!$BE$2:$BE$1266,0))</f>
        <v>Line SAKANA Skis 2022</v>
      </c>
      <c r="CY569" t="str">
        <f>INDEX('Data_Price '!AT$2:AT$1266,MATCH(Data!$DN569,'Data_Price '!$BE$2:$BE$1266,0))</f>
        <v>PRFO Sports</v>
      </c>
      <c r="CZ569">
        <f>INDEX('Data_Price '!AU$2:AU$1266,MATCH(Data!$DN569,'Data_Price '!$BE$2:$BE$1266,0))</f>
        <v>631.15</v>
      </c>
      <c r="DA569" t="str">
        <f>INDEX('Data_Price '!AV$2:AV$1266,MATCH(Data!$DN569,'Data_Price '!$BE$2:$BE$1266,0))</f>
        <v>https://www.google.com/url?url=http://www.prfo.com/products/line-mens-sakana-ski%3Fvariant%3D39454058250284%26dfw_tracker%3D35966-39454058250284&amp;rct=j&amp;q=&amp;esrc=s&amp;sa=U&amp;ved=0ahUKEwiXiOC5xqP2AhUOn-AKHVSNB-8QsDwIRw&amp;usg=AOvVaw06q72gWKeG3O62xlP9Qsdq</v>
      </c>
      <c r="DB569" t="str">
        <f>INDEX('Data_Price '!AW$2:AW$1266,MATCH(Data!$DN569,'Data_Price '!$BE$2:$BE$1266,0))</f>
        <v>Line 2020 Sakana Skis</v>
      </c>
      <c r="DC569" t="str">
        <f>INDEX('Data_Price '!AX$2:AX$1266,MATCH(Data!$DN569,'Data_Price '!$BE$2:$BE$1266,0))</f>
        <v>Aistriu</v>
      </c>
      <c r="DD569">
        <f>INDEX('Data_Price '!AY$2:AY$1266,MATCH(Data!$DN569,'Data_Price '!$BE$2:$BE$1266,0))</f>
        <v>749.95</v>
      </c>
      <c r="DE569" t="str">
        <f>INDEX('Data_Price '!AZ$2:AZ$1266,MATCH(Data!$DN569,'Data_Price '!$BE$2:$BE$1266,0))</f>
        <v>https://www.google.com/url?url=https://www.aistriu.com/product/line-skis-sakana-363315-1.htm%3Fvariations%3D20469&amp;rct=j&amp;q=&amp;esrc=s&amp;sa=U&amp;ved=0ahUKEwiXiOC5xqP2AhUOn-AKHVSNB-8QsDwIQw&amp;usg=AOvVaw1KKIT0WDry7OLbqjho6hpn</v>
      </c>
      <c r="DF569" t="str">
        <f>INDEX('Data_Price '!BA$2:BA$1266,MATCH(Data!$DN569,'Data_Price '!$BE$2:$BE$1266,0))</f>
        <v>2022 Line Sakana Skis w/Tyrolia Attack2 13 GW Bindings (166)</v>
      </c>
      <c r="DG569" t="str">
        <f>INDEX('Data_Price '!BB$2:BB$1266,MATCH(Data!$DN569,'Data_Price '!$BE$2:$BE$1266,0))</f>
        <v>SkiEssentials.com</v>
      </c>
      <c r="DH569">
        <f>INDEX('Data_Price '!BC$2:BC$1266,MATCH(Data!$DN569,'Data_Price '!$BE$2:$BE$1266,0))</f>
        <v>919.95</v>
      </c>
      <c r="DI569" t="str">
        <f>INDEX('Data_Price '!BD$2:BD$1266,MATCH(Data!$DN569,'Data_Price '!$BE$2:$BE$1266,0))</f>
        <v>https://www.google.com/url?url=https://www.skiessentials.com/2022-line-sakana-skis-w-tyrolia-attack2-13-gw-bindings.html&amp;rct=j&amp;q=&amp;esrc=s&amp;sa=U&amp;ved=0ahUKEwiXiOC5xqP2AhUOn-AKHVSNB-8QsDwISw&amp;usg=AOvVaw25UT3rUtngEmkI58cm5tmZ</v>
      </c>
      <c r="DJ569" s="89" t="e">
        <f ca="1">_xll.Connector("TinyUrl.TinyUrl",DA569,0)</f>
        <v>#NAME?</v>
      </c>
      <c r="DK569" s="89" t="e">
        <f ca="1">_xll.Connector("TinyUrl.TinyUrl",DE569,0)</f>
        <v>#NAME?</v>
      </c>
      <c r="DL569" s="89" t="e">
        <f ca="1">_xll.Connector("TinyUrl.TinyUrl",DI569,0)</f>
        <v>#NAME?</v>
      </c>
      <c r="DM569" s="224" t="str">
        <f t="shared" si="304"/>
        <v>Sakana</v>
      </c>
      <c r="DN569" s="89" t="str">
        <f t="shared" si="305"/>
        <v xml:space="preserve"> LineSakana166 Unisex</v>
      </c>
      <c r="DO569" s="227" t="s">
        <v>1023</v>
      </c>
    </row>
    <row r="570" spans="2:119" ht="15.45" customHeight="1">
      <c r="B570" s="224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#VALUE!</v>
      </c>
      <c r="F570" s="43" t="b">
        <f>CL570&gt;Driver!$F$56</f>
        <v>0</v>
      </c>
      <c r="G570" s="43" t="b">
        <f>AND(CB570&gt;Driver!$F$55,CB570&lt;Driver!$G$55)</f>
        <v>0</v>
      </c>
      <c r="H570" s="43" t="e">
        <f t="shared" si="272"/>
        <v>#VALUE!</v>
      </c>
      <c r="I570" s="43">
        <f t="shared" si="273"/>
        <v>0</v>
      </c>
      <c r="J570" s="43" t="e">
        <f t="array" ref="J570">NOT(OR(($H$9:$H$1273=TRUE)*($I$9:$I$1273&gt;0)*($BT$9:$BT$1273=BT570)*($K$9:$K$1273&gt;K570)))</f>
        <v>#VALUE!</v>
      </c>
      <c r="K570" s="72">
        <f t="shared" si="274"/>
        <v>0.64215582965092421</v>
      </c>
      <c r="L570" s="72">
        <f t="shared" si="275"/>
        <v>0.79158488437676255</v>
      </c>
      <c r="M570" s="72">
        <f t="shared" si="276"/>
        <v>0.49272677492508599</v>
      </c>
      <c r="N570" s="72">
        <f t="shared" si="277"/>
        <v>0.23934737241510151</v>
      </c>
      <c r="O570" s="72">
        <f t="shared" si="278"/>
        <v>0.30187216804643069</v>
      </c>
      <c r="P570" s="72">
        <f t="shared" si="279"/>
        <v>0.93696078431372554</v>
      </c>
      <c r="Q570" s="72"/>
      <c r="R570" s="72"/>
      <c r="S570" s="72">
        <f t="shared" si="280"/>
        <v>0.73614441244899065</v>
      </c>
      <c r="T570" s="72">
        <f t="shared" si="281"/>
        <v>0.87714623421465854</v>
      </c>
      <c r="U570" s="72">
        <f t="shared" si="282"/>
        <v>9.9999999999999978E-2</v>
      </c>
      <c r="V570" s="72">
        <f t="shared" si="283"/>
        <v>0.60070094385841433</v>
      </c>
      <c r="W570" s="72">
        <f t="shared" si="284"/>
        <v>0.96856431580675162</v>
      </c>
      <c r="X570" s="72">
        <f t="shared" si="285"/>
        <v>0.20841511562323745</v>
      </c>
      <c r="Y570" s="72">
        <f t="shared" si="286"/>
        <v>0.50727322507491401</v>
      </c>
      <c r="Z570" s="72">
        <f t="shared" si="287"/>
        <v>0.76065262758489849</v>
      </c>
      <c r="AA570" s="72">
        <f t="shared" si="288"/>
        <v>0.69812783195356931</v>
      </c>
      <c r="AB570" s="72">
        <f t="shared" si="289"/>
        <v>6.3039215686274463E-2</v>
      </c>
      <c r="AC570" s="72"/>
      <c r="AD570" s="72"/>
      <c r="AE570" s="72">
        <f t="shared" si="290"/>
        <v>0.26385558755100941</v>
      </c>
      <c r="AF570" s="72">
        <f t="shared" si="291"/>
        <v>0.12285376578534149</v>
      </c>
      <c r="AG570" s="72">
        <f t="shared" si="292"/>
        <v>0.9</v>
      </c>
      <c r="AH570" s="72">
        <f t="shared" si="293"/>
        <v>0.39929905614158562</v>
      </c>
      <c r="AI570" s="72">
        <f t="shared" si="294"/>
        <v>3.1435684193248353E-2</v>
      </c>
      <c r="AJ570" s="72">
        <f>(AV570-Driver!$K$179)/(Driver!$L$179-Driver!$K$179)</f>
        <v>3.1584884376762545E-2</v>
      </c>
      <c r="AK570" s="72">
        <f>(AW570-Driver!$K$180)/(Driver!$L$180-Driver!$K$180)</f>
        <v>0.23604106449765758</v>
      </c>
      <c r="AL570" s="72">
        <f>(AX570-Driver!$K$181)/(Driver!$L$181-Driver!$K$181)</f>
        <v>0.36065262758489847</v>
      </c>
      <c r="AM570" s="72">
        <f>(AY570-Driver!$K$182)/(Driver!$L$182-Driver!$K$182)</f>
        <v>0.91212783195356928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295"/>
        <v>0.66476733143399813</v>
      </c>
      <c r="AW570" s="70">
        <f t="shared" si="296"/>
        <v>24.035589607972142</v>
      </c>
      <c r="AX570" s="70">
        <f t="shared" si="297"/>
        <v>4.2458736482640864</v>
      </c>
      <c r="AY570" s="70">
        <f>IFERROR(Driver!$K$19/Data!BH570/Data!BI570*Data!BK570*Data!BL570,"")</f>
        <v>-0.53790876106632923</v>
      </c>
      <c r="AZ570" s="70">
        <f t="shared" si="298"/>
        <v>20.327624720774384</v>
      </c>
      <c r="BA570" s="70"/>
      <c r="BB570" s="70"/>
      <c r="BC570" s="70">
        <f t="shared" si="299"/>
        <v>44.683705603530996</v>
      </c>
      <c r="BD570" s="70">
        <f t="shared" si="300"/>
        <v>21.442986282593374</v>
      </c>
      <c r="BE570" s="70">
        <f t="shared" si="301"/>
        <v>1</v>
      </c>
      <c r="BF570" s="70">
        <f t="shared" si="302"/>
        <v>7.9166684398596754E-2</v>
      </c>
      <c r="BG570" s="70">
        <f t="shared" si="303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219</v>
      </c>
      <c r="BS570" s="8" t="s">
        <v>438</v>
      </c>
      <c r="BT570" s="9" t="s">
        <v>450</v>
      </c>
      <c r="BU570" s="10">
        <v>157</v>
      </c>
      <c r="BV570" s="9" t="s">
        <v>390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307</v>
      </c>
      <c r="CU570" s="10"/>
      <c r="CV570" s="10"/>
      <c r="CW570" s="10"/>
      <c r="CX570">
        <f>INDEX('Data_Price '!AS$2:AS$1266,MATCH(Data!$DN570,'Data_Price '!$BE$2:$BE$1266,0))</f>
        <v>0</v>
      </c>
      <c r="CY570">
        <f>INDEX('Data_Price '!AT$2:AT$1266,MATCH(Data!$DN570,'Data_Price '!$BE$2:$BE$1266,0))</f>
        <v>0</v>
      </c>
      <c r="CZ570">
        <f>INDEX('Data_Price '!AU$2:AU$1266,MATCH(Data!$DN570,'Data_Price '!$BE$2:$BE$1266,0))</f>
        <v>0</v>
      </c>
      <c r="DA570">
        <f>INDEX('Data_Price '!AV$2:AV$1266,MATCH(Data!$DN570,'Data_Price '!$BE$2:$BE$1266,0))</f>
        <v>0</v>
      </c>
      <c r="DB570">
        <f>INDEX('Data_Price '!AW$2:AW$1266,MATCH(Data!$DN570,'Data_Price '!$BE$2:$BE$1266,0))</f>
        <v>0</v>
      </c>
      <c r="DC570">
        <f>INDEX('Data_Price '!AX$2:AX$1266,MATCH(Data!$DN570,'Data_Price '!$BE$2:$BE$1266,0))</f>
        <v>0</v>
      </c>
      <c r="DD570">
        <f>INDEX('Data_Price '!AY$2:AY$1266,MATCH(Data!$DN570,'Data_Price '!$BE$2:$BE$1266,0))</f>
        <v>0</v>
      </c>
      <c r="DE570">
        <f>INDEX('Data_Price '!AZ$2:AZ$1266,MATCH(Data!$DN570,'Data_Price '!$BE$2:$BE$1266,0))</f>
        <v>0</v>
      </c>
      <c r="DF570">
        <f>INDEX('Data_Price '!BA$2:BA$1266,MATCH(Data!$DN570,'Data_Price '!$BE$2:$BE$1266,0))</f>
        <v>0</v>
      </c>
      <c r="DG570">
        <f>INDEX('Data_Price '!BB$2:BB$1266,MATCH(Data!$DN570,'Data_Price '!$BE$2:$BE$1266,0))</f>
        <v>0</v>
      </c>
      <c r="DH570">
        <f>INDEX('Data_Price '!BC$2:BC$1266,MATCH(Data!$DN570,'Data_Price '!$BE$2:$BE$1266,0))</f>
        <v>0</v>
      </c>
      <c r="DI570">
        <f>INDEX('Data_Price '!BD$2:BD$1266,MATCH(Data!$DN570,'Data_Price '!$BE$2:$BE$1266,0))</f>
        <v>0</v>
      </c>
      <c r="DJ570" s="89" t="e">
        <f ca="1">_xll.Connector("TinyUrl.TinyUrl",DA570,0)</f>
        <v>#NAME?</v>
      </c>
      <c r="DK570" s="89" t="e">
        <f ca="1">_xll.Connector("TinyUrl.TinyUrl",DE570,0)</f>
        <v>#NAME?</v>
      </c>
      <c r="DL570" s="89" t="e">
        <f ca="1">_xll.Connector("TinyUrl.TinyUrl",DI570,0)</f>
        <v>#NAME?</v>
      </c>
      <c r="DM570" s="224" t="str">
        <f t="shared" si="304"/>
        <v>Cloud C9</v>
      </c>
      <c r="DN570" s="89" t="str">
        <f t="shared" si="305"/>
        <v xml:space="preserve"> AtomicCloud C9157 Women's</v>
      </c>
      <c r="DO570" s="227" t="s">
        <v>1072</v>
      </c>
    </row>
    <row r="571" spans="2:119" ht="15.45" customHeight="1">
      <c r="B571" s="224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#VALUE!</v>
      </c>
      <c r="F571" s="43" t="b">
        <f>CL571&gt;Driver!$F$56</f>
        <v>0</v>
      </c>
      <c r="G571" s="43" t="b">
        <f>AND(CB571&gt;Driver!$F$55,CB571&lt;Driver!$G$55)</f>
        <v>0</v>
      </c>
      <c r="H571" s="43" t="e">
        <f t="shared" si="272"/>
        <v>#VALUE!</v>
      </c>
      <c r="I571" s="43">
        <f t="shared" si="273"/>
        <v>0</v>
      </c>
      <c r="J571" s="43" t="e">
        <f t="array" ref="J571">NOT(OR(($H$9:$H$1273=TRUE)*($I$9:$I$1273&gt;0)*($BT$9:$BT$1273=BT571)*($K$9:$K$1273&gt;K571)))</f>
        <v>#VALUE!</v>
      </c>
      <c r="K571" s="72">
        <f t="shared" si="274"/>
        <v>0.67917177385313532</v>
      </c>
      <c r="L571" s="72">
        <f t="shared" si="275"/>
        <v>0.90519377971154613</v>
      </c>
      <c r="M571" s="72">
        <f t="shared" si="276"/>
        <v>0.45314976799472451</v>
      </c>
      <c r="N571" s="72">
        <f t="shared" si="277"/>
        <v>0.18875608676405486</v>
      </c>
      <c r="O571" s="72">
        <f t="shared" si="278"/>
        <v>0.24598733486717739</v>
      </c>
      <c r="P571" s="72">
        <f t="shared" si="279"/>
        <v>0.92470588235294127</v>
      </c>
      <c r="Q571" s="72"/>
      <c r="R571" s="72"/>
      <c r="S571" s="72">
        <f t="shared" si="280"/>
        <v>0.68001629430437505</v>
      </c>
      <c r="T571" s="72">
        <f t="shared" si="281"/>
        <v>0.68112660501180611</v>
      </c>
      <c r="U571" s="72">
        <f t="shared" si="282"/>
        <v>0.43704875020024536</v>
      </c>
      <c r="V571" s="72">
        <f t="shared" si="283"/>
        <v>0.62603310183971494</v>
      </c>
      <c r="W571" s="72">
        <f t="shared" si="284"/>
        <v>0.973251404815204</v>
      </c>
      <c r="X571" s="72">
        <f t="shared" si="285"/>
        <v>9.4806220288453813E-2</v>
      </c>
      <c r="Y571" s="72">
        <f t="shared" si="286"/>
        <v>0.54685023200527549</v>
      </c>
      <c r="Z571" s="72">
        <f t="shared" si="287"/>
        <v>0.81124391323594514</v>
      </c>
      <c r="AA571" s="72">
        <f t="shared" si="288"/>
        <v>0.75401266513282261</v>
      </c>
      <c r="AB571" s="72">
        <f t="shared" si="289"/>
        <v>7.5294117647058761E-2</v>
      </c>
      <c r="AC571" s="72"/>
      <c r="AD571" s="72"/>
      <c r="AE571" s="72">
        <f t="shared" si="290"/>
        <v>0.3199837056956249</v>
      </c>
      <c r="AF571" s="72">
        <f t="shared" si="291"/>
        <v>0.31887339498819389</v>
      </c>
      <c r="AG571" s="72">
        <f t="shared" si="292"/>
        <v>0.56295124979975464</v>
      </c>
      <c r="AH571" s="72">
        <f t="shared" si="293"/>
        <v>0.37396689816028511</v>
      </c>
      <c r="AI571" s="72">
        <f t="shared" si="294"/>
        <v>2.6748595184796022E-2</v>
      </c>
      <c r="AJ571" s="72">
        <f>(AV571-Driver!$K$179)/(Driver!$L$179-Driver!$K$179)</f>
        <v>0.14519377971154618</v>
      </c>
      <c r="AK571" s="72">
        <f>(AW571-Driver!$K$180)/(Driver!$L$180-Driver!$K$180)</f>
        <v>0.25561728686987922</v>
      </c>
      <c r="AL571" s="72">
        <f>(AX571-Driver!$K$181)/(Driver!$L$181-Driver!$K$181)</f>
        <v>0.41124391323594511</v>
      </c>
      <c r="AM571" s="72">
        <f>(AY571-Driver!$K$182)/(Driver!$L$182-Driver!$K$182)</f>
        <v>0.96801266513282258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295"/>
        <v>3.0558947225613888</v>
      </c>
      <c r="AW571" s="70">
        <f t="shared" si="296"/>
        <v>25.949912187198343</v>
      </c>
      <c r="AX571" s="70">
        <f t="shared" si="297"/>
        <v>4.7011952191235062</v>
      </c>
      <c r="AY571" s="70">
        <f>IFERROR(Driver!$K$19/Data!BH571/Data!BI571*Data!BK571*Data!BL571,"")</f>
        <v>-0.19581020988495021</v>
      </c>
      <c r="AZ571" s="70">
        <f t="shared" si="298"/>
        <v>21.444527177959788</v>
      </c>
      <c r="BA571" s="70"/>
      <c r="BB571" s="70"/>
      <c r="BC571" s="70">
        <f t="shared" si="299"/>
        <v>15.569660525571976</v>
      </c>
      <c r="BD571" s="70">
        <f t="shared" si="300"/>
        <v>38.790376140815241</v>
      </c>
      <c r="BE571" s="70">
        <f t="shared" si="301"/>
        <v>0.66301137550314504</v>
      </c>
      <c r="BF571" s="70">
        <f t="shared" si="302"/>
        <v>2.9402559599043565</v>
      </c>
      <c r="BG571" s="70">
        <f t="shared" si="303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219</v>
      </c>
      <c r="BS571" s="8" t="s">
        <v>550</v>
      </c>
      <c r="BT571" s="9" t="s">
        <v>572</v>
      </c>
      <c r="BU571" s="10">
        <v>158</v>
      </c>
      <c r="BV571" s="9" t="s">
        <v>390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306</v>
      </c>
      <c r="CU571" s="9" t="s">
        <v>305</v>
      </c>
      <c r="CV571" s="10"/>
      <c r="CW571" s="10"/>
      <c r="CX571" t="str">
        <f>INDEX('Data_Price '!AS$2:AS$1266,MATCH(Data!$DN571,'Data_Price '!$BE$2:$BE$1266,0))</f>
        <v>Elan Skis Wildcat 82 C</v>
      </c>
      <c r="CY571" t="str">
        <f>INDEX('Data_Price '!AT$2:AT$1266,MATCH(Data!$DN571,'Data_Price '!$BE$2:$BE$1266,0))</f>
        <v>Al's Sporting Goods</v>
      </c>
      <c r="CZ571">
        <f>INDEX('Data_Price '!AU$2:AU$1266,MATCH(Data!$DN571,'Data_Price '!$BE$2:$BE$1266,0))</f>
        <v>399.99</v>
      </c>
      <c r="DA571" t="str">
        <f>INDEX('Data_Price '!AV$2:AV$1266,MATCH(Data!$DN571,'Data_Price '!$BE$2:$BE$1266,0))</f>
        <v>https://www.google.com/url?url=https://www.als.com/elan-ski-wildcat-82-c-2022/p%3Fidsku%3D668338&amp;rct=j&amp;q=&amp;esrc=s&amp;sa=U&amp;ved=0ahUKEwiKpr66xqP2AhVuTd8KHQVcBPsQsDwIYQ&amp;usg=AOvVaw3NNzn4aJVjrb9mRvlo3RZT</v>
      </c>
      <c r="DB571" t="str">
        <f>INDEX('Data_Price '!AW$2:AW$1266,MATCH(Data!$DN571,'Data_Price '!$BE$2:$BE$1266,0))</f>
        <v>Elan Skis Wildcat 82 C</v>
      </c>
      <c r="DC571" t="str">
        <f>INDEX('Data_Price '!AX$2:AX$1266,MATCH(Data!$DN571,'Data_Price '!$BE$2:$BE$1266,0))</f>
        <v>Al's Sporting Goods</v>
      </c>
      <c r="DD571">
        <f>INDEX('Data_Price '!AY$2:AY$1266,MATCH(Data!$DN571,'Data_Price '!$BE$2:$BE$1266,0))</f>
        <v>399.99</v>
      </c>
      <c r="DE571" t="str">
        <f>INDEX('Data_Price '!AZ$2:AZ$1266,MATCH(Data!$DN571,'Data_Price '!$BE$2:$BE$1266,0))</f>
        <v>https://www.google.com/url?q=https://www.als.com/elan-ski-wildcat-82-c-2022/p%3Fidsku%3D668338&amp;sa=U&amp;ved=0ahUKEwiU5um6xqP2AhXllOAKHbNVDUAQ2ykIFg&amp;usg=AOvVaw0TbVzSggVBYZT4IrTPyy6M</v>
      </c>
      <c r="DF571" t="str">
        <f>INDEX('Data_Price '!BA$2:BA$1266,MATCH(Data!$DN571,'Data_Price '!$BE$2:$BE$1266,0))</f>
        <v>Elan Skis Wildcat 82 C</v>
      </c>
      <c r="DG571" t="str">
        <f>INDEX('Data_Price '!BB$2:BB$1266,MATCH(Data!$DN571,'Data_Price '!$BE$2:$BE$1266,0))</f>
        <v>Geiger's</v>
      </c>
      <c r="DH571">
        <f>INDEX('Data_Price '!BC$2:BC$1266,MATCH(Data!$DN571,'Data_Price '!$BE$2:$BE$1266,0))</f>
        <v>399.99</v>
      </c>
      <c r="DI571" t="str">
        <f>INDEX('Data_Price '!BD$2:BD$1266,MATCH(Data!$DN571,'Data_Price '!$BE$2:$BE$1266,0))</f>
        <v>https://www.google.com/url?q=https://www.shopgeigers.com/elan-skis/22-womens-elan-wildcat-82-c-flat-49164&amp;sa=U&amp;ved=0ahUKEwiU5um6xqP2AhXllOAKHbNVDUAQ2ykIGA&amp;usg=AOvVaw2IWYVkWSw5nVSwzlAV_1Id</v>
      </c>
      <c r="DJ571" s="89" t="e">
        <f ca="1">_xll.Connector("TinyUrl.TinyUrl",DA571,0)</f>
        <v>#NAME?</v>
      </c>
      <c r="DK571" s="89" t="e">
        <f ca="1">_xll.Connector("TinyUrl.TinyUrl",DE571,0)</f>
        <v>#NAME?</v>
      </c>
      <c r="DL571" s="89" t="e">
        <f ca="1">_xll.Connector("TinyUrl.TinyUrl",DI571,0)</f>
        <v>#NAME?</v>
      </c>
      <c r="DM571" s="224" t="str">
        <f t="shared" si="304"/>
        <v>Wildcat 82 C</v>
      </c>
      <c r="DN571" s="89" t="str">
        <f t="shared" si="305"/>
        <v xml:space="preserve"> ElanWildcat 82 C158 Women's</v>
      </c>
      <c r="DO571" s="227"/>
    </row>
    <row r="572" spans="2:119" ht="15.45" customHeight="1">
      <c r="B572" s="224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#VALUE!</v>
      </c>
      <c r="F572" s="43" t="b">
        <f>CL572&gt;Driver!$F$56</f>
        <v>1</v>
      </c>
      <c r="G572" s="43" t="b">
        <f>AND(CB572&gt;Driver!$F$55,CB572&lt;Driver!$G$55)</f>
        <v>0</v>
      </c>
      <c r="H572" s="43" t="e">
        <f t="shared" si="272"/>
        <v>#VALUE!</v>
      </c>
      <c r="I572" s="43">
        <f t="shared" si="273"/>
        <v>0</v>
      </c>
      <c r="J572" s="43" t="e">
        <f t="array" ref="J572">NOT(OR(($H$9:$H$1273=TRUE)*($I$9:$I$1273&gt;0)*($BT$9:$BT$1273=BT572)*($K$9:$K$1273&gt;K572)))</f>
        <v>#VALUE!</v>
      </c>
      <c r="K572" s="72">
        <f t="shared" si="274"/>
        <v>0.72153262568626042</v>
      </c>
      <c r="L572" s="72">
        <f t="shared" si="275"/>
        <v>0.91228426395939088</v>
      </c>
      <c r="M572" s="72">
        <f t="shared" si="276"/>
        <v>0.53078098741312996</v>
      </c>
      <c r="N572" s="72">
        <f t="shared" si="277"/>
        <v>0.33230885979889968</v>
      </c>
      <c r="O572" s="72">
        <f t="shared" si="278"/>
        <v>0.27711743577382375</v>
      </c>
      <c r="P572" s="72">
        <f t="shared" si="279"/>
        <v>0.98291666666666666</v>
      </c>
      <c r="Q572" s="72"/>
      <c r="R572" s="72"/>
      <c r="S572" s="72">
        <f t="shared" si="280"/>
        <v>0.67206189951827611</v>
      </c>
      <c r="T572" s="72">
        <f t="shared" si="281"/>
        <v>0.96898861992373531</v>
      </c>
      <c r="U572" s="72">
        <f t="shared" si="282"/>
        <v>0.94204718178614555</v>
      </c>
      <c r="V572" s="72">
        <f t="shared" si="283"/>
        <v>0.74381044533525265</v>
      </c>
      <c r="W572" s="72">
        <f t="shared" si="284"/>
        <v>0.87602074886715953</v>
      </c>
      <c r="X572" s="72">
        <f t="shared" si="285"/>
        <v>8.7715736040609144E-2</v>
      </c>
      <c r="Y572" s="72">
        <f t="shared" si="286"/>
        <v>0.46921901258686999</v>
      </c>
      <c r="Z572" s="72">
        <f t="shared" si="287"/>
        <v>0.66769114020110032</v>
      </c>
      <c r="AA572" s="72">
        <f t="shared" si="288"/>
        <v>0.72288256422617625</v>
      </c>
      <c r="AB572" s="72">
        <f t="shared" si="289"/>
        <v>1.7083333333333311E-2</v>
      </c>
      <c r="AC572" s="72"/>
      <c r="AD572" s="72"/>
      <c r="AE572" s="72">
        <f t="shared" si="290"/>
        <v>0.32793810048172384</v>
      </c>
      <c r="AF572" s="72">
        <f t="shared" si="291"/>
        <v>3.101138007626468E-2</v>
      </c>
      <c r="AG572" s="72">
        <f t="shared" si="292"/>
        <v>5.7952818213854423E-2</v>
      </c>
      <c r="AH572" s="72">
        <f t="shared" si="293"/>
        <v>0.25618955466474735</v>
      </c>
      <c r="AI572" s="72">
        <f t="shared" si="294"/>
        <v>0.12397925113284046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0.18620372035302885</v>
      </c>
      <c r="AL572" s="72">
        <f>(AX572-Driver!$K$181)/(Driver!$L$181-Driver!$K$181)</f>
        <v>0.26769114020110035</v>
      </c>
      <c r="AM572" s="72">
        <f>(AY572-Driver!$K$182)/(Driver!$L$182-Driver!$K$182)</f>
        <v>0.93688256422617622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295"/>
        <v>3.2051282051282053</v>
      </c>
      <c r="AW572" s="70">
        <f t="shared" si="296"/>
        <v>19.162087899077207</v>
      </c>
      <c r="AX572" s="70">
        <f t="shared" si="297"/>
        <v>3.409220261809903</v>
      </c>
      <c r="AY572" s="70">
        <f>IFERROR(Driver!$K$19/Data!BH572/Data!BI572*Data!BK572*Data!BL572,"")</f>
        <v>-0.38637286906181256</v>
      </c>
      <c r="AZ572" s="70">
        <f t="shared" si="298"/>
        <v>16.139240506329116</v>
      </c>
      <c r="BA572" s="70"/>
      <c r="BB572" s="70"/>
      <c r="BC572" s="70">
        <f t="shared" si="299"/>
        <v>11.443660651967042</v>
      </c>
      <c r="BD572" s="70">
        <f t="shared" si="300"/>
        <v>7.8261935067471544</v>
      </c>
      <c r="BE572" s="70">
        <f t="shared" si="301"/>
        <v>4.2218069786696691E-2</v>
      </c>
      <c r="BF572" s="70">
        <f t="shared" si="302"/>
        <v>16.242379475057863</v>
      </c>
      <c r="BG572" s="70">
        <f t="shared" si="303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219</v>
      </c>
      <c r="BS572" s="8" t="s">
        <v>950</v>
      </c>
      <c r="BT572" s="9" t="s">
        <v>702</v>
      </c>
      <c r="BU572" s="10">
        <v>149</v>
      </c>
      <c r="BV572" s="9" t="s">
        <v>222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303</v>
      </c>
      <c r="CU572" s="10"/>
      <c r="CV572" s="10"/>
      <c r="CW572" s="10"/>
      <c r="CX572" t="str">
        <f>INDEX('Data_Price '!AS$2:AS$1266,MATCH(Data!$DN572,'Data_Price '!$BE$2:$BE$1266,0))</f>
        <v>K2 2022 Reckoner 92 Alliance Women's Skis</v>
      </c>
      <c r="CY572" t="str">
        <f>INDEX('Data_Price '!AT$2:AT$1266,MATCH(Data!$DN572,'Data_Price '!$BE$2:$BE$1266,0))</f>
        <v>Fox Chapel Ski and Board</v>
      </c>
      <c r="CZ572">
        <f>INDEX('Data_Price '!AU$2:AU$1266,MATCH(Data!$DN572,'Data_Price '!$BE$2:$BE$1266,0))</f>
        <v>239.97</v>
      </c>
      <c r="DA572" t="str">
        <f>INDEX('Data_Price '!AV$2:AV$1266,MATCH(Data!$DN572,'Data_Price '!$BE$2:$BE$1266,0))</f>
        <v>https://www.google.com/url?url=https://www.foxchapelskiandboard.com/reckoner-92-alliance-womens-ski-2021-2022.html%3Fsource%3Dgooglebase&amp;rct=j&amp;q=&amp;esrc=s&amp;sa=U&amp;ved=0ahUKEwitzau7xqP2AhXlmOAKHXqaBDQQsDwIZA&amp;usg=AOvVaw1HGDh5vayyNfOZRF1EoFt9</v>
      </c>
      <c r="DB572" t="str">
        <f>INDEX('Data_Price '!AW$2:AW$1266,MATCH(Data!$DN572,'Data_Price '!$BE$2:$BE$1266,0))</f>
        <v>K2 2022 Reckoner 92 Alliance Women's Skis</v>
      </c>
      <c r="DC572" t="str">
        <f>INDEX('Data_Price '!AX$2:AX$1266,MATCH(Data!$DN572,'Data_Price '!$BE$2:$BE$1266,0))</f>
        <v>Fox Chapel Ski and Board</v>
      </c>
      <c r="DD572">
        <f>INDEX('Data_Price '!AY$2:AY$1266,MATCH(Data!$DN572,'Data_Price '!$BE$2:$BE$1266,0))</f>
        <v>239.97</v>
      </c>
      <c r="DE572" t="str">
        <f>INDEX('Data_Price '!AZ$2:AZ$1266,MATCH(Data!$DN572,'Data_Price '!$BE$2:$BE$1266,0))</f>
        <v>https://www.google.com/url?q=https://www.foxchapelskiandboard.com/reckoner-92-alliance-womens-ski-2021-2022.html%3Fsource%3Dgooglebase&amp;sa=U&amp;ved=0ahUKEwj-l_i7xqP2AhVhn-AKHbTfAgkQ2ykIFg&amp;usg=AOvVaw2GM4EksADOnd2fd6KL-bAn</v>
      </c>
      <c r="DF572" t="str">
        <f>INDEX('Data_Price '!BA$2:BA$1266,MATCH(Data!$DN572,'Data_Price '!$BE$2:$BE$1266,0))</f>
        <v>K2 Reckoner 92 Skis 2022 - 149</v>
      </c>
      <c r="DG572" t="str">
        <f>INDEX('Data_Price '!BB$2:BB$1266,MATCH(Data!$DN572,'Data_Price '!$BE$2:$BE$1266,0))</f>
        <v>evo.com</v>
      </c>
      <c r="DH572">
        <f>INDEX('Data_Price '!BC$2:BC$1266,MATCH(Data!$DN572,'Data_Price '!$BE$2:$BE$1266,0))</f>
        <v>299.95</v>
      </c>
      <c r="DI572" t="str">
        <f>INDEX('Data_Price '!BD$2:BD$1266,MATCH(Data!$DN572,'Data_Price '!$BE$2:$BE$1266,0))</f>
        <v>https://www.google.com/url?url=https://www.evo.com/skis/k2-reckoner-92%3Fimage%3D201067/825046/clone.jpg&amp;rct=j&amp;q=&amp;esrc=s&amp;sa=U&amp;ved=0ahUKEwitzau7xqP2AhXlmOAKHXqaBDQQsDwIYA&amp;usg=AOvVaw3QtAv-_vIgTkGmy6WqQpWQ</v>
      </c>
      <c r="DJ572" s="89" t="e">
        <f ca="1">_xll.Connector("TinyUrl.TinyUrl",DA572,0)</f>
        <v>#NAME?</v>
      </c>
      <c r="DK572" s="89" t="e">
        <f ca="1">_xll.Connector("TinyUrl.TinyUrl",DE572,0)</f>
        <v>#NAME?</v>
      </c>
      <c r="DL572" s="89" t="e">
        <f ca="1">_xll.Connector("TinyUrl.TinyUrl",DI572,0)</f>
        <v>#NAME?</v>
      </c>
      <c r="DM572" s="224" t="str">
        <f t="shared" si="304"/>
        <v>Reckoner 92</v>
      </c>
      <c r="DN572" s="89" t="str">
        <f t="shared" si="305"/>
        <v xml:space="preserve"> K2Reckoner 92149 Unisex</v>
      </c>
      <c r="DO572" s="227" t="s">
        <v>1068</v>
      </c>
    </row>
    <row r="573" spans="2:119" ht="15.45" customHeight="1">
      <c r="B573" s="224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#VALUE!</v>
      </c>
      <c r="F573" s="43" t="b">
        <f>CL573&gt;Driver!$F$56</f>
        <v>1</v>
      </c>
      <c r="G573" s="43" t="b">
        <f>AND(CB573&gt;Driver!$F$55,CB573&lt;Driver!$G$55)</f>
        <v>0</v>
      </c>
      <c r="H573" s="43" t="e">
        <f t="shared" si="272"/>
        <v>#VALUE!</v>
      </c>
      <c r="I573" s="43">
        <f t="shared" si="273"/>
        <v>0</v>
      </c>
      <c r="J573" s="43" t="e">
        <f t="array" ref="J573">NOT(OR(($H$9:$H$1273=TRUE)*($I$9:$I$1273&gt;0)*($BT$9:$BT$1273=BT573)*($K$9:$K$1273&gt;K573)))</f>
        <v>#VALUE!</v>
      </c>
      <c r="K573" s="72">
        <f t="shared" si="274"/>
        <v>0.71439232325832469</v>
      </c>
      <c r="L573" s="72">
        <f t="shared" si="275"/>
        <v>0.89488034807831762</v>
      </c>
      <c r="M573" s="72">
        <f t="shared" si="276"/>
        <v>0.53390429843833176</v>
      </c>
      <c r="N573" s="72">
        <f t="shared" si="277"/>
        <v>0.2924682223487004</v>
      </c>
      <c r="O573" s="72">
        <f t="shared" si="278"/>
        <v>0.31738192786825559</v>
      </c>
      <c r="P573" s="72">
        <f t="shared" si="279"/>
        <v>0.99186274509803929</v>
      </c>
      <c r="Q573" s="72"/>
      <c r="R573" s="72"/>
      <c r="S573" s="72">
        <f t="shared" si="280"/>
        <v>0.68600326422251556</v>
      </c>
      <c r="T573" s="72">
        <f t="shared" si="281"/>
        <v>0.94171268201064728</v>
      </c>
      <c r="U573" s="72">
        <f t="shared" si="282"/>
        <v>0.95069834208512027</v>
      </c>
      <c r="V573" s="72">
        <f t="shared" si="283"/>
        <v>0.67244527871722393</v>
      </c>
      <c r="W573" s="72">
        <f t="shared" si="284"/>
        <v>0.87226513010427831</v>
      </c>
      <c r="X573" s="72">
        <f t="shared" si="285"/>
        <v>0.10511965192168241</v>
      </c>
      <c r="Y573" s="72">
        <f t="shared" si="286"/>
        <v>0.46609570156166824</v>
      </c>
      <c r="Z573" s="72">
        <f t="shared" si="287"/>
        <v>0.7075317776512996</v>
      </c>
      <c r="AA573" s="72">
        <f t="shared" si="288"/>
        <v>0.68261807213174441</v>
      </c>
      <c r="AB573" s="72">
        <f t="shared" si="289"/>
        <v>8.1372549019607665E-3</v>
      </c>
      <c r="AC573" s="72"/>
      <c r="AD573" s="72"/>
      <c r="AE573" s="72">
        <f t="shared" si="290"/>
        <v>0.31399673577748449</v>
      </c>
      <c r="AF573" s="72">
        <f t="shared" si="291"/>
        <v>5.8287317989352709E-2</v>
      </c>
      <c r="AG573" s="72">
        <f t="shared" si="292"/>
        <v>4.9301657914879692E-2</v>
      </c>
      <c r="AH573" s="72">
        <f t="shared" si="293"/>
        <v>0.32755472128277607</v>
      </c>
      <c r="AI573" s="72">
        <f t="shared" si="294"/>
        <v>0.12773486989572164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0.17901213513885375</v>
      </c>
      <c r="AL573" s="72">
        <f>(AX573-Driver!$K$181)/(Driver!$L$181-Driver!$K$181)</f>
        <v>0.30753177765129958</v>
      </c>
      <c r="AM573" s="72">
        <f>(AY573-Driver!$K$182)/(Driver!$L$182-Driver!$K$182)</f>
        <v>0.89661807213174438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295"/>
        <v>2.8388278388278385</v>
      </c>
      <c r="AW573" s="70">
        <f t="shared" si="296"/>
        <v>18.458836081941136</v>
      </c>
      <c r="AX573" s="70">
        <f t="shared" si="297"/>
        <v>3.7677859988616964</v>
      </c>
      <c r="AY573" s="70">
        <f>IFERROR(Driver!$K$19/Data!BH573/Data!BI573*Data!BK573*Data!BL573,"")</f>
        <v>-0.63285162950432927</v>
      </c>
      <c r="AZ573" s="70">
        <f t="shared" si="298"/>
        <v>15.323901712583769</v>
      </c>
      <c r="BA573" s="70"/>
      <c r="BB573" s="70"/>
      <c r="BC573" s="70">
        <f t="shared" si="299"/>
        <v>18.675143442851059</v>
      </c>
      <c r="BD573" s="70">
        <f t="shared" si="300"/>
        <v>5.4123213315410039</v>
      </c>
      <c r="BE573" s="70">
        <f t="shared" si="301"/>
        <v>5.0867686816047038E-2</v>
      </c>
      <c r="BF573" s="70">
        <f t="shared" si="302"/>
        <v>8.1821852742225012</v>
      </c>
      <c r="BG573" s="70">
        <f t="shared" si="303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219</v>
      </c>
      <c r="BS573" s="8" t="s">
        <v>950</v>
      </c>
      <c r="BT573" s="9" t="s">
        <v>703</v>
      </c>
      <c r="BU573" s="10">
        <v>159</v>
      </c>
      <c r="BV573" s="9" t="s">
        <v>390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303</v>
      </c>
      <c r="CU573" s="10"/>
      <c r="CV573" s="10"/>
      <c r="CW573" s="10"/>
      <c r="CX573" t="str">
        <f>INDEX('Data_Price '!AS$2:AS$1266,MATCH(Data!$DN573,'Data_Price '!$BE$2:$BE$1266,0))</f>
        <v>K2 2022 Reckoner 92 Alliance Women's Skis</v>
      </c>
      <c r="CY573" t="str">
        <f>INDEX('Data_Price '!AT$2:AT$1266,MATCH(Data!$DN573,'Data_Price '!$BE$2:$BE$1266,0))</f>
        <v>Buckman's Ski and Snowboard Shop</v>
      </c>
      <c r="CZ573">
        <f>INDEX('Data_Price '!AU$2:AU$1266,MATCH(Data!$DN573,'Data_Price '!$BE$2:$BE$1266,0))</f>
        <v>299.95</v>
      </c>
      <c r="DA573" t="str">
        <f>INDEX('Data_Price '!AV$2:AV$1266,MATCH(Data!$DN573,'Data_Price '!$BE$2:$BE$1266,0))</f>
        <v>https://www.google.com/url?url=https://buckmans.com/product/43382/k2-reckoner-92-alliance-skis-womens%3Fbbfid%3DE503E784-714B-4871-B873-5D61D532D3FA&amp;rct=j&amp;q=&amp;esrc=s&amp;sa=U&amp;ved=0ahUKEwiQ85i8xqP2AhWPd98KHUpLDMwQsDwIZQ&amp;usg=AOvVaw0FzMpxlVQMDaRTFLhnPgXm</v>
      </c>
      <c r="DB573" t="str">
        <f>INDEX('Data_Price '!AW$2:AW$1266,MATCH(Data!$DN573,'Data_Price '!$BE$2:$BE$1266,0))</f>
        <v>K2 2022 Reckoner 92 Alliance Women's Skis</v>
      </c>
      <c r="DC573" t="str">
        <f>INDEX('Data_Price '!AX$2:AX$1266,MATCH(Data!$DN573,'Data_Price '!$BE$2:$BE$1266,0))</f>
        <v>Buckman's Ski and Snowboard Shop</v>
      </c>
      <c r="DD573">
        <f>INDEX('Data_Price '!AY$2:AY$1266,MATCH(Data!$DN573,'Data_Price '!$BE$2:$BE$1266,0))</f>
        <v>299.95</v>
      </c>
      <c r="DE573" t="str">
        <f>INDEX('Data_Price '!AZ$2:AZ$1266,MATCH(Data!$DN573,'Data_Price '!$BE$2:$BE$1266,0))</f>
        <v>https://www.google.com/url?q=https://buckmans.com/product/43382/k2-reckoner-92-alliance-skis-womens%3Fbbfid%3DE503E784-714B-4871-B873-5D61D532D3FA&amp;sa=U&amp;ved=0ahUKEwimis68xqP2AhWkT98KHexACjIQ2ykIFw&amp;usg=AOvVaw3dt17BLyvpOmCgm6SAnHY6</v>
      </c>
      <c r="DF573" t="str">
        <f>INDEX('Data_Price '!BA$2:BA$1266,MATCH(Data!$DN573,'Data_Price '!$BE$2:$BE$1266,0))</f>
        <v>K2 2022 Reckoner 92 Alliance Women's Skis</v>
      </c>
      <c r="DG573" t="str">
        <f>INDEX('Data_Price '!BB$2:BB$1266,MATCH(Data!$DN573,'Data_Price '!$BE$2:$BE$1266,0))</f>
        <v>WinterWomen.com</v>
      </c>
      <c r="DH573">
        <f>INDEX('Data_Price '!BC$2:BC$1266,MATCH(Data!$DN573,'Data_Price '!$BE$2:$BE$1266,0))</f>
        <v>299.95</v>
      </c>
      <c r="DI573" t="str">
        <f>INDEX('Data_Price '!BD$2:BD$1266,MATCH(Data!$DN573,'Data_Price '!$BE$2:$BE$1266,0))</f>
        <v>https://www.google.com/url?q=https://www.winterwomen.com/women-s-k2-reckoner-92-alliance-skis&amp;sa=U&amp;ved=0ahUKEwimis68xqP2AhWkT98KHexACjIQ2ykIGQ&amp;usg=AOvVaw2SMc28obtaOZOEFW_q43M6</v>
      </c>
      <c r="DJ573" s="89" t="e">
        <f ca="1">_xll.Connector("TinyUrl.TinyUrl",DA573,0)</f>
        <v>#NAME?</v>
      </c>
      <c r="DK573" s="89" t="e">
        <f ca="1">_xll.Connector("TinyUrl.TinyUrl",DE573,0)</f>
        <v>#NAME?</v>
      </c>
      <c r="DL573" s="89" t="e">
        <f ca="1">_xll.Connector("TinyUrl.TinyUrl",DI573,0)</f>
        <v>#NAME?</v>
      </c>
      <c r="DM573" s="224" t="str">
        <f t="shared" si="304"/>
        <v>Reckoner 92 Alliance</v>
      </c>
      <c r="DN573" s="89" t="str">
        <f t="shared" si="305"/>
        <v xml:space="preserve"> K2Reckoner 92 Alliance159 Women's</v>
      </c>
      <c r="DO573" s="227" t="s">
        <v>1099</v>
      </c>
    </row>
    <row r="574" spans="2:119" ht="15.45" customHeight="1">
      <c r="B574" s="224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#VALUE!</v>
      </c>
      <c r="F574" s="43" t="b">
        <f>CL574&gt;Driver!$F$56</f>
        <v>0</v>
      </c>
      <c r="G574" s="43" t="b">
        <f>AND(CB574&gt;Driver!$F$55,CB574&lt;Driver!$G$55)</f>
        <v>0</v>
      </c>
      <c r="H574" s="43" t="e">
        <f t="shared" si="272"/>
        <v>#VALUE!</v>
      </c>
      <c r="I574" s="43">
        <f t="shared" si="273"/>
        <v>0</v>
      </c>
      <c r="J574" s="43" t="e">
        <f t="array" ref="J574">NOT(OR(($H$9:$H$1273=TRUE)*($I$9:$I$1273&gt;0)*($BT$9:$BT$1273=BT574)*($K$9:$K$1273&gt;K574)))</f>
        <v>#VALUE!</v>
      </c>
      <c r="K574" s="72">
        <f t="shared" si="274"/>
        <v>0.61674207004656223</v>
      </c>
      <c r="L574" s="72">
        <f t="shared" si="275"/>
        <v>0.83686729514140679</v>
      </c>
      <c r="M574" s="72">
        <f t="shared" si="276"/>
        <v>0.39661684495171778</v>
      </c>
      <c r="N574" s="72">
        <f t="shared" si="277"/>
        <v>7.8087649402390436E-2</v>
      </c>
      <c r="O574" s="72">
        <f t="shared" si="278"/>
        <v>0.26213870244622706</v>
      </c>
      <c r="P574" s="72">
        <f t="shared" si="279"/>
        <v>0.84962418300653597</v>
      </c>
      <c r="Q574" s="72"/>
      <c r="R574" s="72"/>
      <c r="S574" s="72">
        <f t="shared" si="280"/>
        <v>0.7420908359299041</v>
      </c>
      <c r="T574" s="72">
        <f t="shared" si="281"/>
        <v>0.42193284465156911</v>
      </c>
      <c r="U574" s="72">
        <f t="shared" si="282"/>
        <v>9.9999999999999978E-2</v>
      </c>
      <c r="V574" s="72">
        <f t="shared" si="283"/>
        <v>0.60110891508850717</v>
      </c>
      <c r="W574" s="72">
        <f t="shared" si="284"/>
        <v>0.95799436412643957</v>
      </c>
      <c r="X574" s="72">
        <f t="shared" si="285"/>
        <v>0.16313270485859319</v>
      </c>
      <c r="Y574" s="72">
        <f t="shared" si="286"/>
        <v>0.60338315504828222</v>
      </c>
      <c r="Z574" s="72">
        <f t="shared" si="287"/>
        <v>0.92191235059760956</v>
      </c>
      <c r="AA574" s="72">
        <f t="shared" si="288"/>
        <v>0.73786129755377294</v>
      </c>
      <c r="AB574" s="72">
        <f t="shared" si="289"/>
        <v>0.15037581699346403</v>
      </c>
      <c r="AC574" s="72"/>
      <c r="AD574" s="72"/>
      <c r="AE574" s="72">
        <f t="shared" si="290"/>
        <v>0.2579091640700959</v>
      </c>
      <c r="AF574" s="72">
        <f t="shared" si="291"/>
        <v>0.57806715534843089</v>
      </c>
      <c r="AG574" s="72">
        <f t="shared" si="292"/>
        <v>0.9</v>
      </c>
      <c r="AH574" s="72">
        <f t="shared" si="293"/>
        <v>0.39889108491149289</v>
      </c>
      <c r="AI574" s="72">
        <f t="shared" si="294"/>
        <v>4.2005635873560404E-2</v>
      </c>
      <c r="AJ574" s="72">
        <f>(AV574-Driver!$K$179)/(Driver!$L$179-Driver!$K$179)</f>
        <v>7.6867295141406805E-2</v>
      </c>
      <c r="AK574" s="72">
        <f>(AW574-Driver!$K$180)/(Driver!$L$180-Driver!$K$180)</f>
        <v>0.33476833418257873</v>
      </c>
      <c r="AL574" s="72">
        <f>(AX574-Driver!$K$181)/(Driver!$L$181-Driver!$K$181)</f>
        <v>0.52191235059760954</v>
      </c>
      <c r="AM574" s="72">
        <f>(AY574-Driver!$K$182)/(Driver!$L$182-Driver!$K$182)</f>
        <v>0.95186129755377291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295"/>
        <v>1.6178266178266176</v>
      </c>
      <c r="AW574" s="70">
        <f t="shared" si="296"/>
        <v>33.689946712710643</v>
      </c>
      <c r="AX574" s="70">
        <f t="shared" si="297"/>
        <v>5.6972111553784863</v>
      </c>
      <c r="AY574" s="70">
        <f>IFERROR(Driver!$K$19/Data!BH574/Data!BI574*Data!BK574*Data!BL574,"")</f>
        <v>-0.29468067498355532</v>
      </c>
      <c r="AZ574" s="70">
        <f t="shared" si="298"/>
        <v>28.287416232315714</v>
      </c>
      <c r="BA574" s="70"/>
      <c r="BB574" s="70"/>
      <c r="BC574" s="70">
        <f t="shared" si="299"/>
        <v>47.768156801946198</v>
      </c>
      <c r="BD574" s="70">
        <f t="shared" si="300"/>
        <v>61.728564668528946</v>
      </c>
      <c r="BE574" s="70">
        <f t="shared" si="301"/>
        <v>1</v>
      </c>
      <c r="BF574" s="70">
        <f t="shared" si="302"/>
        <v>0.12524416867746749</v>
      </c>
      <c r="BG574" s="70">
        <f t="shared" si="303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219</v>
      </c>
      <c r="BS574" s="8" t="s">
        <v>812</v>
      </c>
      <c r="BT574" s="9" t="s">
        <v>828</v>
      </c>
      <c r="BU574" s="10">
        <v>160</v>
      </c>
      <c r="BV574" s="9" t="s">
        <v>222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307</v>
      </c>
      <c r="CU574" s="10"/>
      <c r="CV574" s="10"/>
      <c r="CW574" s="10"/>
      <c r="CX574" t="str">
        <f>INDEX('Data_Price '!AS$2:AS$1266,MATCH(Data!$DN574,'Data_Price '!$BE$2:$BE$1266,0))</f>
        <v>Salomon Women's S/max 8 160 + Z10 GW L80</v>
      </c>
      <c r="CY574" t="str">
        <f>INDEX('Data_Price '!AT$2:AT$1266,MATCH(Data!$DN574,'Data_Price '!$BE$2:$BE$1266,0))</f>
        <v>LD Mountain Centre</v>
      </c>
      <c r="CZ574">
        <f>INDEX('Data_Price '!AU$2:AU$1266,MATCH(Data!$DN574,'Data_Price '!$BE$2:$BE$1266,0))</f>
        <v>432.11</v>
      </c>
      <c r="DA574" t="str">
        <f>INDEX('Data_Price '!AV$2:AV$1266,MATCH(Data!$DN574,'Data_Price '!$BE$2:$BE$1266,0))</f>
        <v>https://www.google.com/url?url=https://www.ldmountaincentre.com/ski-c26/equipment-c87/skis-c180/salomon-womens-s-max-8-160-z10-gw-l80-p33097/s175513%3Fcid%3DGBP&amp;rct=j&amp;q=&amp;esrc=s&amp;sa=U&amp;ved=0ahUKEwjc3-28xqP2AhUGnOAKHT35ACIQsDwINA&amp;usg=AOvVaw1diLO80ONcxoPvC_LiKeBY</v>
      </c>
      <c r="DB574">
        <f>INDEX('Data_Price '!AW$2:AW$1266,MATCH(Data!$DN574,'Data_Price '!$BE$2:$BE$1266,0))</f>
        <v>0</v>
      </c>
      <c r="DC574">
        <f>INDEX('Data_Price '!AX$2:AX$1266,MATCH(Data!$DN574,'Data_Price '!$BE$2:$BE$1266,0))</f>
        <v>0</v>
      </c>
      <c r="DD574">
        <f>INDEX('Data_Price '!AY$2:AY$1266,MATCH(Data!$DN574,'Data_Price '!$BE$2:$BE$1266,0))</f>
        <v>0</v>
      </c>
      <c r="DE574">
        <f>INDEX('Data_Price '!AZ$2:AZ$1266,MATCH(Data!$DN574,'Data_Price '!$BE$2:$BE$1266,0))</f>
        <v>0</v>
      </c>
      <c r="DF574">
        <f>INDEX('Data_Price '!BA$2:BA$1266,MATCH(Data!$DN574,'Data_Price '!$BE$2:$BE$1266,0))</f>
        <v>0</v>
      </c>
      <c r="DG574">
        <f>INDEX('Data_Price '!BB$2:BB$1266,MATCH(Data!$DN574,'Data_Price '!$BE$2:$BE$1266,0))</f>
        <v>0</v>
      </c>
      <c r="DH574">
        <f>INDEX('Data_Price '!BC$2:BC$1266,MATCH(Data!$DN574,'Data_Price '!$BE$2:$BE$1266,0))</f>
        <v>0</v>
      </c>
      <c r="DI574">
        <f>INDEX('Data_Price '!BD$2:BD$1266,MATCH(Data!$DN574,'Data_Price '!$BE$2:$BE$1266,0))</f>
        <v>0</v>
      </c>
      <c r="DJ574" s="89" t="e">
        <f ca="1">_xll.Connector("TinyUrl.TinyUrl",DA574,0)</f>
        <v>#NAME?</v>
      </c>
      <c r="DK574" s="89" t="e">
        <f ca="1">_xll.Connector("TinyUrl.TinyUrl",DE574,0)</f>
        <v>#NAME?</v>
      </c>
      <c r="DL574" s="89" t="e">
        <f ca="1">_xll.Connector("TinyUrl.TinyUrl",DI574,0)</f>
        <v>#NAME?</v>
      </c>
      <c r="DM574" s="224" t="str">
        <f t="shared" si="304"/>
        <v>S/Max 8</v>
      </c>
      <c r="DN574" s="89" t="str">
        <f t="shared" si="305"/>
        <v xml:space="preserve"> SalomonS/Max 8160 Unisex</v>
      </c>
      <c r="DO574" s="227"/>
    </row>
    <row r="575" spans="2:119" ht="15.45" customHeight="1">
      <c r="B575" s="224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#VALUE!</v>
      </c>
      <c r="F575" s="43" t="b">
        <f>CL575&gt;Driver!$F$56</f>
        <v>0</v>
      </c>
      <c r="G575" s="43" t="b">
        <f>AND(CB575&gt;Driver!$F$55,CB575&lt;Driver!$G$55)</f>
        <v>0</v>
      </c>
      <c r="H575" s="43" t="e">
        <f t="shared" si="272"/>
        <v>#VALUE!</v>
      </c>
      <c r="I575" s="43">
        <f t="shared" si="273"/>
        <v>0</v>
      </c>
      <c r="J575" s="43" t="e">
        <f t="array" ref="J575">NOT(OR(($H$9:$H$1273=TRUE)*($I$9:$I$1273&gt;0)*($BT$9:$BT$1273=BT575)*($K$9:$K$1273&gt;K575)))</f>
        <v>#VALUE!</v>
      </c>
      <c r="K575" s="72">
        <f t="shared" si="274"/>
        <v>0.60520809029541123</v>
      </c>
      <c r="L575" s="72">
        <f t="shared" si="275"/>
        <v>0.82816533720087016</v>
      </c>
      <c r="M575" s="72">
        <f t="shared" si="276"/>
        <v>0.3822508433899523</v>
      </c>
      <c r="N575" s="72">
        <f t="shared" si="277"/>
        <v>3.9511794093467389E-2</v>
      </c>
      <c r="O575" s="72">
        <f t="shared" si="278"/>
        <v>0.2718322393443634</v>
      </c>
      <c r="P575" s="72">
        <f t="shared" si="279"/>
        <v>0.83540849673202611</v>
      </c>
      <c r="Q575" s="72"/>
      <c r="R575" s="72"/>
      <c r="S575" s="72">
        <f t="shared" si="280"/>
        <v>0.76163058130503813</v>
      </c>
      <c r="T575" s="72">
        <f t="shared" si="281"/>
        <v>0.46834969858347508</v>
      </c>
      <c r="U575" s="72">
        <f t="shared" si="282"/>
        <v>9.9999999999999978E-2</v>
      </c>
      <c r="V575" s="72">
        <f t="shared" si="283"/>
        <v>0.60084488768648159</v>
      </c>
      <c r="W575" s="72">
        <f t="shared" si="284"/>
        <v>0.95679769203029208</v>
      </c>
      <c r="X575" s="72">
        <f t="shared" si="285"/>
        <v>0.17183466279912982</v>
      </c>
      <c r="Y575" s="72">
        <f t="shared" si="286"/>
        <v>0.6177491566100477</v>
      </c>
      <c r="Z575" s="72">
        <f t="shared" si="287"/>
        <v>0.96048820590653261</v>
      </c>
      <c r="AA575" s="72">
        <f t="shared" si="288"/>
        <v>0.7281677606556366</v>
      </c>
      <c r="AB575" s="72">
        <f t="shared" si="289"/>
        <v>0.16459150326797384</v>
      </c>
      <c r="AC575" s="72"/>
      <c r="AD575" s="72"/>
      <c r="AE575" s="72">
        <f t="shared" si="290"/>
        <v>0.23836941869496187</v>
      </c>
      <c r="AF575" s="72">
        <f t="shared" si="291"/>
        <v>0.53165030141652492</v>
      </c>
      <c r="AG575" s="72">
        <f t="shared" si="292"/>
        <v>0.9</v>
      </c>
      <c r="AH575" s="72">
        <f t="shared" si="293"/>
        <v>0.39915511231351841</v>
      </c>
      <c r="AI575" s="72">
        <f t="shared" si="294"/>
        <v>4.32023079697079E-2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0.35096099794719826</v>
      </c>
      <c r="AL575" s="72">
        <f>(AX575-Driver!$K$181)/(Driver!$L$181-Driver!$K$181)</f>
        <v>0.56048820590653259</v>
      </c>
      <c r="AM575" s="72">
        <f>(AY575-Driver!$K$182)/(Driver!$L$182-Driver!$K$182)</f>
        <v>0.94216776065563657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295"/>
        <v>1.4346764346764345</v>
      </c>
      <c r="AW575" s="70">
        <f t="shared" si="296"/>
        <v>35.273397353648129</v>
      </c>
      <c r="AX575" s="70">
        <f t="shared" si="297"/>
        <v>6.0443938531587937</v>
      </c>
      <c r="AY575" s="70">
        <f>IFERROR(Driver!$K$19/Data!BH575/Data!BI575*Data!BK575*Data!BL575,"")</f>
        <v>-0.35401958216144847</v>
      </c>
      <c r="AZ575" s="70">
        <f t="shared" si="298"/>
        <v>29.583023082650783</v>
      </c>
      <c r="BA575" s="70"/>
      <c r="BB575" s="70"/>
      <c r="BC575" s="70">
        <f t="shared" si="299"/>
        <v>57.903558566134294</v>
      </c>
      <c r="BD575" s="70">
        <f t="shared" si="300"/>
        <v>57.620755341353693</v>
      </c>
      <c r="BE575" s="70">
        <f t="shared" si="301"/>
        <v>1</v>
      </c>
      <c r="BF575" s="70">
        <f t="shared" si="302"/>
        <v>9.5424128516165732E-2</v>
      </c>
      <c r="BG575" s="70">
        <f t="shared" si="303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219</v>
      </c>
      <c r="BS575" s="8" t="s">
        <v>812</v>
      </c>
      <c r="BT575" s="9" t="s">
        <v>828</v>
      </c>
      <c r="BU575" s="10">
        <v>165</v>
      </c>
      <c r="BV575" s="9" t="s">
        <v>222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307</v>
      </c>
      <c r="CU575" s="10"/>
      <c r="CV575" s="10"/>
      <c r="CW575" s="10"/>
      <c r="CX575" t="str">
        <f>INDEX('Data_Price '!AS$2:AS$1266,MATCH(Data!$DN575,'Data_Price '!$BE$2:$BE$1266,0))</f>
        <v>2022 Salomon S/MAX 8 &amp; M11 Bindings Unisex On-Piste Ski Package</v>
      </c>
      <c r="CY575" t="str">
        <f>INDEX('Data_Price '!AT$2:AT$1266,MATCH(Data!$DN575,'Data_Price '!$BE$2:$BE$1266,0))</f>
        <v>Coast Water Sport</v>
      </c>
      <c r="CZ575">
        <f>INDEX('Data_Price '!AU$2:AU$1266,MATCH(Data!$DN575,'Data_Price '!$BE$2:$BE$1266,0))</f>
        <v>389.73</v>
      </c>
      <c r="DA575" t="str">
        <f>INDEX('Data_Price '!AV$2:AV$1266,MATCH(Data!$DN575,'Data_Price '!$BE$2:$BE$1266,0))</f>
        <v>https://www.google.com/url?url=https://www.coastwatersports.com/2022-salomon-smax-m11-bindings-unisex-on-piste-ski-package-p-22659.html%3Fcurrency%3DUSD&amp;rct=j&amp;q=&amp;esrc=s&amp;sa=U&amp;ved=0ahUKEwjSkfe9xqP2AhVyg-AKHf9HDHwQ2SkIQQ&amp;usg=AOvVaw1mIZXceN8Yf0CTAk9diN_I</v>
      </c>
      <c r="DB575">
        <f>INDEX('Data_Price '!AW$2:AW$1266,MATCH(Data!$DN575,'Data_Price '!$BE$2:$BE$1266,0))</f>
        <v>0</v>
      </c>
      <c r="DC575">
        <f>INDEX('Data_Price '!AX$2:AX$1266,MATCH(Data!$DN575,'Data_Price '!$BE$2:$BE$1266,0))</f>
        <v>0</v>
      </c>
      <c r="DD575">
        <f>INDEX('Data_Price '!AY$2:AY$1266,MATCH(Data!$DN575,'Data_Price '!$BE$2:$BE$1266,0))</f>
        <v>0</v>
      </c>
      <c r="DE575">
        <f>INDEX('Data_Price '!AZ$2:AZ$1266,MATCH(Data!$DN575,'Data_Price '!$BE$2:$BE$1266,0))</f>
        <v>0</v>
      </c>
      <c r="DF575">
        <f>INDEX('Data_Price '!BA$2:BA$1266,MATCH(Data!$DN575,'Data_Price '!$BE$2:$BE$1266,0))</f>
        <v>0</v>
      </c>
      <c r="DG575">
        <f>INDEX('Data_Price '!BB$2:BB$1266,MATCH(Data!$DN575,'Data_Price '!$BE$2:$BE$1266,0))</f>
        <v>0</v>
      </c>
      <c r="DH575">
        <f>INDEX('Data_Price '!BC$2:BC$1266,MATCH(Data!$DN575,'Data_Price '!$BE$2:$BE$1266,0))</f>
        <v>0</v>
      </c>
      <c r="DI575">
        <f>INDEX('Data_Price '!BD$2:BD$1266,MATCH(Data!$DN575,'Data_Price '!$BE$2:$BE$1266,0))</f>
        <v>0</v>
      </c>
      <c r="DJ575" s="89" t="e">
        <f ca="1">_xll.Connector("TinyUrl.TinyUrl",DA575,0)</f>
        <v>#NAME?</v>
      </c>
      <c r="DK575" s="89" t="e">
        <f ca="1">_xll.Connector("TinyUrl.TinyUrl",DE575,0)</f>
        <v>#NAME?</v>
      </c>
      <c r="DL575" s="89" t="e">
        <f ca="1">_xll.Connector("TinyUrl.TinyUrl",DI575,0)</f>
        <v>#NAME?</v>
      </c>
      <c r="DM575" s="224" t="str">
        <f t="shared" si="304"/>
        <v>S/Max 8</v>
      </c>
      <c r="DN575" s="89" t="str">
        <f t="shared" si="305"/>
        <v xml:space="preserve"> SalomonS/Max 8165 Unisex</v>
      </c>
      <c r="DO575" s="227"/>
    </row>
    <row r="576" spans="2:119" ht="15.45" customHeight="1">
      <c r="B576" s="224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#VALUE!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72"/>
        <v>#VALUE!</v>
      </c>
      <c r="I576" s="43">
        <f t="shared" si="273"/>
        <v>0</v>
      </c>
      <c r="J576" s="43" t="e">
        <f t="array" ref="J576">NOT(OR(($H$9:$H$1273=TRUE)*($I$9:$I$1273&gt;0)*($BT$9:$BT$1273=BT576)*($K$9:$K$1273&gt;K576)))</f>
        <v>#VALUE!</v>
      </c>
      <c r="K576" s="72">
        <f t="shared" si="274"/>
        <v>0.67732907164997891</v>
      </c>
      <c r="L576" s="72">
        <f t="shared" si="275"/>
        <v>0.88086052695189754</v>
      </c>
      <c r="M576" s="72">
        <f t="shared" si="276"/>
        <v>0.47379761634806028</v>
      </c>
      <c r="N576" s="72">
        <f t="shared" si="277"/>
        <v>0.16346044393853154</v>
      </c>
      <c r="O576" s="72">
        <f t="shared" si="278"/>
        <v>0.31754024824290417</v>
      </c>
      <c r="P576" s="72">
        <f t="shared" si="279"/>
        <v>0.94039215686274513</v>
      </c>
      <c r="Q576" s="72"/>
      <c r="R576" s="72"/>
      <c r="S576" s="72">
        <f t="shared" si="280"/>
        <v>0.71953893040685279</v>
      </c>
      <c r="T576" s="72">
        <f t="shared" si="281"/>
        <v>0.99867502159612398</v>
      </c>
      <c r="U576" s="72">
        <f t="shared" si="282"/>
        <v>0.9638733002425327</v>
      </c>
      <c r="V576" s="72">
        <f t="shared" si="283"/>
        <v>0.63594695360376974</v>
      </c>
      <c r="W576" s="72">
        <f t="shared" si="284"/>
        <v>0.95857967667436494</v>
      </c>
      <c r="X576" s="72">
        <f t="shared" si="285"/>
        <v>0.11913947304810249</v>
      </c>
      <c r="Y576" s="72">
        <f t="shared" si="286"/>
        <v>0.52620238365193972</v>
      </c>
      <c r="Z576" s="72">
        <f t="shared" si="287"/>
        <v>0.83653955606146846</v>
      </c>
      <c r="AA576" s="72">
        <f t="shared" si="288"/>
        <v>0.68245975175709583</v>
      </c>
      <c r="AB576" s="72">
        <f t="shared" si="289"/>
        <v>5.9607843137254812E-2</v>
      </c>
      <c r="AC576" s="72"/>
      <c r="AD576" s="72"/>
      <c r="AE576" s="72">
        <f t="shared" si="290"/>
        <v>0.28046106959314721</v>
      </c>
      <c r="AF576" s="72">
        <f t="shared" si="291"/>
        <v>1.3249784038760065E-3</v>
      </c>
      <c r="AG576" s="72">
        <f t="shared" si="292"/>
        <v>3.6126699757467268E-2</v>
      </c>
      <c r="AH576" s="72">
        <f t="shared" si="293"/>
        <v>0.36405304639623026</v>
      </c>
      <c r="AI576" s="72">
        <f t="shared" si="294"/>
        <v>4.1420323325635083E-2</v>
      </c>
      <c r="AJ576" s="72">
        <f>(AV576-Driver!$K$179)/(Driver!$L$179-Driver!$K$179)</f>
        <v>0.1208605269518975</v>
      </c>
      <c r="AK576" s="72">
        <f>(AW576-Driver!$K$180)/(Driver!$L$180-Driver!$K$180)</f>
        <v>0.23884649277909811</v>
      </c>
      <c r="AL576" s="72">
        <f>(AX576-Driver!$K$181)/(Driver!$L$181-Driver!$K$181)</f>
        <v>0.43653955606146844</v>
      </c>
      <c r="AM576" s="72">
        <f>(AY576-Driver!$K$182)/(Driver!$L$182-Driver!$K$182)</f>
        <v>0.8964597517570958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295"/>
        <v>2.5437525437525439</v>
      </c>
      <c r="AW576" s="70">
        <f t="shared" si="296"/>
        <v>24.309927250927302</v>
      </c>
      <c r="AX576" s="70">
        <f t="shared" si="297"/>
        <v>4.9288560045532162</v>
      </c>
      <c r="AY576" s="70">
        <f>IFERROR(Driver!$K$19/Data!BH576/Data!BI576*Data!BK576*Data!BL576,"")</f>
        <v>-0.63382078638838091</v>
      </c>
      <c r="AZ576" s="70">
        <f t="shared" si="298"/>
        <v>20.014892032762468</v>
      </c>
      <c r="BA576" s="70"/>
      <c r="BB576" s="70"/>
      <c r="BC576" s="70">
        <f t="shared" si="299"/>
        <v>36.070326628835794</v>
      </c>
      <c r="BD576" s="70">
        <f t="shared" si="300"/>
        <v>10.687903935602799</v>
      </c>
      <c r="BE576" s="70">
        <f t="shared" si="301"/>
        <v>6.4040294709214657E-2</v>
      </c>
      <c r="BF576" s="70">
        <f t="shared" si="302"/>
        <v>4.0599558679038665</v>
      </c>
      <c r="BG576" s="70">
        <f t="shared" si="303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219</v>
      </c>
      <c r="BS576" s="8" t="s">
        <v>579</v>
      </c>
      <c r="BT576" s="9" t="s">
        <v>598</v>
      </c>
      <c r="BU576" s="10">
        <v>171</v>
      </c>
      <c r="BV576" s="9" t="s">
        <v>222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305</v>
      </c>
      <c r="CU576" s="10"/>
      <c r="CV576" s="10"/>
      <c r="CW576" s="10"/>
      <c r="CX576" t="str">
        <f>INDEX('Data_Price '!AS$2:AS$1266,MATCH(Data!$DN576,'Data_Price '!$BE$2:$BE$1266,0))</f>
        <v>Faction Prodigy 0.0 Skis 2022 171</v>
      </c>
      <c r="CY576" t="str">
        <f>INDEX('Data_Price '!AT$2:AT$1266,MATCH(Data!$DN576,'Data_Price '!$BE$2:$BE$1266,0))</f>
        <v>fullsendskiandoutdoor.com</v>
      </c>
      <c r="CZ576">
        <f>INDEX('Data_Price '!AU$2:AU$1266,MATCH(Data!$DN576,'Data_Price '!$BE$2:$BE$1266,0))</f>
        <v>399</v>
      </c>
      <c r="DA576" t="str">
        <f>INDEX('Data_Price '!AV$2:AV$1266,MATCH(Data!$DN576,'Data_Price '!$BE$2:$BE$1266,0))</f>
        <v>https://www.google.com/url?url=https://www.fullsendskiandoutdoor.com/products/faction-prodigy-0-0-skis-2022%3Fvariant%3D42249290154213%26currency%3DUSD%26utm_medium%3Dproduct_sync%26utm_source%3Dgoogle%26utm_content%3Dsag_organic%26utm_campaign%3Dsag_organic&amp;rct=j&amp;q=&amp;esrc=s&amp;sa=U&amp;ved=0ahUKEwiBx4W_xqP2AhXnUN8KHUr0CRgQ2SkITg&amp;usg=AOvVaw3is0ViZaZGNLQn1Tq2g5iw</v>
      </c>
      <c r="DB576">
        <f>INDEX('Data_Price '!AW$2:AW$1266,MATCH(Data!$DN576,'Data_Price '!$BE$2:$BE$1266,0))</f>
        <v>0</v>
      </c>
      <c r="DC576">
        <f>INDEX('Data_Price '!AX$2:AX$1266,MATCH(Data!$DN576,'Data_Price '!$BE$2:$BE$1266,0))</f>
        <v>0</v>
      </c>
      <c r="DD576">
        <f>INDEX('Data_Price '!AY$2:AY$1266,MATCH(Data!$DN576,'Data_Price '!$BE$2:$BE$1266,0))</f>
        <v>0</v>
      </c>
      <c r="DE576">
        <f>INDEX('Data_Price '!AZ$2:AZ$1266,MATCH(Data!$DN576,'Data_Price '!$BE$2:$BE$1266,0))</f>
        <v>0</v>
      </c>
      <c r="DF576">
        <f>INDEX('Data_Price '!BA$2:BA$1266,MATCH(Data!$DN576,'Data_Price '!$BE$2:$BE$1266,0))</f>
        <v>0</v>
      </c>
      <c r="DG576">
        <f>INDEX('Data_Price '!BB$2:BB$1266,MATCH(Data!$DN576,'Data_Price '!$BE$2:$BE$1266,0))</f>
        <v>0</v>
      </c>
      <c r="DH576">
        <f>INDEX('Data_Price '!BC$2:BC$1266,MATCH(Data!$DN576,'Data_Price '!$BE$2:$BE$1266,0))</f>
        <v>0</v>
      </c>
      <c r="DI576">
        <f>INDEX('Data_Price '!BD$2:BD$1266,MATCH(Data!$DN576,'Data_Price '!$BE$2:$BE$1266,0))</f>
        <v>0</v>
      </c>
      <c r="DJ576" s="89" t="e">
        <f ca="1">_xll.Connector("TinyUrl.TinyUrl",DA576,0)</f>
        <v>#NAME?</v>
      </c>
      <c r="DK576" s="89" t="e">
        <f ca="1">_xll.Connector("TinyUrl.TinyUrl",DE576,0)</f>
        <v>#NAME?</v>
      </c>
      <c r="DL576" s="89" t="e">
        <f ca="1">_xll.Connector("TinyUrl.TinyUrl",DI576,0)</f>
        <v>#NAME?</v>
      </c>
      <c r="DM576" s="224" t="str">
        <f t="shared" si="304"/>
        <v>Prodigy 0.0</v>
      </c>
      <c r="DN576" s="89" t="str">
        <f t="shared" si="305"/>
        <v xml:space="preserve"> FactionProdigy 0.0171 Unisex</v>
      </c>
      <c r="DO576" s="227"/>
    </row>
    <row r="577" spans="2:119" ht="15.45" customHeight="1">
      <c r="B577" s="224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#VALUE!</v>
      </c>
      <c r="F577" s="43" t="b">
        <f>CL577&gt;Driver!$F$56</f>
        <v>0</v>
      </c>
      <c r="G577" s="43" t="b">
        <f>AND(CB577&gt;Driver!$F$55,CB577&lt;Driver!$G$55)</f>
        <v>0</v>
      </c>
      <c r="H577" s="43" t="e">
        <f t="shared" si="272"/>
        <v>#VALUE!</v>
      </c>
      <c r="I577" s="43">
        <f t="shared" si="273"/>
        <v>0</v>
      </c>
      <c r="J577" s="43" t="e">
        <f t="array" ref="J577">NOT(OR(($H$9:$H$1273=TRUE)*($I$9:$I$1273&gt;0)*($BT$9:$BT$1273=BT577)*($K$9:$K$1273&gt;K577)))</f>
        <v>#VALUE!</v>
      </c>
      <c r="K577" s="72">
        <f t="shared" si="274"/>
        <v>0.66934176354060582</v>
      </c>
      <c r="L577" s="72">
        <f t="shared" si="275"/>
        <v>0.83251631617113853</v>
      </c>
      <c r="M577" s="72">
        <f t="shared" si="276"/>
        <v>0.50616721091007322</v>
      </c>
      <c r="N577" s="72">
        <f t="shared" si="277"/>
        <v>0.23934737241510151</v>
      </c>
      <c r="O577" s="72">
        <f t="shared" si="278"/>
        <v>0.32470981587067382</v>
      </c>
      <c r="P577" s="72">
        <f t="shared" si="279"/>
        <v>0.95444444444444443</v>
      </c>
      <c r="Q577" s="72"/>
      <c r="R577" s="72"/>
      <c r="S577" s="72">
        <f t="shared" si="280"/>
        <v>0.74336512550715339</v>
      </c>
      <c r="T577" s="72">
        <f t="shared" si="281"/>
        <v>0.82404431453844107</v>
      </c>
      <c r="U577" s="72">
        <f t="shared" si="282"/>
        <v>9.9999999999999978E-2</v>
      </c>
      <c r="V577" s="72">
        <f t="shared" si="283"/>
        <v>0.60101446021510641</v>
      </c>
      <c r="W577" s="72">
        <f t="shared" si="284"/>
        <v>0.96263404825737264</v>
      </c>
      <c r="X577" s="72">
        <f t="shared" si="285"/>
        <v>0.1674836838288615</v>
      </c>
      <c r="Y577" s="72">
        <f t="shared" si="286"/>
        <v>0.49383278908992673</v>
      </c>
      <c r="Z577" s="72">
        <f t="shared" si="287"/>
        <v>0.76065262758489849</v>
      </c>
      <c r="AA577" s="72">
        <f t="shared" si="288"/>
        <v>0.67529018412932618</v>
      </c>
      <c r="AB577" s="72">
        <f t="shared" si="289"/>
        <v>4.5555555555555516E-2</v>
      </c>
      <c r="AC577" s="72"/>
      <c r="AD577" s="72"/>
      <c r="AE577" s="72">
        <f t="shared" si="290"/>
        <v>0.25663487449284655</v>
      </c>
      <c r="AF577" s="72">
        <f t="shared" si="291"/>
        <v>0.1759556854615589</v>
      </c>
      <c r="AG577" s="72">
        <f t="shared" si="292"/>
        <v>0.9</v>
      </c>
      <c r="AH577" s="72">
        <f t="shared" si="293"/>
        <v>0.39898553978489359</v>
      </c>
      <c r="AI577" s="72">
        <f t="shared" si="294"/>
        <v>3.736595174262735E-2</v>
      </c>
      <c r="AJ577" s="72">
        <f>(AV577-Driver!$K$179)/(Driver!$L$179-Driver!$K$179)</f>
        <v>7.251631617113849E-2</v>
      </c>
      <c r="AK577" s="72">
        <f>(AW577-Driver!$K$180)/(Driver!$L$180-Driver!$K$180)</f>
        <v>0.21831654499107447</v>
      </c>
      <c r="AL577" s="72">
        <f>(AX577-Driver!$K$181)/(Driver!$L$181-Driver!$K$181)</f>
        <v>0.36065262758489847</v>
      </c>
      <c r="AM577" s="72">
        <f>(AY577-Driver!$K$182)/(Driver!$L$182-Driver!$K$182)</f>
        <v>0.88929018412932614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295"/>
        <v>1.5262515262515262</v>
      </c>
      <c r="AW577" s="70">
        <f t="shared" si="296"/>
        <v>22.302341627221061</v>
      </c>
      <c r="AX577" s="70">
        <f t="shared" si="297"/>
        <v>4.2458736482640864</v>
      </c>
      <c r="AY577" s="70">
        <f>IFERROR(Driver!$K$19/Data!BH577/Data!BI577*Data!BK577*Data!BL577,"")</f>
        <v>-0.67770923623289903</v>
      </c>
      <c r="AZ577" s="70">
        <f t="shared" si="298"/>
        <v>18.734177215189874</v>
      </c>
      <c r="BA577" s="70"/>
      <c r="BB577" s="70"/>
      <c r="BC577" s="70">
        <f t="shared" si="299"/>
        <v>48.429139664382859</v>
      </c>
      <c r="BD577" s="70">
        <f t="shared" si="300"/>
        <v>26.14241208290461</v>
      </c>
      <c r="BE577" s="70">
        <f t="shared" si="301"/>
        <v>1</v>
      </c>
      <c r="BF577" s="70">
        <f t="shared" si="302"/>
        <v>0.11457615430990324</v>
      </c>
      <c r="BG577" s="70">
        <f t="shared" si="303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219</v>
      </c>
      <c r="BS577" s="8" t="s">
        <v>771</v>
      </c>
      <c r="BT577" s="9" t="s">
        <v>810</v>
      </c>
      <c r="BU577" s="10">
        <v>176</v>
      </c>
      <c r="BV577" s="9" t="s">
        <v>222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307</v>
      </c>
      <c r="CU577" s="10"/>
      <c r="CV577" s="10"/>
      <c r="CW577" s="10"/>
      <c r="CX577">
        <f>INDEX('Data_Price '!AS$2:AS$1266,MATCH(Data!$DN577,'Data_Price '!$BE$2:$BE$1266,0))</f>
        <v>0</v>
      </c>
      <c r="CY577">
        <f>INDEX('Data_Price '!AT$2:AT$1266,MATCH(Data!$DN577,'Data_Price '!$BE$2:$BE$1266,0))</f>
        <v>0</v>
      </c>
      <c r="CZ577">
        <f>INDEX('Data_Price '!AU$2:AU$1266,MATCH(Data!$DN577,'Data_Price '!$BE$2:$BE$1266,0))</f>
        <v>0</v>
      </c>
      <c r="DA577">
        <f>INDEX('Data_Price '!AV$2:AV$1266,MATCH(Data!$DN577,'Data_Price '!$BE$2:$BE$1266,0))</f>
        <v>0</v>
      </c>
      <c r="DB577">
        <f>INDEX('Data_Price '!AW$2:AW$1266,MATCH(Data!$DN577,'Data_Price '!$BE$2:$BE$1266,0))</f>
        <v>0</v>
      </c>
      <c r="DC577">
        <f>INDEX('Data_Price '!AX$2:AX$1266,MATCH(Data!$DN577,'Data_Price '!$BE$2:$BE$1266,0))</f>
        <v>0</v>
      </c>
      <c r="DD577">
        <f>INDEX('Data_Price '!AY$2:AY$1266,MATCH(Data!$DN577,'Data_Price '!$BE$2:$BE$1266,0))</f>
        <v>0</v>
      </c>
      <c r="DE577">
        <f>INDEX('Data_Price '!AZ$2:AZ$1266,MATCH(Data!$DN577,'Data_Price '!$BE$2:$BE$1266,0))</f>
        <v>0</v>
      </c>
      <c r="DF577">
        <f>INDEX('Data_Price '!BA$2:BA$1266,MATCH(Data!$DN577,'Data_Price '!$BE$2:$BE$1266,0))</f>
        <v>0</v>
      </c>
      <c r="DG577">
        <f>INDEX('Data_Price '!BB$2:BB$1266,MATCH(Data!$DN577,'Data_Price '!$BE$2:$BE$1266,0))</f>
        <v>0</v>
      </c>
      <c r="DH577">
        <f>INDEX('Data_Price '!BC$2:BC$1266,MATCH(Data!$DN577,'Data_Price '!$BE$2:$BE$1266,0))</f>
        <v>0</v>
      </c>
      <c r="DI577">
        <f>INDEX('Data_Price '!BD$2:BD$1266,MATCH(Data!$DN577,'Data_Price '!$BE$2:$BE$1266,0))</f>
        <v>0</v>
      </c>
      <c r="DJ577" s="89" t="e">
        <f ca="1">_xll.Connector("TinyUrl.TinyUrl",DA577,0)</f>
        <v>#NAME?</v>
      </c>
      <c r="DK577" s="89" t="e">
        <f ca="1">_xll.Connector("TinyUrl.TinyUrl",DE577,0)</f>
        <v>#NAME?</v>
      </c>
      <c r="DL577" s="89" t="e">
        <f ca="1">_xll.Connector("TinyUrl.TinyUrl",DI577,0)</f>
        <v>#NAME?</v>
      </c>
      <c r="DM577" s="224" t="str">
        <f t="shared" si="304"/>
        <v>React 2</v>
      </c>
      <c r="DN577" s="89" t="str">
        <f t="shared" si="305"/>
        <v xml:space="preserve"> RossignolReact 2176 Unisex</v>
      </c>
      <c r="DO577" s="227"/>
    </row>
    <row r="578" spans="2:119" ht="15.45" customHeight="1">
      <c r="B578" s="224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#VALUE!</v>
      </c>
      <c r="F578" s="43" t="b">
        <f>CL578&gt;Driver!$F$56</f>
        <v>0</v>
      </c>
      <c r="G578" s="43" t="b">
        <f>AND(CB578&gt;Driver!$F$55,CB578&lt;Driver!$G$55)</f>
        <v>0</v>
      </c>
      <c r="H578" s="43" t="e">
        <f t="shared" si="272"/>
        <v>#VALUE!</v>
      </c>
      <c r="I578" s="43">
        <f t="shared" si="273"/>
        <v>0</v>
      </c>
      <c r="J578" s="43" t="e">
        <f t="array" ref="J578">NOT(OR(($H$9:$H$1273=TRUE)*($I$9:$I$1273&gt;0)*($BT$9:$BT$1273=BT578)*($K$9:$K$1273&gt;K578)))</f>
        <v>#VALUE!</v>
      </c>
      <c r="K578" s="72">
        <f t="shared" si="274"/>
        <v>0.69545858240326686</v>
      </c>
      <c r="L578" s="72">
        <f t="shared" si="275"/>
        <v>0.87022480058013052</v>
      </c>
      <c r="M578" s="72">
        <f t="shared" si="276"/>
        <v>0.52069236422640319</v>
      </c>
      <c r="N578" s="72">
        <f t="shared" si="277"/>
        <v>0.38290014544994622</v>
      </c>
      <c r="O578" s="72">
        <f t="shared" si="278"/>
        <v>0.28453642435344639</v>
      </c>
      <c r="P578" s="72">
        <f t="shared" si="279"/>
        <v>0.89464052287581697</v>
      </c>
      <c r="Q578" s="72"/>
      <c r="R578" s="72"/>
      <c r="S578" s="72">
        <f t="shared" si="280"/>
        <v>0.69054411486869449</v>
      </c>
      <c r="T578" s="72">
        <f t="shared" si="281"/>
        <v>0.94993397206972718</v>
      </c>
      <c r="U578" s="72">
        <f t="shared" si="282"/>
        <v>9.9999999999999978E-2</v>
      </c>
      <c r="V578" s="72">
        <f t="shared" si="283"/>
        <v>0.61585191978258214</v>
      </c>
      <c r="W578" s="72">
        <f t="shared" si="284"/>
        <v>0.99838758746577427</v>
      </c>
      <c r="X578" s="72">
        <f t="shared" si="285"/>
        <v>0.12977519941986948</v>
      </c>
      <c r="Y578" s="72">
        <f t="shared" si="286"/>
        <v>0.47930763577359681</v>
      </c>
      <c r="Z578" s="72">
        <f t="shared" si="287"/>
        <v>0.61709985455005378</v>
      </c>
      <c r="AA578" s="72">
        <f t="shared" si="288"/>
        <v>0.71546357564655361</v>
      </c>
      <c r="AB578" s="72">
        <f t="shared" si="289"/>
        <v>0.10535947712418298</v>
      </c>
      <c r="AC578" s="72"/>
      <c r="AD578" s="72"/>
      <c r="AE578" s="72">
        <f t="shared" si="290"/>
        <v>0.30945588513130551</v>
      </c>
      <c r="AF578" s="72">
        <f t="shared" si="291"/>
        <v>5.0066027930272809E-2</v>
      </c>
      <c r="AG578" s="72">
        <f t="shared" si="292"/>
        <v>0.9</v>
      </c>
      <c r="AH578" s="72">
        <f t="shared" si="293"/>
        <v>0.38414808021741786</v>
      </c>
      <c r="AI578" s="72">
        <f t="shared" si="294"/>
        <v>1.6124125342257406E-3</v>
      </c>
      <c r="AJ578" s="72">
        <f>(AV578-Driver!$K$179)/(Driver!$L$179-Driver!$K$179)</f>
        <v>0.11022480058013051</v>
      </c>
      <c r="AK578" s="72">
        <f>(AW578-Driver!$K$180)/(Driver!$L$180-Driver!$K$180)</f>
        <v>0.26335707496317667</v>
      </c>
      <c r="AL578" s="72">
        <f>(AX578-Driver!$K$181)/(Driver!$L$181-Driver!$K$181)</f>
        <v>0.21709985455005379</v>
      </c>
      <c r="AM578" s="72">
        <f>(AY578-Driver!$K$182)/(Driver!$L$182-Driver!$K$182)</f>
        <v>0.92946357564655357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295"/>
        <v>2.3199023199023197</v>
      </c>
      <c r="AW578" s="70">
        <f t="shared" si="296"/>
        <v>26.706771749973321</v>
      </c>
      <c r="AX578" s="70">
        <f t="shared" si="297"/>
        <v>2.9538986909504841</v>
      </c>
      <c r="AY578" s="70">
        <f>IFERROR(Driver!$K$19/Data!BH578/Data!BI578*Data!BK578*Data!BL578,"")</f>
        <v>-0.43178814723181713</v>
      </c>
      <c r="AZ578" s="70">
        <f t="shared" si="298"/>
        <v>24.184661206254653</v>
      </c>
      <c r="BA578" s="70"/>
      <c r="BB578" s="70"/>
      <c r="BC578" s="70">
        <f t="shared" si="299"/>
        <v>21.030514240505656</v>
      </c>
      <c r="BD578" s="70">
        <f t="shared" si="300"/>
        <v>6.1398909345055808</v>
      </c>
      <c r="BE578" s="70">
        <f t="shared" si="301"/>
        <v>1</v>
      </c>
      <c r="BF578" s="70">
        <f t="shared" si="302"/>
        <v>1.7903629734033044</v>
      </c>
      <c r="BG578" s="70">
        <f t="shared" si="303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219</v>
      </c>
      <c r="BS578" s="8" t="s">
        <v>843</v>
      </c>
      <c r="BT578" s="9" t="s">
        <v>850</v>
      </c>
      <c r="BU578" s="10">
        <v>152</v>
      </c>
      <c r="BV578" s="9" t="s">
        <v>390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305</v>
      </c>
      <c r="CU578" s="9" t="s">
        <v>302</v>
      </c>
      <c r="CV578" s="10"/>
      <c r="CW578" s="10"/>
      <c r="CX578" t="e">
        <f>INDEX('Data_Price '!AS$2:AS$1266,MATCH(Data!$DN578,'Data_Price '!$BE$2:$BE$1266,0))</f>
        <v>#N/A</v>
      </c>
      <c r="CY578" t="e">
        <f>INDEX('Data_Price '!AT$2:AT$1266,MATCH(Data!$DN578,'Data_Price '!$BE$2:$BE$1266,0))</f>
        <v>#N/A</v>
      </c>
      <c r="CZ578" t="e">
        <f>INDEX('Data_Price '!AU$2:AU$1266,MATCH(Data!$DN578,'Data_Price '!$BE$2:$BE$1266,0))</f>
        <v>#N/A</v>
      </c>
      <c r="DA578" t="e">
        <f>INDEX('Data_Price '!AV$2:AV$1266,MATCH(Data!$DN578,'Data_Price '!$BE$2:$BE$1266,0))</f>
        <v>#N/A</v>
      </c>
      <c r="DB578" t="e">
        <f>INDEX('Data_Price '!AW$2:AW$1266,MATCH(Data!$DN578,'Data_Price '!$BE$2:$BE$1266,0))</f>
        <v>#N/A</v>
      </c>
      <c r="DC578" t="e">
        <f>INDEX('Data_Price '!AX$2:AX$1266,MATCH(Data!$DN578,'Data_Price '!$BE$2:$BE$1266,0))</f>
        <v>#N/A</v>
      </c>
      <c r="DD578" t="e">
        <f>INDEX('Data_Price '!AY$2:AY$1266,MATCH(Data!$DN578,'Data_Price '!$BE$2:$BE$1266,0))</f>
        <v>#N/A</v>
      </c>
      <c r="DE578" t="e">
        <f>INDEX('Data_Price '!AZ$2:AZ$1266,MATCH(Data!$DN578,'Data_Price '!$BE$2:$BE$1266,0))</f>
        <v>#N/A</v>
      </c>
      <c r="DF578" t="e">
        <f>INDEX('Data_Price '!BA$2:BA$1266,MATCH(Data!$DN578,'Data_Price '!$BE$2:$BE$1266,0))</f>
        <v>#N/A</v>
      </c>
      <c r="DG578" t="e">
        <f>INDEX('Data_Price '!BB$2:BB$1266,MATCH(Data!$DN578,'Data_Price '!$BE$2:$BE$1266,0))</f>
        <v>#N/A</v>
      </c>
      <c r="DH578" t="e">
        <f>INDEX('Data_Price '!BC$2:BC$1266,MATCH(Data!$DN578,'Data_Price '!$BE$2:$BE$1266,0))</f>
        <v>#N/A</v>
      </c>
      <c r="DI578" t="e">
        <f>INDEX('Data_Price '!BD$2:BD$1266,MATCH(Data!$DN578,'Data_Price '!$BE$2:$BE$1266,0))</f>
        <v>#N/A</v>
      </c>
      <c r="DJ578" s="89" t="e">
        <f ca="1">_xll.Connector("TinyUrl.TinyUrl",DA578,0)</f>
        <v>#NAME?</v>
      </c>
      <c r="DK578" s="89" t="e">
        <f ca="1">_xll.Connector("TinyUrl.TinyUrl",DE578,0)</f>
        <v>#NAME?</v>
      </c>
      <c r="DL578" s="89" t="e">
        <f ca="1">_xll.Connector("TinyUrl.TinyUrl",DI578,0)</f>
        <v>#NAME?</v>
      </c>
      <c r="DM578" s="224" t="str">
        <f t="shared" si="304"/>
        <v>Nela 88</v>
      </c>
      <c r="DN578" s="89" t="str">
        <f t="shared" si="305"/>
        <v xml:space="preserve"> StöckliNela 88152 Women's</v>
      </c>
      <c r="DO578" s="227" t="s">
        <v>1093</v>
      </c>
    </row>
    <row r="579" spans="2:119" ht="15.45" customHeight="1">
      <c r="B579" s="224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#VALUE!</v>
      </c>
      <c r="F579" s="43" t="b">
        <f>CL579&gt;Driver!$F$56</f>
        <v>0</v>
      </c>
      <c r="G579" s="43" t="b">
        <f>AND(CB579&gt;Driver!$F$55,CB579&lt;Driver!$G$55)</f>
        <v>0</v>
      </c>
      <c r="H579" s="43" t="e">
        <f t="shared" si="272"/>
        <v>#VALUE!</v>
      </c>
      <c r="I579" s="43">
        <f t="shared" si="273"/>
        <v>0</v>
      </c>
      <c r="J579" s="43" t="e">
        <f t="array" ref="J579">NOT(OR(($H$9:$H$1273=TRUE)*($I$9:$I$1273&gt;0)*($BT$9:$BT$1273=BT579)*($K$9:$K$1273&gt;K579)))</f>
        <v>#VALUE!</v>
      </c>
      <c r="K579" s="72">
        <f t="shared" si="274"/>
        <v>0.70735864605633758</v>
      </c>
      <c r="L579" s="72">
        <f t="shared" si="275"/>
        <v>0.91566835871404395</v>
      </c>
      <c r="M579" s="72">
        <f t="shared" si="276"/>
        <v>0.4990489333986311</v>
      </c>
      <c r="N579" s="72">
        <f t="shared" si="277"/>
        <v>0.23871498134446334</v>
      </c>
      <c r="O579" s="72">
        <f t="shared" si="278"/>
        <v>0.29973900839391376</v>
      </c>
      <c r="P579" s="72">
        <f t="shared" si="279"/>
        <v>0.95869281045751631</v>
      </c>
      <c r="Q579" s="72"/>
      <c r="R579" s="72"/>
      <c r="S579" s="72">
        <f t="shared" si="280"/>
        <v>0.68848109237671673</v>
      </c>
      <c r="T579" s="72">
        <f t="shared" si="281"/>
        <v>0.97639565910217585</v>
      </c>
      <c r="U579" s="72">
        <f t="shared" si="282"/>
        <v>0.76792005117634876</v>
      </c>
      <c r="V579" s="72">
        <f t="shared" si="283"/>
        <v>0.64239308455690169</v>
      </c>
      <c r="W579" s="72">
        <f t="shared" si="284"/>
        <v>0.99278854548629303</v>
      </c>
      <c r="X579" s="72">
        <f t="shared" si="285"/>
        <v>8.4331641285955994E-2</v>
      </c>
      <c r="Y579" s="72">
        <f t="shared" si="286"/>
        <v>0.5009510666013689</v>
      </c>
      <c r="Z579" s="72">
        <f t="shared" si="287"/>
        <v>0.76128501865553666</v>
      </c>
      <c r="AA579" s="72">
        <f t="shared" si="288"/>
        <v>0.70026099160608624</v>
      </c>
      <c r="AB579" s="72">
        <f t="shared" si="289"/>
        <v>4.1307189542483636E-2</v>
      </c>
      <c r="AC579" s="72"/>
      <c r="AD579" s="72"/>
      <c r="AE579" s="72">
        <f t="shared" si="290"/>
        <v>0.31151890762328327</v>
      </c>
      <c r="AF579" s="72">
        <f t="shared" si="291"/>
        <v>2.3604340897824122E-2</v>
      </c>
      <c r="AG579" s="72">
        <f t="shared" si="292"/>
        <v>0.23207994882365121</v>
      </c>
      <c r="AH579" s="72">
        <f t="shared" si="293"/>
        <v>0.35760691544309831</v>
      </c>
      <c r="AI579" s="72">
        <f t="shared" si="294"/>
        <v>7.2114545137070135E-3</v>
      </c>
      <c r="AJ579" s="72">
        <f>(AV579-Driver!$K$179)/(Driver!$L$179-Driver!$K$179)</f>
        <v>0.155668358714044</v>
      </c>
      <c r="AK579" s="72">
        <f>(AW579-Driver!$K$180)/(Driver!$L$180-Driver!$K$180)</f>
        <v>0.21597840139748098</v>
      </c>
      <c r="AL579" s="72">
        <f>(AX579-Driver!$K$181)/(Driver!$L$181-Driver!$K$181)</f>
        <v>0.36128501865553658</v>
      </c>
      <c r="AM579" s="72">
        <f>(AY579-Driver!$K$182)/(Driver!$L$182-Driver!$K$182)</f>
        <v>0.9142609916060862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295"/>
        <v>3.2763532763532766</v>
      </c>
      <c r="AW579" s="70">
        <f t="shared" si="296"/>
        <v>22.073698889639555</v>
      </c>
      <c r="AX579" s="70">
        <f t="shared" si="297"/>
        <v>4.2515651678998294</v>
      </c>
      <c r="AY579" s="70">
        <f>IFERROR(Driver!$K$19/Data!BH579/Data!BI579*Data!BK579*Data!BL579,"")</f>
        <v>-0.52485064162587303</v>
      </c>
      <c r="AZ579" s="70">
        <f t="shared" si="298"/>
        <v>18.3469843633656</v>
      </c>
      <c r="BA579" s="70"/>
      <c r="BB579" s="70"/>
      <c r="BC579" s="70">
        <f t="shared" si="299"/>
        <v>19.960410132017074</v>
      </c>
      <c r="BD579" s="70">
        <f t="shared" si="300"/>
        <v>8.4817033495423377</v>
      </c>
      <c r="BE579" s="70">
        <f t="shared" si="301"/>
        <v>0.33219909824302069</v>
      </c>
      <c r="BF579" s="70">
        <f t="shared" si="302"/>
        <v>4.7880010724271322</v>
      </c>
      <c r="BG579" s="70">
        <f t="shared" si="303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219</v>
      </c>
      <c r="BS579" s="8" t="s">
        <v>812</v>
      </c>
      <c r="BT579" s="9" t="s">
        <v>823</v>
      </c>
      <c r="BU579" s="10">
        <v>161</v>
      </c>
      <c r="BV579" s="9" t="s">
        <v>390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305</v>
      </c>
      <c r="CU579" s="10"/>
      <c r="CV579" s="10"/>
      <c r="CW579" s="10"/>
      <c r="CX579" t="str">
        <f>INDEX('Data_Price '!AS$2:AS$1266,MATCH(Data!$DN579,'Data_Price '!$BE$2:$BE$1266,0))</f>
        <v>Salomon QST Lux 92 Womens Ski 2018-2019 Season 161</v>
      </c>
      <c r="CY579" t="str">
        <f>INDEX('Data_Price '!AT$2:AT$1266,MATCH(Data!$DN579,'Data_Price '!$BE$2:$BE$1266,0))</f>
        <v>shop.petersonsskiandcycle.com</v>
      </c>
      <c r="CZ579">
        <f>INDEX('Data_Price '!AU$2:AU$1266,MATCH(Data!$DN579,'Data_Price '!$BE$2:$BE$1266,0))</f>
        <v>379.99</v>
      </c>
      <c r="DA579" t="str">
        <f>INDEX('Data_Price '!AV$2:AV$1266,MATCH(Data!$DN579,'Data_Price '!$BE$2:$BE$1266,0))</f>
        <v>https://www.google.com/url?url=https://shop.petersonsskiandcycle.com/products/18-19-qst-lux-92%3Fvariant%3D13834878648372%26currency%3DUSD%26utm_medium%3Dproduct_sync%26utm_source%3Dgoogle%26utm_content%3Dsag_organic%26utm_campaign%3Dsag_organic&amp;rct=j&amp;q=&amp;esrc=s&amp;sa=U&amp;ved=0ahUKEwjGi53AxqP2AhUKZN8KHU3UA4sQsDwIWA&amp;usg=AOvVaw0QDEEm8h4YowViyopA2URR</v>
      </c>
      <c r="DB579" t="str">
        <f>INDEX('Data_Price '!AW$2:AW$1266,MATCH(Data!$DN579,'Data_Price '!$BE$2:$BE$1266,0))</f>
        <v>Salomon QST Lux 92 Skis Women's</v>
      </c>
      <c r="DC579" t="str">
        <f>INDEX('Data_Price '!AX$2:AX$1266,MATCH(Data!$DN579,'Data_Price '!$BE$2:$BE$1266,0))</f>
        <v>Skirack</v>
      </c>
      <c r="DD579">
        <f>INDEX('Data_Price '!AY$2:AY$1266,MATCH(Data!$DN579,'Data_Price '!$BE$2:$BE$1266,0))</f>
        <v>399.99</v>
      </c>
      <c r="DE579" t="str">
        <f>INDEX('Data_Price '!AZ$2:AZ$1266,MATCH(Data!$DN579,'Data_Price '!$BE$2:$BE$1266,0))</f>
        <v>https://www.google.com/url?q=https://www.skirack.com/salomon-qst-lux-92-alpine-skis-2022-13147143%3Ffee%3D7%26fep%3D317795%26utm_source%3Dgoogle_shopping%26utm_medium%3Dcpc%26utm_campaign%3Dproduct&amp;sa=U&amp;ved=0ahUKEwjkzs7AxqP2AhXMY98KHa3mA9IQ2ykIHQ&amp;usg=AOvVaw3S1hB5e1ujxhL3-alNVu8D</v>
      </c>
      <c r="DF579" t="str">
        <f>INDEX('Data_Price '!BA$2:BA$1266,MATCH(Data!$DN579,'Data_Price '!$BE$2:$BE$1266,0))</f>
        <v>Salomon QST Lux 92 with Salomon Warden 11 (burgandy) binding Bordeau/Pink / 161cm</v>
      </c>
      <c r="DG579" t="str">
        <f>INDEX('Data_Price '!BB$2:BB$1266,MATCH(Data!$DN579,'Data_Price '!$BE$2:$BE$1266,0))</f>
        <v>Sundance Ski and Board Shop</v>
      </c>
      <c r="DH579">
        <f>INDEX('Data_Price '!BC$2:BC$1266,MATCH(Data!$DN579,'Data_Price '!$BE$2:$BE$1266,0))</f>
        <v>473.36</v>
      </c>
      <c r="DI579" t="str">
        <f>INDEX('Data_Price '!BD$2:BD$1266,MATCH(Data!$DN579,'Data_Price '!$BE$2:$BE$1266,0))</f>
        <v>https://www.google.com/url?url=https://sundanceskishop.com/products/salomon-qst-lux-92-s%3Fvariant%3D39372458295394%26currency%3DCAD%26utm_medium%3Dproduct_sync%26utm_source%3Dgoogle%26utm_content%3Dsag_organic%26utm_campaign%3Dsag_organic&amp;rct=j&amp;q=&amp;esrc=s&amp;sa=U&amp;ved=0ahUKEwjGi53AxqP2AhUKZN8KHU3UA4sQ2SkIWw&amp;usg=AOvVaw1oZOWsp8up4hgy_Vp8BuYy</v>
      </c>
      <c r="DJ579" s="89" t="e">
        <f ca="1">_xll.Connector("TinyUrl.TinyUrl",DA579,0)</f>
        <v>#NAME?</v>
      </c>
      <c r="DK579" s="89" t="e">
        <f ca="1">_xll.Connector("TinyUrl.TinyUrl",DE579,0)</f>
        <v>#NAME?</v>
      </c>
      <c r="DL579" s="89" t="e">
        <f ca="1">_xll.Connector("TinyUrl.TinyUrl",DI579,0)</f>
        <v>#NAME?</v>
      </c>
      <c r="DM579" s="224" t="str">
        <f t="shared" si="304"/>
        <v>QST Lux 92</v>
      </c>
      <c r="DN579" s="89" t="str">
        <f t="shared" si="305"/>
        <v xml:space="preserve"> SalomonQST Lux 92161 Women's</v>
      </c>
      <c r="DO579" s="227" t="s">
        <v>1085</v>
      </c>
    </row>
    <row r="580" spans="2:119" ht="15.45" customHeight="1">
      <c r="B580" s="224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#VALUE!</v>
      </c>
      <c r="F580" s="43" t="b">
        <f>CL580&gt;Driver!$F$56</f>
        <v>0</v>
      </c>
      <c r="G580" s="43" t="b">
        <f>AND(CB580&gt;Driver!$F$55,CB580&lt;Driver!$G$55)</f>
        <v>0</v>
      </c>
      <c r="H580" s="43" t="e">
        <f t="shared" si="272"/>
        <v>#VALUE!</v>
      </c>
      <c r="I580" s="43">
        <f t="shared" si="273"/>
        <v>0</v>
      </c>
      <c r="J580" s="43" t="e">
        <f t="array" ref="J580">NOT(OR(($H$9:$H$1273=TRUE)*($I$9:$I$1273&gt;0)*($BT$9:$BT$1273=BT580)*($K$9:$K$1273&gt;K580)))</f>
        <v>#VALUE!</v>
      </c>
      <c r="K580" s="72">
        <f t="shared" si="274"/>
        <v>0.66468178077187789</v>
      </c>
      <c r="L580" s="72">
        <f t="shared" si="275"/>
        <v>0.94249939569736529</v>
      </c>
      <c r="M580" s="72">
        <f t="shared" si="276"/>
        <v>0.3868641658463905</v>
      </c>
      <c r="N580" s="72">
        <f t="shared" si="277"/>
        <v>-9.6123442736995024E-4</v>
      </c>
      <c r="O580" s="72">
        <f t="shared" si="278"/>
        <v>0.26152105222797928</v>
      </c>
      <c r="P580" s="72">
        <f t="shared" si="279"/>
        <v>0.90003267973856216</v>
      </c>
      <c r="Q580" s="72"/>
      <c r="R580" s="72"/>
      <c r="S580" s="72">
        <f t="shared" si="280"/>
        <v>0.74369563014645346</v>
      </c>
      <c r="T580" s="72">
        <f t="shared" si="281"/>
        <v>0.77732994783346354</v>
      </c>
      <c r="U580" s="72">
        <f t="shared" si="282"/>
        <v>9.9999999999999978E-2</v>
      </c>
      <c r="V580" s="72">
        <f t="shared" si="283"/>
        <v>0.60153135893174792</v>
      </c>
      <c r="W580" s="72">
        <f t="shared" si="284"/>
        <v>0.956984520014586</v>
      </c>
      <c r="X580" s="72">
        <f t="shared" si="285"/>
        <v>5.7500604302634761E-2</v>
      </c>
      <c r="Y580" s="72">
        <f t="shared" si="286"/>
        <v>0.6131358341536095</v>
      </c>
      <c r="Z580" s="72">
        <f t="shared" si="287"/>
        <v>1.00096123442737</v>
      </c>
      <c r="AA580" s="72">
        <f t="shared" si="288"/>
        <v>0.73847894777202072</v>
      </c>
      <c r="AB580" s="72">
        <f t="shared" si="289"/>
        <v>9.9967320261437842E-2</v>
      </c>
      <c r="AC580" s="72"/>
      <c r="AD580" s="72"/>
      <c r="AE580" s="72">
        <f t="shared" si="290"/>
        <v>0.25630436985354654</v>
      </c>
      <c r="AF580" s="72">
        <f t="shared" si="291"/>
        <v>0.22267005216653649</v>
      </c>
      <c r="AG580" s="72">
        <f t="shared" si="292"/>
        <v>0.9</v>
      </c>
      <c r="AH580" s="72">
        <f t="shared" si="293"/>
        <v>0.39846864106825208</v>
      </c>
      <c r="AI580" s="72">
        <f t="shared" si="294"/>
        <v>4.3015479985413996E-2</v>
      </c>
      <c r="AJ580" s="72">
        <f>(AV580-Driver!$K$179)/(Driver!$L$179-Driver!$K$179)</f>
        <v>0.18249939569736523</v>
      </c>
      <c r="AK580" s="72">
        <f>(AW580-Driver!$K$180)/(Driver!$L$180-Driver!$K$180)</f>
        <v>0.29510124575919394</v>
      </c>
      <c r="AL580" s="72">
        <f>(AX580-Driver!$K$181)/(Driver!$L$181-Driver!$K$181)</f>
        <v>0.60096123442736993</v>
      </c>
      <c r="AM580" s="72">
        <f>(AY580-Driver!$K$182)/(Driver!$L$182-Driver!$K$182)</f>
        <v>0.95247894777202069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295"/>
        <v>3.841066341066341</v>
      </c>
      <c r="AW580" s="70">
        <f t="shared" si="296"/>
        <v>29.810975500736717</v>
      </c>
      <c r="AX580" s="70">
        <f t="shared" si="297"/>
        <v>6.4086511098463292</v>
      </c>
      <c r="AY580" s="70">
        <f>IFERROR(Driver!$K$19/Data!BH580/Data!BI580*Data!BK580*Data!BL580,"")</f>
        <v>-0.29089973420268883</v>
      </c>
      <c r="AZ580" s="70">
        <f t="shared" si="298"/>
        <v>23.693224125093074</v>
      </c>
      <c r="BA580" s="70"/>
      <c r="BB580" s="70"/>
      <c r="BC580" s="70">
        <f t="shared" si="299"/>
        <v>48.600574718418748</v>
      </c>
      <c r="BD580" s="70">
        <f t="shared" si="300"/>
        <v>30.276550763335258</v>
      </c>
      <c r="BE580" s="70">
        <f t="shared" si="301"/>
        <v>1</v>
      </c>
      <c r="BF580" s="70">
        <f t="shared" si="302"/>
        <v>0.17295623293555035</v>
      </c>
      <c r="BG580" s="70">
        <f t="shared" si="303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219</v>
      </c>
      <c r="BS580" s="8" t="s">
        <v>855</v>
      </c>
      <c r="BT580" s="9" t="s">
        <v>867</v>
      </c>
      <c r="BU580" s="10">
        <v>177</v>
      </c>
      <c r="BV580" s="9" t="s">
        <v>222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307</v>
      </c>
      <c r="CU580" s="10"/>
      <c r="CV580" s="10"/>
      <c r="CW580" s="10"/>
      <c r="CX580" t="e">
        <f>INDEX('Data_Price '!AS$2:AS$1266,MATCH(Data!$DN580,'Data_Price '!$BE$2:$BE$1266,0))</f>
        <v>#N/A</v>
      </c>
      <c r="CY580" t="e">
        <f>INDEX('Data_Price '!AT$2:AT$1266,MATCH(Data!$DN580,'Data_Price '!$BE$2:$BE$1266,0))</f>
        <v>#N/A</v>
      </c>
      <c r="CZ580" t="e">
        <f>INDEX('Data_Price '!AU$2:AU$1266,MATCH(Data!$DN580,'Data_Price '!$BE$2:$BE$1266,0))</f>
        <v>#N/A</v>
      </c>
      <c r="DA580" t="e">
        <f>INDEX('Data_Price '!AV$2:AV$1266,MATCH(Data!$DN580,'Data_Price '!$BE$2:$BE$1266,0))</f>
        <v>#N/A</v>
      </c>
      <c r="DB580" t="e">
        <f>INDEX('Data_Price '!AW$2:AW$1266,MATCH(Data!$DN580,'Data_Price '!$BE$2:$BE$1266,0))</f>
        <v>#N/A</v>
      </c>
      <c r="DC580" t="e">
        <f>INDEX('Data_Price '!AX$2:AX$1266,MATCH(Data!$DN580,'Data_Price '!$BE$2:$BE$1266,0))</f>
        <v>#N/A</v>
      </c>
      <c r="DD580" t="e">
        <f>INDEX('Data_Price '!AY$2:AY$1266,MATCH(Data!$DN580,'Data_Price '!$BE$2:$BE$1266,0))</f>
        <v>#N/A</v>
      </c>
      <c r="DE580" t="e">
        <f>INDEX('Data_Price '!AZ$2:AZ$1266,MATCH(Data!$DN580,'Data_Price '!$BE$2:$BE$1266,0))</f>
        <v>#N/A</v>
      </c>
      <c r="DF580" t="e">
        <f>INDEX('Data_Price '!BA$2:BA$1266,MATCH(Data!$DN580,'Data_Price '!$BE$2:$BE$1266,0))</f>
        <v>#N/A</v>
      </c>
      <c r="DG580" t="e">
        <f>INDEX('Data_Price '!BB$2:BB$1266,MATCH(Data!$DN580,'Data_Price '!$BE$2:$BE$1266,0))</f>
        <v>#N/A</v>
      </c>
      <c r="DH580" t="e">
        <f>INDEX('Data_Price '!BC$2:BC$1266,MATCH(Data!$DN580,'Data_Price '!$BE$2:$BE$1266,0))</f>
        <v>#N/A</v>
      </c>
      <c r="DI580" t="e">
        <f>INDEX('Data_Price '!BD$2:BD$1266,MATCH(Data!$DN580,'Data_Price '!$BE$2:$BE$1266,0))</f>
        <v>#N/A</v>
      </c>
      <c r="DJ580" s="89" t="e">
        <f ca="1">_xll.Connector("TinyUrl.TinyUrl",DA580,0)</f>
        <v>#NAME?</v>
      </c>
      <c r="DK580" s="89" t="e">
        <f ca="1">_xll.Connector("TinyUrl.TinyUrl",DE580,0)</f>
        <v>#NAME?</v>
      </c>
      <c r="DL580" s="89" t="e">
        <f ca="1">_xll.Connector("TinyUrl.TinyUrl",DI580,0)</f>
        <v>#NAME?</v>
      </c>
      <c r="DM580" s="224" t="str">
        <f t="shared" si="304"/>
        <v>Deacon 80</v>
      </c>
      <c r="DN580" s="89" t="str">
        <f t="shared" si="305"/>
        <v xml:space="preserve"> VölklDeacon 80177 Unisex</v>
      </c>
      <c r="DO580" s="227"/>
    </row>
    <row r="581" spans="2:119" ht="15.45" customHeight="1">
      <c r="B581" s="224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#VALUE!</v>
      </c>
      <c r="F581" s="43" t="b">
        <f>CL581&gt;Driver!$F$56</f>
        <v>0</v>
      </c>
      <c r="G581" s="43" t="b">
        <f>AND(CB581&gt;Driver!$F$55,CB581&lt;Driver!$G$55)</f>
        <v>0</v>
      </c>
      <c r="H581" s="43" t="e">
        <f t="shared" si="272"/>
        <v>#VALUE!</v>
      </c>
      <c r="I581" s="43">
        <f t="shared" si="273"/>
        <v>0</v>
      </c>
      <c r="J581" s="43" t="e">
        <f t="array" ref="J581">NOT(OR(($H$9:$H$1273=TRUE)*($I$9:$I$1273&gt;0)*($BT$9:$BT$1273=BT581)*($K$9:$K$1273&gt;K581)))</f>
        <v>#VALUE!</v>
      </c>
      <c r="K581" s="72">
        <f t="shared" si="274"/>
        <v>0.6181591174206279</v>
      </c>
      <c r="L581" s="72">
        <f t="shared" si="275"/>
        <v>0.85217629522198046</v>
      </c>
      <c r="M581" s="72">
        <f t="shared" si="276"/>
        <v>0.38414193961927523</v>
      </c>
      <c r="N581" s="72">
        <f t="shared" si="277"/>
        <v>0.10022133687472334</v>
      </c>
      <c r="O581" s="72">
        <f t="shared" si="278"/>
        <v>0.26168977610074917</v>
      </c>
      <c r="P581" s="72">
        <f t="shared" si="279"/>
        <v>0.79051470588235295</v>
      </c>
      <c r="Q581" s="72"/>
      <c r="R581" s="72"/>
      <c r="S581" s="72">
        <f t="shared" si="280"/>
        <v>0.76493918382360393</v>
      </c>
      <c r="T581" s="72">
        <f t="shared" si="281"/>
        <v>0.72319097351287298</v>
      </c>
      <c r="U581" s="72">
        <f t="shared" si="282"/>
        <v>9.9999999999999978E-2</v>
      </c>
      <c r="V581" s="72">
        <f t="shared" si="283"/>
        <v>0.60209109702404207</v>
      </c>
      <c r="W581" s="72">
        <f t="shared" si="284"/>
        <v>0.96013198757763973</v>
      </c>
      <c r="X581" s="72">
        <f t="shared" si="285"/>
        <v>0.14782370477801948</v>
      </c>
      <c r="Y581" s="72">
        <f t="shared" si="286"/>
        <v>0.61585806038072477</v>
      </c>
      <c r="Z581" s="72">
        <f t="shared" si="287"/>
        <v>0.89977866312527666</v>
      </c>
      <c r="AA581" s="72">
        <f t="shared" si="288"/>
        <v>0.73831022389925083</v>
      </c>
      <c r="AB581" s="72">
        <f t="shared" si="289"/>
        <v>0.20948529411764699</v>
      </c>
      <c r="AC581" s="72"/>
      <c r="AD581" s="72"/>
      <c r="AE581" s="72">
        <f t="shared" si="290"/>
        <v>0.23506081617639613</v>
      </c>
      <c r="AF581" s="72">
        <f t="shared" si="291"/>
        <v>0.27680902648712702</v>
      </c>
      <c r="AG581" s="72">
        <f t="shared" si="292"/>
        <v>0.9</v>
      </c>
      <c r="AH581" s="72">
        <f t="shared" si="293"/>
        <v>0.39790890297595799</v>
      </c>
      <c r="AI581" s="72">
        <f t="shared" si="294"/>
        <v>3.9868012422360252E-2</v>
      </c>
      <c r="AJ581" s="72">
        <f>(AV581-Driver!$K$179)/(Driver!$L$179-Driver!$K$179)</f>
        <v>9.2176295221980495E-2</v>
      </c>
      <c r="AK581" s="72">
        <f>(AW581-Driver!$K$180)/(Driver!$L$180-Driver!$K$180)</f>
        <v>0.38784979382667001</v>
      </c>
      <c r="AL581" s="72">
        <f>(AX581-Driver!$K$181)/(Driver!$L$181-Driver!$K$181)</f>
        <v>0.49977866312527663</v>
      </c>
      <c r="AM581" s="72">
        <f>(AY581-Driver!$K$182)/(Driver!$L$182-Driver!$K$182)</f>
        <v>0.9523102238992508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295"/>
        <v>1.9400352733686068</v>
      </c>
      <c r="AW581" s="70">
        <f t="shared" si="296"/>
        <v>38.880684476251709</v>
      </c>
      <c r="AX581" s="70">
        <f t="shared" si="297"/>
        <v>5.4980079681274896</v>
      </c>
      <c r="AY581" s="70">
        <f>IFERROR(Driver!$K$19/Data!BH581/Data!BI581*Data!BK581*Data!BL581,"")</f>
        <v>-0.29193257601576378</v>
      </c>
      <c r="AZ581" s="70">
        <f t="shared" si="298"/>
        <v>33.674609084139981</v>
      </c>
      <c r="BA581" s="70"/>
      <c r="BB581" s="70"/>
      <c r="BC581" s="70">
        <f t="shared" si="299"/>
        <v>59.619753693545903</v>
      </c>
      <c r="BD581" s="70">
        <f t="shared" si="300"/>
        <v>35.067754062121416</v>
      </c>
      <c r="BE581" s="70">
        <f t="shared" si="301"/>
        <v>1</v>
      </c>
      <c r="BF581" s="70">
        <f t="shared" si="302"/>
        <v>0.23617471807751023</v>
      </c>
      <c r="BG581" s="70">
        <f t="shared" si="303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219</v>
      </c>
      <c r="BS581" s="8" t="s">
        <v>493</v>
      </c>
      <c r="BT581" s="9" t="s">
        <v>514</v>
      </c>
      <c r="BU581" s="10">
        <v>165</v>
      </c>
      <c r="BV581" s="9" t="s">
        <v>222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307</v>
      </c>
      <c r="CU581" s="10"/>
      <c r="CV581" s="10"/>
      <c r="CW581" s="10"/>
      <c r="CX581" t="str">
        <f>INDEX('Data_Price '!AS$2:AS$1266,MATCH(Data!$DN581,'Data_Price '!$BE$2:$BE$1266,0))</f>
        <v>Blizzard Thunderbird Sport Ti Ski w/ TPX 12 Binding - Men's (15657)</v>
      </c>
      <c r="CY581" t="str">
        <f>INDEX('Data_Price '!AT$2:AT$1266,MATCH(Data!$DN581,'Data_Price '!$BE$2:$BE$1266,0))</f>
        <v>The Peak Ski and Sports</v>
      </c>
      <c r="CZ581">
        <f>INDEX('Data_Price '!AU$2:AU$1266,MATCH(Data!$DN581,'Data_Price '!$BE$2:$BE$1266,0))</f>
        <v>699.95</v>
      </c>
      <c r="DA581" t="str">
        <f>INDEX('Data_Price '!AV$2:AV$1266,MATCH(Data!$DN581,'Data_Price '!$BE$2:$BE$1266,0))</f>
        <v>https://www.google.com/url?url=https://www.thepeakskiandsports.com/blizzard-r13-ti-ski-w-tpx-12-binding-mens-15657/&amp;rct=j&amp;q=&amp;esrc=s&amp;sa=U&amp;ved=0ahUKEwiY1JzBxqP2AhXoUt8KHXFyDQkQ2SkIQg&amp;usg=AOvVaw0pQoeP1Bobg37LLLviQbJ0</v>
      </c>
      <c r="DB581">
        <f>INDEX('Data_Price '!AW$2:AW$1266,MATCH(Data!$DN581,'Data_Price '!$BE$2:$BE$1266,0))</f>
        <v>0</v>
      </c>
      <c r="DC581">
        <f>INDEX('Data_Price '!AX$2:AX$1266,MATCH(Data!$DN581,'Data_Price '!$BE$2:$BE$1266,0))</f>
        <v>0</v>
      </c>
      <c r="DD581">
        <f>INDEX('Data_Price '!AY$2:AY$1266,MATCH(Data!$DN581,'Data_Price '!$BE$2:$BE$1266,0))</f>
        <v>0</v>
      </c>
      <c r="DE581">
        <f>INDEX('Data_Price '!AZ$2:AZ$1266,MATCH(Data!$DN581,'Data_Price '!$BE$2:$BE$1266,0))</f>
        <v>0</v>
      </c>
      <c r="DF581">
        <f>INDEX('Data_Price '!BA$2:BA$1266,MATCH(Data!$DN581,'Data_Price '!$BE$2:$BE$1266,0))</f>
        <v>0</v>
      </c>
      <c r="DG581">
        <f>INDEX('Data_Price '!BB$2:BB$1266,MATCH(Data!$DN581,'Data_Price '!$BE$2:$BE$1266,0))</f>
        <v>0</v>
      </c>
      <c r="DH581">
        <f>INDEX('Data_Price '!BC$2:BC$1266,MATCH(Data!$DN581,'Data_Price '!$BE$2:$BE$1266,0))</f>
        <v>0</v>
      </c>
      <c r="DI581">
        <f>INDEX('Data_Price '!BD$2:BD$1266,MATCH(Data!$DN581,'Data_Price '!$BE$2:$BE$1266,0))</f>
        <v>0</v>
      </c>
      <c r="DJ581" s="89" t="e">
        <f ca="1">_xll.Connector("TinyUrl.TinyUrl",DA581,0)</f>
        <v>#NAME?</v>
      </c>
      <c r="DK581" s="89" t="e">
        <f ca="1">_xll.Connector("TinyUrl.TinyUrl",DE581,0)</f>
        <v>#NAME?</v>
      </c>
      <c r="DL581" s="89" t="e">
        <f ca="1">_xll.Connector("TinyUrl.TinyUrl",DI581,0)</f>
        <v>#NAME?</v>
      </c>
      <c r="DM581" s="224" t="str">
        <f t="shared" si="304"/>
        <v>Thunderbird Sport Ti</v>
      </c>
      <c r="DN581" s="89" t="str">
        <f t="shared" si="305"/>
        <v xml:space="preserve"> BlizzardThunderbird Sport Ti165 Unisex</v>
      </c>
      <c r="DO581" s="227" t="s">
        <v>1091</v>
      </c>
    </row>
    <row r="582" spans="2:119" ht="15.45" customHeight="1">
      <c r="B582" s="224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#VALUE!</v>
      </c>
      <c r="F582" s="43" t="b">
        <f>CL582&gt;Driver!$F$56</f>
        <v>0</v>
      </c>
      <c r="G582" s="43" t="b">
        <f>AND(CB582&gt;Driver!$F$55,CB582&lt;Driver!$G$55)</f>
        <v>0</v>
      </c>
      <c r="H582" s="43" t="e">
        <f t="shared" si="272"/>
        <v>#VALUE!</v>
      </c>
      <c r="I582" s="43">
        <f t="shared" si="273"/>
        <v>0</v>
      </c>
      <c r="J582" s="43" t="e">
        <f t="array" ref="J582">NOT(OR(($H$9:$H$1273=TRUE)*($I$9:$I$1273&gt;0)*($BT$9:$BT$1273=BT582)*($K$9:$K$1273&gt;K582)))</f>
        <v>#VALUE!</v>
      </c>
      <c r="K582" s="72">
        <f t="shared" si="274"/>
        <v>0.61930562538513678</v>
      </c>
      <c r="L582" s="72">
        <f t="shared" si="275"/>
        <v>0.84774474256707766</v>
      </c>
      <c r="M582" s="72">
        <f t="shared" si="276"/>
        <v>0.39086650820319602</v>
      </c>
      <c r="N582" s="72">
        <f t="shared" si="277"/>
        <v>9.1367861885790158E-2</v>
      </c>
      <c r="O582" s="72">
        <f t="shared" si="278"/>
        <v>0.27907479997869977</v>
      </c>
      <c r="P582" s="72">
        <f t="shared" si="279"/>
        <v>0.80215686274509812</v>
      </c>
      <c r="Q582" s="72"/>
      <c r="R582" s="72"/>
      <c r="S582" s="72">
        <f t="shared" si="280"/>
        <v>0.79237068260191568</v>
      </c>
      <c r="T582" s="72">
        <f t="shared" si="281"/>
        <v>0.47998019058906272</v>
      </c>
      <c r="U582" s="72">
        <f t="shared" si="282"/>
        <v>9.9999999999999978E-2</v>
      </c>
      <c r="V582" s="72">
        <f t="shared" si="283"/>
        <v>0.60097144183782536</v>
      </c>
      <c r="W582" s="72">
        <f t="shared" si="284"/>
        <v>0.95715339854950243</v>
      </c>
      <c r="X582" s="72">
        <f t="shared" si="285"/>
        <v>0.1522552574329224</v>
      </c>
      <c r="Y582" s="72">
        <f t="shared" si="286"/>
        <v>0.60913349179680398</v>
      </c>
      <c r="Z582" s="72">
        <f t="shared" si="287"/>
        <v>0.90863213811420984</v>
      </c>
      <c r="AA582" s="72">
        <f t="shared" si="288"/>
        <v>0.72092520002130023</v>
      </c>
      <c r="AB582" s="72">
        <f t="shared" si="289"/>
        <v>0.19784313725490194</v>
      </c>
      <c r="AC582" s="72"/>
      <c r="AD582" s="72"/>
      <c r="AE582" s="72">
        <f t="shared" si="290"/>
        <v>0.20762931739808435</v>
      </c>
      <c r="AF582" s="72">
        <f t="shared" si="291"/>
        <v>0.52001980941093728</v>
      </c>
      <c r="AG582" s="72">
        <f t="shared" si="292"/>
        <v>0.9</v>
      </c>
      <c r="AH582" s="72">
        <f t="shared" si="293"/>
        <v>0.39902855816217464</v>
      </c>
      <c r="AI582" s="72">
        <f t="shared" si="294"/>
        <v>4.2846601450497554E-2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0.37672576360279597</v>
      </c>
      <c r="AL582" s="72">
        <f>(AX582-Driver!$K$181)/(Driver!$L$181-Driver!$K$181)</f>
        <v>0.50863213811420982</v>
      </c>
      <c r="AM582" s="72">
        <f>(AY582-Driver!$K$182)/(Driver!$L$182-Driver!$K$182)</f>
        <v>0.9349252000213002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295"/>
        <v>1.8467643467643466</v>
      </c>
      <c r="AW582" s="70">
        <f t="shared" si="296"/>
        <v>37.792886134740527</v>
      </c>
      <c r="AX582" s="70">
        <f t="shared" si="297"/>
        <v>5.5776892430278879</v>
      </c>
      <c r="AY582" s="70">
        <f>IFERROR(Driver!$K$19/Data!BH582/Data!BI582*Data!BK582*Data!BL582,"")</f>
        <v>-0.39835485810121035</v>
      </c>
      <c r="AZ582" s="70">
        <f t="shared" si="298"/>
        <v>32.613551749813851</v>
      </c>
      <c r="BA582" s="70"/>
      <c r="BB582" s="70"/>
      <c r="BC582" s="70">
        <f t="shared" si="299"/>
        <v>73.848662810541882</v>
      </c>
      <c r="BD582" s="70">
        <f t="shared" si="300"/>
        <v>56.591477406871583</v>
      </c>
      <c r="BE582" s="70">
        <f t="shared" si="301"/>
        <v>1</v>
      </c>
      <c r="BF582" s="70">
        <f t="shared" si="302"/>
        <v>0.10971753081721002</v>
      </c>
      <c r="BG582" s="70">
        <f t="shared" si="303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219</v>
      </c>
      <c r="BS582" s="8" t="s">
        <v>771</v>
      </c>
      <c r="BT582" s="9" t="s">
        <v>798</v>
      </c>
      <c r="BU582" s="10">
        <v>175</v>
      </c>
      <c r="BV582" s="9" t="s">
        <v>222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307</v>
      </c>
      <c r="CU582" s="10"/>
      <c r="CV582" s="10"/>
      <c r="CW582" s="10"/>
      <c r="CX582">
        <f>INDEX('Data_Price '!AS$2:AS$1266,MATCH(Data!$DN582,'Data_Price '!$BE$2:$BE$1266,0))</f>
        <v>0</v>
      </c>
      <c r="CY582">
        <f>INDEX('Data_Price '!AT$2:AT$1266,MATCH(Data!$DN582,'Data_Price '!$BE$2:$BE$1266,0))</f>
        <v>0</v>
      </c>
      <c r="CZ582">
        <f>INDEX('Data_Price '!AU$2:AU$1266,MATCH(Data!$DN582,'Data_Price '!$BE$2:$BE$1266,0))</f>
        <v>0</v>
      </c>
      <c r="DA582">
        <f>INDEX('Data_Price '!AV$2:AV$1266,MATCH(Data!$DN582,'Data_Price '!$BE$2:$BE$1266,0))</f>
        <v>0</v>
      </c>
      <c r="DB582">
        <f>INDEX('Data_Price '!AW$2:AW$1266,MATCH(Data!$DN582,'Data_Price '!$BE$2:$BE$1266,0))</f>
        <v>0</v>
      </c>
      <c r="DC582">
        <f>INDEX('Data_Price '!AX$2:AX$1266,MATCH(Data!$DN582,'Data_Price '!$BE$2:$BE$1266,0))</f>
        <v>0</v>
      </c>
      <c r="DD582">
        <f>INDEX('Data_Price '!AY$2:AY$1266,MATCH(Data!$DN582,'Data_Price '!$BE$2:$BE$1266,0))</f>
        <v>0</v>
      </c>
      <c r="DE582">
        <f>INDEX('Data_Price '!AZ$2:AZ$1266,MATCH(Data!$DN582,'Data_Price '!$BE$2:$BE$1266,0))</f>
        <v>0</v>
      </c>
      <c r="DF582">
        <f>INDEX('Data_Price '!BA$2:BA$1266,MATCH(Data!$DN582,'Data_Price '!$BE$2:$BE$1266,0))</f>
        <v>0</v>
      </c>
      <c r="DG582">
        <f>INDEX('Data_Price '!BB$2:BB$1266,MATCH(Data!$DN582,'Data_Price '!$BE$2:$BE$1266,0))</f>
        <v>0</v>
      </c>
      <c r="DH582">
        <f>INDEX('Data_Price '!BC$2:BC$1266,MATCH(Data!$DN582,'Data_Price '!$BE$2:$BE$1266,0))</f>
        <v>0</v>
      </c>
      <c r="DI582">
        <f>INDEX('Data_Price '!BD$2:BD$1266,MATCH(Data!$DN582,'Data_Price '!$BE$2:$BE$1266,0))</f>
        <v>0</v>
      </c>
      <c r="DJ582" s="89" t="e">
        <f ca="1">_xll.Connector("TinyUrl.TinyUrl",DA582,0)</f>
        <v>#NAME?</v>
      </c>
      <c r="DK582" s="89" t="e">
        <f ca="1">_xll.Connector("TinyUrl.TinyUrl",DE582,0)</f>
        <v>#NAME?</v>
      </c>
      <c r="DL582" s="89" t="e">
        <f ca="1">_xll.Connector("TinyUrl.TinyUrl",DI582,0)</f>
        <v>#NAME?</v>
      </c>
      <c r="DM582" s="224" t="str">
        <f t="shared" si="304"/>
        <v>Hero Elite Multi Turn Ti</v>
      </c>
      <c r="DN582" s="89" t="str">
        <f t="shared" si="305"/>
        <v xml:space="preserve"> RossignolHero Elite Multi Turn Ti175 Unisex</v>
      </c>
      <c r="DO582" s="227"/>
    </row>
    <row r="583" spans="2:119" ht="15.45" customHeight="1">
      <c r="B583" s="224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#VALUE!</v>
      </c>
      <c r="F583" s="43" t="b">
        <f>CL583&gt;Driver!$F$56</f>
        <v>0</v>
      </c>
      <c r="G583" s="43" t="b">
        <f>AND(CB583&gt;Driver!$F$55,CB583&lt;Driver!$G$55)</f>
        <v>0</v>
      </c>
      <c r="H583" s="43" t="e">
        <f t="shared" si="272"/>
        <v>#VALUE!</v>
      </c>
      <c r="I583" s="43">
        <f t="shared" si="273"/>
        <v>0</v>
      </c>
      <c r="J583" s="43" t="e">
        <f t="array" ref="J583">NOT(OR(($H$9:$H$1273=TRUE)*($I$9:$I$1273&gt;0)*($BT$9:$BT$1273=BT583)*($K$9:$K$1273&gt;K583)))</f>
        <v>#VALUE!</v>
      </c>
      <c r="K583" s="72">
        <f t="shared" si="274"/>
        <v>0.60264096642410547</v>
      </c>
      <c r="L583" s="72">
        <f t="shared" si="275"/>
        <v>0.80769962130368222</v>
      </c>
      <c r="M583" s="72">
        <f t="shared" si="276"/>
        <v>0.39758231154452861</v>
      </c>
      <c r="N583" s="72">
        <f t="shared" si="277"/>
        <v>9.8956554733447E-2</v>
      </c>
      <c r="O583" s="72">
        <f t="shared" si="278"/>
        <v>0.2528263276125573</v>
      </c>
      <c r="P583" s="72">
        <f t="shared" si="279"/>
        <v>0.84096405228758164</v>
      </c>
      <c r="Q583" s="72"/>
      <c r="R583" s="72"/>
      <c r="S583" s="72">
        <f t="shared" si="280"/>
        <v>0.72073810778057634</v>
      </c>
      <c r="T583" s="72">
        <f t="shared" si="281"/>
        <v>0.21716023250409522</v>
      </c>
      <c r="U583" s="72">
        <f t="shared" si="282"/>
        <v>9.9999999999999978E-2</v>
      </c>
      <c r="V583" s="72">
        <f t="shared" si="283"/>
        <v>0.60136998992603685</v>
      </c>
      <c r="W583" s="72">
        <f t="shared" si="284"/>
        <v>0.96421012955103869</v>
      </c>
      <c r="X583" s="72">
        <f t="shared" si="285"/>
        <v>0.19230037869631778</v>
      </c>
      <c r="Y583" s="72">
        <f t="shared" si="286"/>
        <v>0.60241768845547139</v>
      </c>
      <c r="Z583" s="72">
        <f t="shared" si="287"/>
        <v>0.901043445266553</v>
      </c>
      <c r="AA583" s="72">
        <f t="shared" si="288"/>
        <v>0.7471736723874427</v>
      </c>
      <c r="AB583" s="72">
        <f t="shared" si="289"/>
        <v>0.1590359477124183</v>
      </c>
      <c r="AC583" s="72"/>
      <c r="AD583" s="72"/>
      <c r="AE583" s="72">
        <f t="shared" si="290"/>
        <v>0.27926189221942371</v>
      </c>
      <c r="AF583" s="72">
        <f t="shared" si="291"/>
        <v>0.78283976749590478</v>
      </c>
      <c r="AG583" s="72">
        <f t="shared" si="292"/>
        <v>0.9</v>
      </c>
      <c r="AH583" s="72">
        <f t="shared" si="293"/>
        <v>0.39863001007396315</v>
      </c>
      <c r="AI583" s="72">
        <f t="shared" si="294"/>
        <v>3.5789870448961363E-2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0.34150190273748743</v>
      </c>
      <c r="AL583" s="72">
        <f>(AX583-Driver!$K$181)/(Driver!$L$181-Driver!$K$181)</f>
        <v>0.50104344526655298</v>
      </c>
      <c r="AM583" s="72">
        <f>(AY583-Driver!$K$182)/(Driver!$L$182-Driver!$K$182)</f>
        <v>0.96117367238744267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295"/>
        <v>1.0039343372676706</v>
      </c>
      <c r="AW583" s="70">
        <f t="shared" si="296"/>
        <v>34.348409927846589</v>
      </c>
      <c r="AX583" s="70">
        <f t="shared" si="297"/>
        <v>5.5093910073989765</v>
      </c>
      <c r="AY583" s="70">
        <f>IFERROR(Driver!$K$19/Data!BH583/Data!BI583*Data!BK583*Data!BL583,"")</f>
        <v>-0.23767504827911731</v>
      </c>
      <c r="AZ583" s="70">
        <f t="shared" si="298"/>
        <v>29.076693968726733</v>
      </c>
      <c r="BA583" s="70"/>
      <c r="BB583" s="70"/>
      <c r="BC583" s="70">
        <f t="shared" si="299"/>
        <v>36.692348269132033</v>
      </c>
      <c r="BD583" s="70">
        <f t="shared" si="300"/>
        <v>79.850578007981767</v>
      </c>
      <c r="BE583" s="70">
        <f t="shared" si="301"/>
        <v>1</v>
      </c>
      <c r="BF583" s="70">
        <f t="shared" si="302"/>
        <v>0.15473073742191176</v>
      </c>
      <c r="BG583" s="70">
        <f t="shared" si="303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219</v>
      </c>
      <c r="BS583" s="8" t="s">
        <v>628</v>
      </c>
      <c r="BT583" s="9" t="s">
        <v>651</v>
      </c>
      <c r="BU583" s="10">
        <v>170</v>
      </c>
      <c r="BV583" s="9" t="s">
        <v>222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307</v>
      </c>
      <c r="CU583" s="10"/>
      <c r="CV583" s="10"/>
      <c r="CW583" s="10"/>
      <c r="CX583" t="str">
        <f>INDEX('Data_Price '!AS$2:AS$1266,MATCH(Data!$DN583,'Data_Price '!$BE$2:$BE$1266,0))</f>
        <v>Head V-Shape V4 Skis with PR 11 GW Bindings</v>
      </c>
      <c r="CY583" t="str">
        <f>INDEX('Data_Price '!AT$2:AT$1266,MATCH(Data!$DN583,'Data_Price '!$BE$2:$BE$1266,0))</f>
        <v>Gorham Bike and Ski</v>
      </c>
      <c r="CZ583">
        <f>INDEX('Data_Price '!AU$2:AU$1266,MATCH(Data!$DN583,'Data_Price '!$BE$2:$BE$1266,0))</f>
        <v>399.99</v>
      </c>
      <c r="DA583" t="str">
        <f>INDEX('Data_Price '!AV$2:AV$1266,MATCH(Data!$DN583,'Data_Price '!$BE$2:$BE$1266,0))</f>
        <v>https://www.google.com/url?url=https://www.gorhambike.com/product/head-v-shape-v4-skis-with-pr-11-gw-bindings-399226-1.htm%3Fvariations%3D899164&amp;rct=j&amp;q=&amp;esrc=s&amp;sa=U&amp;ved=0ahUKEwilxfXBxqP2AhVKJt8KHeqaArQQ2SkIVw&amp;usg=AOvVaw2dGCs3n6KW7qxzJ4SEmrI1</v>
      </c>
      <c r="DB583" t="str">
        <f>INDEX('Data_Price '!AW$2:AW$1266,MATCH(Data!$DN583,'Data_Price '!$BE$2:$BE$1266,0))</f>
        <v>Head V-shape V4 Skis + Size Adjustable Pr 10 Gw Bindings 170cm Pair</v>
      </c>
      <c r="DC583" t="str">
        <f>INDEX('Data_Price '!AX$2:AX$1266,MATCH(Data!$DN583,'Data_Price '!$BE$2:$BE$1266,0))</f>
        <v>eBay - wintersportdeals</v>
      </c>
      <c r="DD583">
        <f>INDEX('Data_Price '!AY$2:AY$1266,MATCH(Data!$DN583,'Data_Price '!$BE$2:$BE$1266,0))</f>
        <v>443.99</v>
      </c>
      <c r="DE583" t="str">
        <f>INDEX('Data_Price '!AZ$2:AZ$1266,MATCH(Data!$DN583,'Data_Price '!$BE$2:$BE$1266,0))</f>
        <v>https://www.google.com/url?url=https://www.ebay.com/itm/384652439401%3Fchn%3Dps%26mkevt%3D1%26mkcid%3D28&amp;rct=j&amp;q=&amp;esrc=s&amp;sa=U&amp;ved=0ahUKEwilxfXBxqP2AhVKJt8KHeqaArQQ2SkIYg&amp;usg=AOvVaw0wzMLzb-K_1YfZocm9Xug-</v>
      </c>
      <c r="DF583" t="str">
        <f>INDEX('Data_Price '!BA$2:BA$1266,MATCH(Data!$DN583,'Data_Price '!$BE$2:$BE$1266,0))</f>
        <v>Head V-shape V4 Xl Skis With Size Adjustable Pr 10 Gw Bindings 2022</v>
      </c>
      <c r="DG583" t="str">
        <f>INDEX('Data_Price '!BB$2:BB$1266,MATCH(Data!$DN583,'Data_Price '!$BE$2:$BE$1266,0))</f>
        <v>eBay - wintersportdeals</v>
      </c>
      <c r="DH583">
        <f>INDEX('Data_Price '!BC$2:BC$1266,MATCH(Data!$DN583,'Data_Price '!$BE$2:$BE$1266,0))</f>
        <v>443.99</v>
      </c>
      <c r="DI583" t="str">
        <f>INDEX('Data_Price '!BD$2:BD$1266,MATCH(Data!$DN583,'Data_Price '!$BE$2:$BE$1266,0))</f>
        <v>https://www.google.com/url?url=https://www.ebay.com/itm/194738510023%3Fchn%3Dps%26mkevt%3D1%26mkcid%3D28&amp;rct=j&amp;q=&amp;esrc=s&amp;sa=U&amp;ved=0ahUKEwilxfXBxqP2AhVKJt8KHeqaArQQ2SkIZQ&amp;usg=AOvVaw3wZjrYzsiEcKyL-U2QC-ec</v>
      </c>
      <c r="DJ583" s="89" t="e">
        <f ca="1">_xll.Connector("TinyUrl.TinyUrl",DA583,0)</f>
        <v>#NAME?</v>
      </c>
      <c r="DK583" s="89" t="e">
        <f ca="1">_xll.Connector("TinyUrl.TinyUrl",DE583,0)</f>
        <v>#NAME?</v>
      </c>
      <c r="DL583" s="89" t="e">
        <f ca="1">_xll.Connector("TinyUrl.TinyUrl",DI583,0)</f>
        <v>#NAME?</v>
      </c>
      <c r="DM583" s="224" t="str">
        <f t="shared" si="304"/>
        <v>V-Shape V4</v>
      </c>
      <c r="DN583" s="89" t="str">
        <f t="shared" si="305"/>
        <v xml:space="preserve"> HeadV-Shape V4170 Unisex</v>
      </c>
      <c r="DO583" s="227"/>
    </row>
    <row r="584" spans="2:119" ht="15.45" customHeight="1">
      <c r="B584" s="224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#VALUE!</v>
      </c>
      <c r="F584" s="43" t="b">
        <f>CL584&gt;Driver!$F$56</f>
        <v>0</v>
      </c>
      <c r="G584" s="43" t="b">
        <f>AND(CB584&gt;Driver!$F$55,CB584&lt;Driver!$G$55)</f>
        <v>0</v>
      </c>
      <c r="H584" s="43" t="e">
        <f t="shared" si="272"/>
        <v>#VALUE!</v>
      </c>
      <c r="I584" s="43">
        <f t="shared" si="273"/>
        <v>0</v>
      </c>
      <c r="J584" s="43" t="e">
        <f t="array" ref="J584">NOT(OR(($H$9:$H$1273=TRUE)*($I$9:$I$1273&gt;0)*($BT$9:$BT$1273=BT584)*($K$9:$K$1273&gt;K584)))</f>
        <v>#VALUE!</v>
      </c>
      <c r="K584" s="72">
        <f t="shared" si="274"/>
        <v>0.65523172786394634</v>
      </c>
      <c r="L584" s="72">
        <f t="shared" si="275"/>
        <v>0.92759326403996456</v>
      </c>
      <c r="M584" s="72">
        <f t="shared" si="276"/>
        <v>0.38287019168792813</v>
      </c>
      <c r="N584" s="72">
        <f t="shared" si="277"/>
        <v>0.10211851008663753</v>
      </c>
      <c r="O584" s="72">
        <f t="shared" si="278"/>
        <v>0.27558520223204885</v>
      </c>
      <c r="P584" s="72">
        <f t="shared" si="279"/>
        <v>0.77090686274509812</v>
      </c>
      <c r="Q584" s="72"/>
      <c r="R584" s="72"/>
      <c r="S584" s="72">
        <f t="shared" si="280"/>
        <v>0.7380046651952159</v>
      </c>
      <c r="T584" s="72">
        <f t="shared" si="281"/>
        <v>0.84569367932646922</v>
      </c>
      <c r="U584" s="72">
        <f t="shared" si="282"/>
        <v>0.85883569457714326</v>
      </c>
      <c r="V584" s="72">
        <f t="shared" si="283"/>
        <v>0.6340489737652093</v>
      </c>
      <c r="W584" s="72">
        <f t="shared" si="284"/>
        <v>0.97371495327102808</v>
      </c>
      <c r="X584" s="72">
        <f t="shared" si="285"/>
        <v>7.2406735960035468E-2</v>
      </c>
      <c r="Y584" s="72">
        <f t="shared" si="286"/>
        <v>0.61712980831207187</v>
      </c>
      <c r="Z584" s="72">
        <f t="shared" si="287"/>
        <v>0.89788148991336247</v>
      </c>
      <c r="AA584" s="72">
        <f t="shared" si="288"/>
        <v>0.72441479776795115</v>
      </c>
      <c r="AB584" s="72">
        <f t="shared" si="289"/>
        <v>0.22909313725490194</v>
      </c>
      <c r="AC584" s="72"/>
      <c r="AD584" s="72"/>
      <c r="AE584" s="72">
        <f t="shared" si="290"/>
        <v>0.2619953348047841</v>
      </c>
      <c r="AF584" s="72">
        <f t="shared" si="291"/>
        <v>0.15430632067353076</v>
      </c>
      <c r="AG584" s="72">
        <f t="shared" si="292"/>
        <v>0.14116430542285674</v>
      </c>
      <c r="AH584" s="72">
        <f t="shared" si="293"/>
        <v>0.36595102623479075</v>
      </c>
      <c r="AI584" s="72">
        <f t="shared" si="294"/>
        <v>2.6285046728971972E-2</v>
      </c>
      <c r="AJ584" s="72">
        <f>(AV584-Driver!$K$179)/(Driver!$L$179-Driver!$K$179)</f>
        <v>0.16759326403996452</v>
      </c>
      <c r="AK584" s="72">
        <f>(AW584-Driver!$K$180)/(Driver!$L$180-Driver!$K$180)</f>
        <v>0.40507998609808826</v>
      </c>
      <c r="AL584" s="72">
        <f>(AX584-Driver!$K$181)/(Driver!$L$181-Driver!$K$181)</f>
        <v>0.49788148991336251</v>
      </c>
      <c r="AM584" s="72">
        <f>(AY584-Driver!$K$182)/(Driver!$L$182-Driver!$K$182)</f>
        <v>0.93841479776795111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295"/>
        <v>3.5273368606701938</v>
      </c>
      <c r="AW584" s="70">
        <f t="shared" si="296"/>
        <v>40.565593110942572</v>
      </c>
      <c r="AX584" s="70">
        <f t="shared" si="297"/>
        <v>5.4809334092202624</v>
      </c>
      <c r="AY584" s="70">
        <f>IFERROR(Driver!$K$19/Data!BH584/Data!BI584*Data!BK584*Data!BL584,"")</f>
        <v>-0.37699331391432928</v>
      </c>
      <c r="AZ584" s="70">
        <f t="shared" si="298"/>
        <v>35.461653015636635</v>
      </c>
      <c r="BA584" s="70"/>
      <c r="BB584" s="70"/>
      <c r="BC584" s="70">
        <f t="shared" si="299"/>
        <v>45.648631635265339</v>
      </c>
      <c r="BD584" s="70">
        <f t="shared" si="300"/>
        <v>24.226481659568616</v>
      </c>
      <c r="BE584" s="70">
        <f t="shared" si="301"/>
        <v>0.24129967316970974</v>
      </c>
      <c r="BF584" s="70">
        <f t="shared" si="302"/>
        <v>3.845592379201479</v>
      </c>
      <c r="BG584" s="70">
        <f t="shared" si="303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219</v>
      </c>
      <c r="BS584" s="8" t="s">
        <v>950</v>
      </c>
      <c r="BT584" s="9" t="s">
        <v>688</v>
      </c>
      <c r="BU584" s="10">
        <v>177</v>
      </c>
      <c r="BV584" s="9" t="s">
        <v>222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306</v>
      </c>
      <c r="CU584" s="9" t="s">
        <v>305</v>
      </c>
      <c r="CV584" s="10"/>
      <c r="CW584" s="10"/>
      <c r="CX584" t="str">
        <f>INDEX('Data_Price '!AS$2:AS$1266,MATCH(Data!$DN584,'Data_Price '!$BE$2:$BE$1266,0))</f>
        <v>K2 Mindbender 85 Skis</v>
      </c>
      <c r="CY584" t="str">
        <f>INDEX('Data_Price '!AT$2:AT$1266,MATCH(Data!$DN584,'Data_Price '!$BE$2:$BE$1266,0))</f>
        <v>! OutdoorXL.com</v>
      </c>
      <c r="CZ584">
        <f>INDEX('Data_Price '!AU$2:AU$1266,MATCH(Data!$DN584,'Data_Price '!$BE$2:$BE$1266,0))</f>
        <v>319.95</v>
      </c>
      <c r="DA584" t="str">
        <f>INDEX('Data_Price '!AV$2:AV$1266,MATCH(Data!$DN584,'Data_Price '!$BE$2:$BE$1266,0))</f>
        <v>https://www.google.com/url?q=https://www.outdoorxl.com/k2-mindbender-85-362013.html%3Fprl%3D92-20631x144-1002&amp;sa=U&amp;ved=0ahUKEwjVvoTDxqP2AhXpnuAKHSJmD8YQ2ykIGw&amp;usg=AOvVaw2OU8oQq3obbvPsf-zryokJ</v>
      </c>
      <c r="DB584" t="str">
        <f>INDEX('Data_Price '!AW$2:AW$1266,MATCH(Data!$DN584,'Data_Price '!$BE$2:$BE$1266,0))</f>
        <v>K2 Mindbender 85 Skis</v>
      </c>
      <c r="DC584" t="str">
        <f>INDEX('Data_Price '!AX$2:AX$1266,MATCH(Data!$DN584,'Data_Price '!$BE$2:$BE$1266,0))</f>
        <v>REI</v>
      </c>
      <c r="DD584">
        <f>INDEX('Data_Price '!AY$2:AY$1266,MATCH(Data!$DN584,'Data_Price '!$BE$2:$BE$1266,0))</f>
        <v>399.95</v>
      </c>
      <c r="DE584" t="str">
        <f>INDEX('Data_Price '!AZ$2:AZ$1266,MATCH(Data!$DN584,'Data_Price '!$BE$2:$BE$1266,0))</f>
        <v>https://www.google.com/url?url=https://www.rei.com/product/197984/k2-mindbender-85-skis-mens-20212022%3FCAWELAID%3D120217890012465961&amp;rct=j&amp;q=&amp;esrc=s&amp;sa=U&amp;ved=0ahUKEwjS4NXCxqP2AhULTt8KHW7BC5cQsDwIcg&amp;usg=AOvVaw0Qoh3Q7EJi3HvVBeEDP1Vf</v>
      </c>
      <c r="DF584" t="str">
        <f>INDEX('Data_Price '!BA$2:BA$1266,MATCH(Data!$DN584,'Data_Price '!$BE$2:$BE$1266,0))</f>
        <v>K2 Mindbender 85 Skis</v>
      </c>
      <c r="DG584" t="str">
        <f>INDEX('Data_Price '!BB$2:BB$1266,MATCH(Data!$DN584,'Data_Price '!$BE$2:$BE$1266,0))</f>
        <v>REI</v>
      </c>
      <c r="DH584">
        <f>INDEX('Data_Price '!BC$2:BC$1266,MATCH(Data!$DN584,'Data_Price '!$BE$2:$BE$1266,0))</f>
        <v>399.95</v>
      </c>
      <c r="DI584" t="str">
        <f>INDEX('Data_Price '!BD$2:BD$1266,MATCH(Data!$DN584,'Data_Price '!$BE$2:$BE$1266,0))</f>
        <v>https://www.google.com/url?q=https://www.rei.com/product/197984/k2-mindbender-85-skis-mens-20212022%3FCAWELAID%3D120217890012465961&amp;sa=U&amp;ved=0ahUKEwjVvoTDxqP2AhXpnuAKHSJmD8YQ2ykIFw&amp;usg=AOvVaw1MjpKl-beUSjayFL2dUKCP</v>
      </c>
      <c r="DJ584" s="89" t="e">
        <f ca="1">_xll.Connector("TinyUrl.TinyUrl",DA584,0)</f>
        <v>#NAME?</v>
      </c>
      <c r="DK584" s="89" t="e">
        <f ca="1">_xll.Connector("TinyUrl.TinyUrl",DE584,0)</f>
        <v>#NAME?</v>
      </c>
      <c r="DL584" s="89" t="e">
        <f ca="1">_xll.Connector("TinyUrl.TinyUrl",DI584,0)</f>
        <v>#NAME?</v>
      </c>
      <c r="DM584" s="224" t="str">
        <f t="shared" si="304"/>
        <v>Mindbender 85</v>
      </c>
      <c r="DN584" s="89" t="str">
        <f t="shared" si="305"/>
        <v xml:space="preserve"> K2Mindbender 85177 Unisex</v>
      </c>
      <c r="DO584" s="227" t="s">
        <v>1053</v>
      </c>
    </row>
    <row r="585" spans="2:119" ht="15.45" customHeight="1">
      <c r="B585" s="224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#VALUE!</v>
      </c>
      <c r="F585" s="43" t="b">
        <f>CL585&gt;Driver!$F$56</f>
        <v>0</v>
      </c>
      <c r="G585" s="43" t="b">
        <f>AND(CB585&gt;Driver!$F$55,CB585&lt;Driver!$G$55)</f>
        <v>0</v>
      </c>
      <c r="H585" s="43" t="e">
        <f t="shared" ref="H585:H648" si="306">AND(B585:G585)</f>
        <v>#VALUE!</v>
      </c>
      <c r="I585" s="43">
        <f t="shared" ref="I585:I648" si="307">COUNTIFS($H$9:$H$1273,TRUE,$BT$9:$BT$1273,BT585)</f>
        <v>0</v>
      </c>
      <c r="J585" s="43" t="e">
        <f t="array" ref="J585">NOT(OR(($H$9:$H$1273=TRUE)*($I$9:$I$1273&gt;0)*($BT$9:$BT$1273=BT585)*($K$9:$K$1273&gt;K585)))</f>
        <v>#VALUE!</v>
      </c>
      <c r="K585" s="72">
        <f t="shared" ref="K585:K648" si="308">IFERROR(1-AVERAGE(X585:Y585),"")</f>
        <v>0.64861443141576069</v>
      </c>
      <c r="L585" s="72">
        <f t="shared" ref="L585:L648" si="309">1-X585</f>
        <v>0.92777697204093146</v>
      </c>
      <c r="M585" s="72">
        <f t="shared" ref="M585:M648" si="310">1-Y585</f>
        <v>0.36945189079058993</v>
      </c>
      <c r="N585" s="72">
        <f t="shared" ref="N585:N648" si="311">1-Z585</f>
        <v>0.11160437614620888</v>
      </c>
      <c r="O585" s="72">
        <f t="shared" ref="O585:O648" si="312">1-AA585</f>
        <v>0.31224149230399234</v>
      </c>
      <c r="P585" s="72">
        <f t="shared" ref="P585:P648" si="313">1-AB585</f>
        <v>0.68450980392156879</v>
      </c>
      <c r="Q585" s="72"/>
      <c r="R585" s="72"/>
      <c r="S585" s="72">
        <f t="shared" ref="S585:S648" si="314">1-AE585</f>
        <v>0.79166797624785568</v>
      </c>
      <c r="T585" s="72">
        <f t="shared" ref="T585:T648" si="315">1-AF585</f>
        <v>0.99584040430307774</v>
      </c>
      <c r="U585" s="72">
        <f t="shared" ref="U585:U648" si="316">1-AG585</f>
        <v>0.94527010862151473</v>
      </c>
      <c r="V585" s="72">
        <f t="shared" ref="V585:V648" si="317">1-AH585</f>
        <v>0.63062331481931921</v>
      </c>
      <c r="W585" s="72">
        <f t="shared" ref="W585:W648" si="318">1-AI585</f>
        <v>0.9814962025316456</v>
      </c>
      <c r="X585" s="72">
        <f t="shared" ref="X585:X648" si="319">ABS(AJ585-AJ$1)</f>
        <v>7.2223027959068486E-2</v>
      </c>
      <c r="Y585" s="72">
        <f t="shared" ref="Y585:Y648" si="320">AVERAGE(Z585:AB585)</f>
        <v>0.63054810920941007</v>
      </c>
      <c r="Z585" s="72">
        <f t="shared" ref="Z585:Z648" si="321">ABS(AL585-AL$1)</f>
        <v>0.88839562385379112</v>
      </c>
      <c r="AA585" s="72">
        <f t="shared" ref="AA585:AA648" si="322">ABS(AM585-AM$1)</f>
        <v>0.68775850769600766</v>
      </c>
      <c r="AB585" s="72">
        <f t="shared" ref="AB585:AB648" si="323">ABS(AN585-AN$1)</f>
        <v>0.31549019607843121</v>
      </c>
      <c r="AC585" s="72"/>
      <c r="AD585" s="72"/>
      <c r="AE585" s="72">
        <f t="shared" ref="AE585:AE648" si="324">ABS(AQ$1-AQ585)</f>
        <v>0.20833202375214435</v>
      </c>
      <c r="AF585" s="72">
        <f t="shared" ref="AF585:AF648" si="325">ABS(AR$1-AR585)</f>
        <v>4.1595956969222442E-3</v>
      </c>
      <c r="AG585" s="72">
        <f t="shared" ref="AG585:AG648" si="326">ABS(AS$1-AS585)</f>
        <v>5.4729891378485246E-2</v>
      </c>
      <c r="AH585" s="72">
        <f t="shared" ref="AH585:AH648" si="327">ABS(AT$1-AT585)</f>
        <v>0.36937668518068073</v>
      </c>
      <c r="AI585" s="72">
        <f t="shared" ref="AI585:AI648" si="328">ABS(AU$1-AU585)</f>
        <v>1.8503797468354427E-2</v>
      </c>
      <c r="AJ585" s="72">
        <f>(AV585-Driver!$K$179)/(Driver!$L$179-Driver!$K$179)</f>
        <v>0.31222302795906848</v>
      </c>
      <c r="AK585" s="72">
        <f>(AW585-Driver!$K$180)/(Driver!$L$180-Driver!$K$180)</f>
        <v>0.48243494485434613</v>
      </c>
      <c r="AL585" s="72">
        <f>(AX585-Driver!$K$181)/(Driver!$L$181-Driver!$K$181)</f>
        <v>0.48839562385379115</v>
      </c>
      <c r="AM585" s="72">
        <f>(AY585-Driver!$K$182)/(Driver!$L$182-Driver!$K$182)</f>
        <v>0.90175850769600763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29">IFERROR(BM585*BJ585^1/4,"")</f>
        <v>6.5713607380274031</v>
      </c>
      <c r="AW585" s="70">
        <f t="shared" ref="AW585:AW648" si="330">IFERROR(SUM(AX585:AZ585),"")</f>
        <v>48.129991458416519</v>
      </c>
      <c r="AX585" s="70">
        <f t="shared" ref="AX585:AX648" si="331">IFERROR(BH585,"")</f>
        <v>5.3955606146841202</v>
      </c>
      <c r="AY585" s="70">
        <f>IFERROR(Driver!$K$19/Data!BH585/Data!BI585*Data!BK585*Data!BL585,"")</f>
        <v>-0.60138449506133795</v>
      </c>
      <c r="AZ585" s="70">
        <f t="shared" ref="AZ585:AZ648" si="332">IFERROR(BI585*BN585,"")</f>
        <v>43.335815338793736</v>
      </c>
      <c r="BA585" s="70"/>
      <c r="BB585" s="70"/>
      <c r="BC585" s="70">
        <f t="shared" ref="BC585:BC648" si="333">IFERROR(BI585*BN585*BK585/BJ585^(1/2),"")</f>
        <v>73.484164139555631</v>
      </c>
      <c r="BD585" s="70">
        <f t="shared" ref="BD585:BD648" si="334">IFERROR(BH585*BM585*BL585/BJ585/BK585,"")</f>
        <v>10.202528845772411</v>
      </c>
      <c r="BE585" s="70">
        <f t="shared" ref="BE585:BE648" si="335">IFERROR(MIN(BI585/BQ585/BP585/BO585/BH585,$BE$1),"")</f>
        <v>0.154880678051943</v>
      </c>
      <c r="BF585" s="70">
        <f t="shared" ref="BF585:BF648" si="336">IFERROR(BJ585*BO585*BP585/BK585,"")</f>
        <v>3.4586882678793778</v>
      </c>
      <c r="BG585" s="70">
        <f t="shared" ref="BG585:BG648" si="337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219</v>
      </c>
      <c r="BS585" s="8" t="s">
        <v>579</v>
      </c>
      <c r="BT585" s="9" t="s">
        <v>592</v>
      </c>
      <c r="BU585" s="10">
        <v>171</v>
      </c>
      <c r="BV585" s="9" t="s">
        <v>222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305</v>
      </c>
      <c r="CU585" s="10"/>
      <c r="CV585" s="10"/>
      <c r="CW585" s="10"/>
      <c r="CX585" t="str">
        <f>INDEX('Data_Price '!AS$2:AS$1266,MATCH(Data!$DN585,'Data_Price '!$BE$2:$BE$1266,0))</f>
        <v>Faction Dictator 2.0 Skis 2022</v>
      </c>
      <c r="CY585" t="str">
        <f>INDEX('Data_Price '!AT$2:AT$1266,MATCH(Data!$DN585,'Data_Price '!$BE$2:$BE$1266,0))</f>
        <v>AlpinStore</v>
      </c>
      <c r="CZ585">
        <f>INDEX('Data_Price '!AU$2:AU$1266,MATCH(Data!$DN585,'Data_Price '!$BE$2:$BE$1266,0))</f>
        <v>530.19000000000005</v>
      </c>
      <c r="DA585" t="str">
        <f>INDEX('Data_Price '!AV$2:AV$1266,MATCH(Data!$DN585,'Data_Price '!$BE$2:$BE$1266,0))</f>
        <v>https://www.google.com/url?q=https://www.alpinstore.com/en/486646-faction-dictator-20-black-skis-for-men.html%3Fads_affilie%3D35%26id_contry%3D21%26ads_product%3D486646%26id_devise%3D5%26srsltid%3DAWLEVJzO0WhlhCr_ekEJeCZEOFwUU-NMQtQsejFHlCylBNWGI8gavqqAA48&amp;sa=U&amp;ved=0ahUKEwiXlNzDxqP2AhXQc98KHV56CO0Q2ykIFw&amp;usg=AOvVaw3aXNIFd-3rZnNzS9PWmQ95</v>
      </c>
      <c r="DB585" t="str">
        <f>INDEX('Data_Price '!AW$2:AW$1266,MATCH(Data!$DN585,'Data_Price '!$BE$2:$BE$1266,0))</f>
        <v>Faction Dictator 2.0 Skis 2022</v>
      </c>
      <c r="DC585" t="str">
        <f>INDEX('Data_Price '!AX$2:AX$1266,MATCH(Data!$DN585,'Data_Price '!$BE$2:$BE$1266,0))</f>
        <v>Gorham Bike and Ski</v>
      </c>
      <c r="DD585">
        <f>INDEX('Data_Price '!AY$2:AY$1266,MATCH(Data!$DN585,'Data_Price '!$BE$2:$BE$1266,0))</f>
        <v>543.99</v>
      </c>
      <c r="DE585" t="str">
        <f>INDEX('Data_Price '!AZ$2:AZ$1266,MATCH(Data!$DN585,'Data_Price '!$BE$2:$BE$1266,0))</f>
        <v>https://www.google.com/url?url=https://www.gorhambike.com/product/faction-dictator-2.0-skis-36129.htm%3Fvariations%3D901323&amp;rct=j&amp;q=&amp;esrc=s&amp;sa=U&amp;ved=0ahUKEwj8wKbDxqP2AhWmmeAKHY66CK4QsDwIWg&amp;usg=AOvVaw0mBKsEzEcGZX0OLzynNuVI</v>
      </c>
      <c r="DF585" t="str">
        <f>INDEX('Data_Price '!BA$2:BA$1266,MATCH(Data!$DN585,'Data_Price '!$BE$2:$BE$1266,0))</f>
        <v>Faction Dictator 2.0 Skis 2022</v>
      </c>
      <c r="DG585" t="str">
        <f>INDEX('Data_Price '!BB$2:BB$1266,MATCH(Data!$DN585,'Data_Price '!$BE$2:$BE$1266,0))</f>
        <v>Gorham Bike and Ski</v>
      </c>
      <c r="DH585">
        <f>INDEX('Data_Price '!BC$2:BC$1266,MATCH(Data!$DN585,'Data_Price '!$BE$2:$BE$1266,0))</f>
        <v>543.99</v>
      </c>
      <c r="DI585" t="str">
        <f>INDEX('Data_Price '!BD$2:BD$1266,MATCH(Data!$DN585,'Data_Price '!$BE$2:$BE$1266,0))</f>
        <v>https://www.google.com/url?q=https://www.gorhambike.com/product/faction-dictator-2.0-skis-36129.htm%3Fvariations%3D901323&amp;sa=U&amp;ved=0ahUKEwiXlNzDxqP2AhXQc98KHV56CO0Q2ykIFQ&amp;usg=AOvVaw2W-vM4D893a0fThOidZTXf</v>
      </c>
      <c r="DJ585" s="89" t="e">
        <f ca="1">_xll.Connector("TinyUrl.TinyUrl",DA585,0)</f>
        <v>#NAME?</v>
      </c>
      <c r="DK585" s="89" t="e">
        <f ca="1">_xll.Connector("TinyUrl.TinyUrl",DE585,0)</f>
        <v>#NAME?</v>
      </c>
      <c r="DL585" s="89" t="e">
        <f ca="1">_xll.Connector("TinyUrl.TinyUrl",DI585,0)</f>
        <v>#NAME?</v>
      </c>
      <c r="DM585" s="224" t="str">
        <f t="shared" ref="DM585:DM648" si="338">IF(LEFT(BT585,1)=" ",RIGHT(BT585,LEN(BT585)-1),BT585)</f>
        <v>Dictator 2.0</v>
      </c>
      <c r="DN585" s="89" t="str">
        <f t="shared" ref="DN585:DN648" si="339">_xlfn.CONCAT(BS585,DM585,BU585,BV585)</f>
        <v xml:space="preserve"> FactionDictator 2.0171 Unisex</v>
      </c>
      <c r="DO585" s="227" t="s">
        <v>995</v>
      </c>
    </row>
    <row r="586" spans="2:119" ht="15.45" customHeight="1">
      <c r="B586" s="224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#VALUE!</v>
      </c>
      <c r="F586" s="43" t="b">
        <f>CL586&gt;Driver!$F$56</f>
        <v>0</v>
      </c>
      <c r="G586" s="43" t="b">
        <f>AND(CB586&gt;Driver!$F$55,CB586&lt;Driver!$G$55)</f>
        <v>0</v>
      </c>
      <c r="H586" s="43" t="e">
        <f t="shared" si="306"/>
        <v>#VALUE!</v>
      </c>
      <c r="I586" s="43">
        <f t="shared" si="307"/>
        <v>0</v>
      </c>
      <c r="J586" s="43" t="e">
        <f t="array" ref="J586">NOT(OR(($H$9:$H$1273=TRUE)*($I$9:$I$1273&gt;0)*($BT$9:$BT$1273=BT586)*($K$9:$K$1273&gt;K586)))</f>
        <v>#VALUE!</v>
      </c>
      <c r="K586" s="72">
        <f t="shared" si="308"/>
        <v>0.73332226497014774</v>
      </c>
      <c r="L586" s="72">
        <f t="shared" si="309"/>
        <v>0.92517605350092658</v>
      </c>
      <c r="M586" s="72">
        <f t="shared" si="310"/>
        <v>0.54146847643936891</v>
      </c>
      <c r="N586" s="72">
        <f t="shared" si="311"/>
        <v>0.24314171883892999</v>
      </c>
      <c r="O586" s="72">
        <f t="shared" si="312"/>
        <v>0.38129639021773865</v>
      </c>
      <c r="P586" s="72">
        <f t="shared" si="313"/>
        <v>0.99996732026143786</v>
      </c>
      <c r="Q586" s="72"/>
      <c r="R586" s="72"/>
      <c r="S586" s="72">
        <f t="shared" si="314"/>
        <v>0.69393540338953152</v>
      </c>
      <c r="T586" s="72">
        <f t="shared" si="315"/>
        <v>0.89371877809541145</v>
      </c>
      <c r="U586" s="72">
        <f t="shared" si="316"/>
        <v>0.93970992369892514</v>
      </c>
      <c r="V586" s="72">
        <f t="shared" si="317"/>
        <v>0.74890595417150974</v>
      </c>
      <c r="W586" s="72">
        <f t="shared" si="318"/>
        <v>0.92139255108767304</v>
      </c>
      <c r="X586" s="72">
        <f t="shared" si="319"/>
        <v>7.4823946499073424E-2</v>
      </c>
      <c r="Y586" s="72">
        <f t="shared" si="320"/>
        <v>0.45853152356063115</v>
      </c>
      <c r="Z586" s="72">
        <f t="shared" si="321"/>
        <v>0.75685828116107001</v>
      </c>
      <c r="AA586" s="72">
        <f t="shared" si="322"/>
        <v>0.61870360978226135</v>
      </c>
      <c r="AB586" s="72">
        <f t="shared" si="323"/>
        <v>3.2679738562135796E-5</v>
      </c>
      <c r="AC586" s="72"/>
      <c r="AD586" s="72"/>
      <c r="AE586" s="72">
        <f t="shared" si="324"/>
        <v>0.30606459661046842</v>
      </c>
      <c r="AF586" s="72">
        <f t="shared" si="325"/>
        <v>0.10628122190458861</v>
      </c>
      <c r="AG586" s="72">
        <f t="shared" si="326"/>
        <v>6.0290076301074844E-2</v>
      </c>
      <c r="AH586" s="72">
        <f t="shared" si="327"/>
        <v>0.25109404582849021</v>
      </c>
      <c r="AI586" s="72">
        <f t="shared" si="328"/>
        <v>7.8607448912326947E-2</v>
      </c>
      <c r="AJ586" s="72">
        <f>(AV586-Driver!$K$179)/(Driver!$L$179-Driver!$K$179)</f>
        <v>0.16517605350092657</v>
      </c>
      <c r="AK586" s="72">
        <f>(AW586-Driver!$K$180)/(Driver!$L$180-Driver!$K$180)</f>
        <v>0.17193648268126169</v>
      </c>
      <c r="AL586" s="72">
        <f>(AX586-Driver!$K$181)/(Driver!$L$181-Driver!$K$181)</f>
        <v>0.35685828116106993</v>
      </c>
      <c r="AM586" s="72">
        <f>(AY586-Driver!$K$182)/(Driver!$L$182-Driver!$K$182)</f>
        <v>0.83270360978226132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29"/>
        <v>3.476461809795143</v>
      </c>
      <c r="AW586" s="70">
        <f t="shared" si="330"/>
        <v>17.76692111465173</v>
      </c>
      <c r="AX586" s="70">
        <f t="shared" si="331"/>
        <v>4.2117245304496294</v>
      </c>
      <c r="AY586" s="70">
        <f>IFERROR(Driver!$K$19/Data!BH586/Data!BI586*Data!BK586*Data!BL586,"")</f>
        <v>-1.0241034902580641</v>
      </c>
      <c r="AZ586" s="70">
        <f t="shared" si="332"/>
        <v>14.579300074460164</v>
      </c>
      <c r="BA586" s="70"/>
      <c r="BB586" s="70"/>
      <c r="BC586" s="70">
        <f t="shared" si="333"/>
        <v>22.78959917211915</v>
      </c>
      <c r="BD586" s="70">
        <f t="shared" si="334"/>
        <v>1.1649458752082738</v>
      </c>
      <c r="BE586" s="70">
        <f t="shared" si="335"/>
        <v>3.9881228640012069E-2</v>
      </c>
      <c r="BF586" s="70">
        <f t="shared" si="336"/>
        <v>16.817881400137512</v>
      </c>
      <c r="BG586" s="70">
        <f t="shared" si="337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219</v>
      </c>
      <c r="BS586" s="8" t="s">
        <v>950</v>
      </c>
      <c r="BT586" s="9" t="s">
        <v>686</v>
      </c>
      <c r="BU586" s="10">
        <v>165</v>
      </c>
      <c r="BV586" s="9" t="s">
        <v>390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301</v>
      </c>
      <c r="CU586" s="9" t="s">
        <v>302</v>
      </c>
      <c r="CV586" s="10"/>
      <c r="CW586" s="10"/>
      <c r="CX586">
        <f>INDEX('Data_Price '!AS$2:AS$1266,MATCH(Data!$DN586,'Data_Price '!$BE$2:$BE$1266,0))</f>
        <v>0</v>
      </c>
      <c r="CY586">
        <f>INDEX('Data_Price '!AT$2:AT$1266,MATCH(Data!$DN586,'Data_Price '!$BE$2:$BE$1266,0))</f>
        <v>0</v>
      </c>
      <c r="CZ586">
        <f>INDEX('Data_Price '!AU$2:AU$1266,MATCH(Data!$DN586,'Data_Price '!$BE$2:$BE$1266,0))</f>
        <v>0</v>
      </c>
      <c r="DA586">
        <f>INDEX('Data_Price '!AV$2:AV$1266,MATCH(Data!$DN586,'Data_Price '!$BE$2:$BE$1266,0))</f>
        <v>0</v>
      </c>
      <c r="DB586">
        <f>INDEX('Data_Price '!AW$2:AW$1266,MATCH(Data!$DN586,'Data_Price '!$BE$2:$BE$1266,0))</f>
        <v>0</v>
      </c>
      <c r="DC586">
        <f>INDEX('Data_Price '!AX$2:AX$1266,MATCH(Data!$DN586,'Data_Price '!$BE$2:$BE$1266,0))</f>
        <v>0</v>
      </c>
      <c r="DD586">
        <f>INDEX('Data_Price '!AY$2:AY$1266,MATCH(Data!$DN586,'Data_Price '!$BE$2:$BE$1266,0))</f>
        <v>0</v>
      </c>
      <c r="DE586">
        <f>INDEX('Data_Price '!AZ$2:AZ$1266,MATCH(Data!$DN586,'Data_Price '!$BE$2:$BE$1266,0))</f>
        <v>0</v>
      </c>
      <c r="DF586">
        <f>INDEX('Data_Price '!BA$2:BA$1266,MATCH(Data!$DN586,'Data_Price '!$BE$2:$BE$1266,0))</f>
        <v>0</v>
      </c>
      <c r="DG586">
        <f>INDEX('Data_Price '!BB$2:BB$1266,MATCH(Data!$DN586,'Data_Price '!$BE$2:$BE$1266,0))</f>
        <v>0</v>
      </c>
      <c r="DH586">
        <f>INDEX('Data_Price '!BC$2:BC$1266,MATCH(Data!$DN586,'Data_Price '!$BE$2:$BE$1266,0))</f>
        <v>0</v>
      </c>
      <c r="DI586">
        <f>INDEX('Data_Price '!BD$2:BD$1266,MATCH(Data!$DN586,'Data_Price '!$BE$2:$BE$1266,0))</f>
        <v>0</v>
      </c>
      <c r="DJ586" s="89" t="e">
        <f ca="1">_xll.Connector("TinyUrl.TinyUrl",DA586,0)</f>
        <v>#NAME?</v>
      </c>
      <c r="DK586" s="89" t="e">
        <f ca="1">_xll.Connector("TinyUrl.TinyUrl",DE586,0)</f>
        <v>#NAME?</v>
      </c>
      <c r="DL586" s="89" t="e">
        <f ca="1">_xll.Connector("TinyUrl.TinyUrl",DI586,0)</f>
        <v>#NAME?</v>
      </c>
      <c r="DM586" s="224" t="str">
        <f t="shared" si="338"/>
        <v>Mindbender 115 C Alliance</v>
      </c>
      <c r="DN586" s="89" t="str">
        <f t="shared" si="339"/>
        <v xml:space="preserve"> K2Mindbender 115 C Alliance165 Women's</v>
      </c>
      <c r="DO586" s="227" t="s">
        <v>1004</v>
      </c>
    </row>
    <row r="587" spans="2:119" ht="15.45" customHeight="1">
      <c r="B587" s="224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#VALUE!</v>
      </c>
      <c r="F587" s="43" t="b">
        <f>CL587&gt;Driver!$F$56</f>
        <v>0</v>
      </c>
      <c r="G587" s="43" t="b">
        <f>AND(CB587&gt;Driver!$F$55,CB587&lt;Driver!$G$55)</f>
        <v>0</v>
      </c>
      <c r="H587" s="43" t="e">
        <f t="shared" si="306"/>
        <v>#VALUE!</v>
      </c>
      <c r="I587" s="43">
        <f t="shared" si="307"/>
        <v>0</v>
      </c>
      <c r="J587" s="43" t="e">
        <f t="array" ref="J587">NOT(OR(($H$9:$H$1273=TRUE)*($I$9:$I$1273&gt;0)*($BT$9:$BT$1273=BT587)*($K$9:$K$1273&gt;K587)))</f>
        <v>#VALUE!</v>
      </c>
      <c r="K587" s="72">
        <f t="shared" si="308"/>
        <v>0.63123307123921979</v>
      </c>
      <c r="L587" s="72">
        <f t="shared" si="309"/>
        <v>0.81237289501248888</v>
      </c>
      <c r="M587" s="72">
        <f t="shared" si="310"/>
        <v>0.4500932474659507</v>
      </c>
      <c r="N587" s="72">
        <f t="shared" si="311"/>
        <v>0.15840131537342694</v>
      </c>
      <c r="O587" s="72">
        <f t="shared" si="312"/>
        <v>0.2964617603577584</v>
      </c>
      <c r="P587" s="72">
        <f t="shared" si="313"/>
        <v>0.89541666666666675</v>
      </c>
      <c r="Q587" s="72"/>
      <c r="R587" s="72"/>
      <c r="S587" s="72">
        <f t="shared" si="314"/>
        <v>0.74817199007694501</v>
      </c>
      <c r="T587" s="72">
        <f t="shared" si="315"/>
        <v>0.83896831382107961</v>
      </c>
      <c r="U587" s="72">
        <f t="shared" si="316"/>
        <v>9.9999999999999978E-2</v>
      </c>
      <c r="V587" s="72">
        <f t="shared" si="317"/>
        <v>0.60312462773707431</v>
      </c>
      <c r="W587" s="72">
        <f t="shared" si="318"/>
        <v>0.96194508009153323</v>
      </c>
      <c r="X587" s="72">
        <f t="shared" si="319"/>
        <v>0.18762710498751109</v>
      </c>
      <c r="Y587" s="72">
        <f t="shared" si="320"/>
        <v>0.5499067525340493</v>
      </c>
      <c r="Z587" s="72">
        <f t="shared" si="321"/>
        <v>0.84159868462657306</v>
      </c>
      <c r="AA587" s="72">
        <f t="shared" si="322"/>
        <v>0.7035382396422416</v>
      </c>
      <c r="AB587" s="72">
        <f t="shared" si="323"/>
        <v>0.10458333333333331</v>
      </c>
      <c r="AC587" s="72"/>
      <c r="AD587" s="72"/>
      <c r="AE587" s="72">
        <f t="shared" si="324"/>
        <v>0.25182800992305499</v>
      </c>
      <c r="AF587" s="72">
        <f t="shared" si="325"/>
        <v>0.16103168617892036</v>
      </c>
      <c r="AG587" s="72">
        <f t="shared" si="326"/>
        <v>0.9</v>
      </c>
      <c r="AH587" s="72">
        <f t="shared" si="327"/>
        <v>0.39687537226292574</v>
      </c>
      <c r="AI587" s="72">
        <f t="shared" si="328"/>
        <v>3.8054919908466822E-2</v>
      </c>
      <c r="AJ587" s="72">
        <f>(AV587-Driver!$K$179)/(Driver!$L$179-Driver!$K$179)</f>
        <v>5.2372895012488908E-2</v>
      </c>
      <c r="AK587" s="72">
        <f>(AW587-Driver!$K$180)/(Driver!$L$180-Driver!$K$180)</f>
        <v>0.28254908809118784</v>
      </c>
      <c r="AL587" s="72">
        <f>(AX587-Driver!$K$181)/(Driver!$L$181-Driver!$K$181)</f>
        <v>0.44159868462657303</v>
      </c>
      <c r="AM587" s="72">
        <f>(AY587-Driver!$K$182)/(Driver!$L$182-Driver!$K$182)</f>
        <v>0.91753823964224157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29"/>
        <v>1.1022927689594355</v>
      </c>
      <c r="AW587" s="70">
        <f t="shared" si="330"/>
        <v>28.583523217809649</v>
      </c>
      <c r="AX587" s="70">
        <f t="shared" si="331"/>
        <v>4.9743881616391574</v>
      </c>
      <c r="AY587" s="70">
        <f>IFERROR(Driver!$K$19/Data!BH587/Data!BI587*Data!BK587*Data!BL587,"")</f>
        <v>-0.50478899446241765</v>
      </c>
      <c r="AZ587" s="70">
        <f t="shared" si="332"/>
        <v>24.11392405063291</v>
      </c>
      <c r="BA587" s="70"/>
      <c r="BB587" s="70"/>
      <c r="BC587" s="70">
        <f t="shared" si="333"/>
        <v>50.922493733514088</v>
      </c>
      <c r="BD587" s="70">
        <f t="shared" si="334"/>
        <v>24.821664590153066</v>
      </c>
      <c r="BE587" s="70">
        <f t="shared" si="335"/>
        <v>1</v>
      </c>
      <c r="BF587" s="70">
        <f t="shared" si="336"/>
        <v>0.35290475115030262</v>
      </c>
      <c r="BG587" s="70">
        <f t="shared" si="337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219</v>
      </c>
      <c r="BS587" s="8" t="s">
        <v>438</v>
      </c>
      <c r="BT587" s="9" t="s">
        <v>465</v>
      </c>
      <c r="BU587" s="10">
        <v>161</v>
      </c>
      <c r="BV587" s="9" t="s">
        <v>222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307</v>
      </c>
      <c r="CU587" s="9" t="s">
        <v>306</v>
      </c>
      <c r="CV587" s="10"/>
      <c r="CW587" s="10"/>
      <c r="CX587" t="str">
        <f>INDEX('Data_Price '!AS$2:AS$1266,MATCH(Data!$DN587,'Data_Price '!$BE$2:$BE$1266,0))</f>
        <v>Atomic Vantage 75 C + M 10 GW</v>
      </c>
      <c r="CY587" t="str">
        <f>INDEX('Data_Price '!AT$2:AT$1266,MATCH(Data!$DN587,'Data_Price '!$BE$2:$BE$1266,0))</f>
        <v>Suburban Ski and Bike</v>
      </c>
      <c r="CZ587">
        <f>INDEX('Data_Price '!AU$2:AU$1266,MATCH(Data!$DN587,'Data_Price '!$BE$2:$BE$1266,0))</f>
        <v>399.99</v>
      </c>
      <c r="DA587" t="str">
        <f>INDEX('Data_Price '!AV$2:AV$1266,MATCH(Data!$DN587,'Data_Price '!$BE$2:$BE$1266,0))</f>
        <v>https://www.google.com/url?url=https://suburbanskiandbike.com/atomic-vantage-75-c-2021-161cm-aass02422161/&amp;rct=j&amp;q=&amp;esrc=s&amp;sa=U&amp;ved=0ahUKEwiQms_ExqP2AhWiiOAKHea1CzsQsDwISg&amp;usg=AOvVaw3AdkLSqCQ378QOdoSb65x6</v>
      </c>
      <c r="DB587" t="str">
        <f>INDEX('Data_Price '!AW$2:AW$1266,MATCH(Data!$DN587,'Data_Price '!$BE$2:$BE$1266,0))</f>
        <v>Atomic Vantage 75 C + M 10 GW</v>
      </c>
      <c r="DC587" t="str">
        <f>INDEX('Data_Price '!AX$2:AX$1266,MATCH(Data!$DN587,'Data_Price '!$BE$2:$BE$1266,0))</f>
        <v>Suburban Ski and Bike</v>
      </c>
      <c r="DD587">
        <f>INDEX('Data_Price '!AY$2:AY$1266,MATCH(Data!$DN587,'Data_Price '!$BE$2:$BE$1266,0))</f>
        <v>399.99</v>
      </c>
      <c r="DE587" t="str">
        <f>INDEX('Data_Price '!AZ$2:AZ$1266,MATCH(Data!$DN587,'Data_Price '!$BE$2:$BE$1266,0))</f>
        <v>https://www.google.com/url?q=https://suburbanskiandbike.com/atomic-vantage-75-c-2021-161cm-aass02422161/&amp;sa=U&amp;ved=0ahUKEwijl4HFxqP2AhWkg-AKHQ6MAqcQ2ykIFw&amp;usg=AOvVaw07eCHyVZsuyTs3wL67V5PL</v>
      </c>
      <c r="DF587" t="str">
        <f>INDEX('Data_Price '!BA$2:BA$1266,MATCH(Data!$DN587,'Data_Price '!$BE$2:$BE$1266,0))</f>
        <v>Atomic Vantage 75 C + M 10 GW</v>
      </c>
      <c r="DG587" t="str">
        <f>INDEX('Data_Price '!BB$2:BB$1266,MATCH(Data!$DN587,'Data_Price '!$BE$2:$BE$1266,0))</f>
        <v>Ski World</v>
      </c>
      <c r="DH587">
        <f>INDEX('Data_Price '!BC$2:BC$1266,MATCH(Data!$DN587,'Data_Price '!$BE$2:$BE$1266,0))</f>
        <v>399.99</v>
      </c>
      <c r="DI587" t="str">
        <f>INDEX('Data_Price '!BD$2:BD$1266,MATCH(Data!$DN587,'Data_Price '!$BE$2:$BE$1266,0))</f>
        <v>https://www.google.com/url?q=https://www.skiworldinc.com/atomic-vantage-75-c-m-10-gw.html%3Fdfw_tracker%3D130438-69246166&amp;sa=U&amp;ved=0ahUKEwijl4HFxqP2AhWkg-AKHQ6MAqcQ2ykIGQ&amp;usg=AOvVaw18gxYWp4dRvYOEsRAj4Hjb</v>
      </c>
      <c r="DJ587" s="89" t="e">
        <f ca="1">_xll.Connector("TinyUrl.TinyUrl",DA587,0)</f>
        <v>#NAME?</v>
      </c>
      <c r="DK587" s="89" t="e">
        <f ca="1">_xll.Connector("TinyUrl.TinyUrl",DE587,0)</f>
        <v>#NAME?</v>
      </c>
      <c r="DL587" s="89" t="e">
        <f ca="1">_xll.Connector("TinyUrl.TinyUrl",DI587,0)</f>
        <v>#NAME?</v>
      </c>
      <c r="DM587" s="224" t="str">
        <f t="shared" si="338"/>
        <v>Vantage 75</v>
      </c>
      <c r="DN587" s="89" t="str">
        <f t="shared" si="339"/>
        <v xml:space="preserve"> AtomicVantage 75161 Unisex</v>
      </c>
      <c r="DO587" s="227" t="s">
        <v>919</v>
      </c>
    </row>
    <row r="588" spans="2:119" ht="15.45" customHeight="1">
      <c r="B588" s="224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#VALUE!</v>
      </c>
      <c r="F588" s="43" t="b">
        <f>CL588&gt;Driver!$F$56</f>
        <v>0</v>
      </c>
      <c r="G588" s="43" t="b">
        <f>AND(CB588&gt;Driver!$F$55,CB588&lt;Driver!$G$55)</f>
        <v>1</v>
      </c>
      <c r="H588" s="43" t="e">
        <f t="shared" si="306"/>
        <v>#VALUE!</v>
      </c>
      <c r="I588" s="43">
        <f t="shared" si="307"/>
        <v>0</v>
      </c>
      <c r="J588" s="43" t="e">
        <f t="array" ref="J588">NOT(OR(($H$9:$H$1273=TRUE)*($I$9:$I$1273&gt;0)*($BT$9:$BT$1273=BT588)*($K$9:$K$1273&gt;K588)))</f>
        <v>#VALUE!</v>
      </c>
      <c r="K588" s="72">
        <f t="shared" si="308"/>
        <v>0.75834292376774326</v>
      </c>
      <c r="L588" s="72">
        <f t="shared" si="309"/>
        <v>0.95055676416082502</v>
      </c>
      <c r="M588" s="72">
        <f t="shared" si="310"/>
        <v>0.56612908337466128</v>
      </c>
      <c r="N588" s="72">
        <f t="shared" si="311"/>
        <v>0.350648200847404</v>
      </c>
      <c r="O588" s="72">
        <f t="shared" si="312"/>
        <v>0.35987957215239696</v>
      </c>
      <c r="P588" s="72">
        <f t="shared" si="313"/>
        <v>0.98785947712418309</v>
      </c>
      <c r="Q588" s="72"/>
      <c r="R588" s="72"/>
      <c r="S588" s="72">
        <f t="shared" si="314"/>
        <v>0.68770546980394809</v>
      </c>
      <c r="T588" s="72">
        <f t="shared" si="315"/>
        <v>0.90194020157932719</v>
      </c>
      <c r="U588" s="72">
        <f t="shared" si="316"/>
        <v>0.97494564263959504</v>
      </c>
      <c r="V588" s="72">
        <f t="shared" si="317"/>
        <v>0.729522174824625</v>
      </c>
      <c r="W588" s="72">
        <f t="shared" si="318"/>
        <v>0.97423923444976079</v>
      </c>
      <c r="X588" s="72">
        <f t="shared" si="319"/>
        <v>4.9443235839174926E-2</v>
      </c>
      <c r="Y588" s="72">
        <f t="shared" si="320"/>
        <v>0.43387091662533867</v>
      </c>
      <c r="Z588" s="72">
        <f t="shared" si="321"/>
        <v>0.649351799152596</v>
      </c>
      <c r="AA588" s="72">
        <f t="shared" si="322"/>
        <v>0.64012042784760304</v>
      </c>
      <c r="AB588" s="72">
        <f t="shared" si="323"/>
        <v>1.2140522875816961E-2</v>
      </c>
      <c r="AC588" s="72"/>
      <c r="AD588" s="72"/>
      <c r="AE588" s="72">
        <f t="shared" si="324"/>
        <v>0.31229453019605191</v>
      </c>
      <c r="AF588" s="72">
        <f t="shared" si="325"/>
        <v>9.8059798420672833E-2</v>
      </c>
      <c r="AG588" s="72">
        <f t="shared" si="326"/>
        <v>2.5054357360404927E-2</v>
      </c>
      <c r="AH588" s="72">
        <f t="shared" si="327"/>
        <v>0.27047782517537505</v>
      </c>
      <c r="AI588" s="72">
        <f t="shared" si="328"/>
        <v>2.5760765550239206E-2</v>
      </c>
      <c r="AJ588" s="72">
        <f>(AV588-Driver!$K$179)/(Driver!$L$179-Driver!$K$179)</f>
        <v>0.19055676416082507</v>
      </c>
      <c r="AK588" s="72">
        <f>(AW588-Driver!$K$180)/(Driver!$L$180-Driver!$K$180)</f>
        <v>0.17472824199716827</v>
      </c>
      <c r="AL588" s="72">
        <f>(AX588-Driver!$K$181)/(Driver!$L$181-Driver!$K$181)</f>
        <v>0.24935179915259598</v>
      </c>
      <c r="AM588" s="72">
        <f>(AY588-Driver!$K$182)/(Driver!$L$182-Driver!$K$182)</f>
        <v>0.854120427847603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29"/>
        <v>4.0106498439831775</v>
      </c>
      <c r="AW588" s="70">
        <f t="shared" si="330"/>
        <v>18.039922094748309</v>
      </c>
      <c r="AX588" s="70">
        <f t="shared" si="331"/>
        <v>3.2441661923733638</v>
      </c>
      <c r="AY588" s="70">
        <f>IFERROR(Driver!$K$19/Data!BH588/Data!BI588*Data!BK588*Data!BL588,"")</f>
        <v>-0.89300061288938903</v>
      </c>
      <c r="AZ588" s="70">
        <f t="shared" si="332"/>
        <v>15.688756515264334</v>
      </c>
      <c r="BA588" s="70"/>
      <c r="BB588" s="70"/>
      <c r="BC588" s="70">
        <f t="shared" si="333"/>
        <v>19.558089311481332</v>
      </c>
      <c r="BD588" s="70">
        <f t="shared" si="334"/>
        <v>1.8925272860344098</v>
      </c>
      <c r="BE588" s="70">
        <f t="shared" si="335"/>
        <v>0.12521043781511915</v>
      </c>
      <c r="BF588" s="70">
        <f t="shared" si="336"/>
        <v>14.628619701663963</v>
      </c>
      <c r="BG588" s="70">
        <f t="shared" si="337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219</v>
      </c>
      <c r="BS588" s="8" t="s">
        <v>438</v>
      </c>
      <c r="BT588" s="9" t="s">
        <v>441</v>
      </c>
      <c r="BU588" s="10">
        <v>167</v>
      </c>
      <c r="BV588" s="9" t="s">
        <v>222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304</v>
      </c>
      <c r="CU588" s="9" t="s">
        <v>302</v>
      </c>
      <c r="CV588" s="9" t="s">
        <v>388</v>
      </c>
      <c r="CW588" s="10"/>
      <c r="CX588" t="str">
        <f>INDEX('Data_Price '!AS$2:AS$1266,MATCH(Data!$DN588,'Data_Price '!$BE$2:$BE$1266,0))</f>
        <v>Atomic W Backland 107 Alpine Touring Ski 167</v>
      </c>
      <c r="CY588" t="str">
        <f>INDEX('Data_Price '!AT$2:AT$1266,MATCH(Data!$DN588,'Data_Price '!$BE$2:$BE$1266,0))</f>
        <v>Cripple Creek Backcountry</v>
      </c>
      <c r="CZ588">
        <f>INDEX('Data_Price '!AU$2:AU$1266,MATCH(Data!$DN588,'Data_Price '!$BE$2:$BE$1266,0))</f>
        <v>599</v>
      </c>
      <c r="DA588" t="str">
        <f>INDEX('Data_Price '!AV$2:AV$1266,MATCH(Data!$DN588,'Data_Price '!$BE$2:$BE$1266,0))</f>
        <v>https://www.google.com/url?url=https://cripplecreekbc.com/products/atomic-womens-backland-107-alpine-touring-ski-2022%3Fvariant%3D39440711254173%26currency%3DUSD%26utm_medium%3Dproduct_sync%26utm_source%3Dgoogle%26utm_content%3Dsag_organic%26utm_campaign%3Dsag_organic&amp;rct=j&amp;q=&amp;esrc=s&amp;sa=U&amp;ved=0ahUKEwjjtqbFxqP2AhWoct8KHRnEDjEQ2SkIXw&amp;usg=AOvVaw3LFxd9-yp5krRJMCr6VIA1</v>
      </c>
      <c r="DB588" t="str">
        <f>INDEX('Data_Price '!AW$2:AW$1266,MATCH(Data!$DN588,'Data_Price '!$BE$2:$BE$1266,0))</f>
        <v>Atomic Backland W 107 Anthra/Ber / 167cm</v>
      </c>
      <c r="DC588" t="str">
        <f>INDEX('Data_Price '!AX$2:AX$1266,MATCH(Data!$DN588,'Data_Price '!$BE$2:$BE$1266,0))</f>
        <v>Sundance Ski and Board Shop</v>
      </c>
      <c r="DD588">
        <f>INDEX('Data_Price '!AY$2:AY$1266,MATCH(Data!$DN588,'Data_Price '!$BE$2:$BE$1266,0))</f>
        <v>631.15</v>
      </c>
      <c r="DE588" t="str">
        <f>INDEX('Data_Price '!AZ$2:AZ$1266,MATCH(Data!$DN588,'Data_Price '!$BE$2:$BE$1266,0))</f>
        <v>https://www.google.com/url?url=https://sundanceskishop.com/products/atomic-backland-w-ski-107%3Fvariant%3D39399918633058%26currency%3DCAD%26utm_medium%3Dproduct_sync%26utm_source%3Dgoogle%26utm_content%3Dsag_organic%26utm_campaign%3Dsag_organic&amp;rct=j&amp;q=&amp;esrc=s&amp;sa=U&amp;ved=0ahUKEwjjtqbFxqP2AhWoct8KHRnEDjEQ2SkIXA&amp;usg=AOvVaw1nMqgFdV_1p6uggCpva0eq</v>
      </c>
      <c r="DF588" t="str">
        <f>INDEX('Data_Price '!BA$2:BA$1266,MATCH(Data!$DN588,'Data_Price '!$BE$2:$BE$1266,0))</f>
        <v>'22 Atomic Backland 107 W Skis 167cm</v>
      </c>
      <c r="DG588" t="str">
        <f>INDEX('Data_Price '!BB$2:BB$1266,MATCH(Data!$DN588,'Data_Price '!$BE$2:$BE$1266,0))</f>
        <v>Al's Ski Equipment Barn</v>
      </c>
      <c r="DH588">
        <f>INDEX('Data_Price '!BC$2:BC$1266,MATCH(Data!$DN588,'Data_Price '!$BE$2:$BE$1266,0))</f>
        <v>649.95000000000005</v>
      </c>
      <c r="DI588" t="str">
        <f>INDEX('Data_Price '!BD$2:BD$1266,MATCH(Data!$DN588,'Data_Price '!$BE$2:$BE$1266,0))</f>
        <v>https://www.google.com/url?url=https://www.untracked.com/p7287c46b43lr-Froogle-22_atomic_backland_107_womens_freeride_powder_skis.html%23chsku747080&amp;rct=j&amp;q=&amp;esrc=s&amp;sa=U&amp;ved=0ahUKEwjjtqbFxqP2AhWoct8KHRnEDjEQ2SkIVQ&amp;usg=AOvVaw1sjJrcoFkhnfO5UDa2vGn5</v>
      </c>
      <c r="DJ588" s="89" t="e">
        <f ca="1">_xll.Connector("TinyUrl.TinyUrl",DA588,0)</f>
        <v>#NAME?</v>
      </c>
      <c r="DK588" s="89" t="e">
        <f ca="1">_xll.Connector("TinyUrl.TinyUrl",DE588,0)</f>
        <v>#NAME?</v>
      </c>
      <c r="DL588" s="89" t="e">
        <f ca="1">_xll.Connector("TinyUrl.TinyUrl",DI588,0)</f>
        <v>#NAME?</v>
      </c>
      <c r="DM588" s="224" t="str">
        <f t="shared" si="338"/>
        <v>Backland 107 W</v>
      </c>
      <c r="DN588" s="89" t="str">
        <f t="shared" si="339"/>
        <v xml:space="preserve"> AtomicBackland 107 W167 Unisex</v>
      </c>
      <c r="DO588" s="227" t="s">
        <v>1100</v>
      </c>
    </row>
    <row r="589" spans="2:119" ht="15.45" customHeight="1">
      <c r="B589" s="224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#VALUE!</v>
      </c>
      <c r="F589" s="43" t="b">
        <f>CL589&gt;Driver!$F$56</f>
        <v>0</v>
      </c>
      <c r="G589" s="43" t="b">
        <f>AND(CB589&gt;Driver!$F$55,CB589&lt;Driver!$G$55)</f>
        <v>0</v>
      </c>
      <c r="H589" s="43" t="e">
        <f t="shared" si="306"/>
        <v>#VALUE!</v>
      </c>
      <c r="I589" s="43">
        <f t="shared" si="307"/>
        <v>0</v>
      </c>
      <c r="J589" s="43" t="e">
        <f t="array" ref="J589">NOT(OR(($H$9:$H$1273=TRUE)*($I$9:$I$1273&gt;0)*($BT$9:$BT$1273=BT589)*($K$9:$K$1273&gt;K589)))</f>
        <v>#VALUE!</v>
      </c>
      <c r="K589" s="72">
        <f t="shared" si="308"/>
        <v>0.68596942414211093</v>
      </c>
      <c r="L589" s="72">
        <f t="shared" si="309"/>
        <v>0.90567722181935384</v>
      </c>
      <c r="M589" s="72">
        <f t="shared" si="310"/>
        <v>0.46626162646486813</v>
      </c>
      <c r="N589" s="72">
        <f t="shared" si="311"/>
        <v>0.16788718143299808</v>
      </c>
      <c r="O589" s="72">
        <f t="shared" si="312"/>
        <v>0.28964769796160605</v>
      </c>
      <c r="P589" s="72">
        <f t="shared" si="313"/>
        <v>0.94125000000000003</v>
      </c>
      <c r="Q589" s="72"/>
      <c r="R589" s="72"/>
      <c r="S589" s="72">
        <f t="shared" si="314"/>
        <v>0.7042102322691689</v>
      </c>
      <c r="T589" s="72">
        <f t="shared" si="315"/>
        <v>0.76491301311940907</v>
      </c>
      <c r="U589" s="72">
        <f t="shared" si="316"/>
        <v>0.7700140925114084</v>
      </c>
      <c r="V589" s="72">
        <f t="shared" si="317"/>
        <v>0.62298439359346935</v>
      </c>
      <c r="W589" s="72">
        <f t="shared" si="318"/>
        <v>0.97272090411777434</v>
      </c>
      <c r="X589" s="72">
        <f t="shared" si="319"/>
        <v>9.4322778180646216E-2</v>
      </c>
      <c r="Y589" s="72">
        <f t="shared" si="320"/>
        <v>0.53373837353513187</v>
      </c>
      <c r="Z589" s="72">
        <f t="shared" si="321"/>
        <v>0.83211281856700192</v>
      </c>
      <c r="AA589" s="72">
        <f t="shared" si="322"/>
        <v>0.71035230203839395</v>
      </c>
      <c r="AB589" s="72">
        <f t="shared" si="323"/>
        <v>5.8749999999999969E-2</v>
      </c>
      <c r="AC589" s="72"/>
      <c r="AD589" s="72"/>
      <c r="AE589" s="72">
        <f t="shared" si="324"/>
        <v>0.2957897677308311</v>
      </c>
      <c r="AF589" s="72">
        <f t="shared" si="325"/>
        <v>0.2350869868805909</v>
      </c>
      <c r="AG589" s="72">
        <f t="shared" si="326"/>
        <v>0.22998590748859163</v>
      </c>
      <c r="AH589" s="72">
        <f t="shared" si="327"/>
        <v>0.37701560640653065</v>
      </c>
      <c r="AI589" s="72">
        <f t="shared" si="328"/>
        <v>2.7279095882225685E-2</v>
      </c>
      <c r="AJ589" s="72">
        <f>(AV589-Driver!$K$179)/(Driver!$L$179-Driver!$K$179)</f>
        <v>0.14567722181935377</v>
      </c>
      <c r="AK589" s="72">
        <f>(AW589-Driver!$K$180)/(Driver!$L$180-Driver!$K$180)</f>
        <v>0.23938561955137802</v>
      </c>
      <c r="AL589" s="72">
        <f>(AX589-Driver!$K$181)/(Driver!$L$181-Driver!$K$181)</f>
        <v>0.4321128185670019</v>
      </c>
      <c r="AM589" s="72">
        <f>(AY589-Driver!$K$182)/(Driver!$L$182-Driver!$K$182)</f>
        <v>0.92435230203839391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29"/>
        <v>3.0660697327363993</v>
      </c>
      <c r="AW589" s="70">
        <f t="shared" si="330"/>
        <v>24.362647460864498</v>
      </c>
      <c r="AX589" s="70">
        <f t="shared" si="331"/>
        <v>4.889015367103017</v>
      </c>
      <c r="AY589" s="70">
        <f>IFERROR(Driver!$K$19/Data!BH589/Data!BI589*Data!BK589*Data!BL589,"")</f>
        <v>-0.46307676699801431</v>
      </c>
      <c r="AZ589" s="70">
        <f t="shared" si="332"/>
        <v>19.936708860759495</v>
      </c>
      <c r="BA589" s="70"/>
      <c r="BB589" s="70"/>
      <c r="BC589" s="70">
        <f t="shared" si="333"/>
        <v>28.119224341438557</v>
      </c>
      <c r="BD589" s="70">
        <f t="shared" si="334"/>
        <v>31.375427484022655</v>
      </c>
      <c r="BE589" s="70">
        <f t="shared" si="335"/>
        <v>0.33010543046136587</v>
      </c>
      <c r="BF589" s="70">
        <f t="shared" si="336"/>
        <v>2.5959257818785493</v>
      </c>
      <c r="BG589" s="70">
        <f t="shared" si="337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219</v>
      </c>
      <c r="BS589" s="8" t="s">
        <v>771</v>
      </c>
      <c r="BT589" s="9" t="s">
        <v>788</v>
      </c>
      <c r="BU589" s="10">
        <v>166</v>
      </c>
      <c r="BV589" s="9" t="s">
        <v>390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305</v>
      </c>
      <c r="CU589" s="10"/>
      <c r="CV589" s="10"/>
      <c r="CW589" s="10"/>
      <c r="CX589">
        <f>INDEX('Data_Price '!AS$2:AS$1266,MATCH(Data!$DN589,'Data_Price '!$BE$2:$BE$1266,0))</f>
        <v>0</v>
      </c>
      <c r="CY589">
        <f>INDEX('Data_Price '!AT$2:AT$1266,MATCH(Data!$DN589,'Data_Price '!$BE$2:$BE$1266,0))</f>
        <v>0</v>
      </c>
      <c r="CZ589">
        <f>INDEX('Data_Price '!AU$2:AU$1266,MATCH(Data!$DN589,'Data_Price '!$BE$2:$BE$1266,0))</f>
        <v>0</v>
      </c>
      <c r="DA589">
        <f>INDEX('Data_Price '!AV$2:AV$1266,MATCH(Data!$DN589,'Data_Price '!$BE$2:$BE$1266,0))</f>
        <v>0</v>
      </c>
      <c r="DB589">
        <f>INDEX('Data_Price '!AW$2:AW$1266,MATCH(Data!$DN589,'Data_Price '!$BE$2:$BE$1266,0))</f>
        <v>0</v>
      </c>
      <c r="DC589">
        <f>INDEX('Data_Price '!AX$2:AX$1266,MATCH(Data!$DN589,'Data_Price '!$BE$2:$BE$1266,0))</f>
        <v>0</v>
      </c>
      <c r="DD589">
        <f>INDEX('Data_Price '!AY$2:AY$1266,MATCH(Data!$DN589,'Data_Price '!$BE$2:$BE$1266,0))</f>
        <v>0</v>
      </c>
      <c r="DE589">
        <f>INDEX('Data_Price '!AZ$2:AZ$1266,MATCH(Data!$DN589,'Data_Price '!$BE$2:$BE$1266,0))</f>
        <v>0</v>
      </c>
      <c r="DF589">
        <f>INDEX('Data_Price '!BA$2:BA$1266,MATCH(Data!$DN589,'Data_Price '!$BE$2:$BE$1266,0))</f>
        <v>0</v>
      </c>
      <c r="DG589">
        <f>INDEX('Data_Price '!BB$2:BB$1266,MATCH(Data!$DN589,'Data_Price '!$BE$2:$BE$1266,0))</f>
        <v>0</v>
      </c>
      <c r="DH589">
        <f>INDEX('Data_Price '!BC$2:BC$1266,MATCH(Data!$DN589,'Data_Price '!$BE$2:$BE$1266,0))</f>
        <v>0</v>
      </c>
      <c r="DI589">
        <f>INDEX('Data_Price '!BD$2:BD$1266,MATCH(Data!$DN589,'Data_Price '!$BE$2:$BE$1266,0))</f>
        <v>0</v>
      </c>
      <c r="DJ589" s="89" t="e">
        <f ca="1">_xll.Connector("TinyUrl.TinyUrl",DA589,0)</f>
        <v>#NAME?</v>
      </c>
      <c r="DK589" s="89" t="e">
        <f ca="1">_xll.Connector("TinyUrl.TinyUrl",DE589,0)</f>
        <v>#NAME?</v>
      </c>
      <c r="DL589" s="89" t="e">
        <f ca="1">_xll.Connector("TinyUrl.TinyUrl",DI589,0)</f>
        <v>#NAME?</v>
      </c>
      <c r="DM589" s="224" t="str">
        <f t="shared" si="338"/>
        <v>Experience 80 Carbon W</v>
      </c>
      <c r="DN589" s="89" t="str">
        <f t="shared" si="339"/>
        <v xml:space="preserve"> RossignolExperience 80 Carbon W166 Women's</v>
      </c>
      <c r="DO589" s="227"/>
    </row>
    <row r="590" spans="2:119" ht="15.45" customHeight="1">
      <c r="B590" s="224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#VALUE!</v>
      </c>
      <c r="F590" s="43" t="b">
        <f>CL590&gt;Driver!$F$56</f>
        <v>0</v>
      </c>
      <c r="G590" s="43" t="b">
        <f>AND(CB590&gt;Driver!$F$55,CB590&lt;Driver!$G$55)</f>
        <v>0</v>
      </c>
      <c r="H590" s="43" t="e">
        <f t="shared" si="306"/>
        <v>#VALUE!</v>
      </c>
      <c r="I590" s="43">
        <f t="shared" si="307"/>
        <v>0</v>
      </c>
      <c r="J590" s="43" t="e">
        <f t="array" ref="J590">NOT(OR(($H$9:$H$1273=TRUE)*($I$9:$I$1273&gt;0)*($BT$9:$BT$1273=BT590)*($K$9:$K$1273&gt;K590)))</f>
        <v>#VALUE!</v>
      </c>
      <c r="K590" s="72">
        <f t="shared" si="308"/>
        <v>0.69290124060294467</v>
      </c>
      <c r="L590" s="72">
        <f t="shared" si="309"/>
        <v>0.99537829344935946</v>
      </c>
      <c r="M590" s="72">
        <f t="shared" si="310"/>
        <v>0.39042418775652976</v>
      </c>
      <c r="N590" s="72">
        <f t="shared" si="311"/>
        <v>0.205198254600645</v>
      </c>
      <c r="O590" s="72">
        <f t="shared" si="312"/>
        <v>0.33213640017221213</v>
      </c>
      <c r="P590" s="72">
        <f t="shared" si="313"/>
        <v>0.63393790849673215</v>
      </c>
      <c r="Q590" s="72"/>
      <c r="R590" s="72"/>
      <c r="S590" s="72">
        <f t="shared" si="314"/>
        <v>0.82599517448693516</v>
      </c>
      <c r="T590" s="72">
        <f t="shared" si="315"/>
        <v>0.93861444067748001</v>
      </c>
      <c r="U590" s="72">
        <f t="shared" si="316"/>
        <v>0.87420451240948904</v>
      </c>
      <c r="V590" s="72">
        <f t="shared" si="317"/>
        <v>0.631894732503546</v>
      </c>
      <c r="W590" s="72">
        <f t="shared" si="318"/>
        <v>0.9914904891304348</v>
      </c>
      <c r="X590" s="72">
        <f t="shared" si="319"/>
        <v>4.6217065506405641E-3</v>
      </c>
      <c r="Y590" s="72">
        <f t="shared" si="320"/>
        <v>0.60957581224347024</v>
      </c>
      <c r="Z590" s="72">
        <f t="shared" si="321"/>
        <v>0.794801745399355</v>
      </c>
      <c r="AA590" s="72">
        <f t="shared" si="322"/>
        <v>0.66786359982778787</v>
      </c>
      <c r="AB590" s="72">
        <f t="shared" si="323"/>
        <v>0.36606209150326785</v>
      </c>
      <c r="AC590" s="72"/>
      <c r="AD590" s="72"/>
      <c r="AE590" s="72">
        <f t="shared" si="324"/>
        <v>0.17400482551306487</v>
      </c>
      <c r="AF590" s="72">
        <f t="shared" si="325"/>
        <v>6.1385559322520017E-2</v>
      </c>
      <c r="AG590" s="72">
        <f t="shared" si="326"/>
        <v>0.1257954875905109</v>
      </c>
      <c r="AH590" s="72">
        <f t="shared" si="327"/>
        <v>0.36810526749645406</v>
      </c>
      <c r="AI590" s="72">
        <f t="shared" si="328"/>
        <v>8.5095108695652233E-3</v>
      </c>
      <c r="AJ590" s="72">
        <f>(AV590-Driver!$K$179)/(Driver!$L$179-Driver!$K$179)</f>
        <v>0.24462170655064056</v>
      </c>
      <c r="AK590" s="72">
        <f>(AW590-Driver!$K$180)/(Driver!$L$180-Driver!$K$180)</f>
        <v>0.51970891618313464</v>
      </c>
      <c r="AL590" s="72">
        <f>(AX590-Driver!$K$181)/(Driver!$L$181-Driver!$K$181)</f>
        <v>0.39480174539935498</v>
      </c>
      <c r="AM590" s="72">
        <f>(AY590-Driver!$K$182)/(Driver!$L$182-Driver!$K$182)</f>
        <v>0.88186359982778784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29"/>
        <v>5.1485551485551486</v>
      </c>
      <c r="AW590" s="70">
        <f t="shared" si="330"/>
        <v>51.774944175820295</v>
      </c>
      <c r="AX590" s="70">
        <f t="shared" si="331"/>
        <v>4.5532157085941947</v>
      </c>
      <c r="AY590" s="70">
        <f>IFERROR(Driver!$K$19/Data!BH590/Data!BI590*Data!BK590*Data!BL590,"")</f>
        <v>-0.72317101155275165</v>
      </c>
      <c r="AZ590" s="70">
        <f t="shared" si="332"/>
        <v>47.944899478778851</v>
      </c>
      <c r="BA590" s="70"/>
      <c r="BB590" s="70"/>
      <c r="BC590" s="70">
        <f t="shared" si="333"/>
        <v>91.289920504976749</v>
      </c>
      <c r="BD590" s="70">
        <f t="shared" si="334"/>
        <v>5.1381324633144931</v>
      </c>
      <c r="BE590" s="70">
        <f t="shared" si="335"/>
        <v>0.22593359696148177</v>
      </c>
      <c r="BF590" s="70">
        <f t="shared" si="336"/>
        <v>3.6022859630980237</v>
      </c>
      <c r="BG590" s="70">
        <f t="shared" si="337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219</v>
      </c>
      <c r="BS590" s="8" t="s">
        <v>405</v>
      </c>
      <c r="BT590" s="9" t="s">
        <v>436</v>
      </c>
      <c r="BU590" s="10">
        <v>188</v>
      </c>
      <c r="BV590" s="9" t="s">
        <v>222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305</v>
      </c>
      <c r="CU590" s="9" t="s">
        <v>302</v>
      </c>
      <c r="CV590" s="10"/>
      <c r="CW590" s="10"/>
      <c r="CX590" t="str">
        <f>INDEX('Data_Price '!AS$2:AS$1266,MATCH(Data!$DN590,'Data_Price '!$BE$2:$BE$1266,0))</f>
        <v>Armada Tracer 98 Limited Dark Blue-Black-White 188 Ski Men</v>
      </c>
      <c r="CY590" t="str">
        <f>INDEX('Data_Price '!AT$2:AT$1266,MATCH(Data!$DN590,'Data_Price '!$BE$2:$BE$1266,0))</f>
        <v>! OutdoorXL.com</v>
      </c>
      <c r="CZ590">
        <f>INDEX('Data_Price '!AU$2:AU$1266,MATCH(Data!$DN590,'Data_Price '!$BE$2:$BE$1266,0))</f>
        <v>389.95</v>
      </c>
      <c r="DA590" t="str">
        <f>INDEX('Data_Price '!AV$2:AV$1266,MATCH(Data!$DN590,'Data_Price '!$BE$2:$BE$1266,0))</f>
        <v>https://www.google.com/url?url=https://www.outdoorxl.com/armada-tracer-98-limited.html%3Fprl%3D92-20631x144-3071&amp;rct=j&amp;q=&amp;esrc=s&amp;sa=U&amp;ved=0ahUKEwjci6HGxqP2AhUmT98KHdDFDNsQ2SkIXg&amp;usg=AOvVaw0V2bPZaCZ8Dz7-dv325xMh</v>
      </c>
      <c r="DB590" t="str">
        <f>INDEX('Data_Price '!AW$2:AW$1266,MATCH(Data!$DN590,'Data_Price '!$BE$2:$BE$1266,0))</f>
        <v>Armada Tracer 98 Skis 2022</v>
      </c>
      <c r="DC590" t="str">
        <f>INDEX('Data_Price '!AX$2:AX$1266,MATCH(Data!$DN590,'Data_Price '!$BE$2:$BE$1266,0))</f>
        <v>BlueZone Sports</v>
      </c>
      <c r="DD590">
        <f>INDEX('Data_Price '!AY$2:AY$1266,MATCH(Data!$DN590,'Data_Price '!$BE$2:$BE$1266,0))</f>
        <v>419.97</v>
      </c>
      <c r="DE590" t="str">
        <f>INDEX('Data_Price '!AZ$2:AZ$1266,MATCH(Data!$DN590,'Data_Price '!$BE$2:$BE$1266,0))</f>
        <v>https://www.google.com/url?q=https://www.bluezonesports.com/armada/armada-tracer-98-skis-mens-2022-38900&amp;sa=U&amp;ved=0ahUKEwjPwuXGxqP2AhWIiOAKHVMbC7sQ2ykIGQ&amp;usg=AOvVaw3m4bQRkbJjHkRP8qvbZuhH</v>
      </c>
      <c r="DF590" t="str">
        <f>INDEX('Data_Price '!BA$2:BA$1266,MATCH(Data!$DN590,'Data_Price '!$BE$2:$BE$1266,0))</f>
        <v>2021 Armada Tracer 98 188cm</v>
      </c>
      <c r="DG590" t="str">
        <f>INDEX('Data_Price '!BB$2:BB$1266,MATCH(Data!$DN590,'Data_Price '!$BE$2:$BE$1266,0))</f>
        <v>eBay</v>
      </c>
      <c r="DH590">
        <f>INDEX('Data_Price '!BC$2:BC$1266,MATCH(Data!$DN590,'Data_Price '!$BE$2:$BE$1266,0))</f>
        <v>449</v>
      </c>
      <c r="DI590" t="str">
        <f>INDEX('Data_Price '!BD$2:BD$1266,MATCH(Data!$DN590,'Data_Price '!$BE$2:$BE$1266,0))</f>
        <v>https://www.google.com/url?url=https://www.ebay.com/itm/353924507249%3Fchn%3Dps%26mkevt%3D1%26mkcid%3D28&amp;rct=j&amp;q=&amp;esrc=s&amp;sa=U&amp;ved=0ahUKEwjci6HGxqP2AhUmT98KHdDFDNsQ2SkIYQ&amp;usg=AOvVaw39OUFhZNRbO8xGsu7hPCWN</v>
      </c>
      <c r="DJ590" s="89" t="e">
        <f ca="1">_xll.Connector("TinyUrl.TinyUrl",DA590,0)</f>
        <v>#NAME?</v>
      </c>
      <c r="DK590" s="89" t="e">
        <f ca="1">_xll.Connector("TinyUrl.TinyUrl",DE590,0)</f>
        <v>#NAME?</v>
      </c>
      <c r="DL590" s="89" t="e">
        <f ca="1">_xll.Connector("TinyUrl.TinyUrl",DI590,0)</f>
        <v>#NAME?</v>
      </c>
      <c r="DM590" s="224" t="str">
        <f t="shared" si="338"/>
        <v>Tracer 98</v>
      </c>
      <c r="DN590" s="89" t="str">
        <f t="shared" si="339"/>
        <v xml:space="preserve"> ArmadaTracer 98188 Unisex</v>
      </c>
      <c r="DO590" s="227" t="s">
        <v>993</v>
      </c>
    </row>
    <row r="591" spans="2:119" ht="15.45" customHeight="1">
      <c r="B591" s="224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#VALUE!</v>
      </c>
      <c r="F591" s="43" t="b">
        <f>CL591&gt;Driver!$F$56</f>
        <v>0</v>
      </c>
      <c r="G591" s="43" t="b">
        <f>AND(CB591&gt;Driver!$F$55,CB591&lt;Driver!$G$55)</f>
        <v>0</v>
      </c>
      <c r="H591" s="43" t="e">
        <f t="shared" si="306"/>
        <v>#VALUE!</v>
      </c>
      <c r="I591" s="43">
        <f t="shared" si="307"/>
        <v>0</v>
      </c>
      <c r="J591" s="43" t="e">
        <f t="array" ref="J591">NOT(OR(($H$9:$H$1273=TRUE)*($I$9:$I$1273&gt;0)*($BT$9:$BT$1273=BT591)*($K$9:$K$1273&gt;K591)))</f>
        <v>#VALUE!</v>
      </c>
      <c r="K591" s="72">
        <f t="shared" si="308"/>
        <v>0.65188093118974244</v>
      </c>
      <c r="L591" s="72">
        <f t="shared" si="309"/>
        <v>0.83686729514140679</v>
      </c>
      <c r="M591" s="72">
        <f t="shared" si="310"/>
        <v>0.4668945672380781</v>
      </c>
      <c r="N591" s="72">
        <f t="shared" si="311"/>
        <v>0.18179978498703586</v>
      </c>
      <c r="O591" s="72">
        <f t="shared" si="312"/>
        <v>0.30234796901478</v>
      </c>
      <c r="P591" s="72">
        <f t="shared" si="313"/>
        <v>0.91653594771241831</v>
      </c>
      <c r="Q591" s="72"/>
      <c r="R591" s="72"/>
      <c r="S591" s="72">
        <f t="shared" si="314"/>
        <v>0.75507289136226818</v>
      </c>
      <c r="T591" s="72">
        <f t="shared" si="315"/>
        <v>0.6382764991560731</v>
      </c>
      <c r="U591" s="72">
        <f t="shared" si="316"/>
        <v>9.9999999999999978E-2</v>
      </c>
      <c r="V591" s="72">
        <f t="shared" si="317"/>
        <v>0.60097822152450453</v>
      </c>
      <c r="W591" s="72">
        <f t="shared" si="318"/>
        <v>0.95956076283221747</v>
      </c>
      <c r="X591" s="72">
        <f t="shared" si="319"/>
        <v>0.16313270485859319</v>
      </c>
      <c r="Y591" s="72">
        <f t="shared" si="320"/>
        <v>0.5331054327619219</v>
      </c>
      <c r="Z591" s="72">
        <f t="shared" si="321"/>
        <v>0.81820021501296414</v>
      </c>
      <c r="AA591" s="72">
        <f t="shared" si="322"/>
        <v>0.69765203098522</v>
      </c>
      <c r="AB591" s="72">
        <f t="shared" si="323"/>
        <v>8.3464052287581664E-2</v>
      </c>
      <c r="AC591" s="72"/>
      <c r="AD591" s="72"/>
      <c r="AE591" s="72">
        <f t="shared" si="324"/>
        <v>0.24492710863773176</v>
      </c>
      <c r="AF591" s="72">
        <f t="shared" si="325"/>
        <v>0.3617235008439269</v>
      </c>
      <c r="AG591" s="72">
        <f t="shared" si="326"/>
        <v>0.9</v>
      </c>
      <c r="AH591" s="72">
        <f t="shared" si="327"/>
        <v>0.39902177847549553</v>
      </c>
      <c r="AI591" s="72">
        <f t="shared" si="328"/>
        <v>4.0439237167782513E-2</v>
      </c>
      <c r="AJ591" s="72">
        <f>(AV591-Driver!$K$179)/(Driver!$L$179-Driver!$K$179)</f>
        <v>7.6867295141406805E-2</v>
      </c>
      <c r="AK591" s="72">
        <f>(AW591-Driver!$K$180)/(Driver!$L$180-Driver!$K$180)</f>
        <v>0.26034380218793163</v>
      </c>
      <c r="AL591" s="72">
        <f>(AX591-Driver!$K$181)/(Driver!$L$181-Driver!$K$181)</f>
        <v>0.41820021501296406</v>
      </c>
      <c r="AM591" s="72">
        <f>(AY591-Driver!$K$182)/(Driver!$L$182-Driver!$K$182)</f>
        <v>0.91165203098521996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29"/>
        <v>1.6178266178266176</v>
      </c>
      <c r="AW591" s="70">
        <f t="shared" si="330"/>
        <v>26.412109378380912</v>
      </c>
      <c r="AX591" s="70">
        <f t="shared" si="331"/>
        <v>4.7638019351166765</v>
      </c>
      <c r="AY591" s="70">
        <f>IFERROR(Driver!$K$19/Data!BH591/Data!BI591*Data!BK591*Data!BL591,"")</f>
        <v>-0.54082137281916154</v>
      </c>
      <c r="AZ591" s="70">
        <f t="shared" si="332"/>
        <v>22.189128816083397</v>
      </c>
      <c r="BA591" s="70"/>
      <c r="BB591" s="70"/>
      <c r="BC591" s="70">
        <f t="shared" si="333"/>
        <v>54.502039204498679</v>
      </c>
      <c r="BD591" s="70">
        <f t="shared" si="334"/>
        <v>42.5825345831528</v>
      </c>
      <c r="BE591" s="70">
        <f t="shared" si="335"/>
        <v>1</v>
      </c>
      <c r="BF591" s="70">
        <f t="shared" si="336"/>
        <v>0.1104832487976231</v>
      </c>
      <c r="BG591" s="70">
        <f t="shared" si="337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219</v>
      </c>
      <c r="BS591" s="8" t="s">
        <v>771</v>
      </c>
      <c r="BT591" s="9" t="s">
        <v>811</v>
      </c>
      <c r="BU591" s="10">
        <v>177</v>
      </c>
      <c r="BV591" s="9" t="s">
        <v>222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307</v>
      </c>
      <c r="CU591" s="10"/>
      <c r="CV591" s="10"/>
      <c r="CW591" s="10"/>
      <c r="CX591">
        <f>INDEX('Data_Price '!AS$2:AS$1266,MATCH(Data!$DN591,'Data_Price '!$BE$2:$BE$1266,0))</f>
        <v>0</v>
      </c>
      <c r="CY591">
        <f>INDEX('Data_Price '!AT$2:AT$1266,MATCH(Data!$DN591,'Data_Price '!$BE$2:$BE$1266,0))</f>
        <v>0</v>
      </c>
      <c r="CZ591">
        <f>INDEX('Data_Price '!AU$2:AU$1266,MATCH(Data!$DN591,'Data_Price '!$BE$2:$BE$1266,0))</f>
        <v>0</v>
      </c>
      <c r="DA591">
        <f>INDEX('Data_Price '!AV$2:AV$1266,MATCH(Data!$DN591,'Data_Price '!$BE$2:$BE$1266,0))</f>
        <v>0</v>
      </c>
      <c r="DB591">
        <f>INDEX('Data_Price '!AW$2:AW$1266,MATCH(Data!$DN591,'Data_Price '!$BE$2:$BE$1266,0))</f>
        <v>0</v>
      </c>
      <c r="DC591">
        <f>INDEX('Data_Price '!AX$2:AX$1266,MATCH(Data!$DN591,'Data_Price '!$BE$2:$BE$1266,0))</f>
        <v>0</v>
      </c>
      <c r="DD591">
        <f>INDEX('Data_Price '!AY$2:AY$1266,MATCH(Data!$DN591,'Data_Price '!$BE$2:$BE$1266,0))</f>
        <v>0</v>
      </c>
      <c r="DE591">
        <f>INDEX('Data_Price '!AZ$2:AZ$1266,MATCH(Data!$DN591,'Data_Price '!$BE$2:$BE$1266,0))</f>
        <v>0</v>
      </c>
      <c r="DF591">
        <f>INDEX('Data_Price '!BA$2:BA$1266,MATCH(Data!$DN591,'Data_Price '!$BE$2:$BE$1266,0))</f>
        <v>0</v>
      </c>
      <c r="DG591">
        <f>INDEX('Data_Price '!BB$2:BB$1266,MATCH(Data!$DN591,'Data_Price '!$BE$2:$BE$1266,0))</f>
        <v>0</v>
      </c>
      <c r="DH591">
        <f>INDEX('Data_Price '!BC$2:BC$1266,MATCH(Data!$DN591,'Data_Price '!$BE$2:$BE$1266,0))</f>
        <v>0</v>
      </c>
      <c r="DI591">
        <f>INDEX('Data_Price '!BD$2:BD$1266,MATCH(Data!$DN591,'Data_Price '!$BE$2:$BE$1266,0))</f>
        <v>0</v>
      </c>
      <c r="DJ591" s="89" t="e">
        <f ca="1">_xll.Connector("TinyUrl.TinyUrl",DA591,0)</f>
        <v>#NAME?</v>
      </c>
      <c r="DK591" s="89" t="e">
        <f ca="1">_xll.Connector("TinyUrl.TinyUrl",DE591,0)</f>
        <v>#NAME?</v>
      </c>
      <c r="DL591" s="89" t="e">
        <f ca="1">_xll.Connector("TinyUrl.TinyUrl",DI591,0)</f>
        <v>#NAME?</v>
      </c>
      <c r="DM591" s="224" t="str">
        <f t="shared" si="338"/>
        <v>React 6 Compact</v>
      </c>
      <c r="DN591" s="89" t="str">
        <f t="shared" si="339"/>
        <v xml:space="preserve"> RossignolReact 6 Compact177 Unisex</v>
      </c>
      <c r="DO591" s="227"/>
    </row>
    <row r="592" spans="2:119" ht="15.45" customHeight="1">
      <c r="B592" s="224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#VALUE!</v>
      </c>
      <c r="F592" s="43" t="b">
        <f>CL592&gt;Driver!$F$56</f>
        <v>0</v>
      </c>
      <c r="G592" s="43" t="b">
        <f>AND(CB592&gt;Driver!$F$55,CB592&lt;Driver!$G$55)</f>
        <v>0</v>
      </c>
      <c r="H592" s="43" t="e">
        <f t="shared" si="306"/>
        <v>#VALUE!</v>
      </c>
      <c r="I592" s="43">
        <f t="shared" si="307"/>
        <v>0</v>
      </c>
      <c r="J592" s="43" t="e">
        <f t="array" ref="J592">NOT(OR(($H$9:$H$1273=TRUE)*($I$9:$I$1273&gt;0)*($BT$9:$BT$1273=BT592)*($K$9:$K$1273&gt;K592)))</f>
        <v>#VALUE!</v>
      </c>
      <c r="K592" s="72">
        <f t="shared" si="308"/>
        <v>0.72929914358231829</v>
      </c>
      <c r="L592" s="72">
        <f t="shared" si="309"/>
        <v>0.9165546692450246</v>
      </c>
      <c r="M592" s="72">
        <f t="shared" si="310"/>
        <v>0.54204361791961198</v>
      </c>
      <c r="N592" s="72">
        <f t="shared" si="311"/>
        <v>0.30258647947890971</v>
      </c>
      <c r="O592" s="72">
        <f t="shared" si="312"/>
        <v>0.35876496251522039</v>
      </c>
      <c r="P592" s="72">
        <f t="shared" si="313"/>
        <v>0.96477941176470594</v>
      </c>
      <c r="Q592" s="72"/>
      <c r="R592" s="72"/>
      <c r="S592" s="72">
        <f t="shared" si="314"/>
        <v>0.71453664848921661</v>
      </c>
      <c r="T592" s="72">
        <f t="shared" si="315"/>
        <v>0.90704545444626761</v>
      </c>
      <c r="U592" s="72">
        <f t="shared" si="316"/>
        <v>0.92262494706006737</v>
      </c>
      <c r="V592" s="72">
        <f t="shared" si="317"/>
        <v>0.77181847214211818</v>
      </c>
      <c r="W592" s="72">
        <f t="shared" si="318"/>
        <v>0.95984820479645117</v>
      </c>
      <c r="X592" s="72">
        <f t="shared" si="319"/>
        <v>8.3445330754975455E-2</v>
      </c>
      <c r="Y592" s="72">
        <f t="shared" si="320"/>
        <v>0.45795638208038802</v>
      </c>
      <c r="Z592" s="72">
        <f t="shared" si="321"/>
        <v>0.69741352052109029</v>
      </c>
      <c r="AA592" s="72">
        <f t="shared" si="322"/>
        <v>0.64123503748477961</v>
      </c>
      <c r="AB592" s="72">
        <f t="shared" si="323"/>
        <v>3.5220588235294059E-2</v>
      </c>
      <c r="AC592" s="72"/>
      <c r="AD592" s="72"/>
      <c r="AE592" s="72">
        <f t="shared" si="324"/>
        <v>0.28546335151078345</v>
      </c>
      <c r="AF592" s="72">
        <f t="shared" si="325"/>
        <v>9.2954545553732337E-2</v>
      </c>
      <c r="AG592" s="72">
        <f t="shared" si="326"/>
        <v>7.7375052939932687E-2</v>
      </c>
      <c r="AH592" s="72">
        <f t="shared" si="327"/>
        <v>0.22818152785788176</v>
      </c>
      <c r="AI592" s="72">
        <f t="shared" si="328"/>
        <v>4.0151795203548821E-2</v>
      </c>
      <c r="AJ592" s="72">
        <f>(AV592-Driver!$K$179)/(Driver!$L$179-Driver!$K$179)</f>
        <v>0.15655466924502454</v>
      </c>
      <c r="AK592" s="72">
        <f>(AW592-Driver!$K$180)/(Driver!$L$180-Driver!$K$180)</f>
        <v>0.20073219218201904</v>
      </c>
      <c r="AL592" s="72">
        <f>(AX592-Driver!$K$181)/(Driver!$L$181-Driver!$K$181)</f>
        <v>0.29741352052109021</v>
      </c>
      <c r="AM592" s="72">
        <f>(AY592-Driver!$K$182)/(Driver!$L$182-Driver!$K$182)</f>
        <v>0.85523503748477958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29"/>
        <v>3.2950074616741278</v>
      </c>
      <c r="AW592" s="70">
        <f t="shared" si="330"/>
        <v>20.582800288580543</v>
      </c>
      <c r="AX592" s="70">
        <f t="shared" si="331"/>
        <v>3.6767216846898121</v>
      </c>
      <c r="AY592" s="70">
        <f>IFERROR(Driver!$K$19/Data!BH592/Data!BI592*Data!BK592*Data!BL592,"")</f>
        <v>-0.88617753907278063</v>
      </c>
      <c r="AZ592" s="70">
        <f t="shared" si="332"/>
        <v>17.792256142963513</v>
      </c>
      <c r="BA592" s="70"/>
      <c r="BB592" s="70"/>
      <c r="BC592" s="70">
        <f t="shared" si="333"/>
        <v>33.475608222858185</v>
      </c>
      <c r="BD592" s="70">
        <f t="shared" si="334"/>
        <v>2.3443331187858427</v>
      </c>
      <c r="BE592" s="70">
        <f t="shared" si="335"/>
        <v>2.2799299768686998E-2</v>
      </c>
      <c r="BF592" s="70">
        <f t="shared" si="336"/>
        <v>19.405689335368752</v>
      </c>
      <c r="BG592" s="70">
        <f t="shared" si="337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219</v>
      </c>
      <c r="BS592" s="8" t="s">
        <v>855</v>
      </c>
      <c r="BT592" s="9" t="s">
        <v>863</v>
      </c>
      <c r="BU592" s="10">
        <v>179</v>
      </c>
      <c r="BV592" s="9" t="s">
        <v>222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305</v>
      </c>
      <c r="CU592" s="9" t="s">
        <v>302</v>
      </c>
      <c r="CV592" s="10"/>
      <c r="CW592" s="10"/>
      <c r="CX592" t="e">
        <f>INDEX('Data_Price '!AS$2:AS$1266,MATCH(Data!$DN592,'Data_Price '!$BE$2:$BE$1266,0))</f>
        <v>#N/A</v>
      </c>
      <c r="CY592" t="e">
        <f>INDEX('Data_Price '!AT$2:AT$1266,MATCH(Data!$DN592,'Data_Price '!$BE$2:$BE$1266,0))</f>
        <v>#N/A</v>
      </c>
      <c r="CZ592" t="e">
        <f>INDEX('Data_Price '!AU$2:AU$1266,MATCH(Data!$DN592,'Data_Price '!$BE$2:$BE$1266,0))</f>
        <v>#N/A</v>
      </c>
      <c r="DA592" t="e">
        <f>INDEX('Data_Price '!AV$2:AV$1266,MATCH(Data!$DN592,'Data_Price '!$BE$2:$BE$1266,0))</f>
        <v>#N/A</v>
      </c>
      <c r="DB592" t="e">
        <f>INDEX('Data_Price '!AW$2:AW$1266,MATCH(Data!$DN592,'Data_Price '!$BE$2:$BE$1266,0))</f>
        <v>#N/A</v>
      </c>
      <c r="DC592" t="e">
        <f>INDEX('Data_Price '!AX$2:AX$1266,MATCH(Data!$DN592,'Data_Price '!$BE$2:$BE$1266,0))</f>
        <v>#N/A</v>
      </c>
      <c r="DD592" t="e">
        <f>INDEX('Data_Price '!AY$2:AY$1266,MATCH(Data!$DN592,'Data_Price '!$BE$2:$BE$1266,0))</f>
        <v>#N/A</v>
      </c>
      <c r="DE592" t="e">
        <f>INDEX('Data_Price '!AZ$2:AZ$1266,MATCH(Data!$DN592,'Data_Price '!$BE$2:$BE$1266,0))</f>
        <v>#N/A</v>
      </c>
      <c r="DF592" t="e">
        <f>INDEX('Data_Price '!BA$2:BA$1266,MATCH(Data!$DN592,'Data_Price '!$BE$2:$BE$1266,0))</f>
        <v>#N/A</v>
      </c>
      <c r="DG592" t="e">
        <f>INDEX('Data_Price '!BB$2:BB$1266,MATCH(Data!$DN592,'Data_Price '!$BE$2:$BE$1266,0))</f>
        <v>#N/A</v>
      </c>
      <c r="DH592" t="e">
        <f>INDEX('Data_Price '!BC$2:BC$1266,MATCH(Data!$DN592,'Data_Price '!$BE$2:$BE$1266,0))</f>
        <v>#N/A</v>
      </c>
      <c r="DI592" t="e">
        <f>INDEX('Data_Price '!BD$2:BD$1266,MATCH(Data!$DN592,'Data_Price '!$BE$2:$BE$1266,0))</f>
        <v>#N/A</v>
      </c>
      <c r="DJ592" s="89" t="e">
        <f ca="1">_xll.Connector("TinyUrl.TinyUrl",DA592,0)</f>
        <v>#NAME?</v>
      </c>
      <c r="DK592" s="89" t="e">
        <f ca="1">_xll.Connector("TinyUrl.TinyUrl",DE592,0)</f>
        <v>#NAME?</v>
      </c>
      <c r="DL592" s="89" t="e">
        <f ca="1">_xll.Connector("TinyUrl.TinyUrl",DI592,0)</f>
        <v>#NAME?</v>
      </c>
      <c r="DM592" s="224" t="str">
        <f t="shared" si="338"/>
        <v>Blaze 94</v>
      </c>
      <c r="DN592" s="89" t="str">
        <f t="shared" si="339"/>
        <v xml:space="preserve"> VölklBlaze 94179 Unisex</v>
      </c>
      <c r="DO592" s="227" t="s">
        <v>967</v>
      </c>
    </row>
    <row r="593" spans="2:119" ht="15.45" customHeight="1">
      <c r="B593" s="224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#VALUE!</v>
      </c>
      <c r="F593" s="43" t="b">
        <f>CL593&gt;Driver!$F$56</f>
        <v>0</v>
      </c>
      <c r="G593" s="43" t="b">
        <f>AND(CB593&gt;Driver!$F$55,CB593&lt;Driver!$G$55)</f>
        <v>0</v>
      </c>
      <c r="H593" s="43" t="e">
        <f t="shared" si="306"/>
        <v>#VALUE!</v>
      </c>
      <c r="I593" s="43">
        <f t="shared" si="307"/>
        <v>0</v>
      </c>
      <c r="J593" s="43" t="e">
        <f t="array" ref="J593">NOT(OR(($H$9:$H$1273=TRUE)*($I$9:$I$1273&gt;0)*($BT$9:$BT$1273=BT593)*($K$9:$K$1273&gt;K593)))</f>
        <v>#VALUE!</v>
      </c>
      <c r="K593" s="72">
        <f t="shared" si="308"/>
        <v>0.61521577245025449</v>
      </c>
      <c r="L593" s="72">
        <f t="shared" si="309"/>
        <v>0.84035452421239221</v>
      </c>
      <c r="M593" s="72">
        <f t="shared" si="310"/>
        <v>0.39007702068811678</v>
      </c>
      <c r="N593" s="72">
        <f t="shared" si="311"/>
        <v>0.20266869031809265</v>
      </c>
      <c r="O593" s="72">
        <f t="shared" si="312"/>
        <v>0.3056832867789373</v>
      </c>
      <c r="P593" s="72">
        <f t="shared" si="313"/>
        <v>0.66187908496732029</v>
      </c>
      <c r="Q593" s="72"/>
      <c r="R593" s="72"/>
      <c r="S593" s="72">
        <f t="shared" si="314"/>
        <v>0.79660070770647318</v>
      </c>
      <c r="T593" s="72">
        <f t="shared" si="315"/>
        <v>0.99391404542823425</v>
      </c>
      <c r="U593" s="72">
        <f t="shared" si="316"/>
        <v>0.83753609047845035</v>
      </c>
      <c r="V593" s="72">
        <f t="shared" si="317"/>
        <v>0.64074236177033583</v>
      </c>
      <c r="W593" s="72">
        <f t="shared" si="318"/>
        <v>0.96714435634328355</v>
      </c>
      <c r="X593" s="72">
        <f t="shared" si="319"/>
        <v>0.15964547578760774</v>
      </c>
      <c r="Y593" s="72">
        <f t="shared" si="320"/>
        <v>0.60992297931188322</v>
      </c>
      <c r="Z593" s="72">
        <f t="shared" si="321"/>
        <v>0.79733130968190735</v>
      </c>
      <c r="AA593" s="72">
        <f t="shared" si="322"/>
        <v>0.6943167132210627</v>
      </c>
      <c r="AB593" s="72">
        <f t="shared" si="323"/>
        <v>0.33812091503267971</v>
      </c>
      <c r="AC593" s="72"/>
      <c r="AD593" s="72"/>
      <c r="AE593" s="72">
        <f t="shared" si="324"/>
        <v>0.20339929229352682</v>
      </c>
      <c r="AF593" s="72">
        <f t="shared" si="325"/>
        <v>6.0859545717657088E-3</v>
      </c>
      <c r="AG593" s="72">
        <f t="shared" si="326"/>
        <v>0.16246390952154968</v>
      </c>
      <c r="AH593" s="72">
        <f t="shared" si="327"/>
        <v>0.35925763822966417</v>
      </c>
      <c r="AI593" s="72">
        <f t="shared" si="328"/>
        <v>3.2855643656716421E-2</v>
      </c>
      <c r="AJ593" s="72">
        <f>(AV593-Driver!$K$179)/(Driver!$L$179-Driver!$K$179)</f>
        <v>0.39964547578760773</v>
      </c>
      <c r="AK593" s="72">
        <f>(AW593-Driver!$K$180)/(Driver!$L$180-Driver!$K$180)</f>
        <v>0.49555630675175066</v>
      </c>
      <c r="AL593" s="72">
        <f>(AX593-Driver!$K$181)/(Driver!$L$181-Driver!$K$181)</f>
        <v>0.39733130968190733</v>
      </c>
      <c r="AM593" s="72">
        <f>(AY593-Driver!$K$182)/(Driver!$L$182-Driver!$K$182)</f>
        <v>0.90831671322106267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29"/>
        <v>8.4113417446750773</v>
      </c>
      <c r="AW593" s="70">
        <f t="shared" si="330"/>
        <v>49.413105170183634</v>
      </c>
      <c r="AX593" s="70">
        <f t="shared" si="331"/>
        <v>4.5759817871371657</v>
      </c>
      <c r="AY593" s="70">
        <f>IFERROR(Driver!$K$19/Data!BH593/Data!BI593*Data!BK593*Data!BL593,"")</f>
        <v>-0.56123849334966158</v>
      </c>
      <c r="AZ593" s="70">
        <f t="shared" si="332"/>
        <v>45.39836187639613</v>
      </c>
      <c r="BA593" s="70"/>
      <c r="BB593" s="70"/>
      <c r="BC593" s="70">
        <f t="shared" si="333"/>
        <v>76.042806238933309</v>
      </c>
      <c r="BD593" s="70">
        <f t="shared" si="334"/>
        <v>10.032049498654715</v>
      </c>
      <c r="BE593" s="70">
        <f t="shared" si="335"/>
        <v>0.26259547765876878</v>
      </c>
      <c r="BF593" s="70">
        <f t="shared" si="336"/>
        <v>4.6015635306684359</v>
      </c>
      <c r="BG593" s="70">
        <f t="shared" si="337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219</v>
      </c>
      <c r="BS593" s="8" t="s">
        <v>471</v>
      </c>
      <c r="BT593" s="9" t="s">
        <v>477</v>
      </c>
      <c r="BU593" s="10">
        <v>188.3</v>
      </c>
      <c r="BV593" s="9" t="s">
        <v>222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305</v>
      </c>
      <c r="CU593" s="9" t="s">
        <v>302</v>
      </c>
      <c r="CV593" s="10"/>
      <c r="CW593" s="10"/>
      <c r="CX593" t="str">
        <f>INDEX('Data_Price '!AS$2:AS$1266,MATCH(Data!$DN593,'Data_Price '!$BE$2:$BE$1266,0))</f>
        <v>Skis Black Crows Camox Freebird</v>
      </c>
      <c r="CY593" t="str">
        <f>INDEX('Data_Price '!AT$2:AT$1266,MATCH(Data!$DN593,'Data_Price '!$BE$2:$BE$1266,0))</f>
        <v>! OutdoorXL.com</v>
      </c>
      <c r="CZ593">
        <f>INDEX('Data_Price '!AU$2:AU$1266,MATCH(Data!$DN593,'Data_Price '!$BE$2:$BE$1266,0))</f>
        <v>554.95000000000005</v>
      </c>
      <c r="DA593" t="str">
        <f>INDEX('Data_Price '!AV$2:AV$1266,MATCH(Data!$DN593,'Data_Price '!$BE$2:$BE$1266,0))</f>
        <v>https://www.google.com/url?q=https://www.outdoorxl.com/black-crows-camox-freebird.html%3Fprl%3D92-655x144-3071&amp;sa=U&amp;ved=0ahUKEwjtzL_IxqP2AhVmn-AKHfMGCoQQ2ykIGw&amp;usg=AOvVaw0dhz2SAEi-Jk9SSJxPFH9h</v>
      </c>
      <c r="DB593" t="str">
        <f>INDEX('Data_Price '!AW$2:AW$1266,MATCH(Data!$DN593,'Data_Price '!$BE$2:$BE$1266,0))</f>
        <v>BLACK CROWS Camox Freebird Skis - 2022 188</v>
      </c>
      <c r="DC593" t="str">
        <f>INDEX('Data_Price '!AX$2:AX$1266,MATCH(Data!$DN593,'Data_Price '!$BE$2:$BE$1266,0))</f>
        <v>Great Outdoor Shop</v>
      </c>
      <c r="DD593">
        <f>INDEX('Data_Price '!AY$2:AY$1266,MATCH(Data!$DN593,'Data_Price '!$BE$2:$BE$1266,0))</f>
        <v>591.96</v>
      </c>
      <c r="DE593" t="str">
        <f>INDEX('Data_Price '!AZ$2:AZ$1266,MATCH(Data!$DN593,'Data_Price '!$BE$2:$BE$1266,0))</f>
        <v>https://www.google.com/url?url=https://www.greatoutdoorshop.com/shop/black-crows-mens-camox-freebird-skis-2021/%3Fattribute_pa_size%3D188%26utm_source%3DGoogle%2520Shopping%26utm_campaign%3DGoogle%2520Product%2520Feed%26utm_medium%3Dcpc%26utm_term%3D437321&amp;rct=j&amp;q=&amp;esrc=s&amp;sa=U&amp;ved=0ahUKEwj-8ZPIxqP2AhWSl-AKHcLCCHMQ2SkIRQ&amp;usg=AOvVaw13CUL5N64dJOdfHWAByYWv</v>
      </c>
      <c r="DF593" t="str">
        <f>INDEX('Data_Price '!BA$2:BA$1266,MATCH(Data!$DN593,'Data_Price '!$BE$2:$BE$1266,0))</f>
        <v>Skis Black Crows Camox Freebird</v>
      </c>
      <c r="DG593" t="str">
        <f>INDEX('Data_Price '!BB$2:BB$1266,MATCH(Data!$DN593,'Data_Price '!$BE$2:$BE$1266,0))</f>
        <v>evo.com</v>
      </c>
      <c r="DH593">
        <f>INDEX('Data_Price '!BC$2:BC$1266,MATCH(Data!$DN593,'Data_Price '!$BE$2:$BE$1266,0))</f>
        <v>739.95</v>
      </c>
      <c r="DI593" t="str">
        <f>INDEX('Data_Price '!BD$2:BD$1266,MATCH(Data!$DN593,'Data_Price '!$BE$2:$BE$1266,0))</f>
        <v>https://www.google.com/url?url=https://www.evo.com/skis/black-crows-camox-freebird%3Fimage%3D164658/659367/clone.jpg&amp;rct=j&amp;q=&amp;esrc=s&amp;sa=U&amp;ved=0ahUKEwj-8ZPIxqP2AhWSl-AKHcLCCHMQsDwIOg&amp;usg=AOvVaw3mvdjFO6Fb7-P6jsKBSDyW</v>
      </c>
      <c r="DJ593" s="89" t="e">
        <f ca="1">_xll.Connector("TinyUrl.TinyUrl",DA593,0)</f>
        <v>#NAME?</v>
      </c>
      <c r="DK593" s="89" t="e">
        <f ca="1">_xll.Connector("TinyUrl.TinyUrl",DE593,0)</f>
        <v>#NAME?</v>
      </c>
      <c r="DL593" s="89" t="e">
        <f ca="1">_xll.Connector("TinyUrl.TinyUrl",DI593,0)</f>
        <v>#NAME?</v>
      </c>
      <c r="DM593" s="224" t="str">
        <f t="shared" si="338"/>
        <v>Camox Freebird</v>
      </c>
      <c r="DN593" s="89" t="str">
        <f t="shared" si="339"/>
        <v xml:space="preserve"> Black CrowsCamox Freebird188.3 Unisex</v>
      </c>
      <c r="DO593" s="227" t="s">
        <v>988</v>
      </c>
    </row>
    <row r="594" spans="2:119" ht="15.45" customHeight="1">
      <c r="B594" s="224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#VALUE!</v>
      </c>
      <c r="F594" s="43" t="b">
        <f>CL594&gt;Driver!$F$56</f>
        <v>0</v>
      </c>
      <c r="G594" s="43" t="b">
        <f>AND(CB594&gt;Driver!$F$55,CB594&lt;Driver!$G$55)</f>
        <v>0</v>
      </c>
      <c r="H594" s="43" t="e">
        <f t="shared" si="306"/>
        <v>#VALUE!</v>
      </c>
      <c r="I594" s="43">
        <f t="shared" si="307"/>
        <v>0</v>
      </c>
      <c r="J594" s="43" t="e">
        <f t="array" ref="J594">NOT(OR(($H$9:$H$1273=TRUE)*($I$9:$I$1273&gt;0)*($BT$9:$BT$1273=BT594)*($K$9:$K$1273&gt;K594)))</f>
        <v>#VALUE!</v>
      </c>
      <c r="K594" s="72">
        <f t="shared" si="308"/>
        <v>0.63472291382528157</v>
      </c>
      <c r="L594" s="72">
        <f t="shared" si="309"/>
        <v>0.81140601079687369</v>
      </c>
      <c r="M594" s="72">
        <f t="shared" si="310"/>
        <v>0.45803981685368933</v>
      </c>
      <c r="N594" s="72">
        <f t="shared" si="311"/>
        <v>0.17674065642193137</v>
      </c>
      <c r="O594" s="72">
        <f t="shared" si="312"/>
        <v>0.27099807518488828</v>
      </c>
      <c r="P594" s="72">
        <f t="shared" si="313"/>
        <v>0.92638071895424834</v>
      </c>
      <c r="Q594" s="72"/>
      <c r="R594" s="72"/>
      <c r="S594" s="72">
        <f t="shared" si="314"/>
        <v>0.71697416628729549</v>
      </c>
      <c r="T594" s="72">
        <f t="shared" si="315"/>
        <v>0.88500854917412441</v>
      </c>
      <c r="U594" s="72">
        <f t="shared" si="316"/>
        <v>9.9999999999999978E-2</v>
      </c>
      <c r="V594" s="72">
        <f t="shared" si="317"/>
        <v>0.60151270848547722</v>
      </c>
      <c r="W594" s="72">
        <f t="shared" si="318"/>
        <v>0.96730769230769231</v>
      </c>
      <c r="X594" s="72">
        <f t="shared" si="319"/>
        <v>0.18859398920312626</v>
      </c>
      <c r="Y594" s="72">
        <f t="shared" si="320"/>
        <v>0.54196018314631067</v>
      </c>
      <c r="Z594" s="72">
        <f t="shared" si="321"/>
        <v>0.82325934357806863</v>
      </c>
      <c r="AA594" s="72">
        <f t="shared" si="322"/>
        <v>0.72900192481511172</v>
      </c>
      <c r="AB594" s="72">
        <f t="shared" si="323"/>
        <v>7.3619281045751606E-2</v>
      </c>
      <c r="AC594" s="72"/>
      <c r="AD594" s="72"/>
      <c r="AE594" s="72">
        <f t="shared" si="324"/>
        <v>0.28302583371270451</v>
      </c>
      <c r="AF594" s="72">
        <f t="shared" si="325"/>
        <v>0.11499145082587561</v>
      </c>
      <c r="AG594" s="72">
        <f t="shared" si="326"/>
        <v>0.9</v>
      </c>
      <c r="AH594" s="72">
        <f t="shared" si="327"/>
        <v>0.39848729151452283</v>
      </c>
      <c r="AI594" s="72">
        <f t="shared" si="328"/>
        <v>3.2692307692307701E-2</v>
      </c>
      <c r="AJ594" s="72">
        <f>(AV594-Driver!$K$179)/(Driver!$L$179-Driver!$K$179)</f>
        <v>5.1406010796873736E-2</v>
      </c>
      <c r="AK594" s="72">
        <f>(AW594-Driver!$K$180)/(Driver!$L$180-Driver!$K$180)</f>
        <v>0.25359651538654915</v>
      </c>
      <c r="AL594" s="72">
        <f>(AX594-Driver!$K$181)/(Driver!$L$181-Driver!$K$181)</f>
        <v>0.42325934357806866</v>
      </c>
      <c r="AM594" s="72">
        <f>(AY594-Driver!$K$182)/(Driver!$L$182-Driver!$K$182)</f>
        <v>0.94300192481511169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29"/>
        <v>1.0819427486094153</v>
      </c>
      <c r="AW594" s="70">
        <f t="shared" si="330"/>
        <v>25.752304681294426</v>
      </c>
      <c r="AX594" s="70">
        <f t="shared" si="331"/>
        <v>4.8093340922026178</v>
      </c>
      <c r="AY594" s="70">
        <f>IFERROR(Driver!$K$19/Data!BH594/Data!BI594*Data!BK594*Data!BL594,"")</f>
        <v>-0.34891325305264409</v>
      </c>
      <c r="AZ594" s="70">
        <f t="shared" si="332"/>
        <v>21.291883842144454</v>
      </c>
      <c r="BA594" s="70"/>
      <c r="BB594" s="70"/>
      <c r="BC594" s="70">
        <f t="shared" si="333"/>
        <v>34.739965650070531</v>
      </c>
      <c r="BD594" s="70">
        <f t="shared" si="334"/>
        <v>20.747185339878399</v>
      </c>
      <c r="BE594" s="70">
        <f t="shared" si="335"/>
        <v>1</v>
      </c>
      <c r="BF594" s="70">
        <f t="shared" si="336"/>
        <v>0.17084979605607123</v>
      </c>
      <c r="BG594" s="70">
        <f t="shared" si="337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219</v>
      </c>
      <c r="BS594" s="8" t="s">
        <v>855</v>
      </c>
      <c r="BT594" s="9" t="s">
        <v>869</v>
      </c>
      <c r="BU594" s="10">
        <v>161</v>
      </c>
      <c r="BV594" s="9" t="s">
        <v>222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307</v>
      </c>
      <c r="CU594" s="10"/>
      <c r="CV594" s="10"/>
      <c r="CW594" s="10"/>
      <c r="CX594" t="e">
        <f>INDEX('Data_Price '!AS$2:AS$1266,MATCH(Data!$DN594,'Data_Price '!$BE$2:$BE$1266,0))</f>
        <v>#N/A</v>
      </c>
      <c r="CY594" t="e">
        <f>INDEX('Data_Price '!AT$2:AT$1266,MATCH(Data!$DN594,'Data_Price '!$BE$2:$BE$1266,0))</f>
        <v>#N/A</v>
      </c>
      <c r="CZ594" t="e">
        <f>INDEX('Data_Price '!AU$2:AU$1266,MATCH(Data!$DN594,'Data_Price '!$BE$2:$BE$1266,0))</f>
        <v>#N/A</v>
      </c>
      <c r="DA594" t="e">
        <f>INDEX('Data_Price '!AV$2:AV$1266,MATCH(Data!$DN594,'Data_Price '!$BE$2:$BE$1266,0))</f>
        <v>#N/A</v>
      </c>
      <c r="DB594" t="e">
        <f>INDEX('Data_Price '!AW$2:AW$1266,MATCH(Data!$DN594,'Data_Price '!$BE$2:$BE$1266,0))</f>
        <v>#N/A</v>
      </c>
      <c r="DC594" t="e">
        <f>INDEX('Data_Price '!AX$2:AX$1266,MATCH(Data!$DN594,'Data_Price '!$BE$2:$BE$1266,0))</f>
        <v>#N/A</v>
      </c>
      <c r="DD594" t="e">
        <f>INDEX('Data_Price '!AY$2:AY$1266,MATCH(Data!$DN594,'Data_Price '!$BE$2:$BE$1266,0))</f>
        <v>#N/A</v>
      </c>
      <c r="DE594" t="e">
        <f>INDEX('Data_Price '!AZ$2:AZ$1266,MATCH(Data!$DN594,'Data_Price '!$BE$2:$BE$1266,0))</f>
        <v>#N/A</v>
      </c>
      <c r="DF594" t="e">
        <f>INDEX('Data_Price '!BA$2:BA$1266,MATCH(Data!$DN594,'Data_Price '!$BE$2:$BE$1266,0))</f>
        <v>#N/A</v>
      </c>
      <c r="DG594" t="e">
        <f>INDEX('Data_Price '!BB$2:BB$1266,MATCH(Data!$DN594,'Data_Price '!$BE$2:$BE$1266,0))</f>
        <v>#N/A</v>
      </c>
      <c r="DH594" t="e">
        <f>INDEX('Data_Price '!BC$2:BC$1266,MATCH(Data!$DN594,'Data_Price '!$BE$2:$BE$1266,0))</f>
        <v>#N/A</v>
      </c>
      <c r="DI594" t="e">
        <f>INDEX('Data_Price '!BD$2:BD$1266,MATCH(Data!$DN594,'Data_Price '!$BE$2:$BE$1266,0))</f>
        <v>#N/A</v>
      </c>
      <c r="DJ594" s="89" t="e">
        <f ca="1">_xll.Connector("TinyUrl.TinyUrl",DA594,0)</f>
        <v>#NAME?</v>
      </c>
      <c r="DK594" s="89" t="e">
        <f ca="1">_xll.Connector("TinyUrl.TinyUrl",DE594,0)</f>
        <v>#NAME?</v>
      </c>
      <c r="DL594" s="89" t="e">
        <f ca="1">_xll.Connector("TinyUrl.TinyUrl",DI594,0)</f>
        <v>#NAME?</v>
      </c>
      <c r="DM594" s="224" t="str">
        <f t="shared" si="338"/>
        <v>Deacon XTD</v>
      </c>
      <c r="DN594" s="89" t="str">
        <f t="shared" si="339"/>
        <v xml:space="preserve"> VölklDeacon XTD161 Unisex</v>
      </c>
      <c r="DO594" s="227"/>
    </row>
    <row r="595" spans="2:119" ht="15.45" customHeight="1">
      <c r="B595" s="224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#VALUE!</v>
      </c>
      <c r="F595" s="43" t="b">
        <f>CL595&gt;Driver!$F$56</f>
        <v>0</v>
      </c>
      <c r="G595" s="43" t="b">
        <f>AND(CB595&gt;Driver!$F$55,CB595&lt;Driver!$G$55)</f>
        <v>0</v>
      </c>
      <c r="H595" s="43" t="e">
        <f t="shared" si="306"/>
        <v>#VALUE!</v>
      </c>
      <c r="I595" s="43">
        <f t="shared" si="307"/>
        <v>0</v>
      </c>
      <c r="J595" s="43" t="e">
        <f t="array" ref="J595">NOT(OR(($H$9:$H$1273=TRUE)*($I$9:$I$1273&gt;0)*($BT$9:$BT$1273=BT595)*($K$9:$K$1273&gt;K595)))</f>
        <v>#VALUE!</v>
      </c>
      <c r="K595" s="72">
        <f t="shared" si="308"/>
        <v>0.67626783904487642</v>
      </c>
      <c r="L595" s="72">
        <f t="shared" si="309"/>
        <v>0.89020707436951096</v>
      </c>
      <c r="M595" s="72">
        <f t="shared" si="310"/>
        <v>0.46232860372024176</v>
      </c>
      <c r="N595" s="72">
        <f t="shared" si="311"/>
        <v>0.17863782963384556</v>
      </c>
      <c r="O595" s="72">
        <f t="shared" si="312"/>
        <v>0.28854405995825227</v>
      </c>
      <c r="P595" s="72">
        <f t="shared" si="313"/>
        <v>0.91980392156862756</v>
      </c>
      <c r="Q595" s="72"/>
      <c r="R595" s="72"/>
      <c r="S595" s="72">
        <f t="shared" si="314"/>
        <v>0.71073975604388662</v>
      </c>
      <c r="T595" s="72">
        <f t="shared" si="315"/>
        <v>0.82888217532134456</v>
      </c>
      <c r="U595" s="72">
        <f t="shared" si="316"/>
        <v>0.75017229230444427</v>
      </c>
      <c r="V595" s="72">
        <f t="shared" si="317"/>
        <v>0.62185893422465244</v>
      </c>
      <c r="W595" s="72">
        <f t="shared" si="318"/>
        <v>0.97593365631099926</v>
      </c>
      <c r="X595" s="72">
        <f t="shared" si="319"/>
        <v>0.10979292563048906</v>
      </c>
      <c r="Y595" s="72">
        <f t="shared" si="320"/>
        <v>0.53767139627975824</v>
      </c>
      <c r="Z595" s="72">
        <f t="shared" si="321"/>
        <v>0.82136217036615444</v>
      </c>
      <c r="AA595" s="72">
        <f t="shared" si="322"/>
        <v>0.71145594004174773</v>
      </c>
      <c r="AB595" s="72">
        <f t="shared" si="323"/>
        <v>8.0196078431372442E-2</v>
      </c>
      <c r="AC595" s="72"/>
      <c r="AD595" s="72"/>
      <c r="AE595" s="72">
        <f t="shared" si="324"/>
        <v>0.28926024395611333</v>
      </c>
      <c r="AF595" s="72">
        <f t="shared" si="325"/>
        <v>0.17111782467865541</v>
      </c>
      <c r="AG595" s="72">
        <f t="shared" si="326"/>
        <v>0.24982770769555571</v>
      </c>
      <c r="AH595" s="72">
        <f t="shared" si="327"/>
        <v>0.37814106577534756</v>
      </c>
      <c r="AI595" s="72">
        <f t="shared" si="328"/>
        <v>2.4066343689000739E-2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0.25845315859474954</v>
      </c>
      <c r="AL595" s="72">
        <f>(AX595-Driver!$K$181)/(Driver!$L$181-Driver!$K$181)</f>
        <v>0.42136217036615442</v>
      </c>
      <c r="AM595" s="72">
        <f>(AY595-Driver!$K$182)/(Driver!$L$182-Driver!$K$182)</f>
        <v>0.92545594004174769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29"/>
        <v>2.7404694071360742</v>
      </c>
      <c r="AW595" s="70">
        <f t="shared" si="330"/>
        <v>26.22722683818084</v>
      </c>
      <c r="AX595" s="70">
        <f t="shared" si="331"/>
        <v>4.7922595332953897</v>
      </c>
      <c r="AY595" s="70">
        <f>IFERROR(Driver!$K$19/Data!BH595/Data!BI595*Data!BK595*Data!BL595,"")</f>
        <v>-0.45632085594849953</v>
      </c>
      <c r="AZ595" s="70">
        <f t="shared" si="332"/>
        <v>21.891288160833948</v>
      </c>
      <c r="BA595" s="70"/>
      <c r="BB595" s="70"/>
      <c r="BC595" s="70">
        <f t="shared" si="333"/>
        <v>31.506133715897526</v>
      </c>
      <c r="BD595" s="70">
        <f t="shared" si="334"/>
        <v>25.714269975799713</v>
      </c>
      <c r="BE595" s="70">
        <f t="shared" si="335"/>
        <v>0.34994369111450196</v>
      </c>
      <c r="BF595" s="70">
        <f t="shared" si="336"/>
        <v>2.4688130529702397</v>
      </c>
      <c r="BG595" s="70">
        <f t="shared" si="337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219</v>
      </c>
      <c r="BS595" s="8" t="s">
        <v>771</v>
      </c>
      <c r="BT595" s="9" t="s">
        <v>789</v>
      </c>
      <c r="BU595" s="10">
        <v>168</v>
      </c>
      <c r="BV595" s="9" t="s">
        <v>222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308</v>
      </c>
      <c r="CU595" s="10"/>
      <c r="CV595" s="10"/>
      <c r="CW595" s="10"/>
      <c r="CX595" t="str">
        <f>INDEX('Data_Price '!AS$2:AS$1266,MATCH(Data!$DN595,'Data_Price '!$BE$2:$BE$1266,0))</f>
        <v>Rossignol Men's Experience 82 Basalt Skis with Bindings 168 cm</v>
      </c>
      <c r="CY595" t="str">
        <f>INDEX('Data_Price '!AT$2:AT$1266,MATCH(Data!$DN595,'Data_Price '!$BE$2:$BE$1266,0))</f>
        <v>eBay - grassisport</v>
      </c>
      <c r="CZ595">
        <f>INDEX('Data_Price '!AU$2:AU$1266,MATCH(Data!$DN595,'Data_Price '!$BE$2:$BE$1266,0))</f>
        <v>629.88</v>
      </c>
      <c r="DA595" t="str">
        <f>INDEX('Data_Price '!AV$2:AV$1266,MATCH(Data!$DN595,'Data_Price '!$BE$2:$BE$1266,0))</f>
        <v>https://www.google.com/url?url=https://www.ebay.com/itm/304177812028%3Fchn%3Dps%26mkevt%3D1%26mkcid%3D28%26var%3D603335372392&amp;rct=j&amp;q=&amp;esrc=s&amp;sa=U&amp;ved=0ahUKEwi1-JHJxqP2AhVhiOAKHQEEB_IQsDwIYA&amp;usg=AOvVaw2iESfgPGgzGee3Qkko5ZMN</v>
      </c>
      <c r="DB595">
        <f>INDEX('Data_Price '!AW$2:AW$1266,MATCH(Data!$DN595,'Data_Price '!$BE$2:$BE$1266,0))</f>
        <v>0</v>
      </c>
      <c r="DC595">
        <f>INDEX('Data_Price '!AX$2:AX$1266,MATCH(Data!$DN595,'Data_Price '!$BE$2:$BE$1266,0))</f>
        <v>0</v>
      </c>
      <c r="DD595">
        <f>INDEX('Data_Price '!AY$2:AY$1266,MATCH(Data!$DN595,'Data_Price '!$BE$2:$BE$1266,0))</f>
        <v>0</v>
      </c>
      <c r="DE595">
        <f>INDEX('Data_Price '!AZ$2:AZ$1266,MATCH(Data!$DN595,'Data_Price '!$BE$2:$BE$1266,0))</f>
        <v>0</v>
      </c>
      <c r="DF595">
        <f>INDEX('Data_Price '!BA$2:BA$1266,MATCH(Data!$DN595,'Data_Price '!$BE$2:$BE$1266,0))</f>
        <v>0</v>
      </c>
      <c r="DG595">
        <f>INDEX('Data_Price '!BB$2:BB$1266,MATCH(Data!$DN595,'Data_Price '!$BE$2:$BE$1266,0))</f>
        <v>0</v>
      </c>
      <c r="DH595">
        <f>INDEX('Data_Price '!BC$2:BC$1266,MATCH(Data!$DN595,'Data_Price '!$BE$2:$BE$1266,0))</f>
        <v>0</v>
      </c>
      <c r="DI595">
        <f>INDEX('Data_Price '!BD$2:BD$1266,MATCH(Data!$DN595,'Data_Price '!$BE$2:$BE$1266,0))</f>
        <v>0</v>
      </c>
      <c r="DJ595" s="89" t="e">
        <f ca="1">_xll.Connector("TinyUrl.TinyUrl",DA595,0)</f>
        <v>#NAME?</v>
      </c>
      <c r="DK595" s="89" t="e">
        <f ca="1">_xll.Connector("TinyUrl.TinyUrl",DE595,0)</f>
        <v>#NAME?</v>
      </c>
      <c r="DL595" s="89" t="e">
        <f ca="1">_xll.Connector("TinyUrl.TinyUrl",DI595,0)</f>
        <v>#NAME?</v>
      </c>
      <c r="DM595" s="224" t="str">
        <f t="shared" si="338"/>
        <v>Experience 82 Basalt</v>
      </c>
      <c r="DN595" s="89" t="str">
        <f t="shared" si="339"/>
        <v xml:space="preserve"> RossignolExperience 82 Basalt168 Unisex</v>
      </c>
      <c r="DO595" s="227"/>
    </row>
    <row r="596" spans="2:119" ht="15.45" customHeight="1">
      <c r="B596" s="224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#VALUE!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06"/>
        <v>#VALUE!</v>
      </c>
      <c r="I596" s="43">
        <f t="shared" si="307"/>
        <v>0</v>
      </c>
      <c r="J596" s="43" t="e">
        <f t="array" ref="J596">NOT(OR(($H$9:$H$1273=TRUE)*($I$9:$I$1273&gt;0)*($BT$9:$BT$1273=BT596)*($K$9:$K$1273&gt;K596)))</f>
        <v>#VALUE!</v>
      </c>
      <c r="K596" s="72">
        <f t="shared" si="308"/>
        <v>0.51288547962750264</v>
      </c>
      <c r="L596" s="72">
        <f t="shared" si="309"/>
        <v>0.65986947063089207</v>
      </c>
      <c r="M596" s="72">
        <f t="shared" si="310"/>
        <v>0.36590148862411309</v>
      </c>
      <c r="N596" s="72">
        <f t="shared" si="311"/>
        <v>-5.0287737937140253E-2</v>
      </c>
      <c r="O596" s="72">
        <f t="shared" si="312"/>
        <v>0.31299220380947945</v>
      </c>
      <c r="P596" s="72">
        <f t="shared" si="313"/>
        <v>0.83499999999999996</v>
      </c>
      <c r="Q596" s="72"/>
      <c r="R596" s="72"/>
      <c r="S596" s="72">
        <f t="shared" si="314"/>
        <v>0.75041977222625189</v>
      </c>
      <c r="T596" s="72">
        <f t="shared" si="315"/>
        <v>0.95577723216036703</v>
      </c>
      <c r="U596" s="72">
        <f t="shared" si="316"/>
        <v>0.92526117062226954</v>
      </c>
      <c r="V596" s="72">
        <f t="shared" si="317"/>
        <v>0.70149408909713795</v>
      </c>
      <c r="W596" s="72">
        <f t="shared" si="318"/>
        <v>0.9871833471760797</v>
      </c>
      <c r="X596" s="72">
        <f t="shared" si="319"/>
        <v>0.34013052936910793</v>
      </c>
      <c r="Y596" s="72">
        <f t="shared" si="320"/>
        <v>0.63409851137588691</v>
      </c>
      <c r="Z596" s="72">
        <f t="shared" si="321"/>
        <v>1.0502877379371403</v>
      </c>
      <c r="AA596" s="72">
        <f t="shared" si="322"/>
        <v>0.68700779619052055</v>
      </c>
      <c r="AB596" s="72">
        <f t="shared" si="323"/>
        <v>0.16499999999999998</v>
      </c>
      <c r="AC596" s="72"/>
      <c r="AD596" s="72"/>
      <c r="AE596" s="72">
        <f t="shared" si="324"/>
        <v>0.24958022777374811</v>
      </c>
      <c r="AF596" s="72">
        <f t="shared" si="325"/>
        <v>4.4222767839632977E-2</v>
      </c>
      <c r="AG596" s="72">
        <f t="shared" si="326"/>
        <v>7.4738829377730437E-2</v>
      </c>
      <c r="AH596" s="72">
        <f t="shared" si="327"/>
        <v>0.29850591090286199</v>
      </c>
      <c r="AI596" s="72">
        <f t="shared" si="328"/>
        <v>1.281665282392027E-2</v>
      </c>
      <c r="AJ596" s="72">
        <f>(AV596-Driver!$K$179)/(Driver!$L$179-Driver!$K$179)</f>
        <v>0.58013052936910792</v>
      </c>
      <c r="AK596" s="72">
        <f>(AW596-Driver!$K$180)/(Driver!$L$180-Driver!$K$180)</f>
        <v>0.3570298874801589</v>
      </c>
      <c r="AL596" s="72">
        <f>(AX596-Driver!$K$181)/(Driver!$L$181-Driver!$K$181)</f>
        <v>0.65028773793714023</v>
      </c>
      <c r="AM596" s="72">
        <f>(AY596-Driver!$K$182)/(Driver!$L$182-Driver!$K$182)</f>
        <v>0.90100779619052052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29"/>
        <v>12.210012210012209</v>
      </c>
      <c r="AW596" s="70">
        <f t="shared" si="330"/>
        <v>35.866862836562831</v>
      </c>
      <c r="AX596" s="70">
        <f t="shared" si="331"/>
        <v>6.8525896414342622</v>
      </c>
      <c r="AY596" s="70">
        <f>IFERROR(Driver!$K$19/Data!BH596/Data!BI596*Data!BK596*Data!BL596,"")</f>
        <v>-0.6059799694283925</v>
      </c>
      <c r="AZ596" s="70">
        <f t="shared" si="332"/>
        <v>29.620253164556964</v>
      </c>
      <c r="BA596" s="70"/>
      <c r="BB596" s="70"/>
      <c r="BC596" s="70">
        <f t="shared" si="333"/>
        <v>52.08843396068756</v>
      </c>
      <c r="BD596" s="70">
        <f t="shared" si="334"/>
        <v>6.6570090988829822</v>
      </c>
      <c r="BE596" s="70">
        <f t="shared" si="335"/>
        <v>2.5435053058277715E-2</v>
      </c>
      <c r="BF596" s="70">
        <f t="shared" si="336"/>
        <v>11.463044327190788</v>
      </c>
      <c r="BG596" s="70">
        <f t="shared" si="337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219</v>
      </c>
      <c r="BS596" s="8" t="s">
        <v>610</v>
      </c>
      <c r="BT596" s="9" t="s">
        <v>616</v>
      </c>
      <c r="BU596" s="10">
        <v>188</v>
      </c>
      <c r="BV596" s="9" t="s">
        <v>222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301</v>
      </c>
      <c r="CU596" s="9" t="s">
        <v>302</v>
      </c>
      <c r="CV596" s="10"/>
      <c r="CW596" s="10"/>
      <c r="CX596">
        <f>INDEX('Data_Price '!AS$2:AS$1266,MATCH(Data!$DN596,'Data_Price '!$BE$2:$BE$1266,0))</f>
        <v>0</v>
      </c>
      <c r="CY596">
        <f>INDEX('Data_Price '!AT$2:AT$1266,MATCH(Data!$DN596,'Data_Price '!$BE$2:$BE$1266,0))</f>
        <v>0</v>
      </c>
      <c r="CZ596">
        <f>INDEX('Data_Price '!AU$2:AU$1266,MATCH(Data!$DN596,'Data_Price '!$BE$2:$BE$1266,0))</f>
        <v>0</v>
      </c>
      <c r="DA596">
        <f>INDEX('Data_Price '!AV$2:AV$1266,MATCH(Data!$DN596,'Data_Price '!$BE$2:$BE$1266,0))</f>
        <v>0</v>
      </c>
      <c r="DB596">
        <f>INDEX('Data_Price '!AW$2:AW$1266,MATCH(Data!$DN596,'Data_Price '!$BE$2:$BE$1266,0))</f>
        <v>0</v>
      </c>
      <c r="DC596">
        <f>INDEX('Data_Price '!AX$2:AX$1266,MATCH(Data!$DN596,'Data_Price '!$BE$2:$BE$1266,0))</f>
        <v>0</v>
      </c>
      <c r="DD596">
        <f>INDEX('Data_Price '!AY$2:AY$1266,MATCH(Data!$DN596,'Data_Price '!$BE$2:$BE$1266,0))</f>
        <v>0</v>
      </c>
      <c r="DE596">
        <f>INDEX('Data_Price '!AZ$2:AZ$1266,MATCH(Data!$DN596,'Data_Price '!$BE$2:$BE$1266,0))</f>
        <v>0</v>
      </c>
      <c r="DF596">
        <f>INDEX('Data_Price '!BA$2:BA$1266,MATCH(Data!$DN596,'Data_Price '!$BE$2:$BE$1266,0))</f>
        <v>0</v>
      </c>
      <c r="DG596">
        <f>INDEX('Data_Price '!BB$2:BB$1266,MATCH(Data!$DN596,'Data_Price '!$BE$2:$BE$1266,0))</f>
        <v>0</v>
      </c>
      <c r="DH596">
        <f>INDEX('Data_Price '!BC$2:BC$1266,MATCH(Data!$DN596,'Data_Price '!$BE$2:$BE$1266,0))</f>
        <v>0</v>
      </c>
      <c r="DI596">
        <f>INDEX('Data_Price '!BD$2:BD$1266,MATCH(Data!$DN596,'Data_Price '!$BE$2:$BE$1266,0))</f>
        <v>0</v>
      </c>
      <c r="DJ596" s="89" t="e">
        <f ca="1">_xll.Connector("TinyUrl.TinyUrl",DA596,0)</f>
        <v>#NAME?</v>
      </c>
      <c r="DK596" s="89" t="e">
        <f ca="1">_xll.Connector("TinyUrl.TinyUrl",DE596,0)</f>
        <v>#NAME?</v>
      </c>
      <c r="DL596" s="89" t="e">
        <f ca="1">_xll.Connector("TinyUrl.TinyUrl",DI596,0)</f>
        <v>#NAME?</v>
      </c>
      <c r="DM596" s="224" t="str">
        <f t="shared" si="338"/>
        <v>Ranger 115 FR Big Stix</v>
      </c>
      <c r="DN596" s="89" t="str">
        <f t="shared" si="339"/>
        <v xml:space="preserve"> FischerRanger 115 FR Big Stix188 Unisex</v>
      </c>
      <c r="DO596" s="227"/>
    </row>
    <row r="597" spans="2:119" ht="15.45" customHeight="1">
      <c r="B597" s="224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#VALUE!</v>
      </c>
      <c r="F597" s="43" t="b">
        <f>CL597&gt;Driver!$F$56</f>
        <v>0</v>
      </c>
      <c r="G597" s="43" t="b">
        <f>AND(CB597&gt;Driver!$F$55,CB597&lt;Driver!$G$55)</f>
        <v>0</v>
      </c>
      <c r="H597" s="43" t="e">
        <f t="shared" si="306"/>
        <v>#VALUE!</v>
      </c>
      <c r="I597" s="43">
        <f t="shared" si="307"/>
        <v>0</v>
      </c>
      <c r="J597" s="43" t="e">
        <f t="array" ref="J597">NOT(OR(($H$9:$H$1273=TRUE)*($I$9:$I$1273&gt;0)*($BT$9:$BT$1273=BT597)*($K$9:$K$1273&gt;K597)))</f>
        <v>#VALUE!</v>
      </c>
      <c r="K597" s="72">
        <f t="shared" si="308"/>
        <v>0.6959310486093796</v>
      </c>
      <c r="L597" s="72">
        <f t="shared" si="309"/>
        <v>0.99833695914914189</v>
      </c>
      <c r="M597" s="72">
        <f t="shared" si="310"/>
        <v>0.39352513806961731</v>
      </c>
      <c r="N597" s="72">
        <f t="shared" si="311"/>
        <v>0.20583064567128306</v>
      </c>
      <c r="O597" s="72">
        <f t="shared" si="312"/>
        <v>0.33165653324345101</v>
      </c>
      <c r="P597" s="72">
        <f t="shared" si="313"/>
        <v>0.64308823529411774</v>
      </c>
      <c r="Q597" s="72"/>
      <c r="R597" s="72"/>
      <c r="S597" s="72">
        <f t="shared" si="314"/>
        <v>0.81117312543645337</v>
      </c>
      <c r="T597" s="72">
        <f t="shared" si="315"/>
        <v>0.95988213569678993</v>
      </c>
      <c r="U597" s="72">
        <f t="shared" si="316"/>
        <v>0.94107341257173016</v>
      </c>
      <c r="V597" s="72">
        <f t="shared" si="317"/>
        <v>0.64555454569977222</v>
      </c>
      <c r="W597" s="72">
        <f t="shared" si="318"/>
        <v>0.98122469263049394</v>
      </c>
      <c r="X597" s="72">
        <f t="shared" si="319"/>
        <v>1.6630408508581107E-3</v>
      </c>
      <c r="Y597" s="72">
        <f t="shared" si="320"/>
        <v>0.60647486193038269</v>
      </c>
      <c r="Z597" s="72">
        <f t="shared" si="321"/>
        <v>0.79416935432871694</v>
      </c>
      <c r="AA597" s="72">
        <f t="shared" si="322"/>
        <v>0.66834346675654899</v>
      </c>
      <c r="AB597" s="72">
        <f t="shared" si="323"/>
        <v>0.35691176470588226</v>
      </c>
      <c r="AC597" s="72"/>
      <c r="AD597" s="72"/>
      <c r="AE597" s="72">
        <f t="shared" si="324"/>
        <v>0.1888268745635466</v>
      </c>
      <c r="AF597" s="72">
        <f t="shared" si="325"/>
        <v>4.0117864303210113E-2</v>
      </c>
      <c r="AG597" s="72">
        <f t="shared" si="326"/>
        <v>5.8926587428269811E-2</v>
      </c>
      <c r="AH597" s="72">
        <f t="shared" si="327"/>
        <v>0.35444545430022772</v>
      </c>
      <c r="AI597" s="72">
        <f t="shared" si="328"/>
        <v>1.8775307369506011E-2</v>
      </c>
      <c r="AJ597" s="72">
        <f>(AV597-Driver!$K$179)/(Driver!$L$179-Driver!$K$179)</f>
        <v>0.23833695914914188</v>
      </c>
      <c r="AK597" s="72">
        <f>(AW597-Driver!$K$180)/(Driver!$L$180-Driver!$K$180)</f>
        <v>0.5111525844731688</v>
      </c>
      <c r="AL597" s="72">
        <f>(AX597-Driver!$K$181)/(Driver!$L$181-Driver!$K$181)</f>
        <v>0.39416935432871686</v>
      </c>
      <c r="AM597" s="72">
        <f>(AY597-Driver!$K$182)/(Driver!$L$182-Driver!$K$182)</f>
        <v>0.88234346675654896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29"/>
        <v>5.0162800162800165</v>
      </c>
      <c r="AW597" s="70">
        <f t="shared" si="330"/>
        <v>50.938236322982497</v>
      </c>
      <c r="AX597" s="70">
        <f t="shared" si="331"/>
        <v>4.5475241889584517</v>
      </c>
      <c r="AY597" s="70">
        <f>IFERROR(Driver!$K$19/Data!BH597/Data!BI597*Data!BK597*Data!BL597,"")</f>
        <v>-0.72023351005637115</v>
      </c>
      <c r="AZ597" s="70">
        <f t="shared" si="332"/>
        <v>47.110945644080417</v>
      </c>
      <c r="BA597" s="70"/>
      <c r="BB597" s="70"/>
      <c r="BC597" s="70">
        <f t="shared" si="333"/>
        <v>83.60162062127857</v>
      </c>
      <c r="BD597" s="70">
        <f t="shared" si="334"/>
        <v>7.0202857883977323</v>
      </c>
      <c r="BE597" s="70">
        <f t="shared" si="335"/>
        <v>0.1590766254583881</v>
      </c>
      <c r="BF597" s="70">
        <f t="shared" si="336"/>
        <v>5.145065897992807</v>
      </c>
      <c r="BG597" s="70">
        <f t="shared" si="337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219</v>
      </c>
      <c r="BS597" s="8" t="s">
        <v>438</v>
      </c>
      <c r="BT597" s="9" t="s">
        <v>458</v>
      </c>
      <c r="BU597" s="10">
        <v>172</v>
      </c>
      <c r="BV597" s="9" t="s">
        <v>222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305</v>
      </c>
      <c r="CU597" s="10"/>
      <c r="CV597" s="10"/>
      <c r="CW597" s="10"/>
      <c r="CX597" t="str">
        <f>INDEX('Data_Price '!AS$2:AS$1266,MATCH(Data!$DN597,'Data_Price '!$BE$2:$BE$1266,0))</f>
        <v>Atomic Maverick 95 Ti</v>
      </c>
      <c r="CY597" t="str">
        <f>INDEX('Data_Price '!AT$2:AT$1266,MATCH(Data!$DN597,'Data_Price '!$BE$2:$BE$1266,0))</f>
        <v>SkiEssentials.com</v>
      </c>
      <c r="CZ597">
        <f>INDEX('Data_Price '!AU$2:AU$1266,MATCH(Data!$DN597,'Data_Price '!$BE$2:$BE$1266,0))</f>
        <v>559.99</v>
      </c>
      <c r="DA597" t="str">
        <f>INDEX('Data_Price '!AV$2:AV$1266,MATCH(Data!$DN597,'Data_Price '!$BE$2:$BE$1266,0))</f>
        <v>https://www.google.com/url?url=https://www.skiessentials.com/2022-atomic-maverick-95-ti-skis.html&amp;rct=j&amp;q=&amp;esrc=s&amp;sa=U&amp;ved=0ahUKEwjN6_HJxqP2AhXQmOAKHVS4CGcQsDwIaQ&amp;usg=AOvVaw19_2PB76Iol05WQ8XORrVR</v>
      </c>
      <c r="DB597" t="str">
        <f>INDEX('Data_Price '!AW$2:AW$1266,MATCH(Data!$DN597,'Data_Price '!$BE$2:$BE$1266,0))</f>
        <v>Atomic Maverick 95 Ti</v>
      </c>
      <c r="DC597" t="str">
        <f>INDEX('Data_Price '!AX$2:AX$1266,MATCH(Data!$DN597,'Data_Price '!$BE$2:$BE$1266,0))</f>
        <v>SkiEssentials.com</v>
      </c>
      <c r="DD597">
        <f>INDEX('Data_Price '!AY$2:AY$1266,MATCH(Data!$DN597,'Data_Price '!$BE$2:$BE$1266,0))</f>
        <v>559.99</v>
      </c>
      <c r="DE597" t="str">
        <f>INDEX('Data_Price '!AZ$2:AZ$1266,MATCH(Data!$DN597,'Data_Price '!$BE$2:$BE$1266,0))</f>
        <v>https://www.google.com/url?q=https://www.skiessentials.com/2022-atomic-maverick-95-ti-skis.html&amp;sa=U&amp;ved=0ahUKEwjj-qjKxqP2AhULm-AKHS-qAh8Q2ykIFw&amp;usg=AOvVaw0oRgq2LHfF5tUCwg8OEczi</v>
      </c>
      <c r="DF597" t="str">
        <f>INDEX('Data_Price '!BA$2:BA$1266,MATCH(Data!$DN597,'Data_Price '!$BE$2:$BE$1266,0))</f>
        <v>Atomic Maverick 95 Ti</v>
      </c>
      <c r="DG597" t="str">
        <f>INDEX('Data_Price '!BB$2:BB$1266,MATCH(Data!$DN597,'Data_Price '!$BE$2:$BE$1266,0))</f>
        <v>Level Nine Sports</v>
      </c>
      <c r="DH597">
        <f>INDEX('Data_Price '!BC$2:BC$1266,MATCH(Data!$DN597,'Data_Price '!$BE$2:$BE$1266,0))</f>
        <v>559.99</v>
      </c>
      <c r="DI597" t="str">
        <f>INDEX('Data_Price '!BD$2:BD$1266,MATCH(Data!$DN597,'Data_Price '!$BE$2:$BE$1266,0))</f>
        <v>https://www.google.com/url?q=https://www.levelninesports.com/atomic-maverick-95-ti-skis-2022/&amp;sa=U&amp;ved=0ahUKEwjj-qjKxqP2AhULm-AKHS-qAh8Q2ykIGQ&amp;usg=AOvVaw0jR4u9r20SrkaDZsCSCF2M</v>
      </c>
      <c r="DJ597" s="89" t="e">
        <f ca="1">_xll.Connector("TinyUrl.TinyUrl",DA597,0)</f>
        <v>#NAME?</v>
      </c>
      <c r="DK597" s="89" t="e">
        <f ca="1">_xll.Connector("TinyUrl.TinyUrl",DE597,0)</f>
        <v>#NAME?</v>
      </c>
      <c r="DL597" s="89" t="e">
        <f ca="1">_xll.Connector("TinyUrl.TinyUrl",DI597,0)</f>
        <v>#NAME?</v>
      </c>
      <c r="DM597" s="224" t="str">
        <f t="shared" si="338"/>
        <v>Maverick 95 Ti</v>
      </c>
      <c r="DN597" s="89" t="str">
        <f t="shared" si="339"/>
        <v xml:space="preserve"> AtomicMaverick 95 Ti172 Unisex</v>
      </c>
      <c r="DO597" s="227" t="s">
        <v>1080</v>
      </c>
    </row>
    <row r="598" spans="2:119" ht="15.45" customHeight="1">
      <c r="B598" s="224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#VALUE!</v>
      </c>
      <c r="F598" s="43" t="b">
        <f>CL598&gt;Driver!$F$56</f>
        <v>0</v>
      </c>
      <c r="G598" s="43" t="b">
        <f>AND(CB598&gt;Driver!$F$55,CB598&lt;Driver!$G$55)</f>
        <v>0</v>
      </c>
      <c r="H598" s="43" t="e">
        <f t="shared" si="306"/>
        <v>#VALUE!</v>
      </c>
      <c r="I598" s="43">
        <f t="shared" si="307"/>
        <v>0</v>
      </c>
      <c r="J598" s="43" t="e">
        <f t="array" ref="J598">NOT(OR(($H$9:$H$1273=TRUE)*($I$9:$I$1273&gt;0)*($BT$9:$BT$1273=BT598)*($K$9:$K$1273&gt;K598)))</f>
        <v>#VALUE!</v>
      </c>
      <c r="K598" s="72">
        <f t="shared" si="308"/>
        <v>0.83518106220261257</v>
      </c>
      <c r="L598" s="72">
        <f t="shared" si="309"/>
        <v>0.95901700104745791</v>
      </c>
      <c r="M598" s="72">
        <f t="shared" si="310"/>
        <v>0.71134512335776723</v>
      </c>
      <c r="N598" s="72">
        <f t="shared" si="311"/>
        <v>0.55238095238095242</v>
      </c>
      <c r="O598" s="72">
        <f t="shared" si="312"/>
        <v>0.64959559416293777</v>
      </c>
      <c r="P598" s="72">
        <f t="shared" si="313"/>
        <v>0.93205882352941183</v>
      </c>
      <c r="Q598" s="72"/>
      <c r="R598" s="72"/>
      <c r="S598" s="72">
        <f t="shared" si="314"/>
        <v>0.78329493517182891</v>
      </c>
      <c r="T598" s="72">
        <f t="shared" si="315"/>
        <v>0.90716627467300603</v>
      </c>
      <c r="U598" s="72">
        <f t="shared" si="316"/>
        <v>9.9999999999999978E-2</v>
      </c>
      <c r="V598" s="72">
        <f t="shared" si="317"/>
        <v>0.61387001600447899</v>
      </c>
      <c r="W598" s="72">
        <f t="shared" si="318"/>
        <v>0.99800796812749004</v>
      </c>
      <c r="X598" s="72">
        <f t="shared" si="319"/>
        <v>4.0982998952542121E-2</v>
      </c>
      <c r="Y598" s="72">
        <f t="shared" si="320"/>
        <v>0.28865487664223272</v>
      </c>
      <c r="Z598" s="72">
        <f t="shared" si="321"/>
        <v>0.44761904761904764</v>
      </c>
      <c r="AA598" s="72">
        <f t="shared" si="322"/>
        <v>0.35040440583706223</v>
      </c>
      <c r="AB598" s="72">
        <f t="shared" si="323"/>
        <v>6.7941176470588199E-2</v>
      </c>
      <c r="AC598" s="72"/>
      <c r="AD598" s="72"/>
      <c r="AE598" s="72">
        <f t="shared" si="324"/>
        <v>0.21670506482817112</v>
      </c>
      <c r="AF598" s="72">
        <f t="shared" si="325"/>
        <v>9.2833725326994021E-2</v>
      </c>
      <c r="AG598" s="72">
        <f t="shared" si="326"/>
        <v>0.9</v>
      </c>
      <c r="AH598" s="72">
        <f t="shared" si="327"/>
        <v>0.38612998399552106</v>
      </c>
      <c r="AI598" s="72">
        <f t="shared" si="328"/>
        <v>1.9920318725099515E-3</v>
      </c>
      <c r="AJ598" s="72">
        <f>(AV598-Driver!$K$179)/(Driver!$L$179-Driver!$K$179)</f>
        <v>0.19901700104745787</v>
      </c>
      <c r="AK598" s="72">
        <f>(AW598-Driver!$K$180)/(Driver!$L$180-Driver!$K$180)</f>
        <v>0.19003214280615893</v>
      </c>
      <c r="AL598" s="72">
        <f>(AX598-Driver!$K$181)/(Driver!$L$181-Driver!$K$181)</f>
        <v>4.7619047619047596E-2</v>
      </c>
      <c r="AM598" s="72">
        <f>(AY598-Driver!$K$182)/(Driver!$L$182-Driver!$K$182)</f>
        <v>0.5644044058370622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29"/>
        <v>4.1887125220458552</v>
      </c>
      <c r="AW598" s="70">
        <f t="shared" si="330"/>
        <v>19.536462250036919</v>
      </c>
      <c r="AX598" s="70">
        <f t="shared" si="331"/>
        <v>1.4285714285714284</v>
      </c>
      <c r="AY598" s="70">
        <f>IFERROR(Driver!$K$19/Data!BH598/Data!BI598*Data!BK598*Data!BL598,"")</f>
        <v>-2.6664948821830587</v>
      </c>
      <c r="AZ598" s="70">
        <f t="shared" si="332"/>
        <v>20.774385703648548</v>
      </c>
      <c r="BA598" s="70"/>
      <c r="BB598" s="70"/>
      <c r="BC598" s="70">
        <f t="shared" si="333"/>
        <v>69.141009524983346</v>
      </c>
      <c r="BD598" s="70">
        <f t="shared" si="334"/>
        <v>2.35502549477141</v>
      </c>
      <c r="BE598" s="70">
        <f t="shared" si="335"/>
        <v>1</v>
      </c>
      <c r="BF598" s="70">
        <f t="shared" si="336"/>
        <v>1.5665208653286107</v>
      </c>
      <c r="BG598" s="70">
        <f t="shared" si="337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219</v>
      </c>
      <c r="BS598" s="8" t="s">
        <v>493</v>
      </c>
      <c r="BT598" s="9" t="s">
        <v>516</v>
      </c>
      <c r="BU598" s="10">
        <v>178</v>
      </c>
      <c r="BV598" s="9" t="s">
        <v>222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302</v>
      </c>
      <c r="CU598" s="9" t="s">
        <v>388</v>
      </c>
      <c r="CV598" s="10"/>
      <c r="CW598" s="10"/>
      <c r="CX598" t="str">
        <f>INDEX('Data_Price '!AS$2:AS$1266,MATCH(Data!$DN598,'Data_Price '!$BE$2:$BE$1266,0))</f>
        <v>Blizzard Zero G 85 Backcountry Touring Ski (2020) 178 / White</v>
      </c>
      <c r="CY598" t="str">
        <f>INDEX('Data_Price '!AT$2:AT$1266,MATCH(Data!$DN598,'Data_Price '!$BE$2:$BE$1266,0))</f>
        <v>Ski The Whites</v>
      </c>
      <c r="CZ598">
        <f>INDEX('Data_Price '!AU$2:AU$1266,MATCH(Data!$DN598,'Data_Price '!$BE$2:$BE$1266,0))</f>
        <v>449.99</v>
      </c>
      <c r="DA598" t="str">
        <f>INDEX('Data_Price '!AV$2:AV$1266,MATCH(Data!$DN598,'Data_Price '!$BE$2:$BE$1266,0))</f>
        <v>https://www.google.com/url?url=https://skithewhites.com/products/blizzard-zero-g-85-backcountry-touring-ski%3Fvariant%3D42115350757608%26currency%3DUSD%26utm_medium%3Dproduct_sync%26utm_source%3Dgoogle%26utm_content%3Dsag_organic%26utm_campaign%3Dsag_organic&amp;rct=j&amp;q=&amp;esrc=s&amp;sa=U&amp;ved=0ahUKEwiDyorLxqP2AhUrhuAKHZqzDuQQ2SkIXQ&amp;usg=AOvVaw2UtYH-fZO-z4x7KhpyXm7T</v>
      </c>
      <c r="DB598" t="str">
        <f>INDEX('Data_Price '!AW$2:AW$1266,MATCH(Data!$DN598,'Data_Price '!$BE$2:$BE$1266,0))</f>
        <v>Blizzard Zero G 85 Backcountry Touring Ski (2020) 150 / Yellow</v>
      </c>
      <c r="DC598" t="str">
        <f>INDEX('Data_Price '!AX$2:AX$1266,MATCH(Data!$DN598,'Data_Price '!$BE$2:$BE$1266,0))</f>
        <v>Ski The Whites</v>
      </c>
      <c r="DD598">
        <f>INDEX('Data_Price '!AY$2:AY$1266,MATCH(Data!$DN598,'Data_Price '!$BE$2:$BE$1266,0))</f>
        <v>449.99</v>
      </c>
      <c r="DE598" t="str">
        <f>INDEX('Data_Price '!AZ$2:AZ$1266,MATCH(Data!$DN598,'Data_Price '!$BE$2:$BE$1266,0))</f>
        <v>https://www.google.com/url?url=https://skithewhites.com/products/blizzard-zero-g-85-backcountry-touring-ski%3Fvariant%3D38043668873391%26currency%3DUSD%26utm_medium%3Dproduct_sync%26utm_source%3Dgoogle%26utm_content%3Dsag_organic%26utm_campaign%3Dsag_organic&amp;rct=j&amp;q=&amp;esrc=s&amp;sa=U&amp;ved=0ahUKEwiDyorLxqP2AhUrhuAKHZqzDuQQ2SkIdA&amp;usg=AOvVaw1oJnEoyagnQ3OZUL6E2tr4</v>
      </c>
      <c r="DF598" t="str">
        <f>INDEX('Data_Price '!BA$2:BA$1266,MATCH(Data!$DN598,'Data_Price '!$BE$2:$BE$1266,0))</f>
        <v>Blizzard Zero G 85 Ski - 178cm, Grey</v>
      </c>
      <c r="DG598" t="str">
        <f>INDEX('Data_Price '!BB$2:BB$1266,MATCH(Data!$DN598,'Data_Price '!$BE$2:$BE$1266,0))</f>
        <v>Skimo &amp; SkyRun</v>
      </c>
      <c r="DH598">
        <f>INDEX('Data_Price '!BC$2:BC$1266,MATCH(Data!$DN598,'Data_Price '!$BE$2:$BE$1266,0))</f>
        <v>599.95000000000005</v>
      </c>
      <c r="DI598" t="str">
        <f>INDEX('Data_Price '!BD$2:BD$1266,MATCH(Data!$DN598,'Data_Price '!$BE$2:$BE$1266,0))</f>
        <v>https://www.google.com/url?url=https://skimo.co/blizzard-zero-g-85-skis%3Foption%255B2615%255D%3D25555&amp;rct=j&amp;q=&amp;esrc=s&amp;sa=U&amp;ved=0ahUKEwiDyorLxqP2AhUrhuAKHZqzDuQQsDwIVQ&amp;usg=AOvVaw28vUD4-3mcjWvEOw5fpUnn</v>
      </c>
      <c r="DJ598" s="89" t="e">
        <f ca="1">_xll.Connector("TinyUrl.TinyUrl",DA598,0)</f>
        <v>#NAME?</v>
      </c>
      <c r="DK598" s="89" t="e">
        <f ca="1">_xll.Connector("TinyUrl.TinyUrl",DE598,0)</f>
        <v>#NAME?</v>
      </c>
      <c r="DL598" s="89" t="e">
        <f ca="1">_xll.Connector("TinyUrl.TinyUrl",DI598,0)</f>
        <v>#NAME?</v>
      </c>
      <c r="DM598" s="224" t="str">
        <f t="shared" si="338"/>
        <v>Zero G 85</v>
      </c>
      <c r="DN598" s="89" t="str">
        <f t="shared" si="339"/>
        <v xml:space="preserve"> BlizzardZero G 85178 Unisex</v>
      </c>
      <c r="DO598" s="227"/>
    </row>
    <row r="599" spans="2:119" ht="15.45" customHeight="1">
      <c r="B599" s="224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#VALUE!</v>
      </c>
      <c r="F599" s="43" t="b">
        <f>CL599&gt;Driver!$F$56</f>
        <v>0</v>
      </c>
      <c r="G599" s="43" t="b">
        <f>AND(CB599&gt;Driver!$F$55,CB599&lt;Driver!$G$55)</f>
        <v>0</v>
      </c>
      <c r="H599" s="43" t="e">
        <f t="shared" si="306"/>
        <v>#VALUE!</v>
      </c>
      <c r="I599" s="43">
        <f t="shared" si="307"/>
        <v>0</v>
      </c>
      <c r="J599" s="43" t="e">
        <f t="array" ref="J599">NOT(OR(($H$9:$H$1273=TRUE)*($I$9:$I$1273&gt;0)*($BT$9:$BT$1273=BT599)*($K$9:$K$1273&gt;K599)))</f>
        <v>#VALUE!</v>
      </c>
      <c r="K599" s="72">
        <f t="shared" si="308"/>
        <v>0.72540171686339072</v>
      </c>
      <c r="L599" s="72">
        <f t="shared" si="309"/>
        <v>0.92221738780114415</v>
      </c>
      <c r="M599" s="72">
        <f t="shared" si="310"/>
        <v>0.52858604592563729</v>
      </c>
      <c r="N599" s="72">
        <f t="shared" si="311"/>
        <v>0.26780497059381514</v>
      </c>
      <c r="O599" s="72">
        <f t="shared" si="312"/>
        <v>0.39045316718309675</v>
      </c>
      <c r="P599" s="72">
        <f t="shared" si="313"/>
        <v>0.92749999999999999</v>
      </c>
      <c r="Q599" s="72"/>
      <c r="R599" s="72"/>
      <c r="S599" s="72">
        <f t="shared" si="314"/>
        <v>0.68460752676971937</v>
      </c>
      <c r="T599" s="72">
        <f t="shared" si="315"/>
        <v>0.92970732966923064</v>
      </c>
      <c r="U599" s="72">
        <f t="shared" si="316"/>
        <v>0.96409611924160521</v>
      </c>
      <c r="V599" s="72">
        <f t="shared" si="317"/>
        <v>0.65923724967923825</v>
      </c>
      <c r="W599" s="72">
        <f t="shared" si="318"/>
        <v>0.98949714693295299</v>
      </c>
      <c r="X599" s="72">
        <f t="shared" si="319"/>
        <v>7.7782612198855794E-2</v>
      </c>
      <c r="Y599" s="72">
        <f t="shared" si="320"/>
        <v>0.47141395407436271</v>
      </c>
      <c r="Z599" s="72">
        <f t="shared" si="321"/>
        <v>0.73219502940618486</v>
      </c>
      <c r="AA599" s="72">
        <f t="shared" si="322"/>
        <v>0.60954683281690325</v>
      </c>
      <c r="AB599" s="72">
        <f t="shared" si="323"/>
        <v>7.2500000000000037E-2</v>
      </c>
      <c r="AC599" s="72"/>
      <c r="AD599" s="72"/>
      <c r="AE599" s="72">
        <f t="shared" si="324"/>
        <v>0.31539247323028069</v>
      </c>
      <c r="AF599" s="72">
        <f t="shared" si="325"/>
        <v>7.0292670330769386E-2</v>
      </c>
      <c r="AG599" s="72">
        <f t="shared" si="326"/>
        <v>3.5903880758394804E-2</v>
      </c>
      <c r="AH599" s="72">
        <f t="shared" si="327"/>
        <v>0.3407627503207617</v>
      </c>
      <c r="AI599" s="72">
        <f t="shared" si="328"/>
        <v>1.0502853067047055E-2</v>
      </c>
      <c r="AJ599" s="72">
        <f>(AV599-Driver!$K$179)/(Driver!$L$179-Driver!$K$179)</f>
        <v>0.31778261219885579</v>
      </c>
      <c r="AK599" s="72">
        <f>(AW599-Driver!$K$180)/(Driver!$L$180-Driver!$K$180)</f>
        <v>0.10155332380601707</v>
      </c>
      <c r="AL599" s="72">
        <f>(AX599-Driver!$K$181)/(Driver!$L$181-Driver!$K$181)</f>
        <v>0.33219502940618484</v>
      </c>
      <c r="AM599" s="72">
        <f>(AY599-Driver!$K$182)/(Driver!$L$182-Driver!$K$182)</f>
        <v>0.82354683281690322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29"/>
        <v>6.6883733550400208</v>
      </c>
      <c r="AW599" s="70">
        <f t="shared" si="330"/>
        <v>10.884282183080639</v>
      </c>
      <c r="AX599" s="70">
        <f t="shared" si="331"/>
        <v>3.9897552646556633</v>
      </c>
      <c r="AY599" s="70">
        <f>IFERROR(Driver!$K$19/Data!BH599/Data!BI599*Data!BK599*Data!BL599,"")</f>
        <v>-1.0801566258788213</v>
      </c>
      <c r="AZ599" s="70">
        <f t="shared" si="332"/>
        <v>7.9746835443037973</v>
      </c>
      <c r="BA599" s="70"/>
      <c r="BB599" s="70"/>
      <c r="BC599" s="70">
        <f t="shared" si="333"/>
        <v>17.9511647230763</v>
      </c>
      <c r="BD599" s="70">
        <f t="shared" si="334"/>
        <v>4.3498689215512325</v>
      </c>
      <c r="BE599" s="70">
        <f t="shared" si="335"/>
        <v>6.4263073959885619E-2</v>
      </c>
      <c r="BF599" s="70">
        <f t="shared" si="336"/>
        <v>6.6904311860376593</v>
      </c>
      <c r="BG599" s="70">
        <f t="shared" si="337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219</v>
      </c>
      <c r="BS599" s="8" t="s">
        <v>764</v>
      </c>
      <c r="BT599" s="9" t="s">
        <v>766</v>
      </c>
      <c r="BU599" s="10">
        <v>188</v>
      </c>
      <c r="BV599" s="9" t="s">
        <v>222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305</v>
      </c>
      <c r="CU599" s="9" t="s">
        <v>302</v>
      </c>
      <c r="CV599" s="9" t="s">
        <v>388</v>
      </c>
      <c r="CW599" s="10"/>
      <c r="CX599">
        <f>INDEX('Data_Price '!AS$2:AS$1266,MATCH(Data!$DN599,'Data_Price '!$BE$2:$BE$1266,0))</f>
        <v>0</v>
      </c>
      <c r="CY599">
        <f>INDEX('Data_Price '!AT$2:AT$1266,MATCH(Data!$DN599,'Data_Price '!$BE$2:$BE$1266,0))</f>
        <v>0</v>
      </c>
      <c r="CZ599">
        <f>INDEX('Data_Price '!AU$2:AU$1266,MATCH(Data!$DN599,'Data_Price '!$BE$2:$BE$1266,0))</f>
        <v>0</v>
      </c>
      <c r="DA599">
        <f>INDEX('Data_Price '!AV$2:AV$1266,MATCH(Data!$DN599,'Data_Price '!$BE$2:$BE$1266,0))</f>
        <v>0</v>
      </c>
      <c r="DB599">
        <f>INDEX('Data_Price '!AW$2:AW$1266,MATCH(Data!$DN599,'Data_Price '!$BE$2:$BE$1266,0))</f>
        <v>0</v>
      </c>
      <c r="DC599">
        <f>INDEX('Data_Price '!AX$2:AX$1266,MATCH(Data!$DN599,'Data_Price '!$BE$2:$BE$1266,0))</f>
        <v>0</v>
      </c>
      <c r="DD599">
        <f>INDEX('Data_Price '!AY$2:AY$1266,MATCH(Data!$DN599,'Data_Price '!$BE$2:$BE$1266,0))</f>
        <v>0</v>
      </c>
      <c r="DE599">
        <f>INDEX('Data_Price '!AZ$2:AZ$1266,MATCH(Data!$DN599,'Data_Price '!$BE$2:$BE$1266,0))</f>
        <v>0</v>
      </c>
      <c r="DF599">
        <f>INDEX('Data_Price '!BA$2:BA$1266,MATCH(Data!$DN599,'Data_Price '!$BE$2:$BE$1266,0))</f>
        <v>0</v>
      </c>
      <c r="DG599">
        <f>INDEX('Data_Price '!BB$2:BB$1266,MATCH(Data!$DN599,'Data_Price '!$BE$2:$BE$1266,0))</f>
        <v>0</v>
      </c>
      <c r="DH599">
        <f>INDEX('Data_Price '!BC$2:BC$1266,MATCH(Data!$DN599,'Data_Price '!$BE$2:$BE$1266,0))</f>
        <v>0</v>
      </c>
      <c r="DI599">
        <f>INDEX('Data_Price '!BD$2:BD$1266,MATCH(Data!$DN599,'Data_Price '!$BE$2:$BE$1266,0))</f>
        <v>0</v>
      </c>
      <c r="DJ599" s="89" t="e">
        <f ca="1">_xll.Connector("TinyUrl.TinyUrl",DA599,0)</f>
        <v>#NAME?</v>
      </c>
      <c r="DK599" s="89" t="e">
        <f ca="1">_xll.Connector("TinyUrl.TinyUrl",DE599,0)</f>
        <v>#NAME?</v>
      </c>
      <c r="DL599" s="89" t="e">
        <f ca="1">_xll.Connector("TinyUrl.TinyUrl",DI599,0)</f>
        <v>#NAME?</v>
      </c>
      <c r="DM599" s="224" t="str">
        <f t="shared" si="338"/>
        <v>Chinook 99</v>
      </c>
      <c r="DN599" s="89" t="str">
        <f t="shared" si="339"/>
        <v xml:space="preserve"> RaccoonChinook 99188 Unisex</v>
      </c>
      <c r="DO599" s="227"/>
    </row>
    <row r="600" spans="2:119" ht="15.45" customHeight="1">
      <c r="B600" s="224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#VALUE!</v>
      </c>
      <c r="F600" s="43" t="b">
        <f>CL600&gt;Driver!$F$56</f>
        <v>0</v>
      </c>
      <c r="G600" s="43" t="b">
        <f>AND(CB600&gt;Driver!$F$55,CB600&lt;Driver!$G$55)</f>
        <v>0</v>
      </c>
      <c r="H600" s="43" t="e">
        <f t="shared" si="306"/>
        <v>#VALUE!</v>
      </c>
      <c r="I600" s="43">
        <f t="shared" si="307"/>
        <v>0</v>
      </c>
      <c r="J600" s="43" t="e">
        <f t="array" ref="J600">NOT(OR(($H$9:$H$1273=TRUE)*($I$9:$I$1273&gt;0)*($BT$9:$BT$1273=BT600)*($K$9:$K$1273&gt;K600)))</f>
        <v>#VALUE!</v>
      </c>
      <c r="K600" s="72">
        <f t="shared" si="308"/>
        <v>0.6683135798396389</v>
      </c>
      <c r="L600" s="72">
        <f t="shared" si="309"/>
        <v>0.95732495367013137</v>
      </c>
      <c r="M600" s="72">
        <f t="shared" si="310"/>
        <v>0.37930220600914655</v>
      </c>
      <c r="N600" s="72">
        <f t="shared" si="311"/>
        <v>0.13626762790109392</v>
      </c>
      <c r="O600" s="72">
        <f t="shared" si="312"/>
        <v>0.27007036267536522</v>
      </c>
      <c r="P600" s="72">
        <f t="shared" si="313"/>
        <v>0.7315686274509805</v>
      </c>
      <c r="Q600" s="72"/>
      <c r="R600" s="72"/>
      <c r="S600" s="72">
        <f t="shared" si="314"/>
        <v>0.73406036971327371</v>
      </c>
      <c r="T600" s="72">
        <f t="shared" si="315"/>
        <v>0.96430891271344066</v>
      </c>
      <c r="U600" s="72">
        <f t="shared" si="316"/>
        <v>0.88983340813198919</v>
      </c>
      <c r="V600" s="72">
        <f t="shared" si="317"/>
        <v>0.64665364193790686</v>
      </c>
      <c r="W600" s="72">
        <f t="shared" si="318"/>
        <v>0.98779922296027067</v>
      </c>
      <c r="X600" s="72">
        <f t="shared" si="319"/>
        <v>4.2675046329868654E-2</v>
      </c>
      <c r="Y600" s="72">
        <f t="shared" si="320"/>
        <v>0.62069779399085345</v>
      </c>
      <c r="Z600" s="72">
        <f t="shared" si="321"/>
        <v>0.86373237209890608</v>
      </c>
      <c r="AA600" s="72">
        <f t="shared" si="322"/>
        <v>0.72992963732463478</v>
      </c>
      <c r="AB600" s="72">
        <f t="shared" si="323"/>
        <v>0.26843137254901955</v>
      </c>
      <c r="AC600" s="72"/>
      <c r="AD600" s="72"/>
      <c r="AE600" s="72">
        <f t="shared" si="324"/>
        <v>0.26593963028672624</v>
      </c>
      <c r="AF600" s="72">
        <f t="shared" si="325"/>
        <v>3.5691087286559342E-2</v>
      </c>
      <c r="AG600" s="72">
        <f t="shared" si="326"/>
        <v>0.11016659186801084</v>
      </c>
      <c r="AH600" s="72">
        <f t="shared" si="327"/>
        <v>0.35334635806209314</v>
      </c>
      <c r="AI600" s="72">
        <f t="shared" si="328"/>
        <v>1.2200777039729306E-2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0.43894578534172474</v>
      </c>
      <c r="AL600" s="72">
        <f>(AX600-Driver!$K$181)/(Driver!$L$181-Driver!$K$181)</f>
        <v>0.463732372098906</v>
      </c>
      <c r="AM600" s="72">
        <f>(AY600-Driver!$K$182)/(Driver!$L$182-Driver!$K$182)</f>
        <v>0.94392963732463475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29"/>
        <v>4.15309998643332</v>
      </c>
      <c r="AW600" s="70">
        <f t="shared" si="330"/>
        <v>43.877266983611065</v>
      </c>
      <c r="AX600" s="70">
        <f t="shared" si="331"/>
        <v>5.1735913488901542</v>
      </c>
      <c r="AY600" s="70">
        <f>IFERROR(Driver!$K$19/Data!BH600/Data!BI600*Data!BK600*Data!BL600,"")</f>
        <v>-0.34323426848087829</v>
      </c>
      <c r="AZ600" s="70">
        <f t="shared" si="332"/>
        <v>39.046909903201787</v>
      </c>
      <c r="BA600" s="70"/>
      <c r="BB600" s="70"/>
      <c r="BC600" s="70">
        <f t="shared" si="333"/>
        <v>43.602698148484635</v>
      </c>
      <c r="BD600" s="70">
        <f t="shared" si="334"/>
        <v>7.4120477105865934</v>
      </c>
      <c r="BE600" s="70">
        <f t="shared" si="335"/>
        <v>0.21030748925806789</v>
      </c>
      <c r="BF600" s="70">
        <f t="shared" si="336"/>
        <v>5.2692010965020248</v>
      </c>
      <c r="BG600" s="70">
        <f t="shared" si="337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219</v>
      </c>
      <c r="BS600" s="8" t="s">
        <v>855</v>
      </c>
      <c r="BT600" s="9" t="s">
        <v>894</v>
      </c>
      <c r="BU600" s="10">
        <v>163</v>
      </c>
      <c r="BV600" s="9" t="s">
        <v>390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305</v>
      </c>
      <c r="CU600" s="10"/>
      <c r="CV600" s="10"/>
      <c r="CW600" s="10"/>
      <c r="CX600" t="e">
        <f>INDEX('Data_Price '!AS$2:AS$1266,MATCH(Data!$DN600,'Data_Price '!$BE$2:$BE$1266,0))</f>
        <v>#N/A</v>
      </c>
      <c r="CY600" t="e">
        <f>INDEX('Data_Price '!AT$2:AT$1266,MATCH(Data!$DN600,'Data_Price '!$BE$2:$BE$1266,0))</f>
        <v>#N/A</v>
      </c>
      <c r="CZ600" t="e">
        <f>INDEX('Data_Price '!AU$2:AU$1266,MATCH(Data!$DN600,'Data_Price '!$BE$2:$BE$1266,0))</f>
        <v>#N/A</v>
      </c>
      <c r="DA600" t="e">
        <f>INDEX('Data_Price '!AV$2:AV$1266,MATCH(Data!$DN600,'Data_Price '!$BE$2:$BE$1266,0))</f>
        <v>#N/A</v>
      </c>
      <c r="DB600" t="e">
        <f>INDEX('Data_Price '!AW$2:AW$1266,MATCH(Data!$DN600,'Data_Price '!$BE$2:$BE$1266,0))</f>
        <v>#N/A</v>
      </c>
      <c r="DC600" t="e">
        <f>INDEX('Data_Price '!AX$2:AX$1266,MATCH(Data!$DN600,'Data_Price '!$BE$2:$BE$1266,0))</f>
        <v>#N/A</v>
      </c>
      <c r="DD600" t="e">
        <f>INDEX('Data_Price '!AY$2:AY$1266,MATCH(Data!$DN600,'Data_Price '!$BE$2:$BE$1266,0))</f>
        <v>#N/A</v>
      </c>
      <c r="DE600" t="e">
        <f>INDEX('Data_Price '!AZ$2:AZ$1266,MATCH(Data!$DN600,'Data_Price '!$BE$2:$BE$1266,0))</f>
        <v>#N/A</v>
      </c>
      <c r="DF600" t="e">
        <f>INDEX('Data_Price '!BA$2:BA$1266,MATCH(Data!$DN600,'Data_Price '!$BE$2:$BE$1266,0))</f>
        <v>#N/A</v>
      </c>
      <c r="DG600" t="e">
        <f>INDEX('Data_Price '!BB$2:BB$1266,MATCH(Data!$DN600,'Data_Price '!$BE$2:$BE$1266,0))</f>
        <v>#N/A</v>
      </c>
      <c r="DH600" t="e">
        <f>INDEX('Data_Price '!BC$2:BC$1266,MATCH(Data!$DN600,'Data_Price '!$BE$2:$BE$1266,0))</f>
        <v>#N/A</v>
      </c>
      <c r="DI600" t="e">
        <f>INDEX('Data_Price '!BD$2:BD$1266,MATCH(Data!$DN600,'Data_Price '!$BE$2:$BE$1266,0))</f>
        <v>#N/A</v>
      </c>
      <c r="DJ600" s="89" t="e">
        <f ca="1">_xll.Connector("TinyUrl.TinyUrl",DA600,0)</f>
        <v>#NAME?</v>
      </c>
      <c r="DK600" s="89" t="e">
        <f ca="1">_xll.Connector("TinyUrl.TinyUrl",DE600,0)</f>
        <v>#NAME?</v>
      </c>
      <c r="DL600" s="89" t="e">
        <f ca="1">_xll.Connector("TinyUrl.TinyUrl",DI600,0)</f>
        <v>#NAME?</v>
      </c>
      <c r="DM600" s="224" t="str">
        <f t="shared" si="338"/>
        <v>Secret 96</v>
      </c>
      <c r="DN600" s="89" t="str">
        <f t="shared" si="339"/>
        <v xml:space="preserve"> VölklSecret 96163 Women's</v>
      </c>
      <c r="DO600" s="227" t="s">
        <v>973</v>
      </c>
    </row>
    <row r="601" spans="2:119" ht="15.45" customHeight="1">
      <c r="B601" s="224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#VALUE!</v>
      </c>
      <c r="F601" s="43" t="b">
        <f>CL601&gt;Driver!$F$56</f>
        <v>0</v>
      </c>
      <c r="G601" s="43" t="b">
        <f>AND(CB601&gt;Driver!$F$55,CB601&lt;Driver!$G$55)</f>
        <v>0</v>
      </c>
      <c r="H601" s="43" t="e">
        <f t="shared" si="306"/>
        <v>#VALUE!</v>
      </c>
      <c r="I601" s="43">
        <f t="shared" si="307"/>
        <v>0</v>
      </c>
      <c r="J601" s="43" t="e">
        <f t="array" ref="J601">NOT(OR(($H$9:$H$1273=TRUE)*($I$9:$I$1273&gt;0)*($BT$9:$BT$1273=BT601)*($K$9:$K$1273&gt;K601)))</f>
        <v>#VALUE!</v>
      </c>
      <c r="K601" s="72">
        <f t="shared" si="308"/>
        <v>0.64012280783424003</v>
      </c>
      <c r="L601" s="72">
        <f t="shared" si="309"/>
        <v>0.92455402465554748</v>
      </c>
      <c r="M601" s="72">
        <f t="shared" si="310"/>
        <v>0.35569159101293268</v>
      </c>
      <c r="N601" s="72">
        <f t="shared" si="311"/>
        <v>1.4216151267944066E-2</v>
      </c>
      <c r="O601" s="72">
        <f t="shared" si="312"/>
        <v>0.30033411196693272</v>
      </c>
      <c r="P601" s="72">
        <f t="shared" si="313"/>
        <v>0.75252450980392149</v>
      </c>
      <c r="Q601" s="72"/>
      <c r="R601" s="72"/>
      <c r="S601" s="72">
        <f t="shared" si="314"/>
        <v>0.78325883510931071</v>
      </c>
      <c r="T601" s="72">
        <f t="shared" si="315"/>
        <v>0.92686848050537241</v>
      </c>
      <c r="U601" s="72">
        <f t="shared" si="316"/>
        <v>0.82935927813897869</v>
      </c>
      <c r="V601" s="72">
        <f t="shared" si="317"/>
        <v>0.6283995417258692</v>
      </c>
      <c r="W601" s="72">
        <f t="shared" si="318"/>
        <v>0.96167876588021772</v>
      </c>
      <c r="X601" s="72">
        <f t="shared" si="319"/>
        <v>7.5445975344452521E-2</v>
      </c>
      <c r="Y601" s="72">
        <f t="shared" si="320"/>
        <v>0.64430840898706732</v>
      </c>
      <c r="Z601" s="72">
        <f t="shared" si="321"/>
        <v>0.98578384873205593</v>
      </c>
      <c r="AA601" s="72">
        <f t="shared" si="322"/>
        <v>0.69966588803306728</v>
      </c>
      <c r="AB601" s="72">
        <f t="shared" si="323"/>
        <v>0.24747549019607845</v>
      </c>
      <c r="AC601" s="72"/>
      <c r="AD601" s="72"/>
      <c r="AE601" s="72">
        <f t="shared" si="324"/>
        <v>0.21674116489068931</v>
      </c>
      <c r="AF601" s="72">
        <f t="shared" si="325"/>
        <v>7.313151949462765E-2</v>
      </c>
      <c r="AG601" s="72">
        <f t="shared" si="326"/>
        <v>0.17064072186102133</v>
      </c>
      <c r="AH601" s="72">
        <f t="shared" si="327"/>
        <v>0.3716004582741308</v>
      </c>
      <c r="AI601" s="72">
        <f t="shared" si="328"/>
        <v>3.8321234119782221E-2</v>
      </c>
      <c r="AJ601" s="72">
        <f>(AV601-Driver!$K$179)/(Driver!$L$179-Driver!$K$179)</f>
        <v>0.31544597534445251</v>
      </c>
      <c r="AK601" s="72">
        <f>(AW601-Driver!$K$180)/(Driver!$L$180-Driver!$K$180)</f>
        <v>0.42875335198466619</v>
      </c>
      <c r="AL601" s="72">
        <f>(AX601-Driver!$K$181)/(Driver!$L$181-Driver!$K$181)</f>
        <v>0.58578384873205591</v>
      </c>
      <c r="AM601" s="72">
        <f>(AY601-Driver!$K$182)/(Driver!$L$182-Driver!$K$182)</f>
        <v>0.91366588803306725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29"/>
        <v>6.6391941391941396</v>
      </c>
      <c r="AW601" s="70">
        <f t="shared" si="330"/>
        <v>42.88056777670166</v>
      </c>
      <c r="AX601" s="70">
        <f t="shared" si="331"/>
        <v>6.2720546385885036</v>
      </c>
      <c r="AY601" s="70">
        <f>IFERROR(Driver!$K$19/Data!BH601/Data!BI601*Data!BK601*Data!BL601,"")</f>
        <v>-0.52849356330159192</v>
      </c>
      <c r="AZ601" s="70">
        <f t="shared" si="332"/>
        <v>37.137006701414748</v>
      </c>
      <c r="BA601" s="70"/>
      <c r="BB601" s="70"/>
      <c r="BC601" s="70">
        <f t="shared" si="333"/>
        <v>69.122284171591588</v>
      </c>
      <c r="BD601" s="70">
        <f t="shared" si="334"/>
        <v>17.042655588472318</v>
      </c>
      <c r="BE601" s="70">
        <f t="shared" si="335"/>
        <v>0.27077083134695301</v>
      </c>
      <c r="BF601" s="70">
        <f t="shared" si="336"/>
        <v>3.2075287198643672</v>
      </c>
      <c r="BG601" s="70">
        <f t="shared" si="337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219</v>
      </c>
      <c r="BS601" s="8" t="s">
        <v>812</v>
      </c>
      <c r="BT601" s="9" t="s">
        <v>818</v>
      </c>
      <c r="BU601" s="10">
        <v>185</v>
      </c>
      <c r="BV601" s="9" t="s">
        <v>222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305</v>
      </c>
      <c r="CU601" s="10"/>
      <c r="CV601" s="10"/>
      <c r="CW601" s="10"/>
      <c r="CX601" t="str">
        <f>INDEX('Data_Price '!AS$2:AS$1266,MATCH(Data!$DN601,'Data_Price '!$BE$2:$BE$1266,0))</f>
        <v>Salomon QST 92 Skis 2022</v>
      </c>
      <c r="CY601" t="str">
        <f>INDEX('Data_Price '!AT$2:AT$1266,MATCH(Data!$DN601,'Data_Price '!$BE$2:$BE$1266,0))</f>
        <v>LD Mountain Centre</v>
      </c>
      <c r="CZ601">
        <f>INDEX('Data_Price '!AU$2:AU$1266,MATCH(Data!$DN601,'Data_Price '!$BE$2:$BE$1266,0))</f>
        <v>375.75</v>
      </c>
      <c r="DA601" t="str">
        <f>INDEX('Data_Price '!AV$2:AV$1266,MATCH(Data!$DN601,'Data_Price '!$BE$2:$BE$1266,0))</f>
        <v>https://www.google.com/url?url=https://www.ldmountaincentre.com/ski-c26/equipment-c87/skis-c180/salomon-qst-92-185-p33105/s175521%3Fcid%3DGBP&amp;rct=j&amp;q=&amp;esrc=s&amp;sa=U&amp;ved=0ahUKEwidjPDMxqP2AhUJTt8KHe8mDoIQsDwIUQ&amp;usg=AOvVaw1yoyilivWQBSvAxnVSpQmI</v>
      </c>
      <c r="DB601" t="str">
        <f>INDEX('Data_Price '!AW$2:AW$1266,MATCH(Data!$DN601,'Data_Price '!$BE$2:$BE$1266,0))</f>
        <v>Salomon QST 92 Grey/Yellow / 185cm</v>
      </c>
      <c r="DC601" t="str">
        <f>INDEX('Data_Price '!AX$2:AX$1266,MATCH(Data!$DN601,'Data_Price '!$BE$2:$BE$1266,0))</f>
        <v>Sundance Ski and Board Shop</v>
      </c>
      <c r="DD601">
        <f>INDEX('Data_Price '!AY$2:AY$1266,MATCH(Data!$DN601,'Data_Price '!$BE$2:$BE$1266,0))</f>
        <v>473.36</v>
      </c>
      <c r="DE601" t="str">
        <f>INDEX('Data_Price '!AZ$2:AZ$1266,MATCH(Data!$DN601,'Data_Price '!$BE$2:$BE$1266,0))</f>
        <v>https://www.google.com/url?url=https://sundanceskishop.com/products/salomon-qst-92%3Fvariant%3D39445230714978%26currency%3DCAD%26utm_medium%3Dproduct_sync%26utm_source%3Dgoogle%26utm_content%3Dsag_organic%26utm_campaign%3Dsag_organic&amp;rct=j&amp;q=&amp;esrc=s&amp;sa=U&amp;ved=0ahUKEwidjPDMxqP2AhUJTt8KHe8mDoIQ2SkIWg&amp;usg=AOvVaw1CW11aqKvxjE8bqpY9WGFg</v>
      </c>
      <c r="DF601" t="str">
        <f>INDEX('Data_Price '!BA$2:BA$1266,MATCH(Data!$DN601,'Data_Price '!$BE$2:$BE$1266,0))</f>
        <v>Salomon QST 92 Skis</v>
      </c>
      <c r="DG601" t="str">
        <f>INDEX('Data_Price '!BB$2:BB$1266,MATCH(Data!$DN601,'Data_Price '!$BE$2:$BE$1266,0))</f>
        <v>REI</v>
      </c>
      <c r="DH601">
        <f>INDEX('Data_Price '!BC$2:BC$1266,MATCH(Data!$DN601,'Data_Price '!$BE$2:$BE$1266,0))</f>
        <v>499.95</v>
      </c>
      <c r="DI601" t="str">
        <f>INDEX('Data_Price '!BD$2:BD$1266,MATCH(Data!$DN601,'Data_Price '!$BE$2:$BE$1266,0))</f>
        <v>https://www.google.com/url?q=https://www.rei.com/product/196668/salomon-qst-92-skis-mens-20212022%3FCAWELAID%3D120217890012624576&amp;sa=U&amp;ved=0ahUKEwi32aHNxqP2AhVjUN8KHeDlAzwQ2ykIGg&amp;usg=AOvVaw1qE7q418iDZG6WgWqKLURI</v>
      </c>
      <c r="DJ601" s="89" t="e">
        <f ca="1">_xll.Connector("TinyUrl.TinyUrl",DA601,0)</f>
        <v>#NAME?</v>
      </c>
      <c r="DK601" s="89" t="e">
        <f ca="1">_xll.Connector("TinyUrl.TinyUrl",DE601,0)</f>
        <v>#NAME?</v>
      </c>
      <c r="DL601" s="89" t="e">
        <f ca="1">_xll.Connector("TinyUrl.TinyUrl",DI601,0)</f>
        <v>#NAME?</v>
      </c>
      <c r="DM601" s="224" t="str">
        <f t="shared" si="338"/>
        <v>QST 92</v>
      </c>
      <c r="DN601" s="89" t="str">
        <f t="shared" si="339"/>
        <v xml:space="preserve"> SalomonQST 92185 Unisex</v>
      </c>
      <c r="DO601" s="227" t="s">
        <v>961</v>
      </c>
    </row>
    <row r="602" spans="2:119" ht="15.45" customHeight="1">
      <c r="B602" s="224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#VALUE!</v>
      </c>
      <c r="F602" s="43" t="b">
        <f>CL602&gt;Driver!$F$56</f>
        <v>0</v>
      </c>
      <c r="G602" s="43" t="b">
        <f>AND(CB602&gt;Driver!$F$55,CB602&lt;Driver!$G$55)</f>
        <v>0</v>
      </c>
      <c r="H602" s="43" t="e">
        <f t="shared" si="306"/>
        <v>#VALUE!</v>
      </c>
      <c r="I602" s="43">
        <f t="shared" si="307"/>
        <v>0</v>
      </c>
      <c r="J602" s="43" t="e">
        <f t="array" ref="J602">NOT(OR(($H$9:$H$1273=TRUE)*($I$9:$I$1273&gt;0)*($BT$9:$BT$1273=BT602)*($K$9:$K$1273&gt;K602)))</f>
        <v>#VALUE!</v>
      </c>
      <c r="K602" s="72">
        <f t="shared" si="308"/>
        <v>0.67537617407511719</v>
      </c>
      <c r="L602" s="72">
        <f t="shared" si="309"/>
        <v>0.93726210619611638</v>
      </c>
      <c r="M602" s="72">
        <f t="shared" si="310"/>
        <v>0.4134902419541181</v>
      </c>
      <c r="N602" s="72">
        <f t="shared" si="311"/>
        <v>4.014418516410545E-2</v>
      </c>
      <c r="O602" s="72">
        <f t="shared" si="312"/>
        <v>0.30053895899890237</v>
      </c>
      <c r="P602" s="72">
        <f t="shared" si="313"/>
        <v>0.89978758169934658</v>
      </c>
      <c r="Q602" s="72"/>
      <c r="R602" s="72"/>
      <c r="S602" s="72">
        <f t="shared" si="314"/>
        <v>0.772417492070397</v>
      </c>
      <c r="T602" s="72">
        <f t="shared" si="315"/>
        <v>0.99740874198042007</v>
      </c>
      <c r="U602" s="72">
        <f t="shared" si="316"/>
        <v>0.42453243955361564</v>
      </c>
      <c r="V602" s="72">
        <f t="shared" si="317"/>
        <v>0.60950701745293379</v>
      </c>
      <c r="W602" s="72">
        <f t="shared" si="318"/>
        <v>0.96162882357981316</v>
      </c>
      <c r="X602" s="72">
        <f t="shared" si="319"/>
        <v>6.2737893803883643E-2</v>
      </c>
      <c r="Y602" s="72">
        <f t="shared" si="320"/>
        <v>0.5865097580458819</v>
      </c>
      <c r="Z602" s="72">
        <f t="shared" si="321"/>
        <v>0.95985581483589455</v>
      </c>
      <c r="AA602" s="72">
        <f t="shared" si="322"/>
        <v>0.69946104100109763</v>
      </c>
      <c r="AB602" s="72">
        <f t="shared" si="323"/>
        <v>0.10021241830065347</v>
      </c>
      <c r="AC602" s="72"/>
      <c r="AD602" s="72"/>
      <c r="AE602" s="72">
        <f t="shared" si="324"/>
        <v>0.22758250792960294</v>
      </c>
      <c r="AF602" s="72">
        <f t="shared" si="325"/>
        <v>2.5912580195799062E-3</v>
      </c>
      <c r="AG602" s="72">
        <f t="shared" si="326"/>
        <v>0.57546756044638436</v>
      </c>
      <c r="AH602" s="72">
        <f t="shared" si="327"/>
        <v>0.39049298254706621</v>
      </c>
      <c r="AI602" s="72">
        <f t="shared" si="328"/>
        <v>3.8371176420186795E-2</v>
      </c>
      <c r="AJ602" s="72">
        <f>(AV602-Driver!$K$179)/(Driver!$L$179-Driver!$K$179)</f>
        <v>0.17726210619611635</v>
      </c>
      <c r="AK602" s="72">
        <f>(AW602-Driver!$K$180)/(Driver!$L$180-Driver!$K$180)</f>
        <v>0.28910401068706182</v>
      </c>
      <c r="AL602" s="72">
        <f>(AX602-Driver!$K$181)/(Driver!$L$181-Driver!$K$181)</f>
        <v>0.55985581483589453</v>
      </c>
      <c r="AM602" s="72">
        <f>(AY602-Driver!$K$182)/(Driver!$L$182-Driver!$K$182)</f>
        <v>0.9134610410010976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29"/>
        <v>3.7308370641703976</v>
      </c>
      <c r="AW602" s="70">
        <f t="shared" si="330"/>
        <v>29.224516975020304</v>
      </c>
      <c r="AX602" s="70">
        <f t="shared" si="331"/>
        <v>6.0387023335230507</v>
      </c>
      <c r="AY602" s="70">
        <f>IFERROR(Driver!$K$19/Data!BH602/Data!BI602*Data!BK602*Data!BL602,"")</f>
        <v>-0.52974753273952324</v>
      </c>
      <c r="AZ602" s="70">
        <f t="shared" si="332"/>
        <v>23.715562174236776</v>
      </c>
      <c r="BA602" s="70"/>
      <c r="BB602" s="70"/>
      <c r="BC602" s="70">
        <f t="shared" si="333"/>
        <v>63.498804169513015</v>
      </c>
      <c r="BD602" s="70">
        <f t="shared" si="334"/>
        <v>10.341323951287281</v>
      </c>
      <c r="BE602" s="70">
        <f t="shared" si="335"/>
        <v>0.67552545338083247</v>
      </c>
      <c r="BF602" s="70">
        <f t="shared" si="336"/>
        <v>1.073750830731182</v>
      </c>
      <c r="BG602" s="70">
        <f t="shared" si="337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219</v>
      </c>
      <c r="BS602" s="8" t="s">
        <v>525</v>
      </c>
      <c r="BT602" s="9" t="s">
        <v>532</v>
      </c>
      <c r="BU602" s="10">
        <v>174</v>
      </c>
      <c r="BV602" s="9" t="s">
        <v>222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307</v>
      </c>
      <c r="CU602" s="9" t="s">
        <v>306</v>
      </c>
      <c r="CV602" s="9" t="s">
        <v>305</v>
      </c>
      <c r="CW602" s="10"/>
      <c r="CX602" t="str">
        <f>INDEX('Data_Price '!AS$2:AS$1266,MATCH(Data!$DN602,'Data_Price '!$BE$2:$BE$1266,0))</f>
        <v>Dynafit Seven Summits Ski Blue, Mens/Womens Backcountry Skis, Size 174 cm - Color Blue - Red</v>
      </c>
      <c r="CY602" t="str">
        <f>INDEX('Data_Price '!AT$2:AT$1266,MATCH(Data!$DN602,'Data_Price '!$BE$2:$BE$1266,0))</f>
        <v>eXXpozed.com</v>
      </c>
      <c r="CZ602">
        <f>INDEX('Data_Price '!AU$2:AU$1266,MATCH(Data!$DN602,'Data_Price '!$BE$2:$BE$1266,0))</f>
        <v>495.34</v>
      </c>
      <c r="DA602" t="str">
        <f>INDEX('Data_Price '!AV$2:AV$1266,MATCH(Data!$DN602,'Data_Price '!$BE$2:$BE$1266,0))</f>
        <v>https://www.google.com/url?url=https://www.exxpozed.com/dynafit-seven-summits-plus-ski%23!%3Fvariant%3D1515795&amp;rct=j&amp;q=&amp;esrc=s&amp;sa=U&amp;ved=0ahUKEwjGycLNxqP2AhVPneAKHWnyBIMQ2SkIQg&amp;usg=AOvVaw2ItrBm2XdF123SdMyBEjLS</v>
      </c>
      <c r="DB602" t="str">
        <f>INDEX('Data_Price '!AW$2:AW$1266,MATCH(Data!$DN602,'Data_Price '!$BE$2:$BE$1266,0))</f>
        <v>Dynafit Seven Summits Set Ski Grey/Red, 174cm</v>
      </c>
      <c r="DC602" t="str">
        <f>INDEX('Data_Price '!AX$2:AX$1266,MATCH(Data!$DN602,'Data_Price '!$BE$2:$BE$1266,0))</f>
        <v>Next Adventure</v>
      </c>
      <c r="DD602">
        <f>INDEX('Data_Price '!AY$2:AY$1266,MATCH(Data!$DN602,'Data_Price '!$BE$2:$BE$1266,0))</f>
        <v>849.95</v>
      </c>
      <c r="DE602" t="str">
        <f>INDEX('Data_Price '!AZ$2:AZ$1266,MATCH(Data!$DN602,'Data_Price '!$BE$2:$BE$1266,0))</f>
        <v>https://www.google.com/url?url=https://www.nextadventure.net/catalog/product/view/id/167305/s/dynafit-seven-summits-set-ski/&amp;rct=j&amp;q=&amp;esrc=s&amp;sa=U&amp;ved=0ahUKEwjGycLNxqP2AhVPneAKHWnyBIMQsDwIOw&amp;usg=AOvVaw2ogwBjuZmQy7cqkpoSZXbf</v>
      </c>
      <c r="DF602" t="str">
        <f>INDEX('Data_Price '!BA$2:BA$1266,MATCH(Data!$DN602,'Data_Price '!$BE$2:$BE$1266,0))</f>
        <v>Dynafit Seven Summits + Set Ski</v>
      </c>
      <c r="DG602" t="str">
        <f>INDEX('Data_Price '!BB$2:BB$1266,MATCH(Data!$DN602,'Data_Price '!$BE$2:$BE$1266,0))</f>
        <v>Curated</v>
      </c>
      <c r="DH602">
        <f>INDEX('Data_Price '!BC$2:BC$1266,MATCH(Data!$DN602,'Data_Price '!$BE$2:$BE$1266,0))</f>
        <v>899.95</v>
      </c>
      <c r="DI602" t="str">
        <f>INDEX('Data_Price '!BD$2:BD$1266,MATCH(Data!$DN602,'Data_Price '!$BE$2:$BE$1266,0))</f>
        <v>https://www.google.com/url?url=https://www.curated.com/products/5095794/dynafit-seven-summits-ski-set-174-cm%3Fc_source%3Dgoogle-shopping&amp;rct=j&amp;q=&amp;esrc=s&amp;sa=U&amp;ved=0ahUKEwjGycLNxqP2AhVPneAKHWnyBIMQsDwINw&amp;usg=AOvVaw1SSBR6HVEw_nFztSl6w7xA</v>
      </c>
      <c r="DJ602" s="89" t="e">
        <f ca="1">_xll.Connector("TinyUrl.TinyUrl",DA602,0)</f>
        <v>#NAME?</v>
      </c>
      <c r="DK602" s="89" t="e">
        <f ca="1">_xll.Connector("TinyUrl.TinyUrl",DE602,0)</f>
        <v>#NAME?</v>
      </c>
      <c r="DL602" s="89" t="e">
        <f ca="1">_xll.Connector("TinyUrl.TinyUrl",DI602,0)</f>
        <v>#NAME?</v>
      </c>
      <c r="DM602" s="224" t="str">
        <f t="shared" si="338"/>
        <v>Seven Summits</v>
      </c>
      <c r="DN602" s="89" t="str">
        <f t="shared" si="339"/>
        <v xml:space="preserve"> DynafitSeven Summits174 Unisex</v>
      </c>
      <c r="DO602" s="227" t="s">
        <v>1101</v>
      </c>
    </row>
    <row r="603" spans="2:119" ht="15.45" customHeight="1">
      <c r="B603" s="224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#VALUE!</v>
      </c>
      <c r="F603" s="43" t="b">
        <f>CL603&gt;Driver!$F$56</f>
        <v>0</v>
      </c>
      <c r="G603" s="43" t="b">
        <f>AND(CB603&gt;Driver!$F$55,CB603&lt;Driver!$G$55)</f>
        <v>0</v>
      </c>
      <c r="H603" s="43" t="e">
        <f t="shared" si="306"/>
        <v>#VALUE!</v>
      </c>
      <c r="I603" s="43">
        <f t="shared" si="307"/>
        <v>0</v>
      </c>
      <c r="J603" s="43" t="e">
        <f t="array" ref="J603">NOT(OR(($H$9:$H$1273=TRUE)*($I$9:$I$1273&gt;0)*($BT$9:$BT$1273=BT603)*($K$9:$K$1273&gt;K603)))</f>
        <v>#VALUE!</v>
      </c>
      <c r="K603" s="72">
        <f t="shared" si="308"/>
        <v>0.67602773069992239</v>
      </c>
      <c r="L603" s="72">
        <f t="shared" si="309"/>
        <v>0.95482716944645873</v>
      </c>
      <c r="M603" s="72">
        <f t="shared" si="310"/>
        <v>0.39722829195338605</v>
      </c>
      <c r="N603" s="72">
        <f t="shared" si="311"/>
        <v>0.1027509011572757</v>
      </c>
      <c r="O603" s="72">
        <f t="shared" si="312"/>
        <v>0.32525750411464704</v>
      </c>
      <c r="P603" s="72">
        <f t="shared" si="313"/>
        <v>0.76367647058823529</v>
      </c>
      <c r="Q603" s="72"/>
      <c r="R603" s="72"/>
      <c r="S603" s="72">
        <f t="shared" si="314"/>
        <v>0.78536113310109101</v>
      </c>
      <c r="T603" s="72">
        <f t="shared" si="315"/>
        <v>0.94758802462545511</v>
      </c>
      <c r="U603" s="72">
        <f t="shared" si="316"/>
        <v>0.59617638598189682</v>
      </c>
      <c r="V603" s="72">
        <f t="shared" si="317"/>
        <v>0.62336339157293619</v>
      </c>
      <c r="W603" s="72">
        <f t="shared" si="318"/>
        <v>0.96808731808731807</v>
      </c>
      <c r="X603" s="72">
        <f t="shared" si="319"/>
        <v>4.5172830553541266E-2</v>
      </c>
      <c r="Y603" s="72">
        <f t="shared" si="320"/>
        <v>0.60277170804661395</v>
      </c>
      <c r="Z603" s="72">
        <f t="shared" si="321"/>
        <v>0.8972490988427243</v>
      </c>
      <c r="AA603" s="72">
        <f t="shared" si="322"/>
        <v>0.67474249588535296</v>
      </c>
      <c r="AB603" s="72">
        <f t="shared" si="323"/>
        <v>0.23632352941176465</v>
      </c>
      <c r="AC603" s="72"/>
      <c r="AD603" s="72"/>
      <c r="AE603" s="72">
        <f t="shared" si="324"/>
        <v>0.21463886689890893</v>
      </c>
      <c r="AF603" s="72">
        <f t="shared" si="325"/>
        <v>5.241197537454495E-2</v>
      </c>
      <c r="AG603" s="72">
        <f t="shared" si="326"/>
        <v>0.40382361401810318</v>
      </c>
      <c r="AH603" s="72">
        <f t="shared" si="327"/>
        <v>0.37663660842706387</v>
      </c>
      <c r="AI603" s="72">
        <f t="shared" si="328"/>
        <v>3.1912681912681914E-2</v>
      </c>
      <c r="AJ603" s="72">
        <f>(AV603-Driver!$K$179)/(Driver!$L$179-Driver!$K$179)</f>
        <v>0.19482716944645873</v>
      </c>
      <c r="AK603" s="72">
        <f>(AW603-Driver!$K$180)/(Driver!$L$180-Driver!$K$180)</f>
        <v>0.40865109708581643</v>
      </c>
      <c r="AL603" s="72">
        <f>(AX603-Driver!$K$181)/(Driver!$L$181-Driver!$K$181)</f>
        <v>0.49724909884272428</v>
      </c>
      <c r="AM603" s="72">
        <f>(AY603-Driver!$K$182)/(Driver!$L$182-Driver!$K$182)</f>
        <v>0.88874249588535292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29"/>
        <v>4.1005291005290996</v>
      </c>
      <c r="AW603" s="70">
        <f t="shared" si="330"/>
        <v>40.914805449602525</v>
      </c>
      <c r="AX603" s="70">
        <f t="shared" si="331"/>
        <v>5.4752418895845185</v>
      </c>
      <c r="AY603" s="70">
        <f>IFERROR(Driver!$K$19/Data!BH603/Data!BI603*Data!BK603*Data!BL603,"")</f>
        <v>-0.68106190535801447</v>
      </c>
      <c r="AZ603" s="70">
        <f t="shared" si="332"/>
        <v>36.120625465376023</v>
      </c>
      <c r="BA603" s="70"/>
      <c r="BB603" s="70"/>
      <c r="BC603" s="70">
        <f t="shared" si="333"/>
        <v>70.212760754866608</v>
      </c>
      <c r="BD603" s="70">
        <f t="shared" si="334"/>
        <v>5.9322787424603982</v>
      </c>
      <c r="BE603" s="70">
        <f t="shared" si="335"/>
        <v>0.50391212630065918</v>
      </c>
      <c r="BF603" s="70">
        <f t="shared" si="336"/>
        <v>2.6387309410478226</v>
      </c>
      <c r="BG603" s="70">
        <f t="shared" si="337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219</v>
      </c>
      <c r="BS603" s="8" t="s">
        <v>812</v>
      </c>
      <c r="BT603" s="9" t="s">
        <v>834</v>
      </c>
      <c r="BU603" s="10">
        <v>176</v>
      </c>
      <c r="BV603" s="9" t="s">
        <v>222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305</v>
      </c>
      <c r="CU603" s="10"/>
      <c r="CV603" s="10"/>
      <c r="CW603" s="10"/>
      <c r="CX603" t="str">
        <f>INDEX('Data_Price '!AS$2:AS$1266,MATCH(Data!$DN603,'Data_Price '!$BE$2:$BE$1266,0))</f>
        <v>Salomon N Stance 96 176cm</v>
      </c>
      <c r="CY603" t="str">
        <f>INDEX('Data_Price '!AT$2:AT$1266,MATCH(Data!$DN603,'Data_Price '!$BE$2:$BE$1266,0))</f>
        <v>Sundance Ski and Board Shop</v>
      </c>
      <c r="CZ603">
        <f>INDEX('Data_Price '!AU$2:AU$1266,MATCH(Data!$DN603,'Data_Price '!$BE$2:$BE$1266,0))</f>
        <v>473.36</v>
      </c>
      <c r="DA603" t="str">
        <f>INDEX('Data_Price '!AV$2:AV$1266,MATCH(Data!$DN603,'Data_Price '!$BE$2:$BE$1266,0))</f>
        <v>https://www.google.com/url?url=https://sundanceskishop.com/products/salomon-n-stance-96%3Fvariant%3D32004807753826%26currency%3DCAD%26utm_medium%3Dproduct_sync%26utm_source%3Dgoogle%26utm_content%3Dsag_organic%26utm_campaign%3Dsag_organic&amp;rct=j&amp;q=&amp;esrc=s&amp;sa=U&amp;ved=0ahUKEwjJ4J7OxqP2AhWwSt8KHdeMCWsQ2SkIZQ&amp;usg=AOvVaw1OzDmB16Ft_9iPGTi92LJa</v>
      </c>
      <c r="DB603" t="str">
        <f>INDEX('Data_Price '!AW$2:AW$1266,MATCH(Data!$DN603,'Data_Price '!$BE$2:$BE$1266,0))</f>
        <v>Salomon Stance 96 Skis</v>
      </c>
      <c r="DC603" t="str">
        <f>INDEX('Data_Price '!AX$2:AX$1266,MATCH(Data!$DN603,'Data_Price '!$BE$2:$BE$1266,0))</f>
        <v>Surfdome US</v>
      </c>
      <c r="DD603">
        <f>INDEX('Data_Price '!AY$2:AY$1266,MATCH(Data!$DN603,'Data_Price '!$BE$2:$BE$1266,0))</f>
        <v>553.45000000000005</v>
      </c>
      <c r="DE603" t="str">
        <f>INDEX('Data_Price '!AZ$2:AZ$1266,MATCH(Data!$DN603,'Data_Price '!$BE$2:$BE$1266,0))</f>
        <v>https://www.google.com/url?q=https://www.surfdome.us/Salomon-Skis-N-Stance-96-Skis/sd50235705.htm%3Fcolour%3DDark%2BGrey%252Fblack%252Fbrown%26sku%3D1368868%26productid%3D367970%26utm_source%3Dgoogle%26utm_medium%3Dorganic%2520shopping&amp;sa=U&amp;ved=0ahUKEwjLgdPOxqP2AhVmm-AKHQMVDcgQ2ykIIA&amp;usg=AOvVaw2nszX5jHY6NBidHVNZ-T2_</v>
      </c>
      <c r="DF603" t="str">
        <f>INDEX('Data_Price '!BA$2:BA$1266,MATCH(Data!$DN603,'Data_Price '!$BE$2:$BE$1266,0))</f>
        <v>Salomon Stance 96 Skis</v>
      </c>
      <c r="DG603" t="str">
        <f>INDEX('Data_Price '!BB$2:BB$1266,MATCH(Data!$DN603,'Data_Price '!$BE$2:$BE$1266,0))</f>
        <v>Level Nine Sports</v>
      </c>
      <c r="DH603">
        <f>INDEX('Data_Price '!BC$2:BC$1266,MATCH(Data!$DN603,'Data_Price '!$BE$2:$BE$1266,0))</f>
        <v>559.99</v>
      </c>
      <c r="DI603" t="str">
        <f>INDEX('Data_Price '!BD$2:BD$1266,MATCH(Data!$DN603,'Data_Price '!$BE$2:$BE$1266,0))</f>
        <v>https://www.google.com/url?q=https://www.levelninesports.com/salomon-stance-96-dark-grey-black-brown-168-2021/&amp;sa=U&amp;ved=0ahUKEwjLgdPOxqP2AhVmm-AKHQMVDcgQ2ykIGg&amp;usg=AOvVaw00t8PawhXApBLUdXF93m4o</v>
      </c>
      <c r="DJ603" s="89" t="e">
        <f ca="1">_xll.Connector("TinyUrl.TinyUrl",DA603,0)</f>
        <v>#NAME?</v>
      </c>
      <c r="DK603" s="89" t="e">
        <f ca="1">_xll.Connector("TinyUrl.TinyUrl",DE603,0)</f>
        <v>#NAME?</v>
      </c>
      <c r="DL603" s="89" t="e">
        <f ca="1">_xll.Connector("TinyUrl.TinyUrl",DI603,0)</f>
        <v>#NAME?</v>
      </c>
      <c r="DM603" s="224" t="str">
        <f t="shared" si="338"/>
        <v>Stance 96</v>
      </c>
      <c r="DN603" s="89" t="str">
        <f t="shared" si="339"/>
        <v xml:space="preserve"> SalomonStance 96176 Unisex</v>
      </c>
      <c r="DO603" s="227" t="s">
        <v>1046</v>
      </c>
    </row>
    <row r="604" spans="2:119" ht="15.45" customHeight="1">
      <c r="B604" s="224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#VALUE!</v>
      </c>
      <c r="F604" s="43" t="b">
        <f>CL604&gt;Driver!$F$56</f>
        <v>0</v>
      </c>
      <c r="G604" s="43" t="b">
        <f>AND(CB604&gt;Driver!$F$55,CB604&lt;Driver!$G$55)</f>
        <v>0</v>
      </c>
      <c r="H604" s="43" t="e">
        <f t="shared" si="306"/>
        <v>#VALUE!</v>
      </c>
      <c r="I604" s="43">
        <f t="shared" si="307"/>
        <v>0</v>
      </c>
      <c r="J604" s="43" t="e">
        <f t="array" ref="J604">NOT(OR(($H$9:$H$1273=TRUE)*($I$9:$I$1273&gt;0)*($BT$9:$BT$1273=BT604)*($K$9:$K$1273&gt;K604)))</f>
        <v>#VALUE!</v>
      </c>
      <c r="K604" s="72">
        <f t="shared" si="308"/>
        <v>0.72617479742946234</v>
      </c>
      <c r="L604" s="72">
        <f t="shared" si="309"/>
        <v>0.92130851663846591</v>
      </c>
      <c r="M604" s="72">
        <f t="shared" si="310"/>
        <v>0.53104107822045865</v>
      </c>
      <c r="N604" s="72">
        <f t="shared" si="311"/>
        <v>0.38859166508568888</v>
      </c>
      <c r="O604" s="72">
        <f t="shared" si="312"/>
        <v>0.26671294212470675</v>
      </c>
      <c r="P604" s="72">
        <f t="shared" si="313"/>
        <v>0.93781862745098044</v>
      </c>
      <c r="Q604" s="72"/>
      <c r="R604" s="72"/>
      <c r="S604" s="72">
        <f t="shared" si="314"/>
        <v>0.67491533727765685</v>
      </c>
      <c r="T604" s="72">
        <f t="shared" si="315"/>
        <v>0.95047363833717669</v>
      </c>
      <c r="U604" s="72">
        <f t="shared" si="316"/>
        <v>0.3378972620910754</v>
      </c>
      <c r="V604" s="72">
        <f t="shared" si="317"/>
        <v>0.64789863268745795</v>
      </c>
      <c r="W604" s="72">
        <f t="shared" si="318"/>
        <v>0.99021008403361344</v>
      </c>
      <c r="X604" s="72">
        <f t="shared" si="319"/>
        <v>7.8691483361534115E-2</v>
      </c>
      <c r="Y604" s="72">
        <f t="shared" si="320"/>
        <v>0.46895892177954129</v>
      </c>
      <c r="Z604" s="72">
        <f t="shared" si="321"/>
        <v>0.61140833491431112</v>
      </c>
      <c r="AA604" s="72">
        <f t="shared" si="322"/>
        <v>0.73328705787529325</v>
      </c>
      <c r="AB604" s="72">
        <f t="shared" si="323"/>
        <v>6.2181372549019537E-2</v>
      </c>
      <c r="AC604" s="72"/>
      <c r="AD604" s="72"/>
      <c r="AE604" s="72">
        <f t="shared" si="324"/>
        <v>0.3250846627223431</v>
      </c>
      <c r="AF604" s="72">
        <f t="shared" si="325"/>
        <v>4.9526361662823315E-2</v>
      </c>
      <c r="AG604" s="72">
        <f t="shared" si="326"/>
        <v>0.6621027379089246</v>
      </c>
      <c r="AH604" s="72">
        <f t="shared" si="327"/>
        <v>0.35210136731254205</v>
      </c>
      <c r="AI604" s="72">
        <f t="shared" si="328"/>
        <v>9.7899159663865643E-3</v>
      </c>
      <c r="AJ604" s="72">
        <f>(AV604-Driver!$K$179)/(Driver!$L$179-Driver!$K$179)</f>
        <v>0.16130851663846588</v>
      </c>
      <c r="AK604" s="72">
        <f>(AW604-Driver!$K$180)/(Driver!$L$180-Driver!$K$180)</f>
        <v>0.22370669796208509</v>
      </c>
      <c r="AL604" s="72">
        <f>(AX604-Driver!$K$181)/(Driver!$L$181-Driver!$K$181)</f>
        <v>0.21140833491431105</v>
      </c>
      <c r="AM604" s="72">
        <f>(AY604-Driver!$K$182)/(Driver!$L$182-Driver!$K$182)</f>
        <v>0.94728705787529321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29"/>
        <v>3.3950617283950617</v>
      </c>
      <c r="AW604" s="70">
        <f t="shared" si="330"/>
        <v>22.829434717077387</v>
      </c>
      <c r="AX604" s="70">
        <f t="shared" si="331"/>
        <v>2.9026750142287994</v>
      </c>
      <c r="AY604" s="70">
        <f>IFERROR(Driver!$K$19/Data!BH604/Data!BI604*Data!BK604*Data!BL604,"")</f>
        <v>-0.32268184592281579</v>
      </c>
      <c r="AZ604" s="70">
        <f t="shared" si="332"/>
        <v>20.249441548771404</v>
      </c>
      <c r="BA604" s="70"/>
      <c r="BB604" s="70"/>
      <c r="BC604" s="70">
        <f t="shared" si="333"/>
        <v>12.923758654535304</v>
      </c>
      <c r="BD604" s="70">
        <f t="shared" si="334"/>
        <v>14.953640946222347</v>
      </c>
      <c r="BE604" s="70">
        <f t="shared" si="335"/>
        <v>0.76214517610283394</v>
      </c>
      <c r="BF604" s="70">
        <f t="shared" si="336"/>
        <v>5.4098140551087806</v>
      </c>
      <c r="BG604" s="70">
        <f t="shared" si="337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219</v>
      </c>
      <c r="BS604" s="8" t="s">
        <v>628</v>
      </c>
      <c r="BT604" s="9" t="s">
        <v>637</v>
      </c>
      <c r="BU604" s="10">
        <v>156</v>
      </c>
      <c r="BV604" s="9" t="s">
        <v>222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305</v>
      </c>
      <c r="CU604" s="9" t="s">
        <v>302</v>
      </c>
      <c r="CV604" s="10"/>
      <c r="CW604" s="10"/>
      <c r="CX604" t="str">
        <f>INDEX('Data_Price '!AS$2:AS$1266,MATCH(Data!$DN604,'Data_Price '!$BE$2:$BE$1266,0))</f>
        <v>Head Kore 93</v>
      </c>
      <c r="CY604" t="str">
        <f>INDEX('Data_Price '!AT$2:AT$1266,MATCH(Data!$DN604,'Data_Price '!$BE$2:$BE$1266,0))</f>
        <v>evo.com</v>
      </c>
      <c r="CZ604">
        <f>INDEX('Data_Price '!AU$2:AU$1266,MATCH(Data!$DN604,'Data_Price '!$BE$2:$BE$1266,0))</f>
        <v>489</v>
      </c>
      <c r="DA604" t="str">
        <f>INDEX('Data_Price '!AV$2:AV$1266,MATCH(Data!$DN604,'Data_Price '!$BE$2:$BE$1266,0))</f>
        <v>https://www.google.com/url?url=https://www.evo.com/skis/head-kore-93%3Fimage%3D208274/832642/head-kore-93-skis-2022-.jpg&amp;rct=j&amp;q=&amp;esrc=s&amp;sa=U&amp;ved=0ahUKEwjv1vPOxqP2AhWvVN8KHRByB3QQsDwIWg&amp;usg=AOvVaw2AnvPjYJBokOBuJwXUEMfJ</v>
      </c>
      <c r="DB604" t="str">
        <f>INDEX('Data_Price '!AW$2:AW$1266,MATCH(Data!$DN604,'Data_Price '!$BE$2:$BE$1266,0))</f>
        <v>Head Kore 93</v>
      </c>
      <c r="DC604" t="str">
        <f>INDEX('Data_Price '!AX$2:AX$1266,MATCH(Data!$DN604,'Data_Price '!$BE$2:$BE$1266,0))</f>
        <v>evo.com</v>
      </c>
      <c r="DD604">
        <f>INDEX('Data_Price '!AY$2:AY$1266,MATCH(Data!$DN604,'Data_Price '!$BE$2:$BE$1266,0))</f>
        <v>489</v>
      </c>
      <c r="DE604" t="str">
        <f>INDEX('Data_Price '!AZ$2:AZ$1266,MATCH(Data!$DN604,'Data_Price '!$BE$2:$BE$1266,0))</f>
        <v>https://www.google.com/url?q=https://www.evo.com/skis/head-kore-93%3Fimage%3D208274/832642/head-kore-93-skis-2022-.jpg&amp;sa=U&amp;ved=0ahUKEwjjoKXPxqP2AhXFVt8KHSPPAnQQ2ykIGA&amp;usg=AOvVaw1YOtuwu3BatHUwETox1ZUE</v>
      </c>
      <c r="DF604" t="str">
        <f>INDEX('Data_Price '!BA$2:BA$1266,MATCH(Data!$DN604,'Data_Price '!$BE$2:$BE$1266,0))</f>
        <v>Head Kore 93 Incl Attack 14 GW binding Anthracite-Yellow 156 Ski Men</v>
      </c>
      <c r="DG604" t="str">
        <f>INDEX('Data_Price '!BB$2:BB$1266,MATCH(Data!$DN604,'Data_Price '!$BE$2:$BE$1266,0))</f>
        <v>! OutdoorXL.com</v>
      </c>
      <c r="DH604">
        <f>INDEX('Data_Price '!BC$2:BC$1266,MATCH(Data!$DN604,'Data_Price '!$BE$2:$BE$1266,0))</f>
        <v>574.95000000000005</v>
      </c>
      <c r="DI604" t="str">
        <f>INDEX('Data_Price '!BD$2:BD$1266,MATCH(Data!$DN604,'Data_Price '!$BE$2:$BE$1266,0))</f>
        <v>https://www.google.com/url?url=https://www.outdoorxl.com/head-kore-93-incl-attack-14-gw-binding.html%3Fprl%3D92-2871x144-2652&amp;rct=j&amp;q=&amp;esrc=s&amp;sa=U&amp;ved=0ahUKEwjv1vPOxqP2AhWvVN8KHRByB3QQ2SkIXg&amp;usg=AOvVaw1PU93_wdUsmciicpGcgwt_</v>
      </c>
      <c r="DJ604" s="89" t="e">
        <f ca="1">_xll.Connector("TinyUrl.TinyUrl",DA604,0)</f>
        <v>#NAME?</v>
      </c>
      <c r="DK604" s="89" t="e">
        <f ca="1">_xll.Connector("TinyUrl.TinyUrl",DE604,0)</f>
        <v>#NAME?</v>
      </c>
      <c r="DL604" s="89" t="e">
        <f ca="1">_xll.Connector("TinyUrl.TinyUrl",DI604,0)</f>
        <v>#NAME?</v>
      </c>
      <c r="DM604" s="224" t="str">
        <f t="shared" si="338"/>
        <v>Kore 93</v>
      </c>
      <c r="DN604" s="89" t="str">
        <f t="shared" si="339"/>
        <v xml:space="preserve"> HeadKore 93156 Unisex</v>
      </c>
      <c r="DO604" s="227" t="s">
        <v>931</v>
      </c>
    </row>
    <row r="605" spans="2:119" ht="15.45" customHeight="1">
      <c r="B605" s="224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#VALUE!</v>
      </c>
      <c r="F605" s="43" t="b">
        <f>CL605&gt;Driver!$F$56</f>
        <v>0</v>
      </c>
      <c r="G605" s="43" t="b">
        <f>AND(CB605&gt;Driver!$F$55,CB605&lt;Driver!$G$55)</f>
        <v>0</v>
      </c>
      <c r="H605" s="43" t="e">
        <f t="shared" si="306"/>
        <v>#VALUE!</v>
      </c>
      <c r="I605" s="43">
        <f t="shared" si="307"/>
        <v>0</v>
      </c>
      <c r="J605" s="43" t="e">
        <f t="array" ref="J605">NOT(OR(($H$9:$H$1273=TRUE)*($I$9:$I$1273&gt;0)*($BT$9:$BT$1273=BT605)*($K$9:$K$1273&gt;K605)))</f>
        <v>#VALUE!</v>
      </c>
      <c r="K605" s="72">
        <f t="shared" si="308"/>
        <v>0.73548726647006157</v>
      </c>
      <c r="L605" s="72">
        <f t="shared" si="309"/>
        <v>0.93887357988880826</v>
      </c>
      <c r="M605" s="72">
        <f t="shared" si="310"/>
        <v>0.53210095305131477</v>
      </c>
      <c r="N605" s="72">
        <f t="shared" si="311"/>
        <v>0.20393347245936877</v>
      </c>
      <c r="O605" s="72">
        <f t="shared" si="312"/>
        <v>0.396487033753399</v>
      </c>
      <c r="P605" s="72">
        <f t="shared" si="313"/>
        <v>0.99588235294117644</v>
      </c>
      <c r="Q605" s="72"/>
      <c r="R605" s="72"/>
      <c r="S605" s="72">
        <f t="shared" si="314"/>
        <v>0.69600413704373321</v>
      </c>
      <c r="T605" s="72">
        <f t="shared" si="315"/>
        <v>0.8879609926118418</v>
      </c>
      <c r="U605" s="72">
        <f t="shared" si="316"/>
        <v>0.93321040558729396</v>
      </c>
      <c r="V605" s="72">
        <f t="shared" si="317"/>
        <v>0.80757133389540792</v>
      </c>
      <c r="W605" s="72">
        <f t="shared" si="318"/>
        <v>0.96424310844510353</v>
      </c>
      <c r="X605" s="72">
        <f t="shared" si="319"/>
        <v>6.1126420111191709E-2</v>
      </c>
      <c r="Y605" s="72">
        <f t="shared" si="320"/>
        <v>0.46789904694868523</v>
      </c>
      <c r="Z605" s="72">
        <f t="shared" si="321"/>
        <v>0.79606652754063123</v>
      </c>
      <c r="AA605" s="72">
        <f t="shared" si="322"/>
        <v>0.603512966246601</v>
      </c>
      <c r="AB605" s="72">
        <f t="shared" si="323"/>
        <v>4.1176470588235592E-3</v>
      </c>
      <c r="AC605" s="72"/>
      <c r="AD605" s="72"/>
      <c r="AE605" s="72">
        <f t="shared" si="324"/>
        <v>0.30399586295626679</v>
      </c>
      <c r="AF605" s="72">
        <f t="shared" si="325"/>
        <v>0.1120390073881582</v>
      </c>
      <c r="AG605" s="72">
        <f t="shared" si="326"/>
        <v>6.6789594412706071E-2</v>
      </c>
      <c r="AH605" s="72">
        <f t="shared" si="327"/>
        <v>0.19242866610459208</v>
      </c>
      <c r="AI605" s="72">
        <f t="shared" si="328"/>
        <v>3.575689155489653E-2</v>
      </c>
      <c r="AJ605" s="72">
        <f>(AV605-Driver!$K$179)/(Driver!$L$179-Driver!$K$179)</f>
        <v>0.17887357988880828</v>
      </c>
      <c r="AK605" s="72">
        <f>(AW605-Driver!$K$180)/(Driver!$L$180-Driver!$K$180)</f>
        <v>0.1707868955198166</v>
      </c>
      <c r="AL605" s="72">
        <f>(AX605-Driver!$K$181)/(Driver!$L$181-Driver!$K$181)</f>
        <v>0.39606652754063121</v>
      </c>
      <c r="AM605" s="72">
        <f>(AY605-Driver!$K$182)/(Driver!$L$182-Driver!$K$182)</f>
        <v>0.81751296624660097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29"/>
        <v>3.7647537647537646</v>
      </c>
      <c r="AW605" s="70">
        <f t="shared" si="330"/>
        <v>17.654505112314855</v>
      </c>
      <c r="AX605" s="70">
        <f t="shared" si="331"/>
        <v>4.5645987478656807</v>
      </c>
      <c r="AY605" s="70">
        <f>IFERROR(Driver!$K$19/Data!BH605/Data!BI605*Data!BK605*Data!BL605,"")</f>
        <v>-1.1170928909491882</v>
      </c>
      <c r="AZ605" s="70">
        <f t="shared" si="332"/>
        <v>14.206999255398364</v>
      </c>
      <c r="BA605" s="70"/>
      <c r="BB605" s="70"/>
      <c r="BC605" s="70">
        <f t="shared" si="333"/>
        <v>23.862665700156576</v>
      </c>
      <c r="BD605" s="70">
        <f t="shared" si="334"/>
        <v>0.65539206210454692</v>
      </c>
      <c r="BE605" s="70">
        <f t="shared" si="335"/>
        <v>3.3382869969256768E-2</v>
      </c>
      <c r="BF605" s="70">
        <f t="shared" si="336"/>
        <v>23.443723892333317</v>
      </c>
      <c r="BG605" s="70">
        <f t="shared" si="337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219</v>
      </c>
      <c r="BS605" s="8" t="s">
        <v>493</v>
      </c>
      <c r="BT605" s="9" t="s">
        <v>510</v>
      </c>
      <c r="BU605" s="10">
        <v>159</v>
      </c>
      <c r="BV605" s="9" t="s">
        <v>222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304</v>
      </c>
      <c r="CU605" s="9" t="s">
        <v>302</v>
      </c>
      <c r="CV605" s="10"/>
      <c r="CW605" s="10"/>
      <c r="CX605" t="str">
        <f>INDEX('Data_Price '!AS$2:AS$1266,MATCH(Data!$DN605,'Data_Price '!$BE$2:$BE$1266,0))</f>
        <v>Blizzard Spur Skis 169cm 2022</v>
      </c>
      <c r="CY605" t="str">
        <f>INDEX('Data_Price '!AT$2:AT$1266,MATCH(Data!$DN605,'Data_Price '!$BE$2:$BE$1266,0))</f>
        <v>Backcountry.com</v>
      </c>
      <c r="CZ605">
        <f>INDEX('Data_Price '!AU$2:AU$1266,MATCH(Data!$DN605,'Data_Price '!$BE$2:$BE$1266,0))</f>
        <v>799.95</v>
      </c>
      <c r="DA605" t="str">
        <f>INDEX('Data_Price '!AV$2:AV$1266,MATCH(Data!$DN605,'Data_Price '!$BE$2:$BE$1266,0))</f>
        <v>https://www.google.com/url?url=https://www.backcountry.com/blizzard-spur-ski%3FCMP_SKU%3DBLZF053%26MER%3D0406%26skid%3DBLZF053-GREBLU-S159&amp;rct=j&amp;q=&amp;esrc=s&amp;sa=U&amp;ved=0ahUKEwj1q8fPxqP2AhVlUN8KHejHB7AQsDwISg&amp;usg=AOvVaw1vR4_3dam7f8fCKOf61zRw</v>
      </c>
      <c r="DB605" t="str">
        <f>INDEX('Data_Price '!AW$2:AW$1266,MATCH(Data!$DN605,'Data_Price '!$BE$2:$BE$1266,0))</f>
        <v>Blizzard Spur Skis 169cm 2022</v>
      </c>
      <c r="DC605" t="str">
        <f>INDEX('Data_Price '!AX$2:AX$1266,MATCH(Data!$DN605,'Data_Price '!$BE$2:$BE$1266,0))</f>
        <v>Backcountry.com</v>
      </c>
      <c r="DD605">
        <f>INDEX('Data_Price '!AY$2:AY$1266,MATCH(Data!$DN605,'Data_Price '!$BE$2:$BE$1266,0))</f>
        <v>799.95</v>
      </c>
      <c r="DE605" t="str">
        <f>INDEX('Data_Price '!AZ$2:AZ$1266,MATCH(Data!$DN605,'Data_Price '!$BE$2:$BE$1266,0))</f>
        <v>https://www.google.com/url?q=https://www.backcountry.com/blizzard-spur-ski%3FCMP_SKU%3DBLZF053%26MER%3D0406%26skid%3DBLZF053-GREBLU-S159&amp;sa=U&amp;ved=0ahUKEwjymPXPxqP2AhXPc98KHe6oCi0Q2ykIGA&amp;usg=AOvVaw1XXNaDfJzISsAMhTDnVPt7</v>
      </c>
      <c r="DF605" t="str">
        <f>INDEX('Data_Price '!BA$2:BA$1266,MATCH(Data!$DN605,'Data_Price '!$BE$2:$BE$1266,0))</f>
        <v>Blizzard Spur Skis 169cm 2022</v>
      </c>
      <c r="DG605" t="str">
        <f>INDEX('Data_Price '!BB$2:BB$1266,MATCH(Data!$DN605,'Data_Price '!$BE$2:$BE$1266,0))</f>
        <v>SkiEssentials.com</v>
      </c>
      <c r="DH605">
        <f>INDEX('Data_Price '!BC$2:BC$1266,MATCH(Data!$DN605,'Data_Price '!$BE$2:$BE$1266,0))</f>
        <v>799.95</v>
      </c>
      <c r="DI605" t="str">
        <f>INDEX('Data_Price '!BD$2:BD$1266,MATCH(Data!$DN605,'Data_Price '!$BE$2:$BE$1266,0))</f>
        <v>https://www.google.com/url?q=https://www.skiessentials.com/2022-blizzard-spur-127-skis.html&amp;sa=U&amp;ved=0ahUKEwjymPXPxqP2AhXPc98KHe6oCi0Q2ykIGg&amp;usg=AOvVaw0llAStHHLKSlMNFF_nMTmo</v>
      </c>
      <c r="DJ605" s="89" t="e">
        <f ca="1">_xll.Connector("TinyUrl.TinyUrl",DA605,0)</f>
        <v>#NAME?</v>
      </c>
      <c r="DK605" s="89" t="e">
        <f ca="1">_xll.Connector("TinyUrl.TinyUrl",DE605,0)</f>
        <v>#NAME?</v>
      </c>
      <c r="DL605" s="89" t="e">
        <f ca="1">_xll.Connector("TinyUrl.TinyUrl",DI605,0)</f>
        <v>#NAME?</v>
      </c>
      <c r="DM605" s="224" t="str">
        <f t="shared" si="338"/>
        <v>Spur</v>
      </c>
      <c r="DN605" s="89" t="str">
        <f t="shared" si="339"/>
        <v xml:space="preserve"> BlizzardSpur159 Unisex</v>
      </c>
      <c r="DO605" s="227" t="s">
        <v>1102</v>
      </c>
    </row>
    <row r="606" spans="2:119" ht="15.45" customHeight="1">
      <c r="B606" s="224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#VALUE!</v>
      </c>
      <c r="F606" s="43" t="b">
        <f>CL606&gt;Driver!$F$56</f>
        <v>0</v>
      </c>
      <c r="G606" s="43" t="b">
        <f>AND(CB606&gt;Driver!$F$55,CB606&lt;Driver!$G$55)</f>
        <v>1</v>
      </c>
      <c r="H606" s="43" t="e">
        <f t="shared" si="306"/>
        <v>#VALUE!</v>
      </c>
      <c r="I606" s="43">
        <f t="shared" si="307"/>
        <v>0</v>
      </c>
      <c r="J606" s="43" t="e">
        <f t="array" ref="J606">NOT(OR(($H$9:$H$1273=TRUE)*($I$9:$I$1273&gt;0)*($BT$9:$BT$1273=BT606)*($K$9:$K$1273&gt;K606)))</f>
        <v>#VALUE!</v>
      </c>
      <c r="K606" s="72">
        <f t="shared" si="308"/>
        <v>0.79030923527985675</v>
      </c>
      <c r="L606" s="72">
        <f t="shared" si="309"/>
        <v>0.97056159858190316</v>
      </c>
      <c r="M606" s="72">
        <f t="shared" si="310"/>
        <v>0.61005687197781033</v>
      </c>
      <c r="N606" s="72">
        <f t="shared" si="311"/>
        <v>0.38479731866186051</v>
      </c>
      <c r="O606" s="72">
        <f t="shared" si="312"/>
        <v>0.4584778724349694</v>
      </c>
      <c r="P606" s="72">
        <f t="shared" si="313"/>
        <v>0.98689542483660131</v>
      </c>
      <c r="Q606" s="72"/>
      <c r="R606" s="72"/>
      <c r="S606" s="72">
        <f t="shared" si="314"/>
        <v>0.70784886400374225</v>
      </c>
      <c r="T606" s="72">
        <f t="shared" si="315"/>
        <v>0.90258928219598844</v>
      </c>
      <c r="U606" s="72">
        <f t="shared" si="316"/>
        <v>0.84942241451511968</v>
      </c>
      <c r="V606" s="72">
        <f t="shared" si="317"/>
        <v>0.63439660984454282</v>
      </c>
      <c r="W606" s="72">
        <f t="shared" si="318"/>
        <v>0.98274973572938684</v>
      </c>
      <c r="X606" s="72">
        <f t="shared" si="319"/>
        <v>2.9438401418096838E-2</v>
      </c>
      <c r="Y606" s="72">
        <f t="shared" si="320"/>
        <v>0.38994312802218961</v>
      </c>
      <c r="Z606" s="72">
        <f t="shared" si="321"/>
        <v>0.61520268133813949</v>
      </c>
      <c r="AA606" s="72">
        <f t="shared" si="322"/>
        <v>0.5415221275650306</v>
      </c>
      <c r="AB606" s="72">
        <f t="shared" si="323"/>
        <v>1.3104575163398718E-2</v>
      </c>
      <c r="AC606" s="72"/>
      <c r="AD606" s="72"/>
      <c r="AE606" s="72">
        <f t="shared" si="324"/>
        <v>0.29215113599625775</v>
      </c>
      <c r="AF606" s="72">
        <f t="shared" si="325"/>
        <v>9.741071780401156E-2</v>
      </c>
      <c r="AG606" s="72">
        <f t="shared" si="326"/>
        <v>0.15057758548488029</v>
      </c>
      <c r="AH606" s="72">
        <f t="shared" si="327"/>
        <v>0.36560339015545718</v>
      </c>
      <c r="AI606" s="72">
        <f t="shared" si="328"/>
        <v>1.725026427061313E-2</v>
      </c>
      <c r="AJ606" s="72">
        <f>(AV606-Driver!$K$179)/(Driver!$L$179-Driver!$K$179)</f>
        <v>0.26943840141809683</v>
      </c>
      <c r="AK606" s="72">
        <f>(AW606-Driver!$K$180)/(Driver!$L$180-Driver!$K$180)</f>
        <v>0.14188448947234469</v>
      </c>
      <c r="AL606" s="72">
        <f>(AX606-Driver!$K$181)/(Driver!$L$181-Driver!$K$181)</f>
        <v>0.21520268133813947</v>
      </c>
      <c r="AM606" s="72">
        <f>(AY606-Driver!$K$182)/(Driver!$L$182-Driver!$K$182)</f>
        <v>0.75552212756503057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29"/>
        <v>5.670872337539004</v>
      </c>
      <c r="AW606" s="70">
        <f t="shared" si="330"/>
        <v>14.828192280419888</v>
      </c>
      <c r="AX606" s="70">
        <f t="shared" si="331"/>
        <v>2.9368241320432551</v>
      </c>
      <c r="AY606" s="70">
        <f>IFERROR(Driver!$K$19/Data!BH606/Data!BI606*Data!BK606*Data!BL606,"")</f>
        <v>-1.4965693050857651</v>
      </c>
      <c r="AZ606" s="70">
        <f t="shared" si="332"/>
        <v>13.387937453462397</v>
      </c>
      <c r="BA606" s="70"/>
      <c r="BB606" s="70"/>
      <c r="BC606" s="70">
        <f t="shared" si="333"/>
        <v>30.006607917519204</v>
      </c>
      <c r="BD606" s="70">
        <f t="shared" si="334"/>
        <v>1.9499697705061358</v>
      </c>
      <c r="BE606" s="70">
        <f t="shared" si="335"/>
        <v>0.25071127400852122</v>
      </c>
      <c r="BF606" s="70">
        <f t="shared" si="336"/>
        <v>3.8848554320805269</v>
      </c>
      <c r="BG606" s="70">
        <f t="shared" si="337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219</v>
      </c>
      <c r="BS606" s="8" t="s">
        <v>493</v>
      </c>
      <c r="BT606" s="9" t="s">
        <v>515</v>
      </c>
      <c r="BU606" s="10">
        <v>172</v>
      </c>
      <c r="BV606" s="9" t="s">
        <v>222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304</v>
      </c>
      <c r="CU606" s="9" t="s">
        <v>302</v>
      </c>
      <c r="CV606" s="9" t="s">
        <v>388</v>
      </c>
      <c r="CW606" s="10"/>
      <c r="CX606" t="str">
        <f>INDEX('Data_Price '!AS$2:AS$1266,MATCH(Data!$DN606,'Data_Price '!$BE$2:$BE$1266,0))</f>
        <v>Blizzard Zero G 105 20/21</v>
      </c>
      <c r="CY606" t="str">
        <f>INDEX('Data_Price '!AT$2:AT$1266,MATCH(Data!$DN606,'Data_Price '!$BE$2:$BE$1266,0))</f>
        <v>Telemark Pyrenees</v>
      </c>
      <c r="CZ606">
        <f>INDEX('Data_Price '!AU$2:AU$1266,MATCH(Data!$DN606,'Data_Price '!$BE$2:$BE$1266,0))</f>
        <v>504.62</v>
      </c>
      <c r="DA606" t="str">
        <f>INDEX('Data_Price '!AV$2:AV$1266,MATCH(Data!$DN606,'Data_Price '!$BE$2:$BE$1266,0))</f>
        <v>https://www.google.com/url?url=https://www.telemark-pyrenees.com/ski/blizzard-zero-g-105-ski-2021%3Fcurrency%3DUSD%26tax%3Dex_vat%26country%3DUS%26var%3D61764&amp;rct=j&amp;q=&amp;esrc=s&amp;sa=U&amp;ved=0ahUKEwjR6rnQxqP2AhUOZd8KHdOICDEQsDwISg&amp;usg=AOvVaw0ViIMinSDk55EmwutxChOK</v>
      </c>
      <c r="DB606" t="str">
        <f>INDEX('Data_Price '!AW$2:AW$1266,MATCH(Data!$DN606,'Data_Price '!$BE$2:$BE$1266,0))</f>
        <v>Blizzard Zero G 105 Backcountry Touring Ski (2020) 172</v>
      </c>
      <c r="DC606" t="str">
        <f>INDEX('Data_Price '!AX$2:AX$1266,MATCH(Data!$DN606,'Data_Price '!$BE$2:$BE$1266,0))</f>
        <v>Ski The Whites</v>
      </c>
      <c r="DD606">
        <f>INDEX('Data_Price '!AY$2:AY$1266,MATCH(Data!$DN606,'Data_Price '!$BE$2:$BE$1266,0))</f>
        <v>599.99</v>
      </c>
      <c r="DE606" t="str">
        <f>INDEX('Data_Price '!AZ$2:AZ$1266,MATCH(Data!$DN606,'Data_Price '!$BE$2:$BE$1266,0))</f>
        <v>https://www.google.com/url?url=https://skithewhites.com/products/blizzard-zero-g-105-backcountry-touring-ski%3Fvariant%3D17500271804487%26currency%3DUSD%26utm_medium%3Dproduct_sync%26utm_source%3Dgoogle%26utm_content%3Dsag_organic%26utm_campaign%3Dsag_organic&amp;rct=j&amp;q=&amp;esrc=s&amp;sa=U&amp;ved=0ahUKEwjR6rnQxqP2AhUOZd8KHdOICDEQ2SkITg&amp;usg=AOvVaw0eUVb0vcQQIMlTWdnN04d3</v>
      </c>
      <c r="DF606" t="str">
        <f>INDEX('Data_Price '!BA$2:BA$1266,MATCH(Data!$DN606,'Data_Price '!$BE$2:$BE$1266,0))</f>
        <v>2022 Blizzard Zero G 105 172</v>
      </c>
      <c r="DG606" t="str">
        <f>INDEX('Data_Price '!BB$2:BB$1266,MATCH(Data!$DN606,'Data_Price '!$BE$2:$BE$1266,0))</f>
        <v>Ski Town All-Stars</v>
      </c>
      <c r="DH606">
        <f>INDEX('Data_Price '!BC$2:BC$1266,MATCH(Data!$DN606,'Data_Price '!$BE$2:$BE$1266,0))</f>
        <v>639.95000000000005</v>
      </c>
      <c r="DI606" t="str">
        <f>INDEX('Data_Price '!BD$2:BD$1266,MATCH(Data!$DN606,'Data_Price '!$BE$2:$BE$1266,0))</f>
        <v>https://www.google.com/url?url=https://skitownallstars.com/products/blizzard-zero-g-105-skis-2011&amp;rct=j&amp;q=&amp;esrc=s&amp;sa=U&amp;ved=0ahUKEwjR6rnQxqP2AhUOZd8KHdOICDEQ2SkIWA&amp;usg=AOvVaw357Lbx1OpEvckEoDe8YnHq</v>
      </c>
      <c r="DJ606" s="89" t="e">
        <f ca="1">_xll.Connector("TinyUrl.TinyUrl",DA606,0)</f>
        <v>#NAME?</v>
      </c>
      <c r="DK606" s="89" t="e">
        <f ca="1">_xll.Connector("TinyUrl.TinyUrl",DE606,0)</f>
        <v>#NAME?</v>
      </c>
      <c r="DL606" s="89" t="e">
        <f ca="1">_xll.Connector("TinyUrl.TinyUrl",DI606,0)</f>
        <v>#NAME?</v>
      </c>
      <c r="DM606" s="224" t="str">
        <f t="shared" si="338"/>
        <v>Zero G 105</v>
      </c>
      <c r="DN606" s="89" t="str">
        <f t="shared" si="339"/>
        <v xml:space="preserve"> BlizzardZero G 105172 Unisex</v>
      </c>
      <c r="DO606" s="227" t="s">
        <v>1015</v>
      </c>
    </row>
    <row r="607" spans="2:119" ht="15.45" customHeight="1">
      <c r="B607" s="224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#VALUE!</v>
      </c>
      <c r="F607" s="43" t="b">
        <f>CL607&gt;Driver!$F$56</f>
        <v>1</v>
      </c>
      <c r="G607" s="43" t="b">
        <f>AND(CB607&gt;Driver!$F$55,CB607&lt;Driver!$G$55)</f>
        <v>1</v>
      </c>
      <c r="H607" s="43" t="e">
        <f t="shared" si="306"/>
        <v>#VALUE!</v>
      </c>
      <c r="I607" s="43">
        <f t="shared" si="307"/>
        <v>0</v>
      </c>
      <c r="J607" s="43" t="e">
        <f t="array" ref="J607">NOT(OR(($H$9:$H$1273=TRUE)*($I$9:$I$1273&gt;0)*($BT$9:$BT$1273=BT607)*($K$9:$K$1273&gt;K607)))</f>
        <v>#VALUE!</v>
      </c>
      <c r="K607" s="72">
        <f t="shared" si="308"/>
        <v>0.48633596084695008</v>
      </c>
      <c r="L607" s="72">
        <f t="shared" si="309"/>
        <v>0.57349448070260256</v>
      </c>
      <c r="M607" s="72">
        <f t="shared" si="310"/>
        <v>0.39917744099129759</v>
      </c>
      <c r="N607" s="72">
        <f t="shared" si="311"/>
        <v>7.7455258331752375E-2</v>
      </c>
      <c r="O607" s="72">
        <f t="shared" si="312"/>
        <v>0.30844307771403567</v>
      </c>
      <c r="P607" s="72">
        <f t="shared" si="313"/>
        <v>0.81163398692810462</v>
      </c>
      <c r="Q607" s="72"/>
      <c r="R607" s="72"/>
      <c r="S607" s="72">
        <f t="shared" si="314"/>
        <v>0.75074187800378467</v>
      </c>
      <c r="T607" s="72">
        <f t="shared" si="315"/>
        <v>0.95032409859767653</v>
      </c>
      <c r="U607" s="72">
        <f t="shared" si="316"/>
        <v>0.9151888370040695</v>
      </c>
      <c r="V607" s="72">
        <f t="shared" si="317"/>
        <v>0.72844203890001935</v>
      </c>
      <c r="W607" s="72">
        <f t="shared" si="318"/>
        <v>0.99709019461077841</v>
      </c>
      <c r="X607" s="72">
        <f t="shared" si="319"/>
        <v>0.42650551929739744</v>
      </c>
      <c r="Y607" s="72">
        <f t="shared" si="320"/>
        <v>0.60082255900870241</v>
      </c>
      <c r="Z607" s="72">
        <f t="shared" si="321"/>
        <v>0.92254474166824763</v>
      </c>
      <c r="AA607" s="72">
        <f t="shared" si="322"/>
        <v>0.69155692228596433</v>
      </c>
      <c r="AB607" s="72">
        <f t="shared" si="323"/>
        <v>0.18836601307189538</v>
      </c>
      <c r="AC607" s="72"/>
      <c r="AD607" s="72"/>
      <c r="AE607" s="72">
        <f t="shared" si="324"/>
        <v>0.24925812199621528</v>
      </c>
      <c r="AF607" s="72">
        <f t="shared" si="325"/>
        <v>4.967590140232344E-2</v>
      </c>
      <c r="AG607" s="72">
        <f t="shared" si="326"/>
        <v>8.4811162995930486E-2</v>
      </c>
      <c r="AH607" s="72">
        <f t="shared" si="327"/>
        <v>0.27155796109998065</v>
      </c>
      <c r="AI607" s="72">
        <f t="shared" si="328"/>
        <v>2.9098053892215522E-3</v>
      </c>
      <c r="AJ607" s="72">
        <f>(AV607-Driver!$K$179)/(Driver!$L$179-Driver!$K$179)</f>
        <v>0.66650551929739743</v>
      </c>
      <c r="AK607" s="72">
        <f>(AW607-Driver!$K$180)/(Driver!$L$180-Driver!$K$180)</f>
        <v>0.36733503336930695</v>
      </c>
      <c r="AL607" s="72">
        <f>(AX607-Driver!$K$181)/(Driver!$L$181-Driver!$K$181)</f>
        <v>0.5225447416682476</v>
      </c>
      <c r="AM607" s="72">
        <f>(AY607-Driver!$K$182)/(Driver!$L$182-Driver!$K$182)</f>
        <v>0.90555692228596429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29"/>
        <v>14.027947361280695</v>
      </c>
      <c r="AW607" s="70">
        <f t="shared" si="330"/>
        <v>36.87458399352154</v>
      </c>
      <c r="AX607" s="70">
        <f t="shared" si="331"/>
        <v>5.7029026750142284</v>
      </c>
      <c r="AY607" s="70">
        <f>IFERROR(Driver!$K$19/Data!BH607/Data!BI607*Data!BK607*Data!BL607,"")</f>
        <v>-0.57813253108316254</v>
      </c>
      <c r="AZ607" s="70">
        <f t="shared" si="332"/>
        <v>31.74981384959047</v>
      </c>
      <c r="BA607" s="70"/>
      <c r="BB607" s="70"/>
      <c r="BC607" s="70">
        <f t="shared" si="333"/>
        <v>52.255512466736889</v>
      </c>
      <c r="BD607" s="70">
        <f t="shared" si="334"/>
        <v>6.1744164409657962</v>
      </c>
      <c r="BE607" s="70">
        <f t="shared" si="335"/>
        <v>1.5364516231026202E-2</v>
      </c>
      <c r="BF607" s="70">
        <f t="shared" si="336"/>
        <v>14.506625937364104</v>
      </c>
      <c r="BG607" s="70">
        <f t="shared" si="337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219</v>
      </c>
      <c r="BS607" s="8" t="s">
        <v>659</v>
      </c>
      <c r="BT607" s="9" t="s">
        <v>664</v>
      </c>
      <c r="BU607" s="10">
        <v>181</v>
      </c>
      <c r="BV607" s="9" t="s">
        <v>222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303</v>
      </c>
      <c r="CU607" s="9" t="s">
        <v>301</v>
      </c>
      <c r="CV607" s="9" t="s">
        <v>302</v>
      </c>
      <c r="CW607" s="10"/>
      <c r="CX607" t="str">
        <f>INDEX('Data_Price '!AS$2:AS$1266,MATCH(Data!$DN607,'Data_Price '!$BE$2:$BE$1266,0))</f>
        <v>Icelantic Nomad 105 Lite Skis Â· 2022 Â· 181 cm</v>
      </c>
      <c r="CY607" t="str">
        <f>INDEX('Data_Price '!AT$2:AT$1266,MATCH(Data!$DN607,'Data_Price '!$BE$2:$BE$1266,0))</f>
        <v>REI</v>
      </c>
      <c r="CZ607">
        <f>INDEX('Data_Price '!AU$2:AU$1266,MATCH(Data!$DN607,'Data_Price '!$BE$2:$BE$1266,0))</f>
        <v>799</v>
      </c>
      <c r="DA607" t="str">
        <f>INDEX('Data_Price '!AV$2:AV$1266,MATCH(Data!$DN607,'Data_Price '!$BE$2:$BE$1266,0))</f>
        <v>https://www.google.com/url?url=https://www.rei.com/product/197106/icelantic-skis-nomad-105-lite-skis-mens-20212022%3FCAWELAID%3D120217890012519231&amp;rct=j&amp;q=&amp;esrc=s&amp;sa=U&amp;ved=0ahUKEwjFmujQxqP2AhVuUt8KHeu-BBsQsDwIUg&amp;usg=AOvVaw3pMa__PZ-23rLJUj-nuVqV</v>
      </c>
      <c r="DB607" t="str">
        <f>INDEX('Data_Price '!AW$2:AW$1266,MATCH(Data!$DN607,'Data_Price '!$BE$2:$BE$1266,0))</f>
        <v>Icelantic Nomad 105 Lite Skis Â· 2022 Â· 181 cm</v>
      </c>
      <c r="DC607" t="str">
        <f>INDEX('Data_Price '!AX$2:AX$1266,MATCH(Data!$DN607,'Data_Price '!$BE$2:$BE$1266,0))</f>
        <v>REI</v>
      </c>
      <c r="DD607">
        <f>INDEX('Data_Price '!AY$2:AY$1266,MATCH(Data!$DN607,'Data_Price '!$BE$2:$BE$1266,0))</f>
        <v>799</v>
      </c>
      <c r="DE607" t="str">
        <f>INDEX('Data_Price '!AZ$2:AZ$1266,MATCH(Data!$DN607,'Data_Price '!$BE$2:$BE$1266,0))</f>
        <v>https://www.google.com/url?q=https://www.rei.com/product/197106/icelantic-skis-nomad-105-lite-skis-mens-20212022%3FCAWELAID%3D120217890012519231&amp;sa=U&amp;ved=0ahUKEwixjpzRxqP2AhWqTN8KHa1bCTgQ2ykIFw&amp;usg=AOvVaw075tgUFgnck0L7E1hp1W_z</v>
      </c>
      <c r="DF607" t="str">
        <f>INDEX('Data_Price '!BA$2:BA$1266,MATCH(Data!$DN607,'Data_Price '!$BE$2:$BE$1266,0))</f>
        <v>Icelantic Nomad 105 Lite Skis Â· 2022 Â· 181 cm</v>
      </c>
      <c r="DG607" t="str">
        <f>INDEX('Data_Price '!BB$2:BB$1266,MATCH(Data!$DN607,'Data_Price '!$BE$2:$BE$1266,0))</f>
        <v>evo.com</v>
      </c>
      <c r="DH607">
        <f>INDEX('Data_Price '!BC$2:BC$1266,MATCH(Data!$DN607,'Data_Price '!$BE$2:$BE$1266,0))</f>
        <v>799</v>
      </c>
      <c r="DI607" t="str">
        <f>INDEX('Data_Price '!BD$2:BD$1266,MATCH(Data!$DN607,'Data_Price '!$BE$2:$BE$1266,0))</f>
        <v>https://www.google.com/url?q=https://www.evo.com/skis/icelantic-nomad-lite-105%3Fimage%3D208406/833110/clone.jpg&amp;sa=U&amp;ved=0ahUKEwixjpzRxqP2AhWqTN8KHa1bCTgQ2ykIGQ&amp;usg=AOvVaw3mdgiSWY1tbws5XOh8VjQo</v>
      </c>
      <c r="DJ607" s="89" t="e">
        <f ca="1">_xll.Connector("TinyUrl.TinyUrl",DA607,0)</f>
        <v>#NAME?</v>
      </c>
      <c r="DK607" s="89" t="e">
        <f ca="1">_xll.Connector("TinyUrl.TinyUrl",DE607,0)</f>
        <v>#NAME?</v>
      </c>
      <c r="DL607" s="89" t="e">
        <f ca="1">_xll.Connector("TinyUrl.TinyUrl",DI607,0)</f>
        <v>#NAME?</v>
      </c>
      <c r="DM607" s="224" t="str">
        <f t="shared" si="338"/>
        <v>Nomad Lite 105</v>
      </c>
      <c r="DN607" s="89" t="str">
        <f t="shared" si="339"/>
        <v xml:space="preserve"> IcelanticNomad Lite 105181 Unisex</v>
      </c>
      <c r="DO607" s="227" t="s">
        <v>1025</v>
      </c>
    </row>
    <row r="608" spans="2:119" ht="15.45" customHeight="1">
      <c r="B608" s="224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#VALUE!</v>
      </c>
      <c r="F608" s="43" t="b">
        <f>CL608&gt;Driver!$F$56</f>
        <v>1</v>
      </c>
      <c r="G608" s="43" t="b">
        <f>AND(CB608&gt;Driver!$F$55,CB608&lt;Driver!$G$55)</f>
        <v>1</v>
      </c>
      <c r="H608" s="43" t="e">
        <f t="shared" si="306"/>
        <v>#VALUE!</v>
      </c>
      <c r="I608" s="43">
        <f t="shared" si="307"/>
        <v>0</v>
      </c>
      <c r="J608" s="43" t="e">
        <f t="array" ref="J608">NOT(OR(($H$9:$H$1273=TRUE)*($I$9:$I$1273&gt;0)*($BT$9:$BT$1273=BT608)*($K$9:$K$1273&gt;K608)))</f>
        <v>#VALUE!</v>
      </c>
      <c r="K608" s="72">
        <f t="shared" si="308"/>
        <v>0.56883627371671541</v>
      </c>
      <c r="L608" s="72">
        <f t="shared" si="309"/>
        <v>0.78379179759890427</v>
      </c>
      <c r="M608" s="72">
        <f t="shared" si="310"/>
        <v>0.35388074983452655</v>
      </c>
      <c r="N608" s="72">
        <f t="shared" si="311"/>
        <v>-1.0447100486941086E-2</v>
      </c>
      <c r="O608" s="72">
        <f t="shared" si="312"/>
        <v>0.28725274868333117</v>
      </c>
      <c r="P608" s="72">
        <f t="shared" si="313"/>
        <v>0.78483660130718969</v>
      </c>
      <c r="Q608" s="72"/>
      <c r="R608" s="72"/>
      <c r="S608" s="72">
        <f t="shared" si="314"/>
        <v>0.757113703026284</v>
      </c>
      <c r="T608" s="72">
        <f t="shared" si="315"/>
        <v>0.98095608435563186</v>
      </c>
      <c r="U608" s="72">
        <f t="shared" si="316"/>
        <v>0.91704034377091881</v>
      </c>
      <c r="V608" s="72">
        <f t="shared" si="317"/>
        <v>0.72067326887609884</v>
      </c>
      <c r="W608" s="72">
        <f t="shared" si="318"/>
        <v>0.99490497561893787</v>
      </c>
      <c r="X608" s="72">
        <f t="shared" si="319"/>
        <v>0.21620820240109573</v>
      </c>
      <c r="Y608" s="72">
        <f t="shared" si="320"/>
        <v>0.64611925016547345</v>
      </c>
      <c r="Z608" s="72">
        <f t="shared" si="321"/>
        <v>1.0104471004869411</v>
      </c>
      <c r="AA608" s="72">
        <f t="shared" si="322"/>
        <v>0.71274725131666883</v>
      </c>
      <c r="AB608" s="72">
        <f t="shared" si="323"/>
        <v>0.21516339869281031</v>
      </c>
      <c r="AC608" s="72"/>
      <c r="AD608" s="72"/>
      <c r="AE608" s="72">
        <f t="shared" si="324"/>
        <v>0.24288629697371594</v>
      </c>
      <c r="AF608" s="72">
        <f t="shared" si="325"/>
        <v>1.9043915644368095E-2</v>
      </c>
      <c r="AG608" s="72">
        <f t="shared" si="326"/>
        <v>8.2959656229081163E-2</v>
      </c>
      <c r="AH608" s="72">
        <f t="shared" si="327"/>
        <v>0.27932673112390122</v>
      </c>
      <c r="AI608" s="72">
        <f t="shared" si="328"/>
        <v>5.0950243810621854E-3</v>
      </c>
      <c r="AJ608" s="72">
        <f>(AV608-Driver!$K$179)/(Driver!$L$179-Driver!$K$179)</f>
        <v>0.45620820240109572</v>
      </c>
      <c r="AK608" s="72">
        <f>(AW608-Driver!$K$180)/(Driver!$L$180-Driver!$K$180)</f>
        <v>0.40172704316175323</v>
      </c>
      <c r="AL608" s="72">
        <f>(AX608-Driver!$K$181)/(Driver!$L$181-Driver!$K$181)</f>
        <v>0.61044710048694106</v>
      </c>
      <c r="AM608" s="72">
        <f>(AY608-Driver!$K$182)/(Driver!$L$182-Driver!$K$182)</f>
        <v>0.9267472513166688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29"/>
        <v>9.6018179351512671</v>
      </c>
      <c r="AW608" s="70">
        <f t="shared" si="330"/>
        <v>40.237715022522863</v>
      </c>
      <c r="AX608" s="70">
        <f t="shared" si="331"/>
        <v>6.4940239043824697</v>
      </c>
      <c r="AY608" s="70">
        <f>IFERROR(Driver!$K$19/Data!BH608/Data!BI608*Data!BK608*Data!BL608,"")</f>
        <v>-0.44841610449549341</v>
      </c>
      <c r="AZ608" s="70">
        <f t="shared" si="332"/>
        <v>34.192107222635883</v>
      </c>
      <c r="BA608" s="70"/>
      <c r="BB608" s="70"/>
      <c r="BC608" s="70">
        <f t="shared" si="333"/>
        <v>55.560622402116202</v>
      </c>
      <c r="BD608" s="70">
        <f t="shared" si="334"/>
        <v>8.8852929038778008</v>
      </c>
      <c r="BE608" s="70">
        <f t="shared" si="335"/>
        <v>1.7215692709907918E-2</v>
      </c>
      <c r="BF608" s="70">
        <f t="shared" si="336"/>
        <v>13.629197941860632</v>
      </c>
      <c r="BG608" s="70">
        <f t="shared" si="337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219</v>
      </c>
      <c r="BS608" s="8" t="s">
        <v>386</v>
      </c>
      <c r="BT608" s="9" t="s">
        <v>518</v>
      </c>
      <c r="BU608" s="10">
        <v>189</v>
      </c>
      <c r="BV608" s="9" t="s">
        <v>222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305</v>
      </c>
      <c r="CU608" s="9" t="s">
        <v>301</v>
      </c>
      <c r="CV608" s="10"/>
      <c r="CW608" s="10"/>
      <c r="CX608" t="str">
        <f>INDEX('Data_Price '!AS$2:AS$1266,MATCH(Data!$DN608,'Data_Price '!$BE$2:$BE$1266,0))</f>
        <v>DPS Koala 103 Foundation Skis 2022</v>
      </c>
      <c r="CY608" t="str">
        <f>INDEX('Data_Price '!AT$2:AT$1266,MATCH(Data!$DN608,'Data_Price '!$BE$2:$BE$1266,0))</f>
        <v>Level Nine Sports</v>
      </c>
      <c r="CZ608">
        <f>INDEX('Data_Price '!AU$2:AU$1266,MATCH(Data!$DN608,'Data_Price '!$BE$2:$BE$1266,0))</f>
        <v>559.20000000000005</v>
      </c>
      <c r="DA608" t="str">
        <f>INDEX('Data_Price '!AV$2:AV$1266,MATCH(Data!$DN608,'Data_Price '!$BE$2:$BE$1266,0))</f>
        <v>https://www.google.com/url?url=https://www.levelninesports.com/dps-koala-103-foundation-skis-2022/&amp;rct=j&amp;q=&amp;esrc=s&amp;sa=U&amp;ved=0ahUKEwjBh8HRxqP2AhXvhOAKHYHnDPUQsDwIIw&amp;usg=AOvVaw0wuB0ua5lfXDaBf7_wqr6y</v>
      </c>
      <c r="DB608" t="str">
        <f>INDEX('Data_Price '!AW$2:AW$1266,MATCH(Data!$DN608,'Data_Price '!$BE$2:$BE$1266,0))</f>
        <v>DPS Koala 103 Foundation Skis 2022</v>
      </c>
      <c r="DC608" t="str">
        <f>INDEX('Data_Price '!AX$2:AX$1266,MATCH(Data!$DN608,'Data_Price '!$BE$2:$BE$1266,0))</f>
        <v>Level Nine Sports</v>
      </c>
      <c r="DD608">
        <f>INDEX('Data_Price '!AY$2:AY$1266,MATCH(Data!$DN608,'Data_Price '!$BE$2:$BE$1266,0))</f>
        <v>559.20000000000005</v>
      </c>
      <c r="DE608" t="str">
        <f>INDEX('Data_Price '!AZ$2:AZ$1266,MATCH(Data!$DN608,'Data_Price '!$BE$2:$BE$1266,0))</f>
        <v>https://www.google.com/url?q=https://www.levelninesports.com/dps-koala-103-foundation-skis-2022/&amp;sa=U&amp;ved=0ahUKEwiBzejRxqP2AhUQZd8KHb_dD3oQ2ykIFg&amp;usg=AOvVaw3sxscEk-xsYdFMWz1HHlEE</v>
      </c>
      <c r="DF608" t="str">
        <f>INDEX('Data_Price '!BA$2:BA$1266,MATCH(Data!$DN608,'Data_Price '!$BE$2:$BE$1266,0))</f>
        <v>DPS Koala 103 Foundation Skis 2022</v>
      </c>
      <c r="DG608" t="str">
        <f>INDEX('Data_Price '!BB$2:BB$1266,MATCH(Data!$DN608,'Data_Price '!$BE$2:$BE$1266,0))</f>
        <v>Powder7 Ski Shop</v>
      </c>
      <c r="DH608">
        <f>INDEX('Data_Price '!BC$2:BC$1266,MATCH(Data!$DN608,'Data_Price '!$BE$2:$BE$1266,0))</f>
        <v>699</v>
      </c>
      <c r="DI608" t="str">
        <f>INDEX('Data_Price '!BD$2:BD$1266,MATCH(Data!$DN608,'Data_Price '!$BE$2:$BE$1266,0))</f>
        <v>https://www.google.com/url?q=https://www.powder7.com/DPS-Koala-103-Skis-189cm-New-Flat-2022/for-sale%3Futm_source%3Dfeed%26utm_medium%3Dfree&amp;sa=U&amp;ved=0ahUKEwiBzejRxqP2AhUQZd8KHb_dD3oQ2ykIGA&amp;usg=AOvVaw2bxkY-J3HsnRgcIgzjrpnw</v>
      </c>
      <c r="DJ608" s="89" t="e">
        <f ca="1">_xll.Connector("TinyUrl.TinyUrl",DA608,0)</f>
        <v>#NAME?</v>
      </c>
      <c r="DK608" s="89" t="e">
        <f ca="1">_xll.Connector("TinyUrl.TinyUrl",DE608,0)</f>
        <v>#NAME?</v>
      </c>
      <c r="DL608" s="89" t="e">
        <f ca="1">_xll.Connector("TinyUrl.TinyUrl",DI608,0)</f>
        <v>#NAME?</v>
      </c>
      <c r="DM608" s="224" t="str">
        <f t="shared" si="338"/>
        <v>Foundation 103 Koala</v>
      </c>
      <c r="DN608" s="89" t="str">
        <f t="shared" si="339"/>
        <v xml:space="preserve"> DPSFoundation 103 Koala189 Unisex</v>
      </c>
      <c r="DO608" s="227"/>
    </row>
    <row r="609" spans="2:119" ht="15.45" customHeight="1">
      <c r="B609" s="224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#VALUE!</v>
      </c>
      <c r="F609" s="43" t="b">
        <f>CL609&gt;Driver!$F$56</f>
        <v>1</v>
      </c>
      <c r="G609" s="43" t="b">
        <f>AND(CB609&gt;Driver!$F$55,CB609&lt;Driver!$G$55)</f>
        <v>0</v>
      </c>
      <c r="H609" s="43" t="e">
        <f t="shared" si="306"/>
        <v>#VALUE!</v>
      </c>
      <c r="I609" s="43">
        <f t="shared" si="307"/>
        <v>0</v>
      </c>
      <c r="J609" s="43" t="e">
        <f t="array" ref="J609">NOT(OR(($H$9:$H$1273=TRUE)*($I$9:$I$1273&gt;0)*($BT$9:$BT$1273=BT609)*($K$9:$K$1273&gt;K609)))</f>
        <v>#VALUE!</v>
      </c>
      <c r="K609" s="72">
        <f t="shared" si="308"/>
        <v>0.66989637277445579</v>
      </c>
      <c r="L609" s="72">
        <f t="shared" si="309"/>
        <v>0.98619289340101524</v>
      </c>
      <c r="M609" s="72">
        <f t="shared" si="310"/>
        <v>0.35359985214789635</v>
      </c>
      <c r="N609" s="72">
        <f t="shared" si="311"/>
        <v>-0.10151141465882496</v>
      </c>
      <c r="O609" s="72">
        <f t="shared" si="312"/>
        <v>0.2747374416907491</v>
      </c>
      <c r="P609" s="72">
        <f t="shared" si="313"/>
        <v>0.88757352941176482</v>
      </c>
      <c r="Q609" s="72"/>
      <c r="R609" s="72"/>
      <c r="S609" s="72">
        <f t="shared" si="314"/>
        <v>0.71241474523400761</v>
      </c>
      <c r="T609" s="72">
        <f t="shared" si="315"/>
        <v>0.99748027125303285</v>
      </c>
      <c r="U609" s="72">
        <f t="shared" si="316"/>
        <v>0.92949635362443395</v>
      </c>
      <c r="V609" s="72">
        <f t="shared" si="317"/>
        <v>0.68738912936294949</v>
      </c>
      <c r="W609" s="72">
        <f t="shared" si="318"/>
        <v>0.99132295719844354</v>
      </c>
      <c r="X609" s="72">
        <f t="shared" si="319"/>
        <v>1.3807106598984764E-2</v>
      </c>
      <c r="Y609" s="72">
        <f t="shared" si="320"/>
        <v>0.64640014785210365</v>
      </c>
      <c r="Z609" s="72">
        <f t="shared" si="321"/>
        <v>1.101511414658825</v>
      </c>
      <c r="AA609" s="72">
        <f t="shared" si="322"/>
        <v>0.7252625583092509</v>
      </c>
      <c r="AB609" s="72">
        <f t="shared" si="323"/>
        <v>0.11242647058823524</v>
      </c>
      <c r="AC609" s="72"/>
      <c r="AD609" s="72"/>
      <c r="AE609" s="72">
        <f t="shared" si="324"/>
        <v>0.28758525476599239</v>
      </c>
      <c r="AF609" s="72">
        <f t="shared" si="325"/>
        <v>2.5197287469671259E-3</v>
      </c>
      <c r="AG609" s="72">
        <f t="shared" si="326"/>
        <v>7.0503646375566054E-2</v>
      </c>
      <c r="AH609" s="72">
        <f t="shared" si="327"/>
        <v>0.31261087063705051</v>
      </c>
      <c r="AI609" s="72">
        <f t="shared" si="328"/>
        <v>8.6770428015564074E-3</v>
      </c>
      <c r="AJ609" s="72">
        <f>(AV609-Driver!$K$179)/(Driver!$L$179-Driver!$K$179)</f>
        <v>0.25380710659898476</v>
      </c>
      <c r="AK609" s="72">
        <f>(AW609-Driver!$K$180)/(Driver!$L$180-Driver!$K$180)</f>
        <v>0.31514012664688634</v>
      </c>
      <c r="AL609" s="72">
        <f>(AX609-Driver!$K$181)/(Driver!$L$181-Driver!$K$181)</f>
        <v>0.70151141465882505</v>
      </c>
      <c r="AM609" s="72">
        <f>(AY609-Driver!$K$182)/(Driver!$L$182-Driver!$K$182)</f>
        <v>0.93926255830925087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29"/>
        <v>5.3418803418803416</v>
      </c>
      <c r="AW609" s="70">
        <f t="shared" si="330"/>
        <v>31.77054060049608</v>
      </c>
      <c r="AX609" s="70">
        <f t="shared" si="331"/>
        <v>7.313602731929425</v>
      </c>
      <c r="AY609" s="70">
        <f>IFERROR(Driver!$K$19/Data!BH609/Data!BI609*Data!BK609*Data!BL609,"")</f>
        <v>-0.371803754664914</v>
      </c>
      <c r="AZ609" s="70">
        <f t="shared" si="332"/>
        <v>24.828741623231569</v>
      </c>
      <c r="BA609" s="70"/>
      <c r="BB609" s="70"/>
      <c r="BC609" s="70">
        <f t="shared" si="333"/>
        <v>32.374962253149199</v>
      </c>
      <c r="BD609" s="70">
        <f t="shared" si="334"/>
        <v>10.793637223994024</v>
      </c>
      <c r="BE609" s="70">
        <f t="shared" si="335"/>
        <v>2.9669480551463512E-2</v>
      </c>
      <c r="BF609" s="70">
        <f t="shared" si="336"/>
        <v>9.8699882181646021</v>
      </c>
      <c r="BG609" s="70">
        <f t="shared" si="337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219</v>
      </c>
      <c r="BS609" s="8" t="s">
        <v>405</v>
      </c>
      <c r="BT609" s="9" t="s">
        <v>428</v>
      </c>
      <c r="BU609" s="10">
        <v>180</v>
      </c>
      <c r="BV609" s="9" t="s">
        <v>222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305</v>
      </c>
      <c r="CU609" s="10"/>
      <c r="CV609" s="10"/>
      <c r="CW609" s="10"/>
      <c r="CX609" t="str">
        <f>INDEX('Data_Price '!AS$2:AS$1266,MATCH(Data!$DN609,'Data_Price '!$BE$2:$BE$1266,0))</f>
        <v>Armada Stranger Skis - 2022 180 cm</v>
      </c>
      <c r="CY609" t="str">
        <f>INDEX('Data_Price '!AT$2:AT$1266,MATCH(Data!$DN609,'Data_Price '!$BE$2:$BE$1266,0))</f>
        <v>Snowcountry.eu</v>
      </c>
      <c r="CZ609">
        <f>INDEX('Data_Price '!AU$2:AU$1266,MATCH(Data!$DN609,'Data_Price '!$BE$2:$BE$1266,0))</f>
        <v>444.04</v>
      </c>
      <c r="DA609" t="str">
        <f>INDEX('Data_Price '!AV$2:AV$1266,MATCH(Data!$DN609,'Data_Price '!$BE$2:$BE$1266,0))</f>
        <v>https://www.google.com/url?url=https://www.snowcountry.eu/armada-stranger.html%3Fartikel_maat%3D65356%26country%3DUS&amp;rct=j&amp;q=&amp;esrc=s&amp;sa=U&amp;ved=0ahUKEwiGjInSxqP2AhVJnuAKHRaDBDEQsDwIaA&amp;usg=AOvVaw16gS6Z0vTl5YURb7oYvctR</v>
      </c>
      <c r="DB609" t="str">
        <f>INDEX('Data_Price '!AW$2:AW$1266,MATCH(Data!$DN609,'Data_Price '!$BE$2:$BE$1266,0))</f>
        <v>Armada Stranger Skis - 2022 180 cm</v>
      </c>
      <c r="DC609" t="str">
        <f>INDEX('Data_Price '!AX$2:AX$1266,MATCH(Data!$DN609,'Data_Price '!$BE$2:$BE$1266,0))</f>
        <v>Snowcountry.eu</v>
      </c>
      <c r="DD609">
        <f>INDEX('Data_Price '!AY$2:AY$1266,MATCH(Data!$DN609,'Data_Price '!$BE$2:$BE$1266,0))</f>
        <v>444.04</v>
      </c>
      <c r="DE609" t="str">
        <f>INDEX('Data_Price '!AZ$2:AZ$1266,MATCH(Data!$DN609,'Data_Price '!$BE$2:$BE$1266,0))</f>
        <v>https://www.google.com/url?q=https://www.snowcountry.eu/armada-stranger.html%3Fartikel_maat%3D65356%26country%3DUS&amp;sa=U&amp;ved=0ahUKEwjG4LjSxqP2AhWkmuAKHXFwCPoQ2ykIGA&amp;usg=AOvVaw3jWe_3ErW2tJWvUbRbx4U1</v>
      </c>
      <c r="DF609" t="str">
        <f>INDEX('Data_Price '!BA$2:BA$1266,MATCH(Data!$DN609,'Data_Price '!$BE$2:$BE$1266,0))</f>
        <v>Armada Stranger Skis - 2022 180 cm</v>
      </c>
      <c r="DG609" t="str">
        <f>INDEX('Data_Price '!BB$2:BB$1266,MATCH(Data!$DN609,'Data_Price '!$BE$2:$BE$1266,0))</f>
        <v>Blue Tomato</v>
      </c>
      <c r="DH609">
        <f>INDEX('Data_Price '!BC$2:BC$1266,MATCH(Data!$DN609,'Data_Price '!$BE$2:$BE$1266,0))</f>
        <v>447.71</v>
      </c>
      <c r="DI609" t="str">
        <f>INDEX('Data_Price '!BD$2:BD$1266,MATCH(Data!$DN609,'Data_Price '!$BE$2:$BE$1266,0))</f>
        <v>https://www.google.com/url?q=https://www.blue-tomato.com/en-US/product/--304559278-/%3Fcr%3DUSD%26_%24ja%3Dtsid:46445%26adword%3DGoogle%252FUS%252FPRODUKTERWEITERUNG%252FArmada%252F304559278&amp;sa=U&amp;ved=0ahUKEwjG4LjSxqP2AhWkmuAKHXFwCPoQ2ykIGg&amp;usg=AOvVaw2hR31kqWtdMZCsZtuKT09J</v>
      </c>
      <c r="DJ609" s="89" t="e">
        <f ca="1">_xll.Connector("TinyUrl.TinyUrl",DA609,0)</f>
        <v>#NAME?</v>
      </c>
      <c r="DK609" s="89" t="e">
        <f ca="1">_xll.Connector("TinyUrl.TinyUrl",DE609,0)</f>
        <v>#NAME?</v>
      </c>
      <c r="DL609" s="89" t="e">
        <f ca="1">_xll.Connector("TinyUrl.TinyUrl",DI609,0)</f>
        <v>#NAME?</v>
      </c>
      <c r="DM609" s="224" t="str">
        <f t="shared" si="338"/>
        <v>Stranger</v>
      </c>
      <c r="DN609" s="89" t="str">
        <f t="shared" si="339"/>
        <v xml:space="preserve"> ArmadaStranger180 Unisex</v>
      </c>
      <c r="DO609" s="227" t="s">
        <v>1103</v>
      </c>
    </row>
    <row r="610" spans="2:119" ht="15.45" customHeight="1">
      <c r="B610" s="224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#VALUE!</v>
      </c>
      <c r="F610" s="43" t="b">
        <f>CL610&gt;Driver!$F$56</f>
        <v>0</v>
      </c>
      <c r="G610" s="43" t="b">
        <f>AND(CB610&gt;Driver!$F$55,CB610&lt;Driver!$G$55)</f>
        <v>0</v>
      </c>
      <c r="H610" s="43" t="e">
        <f t="shared" si="306"/>
        <v>#VALUE!</v>
      </c>
      <c r="I610" s="43">
        <f t="shared" si="307"/>
        <v>0</v>
      </c>
      <c r="J610" s="43" t="e">
        <f t="array" ref="J610">NOT(OR(($H$9:$H$1273=TRUE)*($I$9:$I$1273&gt;0)*($BT$9:$BT$1273=BT610)*($K$9:$K$1273&gt;K610)))</f>
        <v>#VALUE!</v>
      </c>
      <c r="K610" s="72">
        <f t="shared" si="308"/>
        <v>0.67069073062066487</v>
      </c>
      <c r="L610" s="72">
        <f t="shared" si="309"/>
        <v>0.90245427443396986</v>
      </c>
      <c r="M610" s="72">
        <f t="shared" si="310"/>
        <v>0.43892718680735998</v>
      </c>
      <c r="N610" s="72">
        <f t="shared" si="311"/>
        <v>0.31080756339720483</v>
      </c>
      <c r="O610" s="72">
        <f t="shared" si="312"/>
        <v>0.31860471597912354</v>
      </c>
      <c r="P610" s="72">
        <f t="shared" si="313"/>
        <v>0.68736928104575168</v>
      </c>
      <c r="Q610" s="72"/>
      <c r="R610" s="72"/>
      <c r="S610" s="72">
        <f t="shared" si="314"/>
        <v>0.78913803089007195</v>
      </c>
      <c r="T610" s="72">
        <f t="shared" si="315"/>
        <v>0.95143139168381607</v>
      </c>
      <c r="U610" s="72">
        <f t="shared" si="316"/>
        <v>9.9999999999999978E-2</v>
      </c>
      <c r="V610" s="72">
        <f t="shared" si="317"/>
        <v>0.60684640655278943</v>
      </c>
      <c r="W610" s="72">
        <f t="shared" si="318"/>
        <v>0.97577014218009483</v>
      </c>
      <c r="X610" s="72">
        <f t="shared" si="319"/>
        <v>9.7545725566030139E-2</v>
      </c>
      <c r="Y610" s="72">
        <f t="shared" si="320"/>
        <v>0.56107281319264002</v>
      </c>
      <c r="Z610" s="72">
        <f t="shared" si="321"/>
        <v>0.68919243660279517</v>
      </c>
      <c r="AA610" s="72">
        <f t="shared" si="322"/>
        <v>0.68139528402087646</v>
      </c>
      <c r="AB610" s="72">
        <f t="shared" si="323"/>
        <v>0.31263071895424827</v>
      </c>
      <c r="AC610" s="72"/>
      <c r="AD610" s="72"/>
      <c r="AE610" s="72">
        <f t="shared" si="324"/>
        <v>0.21086196910992805</v>
      </c>
      <c r="AF610" s="72">
        <f t="shared" si="325"/>
        <v>4.8568608316183925E-2</v>
      </c>
      <c r="AG610" s="72">
        <f t="shared" si="326"/>
        <v>0.9</v>
      </c>
      <c r="AH610" s="72">
        <f t="shared" si="327"/>
        <v>0.39315359344721063</v>
      </c>
      <c r="AI610" s="72">
        <f t="shared" si="328"/>
        <v>2.4229857819905221E-2</v>
      </c>
      <c r="AJ610" s="72">
        <f>(AV610-Driver!$K$179)/(Driver!$L$179-Driver!$K$179)</f>
        <v>0.14245427443396985</v>
      </c>
      <c r="AK610" s="72">
        <f>(AW610-Driver!$K$180)/(Driver!$L$180-Driver!$K$180)</f>
        <v>0.46103775439548478</v>
      </c>
      <c r="AL610" s="72">
        <f>(AX610-Driver!$K$181)/(Driver!$L$181-Driver!$K$181)</f>
        <v>0.28919243660279514</v>
      </c>
      <c r="AM610" s="72">
        <f>(AY610-Driver!$K$182)/(Driver!$L$182-Driver!$K$182)</f>
        <v>0.89539528402087643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29"/>
        <v>2.998236331569665</v>
      </c>
      <c r="AW610" s="70">
        <f t="shared" si="330"/>
        <v>46.037599777909001</v>
      </c>
      <c r="AX610" s="70">
        <f t="shared" si="331"/>
        <v>3.6027319294251563</v>
      </c>
      <c r="AY610" s="70">
        <f>IFERROR(Driver!$K$19/Data!BH610/Data!BI610*Data!BK610*Data!BL610,"")</f>
        <v>-0.64033691696663564</v>
      </c>
      <c r="AZ610" s="70">
        <f t="shared" si="332"/>
        <v>43.075204765450479</v>
      </c>
      <c r="BA610" s="70"/>
      <c r="BB610" s="70"/>
      <c r="BC610" s="70">
        <f t="shared" si="333"/>
        <v>72.171863894578451</v>
      </c>
      <c r="BD610" s="70">
        <f t="shared" si="334"/>
        <v>14.868881472083272</v>
      </c>
      <c r="BE610" s="70">
        <f t="shared" si="335"/>
        <v>1</v>
      </c>
      <c r="BF610" s="70">
        <f t="shared" si="336"/>
        <v>0.77325352140932935</v>
      </c>
      <c r="BG610" s="70">
        <f t="shared" si="337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219</v>
      </c>
      <c r="BS610" s="8" t="s">
        <v>405</v>
      </c>
      <c r="BT610" s="9" t="s">
        <v>425</v>
      </c>
      <c r="BU610" s="10">
        <v>166</v>
      </c>
      <c r="BV610" s="9" t="s">
        <v>390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306</v>
      </c>
      <c r="CU610" s="9" t="s">
        <v>305</v>
      </c>
      <c r="CV610" s="10"/>
      <c r="CW610" s="10"/>
      <c r="CX610" t="str">
        <f>INDEX('Data_Price '!AS$2:AS$1266,MATCH(Data!$DN610,'Data_Price '!$BE$2:$BE$1266,0))</f>
        <v>Armada Reliance 82 Ti + EM10 21/22</v>
      </c>
      <c r="CY610" t="str">
        <f>INDEX('Data_Price '!AT$2:AT$1266,MATCH(Data!$DN610,'Data_Price '!$BE$2:$BE$1266,0))</f>
        <v>Snowcountry.eu</v>
      </c>
      <c r="CZ610">
        <f>INDEX('Data_Price '!AU$2:AU$1266,MATCH(Data!$DN610,'Data_Price '!$BE$2:$BE$1266,0))</f>
        <v>555.27</v>
      </c>
      <c r="DA610" t="str">
        <f>INDEX('Data_Price '!AV$2:AV$1266,MATCH(Data!$DN610,'Data_Price '!$BE$2:$BE$1266,0))</f>
        <v>https://www.google.com/url?url=https://www.snowcountry.eu/armada-reliance-82-ti-em10.html%3Fartikel_maat%3D65300%26country%3DUS&amp;rct=j&amp;q=&amp;esrc=s&amp;sa=U&amp;ved=0ahUKEwjXtt3SxqP2AhXQmeAKHeV8CTUQsDwIUQ&amp;usg=AOvVaw0fmP_57CgR6up88UMD5wFe</v>
      </c>
      <c r="DB610" t="str">
        <f>INDEX('Data_Price '!AW$2:AW$1266,MATCH(Data!$DN610,'Data_Price '!$BE$2:$BE$1266,0))</f>
        <v>Armada Reliance 82 Ti Skis - Women's 2022</v>
      </c>
      <c r="DC610" t="str">
        <f>INDEX('Data_Price '!AX$2:AX$1266,MATCH(Data!$DN610,'Data_Price '!$BE$2:$BE$1266,0))</f>
        <v>REI</v>
      </c>
      <c r="DD610">
        <f>INDEX('Data_Price '!AY$2:AY$1266,MATCH(Data!$DN610,'Data_Price '!$BE$2:$BE$1266,0))</f>
        <v>599.95000000000005</v>
      </c>
      <c r="DE610" t="str">
        <f>INDEX('Data_Price '!AZ$2:AZ$1266,MATCH(Data!$DN610,'Data_Price '!$BE$2:$BE$1266,0))</f>
        <v>https://www.google.com/url?url=https://www.rei.com/product/195462/armada-reliance-82-ti-skis-womens-20212022%3FCAWELAID%3D120217890013000522&amp;rct=j&amp;q=&amp;esrc=s&amp;sa=U&amp;ved=0ahUKEwjXtt3SxqP2AhXQmeAKHeV8CTUQsDwITQ&amp;usg=AOvVaw0XHvFqkcron0B1eFt12cUI</v>
      </c>
      <c r="DF610" t="str">
        <f>INDEX('Data_Price '!BA$2:BA$1266,MATCH(Data!$DN610,'Data_Price '!$BE$2:$BE$1266,0))</f>
        <v>Armada Reliance 82 Ti Skis - Women's 2022</v>
      </c>
      <c r="DG610" t="str">
        <f>INDEX('Data_Price '!BB$2:BB$1266,MATCH(Data!$DN610,'Data_Price '!$BE$2:$BE$1266,0))</f>
        <v>REI</v>
      </c>
      <c r="DH610">
        <f>INDEX('Data_Price '!BC$2:BC$1266,MATCH(Data!$DN610,'Data_Price '!$BE$2:$BE$1266,0))</f>
        <v>599.95000000000005</v>
      </c>
      <c r="DI610" t="str">
        <f>INDEX('Data_Price '!BD$2:BD$1266,MATCH(Data!$DN610,'Data_Price '!$BE$2:$BE$1266,0))</f>
        <v>https://www.google.com/url?q=https://www.rei.com/product/195462/armada-reliance-82-ti-skis-womens-20212022%3FCAWELAID%3D120217890013000522&amp;sa=U&amp;ved=0ahUKEwjmkY3TxqP2AhVuUd8KHSRFC2cQ2ykIFw&amp;usg=AOvVaw3Tx-63prbRGVm2g7-NPp9w</v>
      </c>
      <c r="DJ610" s="89" t="e">
        <f ca="1">_xll.Connector("TinyUrl.TinyUrl",DA610,0)</f>
        <v>#NAME?</v>
      </c>
      <c r="DK610" s="89" t="e">
        <f ca="1">_xll.Connector("TinyUrl.TinyUrl",DE610,0)</f>
        <v>#NAME?</v>
      </c>
      <c r="DL610" s="89" t="e">
        <f ca="1">_xll.Connector("TinyUrl.TinyUrl",DI610,0)</f>
        <v>#NAME?</v>
      </c>
      <c r="DM610" s="224" t="str">
        <f t="shared" si="338"/>
        <v>Reliance 82 Ti</v>
      </c>
      <c r="DN610" s="89" t="str">
        <f t="shared" si="339"/>
        <v xml:space="preserve"> ArmadaReliance 82 Ti166 Women's</v>
      </c>
      <c r="DO610" s="227"/>
    </row>
    <row r="611" spans="2:119" ht="15.45" customHeight="1">
      <c r="B611" s="224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#VALUE!</v>
      </c>
      <c r="F611" s="43" t="b">
        <f>CL611&gt;Driver!$F$56</f>
        <v>0</v>
      </c>
      <c r="G611" s="43" t="b">
        <f>AND(CB611&gt;Driver!$F$55,CB611&lt;Driver!$G$55)</f>
        <v>0</v>
      </c>
      <c r="H611" s="43" t="e">
        <f t="shared" si="306"/>
        <v>#VALUE!</v>
      </c>
      <c r="I611" s="43">
        <f t="shared" si="307"/>
        <v>0</v>
      </c>
      <c r="J611" s="43" t="e">
        <f t="array" ref="J611">NOT(OR(($H$9:$H$1273=TRUE)*($I$9:$I$1273&gt;0)*($BT$9:$BT$1273=BT611)*($K$9:$K$1273&gt;K611)))</f>
        <v>#VALUE!</v>
      </c>
      <c r="K611" s="72">
        <f t="shared" si="308"/>
        <v>0.67091401780759741</v>
      </c>
      <c r="L611" s="72">
        <f t="shared" si="309"/>
        <v>0.8486310530980582</v>
      </c>
      <c r="M611" s="72">
        <f t="shared" si="310"/>
        <v>0.49319698251713651</v>
      </c>
      <c r="N611" s="72">
        <f t="shared" si="311"/>
        <v>0.2342882438499968</v>
      </c>
      <c r="O611" s="72">
        <f t="shared" si="312"/>
        <v>0.28293342265566113</v>
      </c>
      <c r="P611" s="72">
        <f t="shared" si="313"/>
        <v>0.9623692810457517</v>
      </c>
      <c r="Q611" s="72"/>
      <c r="R611" s="72"/>
      <c r="S611" s="72">
        <f t="shared" si="314"/>
        <v>0.68835771620008401</v>
      </c>
      <c r="T611" s="72">
        <f t="shared" si="315"/>
        <v>0.97473049650331423</v>
      </c>
      <c r="U611" s="72">
        <f t="shared" si="316"/>
        <v>9.9999999999999978E-2</v>
      </c>
      <c r="V611" s="72">
        <f t="shared" si="317"/>
        <v>0.61857203949501005</v>
      </c>
      <c r="W611" s="72">
        <f t="shared" si="318"/>
        <v>0.98150000000000004</v>
      </c>
      <c r="X611" s="72">
        <f t="shared" si="319"/>
        <v>0.1513689469019418</v>
      </c>
      <c r="Y611" s="72">
        <f t="shared" si="320"/>
        <v>0.50680301748286349</v>
      </c>
      <c r="Z611" s="72">
        <f t="shared" si="321"/>
        <v>0.7657117561500032</v>
      </c>
      <c r="AA611" s="72">
        <f t="shared" si="322"/>
        <v>0.71706657734433887</v>
      </c>
      <c r="AB611" s="72">
        <f t="shared" si="323"/>
        <v>3.7630718954248327E-2</v>
      </c>
      <c r="AC611" s="72"/>
      <c r="AD611" s="72"/>
      <c r="AE611" s="72">
        <f t="shared" si="324"/>
        <v>0.31164228379991599</v>
      </c>
      <c r="AF611" s="72">
        <f t="shared" si="325"/>
        <v>2.5269503496685733E-2</v>
      </c>
      <c r="AG611" s="72">
        <f t="shared" si="326"/>
        <v>0.9</v>
      </c>
      <c r="AH611" s="72">
        <f t="shared" si="327"/>
        <v>0.38142796050498989</v>
      </c>
      <c r="AI611" s="72">
        <f t="shared" si="328"/>
        <v>1.8500000000000003E-2</v>
      </c>
      <c r="AJ611" s="72">
        <f>(AV611-Driver!$K$179)/(Driver!$L$179-Driver!$K$179)</f>
        <v>8.8631053098058174E-2</v>
      </c>
      <c r="AK611" s="72">
        <f>(AW611-Driver!$K$180)/(Driver!$L$180-Driver!$K$180)</f>
        <v>0.21401134462707641</v>
      </c>
      <c r="AL611" s="72">
        <f>(AX611-Driver!$K$181)/(Driver!$L$181-Driver!$K$181)</f>
        <v>0.36571175615000318</v>
      </c>
      <c r="AM611" s="72">
        <f>(AY611-Driver!$K$182)/(Driver!$L$182-Driver!$K$182)</f>
        <v>0.93106657734433884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29"/>
        <v>1.8654185320851988</v>
      </c>
      <c r="AW611" s="70">
        <f t="shared" si="330"/>
        <v>21.881344046166355</v>
      </c>
      <c r="AX611" s="70">
        <f t="shared" si="331"/>
        <v>4.2914058053500286</v>
      </c>
      <c r="AY611" s="70">
        <f>IFERROR(Driver!$K$19/Data!BH611/Data!BI611*Data!BK611*Data!BL611,"")</f>
        <v>-0.42197538539365098</v>
      </c>
      <c r="AZ611" s="70">
        <f t="shared" si="332"/>
        <v>18.011913626209978</v>
      </c>
      <c r="BA611" s="70"/>
      <c r="BB611" s="70"/>
      <c r="BC611" s="70">
        <f t="shared" si="333"/>
        <v>19.896414051500432</v>
      </c>
      <c r="BD611" s="70">
        <f t="shared" si="334"/>
        <v>8.3343394100366197</v>
      </c>
      <c r="BE611" s="70">
        <f t="shared" si="335"/>
        <v>1</v>
      </c>
      <c r="BF611" s="70">
        <f t="shared" si="336"/>
        <v>2.0975813849995162</v>
      </c>
      <c r="BG611" s="70">
        <f t="shared" si="337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219</v>
      </c>
      <c r="BS611" s="8" t="s">
        <v>493</v>
      </c>
      <c r="BT611" s="9" t="s">
        <v>495</v>
      </c>
      <c r="BU611" s="10">
        <v>159</v>
      </c>
      <c r="BV611" s="9" t="s">
        <v>390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305</v>
      </c>
      <c r="CU611" s="10"/>
      <c r="CV611" s="10"/>
      <c r="CW611" s="10"/>
      <c r="CX611" t="str">
        <f>INDEX('Data_Price '!AS$2:AS$1266,MATCH(Data!$DN611,'Data_Price '!$BE$2:$BE$1266,0))</f>
        <v>Blizzard Black Pearl 88 21/22</v>
      </c>
      <c r="CY611" t="str">
        <f>INDEX('Data_Price '!AT$2:AT$1266,MATCH(Data!$DN611,'Data_Price '!$BE$2:$BE$1266,0))</f>
        <v>Telemark Pyrenees</v>
      </c>
      <c r="CZ611">
        <f>INDEX('Data_Price '!AU$2:AU$1266,MATCH(Data!$DN611,'Data_Price '!$BE$2:$BE$1266,0))</f>
        <v>373.77</v>
      </c>
      <c r="DA611" t="str">
        <f>INDEX('Data_Price '!AV$2:AV$1266,MATCH(Data!$DN611,'Data_Price '!$BE$2:$BE$1266,0))</f>
        <v>https://www.google.com/url?url=https://www.telemark-pyrenees.com/ski/blizzard-black-pearl-88-ski-2022%3Fcurrency%3DUSD%26tax%3Dex_vat%26country%3DUS%26var%3D67900&amp;rct=j&amp;q=&amp;esrc=s&amp;sa=U&amp;ved=0ahUKEwibqcrTxqP2AhXict8KHTzWBHkQsDwIRg&amp;usg=AOvVaw1Gch672YxsZheGLv7CTbtD</v>
      </c>
      <c r="DB611" t="str">
        <f>INDEX('Data_Price '!AW$2:AW$1266,MATCH(Data!$DN611,'Data_Price '!$BE$2:$BE$1266,0))</f>
        <v>Blizzard Black Pearl 88 21/22</v>
      </c>
      <c r="DC611" t="str">
        <f>INDEX('Data_Price '!AX$2:AX$1266,MATCH(Data!$DN611,'Data_Price '!$BE$2:$BE$1266,0))</f>
        <v>Telemark Pyrenees</v>
      </c>
      <c r="DD611">
        <f>INDEX('Data_Price '!AY$2:AY$1266,MATCH(Data!$DN611,'Data_Price '!$BE$2:$BE$1266,0))</f>
        <v>373.77</v>
      </c>
      <c r="DE611" t="str">
        <f>INDEX('Data_Price '!AZ$2:AZ$1266,MATCH(Data!$DN611,'Data_Price '!$BE$2:$BE$1266,0))</f>
        <v>https://www.google.com/url?q=https://www.telemark-pyrenees.com/ski/blizzard-black-pearl-88-ski-2022%3Fcurrency%3DUSD%26tax%3Dex_vat%26country%3DUS%26var%3D67900&amp;sa=U&amp;ved=0ahUKEwiG0YXUxqP2AhWMZd8KHVFkDCgQ2ykIFw&amp;usg=AOvVaw0pmsSXwIFEm8hxyBIj3s27</v>
      </c>
      <c r="DF611" t="str">
        <f>INDEX('Data_Price '!BA$2:BA$1266,MATCH(Data!$DN611,'Data_Price '!$BE$2:$BE$1266,0))</f>
        <v>Blizzard Black Pearl 88 21/22</v>
      </c>
      <c r="DG611" t="str">
        <f>INDEX('Data_Price '!BB$2:BB$1266,MATCH(Data!$DN611,'Data_Price '!$BE$2:$BE$1266,0))</f>
        <v>Snowcountry.eu</v>
      </c>
      <c r="DH611">
        <f>INDEX('Data_Price '!BC$2:BC$1266,MATCH(Data!$DN611,'Data_Price '!$BE$2:$BE$1266,0))</f>
        <v>407.84</v>
      </c>
      <c r="DI611" t="str">
        <f>INDEX('Data_Price '!BD$2:BD$1266,MATCH(Data!$DN611,'Data_Price '!$BE$2:$BE$1266,0))</f>
        <v>https://www.google.com/url?q=https://www.snowcountry.eu/blizzard-black-pearl-88-2717.html%3Fartikel_maat%3D65252%26country%3DUS&amp;sa=U&amp;ved=0ahUKEwiG0YXUxqP2AhWMZd8KHVFkDCgQ2ykIGQ&amp;usg=AOvVaw1Wla6m3-emLvOI6xBYpj73</v>
      </c>
      <c r="DJ611" s="89" t="e">
        <f ca="1">_xll.Connector("TinyUrl.TinyUrl",DA611,0)</f>
        <v>#NAME?</v>
      </c>
      <c r="DK611" s="89" t="e">
        <f ca="1">_xll.Connector("TinyUrl.TinyUrl",DE611,0)</f>
        <v>#NAME?</v>
      </c>
      <c r="DL611" s="89" t="e">
        <f ca="1">_xll.Connector("TinyUrl.TinyUrl",DI611,0)</f>
        <v>#NAME?</v>
      </c>
      <c r="DM611" s="224" t="str">
        <f t="shared" si="338"/>
        <v>Black Pearl 88</v>
      </c>
      <c r="DN611" s="89" t="str">
        <f t="shared" si="339"/>
        <v xml:space="preserve"> BlizzardBlack Pearl 88159 Women's</v>
      </c>
      <c r="DO611" s="227" t="s">
        <v>1040</v>
      </c>
    </row>
    <row r="612" spans="2:119" ht="15.45" customHeight="1">
      <c r="B612" s="224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#VALUE!</v>
      </c>
      <c r="F612" s="43" t="b">
        <f>CL612&gt;Driver!$F$56</f>
        <v>1</v>
      </c>
      <c r="G612" s="43" t="b">
        <f>AND(CB612&gt;Driver!$F$55,CB612&lt;Driver!$G$55)</f>
        <v>0</v>
      </c>
      <c r="H612" s="43" t="e">
        <f t="shared" si="306"/>
        <v>#VALUE!</v>
      </c>
      <c r="I612" s="43">
        <f t="shared" si="307"/>
        <v>0</v>
      </c>
      <c r="J612" s="43" t="e">
        <f t="array" ref="J612">NOT(OR(($H$9:$H$1273=TRUE)*($I$9:$I$1273&gt;0)*($BT$9:$BT$1273=BT612)*($K$9:$K$1273&gt;K612)))</f>
        <v>#VALUE!</v>
      </c>
      <c r="K612" s="72">
        <f t="shared" si="308"/>
        <v>0.66821602311242334</v>
      </c>
      <c r="L612" s="72">
        <f t="shared" si="309"/>
        <v>0.97894126178390128</v>
      </c>
      <c r="M612" s="72">
        <f t="shared" si="310"/>
        <v>0.35749078444094529</v>
      </c>
      <c r="N612" s="72">
        <f t="shared" si="311"/>
        <v>-6.0203629924746593E-3</v>
      </c>
      <c r="O612" s="72">
        <f t="shared" si="312"/>
        <v>0.32703029801465677</v>
      </c>
      <c r="P612" s="72">
        <f t="shared" si="313"/>
        <v>0.75146241830065375</v>
      </c>
      <c r="Q612" s="72"/>
      <c r="R612" s="72"/>
      <c r="S612" s="72">
        <f t="shared" si="314"/>
        <v>0.86728562531297793</v>
      </c>
      <c r="T612" s="72">
        <f t="shared" si="315"/>
        <v>0.94328579678057356</v>
      </c>
      <c r="U612" s="72">
        <f t="shared" si="316"/>
        <v>0.96223707795086</v>
      </c>
      <c r="V612" s="72">
        <f t="shared" si="317"/>
        <v>0.61075471617583887</v>
      </c>
      <c r="W612" s="72">
        <f t="shared" si="318"/>
        <v>0.99874706055261608</v>
      </c>
      <c r="X612" s="72">
        <f t="shared" si="319"/>
        <v>2.105873821609866E-2</v>
      </c>
      <c r="Y612" s="72">
        <f t="shared" si="320"/>
        <v>0.64250921555905471</v>
      </c>
      <c r="Z612" s="72">
        <f t="shared" si="321"/>
        <v>1.0060203629924747</v>
      </c>
      <c r="AA612" s="72">
        <f t="shared" si="322"/>
        <v>0.67296970198534323</v>
      </c>
      <c r="AB612" s="72">
        <f t="shared" si="323"/>
        <v>0.24853758169934631</v>
      </c>
      <c r="AC612" s="72"/>
      <c r="AD612" s="72"/>
      <c r="AE612" s="72">
        <f t="shared" si="324"/>
        <v>0.13271437468702207</v>
      </c>
      <c r="AF612" s="72">
        <f t="shared" si="325"/>
        <v>5.6714203219426447E-2</v>
      </c>
      <c r="AG612" s="72">
        <f t="shared" si="326"/>
        <v>3.7762922049139946E-2</v>
      </c>
      <c r="AH612" s="72">
        <f t="shared" si="327"/>
        <v>0.38924528382416107</v>
      </c>
      <c r="AI612" s="72">
        <f t="shared" si="328"/>
        <v>1.2529394473838884E-3</v>
      </c>
      <c r="AJ612" s="72">
        <f>(AV612-Driver!$K$179)/(Driver!$L$179-Driver!$K$179)</f>
        <v>0.26105873821609865</v>
      </c>
      <c r="AK612" s="72">
        <f>(AW612-Driver!$K$180)/(Driver!$L$180-Driver!$K$180)</f>
        <v>0.42993454168148965</v>
      </c>
      <c r="AL612" s="72">
        <f>(AX612-Driver!$K$181)/(Driver!$L$181-Driver!$K$181)</f>
        <v>0.60602036299247453</v>
      </c>
      <c r="AM612" s="72">
        <f>(AY612-Driver!$K$182)/(Driver!$L$182-Driver!$K$182)</f>
        <v>0.8869697019853432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29"/>
        <v>5.4945054945054954</v>
      </c>
      <c r="AW612" s="70">
        <f t="shared" si="330"/>
        <v>42.996074132523766</v>
      </c>
      <c r="AX612" s="70">
        <f t="shared" si="331"/>
        <v>6.4541832669322705</v>
      </c>
      <c r="AY612" s="70">
        <f>IFERROR(Driver!$K$19/Data!BH612/Data!BI612*Data!BK612*Data!BL612,"")</f>
        <v>-0.69191404877931151</v>
      </c>
      <c r="AZ612" s="70">
        <f t="shared" si="332"/>
        <v>37.233804914370808</v>
      </c>
      <c r="BA612" s="70"/>
      <c r="BB612" s="70"/>
      <c r="BC612" s="70">
        <f t="shared" si="333"/>
        <v>112.70756439500236</v>
      </c>
      <c r="BD612" s="70">
        <f t="shared" si="334"/>
        <v>5.5515392012850446</v>
      </c>
      <c r="BE612" s="70">
        <f t="shared" si="335"/>
        <v>0.13791673543895466</v>
      </c>
      <c r="BF612" s="70">
        <f t="shared" si="336"/>
        <v>1.214669635903693</v>
      </c>
      <c r="BG612" s="70">
        <f t="shared" si="337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219</v>
      </c>
      <c r="BS612" s="8" t="s">
        <v>855</v>
      </c>
      <c r="BT612" s="9" t="s">
        <v>887</v>
      </c>
      <c r="BU612" s="10">
        <v>181</v>
      </c>
      <c r="BV612" s="9" t="s">
        <v>222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303</v>
      </c>
      <c r="CU612" s="10"/>
      <c r="CV612" s="10"/>
      <c r="CW612" s="10"/>
      <c r="CX612" t="e">
        <f>INDEX('Data_Price '!AS$2:AS$1266,MATCH(Data!$DN612,'Data_Price '!$BE$2:$BE$1266,0))</f>
        <v>#N/A</v>
      </c>
      <c r="CY612" t="e">
        <f>INDEX('Data_Price '!AT$2:AT$1266,MATCH(Data!$DN612,'Data_Price '!$BE$2:$BE$1266,0))</f>
        <v>#N/A</v>
      </c>
      <c r="CZ612" t="e">
        <f>INDEX('Data_Price '!AU$2:AU$1266,MATCH(Data!$DN612,'Data_Price '!$BE$2:$BE$1266,0))</f>
        <v>#N/A</v>
      </c>
      <c r="DA612" t="e">
        <f>INDEX('Data_Price '!AV$2:AV$1266,MATCH(Data!$DN612,'Data_Price '!$BE$2:$BE$1266,0))</f>
        <v>#N/A</v>
      </c>
      <c r="DB612" t="e">
        <f>INDEX('Data_Price '!AW$2:AW$1266,MATCH(Data!$DN612,'Data_Price '!$BE$2:$BE$1266,0))</f>
        <v>#N/A</v>
      </c>
      <c r="DC612" t="e">
        <f>INDEX('Data_Price '!AX$2:AX$1266,MATCH(Data!$DN612,'Data_Price '!$BE$2:$BE$1266,0))</f>
        <v>#N/A</v>
      </c>
      <c r="DD612" t="e">
        <f>INDEX('Data_Price '!AY$2:AY$1266,MATCH(Data!$DN612,'Data_Price '!$BE$2:$BE$1266,0))</f>
        <v>#N/A</v>
      </c>
      <c r="DE612" t="e">
        <f>INDEX('Data_Price '!AZ$2:AZ$1266,MATCH(Data!$DN612,'Data_Price '!$BE$2:$BE$1266,0))</f>
        <v>#N/A</v>
      </c>
      <c r="DF612" t="e">
        <f>INDEX('Data_Price '!BA$2:BA$1266,MATCH(Data!$DN612,'Data_Price '!$BE$2:$BE$1266,0))</f>
        <v>#N/A</v>
      </c>
      <c r="DG612" t="e">
        <f>INDEX('Data_Price '!BB$2:BB$1266,MATCH(Data!$DN612,'Data_Price '!$BE$2:$BE$1266,0))</f>
        <v>#N/A</v>
      </c>
      <c r="DH612" t="e">
        <f>INDEX('Data_Price '!BC$2:BC$1266,MATCH(Data!$DN612,'Data_Price '!$BE$2:$BE$1266,0))</f>
        <v>#N/A</v>
      </c>
      <c r="DI612" t="e">
        <f>INDEX('Data_Price '!BD$2:BD$1266,MATCH(Data!$DN612,'Data_Price '!$BE$2:$BE$1266,0))</f>
        <v>#N/A</v>
      </c>
      <c r="DJ612" s="89" t="e">
        <f ca="1">_xll.Connector("TinyUrl.TinyUrl",DA612,0)</f>
        <v>#NAME?</v>
      </c>
      <c r="DK612" s="89" t="e">
        <f ca="1">_xll.Connector("TinyUrl.TinyUrl",DE612,0)</f>
        <v>#NAME?</v>
      </c>
      <c r="DL612" s="89" t="e">
        <f ca="1">_xll.Connector("TinyUrl.TinyUrl",DI612,0)</f>
        <v>#NAME?</v>
      </c>
      <c r="DM612" s="224" t="str">
        <f t="shared" si="338"/>
        <v>Revolt 95</v>
      </c>
      <c r="DN612" s="89" t="str">
        <f t="shared" si="339"/>
        <v xml:space="preserve"> VölklRevolt 95181 Unisex</v>
      </c>
      <c r="DO612" s="227" t="s">
        <v>1076</v>
      </c>
    </row>
    <row r="613" spans="2:119" ht="15.45" customHeight="1">
      <c r="B613" s="224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#VALUE!</v>
      </c>
      <c r="F613" s="43" t="b">
        <f>CL613&gt;Driver!$F$56</f>
        <v>0</v>
      </c>
      <c r="G613" s="43" t="b">
        <f>AND(CB613&gt;Driver!$F$55,CB613&lt;Driver!$G$55)</f>
        <v>0</v>
      </c>
      <c r="H613" s="43" t="e">
        <f t="shared" si="306"/>
        <v>#VALUE!</v>
      </c>
      <c r="I613" s="43">
        <f t="shared" si="307"/>
        <v>0</v>
      </c>
      <c r="J613" s="43" t="e">
        <f t="array" ref="J613">NOT(OR(($H$9:$H$1273=TRUE)*($I$9:$I$1273&gt;0)*($BT$9:$BT$1273=BT613)*($K$9:$K$1273&gt;K613)))</f>
        <v>#VALUE!</v>
      </c>
      <c r="K613" s="72">
        <f t="shared" si="308"/>
        <v>0.70696858764628878</v>
      </c>
      <c r="L613" s="72">
        <f t="shared" si="309"/>
        <v>0.95724437998549672</v>
      </c>
      <c r="M613" s="72">
        <f t="shared" si="310"/>
        <v>0.45669279530708096</v>
      </c>
      <c r="N613" s="72">
        <f t="shared" si="311"/>
        <v>0.1229874154176942</v>
      </c>
      <c r="O613" s="72">
        <f t="shared" si="312"/>
        <v>0.28782626462119543</v>
      </c>
      <c r="P613" s="72">
        <f t="shared" si="313"/>
        <v>0.95926470588235302</v>
      </c>
      <c r="Q613" s="72"/>
      <c r="R613" s="72"/>
      <c r="S613" s="72">
        <f t="shared" si="314"/>
        <v>0.71801984966114685</v>
      </c>
      <c r="T613" s="72">
        <f t="shared" si="315"/>
        <v>0.80846722851680097</v>
      </c>
      <c r="U613" s="72">
        <f t="shared" si="316"/>
        <v>0.83836477124681941</v>
      </c>
      <c r="V613" s="72">
        <f t="shared" si="317"/>
        <v>0.61796710411491063</v>
      </c>
      <c r="W613" s="72">
        <f t="shared" si="318"/>
        <v>0.96788425047438331</v>
      </c>
      <c r="X613" s="72">
        <f t="shared" si="319"/>
        <v>4.2755620014503282E-2</v>
      </c>
      <c r="Y613" s="72">
        <f t="shared" si="320"/>
        <v>0.54330720469291904</v>
      </c>
      <c r="Z613" s="72">
        <f t="shared" si="321"/>
        <v>0.8770125845823058</v>
      </c>
      <c r="AA613" s="72">
        <f t="shared" si="322"/>
        <v>0.71217373537880457</v>
      </c>
      <c r="AB613" s="72">
        <f t="shared" si="323"/>
        <v>4.0735294117646981E-2</v>
      </c>
      <c r="AC613" s="72"/>
      <c r="AD613" s="72"/>
      <c r="AE613" s="72">
        <f t="shared" si="324"/>
        <v>0.28198015033885315</v>
      </c>
      <c r="AF613" s="72">
        <f t="shared" si="325"/>
        <v>0.19153277148319905</v>
      </c>
      <c r="AG613" s="72">
        <f t="shared" si="326"/>
        <v>0.16163522875318062</v>
      </c>
      <c r="AH613" s="72">
        <f t="shared" si="327"/>
        <v>0.38203289588508943</v>
      </c>
      <c r="AI613" s="72">
        <f t="shared" si="328"/>
        <v>3.2115749525616702E-2</v>
      </c>
      <c r="AJ613" s="72">
        <f>(AV613-Driver!$K$179)/(Driver!$L$179-Driver!$K$179)</f>
        <v>0.19724437998549671</v>
      </c>
      <c r="AK613" s="72">
        <f>(AW613-Driver!$K$180)/(Driver!$L$180-Driver!$K$180)</f>
        <v>0.22684218946802939</v>
      </c>
      <c r="AL613" s="72">
        <f>(AX613-Driver!$K$181)/(Driver!$L$181-Driver!$K$181)</f>
        <v>0.47701258458230572</v>
      </c>
      <c r="AM613" s="72">
        <f>(AY613-Driver!$K$182)/(Driver!$L$182-Driver!$K$182)</f>
        <v>0.92617373537880454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29"/>
        <v>4.1514041514041509</v>
      </c>
      <c r="AW613" s="70">
        <f t="shared" si="330"/>
        <v>23.136048632299271</v>
      </c>
      <c r="AX613" s="70">
        <f t="shared" si="331"/>
        <v>5.2931132612407517</v>
      </c>
      <c r="AY613" s="70">
        <f>IFERROR(Driver!$K$19/Data!BH613/Data!BI613*Data!BK613*Data!BL613,"")</f>
        <v>-0.45192687763842265</v>
      </c>
      <c r="AZ613" s="70">
        <f t="shared" si="332"/>
        <v>18.294862248696944</v>
      </c>
      <c r="BA613" s="70"/>
      <c r="BB613" s="70"/>
      <c r="BC613" s="70">
        <f t="shared" si="333"/>
        <v>35.282368885560111</v>
      </c>
      <c r="BD613" s="70">
        <f t="shared" si="334"/>
        <v>27.520956594856564</v>
      </c>
      <c r="BE613" s="70">
        <f t="shared" si="335"/>
        <v>0.26176694471772155</v>
      </c>
      <c r="BF613" s="70">
        <f t="shared" si="336"/>
        <v>2.0292581837288495</v>
      </c>
      <c r="BG613" s="70">
        <f t="shared" si="337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219</v>
      </c>
      <c r="BS613" s="8" t="s">
        <v>771</v>
      </c>
      <c r="BT613" s="9" t="s">
        <v>787</v>
      </c>
      <c r="BU613" s="10">
        <v>174</v>
      </c>
      <c r="BV613" s="9" t="s">
        <v>222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308</v>
      </c>
      <c r="CU613" s="10"/>
      <c r="CV613" s="10"/>
      <c r="CW613" s="10"/>
      <c r="CX613" t="str">
        <f>INDEX('Data_Price '!AS$2:AS$1266,MATCH(Data!$DN613,'Data_Price '!$BE$2:$BE$1266,0))</f>
        <v>Rossignol Experience 80 Carbon Skis w/ Look Xpress 11 GW Bindings</v>
      </c>
      <c r="CY613" t="str">
        <f>INDEX('Data_Price '!AT$2:AT$1266,MATCH(Data!$DN613,'Data_Price '!$BE$2:$BE$1266,0))</f>
        <v>sunandski.com</v>
      </c>
      <c r="CZ613">
        <f>INDEX('Data_Price '!AU$2:AU$1266,MATCH(Data!$DN613,'Data_Price '!$BE$2:$BE$1266,0))</f>
        <v>599.95000000000005</v>
      </c>
      <c r="DA613" t="str">
        <f>INDEX('Data_Price '!AV$2:AV$1266,MATCH(Data!$DN613,'Data_Price '!$BE$2:$BE$1266,0))</f>
        <v>https://www.google.com/url?url=https://www.sunandski.com/p/34200063520002200/rossignol-men-s-experience-80-carbon-skis-with-xpress-11-bindings-22%3Fvpc%3D34200063520002200-000000174&amp;rct=j&amp;q=&amp;esrc=s&amp;sa=U&amp;ved=0ahUKEwiY0NzUxqP2AhXDSt8KHfb7C2wQsDwIag&amp;usg=AOvVaw3vPUXkqiQhBw1Wn6HGV4iy</v>
      </c>
      <c r="DB613" t="str">
        <f>INDEX('Data_Price '!AW$2:AW$1266,MATCH(Data!$DN613,'Data_Price '!$BE$2:$BE$1266,0))</f>
        <v>Rossignol Experience 80 Carbon Skis w/ Look Xpress 11 GW Bindings</v>
      </c>
      <c r="DC613" t="str">
        <f>INDEX('Data_Price '!AX$2:AX$1266,MATCH(Data!$DN613,'Data_Price '!$BE$2:$BE$1266,0))</f>
        <v>sunandski.com</v>
      </c>
      <c r="DD613">
        <f>INDEX('Data_Price '!AY$2:AY$1266,MATCH(Data!$DN613,'Data_Price '!$BE$2:$BE$1266,0))</f>
        <v>599.95000000000005</v>
      </c>
      <c r="DE613" t="str">
        <f>INDEX('Data_Price '!AZ$2:AZ$1266,MATCH(Data!$DN613,'Data_Price '!$BE$2:$BE$1266,0))</f>
        <v>https://www.google.com/url?q=https://www.sunandski.com/p/34200063520002200/rossignol-men-s-experience-80-carbon-skis-with-xpress-11-bindings-22%3Fvpc%3D34200063520002200-000000174&amp;sa=U&amp;ved=0ahUKEwiO0JHVxqP2AhVJnuAKHRaDBDEQ2ykIFw&amp;usg=AOvVaw2IP9AeFTT0iqppi88PY2DD</v>
      </c>
      <c r="DF613" t="str">
        <f>INDEX('Data_Price '!BA$2:BA$1266,MATCH(Data!$DN613,'Data_Price '!$BE$2:$BE$1266,0))</f>
        <v>Rossignol Experience 80 Carbon Skis w/ Look Xpress 11 GW Bindings</v>
      </c>
      <c r="DG613" t="str">
        <f>INDEX('Data_Price '!BB$2:BB$1266,MATCH(Data!$DN613,'Data_Price '!$BE$2:$BE$1266,0))</f>
        <v>Buckman's Ski and Snowboard Shop</v>
      </c>
      <c r="DH613">
        <f>INDEX('Data_Price '!BC$2:BC$1266,MATCH(Data!$DN613,'Data_Price '!$BE$2:$BE$1266,0))</f>
        <v>599.95000000000005</v>
      </c>
      <c r="DI613" t="str">
        <f>INDEX('Data_Price '!BD$2:BD$1266,MATCH(Data!$DN613,'Data_Price '!$BE$2:$BE$1266,0))</f>
        <v>https://www.google.com/url?q=https://buckmans.com/product/43576/rossignol-experience-80-ca-xp11-skis-mens%3Fbbfid%3DE503E784-714B-4871-B873-5D61D532D3FA&amp;sa=U&amp;ved=0ahUKEwiO0JHVxqP2AhVJnuAKHRaDBDEQ2ykIGQ&amp;usg=AOvVaw3koSnSy8du6cz59otqu16y</v>
      </c>
      <c r="DJ613" s="89" t="e">
        <f ca="1">_xll.Connector("TinyUrl.TinyUrl",DA613,0)</f>
        <v>#NAME?</v>
      </c>
      <c r="DK613" s="89" t="e">
        <f ca="1">_xll.Connector("TinyUrl.TinyUrl",DE613,0)</f>
        <v>#NAME?</v>
      </c>
      <c r="DL613" s="89" t="e">
        <f ca="1">_xll.Connector("TinyUrl.TinyUrl",DI613,0)</f>
        <v>#NAME?</v>
      </c>
      <c r="DM613" s="224" t="str">
        <f t="shared" si="338"/>
        <v>Experience 80 Carbon</v>
      </c>
      <c r="DN613" s="89" t="str">
        <f t="shared" si="339"/>
        <v xml:space="preserve"> RossignolExperience 80 Carbon174 Unisex</v>
      </c>
      <c r="DO613" s="227"/>
    </row>
    <row r="614" spans="2:119" ht="15.45" customHeight="1">
      <c r="B614" s="224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#VALUE!</v>
      </c>
      <c r="F614" s="43" t="b">
        <f>CL614&gt;Driver!$F$56</f>
        <v>0</v>
      </c>
      <c r="G614" s="43" t="b">
        <f>AND(CB614&gt;Driver!$F$55,CB614&lt;Driver!$G$55)</f>
        <v>0</v>
      </c>
      <c r="H614" s="43" t="e">
        <f t="shared" si="306"/>
        <v>#VALUE!</v>
      </c>
      <c r="I614" s="43">
        <f t="shared" si="307"/>
        <v>0</v>
      </c>
      <c r="J614" s="43" t="e">
        <f t="array" ref="J614">NOT(OR(($H$9:$H$1273=TRUE)*($I$9:$I$1273&gt;0)*($BT$9:$BT$1273=BT614)*($K$9:$K$1273&gt;K614)))</f>
        <v>#VALUE!</v>
      </c>
      <c r="K614" s="72">
        <f t="shared" si="308"/>
        <v>0.64911657778036291</v>
      </c>
      <c r="L614" s="72">
        <f t="shared" si="309"/>
        <v>0.93766497461928933</v>
      </c>
      <c r="M614" s="72">
        <f t="shared" si="310"/>
        <v>0.36056818094143639</v>
      </c>
      <c r="N614" s="72">
        <f t="shared" si="311"/>
        <v>-3.5110352241826348E-2</v>
      </c>
      <c r="O614" s="72">
        <f t="shared" si="312"/>
        <v>0.26772175781123353</v>
      </c>
      <c r="P614" s="72">
        <f t="shared" si="313"/>
        <v>0.84909313725490199</v>
      </c>
      <c r="Q614" s="72"/>
      <c r="R614" s="72"/>
      <c r="S614" s="72">
        <f t="shared" si="314"/>
        <v>0.7323510288060564</v>
      </c>
      <c r="T614" s="72">
        <f t="shared" si="315"/>
        <v>0.87626283487561074</v>
      </c>
      <c r="U614" s="72">
        <f t="shared" si="316"/>
        <v>0.4740230115086348</v>
      </c>
      <c r="V614" s="72">
        <f t="shared" si="317"/>
        <v>0.61665836888512926</v>
      </c>
      <c r="W614" s="72">
        <f t="shared" si="318"/>
        <v>0.960953995157385</v>
      </c>
      <c r="X614" s="72">
        <f t="shared" si="319"/>
        <v>6.2335025380710674E-2</v>
      </c>
      <c r="Y614" s="72">
        <f t="shared" si="320"/>
        <v>0.63943181905856361</v>
      </c>
      <c r="Z614" s="72">
        <f t="shared" si="321"/>
        <v>1.0351103522418263</v>
      </c>
      <c r="AA614" s="72">
        <f t="shared" si="322"/>
        <v>0.73227824218876647</v>
      </c>
      <c r="AB614" s="72">
        <f t="shared" si="323"/>
        <v>0.15090686274509807</v>
      </c>
      <c r="AC614" s="72"/>
      <c r="AD614" s="72"/>
      <c r="AE614" s="72">
        <f t="shared" si="324"/>
        <v>0.2676489711939436</v>
      </c>
      <c r="AF614" s="72">
        <f t="shared" si="325"/>
        <v>0.1237371651243892</v>
      </c>
      <c r="AG614" s="72">
        <f t="shared" si="326"/>
        <v>0.5259769884913652</v>
      </c>
      <c r="AH614" s="72">
        <f t="shared" si="327"/>
        <v>0.38334163111487074</v>
      </c>
      <c r="AI614" s="72">
        <f t="shared" si="328"/>
        <v>3.9046004842615015E-2</v>
      </c>
      <c r="AJ614" s="72">
        <f>(AV614-Driver!$K$179)/(Driver!$L$179-Driver!$K$179)</f>
        <v>0.17766497461928932</v>
      </c>
      <c r="AK614" s="72">
        <f>(AW614-Driver!$K$180)/(Driver!$L$180-Driver!$K$180)</f>
        <v>0.3453320322198532</v>
      </c>
      <c r="AL614" s="72">
        <f>(AX614-Driver!$K$181)/(Driver!$L$181-Driver!$K$181)</f>
        <v>0.63511035224182644</v>
      </c>
      <c r="AM614" s="72">
        <f>(AY614-Driver!$K$182)/(Driver!$L$182-Driver!$K$182)</f>
        <v>0.94627824218876644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29"/>
        <v>3.7393162393162389</v>
      </c>
      <c r="AW614" s="70">
        <f t="shared" si="330"/>
        <v>34.722951206038083</v>
      </c>
      <c r="AX614" s="70">
        <f t="shared" si="331"/>
        <v>6.7159931701764375</v>
      </c>
      <c r="AY614" s="70">
        <f>IFERROR(Driver!$K$19/Data!BH614/Data!BI614*Data!BK614*Data!BL614,"")</f>
        <v>-0.32885730293210619</v>
      </c>
      <c r="AZ614" s="70">
        <f t="shared" si="332"/>
        <v>28.335815338793751</v>
      </c>
      <c r="BA614" s="70"/>
      <c r="BB614" s="70"/>
      <c r="BC614" s="70">
        <f t="shared" si="333"/>
        <v>42.71605113676577</v>
      </c>
      <c r="BD614" s="70">
        <f t="shared" si="334"/>
        <v>21.521165558808089</v>
      </c>
      <c r="BE614" s="70">
        <f t="shared" si="335"/>
        <v>0.62604370998681003</v>
      </c>
      <c r="BF614" s="70">
        <f t="shared" si="336"/>
        <v>1.8814457339104009</v>
      </c>
      <c r="BG614" s="70">
        <f t="shared" si="337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219</v>
      </c>
      <c r="BS614" s="8" t="s">
        <v>550</v>
      </c>
      <c r="BT614" s="9" t="s">
        <v>577</v>
      </c>
      <c r="BU614" s="10">
        <v>172</v>
      </c>
      <c r="BV614" s="9" t="s">
        <v>222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305</v>
      </c>
      <c r="CU614" s="10"/>
      <c r="CV614" s="10"/>
      <c r="CW614" s="10"/>
      <c r="CX614" t="str">
        <f>INDEX('Data_Price '!AS$2:AS$1266,MATCH(Data!$DN614,'Data_Price '!$BE$2:$BE$1266,0))</f>
        <v>Elan 2021 Wingman 86 CTI 172cm Skis w/FX EMX 12.0 Bindings</v>
      </c>
      <c r="CY614" t="str">
        <f>INDEX('Data_Price '!AT$2:AT$1266,MATCH(Data!$DN614,'Data_Price '!$BE$2:$BE$1266,0))</f>
        <v>Next Adventure</v>
      </c>
      <c r="CZ614">
        <f>INDEX('Data_Price '!AU$2:AU$1266,MATCH(Data!$DN614,'Data_Price '!$BE$2:$BE$1266,0))</f>
        <v>399.99</v>
      </c>
      <c r="DA614" t="str">
        <f>INDEX('Data_Price '!AV$2:AV$1266,MATCH(Data!$DN614,'Data_Price '!$BE$2:$BE$1266,0))</f>
        <v>https://www.google.com/url?url=https://www.nextadventure.net/catalog/product/view/id/169834/s/elan-wingman-86ti-skis-2021/&amp;rct=j&amp;q=&amp;esrc=s&amp;sa=U&amp;ved=0ahUKEwi_xLPVxqP2AhWoiOAKHTd4D88QsDwIUg&amp;usg=AOvVaw1ygWUKX2UCYWfG7jZg2gGq</v>
      </c>
      <c r="DB614" t="str">
        <f>INDEX('Data_Price '!AW$2:AW$1266,MATCH(Data!$DN614,'Data_Price '!$BE$2:$BE$1266,0))</f>
        <v>Elan Wingman 86 CTi Skis 2022 w/bindings 172</v>
      </c>
      <c r="DC614" t="str">
        <f>INDEX('Data_Price '!AX$2:AX$1266,MATCH(Data!$DN614,'Data_Price '!$BE$2:$BE$1266,0))</f>
        <v>Ski Depot RaceSkis.com</v>
      </c>
      <c r="DD614">
        <f>INDEX('Data_Price '!AY$2:AY$1266,MATCH(Data!$DN614,'Data_Price '!$BE$2:$BE$1266,0))</f>
        <v>899.99</v>
      </c>
      <c r="DE614" t="str">
        <f>INDEX('Data_Price '!AZ$2:AZ$1266,MATCH(Data!$DN614,'Data_Price '!$BE$2:$BE$1266,0))</f>
        <v>https://www.google.com/url?url=https://ski-depot.com/products/elan-wingman-86-cti-skis-2022-w-bindings-1%3Fvariant%3D39449210650705%26currency%3DUSD%26utm_medium%3Dproduct_sync%26utm_source%3Dgoogle%26utm_content%3Dsag_organic%26utm_campaign%3Dsag_organic&amp;rct=j&amp;q=&amp;esrc=s&amp;sa=U&amp;ved=0ahUKEwi_xLPVxqP2AhWoiOAKHTd4D88Q2SkIZQ&amp;usg=AOvVaw3ykB2VP9vcmaNLaUn5OGIQ</v>
      </c>
      <c r="DF614">
        <f>INDEX('Data_Price '!BA$2:BA$1266,MATCH(Data!$DN614,'Data_Price '!$BE$2:$BE$1266,0))</f>
        <v>0</v>
      </c>
      <c r="DG614">
        <f>INDEX('Data_Price '!BB$2:BB$1266,MATCH(Data!$DN614,'Data_Price '!$BE$2:$BE$1266,0))</f>
        <v>0</v>
      </c>
      <c r="DH614">
        <f>INDEX('Data_Price '!BC$2:BC$1266,MATCH(Data!$DN614,'Data_Price '!$BE$2:$BE$1266,0))</f>
        <v>0</v>
      </c>
      <c r="DI614">
        <f>INDEX('Data_Price '!BD$2:BD$1266,MATCH(Data!$DN614,'Data_Price '!$BE$2:$BE$1266,0))</f>
        <v>0</v>
      </c>
      <c r="DJ614" s="89" t="e">
        <f ca="1">_xll.Connector("TinyUrl.TinyUrl",DA614,0)</f>
        <v>#NAME?</v>
      </c>
      <c r="DK614" s="89" t="e">
        <f ca="1">_xll.Connector("TinyUrl.TinyUrl",DE614,0)</f>
        <v>#NAME?</v>
      </c>
      <c r="DL614" s="89" t="e">
        <f ca="1">_xll.Connector("TinyUrl.TinyUrl",DI614,0)</f>
        <v>#NAME?</v>
      </c>
      <c r="DM614" s="224" t="str">
        <f t="shared" si="338"/>
        <v>Wingman 86 CTi</v>
      </c>
      <c r="DN614" s="89" t="str">
        <f t="shared" si="339"/>
        <v xml:space="preserve"> ElanWingman 86 CTi172 Unisex</v>
      </c>
      <c r="DO614" s="227"/>
    </row>
    <row r="615" spans="2:119" ht="15.45" customHeight="1">
      <c r="B615" s="224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#VALUE!</v>
      </c>
      <c r="F615" s="43" t="b">
        <f>CL615&gt;Driver!$F$56</f>
        <v>0</v>
      </c>
      <c r="G615" s="43" t="b">
        <f>AND(CB615&gt;Driver!$F$55,CB615&lt;Driver!$G$55)</f>
        <v>0</v>
      </c>
      <c r="H615" s="43" t="e">
        <f t="shared" si="306"/>
        <v>#VALUE!</v>
      </c>
      <c r="I615" s="43">
        <f t="shared" si="307"/>
        <v>0</v>
      </c>
      <c r="J615" s="43" t="e">
        <f t="array" ref="J615">NOT(OR(($H$9:$H$1273=TRUE)*($I$9:$I$1273&gt;0)*($BT$9:$BT$1273=BT615)*($K$9:$K$1273&gt;K615)))</f>
        <v>#VALUE!</v>
      </c>
      <c r="K615" s="72">
        <f t="shared" si="308"/>
        <v>0.5868121719173407</v>
      </c>
      <c r="L615" s="72">
        <f t="shared" si="309"/>
        <v>0.78798162919990333</v>
      </c>
      <c r="M615" s="72">
        <f t="shared" si="310"/>
        <v>0.38564271463477817</v>
      </c>
      <c r="N615" s="72">
        <f t="shared" si="311"/>
        <v>0.19444760639979763</v>
      </c>
      <c r="O615" s="72">
        <f t="shared" si="312"/>
        <v>0.30309328260257629</v>
      </c>
      <c r="P615" s="72">
        <f t="shared" si="313"/>
        <v>0.65938725490196082</v>
      </c>
      <c r="Q615" s="72"/>
      <c r="R615" s="72"/>
      <c r="S615" s="72">
        <f t="shared" si="314"/>
        <v>0.78373660263134992</v>
      </c>
      <c r="T615" s="72">
        <f t="shared" si="315"/>
        <v>0.99449158924643966</v>
      </c>
      <c r="U615" s="72">
        <f t="shared" si="316"/>
        <v>0.75738385126014196</v>
      </c>
      <c r="V615" s="72">
        <f t="shared" si="317"/>
        <v>0.6316827396146929</v>
      </c>
      <c r="W615" s="72">
        <f t="shared" si="318"/>
        <v>0.96761878268610213</v>
      </c>
      <c r="X615" s="72">
        <f t="shared" si="319"/>
        <v>0.21201837080009667</v>
      </c>
      <c r="Y615" s="72">
        <f t="shared" si="320"/>
        <v>0.61435728536522183</v>
      </c>
      <c r="Z615" s="72">
        <f t="shared" si="321"/>
        <v>0.80555239360020237</v>
      </c>
      <c r="AA615" s="72">
        <f t="shared" si="322"/>
        <v>0.69690671739742371</v>
      </c>
      <c r="AB615" s="72">
        <f t="shared" si="323"/>
        <v>0.34061274509803918</v>
      </c>
      <c r="AC615" s="72"/>
      <c r="AD615" s="72"/>
      <c r="AE615" s="72">
        <f t="shared" si="324"/>
        <v>0.21626339736865013</v>
      </c>
      <c r="AF615" s="72">
        <f t="shared" si="325"/>
        <v>5.5084107535602889E-3</v>
      </c>
      <c r="AG615" s="72">
        <f t="shared" si="326"/>
        <v>0.24261614873985807</v>
      </c>
      <c r="AH615" s="72">
        <f t="shared" si="327"/>
        <v>0.36831726038530715</v>
      </c>
      <c r="AI615" s="72">
        <f t="shared" si="328"/>
        <v>3.2381217313897856E-2</v>
      </c>
      <c r="AJ615" s="72">
        <f>(AV615-Driver!$K$179)/(Driver!$L$179-Driver!$K$179)</f>
        <v>0.45201837080009666</v>
      </c>
      <c r="AK615" s="72">
        <f>(AW615-Driver!$K$180)/(Driver!$L$180-Driver!$K$180)</f>
        <v>0.49879747598134599</v>
      </c>
      <c r="AL615" s="72">
        <f>(AX615-Driver!$K$181)/(Driver!$L$181-Driver!$K$181)</f>
        <v>0.40555239360020234</v>
      </c>
      <c r="AM615" s="72">
        <f>(AY615-Driver!$K$182)/(Driver!$L$182-Driver!$K$182)</f>
        <v>0.91090671739742368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29"/>
        <v>9.5136345136345142</v>
      </c>
      <c r="AW615" s="70">
        <f t="shared" si="330"/>
        <v>49.730053114548625</v>
      </c>
      <c r="AX615" s="70">
        <f t="shared" si="331"/>
        <v>4.6499715424018211</v>
      </c>
      <c r="AY615" s="70">
        <f>IFERROR(Driver!$K$19/Data!BH615/Data!BI615*Data!BK615*Data!BL615,"")</f>
        <v>-0.54538380387703189</v>
      </c>
      <c r="AZ615" s="70">
        <f t="shared" si="332"/>
        <v>45.625465376023833</v>
      </c>
      <c r="BA615" s="70"/>
      <c r="BB615" s="70"/>
      <c r="BC615" s="70">
        <f t="shared" si="333"/>
        <v>69.370105506659243</v>
      </c>
      <c r="BD615" s="70">
        <f t="shared" si="334"/>
        <v>10.083161103218803</v>
      </c>
      <c r="BE615" s="70">
        <f t="shared" si="335"/>
        <v>0.34273341861975248</v>
      </c>
      <c r="BF615" s="70">
        <f t="shared" si="336"/>
        <v>3.5783428556363983</v>
      </c>
      <c r="BG615" s="70">
        <f t="shared" si="337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219</v>
      </c>
      <c r="BS615" s="8" t="s">
        <v>628</v>
      </c>
      <c r="BT615" s="9" t="s">
        <v>638</v>
      </c>
      <c r="BU615" s="10">
        <v>177</v>
      </c>
      <c r="BV615" s="9" t="s">
        <v>390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305</v>
      </c>
      <c r="CU615" s="9" t="s">
        <v>302</v>
      </c>
      <c r="CV615" s="10"/>
      <c r="CW615" s="10"/>
      <c r="CX615" t="str">
        <f>INDEX('Data_Price '!AS$2:AS$1266,MATCH(Data!$DN615,'Data_Price '!$BE$2:$BE$1266,0))</f>
        <v>Head Kore 97 W Skis Womens 2022</v>
      </c>
      <c r="CY615" t="str">
        <f>INDEX('Data_Price '!AT$2:AT$1266,MATCH(Data!$DN615,'Data_Price '!$BE$2:$BE$1266,0))</f>
        <v>Snowcountry.eu</v>
      </c>
      <c r="CZ615">
        <f>INDEX('Data_Price '!AU$2:AU$1266,MATCH(Data!$DN615,'Data_Price '!$BE$2:$BE$1266,0))</f>
        <v>416.22</v>
      </c>
      <c r="DA615" t="str">
        <f>INDEX('Data_Price '!AV$2:AV$1266,MATCH(Data!$DN615,'Data_Price '!$BE$2:$BE$1266,0))</f>
        <v>https://www.google.com/url?url=https://www.snowcountry.eu/head-kore-97-w.html%3Fartikel_maat%3D65346%26country%3DUS&amp;rct=j&amp;q=&amp;esrc=s&amp;sa=U&amp;ved=0ahUKEwimlOfVxqP2AhWmmOAKHU-8ALMQsDwIiQE&amp;usg=AOvVaw1xJ9DmqXRK2ITHUzfTJpdQ</v>
      </c>
      <c r="DB615" t="str">
        <f>INDEX('Data_Price '!AW$2:AW$1266,MATCH(Data!$DN615,'Data_Price '!$BE$2:$BE$1266,0))</f>
        <v>Head Kore 97 W Skis Womens 2022</v>
      </c>
      <c r="DC615" t="str">
        <f>INDEX('Data_Price '!AX$2:AX$1266,MATCH(Data!$DN615,'Data_Price '!$BE$2:$BE$1266,0))</f>
        <v>Snowcountry.eu</v>
      </c>
      <c r="DD615">
        <f>INDEX('Data_Price '!AY$2:AY$1266,MATCH(Data!$DN615,'Data_Price '!$BE$2:$BE$1266,0))</f>
        <v>416.22</v>
      </c>
      <c r="DE615" t="str">
        <f>INDEX('Data_Price '!AZ$2:AZ$1266,MATCH(Data!$DN615,'Data_Price '!$BE$2:$BE$1266,0))</f>
        <v>https://www.google.com/url?q=https://www.snowcountry.eu/head-kore-97-w.html%3Fartikel_maat%3D65346%26country%3DUS&amp;sa=U&amp;ved=0ahUKEwj4k6jWxqP2AhVFm-AKHUMKDN4Q2ykIGA&amp;usg=AOvVaw3W5FSzUP2sZNwDS4V-Itd0</v>
      </c>
      <c r="DF615" t="str">
        <f>INDEX('Data_Price '!BA$2:BA$1266,MATCH(Data!$DN615,'Data_Price '!$BE$2:$BE$1266,0))</f>
        <v>Head Kore 97 W Skis Womens 2022</v>
      </c>
      <c r="DG615" t="str">
        <f>INDEX('Data_Price '!BB$2:BB$1266,MATCH(Data!$DN615,'Data_Price '!$BE$2:$BE$1266,0))</f>
        <v>! OutdoorXL.com</v>
      </c>
      <c r="DH615">
        <f>INDEX('Data_Price '!BC$2:BC$1266,MATCH(Data!$DN615,'Data_Price '!$BE$2:$BE$1266,0))</f>
        <v>439.95</v>
      </c>
      <c r="DI615" t="str">
        <f>INDEX('Data_Price '!BD$2:BD$1266,MATCH(Data!$DN615,'Data_Price '!$BE$2:$BE$1266,0))</f>
        <v>https://www.google.com/url?q=https://www.outdoorxl.com/head-kore-97-w.html%3Fprl%3D92-5352x144-1002&amp;sa=U&amp;ved=0ahUKEwj4k6jWxqP2AhVFm-AKHUMKDN4Q2ykIGg&amp;usg=AOvVaw28MjHxL2PJMBYs3G84ZLs_</v>
      </c>
      <c r="DJ615" s="89" t="e">
        <f ca="1">_xll.Connector("TinyUrl.TinyUrl",DA615,0)</f>
        <v>#NAME?</v>
      </c>
      <c r="DK615" s="89" t="e">
        <f ca="1">_xll.Connector("TinyUrl.TinyUrl",DE615,0)</f>
        <v>#NAME?</v>
      </c>
      <c r="DL615" s="89" t="e">
        <f ca="1">_xll.Connector("TinyUrl.TinyUrl",DI615,0)</f>
        <v>#NAME?</v>
      </c>
      <c r="DM615" s="224" t="str">
        <f t="shared" si="338"/>
        <v>Kore 97 W</v>
      </c>
      <c r="DN615" s="89" t="str">
        <f t="shared" si="339"/>
        <v xml:space="preserve"> HeadKore 97 W177 Women's</v>
      </c>
      <c r="DO615" s="227"/>
    </row>
    <row r="616" spans="2:119" ht="15.45" customHeight="1">
      <c r="B616" s="224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#VALUE!</v>
      </c>
      <c r="F616" s="43" t="b">
        <f>CL616&gt;Driver!$F$56</f>
        <v>0</v>
      </c>
      <c r="G616" s="43" t="b">
        <f>AND(CB616&gt;Driver!$F$55,CB616&lt;Driver!$G$55)</f>
        <v>0</v>
      </c>
      <c r="H616" s="43" t="e">
        <f t="shared" si="306"/>
        <v>#VALUE!</v>
      </c>
      <c r="I616" s="43">
        <f t="shared" si="307"/>
        <v>0</v>
      </c>
      <c r="J616" s="43" t="e">
        <f t="array" ref="J616">NOT(OR(($H$9:$H$1273=TRUE)*($I$9:$I$1273&gt;0)*($BT$9:$BT$1273=BT616)*($K$9:$K$1273&gt;K616)))</f>
        <v>#VALUE!</v>
      </c>
      <c r="K616" s="72">
        <f t="shared" si="308"/>
        <v>0.64344490423118628</v>
      </c>
      <c r="L616" s="72">
        <f t="shared" si="309"/>
        <v>0.89423575860124083</v>
      </c>
      <c r="M616" s="72">
        <f t="shared" si="310"/>
        <v>0.39265404986113173</v>
      </c>
      <c r="N616" s="72">
        <f t="shared" si="311"/>
        <v>2.812875482198185E-2</v>
      </c>
      <c r="O616" s="72">
        <f t="shared" si="312"/>
        <v>0.28321574770258973</v>
      </c>
      <c r="P616" s="72">
        <f t="shared" si="313"/>
        <v>0.8666176470588236</v>
      </c>
      <c r="Q616" s="72"/>
      <c r="R616" s="72"/>
      <c r="S616" s="72">
        <f t="shared" si="314"/>
        <v>0.74068745071262931</v>
      </c>
      <c r="T616" s="72">
        <f t="shared" si="315"/>
        <v>0.83646201175321355</v>
      </c>
      <c r="U616" s="72">
        <f t="shared" si="316"/>
        <v>0.7342674451626624</v>
      </c>
      <c r="V616" s="72">
        <f t="shared" si="317"/>
        <v>0.60900258004506402</v>
      </c>
      <c r="W616" s="72">
        <f t="shared" si="318"/>
        <v>0.98526360544217684</v>
      </c>
      <c r="X616" s="72">
        <f t="shared" si="319"/>
        <v>0.10576424139875917</v>
      </c>
      <c r="Y616" s="72">
        <f t="shared" si="320"/>
        <v>0.60734595013886827</v>
      </c>
      <c r="Z616" s="72">
        <f t="shared" si="321"/>
        <v>0.97187124517801815</v>
      </c>
      <c r="AA616" s="72">
        <f t="shared" si="322"/>
        <v>0.71678425229741027</v>
      </c>
      <c r="AB616" s="72">
        <f t="shared" si="323"/>
        <v>0.1333823529411764</v>
      </c>
      <c r="AC616" s="72"/>
      <c r="AD616" s="72"/>
      <c r="AE616" s="72">
        <f t="shared" si="324"/>
        <v>0.25931254928737063</v>
      </c>
      <c r="AF616" s="72">
        <f t="shared" si="325"/>
        <v>0.16353798824678642</v>
      </c>
      <c r="AG616" s="72">
        <f t="shared" si="326"/>
        <v>0.2657325548373376</v>
      </c>
      <c r="AH616" s="72">
        <f t="shared" si="327"/>
        <v>0.39099741995493603</v>
      </c>
      <c r="AI616" s="72">
        <f t="shared" si="328"/>
        <v>1.4736394557823135E-2</v>
      </c>
      <c r="AJ616" s="72">
        <f>(AV616-Driver!$K$179)/(Driver!$L$179-Driver!$K$179)</f>
        <v>0.13423575860124082</v>
      </c>
      <c r="AK616" s="72">
        <f>(AW616-Driver!$K$180)/(Driver!$L$180-Driver!$K$180)</f>
        <v>0.32220889512077944</v>
      </c>
      <c r="AL616" s="72">
        <f>(AX616-Driver!$K$181)/(Driver!$L$181-Driver!$K$181)</f>
        <v>0.57187124517801813</v>
      </c>
      <c r="AM616" s="72">
        <f>(AY616-Driver!$K$182)/(Driver!$L$182-Driver!$K$182)</f>
        <v>0.93078425229741024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29"/>
        <v>2.825261158594492</v>
      </c>
      <c r="AW616" s="70">
        <f t="shared" si="330"/>
        <v>32.461782395751605</v>
      </c>
      <c r="AX616" s="70">
        <f t="shared" si="331"/>
        <v>6.1468412066021632</v>
      </c>
      <c r="AY616" s="70">
        <f>IFERROR(Driver!$K$19/Data!BH616/Data!BI616*Data!BK616*Data!BL616,"")</f>
        <v>-0.42370363586917309</v>
      </c>
      <c r="AZ616" s="70">
        <f t="shared" si="332"/>
        <v>26.738644825018614</v>
      </c>
      <c r="BA616" s="70"/>
      <c r="BB616" s="70"/>
      <c r="BC616" s="70">
        <f t="shared" si="333"/>
        <v>47.040211133570047</v>
      </c>
      <c r="BD616" s="70">
        <f t="shared" si="334"/>
        <v>25.043467882254728</v>
      </c>
      <c r="BE616" s="70">
        <f t="shared" si="335"/>
        <v>0.36584570101057046</v>
      </c>
      <c r="BF616" s="70">
        <f t="shared" si="336"/>
        <v>1.0167781693856448</v>
      </c>
      <c r="BG616" s="70">
        <f t="shared" si="337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219</v>
      </c>
      <c r="BS616" s="8" t="s">
        <v>438</v>
      </c>
      <c r="BT616" s="9" t="s">
        <v>455</v>
      </c>
      <c r="BU616" s="10">
        <v>173</v>
      </c>
      <c r="BV616" s="9" t="s">
        <v>222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305</v>
      </c>
      <c r="CU616" s="10"/>
      <c r="CV616" s="10"/>
      <c r="CW616" s="10"/>
      <c r="CX616" t="str">
        <f>INDEX('Data_Price '!AS$2:AS$1266,MATCH(Data!$DN616,'Data_Price '!$BE$2:$BE$1266,0))</f>
        <v>Atomic 2022 Maverick 83 R AW Skis w/ M10 GW Bindings</v>
      </c>
      <c r="CY616" t="str">
        <f>INDEX('Data_Price '!AT$2:AT$1266,MATCH(Data!$DN616,'Data_Price '!$BE$2:$BE$1266,0))</f>
        <v>eBay - asogear</v>
      </c>
      <c r="CZ616">
        <f>INDEX('Data_Price '!AU$2:AU$1266,MATCH(Data!$DN616,'Data_Price '!$BE$2:$BE$1266,0))</f>
        <v>454.99</v>
      </c>
      <c r="DA616" t="str">
        <f>INDEX('Data_Price '!AV$2:AV$1266,MATCH(Data!$DN616,'Data_Price '!$BE$2:$BE$1266,0))</f>
        <v>https://www.google.com/url?q=https://www.ebay.com/itm/194557501556%3Fchn%3Dps%26mkevt%3D1%26mkcid%3D28%26var%3D494649877719&amp;sa=U&amp;ved=0ahUKEwjFm_3WxqP2AhXwTN8KHSHqBjUQ2ykIHQ&amp;usg=AOvVaw254esqXHnO9EN3F9xOphue</v>
      </c>
      <c r="DB616" t="str">
        <f>INDEX('Data_Price '!AW$2:AW$1266,MATCH(Data!$DN616,'Data_Price '!$BE$2:$BE$1266,0))</f>
        <v>Atomic 2022 Maverick 83 R AW Skis w/ M10 GW Bindings</v>
      </c>
      <c r="DC616" t="str">
        <f>INDEX('Data_Price '!AX$2:AX$1266,MATCH(Data!$DN616,'Data_Price '!$BE$2:$BE$1266,0))</f>
        <v>evo.com</v>
      </c>
      <c r="DD616">
        <f>INDEX('Data_Price '!AY$2:AY$1266,MATCH(Data!$DN616,'Data_Price '!$BE$2:$BE$1266,0))</f>
        <v>499.99</v>
      </c>
      <c r="DE616" t="str">
        <f>INDEX('Data_Price '!AZ$2:AZ$1266,MATCH(Data!$DN616,'Data_Price '!$BE$2:$BE$1266,0))</f>
        <v>https://www.google.com/url?url=https://www.evo.com/ski-packages/atomic-maverick-83-skis-m10-gw-bindings%3Fimage%3D197826/826871/clone.jpg&amp;rct=j&amp;q=&amp;esrc=s&amp;sa=U&amp;ved=0ahUKEwjYpMvWxqP2AhWEct8KHZF3CKwQsDwIUQ&amp;usg=AOvVaw3EZTknU4fhegADoKlRrhZv</v>
      </c>
      <c r="DF616" t="str">
        <f>INDEX('Data_Price '!BA$2:BA$1266,MATCH(Data!$DN616,'Data_Price '!$BE$2:$BE$1266,0))</f>
        <v>Atomic 2022 Maverick 83 R AW Skis w/ M10 GW Bindings</v>
      </c>
      <c r="DG616" t="str">
        <f>INDEX('Data_Price '!BB$2:BB$1266,MATCH(Data!$DN616,'Data_Price '!$BE$2:$BE$1266,0))</f>
        <v>evo.com</v>
      </c>
      <c r="DH616">
        <f>INDEX('Data_Price '!BC$2:BC$1266,MATCH(Data!$DN616,'Data_Price '!$BE$2:$BE$1266,0))</f>
        <v>499.99</v>
      </c>
      <c r="DI616" t="str">
        <f>INDEX('Data_Price '!BD$2:BD$1266,MATCH(Data!$DN616,'Data_Price '!$BE$2:$BE$1266,0))</f>
        <v>https://www.google.com/url?q=https://www.evo.com/ski-packages/atomic-maverick-83-skis-m10-gw-bindings%3Fimage%3D197826/826871/clone.jpg&amp;sa=U&amp;ved=0ahUKEwjFm_3WxqP2AhXwTN8KHSHqBjUQ2ykIFw&amp;usg=AOvVaw35k07lhuWoLy7eKUP0jm-V</v>
      </c>
      <c r="DJ616" s="89" t="e">
        <f ca="1">_xll.Connector("TinyUrl.TinyUrl",DA616,0)</f>
        <v>#NAME?</v>
      </c>
      <c r="DK616" s="89" t="e">
        <f ca="1">_xll.Connector("TinyUrl.TinyUrl",DE616,0)</f>
        <v>#NAME?</v>
      </c>
      <c r="DL616" s="89" t="e">
        <f ca="1">_xll.Connector("TinyUrl.TinyUrl",DI616,0)</f>
        <v>#NAME?</v>
      </c>
      <c r="DM616" s="224" t="str">
        <f t="shared" si="338"/>
        <v>Maverick 83</v>
      </c>
      <c r="DN616" s="89" t="str">
        <f t="shared" si="339"/>
        <v xml:space="preserve"> AtomicMaverick 83173 Unisex</v>
      </c>
      <c r="DO616" s="227" t="s">
        <v>1104</v>
      </c>
    </row>
    <row r="617" spans="2:119" ht="15.45" customHeight="1">
      <c r="B617" s="224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#VALUE!</v>
      </c>
      <c r="F617" s="43" t="b">
        <f>CL617&gt;Driver!$F$56</f>
        <v>0</v>
      </c>
      <c r="G617" s="43" t="b">
        <f>AND(CB617&gt;Driver!$F$55,CB617&lt;Driver!$G$55)</f>
        <v>1</v>
      </c>
      <c r="H617" s="43" t="e">
        <f t="shared" si="306"/>
        <v>#VALUE!</v>
      </c>
      <c r="I617" s="43">
        <f t="shared" si="307"/>
        <v>0</v>
      </c>
      <c r="J617" s="43" t="e">
        <f t="array" ref="J617">NOT(OR(($H$9:$H$1273=TRUE)*($I$9:$I$1273&gt;0)*($BT$9:$BT$1273=BT617)*($K$9:$K$1273&gt;K617)))</f>
        <v>#VALUE!</v>
      </c>
      <c r="K617" s="72">
        <f t="shared" si="308"/>
        <v>0.61712224303196828</v>
      </c>
      <c r="L617" s="72">
        <f t="shared" si="309"/>
        <v>0.87113367174280887</v>
      </c>
      <c r="M617" s="72">
        <f t="shared" si="310"/>
        <v>0.36311081432112779</v>
      </c>
      <c r="N617" s="72">
        <f t="shared" si="311"/>
        <v>7.9984822614304618E-2</v>
      </c>
      <c r="O617" s="72">
        <f t="shared" si="312"/>
        <v>0.30796690139483052</v>
      </c>
      <c r="P617" s="72">
        <f t="shared" si="313"/>
        <v>0.70138071895424847</v>
      </c>
      <c r="Q617" s="72"/>
      <c r="R617" s="72"/>
      <c r="S617" s="72">
        <f t="shared" si="314"/>
        <v>0.78600296825830829</v>
      </c>
      <c r="T617" s="72">
        <f t="shared" si="315"/>
        <v>0.9337847679761917</v>
      </c>
      <c r="U617" s="72">
        <f t="shared" si="316"/>
        <v>0.96729614035608891</v>
      </c>
      <c r="V617" s="72">
        <f t="shared" si="317"/>
        <v>0.6709394382233751</v>
      </c>
      <c r="W617" s="72">
        <f t="shared" si="318"/>
        <v>0.98430990421209386</v>
      </c>
      <c r="X617" s="72">
        <f t="shared" si="319"/>
        <v>0.12886632825719119</v>
      </c>
      <c r="Y617" s="72">
        <f t="shared" si="320"/>
        <v>0.63688918567887221</v>
      </c>
      <c r="Z617" s="72">
        <f t="shared" si="321"/>
        <v>0.92001517738569538</v>
      </c>
      <c r="AA617" s="72">
        <f t="shared" si="322"/>
        <v>0.69203309860516948</v>
      </c>
      <c r="AB617" s="72">
        <f t="shared" si="323"/>
        <v>0.29861928104575158</v>
      </c>
      <c r="AC617" s="72"/>
      <c r="AD617" s="72"/>
      <c r="AE617" s="72">
        <f t="shared" si="324"/>
        <v>0.21399703174169168</v>
      </c>
      <c r="AF617" s="72">
        <f t="shared" si="325"/>
        <v>6.6215232023808246E-2</v>
      </c>
      <c r="AG617" s="72">
        <f t="shared" si="326"/>
        <v>3.2703859643911135E-2</v>
      </c>
      <c r="AH617" s="72">
        <f t="shared" si="327"/>
        <v>0.3290605617766249</v>
      </c>
      <c r="AI617" s="72">
        <f t="shared" si="328"/>
        <v>1.5690095787906096E-2</v>
      </c>
      <c r="AJ617" s="72">
        <f>(AV617-Driver!$K$179)/(Driver!$L$179-Driver!$K$179)</f>
        <v>0.36886632825719118</v>
      </c>
      <c r="AK617" s="72">
        <f>(AW617-Driver!$K$180)/(Driver!$L$180-Driver!$K$180)</f>
        <v>0.46988884881470977</v>
      </c>
      <c r="AL617" s="72">
        <f>(AX617-Driver!$K$181)/(Driver!$L$181-Driver!$K$181)</f>
        <v>0.52001517738569536</v>
      </c>
      <c r="AM617" s="72">
        <f>(AY617-Driver!$K$182)/(Driver!$L$182-Driver!$K$182)</f>
        <v>0.90603309860516945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29"/>
        <v>7.7635327635327638</v>
      </c>
      <c r="AW617" s="70">
        <f t="shared" si="330"/>
        <v>46.903131930916643</v>
      </c>
      <c r="AX617" s="70">
        <f t="shared" si="331"/>
        <v>5.6801365964712582</v>
      </c>
      <c r="AY617" s="70">
        <f>IFERROR(Driver!$K$19/Data!BH617/Data!BI617*Data!BK617*Data!BL617,"")</f>
        <v>-0.57521762162312251</v>
      </c>
      <c r="AZ617" s="70">
        <f t="shared" si="332"/>
        <v>41.798212956068504</v>
      </c>
      <c r="BA617" s="70"/>
      <c r="BB617" s="70"/>
      <c r="BC617" s="70">
        <f t="shared" si="333"/>
        <v>70.545685112880818</v>
      </c>
      <c r="BD617" s="70">
        <f t="shared" si="334"/>
        <v>4.7107149869241267</v>
      </c>
      <c r="BE617" s="70">
        <f t="shared" si="335"/>
        <v>6.7462524226620232E-2</v>
      </c>
      <c r="BF617" s="70">
        <f t="shared" si="336"/>
        <v>8.0121111695704847</v>
      </c>
      <c r="BG617" s="70">
        <f t="shared" si="337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219</v>
      </c>
      <c r="BS617" s="8" t="s">
        <v>579</v>
      </c>
      <c r="BT617" s="9" t="s">
        <v>594</v>
      </c>
      <c r="BU617" s="10">
        <v>172</v>
      </c>
      <c r="BV617" s="9" t="s">
        <v>222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301</v>
      </c>
      <c r="CU617" s="9" t="s">
        <v>304</v>
      </c>
      <c r="CV617" s="10"/>
      <c r="CW617" s="10"/>
      <c r="CX617" t="str">
        <f>INDEX('Data_Price '!AS$2:AS$1266,MATCH(Data!$DN617,'Data_Price '!$BE$2:$BE$1266,0))</f>
        <v>Faction Dictator 3.0 Skis</v>
      </c>
      <c r="CY617" t="str">
        <f>INDEX('Data_Price '!AT$2:AT$1266,MATCH(Data!$DN617,'Data_Price '!$BE$2:$BE$1266,0))</f>
        <v>Snowcountry.eu</v>
      </c>
      <c r="CZ617">
        <f>INDEX('Data_Price '!AU$2:AU$1266,MATCH(Data!$DN617,'Data_Price '!$BE$2:$BE$1266,0))</f>
        <v>462.58</v>
      </c>
      <c r="DA617" t="str">
        <f>INDEX('Data_Price '!AV$2:AV$1266,MATCH(Data!$DN617,'Data_Price '!$BE$2:$BE$1266,0))</f>
        <v>https://www.google.com/url?q=https://www.snowcountry.eu/faction-dictator-3-0.html%3Fartikel_maat%3D65330%26country%3DUS&amp;sa=U&amp;ved=0ahUKEwjb8crXxqP2AhXtRd8KHcmsDRAQ2ykIGg&amp;usg=AOvVaw2oA1AU192buWHLunqI2PbW</v>
      </c>
      <c r="DB617" t="str">
        <f>INDEX('Data_Price '!AW$2:AW$1266,MATCH(Data!$DN617,'Data_Price '!$BE$2:$BE$1266,0))</f>
        <v>Faction Dictator 3.0 Skis</v>
      </c>
      <c r="DC617" t="str">
        <f>INDEX('Data_Price '!AX$2:AX$1266,MATCH(Data!$DN617,'Data_Price '!$BE$2:$BE$1266,0))</f>
        <v>Aspen Ski and Board</v>
      </c>
      <c r="DD617">
        <f>INDEX('Data_Price '!AY$2:AY$1266,MATCH(Data!$DN617,'Data_Price '!$BE$2:$BE$1266,0))</f>
        <v>575.20000000000005</v>
      </c>
      <c r="DE617" t="str">
        <f>INDEX('Data_Price '!AZ$2:AZ$1266,MATCH(Data!$DN617,'Data_Price '!$BE$2:$BE$1266,0))</f>
        <v>https://www.google.com/url?q=https://www.aspenskiandboard.com/products/factiondictator30skismens2021%3Fvariant%3D32570328252521%26currency%3DUSD%26utm_medium%3Dproduct_sync%26utm_source%3Dgoogle%26utm_content%3Dsag_organic%26utm_campaign%3Dsag_organic%26srsltid%3DAWLEVJzmABjycKOHMmReLggjhvdDhW4k2F2uWLqRhXNbNRfVHMOFMGVaWC8&amp;sa=U&amp;ved=0ahUKEwjb8crXxqP2AhXtRd8KHcmsDRAQ2ykIHA&amp;usg=AOvVaw3QGD4cgXjYQd823pELivp7</v>
      </c>
      <c r="DF617" t="str">
        <f>INDEX('Data_Price '!BA$2:BA$1266,MATCH(Data!$DN617,'Data_Price '!$BE$2:$BE$1266,0))</f>
        <v>Faction Dictator 3.0 Skis</v>
      </c>
      <c r="DG617" t="str">
        <f>INDEX('Data_Price '!BB$2:BB$1266,MATCH(Data!$DN617,'Data_Price '!$BE$2:$BE$1266,0))</f>
        <v>evo.com</v>
      </c>
      <c r="DH617">
        <f>INDEX('Data_Price '!BC$2:BC$1266,MATCH(Data!$DN617,'Data_Price '!$BE$2:$BE$1266,0))</f>
        <v>719</v>
      </c>
      <c r="DI617" t="str">
        <f>INDEX('Data_Price '!BD$2:BD$1266,MATCH(Data!$DN617,'Data_Price '!$BE$2:$BE$1266,0))</f>
        <v>https://www.google.com/url?url=https://www.evo.com/skis/faction-dictator-30%3Fimage%3D181933/733510/faction-dictator-3-0-skis-2022-.jpg&amp;rct=j&amp;q=&amp;esrc=s&amp;sa=U&amp;ved=0ahUKEwiKh5_XxqP2AhWEg-AKHfusBiYQsDwITQ&amp;usg=AOvVaw0wp_3MGGWqouAW4WgOqzHL</v>
      </c>
      <c r="DJ617" s="89" t="e">
        <f ca="1">_xll.Connector("TinyUrl.TinyUrl",DA617,0)</f>
        <v>#NAME?</v>
      </c>
      <c r="DK617" s="89" t="e">
        <f ca="1">_xll.Connector("TinyUrl.TinyUrl",DE617,0)</f>
        <v>#NAME?</v>
      </c>
      <c r="DL617" s="89" t="e">
        <f ca="1">_xll.Connector("TinyUrl.TinyUrl",DI617,0)</f>
        <v>#NAME?</v>
      </c>
      <c r="DM617" s="224" t="str">
        <f t="shared" si="338"/>
        <v>Dictator 3.0</v>
      </c>
      <c r="DN617" s="89" t="str">
        <f t="shared" si="339"/>
        <v xml:space="preserve"> FactionDictator 3.0172 Unisex</v>
      </c>
      <c r="DO617" s="227" t="s">
        <v>1105</v>
      </c>
    </row>
    <row r="618" spans="2:119" ht="15.45" customHeight="1">
      <c r="B618" s="224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#VALUE!</v>
      </c>
      <c r="F618" s="43" t="b">
        <f>CL618&gt;Driver!$F$56</f>
        <v>0</v>
      </c>
      <c r="G618" s="43" t="b">
        <f>AND(CB618&gt;Driver!$F$55,CB618&lt;Driver!$G$55)</f>
        <v>0</v>
      </c>
      <c r="H618" s="43" t="e">
        <f t="shared" si="306"/>
        <v>#VALUE!</v>
      </c>
      <c r="I618" s="43">
        <f t="shared" si="307"/>
        <v>0</v>
      </c>
      <c r="J618" s="43" t="e">
        <f t="array" ref="J618">NOT(OR(($H$9:$H$1273=TRUE)*($I$9:$I$1273&gt;0)*($BT$9:$BT$1273=BT618)*($K$9:$K$1273&gt;K618)))</f>
        <v>#VALUE!</v>
      </c>
      <c r="K618" s="72">
        <f t="shared" si="308"/>
        <v>0.62220238802971084</v>
      </c>
      <c r="L618" s="72">
        <f t="shared" si="309"/>
        <v>0.84685843203609701</v>
      </c>
      <c r="M618" s="72">
        <f t="shared" si="310"/>
        <v>0.39754634402332467</v>
      </c>
      <c r="N618" s="72">
        <f t="shared" si="311"/>
        <v>7.0498956554733483E-2</v>
      </c>
      <c r="O618" s="72">
        <f t="shared" si="312"/>
        <v>0.27218909512308365</v>
      </c>
      <c r="P618" s="72">
        <f t="shared" si="313"/>
        <v>0.84995098039215689</v>
      </c>
      <c r="Q618" s="72"/>
      <c r="R618" s="72"/>
      <c r="S618" s="72">
        <f t="shared" si="314"/>
        <v>0.75212331345872441</v>
      </c>
      <c r="T618" s="72">
        <f t="shared" si="315"/>
        <v>0.66262459769457271</v>
      </c>
      <c r="U618" s="72">
        <f t="shared" si="316"/>
        <v>9.9999999999999978E-2</v>
      </c>
      <c r="V618" s="72">
        <f t="shared" si="317"/>
        <v>0.60110435165192888</v>
      </c>
      <c r="W618" s="72">
        <f t="shared" si="318"/>
        <v>0.96708906662368799</v>
      </c>
      <c r="X618" s="72">
        <f t="shared" si="319"/>
        <v>0.15314156796390299</v>
      </c>
      <c r="Y618" s="72">
        <f t="shared" si="320"/>
        <v>0.60245365597667533</v>
      </c>
      <c r="Z618" s="72">
        <f t="shared" si="321"/>
        <v>0.92950104344526652</v>
      </c>
      <c r="AA618" s="72">
        <f t="shared" si="322"/>
        <v>0.72781090487691635</v>
      </c>
      <c r="AB618" s="72">
        <f t="shared" si="323"/>
        <v>0.15004901960784311</v>
      </c>
      <c r="AC618" s="72"/>
      <c r="AD618" s="72"/>
      <c r="AE618" s="72">
        <f t="shared" si="324"/>
        <v>0.24787668654127554</v>
      </c>
      <c r="AF618" s="72">
        <f t="shared" si="325"/>
        <v>0.33737540230542729</v>
      </c>
      <c r="AG618" s="72">
        <f t="shared" si="326"/>
        <v>0.9</v>
      </c>
      <c r="AH618" s="72">
        <f t="shared" si="327"/>
        <v>0.39889564834807112</v>
      </c>
      <c r="AI618" s="72">
        <f t="shared" si="328"/>
        <v>3.2910933376312033E-2</v>
      </c>
      <c r="AJ618" s="72">
        <f>(AV618-Driver!$K$179)/(Driver!$L$179-Driver!$K$179)</f>
        <v>8.6858432036097014E-2</v>
      </c>
      <c r="AK618" s="72">
        <f>(AW618-Driver!$K$180)/(Driver!$L$180-Driver!$K$180)</f>
        <v>0.33453303750600338</v>
      </c>
      <c r="AL618" s="72">
        <f>(AX618-Driver!$K$181)/(Driver!$L$181-Driver!$K$181)</f>
        <v>0.52950104344526649</v>
      </c>
      <c r="AM618" s="72">
        <f>(AY618-Driver!$K$182)/(Driver!$L$182-Driver!$K$182)</f>
        <v>0.94181090487691632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29"/>
        <v>1.8281101614434949</v>
      </c>
      <c r="AW618" s="70">
        <f t="shared" si="330"/>
        <v>33.666937485893513</v>
      </c>
      <c r="AX618" s="70">
        <f t="shared" si="331"/>
        <v>5.7655093910073987</v>
      </c>
      <c r="AY618" s="70">
        <f>IFERROR(Driver!$K$19/Data!BH618/Data!BI618*Data!BK618*Data!BL618,"")</f>
        <v>-0.3562040719046547</v>
      </c>
      <c r="AZ618" s="70">
        <f t="shared" si="332"/>
        <v>28.257632166790767</v>
      </c>
      <c r="BA618" s="70"/>
      <c r="BB618" s="70"/>
      <c r="BC618" s="70">
        <f t="shared" si="333"/>
        <v>52.972072640797606</v>
      </c>
      <c r="BD618" s="70">
        <f t="shared" si="334"/>
        <v>40.427771004773334</v>
      </c>
      <c r="BE618" s="70">
        <f t="shared" si="335"/>
        <v>1</v>
      </c>
      <c r="BF618" s="70">
        <f t="shared" si="336"/>
        <v>0.12472876057591417</v>
      </c>
      <c r="BG618" s="70">
        <f t="shared" si="337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219</v>
      </c>
      <c r="BS618" s="8" t="s">
        <v>550</v>
      </c>
      <c r="BT618" s="9" t="s">
        <v>574</v>
      </c>
      <c r="BU618" s="10">
        <v>168</v>
      </c>
      <c r="BV618" s="9" t="s">
        <v>222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307</v>
      </c>
      <c r="CU618" s="10"/>
      <c r="CV618" s="10"/>
      <c r="CW618" s="10"/>
      <c r="CX618" t="str">
        <f>INDEX('Data_Price '!AS$2:AS$1266,MATCH(Data!$DN618,'Data_Price '!$BE$2:$BE$1266,0))</f>
        <v>Elan Wingman 78 Ti Skis with Bindings</v>
      </c>
      <c r="CY618" t="str">
        <f>INDEX('Data_Price '!AT$2:AT$1266,MATCH(Data!$DN618,'Data_Price '!$BE$2:$BE$1266,0))</f>
        <v>! OutdoorXL.com</v>
      </c>
      <c r="CZ618">
        <f>INDEX('Data_Price '!AU$2:AU$1266,MATCH(Data!$DN618,'Data_Price '!$BE$2:$BE$1266,0))</f>
        <v>389.95</v>
      </c>
      <c r="DA618" t="str">
        <f>INDEX('Data_Price '!AV$2:AV$1266,MATCH(Data!$DN618,'Data_Price '!$BE$2:$BE$1266,0))</f>
        <v>https://www.google.com/url?url=https://www.outdoorxl.com/elan-wingman-78-ti.html%3Fprl%3D92-621x144-384&amp;rct=j&amp;q=&amp;esrc=s&amp;sa=U&amp;ved=0ahUKEwix-fXXxqP2AhURZd8KHbs8DQ4QsDwIaA&amp;usg=AOvVaw2tiVkrFWuCLIUXk8SpcrUj</v>
      </c>
      <c r="DB618" t="str">
        <f>INDEX('Data_Price '!AW$2:AW$1266,MATCH(Data!$DN618,'Data_Price '!$BE$2:$BE$1266,0))</f>
        <v>Elan Wingman 78 TI PS ELS 11.0 168cm</v>
      </c>
      <c r="DC618" t="str">
        <f>INDEX('Data_Price '!AX$2:AX$1266,MATCH(Data!$DN618,'Data_Price '!$BE$2:$BE$1266,0))</f>
        <v>Sundance Ski and Board Shop</v>
      </c>
      <c r="DD618">
        <f>INDEX('Data_Price '!AY$2:AY$1266,MATCH(Data!$DN618,'Data_Price '!$BE$2:$BE$1266,0))</f>
        <v>552.26</v>
      </c>
      <c r="DE618" t="str">
        <f>INDEX('Data_Price '!AZ$2:AZ$1266,MATCH(Data!$DN618,'Data_Price '!$BE$2:$BE$1266,0))</f>
        <v>https://www.google.com/url?url=https://sundanceskishop.com/products/elan-wingman-78-ti-ps-els-11-0%3Fvariant%3D39392109985890%26currency%3DCAD%26utm_medium%3Dproduct_sync%26utm_source%3Dgoogle%26utm_content%3Dsag_organic%26utm_campaign%3Dsag_organic&amp;rct=j&amp;q=&amp;esrc=s&amp;sa=U&amp;ved=0ahUKEwix-fXXxqP2AhURZd8KHbs8DQ4Q2SkIYQ&amp;usg=AOvVaw0VSw1kdyZkGycLIRj2rhF5</v>
      </c>
      <c r="DF618" t="str">
        <f>INDEX('Data_Price '!BA$2:BA$1266,MATCH(Data!$DN618,'Data_Price '!$BE$2:$BE$1266,0))</f>
        <v>Elan Wingman 78 Ti with ELS 11.0 Binding Skis</v>
      </c>
      <c r="DG618" t="str">
        <f>INDEX('Data_Price '!BB$2:BB$1266,MATCH(Data!$DN618,'Data_Price '!$BE$2:$BE$1266,0))</f>
        <v>Skis.com</v>
      </c>
      <c r="DH618">
        <f>INDEX('Data_Price '!BC$2:BC$1266,MATCH(Data!$DN618,'Data_Price '!$BE$2:$BE$1266,0))</f>
        <v>599.99</v>
      </c>
      <c r="DI618" t="str">
        <f>INDEX('Data_Price '!BD$2:BD$1266,MATCH(Data!$DN618,'Data_Price '!$BE$2:$BE$1266,0))</f>
        <v>https://www.google.com/url?url=https://www.skis.com/Elan-Wingman-78-TI-Skis-with-ELS-11-GW-Bindings-2022-2022/915552P,default,pd.html%3Fsrc%3Dcpc&amp;rct=j&amp;q=&amp;esrc=s&amp;sa=U&amp;ved=0ahUKEwix-fXXxqP2AhURZd8KHbs8DQ4QsDwIXQ&amp;usg=AOvVaw0qT5RRArSkQ25Lgk-wK31y</v>
      </c>
      <c r="DJ618" s="89" t="e">
        <f ca="1">_xll.Connector("TinyUrl.TinyUrl",DA618,0)</f>
        <v>#NAME?</v>
      </c>
      <c r="DK618" s="89" t="e">
        <f ca="1">_xll.Connector("TinyUrl.TinyUrl",DE618,0)</f>
        <v>#NAME?</v>
      </c>
      <c r="DL618" s="89" t="e">
        <f ca="1">_xll.Connector("TinyUrl.TinyUrl",DI618,0)</f>
        <v>#NAME?</v>
      </c>
      <c r="DM618" s="224" t="str">
        <f t="shared" si="338"/>
        <v>Wingman 78 Ti</v>
      </c>
      <c r="DN618" s="89" t="str">
        <f t="shared" si="339"/>
        <v xml:space="preserve"> ElanWingman 78 Ti168 Unisex</v>
      </c>
      <c r="DO618" s="227"/>
    </row>
    <row r="619" spans="2:119" ht="15.45" customHeight="1">
      <c r="B619" s="224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#VALUE!</v>
      </c>
      <c r="F619" s="43" t="b">
        <f>CL619&gt;Driver!$F$56</f>
        <v>0</v>
      </c>
      <c r="G619" s="43" t="b">
        <f>AND(CB619&gt;Driver!$F$55,CB619&lt;Driver!$G$55)</f>
        <v>1</v>
      </c>
      <c r="H619" s="43" t="e">
        <f t="shared" si="306"/>
        <v>#VALUE!</v>
      </c>
      <c r="I619" s="43">
        <f t="shared" si="307"/>
        <v>0</v>
      </c>
      <c r="J619" s="43" t="e">
        <f t="array" ref="J619">NOT(OR(($H$9:$H$1273=TRUE)*($I$9:$I$1273&gt;0)*($BT$9:$BT$1273=BT619)*($K$9:$K$1273&gt;K619)))</f>
        <v>#VALUE!</v>
      </c>
      <c r="K619" s="72">
        <f t="shared" si="308"/>
        <v>0.67478674614529965</v>
      </c>
      <c r="L619" s="72">
        <f t="shared" si="309"/>
        <v>0.98546773023930379</v>
      </c>
      <c r="M619" s="72">
        <f t="shared" si="310"/>
        <v>0.36410576205129552</v>
      </c>
      <c r="N619" s="72">
        <f t="shared" si="311"/>
        <v>5.0262442294314758E-2</v>
      </c>
      <c r="O619" s="72">
        <f t="shared" si="312"/>
        <v>0.30207118372885278</v>
      </c>
      <c r="P619" s="72">
        <f t="shared" si="313"/>
        <v>0.73998366013071903</v>
      </c>
      <c r="Q619" s="72"/>
      <c r="R619" s="72"/>
      <c r="S619" s="72">
        <f t="shared" si="314"/>
        <v>0.74252091367397299</v>
      </c>
      <c r="T619" s="72">
        <f t="shared" si="315"/>
        <v>0.96364258234464029</v>
      </c>
      <c r="U619" s="72">
        <f t="shared" si="316"/>
        <v>0.95982846037388836</v>
      </c>
      <c r="V619" s="72">
        <f t="shared" si="317"/>
        <v>0.67551183697929473</v>
      </c>
      <c r="W619" s="72">
        <f t="shared" si="318"/>
        <v>0.99388091440723025</v>
      </c>
      <c r="X619" s="72">
        <f t="shared" si="319"/>
        <v>1.4532269760696159E-2</v>
      </c>
      <c r="Y619" s="72">
        <f t="shared" si="320"/>
        <v>0.63589423794870448</v>
      </c>
      <c r="Z619" s="72">
        <f t="shared" si="321"/>
        <v>0.94973755770568524</v>
      </c>
      <c r="AA619" s="72">
        <f t="shared" si="322"/>
        <v>0.69792881627114722</v>
      </c>
      <c r="AB619" s="72">
        <f t="shared" si="323"/>
        <v>0.26001633986928091</v>
      </c>
      <c r="AC619" s="72"/>
      <c r="AD619" s="72"/>
      <c r="AE619" s="72">
        <f t="shared" si="324"/>
        <v>0.25747908632602701</v>
      </c>
      <c r="AF619" s="72">
        <f t="shared" si="325"/>
        <v>3.6357417655359686E-2</v>
      </c>
      <c r="AG619" s="72">
        <f t="shared" si="326"/>
        <v>4.0171539626111599E-2</v>
      </c>
      <c r="AH619" s="72">
        <f t="shared" si="327"/>
        <v>0.32448816302070527</v>
      </c>
      <c r="AI619" s="72">
        <f t="shared" si="328"/>
        <v>6.1190855927697879E-3</v>
      </c>
      <c r="AJ619" s="72">
        <f>(AV619-Driver!$K$179)/(Driver!$L$179-Driver!$K$179)</f>
        <v>0.25453226976069615</v>
      </c>
      <c r="AK619" s="72">
        <f>(AW619-Driver!$K$180)/(Driver!$L$180-Driver!$K$180)</f>
        <v>0.43701522646175617</v>
      </c>
      <c r="AL619" s="72">
        <f>(AX619-Driver!$K$181)/(Driver!$L$181-Driver!$K$181)</f>
        <v>0.54973755770568522</v>
      </c>
      <c r="AM619" s="72">
        <f>(AY619-Driver!$K$182)/(Driver!$L$182-Driver!$K$182)</f>
        <v>0.91192881627114719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29"/>
        <v>5.3571428571428577</v>
      </c>
      <c r="AW619" s="70">
        <f t="shared" si="330"/>
        <v>43.688481201340139</v>
      </c>
      <c r="AX619" s="70">
        <f t="shared" si="331"/>
        <v>5.9476380193511673</v>
      </c>
      <c r="AY619" s="70">
        <f>IFERROR(Driver!$K$19/Data!BH619/Data!BI619*Data!BK619*Data!BL619,"")</f>
        <v>-0.53912703394549388</v>
      </c>
      <c r="AZ619" s="70">
        <f t="shared" si="332"/>
        <v>38.279970215934469</v>
      </c>
      <c r="BA619" s="70"/>
      <c r="BB619" s="70"/>
      <c r="BC619" s="70">
        <f t="shared" si="333"/>
        <v>47.99124111764673</v>
      </c>
      <c r="BD619" s="70">
        <f t="shared" si="334"/>
        <v>7.353078653615313</v>
      </c>
      <c r="BE619" s="70">
        <f t="shared" si="335"/>
        <v>5.9996176394476276E-2</v>
      </c>
      <c r="BF619" s="70">
        <f t="shared" si="336"/>
        <v>8.528531486132314</v>
      </c>
      <c r="BG619" s="70">
        <f t="shared" si="337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219</v>
      </c>
      <c r="BS619" s="8" t="s">
        <v>742</v>
      </c>
      <c r="BT619" s="9" t="s">
        <v>747</v>
      </c>
      <c r="BU619" s="10">
        <v>165</v>
      </c>
      <c r="BV619" s="9" t="s">
        <v>222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305</v>
      </c>
      <c r="CU619" s="9" t="s">
        <v>301</v>
      </c>
      <c r="CV619" s="10"/>
      <c r="CW619" s="10"/>
      <c r="CX619" t="str">
        <f>INDEX('Data_Price '!AS$2:AS$1266,MATCH(Data!$DN619,'Data_Price '!$BE$2:$BE$1266,0))</f>
        <v>Nordica Enforcer Free 104 Flat Ski 2020-2021 | BLACK/BLUE / 165</v>
      </c>
      <c r="CY619" t="str">
        <f>INDEX('Data_Price '!AT$2:AT$1266,MATCH(Data!$DN619,'Data_Price '!$BE$2:$BE$1266,0))</f>
        <v>Ski Pro  - Snow Ski &amp; Snowboard</v>
      </c>
      <c r="CZ619">
        <f>INDEX('Data_Price '!AU$2:AU$1266,MATCH(Data!$DN619,'Data_Price '!$BE$2:$BE$1266,0))</f>
        <v>649.95000000000005</v>
      </c>
      <c r="DA619" t="str">
        <f>INDEX('Data_Price '!AV$2:AV$1266,MATCH(Data!$DN619,'Data_Price '!$BE$2:$BE$1266,0))</f>
        <v>https://www.google.com/url?url=https://www.skipro.com/products/enforcer_free_104_flat_01w%3Fvariant%3D40621742227633&amp;rct=j&amp;q=&amp;esrc=s&amp;sa=U&amp;ved=0ahUKEwisrqTYxqP2AhXvRd8KHZwzAF4Q2SkIVA&amp;usg=AOvVaw3wmqmfz4eTKR6F9b9duxZq</v>
      </c>
      <c r="DB619" t="str">
        <f>INDEX('Data_Price '!AW$2:AW$1266,MATCH(Data!$DN619,'Data_Price '!$BE$2:$BE$1266,0))</f>
        <v>Nordica Enforcer 104 free GREY/BLUE/WHITE / 165cm</v>
      </c>
      <c r="DC619" t="str">
        <f>INDEX('Data_Price '!AX$2:AX$1266,MATCH(Data!$DN619,'Data_Price '!$BE$2:$BE$1266,0))</f>
        <v>Sundance Ski and Board Shop</v>
      </c>
      <c r="DD619">
        <f>INDEX('Data_Price '!AY$2:AY$1266,MATCH(Data!$DN619,'Data_Price '!$BE$2:$BE$1266,0))</f>
        <v>670.6</v>
      </c>
      <c r="DE619" t="str">
        <f>INDEX('Data_Price '!AZ$2:AZ$1266,MATCH(Data!$DN619,'Data_Price '!$BE$2:$BE$1266,0))</f>
        <v>https://www.google.com/url?url=https://sundanceskishop.com/products/nordica-enforcer-104-free-flat%3Fvariant%3D39404449661026%26currency%3DCAD%26utm_medium%3Dproduct_sync%26utm_source%3Dgoogle%26utm_content%3Dsag_organic%26utm_campaign%3Dsag_organic&amp;rct=j&amp;q=&amp;esrc=s&amp;sa=U&amp;ved=0ahUKEwisrqTYxqP2AhXvRd8KHZwzAF4Q2SkIVw&amp;usg=AOvVaw2FSMKWV92X6oOljDi0mC0Z</v>
      </c>
      <c r="DF619" t="str">
        <f>INDEX('Data_Price '!BA$2:BA$1266,MATCH(Data!$DN619,'Data_Price '!$BE$2:$BE$1266,0))</f>
        <v>Nordica Enforcer 104 Free Skis 2022</v>
      </c>
      <c r="DG619" t="str">
        <f>INDEX('Data_Price '!BB$2:BB$1266,MATCH(Data!$DN619,'Data_Price '!$BE$2:$BE$1266,0))</f>
        <v>AlpineShopVT.com</v>
      </c>
      <c r="DH619">
        <f>INDEX('Data_Price '!BC$2:BC$1266,MATCH(Data!$DN619,'Data_Price '!$BE$2:$BE$1266,0))</f>
        <v>799.95</v>
      </c>
      <c r="DI619" t="str">
        <f>INDEX('Data_Price '!BD$2:BD$1266,MATCH(Data!$DN619,'Data_Price '!$BE$2:$BE$1266,0))</f>
        <v>https://www.google.com/url?q=https://alpineshopvt.com/nordica-enforcer-104-free-2022/%3Fsku%3D40431&amp;sa=U&amp;ved=0ahUKEwjFldLYxqP2AhVmRN8KHZH3CYwQ2ykIGQ&amp;usg=AOvVaw0rlJRM7--EKrRAFKQ-fXoV</v>
      </c>
      <c r="DJ619" s="89" t="e">
        <f ca="1">_xll.Connector("TinyUrl.TinyUrl",DA619,0)</f>
        <v>#NAME?</v>
      </c>
      <c r="DK619" s="89" t="e">
        <f ca="1">_xll.Connector("TinyUrl.TinyUrl",DE619,0)</f>
        <v>#NAME?</v>
      </c>
      <c r="DL619" s="89" t="e">
        <f ca="1">_xll.Connector("TinyUrl.TinyUrl",DI619,0)</f>
        <v>#NAME?</v>
      </c>
      <c r="DM619" s="224" t="str">
        <f t="shared" si="338"/>
        <v>Enforcer 104 Free</v>
      </c>
      <c r="DN619" s="89" t="str">
        <f t="shared" si="339"/>
        <v xml:space="preserve"> NordicaEnforcer 104 Free165 Unisex</v>
      </c>
      <c r="DO619" s="227" t="s">
        <v>1106</v>
      </c>
    </row>
    <row r="620" spans="2:119" ht="15.45" customHeight="1">
      <c r="B620" s="224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#VALUE!</v>
      </c>
      <c r="F620" s="43" t="b">
        <f>CL620&gt;Driver!$F$56</f>
        <v>0</v>
      </c>
      <c r="G620" s="43" t="b">
        <f>AND(CB620&gt;Driver!$F$55,CB620&lt;Driver!$G$55)</f>
        <v>0</v>
      </c>
      <c r="H620" s="43" t="e">
        <f t="shared" si="306"/>
        <v>#VALUE!</v>
      </c>
      <c r="I620" s="43">
        <f t="shared" si="307"/>
        <v>0</v>
      </c>
      <c r="J620" s="43" t="e">
        <f t="array" ref="J620">NOT(OR(($H$9:$H$1273=TRUE)*($I$9:$I$1273&gt;0)*($BT$9:$BT$1273=BT620)*($K$9:$K$1273&gt;K620)))</f>
        <v>#VALUE!</v>
      </c>
      <c r="K620" s="72">
        <f t="shared" si="308"/>
        <v>0.70353615614590004</v>
      </c>
      <c r="L620" s="72">
        <f t="shared" si="309"/>
        <v>0.89898960599468214</v>
      </c>
      <c r="M620" s="72">
        <f t="shared" si="310"/>
        <v>0.50808270629711783</v>
      </c>
      <c r="N620" s="72">
        <f t="shared" si="311"/>
        <v>0.22859672421425414</v>
      </c>
      <c r="O620" s="72">
        <f t="shared" si="312"/>
        <v>0.33271021820651125</v>
      </c>
      <c r="P620" s="72">
        <f t="shared" si="313"/>
        <v>0.9629411764705883</v>
      </c>
      <c r="Q620" s="72"/>
      <c r="R620" s="72"/>
      <c r="S620" s="72">
        <f t="shared" si="314"/>
        <v>0.72813703707290078</v>
      </c>
      <c r="T620" s="72">
        <f t="shared" si="315"/>
        <v>0.94256781681711233</v>
      </c>
      <c r="U620" s="72">
        <f t="shared" si="316"/>
        <v>0.79695067417269483</v>
      </c>
      <c r="V620" s="72">
        <f t="shared" si="317"/>
        <v>0.61931613238009997</v>
      </c>
      <c r="W620" s="72">
        <f t="shared" si="318"/>
        <v>0.9974338138925295</v>
      </c>
      <c r="X620" s="72">
        <f t="shared" si="319"/>
        <v>0.10101039400531786</v>
      </c>
      <c r="Y620" s="72">
        <f t="shared" si="320"/>
        <v>0.49191729370288212</v>
      </c>
      <c r="Z620" s="72">
        <f t="shared" si="321"/>
        <v>0.77140327578574586</v>
      </c>
      <c r="AA620" s="72">
        <f t="shared" si="322"/>
        <v>0.66728978179348875</v>
      </c>
      <c r="AB620" s="72">
        <f t="shared" si="323"/>
        <v>3.7058823529411727E-2</v>
      </c>
      <c r="AC620" s="72"/>
      <c r="AD620" s="72"/>
      <c r="AE620" s="72">
        <f t="shared" si="324"/>
        <v>0.27186296292709927</v>
      </c>
      <c r="AF620" s="72">
        <f t="shared" si="325"/>
        <v>5.7432183182887703E-2</v>
      </c>
      <c r="AG620" s="72">
        <f t="shared" si="326"/>
        <v>0.20304932582730514</v>
      </c>
      <c r="AH620" s="72">
        <f t="shared" si="327"/>
        <v>0.38068386761989997</v>
      </c>
      <c r="AI620" s="72">
        <f t="shared" si="328"/>
        <v>2.5661861074705236E-3</v>
      </c>
      <c r="AJ620" s="72">
        <f>(AV620-Driver!$K$179)/(Driver!$L$179-Driver!$K$179)</f>
        <v>0.13898960599468213</v>
      </c>
      <c r="AK620" s="72">
        <f>(AW620-Driver!$K$180)/(Driver!$L$180-Driver!$K$180)</f>
        <v>0.21088615323098228</v>
      </c>
      <c r="AL620" s="72">
        <f>(AX620-Driver!$K$181)/(Driver!$L$181-Driver!$K$181)</f>
        <v>0.37140327578574589</v>
      </c>
      <c r="AM620" s="72">
        <f>(AY620-Driver!$K$182)/(Driver!$L$182-Driver!$K$182)</f>
        <v>0.88128978179348871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29"/>
        <v>2.9253154253154254</v>
      </c>
      <c r="AW620" s="70">
        <f t="shared" si="330"/>
        <v>21.575737359636491</v>
      </c>
      <c r="AX620" s="70">
        <f t="shared" si="331"/>
        <v>4.3426294820717128</v>
      </c>
      <c r="AY620" s="70">
        <f>IFERROR(Driver!$K$19/Data!BH620/Data!BI620*Data!BK620*Data!BL620,"")</f>
        <v>-0.72668363397654645</v>
      </c>
      <c r="AZ620" s="70">
        <f t="shared" si="332"/>
        <v>17.959791511541326</v>
      </c>
      <c r="BA620" s="70"/>
      <c r="BB620" s="70"/>
      <c r="BC620" s="70">
        <f t="shared" si="333"/>
        <v>40.530224329582687</v>
      </c>
      <c r="BD620" s="70">
        <f t="shared" si="334"/>
        <v>5.4879992467039393</v>
      </c>
      <c r="BE620" s="70">
        <f t="shared" si="335"/>
        <v>0.30317365398306362</v>
      </c>
      <c r="BF620" s="70">
        <f t="shared" si="336"/>
        <v>2.1816214488220469</v>
      </c>
      <c r="BG620" s="70">
        <f t="shared" si="337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219</v>
      </c>
      <c r="BS620" s="8" t="s">
        <v>550</v>
      </c>
      <c r="BT620" s="9" t="s">
        <v>564</v>
      </c>
      <c r="BU620" s="10">
        <v>188</v>
      </c>
      <c r="BV620" s="9" t="s">
        <v>222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305</v>
      </c>
      <c r="CU620" s="9" t="s">
        <v>302</v>
      </c>
      <c r="CV620" s="10"/>
      <c r="CW620" s="10"/>
      <c r="CX620" t="str">
        <f>INDEX('Data_Price '!AS$2:AS$1266,MATCH(Data!$DN620,'Data_Price '!$BE$2:$BE$1266,0))</f>
        <v>Elan Ripstick 88 Skis</v>
      </c>
      <c r="CY620" t="str">
        <f>INDEX('Data_Price '!AT$2:AT$1266,MATCH(Data!$DN620,'Data_Price '!$BE$2:$BE$1266,0))</f>
        <v>Erik's Bike, Board and Ski</v>
      </c>
      <c r="CZ620">
        <f>INDEX('Data_Price '!AU$2:AU$1266,MATCH(Data!$DN620,'Data_Price '!$BE$2:$BE$1266,0))</f>
        <v>419.99</v>
      </c>
      <c r="DA620" t="str">
        <f>INDEX('Data_Price '!AV$2:AV$1266,MATCH(Data!$DN620,'Data_Price '!$BE$2:$BE$1266,0))</f>
        <v>https://www.google.com/url?q=https://www.eriksbikeshop.com/elan-ripstick-88-skis-2022-pr3e25892/p&amp;sa=U&amp;ved=0ahUKEwibz6XZxqP2AhVtk-AKHW5BAMMQ2ykIGg&amp;usg=AOvVaw3b1ZvmeXusxajYfjxMK7t5</v>
      </c>
      <c r="DB620" t="str">
        <f>INDEX('Data_Price '!AW$2:AW$1266,MATCH(Data!$DN620,'Data_Price '!$BE$2:$BE$1266,0))</f>
        <v>Elan Ripstick 88 Skis</v>
      </c>
      <c r="DC620" t="str">
        <f>INDEX('Data_Price '!AX$2:AX$1266,MATCH(Data!$DN620,'Data_Price '!$BE$2:$BE$1266,0))</f>
        <v>SkiEssentials.com</v>
      </c>
      <c r="DD620">
        <f>INDEX('Data_Price '!AY$2:AY$1266,MATCH(Data!$DN620,'Data_Price '!$BE$2:$BE$1266,0))</f>
        <v>449.99</v>
      </c>
      <c r="DE620" t="str">
        <f>INDEX('Data_Price '!AZ$2:AZ$1266,MATCH(Data!$DN620,'Data_Price '!$BE$2:$BE$1266,0))</f>
        <v>https://www.google.com/url?url=https://www.skiessentials.com/2022-elan-ripstick-88-skis.html&amp;rct=j&amp;q=&amp;esrc=s&amp;sa=U&amp;ved=0ahUKEwj3mffYxqP2AhWCmOAKHUrdAM0QsDwIYQ&amp;usg=AOvVaw2iUeOq-E2NIUsJVbXN2b_L</v>
      </c>
      <c r="DF620" t="str">
        <f>INDEX('Data_Price '!BA$2:BA$1266,MATCH(Data!$DN620,'Data_Price '!$BE$2:$BE$1266,0))</f>
        <v>Elan Ripstick 88 Skis</v>
      </c>
      <c r="DG620" t="str">
        <f>INDEX('Data_Price '!BB$2:BB$1266,MATCH(Data!$DN620,'Data_Price '!$BE$2:$BE$1266,0))</f>
        <v>SkiEssentials.com</v>
      </c>
      <c r="DH620">
        <f>INDEX('Data_Price '!BC$2:BC$1266,MATCH(Data!$DN620,'Data_Price '!$BE$2:$BE$1266,0))</f>
        <v>449.99</v>
      </c>
      <c r="DI620" t="str">
        <f>INDEX('Data_Price '!BD$2:BD$1266,MATCH(Data!$DN620,'Data_Price '!$BE$2:$BE$1266,0))</f>
        <v>https://www.google.com/url?q=https://www.skiessentials.com/2022-elan-ripstick-88-skis.html&amp;sa=U&amp;ved=0ahUKEwibz6XZxqP2AhVtk-AKHW5BAMMQ2ykIFg&amp;usg=AOvVaw22bUcwcw4bNLa0usapFIGq</v>
      </c>
      <c r="DJ620" s="89" t="e">
        <f ca="1">_xll.Connector("TinyUrl.TinyUrl",DA620,0)</f>
        <v>#NAME?</v>
      </c>
      <c r="DK620" s="89" t="e">
        <f ca="1">_xll.Connector("TinyUrl.TinyUrl",DE620,0)</f>
        <v>#NAME?</v>
      </c>
      <c r="DL620" s="89" t="e">
        <f ca="1">_xll.Connector("TinyUrl.TinyUrl",DI620,0)</f>
        <v>#NAME?</v>
      </c>
      <c r="DM620" s="224" t="str">
        <f t="shared" si="338"/>
        <v>Ripstick 88</v>
      </c>
      <c r="DN620" s="89" t="str">
        <f t="shared" si="339"/>
        <v xml:space="preserve"> ElanRipstick 88188 Unisex</v>
      </c>
      <c r="DO620" s="227" t="s">
        <v>1089</v>
      </c>
    </row>
    <row r="621" spans="2:119" ht="15.45" customHeight="1">
      <c r="B621" s="224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#VALUE!</v>
      </c>
      <c r="F621" s="43" t="b">
        <f>CL621&gt;Driver!$F$56</f>
        <v>0</v>
      </c>
      <c r="G621" s="43" t="b">
        <f>AND(CB621&gt;Driver!$F$55,CB621&lt;Driver!$G$55)</f>
        <v>0</v>
      </c>
      <c r="H621" s="43" t="e">
        <f t="shared" si="306"/>
        <v>#VALUE!</v>
      </c>
      <c r="I621" s="43">
        <f t="shared" si="307"/>
        <v>0</v>
      </c>
      <c r="J621" s="43" t="e">
        <f t="array" ref="J621">NOT(OR(($H$9:$H$1273=TRUE)*($I$9:$I$1273&gt;0)*($BT$9:$BT$1273=BT621)*($K$9:$K$1273&gt;K621)))</f>
        <v>#VALUE!</v>
      </c>
      <c r="K621" s="72">
        <f t="shared" si="308"/>
        <v>0.73498355481722122</v>
      </c>
      <c r="L621" s="72">
        <f t="shared" si="309"/>
        <v>0.90269599548787371</v>
      </c>
      <c r="M621" s="72">
        <f t="shared" si="310"/>
        <v>0.56727111414656872</v>
      </c>
      <c r="N621" s="72">
        <f t="shared" si="311"/>
        <v>0.42969708467716439</v>
      </c>
      <c r="O621" s="72">
        <f t="shared" si="312"/>
        <v>0.35852148652071159</v>
      </c>
      <c r="P621" s="72">
        <f t="shared" si="313"/>
        <v>0.91359477124183008</v>
      </c>
      <c r="Q621" s="72"/>
      <c r="R621" s="72"/>
      <c r="S621" s="72">
        <f t="shared" si="314"/>
        <v>0.71756106324658386</v>
      </c>
      <c r="T621" s="72">
        <f t="shared" si="315"/>
        <v>0.92828692657264722</v>
      </c>
      <c r="U621" s="72">
        <f t="shared" si="316"/>
        <v>9.9999999999999978E-2</v>
      </c>
      <c r="V621" s="72">
        <f t="shared" si="317"/>
        <v>0.60826251413858645</v>
      </c>
      <c r="W621" s="72">
        <f t="shared" si="318"/>
        <v>0.99456004669487819</v>
      </c>
      <c r="X621" s="72">
        <f t="shared" si="319"/>
        <v>9.7304004512126341E-2</v>
      </c>
      <c r="Y621" s="72">
        <f t="shared" si="320"/>
        <v>0.43272888585343133</v>
      </c>
      <c r="Z621" s="72">
        <f t="shared" si="321"/>
        <v>0.57030291532283561</v>
      </c>
      <c r="AA621" s="72">
        <f t="shared" si="322"/>
        <v>0.64147851347928841</v>
      </c>
      <c r="AB621" s="72">
        <f t="shared" si="323"/>
        <v>8.6405228758169916E-2</v>
      </c>
      <c r="AC621" s="72"/>
      <c r="AD621" s="72"/>
      <c r="AE621" s="72">
        <f t="shared" si="324"/>
        <v>0.28243893675341614</v>
      </c>
      <c r="AF621" s="72">
        <f t="shared" si="325"/>
        <v>7.171307342735278E-2</v>
      </c>
      <c r="AG621" s="72">
        <f t="shared" si="326"/>
        <v>0.9</v>
      </c>
      <c r="AH621" s="72">
        <f t="shared" si="327"/>
        <v>0.39173748586141355</v>
      </c>
      <c r="AI621" s="72">
        <f t="shared" si="328"/>
        <v>5.4399533051218557E-3</v>
      </c>
      <c r="AJ621" s="72">
        <f>(AV621-Driver!$K$179)/(Driver!$L$179-Driver!$K$179)</f>
        <v>0.14269599548787365</v>
      </c>
      <c r="AK621" s="72">
        <f>(AW621-Driver!$K$180)/(Driver!$L$180-Driver!$K$180)</f>
        <v>0.23675316440589769</v>
      </c>
      <c r="AL621" s="72">
        <f>(AX621-Driver!$K$181)/(Driver!$L$181-Driver!$K$181)</f>
        <v>0.17030291532283565</v>
      </c>
      <c r="AM621" s="72">
        <f>(AY621-Driver!$K$182)/(Driver!$L$182-Driver!$K$182)</f>
        <v>0.85547851347928838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29"/>
        <v>3.0033238366571697</v>
      </c>
      <c r="AW621" s="70">
        <f t="shared" si="330"/>
        <v>24.105224540958154</v>
      </c>
      <c r="AX621" s="70">
        <f t="shared" si="331"/>
        <v>2.5327262379055209</v>
      </c>
      <c r="AY621" s="70">
        <f>IFERROR(Driver!$K$19/Data!BH621/Data!BI621*Data!BK621*Data!BL621,"")</f>
        <v>-0.88468710275525997</v>
      </c>
      <c r="AZ621" s="70">
        <f t="shared" si="332"/>
        <v>22.457185405807895</v>
      </c>
      <c r="BA621" s="70"/>
      <c r="BB621" s="70"/>
      <c r="BC621" s="70">
        <f t="shared" si="333"/>
        <v>35.044393182894872</v>
      </c>
      <c r="BD621" s="70">
        <f t="shared" si="334"/>
        <v>4.2241657643089621</v>
      </c>
      <c r="BE621" s="70">
        <f t="shared" si="335"/>
        <v>1</v>
      </c>
      <c r="BF621" s="70">
        <f t="shared" si="336"/>
        <v>0.93319292450626457</v>
      </c>
      <c r="BG621" s="70">
        <f t="shared" si="337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219</v>
      </c>
      <c r="BS621" s="8" t="s">
        <v>405</v>
      </c>
      <c r="BT621" s="9" t="s">
        <v>426</v>
      </c>
      <c r="BU621" s="10">
        <v>152</v>
      </c>
      <c r="BV621" s="9" t="s">
        <v>390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305</v>
      </c>
      <c r="CU621" s="9" t="s">
        <v>302</v>
      </c>
      <c r="CV621" s="10"/>
      <c r="CW621" s="10"/>
      <c r="CX621">
        <f>INDEX('Data_Price '!AS$2:AS$1266,MATCH(Data!$DN621,'Data_Price '!$BE$2:$BE$1266,0))</f>
        <v>0</v>
      </c>
      <c r="CY621">
        <f>INDEX('Data_Price '!AT$2:AT$1266,MATCH(Data!$DN621,'Data_Price '!$BE$2:$BE$1266,0))</f>
        <v>0</v>
      </c>
      <c r="CZ621">
        <f>INDEX('Data_Price '!AU$2:AU$1266,MATCH(Data!$DN621,'Data_Price '!$BE$2:$BE$1266,0))</f>
        <v>0</v>
      </c>
      <c r="DA621">
        <f>INDEX('Data_Price '!AV$2:AV$1266,MATCH(Data!$DN621,'Data_Price '!$BE$2:$BE$1266,0))</f>
        <v>0</v>
      </c>
      <c r="DB621">
        <f>INDEX('Data_Price '!AW$2:AW$1266,MATCH(Data!$DN621,'Data_Price '!$BE$2:$BE$1266,0))</f>
        <v>0</v>
      </c>
      <c r="DC621">
        <f>INDEX('Data_Price '!AX$2:AX$1266,MATCH(Data!$DN621,'Data_Price '!$BE$2:$BE$1266,0))</f>
        <v>0</v>
      </c>
      <c r="DD621">
        <f>INDEX('Data_Price '!AY$2:AY$1266,MATCH(Data!$DN621,'Data_Price '!$BE$2:$BE$1266,0))</f>
        <v>0</v>
      </c>
      <c r="DE621">
        <f>INDEX('Data_Price '!AZ$2:AZ$1266,MATCH(Data!$DN621,'Data_Price '!$BE$2:$BE$1266,0))</f>
        <v>0</v>
      </c>
      <c r="DF621">
        <f>INDEX('Data_Price '!BA$2:BA$1266,MATCH(Data!$DN621,'Data_Price '!$BE$2:$BE$1266,0))</f>
        <v>0</v>
      </c>
      <c r="DG621">
        <f>INDEX('Data_Price '!BB$2:BB$1266,MATCH(Data!$DN621,'Data_Price '!$BE$2:$BE$1266,0))</f>
        <v>0</v>
      </c>
      <c r="DH621">
        <f>INDEX('Data_Price '!BC$2:BC$1266,MATCH(Data!$DN621,'Data_Price '!$BE$2:$BE$1266,0))</f>
        <v>0</v>
      </c>
      <c r="DI621">
        <f>INDEX('Data_Price '!BD$2:BD$1266,MATCH(Data!$DN621,'Data_Price '!$BE$2:$BE$1266,0))</f>
        <v>0</v>
      </c>
      <c r="DJ621" s="89" t="e">
        <f ca="1">_xll.Connector("TinyUrl.TinyUrl",DA621,0)</f>
        <v>#NAME?</v>
      </c>
      <c r="DK621" s="89" t="e">
        <f ca="1">_xll.Connector("TinyUrl.TinyUrl",DE621,0)</f>
        <v>#NAME?</v>
      </c>
      <c r="DL621" s="89" t="e">
        <f ca="1">_xll.Connector("TinyUrl.TinyUrl",DI621,0)</f>
        <v>#NAME?</v>
      </c>
      <c r="DM621" s="224" t="str">
        <f t="shared" si="338"/>
        <v>Reliance 88 Ca</v>
      </c>
      <c r="DN621" s="89" t="str">
        <f t="shared" si="339"/>
        <v xml:space="preserve"> ArmadaReliance 88 Ca152 Women's</v>
      </c>
      <c r="DO621" s="227"/>
    </row>
    <row r="622" spans="2:119" ht="15.45" customHeight="1">
      <c r="B622" s="224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#VALUE!</v>
      </c>
      <c r="F622" s="43" t="b">
        <f>CL622&gt;Driver!$F$56</f>
        <v>0</v>
      </c>
      <c r="G622" s="43" t="b">
        <f>AND(CB622&gt;Driver!$F$55,CB622&lt;Driver!$G$55)</f>
        <v>0</v>
      </c>
      <c r="H622" s="43" t="e">
        <f t="shared" si="306"/>
        <v>#VALUE!</v>
      </c>
      <c r="I622" s="43">
        <f t="shared" si="307"/>
        <v>0</v>
      </c>
      <c r="J622" s="43" t="e">
        <f t="array" ref="J622">NOT(OR(($H$9:$H$1273=TRUE)*($I$9:$I$1273&gt;0)*($BT$9:$BT$1273=BT622)*($K$9:$K$1273&gt;K622)))</f>
        <v>#VALUE!</v>
      </c>
      <c r="K622" s="72">
        <f t="shared" si="308"/>
        <v>0.60155556793300069</v>
      </c>
      <c r="L622" s="72">
        <f t="shared" si="309"/>
        <v>0.80715816614293767</v>
      </c>
      <c r="M622" s="72">
        <f t="shared" si="310"/>
        <v>0.3959529697230636</v>
      </c>
      <c r="N622" s="72">
        <f t="shared" si="311"/>
        <v>0.21215455637766389</v>
      </c>
      <c r="O622" s="72">
        <f t="shared" si="312"/>
        <v>0.31104749004642884</v>
      </c>
      <c r="P622" s="72">
        <f t="shared" si="313"/>
        <v>0.66465686274509805</v>
      </c>
      <c r="Q622" s="72"/>
      <c r="R622" s="72"/>
      <c r="S622" s="72">
        <f t="shared" si="314"/>
        <v>0.78920307483733398</v>
      </c>
      <c r="T622" s="72">
        <f t="shared" si="315"/>
        <v>0.98071565576084885</v>
      </c>
      <c r="U622" s="72">
        <f t="shared" si="316"/>
        <v>0.7785914700163995</v>
      </c>
      <c r="V622" s="72">
        <f t="shared" si="317"/>
        <v>0.62908821397558035</v>
      </c>
      <c r="W622" s="72">
        <f t="shared" si="318"/>
        <v>0.97177407710449049</v>
      </c>
      <c r="X622" s="72">
        <f t="shared" si="319"/>
        <v>0.19284183385706227</v>
      </c>
      <c r="Y622" s="72">
        <f t="shared" si="320"/>
        <v>0.6040470302769364</v>
      </c>
      <c r="Z622" s="72">
        <f t="shared" si="321"/>
        <v>0.78784544362233611</v>
      </c>
      <c r="AA622" s="72">
        <f t="shared" si="322"/>
        <v>0.68895250995357116</v>
      </c>
      <c r="AB622" s="72">
        <f t="shared" si="323"/>
        <v>0.33534313725490195</v>
      </c>
      <c r="AC622" s="72"/>
      <c r="AD622" s="72"/>
      <c r="AE622" s="72">
        <f t="shared" si="324"/>
        <v>0.21079692516266607</v>
      </c>
      <c r="AF622" s="72">
        <f t="shared" si="325"/>
        <v>1.9284344239151194E-2</v>
      </c>
      <c r="AG622" s="72">
        <f t="shared" si="326"/>
        <v>0.22140852998360053</v>
      </c>
      <c r="AH622" s="72">
        <f t="shared" si="327"/>
        <v>0.37091178602441965</v>
      </c>
      <c r="AI622" s="72">
        <f t="shared" si="328"/>
        <v>2.8225922895509466E-2</v>
      </c>
      <c r="AJ622" s="72">
        <f>(AV622-Driver!$K$179)/(Driver!$L$179-Driver!$K$179)</f>
        <v>0.43284183385706226</v>
      </c>
      <c r="AK622" s="72">
        <f>(AW622-Driver!$K$180)/(Driver!$L$180-Driver!$K$180)</f>
        <v>0.49175856360721548</v>
      </c>
      <c r="AL622" s="72">
        <f>(AX622-Driver!$K$181)/(Driver!$L$181-Driver!$K$181)</f>
        <v>0.38784544362233603</v>
      </c>
      <c r="AM622" s="72">
        <f>(AY622-Driver!$K$182)/(Driver!$L$182-Driver!$K$182)</f>
        <v>0.90295250995357113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29"/>
        <v>9.110025776692444</v>
      </c>
      <c r="AW622" s="70">
        <f t="shared" si="330"/>
        <v>49.041730892069523</v>
      </c>
      <c r="AX622" s="70">
        <f t="shared" si="331"/>
        <v>4.4906089926010244</v>
      </c>
      <c r="AY622" s="70">
        <f>IFERROR(Driver!$K$19/Data!BH622/Data!BI622*Data!BK622*Data!BL622,"")</f>
        <v>-0.59407541996560409</v>
      </c>
      <c r="AZ622" s="70">
        <f t="shared" si="332"/>
        <v>45.145197319434104</v>
      </c>
      <c r="BA622" s="70"/>
      <c r="BB622" s="70"/>
      <c r="BC622" s="70">
        <f t="shared" si="333"/>
        <v>72.205602642201413</v>
      </c>
      <c r="BD622" s="70">
        <f t="shared" si="334"/>
        <v>8.8640153992537574</v>
      </c>
      <c r="BE622" s="70">
        <f t="shared" si="335"/>
        <v>0.32152958306397916</v>
      </c>
      <c r="BF622" s="70">
        <f t="shared" si="336"/>
        <v>3.2853094122728681</v>
      </c>
      <c r="BG622" s="70">
        <f t="shared" si="337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219</v>
      </c>
      <c r="BS622" s="8" t="s">
        <v>628</v>
      </c>
      <c r="BT622" s="9" t="s">
        <v>639</v>
      </c>
      <c r="BU622" s="10">
        <v>177</v>
      </c>
      <c r="BV622" s="9" t="s">
        <v>222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305</v>
      </c>
      <c r="CU622" s="9" t="s">
        <v>302</v>
      </c>
      <c r="CV622" s="10"/>
      <c r="CW622" s="10"/>
      <c r="CX622" t="str">
        <f>INDEX('Data_Price '!AS$2:AS$1266,MATCH(Data!$DN622,'Data_Price '!$BE$2:$BE$1266,0))</f>
        <v>Head Kore 99 Flat Ski 2020-2021 | BLACK/RED / 180</v>
      </c>
      <c r="CY622" t="str">
        <f>INDEX('Data_Price '!AT$2:AT$1266,MATCH(Data!$DN622,'Data_Price '!$BE$2:$BE$1266,0))</f>
        <v>Ski Pro  - Snow Ski &amp; Snowboard</v>
      </c>
      <c r="CZ622">
        <f>INDEX('Data_Price '!AU$2:AU$1266,MATCH(Data!$DN622,'Data_Price '!$BE$2:$BE$1266,0))</f>
        <v>449.95</v>
      </c>
      <c r="DA622" t="str">
        <f>INDEX('Data_Price '!AV$2:AV$1266,MATCH(Data!$DN622,'Data_Price '!$BE$2:$BE$1266,0))</f>
        <v>https://www.google.com/aclk?sa=L&amp;ai=DChcSEwimj_vZxqP2AhXK4MgKHRCyCpUYABAJGgJxdQ&amp;sig=AOD64_2ejpxw47dbKiTszs7taDMvXLUGeA&amp;ctype=5&amp;ved=0ahUKEwiu3PbZxqP2AhXCTd8KHfs8C2sQ2CkIeg&amp;adurl=</v>
      </c>
      <c r="DB622" t="str">
        <f>INDEX('Data_Price '!AW$2:AW$1266,MATCH(Data!$DN622,'Data_Price '!$BE$2:$BE$1266,0))</f>
        <v>Head Kore 99 Skis</v>
      </c>
      <c r="DC622" t="str">
        <f>INDEX('Data_Price '!AX$2:AX$1266,MATCH(Data!$DN622,'Data_Price '!$BE$2:$BE$1266,0))</f>
        <v>Gorham Bike and Ski</v>
      </c>
      <c r="DD622">
        <f>INDEX('Data_Price '!AY$2:AY$1266,MATCH(Data!$DN622,'Data_Price '!$BE$2:$BE$1266,0))</f>
        <v>489.99</v>
      </c>
      <c r="DE622" t="str">
        <f>INDEX('Data_Price '!AZ$2:AZ$1266,MATCH(Data!$DN622,'Data_Price '!$BE$2:$BE$1266,0))</f>
        <v>https://www.google.com/url?url=https://www.gorhambike.com/product/head-kore-99-skis-32790.htm%3Fvariations%3D673094&amp;rct=j&amp;q=&amp;esrc=s&amp;sa=U&amp;ved=0ahUKEwiu3PbZxqP2AhXCTd8KHfs8C2sQsDwIbw&amp;usg=AOvVaw2XfPXWLFj-YYik7NDMvgh2</v>
      </c>
      <c r="DF622" t="str">
        <f>INDEX('Data_Price '!BA$2:BA$1266,MATCH(Data!$DN622,'Data_Price '!$BE$2:$BE$1266,0))</f>
        <v>Head Kore 99 Skis</v>
      </c>
      <c r="DG622" t="str">
        <f>INDEX('Data_Price '!BB$2:BB$1266,MATCH(Data!$DN622,'Data_Price '!$BE$2:$BE$1266,0))</f>
        <v>Gorham Bike and Ski</v>
      </c>
      <c r="DH622">
        <f>INDEX('Data_Price '!BC$2:BC$1266,MATCH(Data!$DN622,'Data_Price '!$BE$2:$BE$1266,0))</f>
        <v>489.99</v>
      </c>
      <c r="DI622" t="str">
        <f>INDEX('Data_Price '!BD$2:BD$1266,MATCH(Data!$DN622,'Data_Price '!$BE$2:$BE$1266,0))</f>
        <v>https://www.google.com/url?q=https://www.gorhambike.com/product/head-kore-99-skis-32790.htm%3Fvariations%3D673094&amp;sa=U&amp;ved=0ahUKEwisgcvaxqP2AhUym-AKHZ-FBeUQ2ykIFw&amp;usg=AOvVaw0OOjw04Op8H4Ez3vDc0VWp</v>
      </c>
      <c r="DJ622" s="89" t="e">
        <f ca="1">_xll.Connector("TinyUrl.TinyUrl",DA622,0)</f>
        <v>#NAME?</v>
      </c>
      <c r="DK622" s="89" t="e">
        <f ca="1">_xll.Connector("TinyUrl.TinyUrl",DE622,0)</f>
        <v>#NAME?</v>
      </c>
      <c r="DL622" s="89" t="e">
        <f ca="1">_xll.Connector("TinyUrl.TinyUrl",DI622,0)</f>
        <v>#NAME?</v>
      </c>
      <c r="DM622" s="224" t="str">
        <f t="shared" si="338"/>
        <v>Kore 99</v>
      </c>
      <c r="DN622" s="89" t="str">
        <f t="shared" si="339"/>
        <v xml:space="preserve"> HeadKore 99177 Unisex</v>
      </c>
      <c r="DO622" s="227" t="s">
        <v>942</v>
      </c>
    </row>
    <row r="623" spans="2:119" ht="15.45" customHeight="1">
      <c r="B623" s="224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#VALUE!</v>
      </c>
      <c r="F623" s="43" t="b">
        <f>CL623&gt;Driver!$F$56</f>
        <v>0</v>
      </c>
      <c r="G623" s="43" t="b">
        <f>AND(CB623&gt;Driver!$F$55,CB623&lt;Driver!$G$55)</f>
        <v>0</v>
      </c>
      <c r="H623" s="43" t="e">
        <f t="shared" si="306"/>
        <v>#VALUE!</v>
      </c>
      <c r="I623" s="43">
        <f t="shared" si="307"/>
        <v>0</v>
      </c>
      <c r="J623" s="43" t="e">
        <f t="array" ref="J623">NOT(OR(($H$9:$H$1273=TRUE)*($I$9:$I$1273&gt;0)*($BT$9:$BT$1273=BT623)*($K$9:$K$1273&gt;K623)))</f>
        <v>#VALUE!</v>
      </c>
      <c r="K623" s="72">
        <f t="shared" si="308"/>
        <v>0.67585892363827249</v>
      </c>
      <c r="L623" s="72">
        <f t="shared" si="309"/>
        <v>0.9601450326323423</v>
      </c>
      <c r="M623" s="72">
        <f t="shared" si="310"/>
        <v>0.39157281464420268</v>
      </c>
      <c r="N623" s="72">
        <f t="shared" si="311"/>
        <v>0.14132675646619863</v>
      </c>
      <c r="O623" s="72">
        <f t="shared" si="312"/>
        <v>0.3336041057670629</v>
      </c>
      <c r="P623" s="72">
        <f t="shared" si="313"/>
        <v>0.69978758169934652</v>
      </c>
      <c r="Q623" s="72"/>
      <c r="R623" s="72"/>
      <c r="S623" s="72">
        <f t="shared" si="314"/>
        <v>0.88877928341136914</v>
      </c>
      <c r="T623" s="72">
        <f t="shared" si="315"/>
        <v>0.95218816764348402</v>
      </c>
      <c r="U623" s="72">
        <f t="shared" si="316"/>
        <v>0.82611816925936143</v>
      </c>
      <c r="V623" s="72">
        <f t="shared" si="317"/>
        <v>0.61352172334906618</v>
      </c>
      <c r="W623" s="72">
        <f t="shared" si="318"/>
        <v>0.97789493155752871</v>
      </c>
      <c r="X623" s="72">
        <f t="shared" si="319"/>
        <v>3.9854967367657729E-2</v>
      </c>
      <c r="Y623" s="72">
        <f t="shared" si="320"/>
        <v>0.60842718535579732</v>
      </c>
      <c r="Z623" s="72">
        <f t="shared" si="321"/>
        <v>0.85867324353380137</v>
      </c>
      <c r="AA623" s="72">
        <f t="shared" si="322"/>
        <v>0.6663958942329371</v>
      </c>
      <c r="AB623" s="72">
        <f t="shared" si="323"/>
        <v>0.30021241830065348</v>
      </c>
      <c r="AC623" s="72"/>
      <c r="AD623" s="72"/>
      <c r="AE623" s="72">
        <f t="shared" si="324"/>
        <v>0.11122071658863089</v>
      </c>
      <c r="AF623" s="72">
        <f t="shared" si="325"/>
        <v>4.7811832356515961E-2</v>
      </c>
      <c r="AG623" s="72">
        <f t="shared" si="326"/>
        <v>0.17388183074063854</v>
      </c>
      <c r="AH623" s="72">
        <f t="shared" si="327"/>
        <v>0.38647827665093376</v>
      </c>
      <c r="AI623" s="72">
        <f t="shared" si="328"/>
        <v>2.2105068442471336E-2</v>
      </c>
      <c r="AJ623" s="72">
        <f>(AV623-Driver!$K$179)/(Driver!$L$179-Driver!$K$179)</f>
        <v>0.20014503263234226</v>
      </c>
      <c r="AK623" s="72">
        <f>(AW623-Driver!$K$180)/(Driver!$L$180-Driver!$K$180)</f>
        <v>0.46412313977713365</v>
      </c>
      <c r="AL623" s="72">
        <f>(AX623-Driver!$K$181)/(Driver!$L$181-Driver!$K$181)</f>
        <v>0.45867324353380134</v>
      </c>
      <c r="AM623" s="72">
        <f>(AY623-Driver!$K$182)/(Driver!$L$182-Driver!$K$182)</f>
        <v>0.88039589423293707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29"/>
        <v>4.2124542124542126</v>
      </c>
      <c r="AW623" s="70">
        <f t="shared" si="330"/>
        <v>46.339313907908156</v>
      </c>
      <c r="AX623" s="70">
        <f t="shared" si="331"/>
        <v>5.128059191804212</v>
      </c>
      <c r="AY623" s="70">
        <f>IFERROR(Driver!$K$19/Data!BH623/Data!BI623*Data!BK623*Data!BL623,"")</f>
        <v>-0.73215555939865362</v>
      </c>
      <c r="AZ623" s="70">
        <f t="shared" si="332"/>
        <v>41.9434102755026</v>
      </c>
      <c r="BA623" s="70"/>
      <c r="BB623" s="70"/>
      <c r="BC623" s="70">
        <f t="shared" si="333"/>
        <v>123.85647427212481</v>
      </c>
      <c r="BD623" s="70">
        <f t="shared" si="334"/>
        <v>6.3393832485848538</v>
      </c>
      <c r="BE623" s="70">
        <f t="shared" si="335"/>
        <v>0.27401136204922633</v>
      </c>
      <c r="BF623" s="70">
        <f t="shared" si="336"/>
        <v>1.5271836567941359</v>
      </c>
      <c r="BG623" s="70">
        <f t="shared" si="337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219</v>
      </c>
      <c r="BS623" s="8" t="s">
        <v>471</v>
      </c>
      <c r="BT623" s="9" t="s">
        <v>487</v>
      </c>
      <c r="BU623" s="10">
        <v>179.1</v>
      </c>
      <c r="BV623" s="9" t="s">
        <v>222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305</v>
      </c>
      <c r="CU623" s="10"/>
      <c r="CV623" s="10"/>
      <c r="CW623" s="10"/>
      <c r="CX623" t="str">
        <f>INDEX('Data_Price '!AS$2:AS$1266,MATCH(Data!$DN623,'Data_Price '!$BE$2:$BE$1266,0))</f>
        <v>Black Crows Orb Freebird Skis</v>
      </c>
      <c r="CY623" t="str">
        <f>INDEX('Data_Price '!AT$2:AT$1266,MATCH(Data!$DN623,'Data_Price '!$BE$2:$BE$1266,0))</f>
        <v>! OutdoorXL.com</v>
      </c>
      <c r="CZ623">
        <f>INDEX('Data_Price '!AU$2:AU$1266,MATCH(Data!$DN623,'Data_Price '!$BE$2:$BE$1266,0))</f>
        <v>534.95000000000005</v>
      </c>
      <c r="DA623" t="str">
        <f>INDEX('Data_Price '!AV$2:AV$1266,MATCH(Data!$DN623,'Data_Price '!$BE$2:$BE$1266,0))</f>
        <v>https://www.google.com/aclk?sa=L&amp;ai=DChcSEwj40sXbxqP2AhXJUHIKHeMMBeYYABADGgJxdQ&amp;sig=AOD64_0vbPwOd4H-EL9KXScNpipCrxNjxQ&amp;ctype=5&amp;ved=0ahUKEwj_r8HbxqP2AhWlneAKHRbkDJYQ2ikIFw&amp;adurl=</v>
      </c>
      <c r="DB623" t="str">
        <f>INDEX('Data_Price '!AW$2:AW$1266,MATCH(Data!$DN623,'Data_Price '!$BE$2:$BE$1266,0))</f>
        <v>Black Crows Orb Freebird Skis</v>
      </c>
      <c r="DC623" t="str">
        <f>INDEX('Data_Price '!AX$2:AX$1266,MATCH(Data!$DN623,'Data_Price '!$BE$2:$BE$1266,0))</f>
        <v>Telemark Pyrenees</v>
      </c>
      <c r="DD623">
        <f>INDEX('Data_Price '!AY$2:AY$1266,MATCH(Data!$DN623,'Data_Price '!$BE$2:$BE$1266,0))</f>
        <v>607.44000000000005</v>
      </c>
      <c r="DE623" t="str">
        <f>INDEX('Data_Price '!AZ$2:AZ$1266,MATCH(Data!$DN623,'Data_Price '!$BE$2:$BE$1266,0))</f>
        <v>https://www.google.com/aclk?sa=L&amp;ai=DChcSEwj40sXbxqP2AhXJUHIKHeMMBeYYABAFGgJxdQ&amp;sig=AOD64_23Im622ZYF4y2WtV-7wAqiDveMaQ&amp;ctype=5&amp;ved=0ahUKEwj_r8HbxqP2AhWlneAKHRbkDJYQ2ikIGQ&amp;adurl=</v>
      </c>
      <c r="DF623" t="str">
        <f>INDEX('Data_Price '!BA$2:BA$1266,MATCH(Data!$DN623,'Data_Price '!$BE$2:$BE$1266,0))</f>
        <v>Black Crows Orb Freebird Skis 179</v>
      </c>
      <c r="DG623" t="str">
        <f>INDEX('Data_Price '!BB$2:BB$1266,MATCH(Data!$DN623,'Data_Price '!$BE$2:$BE$1266,0))</f>
        <v>Cripple Creek Backcountry</v>
      </c>
      <c r="DH623">
        <f>INDEX('Data_Price '!BC$2:BC$1266,MATCH(Data!$DN623,'Data_Price '!$BE$2:$BE$1266,0))</f>
        <v>729.9</v>
      </c>
      <c r="DI623" t="str">
        <f>INDEX('Data_Price '!BD$2:BD$1266,MATCH(Data!$DN623,'Data_Price '!$BE$2:$BE$1266,0))</f>
        <v>https://www.google.com/url?url=https://cripplecreekbc.com/products/black-crow-orb-free%3Fvariant%3D30270671814789%26currency%3DUSD%26utm_medium%3Dproduct_sync%26utm_source%3Dgoogle%26utm_content%3Dsag_organic%26utm_campaign%3Dsag_organic&amp;rct=j&amp;q=&amp;esrc=s&amp;sa=U&amp;ved=0ahUKEwigkOvaxqP2AhUqZN8KHQQRB_YQ2SkIVQ&amp;usg=AOvVaw1XFV5B_YhJD6mbI6Bs5dg0</v>
      </c>
      <c r="DJ623" s="89" t="e">
        <f ca="1">_xll.Connector("TinyUrl.TinyUrl",DA623,0)</f>
        <v>#NAME?</v>
      </c>
      <c r="DK623" s="89" t="e">
        <f ca="1">_xll.Connector("TinyUrl.TinyUrl",DE623,0)</f>
        <v>#NAME?</v>
      </c>
      <c r="DL623" s="89" t="e">
        <f ca="1">_xll.Connector("TinyUrl.TinyUrl",DI623,0)</f>
        <v>#NAME?</v>
      </c>
      <c r="DM623" s="224" t="str">
        <f t="shared" si="338"/>
        <v>Orb</v>
      </c>
      <c r="DN623" s="89" t="str">
        <f t="shared" si="339"/>
        <v xml:space="preserve"> Black CrowsOrb179.1 Unisex</v>
      </c>
      <c r="DO623" s="227" t="s">
        <v>992</v>
      </c>
    </row>
    <row r="624" spans="2:119" ht="15.45" customHeight="1">
      <c r="B624" s="224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#VALUE!</v>
      </c>
      <c r="F624" s="43" t="b">
        <f>CL624&gt;Driver!$F$56</f>
        <v>1</v>
      </c>
      <c r="G624" s="43" t="b">
        <f>AND(CB624&gt;Driver!$F$55,CB624&lt;Driver!$G$55)</f>
        <v>0</v>
      </c>
      <c r="H624" s="43" t="e">
        <f t="shared" si="306"/>
        <v>#VALUE!</v>
      </c>
      <c r="I624" s="43">
        <f t="shared" si="307"/>
        <v>0</v>
      </c>
      <c r="J624" s="43" t="e">
        <f t="array" ref="J624">NOT(OR(($H$9:$H$1273=TRUE)*($I$9:$I$1273&gt;0)*($BT$9:$BT$1273=BT624)*($K$9:$K$1273&gt;K624)))</f>
        <v>#VALUE!</v>
      </c>
      <c r="K624" s="72">
        <f t="shared" si="308"/>
        <v>0.7072187268532153</v>
      </c>
      <c r="L624" s="72">
        <f t="shared" si="309"/>
        <v>0.89705583756345175</v>
      </c>
      <c r="M624" s="72">
        <f t="shared" si="310"/>
        <v>0.51738161614297895</v>
      </c>
      <c r="N624" s="72">
        <f t="shared" si="311"/>
        <v>0.31586669196230943</v>
      </c>
      <c r="O624" s="72">
        <f t="shared" si="312"/>
        <v>0.27113109764309751</v>
      </c>
      <c r="P624" s="72">
        <f t="shared" si="313"/>
        <v>0.96514705882352947</v>
      </c>
      <c r="Q624" s="72"/>
      <c r="R624" s="72"/>
      <c r="S624" s="72">
        <f t="shared" si="314"/>
        <v>0.67427572334536956</v>
      </c>
      <c r="T624" s="72">
        <f t="shared" si="315"/>
        <v>0.96359994421470763</v>
      </c>
      <c r="U624" s="72">
        <f t="shared" si="316"/>
        <v>0.96029417207694179</v>
      </c>
      <c r="V624" s="72">
        <f t="shared" si="317"/>
        <v>0.70687169165487418</v>
      </c>
      <c r="W624" s="72">
        <f t="shared" si="318"/>
        <v>0.87334857142857136</v>
      </c>
      <c r="X624" s="72">
        <f t="shared" si="319"/>
        <v>0.10294416243654825</v>
      </c>
      <c r="Y624" s="72">
        <f t="shared" si="320"/>
        <v>0.4826183838570211</v>
      </c>
      <c r="Z624" s="72">
        <f t="shared" si="321"/>
        <v>0.68413330803769057</v>
      </c>
      <c r="AA624" s="72">
        <f t="shared" si="322"/>
        <v>0.72886890235690249</v>
      </c>
      <c r="AB624" s="72">
        <f t="shared" si="323"/>
        <v>3.4852941176470531E-2</v>
      </c>
      <c r="AC624" s="72"/>
      <c r="AD624" s="72"/>
      <c r="AE624" s="72">
        <f t="shared" si="324"/>
        <v>0.32572427665463038</v>
      </c>
      <c r="AF624" s="72">
        <f t="shared" si="325"/>
        <v>3.6400055785292346E-2</v>
      </c>
      <c r="AG624" s="72">
        <f t="shared" si="326"/>
        <v>3.9705827923058219E-2</v>
      </c>
      <c r="AH624" s="72">
        <f t="shared" si="327"/>
        <v>0.29312830834512582</v>
      </c>
      <c r="AI624" s="72">
        <f t="shared" si="328"/>
        <v>0.12665142857142858</v>
      </c>
      <c r="AJ624" s="72">
        <f>(AV624-Driver!$K$179)/(Driver!$L$179-Driver!$K$179)</f>
        <v>0.13705583756345174</v>
      </c>
      <c r="AK624" s="72">
        <f>(AW624-Driver!$K$180)/(Driver!$L$180-Driver!$K$180)</f>
        <v>0.20465312740949831</v>
      </c>
      <c r="AL624" s="72">
        <f>(AX624-Driver!$K$181)/(Driver!$L$181-Driver!$K$181)</f>
        <v>0.28413330803769049</v>
      </c>
      <c r="AM624" s="72">
        <f>(AY624-Driver!$K$182)/(Driver!$L$182-Driver!$K$182)</f>
        <v>0.94286890235690246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29"/>
        <v>2.8846153846153841</v>
      </c>
      <c r="AW624" s="70">
        <f t="shared" si="330"/>
        <v>20.966221292639926</v>
      </c>
      <c r="AX624" s="70">
        <f t="shared" si="331"/>
        <v>3.5571997723392146</v>
      </c>
      <c r="AY624" s="70">
        <f>IFERROR(Driver!$K$19/Data!BH624/Data!BI624*Data!BK624*Data!BL624,"")</f>
        <v>-0.34972754894723879</v>
      </c>
      <c r="AZ624" s="70">
        <f t="shared" si="332"/>
        <v>17.758749069247951</v>
      </c>
      <c r="BA624" s="70"/>
      <c r="BB624" s="70"/>
      <c r="BC624" s="70">
        <f t="shared" si="333"/>
        <v>12.591986461333974</v>
      </c>
      <c r="BD624" s="70">
        <f t="shared" si="334"/>
        <v>7.349305254666568</v>
      </c>
      <c r="BE624" s="70">
        <f t="shared" si="335"/>
        <v>6.0461805019803638E-2</v>
      </c>
      <c r="BF624" s="70">
        <f t="shared" si="336"/>
        <v>12.070406756290934</v>
      </c>
      <c r="BG624" s="70">
        <f t="shared" si="337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219</v>
      </c>
      <c r="BS624" s="8" t="s">
        <v>950</v>
      </c>
      <c r="BT624" s="9" t="s">
        <v>703</v>
      </c>
      <c r="BU624" s="10">
        <v>149</v>
      </c>
      <c r="BV624" s="9" t="s">
        <v>390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303</v>
      </c>
      <c r="CU624" s="10"/>
      <c r="CV624" s="10"/>
      <c r="CW624" s="10"/>
      <c r="CX624" t="str">
        <f>INDEX('Data_Price '!AS$2:AS$1266,MATCH(Data!$DN624,'Data_Price '!$BE$2:$BE$1266,0))</f>
        <v>K2 2022 Reckoner 92 Alliance Women's Skis</v>
      </c>
      <c r="CY624" t="str">
        <f>INDEX('Data_Price '!AT$2:AT$1266,MATCH(Data!$DN624,'Data_Price '!$BE$2:$BE$1266,0))</f>
        <v>Fox Chapel Ski and Board</v>
      </c>
      <c r="CZ624">
        <f>INDEX('Data_Price '!AU$2:AU$1266,MATCH(Data!$DN624,'Data_Price '!$BE$2:$BE$1266,0))</f>
        <v>239.97</v>
      </c>
      <c r="DA624" t="str">
        <f>INDEX('Data_Price '!AV$2:AV$1266,MATCH(Data!$DN624,'Data_Price '!$BE$2:$BE$1266,0))</f>
        <v>https://www.google.com/url?url=https://www.foxchapelskiandboard.com/reckoner-92-alliance-womens-ski-2021-2022.html%3Fsource%3Dgooglebase&amp;rct=j&amp;q=&amp;esrc=s&amp;sa=U&amp;ved=0ahUKEwio6t7bxqP2AhUJVt8KHSRaDgwQsDwIYg&amp;usg=AOvVaw35X_XOCQlwsRUQdBdiR5a1</v>
      </c>
      <c r="DB624" t="str">
        <f>INDEX('Data_Price '!AW$2:AW$1266,MATCH(Data!$DN624,'Data_Price '!$BE$2:$BE$1266,0))</f>
        <v>K2 2022 Reckoner 92 Alliance Women's Skis</v>
      </c>
      <c r="DC624" t="str">
        <f>INDEX('Data_Price '!AX$2:AX$1266,MATCH(Data!$DN624,'Data_Price '!$BE$2:$BE$1266,0))</f>
        <v>Fox Chapel Ski and Board</v>
      </c>
      <c r="DD624">
        <f>INDEX('Data_Price '!AY$2:AY$1266,MATCH(Data!$DN624,'Data_Price '!$BE$2:$BE$1266,0))</f>
        <v>239.97</v>
      </c>
      <c r="DE624" t="str">
        <f>INDEX('Data_Price '!AZ$2:AZ$1266,MATCH(Data!$DN624,'Data_Price '!$BE$2:$BE$1266,0))</f>
        <v>https://www.google.com/url?q=https://www.foxchapelskiandboard.com/reckoner-92-alliance-womens-ski-2021-2022.html%3Fsource%3Dgooglebase&amp;sa=U&amp;ved=0ahUKEwjZop7cxqP2AhXNg-AKHbaPChAQ2ykIFg&amp;usg=AOvVaw0JfMFzuarYFBINZyv4Yu9m</v>
      </c>
      <c r="DF624" t="str">
        <f>INDEX('Data_Price '!BA$2:BA$1266,MATCH(Data!$DN624,'Data_Price '!$BE$2:$BE$1266,0))</f>
        <v>K2 2022 Reckoner 92 Alliance Women's Skis</v>
      </c>
      <c r="DG624" t="str">
        <f>INDEX('Data_Price '!BB$2:BB$1266,MATCH(Data!$DN624,'Data_Price '!$BE$2:$BE$1266,0))</f>
        <v>Buckman's Ski and Snowboard Shop</v>
      </c>
      <c r="DH624">
        <f>INDEX('Data_Price '!BC$2:BC$1266,MATCH(Data!$DN624,'Data_Price '!$BE$2:$BE$1266,0))</f>
        <v>299.95</v>
      </c>
      <c r="DI624" t="str">
        <f>INDEX('Data_Price '!BD$2:BD$1266,MATCH(Data!$DN624,'Data_Price '!$BE$2:$BE$1266,0))</f>
        <v>https://www.google.com/url?q=https://buckmans.com/product/43382/k2-reckoner-92-alliance-skis-womens%3Fbbfid%3DE503E784-714B-4871-B873-5D61D532D3FA&amp;sa=U&amp;ved=0ahUKEwjZop7cxqP2AhXNg-AKHbaPChAQ2ykIGA&amp;usg=AOvVaw1XwCXJUKbQaEHgvl3CGd6C</v>
      </c>
      <c r="DJ624" s="89" t="e">
        <f ca="1">_xll.Connector("TinyUrl.TinyUrl",DA624,0)</f>
        <v>#NAME?</v>
      </c>
      <c r="DK624" s="89" t="e">
        <f ca="1">_xll.Connector("TinyUrl.TinyUrl",DE624,0)</f>
        <v>#NAME?</v>
      </c>
      <c r="DL624" s="89" t="e">
        <f ca="1">_xll.Connector("TinyUrl.TinyUrl",DI624,0)</f>
        <v>#NAME?</v>
      </c>
      <c r="DM624" s="224" t="str">
        <f t="shared" si="338"/>
        <v>Reckoner 92 Alliance</v>
      </c>
      <c r="DN624" s="89" t="str">
        <f t="shared" si="339"/>
        <v xml:space="preserve"> K2Reckoner 92 Alliance149 Women's</v>
      </c>
      <c r="DO624" s="227" t="s">
        <v>1099</v>
      </c>
    </row>
    <row r="625" spans="2:119" ht="15.45" customHeight="1">
      <c r="B625" s="224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#VALUE!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06"/>
        <v>#VALUE!</v>
      </c>
      <c r="I625" s="43">
        <f t="shared" si="307"/>
        <v>0</v>
      </c>
      <c r="J625" s="43" t="e">
        <f t="array" ref="J625">NOT(OR(($H$9:$H$1273=TRUE)*($I$9:$I$1273&gt;0)*($BT$9:$BT$1273=BT625)*($K$9:$K$1273&gt;K625)))</f>
        <v>#VALUE!</v>
      </c>
      <c r="K625" s="72">
        <f t="shared" si="308"/>
        <v>0.60298345047139401</v>
      </c>
      <c r="L625" s="72">
        <f t="shared" si="309"/>
        <v>0.72593989203126252</v>
      </c>
      <c r="M625" s="72">
        <f t="shared" si="310"/>
        <v>0.48002700891152539</v>
      </c>
      <c r="N625" s="72">
        <f t="shared" si="311"/>
        <v>0.15523936002023642</v>
      </c>
      <c r="O625" s="72">
        <f t="shared" si="312"/>
        <v>0.34044624187773864</v>
      </c>
      <c r="P625" s="72">
        <f t="shared" si="313"/>
        <v>0.94439542483660133</v>
      </c>
      <c r="Q625" s="72"/>
      <c r="R625" s="72"/>
      <c r="S625" s="72">
        <f t="shared" si="314"/>
        <v>0.70528427249463632</v>
      </c>
      <c r="T625" s="72">
        <f t="shared" si="315"/>
        <v>0.91906093184494841</v>
      </c>
      <c r="U625" s="72">
        <f t="shared" si="316"/>
        <v>0.91161076686155318</v>
      </c>
      <c r="V625" s="72">
        <f t="shared" si="317"/>
        <v>0.81549092638024701</v>
      </c>
      <c r="W625" s="72">
        <f t="shared" si="318"/>
        <v>0.96348122866894204</v>
      </c>
      <c r="X625" s="72">
        <f t="shared" si="319"/>
        <v>0.27406010796873748</v>
      </c>
      <c r="Y625" s="72">
        <f t="shared" si="320"/>
        <v>0.51997299108847461</v>
      </c>
      <c r="Z625" s="72">
        <f t="shared" si="321"/>
        <v>0.84476063997976358</v>
      </c>
      <c r="AA625" s="72">
        <f t="shared" si="322"/>
        <v>0.65955375812226136</v>
      </c>
      <c r="AB625" s="72">
        <f t="shared" si="323"/>
        <v>5.5604575163398673E-2</v>
      </c>
      <c r="AC625" s="72"/>
      <c r="AD625" s="72"/>
      <c r="AE625" s="72">
        <f t="shared" si="324"/>
        <v>0.29471572750536368</v>
      </c>
      <c r="AF625" s="72">
        <f t="shared" si="325"/>
        <v>8.0939068155051544E-2</v>
      </c>
      <c r="AG625" s="72">
        <f t="shared" si="326"/>
        <v>8.8389233138446766E-2</v>
      </c>
      <c r="AH625" s="72">
        <f t="shared" si="327"/>
        <v>0.18450907361975305</v>
      </c>
      <c r="AI625" s="72">
        <f t="shared" si="328"/>
        <v>3.6518771331058006E-2</v>
      </c>
      <c r="AJ625" s="72">
        <f>(AV625-Driver!$K$179)/(Driver!$L$179-Driver!$K$179)</f>
        <v>0.51406010796873747</v>
      </c>
      <c r="AK625" s="72">
        <f>(AW625-Driver!$K$180)/(Driver!$L$180-Driver!$K$180)</f>
        <v>0.23443814781321462</v>
      </c>
      <c r="AL625" s="72">
        <f>(AX625-Driver!$K$181)/(Driver!$L$181-Driver!$K$181)</f>
        <v>0.44476063997976351</v>
      </c>
      <c r="AM625" s="72">
        <f>(AY625-Driver!$K$182)/(Driver!$L$182-Driver!$K$182)</f>
        <v>0.87355375812226133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29"/>
        <v>10.819427486094154</v>
      </c>
      <c r="AW625" s="70">
        <f t="shared" si="330"/>
        <v>23.878843350021899</v>
      </c>
      <c r="AX625" s="70">
        <f t="shared" si="331"/>
        <v>5.0028457598178715</v>
      </c>
      <c r="AY625" s="70">
        <f>IFERROR(Driver!$K$19/Data!BH625/Data!BI625*Data!BK625*Data!BL625,"")</f>
        <v>-0.77403963987787983</v>
      </c>
      <c r="AZ625" s="70">
        <f t="shared" si="332"/>
        <v>19.650037230081907</v>
      </c>
      <c r="BA625" s="70"/>
      <c r="BB625" s="70"/>
      <c r="BC625" s="70">
        <f t="shared" si="333"/>
        <v>28.676336472995015</v>
      </c>
      <c r="BD625" s="70">
        <f t="shared" si="334"/>
        <v>3.4076815784029475</v>
      </c>
      <c r="BE625" s="70">
        <f t="shared" si="335"/>
        <v>1.1787084375950456E-2</v>
      </c>
      <c r="BF625" s="70">
        <f t="shared" si="336"/>
        <v>24.338186225209771</v>
      </c>
      <c r="BG625" s="70">
        <f t="shared" si="337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219</v>
      </c>
      <c r="BS625" s="8" t="s">
        <v>438</v>
      </c>
      <c r="BT625" s="9" t="s">
        <v>446</v>
      </c>
      <c r="BU625" s="10">
        <v>176</v>
      </c>
      <c r="BV625" s="9" t="s">
        <v>222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303</v>
      </c>
      <c r="CU625" s="9" t="s">
        <v>301</v>
      </c>
      <c r="CV625" s="9" t="s">
        <v>302</v>
      </c>
      <c r="CW625" s="10"/>
      <c r="CX625" t="str">
        <f>INDEX('Data_Price '!AS$2:AS$1266,MATCH(Data!$DN625,'Data_Price '!$BE$2:$BE$1266,0))</f>
        <v>Atomic Bent Chetler 120</v>
      </c>
      <c r="CY625" t="str">
        <f>INDEX('Data_Price '!AT$2:AT$1266,MATCH(Data!$DN625,'Data_Price '!$BE$2:$BE$1266,0))</f>
        <v>Telemark Pyrenees</v>
      </c>
      <c r="CZ625">
        <f>INDEX('Data_Price '!AU$2:AU$1266,MATCH(Data!$DN625,'Data_Price '!$BE$2:$BE$1266,0))</f>
        <v>551.36</v>
      </c>
      <c r="DA625" t="str">
        <f>INDEX('Data_Price '!AV$2:AV$1266,MATCH(Data!$DN625,'Data_Price '!$BE$2:$BE$1266,0))</f>
        <v>https://www.google.com/url?q=https://www.telemark-pyrenees.com/ski/atomic-bent-chetler-120-ski-2022%3Fcurrency%3DUSD%26tax%3Dex_vat%26country%3DUS%26var%3D73560&amp;sa=U&amp;ved=0ahUKEwjOuOzcxqP2AhVkmeAKHXs9DJwQ2ykIGQ&amp;usg=AOvVaw3H1qTcDIKxSAj4VBp7BUlZ</v>
      </c>
      <c r="DB625" t="str">
        <f>INDEX('Data_Price '!AW$2:AW$1266,MATCH(Data!$DN625,'Data_Price '!$BE$2:$BE$1266,0))</f>
        <v>Atomic Bent Chetler 120</v>
      </c>
      <c r="DC625" t="str">
        <f>INDEX('Data_Price '!AX$2:AX$1266,MATCH(Data!$DN625,'Data_Price '!$BE$2:$BE$1266,0))</f>
        <v>SkiEssentials.com</v>
      </c>
      <c r="DD625">
        <f>INDEX('Data_Price '!AY$2:AY$1266,MATCH(Data!$DN625,'Data_Price '!$BE$2:$BE$1266,0))</f>
        <v>599.99</v>
      </c>
      <c r="DE625" t="str">
        <f>INDEX('Data_Price '!AZ$2:AZ$1266,MATCH(Data!$DN625,'Data_Price '!$BE$2:$BE$1266,0))</f>
        <v>https://www.google.com/url?url=https://www.skiessentials.com/2022-atomic-bent-chetler-120-skis.html&amp;rct=j&amp;q=&amp;esrc=s&amp;sa=U&amp;ved=0ahUKEwjes7_cxqP2AhUGZd8KHW3QBPYQsDwISQ&amp;usg=AOvVaw0xLFWHNVFJ-i9G7rAYz8dj</v>
      </c>
      <c r="DF625" t="str">
        <f>INDEX('Data_Price '!BA$2:BA$1266,MATCH(Data!$DN625,'Data_Price '!$BE$2:$BE$1266,0))</f>
        <v>Atomic Bent Chetler 120</v>
      </c>
      <c r="DG625" t="str">
        <f>INDEX('Data_Price '!BB$2:BB$1266,MATCH(Data!$DN625,'Data_Price '!$BE$2:$BE$1266,0))</f>
        <v>SkiEssentials.com</v>
      </c>
      <c r="DH625">
        <f>INDEX('Data_Price '!BC$2:BC$1266,MATCH(Data!$DN625,'Data_Price '!$BE$2:$BE$1266,0))</f>
        <v>599.99</v>
      </c>
      <c r="DI625" t="str">
        <f>INDEX('Data_Price '!BD$2:BD$1266,MATCH(Data!$DN625,'Data_Price '!$BE$2:$BE$1266,0))</f>
        <v>https://www.google.com/url?q=https://www.skiessentials.com/2022-atomic-bent-chetler-120-skis.html&amp;sa=U&amp;ved=0ahUKEwjOuOzcxqP2AhVkmeAKHXs9DJwQ2ykIFw&amp;usg=AOvVaw2HREhVxZDO--Ui8g4JQNgs</v>
      </c>
      <c r="DJ625" s="89" t="e">
        <f ca="1">_xll.Connector("TinyUrl.TinyUrl",DA625,0)</f>
        <v>#NAME?</v>
      </c>
      <c r="DK625" s="89" t="e">
        <f ca="1">_xll.Connector("TinyUrl.TinyUrl",DE625,0)</f>
        <v>#NAME?</v>
      </c>
      <c r="DL625" s="89" t="e">
        <f ca="1">_xll.Connector("TinyUrl.TinyUrl",DI625,0)</f>
        <v>#NAME?</v>
      </c>
      <c r="DM625" s="224" t="str">
        <f t="shared" si="338"/>
        <v>Bent Chetler 120</v>
      </c>
      <c r="DN625" s="89" t="str">
        <f t="shared" si="339"/>
        <v xml:space="preserve"> AtomicBent Chetler 120176 Unisex</v>
      </c>
      <c r="DO625" s="227" t="s">
        <v>1107</v>
      </c>
    </row>
    <row r="626" spans="2:119" ht="15.45" customHeight="1">
      <c r="B626" s="224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#VALUE!</v>
      </c>
      <c r="F626" s="43" t="b">
        <f>CL626&gt;Driver!$F$56</f>
        <v>0</v>
      </c>
      <c r="G626" s="43" t="b">
        <f>AND(CB626&gt;Driver!$F$55,CB626&lt;Driver!$G$55)</f>
        <v>0</v>
      </c>
      <c r="H626" s="43" t="e">
        <f t="shared" si="306"/>
        <v>#VALUE!</v>
      </c>
      <c r="I626" s="43">
        <f t="shared" si="307"/>
        <v>0</v>
      </c>
      <c r="J626" s="43" t="e">
        <f t="array" ref="J626">NOT(OR(($H$9:$H$1273=TRUE)*($I$9:$I$1273&gt;0)*($BT$9:$BT$1273=BT626)*($K$9:$K$1273&gt;K626)))</f>
        <v>#VALUE!</v>
      </c>
      <c r="K626" s="72">
        <f t="shared" si="308"/>
        <v>0.67067430677290174</v>
      </c>
      <c r="L626" s="72">
        <f t="shared" si="309"/>
        <v>0.89657239545564416</v>
      </c>
      <c r="M626" s="72">
        <f t="shared" si="310"/>
        <v>0.44477621809015944</v>
      </c>
      <c r="N626" s="72">
        <f t="shared" si="311"/>
        <v>0.10717763865174224</v>
      </c>
      <c r="O626" s="72">
        <f t="shared" si="312"/>
        <v>0.25452846659912831</v>
      </c>
      <c r="P626" s="72">
        <f t="shared" si="313"/>
        <v>0.97262254901960787</v>
      </c>
      <c r="Q626" s="72"/>
      <c r="R626" s="72"/>
      <c r="S626" s="72">
        <f t="shared" si="314"/>
        <v>0.69893716643003012</v>
      </c>
      <c r="T626" s="72">
        <f t="shared" si="315"/>
        <v>0.83852083342765027</v>
      </c>
      <c r="U626" s="72">
        <f t="shared" si="316"/>
        <v>9.9999999999999978E-2</v>
      </c>
      <c r="V626" s="72">
        <f t="shared" si="317"/>
        <v>0.60154614446626131</v>
      </c>
      <c r="W626" s="72">
        <f t="shared" si="318"/>
        <v>0.96100449427790391</v>
      </c>
      <c r="X626" s="72">
        <f t="shared" si="319"/>
        <v>0.10342760454435582</v>
      </c>
      <c r="Y626" s="72">
        <f t="shared" si="320"/>
        <v>0.55522378190984056</v>
      </c>
      <c r="Z626" s="72">
        <f t="shared" si="321"/>
        <v>0.89282236134825776</v>
      </c>
      <c r="AA626" s="72">
        <f t="shared" si="322"/>
        <v>0.74547153340087169</v>
      </c>
      <c r="AB626" s="72">
        <f t="shared" si="323"/>
        <v>2.7377450980392126E-2</v>
      </c>
      <c r="AC626" s="72"/>
      <c r="AD626" s="72"/>
      <c r="AE626" s="72">
        <f t="shared" si="324"/>
        <v>0.30106283356996988</v>
      </c>
      <c r="AF626" s="72">
        <f t="shared" si="325"/>
        <v>0.1614791665723497</v>
      </c>
      <c r="AG626" s="72">
        <f t="shared" si="326"/>
        <v>0.9</v>
      </c>
      <c r="AH626" s="72">
        <f t="shared" si="327"/>
        <v>0.39845385553373863</v>
      </c>
      <c r="AI626" s="72">
        <f t="shared" si="328"/>
        <v>3.8995505722096098E-2</v>
      </c>
      <c r="AJ626" s="72">
        <f>(AV626-Driver!$K$179)/(Driver!$L$179-Driver!$K$179)</f>
        <v>0.13657239545564417</v>
      </c>
      <c r="AK626" s="72">
        <f>(AW626-Driver!$K$180)/(Driver!$L$180-Driver!$K$180)</f>
        <v>0.21793207629257322</v>
      </c>
      <c r="AL626" s="72">
        <f>(AX626-Driver!$K$181)/(Driver!$L$181-Driver!$K$181)</f>
        <v>0.49282236134825769</v>
      </c>
      <c r="AM626" s="72">
        <f>(AY626-Driver!$K$182)/(Driver!$L$182-Driver!$K$182)</f>
        <v>0.95947153340087166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29"/>
        <v>2.8744403744403741</v>
      </c>
      <c r="AW626" s="70">
        <f t="shared" si="330"/>
        <v>22.264745144275963</v>
      </c>
      <c r="AX626" s="70">
        <f t="shared" si="331"/>
        <v>5.4354012521343193</v>
      </c>
      <c r="AY626" s="70">
        <f>IFERROR(Driver!$K$19/Data!BH626/Data!BI626*Data!BK626*Data!BL626,"")</f>
        <v>-0.24809467822321202</v>
      </c>
      <c r="AZ626" s="70">
        <f t="shared" si="332"/>
        <v>17.077438570364855</v>
      </c>
      <c r="BA626" s="70"/>
      <c r="BB626" s="70"/>
      <c r="BC626" s="70">
        <f t="shared" si="333"/>
        <v>25.384048432918274</v>
      </c>
      <c r="BD626" s="70">
        <f t="shared" si="334"/>
        <v>24.861265812083225</v>
      </c>
      <c r="BE626" s="70">
        <f t="shared" si="335"/>
        <v>1</v>
      </c>
      <c r="BF626" s="70">
        <f t="shared" si="336"/>
        <v>0.1746261551845833</v>
      </c>
      <c r="BG626" s="70">
        <f t="shared" si="337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219</v>
      </c>
      <c r="BS626" s="8" t="s">
        <v>855</v>
      </c>
      <c r="BT626" s="9" t="s">
        <v>867</v>
      </c>
      <c r="BU626" s="10">
        <v>167</v>
      </c>
      <c r="BV626" s="9" t="s">
        <v>222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307</v>
      </c>
      <c r="CU626" s="10"/>
      <c r="CV626" s="10"/>
      <c r="CW626" s="10"/>
      <c r="CX626" t="e">
        <f>INDEX('Data_Price '!AS$2:AS$1266,MATCH(Data!$DN626,'Data_Price '!$BE$2:$BE$1266,0))</f>
        <v>#N/A</v>
      </c>
      <c r="CY626" t="e">
        <f>INDEX('Data_Price '!AT$2:AT$1266,MATCH(Data!$DN626,'Data_Price '!$BE$2:$BE$1266,0))</f>
        <v>#N/A</v>
      </c>
      <c r="CZ626" t="e">
        <f>INDEX('Data_Price '!AU$2:AU$1266,MATCH(Data!$DN626,'Data_Price '!$BE$2:$BE$1266,0))</f>
        <v>#N/A</v>
      </c>
      <c r="DA626" t="e">
        <f>INDEX('Data_Price '!AV$2:AV$1266,MATCH(Data!$DN626,'Data_Price '!$BE$2:$BE$1266,0))</f>
        <v>#N/A</v>
      </c>
      <c r="DB626" t="e">
        <f>INDEX('Data_Price '!AW$2:AW$1266,MATCH(Data!$DN626,'Data_Price '!$BE$2:$BE$1266,0))</f>
        <v>#N/A</v>
      </c>
      <c r="DC626" t="e">
        <f>INDEX('Data_Price '!AX$2:AX$1266,MATCH(Data!$DN626,'Data_Price '!$BE$2:$BE$1266,0))</f>
        <v>#N/A</v>
      </c>
      <c r="DD626" t="e">
        <f>INDEX('Data_Price '!AY$2:AY$1266,MATCH(Data!$DN626,'Data_Price '!$BE$2:$BE$1266,0))</f>
        <v>#N/A</v>
      </c>
      <c r="DE626" t="e">
        <f>INDEX('Data_Price '!AZ$2:AZ$1266,MATCH(Data!$DN626,'Data_Price '!$BE$2:$BE$1266,0))</f>
        <v>#N/A</v>
      </c>
      <c r="DF626" t="e">
        <f>INDEX('Data_Price '!BA$2:BA$1266,MATCH(Data!$DN626,'Data_Price '!$BE$2:$BE$1266,0))</f>
        <v>#N/A</v>
      </c>
      <c r="DG626" t="e">
        <f>INDEX('Data_Price '!BB$2:BB$1266,MATCH(Data!$DN626,'Data_Price '!$BE$2:$BE$1266,0))</f>
        <v>#N/A</v>
      </c>
      <c r="DH626" t="e">
        <f>INDEX('Data_Price '!BC$2:BC$1266,MATCH(Data!$DN626,'Data_Price '!$BE$2:$BE$1266,0))</f>
        <v>#N/A</v>
      </c>
      <c r="DI626" t="e">
        <f>INDEX('Data_Price '!BD$2:BD$1266,MATCH(Data!$DN626,'Data_Price '!$BE$2:$BE$1266,0))</f>
        <v>#N/A</v>
      </c>
      <c r="DJ626" s="89" t="e">
        <f ca="1">_xll.Connector("TinyUrl.TinyUrl",DA626,0)</f>
        <v>#NAME?</v>
      </c>
      <c r="DK626" s="89" t="e">
        <f ca="1">_xll.Connector("TinyUrl.TinyUrl",DE626,0)</f>
        <v>#NAME?</v>
      </c>
      <c r="DL626" s="89" t="e">
        <f ca="1">_xll.Connector("TinyUrl.TinyUrl",DI626,0)</f>
        <v>#NAME?</v>
      </c>
      <c r="DM626" s="224" t="str">
        <f t="shared" si="338"/>
        <v>Deacon 80</v>
      </c>
      <c r="DN626" s="89" t="str">
        <f t="shared" si="339"/>
        <v xml:space="preserve"> VölklDeacon 80167 Unisex</v>
      </c>
      <c r="DO626" s="227"/>
    </row>
    <row r="627" spans="2:119" ht="15.45" customHeight="1">
      <c r="B627" s="224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#VALUE!</v>
      </c>
      <c r="F627" s="43" t="b">
        <f>CL627&gt;Driver!$F$56</f>
        <v>0</v>
      </c>
      <c r="G627" s="43" t="b">
        <f>AND(CB627&gt;Driver!$F$55,CB627&lt;Driver!$G$55)</f>
        <v>0</v>
      </c>
      <c r="H627" s="43" t="e">
        <f t="shared" si="306"/>
        <v>#VALUE!</v>
      </c>
      <c r="I627" s="43">
        <f t="shared" si="307"/>
        <v>0</v>
      </c>
      <c r="J627" s="43" t="e">
        <f t="array" ref="J627">NOT(OR(($H$9:$H$1273=TRUE)*($I$9:$I$1273&gt;0)*($BT$9:$BT$1273=BT627)*($K$9:$K$1273&gt;K627)))</f>
        <v>#VALUE!</v>
      </c>
      <c r="K627" s="72">
        <f t="shared" si="308"/>
        <v>0.69771476295308588</v>
      </c>
      <c r="L627" s="72">
        <f t="shared" si="309"/>
        <v>0.86982193215695758</v>
      </c>
      <c r="M627" s="72">
        <f t="shared" si="310"/>
        <v>0.52560759374921417</v>
      </c>
      <c r="N627" s="72">
        <f t="shared" si="311"/>
        <v>0.30701321697337636</v>
      </c>
      <c r="O627" s="72">
        <f t="shared" si="312"/>
        <v>0.33268538126773006</v>
      </c>
      <c r="P627" s="72">
        <f t="shared" si="313"/>
        <v>0.93712418300653599</v>
      </c>
      <c r="Q627" s="72"/>
      <c r="R627" s="72"/>
      <c r="S627" s="72">
        <f t="shared" si="314"/>
        <v>0.70777103624960636</v>
      </c>
      <c r="T627" s="72">
        <f t="shared" si="315"/>
        <v>0.91767307165726042</v>
      </c>
      <c r="U627" s="72">
        <f t="shared" si="316"/>
        <v>0.6918058265160878</v>
      </c>
      <c r="V627" s="72">
        <f t="shared" si="317"/>
        <v>0.63111099928296022</v>
      </c>
      <c r="W627" s="72">
        <f t="shared" si="318"/>
        <v>0.97091699130955944</v>
      </c>
      <c r="X627" s="72">
        <f t="shared" si="319"/>
        <v>0.13017806784304248</v>
      </c>
      <c r="Y627" s="72">
        <f t="shared" si="320"/>
        <v>0.47439240625078583</v>
      </c>
      <c r="Z627" s="72">
        <f t="shared" si="321"/>
        <v>0.69298678302662364</v>
      </c>
      <c r="AA627" s="72">
        <f t="shared" si="322"/>
        <v>0.66731461873226994</v>
      </c>
      <c r="AB627" s="72">
        <f t="shared" si="323"/>
        <v>6.2875816993464034E-2</v>
      </c>
      <c r="AC627" s="72"/>
      <c r="AD627" s="72"/>
      <c r="AE627" s="72">
        <f t="shared" si="324"/>
        <v>0.2922289637503937</v>
      </c>
      <c r="AF627" s="72">
        <f t="shared" si="325"/>
        <v>8.2326928342739567E-2</v>
      </c>
      <c r="AG627" s="72">
        <f t="shared" si="326"/>
        <v>0.3081941734839122</v>
      </c>
      <c r="AH627" s="72">
        <f t="shared" si="327"/>
        <v>0.36888900071703978</v>
      </c>
      <c r="AI627" s="72">
        <f t="shared" si="328"/>
        <v>2.9083008690440518E-2</v>
      </c>
      <c r="AJ627" s="72">
        <f>(AV627-Driver!$K$179)/(Driver!$L$179-Driver!$K$179)</f>
        <v>0.10982193215695753</v>
      </c>
      <c r="AK627" s="72">
        <f>(AW627-Driver!$K$180)/(Driver!$L$180-Driver!$K$180)</f>
        <v>0.2277322104742984</v>
      </c>
      <c r="AL627" s="72">
        <f>(AX627-Driver!$K$181)/(Driver!$L$181-Driver!$K$181)</f>
        <v>0.29298678302662368</v>
      </c>
      <c r="AM627" s="72">
        <f>(AY627-Driver!$K$182)/(Driver!$L$182-Driver!$K$182)</f>
        <v>0.88131461873226991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29"/>
        <v>2.3114231447564779</v>
      </c>
      <c r="AW627" s="70">
        <f t="shared" si="330"/>
        <v>23.223082140393458</v>
      </c>
      <c r="AX627" s="70">
        <f t="shared" si="331"/>
        <v>3.6368810472396129</v>
      </c>
      <c r="AY627" s="70">
        <f>IFERROR(Driver!$K$19/Data!BH627/Data!BI627*Data!BK627*Data!BL627,"")</f>
        <v>-0.72653159485806951</v>
      </c>
      <c r="AZ627" s="70">
        <f t="shared" si="332"/>
        <v>20.312732688011916</v>
      </c>
      <c r="BA627" s="70"/>
      <c r="BB627" s="70"/>
      <c r="BC627" s="70">
        <f t="shared" si="333"/>
        <v>29.966238120399115</v>
      </c>
      <c r="BD627" s="70">
        <f t="shared" si="334"/>
        <v>3.284858410935295</v>
      </c>
      <c r="BE627" s="70">
        <f t="shared" si="335"/>
        <v>0.40829974498230437</v>
      </c>
      <c r="BF627" s="70">
        <f t="shared" si="336"/>
        <v>3.5137688018703557</v>
      </c>
      <c r="BG627" s="70">
        <f t="shared" si="337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219</v>
      </c>
      <c r="BS627" s="8" t="s">
        <v>719</v>
      </c>
      <c r="BT627" s="9" t="s">
        <v>730</v>
      </c>
      <c r="BU627" s="10">
        <v>172</v>
      </c>
      <c r="BV627" s="9" t="s">
        <v>390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305</v>
      </c>
      <c r="CU627" s="9" t="s">
        <v>302</v>
      </c>
      <c r="CV627" s="10"/>
      <c r="CW627" s="10"/>
      <c r="CX627" t="str">
        <f>INDEX('Data_Price '!AS$2:AS$1266,MATCH(Data!$DN627,'Data_Price '!$BE$2:$BE$1266,0))</f>
        <v>Line Pandora 94 Skis 2022</v>
      </c>
      <c r="CY627" t="str">
        <f>INDEX('Data_Price '!AT$2:AT$1266,MATCH(Data!$DN627,'Data_Price '!$BE$2:$BE$1266,0))</f>
        <v>! OutdoorXL.com</v>
      </c>
      <c r="CZ627">
        <f>INDEX('Data_Price '!AU$2:AU$1266,MATCH(Data!$DN627,'Data_Price '!$BE$2:$BE$1266,0))</f>
        <v>389.95</v>
      </c>
      <c r="DA627" t="str">
        <f>INDEX('Data_Price '!AV$2:AV$1266,MATCH(Data!$DN627,'Data_Price '!$BE$2:$BE$1266,0))</f>
        <v>https://www.google.com/url?url=https://www.outdoorxl.com/line-pandora-94.html%3Fprl%3D92-20642x144-3967&amp;rct=j&amp;q=&amp;esrc=s&amp;sa=U&amp;ved=0ahUKEwj-krvdxqP2AhVuRN8KHXjcA8EQsDwIVg&amp;usg=AOvVaw0iwTfOuPK-LTR7NoENSE9N</v>
      </c>
      <c r="DB627" t="str">
        <f>INDEX('Data_Price '!AW$2:AW$1266,MATCH(Data!$DN627,'Data_Price '!$BE$2:$BE$1266,0))</f>
        <v>Line Pandora 94 Skis 2022</v>
      </c>
      <c r="DC627" t="str">
        <f>INDEX('Data_Price '!AX$2:AX$1266,MATCH(Data!$DN627,'Data_Price '!$BE$2:$BE$1266,0))</f>
        <v>! OutdoorXL.com</v>
      </c>
      <c r="DD627">
        <f>INDEX('Data_Price '!AY$2:AY$1266,MATCH(Data!$DN627,'Data_Price '!$BE$2:$BE$1266,0))</f>
        <v>389.95</v>
      </c>
      <c r="DE627" t="str">
        <f>INDEX('Data_Price '!AZ$2:AZ$1266,MATCH(Data!$DN627,'Data_Price '!$BE$2:$BE$1266,0))</f>
        <v>https://www.google.com/url?q=https://www.outdoorxl.com/line-pandora-94.html%3Fprl%3D92-20642x144-3967&amp;sa=U&amp;ved=0ahUKEwj9joXexqP2AhWwdt8KHQ9iBcUQ2ykIGg&amp;usg=AOvVaw0ne1lSGpxhBVEULsV9MBoA</v>
      </c>
      <c r="DF627" t="str">
        <f>INDEX('Data_Price '!BA$2:BA$1266,MATCH(Data!$DN627,'Data_Price '!$BE$2:$BE$1266,0))</f>
        <v>Line Pandora 94 172 Squire 11 ID 2022 Ski Set Women, Freeski Sets, Ski</v>
      </c>
      <c r="DG627" t="str">
        <f>INDEX('Data_Price '!BB$2:BB$1266,MATCH(Data!$DN627,'Data_Price '!$BE$2:$BE$1266,0))</f>
        <v>Blue Tomato</v>
      </c>
      <c r="DH627">
        <f>INDEX('Data_Price '!BC$2:BC$1266,MATCH(Data!$DN627,'Data_Price '!$BE$2:$BE$1266,0))</f>
        <v>494.44</v>
      </c>
      <c r="DI627" t="str">
        <f>INDEX('Data_Price '!BD$2:BD$1266,MATCH(Data!$DN627,'Data_Price '!$BE$2:$BE$1266,0))</f>
        <v>https://www.google.com/url?url=https://www.blue-tomato.com/en-US/product/--304591193-/%3Fcr%3DUSD%26_%24ja%3Dtsid:46445%26adword%3DGoogle%252FUS%252FPRODUKTERWEITERUNG%252FLine%252F304591193&amp;rct=j&amp;q=&amp;esrc=s&amp;sa=U&amp;ved=0ahUKEwj-krvdxqP2AhVuRN8KHXjcA8EQsDwIXQ&amp;usg=AOvVaw2PWKibBU28IziTCJ17oFO6</v>
      </c>
      <c r="DJ627" s="89" t="e">
        <f ca="1">_xll.Connector("TinyUrl.TinyUrl",DA627,0)</f>
        <v>#NAME?</v>
      </c>
      <c r="DK627" s="89" t="e">
        <f ca="1">_xll.Connector("TinyUrl.TinyUrl",DE627,0)</f>
        <v>#NAME?</v>
      </c>
      <c r="DL627" s="89" t="e">
        <f ca="1">_xll.Connector("TinyUrl.TinyUrl",DI627,0)</f>
        <v>#NAME?</v>
      </c>
      <c r="DM627" s="224" t="str">
        <f t="shared" si="338"/>
        <v>Pandora 94</v>
      </c>
      <c r="DN627" s="89" t="str">
        <f t="shared" si="339"/>
        <v xml:space="preserve"> LinePandora 94172 Women's</v>
      </c>
      <c r="DO627" s="227" t="s">
        <v>1108</v>
      </c>
    </row>
    <row r="628" spans="2:119" ht="15.45" customHeight="1">
      <c r="B628" s="224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#VALUE!</v>
      </c>
      <c r="F628" s="43" t="b">
        <f>CL628&gt;Driver!$F$56</f>
        <v>0</v>
      </c>
      <c r="G628" s="43" t="b">
        <f>AND(CB628&gt;Driver!$F$55,CB628&lt;Driver!$G$55)</f>
        <v>0</v>
      </c>
      <c r="H628" s="43" t="e">
        <f t="shared" si="306"/>
        <v>#VALUE!</v>
      </c>
      <c r="I628" s="43">
        <f t="shared" si="307"/>
        <v>0</v>
      </c>
      <c r="J628" s="43" t="e">
        <f t="array" ref="J628">NOT(OR(($H$9:$H$1273=TRUE)*($I$9:$I$1273&gt;0)*($BT$9:$BT$1273=BT628)*($K$9:$K$1273&gt;K628)))</f>
        <v>#VALUE!</v>
      </c>
      <c r="K628" s="72">
        <f t="shared" si="308"/>
        <v>0.58007203787893702</v>
      </c>
      <c r="L628" s="72">
        <f t="shared" si="309"/>
        <v>0.82359519780839585</v>
      </c>
      <c r="M628" s="72">
        <f t="shared" si="310"/>
        <v>0.33654887794947819</v>
      </c>
      <c r="N628" s="72">
        <f t="shared" si="311"/>
        <v>-3.8272307595016875E-2</v>
      </c>
      <c r="O628" s="72">
        <f t="shared" si="312"/>
        <v>0.27505129438462772</v>
      </c>
      <c r="P628" s="72">
        <f t="shared" si="313"/>
        <v>0.7728676470588236</v>
      </c>
      <c r="Q628" s="72"/>
      <c r="R628" s="72"/>
      <c r="S628" s="72">
        <f t="shared" si="314"/>
        <v>0.72924450153406861</v>
      </c>
      <c r="T628" s="72">
        <f t="shared" si="315"/>
        <v>0.88570212345425547</v>
      </c>
      <c r="U628" s="72">
        <f t="shared" si="316"/>
        <v>0.95447952586222007</v>
      </c>
      <c r="V628" s="72">
        <f t="shared" si="317"/>
        <v>0.69870567465508104</v>
      </c>
      <c r="W628" s="72">
        <f t="shared" si="318"/>
        <v>0.9716630579613591</v>
      </c>
      <c r="X628" s="72">
        <f t="shared" si="319"/>
        <v>0.17640480219160415</v>
      </c>
      <c r="Y628" s="72">
        <f t="shared" si="320"/>
        <v>0.66345112205052181</v>
      </c>
      <c r="Z628" s="72">
        <f t="shared" si="321"/>
        <v>1.0382723075950169</v>
      </c>
      <c r="AA628" s="72">
        <f t="shared" si="322"/>
        <v>0.72494870561537228</v>
      </c>
      <c r="AB628" s="72">
        <f t="shared" si="323"/>
        <v>0.22713235294117645</v>
      </c>
      <c r="AC628" s="72"/>
      <c r="AD628" s="72"/>
      <c r="AE628" s="72">
        <f t="shared" si="324"/>
        <v>0.27075549846593139</v>
      </c>
      <c r="AF628" s="72">
        <f t="shared" si="325"/>
        <v>0.11429787654574455</v>
      </c>
      <c r="AG628" s="72">
        <f t="shared" si="326"/>
        <v>4.5520474137779966E-2</v>
      </c>
      <c r="AH628" s="72">
        <f t="shared" si="327"/>
        <v>0.30129432534491896</v>
      </c>
      <c r="AI628" s="72">
        <f t="shared" si="328"/>
        <v>2.8336942038640914E-2</v>
      </c>
      <c r="AJ628" s="72">
        <f>(AV628-Driver!$K$179)/(Driver!$L$179-Driver!$K$179)</f>
        <v>0.41640480219160414</v>
      </c>
      <c r="AK628" s="72">
        <f>(AW628-Driver!$K$180)/(Driver!$L$180-Driver!$K$180)</f>
        <v>0.41620690968902663</v>
      </c>
      <c r="AL628" s="72">
        <f>(AX628-Driver!$K$181)/(Driver!$L$181-Driver!$K$181)</f>
        <v>0.63827230759501685</v>
      </c>
      <c r="AM628" s="72">
        <f>(AY628-Driver!$K$182)/(Driver!$L$182-Driver!$K$182)</f>
        <v>0.93894870561537225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29"/>
        <v>8.7640754307420963</v>
      </c>
      <c r="AW628" s="70">
        <f t="shared" si="330"/>
        <v>41.653674389467639</v>
      </c>
      <c r="AX628" s="70">
        <f t="shared" si="331"/>
        <v>6.7444507683551516</v>
      </c>
      <c r="AY628" s="70">
        <f>IFERROR(Driver!$K$19/Data!BH628/Data!BI628*Data!BK628*Data!BL628,"")</f>
        <v>-0.37372500137447945</v>
      </c>
      <c r="AZ628" s="70">
        <f t="shared" si="332"/>
        <v>35.28294862248697</v>
      </c>
      <c r="BA628" s="70"/>
      <c r="BB628" s="70"/>
      <c r="BC628" s="70">
        <f t="shared" si="333"/>
        <v>41.104673844558498</v>
      </c>
      <c r="BD628" s="70">
        <f t="shared" si="334"/>
        <v>20.685805245027705</v>
      </c>
      <c r="BE628" s="70">
        <f t="shared" si="335"/>
        <v>5.4648196072519965E-2</v>
      </c>
      <c r="BF628" s="70">
        <f t="shared" si="336"/>
        <v>11.148112505680611</v>
      </c>
      <c r="BG628" s="70">
        <f t="shared" si="337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219</v>
      </c>
      <c r="BS628" s="8" t="s">
        <v>812</v>
      </c>
      <c r="BT628" s="9" t="s">
        <v>820</v>
      </c>
      <c r="BU628" s="10">
        <v>181</v>
      </c>
      <c r="BV628" s="9" t="s">
        <v>222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305</v>
      </c>
      <c r="CU628" s="10"/>
      <c r="CV628" s="10"/>
      <c r="CW628" s="10"/>
      <c r="CX628" t="str">
        <f>INDEX('Data_Price '!AS$2:AS$1266,MATCH(Data!$DN628,'Data_Price '!$BE$2:$BE$1266,0))</f>
        <v>Salomon QST Lumen 99 - Women's Purple/Light Pink / 181</v>
      </c>
      <c r="CY628" t="str">
        <f>INDEX('Data_Price '!AT$2:AT$1266,MATCH(Data!$DN628,'Data_Price '!$BE$2:$BE$1266,0))</f>
        <v>Gravity Coalition</v>
      </c>
      <c r="CZ628">
        <f>INDEX('Data_Price '!AU$2:AU$1266,MATCH(Data!$DN628,'Data_Price '!$BE$2:$BE$1266,0))</f>
        <v>459.95</v>
      </c>
      <c r="DA628" t="str">
        <f>INDEX('Data_Price '!AV$2:AV$1266,MATCH(Data!$DN628,'Data_Price '!$BE$2:$BE$1266,0))</f>
        <v>https://www.google.com/url?url=https://gravitycoalition.com/products/salomon-qst-lumen-99-womens%3Fvariant%3D39660489179331%26currency%3DUSD%26utm_medium%3Dproduct_sync%26utm_source%3Dgoogle%26utm_content%3Dsag_organic%26utm_campaign%3Dsag_organic&amp;rct=j&amp;q=&amp;esrc=s&amp;sa=U&amp;ved=0ahUKEwjm3KbexqP2AhVjUN8KHeDlAzwQsDwIag&amp;usg=AOvVaw19TFk-jmw30bKXXcXswnh4</v>
      </c>
      <c r="DB628" t="str">
        <f>INDEX('Data_Price '!AW$2:AW$1266,MATCH(Data!$DN628,'Data_Price '!$BE$2:$BE$1266,0))</f>
        <v>Salomon QST 99 Dark Blue/Beige / 181cm</v>
      </c>
      <c r="DC628" t="str">
        <f>INDEX('Data_Price '!AX$2:AX$1266,MATCH(Data!$DN628,'Data_Price '!$BE$2:$BE$1266,0))</f>
        <v>Sundance Ski and Board Shop</v>
      </c>
      <c r="DD628">
        <f>INDEX('Data_Price '!AY$2:AY$1266,MATCH(Data!$DN628,'Data_Price '!$BE$2:$BE$1266,0))</f>
        <v>473.36</v>
      </c>
      <c r="DE628" t="str">
        <f>INDEX('Data_Price '!AZ$2:AZ$1266,MATCH(Data!$DN628,'Data_Price '!$BE$2:$BE$1266,0))</f>
        <v>https://www.google.com/url?url=https://sundanceskishop.com/products/salomon-qst-99%3Fvariant%3D39257499467874%26currency%3DCAD%26utm_medium%3Dproduct_sync%26utm_source%3Dgoogle%26utm_content%3Dsag_organic%26utm_campaign%3Dsag_organic&amp;rct=j&amp;q=&amp;esrc=s&amp;sa=U&amp;ved=0ahUKEwjm3KbexqP2AhVjUN8KHeDlAzwQ2SkIZA&amp;usg=AOvVaw0MuP1jQg3S0isIjhfPg7Bo</v>
      </c>
      <c r="DF628" t="str">
        <f>INDEX('Data_Price '!BA$2:BA$1266,MATCH(Data!$DN628,'Data_Price '!$BE$2:$BE$1266,0))</f>
        <v>Salomon QST 99 Skis Dark Blue/Beige / 181</v>
      </c>
      <c r="DG628" t="str">
        <f>INDEX('Data_Price '!BB$2:BB$1266,MATCH(Data!$DN628,'Data_Price '!$BE$2:$BE$1266,0))</f>
        <v>Gravity Coalition</v>
      </c>
      <c r="DH628">
        <f>INDEX('Data_Price '!BC$2:BC$1266,MATCH(Data!$DN628,'Data_Price '!$BE$2:$BE$1266,0))</f>
        <v>519.99</v>
      </c>
      <c r="DI628" t="str">
        <f>INDEX('Data_Price '!BD$2:BD$1266,MATCH(Data!$DN628,'Data_Price '!$BE$2:$BE$1266,0))</f>
        <v>https://www.google.com/url?url=https://gravitycoalition.com/products/salomon-qst-99-skis%3Fvariant%3D32367937585200%26currency%3DUSD%26utm_medium%3Dproduct_sync%26utm_source%3Dgoogle%26utm_content%3Dsag_organic%26utm_campaign%3Dsag_organic&amp;rct=j&amp;q=&amp;esrc=s&amp;sa=U&amp;ved=0ahUKEwjm3KbexqP2AhVjUN8KHeDlAzwQ2SkIZw&amp;usg=AOvVaw0dlDFPcPJsReo2cNcoGZgF</v>
      </c>
      <c r="DJ628" s="89" t="e">
        <f ca="1">_xll.Connector("TinyUrl.TinyUrl",DA628,0)</f>
        <v>#NAME?</v>
      </c>
      <c r="DK628" s="89" t="e">
        <f ca="1">_xll.Connector("TinyUrl.TinyUrl",DE628,0)</f>
        <v>#NAME?</v>
      </c>
      <c r="DL628" s="89" t="e">
        <f ca="1">_xll.Connector("TinyUrl.TinyUrl",DI628,0)</f>
        <v>#NAME?</v>
      </c>
      <c r="DM628" s="224" t="str">
        <f t="shared" si="338"/>
        <v>QST 99</v>
      </c>
      <c r="DN628" s="89" t="str">
        <f t="shared" si="339"/>
        <v xml:space="preserve"> SalomonQST 99181 Unisex</v>
      </c>
      <c r="DO628" s="227" t="s">
        <v>924</v>
      </c>
    </row>
    <row r="629" spans="2:119" ht="15.45" customHeight="1">
      <c r="B629" s="224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#VALUE!</v>
      </c>
      <c r="F629" s="43" t="b">
        <f>CL629&gt;Driver!$F$56</f>
        <v>0</v>
      </c>
      <c r="G629" s="43" t="b">
        <f>AND(CB629&gt;Driver!$F$55,CB629&lt;Driver!$G$55)</f>
        <v>1</v>
      </c>
      <c r="H629" s="43" t="e">
        <f t="shared" si="306"/>
        <v>#VALUE!</v>
      </c>
      <c r="I629" s="43">
        <f t="shared" si="307"/>
        <v>0</v>
      </c>
      <c r="J629" s="43" t="e">
        <f t="array" ref="J629">NOT(OR(($H$9:$H$1273=TRUE)*($I$9:$I$1273&gt;0)*($BT$9:$BT$1273=BT629)*($K$9:$K$1273&gt;K629)))</f>
        <v>#VALUE!</v>
      </c>
      <c r="K629" s="72">
        <f t="shared" si="308"/>
        <v>0.61110793863935908</v>
      </c>
      <c r="L629" s="72">
        <f t="shared" si="309"/>
        <v>0.86235114011763758</v>
      </c>
      <c r="M629" s="72">
        <f t="shared" si="310"/>
        <v>0.35986473716108058</v>
      </c>
      <c r="N629" s="72">
        <f t="shared" si="311"/>
        <v>4.2041358376019744E-2</v>
      </c>
      <c r="O629" s="72">
        <f t="shared" si="312"/>
        <v>0.33617213415297353</v>
      </c>
      <c r="P629" s="72">
        <f t="shared" si="313"/>
        <v>0.70138071895424847</v>
      </c>
      <c r="Q629" s="72"/>
      <c r="R629" s="72"/>
      <c r="S629" s="72">
        <f t="shared" si="314"/>
        <v>0.81412441392780355</v>
      </c>
      <c r="T629" s="72">
        <f t="shared" si="315"/>
        <v>0.92870376131008414</v>
      </c>
      <c r="U629" s="72">
        <f t="shared" si="316"/>
        <v>0.93109567337574262</v>
      </c>
      <c r="V629" s="72">
        <f t="shared" si="317"/>
        <v>0.7048563887039998</v>
      </c>
      <c r="W629" s="72">
        <f t="shared" si="318"/>
        <v>0.98530635958446788</v>
      </c>
      <c r="X629" s="72">
        <f t="shared" si="319"/>
        <v>0.13764885988236247</v>
      </c>
      <c r="Y629" s="72">
        <f t="shared" si="320"/>
        <v>0.64013526283891942</v>
      </c>
      <c r="Z629" s="72">
        <f t="shared" si="321"/>
        <v>0.95795864162398026</v>
      </c>
      <c r="AA629" s="72">
        <f t="shared" si="322"/>
        <v>0.66382786584702647</v>
      </c>
      <c r="AB629" s="72">
        <f t="shared" si="323"/>
        <v>0.29861928104575158</v>
      </c>
      <c r="AC629" s="72"/>
      <c r="AD629" s="72"/>
      <c r="AE629" s="72">
        <f t="shared" si="324"/>
        <v>0.18587558607219645</v>
      </c>
      <c r="AF629" s="72">
        <f t="shared" si="325"/>
        <v>7.12962386899159E-2</v>
      </c>
      <c r="AG629" s="72">
        <f t="shared" si="326"/>
        <v>6.8904326624257342E-2</v>
      </c>
      <c r="AH629" s="72">
        <f t="shared" si="327"/>
        <v>0.2951436112960002</v>
      </c>
      <c r="AI629" s="72">
        <f t="shared" si="328"/>
        <v>1.4693640415532165E-2</v>
      </c>
      <c r="AJ629" s="72">
        <f>(AV629-Driver!$K$179)/(Driver!$L$179-Driver!$K$179)</f>
        <v>0.37764885988236246</v>
      </c>
      <c r="AK629" s="72">
        <f>(AW629-Driver!$K$180)/(Driver!$L$180-Driver!$K$180)</f>
        <v>0.47161536756656797</v>
      </c>
      <c r="AL629" s="72">
        <f>(AX629-Driver!$K$181)/(Driver!$L$181-Driver!$K$181)</f>
        <v>0.55795864162398023</v>
      </c>
      <c r="AM629" s="72">
        <f>(AY629-Driver!$K$182)/(Driver!$L$182-Driver!$K$182)</f>
        <v>0.87782786584702643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29"/>
        <v>7.9483787817121163</v>
      </c>
      <c r="AW629" s="70">
        <f t="shared" si="330"/>
        <v>47.071965006435313</v>
      </c>
      <c r="AX629" s="70">
        <f t="shared" si="331"/>
        <v>6.0216277746158218</v>
      </c>
      <c r="AY629" s="70">
        <f>IFERROR(Driver!$K$19/Data!BH629/Data!BI629*Data!BK629*Data!BL629,"")</f>
        <v>-0.74787572424901283</v>
      </c>
      <c r="AZ629" s="70">
        <f t="shared" si="332"/>
        <v>41.798212956068504</v>
      </c>
      <c r="BA629" s="70"/>
      <c r="BB629" s="70"/>
      <c r="BC629" s="70">
        <f t="shared" si="333"/>
        <v>85.132474478766625</v>
      </c>
      <c r="BD629" s="70">
        <f t="shared" si="334"/>
        <v>4.2610548999846767</v>
      </c>
      <c r="BE629" s="70">
        <f t="shared" si="335"/>
        <v>3.126851500212971E-2</v>
      </c>
      <c r="BF629" s="70">
        <f t="shared" si="336"/>
        <v>11.842792446294212</v>
      </c>
      <c r="BG629" s="70">
        <f t="shared" si="337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219</v>
      </c>
      <c r="BS629" s="8" t="s">
        <v>950</v>
      </c>
      <c r="BT629" s="9" t="s">
        <v>685</v>
      </c>
      <c r="BU629" s="10">
        <v>179</v>
      </c>
      <c r="BV629" s="9" t="s">
        <v>222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301</v>
      </c>
      <c r="CU629" s="9" t="s">
        <v>302</v>
      </c>
      <c r="CV629" s="10"/>
      <c r="CW629" s="10"/>
      <c r="CX629" t="str">
        <f>INDEX('Data_Price '!AS$2:AS$1266,MATCH(Data!$DN629,'Data_Price '!$BE$2:$BE$1266,0))</f>
        <v>'22 K2 Mindbender 108 Ti Skis 179cm</v>
      </c>
      <c r="CY629" t="str">
        <f>INDEX('Data_Price '!AT$2:AT$1266,MATCH(Data!$DN629,'Data_Price '!$BE$2:$BE$1266,0))</f>
        <v>Al's Ski Equipment Barn</v>
      </c>
      <c r="CZ629">
        <f>INDEX('Data_Price '!AU$2:AU$1266,MATCH(Data!$DN629,'Data_Price '!$BE$2:$BE$1266,0))</f>
        <v>749</v>
      </c>
      <c r="DA629" t="str">
        <f>INDEX('Data_Price '!AV$2:AV$1266,MATCH(Data!$DN629,'Data_Price '!$BE$2:$BE$1266,0))</f>
        <v>https://www.google.com/url?url=https://www.untracked.com/p7300c101b37lr-Froogle-22_k2_mindbender_108ti_all_mountain_freeride_skis.html%23chsku749438&amp;rct=j&amp;q=&amp;esrc=s&amp;sa=U&amp;ved=0ahUKEwij1fbexqP2AhWjneAKHRWaAQMQ2SkIZQ&amp;usg=AOvVaw1PBmwuNKv9KXLoUalxABL3</v>
      </c>
      <c r="DB629">
        <f>INDEX('Data_Price '!AW$2:AW$1266,MATCH(Data!$DN629,'Data_Price '!$BE$2:$BE$1266,0))</f>
        <v>0</v>
      </c>
      <c r="DC629">
        <f>INDEX('Data_Price '!AX$2:AX$1266,MATCH(Data!$DN629,'Data_Price '!$BE$2:$BE$1266,0))</f>
        <v>0</v>
      </c>
      <c r="DD629">
        <f>INDEX('Data_Price '!AY$2:AY$1266,MATCH(Data!$DN629,'Data_Price '!$BE$2:$BE$1266,0))</f>
        <v>0</v>
      </c>
      <c r="DE629">
        <f>INDEX('Data_Price '!AZ$2:AZ$1266,MATCH(Data!$DN629,'Data_Price '!$BE$2:$BE$1266,0))</f>
        <v>0</v>
      </c>
      <c r="DF629">
        <f>INDEX('Data_Price '!BA$2:BA$1266,MATCH(Data!$DN629,'Data_Price '!$BE$2:$BE$1266,0))</f>
        <v>0</v>
      </c>
      <c r="DG629">
        <f>INDEX('Data_Price '!BB$2:BB$1266,MATCH(Data!$DN629,'Data_Price '!$BE$2:$BE$1266,0))</f>
        <v>0</v>
      </c>
      <c r="DH629">
        <f>INDEX('Data_Price '!BC$2:BC$1266,MATCH(Data!$DN629,'Data_Price '!$BE$2:$BE$1266,0))</f>
        <v>0</v>
      </c>
      <c r="DI629">
        <f>INDEX('Data_Price '!BD$2:BD$1266,MATCH(Data!$DN629,'Data_Price '!$BE$2:$BE$1266,0))</f>
        <v>0</v>
      </c>
      <c r="DJ629" s="89" t="e">
        <f ca="1">_xll.Connector("TinyUrl.TinyUrl",DA629,0)</f>
        <v>#NAME?</v>
      </c>
      <c r="DK629" s="89" t="e">
        <f ca="1">_xll.Connector("TinyUrl.TinyUrl",DE629,0)</f>
        <v>#NAME?</v>
      </c>
      <c r="DL629" s="89" t="e">
        <f ca="1">_xll.Connector("TinyUrl.TinyUrl",DI629,0)</f>
        <v>#NAME?</v>
      </c>
      <c r="DM629" s="224" t="str">
        <f t="shared" si="338"/>
        <v>Mindbender 108 Ti</v>
      </c>
      <c r="DN629" s="89" t="str">
        <f t="shared" si="339"/>
        <v xml:space="preserve"> K2Mindbender 108 Ti179 Unisex</v>
      </c>
      <c r="DO629" s="227" t="s">
        <v>1005</v>
      </c>
    </row>
    <row r="630" spans="2:119" ht="15.45" customHeight="1">
      <c r="B630" s="224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#VALUE!</v>
      </c>
      <c r="F630" s="43" t="b">
        <f>CL630&gt;Driver!$F$56</f>
        <v>1</v>
      </c>
      <c r="G630" s="43" t="b">
        <f>AND(CB630&gt;Driver!$F$55,CB630&lt;Driver!$G$55)</f>
        <v>0</v>
      </c>
      <c r="H630" s="43" t="e">
        <f t="shared" si="306"/>
        <v>#VALUE!</v>
      </c>
      <c r="I630" s="43">
        <f t="shared" si="307"/>
        <v>0</v>
      </c>
      <c r="J630" s="43" t="e">
        <f t="array" ref="J630">NOT(OR(($H$9:$H$1273=TRUE)*($I$9:$I$1273&gt;0)*($BT$9:$BT$1273=BT630)*($K$9:$K$1273&gt;K630)))</f>
        <v>#VALUE!</v>
      </c>
      <c r="K630" s="72">
        <f t="shared" si="308"/>
        <v>0.67384684872920408</v>
      </c>
      <c r="L630" s="72">
        <f t="shared" si="309"/>
        <v>0.85821932156957537</v>
      </c>
      <c r="M630" s="72">
        <f t="shared" si="310"/>
        <v>0.4894743758888328</v>
      </c>
      <c r="N630" s="72">
        <f t="shared" si="311"/>
        <v>0.23175867956744445</v>
      </c>
      <c r="O630" s="72">
        <f t="shared" si="312"/>
        <v>0.28806150692258303</v>
      </c>
      <c r="P630" s="72">
        <f t="shared" si="313"/>
        <v>0.9486029411764707</v>
      </c>
      <c r="Q630" s="72"/>
      <c r="R630" s="72"/>
      <c r="S630" s="72">
        <f t="shared" si="314"/>
        <v>0.69458637297248926</v>
      </c>
      <c r="T630" s="72">
        <f t="shared" si="315"/>
        <v>0.96240112064152306</v>
      </c>
      <c r="U630" s="72">
        <f t="shared" si="316"/>
        <v>0.94099533543084668</v>
      </c>
      <c r="V630" s="72">
        <f t="shared" si="317"/>
        <v>0.62173030007438568</v>
      </c>
      <c r="W630" s="72">
        <f t="shared" si="318"/>
        <v>0.86419325932194957</v>
      </c>
      <c r="X630" s="72">
        <f t="shared" si="319"/>
        <v>0.14178067843042463</v>
      </c>
      <c r="Y630" s="72">
        <f t="shared" si="320"/>
        <v>0.5105256241111672</v>
      </c>
      <c r="Z630" s="72">
        <f t="shared" si="321"/>
        <v>0.76824132043255555</v>
      </c>
      <c r="AA630" s="72">
        <f t="shared" si="322"/>
        <v>0.71193849307741697</v>
      </c>
      <c r="AB630" s="72">
        <f t="shared" si="323"/>
        <v>5.1397058823529351E-2</v>
      </c>
      <c r="AC630" s="72"/>
      <c r="AD630" s="72"/>
      <c r="AE630" s="72">
        <f t="shared" si="324"/>
        <v>0.30541362702751079</v>
      </c>
      <c r="AF630" s="72">
        <f t="shared" si="325"/>
        <v>3.7598879358476896E-2</v>
      </c>
      <c r="AG630" s="72">
        <f t="shared" si="326"/>
        <v>5.900466456915332E-2</v>
      </c>
      <c r="AH630" s="72">
        <f t="shared" si="327"/>
        <v>0.37826969992561438</v>
      </c>
      <c r="AI630" s="72">
        <f t="shared" si="328"/>
        <v>0.13580674067805043</v>
      </c>
      <c r="AJ630" s="72">
        <f>(AV630-Driver!$K$179)/(Driver!$L$179-Driver!$K$179)</f>
        <v>9.8219321569575357E-2</v>
      </c>
      <c r="AK630" s="72">
        <f>(AW630-Driver!$K$180)/(Driver!$L$180-Driver!$K$180)</f>
        <v>0.22675346426578644</v>
      </c>
      <c r="AL630" s="72">
        <f>(AX630-Driver!$K$181)/(Driver!$L$181-Driver!$K$181)</f>
        <v>0.36824132043255553</v>
      </c>
      <c r="AM630" s="72">
        <f>(AY630-Driver!$K$182)/(Driver!$L$182-Driver!$K$182)</f>
        <v>0.92593849307741694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29"/>
        <v>2.0672229005562337</v>
      </c>
      <c r="AW630" s="70">
        <f t="shared" si="330"/>
        <v>23.127372358870691</v>
      </c>
      <c r="AX630" s="70">
        <f t="shared" si="331"/>
        <v>4.3141718838929997</v>
      </c>
      <c r="AY630" s="70">
        <f>IFERROR(Driver!$K$19/Data!BH630/Data!BI630*Data!BK630*Data!BL630,"")</f>
        <v>-0.45336691147055563</v>
      </c>
      <c r="AZ630" s="70">
        <f t="shared" si="332"/>
        <v>19.266567386448248</v>
      </c>
      <c r="BA630" s="70"/>
      <c r="BB630" s="70"/>
      <c r="BC630" s="70">
        <f t="shared" si="333"/>
        <v>23.127261620266392</v>
      </c>
      <c r="BD630" s="70">
        <f t="shared" si="334"/>
        <v>7.2432114926294124</v>
      </c>
      <c r="BE630" s="70">
        <f t="shared" si="335"/>
        <v>0.15915468867118848</v>
      </c>
      <c r="BF630" s="70">
        <f t="shared" si="336"/>
        <v>2.4542847294036534</v>
      </c>
      <c r="BG630" s="70">
        <f t="shared" si="337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219</v>
      </c>
      <c r="BS630" s="8" t="s">
        <v>950</v>
      </c>
      <c r="BT630" s="9" t="s">
        <v>704</v>
      </c>
      <c r="BU630" s="10">
        <v>159</v>
      </c>
      <c r="BV630" s="9" t="s">
        <v>222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303</v>
      </c>
      <c r="CU630" s="10"/>
      <c r="CV630" s="10"/>
      <c r="CW630" s="10"/>
      <c r="CX630" t="str">
        <f>INDEX('Data_Price '!AS$2:AS$1266,MATCH(Data!$DN630,'Data_Price '!$BE$2:$BE$1266,0))</f>
        <v>K2 Sight Skis</v>
      </c>
      <c r="CY630" t="str">
        <f>INDEX('Data_Price '!AT$2:AT$1266,MATCH(Data!$DN630,'Data_Price '!$BE$2:$BE$1266,0))</f>
        <v>Snowinn.com</v>
      </c>
      <c r="CZ630">
        <f>INDEX('Data_Price '!AU$2:AU$1266,MATCH(Data!$DN630,'Data_Price '!$BE$2:$BE$1266,0))</f>
        <v>319.99</v>
      </c>
      <c r="DA630" t="str">
        <f>INDEX('Data_Price '!AV$2:AV$1266,MATCH(Data!$DN630,'Data_Price '!$BE$2:$BE$1266,0))</f>
        <v>https://www.google.com/url?url=https://www.snowinn.com/ski-store/k2-sight-skis/138133911/p%3Futm_source%3Dgoogle_products%26utm_medium%3Dmerchant%26id_producte%3D13273331%26country%3Dus&amp;rct=j&amp;q=&amp;esrc=s&amp;sa=U&amp;ved=0ahUKEwia6KffxqP2AhWvV98KHVPwCiUQsDwIWg&amp;usg=AOvVaw0ij5TsKqJqhpnNNTd0PLA9</v>
      </c>
      <c r="DB630" t="str">
        <f>INDEX('Data_Price '!AW$2:AW$1266,MATCH(Data!$DN630,'Data_Price '!$BE$2:$BE$1266,0))</f>
        <v>K2 Sight Skis</v>
      </c>
      <c r="DC630" t="str">
        <f>INDEX('Data_Price '!AX$2:AX$1266,MATCH(Data!$DN630,'Data_Price '!$BE$2:$BE$1266,0))</f>
        <v>Snowinn.com</v>
      </c>
      <c r="DD630">
        <f>INDEX('Data_Price '!AY$2:AY$1266,MATCH(Data!$DN630,'Data_Price '!$BE$2:$BE$1266,0))</f>
        <v>319.99</v>
      </c>
      <c r="DE630" t="str">
        <f>INDEX('Data_Price '!AZ$2:AZ$1266,MATCH(Data!$DN630,'Data_Price '!$BE$2:$BE$1266,0))</f>
        <v>https://www.google.com/aclk?sa=L&amp;ai=DChcSEwjlzOjfxqP2AhUIssgKHbXJDQwYABABGgJxdQ&amp;sig=AOD64_3gkTdsI3Lw9lMatHvgX7c0yM-SXQ&amp;ctype=5&amp;ved=0ahUKEwi68uTfxqP2AhUJT98KHeMhDekQ2ikIFA&amp;adurl=</v>
      </c>
      <c r="DF630" t="str">
        <f>INDEX('Data_Price '!BA$2:BA$1266,MATCH(Data!$DN630,'Data_Price '!$BE$2:$BE$1266,0))</f>
        <v>K2 Sight Skis</v>
      </c>
      <c r="DG630" t="str">
        <f>INDEX('Data_Price '!BB$2:BB$1266,MATCH(Data!$DN630,'Data_Price '!$BE$2:$BE$1266,0))</f>
        <v>evo.com</v>
      </c>
      <c r="DH630">
        <f>INDEX('Data_Price '!BC$2:BC$1266,MATCH(Data!$DN630,'Data_Price '!$BE$2:$BE$1266,0))</f>
        <v>399.95</v>
      </c>
      <c r="DI630" t="str">
        <f>INDEX('Data_Price '!BD$2:BD$1266,MATCH(Data!$DN630,'Data_Price '!$BE$2:$BE$1266,0))</f>
        <v>https://www.google.com/aclk?sa=L&amp;ai=DChcSEwjlzOjfxqP2AhUIssgKHbXJDQwYABADGgJxdQ&amp;sig=AOD64_0WfYgW64ac3uVMvI_FD1U8YuTMFg&amp;ctype=5&amp;ved=0ahUKEwi68uTfxqP2AhUJT98KHeMhDekQ2ikIFg&amp;adurl=</v>
      </c>
      <c r="DJ630" s="89" t="e">
        <f ca="1">_xll.Connector("TinyUrl.TinyUrl",DA630,0)</f>
        <v>#NAME?</v>
      </c>
      <c r="DK630" s="89" t="e">
        <f ca="1">_xll.Connector("TinyUrl.TinyUrl",DE630,0)</f>
        <v>#NAME?</v>
      </c>
      <c r="DL630" s="89" t="e">
        <f ca="1">_xll.Connector("TinyUrl.TinyUrl",DI630,0)</f>
        <v>#NAME?</v>
      </c>
      <c r="DM630" s="224" t="str">
        <f t="shared" si="338"/>
        <v>Sight</v>
      </c>
      <c r="DN630" s="89" t="str">
        <f t="shared" si="339"/>
        <v xml:space="preserve"> K2Sight159 Unisex</v>
      </c>
      <c r="DO630" s="227" t="s">
        <v>1037</v>
      </c>
    </row>
    <row r="631" spans="2:119" ht="15.45" customHeight="1">
      <c r="B631" s="224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#VALUE!</v>
      </c>
      <c r="F631" s="43" t="b">
        <f>CL631&gt;Driver!$F$56</f>
        <v>0</v>
      </c>
      <c r="G631" s="43" t="b">
        <f>AND(CB631&gt;Driver!$F$55,CB631&lt;Driver!$G$55)</f>
        <v>0</v>
      </c>
      <c r="H631" s="43" t="e">
        <f t="shared" si="306"/>
        <v>#VALUE!</v>
      </c>
      <c r="I631" s="43">
        <f t="shared" si="307"/>
        <v>0</v>
      </c>
      <c r="J631" s="43" t="e">
        <f t="array" ref="J631">NOT(OR(($H$9:$H$1273=TRUE)*($I$9:$I$1273&gt;0)*($BT$9:$BT$1273=BT631)*($K$9:$K$1273&gt;K631)))</f>
        <v>#VALUE!</v>
      </c>
      <c r="K631" s="72">
        <f t="shared" si="308"/>
        <v>0.64213612005106047</v>
      </c>
      <c r="L631" s="72">
        <f t="shared" si="309"/>
        <v>0.83831762146482958</v>
      </c>
      <c r="M631" s="72">
        <f t="shared" si="310"/>
        <v>0.44595461863729124</v>
      </c>
      <c r="N631" s="72">
        <f t="shared" si="311"/>
        <v>0.159033706444065</v>
      </c>
      <c r="O631" s="72">
        <f t="shared" si="312"/>
        <v>0.26311119521944248</v>
      </c>
      <c r="P631" s="72">
        <f t="shared" si="313"/>
        <v>0.91571895424836613</v>
      </c>
      <c r="Q631" s="72"/>
      <c r="R631" s="72"/>
      <c r="S631" s="72">
        <f t="shared" si="314"/>
        <v>0.70278347629123894</v>
      </c>
      <c r="T631" s="72">
        <f t="shared" si="315"/>
        <v>0.68412088911731328</v>
      </c>
      <c r="U631" s="72">
        <f t="shared" si="316"/>
        <v>9.9999999999999978E-2</v>
      </c>
      <c r="V631" s="72">
        <f t="shared" si="317"/>
        <v>0.60236340204191485</v>
      </c>
      <c r="W631" s="72">
        <f t="shared" si="318"/>
        <v>0.97399134529718723</v>
      </c>
      <c r="X631" s="72">
        <f t="shared" si="319"/>
        <v>0.16168237853517042</v>
      </c>
      <c r="Y631" s="72">
        <f t="shared" si="320"/>
        <v>0.55404538136270876</v>
      </c>
      <c r="Z631" s="72">
        <f t="shared" si="321"/>
        <v>0.840966293555935</v>
      </c>
      <c r="AA631" s="72">
        <f t="shared" si="322"/>
        <v>0.73688880478055752</v>
      </c>
      <c r="AB631" s="72">
        <f t="shared" si="323"/>
        <v>8.4281045751633893E-2</v>
      </c>
      <c r="AC631" s="72"/>
      <c r="AD631" s="72"/>
      <c r="AE631" s="72">
        <f t="shared" si="324"/>
        <v>0.29721652370876106</v>
      </c>
      <c r="AF631" s="72">
        <f t="shared" si="325"/>
        <v>0.31587911088268672</v>
      </c>
      <c r="AG631" s="72">
        <f t="shared" si="326"/>
        <v>0.9</v>
      </c>
      <c r="AH631" s="72">
        <f t="shared" si="327"/>
        <v>0.3976365979580852</v>
      </c>
      <c r="AI631" s="72">
        <f t="shared" si="328"/>
        <v>2.6008654702812786E-2</v>
      </c>
      <c r="AJ631" s="72">
        <f>(AV631-Driver!$K$179)/(Driver!$L$179-Driver!$K$179)</f>
        <v>7.8317621464829582E-2</v>
      </c>
      <c r="AK631" s="72">
        <f>(AW631-Driver!$K$180)/(Driver!$L$180-Driver!$K$180)</f>
        <v>0.26565674101923731</v>
      </c>
      <c r="AL631" s="72">
        <f>(AX631-Driver!$K$181)/(Driver!$L$181-Driver!$K$181)</f>
        <v>0.44096629355593503</v>
      </c>
      <c r="AM631" s="72">
        <f>(AY631-Driver!$K$182)/(Driver!$L$182-Driver!$K$182)</f>
        <v>0.95088880478055748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29"/>
        <v>1.6483516483516483</v>
      </c>
      <c r="AW631" s="70">
        <f t="shared" si="330"/>
        <v>26.931651840324342</v>
      </c>
      <c r="AX631" s="70">
        <f t="shared" si="331"/>
        <v>4.9686966420034153</v>
      </c>
      <c r="AY631" s="70">
        <f>IFERROR(Driver!$K$19/Data!BH631/Data!BI631*Data!BK631*Data!BL631,"")</f>
        <v>-0.30063378157482523</v>
      </c>
      <c r="AZ631" s="70">
        <f t="shared" si="332"/>
        <v>22.263588979895751</v>
      </c>
      <c r="BA631" s="70"/>
      <c r="BB631" s="70"/>
      <c r="BC631" s="70">
        <f t="shared" si="333"/>
        <v>27.379156097039644</v>
      </c>
      <c r="BD631" s="70">
        <f t="shared" si="334"/>
        <v>38.525387303035338</v>
      </c>
      <c r="BE631" s="70">
        <f t="shared" si="335"/>
        <v>1</v>
      </c>
      <c r="BF631" s="70">
        <f t="shared" si="336"/>
        <v>0.26692965679522035</v>
      </c>
      <c r="BG631" s="70">
        <f t="shared" si="337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219</v>
      </c>
      <c r="BS631" s="8" t="s">
        <v>550</v>
      </c>
      <c r="BT631" s="9" t="s">
        <v>558</v>
      </c>
      <c r="BU631" s="10">
        <v>158</v>
      </c>
      <c r="BV631" s="9" t="s">
        <v>390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307</v>
      </c>
      <c r="CU631" s="10"/>
      <c r="CV631" s="10"/>
      <c r="CW631" s="10"/>
      <c r="CX631" t="str">
        <f>INDEX('Data_Price '!AS$2:AS$1266,MATCH(Data!$DN631,'Data_Price '!$BE$2:$BE$1266,0))</f>
        <v>Elan Insomnia 14 Ti + ELW 9 Shift 21/22</v>
      </c>
      <c r="CY631" t="str">
        <f>INDEX('Data_Price '!AT$2:AT$1266,MATCH(Data!$DN631,'Data_Price '!$BE$2:$BE$1266,0))</f>
        <v>Snowcountry.eu</v>
      </c>
      <c r="CZ631">
        <f>INDEX('Data_Price '!AU$2:AU$1266,MATCH(Data!$DN631,'Data_Price '!$BE$2:$BE$1266,0))</f>
        <v>433.34</v>
      </c>
      <c r="DA631" t="str">
        <f>INDEX('Data_Price '!AV$2:AV$1266,MATCH(Data!$DN631,'Data_Price '!$BE$2:$BE$1266,0))</f>
        <v>https://www.google.com/url?url=https://www.snowcountry.eu/elan-insomnia-14-ti-elw-9-shift-19-20.html%3Fartikel_maat%3D65245%26country%3DUS&amp;rct=j&amp;q=&amp;esrc=s&amp;sa=U&amp;ved=0ahUKEwiSrYTgxqP2AhWoiOAKHTd4D88QsDwIXg&amp;usg=AOvVaw1AXORZV6L7tHUzAE_-cPe1</v>
      </c>
      <c r="DB631" t="str">
        <f>INDEX('Data_Price '!AW$2:AW$1266,MATCH(Data!$DN631,'Data_Price '!$BE$2:$BE$1266,0))</f>
        <v>Elan Insomnia 14 Ti + ELW 9 Shift 21/22</v>
      </c>
      <c r="DC631" t="str">
        <f>INDEX('Data_Price '!AX$2:AX$1266,MATCH(Data!$DN631,'Data_Price '!$BE$2:$BE$1266,0))</f>
        <v>Snowcountry.eu</v>
      </c>
      <c r="DD631">
        <f>INDEX('Data_Price '!AY$2:AY$1266,MATCH(Data!$DN631,'Data_Price '!$BE$2:$BE$1266,0))</f>
        <v>433.34</v>
      </c>
      <c r="DE631" t="str">
        <f>INDEX('Data_Price '!AZ$2:AZ$1266,MATCH(Data!$DN631,'Data_Price '!$BE$2:$BE$1266,0))</f>
        <v>https://www.google.com/url?q=https://www.snowcountry.eu/elan-insomnia-14-ti-elw-9-shift-19-20.html%3Fartikel_maat%3D65245%26country%3DUS&amp;sa=U&amp;ved=0ahUKEwiggLzgxqP2AhUQTd8KHb_WDJ4Q2ykIFw&amp;usg=AOvVaw2uGXRVZdQyF5ms-2uXUK96</v>
      </c>
      <c r="DF631" t="str">
        <f>INDEX('Data_Price '!BA$2:BA$1266,MATCH(Data!$DN631,'Data_Price '!$BE$2:$BE$1266,0))</f>
        <v>Elan Insomnia 14 Ti + ELW 9 Shift 21/22</v>
      </c>
      <c r="DG631" t="str">
        <f>INDEX('Data_Price '!BB$2:BB$1266,MATCH(Data!$DN631,'Data_Price '!$BE$2:$BE$1266,0))</f>
        <v>! OutdoorXL.com</v>
      </c>
      <c r="DH631">
        <f>INDEX('Data_Price '!BC$2:BC$1266,MATCH(Data!$DN631,'Data_Price '!$BE$2:$BE$1266,0))</f>
        <v>439.95</v>
      </c>
      <c r="DI631" t="str">
        <f>INDEX('Data_Price '!BD$2:BD$1266,MATCH(Data!$DN631,'Data_Price '!$BE$2:$BE$1266,0))</f>
        <v>https://www.google.com/url?q=https://www.outdoorxl.com/elan-insomnia-14-ti-20-21.html%3Fprl%3D92-9754x144-1737&amp;sa=U&amp;ved=0ahUKEwiggLzgxqP2AhUQTd8KHb_WDJ4Q2ykIGQ&amp;usg=AOvVaw3EQpPPEPoL7QaN2BFvRCsA</v>
      </c>
      <c r="DJ631" s="89" t="e">
        <f ca="1">_xll.Connector("TinyUrl.TinyUrl",DA631,0)</f>
        <v>#NAME?</v>
      </c>
      <c r="DK631" s="89" t="e">
        <f ca="1">_xll.Connector("TinyUrl.TinyUrl",DE631,0)</f>
        <v>#NAME?</v>
      </c>
      <c r="DL631" s="89" t="e">
        <f ca="1">_xll.Connector("TinyUrl.TinyUrl",DI631,0)</f>
        <v>#NAME?</v>
      </c>
      <c r="DM631" s="224" t="str">
        <f t="shared" si="338"/>
        <v>Insomnia 14 Ti</v>
      </c>
      <c r="DN631" s="89" t="str">
        <f t="shared" si="339"/>
        <v xml:space="preserve"> ElanInsomnia 14 Ti158 Women's</v>
      </c>
      <c r="DO631" s="227"/>
    </row>
    <row r="632" spans="2:119" ht="15.45" customHeight="1">
      <c r="B632" s="224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#VALUE!</v>
      </c>
      <c r="F632" s="43" t="b">
        <f>CL632&gt;Driver!$F$56</f>
        <v>0</v>
      </c>
      <c r="G632" s="43" t="b">
        <f>AND(CB632&gt;Driver!$F$55,CB632&lt;Driver!$G$55)</f>
        <v>0</v>
      </c>
      <c r="H632" s="43" t="e">
        <f t="shared" si="306"/>
        <v>#VALUE!</v>
      </c>
      <c r="I632" s="43">
        <f t="shared" si="307"/>
        <v>0</v>
      </c>
      <c r="J632" s="43" t="e">
        <f t="array" ref="J632">NOT(OR(($H$9:$H$1273=TRUE)*($I$9:$I$1273&gt;0)*($BT$9:$BT$1273=BT632)*($K$9:$K$1273&gt;K632)))</f>
        <v>#VALUE!</v>
      </c>
      <c r="K632" s="72">
        <f t="shared" si="308"/>
        <v>0.61211407539264473</v>
      </c>
      <c r="L632" s="72">
        <f t="shared" si="309"/>
        <v>0.86732414793328494</v>
      </c>
      <c r="M632" s="72">
        <f t="shared" si="310"/>
        <v>0.35690400285200452</v>
      </c>
      <c r="N632" s="72">
        <f t="shared" si="311"/>
        <v>-1.6771011193322138E-2</v>
      </c>
      <c r="O632" s="72">
        <f t="shared" si="312"/>
        <v>0.25767092824606763</v>
      </c>
      <c r="P632" s="72">
        <f t="shared" si="313"/>
        <v>0.82981209150326807</v>
      </c>
      <c r="Q632" s="72"/>
      <c r="R632" s="72"/>
      <c r="S632" s="72">
        <f t="shared" si="314"/>
        <v>0.7271307672172258</v>
      </c>
      <c r="T632" s="72">
        <f t="shared" si="315"/>
        <v>0.28797744697686978</v>
      </c>
      <c r="U632" s="72">
        <f t="shared" si="316"/>
        <v>9.9999999999999978E-2</v>
      </c>
      <c r="V632" s="72">
        <f t="shared" si="317"/>
        <v>0.60232872168586493</v>
      </c>
      <c r="W632" s="72">
        <f t="shared" si="318"/>
        <v>0.95531148002911692</v>
      </c>
      <c r="X632" s="72">
        <f t="shared" si="319"/>
        <v>0.13267585206671501</v>
      </c>
      <c r="Y632" s="72">
        <f t="shared" si="320"/>
        <v>0.64309599714799548</v>
      </c>
      <c r="Z632" s="72">
        <f t="shared" si="321"/>
        <v>1.0167710111933221</v>
      </c>
      <c r="AA632" s="72">
        <f t="shared" si="322"/>
        <v>0.74232907175393237</v>
      </c>
      <c r="AB632" s="72">
        <f t="shared" si="323"/>
        <v>0.17018790849673199</v>
      </c>
      <c r="AC632" s="72"/>
      <c r="AD632" s="72"/>
      <c r="AE632" s="72">
        <f t="shared" si="324"/>
        <v>0.2728692327827742</v>
      </c>
      <c r="AF632" s="72">
        <f t="shared" si="325"/>
        <v>0.71202255302313022</v>
      </c>
      <c r="AG632" s="72">
        <f t="shared" si="326"/>
        <v>0.9</v>
      </c>
      <c r="AH632" s="72">
        <f t="shared" si="327"/>
        <v>0.39767127831413507</v>
      </c>
      <c r="AI632" s="72">
        <f t="shared" si="328"/>
        <v>4.4688519970883134E-2</v>
      </c>
      <c r="AJ632" s="72">
        <f>(AV632-Driver!$K$179)/(Driver!$L$179-Driver!$K$179)</f>
        <v>0.10732414793328499</v>
      </c>
      <c r="AK632" s="72">
        <f>(AW632-Driver!$K$180)/(Driver!$L$180-Driver!$K$180)</f>
        <v>0.3622434050159839</v>
      </c>
      <c r="AL632" s="72">
        <f>(AX632-Driver!$K$181)/(Driver!$L$181-Driver!$K$181)</f>
        <v>0.61677101119332201</v>
      </c>
      <c r="AM632" s="72">
        <f>(AY632-Driver!$K$182)/(Driver!$L$182-Driver!$K$182)</f>
        <v>0.95632907175393234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29"/>
        <v>2.2588522588522588</v>
      </c>
      <c r="AW632" s="70">
        <f t="shared" si="330"/>
        <v>36.376683073902569</v>
      </c>
      <c r="AX632" s="70">
        <f t="shared" si="331"/>
        <v>6.5509391007398978</v>
      </c>
      <c r="AY632" s="70">
        <f>IFERROR(Driver!$K$19/Data!BH632/Data!BI632*Data!BK632*Data!BL632,"")</f>
        <v>-0.26733123160277988</v>
      </c>
      <c r="AZ632" s="70">
        <f t="shared" si="332"/>
        <v>30.093075204765452</v>
      </c>
      <c r="BA632" s="70"/>
      <c r="BB632" s="70"/>
      <c r="BC632" s="70">
        <f t="shared" si="333"/>
        <v>40.008265159969547</v>
      </c>
      <c r="BD632" s="70">
        <f t="shared" si="334"/>
        <v>73.583380007820182</v>
      </c>
      <c r="BE632" s="70">
        <f t="shared" si="335"/>
        <v>1</v>
      </c>
      <c r="BF632" s="70">
        <f t="shared" si="336"/>
        <v>0.26301275422268178</v>
      </c>
      <c r="BG632" s="70">
        <f t="shared" si="337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219</v>
      </c>
      <c r="BS632" s="8" t="s">
        <v>771</v>
      </c>
      <c r="BT632" s="9" t="s">
        <v>799</v>
      </c>
      <c r="BU632" s="10">
        <v>167</v>
      </c>
      <c r="BV632" s="9" t="s">
        <v>222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307</v>
      </c>
      <c r="CU632" s="10"/>
      <c r="CV632" s="10"/>
      <c r="CW632" s="10"/>
      <c r="CX632" t="str">
        <f>INDEX('Data_Price '!AS$2:AS$1266,MATCH(Data!$DN632,'Data_Price '!$BE$2:$BE$1266,0))</f>
        <v>Rossignol - Hero Elite Plus Ti + Bindings 167 Cm 2020 /</v>
      </c>
      <c r="CY632" t="str">
        <f>INDEX('Data_Price '!AT$2:AT$1266,MATCH(Data!$DN632,'Data_Price '!$BE$2:$BE$1266,0))</f>
        <v>eBay</v>
      </c>
      <c r="CZ632">
        <f>INDEX('Data_Price '!AU$2:AU$1266,MATCH(Data!$DN632,'Data_Price '!$BE$2:$BE$1266,0))</f>
        <v>777.77</v>
      </c>
      <c r="DA632" t="str">
        <f>INDEX('Data_Price '!AV$2:AV$1266,MATCH(Data!$DN632,'Data_Price '!$BE$2:$BE$1266,0))</f>
        <v>https://www.google.com/url?url=https://www.ebay.com/itm/304115176788%3Fchn%3Dps%26mkevt%3D1%26mkcid%3D28&amp;rct=j&amp;q=&amp;esrc=s&amp;sa=U&amp;ved=0ahUKEwjvhODgxqP2AhWjg-AKHYxfA9IQ2SkIYQ&amp;usg=AOvVaw37s40pcWnUbjIC_txX5cwU</v>
      </c>
      <c r="DB632" t="str">
        <f>INDEX('Data_Price '!AW$2:AW$1266,MATCH(Data!$DN632,'Data_Price '!$BE$2:$BE$1266,0))</f>
        <v>Rossignol Hero Elite Plus Ti Mens Skis w/SPX 12 Konect GW Bindings</v>
      </c>
      <c r="DC632" t="str">
        <f>INDEX('Data_Price '!AX$2:AX$1266,MATCH(Data!$DN632,'Data_Price '!$BE$2:$BE$1266,0))</f>
        <v>Aspen Ski and Board</v>
      </c>
      <c r="DD632">
        <f>INDEX('Data_Price '!AY$2:AY$1266,MATCH(Data!$DN632,'Data_Price '!$BE$2:$BE$1266,0))</f>
        <v>799.95</v>
      </c>
      <c r="DE632" t="str">
        <f>INDEX('Data_Price '!AZ$2:AZ$1266,MATCH(Data!$DN632,'Data_Price '!$BE$2:$BE$1266,0))</f>
        <v>https://www.google.com/url?url=https://www.aspenskiandboard.com/products/rossignolheroeliteplustispx12gwbindingsskismens2022%3Fvariant%3D32416050479209%26currency%3DUSD%26utm_medium%3Dproduct_sync%26utm_source%3Dgoogle%26utm_content%3Dsag_organic%26utm_campaign%3Dsag_organic%26srsltid%3DAWLEVJzzKqgA4lOmt_4Wg0cDoFRwsHxQetYKNXaNiCkItfX1KkvjkZRVCkc&amp;rct=j&amp;q=&amp;esrc=s&amp;sa=U&amp;ved=0ahUKEwjvhODgxqP2AhWjg-AKHYxfA9IQsDwIVA&amp;usg=AOvVaw3xxGpMMQyHdwCUeyL1qz7q</v>
      </c>
      <c r="DF632" t="str">
        <f>INDEX('Data_Price '!BA$2:BA$1266,MATCH(Data!$DN632,'Data_Price '!$BE$2:$BE$1266,0))</f>
        <v>Rossignol Hero Elite Plus Ti Mens Skis w/SPX 12 Konect GW Bindings</v>
      </c>
      <c r="DG632" t="str">
        <f>INDEX('Data_Price '!BB$2:BB$1266,MATCH(Data!$DN632,'Data_Price '!$BE$2:$BE$1266,0))</f>
        <v>Aspen Ski and Board</v>
      </c>
      <c r="DH632">
        <f>INDEX('Data_Price '!BC$2:BC$1266,MATCH(Data!$DN632,'Data_Price '!$BE$2:$BE$1266,0))</f>
        <v>799.95</v>
      </c>
      <c r="DI632" t="str">
        <f>INDEX('Data_Price '!BD$2:BD$1266,MATCH(Data!$DN632,'Data_Price '!$BE$2:$BE$1266,0))</f>
        <v>https://www.google.com/url?q=https://www.aspenskiandboard.com/products/rossignolheroeliteplustispx12gwbindingsskismens2022%3Fvariant%3D32416050479209%26currency%3DUSD%26utm_medium%3Dproduct_sync%26utm_source%3Dgoogle%26utm_content%3Dsag_organic%26utm_campaign%3Dsag_organic%26srsltid%3DAWLEVJzgEjET6wluqdPSNw1MLPyEX1CLmpnIXVAsoZ0jwl4b-zOsN4IUxjk&amp;sa=U&amp;ved=0ahUKEwjUnpHhxqP2AhWNUt8KHRMlA1sQ2ykIFw&amp;usg=AOvVaw1sV2ZsRndmuud9UH1spToL</v>
      </c>
      <c r="DJ632" s="89" t="e">
        <f ca="1">_xll.Connector("TinyUrl.TinyUrl",DA632,0)</f>
        <v>#NAME?</v>
      </c>
      <c r="DK632" s="89" t="e">
        <f ca="1">_xll.Connector("TinyUrl.TinyUrl",DE632,0)</f>
        <v>#NAME?</v>
      </c>
      <c r="DL632" s="89" t="e">
        <f ca="1">_xll.Connector("TinyUrl.TinyUrl",DI632,0)</f>
        <v>#NAME?</v>
      </c>
      <c r="DM632" s="224" t="str">
        <f t="shared" si="338"/>
        <v>Hero Elite Plus Ti</v>
      </c>
      <c r="DN632" s="89" t="str">
        <f t="shared" si="339"/>
        <v xml:space="preserve"> RossignolHero Elite Plus Ti167 Unisex</v>
      </c>
      <c r="DO632" s="227"/>
    </row>
    <row r="633" spans="2:119" ht="15.45" customHeight="1">
      <c r="B633" s="224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#VALUE!</v>
      </c>
      <c r="F633" s="43" t="b">
        <f>CL633&gt;Driver!$F$56</f>
        <v>0</v>
      </c>
      <c r="G633" s="43" t="b">
        <f>AND(CB633&gt;Driver!$F$55,CB633&lt;Driver!$G$55)</f>
        <v>0</v>
      </c>
      <c r="H633" s="43" t="e">
        <f t="shared" si="306"/>
        <v>#VALUE!</v>
      </c>
      <c r="I633" s="43">
        <f t="shared" si="307"/>
        <v>0</v>
      </c>
      <c r="J633" s="43" t="e">
        <f t="array" ref="J633">NOT(OR(($H$9:$H$1273=TRUE)*($I$9:$I$1273&gt;0)*($BT$9:$BT$1273=BT633)*($K$9:$K$1273&gt;K633)))</f>
        <v>#VALUE!</v>
      </c>
      <c r="K633" s="72">
        <f t="shared" si="308"/>
        <v>0.67578470558985426</v>
      </c>
      <c r="L633" s="72">
        <f t="shared" si="309"/>
        <v>0.86442349528643947</v>
      </c>
      <c r="M633" s="72">
        <f t="shared" si="310"/>
        <v>0.48714591589326917</v>
      </c>
      <c r="N633" s="72">
        <f t="shared" si="311"/>
        <v>0.23997976348573957</v>
      </c>
      <c r="O633" s="72">
        <f t="shared" si="312"/>
        <v>0.27003641556661695</v>
      </c>
      <c r="P633" s="72">
        <f t="shared" si="313"/>
        <v>0.95142156862745098</v>
      </c>
      <c r="Q633" s="72"/>
      <c r="R633" s="72"/>
      <c r="S633" s="72">
        <f t="shared" si="314"/>
        <v>0.6858662061504861</v>
      </c>
      <c r="T633" s="72">
        <f t="shared" si="315"/>
        <v>0.84511500611171109</v>
      </c>
      <c r="U633" s="72">
        <f t="shared" si="316"/>
        <v>0.76131380263284532</v>
      </c>
      <c r="V633" s="72">
        <f t="shared" si="317"/>
        <v>0.63223163691801254</v>
      </c>
      <c r="W633" s="72">
        <f t="shared" si="318"/>
        <v>0.98935868754660694</v>
      </c>
      <c r="X633" s="72">
        <f t="shared" si="319"/>
        <v>0.13557650471356053</v>
      </c>
      <c r="Y633" s="72">
        <f t="shared" si="320"/>
        <v>0.51285408410673083</v>
      </c>
      <c r="Z633" s="72">
        <f t="shared" si="321"/>
        <v>0.76002023651426043</v>
      </c>
      <c r="AA633" s="72">
        <f t="shared" si="322"/>
        <v>0.72996358443338305</v>
      </c>
      <c r="AB633" s="72">
        <f t="shared" si="323"/>
        <v>4.8578431372548969E-2</v>
      </c>
      <c r="AC633" s="72"/>
      <c r="AD633" s="72"/>
      <c r="AE633" s="72">
        <f t="shared" si="324"/>
        <v>0.3141337938495139</v>
      </c>
      <c r="AF633" s="72">
        <f t="shared" si="325"/>
        <v>0.15488499388828894</v>
      </c>
      <c r="AG633" s="72">
        <f t="shared" si="326"/>
        <v>0.23868619736715466</v>
      </c>
      <c r="AH633" s="72">
        <f t="shared" si="327"/>
        <v>0.36776836308198751</v>
      </c>
      <c r="AI633" s="72">
        <f t="shared" si="328"/>
        <v>1.0641312453393004E-2</v>
      </c>
      <c r="AJ633" s="72">
        <f>(AV633-Driver!$K$179)/(Driver!$L$179-Driver!$K$179)</f>
        <v>0.10442349528643945</v>
      </c>
      <c r="AK633" s="72">
        <f>(AW633-Driver!$K$180)/(Driver!$L$180-Driver!$K$180)</f>
        <v>0.22449821279218476</v>
      </c>
      <c r="AL633" s="72">
        <f>(AX633-Driver!$K$181)/(Driver!$L$181-Driver!$K$181)</f>
        <v>0.36002023651426041</v>
      </c>
      <c r="AM633" s="72">
        <f>(AY633-Driver!$K$182)/(Driver!$L$182-Driver!$K$182)</f>
        <v>0.94396358443338302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29"/>
        <v>2.197802197802198</v>
      </c>
      <c r="AW633" s="70">
        <f t="shared" si="330"/>
        <v>22.906835488392808</v>
      </c>
      <c r="AX633" s="70">
        <f t="shared" si="331"/>
        <v>4.2401821286283434</v>
      </c>
      <c r="AY633" s="70">
        <f>IFERROR(Driver!$K$19/Data!BH633/Data!BI633*Data!BK633*Data!BL633,"")</f>
        <v>-0.34302646153114008</v>
      </c>
      <c r="AZ633" s="70">
        <f t="shared" si="332"/>
        <v>19.009679821295606</v>
      </c>
      <c r="BA633" s="70"/>
      <c r="BB633" s="70"/>
      <c r="BC633" s="70">
        <f t="shared" si="333"/>
        <v>18.60405046807713</v>
      </c>
      <c r="BD633" s="70">
        <f t="shared" si="334"/>
        <v>24.277693213726455</v>
      </c>
      <c r="BE633" s="70">
        <f t="shared" si="335"/>
        <v>0.33880416830614046</v>
      </c>
      <c r="BF633" s="70">
        <f t="shared" si="336"/>
        <v>3.6403369498245488</v>
      </c>
      <c r="BG633" s="70">
        <f t="shared" si="337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219</v>
      </c>
      <c r="BS633" s="8" t="s">
        <v>771</v>
      </c>
      <c r="BT633" s="9" t="s">
        <v>790</v>
      </c>
      <c r="BU633" s="10">
        <v>159</v>
      </c>
      <c r="BV633" s="9" t="s">
        <v>390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305</v>
      </c>
      <c r="CU633" s="10"/>
      <c r="CV633" s="10"/>
      <c r="CW633" s="10"/>
      <c r="CX633" t="str">
        <f>INDEX('Data_Price '!AS$2:AS$1266,MATCH(Data!$DN633,'Data_Price '!$BE$2:$BE$1266,0))</f>
        <v>Rossignol Experience W 82 Basalt W XP11 159cm</v>
      </c>
      <c r="CY633" t="str">
        <f>INDEX('Data_Price '!AT$2:AT$1266,MATCH(Data!$DN633,'Data_Price '!$BE$2:$BE$1266,0))</f>
        <v>Sundance Ski and Board Shop</v>
      </c>
      <c r="CZ633">
        <f>INDEX('Data_Price '!AU$2:AU$1266,MATCH(Data!$DN633,'Data_Price '!$BE$2:$BE$1266,0))</f>
        <v>631.15</v>
      </c>
      <c r="DA633" t="str">
        <f>INDEX('Data_Price '!AV$2:AV$1266,MATCH(Data!$DN633,'Data_Price '!$BE$2:$BE$1266,0))</f>
        <v>https://www.google.com/url?url=https://sundanceskishop.com/products/rossignol-experience-w-82-basalt-w-xp11%3Fvariant%3D39391423201378%26currency%3DCAD%26utm_medium%3Dproduct_sync%26utm_source%3Dgoogle%26utm_content%3Dsag_organic%26utm_campaign%3Dsag_organic&amp;rct=j&amp;q=&amp;esrc=s&amp;sa=U&amp;ved=0ahUKEwiMybXhxqP2AhUHSN8KHcbOAGMQ2SkIXQ&amp;usg=AOvVaw1NrabQyDUSt_O5sjlDxPWH</v>
      </c>
      <c r="DB633" t="str">
        <f>INDEX('Data_Price '!AW$2:AW$1266,MATCH(Data!$DN633,'Data_Price '!$BE$2:$BE$1266,0))</f>
        <v>Rossignol Experience W 82 Basalt Xpress XP11</v>
      </c>
      <c r="DC633" t="str">
        <f>INDEX('Data_Price '!AX$2:AX$1266,MATCH(Data!$DN633,'Data_Price '!$BE$2:$BE$1266,0))</f>
        <v>Skis.com</v>
      </c>
      <c r="DD633">
        <f>INDEX('Data_Price '!AY$2:AY$1266,MATCH(Data!$DN633,'Data_Price '!$BE$2:$BE$1266,0))</f>
        <v>699.95</v>
      </c>
      <c r="DE633" t="str">
        <f>INDEX('Data_Price '!AZ$2:AZ$1266,MATCH(Data!$DN633,'Data_Price '!$BE$2:$BE$1266,0))</f>
        <v>https://www.google.com/url?url=https://www.skis.com/Rossignol-Experience-82-Basalt-Womens-Skis-with-Xpress-11-GW-Bindings-2022-2022/916201P,default,pd.html%3Fsrc%3Dcpc&amp;rct=j&amp;q=&amp;esrc=s&amp;sa=U&amp;ved=0ahUKEwiMybXhxqP2AhUHSN8KHcbOAGMQsDwIWQ&amp;usg=AOvVaw0wgSa-965lXtU6AN7KPmNV</v>
      </c>
      <c r="DF633" t="str">
        <f>INDEX('Data_Price '!BA$2:BA$1266,MATCH(Data!$DN633,'Data_Price '!$BE$2:$BE$1266,0))</f>
        <v>Rossignol Experience W 82 Basalt Skis w/ XPRess W 11 GW Bindings</v>
      </c>
      <c r="DG633" t="str">
        <f>INDEX('Data_Price '!BB$2:BB$1266,MATCH(Data!$DN633,'Data_Price '!$BE$2:$BE$1266,0))</f>
        <v>Cole Sport</v>
      </c>
      <c r="DH633">
        <f>INDEX('Data_Price '!BC$2:BC$1266,MATCH(Data!$DN633,'Data_Price '!$BE$2:$BE$1266,0))</f>
        <v>699.95</v>
      </c>
      <c r="DI633" t="str">
        <f>INDEX('Data_Price '!BD$2:BD$1266,MATCH(Data!$DN633,'Data_Price '!$BE$2:$BE$1266,0))</f>
        <v>https://www.google.com/url?url=https://www.colesport.com/rossignol-experience-w-82-basalt-skis-w-xpress-w-11-gw-bindings/%3Fsku%3D253441&amp;rct=j&amp;q=&amp;esrc=s&amp;sa=U&amp;ved=0ahUKEwiMybXhxqP2AhUHSN8KHcbOAGMQ2SkIYA&amp;usg=AOvVaw1DaYpHn6bHTZBPWaJXNpBC</v>
      </c>
      <c r="DJ633" s="89" t="e">
        <f ca="1">_xll.Connector("TinyUrl.TinyUrl",DA633,0)</f>
        <v>#NAME?</v>
      </c>
      <c r="DK633" s="89" t="e">
        <f ca="1">_xll.Connector("TinyUrl.TinyUrl",DE633,0)</f>
        <v>#NAME?</v>
      </c>
      <c r="DL633" s="89" t="e">
        <f ca="1">_xll.Connector("TinyUrl.TinyUrl",DI633,0)</f>
        <v>#NAME?</v>
      </c>
      <c r="DM633" s="224" t="str">
        <f t="shared" si="338"/>
        <v>Experience 82 Basalt W</v>
      </c>
      <c r="DN633" s="89" t="str">
        <f t="shared" si="339"/>
        <v xml:space="preserve"> RossignolExperience 82 Basalt W159 Women's</v>
      </c>
      <c r="DO633" s="227"/>
    </row>
    <row r="634" spans="2:119" ht="15.45" customHeight="1">
      <c r="B634" s="224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#VALUE!</v>
      </c>
      <c r="F634" s="43" t="b">
        <f>CL634&gt;Driver!$F$56</f>
        <v>0</v>
      </c>
      <c r="G634" s="43" t="b">
        <f>AND(CB634&gt;Driver!$F$55,CB634&lt;Driver!$G$55)</f>
        <v>0</v>
      </c>
      <c r="H634" s="43" t="e">
        <f t="shared" si="306"/>
        <v>#VALUE!</v>
      </c>
      <c r="I634" s="43">
        <f t="shared" si="307"/>
        <v>0</v>
      </c>
      <c r="J634" s="43" t="e">
        <f t="array" ref="J634">NOT(OR(($H$9:$H$1273=TRUE)*($I$9:$I$1273&gt;0)*($BT$9:$BT$1273=BT634)*($K$9:$K$1273&gt;K634)))</f>
        <v>#VALUE!</v>
      </c>
      <c r="K634" s="72">
        <f t="shared" si="308"/>
        <v>0.66839321459721279</v>
      </c>
      <c r="L634" s="72">
        <f t="shared" si="309"/>
        <v>0.81744903714446859</v>
      </c>
      <c r="M634" s="72">
        <f t="shared" si="310"/>
        <v>0.51933739204995688</v>
      </c>
      <c r="N634" s="72">
        <f t="shared" si="311"/>
        <v>0.33736798836400428</v>
      </c>
      <c r="O634" s="72">
        <f t="shared" si="312"/>
        <v>0.29397752111919984</v>
      </c>
      <c r="P634" s="72">
        <f t="shared" si="313"/>
        <v>0.92666666666666675</v>
      </c>
      <c r="Q634" s="72"/>
      <c r="R634" s="72"/>
      <c r="S634" s="72">
        <f t="shared" si="314"/>
        <v>0.6903546738518771</v>
      </c>
      <c r="T634" s="72">
        <f t="shared" si="315"/>
        <v>0.92607366859165097</v>
      </c>
      <c r="U634" s="72">
        <f t="shared" si="316"/>
        <v>0.6691530675057582</v>
      </c>
      <c r="V634" s="72">
        <f t="shared" si="317"/>
        <v>0.62988326533051997</v>
      </c>
      <c r="W634" s="72">
        <f t="shared" si="318"/>
        <v>0.88332241689864088</v>
      </c>
      <c r="X634" s="72">
        <f t="shared" si="319"/>
        <v>0.18255096285553138</v>
      </c>
      <c r="Y634" s="72">
        <f t="shared" si="320"/>
        <v>0.48066260795004306</v>
      </c>
      <c r="Z634" s="72">
        <f t="shared" si="321"/>
        <v>0.66263201163599572</v>
      </c>
      <c r="AA634" s="72">
        <f t="shared" si="322"/>
        <v>0.70602247888080016</v>
      </c>
      <c r="AB634" s="72">
        <f t="shared" si="323"/>
        <v>7.3333333333333278E-2</v>
      </c>
      <c r="AC634" s="72"/>
      <c r="AD634" s="72"/>
      <c r="AE634" s="72">
        <f t="shared" si="324"/>
        <v>0.3096453261481229</v>
      </c>
      <c r="AF634" s="72">
        <f t="shared" si="325"/>
        <v>7.3926331408349005E-2</v>
      </c>
      <c r="AG634" s="72">
        <f t="shared" si="326"/>
        <v>0.3308469324942418</v>
      </c>
      <c r="AH634" s="72">
        <f t="shared" si="327"/>
        <v>0.37011673466948003</v>
      </c>
      <c r="AI634" s="72">
        <f t="shared" si="328"/>
        <v>0.11667758310135908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0.23710806021085229</v>
      </c>
      <c r="AL634" s="72">
        <f>(AX634-Driver!$K$181)/(Driver!$L$181-Driver!$K$181)</f>
        <v>0.2626320116359957</v>
      </c>
      <c r="AM634" s="72">
        <f>(AY634-Driver!$K$182)/(Driver!$L$182-Driver!$K$182)</f>
        <v>0.92002247888080013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29"/>
        <v>1.2091303757970424</v>
      </c>
      <c r="AW634" s="70">
        <f t="shared" si="330"/>
        <v>24.13992914533889</v>
      </c>
      <c r="AX634" s="70">
        <f t="shared" si="331"/>
        <v>3.3636881047239613</v>
      </c>
      <c r="AY634" s="70">
        <f>IFERROR(Driver!$K$19/Data!BH634/Data!BI634*Data!BK634*Data!BL634,"")</f>
        <v>-0.48958174419519623</v>
      </c>
      <c r="AZ634" s="70">
        <f t="shared" si="332"/>
        <v>21.265822784810126</v>
      </c>
      <c r="BA634" s="70"/>
      <c r="BB634" s="70"/>
      <c r="BC634" s="70">
        <f t="shared" si="333"/>
        <v>20.93224986810986</v>
      </c>
      <c r="BD634" s="70">
        <f t="shared" si="334"/>
        <v>4.0282963546518822</v>
      </c>
      <c r="BE634" s="70">
        <f t="shared" si="335"/>
        <v>0.43094846299539424</v>
      </c>
      <c r="BF634" s="70">
        <f t="shared" si="336"/>
        <v>3.3751048772614083</v>
      </c>
      <c r="BG634" s="70">
        <f t="shared" si="337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219</v>
      </c>
      <c r="BS634" s="8" t="s">
        <v>950</v>
      </c>
      <c r="BT634" s="9" t="s">
        <v>690</v>
      </c>
      <c r="BU634" s="10">
        <v>156</v>
      </c>
      <c r="BV634" s="9" t="s">
        <v>390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305</v>
      </c>
      <c r="CU634" s="10"/>
      <c r="CV634" s="10"/>
      <c r="CW634" s="10"/>
      <c r="CX634" t="str">
        <f>INDEX('Data_Price '!AS$2:AS$1266,MATCH(Data!$DN634,'Data_Price '!$BE$2:$BE$1266,0))</f>
        <v>K2 Mindbender 88 Ti Alliance Skis</v>
      </c>
      <c r="CY634" t="str">
        <f>INDEX('Data_Price '!AT$2:AT$1266,MATCH(Data!$DN634,'Data_Price '!$BE$2:$BE$1266,0))</f>
        <v>Sun 'N Fun Specialty Sports</v>
      </c>
      <c r="CZ634">
        <f>INDEX('Data_Price '!AU$2:AU$1266,MATCH(Data!$DN634,'Data_Price '!$BE$2:$BE$1266,0))</f>
        <v>519.99</v>
      </c>
      <c r="DA634" t="str">
        <f>INDEX('Data_Price '!AV$2:AV$1266,MATCH(Data!$DN634,'Data_Price '!$BE$2:$BE$1266,0))</f>
        <v>https://www.google.com/url?url=https://sunnfunsport.com/products/k2-womens-mindbender-88ti-alliance-skis-2020%3Fvariant%3D30147902013529%26currency%3DUSD%26utm_source%3Dgoogle%26utm_medium%3Dcpc%26utm_campaign%3Dgoogle%2Bshopping&amp;rct=j&amp;q=&amp;esrc=s&amp;sa=U&amp;ved=0ahUKEwiV8OrhxqP2AhVqUN8KHRomBSQQsDwIkgE&amp;usg=AOvVaw0c-DHXKsgClX_lWuBJhEyr</v>
      </c>
      <c r="DB634">
        <f>INDEX('Data_Price '!AW$2:AW$1266,MATCH(Data!$DN634,'Data_Price '!$BE$2:$BE$1266,0))</f>
        <v>0</v>
      </c>
      <c r="DC634">
        <f>INDEX('Data_Price '!AX$2:AX$1266,MATCH(Data!$DN634,'Data_Price '!$BE$2:$BE$1266,0))</f>
        <v>0</v>
      </c>
      <c r="DD634">
        <f>INDEX('Data_Price '!AY$2:AY$1266,MATCH(Data!$DN634,'Data_Price '!$BE$2:$BE$1266,0))</f>
        <v>0</v>
      </c>
      <c r="DE634">
        <f>INDEX('Data_Price '!AZ$2:AZ$1266,MATCH(Data!$DN634,'Data_Price '!$BE$2:$BE$1266,0))</f>
        <v>0</v>
      </c>
      <c r="DF634">
        <f>INDEX('Data_Price '!BA$2:BA$1266,MATCH(Data!$DN634,'Data_Price '!$BE$2:$BE$1266,0))</f>
        <v>0</v>
      </c>
      <c r="DG634">
        <f>INDEX('Data_Price '!BB$2:BB$1266,MATCH(Data!$DN634,'Data_Price '!$BE$2:$BE$1266,0))</f>
        <v>0</v>
      </c>
      <c r="DH634">
        <f>INDEX('Data_Price '!BC$2:BC$1266,MATCH(Data!$DN634,'Data_Price '!$BE$2:$BE$1266,0))</f>
        <v>0</v>
      </c>
      <c r="DI634">
        <f>INDEX('Data_Price '!BD$2:BD$1266,MATCH(Data!$DN634,'Data_Price '!$BE$2:$BE$1266,0))</f>
        <v>0</v>
      </c>
      <c r="DJ634" s="89" t="e">
        <f ca="1">_xll.Connector("TinyUrl.TinyUrl",DA634,0)</f>
        <v>#NAME?</v>
      </c>
      <c r="DK634" s="89" t="e">
        <f ca="1">_xll.Connector("TinyUrl.TinyUrl",DE634,0)</f>
        <v>#NAME?</v>
      </c>
      <c r="DL634" s="89" t="e">
        <f ca="1">_xll.Connector("TinyUrl.TinyUrl",DI634,0)</f>
        <v>#NAME?</v>
      </c>
      <c r="DM634" s="224" t="str">
        <f t="shared" si="338"/>
        <v>Mindbender 88 Ti Alliance</v>
      </c>
      <c r="DN634" s="89" t="str">
        <f t="shared" si="339"/>
        <v xml:space="preserve"> K2Mindbender 88 Ti Alliance156 Women's</v>
      </c>
      <c r="DO634" s="227"/>
    </row>
    <row r="635" spans="2:119" ht="15.45" customHeight="1">
      <c r="B635" s="224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#VALUE!</v>
      </c>
      <c r="F635" s="43" t="b">
        <f>CL635&gt;Driver!$F$56</f>
        <v>0</v>
      </c>
      <c r="G635" s="43" t="b">
        <f>AND(CB635&gt;Driver!$F$55,CB635&lt;Driver!$G$55)</f>
        <v>0</v>
      </c>
      <c r="H635" s="43" t="e">
        <f t="shared" si="306"/>
        <v>#VALUE!</v>
      </c>
      <c r="I635" s="43">
        <f t="shared" si="307"/>
        <v>0</v>
      </c>
      <c r="J635" s="43" t="e">
        <f t="array" ref="J635">NOT(OR(($H$9:$H$1273=TRUE)*($I$9:$I$1273&gt;0)*($BT$9:$BT$1273=BT635)*($K$9:$K$1273&gt;K635)))</f>
        <v>#VALUE!</v>
      </c>
      <c r="K635" s="72">
        <f t="shared" si="308"/>
        <v>0.69047455356637288</v>
      </c>
      <c r="L635" s="72">
        <f t="shared" si="309"/>
        <v>0.84339376359680929</v>
      </c>
      <c r="M635" s="72">
        <f t="shared" si="310"/>
        <v>0.53755534353593637</v>
      </c>
      <c r="N635" s="72">
        <f t="shared" si="311"/>
        <v>0.3455890722822994</v>
      </c>
      <c r="O635" s="72">
        <f t="shared" si="312"/>
        <v>0.35474852695296077</v>
      </c>
      <c r="P635" s="72">
        <f t="shared" si="313"/>
        <v>0.91232843137254904</v>
      </c>
      <c r="Q635" s="72"/>
      <c r="R635" s="72"/>
      <c r="S635" s="72">
        <f t="shared" si="314"/>
        <v>0.73044518959837512</v>
      </c>
      <c r="T635" s="72">
        <f t="shared" si="315"/>
        <v>0.91687581979661792</v>
      </c>
      <c r="U635" s="72">
        <f t="shared" si="316"/>
        <v>9.9999999999999978E-2</v>
      </c>
      <c r="V635" s="72">
        <f t="shared" si="317"/>
        <v>0.60652479145975235</v>
      </c>
      <c r="W635" s="72">
        <f t="shared" si="318"/>
        <v>0.99129757785467132</v>
      </c>
      <c r="X635" s="72">
        <f t="shared" si="319"/>
        <v>0.15660623640319071</v>
      </c>
      <c r="Y635" s="72">
        <f t="shared" si="320"/>
        <v>0.46244465646406357</v>
      </c>
      <c r="Z635" s="72">
        <f t="shared" si="321"/>
        <v>0.6544109277177006</v>
      </c>
      <c r="AA635" s="72">
        <f t="shared" si="322"/>
        <v>0.64525147304703923</v>
      </c>
      <c r="AB635" s="72">
        <f t="shared" si="323"/>
        <v>8.7671568627450958E-2</v>
      </c>
      <c r="AC635" s="72"/>
      <c r="AD635" s="72"/>
      <c r="AE635" s="72">
        <f t="shared" si="324"/>
        <v>0.26955481040162488</v>
      </c>
      <c r="AF635" s="72">
        <f t="shared" si="325"/>
        <v>8.3124180203382081E-2</v>
      </c>
      <c r="AG635" s="72">
        <f t="shared" si="326"/>
        <v>0.9</v>
      </c>
      <c r="AH635" s="72">
        <f t="shared" si="327"/>
        <v>0.39347520854024765</v>
      </c>
      <c r="AI635" s="72">
        <f t="shared" si="328"/>
        <v>8.7024221453287157E-3</v>
      </c>
      <c r="AJ635" s="72">
        <f>(AV635-Driver!$K$179)/(Driver!$L$179-Driver!$K$179)</f>
        <v>8.3393763596809278E-2</v>
      </c>
      <c r="AK635" s="72">
        <f>(AW635-Driver!$K$180)/(Driver!$L$180-Driver!$K$180)</f>
        <v>0.24591052654339304</v>
      </c>
      <c r="AL635" s="72">
        <f>(AX635-Driver!$K$181)/(Driver!$L$181-Driver!$K$181)</f>
        <v>0.25441092771770063</v>
      </c>
      <c r="AM635" s="72">
        <f>(AY635-Driver!$K$182)/(Driver!$L$182-Driver!$K$182)</f>
        <v>0.85925147304703919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29"/>
        <v>1.7551892551892552</v>
      </c>
      <c r="AW635" s="70">
        <f t="shared" si="330"/>
        <v>25.000706047688148</v>
      </c>
      <c r="AX635" s="70">
        <f t="shared" si="331"/>
        <v>3.2896983494593055</v>
      </c>
      <c r="AY635" s="70">
        <f>IFERROR(Driver!$K$19/Data!BH635/Data!BI635*Data!BK635*Data!BL635,"")</f>
        <v>-0.86159096148821146</v>
      </c>
      <c r="AZ635" s="70">
        <f t="shared" si="332"/>
        <v>22.572598659717052</v>
      </c>
      <c r="BA635" s="70"/>
      <c r="BB635" s="70"/>
      <c r="BC635" s="70">
        <f t="shared" si="333"/>
        <v>41.727479090562269</v>
      </c>
      <c r="BD635" s="70">
        <f t="shared" si="334"/>
        <v>3.2143030339151388</v>
      </c>
      <c r="BE635" s="70">
        <f t="shared" si="335"/>
        <v>1</v>
      </c>
      <c r="BF635" s="70">
        <f t="shared" si="336"/>
        <v>0.73692935612470734</v>
      </c>
      <c r="BG635" s="70">
        <f t="shared" si="337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219</v>
      </c>
      <c r="BS635" s="8" t="s">
        <v>843</v>
      </c>
      <c r="BT635" s="9" t="s">
        <v>844</v>
      </c>
      <c r="BU635" s="10">
        <v>165</v>
      </c>
      <c r="BV635" s="9" t="s">
        <v>222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305</v>
      </c>
      <c r="CU635" s="9" t="s">
        <v>302</v>
      </c>
      <c r="CV635" s="10"/>
      <c r="CW635" s="10"/>
      <c r="CX635" t="e">
        <f>INDEX('Data_Price '!AS$2:AS$1266,MATCH(Data!$DN635,'Data_Price '!$BE$2:$BE$1266,0))</f>
        <v>#N/A</v>
      </c>
      <c r="CY635" t="e">
        <f>INDEX('Data_Price '!AT$2:AT$1266,MATCH(Data!$DN635,'Data_Price '!$BE$2:$BE$1266,0))</f>
        <v>#N/A</v>
      </c>
      <c r="CZ635" t="e">
        <f>INDEX('Data_Price '!AU$2:AU$1266,MATCH(Data!$DN635,'Data_Price '!$BE$2:$BE$1266,0))</f>
        <v>#N/A</v>
      </c>
      <c r="DA635" t="e">
        <f>INDEX('Data_Price '!AV$2:AV$1266,MATCH(Data!$DN635,'Data_Price '!$BE$2:$BE$1266,0))</f>
        <v>#N/A</v>
      </c>
      <c r="DB635" t="e">
        <f>INDEX('Data_Price '!AW$2:AW$1266,MATCH(Data!$DN635,'Data_Price '!$BE$2:$BE$1266,0))</f>
        <v>#N/A</v>
      </c>
      <c r="DC635" t="e">
        <f>INDEX('Data_Price '!AX$2:AX$1266,MATCH(Data!$DN635,'Data_Price '!$BE$2:$BE$1266,0))</f>
        <v>#N/A</v>
      </c>
      <c r="DD635" t="e">
        <f>INDEX('Data_Price '!AY$2:AY$1266,MATCH(Data!$DN635,'Data_Price '!$BE$2:$BE$1266,0))</f>
        <v>#N/A</v>
      </c>
      <c r="DE635" t="e">
        <f>INDEX('Data_Price '!AZ$2:AZ$1266,MATCH(Data!$DN635,'Data_Price '!$BE$2:$BE$1266,0))</f>
        <v>#N/A</v>
      </c>
      <c r="DF635" t="e">
        <f>INDEX('Data_Price '!BA$2:BA$1266,MATCH(Data!$DN635,'Data_Price '!$BE$2:$BE$1266,0))</f>
        <v>#N/A</v>
      </c>
      <c r="DG635" t="e">
        <f>INDEX('Data_Price '!BB$2:BB$1266,MATCH(Data!$DN635,'Data_Price '!$BE$2:$BE$1266,0))</f>
        <v>#N/A</v>
      </c>
      <c r="DH635" t="e">
        <f>INDEX('Data_Price '!BC$2:BC$1266,MATCH(Data!$DN635,'Data_Price '!$BE$2:$BE$1266,0))</f>
        <v>#N/A</v>
      </c>
      <c r="DI635" t="e">
        <f>INDEX('Data_Price '!BD$2:BD$1266,MATCH(Data!$DN635,'Data_Price '!$BE$2:$BE$1266,0))</f>
        <v>#N/A</v>
      </c>
      <c r="DJ635" s="89" t="e">
        <f ca="1">_xll.Connector("TinyUrl.TinyUrl",DA635,0)</f>
        <v>#NAME?</v>
      </c>
      <c r="DK635" s="89" t="e">
        <f ca="1">_xll.Connector("TinyUrl.TinyUrl",DE635,0)</f>
        <v>#NAME?</v>
      </c>
      <c r="DL635" s="89" t="e">
        <f ca="1">_xll.Connector("TinyUrl.TinyUrl",DI635,0)</f>
        <v>#NAME?</v>
      </c>
      <c r="DM635" s="224" t="str">
        <f t="shared" si="338"/>
        <v>Edge 88</v>
      </c>
      <c r="DN635" s="89" t="str">
        <f t="shared" si="339"/>
        <v xml:space="preserve"> StöckliEdge 88165 Unisex</v>
      </c>
      <c r="DO635" s="227"/>
    </row>
    <row r="636" spans="2:119" ht="15.45" customHeight="1">
      <c r="B636" s="224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#VALUE!</v>
      </c>
      <c r="F636" s="43" t="b">
        <f>CL636&gt;Driver!$F$56</f>
        <v>0</v>
      </c>
      <c r="G636" s="43" t="b">
        <f>AND(CB636&gt;Driver!$F$55,CB636&lt;Driver!$G$55)</f>
        <v>0</v>
      </c>
      <c r="H636" s="43" t="e">
        <f t="shared" si="306"/>
        <v>#VALUE!</v>
      </c>
      <c r="I636" s="43">
        <f t="shared" si="307"/>
        <v>0</v>
      </c>
      <c r="J636" s="43" t="e">
        <f t="array" ref="J636">NOT(OR(($H$9:$H$1273=TRUE)*($I$9:$I$1273&gt;0)*($BT$9:$BT$1273=BT636)*($K$9:$K$1273&gt;K636)))</f>
        <v>#VALUE!</v>
      </c>
      <c r="K636" s="72">
        <f t="shared" si="308"/>
        <v>0.70403040386294324</v>
      </c>
      <c r="L636" s="72">
        <f t="shared" si="309"/>
        <v>0.99664491177181525</v>
      </c>
      <c r="M636" s="72">
        <f t="shared" si="310"/>
        <v>0.41141589595407113</v>
      </c>
      <c r="N636" s="72">
        <f t="shared" si="311"/>
        <v>2.3702017327515312E-2</v>
      </c>
      <c r="O636" s="72">
        <f t="shared" si="312"/>
        <v>0.26173848099221464</v>
      </c>
      <c r="P636" s="72">
        <f t="shared" si="313"/>
        <v>0.94880718954248366</v>
      </c>
      <c r="Q636" s="72"/>
      <c r="R636" s="72"/>
      <c r="S636" s="72">
        <f t="shared" si="314"/>
        <v>0.67974947244496797</v>
      </c>
      <c r="T636" s="72">
        <f t="shared" si="315"/>
        <v>0.95727438894034012</v>
      </c>
      <c r="U636" s="72">
        <f t="shared" si="316"/>
        <v>0.91769146206012997</v>
      </c>
      <c r="V636" s="72">
        <f t="shared" si="317"/>
        <v>0.90023506382967577</v>
      </c>
      <c r="W636" s="72">
        <f t="shared" si="318"/>
        <v>0.9991451577891941</v>
      </c>
      <c r="X636" s="72">
        <f t="shared" si="319"/>
        <v>3.3550882281846994E-3</v>
      </c>
      <c r="Y636" s="72">
        <f t="shared" si="320"/>
        <v>0.58858410404592887</v>
      </c>
      <c r="Z636" s="72">
        <f t="shared" si="321"/>
        <v>0.97629798267248469</v>
      </c>
      <c r="AA636" s="72">
        <f t="shared" si="322"/>
        <v>0.73826151900778536</v>
      </c>
      <c r="AB636" s="72">
        <f t="shared" si="323"/>
        <v>5.1192810457516308E-2</v>
      </c>
      <c r="AC636" s="72"/>
      <c r="AD636" s="72"/>
      <c r="AE636" s="72">
        <f t="shared" si="324"/>
        <v>0.32025052755503208</v>
      </c>
      <c r="AF636" s="72">
        <f t="shared" si="325"/>
        <v>4.2725611059659913E-2</v>
      </c>
      <c r="AG636" s="72">
        <f t="shared" si="326"/>
        <v>8.230853793987003E-2</v>
      </c>
      <c r="AH636" s="72">
        <f t="shared" si="327"/>
        <v>9.9764936170324225E-2</v>
      </c>
      <c r="AI636" s="72">
        <f t="shared" si="328"/>
        <v>8.548422108059367E-4</v>
      </c>
      <c r="AJ636" s="72">
        <f>(AV636-Driver!$K$179)/(Driver!$L$179-Driver!$K$179)</f>
        <v>0.23664491177181529</v>
      </c>
      <c r="AK636" s="72">
        <f>(AW636-Driver!$K$180)/(Driver!$L$180-Driver!$K$180)</f>
        <v>0.24735955097577139</v>
      </c>
      <c r="AL636" s="72">
        <f>(AX636-Driver!$K$181)/(Driver!$L$181-Driver!$K$181)</f>
        <v>0.57629798267248467</v>
      </c>
      <c r="AM636" s="72">
        <f>(AY636-Driver!$K$182)/(Driver!$L$182-Driver!$K$182)</f>
        <v>0.95226151900778533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29"/>
        <v>4.9806674806674804</v>
      </c>
      <c r="AW636" s="70">
        <f t="shared" si="330"/>
        <v>25.142403466935306</v>
      </c>
      <c r="AX636" s="70">
        <f t="shared" si="331"/>
        <v>6.1866818440523623</v>
      </c>
      <c r="AY636" s="70">
        <f>IFERROR(Driver!$K$19/Data!BH636/Data!BI636*Data!BK636*Data!BL636,"")</f>
        <v>-0.29223072261221766</v>
      </c>
      <c r="AZ636" s="70">
        <f t="shared" si="332"/>
        <v>19.247952345495161</v>
      </c>
      <c r="BA636" s="70"/>
      <c r="BB636" s="70"/>
      <c r="BC636" s="70">
        <f t="shared" si="333"/>
        <v>15.431258172182012</v>
      </c>
      <c r="BD636" s="70">
        <f t="shared" si="334"/>
        <v>14.351786568059406</v>
      </c>
      <c r="BE636" s="70">
        <f t="shared" si="335"/>
        <v>1.7866694846944895E-2</v>
      </c>
      <c r="BF636" s="70">
        <f t="shared" si="336"/>
        <v>33.909441188862075</v>
      </c>
      <c r="BG636" s="70">
        <f t="shared" si="337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219</v>
      </c>
      <c r="BS636" s="8" t="s">
        <v>812</v>
      </c>
      <c r="BT636" s="9" t="s">
        <v>819</v>
      </c>
      <c r="BU636" s="10">
        <v>176</v>
      </c>
      <c r="BV636" s="9" t="s">
        <v>222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305</v>
      </c>
      <c r="CU636" s="10"/>
      <c r="CV636" s="10"/>
      <c r="CW636" s="10"/>
      <c r="CX636" t="str">
        <f>INDEX('Data_Price '!AS$2:AS$1266,MATCH(Data!$DN636,'Data_Price '!$BE$2:$BE$1266,0))</f>
        <v>Salomon QST 98 Skis</v>
      </c>
      <c r="CY636" t="str">
        <f>INDEX('Data_Price '!AT$2:AT$1266,MATCH(Data!$DN636,'Data_Price '!$BE$2:$BE$1266,0))</f>
        <v>eBay - grassisport</v>
      </c>
      <c r="CZ636">
        <f>INDEX('Data_Price '!AU$2:AU$1266,MATCH(Data!$DN636,'Data_Price '!$BE$2:$BE$1266,0))</f>
        <v>513.23</v>
      </c>
      <c r="DA636" t="str">
        <f>INDEX('Data_Price '!AV$2:AV$1266,MATCH(Data!$DN636,'Data_Price '!$BE$2:$BE$1266,0))</f>
        <v>https://www.google.com/url?q=https://www.ebay.com/itm/403365062191%3Fchn%3Dps%26mkevt%3D1%26mkcid%3D28%26var%3D673402764510&amp;sa=U&amp;ved=0ahUKEwjF9I7jxqP2AhVCSN8KHaxBD-kQ2ykIHg&amp;usg=AOvVaw2J2CQMNJjB9Nbr1hF9axFo</v>
      </c>
      <c r="DB636" t="str">
        <f>INDEX('Data_Price '!AW$2:AW$1266,MATCH(Data!$DN636,'Data_Price '!$BE$2:$BE$1266,0))</f>
        <v>Salomon QST 98 Blue/Orange / 176cm</v>
      </c>
      <c r="DC636" t="str">
        <f>INDEX('Data_Price '!AX$2:AX$1266,MATCH(Data!$DN636,'Data_Price '!$BE$2:$BE$1266,0))</f>
        <v>Sundance Ski and Board Shop</v>
      </c>
      <c r="DD636">
        <f>INDEX('Data_Price '!AY$2:AY$1266,MATCH(Data!$DN636,'Data_Price '!$BE$2:$BE$1266,0))</f>
        <v>552.26</v>
      </c>
      <c r="DE636" t="str">
        <f>INDEX('Data_Price '!AZ$2:AZ$1266,MATCH(Data!$DN636,'Data_Price '!$BE$2:$BE$1266,0))</f>
        <v>https://www.google.com/url?url=https://sundanceskishop.com/products/salomon-qst-98%3Fvariant%3D39372457476194%26currency%3DCAD%26utm_medium%3Dproduct_sync%26utm_source%3Dgoogle%26utm_content%3Dsag_organic%26utm_campaign%3Dsag_organic&amp;rct=j&amp;q=&amp;esrc=s&amp;sa=U&amp;ved=0ahUKEwj4u-LixqP2AhXiYd8KHTZ5Dm4Q2SkIUw&amp;usg=AOvVaw2n7RTxw48qRXIanO3L-ecQ</v>
      </c>
      <c r="DF636" t="str">
        <f>INDEX('Data_Price '!BA$2:BA$1266,MATCH(Data!$DN636,'Data_Price '!$BE$2:$BE$1266,0))</f>
        <v>Salomon N QST 98 Skis - 2022 176cm / Blue/Orange</v>
      </c>
      <c r="DG636" t="str">
        <f>INDEX('Data_Price '!BB$2:BB$1266,MATCH(Data!$DN636,'Data_Price '!$BE$2:$BE$1266,0))</f>
        <v>Glacier Ski Shop</v>
      </c>
      <c r="DH636">
        <f>INDEX('Data_Price '!BC$2:BC$1266,MATCH(Data!$DN636,'Data_Price '!$BE$2:$BE$1266,0))</f>
        <v>598</v>
      </c>
      <c r="DI636" t="str">
        <f>INDEX('Data_Price '!BD$2:BD$1266,MATCH(Data!$DN636,'Data_Price '!$BE$2:$BE$1266,0))</f>
        <v>https://www.google.com/url?url=https://glacierskishop.com/products/salomon-n-qst-98-skis-2022%3Fvariant%3D39362146631783%26currency%3DUSD%26utm_medium%3Dproduct_sync%26utm_source%3Dgoogle%26utm_content%3Dsag_organic%26utm_campaign%3Dsag_organic&amp;rct=j&amp;q=&amp;esrc=s&amp;sa=U&amp;ved=0ahUKEwj4u-LixqP2AhXiYd8KHTZ5Dm4Q2SkIXw&amp;usg=AOvVaw3tVtsLCgltuYBMdh6yPfFq</v>
      </c>
      <c r="DJ636" s="89" t="e">
        <f ca="1">_xll.Connector("TinyUrl.TinyUrl",DA636,0)</f>
        <v>#NAME?</v>
      </c>
      <c r="DK636" s="89" t="e">
        <f ca="1">_xll.Connector("TinyUrl.TinyUrl",DE636,0)</f>
        <v>#NAME?</v>
      </c>
      <c r="DL636" s="89" t="e">
        <f ca="1">_xll.Connector("TinyUrl.TinyUrl",DI636,0)</f>
        <v>#NAME?</v>
      </c>
      <c r="DM636" s="224" t="str">
        <f t="shared" si="338"/>
        <v>QST 98</v>
      </c>
      <c r="DN636" s="89" t="str">
        <f t="shared" si="339"/>
        <v xml:space="preserve"> SalomonQST 98176 Unisex</v>
      </c>
      <c r="DO636" s="227" t="s">
        <v>1065</v>
      </c>
    </row>
    <row r="637" spans="2:119" ht="15.45" customHeight="1">
      <c r="B637" s="224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#VALUE!</v>
      </c>
      <c r="F637" s="43" t="b">
        <f>CL637&gt;Driver!$F$56</f>
        <v>0</v>
      </c>
      <c r="G637" s="43" t="b">
        <f>AND(CB637&gt;Driver!$F$55,CB637&lt;Driver!$G$55)</f>
        <v>0</v>
      </c>
      <c r="H637" s="43" t="e">
        <f t="shared" si="306"/>
        <v>#VALUE!</v>
      </c>
      <c r="I637" s="43">
        <f t="shared" si="307"/>
        <v>0</v>
      </c>
      <c r="J637" s="43" t="e">
        <f t="array" ref="J637">NOT(OR(($H$9:$H$1273=TRUE)*($I$9:$I$1273&gt;0)*($BT$9:$BT$1273=BT637)*($K$9:$K$1273&gt;K637)))</f>
        <v>#VALUE!</v>
      </c>
      <c r="K637" s="72">
        <f t="shared" si="308"/>
        <v>0.64849117910375831</v>
      </c>
      <c r="L637" s="72">
        <f t="shared" si="309"/>
        <v>0.81938280557569898</v>
      </c>
      <c r="M637" s="72">
        <f t="shared" si="310"/>
        <v>0.47759955263181764</v>
      </c>
      <c r="N637" s="72">
        <f t="shared" si="311"/>
        <v>0.22859672421425414</v>
      </c>
      <c r="O637" s="72">
        <f t="shared" si="312"/>
        <v>0.26528036505374764</v>
      </c>
      <c r="P637" s="72">
        <f t="shared" si="313"/>
        <v>0.93892156862745102</v>
      </c>
      <c r="Q637" s="72"/>
      <c r="R637" s="72"/>
      <c r="S637" s="72">
        <f t="shared" si="314"/>
        <v>0.69854557509342263</v>
      </c>
      <c r="T637" s="72">
        <f t="shared" si="315"/>
        <v>0.78338922062235516</v>
      </c>
      <c r="U637" s="72">
        <f t="shared" si="316"/>
        <v>9.9999999999999978E-2</v>
      </c>
      <c r="V637" s="72">
        <f t="shared" si="317"/>
        <v>0.60182433156006954</v>
      </c>
      <c r="W637" s="72">
        <f t="shared" si="318"/>
        <v>0.96659298527024118</v>
      </c>
      <c r="X637" s="72">
        <f t="shared" si="319"/>
        <v>0.18061719442430102</v>
      </c>
      <c r="Y637" s="72">
        <f t="shared" si="320"/>
        <v>0.52240044736818236</v>
      </c>
      <c r="Z637" s="72">
        <f t="shared" si="321"/>
        <v>0.77140327578574586</v>
      </c>
      <c r="AA637" s="72">
        <f t="shared" si="322"/>
        <v>0.73471963494625236</v>
      </c>
      <c r="AB637" s="72">
        <f t="shared" si="323"/>
        <v>6.1078431372548952E-2</v>
      </c>
      <c r="AC637" s="72"/>
      <c r="AD637" s="72"/>
      <c r="AE637" s="72">
        <f t="shared" si="324"/>
        <v>0.30145442490657737</v>
      </c>
      <c r="AF637" s="72">
        <f t="shared" si="325"/>
        <v>0.21661077937764486</v>
      </c>
      <c r="AG637" s="72">
        <f t="shared" si="326"/>
        <v>0.9</v>
      </c>
      <c r="AH637" s="72">
        <f t="shared" si="327"/>
        <v>0.39817566843993046</v>
      </c>
      <c r="AI637" s="72">
        <f t="shared" si="328"/>
        <v>3.3407014729758808E-2</v>
      </c>
      <c r="AJ637" s="72">
        <f>(AV637-Driver!$K$179)/(Driver!$L$179-Driver!$K$179)</f>
        <v>5.9382805575698965E-2</v>
      </c>
      <c r="AK637" s="72">
        <f>(AW637-Driver!$K$180)/(Driver!$L$180-Driver!$K$180)</f>
        <v>0.2374936726508198</v>
      </c>
      <c r="AL637" s="72">
        <f>(AX637-Driver!$K$181)/(Driver!$L$181-Driver!$K$181)</f>
        <v>0.37140327578574589</v>
      </c>
      <c r="AM637" s="72">
        <f>(AY637-Driver!$K$182)/(Driver!$L$182-Driver!$K$182)</f>
        <v>0.94871963494625233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29"/>
        <v>1.249830416497083</v>
      </c>
      <c r="AW637" s="70">
        <f t="shared" si="330"/>
        <v>24.177637472646602</v>
      </c>
      <c r="AX637" s="70">
        <f t="shared" si="331"/>
        <v>4.3426294820717128</v>
      </c>
      <c r="AY637" s="70">
        <f>IFERROR(Driver!$K$19/Data!BH637/Data!BI637*Data!BK637*Data!BL637,"")</f>
        <v>-0.3139123370498299</v>
      </c>
      <c r="AZ637" s="70">
        <f t="shared" si="332"/>
        <v>20.148920327624719</v>
      </c>
      <c r="BA637" s="70"/>
      <c r="BB637" s="70"/>
      <c r="BC637" s="70">
        <f t="shared" si="333"/>
        <v>25.180927284321179</v>
      </c>
      <c r="BD637" s="70">
        <f t="shared" si="334"/>
        <v>29.740315857914425</v>
      </c>
      <c r="BE637" s="70">
        <f t="shared" si="335"/>
        <v>1</v>
      </c>
      <c r="BF637" s="70">
        <f t="shared" si="336"/>
        <v>0.20604543305527642</v>
      </c>
      <c r="BG637" s="70">
        <f t="shared" si="337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219</v>
      </c>
      <c r="BS637" s="8" t="s">
        <v>438</v>
      </c>
      <c r="BT637" s="9" t="s">
        <v>463</v>
      </c>
      <c r="BU637" s="10">
        <v>160</v>
      </c>
      <c r="BV637" s="9" t="s">
        <v>222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307</v>
      </c>
      <c r="CU637" s="10"/>
      <c r="CV637" s="10"/>
      <c r="CW637" s="10"/>
      <c r="CX637" t="str">
        <f>INDEX('Data_Price '!AS$2:AS$1266,MATCH(Data!$DN637,'Data_Price '!$BE$2:$BE$1266,0))</f>
        <v>Atomic Redster X7 WB Skis w Atomic FT 12 GW Demo Bindings Used Demo</v>
      </c>
      <c r="CY637" t="str">
        <f>INDEX('Data_Price '!AT$2:AT$1266,MATCH(Data!$DN637,'Data_Price '!$BE$2:$BE$1266,0))</f>
        <v>Powder7 Ski Shop</v>
      </c>
      <c r="CZ637" t="str">
        <f>INDEX('Data_Price '!AU$2:AU$1266,MATCH(Data!$DN637,'Data_Price '!$BE$2:$BE$1266,0))</f>
        <v>$419.99 used</v>
      </c>
      <c r="DA637" t="str">
        <f>INDEX('Data_Price '!AV$2:AV$1266,MATCH(Data!$DN637,'Data_Price '!$BE$2:$BE$1266,0))</f>
        <v>https://www.google.com/url?url=https://www.powder7.com/Atomic-Redster-X7-WB-Skis-160cm-Used-2019/for-sale%3Futm_source%3Dfeed%26utm_medium%3Dfree&amp;rct=j&amp;q=&amp;esrc=s&amp;sa=U&amp;ved=0ahUKEwjH5q7jxqP2AhWFiOAKHde9B2kQ2SkISA&amp;usg=AOvVaw0fk_pWSKhqDBHzUFbGsloI</v>
      </c>
      <c r="DB637" t="str">
        <f>INDEX('Data_Price '!AW$2:AW$1266,MATCH(Data!$DN637,'Data_Price '!$BE$2:$BE$1266,0))</f>
        <v>Atomic Redster X7 WB + F12 GW 21/22</v>
      </c>
      <c r="DC637" t="str">
        <f>INDEX('Data_Price '!AX$2:AX$1266,MATCH(Data!$DN637,'Data_Price '!$BE$2:$BE$1266,0))</f>
        <v>SportÃ¨que</v>
      </c>
      <c r="DD637">
        <f>INDEX('Data_Price '!AY$2:AY$1266,MATCH(Data!$DN637,'Data_Price '!$BE$2:$BE$1266,0))</f>
        <v>449.69</v>
      </c>
      <c r="DE637" t="str">
        <f>INDEX('Data_Price '!AZ$2:AZ$1266,MATCH(Data!$DN637,'Data_Price '!$BE$2:$BE$1266,0))</f>
        <v>https://www.google.com/url?url=https://sporteque.ca/en/alpine-ski/13639-atomic-redster-x7-wb-green-.html&amp;rct=j&amp;q=&amp;esrc=s&amp;sa=U&amp;ved=0ahUKEwjH5q7jxqP2AhWFiOAKHde9B2kQsDwITw&amp;usg=AOvVaw0nsNVtUrwt9jUwFPxTlH-u</v>
      </c>
      <c r="DF637" t="str">
        <f>INDEX('Data_Price '!BA$2:BA$1266,MATCH(Data!$DN637,'Data_Price '!$BE$2:$BE$1266,0))</f>
        <v>2021 Atomic Redster X7 Wb Green Skis W/ F 12 Gw Bindings</v>
      </c>
      <c r="DG637" t="str">
        <f>INDEX('Data_Price '!BB$2:BB$1266,MATCH(Data!$DN637,'Data_Price '!$BE$2:$BE$1266,0))</f>
        <v>eBay - asogear</v>
      </c>
      <c r="DH637">
        <f>INDEX('Data_Price '!BC$2:BC$1266,MATCH(Data!$DN637,'Data_Price '!$BE$2:$BE$1266,0))</f>
        <v>499.99</v>
      </c>
      <c r="DI637" t="str">
        <f>INDEX('Data_Price '!BD$2:BD$1266,MATCH(Data!$DN637,'Data_Price '!$BE$2:$BE$1266,0))</f>
        <v>https://www.google.com/url?url=https://www.ebay.com/itm/313316652661%3Fchn%3Dps%26mkevt%3D1%26mkcid%3D28%26var%3D612347916539&amp;rct=j&amp;q=&amp;esrc=s&amp;sa=U&amp;ved=0ahUKEwjH5q7jxqP2AhWFiOAKHde9B2kQ2SkITA&amp;usg=AOvVaw2XRjUM4cV9XtE4T_BJ-DZq</v>
      </c>
      <c r="DJ637" s="89" t="e">
        <f ca="1">_xll.Connector("TinyUrl.TinyUrl",DA637,0)</f>
        <v>#NAME?</v>
      </c>
      <c r="DK637" s="89" t="e">
        <f ca="1">_xll.Connector("TinyUrl.TinyUrl",DE637,0)</f>
        <v>#NAME?</v>
      </c>
      <c r="DL637" s="89" t="e">
        <f ca="1">_xll.Connector("TinyUrl.TinyUrl",DI637,0)</f>
        <v>#NAME?</v>
      </c>
      <c r="DM637" s="224" t="str">
        <f t="shared" si="338"/>
        <v>Redster X7 WB</v>
      </c>
      <c r="DN637" s="89" t="str">
        <f t="shared" si="339"/>
        <v xml:space="preserve"> AtomicRedster X7 WB160 Unisex</v>
      </c>
      <c r="DO637" s="227"/>
    </row>
    <row r="638" spans="2:119" ht="15.45" customHeight="1">
      <c r="B638" s="224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#VALUE!</v>
      </c>
      <c r="F638" s="43" t="b">
        <f>CL638&gt;Driver!$F$56</f>
        <v>0</v>
      </c>
      <c r="G638" s="43" t="b">
        <f>AND(CB638&gt;Driver!$F$55,CB638&lt;Driver!$G$55)</f>
        <v>0</v>
      </c>
      <c r="H638" s="43" t="e">
        <f t="shared" si="306"/>
        <v>#VALUE!</v>
      </c>
      <c r="I638" s="43">
        <f t="shared" si="307"/>
        <v>0</v>
      </c>
      <c r="J638" s="43" t="e">
        <f t="array" ref="J638">NOT(OR(($H$9:$H$1273=TRUE)*($I$9:$I$1273&gt;0)*($BT$9:$BT$1273=BT638)*($K$9:$K$1273&gt;K638)))</f>
        <v>#VALUE!</v>
      </c>
      <c r="K638" s="72">
        <f t="shared" si="308"/>
        <v>0.64386082991563653</v>
      </c>
      <c r="L638" s="72">
        <f t="shared" si="309"/>
        <v>0.93927644831198132</v>
      </c>
      <c r="M638" s="72">
        <f t="shared" si="310"/>
        <v>0.34844521151929175</v>
      </c>
      <c r="N638" s="72">
        <f t="shared" si="311"/>
        <v>7.492569404920002E-2</v>
      </c>
      <c r="O638" s="72">
        <f t="shared" si="312"/>
        <v>0.30714196665246607</v>
      </c>
      <c r="P638" s="72">
        <f t="shared" si="313"/>
        <v>0.66326797385620928</v>
      </c>
      <c r="Q638" s="72"/>
      <c r="R638" s="72"/>
      <c r="S638" s="72">
        <f t="shared" si="314"/>
        <v>0.82686094733997895</v>
      </c>
      <c r="T638" s="72">
        <f t="shared" si="315"/>
        <v>0.98120110796566407</v>
      </c>
      <c r="U638" s="72">
        <f t="shared" si="316"/>
        <v>0.87477012865158466</v>
      </c>
      <c r="V638" s="72">
        <f t="shared" si="317"/>
        <v>0.62057213507448727</v>
      </c>
      <c r="W638" s="72">
        <f t="shared" si="318"/>
        <v>0.98221178546697341</v>
      </c>
      <c r="X638" s="72">
        <f t="shared" si="319"/>
        <v>6.072355168801874E-2</v>
      </c>
      <c r="Y638" s="72">
        <f t="shared" si="320"/>
        <v>0.65155478848070825</v>
      </c>
      <c r="Z638" s="72">
        <f t="shared" si="321"/>
        <v>0.92507430595079998</v>
      </c>
      <c r="AA638" s="72">
        <f t="shared" si="322"/>
        <v>0.69285803334753393</v>
      </c>
      <c r="AB638" s="72">
        <f t="shared" si="323"/>
        <v>0.33673202614379077</v>
      </c>
      <c r="AC638" s="72"/>
      <c r="AD638" s="72"/>
      <c r="AE638" s="72">
        <f t="shared" si="324"/>
        <v>0.17313905266002108</v>
      </c>
      <c r="AF638" s="72">
        <f t="shared" si="325"/>
        <v>1.8798892034335893E-2</v>
      </c>
      <c r="AG638" s="72">
        <f t="shared" si="326"/>
        <v>0.12522987134841537</v>
      </c>
      <c r="AH638" s="72">
        <f t="shared" si="327"/>
        <v>0.37942786492551267</v>
      </c>
      <c r="AI638" s="72">
        <f t="shared" si="328"/>
        <v>1.7788214533026564E-2</v>
      </c>
      <c r="AJ638" s="72">
        <f>(AV638-Driver!$K$179)/(Driver!$L$179-Driver!$K$179)</f>
        <v>0.17927644831198125</v>
      </c>
      <c r="AK638" s="72">
        <f>(AW638-Driver!$K$180)/(Driver!$L$180-Driver!$K$180)</f>
        <v>0.50592745485059465</v>
      </c>
      <c r="AL638" s="72">
        <f>(AX638-Driver!$K$181)/(Driver!$L$181-Driver!$K$181)</f>
        <v>0.52507430595079996</v>
      </c>
      <c r="AM638" s="72">
        <f>(AY638-Driver!$K$182)/(Driver!$L$182-Driver!$K$182)</f>
        <v>0.9068580333475339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29"/>
        <v>3.7732329398996058</v>
      </c>
      <c r="AW638" s="70">
        <f t="shared" si="330"/>
        <v>50.427280561156316</v>
      </c>
      <c r="AX638" s="70">
        <f t="shared" si="331"/>
        <v>5.7256687535571995</v>
      </c>
      <c r="AY638" s="70">
        <f>IFERROR(Driver!$K$19/Data!BH638/Data!BI638*Data!BK638*Data!BL638,"")</f>
        <v>-0.57016779031599707</v>
      </c>
      <c r="AZ638" s="70">
        <f t="shared" si="332"/>
        <v>45.271779597915113</v>
      </c>
      <c r="BA638" s="70"/>
      <c r="BB638" s="70"/>
      <c r="BC638" s="70">
        <f t="shared" si="333"/>
        <v>91.73900290260579</v>
      </c>
      <c r="BD638" s="70">
        <f t="shared" si="334"/>
        <v>8.9069770592095043</v>
      </c>
      <c r="BE638" s="70">
        <f t="shared" si="335"/>
        <v>0.22536808161895755</v>
      </c>
      <c r="BF638" s="70">
        <f t="shared" si="336"/>
        <v>2.3234781292347644</v>
      </c>
      <c r="BG638" s="70">
        <f t="shared" si="337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219</v>
      </c>
      <c r="BS638" s="8" t="s">
        <v>950</v>
      </c>
      <c r="BT638" s="9" t="s">
        <v>692</v>
      </c>
      <c r="BU638" s="10">
        <v>177</v>
      </c>
      <c r="BV638" s="9" t="s">
        <v>222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305</v>
      </c>
      <c r="CU638" s="10"/>
      <c r="CV638" s="10"/>
      <c r="CW638" s="10"/>
      <c r="CX638" t="str">
        <f>INDEX('Data_Price '!AS$2:AS$1266,MATCH(Data!$DN638,'Data_Price '!$BE$2:$BE$1266,0))</f>
        <v>'22 K2 Mindbender 90 Ti Skis 177cm</v>
      </c>
      <c r="CY638" t="str">
        <f>INDEX('Data_Price '!AT$2:AT$1266,MATCH(Data!$DN638,'Data_Price '!$BE$2:$BE$1266,0))</f>
        <v>Al's Ski Equipment Barn</v>
      </c>
      <c r="CZ638">
        <f>INDEX('Data_Price '!AU$2:AU$1266,MATCH(Data!$DN638,'Data_Price '!$BE$2:$BE$1266,0))</f>
        <v>649</v>
      </c>
      <c r="DA638" t="str">
        <f>INDEX('Data_Price '!AV$2:AV$1266,MATCH(Data!$DN638,'Data_Price '!$BE$2:$BE$1266,0))</f>
        <v>https://www.google.com/url?url=https://www.untracked.com/p7302c11b37lr-Froogle-22_k2_mindbender_90ti_all_mountain_skis.html%23chsku749848&amp;rct=j&amp;q=&amp;esrc=s&amp;sa=U&amp;ved=0ahUKEwidjNfjxqP2AhUCmeAKHS0lCakQ2SkIZQ&amp;usg=AOvVaw2CmCfkuhYYwmQi7k-P9Q_l</v>
      </c>
      <c r="DB638">
        <f>INDEX('Data_Price '!AW$2:AW$1266,MATCH(Data!$DN638,'Data_Price '!$BE$2:$BE$1266,0))</f>
        <v>0</v>
      </c>
      <c r="DC638">
        <f>INDEX('Data_Price '!AX$2:AX$1266,MATCH(Data!$DN638,'Data_Price '!$BE$2:$BE$1266,0))</f>
        <v>0</v>
      </c>
      <c r="DD638">
        <f>INDEX('Data_Price '!AY$2:AY$1266,MATCH(Data!$DN638,'Data_Price '!$BE$2:$BE$1266,0))</f>
        <v>0</v>
      </c>
      <c r="DE638">
        <f>INDEX('Data_Price '!AZ$2:AZ$1266,MATCH(Data!$DN638,'Data_Price '!$BE$2:$BE$1266,0))</f>
        <v>0</v>
      </c>
      <c r="DF638">
        <f>INDEX('Data_Price '!BA$2:BA$1266,MATCH(Data!$DN638,'Data_Price '!$BE$2:$BE$1266,0))</f>
        <v>0</v>
      </c>
      <c r="DG638">
        <f>INDEX('Data_Price '!BB$2:BB$1266,MATCH(Data!$DN638,'Data_Price '!$BE$2:$BE$1266,0))</f>
        <v>0</v>
      </c>
      <c r="DH638">
        <f>INDEX('Data_Price '!BC$2:BC$1266,MATCH(Data!$DN638,'Data_Price '!$BE$2:$BE$1266,0))</f>
        <v>0</v>
      </c>
      <c r="DI638">
        <f>INDEX('Data_Price '!BD$2:BD$1266,MATCH(Data!$DN638,'Data_Price '!$BE$2:$BE$1266,0))</f>
        <v>0</v>
      </c>
      <c r="DJ638" s="89" t="e">
        <f ca="1">_xll.Connector("TinyUrl.TinyUrl",DA638,0)</f>
        <v>#NAME?</v>
      </c>
      <c r="DK638" s="89" t="e">
        <f ca="1">_xll.Connector("TinyUrl.TinyUrl",DE638,0)</f>
        <v>#NAME?</v>
      </c>
      <c r="DL638" s="89" t="e">
        <f ca="1">_xll.Connector("TinyUrl.TinyUrl",DI638,0)</f>
        <v>#NAME?</v>
      </c>
      <c r="DM638" s="224" t="str">
        <f t="shared" si="338"/>
        <v>Mindbender 90 Ti</v>
      </c>
      <c r="DN638" s="89" t="str">
        <f t="shared" si="339"/>
        <v xml:space="preserve"> K2Mindbender 90 Ti177 Unisex</v>
      </c>
      <c r="DO638" s="227"/>
    </row>
    <row r="639" spans="2:119" ht="15.45" customHeight="1">
      <c r="B639" s="224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#VALUE!</v>
      </c>
      <c r="F639" s="43" t="b">
        <f>CL639&gt;Driver!$F$56</f>
        <v>0</v>
      </c>
      <c r="G639" s="43" t="b">
        <f>AND(CB639&gt;Driver!$F$55,CB639&lt;Driver!$G$55)</f>
        <v>0</v>
      </c>
      <c r="H639" s="43" t="e">
        <f t="shared" si="306"/>
        <v>#VALUE!</v>
      </c>
      <c r="I639" s="43">
        <f t="shared" si="307"/>
        <v>0</v>
      </c>
      <c r="J639" s="43" t="e">
        <f t="array" ref="J639">NOT(OR(($H$9:$H$1273=TRUE)*($I$9:$I$1273&gt;0)*($BT$9:$BT$1273=BT639)*($K$9:$K$1273&gt;K639)))</f>
        <v>#VALUE!</v>
      </c>
      <c r="K639" s="72">
        <f t="shared" si="308"/>
        <v>0.62740135865052427</v>
      </c>
      <c r="L639" s="72">
        <f t="shared" si="309"/>
        <v>0.84121827411167516</v>
      </c>
      <c r="M639" s="72">
        <f t="shared" si="310"/>
        <v>0.41358444318937349</v>
      </c>
      <c r="N639" s="72">
        <f t="shared" si="311"/>
        <v>6.291026370707653E-2</v>
      </c>
      <c r="O639" s="72">
        <f t="shared" si="312"/>
        <v>0.26400319657999782</v>
      </c>
      <c r="P639" s="72">
        <f t="shared" si="313"/>
        <v>0.91383986928104588</v>
      </c>
      <c r="Q639" s="72"/>
      <c r="R639" s="72"/>
      <c r="S639" s="72">
        <f t="shared" si="314"/>
        <v>0.70190574403112083</v>
      </c>
      <c r="T639" s="72">
        <f t="shared" si="315"/>
        <v>0.69721206696147198</v>
      </c>
      <c r="U639" s="72">
        <f t="shared" si="316"/>
        <v>9.9999999999999978E-2</v>
      </c>
      <c r="V639" s="72">
        <f t="shared" si="317"/>
        <v>0.61135958715736805</v>
      </c>
      <c r="W639" s="72">
        <f t="shared" si="318"/>
        <v>0.968390243902439</v>
      </c>
      <c r="X639" s="72">
        <f t="shared" si="319"/>
        <v>0.15878172588832484</v>
      </c>
      <c r="Y639" s="72">
        <f t="shared" si="320"/>
        <v>0.58641555681062651</v>
      </c>
      <c r="Z639" s="72">
        <f t="shared" si="321"/>
        <v>0.93708973629292347</v>
      </c>
      <c r="AA639" s="72">
        <f t="shared" si="322"/>
        <v>0.73599680342000218</v>
      </c>
      <c r="AB639" s="72">
        <f t="shared" si="323"/>
        <v>8.6160130718954175E-2</v>
      </c>
      <c r="AC639" s="72"/>
      <c r="AD639" s="72"/>
      <c r="AE639" s="72">
        <f t="shared" si="324"/>
        <v>0.29809425596887917</v>
      </c>
      <c r="AF639" s="72">
        <f t="shared" si="325"/>
        <v>0.30278793303852802</v>
      </c>
      <c r="AG639" s="72">
        <f t="shared" si="326"/>
        <v>0.9</v>
      </c>
      <c r="AH639" s="72">
        <f t="shared" si="327"/>
        <v>0.3886404128426319</v>
      </c>
      <c r="AI639" s="72">
        <f t="shared" si="328"/>
        <v>3.1609756097560976E-2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0.27619900996740487</v>
      </c>
      <c r="AL639" s="72">
        <f>(AX639-Driver!$K$181)/(Driver!$L$181-Driver!$K$181)</f>
        <v>0.53708973629292345</v>
      </c>
      <c r="AM639" s="72">
        <f>(AY639-Driver!$K$182)/(Driver!$L$182-Driver!$K$182)</f>
        <v>0.94999680342000214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29"/>
        <v>1.7094017094017095</v>
      </c>
      <c r="AW639" s="70">
        <f t="shared" si="330"/>
        <v>27.962560822661477</v>
      </c>
      <c r="AX639" s="70">
        <f t="shared" si="331"/>
        <v>5.833807626636311</v>
      </c>
      <c r="AY639" s="70">
        <f>IFERROR(Driver!$K$19/Data!BH639/Data!BI639*Data!BK639*Data!BL639,"")</f>
        <v>-0.30609416063901601</v>
      </c>
      <c r="AZ639" s="70">
        <f t="shared" si="332"/>
        <v>22.434847356664182</v>
      </c>
      <c r="BA639" s="70"/>
      <c r="BB639" s="70"/>
      <c r="BC639" s="70">
        <f t="shared" si="333"/>
        <v>26.923870271820704</v>
      </c>
      <c r="BD639" s="70">
        <f t="shared" si="334"/>
        <v>37.36684126002185</v>
      </c>
      <c r="BE639" s="70">
        <f t="shared" si="335"/>
        <v>1</v>
      </c>
      <c r="BF639" s="70">
        <f t="shared" si="336"/>
        <v>1.2829855638082686</v>
      </c>
      <c r="BG639" s="70">
        <f t="shared" si="337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219</v>
      </c>
      <c r="BS639" s="8" t="s">
        <v>628</v>
      </c>
      <c r="BT639" s="9" t="s">
        <v>633</v>
      </c>
      <c r="BU639" s="10">
        <v>170</v>
      </c>
      <c r="BV639" s="9" t="s">
        <v>222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307</v>
      </c>
      <c r="CU639" s="9" t="s">
        <v>306</v>
      </c>
      <c r="CV639" s="10"/>
      <c r="CW639" s="10"/>
      <c r="CX639" t="str">
        <f>INDEX('Data_Price '!AS$2:AS$1266,MATCH(Data!$DN639,'Data_Price '!$BE$2:$BE$1266,0))</f>
        <v>Head Kore 80 X LYT-PR + PRW 11 GW 170cm</v>
      </c>
      <c r="CY639" t="str">
        <f>INDEX('Data_Price '!AT$2:AT$1266,MATCH(Data!$DN639,'Data_Price '!$BE$2:$BE$1266,0))</f>
        <v>Sundance Ski and Board Shop</v>
      </c>
      <c r="CZ639">
        <f>INDEX('Data_Price '!AU$2:AU$1266,MATCH(Data!$DN639,'Data_Price '!$BE$2:$BE$1266,0))</f>
        <v>512.80999999999995</v>
      </c>
      <c r="DA639" t="str">
        <f>INDEX('Data_Price '!AV$2:AV$1266,MATCH(Data!$DN639,'Data_Price '!$BE$2:$BE$1266,0))</f>
        <v>https://www.google.com/url?url=https://sundanceskishop.com/products/head-kore-80-x-lyt-pr-prw-11-gw%3Fvariant%3D39372868649058%26currency%3DCAD%26utm_medium%3Dproduct_sync%26utm_source%3Dgoogle%26utm_content%3Dsag_organic%26utm_campaign%3Dsag_organic&amp;rct=j&amp;q=&amp;esrc=s&amp;sa=U&amp;ved=0ahUKEwjEjpXkxqP2AhVjk-AKHabJCgUQ2SkIcw&amp;usg=AOvVaw1rxGGWGk5zd8SXEaOv9ud_</v>
      </c>
      <c r="DB639" t="str">
        <f>INDEX('Data_Price '!AW$2:AW$1266,MATCH(Data!$DN639,'Data_Price '!$BE$2:$BE$1266,0))</f>
        <v>Head Men's Kore 80 x LYT-PR Alpine Skis with PRW 11 GW Binding</v>
      </c>
      <c r="DC639" t="str">
        <f>INDEX('Data_Price '!AX$2:AX$1266,MATCH(Data!$DN639,'Data_Price '!$BE$2:$BE$1266,0))</f>
        <v>Suburban Ski and Bike</v>
      </c>
      <c r="DD639">
        <f>INDEX('Data_Price '!AY$2:AY$1266,MATCH(Data!$DN639,'Data_Price '!$BE$2:$BE$1266,0))</f>
        <v>599</v>
      </c>
      <c r="DE639" t="str">
        <f>INDEX('Data_Price '!AZ$2:AZ$1266,MATCH(Data!$DN639,'Data_Price '!$BE$2:$BE$1266,0))</f>
        <v>https://www.google.com/url?url=https://suburbanskiandbike.com/head-kore-80x-lyt-pr-2022-170cm-315161170/&amp;rct=j&amp;q=&amp;esrc=s&amp;sa=U&amp;ved=0ahUKEwjEjpXkxqP2AhVjk-AKHabJCgUQsDwIbw&amp;usg=AOvVaw2BG-ksv97DBB7SOi6BCg7g</v>
      </c>
      <c r="DF639" t="str">
        <f>INDEX('Data_Price '!BA$2:BA$1266,MATCH(Data!$DN639,'Data_Price '!$BE$2:$BE$1266,0))</f>
        <v>Head Men's Kore 80 x LYT-PR Alpine Skis with PRW 11 GW Binding</v>
      </c>
      <c r="DG639" t="str">
        <f>INDEX('Data_Price '!BB$2:BB$1266,MATCH(Data!$DN639,'Data_Price '!$BE$2:$BE$1266,0))</f>
        <v>Buyr.com</v>
      </c>
      <c r="DH639">
        <f>INDEX('Data_Price '!BC$2:BC$1266,MATCH(Data!$DN639,'Data_Price '!$BE$2:$BE$1266,0))</f>
        <v>599</v>
      </c>
      <c r="DI639" t="str">
        <f>INDEX('Data_Price '!BD$2:BD$1266,MATCH(Data!$DN639,'Data_Price '!$BE$2:$BE$1266,0))</f>
        <v>https://www.google.com/url?q=https://www.buyr.com/product/head-kore-80-x-lyt-pr-men-s-alpine-skis-anthracite-green-tyrolia-prw-11-gw-binding-170/bp/P9VTO45&amp;sa=U&amp;ved=0ahUKEwiBjI_lxqP2AhVRnOAKHURCBM8Q2ykIFw&amp;usg=AOvVaw0W3mDHD5Ii9j0z1302fRoB</v>
      </c>
      <c r="DJ639" s="89" t="e">
        <f ca="1">_xll.Connector("TinyUrl.TinyUrl",DA639,0)</f>
        <v>#NAME?</v>
      </c>
      <c r="DK639" s="89" t="e">
        <f ca="1">_xll.Connector("TinyUrl.TinyUrl",DE639,0)</f>
        <v>#NAME?</v>
      </c>
      <c r="DL639" s="89" t="e">
        <f ca="1">_xll.Connector("TinyUrl.TinyUrl",DI639,0)</f>
        <v>#NAME?</v>
      </c>
      <c r="DM639" s="224" t="str">
        <f t="shared" si="338"/>
        <v>Kore 80 X</v>
      </c>
      <c r="DN639" s="89" t="str">
        <f t="shared" si="339"/>
        <v xml:space="preserve"> HeadKore 80 X170 Unisex</v>
      </c>
      <c r="DO639" s="227"/>
    </row>
    <row r="640" spans="2:119" ht="15.45" customHeight="1">
      <c r="B640" s="224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#VALUE!</v>
      </c>
      <c r="F640" s="43" t="b">
        <f>CL640&gt;Driver!$F$56</f>
        <v>0</v>
      </c>
      <c r="G640" s="43" t="b">
        <f>AND(CB640&gt;Driver!$F$55,CB640&lt;Driver!$G$55)</f>
        <v>0</v>
      </c>
      <c r="H640" s="43" t="e">
        <f t="shared" si="306"/>
        <v>#VALUE!</v>
      </c>
      <c r="I640" s="43">
        <f t="shared" si="307"/>
        <v>0</v>
      </c>
      <c r="J640" s="43" t="e">
        <f t="array" ref="J640">NOT(OR(($H$9:$H$1273=TRUE)*($I$9:$I$1273&gt;0)*($BT$9:$BT$1273=BT640)*($K$9:$K$1273&gt;K640)))</f>
        <v>#VALUE!</v>
      </c>
      <c r="K640" s="72">
        <f t="shared" si="308"/>
        <v>0.64658176629856423</v>
      </c>
      <c r="L640" s="72">
        <f t="shared" si="309"/>
        <v>0.82018854242204497</v>
      </c>
      <c r="M640" s="72">
        <f t="shared" si="310"/>
        <v>0.47297499017508338</v>
      </c>
      <c r="N640" s="72">
        <f t="shared" si="311"/>
        <v>0.21341933851894002</v>
      </c>
      <c r="O640" s="72">
        <f t="shared" si="312"/>
        <v>0.25820988037232318</v>
      </c>
      <c r="P640" s="72">
        <f t="shared" si="313"/>
        <v>0.94729575163398694</v>
      </c>
      <c r="Q640" s="72"/>
      <c r="R640" s="72"/>
      <c r="S640" s="72">
        <f t="shared" si="314"/>
        <v>0.69016151234546264</v>
      </c>
      <c r="T640" s="72">
        <f t="shared" si="315"/>
        <v>0.3771919651658967</v>
      </c>
      <c r="U640" s="72">
        <f t="shared" si="316"/>
        <v>9.9999999999999978E-2</v>
      </c>
      <c r="V640" s="72">
        <f t="shared" si="317"/>
        <v>0.60441302943385489</v>
      </c>
      <c r="W640" s="72">
        <f t="shared" si="318"/>
        <v>0.96038869582523234</v>
      </c>
      <c r="X640" s="72">
        <f t="shared" si="319"/>
        <v>0.17981145757795503</v>
      </c>
      <c r="Y640" s="72">
        <f t="shared" si="320"/>
        <v>0.52702500982491662</v>
      </c>
      <c r="Z640" s="72">
        <f t="shared" si="321"/>
        <v>0.78658066148105998</v>
      </c>
      <c r="AA640" s="72">
        <f t="shared" si="322"/>
        <v>0.74179011962767682</v>
      </c>
      <c r="AB640" s="72">
        <f t="shared" si="323"/>
        <v>5.2704248366013035E-2</v>
      </c>
      <c r="AC640" s="72"/>
      <c r="AD640" s="72"/>
      <c r="AE640" s="72">
        <f t="shared" si="324"/>
        <v>0.30983848765453736</v>
      </c>
      <c r="AF640" s="72">
        <f t="shared" si="325"/>
        <v>0.6228080348341033</v>
      </c>
      <c r="AG640" s="72">
        <f t="shared" si="326"/>
        <v>0.9</v>
      </c>
      <c r="AH640" s="72">
        <f t="shared" si="327"/>
        <v>0.39558697056614511</v>
      </c>
      <c r="AI640" s="72">
        <f t="shared" si="328"/>
        <v>3.9611304174767693E-2</v>
      </c>
      <c r="AJ640" s="72">
        <f>(AV640-Driver!$K$179)/(Driver!$L$179-Driver!$K$179)</f>
        <v>6.0188542422044952E-2</v>
      </c>
      <c r="AK640" s="72">
        <f>(AW640-Driver!$K$180)/(Driver!$L$180-Driver!$K$180)</f>
        <v>0.23152834566036759</v>
      </c>
      <c r="AL640" s="72">
        <f>(AX640-Driver!$K$181)/(Driver!$L$181-Driver!$K$181)</f>
        <v>0.38658066148105991</v>
      </c>
      <c r="AM640" s="72">
        <f>(AY640-Driver!$K$182)/(Driver!$L$182-Driver!$K$182)</f>
        <v>0.95579011962767679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29"/>
        <v>1.2667887667887667</v>
      </c>
      <c r="AW640" s="70">
        <f t="shared" si="330"/>
        <v>23.594299179223132</v>
      </c>
      <c r="AX640" s="70">
        <f t="shared" si="331"/>
        <v>4.4792259533295393</v>
      </c>
      <c r="AY640" s="70">
        <f>IFERROR(Driver!$K$19/Data!BH640/Data!BI640*Data!BK640*Data!BL640,"")</f>
        <v>-0.27063042265443382</v>
      </c>
      <c r="AZ640" s="70">
        <f t="shared" si="332"/>
        <v>19.385703648548027</v>
      </c>
      <c r="BA640" s="70"/>
      <c r="BB640" s="70"/>
      <c r="BC640" s="70">
        <f t="shared" si="333"/>
        <v>20.832055651895676</v>
      </c>
      <c r="BD640" s="70">
        <f t="shared" si="334"/>
        <v>65.688053226863516</v>
      </c>
      <c r="BE640" s="70">
        <f t="shared" si="335"/>
        <v>1</v>
      </c>
      <c r="BF640" s="70">
        <f t="shared" si="336"/>
        <v>0.49842067126747269</v>
      </c>
      <c r="BG640" s="70">
        <f t="shared" si="337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219</v>
      </c>
      <c r="BS640" s="8" t="s">
        <v>771</v>
      </c>
      <c r="BT640" s="9" t="s">
        <v>798</v>
      </c>
      <c r="BU640" s="10">
        <v>159</v>
      </c>
      <c r="BV640" s="9" t="s">
        <v>222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307</v>
      </c>
      <c r="CU640" s="10"/>
      <c r="CV640" s="10"/>
      <c r="CW640" s="10"/>
      <c r="CX640">
        <f>INDEX('Data_Price '!AS$2:AS$1266,MATCH(Data!$DN640,'Data_Price '!$BE$2:$BE$1266,0))</f>
        <v>0</v>
      </c>
      <c r="CY640">
        <f>INDEX('Data_Price '!AT$2:AT$1266,MATCH(Data!$DN640,'Data_Price '!$BE$2:$BE$1266,0))</f>
        <v>0</v>
      </c>
      <c r="CZ640">
        <f>INDEX('Data_Price '!AU$2:AU$1266,MATCH(Data!$DN640,'Data_Price '!$BE$2:$BE$1266,0))</f>
        <v>0</v>
      </c>
      <c r="DA640">
        <f>INDEX('Data_Price '!AV$2:AV$1266,MATCH(Data!$DN640,'Data_Price '!$BE$2:$BE$1266,0))</f>
        <v>0</v>
      </c>
      <c r="DB640">
        <f>INDEX('Data_Price '!AW$2:AW$1266,MATCH(Data!$DN640,'Data_Price '!$BE$2:$BE$1266,0))</f>
        <v>0</v>
      </c>
      <c r="DC640">
        <f>INDEX('Data_Price '!AX$2:AX$1266,MATCH(Data!$DN640,'Data_Price '!$BE$2:$BE$1266,0))</f>
        <v>0</v>
      </c>
      <c r="DD640">
        <f>INDEX('Data_Price '!AY$2:AY$1266,MATCH(Data!$DN640,'Data_Price '!$BE$2:$BE$1266,0))</f>
        <v>0</v>
      </c>
      <c r="DE640">
        <f>INDEX('Data_Price '!AZ$2:AZ$1266,MATCH(Data!$DN640,'Data_Price '!$BE$2:$BE$1266,0))</f>
        <v>0</v>
      </c>
      <c r="DF640">
        <f>INDEX('Data_Price '!BA$2:BA$1266,MATCH(Data!$DN640,'Data_Price '!$BE$2:$BE$1266,0))</f>
        <v>0</v>
      </c>
      <c r="DG640">
        <f>INDEX('Data_Price '!BB$2:BB$1266,MATCH(Data!$DN640,'Data_Price '!$BE$2:$BE$1266,0))</f>
        <v>0</v>
      </c>
      <c r="DH640">
        <f>INDEX('Data_Price '!BC$2:BC$1266,MATCH(Data!$DN640,'Data_Price '!$BE$2:$BE$1266,0))</f>
        <v>0</v>
      </c>
      <c r="DI640">
        <f>INDEX('Data_Price '!BD$2:BD$1266,MATCH(Data!$DN640,'Data_Price '!$BE$2:$BE$1266,0))</f>
        <v>0</v>
      </c>
      <c r="DJ640" s="89" t="e">
        <f ca="1">_xll.Connector("TinyUrl.TinyUrl",DA640,0)</f>
        <v>#NAME?</v>
      </c>
      <c r="DK640" s="89" t="e">
        <f ca="1">_xll.Connector("TinyUrl.TinyUrl",DE640,0)</f>
        <v>#NAME?</v>
      </c>
      <c r="DL640" s="89" t="e">
        <f ca="1">_xll.Connector("TinyUrl.TinyUrl",DI640,0)</f>
        <v>#NAME?</v>
      </c>
      <c r="DM640" s="224" t="str">
        <f t="shared" si="338"/>
        <v>Hero Elite Multi Turn Ti</v>
      </c>
      <c r="DN640" s="89" t="str">
        <f t="shared" si="339"/>
        <v xml:space="preserve"> RossignolHero Elite Multi Turn Ti159 Unisex</v>
      </c>
      <c r="DO640" s="227"/>
    </row>
    <row r="641" spans="2:119" ht="15.45" customHeight="1">
      <c r="B641" s="224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#VALUE!</v>
      </c>
      <c r="F641" s="43" t="b">
        <f>CL641&gt;Driver!$F$56</f>
        <v>0</v>
      </c>
      <c r="G641" s="43" t="b">
        <f>AND(CB641&gt;Driver!$F$55,CB641&lt;Driver!$G$55)</f>
        <v>0</v>
      </c>
      <c r="H641" s="43" t="e">
        <f t="shared" si="306"/>
        <v>#VALUE!</v>
      </c>
      <c r="I641" s="43">
        <f t="shared" si="307"/>
        <v>0</v>
      </c>
      <c r="J641" s="43" t="e">
        <f t="array" ref="J641">NOT(OR(($H$9:$H$1273=TRUE)*($I$9:$I$1273&gt;0)*($BT$9:$BT$1273=BT641)*($K$9:$K$1273&gt;K641)))</f>
        <v>#VALUE!</v>
      </c>
      <c r="K641" s="72">
        <f t="shared" si="308"/>
        <v>0.74165251735339421</v>
      </c>
      <c r="L641" s="72">
        <f t="shared" si="309"/>
        <v>0.91953589557650472</v>
      </c>
      <c r="M641" s="72">
        <f t="shared" si="310"/>
        <v>0.5637691391302837</v>
      </c>
      <c r="N641" s="72">
        <f t="shared" si="311"/>
        <v>0.39301840258015552</v>
      </c>
      <c r="O641" s="72">
        <f t="shared" si="312"/>
        <v>0.34846058343814668</v>
      </c>
      <c r="P641" s="72">
        <f t="shared" si="313"/>
        <v>0.94982843137254913</v>
      </c>
      <c r="Q641" s="72"/>
      <c r="R641" s="72"/>
      <c r="S641" s="72">
        <f t="shared" si="314"/>
        <v>0.70982788888917603</v>
      </c>
      <c r="T641" s="72">
        <f t="shared" si="315"/>
        <v>0.94142650178031051</v>
      </c>
      <c r="U641" s="72">
        <f t="shared" si="316"/>
        <v>0.76232264944971873</v>
      </c>
      <c r="V641" s="72">
        <f t="shared" si="317"/>
        <v>0.63742969796625581</v>
      </c>
      <c r="W641" s="72">
        <f t="shared" si="318"/>
        <v>0.99497017892644135</v>
      </c>
      <c r="X641" s="72">
        <f t="shared" si="319"/>
        <v>8.0464104423495275E-2</v>
      </c>
      <c r="Y641" s="72">
        <f t="shared" si="320"/>
        <v>0.43623086086971624</v>
      </c>
      <c r="Z641" s="72">
        <f t="shared" si="321"/>
        <v>0.60698159741984448</v>
      </c>
      <c r="AA641" s="72">
        <f t="shared" si="322"/>
        <v>0.65153941656185332</v>
      </c>
      <c r="AB641" s="72">
        <f t="shared" si="323"/>
        <v>5.0171568627450897E-2</v>
      </c>
      <c r="AC641" s="72"/>
      <c r="AD641" s="72"/>
      <c r="AE641" s="72">
        <f t="shared" si="324"/>
        <v>0.29017211111082392</v>
      </c>
      <c r="AF641" s="72">
        <f t="shared" si="325"/>
        <v>5.8573498219689442E-2</v>
      </c>
      <c r="AG641" s="72">
        <f t="shared" si="326"/>
        <v>0.2376773505502813</v>
      </c>
      <c r="AH641" s="72">
        <f t="shared" si="327"/>
        <v>0.36257030203374419</v>
      </c>
      <c r="AI641" s="72">
        <f t="shared" si="328"/>
        <v>5.029821073558656E-3</v>
      </c>
      <c r="AJ641" s="72">
        <f>(AV641-Driver!$K$179)/(Driver!$L$179-Driver!$K$179)</f>
        <v>0.15953589557650472</v>
      </c>
      <c r="AK641" s="72">
        <f>(AW641-Driver!$K$180)/(Driver!$L$180-Driver!$K$180)</f>
        <v>0.2069886952392278</v>
      </c>
      <c r="AL641" s="72">
        <f>(AX641-Driver!$K$181)/(Driver!$L$181-Driver!$K$181)</f>
        <v>0.20698159741984443</v>
      </c>
      <c r="AM641" s="72">
        <f>(AY641-Driver!$K$182)/(Driver!$L$182-Driver!$K$182)</f>
        <v>0.86553941656185329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29"/>
        <v>3.3577533577533578</v>
      </c>
      <c r="AW641" s="70">
        <f t="shared" si="330"/>
        <v>21.194612151037092</v>
      </c>
      <c r="AX641" s="70">
        <f t="shared" si="331"/>
        <v>2.8628343767785998</v>
      </c>
      <c r="AY641" s="70">
        <f>IFERROR(Driver!$K$19/Data!BH641/Data!BI641*Data!BK641*Data!BL641,"")</f>
        <v>-0.82309936647121396</v>
      </c>
      <c r="AZ641" s="70">
        <f t="shared" si="332"/>
        <v>19.154877140729706</v>
      </c>
      <c r="BA641" s="70"/>
      <c r="BB641" s="70"/>
      <c r="BC641" s="70">
        <f t="shared" si="333"/>
        <v>31.033141883551512</v>
      </c>
      <c r="BD641" s="70">
        <f t="shared" si="334"/>
        <v>5.3869948882375658</v>
      </c>
      <c r="BE641" s="70">
        <f t="shared" si="335"/>
        <v>0.3377955014561842</v>
      </c>
      <c r="BF641" s="70">
        <f t="shared" si="336"/>
        <v>4.2274214267779708</v>
      </c>
      <c r="BG641" s="70">
        <f t="shared" si="337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219</v>
      </c>
      <c r="BS641" s="8" t="s">
        <v>438</v>
      </c>
      <c r="BT641" s="9" t="s">
        <v>451</v>
      </c>
      <c r="BU641" s="10">
        <v>161</v>
      </c>
      <c r="BV641" s="9" t="s">
        <v>390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305</v>
      </c>
      <c r="CU641" s="9" t="s">
        <v>302</v>
      </c>
      <c r="CV641" s="10"/>
      <c r="CW641" s="10"/>
      <c r="CX641" t="str">
        <f>INDEX('Data_Price '!AS$2:AS$1266,MATCH(Data!$DN641,'Data_Price '!$BE$2:$BE$1266,0))</f>
        <v>Atomic Maven 86 Berry / 161cm</v>
      </c>
      <c r="CY641" t="str">
        <f>INDEX('Data_Price '!AT$2:AT$1266,MATCH(Data!$DN641,'Data_Price '!$BE$2:$BE$1266,0))</f>
        <v>Sundance Ski and Board Shop</v>
      </c>
      <c r="CZ641">
        <f>INDEX('Data_Price '!AU$2:AU$1266,MATCH(Data!$DN641,'Data_Price '!$BE$2:$BE$1266,0))</f>
        <v>394.47</v>
      </c>
      <c r="DA641" t="str">
        <f>INDEX('Data_Price '!AV$2:AV$1266,MATCH(Data!$DN641,'Data_Price '!$BE$2:$BE$1266,0))</f>
        <v>https://www.google.com/url?url=https://sundanceskishop.com/products/copy-of-atomic-maven-86-c%3Fvariant%3D39249289216098%26currency%3DCAD%26utm_medium%3Dproduct_sync%26utm_source%3Dgoogle%26utm_content%3Dsag_organic%26utm_campaign%3Dsag_organic&amp;rct=j&amp;q=&amp;esrc=s&amp;sa=U&amp;ved=0ahUKEwil6vLlxqP2AhXnmuAKHcMQCs8Q2SkIag&amp;usg=AOvVaw26WCNEE1mzyZqQPu1PTHuA</v>
      </c>
      <c r="DB641" t="str">
        <f>INDEX('Data_Price '!AW$2:AW$1266,MATCH(Data!$DN641,'Data_Price '!$BE$2:$BE$1266,0))</f>
        <v>2022 Atomic Maven 86 Women's Skis w/ Tyrolia Attack2 11 GW Bindings - 161| Ski Essentials</v>
      </c>
      <c r="DC641" t="str">
        <f>INDEX('Data_Price '!AX$2:AX$1266,MATCH(Data!$DN641,'Data_Price '!$BE$2:$BE$1266,0))</f>
        <v>eBay - david110549</v>
      </c>
      <c r="DD641">
        <f>INDEX('Data_Price '!AY$2:AY$1266,MATCH(Data!$DN641,'Data_Price '!$BE$2:$BE$1266,0))</f>
        <v>469.99</v>
      </c>
      <c r="DE641" t="str">
        <f>INDEX('Data_Price '!AZ$2:AZ$1266,MATCH(Data!$DN641,'Data_Price '!$BE$2:$BE$1266,0))</f>
        <v>https://www.google.com/url?url=https://www.ebay.com/itm/203833472577%3Fchn%3Dps%26mkevt%3D1%26mkcid%3D28&amp;rct=j&amp;q=&amp;esrc=s&amp;sa=U&amp;ved=0ahUKEwil6vLlxqP2AhXnmuAKHcMQCs8QsDwIXg&amp;usg=AOvVaw2727sLfgzmFliNWlLvwoCN</v>
      </c>
      <c r="DF641" t="str">
        <f>INDEX('Data_Price '!BA$2:BA$1266,MATCH(Data!$DN641,'Data_Price '!$BE$2:$BE$1266,0))</f>
        <v>2022 Atomic Maven 86 Women's Skis w/ Tyrolia Attack2 11 GW Bindings - 161| Ski Essentials</v>
      </c>
      <c r="DG641" t="str">
        <f>INDEX('Data_Price '!BB$2:BB$1266,MATCH(Data!$DN641,'Data_Price '!$BE$2:$BE$1266,0))</f>
        <v>eBay - david110549</v>
      </c>
      <c r="DH641">
        <f>INDEX('Data_Price '!BC$2:BC$1266,MATCH(Data!$DN641,'Data_Price '!$BE$2:$BE$1266,0))</f>
        <v>469.99</v>
      </c>
      <c r="DI641" t="str">
        <f>INDEX('Data_Price '!BD$2:BD$1266,MATCH(Data!$DN641,'Data_Price '!$BE$2:$BE$1266,0))</f>
        <v>https://www.google.com/url?q=https://www.ebay.com/itm/203833472577%3Fchn%3Dps%26mkevt%3D1%26mkcid%3D28&amp;sa=U&amp;ved=0ahUKEwiZzKPmxqP2AhVyg-AKHf9HDHwQ2ykIGA&amp;usg=AOvVaw1xioXDIFSp1WSlpqe6RdoU</v>
      </c>
      <c r="DJ641" s="89" t="e">
        <f ca="1">_xll.Connector("TinyUrl.TinyUrl",DA641,0)</f>
        <v>#NAME?</v>
      </c>
      <c r="DK641" s="89" t="e">
        <f ca="1">_xll.Connector("TinyUrl.TinyUrl",DE641,0)</f>
        <v>#NAME?</v>
      </c>
      <c r="DL641" s="89" t="e">
        <f ca="1">_xll.Connector("TinyUrl.TinyUrl",DI641,0)</f>
        <v>#NAME?</v>
      </c>
      <c r="DM641" s="224" t="str">
        <f t="shared" si="338"/>
        <v>Maven 86</v>
      </c>
      <c r="DN641" s="89" t="str">
        <f t="shared" si="339"/>
        <v xml:space="preserve"> AtomicMaven 86161 Women's</v>
      </c>
      <c r="DO641" s="227" t="s">
        <v>1094</v>
      </c>
    </row>
    <row r="642" spans="2:119" ht="15.45" customHeight="1">
      <c r="B642" s="224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#VALUE!</v>
      </c>
      <c r="F642" s="43" t="b">
        <f>CL642&gt;Driver!$F$56</f>
        <v>0</v>
      </c>
      <c r="G642" s="43" t="b">
        <f>AND(CB642&gt;Driver!$F$55,CB642&lt;Driver!$G$55)</f>
        <v>0</v>
      </c>
      <c r="H642" s="43" t="e">
        <f t="shared" si="306"/>
        <v>#VALUE!</v>
      </c>
      <c r="I642" s="43">
        <f t="shared" si="307"/>
        <v>0</v>
      </c>
      <c r="J642" s="43" t="e">
        <f t="array" ref="J642">NOT(OR(($H$9:$H$1273=TRUE)*($I$9:$I$1273&gt;0)*($BT$9:$BT$1273=BT642)*($K$9:$K$1273&gt;K642)))</f>
        <v>#VALUE!</v>
      </c>
      <c r="K642" s="72">
        <f t="shared" si="308"/>
        <v>0.6897564991095374</v>
      </c>
      <c r="L642" s="72">
        <f t="shared" si="309"/>
        <v>0.86313431633228588</v>
      </c>
      <c r="M642" s="72">
        <f t="shared" si="310"/>
        <v>0.51637868188678882</v>
      </c>
      <c r="N642" s="72">
        <f t="shared" si="311"/>
        <v>0.20772781888319736</v>
      </c>
      <c r="O642" s="72">
        <f t="shared" si="312"/>
        <v>0.38573829213664645</v>
      </c>
      <c r="P642" s="72">
        <f t="shared" si="313"/>
        <v>0.95566993464052286</v>
      </c>
      <c r="Q642" s="72"/>
      <c r="R642" s="72"/>
      <c r="S642" s="72">
        <f t="shared" si="314"/>
        <v>0.71795749330059722</v>
      </c>
      <c r="T642" s="72">
        <f t="shared" si="315"/>
        <v>0.91536953015068545</v>
      </c>
      <c r="U642" s="72">
        <f t="shared" si="316"/>
        <v>0.91037642344446967</v>
      </c>
      <c r="V642" s="72">
        <f t="shared" si="317"/>
        <v>0.62089507181621206</v>
      </c>
      <c r="W642" s="72">
        <f t="shared" si="318"/>
        <v>0.89548209798994982</v>
      </c>
      <c r="X642" s="72">
        <f t="shared" si="319"/>
        <v>0.13686568366771412</v>
      </c>
      <c r="Y642" s="72">
        <f t="shared" si="320"/>
        <v>0.48362131811321113</v>
      </c>
      <c r="Z642" s="72">
        <f t="shared" si="321"/>
        <v>0.79227218111680264</v>
      </c>
      <c r="AA642" s="72">
        <f t="shared" si="322"/>
        <v>0.61426170786335355</v>
      </c>
      <c r="AB642" s="72">
        <f t="shared" si="323"/>
        <v>4.4330065359477089E-2</v>
      </c>
      <c r="AC642" s="72"/>
      <c r="AD642" s="72"/>
      <c r="AE642" s="72">
        <f t="shared" si="324"/>
        <v>0.28204250669940284</v>
      </c>
      <c r="AF642" s="72">
        <f t="shared" si="325"/>
        <v>8.4630469849314507E-2</v>
      </c>
      <c r="AG642" s="72">
        <f t="shared" si="326"/>
        <v>8.9623576555530327E-2</v>
      </c>
      <c r="AH642" s="72">
        <f t="shared" si="327"/>
        <v>0.37910492818378794</v>
      </c>
      <c r="AI642" s="72">
        <f t="shared" si="328"/>
        <v>0.10451790201005022</v>
      </c>
      <c r="AJ642" s="72">
        <f>(AV642-Driver!$K$179)/(Driver!$L$179-Driver!$K$179)</f>
        <v>0.10313431633228587</v>
      </c>
      <c r="AK642" s="72">
        <f>(AW642-Driver!$K$180)/(Driver!$L$180-Driver!$K$180)</f>
        <v>0.21626415333230212</v>
      </c>
      <c r="AL642" s="72">
        <f>(AX642-Driver!$K$181)/(Driver!$L$181-Driver!$K$181)</f>
        <v>0.39227218111680262</v>
      </c>
      <c r="AM642" s="72">
        <f>(AY642-Driver!$K$182)/(Driver!$L$182-Driver!$K$182)</f>
        <v>0.82826170786335351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29"/>
        <v>2.1706688373355041</v>
      </c>
      <c r="AW642" s="70">
        <f t="shared" si="330"/>
        <v>22.101642042842691</v>
      </c>
      <c r="AX642" s="70">
        <f t="shared" si="331"/>
        <v>4.5304496300512236</v>
      </c>
      <c r="AY642" s="70">
        <f>IFERROR(Driver!$K$19/Data!BH642/Data!BI642*Data!BK642*Data!BL642,"")</f>
        <v>-1.0512945566798628</v>
      </c>
      <c r="AZ642" s="70">
        <f t="shared" si="332"/>
        <v>18.622486969471332</v>
      </c>
      <c r="BA642" s="70"/>
      <c r="BB642" s="70"/>
      <c r="BC642" s="70">
        <f t="shared" si="333"/>
        <v>35.250024207848604</v>
      </c>
      <c r="BD642" s="70">
        <f t="shared" si="334"/>
        <v>3.0809990692374396</v>
      </c>
      <c r="BE642" s="70">
        <f t="shared" si="335"/>
        <v>0.18976813858829764</v>
      </c>
      <c r="BF642" s="70">
        <f t="shared" si="336"/>
        <v>2.359951565453561</v>
      </c>
      <c r="BG642" s="70">
        <f t="shared" si="337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219</v>
      </c>
      <c r="BS642" s="8" t="s">
        <v>471</v>
      </c>
      <c r="BT642" s="9" t="s">
        <v>475</v>
      </c>
      <c r="BU642" s="10">
        <v>168.1</v>
      </c>
      <c r="BV642" s="9" t="s">
        <v>222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305</v>
      </c>
      <c r="CU642" s="10"/>
      <c r="CV642" s="10"/>
      <c r="CW642" s="10"/>
      <c r="CX642" t="str">
        <f>INDEX('Data_Price '!AS$2:AS$1266,MATCH(Data!$DN642,'Data_Price '!$BE$2:$BE$1266,0))</f>
        <v>Skis Black Crows Camox</v>
      </c>
      <c r="CY642" t="str">
        <f>INDEX('Data_Price '!AT$2:AT$1266,MATCH(Data!$DN642,'Data_Price '!$BE$2:$BE$1266,0))</f>
        <v>Telemark Pyrenees</v>
      </c>
      <c r="CZ642">
        <f>INDEX('Data_Price '!AU$2:AU$1266,MATCH(Data!$DN642,'Data_Price '!$BE$2:$BE$1266,0))</f>
        <v>607.48</v>
      </c>
      <c r="DA642" t="str">
        <f>INDEX('Data_Price '!AV$2:AV$1266,MATCH(Data!$DN642,'Data_Price '!$BE$2:$BE$1266,0))</f>
        <v>https://www.google.com/url?q=https://www.telemark-pyrenees.com/ski/black-crows-camox-ski-2022%3Fcurrency%3DUSD%26tax%3Dex_vat%26country%3DUS%26var%3D67632&amp;sa=U&amp;ved=0ahUKEwjr1JDnxqP2AhWEm-AKHR2lBXUQ2ykIHA&amp;usg=AOvVaw2AoT_bsZZXX1-o8tvJBOMw</v>
      </c>
      <c r="DB642" t="str">
        <f>INDEX('Data_Price '!AW$2:AW$1266,MATCH(Data!$DN642,'Data_Price '!$BE$2:$BE$1266,0))</f>
        <v>Skis Black Crows Camox</v>
      </c>
      <c r="DC642" t="str">
        <f>INDEX('Data_Price '!AX$2:AX$1266,MATCH(Data!$DN642,'Data_Price '!$BE$2:$BE$1266,0))</f>
        <v>! OutdoorXL.com</v>
      </c>
      <c r="DD642">
        <f>INDEX('Data_Price '!AY$2:AY$1266,MATCH(Data!$DN642,'Data_Price '!$BE$2:$BE$1266,0))</f>
        <v>629.95000000000005</v>
      </c>
      <c r="DE642" t="str">
        <f>INDEX('Data_Price '!AZ$2:AZ$1266,MATCH(Data!$DN642,'Data_Price '!$BE$2:$BE$1266,0))</f>
        <v>https://www.google.com/url?q=https://www.outdoorxl.com/black-crows-camox.html%3Fprl%3D92-655x144-384&amp;sa=U&amp;ved=0ahUKEwjr1JDnxqP2AhWEm-AKHR2lBXUQ2ykIHg&amp;usg=AOvVaw2IyqsQj34yKavlKVWj8CUl</v>
      </c>
      <c r="DF642" t="str">
        <f>INDEX('Data_Price '!BA$2:BA$1266,MATCH(Data!$DN642,'Data_Price '!$BE$2:$BE$1266,0))</f>
        <v>Black Crows Camox - Winter 2021/2022 168</v>
      </c>
      <c r="DG642" t="str">
        <f>INDEX('Data_Price '!BB$2:BB$1266,MATCH(Data!$DN642,'Data_Price '!$BE$2:$BE$1266,0))</f>
        <v>Equipe Sport</v>
      </c>
      <c r="DH642">
        <f>INDEX('Data_Price '!BC$2:BC$1266,MATCH(Data!$DN642,'Data_Price '!$BE$2:$BE$1266,0))</f>
        <v>699</v>
      </c>
      <c r="DI642" t="str">
        <f>INDEX('Data_Price '!BD$2:BD$1266,MATCH(Data!$DN642,'Data_Price '!$BE$2:$BE$1266,0))</f>
        <v>https://www.google.com/url?url=https://www.equipesport.com/products/camox-4%3Fvariant%3D39433527623777%26currency%3DUSD%26utm_medium%3Dproduct_sync%26utm_source%3Dgoogle%26utm_content%3Dsag_organic%26utm_campaign%3Dsag_organic&amp;rct=j&amp;q=&amp;esrc=s&amp;sa=U&amp;ved=0ahUKEwjK3-PmxqP2AhWRl-AKHR0BAQkQ2SkIUw&amp;usg=AOvVaw0PGpUYNS0kEXwGe_En4ZhO</v>
      </c>
      <c r="DJ642" s="89" t="e">
        <f ca="1">_xll.Connector("TinyUrl.TinyUrl",DA642,0)</f>
        <v>#NAME?</v>
      </c>
      <c r="DK642" s="89" t="e">
        <f ca="1">_xll.Connector("TinyUrl.TinyUrl",DE642,0)</f>
        <v>#NAME?</v>
      </c>
      <c r="DL642" s="89" t="e">
        <f ca="1">_xll.Connector("TinyUrl.TinyUrl",DI642,0)</f>
        <v>#NAME?</v>
      </c>
      <c r="DM642" s="224" t="str">
        <f t="shared" si="338"/>
        <v>Camox</v>
      </c>
      <c r="DN642" s="89" t="str">
        <f t="shared" si="339"/>
        <v xml:space="preserve"> Black CrowsCamox168.1 Unisex</v>
      </c>
      <c r="DO642" s="227" t="s">
        <v>1042</v>
      </c>
    </row>
    <row r="643" spans="2:119" ht="15.45" customHeight="1">
      <c r="B643" s="224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#VALUE!</v>
      </c>
      <c r="F643" s="43" t="b">
        <f>CL643&gt;Driver!$F$56</f>
        <v>0</v>
      </c>
      <c r="G643" s="43" t="b">
        <f>AND(CB643&gt;Driver!$F$55,CB643&lt;Driver!$G$55)</f>
        <v>0</v>
      </c>
      <c r="H643" s="43" t="e">
        <f t="shared" si="306"/>
        <v>#VALUE!</v>
      </c>
      <c r="I643" s="43">
        <f t="shared" si="307"/>
        <v>0</v>
      </c>
      <c r="J643" s="43" t="e">
        <f t="array" ref="J643">NOT(OR(($H$9:$H$1273=TRUE)*($I$9:$I$1273&gt;0)*($BT$9:$BT$1273=BT643)*($K$9:$K$1273&gt;K643)))</f>
        <v>#VALUE!</v>
      </c>
      <c r="K643" s="72">
        <f t="shared" si="308"/>
        <v>0.62319588023722394</v>
      </c>
      <c r="L643" s="72">
        <f t="shared" si="309"/>
        <v>0.83122713721698493</v>
      </c>
      <c r="M643" s="72">
        <f t="shared" si="310"/>
        <v>0.41516462325746306</v>
      </c>
      <c r="N643" s="72">
        <f t="shared" si="311"/>
        <v>9.0103079744513925E-2</v>
      </c>
      <c r="O643" s="72">
        <f t="shared" si="312"/>
        <v>0.25458196649846343</v>
      </c>
      <c r="P643" s="72">
        <f t="shared" si="313"/>
        <v>0.90080882352941183</v>
      </c>
      <c r="Q643" s="72"/>
      <c r="R643" s="72"/>
      <c r="S643" s="72">
        <f t="shared" si="314"/>
        <v>0.69362816120673343</v>
      </c>
      <c r="T643" s="72">
        <f t="shared" si="315"/>
        <v>0.56229405099975494</v>
      </c>
      <c r="U643" s="72">
        <f t="shared" si="316"/>
        <v>9.9999999999999978E-2</v>
      </c>
      <c r="V643" s="72">
        <f t="shared" si="317"/>
        <v>0.60252011221595536</v>
      </c>
      <c r="W643" s="72">
        <f t="shared" si="318"/>
        <v>0.96778408410207262</v>
      </c>
      <c r="X643" s="72">
        <f t="shared" si="319"/>
        <v>0.16877286278301507</v>
      </c>
      <c r="Y643" s="72">
        <f t="shared" si="320"/>
        <v>0.58483537674253694</v>
      </c>
      <c r="Z643" s="72">
        <f t="shared" si="321"/>
        <v>0.90989692025548607</v>
      </c>
      <c r="AA643" s="72">
        <f t="shared" si="322"/>
        <v>0.74541803350153657</v>
      </c>
      <c r="AB643" s="72">
        <f t="shared" si="323"/>
        <v>9.9191176470588172E-2</v>
      </c>
      <c r="AC643" s="72"/>
      <c r="AD643" s="72"/>
      <c r="AE643" s="72">
        <f t="shared" si="324"/>
        <v>0.30637183879326657</v>
      </c>
      <c r="AF643" s="72">
        <f t="shared" si="325"/>
        <v>0.43770594900024506</v>
      </c>
      <c r="AG643" s="72">
        <f t="shared" si="326"/>
        <v>0.9</v>
      </c>
      <c r="AH643" s="72">
        <f t="shared" si="327"/>
        <v>0.39747988778404458</v>
      </c>
      <c r="AI643" s="72">
        <f t="shared" si="328"/>
        <v>3.2215915897927411E-2</v>
      </c>
      <c r="AJ643" s="72">
        <f>(AV643-Driver!$K$179)/(Driver!$L$179-Driver!$K$179)</f>
        <v>7.1227137216984926E-2</v>
      </c>
      <c r="AK643" s="72">
        <f>(AW643-Driver!$K$180)/(Driver!$L$180-Driver!$K$180)</f>
        <v>0.28643109071281653</v>
      </c>
      <c r="AL643" s="72">
        <f>(AX643-Driver!$K$181)/(Driver!$L$181-Driver!$K$181)</f>
        <v>0.50989692025548605</v>
      </c>
      <c r="AM643" s="72">
        <f>(AY643-Driver!$K$182)/(Driver!$L$182-Driver!$K$182)</f>
        <v>0.95941803350153654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29"/>
        <v>1.4991181657848325</v>
      </c>
      <c r="AW643" s="70">
        <f t="shared" si="330"/>
        <v>28.963137074349419</v>
      </c>
      <c r="AX643" s="70">
        <f t="shared" si="331"/>
        <v>5.5890722822993748</v>
      </c>
      <c r="AY643" s="70">
        <f>IFERROR(Driver!$K$19/Data!BH643/Data!BI643*Data!BK643*Data!BL643,"")</f>
        <v>-0.24842217742128891</v>
      </c>
      <c r="AZ643" s="70">
        <f t="shared" si="332"/>
        <v>23.622486969471332</v>
      </c>
      <c r="BA643" s="70"/>
      <c r="BB643" s="70"/>
      <c r="BC643" s="70">
        <f t="shared" si="333"/>
        <v>22.630230515988739</v>
      </c>
      <c r="BD643" s="70">
        <f t="shared" si="334"/>
        <v>49.30684661205548</v>
      </c>
      <c r="BE643" s="70">
        <f t="shared" si="335"/>
        <v>1</v>
      </c>
      <c r="BF643" s="70">
        <f t="shared" si="336"/>
        <v>0.28462897000182991</v>
      </c>
      <c r="BG643" s="70">
        <f t="shared" si="337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219</v>
      </c>
      <c r="BS643" s="8" t="s">
        <v>628</v>
      </c>
      <c r="BT643" s="9" t="s">
        <v>653</v>
      </c>
      <c r="BU643" s="10">
        <v>163</v>
      </c>
      <c r="BV643" s="9" t="s">
        <v>222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307</v>
      </c>
      <c r="CU643" s="10"/>
      <c r="CV643" s="10"/>
      <c r="CW643" s="10"/>
      <c r="CX643" t="str">
        <f>INDEX('Data_Price '!AS$2:AS$1266,MATCH(Data!$DN643,'Data_Price '!$BE$2:$BE$1266,0))</f>
        <v>Head V-Shape V6 Unisex Skiing Ski Black / Red 163 cm</v>
      </c>
      <c r="CY643" t="str">
        <f>INDEX('Data_Price '!AT$2:AT$1266,MATCH(Data!$DN643,'Data_Price '!$BE$2:$BE$1266,0))</f>
        <v>Mike Sport</v>
      </c>
      <c r="CZ643">
        <f>INDEX('Data_Price '!AU$2:AU$1266,MATCH(Data!$DN643,'Data_Price '!$BE$2:$BE$1266,0))</f>
        <v>353</v>
      </c>
      <c r="DA643" t="str">
        <f>INDEX('Data_Price '!AV$2:AV$1266,MATCH(Data!$DN643,'Data_Price '!$BE$2:$BE$1266,0))</f>
        <v>https://www.google.com/url?url=https://lb.mikesport.com/products/head-v-shape-v6-unisex-skiing-ski-black-red-1%3Fvariant%3D41338093666458%26currency%3DUSD%26utm_medium%3Dproduct_sync%26utm_source%3Dgoogle%26utm_content%3Dsag_organic%26utm_campaign%3Dsag_organic&amp;rct=j&amp;q=&amp;esrc=s&amp;sa=U&amp;ved=0ahUKEwiUpbHnxqP2AhVDnOAKHcufC-gQsDwIYA&amp;usg=AOvVaw3GtGiCwSOe12VaGULLSffX</v>
      </c>
      <c r="DB643" t="str">
        <f>INDEX('Data_Price '!AW$2:AW$1266,MATCH(Data!$DN643,'Data_Price '!$BE$2:$BE$1266,0))</f>
        <v>Head V-Shape V6 Skis with PR 11 GW Bindings</v>
      </c>
      <c r="DC643" t="str">
        <f>INDEX('Data_Price '!AX$2:AX$1266,MATCH(Data!$DN643,'Data_Price '!$BE$2:$BE$1266,0))</f>
        <v>! OutdoorXL.com</v>
      </c>
      <c r="DD643">
        <f>INDEX('Data_Price '!AY$2:AY$1266,MATCH(Data!$DN643,'Data_Price '!$BE$2:$BE$1266,0))</f>
        <v>389.95</v>
      </c>
      <c r="DE643" t="str">
        <f>INDEX('Data_Price '!AZ$2:AZ$1266,MATCH(Data!$DN643,'Data_Price '!$BE$2:$BE$1266,0))</f>
        <v>https://www.google.com/url?q=https://www.outdoorxl.com/head-v-shape-v6.html%3Fprl%3D92-1659x144-2487&amp;sa=U&amp;ved=0ahUKEwiMq-PnxqP2AhWwTd8KHfr2Ag8Q2ykIGg&amp;usg=AOvVaw2F8ZSBgwR0-l-nohxK5wqo</v>
      </c>
      <c r="DF643" t="str">
        <f>INDEX('Data_Price '!BA$2:BA$1266,MATCH(Data!$DN643,'Data_Price '!$BE$2:$BE$1266,0))</f>
        <v>Head V-Shape V6 Skis with PR 11 GW Bindings</v>
      </c>
      <c r="DG643" t="str">
        <f>INDEX('Data_Price '!BB$2:BB$1266,MATCH(Data!$DN643,'Data_Price '!$BE$2:$BE$1266,0))</f>
        <v>evo.com</v>
      </c>
      <c r="DH643">
        <f>INDEX('Data_Price '!BC$2:BC$1266,MATCH(Data!$DN643,'Data_Price '!$BE$2:$BE$1266,0))</f>
        <v>449</v>
      </c>
      <c r="DI643" t="str">
        <f>INDEX('Data_Price '!BD$2:BD$1266,MATCH(Data!$DN643,'Data_Price '!$BE$2:$BE$1266,0))</f>
        <v>https://www.google.com/url?url=https://www.evo.com/ski-packages/head-v-shape-v6-skis-pr-11-gw-bindings%3Fimage%3D183613/724807/head-v-shape-v6-skis-pr-11-gw-bindings-2022-.jpg&amp;rct=j&amp;q=&amp;esrc=s&amp;sa=U&amp;ved=0ahUKEwiUpbHnxqP2AhVDnOAKHcufC-gQsDwIVQ&amp;usg=AOvVaw3tmfCntH6eYMGWxaOVtact</v>
      </c>
      <c r="DJ643" s="89" t="e">
        <f ca="1">_xll.Connector("TinyUrl.TinyUrl",DA643,0)</f>
        <v>#NAME?</v>
      </c>
      <c r="DK643" s="89" t="e">
        <f ca="1">_xll.Connector("TinyUrl.TinyUrl",DE643,0)</f>
        <v>#NAME?</v>
      </c>
      <c r="DL643" s="89" t="e">
        <f ca="1">_xll.Connector("TinyUrl.TinyUrl",DI643,0)</f>
        <v>#NAME?</v>
      </c>
      <c r="DM643" s="224" t="str">
        <f t="shared" si="338"/>
        <v>V-Shape V6</v>
      </c>
      <c r="DN643" s="89" t="str">
        <f t="shared" si="339"/>
        <v xml:space="preserve"> HeadV-Shape V6163 Unisex</v>
      </c>
      <c r="DO643" s="227" t="s">
        <v>1109</v>
      </c>
    </row>
    <row r="644" spans="2:119" ht="15.45" customHeight="1">
      <c r="B644" s="224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#VALUE!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06"/>
        <v>#VALUE!</v>
      </c>
      <c r="I644" s="43">
        <f t="shared" si="307"/>
        <v>0</v>
      </c>
      <c r="J644" s="43" t="e">
        <f t="array" ref="J644">NOT(OR(($H$9:$H$1273=TRUE)*($I$9:$I$1273&gt;0)*($BT$9:$BT$1273=BT644)*($K$9:$K$1273&gt;K644)))</f>
        <v>#VALUE!</v>
      </c>
      <c r="K644" s="72">
        <f t="shared" si="308"/>
        <v>0.70303994023644956</v>
      </c>
      <c r="L644" s="72">
        <f t="shared" si="309"/>
        <v>0.92839900088631055</v>
      </c>
      <c r="M644" s="72">
        <f t="shared" si="310"/>
        <v>0.47768087958658845</v>
      </c>
      <c r="N644" s="72">
        <f t="shared" si="311"/>
        <v>0.14195914753683669</v>
      </c>
      <c r="O644" s="72">
        <f t="shared" si="312"/>
        <v>0.33815048468698095</v>
      </c>
      <c r="P644" s="72">
        <f t="shared" si="313"/>
        <v>0.9529330065359477</v>
      </c>
      <c r="Q644" s="72"/>
      <c r="R644" s="72"/>
      <c r="S644" s="72">
        <f t="shared" si="314"/>
        <v>0.74321867576867795</v>
      </c>
      <c r="T644" s="72">
        <f t="shared" si="315"/>
        <v>0.96562592556613558</v>
      </c>
      <c r="U644" s="72">
        <f t="shared" si="316"/>
        <v>0.62661979390214073</v>
      </c>
      <c r="V644" s="72">
        <f t="shared" si="317"/>
        <v>0.60371119093832637</v>
      </c>
      <c r="W644" s="72">
        <f t="shared" si="318"/>
        <v>0.9865954545454545</v>
      </c>
      <c r="X644" s="72">
        <f t="shared" si="319"/>
        <v>7.1600999113689473E-2</v>
      </c>
      <c r="Y644" s="72">
        <f t="shared" si="320"/>
        <v>0.52231912041341155</v>
      </c>
      <c r="Z644" s="72">
        <f t="shared" si="321"/>
        <v>0.85804085246316331</v>
      </c>
      <c r="AA644" s="72">
        <f t="shared" si="322"/>
        <v>0.66184951531301905</v>
      </c>
      <c r="AB644" s="72">
        <f t="shared" si="323"/>
        <v>4.7066993464052298E-2</v>
      </c>
      <c r="AC644" s="72"/>
      <c r="AD644" s="72"/>
      <c r="AE644" s="72">
        <f t="shared" si="324"/>
        <v>0.25678132423132205</v>
      </c>
      <c r="AF644" s="72">
        <f t="shared" si="325"/>
        <v>3.4374074433864449E-2</v>
      </c>
      <c r="AG644" s="72">
        <f t="shared" si="326"/>
        <v>0.37338020609785927</v>
      </c>
      <c r="AH644" s="72">
        <f t="shared" si="327"/>
        <v>0.39628880906167369</v>
      </c>
      <c r="AI644" s="72">
        <f t="shared" si="328"/>
        <v>1.3404545454545447E-2</v>
      </c>
      <c r="AJ644" s="72">
        <f>(AV644-Driver!$K$179)/(Driver!$L$179-Driver!$K$179)</f>
        <v>0.16839900088631052</v>
      </c>
      <c r="AK644" s="72">
        <f>(AW644-Driver!$K$180)/(Driver!$L$180-Driver!$K$180)</f>
        <v>0.22784702877315163</v>
      </c>
      <c r="AL644" s="72">
        <f>(AX644-Driver!$K$181)/(Driver!$L$181-Driver!$K$181)</f>
        <v>0.45804085246316323</v>
      </c>
      <c r="AM644" s="72">
        <f>(AY644-Driver!$K$182)/(Driver!$L$182-Driver!$K$182)</f>
        <v>0.87584951531301902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29"/>
        <v>3.5442952109618777</v>
      </c>
      <c r="AW644" s="70">
        <f t="shared" si="330"/>
        <v>23.234310009479938</v>
      </c>
      <c r="AX644" s="70">
        <f t="shared" si="331"/>
        <v>5.122367672168469</v>
      </c>
      <c r="AY644" s="70">
        <f>IFERROR(Driver!$K$19/Data!BH644/Data!BI644*Data!BK644*Data!BL644,"")</f>
        <v>-0.75998618093127601</v>
      </c>
      <c r="AZ644" s="70">
        <f t="shared" si="332"/>
        <v>18.871928518242743</v>
      </c>
      <c r="BA644" s="70"/>
      <c r="BB644" s="70"/>
      <c r="BC644" s="70">
        <f t="shared" si="333"/>
        <v>48.353175166933553</v>
      </c>
      <c r="BD644" s="70">
        <f t="shared" si="334"/>
        <v>13.61269037472376</v>
      </c>
      <c r="BE644" s="70">
        <f t="shared" si="335"/>
        <v>0.47347414914173314</v>
      </c>
      <c r="BF644" s="70">
        <f t="shared" si="336"/>
        <v>0.41915294389201352</v>
      </c>
      <c r="BG644" s="70">
        <f t="shared" si="337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219</v>
      </c>
      <c r="BS644" s="8" t="s">
        <v>628</v>
      </c>
      <c r="BT644" s="9" t="s">
        <v>640</v>
      </c>
      <c r="BU644" s="10">
        <v>176</v>
      </c>
      <c r="BV644" s="9" t="s">
        <v>222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305</v>
      </c>
      <c r="CU644" s="9" t="s">
        <v>303</v>
      </c>
      <c r="CV644" s="10"/>
      <c r="CW644" s="10"/>
      <c r="CX644" t="str">
        <f>INDEX('Data_Price '!AS$2:AS$1266,MATCH(Data!$DN644,'Data_Price '!$BE$2:$BE$1266,0))</f>
        <v>Head Oblivion 84 White/Red / 176cm</v>
      </c>
      <c r="CY644" t="str">
        <f>INDEX('Data_Price '!AT$2:AT$1266,MATCH(Data!$DN644,'Data_Price '!$BE$2:$BE$1266,0))</f>
        <v>Sundance Ski and Board Shop</v>
      </c>
      <c r="CZ644">
        <f>INDEX('Data_Price '!AU$2:AU$1266,MATCH(Data!$DN644,'Data_Price '!$BE$2:$BE$1266,0))</f>
        <v>394.47</v>
      </c>
      <c r="DA644" t="str">
        <f>INDEX('Data_Price '!AV$2:AV$1266,MATCH(Data!$DN644,'Data_Price '!$BE$2:$BE$1266,0))</f>
        <v>https://www.google.com/url?url=https://sundanceskishop.com/products/head-oblivion-84%3Fvariant%3D39372872417378%26currency%3DCAD%26utm_medium%3Dproduct_sync%26utm_source%3Dgoogle%26utm_content%3Dsag_organic%26utm_campaign%3Dsag_organic&amp;rct=j&amp;q=&amp;esrc=s&amp;sa=U&amp;ved=0ahUKEwi7pIfoxqP2AhVtg-AKHaXlBJEQ2SkIIg&amp;usg=AOvVaw1Q2z8AMO8mcyghWXnXE0HA</v>
      </c>
      <c r="DB644" t="str">
        <f>INDEX('Data_Price '!AW$2:AW$1266,MATCH(Data!$DN644,'Data_Price '!$BE$2:$BE$1266,0))</f>
        <v>Head Oblivion 84 Skis 2022 - 176</v>
      </c>
      <c r="DC644" t="str">
        <f>INDEX('Data_Price '!AX$2:AX$1266,MATCH(Data!$DN644,'Data_Price '!$BE$2:$BE$1266,0))</f>
        <v>evo.com</v>
      </c>
      <c r="DD644">
        <f>INDEX('Data_Price '!AY$2:AY$1266,MATCH(Data!$DN644,'Data_Price '!$BE$2:$BE$1266,0))</f>
        <v>399</v>
      </c>
      <c r="DE644" t="str">
        <f>INDEX('Data_Price '!AZ$2:AZ$1266,MATCH(Data!$DN644,'Data_Price '!$BE$2:$BE$1266,0))</f>
        <v>https://www.google.com/url?url=https://www.evo.com/skis/head-oblivion-84%3Fimage%3D208283/832654/clone.jpg&amp;rct=j&amp;q=&amp;esrc=s&amp;sa=U&amp;ved=0ahUKEwi7pIfoxqP2AhVtg-AKHaXlBJEQsDwIGw&amp;usg=AOvVaw0PNjHgCMp1ceqxZWH36a9c</v>
      </c>
      <c r="DF644" t="str">
        <f>INDEX('Data_Price '!BA$2:BA$1266,MATCH(Data!$DN644,'Data_Price '!$BE$2:$BE$1266,0))</f>
        <v>Head Oblivion 84 Skis 2022 - 176</v>
      </c>
      <c r="DG644" t="str">
        <f>INDEX('Data_Price '!BB$2:BB$1266,MATCH(Data!$DN644,'Data_Price '!$BE$2:$BE$1266,0))</f>
        <v>evo.com</v>
      </c>
      <c r="DH644">
        <f>INDEX('Data_Price '!BC$2:BC$1266,MATCH(Data!$DN644,'Data_Price '!$BE$2:$BE$1266,0))</f>
        <v>399</v>
      </c>
      <c r="DI644" t="str">
        <f>INDEX('Data_Price '!BD$2:BD$1266,MATCH(Data!$DN644,'Data_Price '!$BE$2:$BE$1266,0))</f>
        <v>https://www.google.com/url?q=https://www.evo.com/skis/head-oblivion-84%3Fimage%3D208283/832654/clone.jpg&amp;sa=U&amp;ved=0ahUKEwiTtLboxqP2AhXHm-AKHcREAg4Q2ykIFw&amp;usg=AOvVaw2v28j-zQa7I9PVPuFrmw-Y</v>
      </c>
      <c r="DJ644" s="89" t="e">
        <f ca="1">_xll.Connector("TinyUrl.TinyUrl",DA644,0)</f>
        <v>#NAME?</v>
      </c>
      <c r="DK644" s="89" t="e">
        <f ca="1">_xll.Connector("TinyUrl.TinyUrl",DE644,0)</f>
        <v>#NAME?</v>
      </c>
      <c r="DL644" s="89" t="e">
        <f ca="1">_xll.Connector("TinyUrl.TinyUrl",DI644,0)</f>
        <v>#NAME?</v>
      </c>
      <c r="DM644" s="224" t="str">
        <f t="shared" si="338"/>
        <v>Oblivion 84</v>
      </c>
      <c r="DN644" s="89" t="str">
        <f t="shared" si="339"/>
        <v xml:space="preserve"> HeadOblivion 84176 Unisex</v>
      </c>
      <c r="DO644" s="227" t="s">
        <v>1110</v>
      </c>
    </row>
    <row r="645" spans="2:119" ht="15.45" customHeight="1">
      <c r="B645" s="224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#VALUE!</v>
      </c>
      <c r="F645" s="43" t="b">
        <f>CL645&gt;Driver!$F$56</f>
        <v>0</v>
      </c>
      <c r="G645" s="43" t="b">
        <f>AND(CB645&gt;Driver!$F$55,CB645&lt;Driver!$G$55)</f>
        <v>0</v>
      </c>
      <c r="H645" s="43" t="e">
        <f t="shared" si="306"/>
        <v>#VALUE!</v>
      </c>
      <c r="I645" s="43">
        <f t="shared" si="307"/>
        <v>0</v>
      </c>
      <c r="J645" s="43" t="e">
        <f t="array" ref="J645">NOT(OR(($H$9:$H$1273=TRUE)*($I$9:$I$1273&gt;0)*($BT$9:$BT$1273=BT645)*($K$9:$K$1273&gt;K645)))</f>
        <v>#VALUE!</v>
      </c>
      <c r="K645" s="72">
        <f t="shared" si="308"/>
        <v>0.75413799891758893</v>
      </c>
      <c r="L645" s="72">
        <f t="shared" si="309"/>
        <v>0.94926758520667154</v>
      </c>
      <c r="M645" s="72">
        <f t="shared" si="310"/>
        <v>0.55900841262850642</v>
      </c>
      <c r="N645" s="72">
        <f t="shared" si="311"/>
        <v>0.3645608044014419</v>
      </c>
      <c r="O645" s="72">
        <f t="shared" si="312"/>
        <v>0.32709678642525364</v>
      </c>
      <c r="P645" s="72">
        <f t="shared" si="313"/>
        <v>0.98536764705882351</v>
      </c>
      <c r="Q645" s="72"/>
      <c r="R645" s="72"/>
      <c r="S645" s="72">
        <f t="shared" si="314"/>
        <v>0.68542554857362625</v>
      </c>
      <c r="T645" s="72">
        <f t="shared" si="315"/>
        <v>0.92482756717176273</v>
      </c>
      <c r="U645" s="72">
        <f t="shared" si="316"/>
        <v>0.93278673079457541</v>
      </c>
      <c r="V645" s="72">
        <f t="shared" si="317"/>
        <v>0.83154714218003489</v>
      </c>
      <c r="W645" s="72">
        <f t="shared" si="318"/>
        <v>0.96973844282238442</v>
      </c>
      <c r="X645" s="72">
        <f t="shared" si="319"/>
        <v>5.073241479332849E-2</v>
      </c>
      <c r="Y645" s="72">
        <f t="shared" si="320"/>
        <v>0.44099158737149363</v>
      </c>
      <c r="Z645" s="72">
        <f t="shared" si="321"/>
        <v>0.6354391955985581</v>
      </c>
      <c r="AA645" s="72">
        <f t="shared" si="322"/>
        <v>0.67290321357474636</v>
      </c>
      <c r="AB645" s="72">
        <f t="shared" si="323"/>
        <v>1.463235294117643E-2</v>
      </c>
      <c r="AC645" s="72"/>
      <c r="AD645" s="72"/>
      <c r="AE645" s="72">
        <f t="shared" si="324"/>
        <v>0.3145744514263738</v>
      </c>
      <c r="AF645" s="72">
        <f t="shared" si="325"/>
        <v>7.517243282823724E-2</v>
      </c>
      <c r="AG645" s="72">
        <f t="shared" si="326"/>
        <v>6.7213269205424642E-2</v>
      </c>
      <c r="AH645" s="72">
        <f t="shared" si="327"/>
        <v>0.16845285781996508</v>
      </c>
      <c r="AI645" s="72">
        <f t="shared" si="328"/>
        <v>3.0261557177615556E-2</v>
      </c>
      <c r="AJ645" s="72">
        <f>(AV645-Driver!$K$179)/(Driver!$L$179-Driver!$K$179)</f>
        <v>0.1892675852066715</v>
      </c>
      <c r="AK645" s="72">
        <f>(AW645-Driver!$K$180)/(Driver!$L$180-Driver!$K$180)</f>
        <v>0.17782237581596483</v>
      </c>
      <c r="AL645" s="72">
        <f>(AX645-Driver!$K$181)/(Driver!$L$181-Driver!$K$181)</f>
        <v>0.23543919559855814</v>
      </c>
      <c r="AM645" s="72">
        <f>(AY645-Driver!$K$182)/(Driver!$L$182-Driver!$K$182)</f>
        <v>0.88690321357474633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29"/>
        <v>3.9835164835164836</v>
      </c>
      <c r="AW645" s="70">
        <f t="shared" si="330"/>
        <v>18.342491718235756</v>
      </c>
      <c r="AX645" s="70">
        <f t="shared" si="331"/>
        <v>3.1189527603870233</v>
      </c>
      <c r="AY645" s="70">
        <f>IFERROR(Driver!$K$19/Data!BH645/Data!BI645*Data!BK645*Data!BL645,"")</f>
        <v>-0.69232105704329927</v>
      </c>
      <c r="AZ645" s="70">
        <f t="shared" si="332"/>
        <v>15.915860014892033</v>
      </c>
      <c r="BA645" s="70"/>
      <c r="BB645" s="70"/>
      <c r="BC645" s="70">
        <f t="shared" si="333"/>
        <v>18.375478319558137</v>
      </c>
      <c r="BD645" s="70">
        <f t="shared" si="334"/>
        <v>3.9180185869528379</v>
      </c>
      <c r="BE645" s="70">
        <f t="shared" si="335"/>
        <v>3.2959270755352557E-2</v>
      </c>
      <c r="BF645" s="70">
        <f t="shared" si="336"/>
        <v>26.151622998495721</v>
      </c>
      <c r="BG645" s="70">
        <f t="shared" si="337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219</v>
      </c>
      <c r="BS645" s="8" t="s">
        <v>855</v>
      </c>
      <c r="BT645" s="9" t="s">
        <v>863</v>
      </c>
      <c r="BU645" s="10">
        <v>165</v>
      </c>
      <c r="BV645" s="9" t="s">
        <v>222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305</v>
      </c>
      <c r="CU645" s="9" t="s">
        <v>302</v>
      </c>
      <c r="CV645" s="10"/>
      <c r="CW645" s="10"/>
      <c r="CX645" t="e">
        <f>INDEX('Data_Price '!AS$2:AS$1266,MATCH(Data!$DN645,'Data_Price '!$BE$2:$BE$1266,0))</f>
        <v>#N/A</v>
      </c>
      <c r="CY645" t="e">
        <f>INDEX('Data_Price '!AT$2:AT$1266,MATCH(Data!$DN645,'Data_Price '!$BE$2:$BE$1266,0))</f>
        <v>#N/A</v>
      </c>
      <c r="CZ645" t="e">
        <f>INDEX('Data_Price '!AU$2:AU$1266,MATCH(Data!$DN645,'Data_Price '!$BE$2:$BE$1266,0))</f>
        <v>#N/A</v>
      </c>
      <c r="DA645" t="e">
        <f>INDEX('Data_Price '!AV$2:AV$1266,MATCH(Data!$DN645,'Data_Price '!$BE$2:$BE$1266,0))</f>
        <v>#N/A</v>
      </c>
      <c r="DB645" t="e">
        <f>INDEX('Data_Price '!AW$2:AW$1266,MATCH(Data!$DN645,'Data_Price '!$BE$2:$BE$1266,0))</f>
        <v>#N/A</v>
      </c>
      <c r="DC645" t="e">
        <f>INDEX('Data_Price '!AX$2:AX$1266,MATCH(Data!$DN645,'Data_Price '!$BE$2:$BE$1266,0))</f>
        <v>#N/A</v>
      </c>
      <c r="DD645" t="e">
        <f>INDEX('Data_Price '!AY$2:AY$1266,MATCH(Data!$DN645,'Data_Price '!$BE$2:$BE$1266,0))</f>
        <v>#N/A</v>
      </c>
      <c r="DE645" t="e">
        <f>INDEX('Data_Price '!AZ$2:AZ$1266,MATCH(Data!$DN645,'Data_Price '!$BE$2:$BE$1266,0))</f>
        <v>#N/A</v>
      </c>
      <c r="DF645" t="e">
        <f>INDEX('Data_Price '!BA$2:BA$1266,MATCH(Data!$DN645,'Data_Price '!$BE$2:$BE$1266,0))</f>
        <v>#N/A</v>
      </c>
      <c r="DG645" t="e">
        <f>INDEX('Data_Price '!BB$2:BB$1266,MATCH(Data!$DN645,'Data_Price '!$BE$2:$BE$1266,0))</f>
        <v>#N/A</v>
      </c>
      <c r="DH645" t="e">
        <f>INDEX('Data_Price '!BC$2:BC$1266,MATCH(Data!$DN645,'Data_Price '!$BE$2:$BE$1266,0))</f>
        <v>#N/A</v>
      </c>
      <c r="DI645" t="e">
        <f>INDEX('Data_Price '!BD$2:BD$1266,MATCH(Data!$DN645,'Data_Price '!$BE$2:$BE$1266,0))</f>
        <v>#N/A</v>
      </c>
      <c r="DJ645" s="89" t="e">
        <f ca="1">_xll.Connector("TinyUrl.TinyUrl",DA645,0)</f>
        <v>#NAME?</v>
      </c>
      <c r="DK645" s="89" t="e">
        <f ca="1">_xll.Connector("TinyUrl.TinyUrl",DE645,0)</f>
        <v>#NAME?</v>
      </c>
      <c r="DL645" s="89" t="e">
        <f ca="1">_xll.Connector("TinyUrl.TinyUrl",DI645,0)</f>
        <v>#NAME?</v>
      </c>
      <c r="DM645" s="224" t="str">
        <f t="shared" si="338"/>
        <v>Blaze 94</v>
      </c>
      <c r="DN645" s="89" t="str">
        <f t="shared" si="339"/>
        <v xml:space="preserve"> VölklBlaze 94165 Unisex</v>
      </c>
      <c r="DO645" s="227" t="s">
        <v>967</v>
      </c>
    </row>
    <row r="646" spans="2:119" ht="15.45" customHeight="1">
      <c r="B646" s="224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#VALUE!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06"/>
        <v>#VALUE!</v>
      </c>
      <c r="I646" s="43">
        <f t="shared" si="307"/>
        <v>0</v>
      </c>
      <c r="J646" s="43" t="e">
        <f t="array" ref="J646">NOT(OR(($H$9:$H$1273=TRUE)*($I$9:$I$1273&gt;0)*($BT$9:$BT$1273=BT646)*($K$9:$K$1273&gt;K646)))</f>
        <v>#VALUE!</v>
      </c>
      <c r="K646" s="72">
        <f t="shared" si="308"/>
        <v>0.67899057476799041</v>
      </c>
      <c r="L646" s="72">
        <f t="shared" si="309"/>
        <v>0.92689066150995092</v>
      </c>
      <c r="M646" s="72">
        <f t="shared" si="310"/>
        <v>0.43109048802602989</v>
      </c>
      <c r="N646" s="72">
        <f t="shared" si="311"/>
        <v>-4.1231897805602546E-3</v>
      </c>
      <c r="O646" s="72">
        <f t="shared" si="312"/>
        <v>0.3561446538586498</v>
      </c>
      <c r="P646" s="72">
        <f t="shared" si="313"/>
        <v>0.94125000000000003</v>
      </c>
      <c r="Q646" s="72"/>
      <c r="R646" s="72"/>
      <c r="S646" s="72">
        <f t="shared" si="314"/>
        <v>0.72379635366675288</v>
      </c>
      <c r="T646" s="72">
        <f t="shared" si="315"/>
        <v>0.9006403752808666</v>
      </c>
      <c r="U646" s="72">
        <f t="shared" si="316"/>
        <v>0.90657834545553784</v>
      </c>
      <c r="V646" s="72">
        <f t="shared" si="317"/>
        <v>0.81304297612995513</v>
      </c>
      <c r="W646" s="72">
        <f t="shared" si="318"/>
        <v>0.93358208955223876</v>
      </c>
      <c r="X646" s="72">
        <f t="shared" si="319"/>
        <v>7.3109338490049081E-2</v>
      </c>
      <c r="Y646" s="72">
        <f t="shared" si="320"/>
        <v>0.56890951197397011</v>
      </c>
      <c r="Z646" s="72">
        <f t="shared" si="321"/>
        <v>1.0041231897805603</v>
      </c>
      <c r="AA646" s="72">
        <f t="shared" si="322"/>
        <v>0.6438553461413502</v>
      </c>
      <c r="AB646" s="72">
        <f t="shared" si="323"/>
        <v>5.8749999999999969E-2</v>
      </c>
      <c r="AC646" s="72"/>
      <c r="AD646" s="72"/>
      <c r="AE646" s="72">
        <f t="shared" si="324"/>
        <v>0.27620364633324718</v>
      </c>
      <c r="AF646" s="72">
        <f t="shared" si="325"/>
        <v>9.9359624719133371E-2</v>
      </c>
      <c r="AG646" s="72">
        <f t="shared" si="326"/>
        <v>9.3421654544462218E-2</v>
      </c>
      <c r="AH646" s="72">
        <f t="shared" si="327"/>
        <v>0.18695702387004487</v>
      </c>
      <c r="AI646" s="72">
        <f t="shared" si="328"/>
        <v>6.64179104477612E-2</v>
      </c>
      <c r="AJ646" s="72">
        <f>(AV646-Driver!$K$179)/(Driver!$L$179-Driver!$K$179)</f>
        <v>0.31310933849004907</v>
      </c>
      <c r="AK646" s="72">
        <f>(AW646-Driver!$K$180)/(Driver!$L$180-Driver!$K$180)</f>
        <v>0.25105403501185281</v>
      </c>
      <c r="AL646" s="72">
        <f>(AX646-Driver!$K$181)/(Driver!$L$181-Driver!$K$181)</f>
        <v>0.60412318978056023</v>
      </c>
      <c r="AM646" s="72">
        <f>(AY646-Driver!$K$182)/(Driver!$L$182-Driver!$K$182)</f>
        <v>0.85785534614135017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29"/>
        <v>6.5900149233482557</v>
      </c>
      <c r="AW646" s="70">
        <f t="shared" si="330"/>
        <v>25.503680227813192</v>
      </c>
      <c r="AX646" s="70">
        <f t="shared" si="331"/>
        <v>6.4371087080250424</v>
      </c>
      <c r="AY646" s="70">
        <f>IFERROR(Driver!$K$19/Data!BH646/Data!BI646*Data!BK646*Data!BL646,"")</f>
        <v>-0.87013734097134576</v>
      </c>
      <c r="AZ646" s="70">
        <f t="shared" si="332"/>
        <v>19.936708860759495</v>
      </c>
      <c r="BA646" s="70"/>
      <c r="BB646" s="70"/>
      <c r="BC646" s="70">
        <f t="shared" si="333"/>
        <v>38.278681670872274</v>
      </c>
      <c r="BD646" s="70">
        <f t="shared" si="334"/>
        <v>1.7774949617765692</v>
      </c>
      <c r="BE646" s="70">
        <f t="shared" si="335"/>
        <v>6.7555606972715121E-3</v>
      </c>
      <c r="BF646" s="70">
        <f t="shared" si="336"/>
        <v>24.061707442263149</v>
      </c>
      <c r="BG646" s="70">
        <f t="shared" si="337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219</v>
      </c>
      <c r="BS646" s="8" t="s">
        <v>950</v>
      </c>
      <c r="BT646" s="9" t="s">
        <v>701</v>
      </c>
      <c r="BU646" s="10">
        <v>177</v>
      </c>
      <c r="BV646" s="9" t="s">
        <v>222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301</v>
      </c>
      <c r="CU646" s="9" t="s">
        <v>302</v>
      </c>
      <c r="CV646" s="10"/>
      <c r="CW646" s="10"/>
      <c r="CX646" t="str">
        <f>INDEX('Data_Price '!AS$2:AS$1266,MATCH(Data!$DN646,'Data_Price '!$BE$2:$BE$1266,0))</f>
        <v>K2 2021 Reckoner 122 Skis</v>
      </c>
      <c r="CY646" t="str">
        <f>INDEX('Data_Price '!AT$2:AT$1266,MATCH(Data!$DN646,'Data_Price '!$BE$2:$BE$1266,0))</f>
        <v>evo.com</v>
      </c>
      <c r="CZ646">
        <f>INDEX('Data_Price '!AU$2:AU$1266,MATCH(Data!$DN646,'Data_Price '!$BE$2:$BE$1266,0))</f>
        <v>399.97</v>
      </c>
      <c r="DA646" t="str">
        <f>INDEX('Data_Price '!AV$2:AV$1266,MATCH(Data!$DN646,'Data_Price '!$BE$2:$BE$1266,0))</f>
        <v>https://www.google.com/url?url=https://www.evo.com/outlet/skis/k2-reckoner-122-2021%3Fimage%3D182106/723849/k2-reckoner-122-skis-2021-.jpg&amp;rct=j&amp;q=&amp;esrc=s&amp;sa=U&amp;ved=0ahUKEwj0uIXpxqP2AhUkiOAKHaVRCmAQsDwIZg&amp;usg=AOvVaw2UgEfBI805UIMqj7UZ8KQw</v>
      </c>
      <c r="DB646" t="str">
        <f>INDEX('Data_Price '!AW$2:AW$1266,MATCH(Data!$DN646,'Data_Price '!$BE$2:$BE$1266,0))</f>
        <v>K2 2021 Reckoner 122 Skis</v>
      </c>
      <c r="DC646" t="str">
        <f>INDEX('Data_Price '!AX$2:AX$1266,MATCH(Data!$DN646,'Data_Price '!$BE$2:$BE$1266,0))</f>
        <v>evo.com</v>
      </c>
      <c r="DD646">
        <f>INDEX('Data_Price '!AY$2:AY$1266,MATCH(Data!$DN646,'Data_Price '!$BE$2:$BE$1266,0))</f>
        <v>399.97</v>
      </c>
      <c r="DE646" t="str">
        <f>INDEX('Data_Price '!AZ$2:AZ$1266,MATCH(Data!$DN646,'Data_Price '!$BE$2:$BE$1266,0))</f>
        <v>https://www.google.com/url?q=https://www.evo.com/outlet/skis/k2-reckoner-122-2021%3Fimage%3D182106/723849/k2-reckoner-122-skis-2021-.jpg&amp;sa=U&amp;ved=0ahUKEwitvrjpxqP2AhVpmeAKHalNBNEQ2ykIGQ&amp;usg=AOvVaw1lRFvBd-cPIwTMC4zQZ8Uw</v>
      </c>
      <c r="DF646" t="str">
        <f>INDEX('Data_Price '!BA$2:BA$1266,MATCH(Data!$DN646,'Data_Price '!$BE$2:$BE$1266,0))</f>
        <v>K2 2021 Reckoner 122 Skis</v>
      </c>
      <c r="DG646" t="str">
        <f>INDEX('Data_Price '!BB$2:BB$1266,MATCH(Data!$DN646,'Data_Price '!$BE$2:$BE$1266,0))</f>
        <v>Powder7 Ski Shop</v>
      </c>
      <c r="DH646">
        <f>INDEX('Data_Price '!BC$2:BC$1266,MATCH(Data!$DN646,'Data_Price '!$BE$2:$BE$1266,0))</f>
        <v>419.93</v>
      </c>
      <c r="DI646" t="str">
        <f>INDEX('Data_Price '!BD$2:BD$1266,MATCH(Data!$DN646,'Data_Price '!$BE$2:$BE$1266,0))</f>
        <v>https://www.google.com/url?q=https://www.powder7.com/K2-Reckoner-122-Skis-177cm-New-Flat-2021/for-sale%3Futm_source%3Dfeed%26utm_medium%3Dfree&amp;sa=U&amp;ved=0ahUKEwitvrjpxqP2AhVpmeAKHalNBNEQ2ykIGw&amp;usg=AOvVaw3y2pgoTfOyDti9G2HVfrQ3</v>
      </c>
      <c r="DJ646" s="89" t="e">
        <f ca="1">_xll.Connector("TinyUrl.TinyUrl",DA646,0)</f>
        <v>#NAME?</v>
      </c>
      <c r="DK646" s="89" t="e">
        <f ca="1">_xll.Connector("TinyUrl.TinyUrl",DE646,0)</f>
        <v>#NAME?</v>
      </c>
      <c r="DL646" s="89" t="e">
        <f ca="1">_xll.Connector("TinyUrl.TinyUrl",DI646,0)</f>
        <v>#NAME?</v>
      </c>
      <c r="DM646" s="224" t="str">
        <f t="shared" si="338"/>
        <v>Reckoner 122</v>
      </c>
      <c r="DN646" s="89" t="str">
        <f t="shared" si="339"/>
        <v xml:space="preserve"> K2Reckoner 122177 Unisex</v>
      </c>
      <c r="DO646" s="227" t="s">
        <v>1111</v>
      </c>
    </row>
    <row r="647" spans="2:119" ht="15.45" customHeight="1">
      <c r="B647" s="224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#VALUE!</v>
      </c>
      <c r="F647" s="43" t="b">
        <f>CL647&gt;Driver!$F$56</f>
        <v>0</v>
      </c>
      <c r="G647" s="43" t="b">
        <f>AND(CB647&gt;Driver!$F$55,CB647&lt;Driver!$G$55)</f>
        <v>1</v>
      </c>
      <c r="H647" s="43" t="e">
        <f t="shared" si="306"/>
        <v>#VALUE!</v>
      </c>
      <c r="I647" s="43">
        <f t="shared" si="307"/>
        <v>0</v>
      </c>
      <c r="J647" s="43" t="e">
        <f t="array" ref="J647">NOT(OR(($H$9:$H$1273=TRUE)*($I$9:$I$1273&gt;0)*($BT$9:$BT$1273=BT647)*($K$9:$K$1273&gt;K647)))</f>
        <v>#VALUE!</v>
      </c>
      <c r="K647" s="72">
        <f t="shared" si="308"/>
        <v>0.59306819810540867</v>
      </c>
      <c r="L647" s="72">
        <f t="shared" si="309"/>
        <v>0.81384578196760948</v>
      </c>
      <c r="M647" s="72">
        <f t="shared" si="310"/>
        <v>0.37229061424320797</v>
      </c>
      <c r="N647" s="72">
        <f t="shared" si="311"/>
        <v>4.7100486941124342E-2</v>
      </c>
      <c r="O647" s="72">
        <f t="shared" si="312"/>
        <v>0.32390534271660443</v>
      </c>
      <c r="P647" s="72">
        <f t="shared" si="313"/>
        <v>0.74586601307189537</v>
      </c>
      <c r="Q647" s="72"/>
      <c r="R647" s="72"/>
      <c r="S647" s="72">
        <f t="shared" si="314"/>
        <v>0.80177633164614803</v>
      </c>
      <c r="T647" s="72">
        <f t="shared" si="315"/>
        <v>0.95098689417601634</v>
      </c>
      <c r="U647" s="72">
        <f t="shared" si="316"/>
        <v>0.23947943583849018</v>
      </c>
      <c r="V647" s="72">
        <f t="shared" si="317"/>
        <v>0.61947526813294618</v>
      </c>
      <c r="W647" s="72">
        <f t="shared" si="318"/>
        <v>0.95751495016611299</v>
      </c>
      <c r="X647" s="72">
        <f t="shared" si="319"/>
        <v>0.18615421803239057</v>
      </c>
      <c r="Y647" s="72">
        <f t="shared" si="320"/>
        <v>0.62770938575679203</v>
      </c>
      <c r="Z647" s="72">
        <f t="shared" si="321"/>
        <v>0.95289951305887566</v>
      </c>
      <c r="AA647" s="72">
        <f t="shared" si="322"/>
        <v>0.67609465728339557</v>
      </c>
      <c r="AB647" s="72">
        <f t="shared" si="323"/>
        <v>0.25413398692810463</v>
      </c>
      <c r="AC647" s="72"/>
      <c r="AD647" s="72"/>
      <c r="AE647" s="72">
        <f t="shared" si="324"/>
        <v>0.198223668353852</v>
      </c>
      <c r="AF647" s="72">
        <f t="shared" si="325"/>
        <v>4.9013105823983709E-2</v>
      </c>
      <c r="AG647" s="72">
        <f t="shared" si="326"/>
        <v>0.76052056416150982</v>
      </c>
      <c r="AH647" s="72">
        <f t="shared" si="327"/>
        <v>0.38052473186705382</v>
      </c>
      <c r="AI647" s="72">
        <f t="shared" si="328"/>
        <v>4.2485049833887047E-2</v>
      </c>
      <c r="AJ647" s="72">
        <f>(AV647-Driver!$K$179)/(Driver!$L$179-Driver!$K$179)</f>
        <v>0.42615421803239056</v>
      </c>
      <c r="AK647" s="72">
        <f>(AW647-Driver!$K$180)/(Driver!$L$180-Driver!$K$180)</f>
        <v>0.43045703710519162</v>
      </c>
      <c r="AL647" s="72">
        <f>(AX647-Driver!$K$181)/(Driver!$L$181-Driver!$K$181)</f>
        <v>0.55289951305887564</v>
      </c>
      <c r="AM647" s="72">
        <f>(AY647-Driver!$K$182)/(Driver!$L$182-Driver!$K$182)</f>
        <v>0.89009465728339554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29"/>
        <v>8.9692714692714688</v>
      </c>
      <c r="AW647" s="70">
        <f t="shared" si="330"/>
        <v>43.047167993643484</v>
      </c>
      <c r="AX647" s="70">
        <f t="shared" si="331"/>
        <v>5.9760956175298805</v>
      </c>
      <c r="AY647" s="70">
        <f>IFERROR(Driver!$K$19/Data!BH647/Data!BI647*Data!BK647*Data!BL647,"")</f>
        <v>-0.67278466037188323</v>
      </c>
      <c r="AZ647" s="70">
        <f t="shared" si="332"/>
        <v>37.743857036485487</v>
      </c>
      <c r="BA647" s="70"/>
      <c r="BB647" s="70"/>
      <c r="BC647" s="70">
        <f t="shared" si="333"/>
        <v>78.72743835679654</v>
      </c>
      <c r="BD647" s="70">
        <f t="shared" si="334"/>
        <v>6.2330726752445909</v>
      </c>
      <c r="BE647" s="70">
        <f t="shared" si="335"/>
        <v>0.86054544572295544</v>
      </c>
      <c r="BF647" s="70">
        <f t="shared" si="336"/>
        <v>2.1995947141140828</v>
      </c>
      <c r="BG647" s="70">
        <f t="shared" si="337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219</v>
      </c>
      <c r="BS647" s="8" t="s">
        <v>471</v>
      </c>
      <c r="BT647" s="9" t="s">
        <v>480</v>
      </c>
      <c r="BU647" s="10">
        <v>183.4</v>
      </c>
      <c r="BV647" s="9" t="s">
        <v>222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304</v>
      </c>
      <c r="CU647" s="9" t="s">
        <v>302</v>
      </c>
      <c r="CV647" s="10"/>
      <c r="CW647" s="10"/>
      <c r="CX647" t="str">
        <f>INDEX('Data_Price '!AS$2:AS$1266,MATCH(Data!$DN647,'Data_Price '!$BE$2:$BE$1266,0))</f>
        <v>Black Crows Corvus Freebird Skis</v>
      </c>
      <c r="CY647" t="str">
        <f>INDEX('Data_Price '!AT$2:AT$1266,MATCH(Data!$DN647,'Data_Price '!$BE$2:$BE$1266,0))</f>
        <v>! OutdoorXL.com</v>
      </c>
      <c r="CZ647">
        <f>INDEX('Data_Price '!AU$2:AU$1266,MATCH(Data!$DN647,'Data_Price '!$BE$2:$BE$1266,0))</f>
        <v>659.95</v>
      </c>
      <c r="DA647" t="str">
        <f>INDEX('Data_Price '!AV$2:AV$1266,MATCH(Data!$DN647,'Data_Price '!$BE$2:$BE$1266,0))</f>
        <v>https://www.google.com/url?q=https://www.outdoorxl.com/black-crows-corvus-freebird.html%3Fprl%3D92-20390x144-4028&amp;sa=U&amp;ved=0ahUKEwjQv6XqxqP2AhUoU98KHWoeAxUQ2ykIGg&amp;usg=AOvVaw0vUshIzEaiavnkKAQAgc4G</v>
      </c>
      <c r="DB647" t="str">
        <f>INDEX('Data_Price '!AW$2:AW$1266,MATCH(Data!$DN647,'Data_Price '!$BE$2:$BE$1266,0))</f>
        <v>Black Crows Corvus Freebird Skis</v>
      </c>
      <c r="DC647" t="str">
        <f>INDEX('Data_Price '!AX$2:AX$1266,MATCH(Data!$DN647,'Data_Price '!$BE$2:$BE$1266,0))</f>
        <v>Great Outdoor Shop</v>
      </c>
      <c r="DD647">
        <f>INDEX('Data_Price '!AY$2:AY$1266,MATCH(Data!$DN647,'Data_Price '!$BE$2:$BE$1266,0))</f>
        <v>719.96</v>
      </c>
      <c r="DE647" t="str">
        <f>INDEX('Data_Price '!AZ$2:AZ$1266,MATCH(Data!$DN647,'Data_Price '!$BE$2:$BE$1266,0))</f>
        <v>https://www.google.com/url?q=https://www.greatoutdoorshop.com/shop/black-crows-corvus-freebird-skis-2022/%3Fattribute_pa_size%3D183%26utm_source%3DGoogle%2520Shopping%26utm_campaign%3DGoogle%2520Product%2520Feed%26utm_medium%3Dcpc%26utm_term%3D521225&amp;sa=U&amp;ved=0ahUKEwjQv6XqxqP2AhUoU98KHWoeAxUQ2ykIHg&amp;usg=AOvVaw0BRfuFLGnqhBQovDIRnWYY</v>
      </c>
      <c r="DF647" t="str">
        <f>INDEX('Data_Price '!BA$2:BA$1266,MATCH(Data!$DN647,'Data_Price '!$BE$2:$BE$1266,0))</f>
        <v>Black Crows Corvus Freebird Skis</v>
      </c>
      <c r="DG647" t="str">
        <f>INDEX('Data_Price '!BB$2:BB$1266,MATCH(Data!$DN647,'Data_Price '!$BE$2:$BE$1266,0))</f>
        <v>Telemark Pyrenees</v>
      </c>
      <c r="DH647">
        <f>INDEX('Data_Price '!BC$2:BC$1266,MATCH(Data!$DN647,'Data_Price '!$BE$2:$BE$1266,0))</f>
        <v>747.68</v>
      </c>
      <c r="DI647" t="str">
        <f>INDEX('Data_Price '!BD$2:BD$1266,MATCH(Data!$DN647,'Data_Price '!$BE$2:$BE$1266,0))</f>
        <v>https://www.google.com/url?q=https://www.telemark-pyrenees.com/ski/black-crows-corvus-freebird-ski-2022%3Fcurrency%3DUSD%26tax%3Dex_vat%26country%3DUS%26var%3D67915&amp;sa=U&amp;ved=0ahUKEwjQv6XqxqP2AhUoU98KHWoeAxUQ2ykIHA&amp;usg=AOvVaw3XxqlM8DC240e7V6_RxGyK</v>
      </c>
      <c r="DJ647" s="89" t="e">
        <f ca="1">_xll.Connector("TinyUrl.TinyUrl",DA647,0)</f>
        <v>#NAME?</v>
      </c>
      <c r="DK647" s="89" t="e">
        <f ca="1">_xll.Connector("TinyUrl.TinyUrl",DE647,0)</f>
        <v>#NAME?</v>
      </c>
      <c r="DL647" s="89" t="e">
        <f ca="1">_xll.Connector("TinyUrl.TinyUrl",DI647,0)</f>
        <v>#NAME?</v>
      </c>
      <c r="DM647" s="224" t="str">
        <f t="shared" si="338"/>
        <v>Corvus Freebird</v>
      </c>
      <c r="DN647" s="89" t="str">
        <f t="shared" si="339"/>
        <v xml:space="preserve"> Black CrowsCorvus Freebird183.4 Unisex</v>
      </c>
      <c r="DO647" s="227" t="s">
        <v>1019</v>
      </c>
    </row>
    <row r="648" spans="2:119" ht="15.45" customHeight="1">
      <c r="B648" s="224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#VALUE!</v>
      </c>
      <c r="F648" s="43" t="b">
        <f>CL648&gt;Driver!$F$56</f>
        <v>0</v>
      </c>
      <c r="G648" s="43" t="b">
        <f>AND(CB648&gt;Driver!$F$55,CB648&lt;Driver!$G$55)</f>
        <v>0</v>
      </c>
      <c r="H648" s="43" t="e">
        <f t="shared" si="306"/>
        <v>#VALUE!</v>
      </c>
      <c r="I648" s="43">
        <f t="shared" si="307"/>
        <v>0</v>
      </c>
      <c r="J648" s="43" t="e">
        <f t="array" ref="J648">NOT(OR(($H$9:$H$1273=TRUE)*($I$9:$I$1273&gt;0)*($BT$9:$BT$1273=BT648)*($K$9:$K$1273&gt;K648)))</f>
        <v>#VALUE!</v>
      </c>
      <c r="K648" s="72">
        <f t="shared" si="308"/>
        <v>0.80372608584922522</v>
      </c>
      <c r="L648" s="72">
        <f t="shared" si="309"/>
        <v>0.95275481427765696</v>
      </c>
      <c r="M648" s="72">
        <f t="shared" si="310"/>
        <v>0.65469735742079349</v>
      </c>
      <c r="N648" s="72">
        <f t="shared" si="311"/>
        <v>0.5302472649086194</v>
      </c>
      <c r="O648" s="72">
        <f t="shared" si="312"/>
        <v>0.51428598382434909</v>
      </c>
      <c r="P648" s="72">
        <f t="shared" si="313"/>
        <v>0.91955882352941187</v>
      </c>
      <c r="Q648" s="72"/>
      <c r="R648" s="72"/>
      <c r="S648" s="72">
        <f t="shared" si="314"/>
        <v>0.73823914606569363</v>
      </c>
      <c r="T648" s="72">
        <f t="shared" si="315"/>
        <v>0.92380853502554638</v>
      </c>
      <c r="U648" s="72">
        <f t="shared" si="316"/>
        <v>0.54597195389153519</v>
      </c>
      <c r="V648" s="72">
        <f t="shared" si="317"/>
        <v>0.63964845881457222</v>
      </c>
      <c r="W648" s="72">
        <f t="shared" si="318"/>
        <v>0.98826979472140764</v>
      </c>
      <c r="X648" s="72">
        <f t="shared" si="319"/>
        <v>4.7245185722343042E-2</v>
      </c>
      <c r="Y648" s="72">
        <f t="shared" si="320"/>
        <v>0.34530264257920651</v>
      </c>
      <c r="Z648" s="72">
        <f t="shared" si="321"/>
        <v>0.46975273509138055</v>
      </c>
      <c r="AA648" s="72">
        <f t="shared" si="322"/>
        <v>0.48571401617565091</v>
      </c>
      <c r="AB648" s="72">
        <f t="shared" si="323"/>
        <v>8.0441176470588183E-2</v>
      </c>
      <c r="AC648" s="72"/>
      <c r="AD648" s="72"/>
      <c r="AE648" s="72">
        <f t="shared" si="324"/>
        <v>0.26176085393430643</v>
      </c>
      <c r="AF648" s="72">
        <f t="shared" si="325"/>
        <v>7.6191464974453629E-2</v>
      </c>
      <c r="AG648" s="72">
        <f t="shared" si="326"/>
        <v>0.45402804610846481</v>
      </c>
      <c r="AH648" s="72">
        <f t="shared" si="327"/>
        <v>0.36035154118542778</v>
      </c>
      <c r="AI648" s="72">
        <f t="shared" si="328"/>
        <v>1.1730205278592386E-2</v>
      </c>
      <c r="AJ648" s="72">
        <f>(AV648-Driver!$K$179)/(Driver!$L$179-Driver!$K$179)</f>
        <v>0.28724518572234303</v>
      </c>
      <c r="AK648" s="72">
        <f>(AW648-Driver!$K$180)/(Driver!$L$180-Driver!$K$180)</f>
        <v>0.21218963694632589</v>
      </c>
      <c r="AL648" s="72">
        <f>(AX648-Driver!$K$181)/(Driver!$L$181-Driver!$K$181)</f>
        <v>6.9752735091380524E-2</v>
      </c>
      <c r="AM648" s="72">
        <f>(AY648-Driver!$K$182)/(Driver!$L$182-Driver!$K$182)</f>
        <v>0.69971401617565088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29"/>
        <v>6.0456518789852121</v>
      </c>
      <c r="AW648" s="70">
        <f t="shared" si="330"/>
        <v>21.703202621344833</v>
      </c>
      <c r="AX648" s="70">
        <f t="shared" si="331"/>
        <v>1.6277746158224247</v>
      </c>
      <c r="AY648" s="70">
        <f>IFERROR(Driver!$K$19/Data!BH648/Data!BI648*Data!BK648*Data!BL648,"")</f>
        <v>-1.8381982044552538</v>
      </c>
      <c r="AZ648" s="70">
        <f t="shared" si="332"/>
        <v>21.913626209977661</v>
      </c>
      <c r="BA648" s="70"/>
      <c r="BB648" s="70"/>
      <c r="BC648" s="70">
        <f t="shared" si="333"/>
        <v>45.770258492866695</v>
      </c>
      <c r="BD648" s="70">
        <f t="shared" si="334"/>
        <v>3.8278360476308069</v>
      </c>
      <c r="BE648" s="70">
        <f t="shared" si="335"/>
        <v>0.55410760248541091</v>
      </c>
      <c r="BF648" s="70">
        <f t="shared" si="336"/>
        <v>4.4780148769181469</v>
      </c>
      <c r="BG648" s="70">
        <f t="shared" si="337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219</v>
      </c>
      <c r="BS648" s="8" t="s">
        <v>525</v>
      </c>
      <c r="BT648" s="9" t="s">
        <v>529</v>
      </c>
      <c r="BU648" s="10">
        <v>172</v>
      </c>
      <c r="BV648" s="9" t="s">
        <v>222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302</v>
      </c>
      <c r="CU648" s="9" t="s">
        <v>388</v>
      </c>
      <c r="CV648" s="10"/>
      <c r="CW648" s="10"/>
      <c r="CX648" t="str">
        <f>INDEX('Data_Price '!AS$2:AS$1266,MATCH(Data!$DN648,'Data_Price '!$BE$2:$BE$1266,0))</f>
        <v>Dynafit - Blacklight 88 - 172 Black/Blue</v>
      </c>
      <c r="CY648" t="str">
        <f>INDEX('Data_Price '!AT$2:AT$1266,MATCH(Data!$DN648,'Data_Price '!$BE$2:$BE$1266,0))</f>
        <v>Backcountry.com</v>
      </c>
      <c r="CZ648">
        <f>INDEX('Data_Price '!AU$2:AU$1266,MATCH(Data!$DN648,'Data_Price '!$BE$2:$BE$1266,0))</f>
        <v>489.96</v>
      </c>
      <c r="DA648" t="str">
        <f>INDEX('Data_Price '!AV$2:AV$1266,MATCH(Data!$DN648,'Data_Price '!$BE$2:$BE$1266,0))</f>
        <v>https://www.google.com/url?q=https://www.backcountry.com/dynafit-blacklight-88-ski%3FCMP_SKU%3DDNFZ11Z%26MER%3D0406%26skid%3DDNFZ11Z-BLABLU-S172&amp;sa=U&amp;ved=0ahUKEwju0PHqxqP2AhUmU98KHdAnBxgQ2ykIGw&amp;usg=AOvVaw31SBbd9eDl5JzLiHELOg-b</v>
      </c>
      <c r="DB648" t="str">
        <f>INDEX('Data_Price '!AW$2:AW$1266,MATCH(Data!$DN648,'Data_Price '!$BE$2:$BE$1266,0))</f>
        <v>Dynafit - Blacklight 88 - 172 Black/Blue</v>
      </c>
      <c r="DC648" t="str">
        <f>INDEX('Data_Price '!AX$2:AX$1266,MATCH(Data!$DN648,'Data_Price '!$BE$2:$BE$1266,0))</f>
        <v>evo.com</v>
      </c>
      <c r="DD648">
        <f>INDEX('Data_Price '!AY$2:AY$1266,MATCH(Data!$DN648,'Data_Price '!$BE$2:$BE$1266,0))</f>
        <v>559.96</v>
      </c>
      <c r="DE648" t="str">
        <f>INDEX('Data_Price '!AZ$2:AZ$1266,MATCH(Data!$DN648,'Data_Price '!$BE$2:$BE$1266,0))</f>
        <v>https://www.google.com/url?q=https://www.evo.com/skis/dynafit-blacklight-88%3Fimage%3D208963/851016/dynafit-blacklight-88-skis-2022-.jpg&amp;sa=U&amp;ved=0ahUKEwju0PHqxqP2AhUmU98KHdAnBxgQ2ykIHQ&amp;usg=AOvVaw2ofXWPTr4hwxWKyrKAPkWe</v>
      </c>
      <c r="DF648" t="str">
        <f>INDEX('Data_Price '!BA$2:BA$1266,MATCH(Data!$DN648,'Data_Price '!$BE$2:$BE$1266,0))</f>
        <v>Dynafit - Blacklight 88 - 172 Black/Blue</v>
      </c>
      <c r="DG648" t="str">
        <f>INDEX('Data_Price '!BB$2:BB$1266,MATCH(Data!$DN648,'Data_Price '!$BE$2:$BE$1266,0))</f>
        <v>Ascent Outdoors</v>
      </c>
      <c r="DH648">
        <f>INDEX('Data_Price '!BC$2:BC$1266,MATCH(Data!$DN648,'Data_Price '!$BE$2:$BE$1266,0))</f>
        <v>559.96</v>
      </c>
      <c r="DI648" t="str">
        <f>INDEX('Data_Price '!BD$2:BD$1266,MATCH(Data!$DN648,'Data_Price '!$BE$2:$BE$1266,0))</f>
        <v>https://www.google.com/url?q=https://ascentoutdoors.com/products/dynafit-blacklight-88%3Fcurrency%3DUSD%26variant%3D39460898766891%26utm_medium%3Dcpc%26utm_source%3Dgoogle%26utm_campaign%3DGoogle%2520Shopping&amp;sa=U&amp;ved=0ahUKEwju0PHqxqP2AhUmU98KHdAnBxgQ2ykIHw&amp;usg=AOvVaw290zvI9EvtF8dejiqtgIq9</v>
      </c>
      <c r="DJ648" s="89" t="e">
        <f ca="1">_xll.Connector("TinyUrl.TinyUrl",DA648,0)</f>
        <v>#NAME?</v>
      </c>
      <c r="DK648" s="89" t="e">
        <f ca="1">_xll.Connector("TinyUrl.TinyUrl",DE648,0)</f>
        <v>#NAME?</v>
      </c>
      <c r="DL648" s="89" t="e">
        <f ca="1">_xll.Connector("TinyUrl.TinyUrl",DI648,0)</f>
        <v>#NAME?</v>
      </c>
      <c r="DM648" s="224" t="str">
        <f t="shared" si="338"/>
        <v>Blacklight 88</v>
      </c>
      <c r="DN648" s="89" t="str">
        <f t="shared" si="339"/>
        <v xml:space="preserve"> DynafitBlacklight 88172 Unisex</v>
      </c>
      <c r="DO648" s="227" t="s">
        <v>1048</v>
      </c>
    </row>
    <row r="649" spans="2:119" ht="15.45" customHeight="1">
      <c r="B649" s="224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#VALUE!</v>
      </c>
      <c r="F649" s="43" t="b">
        <f>CL649&gt;Driver!$F$56</f>
        <v>0</v>
      </c>
      <c r="G649" s="43" t="b">
        <f>AND(CB649&gt;Driver!$F$55,CB649&lt;Driver!$G$55)</f>
        <v>0</v>
      </c>
      <c r="H649" s="43" t="e">
        <f t="shared" ref="H649:H712" si="340">AND(B649:G649)</f>
        <v>#VALUE!</v>
      </c>
      <c r="I649" s="43">
        <f t="shared" ref="I649:I712" si="341">COUNTIFS($H$9:$H$1273,TRUE,$BT$9:$BT$1273,BT649)</f>
        <v>0</v>
      </c>
      <c r="J649" s="43" t="e">
        <f t="array" ref="J649">NOT(OR(($H$9:$H$1273=TRUE)*($I$9:$I$1273&gt;0)*($BT$9:$BT$1273=BT649)*($K$9:$K$1273&gt;K649)))</f>
        <v>#VALUE!</v>
      </c>
      <c r="K649" s="72">
        <f t="shared" ref="K649:K712" si="342">IFERROR(1-AVERAGE(X649:Y649),"")</f>
        <v>0.52090507797554753</v>
      </c>
      <c r="L649" s="72">
        <f t="shared" ref="L649:L712" si="343">1-X649</f>
        <v>0.67598420755781174</v>
      </c>
      <c r="M649" s="72">
        <f t="shared" ref="M649:M712" si="344">1-Y649</f>
        <v>0.36582594839328342</v>
      </c>
      <c r="N649" s="72">
        <f t="shared" ref="N649:N712" si="345">1-Z649</f>
        <v>9.3593878454434343E-4</v>
      </c>
      <c r="O649" s="72">
        <f t="shared" ref="O649:O712" si="346">1-AA649</f>
        <v>0.29908275606850854</v>
      </c>
      <c r="P649" s="72">
        <f t="shared" ref="P649:P712" si="347">1-AB649</f>
        <v>0.79745915032679737</v>
      </c>
      <c r="Q649" s="72"/>
      <c r="R649" s="72"/>
      <c r="S649" s="72">
        <f t="shared" ref="S649:S712" si="348">1-AE649</f>
        <v>0.76513093788334263</v>
      </c>
      <c r="T649" s="72">
        <f t="shared" ref="T649:T712" si="349">1-AF649</f>
        <v>0.93586264304540545</v>
      </c>
      <c r="U649" s="72">
        <f t="shared" ref="U649:U712" si="350">1-AG649</f>
        <v>0.96896720514444012</v>
      </c>
      <c r="V649" s="72">
        <f t="shared" ref="V649:V712" si="351">1-AH649</f>
        <v>0.66082303322576763</v>
      </c>
      <c r="W649" s="72">
        <f t="shared" ref="W649:W712" si="352">1-AI649</f>
        <v>0.9780555908917441</v>
      </c>
      <c r="X649" s="72">
        <f t="shared" ref="X649:X712" si="353">ABS(AJ649-AJ$1)</f>
        <v>0.32401579244218826</v>
      </c>
      <c r="Y649" s="72">
        <f t="shared" ref="Y649:Y712" si="354">AVERAGE(Z649:AB649)</f>
        <v>0.63417405160671658</v>
      </c>
      <c r="Z649" s="72">
        <f t="shared" ref="Z649:Z712" si="355">ABS(AL649-AL$1)</f>
        <v>0.99906406121545566</v>
      </c>
      <c r="AA649" s="72">
        <f t="shared" ref="AA649:AA712" si="356">ABS(AM649-AM$1)</f>
        <v>0.70091724393149146</v>
      </c>
      <c r="AB649" s="72">
        <f t="shared" ref="AB649:AB712" si="357">ABS(AN649-AN$1)</f>
        <v>0.20254084967320263</v>
      </c>
      <c r="AC649" s="72"/>
      <c r="AD649" s="72"/>
      <c r="AE649" s="72">
        <f t="shared" ref="AE649:AE712" si="358">ABS(AQ$1-AQ649)</f>
        <v>0.23486906211665737</v>
      </c>
      <c r="AF649" s="72">
        <f t="shared" ref="AF649:AF712" si="359">ABS(AR$1-AR649)</f>
        <v>6.4137356954594577E-2</v>
      </c>
      <c r="AG649" s="72">
        <f t="shared" ref="AG649:AG712" si="360">ABS(AS$1-AS649)</f>
        <v>3.1032794855559875E-2</v>
      </c>
      <c r="AH649" s="72">
        <f t="shared" ref="AH649:AH712" si="361">ABS(AT$1-AT649)</f>
        <v>0.33917696677423242</v>
      </c>
      <c r="AI649" s="72">
        <f t="shared" ref="AI649:AI712" si="362">ABS(AU$1-AU649)</f>
        <v>2.1944409108255951E-2</v>
      </c>
      <c r="AJ649" s="72">
        <f>(AV649-Driver!$K$179)/(Driver!$L$179-Driver!$K$179)</f>
        <v>0.56401579244218825</v>
      </c>
      <c r="AK649" s="72">
        <f>(AW649-Driver!$K$180)/(Driver!$L$180-Driver!$K$180)</f>
        <v>0.3881745404130918</v>
      </c>
      <c r="AL649" s="72">
        <f>(AX649-Driver!$K$181)/(Driver!$L$181-Driver!$K$181)</f>
        <v>0.59906406121545563</v>
      </c>
      <c r="AM649" s="72">
        <f>(AY649-Driver!$K$182)/(Driver!$L$182-Driver!$K$182)</f>
        <v>0.91491724393149143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63">IFERROR(BM649*BJ649^1/4,"")</f>
        <v>11.870845204178536</v>
      </c>
      <c r="AW649" s="70">
        <f t="shared" ref="AW649:AW712" si="364">IFERROR(SUM(AX649:AZ649),"")</f>
        <v>38.912440844313608</v>
      </c>
      <c r="AX649" s="70">
        <f t="shared" ref="AX649:AX712" si="365">IFERROR(BH649,"")</f>
        <v>6.3915765509391012</v>
      </c>
      <c r="AY649" s="70">
        <f>IFERROR(Driver!$K$19/Data!BH649/Data!BI649*Data!BK649*Data!BL649,"")</f>
        <v>-0.5208333983604162</v>
      </c>
      <c r="AZ649" s="70">
        <f t="shared" ref="AZ649:AZ712" si="366">IFERROR(BI649*BN649,"")</f>
        <v>33.041697691734925</v>
      </c>
      <c r="BA649" s="70"/>
      <c r="BB649" s="70"/>
      <c r="BC649" s="70">
        <f t="shared" ref="BC649:BC712" si="367">IFERROR(BI649*BN649*BK649/BJ649^(1/2),"")</f>
        <v>59.71921785738499</v>
      </c>
      <c r="BD649" s="70">
        <f t="shared" ref="BD649:BD712" si="368">IFERROR(BH649*BM649*BL649/BJ649/BK649,"")</f>
        <v>4.8946032487727775</v>
      </c>
      <c r="BE649" s="70">
        <f t="shared" ref="BE649:BE712" si="369">IFERROR(MIN(BI649/BQ649/BP649/BO649/BH649,$BE$1),"")</f>
        <v>6.9133290915821891E-2</v>
      </c>
      <c r="BF649" s="70">
        <f t="shared" ref="BF649:BF712" si="370">IFERROR(BJ649*BO649*BP649/BK649,"")</f>
        <v>6.8695342968582072</v>
      </c>
      <c r="BG649" s="70">
        <f t="shared" ref="BG649:BG712" si="37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219</v>
      </c>
      <c r="BS649" s="8" t="s">
        <v>550</v>
      </c>
      <c r="BT649" s="9" t="s">
        <v>563</v>
      </c>
      <c r="BU649" s="10">
        <v>185</v>
      </c>
      <c r="BV649" s="9" t="s">
        <v>222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301</v>
      </c>
      <c r="CU649" s="9" t="s">
        <v>302</v>
      </c>
      <c r="CV649" s="10"/>
      <c r="CW649" s="10"/>
      <c r="CX649" t="str">
        <f>INDEX('Data_Price '!AS$2:AS$1266,MATCH(Data!$DN649,'Data_Price '!$BE$2:$BE$1266,0))</f>
        <v>Elan Ripstick 116 Skis Â· 2022 Â· 185 cm</v>
      </c>
      <c r="CY649" t="str">
        <f>INDEX('Data_Price '!AT$2:AT$1266,MATCH(Data!$DN649,'Data_Price '!$BE$2:$BE$1266,0))</f>
        <v>! OutdoorXL.com</v>
      </c>
      <c r="CZ649">
        <f>INDEX('Data_Price '!AU$2:AU$1266,MATCH(Data!$DN649,'Data_Price '!$BE$2:$BE$1266,0))</f>
        <v>534.95000000000005</v>
      </c>
      <c r="DA649" t="str">
        <f>INDEX('Data_Price '!AV$2:AV$1266,MATCH(Data!$DN649,'Data_Price '!$BE$2:$BE$1266,0))</f>
        <v>https://www.google.com/url?q=https://www.outdoorxl.com/elan-ripstick-116-356873.html%3Fprl%3D92-11393x144-779&amp;sa=U&amp;ved=0ahUKEwjQl8DrxqP2AhXPV98KHRfuA6UQ2ykIFg&amp;usg=AOvVaw1RKIpEjYwgmiv3u2rRNn5i</v>
      </c>
      <c r="DB649" t="str">
        <f>INDEX('Data_Price '!AW$2:AW$1266,MATCH(Data!$DN649,'Data_Price '!$BE$2:$BE$1266,0))</f>
        <v>Elan Ripstick 116 Skis Â· 2022 Â· 185 cm</v>
      </c>
      <c r="DC649" t="str">
        <f>INDEX('Data_Price '!AX$2:AX$1266,MATCH(Data!$DN649,'Data_Price '!$BE$2:$BE$1266,0))</f>
        <v>Snowinn.com</v>
      </c>
      <c r="DD649">
        <f>INDEX('Data_Price '!AY$2:AY$1266,MATCH(Data!$DN649,'Data_Price '!$BE$2:$BE$1266,0))</f>
        <v>553.49</v>
      </c>
      <c r="DE649" t="str">
        <f>INDEX('Data_Price '!AZ$2:AZ$1266,MATCH(Data!$DN649,'Data_Price '!$BE$2:$BE$1266,0))</f>
        <v>https://www.google.com/url?q=https://www.snowinn.com/ski-store/elan-ripstick-116-alpine-skis/137807524/p%3Futm_source%3Dgoogle_products%26utm_medium%3Dmerchant%26id_producte%3D11817715%26country%3Dus&amp;sa=U&amp;ved=0ahUKEwjQl8DrxqP2AhXPV98KHRfuA6UQ2ykIGA&amp;usg=AOvVaw2vMByrSUIRdQAiJWELtuiM</v>
      </c>
      <c r="DF649" t="str">
        <f>INDEX('Data_Price '!BA$2:BA$1266,MATCH(Data!$DN649,'Data_Price '!$BE$2:$BE$1266,0))</f>
        <v>Elan Ripstick 116 Skis Â· 2022 Â· 185 cm</v>
      </c>
      <c r="DG649" t="str">
        <f>INDEX('Data_Price '!BB$2:BB$1266,MATCH(Data!$DN649,'Data_Price '!$BE$2:$BE$1266,0))</f>
        <v>Powder7 Ski Shop</v>
      </c>
      <c r="DH649">
        <f>INDEX('Data_Price '!BC$2:BC$1266,MATCH(Data!$DN649,'Data_Price '!$BE$2:$BE$1266,0))</f>
        <v>729.99</v>
      </c>
      <c r="DI649" t="str">
        <f>INDEX('Data_Price '!BD$2:BD$1266,MATCH(Data!$DN649,'Data_Price '!$BE$2:$BE$1266,0))</f>
        <v>https://www.google.com/url?q=https://www.powder7.com/Elan-Ripstick-116-Skis-185cm-Used-2022/for-sale%3Futm_source%3Dfeed%26utm_medium%3Dfree&amp;sa=U&amp;ved=0ahUKEwjQl8DrxqP2AhXPV98KHRfuA6UQ2ykIGw&amp;usg=AOvVaw04gAmSNYEGrxY_hx9lj6pn</v>
      </c>
      <c r="DJ649" s="89" t="e">
        <f ca="1">_xll.Connector("TinyUrl.TinyUrl",DA649,0)</f>
        <v>#NAME?</v>
      </c>
      <c r="DK649" s="89" t="e">
        <f ca="1">_xll.Connector("TinyUrl.TinyUrl",DE649,0)</f>
        <v>#NAME?</v>
      </c>
      <c r="DL649" s="89" t="e">
        <f ca="1">_xll.Connector("TinyUrl.TinyUrl",DI649,0)</f>
        <v>#NAME?</v>
      </c>
      <c r="DM649" s="224" t="str">
        <f t="shared" ref="DM649:DM712" si="372">IF(LEFT(BT649,1)=" ",RIGHT(BT649,LEN(BT649)-1),BT649)</f>
        <v>Ripstick 116</v>
      </c>
      <c r="DN649" s="89" t="str">
        <f t="shared" ref="DN649:DN712" si="373">_xlfn.CONCAT(BS649,DM649,BU649,BV649)</f>
        <v xml:space="preserve"> ElanRipstick 116185 Unisex</v>
      </c>
      <c r="DO649" s="227"/>
    </row>
    <row r="650" spans="2:119" ht="15.45" customHeight="1">
      <c r="B650" s="224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#VALUE!</v>
      </c>
      <c r="F650" s="43" t="b">
        <f>CL650&gt;Driver!$F$56</f>
        <v>0</v>
      </c>
      <c r="G650" s="43" t="b">
        <f>AND(CB650&gt;Driver!$F$55,CB650&lt;Driver!$G$55)</f>
        <v>0</v>
      </c>
      <c r="H650" s="43" t="e">
        <f t="shared" si="340"/>
        <v>#VALUE!</v>
      </c>
      <c r="I650" s="43">
        <f t="shared" si="341"/>
        <v>0</v>
      </c>
      <c r="J650" s="43" t="e">
        <f t="array" ref="J650">NOT(OR(($H$9:$H$1273=TRUE)*($I$9:$I$1273&gt;0)*($BT$9:$BT$1273=BT650)*($K$9:$K$1273&gt;K650)))</f>
        <v>#VALUE!</v>
      </c>
      <c r="K650" s="72">
        <f t="shared" si="342"/>
        <v>0.68101567429531784</v>
      </c>
      <c r="L650" s="72">
        <f t="shared" si="343"/>
        <v>0.83154943195552333</v>
      </c>
      <c r="M650" s="72">
        <f t="shared" si="344"/>
        <v>0.53048191663511246</v>
      </c>
      <c r="N650" s="72">
        <f t="shared" si="345"/>
        <v>0.39428318472143176</v>
      </c>
      <c r="O650" s="72">
        <f t="shared" si="346"/>
        <v>0.27964622531462424</v>
      </c>
      <c r="P650" s="72">
        <f t="shared" si="347"/>
        <v>0.91751633986928105</v>
      </c>
      <c r="Q650" s="72"/>
      <c r="R650" s="72"/>
      <c r="S650" s="72">
        <f t="shared" si="348"/>
        <v>0.67703570753825804</v>
      </c>
      <c r="T650" s="72">
        <f t="shared" si="349"/>
        <v>0.94757673130546527</v>
      </c>
      <c r="U650" s="72">
        <f t="shared" si="350"/>
        <v>0.5437118884434613</v>
      </c>
      <c r="V650" s="72">
        <f t="shared" si="351"/>
        <v>0.63879286166412086</v>
      </c>
      <c r="W650" s="72">
        <f t="shared" si="352"/>
        <v>0.87611263958569352</v>
      </c>
      <c r="X650" s="72">
        <f t="shared" si="353"/>
        <v>0.16845056804447667</v>
      </c>
      <c r="Y650" s="72">
        <f t="shared" si="354"/>
        <v>0.4695180833648876</v>
      </c>
      <c r="Z650" s="72">
        <f t="shared" si="355"/>
        <v>0.60571681527856824</v>
      </c>
      <c r="AA650" s="72">
        <f t="shared" si="356"/>
        <v>0.72035377468537576</v>
      </c>
      <c r="AB650" s="72">
        <f t="shared" si="357"/>
        <v>8.2483660130718922E-2</v>
      </c>
      <c r="AC650" s="72"/>
      <c r="AD650" s="72"/>
      <c r="AE650" s="72">
        <f t="shared" si="358"/>
        <v>0.32296429246174191</v>
      </c>
      <c r="AF650" s="72">
        <f t="shared" si="359"/>
        <v>5.2423268694534723E-2</v>
      </c>
      <c r="AG650" s="72">
        <f t="shared" si="360"/>
        <v>0.4562881115565387</v>
      </c>
      <c r="AH650" s="72">
        <f t="shared" si="361"/>
        <v>0.36120713833587914</v>
      </c>
      <c r="AI650" s="72">
        <f t="shared" si="362"/>
        <v>0.12388736041430649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0.24129513171197445</v>
      </c>
      <c r="AL650" s="72">
        <f>(AX650-Driver!$K$181)/(Driver!$L$181-Driver!$K$181)</f>
        <v>0.20571681527856825</v>
      </c>
      <c r="AM650" s="72">
        <f>(AY650-Driver!$K$182)/(Driver!$L$182-Driver!$K$182)</f>
        <v>0.93435377468537573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63"/>
        <v>1.5059015059015057</v>
      </c>
      <c r="AW650" s="70">
        <f t="shared" si="364"/>
        <v>24.549375123374286</v>
      </c>
      <c r="AX650" s="70">
        <f t="shared" si="365"/>
        <v>2.8514513375071142</v>
      </c>
      <c r="AY650" s="70">
        <f>IFERROR(Driver!$K$19/Data!BH650/Data!BI650*Data!BK650*Data!BL650,"")</f>
        <v>-0.40185283364139074</v>
      </c>
      <c r="AZ650" s="70">
        <f t="shared" si="366"/>
        <v>22.099776619508564</v>
      </c>
      <c r="BA650" s="70"/>
      <c r="BB650" s="70"/>
      <c r="BC650" s="70">
        <f t="shared" si="367"/>
        <v>14.023609449284061</v>
      </c>
      <c r="BD650" s="70">
        <f t="shared" si="368"/>
        <v>5.9312793036518823</v>
      </c>
      <c r="BE650" s="70">
        <f t="shared" si="369"/>
        <v>0.55636726476324694</v>
      </c>
      <c r="BF650" s="70">
        <f t="shared" si="370"/>
        <v>4.3813811896848396</v>
      </c>
      <c r="BG650" s="70">
        <f t="shared" si="37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219</v>
      </c>
      <c r="BS650" s="8" t="s">
        <v>950</v>
      </c>
      <c r="BT650" s="9" t="s">
        <v>690</v>
      </c>
      <c r="BU650" s="10">
        <v>149</v>
      </c>
      <c r="BV650" s="9" t="s">
        <v>390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305</v>
      </c>
      <c r="CU650" s="9" t="s">
        <v>302</v>
      </c>
      <c r="CV650" s="10"/>
      <c r="CW650" s="10"/>
      <c r="CX650" t="str">
        <f>INDEX('Data_Price '!AS$2:AS$1266,MATCH(Data!$DN650,'Data_Price '!$BE$2:$BE$1266,0))</f>
        <v>K2 Mindbender 88 Ti Alliance Skis 2021 149</v>
      </c>
      <c r="CY650" t="str">
        <f>INDEX('Data_Price '!AT$2:AT$1266,MATCH(Data!$DN650,'Data_Price '!$BE$2:$BE$1266,0))</f>
        <v>Gear Coop</v>
      </c>
      <c r="CZ650">
        <f>INDEX('Data_Price '!AU$2:AU$1266,MATCH(Data!$DN650,'Data_Price '!$BE$2:$BE$1266,0))</f>
        <v>649.95000000000005</v>
      </c>
      <c r="DA650" t="str">
        <f>INDEX('Data_Price '!AV$2:AV$1266,MATCH(Data!$DN650,'Data_Price '!$BE$2:$BE$1266,0))</f>
        <v>https://www.google.com/aclk?sa=L&amp;ai=DChcSEwiM5u_rxqP2AhVW5MgKHWvMDAUYABADGgJxdQ&amp;sig=AOD64_34aMaNgWXfKM3nTTqrIHR-6AoRuA&amp;ctype=5&amp;ved=0ahUKEwiaoerrxqP2AhULh-AKHZt5Cw0Q2CkIUg&amp;adurl=</v>
      </c>
      <c r="DB650">
        <f>INDEX('Data_Price '!AW$2:AW$1266,MATCH(Data!$DN650,'Data_Price '!$BE$2:$BE$1266,0))</f>
        <v>0</v>
      </c>
      <c r="DC650">
        <f>INDEX('Data_Price '!AX$2:AX$1266,MATCH(Data!$DN650,'Data_Price '!$BE$2:$BE$1266,0))</f>
        <v>0</v>
      </c>
      <c r="DD650">
        <f>INDEX('Data_Price '!AY$2:AY$1266,MATCH(Data!$DN650,'Data_Price '!$BE$2:$BE$1266,0))</f>
        <v>0</v>
      </c>
      <c r="DE650">
        <f>INDEX('Data_Price '!AZ$2:AZ$1266,MATCH(Data!$DN650,'Data_Price '!$BE$2:$BE$1266,0))</f>
        <v>0</v>
      </c>
      <c r="DF650">
        <f>INDEX('Data_Price '!BA$2:BA$1266,MATCH(Data!$DN650,'Data_Price '!$BE$2:$BE$1266,0))</f>
        <v>0</v>
      </c>
      <c r="DG650">
        <f>INDEX('Data_Price '!BB$2:BB$1266,MATCH(Data!$DN650,'Data_Price '!$BE$2:$BE$1266,0))</f>
        <v>0</v>
      </c>
      <c r="DH650">
        <f>INDEX('Data_Price '!BC$2:BC$1266,MATCH(Data!$DN650,'Data_Price '!$BE$2:$BE$1266,0))</f>
        <v>0</v>
      </c>
      <c r="DI650">
        <f>INDEX('Data_Price '!BD$2:BD$1266,MATCH(Data!$DN650,'Data_Price '!$BE$2:$BE$1266,0))</f>
        <v>0</v>
      </c>
      <c r="DJ650" s="89" t="e">
        <f ca="1">_xll.Connector("TinyUrl.TinyUrl",DA650,0)</f>
        <v>#NAME?</v>
      </c>
      <c r="DK650" s="89" t="e">
        <f ca="1">_xll.Connector("TinyUrl.TinyUrl",DE650,0)</f>
        <v>#NAME?</v>
      </c>
      <c r="DL650" s="89" t="e">
        <f ca="1">_xll.Connector("TinyUrl.TinyUrl",DI650,0)</f>
        <v>#NAME?</v>
      </c>
      <c r="DM650" s="224" t="str">
        <f t="shared" si="372"/>
        <v>Mindbender 88 Ti Alliance</v>
      </c>
      <c r="DN650" s="89" t="str">
        <f t="shared" si="373"/>
        <v xml:space="preserve"> K2Mindbender 88 Ti Alliance149 Women's</v>
      </c>
      <c r="DO650" s="227"/>
    </row>
    <row r="651" spans="2:119" ht="15.45" customHeight="1">
      <c r="B651" s="224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#VALUE!</v>
      </c>
      <c r="F651" s="43" t="b">
        <f>CL651&gt;Driver!$F$56</f>
        <v>0</v>
      </c>
      <c r="G651" s="43" t="b">
        <f>AND(CB651&gt;Driver!$F$55,CB651&lt;Driver!$G$55)</f>
        <v>0</v>
      </c>
      <c r="H651" s="43" t="e">
        <f t="shared" si="340"/>
        <v>#VALUE!</v>
      </c>
      <c r="I651" s="43">
        <f t="shared" si="341"/>
        <v>0</v>
      </c>
      <c r="J651" s="43" t="e">
        <f t="array" ref="J651">NOT(OR(($H$9:$H$1273=TRUE)*($I$9:$I$1273&gt;0)*($BT$9:$BT$1273=BT651)*($K$9:$K$1273&gt;K651)))</f>
        <v>#VALUE!</v>
      </c>
      <c r="K651" s="72">
        <f t="shared" si="342"/>
        <v>0.66172268516838328</v>
      </c>
      <c r="L651" s="72">
        <f t="shared" si="343"/>
        <v>0.81027797921198941</v>
      </c>
      <c r="M651" s="72">
        <f t="shared" si="344"/>
        <v>0.51316739112477716</v>
      </c>
      <c r="N651" s="72">
        <f t="shared" si="345"/>
        <v>0.2602162777461583</v>
      </c>
      <c r="O651" s="72">
        <f t="shared" si="346"/>
        <v>0.30203099366738906</v>
      </c>
      <c r="P651" s="72">
        <f t="shared" si="347"/>
        <v>0.97725490196078424</v>
      </c>
      <c r="Q651" s="72"/>
      <c r="R651" s="72"/>
      <c r="S651" s="72">
        <f t="shared" si="348"/>
        <v>0.68927628824274423</v>
      </c>
      <c r="T651" s="72">
        <f t="shared" si="349"/>
        <v>0.91426595280721612</v>
      </c>
      <c r="U651" s="72">
        <f t="shared" si="350"/>
        <v>9.9999999999999978E-2</v>
      </c>
      <c r="V651" s="72">
        <f t="shared" si="351"/>
        <v>0.60193462037598444</v>
      </c>
      <c r="W651" s="72">
        <f t="shared" si="352"/>
        <v>0.97287868162692848</v>
      </c>
      <c r="X651" s="72">
        <f t="shared" si="353"/>
        <v>0.18972202078801065</v>
      </c>
      <c r="Y651" s="72">
        <f t="shared" si="354"/>
        <v>0.48683260887522278</v>
      </c>
      <c r="Z651" s="72">
        <f t="shared" si="355"/>
        <v>0.7397837222538417</v>
      </c>
      <c r="AA651" s="72">
        <f t="shared" si="356"/>
        <v>0.69796900633261094</v>
      </c>
      <c r="AB651" s="72">
        <f t="shared" si="357"/>
        <v>2.2745098039215733E-2</v>
      </c>
      <c r="AC651" s="72"/>
      <c r="AD651" s="72"/>
      <c r="AE651" s="72">
        <f t="shared" si="358"/>
        <v>0.31072371175725577</v>
      </c>
      <c r="AF651" s="72">
        <f t="shared" si="359"/>
        <v>8.5734047192783852E-2</v>
      </c>
      <c r="AG651" s="72">
        <f t="shared" si="360"/>
        <v>0.9</v>
      </c>
      <c r="AH651" s="72">
        <f t="shared" si="361"/>
        <v>0.39806537962401556</v>
      </c>
      <c r="AI651" s="72">
        <f t="shared" si="362"/>
        <v>2.7121318373071534E-2</v>
      </c>
      <c r="AJ651" s="72">
        <f>(AV651-Driver!$K$179)/(Driver!$L$179-Driver!$K$179)</f>
        <v>5.0277979211989357E-2</v>
      </c>
      <c r="AK651" s="72">
        <f>(AW651-Driver!$K$180)/(Driver!$L$180-Driver!$K$180)</f>
        <v>0.15415885731343235</v>
      </c>
      <c r="AL651" s="72">
        <f>(AX651-Driver!$K$181)/(Driver!$L$181-Driver!$K$181)</f>
        <v>0.33978372225384174</v>
      </c>
      <c r="AM651" s="72">
        <f>(AY651-Driver!$K$182)/(Driver!$L$182-Driver!$K$182)</f>
        <v>0.91196900633261091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63"/>
        <v>1.0582010582010581</v>
      </c>
      <c r="AW651" s="70">
        <f t="shared" si="364"/>
        <v>16.028480009949568</v>
      </c>
      <c r="AX651" s="70">
        <f t="shared" si="365"/>
        <v>4.0580535002845757</v>
      </c>
      <c r="AY651" s="70">
        <f>IFERROR(Driver!$K$19/Data!BH651/Data!BI651*Data!BK651*Data!BL651,"")</f>
        <v>-0.53888101081155204</v>
      </c>
      <c r="AZ651" s="70">
        <f t="shared" si="366"/>
        <v>12.509307520476543</v>
      </c>
      <c r="BA651" s="70"/>
      <c r="BB651" s="70"/>
      <c r="BC651" s="70">
        <f t="shared" si="367"/>
        <v>20.372883755837517</v>
      </c>
      <c r="BD651" s="70">
        <f t="shared" si="368"/>
        <v>18.157956959401421</v>
      </c>
      <c r="BE651" s="70">
        <f t="shared" si="369"/>
        <v>1</v>
      </c>
      <c r="BF651" s="70">
        <f t="shared" si="370"/>
        <v>0.21850177999007739</v>
      </c>
      <c r="BG651" s="70">
        <f t="shared" si="37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219</v>
      </c>
      <c r="BS651" s="8" t="s">
        <v>771</v>
      </c>
      <c r="BT651" s="9" t="s">
        <v>785</v>
      </c>
      <c r="BU651" s="10">
        <v>168</v>
      </c>
      <c r="BV651" s="9" t="s">
        <v>222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307</v>
      </c>
      <c r="CU651" s="10"/>
      <c r="CV651" s="10"/>
      <c r="CW651" s="10"/>
      <c r="CX651" t="str">
        <f>INDEX('Data_Price '!AS$2:AS$1266,MATCH(Data!$DN651,'Data_Price '!$BE$2:$BE$1266,0))</f>
        <v>Get Today - Rossignol 2022 Rossignol Experience 76 Men's 168 Cm Skis - Sports &amp; outdoors | Color: Beige | Size: s</v>
      </c>
      <c r="CY651" t="str">
        <f>INDEX('Data_Price '!AT$2:AT$1266,MATCH(Data!$DN651,'Data_Price '!$BE$2:$BE$1266,0))</f>
        <v>Mercari</v>
      </c>
      <c r="CZ651" t="str">
        <f>INDEX('Data_Price '!AU$2:AU$1266,MATCH(Data!$DN651,'Data_Price '!$BE$2:$BE$1266,0))</f>
        <v>$370.00 used</v>
      </c>
      <c r="DA651" t="str">
        <f>INDEX('Data_Price '!AV$2:AV$1266,MATCH(Data!$DN651,'Data_Price '!$BE$2:$BE$1266,0))</f>
        <v>https://www.google.com/url?url=https://www.mercari.com/us/item/m62716119032/&amp;rct=j&amp;q=&amp;esrc=s&amp;sa=U&amp;ved=0ahUKEwjVmZLsxqP2AhWRZd8KHUgHC1UQ2SkIbg&amp;usg=AOvVaw2v7b2HjEby3R0MSG1ZcSGR</v>
      </c>
      <c r="DB651" t="str">
        <f>INDEX('Data_Price '!AW$2:AW$1266,MATCH(Data!$DN651,'Data_Price '!$BE$2:$BE$1266,0))</f>
        <v>Rossignol Experience 76 Skis + Xpress 10 GW Bindings 2022 - 168</v>
      </c>
      <c r="DC651" t="str">
        <f>INDEX('Data_Price '!AX$2:AX$1266,MATCH(Data!$DN651,'Data_Price '!$BE$2:$BE$1266,0))</f>
        <v>The Ski Corner</v>
      </c>
      <c r="DD651">
        <f>INDEX('Data_Price '!AY$2:AY$1266,MATCH(Data!$DN651,'Data_Price '!$BE$2:$BE$1266,0))</f>
        <v>399.95</v>
      </c>
      <c r="DE651" t="str">
        <f>INDEX('Data_Price '!AZ$2:AZ$1266,MATCH(Data!$DN651,'Data_Price '!$BE$2:$BE$1266,0))</f>
        <v>https://www.google.com/url?url=https://the-ski-corner.shoplightspeed.com/rossi-experience-76-w-xp10.html%3Fid%3D66890566%26srsltid%3DAWLEVJx1tMFFuoSpT5e1BdYzTDfDluT4qHLE1fldrBWOl4W7cr2E1Z7-ukQ&amp;rct=j&amp;q=&amp;esrc=s&amp;sa=U&amp;ved=0ahUKEwjVmZLsxqP2AhWRZd8KHUgHC1UQsDwIYw&amp;usg=AOvVaw0lbjARPoOlsaLFKVQiKXft</v>
      </c>
      <c r="DF651" t="str">
        <f>INDEX('Data_Price '!BA$2:BA$1266,MATCH(Data!$DN651,'Data_Price '!$BE$2:$BE$1266,0))</f>
        <v>Rossignol Experience 76 Skis w/ Look Xpress 10 GW Bindings</v>
      </c>
      <c r="DG651" t="str">
        <f>INDEX('Data_Price '!BB$2:BB$1266,MATCH(Data!$DN651,'Data_Price '!$BE$2:$BE$1266,0))</f>
        <v>Rossignol US</v>
      </c>
      <c r="DH651">
        <f>INDEX('Data_Price '!BC$2:BC$1266,MATCH(Data!$DN651,'Data_Price '!$BE$2:$BE$1266,0))</f>
        <v>399.95</v>
      </c>
      <c r="DI651" t="str">
        <f>INDEX('Data_Price '!BD$2:BD$1266,MATCH(Data!$DN651,'Data_Price '!$BE$2:$BE$1266,0))</f>
        <v>https://www.google.com/url?url=https://www.rossignol.com/us/rakft04-000.html%3Flgw_code%3D11033-RAKFT04--000168&amp;rct=j&amp;q=&amp;esrc=s&amp;sa=U&amp;ved=0ahUKEwjVmZLsxqP2AhWRZd8KHUgHC1UQsDwIZw&amp;usg=AOvVaw0JxLafVoEmj_H1tjnrNZep</v>
      </c>
      <c r="DJ651" s="89" t="e">
        <f ca="1">_xll.Connector("TinyUrl.TinyUrl",DA651,0)</f>
        <v>#NAME?</v>
      </c>
      <c r="DK651" s="89" t="e">
        <f ca="1">_xll.Connector("TinyUrl.TinyUrl",DE651,0)</f>
        <v>#NAME?</v>
      </c>
      <c r="DL651" s="89" t="e">
        <f ca="1">_xll.Connector("TinyUrl.TinyUrl",DI651,0)</f>
        <v>#NAME?</v>
      </c>
      <c r="DM651" s="224" t="str">
        <f t="shared" si="372"/>
        <v>Experience 76</v>
      </c>
      <c r="DN651" s="89" t="str">
        <f t="shared" si="373"/>
        <v xml:space="preserve"> RossignolExperience 76168 Unisex</v>
      </c>
      <c r="DO651" s="227" t="s">
        <v>1112</v>
      </c>
    </row>
    <row r="652" spans="2:119" ht="15.45" customHeight="1">
      <c r="B652" s="224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#VALUE!</v>
      </c>
      <c r="F652" s="43" t="b">
        <f>CL652&gt;Driver!$F$56</f>
        <v>0</v>
      </c>
      <c r="G652" s="43" t="b">
        <f>AND(CB652&gt;Driver!$F$55,CB652&lt;Driver!$G$55)</f>
        <v>0</v>
      </c>
      <c r="H652" s="43" t="e">
        <f t="shared" si="340"/>
        <v>#VALUE!</v>
      </c>
      <c r="I652" s="43">
        <f t="shared" si="341"/>
        <v>0</v>
      </c>
      <c r="J652" s="43" t="e">
        <f t="array" ref="J652">NOT(OR(($H$9:$H$1273=TRUE)*($I$9:$I$1273&gt;0)*($BT$9:$BT$1273=BT652)*($K$9:$K$1273&gt;K652)))</f>
        <v>#VALUE!</v>
      </c>
      <c r="K652" s="72">
        <f t="shared" si="342"/>
        <v>0.64917029232616352</v>
      </c>
      <c r="L652" s="72">
        <f t="shared" si="343"/>
        <v>0.83976794778825237</v>
      </c>
      <c r="M652" s="72">
        <f t="shared" si="344"/>
        <v>0.45857263686407468</v>
      </c>
      <c r="N652" s="72">
        <f t="shared" si="345"/>
        <v>0.20330108138873082</v>
      </c>
      <c r="O652" s="72">
        <f t="shared" si="346"/>
        <v>0.26180408410545397</v>
      </c>
      <c r="P652" s="72">
        <f t="shared" si="347"/>
        <v>0.91061274509803924</v>
      </c>
      <c r="Q652" s="72"/>
      <c r="R652" s="72"/>
      <c r="S652" s="72">
        <f t="shared" si="348"/>
        <v>0.69298725195040767</v>
      </c>
      <c r="T652" s="72">
        <f t="shared" si="349"/>
        <v>0.86860076169971712</v>
      </c>
      <c r="U652" s="72">
        <f t="shared" si="350"/>
        <v>0.80232358551070004</v>
      </c>
      <c r="V652" s="72">
        <f t="shared" si="351"/>
        <v>0.63286101047270171</v>
      </c>
      <c r="W652" s="72">
        <f t="shared" si="352"/>
        <v>0.99481489867542172</v>
      </c>
      <c r="X652" s="72">
        <f t="shared" si="353"/>
        <v>0.16023205221174763</v>
      </c>
      <c r="Y652" s="72">
        <f t="shared" si="354"/>
        <v>0.54142736313592532</v>
      </c>
      <c r="Z652" s="72">
        <f t="shared" si="355"/>
        <v>0.79669891861126918</v>
      </c>
      <c r="AA652" s="72">
        <f t="shared" si="356"/>
        <v>0.73819591589454603</v>
      </c>
      <c r="AB652" s="72">
        <f t="shared" si="357"/>
        <v>8.9387254901960755E-2</v>
      </c>
      <c r="AC652" s="72"/>
      <c r="AD652" s="72"/>
      <c r="AE652" s="72">
        <f t="shared" si="358"/>
        <v>0.30701274804959228</v>
      </c>
      <c r="AF652" s="72">
        <f t="shared" si="359"/>
        <v>0.13139923830028283</v>
      </c>
      <c r="AG652" s="72">
        <f t="shared" si="360"/>
        <v>0.19767641448929993</v>
      </c>
      <c r="AH652" s="72">
        <f t="shared" si="361"/>
        <v>0.36713898952729823</v>
      </c>
      <c r="AI652" s="72">
        <f t="shared" si="362"/>
        <v>5.1851013245782923E-3</v>
      </c>
      <c r="AJ652" s="72">
        <f>(AV652-Driver!$K$179)/(Driver!$L$179-Driver!$K$179)</f>
        <v>7.9767947788252344E-2</v>
      </c>
      <c r="AK652" s="72">
        <f>(AW652-Driver!$K$180)/(Driver!$L$180-Driver!$K$180)</f>
        <v>0.26642340977198536</v>
      </c>
      <c r="AL652" s="72">
        <f>(AX652-Driver!$K$181)/(Driver!$L$181-Driver!$K$181)</f>
        <v>0.39669891861126921</v>
      </c>
      <c r="AM652" s="72">
        <f>(AY652-Driver!$K$182)/(Driver!$L$182-Driver!$K$182)</f>
        <v>0.952195915894546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63"/>
        <v>1.6788766788766787</v>
      </c>
      <c r="AW652" s="70">
        <f t="shared" si="364"/>
        <v>27.006622959688791</v>
      </c>
      <c r="AX652" s="70">
        <f t="shared" si="365"/>
        <v>4.5702902675014228</v>
      </c>
      <c r="AY652" s="70">
        <f>IFERROR(Driver!$K$19/Data!BH652/Data!BI652*Data!BK652*Data!BL652,"")</f>
        <v>-0.29263231153564101</v>
      </c>
      <c r="AZ652" s="70">
        <f t="shared" si="366"/>
        <v>22.728965003723008</v>
      </c>
      <c r="BA652" s="70"/>
      <c r="BB652" s="70"/>
      <c r="BC652" s="70">
        <f t="shared" si="367"/>
        <v>22.297786429203743</v>
      </c>
      <c r="BD652" s="70">
        <f t="shared" si="368"/>
        <v>22.199245458484366</v>
      </c>
      <c r="BE652" s="70">
        <f t="shared" si="369"/>
        <v>0.29780170111196641</v>
      </c>
      <c r="BF652" s="70">
        <f t="shared" si="370"/>
        <v>3.7114202712272348</v>
      </c>
      <c r="BG652" s="70">
        <f t="shared" si="37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219</v>
      </c>
      <c r="BS652" s="8" t="s">
        <v>771</v>
      </c>
      <c r="BT652" s="9" t="s">
        <v>791</v>
      </c>
      <c r="BU652" s="10">
        <v>160</v>
      </c>
      <c r="BV652" s="9" t="s">
        <v>222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308</v>
      </c>
      <c r="CU652" s="10"/>
      <c r="CV652" s="10"/>
      <c r="CW652" s="10"/>
      <c r="CX652" t="str">
        <f>INDEX('Data_Price '!AS$2:AS$1266,MATCH(Data!$DN652,'Data_Price '!$BE$2:$BE$1266,0))</f>
        <v>Rossignol Experience 82 Ti Black 160 Ski Men</v>
      </c>
      <c r="CY652" t="str">
        <f>INDEX('Data_Price '!AT$2:AT$1266,MATCH(Data!$DN652,'Data_Price '!$BE$2:$BE$1266,0))</f>
        <v>! OutdoorXL.com</v>
      </c>
      <c r="CZ652">
        <f>INDEX('Data_Price '!AU$2:AU$1266,MATCH(Data!$DN652,'Data_Price '!$BE$2:$BE$1266,0))</f>
        <v>554.95000000000005</v>
      </c>
      <c r="DA652" t="str">
        <f>INDEX('Data_Price '!AV$2:AV$1266,MATCH(Data!$DN652,'Data_Price '!$BE$2:$BE$1266,0))</f>
        <v>https://www.google.com/url?url=https://www.outdoorxl.com/rossignol-experience-82-ti.html%3Fprl%3D92-79x144-1282&amp;rct=j&amp;q=&amp;esrc=s&amp;sa=U&amp;ved=0ahUKEwilwMTsxqP2AhUSn-AKHQxIAOcQ2SkIcw&amp;usg=AOvVaw3ITodySS_ItRqbArC3E3a1</v>
      </c>
      <c r="DB652" t="str">
        <f>INDEX('Data_Price '!AW$2:AW$1266,MATCH(Data!$DN652,'Data_Price '!$BE$2:$BE$1266,0))</f>
        <v>Rossignol Men's All Mountain Skis Experience 82 Ti (Open)</v>
      </c>
      <c r="DC652" t="str">
        <f>INDEX('Data_Price '!AX$2:AX$1266,MATCH(Data!$DN652,'Data_Price '!$BE$2:$BE$1266,0))</f>
        <v>Aspen Ski and Board</v>
      </c>
      <c r="DD652">
        <f>INDEX('Data_Price '!AY$2:AY$1266,MATCH(Data!$DN652,'Data_Price '!$BE$2:$BE$1266,0))</f>
        <v>559.95000000000005</v>
      </c>
      <c r="DE652" t="str">
        <f>INDEX('Data_Price '!AZ$2:AZ$1266,MATCH(Data!$DN652,'Data_Price '!$BE$2:$BE$1266,0))</f>
        <v>https://www.google.com/url?url=https://www.aspenskiandboard.com/products/rossignolexperience82tiskismens2022%3Fvariant%3D39779818143849%26currency%3DUSD%26utm_medium%3Dproduct_sync%26utm_source%3Dgoogle%26utm_content%3Dsag_organic%26utm_campaign%3Dsag_organic%26srsltid%3DAWLEVJxZw8G1O8_gjFEaHyyLogr18Ur3RN9MsqwfVIQ1etnfmcjgyo15CME&amp;rct=j&amp;q=&amp;esrc=s&amp;sa=U&amp;ved=0ahUKEwilwMTsxqP2AhUSn-AKHQxIAOcQsDwIdg&amp;usg=AOvVaw2o18vfjQqxD7Y263q4Ktds</v>
      </c>
      <c r="DF652" t="str">
        <f>INDEX('Data_Price '!BA$2:BA$1266,MATCH(Data!$DN652,'Data_Price '!$BE$2:$BE$1266,0))</f>
        <v>Rossignol Men's All Mountain Skis Experience 82 Ti (Open)</v>
      </c>
      <c r="DG652" t="str">
        <f>INDEX('Data_Price '!BB$2:BB$1266,MATCH(Data!$DN652,'Data_Price '!$BE$2:$BE$1266,0))</f>
        <v>Aspen Ski and Board</v>
      </c>
      <c r="DH652">
        <f>INDEX('Data_Price '!BC$2:BC$1266,MATCH(Data!$DN652,'Data_Price '!$BE$2:$BE$1266,0))</f>
        <v>559.95000000000005</v>
      </c>
      <c r="DI652" t="str">
        <f>INDEX('Data_Price '!BD$2:BD$1266,MATCH(Data!$DN652,'Data_Price '!$BE$2:$BE$1266,0))</f>
        <v>https://www.google.com/url?q=https://www.aspenskiandboard.com/products/rossignolexperience82tiskismens2022%3Fvariant%3D39779818143849%26currency%3DUSD%26utm_medium%3Dproduct_sync%26utm_source%3Dgoogle%26utm_content%3Dsag_organic%26utm_campaign%3Dsag_organic%26srsltid%3DAWLEVJy5PrI-0VrJkXDQE6bDRZsDtwcyxiDYj6whvCCLW6rZ2wM6dIIdcmA&amp;sa=U&amp;ved=0ahUKEwjL9IbtxqP2AhWDm-AKHatUDF0Q2ykIFg&amp;usg=AOvVaw29ewQcvUdMR9hFeIZO__Mf</v>
      </c>
      <c r="DJ652" s="89" t="e">
        <f ca="1">_xll.Connector("TinyUrl.TinyUrl",DA652,0)</f>
        <v>#NAME?</v>
      </c>
      <c r="DK652" s="89" t="e">
        <f ca="1">_xll.Connector("TinyUrl.TinyUrl",DE652,0)</f>
        <v>#NAME?</v>
      </c>
      <c r="DL652" s="89" t="e">
        <f ca="1">_xll.Connector("TinyUrl.TinyUrl",DI652,0)</f>
        <v>#NAME?</v>
      </c>
      <c r="DM652" s="224" t="str">
        <f t="shared" si="372"/>
        <v>Experience 82 Ti</v>
      </c>
      <c r="DN652" s="89" t="str">
        <f t="shared" si="373"/>
        <v xml:space="preserve"> RossignolExperience 82 Ti160 Unisex</v>
      </c>
      <c r="DO652" s="227"/>
    </row>
    <row r="653" spans="2:119" ht="15.45" customHeight="1">
      <c r="B653" s="224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#VALUE!</v>
      </c>
      <c r="F653" s="43" t="b">
        <f>CL653&gt;Driver!$F$56</f>
        <v>1</v>
      </c>
      <c r="G653" s="43" t="b">
        <f>AND(CB653&gt;Driver!$F$55,CB653&lt;Driver!$G$55)</f>
        <v>1</v>
      </c>
      <c r="H653" s="43" t="e">
        <f t="shared" si="340"/>
        <v>#VALUE!</v>
      </c>
      <c r="I653" s="43">
        <f t="shared" si="341"/>
        <v>0</v>
      </c>
      <c r="J653" s="43" t="e">
        <f t="array" ref="J653">NOT(OR(($H$9:$H$1273=TRUE)*($I$9:$I$1273&gt;0)*($BT$9:$BT$1273=BT653)*($K$9:$K$1273&gt;K653)))</f>
        <v>#VALUE!</v>
      </c>
      <c r="K653" s="72">
        <f t="shared" si="342"/>
        <v>0.55528075472810223</v>
      </c>
      <c r="L653" s="72">
        <f t="shared" si="343"/>
        <v>0.72497300781564733</v>
      </c>
      <c r="M653" s="72">
        <f t="shared" si="344"/>
        <v>0.38558850164055725</v>
      </c>
      <c r="N653" s="72">
        <f t="shared" si="345"/>
        <v>1.1054195914753651E-2</v>
      </c>
      <c r="O653" s="72">
        <f t="shared" si="346"/>
        <v>0.33742699528142805</v>
      </c>
      <c r="P653" s="72">
        <f t="shared" si="347"/>
        <v>0.80828431372549026</v>
      </c>
      <c r="Q653" s="72"/>
      <c r="R653" s="72"/>
      <c r="S653" s="72">
        <f t="shared" si="348"/>
        <v>0.77973284426998379</v>
      </c>
      <c r="T653" s="72">
        <f t="shared" si="349"/>
        <v>0.93392261633844309</v>
      </c>
      <c r="U653" s="72">
        <f t="shared" si="350"/>
        <v>0.91319439138529845</v>
      </c>
      <c r="V653" s="72">
        <f t="shared" si="351"/>
        <v>0.71184904822872497</v>
      </c>
      <c r="W653" s="72">
        <f t="shared" si="352"/>
        <v>0.99140363462458159</v>
      </c>
      <c r="X653" s="72">
        <f t="shared" si="353"/>
        <v>0.27502699218435267</v>
      </c>
      <c r="Y653" s="72">
        <f t="shared" si="354"/>
        <v>0.61441149835944275</v>
      </c>
      <c r="Z653" s="72">
        <f t="shared" si="355"/>
        <v>0.98894580408524635</v>
      </c>
      <c r="AA653" s="72">
        <f t="shared" si="356"/>
        <v>0.66257300471857195</v>
      </c>
      <c r="AB653" s="72">
        <f t="shared" si="357"/>
        <v>0.19171568627450969</v>
      </c>
      <c r="AC653" s="72"/>
      <c r="AD653" s="72"/>
      <c r="AE653" s="72">
        <f t="shared" si="358"/>
        <v>0.22026715573001626</v>
      </c>
      <c r="AF653" s="72">
        <f t="shared" si="359"/>
        <v>6.6077383661556938E-2</v>
      </c>
      <c r="AG653" s="72">
        <f t="shared" si="360"/>
        <v>8.6805608614701504E-2</v>
      </c>
      <c r="AH653" s="72">
        <f t="shared" si="361"/>
        <v>0.28815095177127498</v>
      </c>
      <c r="AI653" s="72">
        <f t="shared" si="362"/>
        <v>8.596365375418448E-3</v>
      </c>
      <c r="AJ653" s="72">
        <f>(AV653-Driver!$K$179)/(Driver!$L$179-Driver!$K$179)</f>
        <v>0.51502699218435266</v>
      </c>
      <c r="AK653" s="72">
        <f>(AW653-Driver!$K$180)/(Driver!$L$180-Driver!$K$180)</f>
        <v>0.37475384039710358</v>
      </c>
      <c r="AL653" s="72">
        <f>(AX653-Driver!$K$181)/(Driver!$L$181-Driver!$K$181)</f>
        <v>0.58894580408524633</v>
      </c>
      <c r="AM653" s="72">
        <f>(AY653-Driver!$K$182)/(Driver!$L$182-Driver!$K$182)</f>
        <v>0.87657300471857191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63"/>
        <v>10.839777506444175</v>
      </c>
      <c r="AW653" s="70">
        <f t="shared" si="364"/>
        <v>37.600055411561087</v>
      </c>
      <c r="AX653" s="70">
        <f t="shared" si="365"/>
        <v>6.3005122367672168</v>
      </c>
      <c r="AY653" s="70">
        <f>IFERROR(Driver!$K$19/Data!BH653/Data!BI653*Data!BK653*Data!BL653,"")</f>
        <v>-0.7555573464272729</v>
      </c>
      <c r="AZ653" s="70">
        <f t="shared" si="366"/>
        <v>32.055100521221142</v>
      </c>
      <c r="BA653" s="70"/>
      <c r="BB653" s="70"/>
      <c r="BC653" s="70">
        <f t="shared" si="367"/>
        <v>67.293328210942065</v>
      </c>
      <c r="BD653" s="70">
        <f t="shared" si="368"/>
        <v>4.7229143227305244</v>
      </c>
      <c r="BE653" s="70">
        <f t="shared" si="369"/>
        <v>1.3370426398905127E-2</v>
      </c>
      <c r="BF653" s="70">
        <f t="shared" si="370"/>
        <v>12.632564213398409</v>
      </c>
      <c r="BG653" s="70">
        <f t="shared" si="37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219</v>
      </c>
      <c r="BS653" s="8" t="s">
        <v>579</v>
      </c>
      <c r="BT653" s="9" t="s">
        <v>589</v>
      </c>
      <c r="BU653" s="10">
        <v>184</v>
      </c>
      <c r="BV653" s="9" t="s">
        <v>222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303</v>
      </c>
      <c r="CU653" s="9" t="s">
        <v>301</v>
      </c>
      <c r="CV653" s="9" t="s">
        <v>302</v>
      </c>
      <c r="CW653" s="10"/>
      <c r="CX653" t="str">
        <f>INDEX('Data_Price '!AS$2:AS$1266,MATCH(Data!$DN653,'Data_Price '!$BE$2:$BE$1266,0))</f>
        <v>Faction Ct 3.0 Skis</v>
      </c>
      <c r="CY653" t="str">
        <f>INDEX('Data_Price '!AT$2:AT$1266,MATCH(Data!$DN653,'Data_Price '!$BE$2:$BE$1266,0))</f>
        <v>Gorham Bike and Ski</v>
      </c>
      <c r="CZ653">
        <f>INDEX('Data_Price '!AU$2:AU$1266,MATCH(Data!$DN653,'Data_Price '!$BE$2:$BE$1266,0))</f>
        <v>639.99</v>
      </c>
      <c r="DA653" t="str">
        <f>INDEX('Data_Price '!AV$2:AV$1266,MATCH(Data!$DN653,'Data_Price '!$BE$2:$BE$1266,0))</f>
        <v>https://www.google.com/url?q=https://www.gorhambike.com/product/faction-ct-3.0-skis-36126.htm%3Fvariations%3D901315&amp;sa=U&amp;ved=0ahUKEwjgspjuxqP2AhVyTt8KHRBTCnQQ2ykIHQ&amp;usg=AOvVaw3fAVLvnZc096UZFWXl7_Fl</v>
      </c>
      <c r="DB653" t="str">
        <f>INDEX('Data_Price '!AW$2:AW$1266,MATCH(Data!$DN653,'Data_Price '!$BE$2:$BE$1266,0))</f>
        <v>Faction Ct 3.0 Skis</v>
      </c>
      <c r="DC653" t="str">
        <f>INDEX('Data_Price '!AX$2:AX$1266,MATCH(Data!$DN653,'Data_Price '!$BE$2:$BE$1266,0))</f>
        <v>Blue Tomato</v>
      </c>
      <c r="DD653">
        <f>INDEX('Data_Price '!AY$2:AY$1266,MATCH(Data!$DN653,'Data_Price '!$BE$2:$BE$1266,0))</f>
        <v>654.22</v>
      </c>
      <c r="DE653" t="str">
        <f>INDEX('Data_Price '!AZ$2:AZ$1266,MATCH(Data!$DN653,'Data_Price '!$BE$2:$BE$1266,0))</f>
        <v>https://www.google.com/url?q=https://www.blue-tomato.com/en-US/product/--304592888-/%3Fcr%3DUSD%26_%24ja%3Dtsid:46445%26adword%3DGoogle%252FUS%252FPRODUKTERWEITERUNG%252FFaction%252F304592888&amp;sa=U&amp;ved=0ahUKEwjgspjuxqP2AhVyTt8KHRBTCnQQ2ykIHw&amp;usg=AOvVaw16RznBUpGWA7zWGDE-kw4k</v>
      </c>
      <c r="DF653" t="str">
        <f>INDEX('Data_Price '!BA$2:BA$1266,MATCH(Data!$DN653,'Data_Price '!$BE$2:$BE$1266,0))</f>
        <v>Faction Ct 3.0 Skis</v>
      </c>
      <c r="DG653" t="str">
        <f>INDEX('Data_Price '!BB$2:BB$1266,MATCH(Data!$DN653,'Data_Price '!$BE$2:$BE$1266,0))</f>
        <v>evo.com</v>
      </c>
      <c r="DH653">
        <f>INDEX('Data_Price '!BC$2:BC$1266,MATCH(Data!$DN653,'Data_Price '!$BE$2:$BE$1266,0))</f>
        <v>799</v>
      </c>
      <c r="DI653" t="str">
        <f>INDEX('Data_Price '!BD$2:BD$1266,MATCH(Data!$DN653,'Data_Price '!$BE$2:$BE$1266,0))</f>
        <v>https://www.google.com/url?url=https://www.evo.com/skis/faction-ct-30%3Fimage%3D208623/839897/clone.jpg&amp;rct=j&amp;q=&amp;esrc=s&amp;sa=U&amp;ved=0ahUKEwil9cntxqP2AhUIh-AKHT-0Co4QsDwIPw&amp;usg=AOvVaw0NJxSXbEQavvat8cVXdx-r</v>
      </c>
      <c r="DJ653" s="89" t="e">
        <f ca="1">_xll.Connector("TinyUrl.TinyUrl",DA653,0)</f>
        <v>#NAME?</v>
      </c>
      <c r="DK653" s="89" t="e">
        <f ca="1">_xll.Connector("TinyUrl.TinyUrl",DE653,0)</f>
        <v>#NAME?</v>
      </c>
      <c r="DL653" s="89" t="e">
        <f ca="1">_xll.Connector("TinyUrl.TinyUrl",DI653,0)</f>
        <v>#NAME?</v>
      </c>
      <c r="DM653" s="224" t="str">
        <f t="shared" si="372"/>
        <v>CT 3.0</v>
      </c>
      <c r="DN653" s="89" t="str">
        <f t="shared" si="373"/>
        <v xml:space="preserve"> FactionCT 3.0184 Unisex</v>
      </c>
      <c r="DO653" s="227" t="s">
        <v>943</v>
      </c>
    </row>
    <row r="654" spans="2:119" ht="15.45" customHeight="1">
      <c r="B654" s="224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#VALUE!</v>
      </c>
      <c r="F654" s="43" t="b">
        <f>CL654&gt;Driver!$F$56</f>
        <v>1</v>
      </c>
      <c r="G654" s="43" t="b">
        <f>AND(CB654&gt;Driver!$F$55,CB654&lt;Driver!$G$55)</f>
        <v>0</v>
      </c>
      <c r="H654" s="43" t="e">
        <f t="shared" si="340"/>
        <v>#VALUE!</v>
      </c>
      <c r="I654" s="43">
        <f t="shared" si="341"/>
        <v>0</v>
      </c>
      <c r="J654" s="43" t="e">
        <f t="array" ref="J654">NOT(OR(($H$9:$H$1273=TRUE)*($I$9:$I$1273&gt;0)*($BT$9:$BT$1273=BT654)*($K$9:$K$1273&gt;K654)))</f>
        <v>#VALUE!</v>
      </c>
      <c r="K654" s="72">
        <f t="shared" si="342"/>
        <v>0.68375581284234033</v>
      </c>
      <c r="L654" s="72">
        <f t="shared" si="343"/>
        <v>0.99575860124083471</v>
      </c>
      <c r="M654" s="72">
        <f t="shared" si="344"/>
        <v>0.37175302444384595</v>
      </c>
      <c r="N654" s="72">
        <f t="shared" si="345"/>
        <v>7.1763738696009716E-2</v>
      </c>
      <c r="O654" s="72">
        <f t="shared" si="346"/>
        <v>0.31159990979892671</v>
      </c>
      <c r="P654" s="72">
        <f t="shared" si="347"/>
        <v>0.73189542483660142</v>
      </c>
      <c r="Q654" s="72"/>
      <c r="R654" s="72"/>
      <c r="S654" s="72">
        <f t="shared" si="348"/>
        <v>0.84572284126750863</v>
      </c>
      <c r="T654" s="72">
        <f t="shared" si="349"/>
        <v>0.9918595967865621</v>
      </c>
      <c r="U654" s="72">
        <f t="shared" si="350"/>
        <v>0.92410973012341935</v>
      </c>
      <c r="V654" s="72">
        <f t="shared" si="351"/>
        <v>0.60793111746889439</v>
      </c>
      <c r="W654" s="72">
        <f t="shared" si="352"/>
        <v>0.99700921443073554</v>
      </c>
      <c r="X654" s="72">
        <f t="shared" si="353"/>
        <v>4.2413987591652935E-3</v>
      </c>
      <c r="Y654" s="72">
        <f t="shared" si="354"/>
        <v>0.62824697555615405</v>
      </c>
      <c r="Z654" s="72">
        <f t="shared" si="355"/>
        <v>0.92823626130399028</v>
      </c>
      <c r="AA654" s="72">
        <f t="shared" si="356"/>
        <v>0.68840009020107329</v>
      </c>
      <c r="AB654" s="72">
        <f t="shared" si="357"/>
        <v>0.26810457516339864</v>
      </c>
      <c r="AC654" s="72"/>
      <c r="AD654" s="72"/>
      <c r="AE654" s="72">
        <f t="shared" si="358"/>
        <v>0.15427715873249137</v>
      </c>
      <c r="AF654" s="72">
        <f t="shared" si="359"/>
        <v>8.1404032134379245E-3</v>
      </c>
      <c r="AG654" s="72">
        <f t="shared" si="360"/>
        <v>7.5890269876580679E-2</v>
      </c>
      <c r="AH654" s="72">
        <f t="shared" si="361"/>
        <v>0.39206888253110556</v>
      </c>
      <c r="AI654" s="72">
        <f t="shared" si="362"/>
        <v>2.9907855692644161E-3</v>
      </c>
      <c r="AJ654" s="72">
        <f>(AV654-Driver!$K$179)/(Driver!$L$179-Driver!$K$179)</f>
        <v>0.2357586012408347</v>
      </c>
      <c r="AK654" s="72">
        <f>(AW654-Driver!$K$180)/(Driver!$L$180-Driver!$K$180)</f>
        <v>0.44197813794636065</v>
      </c>
      <c r="AL654" s="72">
        <f>(AX654-Driver!$K$181)/(Driver!$L$181-Driver!$K$181)</f>
        <v>0.52823626130399026</v>
      </c>
      <c r="AM654" s="72">
        <f>(AY654-Driver!$K$182)/(Driver!$L$182-Driver!$K$182)</f>
        <v>0.90240009020107326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63"/>
        <v>4.9620132953466278</v>
      </c>
      <c r="AW654" s="70">
        <f t="shared" si="364"/>
        <v>44.173795136431139</v>
      </c>
      <c r="AX654" s="70">
        <f t="shared" si="365"/>
        <v>5.7541263517359127</v>
      </c>
      <c r="AY654" s="70">
        <f>IFERROR(Driver!$K$19/Data!BH654/Data!BI654*Data!BK654*Data!BL654,"")</f>
        <v>-0.59745705298161944</v>
      </c>
      <c r="AZ654" s="70">
        <f t="shared" si="366"/>
        <v>39.017125837676844</v>
      </c>
      <c r="BA654" s="70"/>
      <c r="BB654" s="70"/>
      <c r="BC654" s="70">
        <f t="shared" si="367"/>
        <v>101.5227984085747</v>
      </c>
      <c r="BD654" s="70">
        <f t="shared" si="368"/>
        <v>11.291056955030854</v>
      </c>
      <c r="BE654" s="70">
        <f t="shared" si="369"/>
        <v>0.17603728177668457</v>
      </c>
      <c r="BF654" s="70">
        <f t="shared" si="370"/>
        <v>0.89576399885792224</v>
      </c>
      <c r="BG654" s="70">
        <f t="shared" si="37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219</v>
      </c>
      <c r="BS654" s="8" t="s">
        <v>855</v>
      </c>
      <c r="BT654" s="9" t="s">
        <v>886</v>
      </c>
      <c r="BU654" s="10">
        <v>177</v>
      </c>
      <c r="BV654" s="9" t="s">
        <v>222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303</v>
      </c>
      <c r="CU654" s="10"/>
      <c r="CV654" s="10"/>
      <c r="CW654" s="10"/>
      <c r="CX654" t="e">
        <f>INDEX('Data_Price '!AS$2:AS$1266,MATCH(Data!$DN654,'Data_Price '!$BE$2:$BE$1266,0))</f>
        <v>#N/A</v>
      </c>
      <c r="CY654" t="e">
        <f>INDEX('Data_Price '!AT$2:AT$1266,MATCH(Data!$DN654,'Data_Price '!$BE$2:$BE$1266,0))</f>
        <v>#N/A</v>
      </c>
      <c r="CZ654" t="e">
        <f>INDEX('Data_Price '!AU$2:AU$1266,MATCH(Data!$DN654,'Data_Price '!$BE$2:$BE$1266,0))</f>
        <v>#N/A</v>
      </c>
      <c r="DA654" t="e">
        <f>INDEX('Data_Price '!AV$2:AV$1266,MATCH(Data!$DN654,'Data_Price '!$BE$2:$BE$1266,0))</f>
        <v>#N/A</v>
      </c>
      <c r="DB654" t="e">
        <f>INDEX('Data_Price '!AW$2:AW$1266,MATCH(Data!$DN654,'Data_Price '!$BE$2:$BE$1266,0))</f>
        <v>#N/A</v>
      </c>
      <c r="DC654" t="e">
        <f>INDEX('Data_Price '!AX$2:AX$1266,MATCH(Data!$DN654,'Data_Price '!$BE$2:$BE$1266,0))</f>
        <v>#N/A</v>
      </c>
      <c r="DD654" t="e">
        <f>INDEX('Data_Price '!AY$2:AY$1266,MATCH(Data!$DN654,'Data_Price '!$BE$2:$BE$1266,0))</f>
        <v>#N/A</v>
      </c>
      <c r="DE654" t="e">
        <f>INDEX('Data_Price '!AZ$2:AZ$1266,MATCH(Data!$DN654,'Data_Price '!$BE$2:$BE$1266,0))</f>
        <v>#N/A</v>
      </c>
      <c r="DF654" t="e">
        <f>INDEX('Data_Price '!BA$2:BA$1266,MATCH(Data!$DN654,'Data_Price '!$BE$2:$BE$1266,0))</f>
        <v>#N/A</v>
      </c>
      <c r="DG654" t="e">
        <f>INDEX('Data_Price '!BB$2:BB$1266,MATCH(Data!$DN654,'Data_Price '!$BE$2:$BE$1266,0))</f>
        <v>#N/A</v>
      </c>
      <c r="DH654" t="e">
        <f>INDEX('Data_Price '!BC$2:BC$1266,MATCH(Data!$DN654,'Data_Price '!$BE$2:$BE$1266,0))</f>
        <v>#N/A</v>
      </c>
      <c r="DI654" t="e">
        <f>INDEX('Data_Price '!BD$2:BD$1266,MATCH(Data!$DN654,'Data_Price '!$BE$2:$BE$1266,0))</f>
        <v>#N/A</v>
      </c>
      <c r="DJ654" s="89" t="e">
        <f ca="1">_xll.Connector("TinyUrl.TinyUrl",DA654,0)</f>
        <v>#NAME?</v>
      </c>
      <c r="DK654" s="89" t="e">
        <f ca="1">_xll.Connector("TinyUrl.TinyUrl",DE654,0)</f>
        <v>#NAME?</v>
      </c>
      <c r="DL654" s="89" t="e">
        <f ca="1">_xll.Connector("TinyUrl.TinyUrl",DI654,0)</f>
        <v>#NAME?</v>
      </c>
      <c r="DM654" s="224" t="str">
        <f t="shared" si="372"/>
        <v>Revolt 87</v>
      </c>
      <c r="DN654" s="89" t="str">
        <f t="shared" si="373"/>
        <v xml:space="preserve"> VölklRevolt 87177 Unisex</v>
      </c>
      <c r="DO654" s="227" t="s">
        <v>1066</v>
      </c>
    </row>
    <row r="655" spans="2:119" ht="15.45" customHeight="1">
      <c r="B655" s="224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#VALUE!</v>
      </c>
      <c r="F655" s="43" t="b">
        <f>CL655&gt;Driver!$F$56</f>
        <v>0</v>
      </c>
      <c r="G655" s="43" t="b">
        <f>AND(CB655&gt;Driver!$F$55,CB655&lt;Driver!$G$55)</f>
        <v>0</v>
      </c>
      <c r="H655" s="43" t="e">
        <f t="shared" si="340"/>
        <v>#VALUE!</v>
      </c>
      <c r="I655" s="43">
        <f t="shared" si="341"/>
        <v>0</v>
      </c>
      <c r="J655" s="43" t="e">
        <f t="array" ref="J655">NOT(OR(($H$9:$H$1273=TRUE)*($I$9:$I$1273&gt;0)*($BT$9:$BT$1273=BT655)*($K$9:$K$1273&gt;K655)))</f>
        <v>#VALUE!</v>
      </c>
      <c r="K655" s="72">
        <f t="shared" si="342"/>
        <v>0.64314725381655624</v>
      </c>
      <c r="L655" s="72">
        <f t="shared" si="343"/>
        <v>0.81285633712029648</v>
      </c>
      <c r="M655" s="72">
        <f t="shared" si="344"/>
        <v>0.473438170512816</v>
      </c>
      <c r="N655" s="72">
        <f t="shared" si="345"/>
        <v>0.21152216530702583</v>
      </c>
      <c r="O655" s="72">
        <f t="shared" si="346"/>
        <v>0.24952764034906882</v>
      </c>
      <c r="P655" s="72">
        <f t="shared" si="347"/>
        <v>0.95926470588235302</v>
      </c>
      <c r="Q655" s="72"/>
      <c r="R655" s="72"/>
      <c r="S655" s="72">
        <f t="shared" si="348"/>
        <v>0.69163646601701212</v>
      </c>
      <c r="T655" s="72">
        <f t="shared" si="349"/>
        <v>0.5016008615370523</v>
      </c>
      <c r="U655" s="72">
        <f t="shared" si="350"/>
        <v>9.9999999999999978E-2</v>
      </c>
      <c r="V655" s="72">
        <f t="shared" si="351"/>
        <v>0.60123722633629606</v>
      </c>
      <c r="W655" s="72">
        <f t="shared" si="352"/>
        <v>0.96047545538746526</v>
      </c>
      <c r="X655" s="72">
        <f t="shared" si="353"/>
        <v>0.18714366287970349</v>
      </c>
      <c r="Y655" s="72">
        <f t="shared" si="354"/>
        <v>0.526561829487184</v>
      </c>
      <c r="Z655" s="72">
        <f t="shared" si="355"/>
        <v>0.78847783469297417</v>
      </c>
      <c r="AA655" s="72">
        <f t="shared" si="356"/>
        <v>0.75047235965093118</v>
      </c>
      <c r="AB655" s="72">
        <f t="shared" si="357"/>
        <v>4.0735294117646981E-2</v>
      </c>
      <c r="AC655" s="72"/>
      <c r="AD655" s="72"/>
      <c r="AE655" s="72">
        <f t="shared" si="358"/>
        <v>0.30836353398298788</v>
      </c>
      <c r="AF655" s="72">
        <f t="shared" si="359"/>
        <v>0.4983991384629477</v>
      </c>
      <c r="AG655" s="72">
        <f t="shared" si="360"/>
        <v>0.9</v>
      </c>
      <c r="AH655" s="72">
        <f t="shared" si="361"/>
        <v>0.39876277366370394</v>
      </c>
      <c r="AI655" s="72">
        <f t="shared" si="362"/>
        <v>3.952454461253474E-2</v>
      </c>
      <c r="AJ655" s="72">
        <f>(AV655-Driver!$K$179)/(Driver!$L$179-Driver!$K$179)</f>
        <v>5.2856337120296505E-2</v>
      </c>
      <c r="AK655" s="72">
        <f>(AW655-Driver!$K$180)/(Driver!$L$180-Driver!$K$180)</f>
        <v>0.22109130830658777</v>
      </c>
      <c r="AL655" s="72">
        <f>(AX655-Driver!$K$181)/(Driver!$L$181-Driver!$K$181)</f>
        <v>0.38847783469297414</v>
      </c>
      <c r="AM655" s="72">
        <f>(AY655-Driver!$K$182)/(Driver!$L$182-Driver!$K$182)</f>
        <v>0.96447235965093114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63"/>
        <v>1.1124677791344457</v>
      </c>
      <c r="AW655" s="70">
        <f t="shared" si="364"/>
        <v>22.573680599873569</v>
      </c>
      <c r="AX655" s="70">
        <f t="shared" si="365"/>
        <v>4.4963005122367674</v>
      </c>
      <c r="AY655" s="70">
        <f>IFERROR(Driver!$K$19/Data!BH655/Data!BI655*Data!BK655*Data!BL655,"")</f>
        <v>-0.21748216106014276</v>
      </c>
      <c r="AZ655" s="70">
        <f t="shared" si="366"/>
        <v>18.294862248696944</v>
      </c>
      <c r="BA655" s="70"/>
      <c r="BB655" s="70"/>
      <c r="BC655" s="70">
        <f t="shared" si="367"/>
        <v>21.597124375039979</v>
      </c>
      <c r="BD655" s="70">
        <f t="shared" si="368"/>
        <v>54.67808633753652</v>
      </c>
      <c r="BE655" s="70">
        <f t="shared" si="369"/>
        <v>1</v>
      </c>
      <c r="BF655" s="70">
        <f t="shared" si="370"/>
        <v>0.13973602267769558</v>
      </c>
      <c r="BG655" s="70">
        <f t="shared" si="37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219</v>
      </c>
      <c r="BS655" s="8" t="s">
        <v>550</v>
      </c>
      <c r="BT655" s="9" t="s">
        <v>559</v>
      </c>
      <c r="BU655" s="10">
        <v>152</v>
      </c>
      <c r="BV655" s="9" t="s">
        <v>390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307</v>
      </c>
      <c r="CU655" s="10"/>
      <c r="CV655" s="10"/>
      <c r="CW655" s="10"/>
      <c r="CX655" t="str">
        <f>INDEX('Data_Price '!AS$2:AS$1266,MATCH(Data!$DN655,'Data_Price '!$BE$2:$BE$1266,0))</f>
        <v>Elan Insomnia 16 Ti Blue 152 Ski Lady's Ladies / Women</v>
      </c>
      <c r="CY655" t="str">
        <f>INDEX('Data_Price '!AT$2:AT$1266,MATCH(Data!$DN655,'Data_Price '!$BE$2:$BE$1266,0))</f>
        <v>! OutdoorXL.com</v>
      </c>
      <c r="CZ655">
        <f>INDEX('Data_Price '!AU$2:AU$1266,MATCH(Data!$DN655,'Data_Price '!$BE$2:$BE$1266,0))</f>
        <v>629.95000000000005</v>
      </c>
      <c r="DA655" t="str">
        <f>INDEX('Data_Price '!AV$2:AV$1266,MATCH(Data!$DN655,'Data_Price '!$BE$2:$BE$1266,0))</f>
        <v>https://www.google.com/url?url=https://www.outdoorxl.com/elan-insomnia-16-ti-368699.html%3Fprl%3D92-493x144-1735&amp;rct=j&amp;q=&amp;esrc=s&amp;sa=U&amp;ved=0ahUKEwj---nuxqP2AhXimuAKHRJWBrMQsDwIVw&amp;usg=AOvVaw2wxvso1eSU42Q-yBU9VReB</v>
      </c>
      <c r="DB655">
        <f>INDEX('Data_Price '!AW$2:AW$1266,MATCH(Data!$DN655,'Data_Price '!$BE$2:$BE$1266,0))</f>
        <v>0</v>
      </c>
      <c r="DC655">
        <f>INDEX('Data_Price '!AX$2:AX$1266,MATCH(Data!$DN655,'Data_Price '!$BE$2:$BE$1266,0))</f>
        <v>0</v>
      </c>
      <c r="DD655">
        <f>INDEX('Data_Price '!AY$2:AY$1266,MATCH(Data!$DN655,'Data_Price '!$BE$2:$BE$1266,0))</f>
        <v>0</v>
      </c>
      <c r="DE655">
        <f>INDEX('Data_Price '!AZ$2:AZ$1266,MATCH(Data!$DN655,'Data_Price '!$BE$2:$BE$1266,0))</f>
        <v>0</v>
      </c>
      <c r="DF655">
        <f>INDEX('Data_Price '!BA$2:BA$1266,MATCH(Data!$DN655,'Data_Price '!$BE$2:$BE$1266,0))</f>
        <v>0</v>
      </c>
      <c r="DG655">
        <f>INDEX('Data_Price '!BB$2:BB$1266,MATCH(Data!$DN655,'Data_Price '!$BE$2:$BE$1266,0))</f>
        <v>0</v>
      </c>
      <c r="DH655">
        <f>INDEX('Data_Price '!BC$2:BC$1266,MATCH(Data!$DN655,'Data_Price '!$BE$2:$BE$1266,0))</f>
        <v>0</v>
      </c>
      <c r="DI655">
        <f>INDEX('Data_Price '!BD$2:BD$1266,MATCH(Data!$DN655,'Data_Price '!$BE$2:$BE$1266,0))</f>
        <v>0</v>
      </c>
      <c r="DJ655" s="89" t="e">
        <f ca="1">_xll.Connector("TinyUrl.TinyUrl",DA655,0)</f>
        <v>#NAME?</v>
      </c>
      <c r="DK655" s="89" t="e">
        <f ca="1">_xll.Connector("TinyUrl.TinyUrl",DE655,0)</f>
        <v>#NAME?</v>
      </c>
      <c r="DL655" s="89" t="e">
        <f ca="1">_xll.Connector("TinyUrl.TinyUrl",DI655,0)</f>
        <v>#NAME?</v>
      </c>
      <c r="DM655" s="224" t="str">
        <f t="shared" si="372"/>
        <v>Insomnia 16 Ti</v>
      </c>
      <c r="DN655" s="89" t="str">
        <f t="shared" si="373"/>
        <v xml:space="preserve"> ElanInsomnia 16 Ti152 Women's</v>
      </c>
      <c r="DO655" s="227"/>
    </row>
    <row r="656" spans="2:119" ht="15.45" customHeight="1">
      <c r="B656" s="224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#VALUE!</v>
      </c>
      <c r="F656" s="43" t="b">
        <f>CL656&gt;Driver!$F$56</f>
        <v>1</v>
      </c>
      <c r="G656" s="43" t="b">
        <f>AND(CB656&gt;Driver!$F$55,CB656&lt;Driver!$G$55)</f>
        <v>0</v>
      </c>
      <c r="H656" s="43" t="e">
        <f t="shared" si="340"/>
        <v>#VALUE!</v>
      </c>
      <c r="I656" s="43">
        <f t="shared" si="341"/>
        <v>0</v>
      </c>
      <c r="J656" s="43" t="e">
        <f t="array" ref="J656">NOT(OR(($H$9:$H$1273=TRUE)*($I$9:$I$1273&gt;0)*($BT$9:$BT$1273=BT656)*($K$9:$K$1273&gt;K656)))</f>
        <v>#VALUE!</v>
      </c>
      <c r="K656" s="72">
        <f t="shared" si="342"/>
        <v>0.70368680409315287</v>
      </c>
      <c r="L656" s="72">
        <f t="shared" si="343"/>
        <v>0.88408347433728141</v>
      </c>
      <c r="M656" s="72">
        <f t="shared" si="344"/>
        <v>0.52329013384902434</v>
      </c>
      <c r="N656" s="72">
        <f t="shared" si="345"/>
        <v>0.26843736166445331</v>
      </c>
      <c r="O656" s="72">
        <f t="shared" si="346"/>
        <v>0.32893303988261957</v>
      </c>
      <c r="P656" s="72">
        <f t="shared" si="347"/>
        <v>0.97250000000000003</v>
      </c>
      <c r="Q656" s="72"/>
      <c r="R656" s="72"/>
      <c r="S656" s="72">
        <f t="shared" si="348"/>
        <v>0.72116553547167306</v>
      </c>
      <c r="T656" s="72">
        <f t="shared" si="349"/>
        <v>0.92338162132127977</v>
      </c>
      <c r="U656" s="72">
        <f t="shared" si="350"/>
        <v>0.95570106658836784</v>
      </c>
      <c r="V656" s="72">
        <f t="shared" si="351"/>
        <v>0.63554336886067353</v>
      </c>
      <c r="W656" s="72">
        <f t="shared" si="352"/>
        <v>0.91151020408163264</v>
      </c>
      <c r="X656" s="72">
        <f t="shared" si="353"/>
        <v>0.11591652566271855</v>
      </c>
      <c r="Y656" s="72">
        <f t="shared" si="354"/>
        <v>0.47670986615097566</v>
      </c>
      <c r="Z656" s="72">
        <f t="shared" si="355"/>
        <v>0.73156263833554669</v>
      </c>
      <c r="AA656" s="72">
        <f t="shared" si="356"/>
        <v>0.67106696011738043</v>
      </c>
      <c r="AB656" s="72">
        <f t="shared" si="357"/>
        <v>2.7499999999999941E-2</v>
      </c>
      <c r="AC656" s="72"/>
      <c r="AD656" s="72"/>
      <c r="AE656" s="72">
        <f t="shared" si="358"/>
        <v>0.278834464528327</v>
      </c>
      <c r="AF656" s="72">
        <f t="shared" si="359"/>
        <v>7.6618378678720234E-2</v>
      </c>
      <c r="AG656" s="72">
        <f t="shared" si="360"/>
        <v>4.4298933411632144E-2</v>
      </c>
      <c r="AH656" s="72">
        <f t="shared" si="361"/>
        <v>0.36445663113932641</v>
      </c>
      <c r="AI656" s="72">
        <f t="shared" si="362"/>
        <v>8.8489795918367323E-2</v>
      </c>
      <c r="AJ656" s="72">
        <f>(AV656-Driver!$K$179)/(Driver!$L$179-Driver!$K$179)</f>
        <v>0.12408347433728144</v>
      </c>
      <c r="AK656" s="72">
        <f>(AW656-Driver!$K$180)/(Driver!$L$180-Driver!$K$180)</f>
        <v>0.19854695179045542</v>
      </c>
      <c r="AL656" s="72">
        <f>(AX656-Driver!$K$181)/(Driver!$L$181-Driver!$K$181)</f>
        <v>0.33156263833554672</v>
      </c>
      <c r="AM656" s="72">
        <f>(AY656-Driver!$K$182)/(Driver!$L$182-Driver!$K$182)</f>
        <v>0.8850669601173804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63"/>
        <v>2.6115859449192782</v>
      </c>
      <c r="AW656" s="70">
        <f t="shared" si="364"/>
        <v>20.369109672328488</v>
      </c>
      <c r="AX656" s="70">
        <f t="shared" si="365"/>
        <v>3.9840637450199203</v>
      </c>
      <c r="AY656" s="70">
        <f>IFERROR(Driver!$K$19/Data!BH656/Data!BI656*Data!BK656*Data!BL656,"")</f>
        <v>-0.70356166762813954</v>
      </c>
      <c r="AZ656" s="70">
        <f t="shared" si="366"/>
        <v>17.088607594936708</v>
      </c>
      <c r="BA656" s="70"/>
      <c r="BB656" s="70"/>
      <c r="BC656" s="70">
        <f t="shared" si="367"/>
        <v>36.914057983932999</v>
      </c>
      <c r="BD656" s="70">
        <f t="shared" si="368"/>
        <v>3.7900549412495352</v>
      </c>
      <c r="BE656" s="70">
        <f t="shared" si="369"/>
        <v>5.5869518889551273E-2</v>
      </c>
      <c r="BF656" s="70">
        <f t="shared" si="370"/>
        <v>4.0143738065144463</v>
      </c>
      <c r="BG656" s="70">
        <f t="shared" si="37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219</v>
      </c>
      <c r="BS656" s="8" t="s">
        <v>855</v>
      </c>
      <c r="BT656" s="9" t="s">
        <v>858</v>
      </c>
      <c r="BU656" s="10">
        <v>164</v>
      </c>
      <c r="BV656" s="9" t="s">
        <v>390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303</v>
      </c>
      <c r="CU656" s="10"/>
      <c r="CV656" s="10"/>
      <c r="CW656" s="10"/>
      <c r="CX656" t="e">
        <f>INDEX('Data_Price '!AS$2:AS$1266,MATCH(Data!$DN656,'Data_Price '!$BE$2:$BE$1266,0))</f>
        <v>#N/A</v>
      </c>
      <c r="CY656" t="e">
        <f>INDEX('Data_Price '!AT$2:AT$1266,MATCH(Data!$DN656,'Data_Price '!$BE$2:$BE$1266,0))</f>
        <v>#N/A</v>
      </c>
      <c r="CZ656" t="e">
        <f>INDEX('Data_Price '!AU$2:AU$1266,MATCH(Data!$DN656,'Data_Price '!$BE$2:$BE$1266,0))</f>
        <v>#N/A</v>
      </c>
      <c r="DA656" t="e">
        <f>INDEX('Data_Price '!AV$2:AV$1266,MATCH(Data!$DN656,'Data_Price '!$BE$2:$BE$1266,0))</f>
        <v>#N/A</v>
      </c>
      <c r="DB656" t="e">
        <f>INDEX('Data_Price '!AW$2:AW$1266,MATCH(Data!$DN656,'Data_Price '!$BE$2:$BE$1266,0))</f>
        <v>#N/A</v>
      </c>
      <c r="DC656" t="e">
        <f>INDEX('Data_Price '!AX$2:AX$1266,MATCH(Data!$DN656,'Data_Price '!$BE$2:$BE$1266,0))</f>
        <v>#N/A</v>
      </c>
      <c r="DD656" t="e">
        <f>INDEX('Data_Price '!AY$2:AY$1266,MATCH(Data!$DN656,'Data_Price '!$BE$2:$BE$1266,0))</f>
        <v>#N/A</v>
      </c>
      <c r="DE656" t="e">
        <f>INDEX('Data_Price '!AZ$2:AZ$1266,MATCH(Data!$DN656,'Data_Price '!$BE$2:$BE$1266,0))</f>
        <v>#N/A</v>
      </c>
      <c r="DF656" t="e">
        <f>INDEX('Data_Price '!BA$2:BA$1266,MATCH(Data!$DN656,'Data_Price '!$BE$2:$BE$1266,0))</f>
        <v>#N/A</v>
      </c>
      <c r="DG656" t="e">
        <f>INDEX('Data_Price '!BB$2:BB$1266,MATCH(Data!$DN656,'Data_Price '!$BE$2:$BE$1266,0))</f>
        <v>#N/A</v>
      </c>
      <c r="DH656" t="e">
        <f>INDEX('Data_Price '!BC$2:BC$1266,MATCH(Data!$DN656,'Data_Price '!$BE$2:$BE$1266,0))</f>
        <v>#N/A</v>
      </c>
      <c r="DI656" t="e">
        <f>INDEX('Data_Price '!BD$2:BD$1266,MATCH(Data!$DN656,'Data_Price '!$BE$2:$BE$1266,0))</f>
        <v>#N/A</v>
      </c>
      <c r="DJ656" s="89" t="e">
        <f ca="1">_xll.Connector("TinyUrl.TinyUrl",DA656,0)</f>
        <v>#NAME?</v>
      </c>
      <c r="DK656" s="89" t="e">
        <f ca="1">_xll.Connector("TinyUrl.TinyUrl",DE656,0)</f>
        <v>#NAME?</v>
      </c>
      <c r="DL656" s="89" t="e">
        <f ca="1">_xll.Connector("TinyUrl.TinyUrl",DI656,0)</f>
        <v>#NAME?</v>
      </c>
      <c r="DM656" s="224" t="str">
        <f t="shared" si="372"/>
        <v>Bash 86 W</v>
      </c>
      <c r="DN656" s="89" t="str">
        <f t="shared" si="373"/>
        <v xml:space="preserve"> VölklBash 86 W164 Women's</v>
      </c>
      <c r="DO656" s="227" t="s">
        <v>1020</v>
      </c>
    </row>
    <row r="657" spans="2:119" ht="15.45" customHeight="1">
      <c r="B657" s="224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#VALUE!</v>
      </c>
      <c r="F657" s="43" t="b">
        <f>CL657&gt;Driver!$F$56</f>
        <v>0</v>
      </c>
      <c r="G657" s="43" t="b">
        <f>AND(CB657&gt;Driver!$F$55,CB657&lt;Driver!$G$55)</f>
        <v>0</v>
      </c>
      <c r="H657" s="43" t="e">
        <f t="shared" si="340"/>
        <v>#VALUE!</v>
      </c>
      <c r="I657" s="43">
        <f t="shared" si="341"/>
        <v>0</v>
      </c>
      <c r="J657" s="43" t="e">
        <f t="array" ref="J657">NOT(OR(($H$9:$H$1273=TRUE)*($I$9:$I$1273&gt;0)*($BT$9:$BT$1273=BT657)*($K$9:$K$1273&gt;K657)))</f>
        <v>#VALUE!</v>
      </c>
      <c r="K657" s="72">
        <f t="shared" si="342"/>
        <v>0.67034330154269473</v>
      </c>
      <c r="L657" s="72">
        <f t="shared" si="343"/>
        <v>0.8236532108613327</v>
      </c>
      <c r="M657" s="72">
        <f t="shared" si="344"/>
        <v>0.51703339222405664</v>
      </c>
      <c r="N657" s="72">
        <f t="shared" si="345"/>
        <v>0.30385126162018583</v>
      </c>
      <c r="O657" s="72">
        <f t="shared" si="346"/>
        <v>0.25718355557485983</v>
      </c>
      <c r="P657" s="72">
        <f t="shared" si="347"/>
        <v>0.99006535947712426</v>
      </c>
      <c r="Q657" s="72"/>
      <c r="R657" s="72"/>
      <c r="S657" s="72">
        <f t="shared" si="348"/>
        <v>0.68913645960487058</v>
      </c>
      <c r="T657" s="72">
        <f t="shared" si="349"/>
        <v>0.86192211807452335</v>
      </c>
      <c r="U657" s="72">
        <f t="shared" si="350"/>
        <v>9.9999999999999978E-2</v>
      </c>
      <c r="V657" s="72">
        <f t="shared" si="351"/>
        <v>0.60225010019281733</v>
      </c>
      <c r="W657" s="72">
        <f t="shared" si="352"/>
        <v>0.96667289095054643</v>
      </c>
      <c r="X657" s="72">
        <f t="shared" si="353"/>
        <v>0.1763467891386673</v>
      </c>
      <c r="Y657" s="72">
        <f t="shared" si="354"/>
        <v>0.48296660777594336</v>
      </c>
      <c r="Z657" s="72">
        <f t="shared" si="355"/>
        <v>0.69614873837981417</v>
      </c>
      <c r="AA657" s="72">
        <f t="shared" si="356"/>
        <v>0.74281644442514017</v>
      </c>
      <c r="AB657" s="72">
        <f t="shared" si="357"/>
        <v>9.934640522875765E-3</v>
      </c>
      <c r="AC657" s="72"/>
      <c r="AD657" s="72"/>
      <c r="AE657" s="72">
        <f t="shared" si="358"/>
        <v>0.31086354039512948</v>
      </c>
      <c r="AF657" s="72">
        <f t="shared" si="359"/>
        <v>0.13807788192547665</v>
      </c>
      <c r="AG657" s="72">
        <f t="shared" si="360"/>
        <v>0.9</v>
      </c>
      <c r="AH657" s="72">
        <f t="shared" si="361"/>
        <v>0.39774989980718267</v>
      </c>
      <c r="AI657" s="72">
        <f t="shared" si="362"/>
        <v>3.3327109049453581E-2</v>
      </c>
      <c r="AJ657" s="72">
        <f>(AV657-Driver!$K$179)/(Driver!$L$179-Driver!$K$179)</f>
        <v>6.3653210861332687E-2</v>
      </c>
      <c r="AK657" s="72">
        <f>(AW657-Driver!$K$180)/(Driver!$L$180-Driver!$K$180)</f>
        <v>0.18340805479332284</v>
      </c>
      <c r="AL657" s="72">
        <f>(AX657-Driver!$K$181)/(Driver!$L$181-Driver!$K$181)</f>
        <v>0.29614873837981409</v>
      </c>
      <c r="AM657" s="72">
        <f>(AY657-Driver!$K$182)/(Driver!$L$182-Driver!$K$182)</f>
        <v>0.95681644442514013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63"/>
        <v>1.3397096730430065</v>
      </c>
      <c r="AW657" s="70">
        <f t="shared" si="364"/>
        <v>18.888704934624148</v>
      </c>
      <c r="AX657" s="70">
        <f t="shared" si="365"/>
        <v>3.665338645418327</v>
      </c>
      <c r="AY657" s="70">
        <f>IFERROR(Driver!$K$19/Data!BH657/Data!BI657*Data!BK657*Data!BL657,"")</f>
        <v>-0.26434778376513929</v>
      </c>
      <c r="AZ657" s="70">
        <f t="shared" si="366"/>
        <v>15.487714072970959</v>
      </c>
      <c r="BA657" s="70"/>
      <c r="BB657" s="70"/>
      <c r="BC657" s="70">
        <f t="shared" si="367"/>
        <v>20.300353669299515</v>
      </c>
      <c r="BD657" s="70">
        <f t="shared" si="368"/>
        <v>22.790293585457761</v>
      </c>
      <c r="BE657" s="70">
        <f t="shared" si="369"/>
        <v>1</v>
      </c>
      <c r="BF657" s="70">
        <f t="shared" si="370"/>
        <v>0.2541330089302053</v>
      </c>
      <c r="BG657" s="70">
        <f t="shared" si="37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219</v>
      </c>
      <c r="BS657" s="8" t="s">
        <v>438</v>
      </c>
      <c r="BT657" s="9" t="s">
        <v>448</v>
      </c>
      <c r="BU657" s="10">
        <v>160</v>
      </c>
      <c r="BV657" s="9" t="s">
        <v>390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307</v>
      </c>
      <c r="CU657" s="10"/>
      <c r="CV657" s="10"/>
      <c r="CW657" s="10"/>
      <c r="CX657">
        <f>INDEX('Data_Price '!AS$2:AS$1266,MATCH(Data!$DN657,'Data_Price '!$BE$2:$BE$1266,0))</f>
        <v>0</v>
      </c>
      <c r="CY657">
        <f>INDEX('Data_Price '!AT$2:AT$1266,MATCH(Data!$DN657,'Data_Price '!$BE$2:$BE$1266,0))</f>
        <v>0</v>
      </c>
      <c r="CZ657">
        <f>INDEX('Data_Price '!AU$2:AU$1266,MATCH(Data!$DN657,'Data_Price '!$BE$2:$BE$1266,0))</f>
        <v>0</v>
      </c>
      <c r="DA657">
        <f>INDEX('Data_Price '!AV$2:AV$1266,MATCH(Data!$DN657,'Data_Price '!$BE$2:$BE$1266,0))</f>
        <v>0</v>
      </c>
      <c r="DB657">
        <f>INDEX('Data_Price '!AW$2:AW$1266,MATCH(Data!$DN657,'Data_Price '!$BE$2:$BE$1266,0))</f>
        <v>0</v>
      </c>
      <c r="DC657">
        <f>INDEX('Data_Price '!AX$2:AX$1266,MATCH(Data!$DN657,'Data_Price '!$BE$2:$BE$1266,0))</f>
        <v>0</v>
      </c>
      <c r="DD657">
        <f>INDEX('Data_Price '!AY$2:AY$1266,MATCH(Data!$DN657,'Data_Price '!$BE$2:$BE$1266,0))</f>
        <v>0</v>
      </c>
      <c r="DE657">
        <f>INDEX('Data_Price '!AZ$2:AZ$1266,MATCH(Data!$DN657,'Data_Price '!$BE$2:$BE$1266,0))</f>
        <v>0</v>
      </c>
      <c r="DF657">
        <f>INDEX('Data_Price '!BA$2:BA$1266,MATCH(Data!$DN657,'Data_Price '!$BE$2:$BE$1266,0))</f>
        <v>0</v>
      </c>
      <c r="DG657">
        <f>INDEX('Data_Price '!BB$2:BB$1266,MATCH(Data!$DN657,'Data_Price '!$BE$2:$BE$1266,0))</f>
        <v>0</v>
      </c>
      <c r="DH657">
        <f>INDEX('Data_Price '!BC$2:BC$1266,MATCH(Data!$DN657,'Data_Price '!$BE$2:$BE$1266,0))</f>
        <v>0</v>
      </c>
      <c r="DI657">
        <f>INDEX('Data_Price '!BD$2:BD$1266,MATCH(Data!$DN657,'Data_Price '!$BE$2:$BE$1266,0))</f>
        <v>0</v>
      </c>
      <c r="DJ657" s="89" t="e">
        <f ca="1">_xll.Connector("TinyUrl.TinyUrl",DA657,0)</f>
        <v>#NAME?</v>
      </c>
      <c r="DK657" s="89" t="e">
        <f ca="1">_xll.Connector("TinyUrl.TinyUrl",DE657,0)</f>
        <v>#NAME?</v>
      </c>
      <c r="DL657" s="89" t="e">
        <f ca="1">_xll.Connector("TinyUrl.TinyUrl",DI657,0)</f>
        <v>#NAME?</v>
      </c>
      <c r="DM657" s="224" t="str">
        <f t="shared" si="372"/>
        <v>Cloud C11 WB</v>
      </c>
      <c r="DN657" s="89" t="str">
        <f t="shared" si="373"/>
        <v xml:space="preserve"> AtomicCloud C11 WB160 Women's</v>
      </c>
      <c r="DO657" s="227"/>
    </row>
    <row r="658" spans="2:119" ht="15.45" customHeight="1">
      <c r="B658" s="224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#VALUE!</v>
      </c>
      <c r="F658" s="43" t="b">
        <f>CL658&gt;Driver!$F$56</f>
        <v>0</v>
      </c>
      <c r="G658" s="43" t="b">
        <f>AND(CB658&gt;Driver!$F$55,CB658&lt;Driver!$G$55)</f>
        <v>0</v>
      </c>
      <c r="H658" s="43" t="e">
        <f t="shared" si="340"/>
        <v>#VALUE!</v>
      </c>
      <c r="I658" s="43">
        <f t="shared" si="341"/>
        <v>0</v>
      </c>
      <c r="J658" s="43" t="e">
        <f t="array" ref="J658">NOT(OR(($H$9:$H$1273=TRUE)*($I$9:$I$1273&gt;0)*($BT$9:$BT$1273=BT658)*($K$9:$K$1273&gt;K658)))</f>
        <v>#VALUE!</v>
      </c>
      <c r="K658" s="72">
        <f t="shared" si="342"/>
        <v>0.64746687462883712</v>
      </c>
      <c r="L658" s="72">
        <f t="shared" si="343"/>
        <v>0.80592700024172104</v>
      </c>
      <c r="M658" s="72">
        <f t="shared" si="344"/>
        <v>0.4890067490159532</v>
      </c>
      <c r="N658" s="72">
        <f t="shared" si="345"/>
        <v>0.24756845633339664</v>
      </c>
      <c r="O658" s="72">
        <f t="shared" si="346"/>
        <v>0.239909307054332</v>
      </c>
      <c r="P658" s="72">
        <f t="shared" si="347"/>
        <v>0.97954248366013075</v>
      </c>
      <c r="Q658" s="72"/>
      <c r="R658" s="72"/>
      <c r="S658" s="72">
        <f t="shared" si="348"/>
        <v>0.66696122311828598</v>
      </c>
      <c r="T658" s="72">
        <f t="shared" si="349"/>
        <v>0.63286835973718814</v>
      </c>
      <c r="U658" s="72">
        <f t="shared" si="350"/>
        <v>9.9999999999999978E-2</v>
      </c>
      <c r="V658" s="72">
        <f t="shared" si="351"/>
        <v>0.60137479531440641</v>
      </c>
      <c r="W658" s="72">
        <f t="shared" si="352"/>
        <v>0.9703022905148273</v>
      </c>
      <c r="X658" s="72">
        <f t="shared" si="353"/>
        <v>0.19407299975827896</v>
      </c>
      <c r="Y658" s="72">
        <f t="shared" si="354"/>
        <v>0.5109932509840468</v>
      </c>
      <c r="Z658" s="72">
        <f t="shared" si="355"/>
        <v>0.75243154366660336</v>
      </c>
      <c r="AA658" s="72">
        <f t="shared" si="356"/>
        <v>0.760090692945668</v>
      </c>
      <c r="AB658" s="72">
        <f t="shared" si="357"/>
        <v>2.0457516339869308E-2</v>
      </c>
      <c r="AC658" s="72"/>
      <c r="AD658" s="72"/>
      <c r="AE658" s="72">
        <f t="shared" si="358"/>
        <v>0.33303877688171396</v>
      </c>
      <c r="AF658" s="72">
        <f t="shared" si="359"/>
        <v>0.36713164026281186</v>
      </c>
      <c r="AG658" s="72">
        <f t="shared" si="360"/>
        <v>0.9</v>
      </c>
      <c r="AH658" s="72">
        <f t="shared" si="361"/>
        <v>0.39862520468559354</v>
      </c>
      <c r="AI658" s="72">
        <f t="shared" si="362"/>
        <v>2.9697709485172686E-2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0.16134373857564785</v>
      </c>
      <c r="AL658" s="72">
        <f>(AX658-Driver!$K$181)/(Driver!$L$181-Driver!$K$181)</f>
        <v>0.35243154366660334</v>
      </c>
      <c r="AM658" s="72">
        <f>(AY658-Driver!$K$182)/(Driver!$L$182-Driver!$K$182)</f>
        <v>0.97409069294566797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63"/>
        <v>0.96662596662596645</v>
      </c>
      <c r="AW658" s="70">
        <f t="shared" si="364"/>
        <v>16.731076260022583</v>
      </c>
      <c r="AX658" s="70">
        <f t="shared" si="365"/>
        <v>4.1718838929994302</v>
      </c>
      <c r="AY658" s="70">
        <f>IFERROR(Driver!$K$19/Data!BH658/Data!BI658*Data!BK658*Data!BL658,"")</f>
        <v>-0.15860361212800322</v>
      </c>
      <c r="AZ658" s="70">
        <f t="shared" si="366"/>
        <v>12.717795979151154</v>
      </c>
      <c r="BA658" s="70"/>
      <c r="BB658" s="70"/>
      <c r="BC658" s="70">
        <f t="shared" si="367"/>
        <v>8.7979043439651186</v>
      </c>
      <c r="BD658" s="70">
        <f t="shared" si="368"/>
        <v>43.061145339068105</v>
      </c>
      <c r="BE658" s="70">
        <f t="shared" si="369"/>
        <v>1</v>
      </c>
      <c r="BF658" s="70">
        <f t="shared" si="370"/>
        <v>0.15527347227849772</v>
      </c>
      <c r="BG658" s="70">
        <f t="shared" si="37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219</v>
      </c>
      <c r="BS658" s="8" t="s">
        <v>855</v>
      </c>
      <c r="BT658" s="9" t="s">
        <v>870</v>
      </c>
      <c r="BU658" s="10">
        <v>147</v>
      </c>
      <c r="BV658" s="9" t="s">
        <v>390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307</v>
      </c>
      <c r="CU658" s="10"/>
      <c r="CV658" s="10"/>
      <c r="CW658" s="10"/>
      <c r="CX658" t="e">
        <f>INDEX('Data_Price '!AS$2:AS$1266,MATCH(Data!$DN658,'Data_Price '!$BE$2:$BE$1266,0))</f>
        <v>#N/A</v>
      </c>
      <c r="CY658" t="e">
        <f>INDEX('Data_Price '!AT$2:AT$1266,MATCH(Data!$DN658,'Data_Price '!$BE$2:$BE$1266,0))</f>
        <v>#N/A</v>
      </c>
      <c r="CZ658" t="e">
        <f>INDEX('Data_Price '!AU$2:AU$1266,MATCH(Data!$DN658,'Data_Price '!$BE$2:$BE$1266,0))</f>
        <v>#N/A</v>
      </c>
      <c r="DA658" t="e">
        <f>INDEX('Data_Price '!AV$2:AV$1266,MATCH(Data!$DN658,'Data_Price '!$BE$2:$BE$1266,0))</f>
        <v>#N/A</v>
      </c>
      <c r="DB658" t="e">
        <f>INDEX('Data_Price '!AW$2:AW$1266,MATCH(Data!$DN658,'Data_Price '!$BE$2:$BE$1266,0))</f>
        <v>#N/A</v>
      </c>
      <c r="DC658" t="e">
        <f>INDEX('Data_Price '!AX$2:AX$1266,MATCH(Data!$DN658,'Data_Price '!$BE$2:$BE$1266,0))</f>
        <v>#N/A</v>
      </c>
      <c r="DD658" t="e">
        <f>INDEX('Data_Price '!AY$2:AY$1266,MATCH(Data!$DN658,'Data_Price '!$BE$2:$BE$1266,0))</f>
        <v>#N/A</v>
      </c>
      <c r="DE658" t="e">
        <f>INDEX('Data_Price '!AZ$2:AZ$1266,MATCH(Data!$DN658,'Data_Price '!$BE$2:$BE$1266,0))</f>
        <v>#N/A</v>
      </c>
      <c r="DF658" t="e">
        <f>INDEX('Data_Price '!BA$2:BA$1266,MATCH(Data!$DN658,'Data_Price '!$BE$2:$BE$1266,0))</f>
        <v>#N/A</v>
      </c>
      <c r="DG658" t="e">
        <f>INDEX('Data_Price '!BB$2:BB$1266,MATCH(Data!$DN658,'Data_Price '!$BE$2:$BE$1266,0))</f>
        <v>#N/A</v>
      </c>
      <c r="DH658" t="e">
        <f>INDEX('Data_Price '!BC$2:BC$1266,MATCH(Data!$DN658,'Data_Price '!$BE$2:$BE$1266,0))</f>
        <v>#N/A</v>
      </c>
      <c r="DI658" t="e">
        <f>INDEX('Data_Price '!BD$2:BD$1266,MATCH(Data!$DN658,'Data_Price '!$BE$2:$BE$1266,0))</f>
        <v>#N/A</v>
      </c>
      <c r="DJ658" s="89" t="e">
        <f ca="1">_xll.Connector("TinyUrl.TinyUrl",DA658,0)</f>
        <v>#NAME?</v>
      </c>
      <c r="DK658" s="89" t="e">
        <f ca="1">_xll.Connector("TinyUrl.TinyUrl",DE658,0)</f>
        <v>#NAME?</v>
      </c>
      <c r="DL658" s="89" t="e">
        <f ca="1">_xll.Connector("TinyUrl.TinyUrl",DI658,0)</f>
        <v>#NAME?</v>
      </c>
      <c r="DM658" s="224" t="str">
        <f t="shared" si="372"/>
        <v>Flair 75</v>
      </c>
      <c r="DN658" s="89" t="str">
        <f t="shared" si="373"/>
        <v xml:space="preserve"> VölklFlair 75147 Women's</v>
      </c>
      <c r="DO658" s="227"/>
    </row>
    <row r="659" spans="2:119" ht="15.45" customHeight="1">
      <c r="B659" s="224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#VALUE!</v>
      </c>
      <c r="F659" s="43" t="b">
        <f>CL659&gt;Driver!$F$56</f>
        <v>0</v>
      </c>
      <c r="G659" s="43" t="b">
        <f>AND(CB659&gt;Driver!$F$55,CB659&lt;Driver!$G$55)</f>
        <v>0</v>
      </c>
      <c r="H659" s="43" t="e">
        <f t="shared" si="340"/>
        <v>#VALUE!</v>
      </c>
      <c r="I659" s="43">
        <f t="shared" si="341"/>
        <v>0</v>
      </c>
      <c r="J659" s="43" t="e">
        <f t="array" ref="J659">NOT(OR(($H$9:$H$1273=TRUE)*($I$9:$I$1273&gt;0)*($BT$9:$BT$1273=BT659)*($K$9:$K$1273&gt;K659)))</f>
        <v>#VALUE!</v>
      </c>
      <c r="K659" s="72">
        <f t="shared" si="342"/>
        <v>0.70223347170130768</v>
      </c>
      <c r="L659" s="72">
        <f t="shared" si="343"/>
        <v>0.89310772701635643</v>
      </c>
      <c r="M659" s="72">
        <f t="shared" si="344"/>
        <v>0.51135921638625881</v>
      </c>
      <c r="N659" s="72">
        <f t="shared" si="345"/>
        <v>0.27855561879466262</v>
      </c>
      <c r="O659" s="72">
        <f t="shared" si="346"/>
        <v>0.29221320683470209</v>
      </c>
      <c r="P659" s="72">
        <f t="shared" si="347"/>
        <v>0.96330882352941183</v>
      </c>
      <c r="Q659" s="72"/>
      <c r="R659" s="72"/>
      <c r="S659" s="72">
        <f t="shared" si="348"/>
        <v>0.67857502220847343</v>
      </c>
      <c r="T659" s="72">
        <f t="shared" si="349"/>
        <v>0.98422755981812726</v>
      </c>
      <c r="U659" s="72">
        <f t="shared" si="350"/>
        <v>0.64182753979876983</v>
      </c>
      <c r="V659" s="72">
        <f t="shared" si="351"/>
        <v>0.6421880584783155</v>
      </c>
      <c r="W659" s="72">
        <f t="shared" si="352"/>
        <v>0.99535013380909898</v>
      </c>
      <c r="X659" s="72">
        <f t="shared" si="353"/>
        <v>0.10689227298364354</v>
      </c>
      <c r="Y659" s="72">
        <f t="shared" si="354"/>
        <v>0.48864078361374119</v>
      </c>
      <c r="Z659" s="72">
        <f t="shared" si="355"/>
        <v>0.72144438120533738</v>
      </c>
      <c r="AA659" s="72">
        <f t="shared" si="356"/>
        <v>0.70778679316529791</v>
      </c>
      <c r="AB659" s="72">
        <f t="shared" si="357"/>
        <v>3.6691176470588172E-2</v>
      </c>
      <c r="AC659" s="72"/>
      <c r="AD659" s="72"/>
      <c r="AE659" s="72">
        <f t="shared" si="358"/>
        <v>0.32142497779152657</v>
      </c>
      <c r="AF659" s="72">
        <f t="shared" si="359"/>
        <v>1.5772440181872696E-2</v>
      </c>
      <c r="AG659" s="72">
        <f t="shared" si="360"/>
        <v>0.35817246020123017</v>
      </c>
      <c r="AH659" s="72">
        <f t="shared" si="361"/>
        <v>0.3578119415216845</v>
      </c>
      <c r="AI659" s="72">
        <f t="shared" si="362"/>
        <v>4.6498661909009711E-3</v>
      </c>
      <c r="AJ659" s="72">
        <f>(AV659-Driver!$K$179)/(Driver!$L$179-Driver!$K$179)</f>
        <v>0.13310772701635645</v>
      </c>
      <c r="AK659" s="72">
        <f>(AW659-Driver!$K$180)/(Driver!$L$180-Driver!$K$180)</f>
        <v>0.20848059592703827</v>
      </c>
      <c r="AL659" s="72">
        <f>(AX659-Driver!$K$181)/(Driver!$L$181-Driver!$K$181)</f>
        <v>0.32144438120533736</v>
      </c>
      <c r="AM659" s="72">
        <f>(AY659-Driver!$K$182)/(Driver!$L$182-Driver!$K$182)</f>
        <v>0.92178679316529788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63"/>
        <v>2.8015194681861351</v>
      </c>
      <c r="AW659" s="70">
        <f t="shared" si="364"/>
        <v>21.340502360002599</v>
      </c>
      <c r="AX659" s="70">
        <f t="shared" si="365"/>
        <v>3.8929994308480365</v>
      </c>
      <c r="AY659" s="70">
        <f>IFERROR(Driver!$K$19/Data!BH659/Data!BI659*Data!BK659*Data!BL659,"")</f>
        <v>-0.47878150867119806</v>
      </c>
      <c r="AZ659" s="70">
        <f t="shared" si="366"/>
        <v>17.92628443782576</v>
      </c>
      <c r="BA659" s="70"/>
      <c r="BB659" s="70"/>
      <c r="BC659" s="70">
        <f t="shared" si="367"/>
        <v>14.822062669866726</v>
      </c>
      <c r="BD659" s="70">
        <f t="shared" si="368"/>
        <v>9.1748126855971339</v>
      </c>
      <c r="BE659" s="70">
        <f t="shared" si="369"/>
        <v>0.45826911613580151</v>
      </c>
      <c r="BF659" s="70">
        <f t="shared" si="370"/>
        <v>4.7648448172405438</v>
      </c>
      <c r="BG659" s="70">
        <f t="shared" si="37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219</v>
      </c>
      <c r="BS659" s="8" t="s">
        <v>812</v>
      </c>
      <c r="BT659" s="9" t="s">
        <v>823</v>
      </c>
      <c r="BU659" s="10">
        <v>153</v>
      </c>
      <c r="BV659" s="9" t="s">
        <v>390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305</v>
      </c>
      <c r="CU659" s="10"/>
      <c r="CV659" s="10"/>
      <c r="CW659" s="10"/>
      <c r="CX659" t="str">
        <f>INDEX('Data_Price '!AS$2:AS$1266,MATCH(Data!$DN659,'Data_Price '!$BE$2:$BE$1266,0))</f>
        <v>Salomon QST Lux 92 Skis 153 W/ Bindings - Sports &amp; outdoors</v>
      </c>
      <c r="CY659" t="str">
        <f>INDEX('Data_Price '!AT$2:AT$1266,MATCH(Data!$DN659,'Data_Price '!$BE$2:$BE$1266,0))</f>
        <v>Mercari</v>
      </c>
      <c r="CZ659" t="str">
        <f>INDEX('Data_Price '!AU$2:AU$1266,MATCH(Data!$DN659,'Data_Price '!$BE$2:$BE$1266,0))</f>
        <v>$325.00 used</v>
      </c>
      <c r="DA659" t="str">
        <f>INDEX('Data_Price '!AV$2:AV$1266,MATCH(Data!$DN659,'Data_Price '!$BE$2:$BE$1266,0))</f>
        <v>https://www.google.com/url?url=https://www.mercari.com/us/item/m74647356463/&amp;rct=j&amp;q=&amp;esrc=s&amp;sa=U&amp;ved=0ahUKEwi4pqrwxqP2AhXuQ98KHax0APgQ2SkIcQ&amp;usg=AOvVaw1ZzAkGeJHdk-5HarTCyPyI</v>
      </c>
      <c r="DB659" t="str">
        <f>INDEX('Data_Price '!AW$2:AW$1266,MATCH(Data!$DN659,'Data_Price '!$BE$2:$BE$1266,0))</f>
        <v>Salomon Other | Salomon Qst Lux 92 153 Skis W Bindings | Color: Black | Size: 153 | Kll86's Closet</v>
      </c>
      <c r="DC659" t="str">
        <f>INDEX('Data_Price '!AX$2:AX$1266,MATCH(Data!$DN659,'Data_Price '!$BE$2:$BE$1266,0))</f>
        <v>Poshmark</v>
      </c>
      <c r="DD659" t="str">
        <f>INDEX('Data_Price '!AY$2:AY$1266,MATCH(Data!$DN659,'Data_Price '!$BE$2:$BE$1266,0))</f>
        <v>$375.00 used</v>
      </c>
      <c r="DE659" t="str">
        <f>INDEX('Data_Price '!AZ$2:AZ$1266,MATCH(Data!$DN659,'Data_Price '!$BE$2:$BE$1266,0))</f>
        <v>https://www.google.com/url?url=https://poshmark.com/listing/Salomon-QST-Lux-92-153-skis-w-bindings-6074c00c1e75a808ad65dafa%23utm_source%3Dgdm_unpaid&amp;rct=j&amp;q=&amp;esrc=s&amp;sa=U&amp;ved=0ahUKEwi4pqrwxqP2AhXuQ98KHax0APgQ2SkIdQ&amp;usg=AOvVaw0vlLMoN-gOgEf3EBs3Jvla</v>
      </c>
      <c r="DF659" t="str">
        <f>INDEX('Data_Price '!BA$2:BA$1266,MATCH(Data!$DN659,'Data_Price '!$BE$2:$BE$1266,0))</f>
        <v>Salomon QST Lux 92 Skis</v>
      </c>
      <c r="DG659" t="str">
        <f>INDEX('Data_Price '!BB$2:BB$1266,MATCH(Data!$DN659,'Data_Price '!$BE$2:$BE$1266,0))</f>
        <v>SkiEssentials.com</v>
      </c>
      <c r="DH659">
        <f>INDEX('Data_Price '!BC$2:BC$1266,MATCH(Data!$DN659,'Data_Price '!$BE$2:$BE$1266,0))</f>
        <v>399.99</v>
      </c>
      <c r="DI659" t="str">
        <f>INDEX('Data_Price '!BD$2:BD$1266,MATCH(Data!$DN659,'Data_Price '!$BE$2:$BE$1266,0))</f>
        <v>https://www.google.com/url?url=https://www.skiessentials.com/2022-salomon-qst-lux-92-women-s-skis.html&amp;rct=j&amp;q=&amp;esrc=s&amp;sa=U&amp;ved=0ahUKEwi4pqrwxqP2AhXuQ98KHax0APgQsDwIZg&amp;usg=AOvVaw2XwNojQSMMBYgfB7zaLwk0</v>
      </c>
      <c r="DJ659" s="89" t="e">
        <f ca="1">_xll.Connector("TinyUrl.TinyUrl",DA659,0)</f>
        <v>#NAME?</v>
      </c>
      <c r="DK659" s="89" t="e">
        <f ca="1">_xll.Connector("TinyUrl.TinyUrl",DE659,0)</f>
        <v>#NAME?</v>
      </c>
      <c r="DL659" s="89" t="e">
        <f ca="1">_xll.Connector("TinyUrl.TinyUrl",DI659,0)</f>
        <v>#NAME?</v>
      </c>
      <c r="DM659" s="224" t="str">
        <f t="shared" si="372"/>
        <v>QST Lux 92</v>
      </c>
      <c r="DN659" s="89" t="str">
        <f t="shared" si="373"/>
        <v xml:space="preserve"> SalomonQST Lux 92153 Women's</v>
      </c>
      <c r="DO659" s="227" t="s">
        <v>1085</v>
      </c>
    </row>
    <row r="660" spans="2:119" ht="15.45" customHeight="1">
      <c r="B660" s="224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#VALUE!</v>
      </c>
      <c r="F660" s="43" t="b">
        <f>CL660&gt;Driver!$F$56</f>
        <v>0</v>
      </c>
      <c r="G660" s="43" t="b">
        <f>AND(CB660&gt;Driver!$F$55,CB660&lt;Driver!$G$55)</f>
        <v>0</v>
      </c>
      <c r="H660" s="43" t="e">
        <f t="shared" si="340"/>
        <v>#VALUE!</v>
      </c>
      <c r="I660" s="43">
        <f t="shared" si="341"/>
        <v>0</v>
      </c>
      <c r="J660" s="43" t="e">
        <f t="array" ref="J660">NOT(OR(($H$9:$H$1273=TRUE)*($I$9:$I$1273&gt;0)*($BT$9:$BT$1273=BT660)*($K$9:$K$1273&gt;K660)))</f>
        <v>#VALUE!</v>
      </c>
      <c r="K660" s="72">
        <f t="shared" si="342"/>
        <v>0.72147769413149465</v>
      </c>
      <c r="L660" s="72">
        <f t="shared" si="343"/>
        <v>0.91010877447425664</v>
      </c>
      <c r="M660" s="72">
        <f t="shared" si="344"/>
        <v>0.53284661378873266</v>
      </c>
      <c r="N660" s="72">
        <f t="shared" si="345"/>
        <v>0.30701321697337636</v>
      </c>
      <c r="O660" s="72">
        <f t="shared" si="346"/>
        <v>0.29819329105948822</v>
      </c>
      <c r="P660" s="72">
        <f t="shared" si="347"/>
        <v>0.9933333333333334</v>
      </c>
      <c r="Q660" s="72"/>
      <c r="R660" s="72"/>
      <c r="S660" s="72">
        <f t="shared" si="348"/>
        <v>0.69218258590788539</v>
      </c>
      <c r="T660" s="72">
        <f t="shared" si="349"/>
        <v>0.95378290116825759</v>
      </c>
      <c r="U660" s="72">
        <f t="shared" si="350"/>
        <v>0.79067672061576355</v>
      </c>
      <c r="V660" s="72">
        <f t="shared" si="351"/>
        <v>0.63170317830734657</v>
      </c>
      <c r="W660" s="72">
        <f t="shared" si="352"/>
        <v>0.99755694661797945</v>
      </c>
      <c r="X660" s="72">
        <f t="shared" si="353"/>
        <v>8.9891225525743301E-2</v>
      </c>
      <c r="Y660" s="72">
        <f t="shared" si="354"/>
        <v>0.46715338621126734</v>
      </c>
      <c r="Z660" s="72">
        <f t="shared" si="355"/>
        <v>0.69298678302662364</v>
      </c>
      <c r="AA660" s="72">
        <f t="shared" si="356"/>
        <v>0.70180670894051178</v>
      </c>
      <c r="AB660" s="72">
        <f t="shared" si="357"/>
        <v>6.6666666666666263E-3</v>
      </c>
      <c r="AC660" s="72"/>
      <c r="AD660" s="72"/>
      <c r="AE660" s="72">
        <f t="shared" si="358"/>
        <v>0.30781741409211455</v>
      </c>
      <c r="AF660" s="72">
        <f t="shared" si="359"/>
        <v>4.6217098831742388E-2</v>
      </c>
      <c r="AG660" s="72">
        <f t="shared" si="360"/>
        <v>0.20932327938423648</v>
      </c>
      <c r="AH660" s="72">
        <f t="shared" si="361"/>
        <v>0.36829682169265338</v>
      </c>
      <c r="AI660" s="72">
        <f t="shared" si="362"/>
        <v>2.4430533820205061E-3</v>
      </c>
      <c r="AJ660" s="72">
        <f>(AV660-Driver!$K$179)/(Driver!$L$179-Driver!$K$179)</f>
        <v>0.15010877447425669</v>
      </c>
      <c r="AK660" s="72">
        <f>(AW660-Driver!$K$180)/(Driver!$L$180-Driver!$K$180)</f>
        <v>0.17750407754902414</v>
      </c>
      <c r="AL660" s="72">
        <f>(AX660-Driver!$K$181)/(Driver!$L$181-Driver!$K$181)</f>
        <v>0.29298678302662368</v>
      </c>
      <c r="AM660" s="72">
        <f>(AY660-Driver!$K$182)/(Driver!$L$182-Driver!$K$182)</f>
        <v>0.91580670894051175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63"/>
        <v>3.1593406593406592</v>
      </c>
      <c r="AW660" s="70">
        <f t="shared" si="364"/>
        <v>18.311365919409639</v>
      </c>
      <c r="AX660" s="70">
        <f t="shared" si="365"/>
        <v>3.6368810472396129</v>
      </c>
      <c r="AY660" s="70">
        <f>IFERROR(Driver!$K$19/Data!BH660/Data!BI660*Data!BK660*Data!BL660,"")</f>
        <v>-0.51538854555149116</v>
      </c>
      <c r="AZ660" s="70">
        <f t="shared" si="366"/>
        <v>15.189873417721518</v>
      </c>
      <c r="BA660" s="70"/>
      <c r="BB660" s="70"/>
      <c r="BC660" s="70">
        <f t="shared" si="367"/>
        <v>21.880400558999856</v>
      </c>
      <c r="BD660" s="70">
        <f t="shared" si="368"/>
        <v>6.4805143398267147</v>
      </c>
      <c r="BE660" s="70">
        <f t="shared" si="369"/>
        <v>0.30944648833729671</v>
      </c>
      <c r="BF660" s="70">
        <f t="shared" si="370"/>
        <v>3.5806512623816991</v>
      </c>
      <c r="BG660" s="70">
        <f t="shared" si="37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219</v>
      </c>
      <c r="BS660" s="8" t="s">
        <v>550</v>
      </c>
      <c r="BT660" s="9" t="s">
        <v>564</v>
      </c>
      <c r="BU660" s="10">
        <v>172</v>
      </c>
      <c r="BV660" s="9" t="s">
        <v>222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305</v>
      </c>
      <c r="CU660" s="9" t="s">
        <v>302</v>
      </c>
      <c r="CV660" s="10"/>
      <c r="CW660" s="10"/>
      <c r="CX660" t="str">
        <f>INDEX('Data_Price '!AS$2:AS$1266,MATCH(Data!$DN660,'Data_Price '!$BE$2:$BE$1266,0))</f>
        <v>Elan Ripstick 88 Skis</v>
      </c>
      <c r="CY660" t="str">
        <f>INDEX('Data_Price '!AT$2:AT$1266,MATCH(Data!$DN660,'Data_Price '!$BE$2:$BE$1266,0))</f>
        <v>SkiEssentials.com</v>
      </c>
      <c r="CZ660">
        <f>INDEX('Data_Price '!AU$2:AU$1266,MATCH(Data!$DN660,'Data_Price '!$BE$2:$BE$1266,0))</f>
        <v>449.99</v>
      </c>
      <c r="DA660" t="str">
        <f>INDEX('Data_Price '!AV$2:AV$1266,MATCH(Data!$DN660,'Data_Price '!$BE$2:$BE$1266,0))</f>
        <v>https://www.google.com/url?url=https://www.skiessentials.com/2022-elan-ripstick-88-skis.html&amp;rct=j&amp;q=&amp;esrc=s&amp;sa=U&amp;ved=0ahUKEwiJ7_nwxqP2AhXpc98KHUfpCXsQsDwIUQ&amp;usg=AOvVaw0OT33hhQrbKxE6K0j92RXe</v>
      </c>
      <c r="DB660" t="str">
        <f>INDEX('Data_Price '!AW$2:AW$1266,MATCH(Data!$DN660,'Data_Price '!$BE$2:$BE$1266,0))</f>
        <v>Elan Ripstick 88 Skis</v>
      </c>
      <c r="DC660" t="str">
        <f>INDEX('Data_Price '!AX$2:AX$1266,MATCH(Data!$DN660,'Data_Price '!$BE$2:$BE$1266,0))</f>
        <v>SkiEssentials.com</v>
      </c>
      <c r="DD660">
        <f>INDEX('Data_Price '!AY$2:AY$1266,MATCH(Data!$DN660,'Data_Price '!$BE$2:$BE$1266,0))</f>
        <v>449.99</v>
      </c>
      <c r="DE660" t="str">
        <f>INDEX('Data_Price '!AZ$2:AZ$1266,MATCH(Data!$DN660,'Data_Price '!$BE$2:$BE$1266,0))</f>
        <v>https://www.google.com/url?q=https://www.skiessentials.com/2022-elan-ripstick-88-skis.html&amp;sa=U&amp;ved=0ahUKEwjctabxxqP2AhUCZd8KHRt-AnQQ2ykIFw&amp;usg=AOvVaw2Bm_zR4M2Sanj57TVXTUmy</v>
      </c>
      <c r="DF660" t="str">
        <f>INDEX('Data_Price '!BA$2:BA$1266,MATCH(Data!$DN660,'Data_Price '!$BE$2:$BE$1266,0))</f>
        <v>Elan Ripstick 88 Skis</v>
      </c>
      <c r="DG660" t="str">
        <f>INDEX('Data_Price '!BB$2:BB$1266,MATCH(Data!$DN660,'Data_Price '!$BE$2:$BE$1266,0))</f>
        <v>Powder7 Ski Shop</v>
      </c>
      <c r="DH660">
        <f>INDEX('Data_Price '!BC$2:BC$1266,MATCH(Data!$DN660,'Data_Price '!$BE$2:$BE$1266,0))</f>
        <v>599.95000000000005</v>
      </c>
      <c r="DI660" t="str">
        <f>INDEX('Data_Price '!BD$2:BD$1266,MATCH(Data!$DN660,'Data_Price '!$BE$2:$BE$1266,0))</f>
        <v>https://www.google.com/url?q=https://www.powder7.com/Elan-Ripstick-88-Skis-172cm-New-Flat-2022/for-sale%3Futm_source%3Dfeed%26utm_medium%3Dfree&amp;sa=U&amp;ved=0ahUKEwjctabxxqP2AhUCZd8KHRt-AnQQ2ykIGQ&amp;usg=AOvVaw27vV_wb2OD_MXLNdHSajAh</v>
      </c>
      <c r="DJ660" s="89" t="e">
        <f ca="1">_xll.Connector("TinyUrl.TinyUrl",DA660,0)</f>
        <v>#NAME?</v>
      </c>
      <c r="DK660" s="89" t="e">
        <f ca="1">_xll.Connector("TinyUrl.TinyUrl",DE660,0)</f>
        <v>#NAME?</v>
      </c>
      <c r="DL660" s="89" t="e">
        <f ca="1">_xll.Connector("TinyUrl.TinyUrl",DI660,0)</f>
        <v>#NAME?</v>
      </c>
      <c r="DM660" s="224" t="str">
        <f t="shared" si="372"/>
        <v>Ripstick 88</v>
      </c>
      <c r="DN660" s="89" t="str">
        <f t="shared" si="373"/>
        <v xml:space="preserve"> ElanRipstick 88172 Unisex</v>
      </c>
      <c r="DO660" s="227" t="s">
        <v>1089</v>
      </c>
    </row>
    <row r="661" spans="2:119" ht="15.45" customHeight="1">
      <c r="B661" s="224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#VALUE!</v>
      </c>
      <c r="F661" s="43" t="b">
        <f>CL661&gt;Driver!$F$56</f>
        <v>0</v>
      </c>
      <c r="G661" s="43" t="b">
        <f>AND(CB661&gt;Driver!$F$55,CB661&lt;Driver!$G$55)</f>
        <v>0</v>
      </c>
      <c r="H661" s="43" t="e">
        <f t="shared" si="340"/>
        <v>#VALUE!</v>
      </c>
      <c r="I661" s="43">
        <f t="shared" si="341"/>
        <v>0</v>
      </c>
      <c r="J661" s="43" t="e">
        <f t="array" ref="J661">NOT(OR(($H$9:$H$1273=TRUE)*($I$9:$I$1273&gt;0)*($BT$9:$BT$1273=BT661)*($K$9:$K$1273&gt;K661)))</f>
        <v>#VALUE!</v>
      </c>
      <c r="K661" s="72">
        <f t="shared" si="342"/>
        <v>0.67323220996616473</v>
      </c>
      <c r="L661" s="72">
        <f t="shared" si="343"/>
        <v>0.88464749012972366</v>
      </c>
      <c r="M661" s="72">
        <f t="shared" si="344"/>
        <v>0.46181692980260569</v>
      </c>
      <c r="N661" s="72">
        <f t="shared" si="345"/>
        <v>0.18179978498703586</v>
      </c>
      <c r="O661" s="72">
        <f t="shared" si="346"/>
        <v>0.24610198481293788</v>
      </c>
      <c r="P661" s="72">
        <f t="shared" si="347"/>
        <v>0.95754901960784311</v>
      </c>
      <c r="Q661" s="72"/>
      <c r="R661" s="72"/>
      <c r="S661" s="72">
        <f t="shared" si="348"/>
        <v>0.67582651989105602</v>
      </c>
      <c r="T661" s="72">
        <f t="shared" si="349"/>
        <v>0.73814160069974855</v>
      </c>
      <c r="U661" s="72">
        <f t="shared" si="350"/>
        <v>0.40602593330608405</v>
      </c>
      <c r="V661" s="72">
        <f t="shared" si="351"/>
        <v>0.62632772934064174</v>
      </c>
      <c r="W661" s="72">
        <f t="shared" si="352"/>
        <v>0.97450076804915509</v>
      </c>
      <c r="X661" s="72">
        <f t="shared" si="353"/>
        <v>0.11535250987027638</v>
      </c>
      <c r="Y661" s="72">
        <f t="shared" si="354"/>
        <v>0.53818307019739431</v>
      </c>
      <c r="Z661" s="72">
        <f t="shared" si="355"/>
        <v>0.81820021501296414</v>
      </c>
      <c r="AA661" s="72">
        <f t="shared" si="356"/>
        <v>0.75389801518706212</v>
      </c>
      <c r="AB661" s="72">
        <f t="shared" si="357"/>
        <v>4.2450980392156834E-2</v>
      </c>
      <c r="AC661" s="72"/>
      <c r="AD661" s="72"/>
      <c r="AE661" s="72">
        <f t="shared" si="358"/>
        <v>0.32417348010894392</v>
      </c>
      <c r="AF661" s="72">
        <f t="shared" si="359"/>
        <v>0.26185839930025145</v>
      </c>
      <c r="AG661" s="72">
        <f t="shared" si="360"/>
        <v>0.59397406669391595</v>
      </c>
      <c r="AH661" s="72">
        <f t="shared" si="361"/>
        <v>0.37367227065935821</v>
      </c>
      <c r="AI661" s="72">
        <f t="shared" si="362"/>
        <v>2.5499231950844858E-2</v>
      </c>
      <c r="AJ661" s="72">
        <f>(AV661-Driver!$K$179)/(Driver!$L$179-Driver!$K$179)</f>
        <v>0.12464749012972361</v>
      </c>
      <c r="AK661" s="72">
        <f>(AW661-Driver!$K$180)/(Driver!$L$180-Driver!$K$180)</f>
        <v>0.22564030414252492</v>
      </c>
      <c r="AL661" s="72">
        <f>(AX661-Driver!$K$181)/(Driver!$L$181-Driver!$K$181)</f>
        <v>0.41820021501296406</v>
      </c>
      <c r="AM661" s="72">
        <f>(AY661-Driver!$K$182)/(Driver!$L$182-Driver!$K$182)</f>
        <v>0.96789801518706209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63"/>
        <v>2.6234567901234565</v>
      </c>
      <c r="AW661" s="70">
        <f t="shared" si="364"/>
        <v>23.018518489225364</v>
      </c>
      <c r="AX661" s="70">
        <f t="shared" si="365"/>
        <v>4.7638019351166765</v>
      </c>
      <c r="AY661" s="70">
        <f>IFERROR(Driver!$K$19/Data!BH661/Data!BI661*Data!BK661*Data!BL661,"")</f>
        <v>-0.19651203859421529</v>
      </c>
      <c r="AZ661" s="70">
        <f t="shared" si="366"/>
        <v>18.451228592702904</v>
      </c>
      <c r="BA661" s="70"/>
      <c r="BB661" s="70"/>
      <c r="BC661" s="70">
        <f t="shared" si="367"/>
        <v>13.396395410544223</v>
      </c>
      <c r="BD661" s="70">
        <f t="shared" si="368"/>
        <v>33.744650047026752</v>
      </c>
      <c r="BE661" s="70">
        <f t="shared" si="369"/>
        <v>0.69402865827594917</v>
      </c>
      <c r="BF661" s="70">
        <f t="shared" si="370"/>
        <v>2.9735320662587119</v>
      </c>
      <c r="BG661" s="70">
        <f t="shared" si="37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219</v>
      </c>
      <c r="BS661" s="8" t="s">
        <v>550</v>
      </c>
      <c r="BT661" s="9" t="s">
        <v>573</v>
      </c>
      <c r="BU661" s="10">
        <v>158</v>
      </c>
      <c r="BV661" s="9" t="s">
        <v>390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306</v>
      </c>
      <c r="CU661" s="9" t="s">
        <v>305</v>
      </c>
      <c r="CV661" s="10"/>
      <c r="CW661" s="10"/>
      <c r="CX661" t="str">
        <f>INDEX('Data_Price '!AS$2:AS$1266,MATCH(Data!$DN661,'Data_Price '!$BE$2:$BE$1266,0))</f>
        <v>Elan Wildcat 82 CX Women's 2021/22 Frontside All Mountain Skis with ELW 11 GW Bindings 158 cm</v>
      </c>
      <c r="CY661" t="str">
        <f>INDEX('Data_Price '!AT$2:AT$1266,MATCH(Data!$DN661,'Data_Price '!$BE$2:$BE$1266,0))</f>
        <v>Aspen Ski and Board</v>
      </c>
      <c r="CZ661">
        <f>INDEX('Data_Price '!AU$2:AU$1266,MATCH(Data!$DN661,'Data_Price '!$BE$2:$BE$1266,0))</f>
        <v>559.95000000000005</v>
      </c>
      <c r="DA661" t="str">
        <f>INDEX('Data_Price '!AV$2:AV$1266,MATCH(Data!$DN661,'Data_Price '!$BE$2:$BE$1266,0))</f>
        <v>https://www.google.com/url?url=https://www.aspenskiandboard.com/products/elanwildcat82cxelw11gwshiftbindingsskiswomens2022%3Fvariant%3D32410395508841%26currency%3DUSD%26utm_medium%3Dproduct_sync%26utm_source%3Dgoogle%26utm_content%3Dsag_organic%26utm_campaign%3Dsag_organic%26srsltid%3DAWLEVJx3gAG4_71ZigbEB9zaH1mhoaZvJTuRsb9X6hGS4C5yF06FGNmxMRI&amp;rct=j&amp;q=&amp;esrc=s&amp;sa=U&amp;ved=0ahUKEwjynsfxxqP2AhUHneAKHRlDAY0QsDwIZg&amp;usg=AOvVaw25HkQYI1in_V7z0kK3r7Ue</v>
      </c>
      <c r="DB661" t="str">
        <f>INDEX('Data_Price '!AW$2:AW$1266,MATCH(Data!$DN661,'Data_Price '!$BE$2:$BE$1266,0))</f>
        <v>Elan Women's Wildcat 82 CX Skis with Bindings 158 cm</v>
      </c>
      <c r="DC661" t="str">
        <f>INDEX('Data_Price '!AX$2:AX$1266,MATCH(Data!$DN661,'Data_Price '!$BE$2:$BE$1266,0))</f>
        <v>Peter Glenn Ski &amp; Sports</v>
      </c>
      <c r="DD661">
        <f>INDEX('Data_Price '!AY$2:AY$1266,MATCH(Data!$DN661,'Data_Price '!$BE$2:$BE$1266,0))</f>
        <v>699.99</v>
      </c>
      <c r="DE661" t="str">
        <f>INDEX('Data_Price '!AZ$2:AZ$1266,MATCH(Data!$DN661,'Data_Price '!$BE$2:$BE$1266,0))</f>
        <v>https://www.google.com/url?url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rct=j&amp;q=&amp;esrc=s&amp;sa=U&amp;ved=0ahUKEwjynsfxxqP2AhUHneAKHRlDAY0QsDwIYg&amp;usg=AOvVaw3duwdTB5Naw3XdxoYpZaqQ</v>
      </c>
      <c r="DF661" t="str">
        <f>INDEX('Data_Price '!BA$2:BA$1266,MATCH(Data!$DN661,'Data_Price '!$BE$2:$BE$1266,0))</f>
        <v>Elan Women's Wildcat 82 CX Skis with Bindings 158 cm</v>
      </c>
      <c r="DG661" t="str">
        <f>INDEX('Data_Price '!BB$2:BB$1266,MATCH(Data!$DN661,'Data_Price '!$BE$2:$BE$1266,0))</f>
        <v>Peter Glenn Ski &amp; Sports</v>
      </c>
      <c r="DH661">
        <f>INDEX('Data_Price '!BC$2:BC$1266,MATCH(Data!$DN661,'Data_Price '!$BE$2:$BE$1266,0))</f>
        <v>699.99</v>
      </c>
      <c r="DI661" t="str">
        <f>INDEX('Data_Price '!BD$2:BD$1266,MATCH(Data!$DN661,'Data_Price '!$BE$2:$BE$1266,0))</f>
        <v>https://www.google.com/url?q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sa=U&amp;ved=0ahUKEwiOpvfxxqP2AhXoY98KHerlDUYQ2ykIFw&amp;usg=AOvVaw0-rRxZ9JYn5l5uWixJKQaO</v>
      </c>
      <c r="DJ661" s="89" t="e">
        <f ca="1">_xll.Connector("TinyUrl.TinyUrl",DA661,0)</f>
        <v>#NAME?</v>
      </c>
      <c r="DK661" s="89" t="e">
        <f ca="1">_xll.Connector("TinyUrl.TinyUrl",DE661,0)</f>
        <v>#NAME?</v>
      </c>
      <c r="DL661" s="89" t="e">
        <f ca="1">_xll.Connector("TinyUrl.TinyUrl",DI661,0)</f>
        <v>#NAME?</v>
      </c>
      <c r="DM661" s="224" t="str">
        <f t="shared" si="372"/>
        <v>Wildcat 82 CX</v>
      </c>
      <c r="DN661" s="89" t="str">
        <f t="shared" si="373"/>
        <v xml:space="preserve"> ElanWildcat 82 CX158 Women's</v>
      </c>
      <c r="DO661" s="227"/>
    </row>
    <row r="662" spans="2:119" ht="15.45" customHeight="1">
      <c r="B662" s="224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#VALUE!</v>
      </c>
      <c r="F662" s="43" t="b">
        <f>CL662&gt;Driver!$F$56</f>
        <v>0</v>
      </c>
      <c r="G662" s="43" t="b">
        <f>AND(CB662&gt;Driver!$F$55,CB662&lt;Driver!$G$55)</f>
        <v>0</v>
      </c>
      <c r="H662" s="43" t="e">
        <f t="shared" si="340"/>
        <v>#VALUE!</v>
      </c>
      <c r="I662" s="43">
        <f t="shared" si="341"/>
        <v>0</v>
      </c>
      <c r="J662" s="43" t="e">
        <f t="array" ref="J662">NOT(OR(($H$9:$H$1273=TRUE)*($I$9:$I$1273&gt;0)*($BT$9:$BT$1273=BT662)*($K$9:$K$1273&gt;K662)))</f>
        <v>#VALUE!</v>
      </c>
      <c r="K662" s="72">
        <f t="shared" si="342"/>
        <v>0.61463850703293899</v>
      </c>
      <c r="L662" s="72">
        <f t="shared" si="343"/>
        <v>0.79674160019337681</v>
      </c>
      <c r="M662" s="72">
        <f t="shared" si="344"/>
        <v>0.43253541387250116</v>
      </c>
      <c r="N662" s="72">
        <f t="shared" si="345"/>
        <v>0.14448871181938916</v>
      </c>
      <c r="O662" s="72">
        <f t="shared" si="346"/>
        <v>0.24127929450399688</v>
      </c>
      <c r="P662" s="72">
        <f t="shared" si="347"/>
        <v>0.91183823529411767</v>
      </c>
      <c r="Q662" s="72"/>
      <c r="R662" s="72"/>
      <c r="S662" s="72">
        <f t="shared" si="348"/>
        <v>0.68549907106414443</v>
      </c>
      <c r="T662" s="72">
        <f t="shared" si="349"/>
        <v>0.1638635759088064</v>
      </c>
      <c r="U662" s="72">
        <f t="shared" si="350"/>
        <v>9.9999999999999978E-2</v>
      </c>
      <c r="V662" s="72">
        <f t="shared" si="351"/>
        <v>0.60224740124604104</v>
      </c>
      <c r="W662" s="72">
        <f t="shared" si="352"/>
        <v>0.97325246710526314</v>
      </c>
      <c r="X662" s="72">
        <f t="shared" si="353"/>
        <v>0.20325839980662316</v>
      </c>
      <c r="Y662" s="72">
        <f t="shared" si="354"/>
        <v>0.56746458612749884</v>
      </c>
      <c r="Z662" s="72">
        <f t="shared" si="355"/>
        <v>0.85551128818061084</v>
      </c>
      <c r="AA662" s="72">
        <f t="shared" si="356"/>
        <v>0.75872070549600312</v>
      </c>
      <c r="AB662" s="72">
        <f t="shared" si="357"/>
        <v>8.8161764705882301E-2</v>
      </c>
      <c r="AC662" s="72"/>
      <c r="AD662" s="72"/>
      <c r="AE662" s="72">
        <f t="shared" si="358"/>
        <v>0.31450092893585552</v>
      </c>
      <c r="AF662" s="72">
        <f t="shared" si="359"/>
        <v>0.8361364240911936</v>
      </c>
      <c r="AG662" s="72">
        <f t="shared" si="360"/>
        <v>0.9</v>
      </c>
      <c r="AH662" s="72">
        <f t="shared" si="361"/>
        <v>0.39775259875395891</v>
      </c>
      <c r="AI662" s="72">
        <f t="shared" si="362"/>
        <v>2.6747532894736845E-2</v>
      </c>
      <c r="AJ662" s="72">
        <f>(AV662-Driver!$K$179)/(Driver!$L$179-Driver!$K$179)</f>
        <v>3.6741600193376835E-2</v>
      </c>
      <c r="AK662" s="72">
        <f>(AW662-Driver!$K$180)/(Driver!$L$180-Driver!$K$180)</f>
        <v>0.2719789235035891</v>
      </c>
      <c r="AL662" s="72">
        <f>(AX662-Driver!$K$181)/(Driver!$L$181-Driver!$K$181)</f>
        <v>0.45551128818061087</v>
      </c>
      <c r="AM662" s="72">
        <f>(AY662-Driver!$K$182)/(Driver!$L$182-Driver!$K$182)</f>
        <v>0.97272070549600309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63"/>
        <v>0.77330077330077318</v>
      </c>
      <c r="AW662" s="70">
        <f t="shared" si="364"/>
        <v>27.549886372486</v>
      </c>
      <c r="AX662" s="70">
        <f t="shared" si="365"/>
        <v>5.0996015936254979</v>
      </c>
      <c r="AY662" s="70">
        <f>IFERROR(Driver!$K$19/Data!BH662/Data!BI662*Data!BK662*Data!BL662,"")</f>
        <v>-0.16698997914396527</v>
      </c>
      <c r="AZ662" s="70">
        <f t="shared" si="366"/>
        <v>22.617274758004466</v>
      </c>
      <c r="BA662" s="70"/>
      <c r="BB662" s="70"/>
      <c r="BC662" s="70">
        <f t="shared" si="367"/>
        <v>18.413614946510023</v>
      </c>
      <c r="BD662" s="70">
        <f t="shared" si="368"/>
        <v>84.567237680577421</v>
      </c>
      <c r="BE662" s="70">
        <f t="shared" si="369"/>
        <v>1</v>
      </c>
      <c r="BF662" s="70">
        <f t="shared" si="370"/>
        <v>0.25382818185300088</v>
      </c>
      <c r="BG662" s="70">
        <f t="shared" si="37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219</v>
      </c>
      <c r="BS662" s="8" t="s">
        <v>628</v>
      </c>
      <c r="BT662" s="9" t="s">
        <v>651</v>
      </c>
      <c r="BU662" s="10">
        <v>163</v>
      </c>
      <c r="BV662" s="9" t="s">
        <v>222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307</v>
      </c>
      <c r="CU662" s="10"/>
      <c r="CV662" s="10"/>
      <c r="CW662" s="10"/>
      <c r="CX662" t="str">
        <f>INDEX('Data_Price '!AS$2:AS$1266,MATCH(Data!$DN662,'Data_Price '!$BE$2:$BE$1266,0))</f>
        <v>Head V-Shape V4 Skis with PR 11 GW Bindings</v>
      </c>
      <c r="CY662" t="str">
        <f>INDEX('Data_Price '!AT$2:AT$1266,MATCH(Data!$DN662,'Data_Price '!$BE$2:$BE$1266,0))</f>
        <v>Gorham Bike and Ski</v>
      </c>
      <c r="CZ662">
        <f>INDEX('Data_Price '!AU$2:AU$1266,MATCH(Data!$DN662,'Data_Price '!$BE$2:$BE$1266,0))</f>
        <v>399.99</v>
      </c>
      <c r="DA662" t="str">
        <f>INDEX('Data_Price '!AV$2:AV$1266,MATCH(Data!$DN662,'Data_Price '!$BE$2:$BE$1266,0))</f>
        <v>https://www.google.com/url?url=https://www.gorhambike.com/product/head-v-shape-v4-skis-with-pr-11-gw-bindings-399226-1.htm%3Fvariations%3D899175&amp;rct=j&amp;q=&amp;esrc=s&amp;sa=U&amp;ved=0ahUKEwink5nyxqP2AhXCTN8KHe_GDvcQ2SkIXw&amp;usg=AOvVaw1jq_f8kvLbGjJtVlthJ7Nl</v>
      </c>
      <c r="DB662" t="str">
        <f>INDEX('Data_Price '!AW$2:AW$1266,MATCH(Data!$DN662,'Data_Price '!$BE$2:$BE$1266,0))</f>
        <v>Head V-shape V4 Xl Skis With Size Adjustable Pr 10 Gw Bindings 2022</v>
      </c>
      <c r="DC662" t="str">
        <f>INDEX('Data_Price '!AX$2:AX$1266,MATCH(Data!$DN662,'Data_Price '!$BE$2:$BE$1266,0))</f>
        <v>eBay - wintersportdeals</v>
      </c>
      <c r="DD662">
        <f>INDEX('Data_Price '!AY$2:AY$1266,MATCH(Data!$DN662,'Data_Price '!$BE$2:$BE$1266,0))</f>
        <v>443.99</v>
      </c>
      <c r="DE662" t="str">
        <f>INDEX('Data_Price '!AZ$2:AZ$1266,MATCH(Data!$DN662,'Data_Price '!$BE$2:$BE$1266,0))</f>
        <v>https://www.google.com/url?url=https://www.ebay.com/itm/194738505444%3Fchn%3Dps%26mkevt%3D1%26mkcid%3D28&amp;rct=j&amp;q=&amp;esrc=s&amp;sa=U&amp;ved=0ahUKEwink5nyxqP2AhXCTN8KHe_GDvcQ2SkIYg&amp;usg=AOvVaw0Ul89pxy0qqdp_7t0uCWRT</v>
      </c>
      <c r="DF662" t="str">
        <f>INDEX('Data_Price '!BA$2:BA$1266,MATCH(Data!$DN662,'Data_Price '!$BE$2:$BE$1266,0))</f>
        <v>Head V-Shape V4 w/ LYT-PR | One | 163 cm Sports Basement</v>
      </c>
      <c r="DG662" t="str">
        <f>INDEX('Data_Price '!BB$2:BB$1266,MATCH(Data!$DN662,'Data_Price '!$BE$2:$BE$1266,0))</f>
        <v>Sports Basement</v>
      </c>
      <c r="DH662">
        <f>INDEX('Data_Price '!BC$2:BC$1266,MATCH(Data!$DN662,'Data_Price '!$BE$2:$BE$1266,0))</f>
        <v>499</v>
      </c>
      <c r="DI662" t="str">
        <f>INDEX('Data_Price '!BD$2:BD$1266,MATCH(Data!$DN662,'Data_Price '!$BE$2:$BE$1266,0))</f>
        <v>https://www.google.com/url?url=https://shop.sportsbasement.com/products/v-shape-v4-w-lyt-pr&amp;rct=j&amp;q=&amp;esrc=s&amp;sa=U&amp;ved=0ahUKEwink5nyxqP2AhXCTN8KHe_GDvcQsDwIWw&amp;usg=AOvVaw32rfPbjH6u6HSxfdUDL19Y</v>
      </c>
      <c r="DJ662" s="89" t="e">
        <f ca="1">_xll.Connector("TinyUrl.TinyUrl",DA662,0)</f>
        <v>#NAME?</v>
      </c>
      <c r="DK662" s="89" t="e">
        <f ca="1">_xll.Connector("TinyUrl.TinyUrl",DE662,0)</f>
        <v>#NAME?</v>
      </c>
      <c r="DL662" s="89" t="e">
        <f ca="1">_xll.Connector("TinyUrl.TinyUrl",DI662,0)</f>
        <v>#NAME?</v>
      </c>
      <c r="DM662" s="224" t="str">
        <f t="shared" si="372"/>
        <v>V-Shape V4</v>
      </c>
      <c r="DN662" s="89" t="str">
        <f t="shared" si="373"/>
        <v xml:space="preserve"> HeadV-Shape V4163 Unisex</v>
      </c>
      <c r="DO662" s="227"/>
    </row>
    <row r="663" spans="2:119" ht="15.45" customHeight="1">
      <c r="B663" s="224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#VALUE!</v>
      </c>
      <c r="F663" s="43" t="b">
        <f>CL663&gt;Driver!$F$56</f>
        <v>0</v>
      </c>
      <c r="G663" s="43" t="b">
        <f>AND(CB663&gt;Driver!$F$55,CB663&lt;Driver!$G$55)</f>
        <v>0</v>
      </c>
      <c r="H663" s="43" t="e">
        <f t="shared" si="340"/>
        <v>#VALUE!</v>
      </c>
      <c r="I663" s="43">
        <f t="shared" si="341"/>
        <v>0</v>
      </c>
      <c r="J663" s="43" t="e">
        <f t="array" ref="J663">NOT(OR(($H$9:$H$1273=TRUE)*($I$9:$I$1273&gt;0)*($BT$9:$BT$1273=BT663)*($K$9:$K$1273&gt;K663)))</f>
        <v>#VALUE!</v>
      </c>
      <c r="K663" s="72">
        <f t="shared" si="342"/>
        <v>0.68759825152790732</v>
      </c>
      <c r="L663" s="72">
        <f t="shared" si="343"/>
        <v>0.89052936910804925</v>
      </c>
      <c r="M663" s="72">
        <f t="shared" si="344"/>
        <v>0.48466713394776528</v>
      </c>
      <c r="N663" s="72">
        <f t="shared" si="345"/>
        <v>0.21215455637766389</v>
      </c>
      <c r="O663" s="72">
        <f t="shared" si="346"/>
        <v>0.27792527683818091</v>
      </c>
      <c r="P663" s="72">
        <f t="shared" si="347"/>
        <v>0.96392156862745093</v>
      </c>
      <c r="Q663" s="72"/>
      <c r="R663" s="72"/>
      <c r="S663" s="72">
        <f t="shared" si="348"/>
        <v>0.68435243869627782</v>
      </c>
      <c r="T663" s="72">
        <f t="shared" si="349"/>
        <v>0.9566264525017949</v>
      </c>
      <c r="U663" s="72">
        <f t="shared" si="350"/>
        <v>0.96615675213101304</v>
      </c>
      <c r="V663" s="72">
        <f t="shared" si="351"/>
        <v>0.68571808023199265</v>
      </c>
      <c r="W663" s="72">
        <f t="shared" si="352"/>
        <v>0.94965779467680611</v>
      </c>
      <c r="X663" s="72">
        <f t="shared" si="353"/>
        <v>0.10947063089195072</v>
      </c>
      <c r="Y663" s="72">
        <f t="shared" si="354"/>
        <v>0.51533286605223472</v>
      </c>
      <c r="Z663" s="72">
        <f t="shared" si="355"/>
        <v>0.78784544362233611</v>
      </c>
      <c r="AA663" s="72">
        <f t="shared" si="356"/>
        <v>0.72207472316181909</v>
      </c>
      <c r="AB663" s="72">
        <f t="shared" si="357"/>
        <v>3.6078431372549014E-2</v>
      </c>
      <c r="AC663" s="72"/>
      <c r="AD663" s="72"/>
      <c r="AE663" s="72">
        <f t="shared" si="358"/>
        <v>0.31564756130372223</v>
      </c>
      <c r="AF663" s="72">
        <f t="shared" si="359"/>
        <v>4.3373547498205156E-2</v>
      </c>
      <c r="AG663" s="72">
        <f t="shared" si="360"/>
        <v>3.3843247868986959E-2</v>
      </c>
      <c r="AH663" s="72">
        <f t="shared" si="361"/>
        <v>0.31428191976800735</v>
      </c>
      <c r="AI663" s="72">
        <f t="shared" si="362"/>
        <v>5.0342205323193917E-2</v>
      </c>
      <c r="AJ663" s="72">
        <f>(AV663-Driver!$K$179)/(Driver!$L$179-Driver!$K$179)</f>
        <v>0.13052936910804927</v>
      </c>
      <c r="AK663" s="72">
        <f>(AW663-Driver!$K$180)/(Driver!$L$180-Driver!$K$180)</f>
        <v>0.21491519851332186</v>
      </c>
      <c r="AL663" s="72">
        <f>(AX663-Driver!$K$181)/(Driver!$L$181-Driver!$K$181)</f>
        <v>0.38784544362233603</v>
      </c>
      <c r="AM663" s="72">
        <f>(AY663-Driver!$K$182)/(Driver!$L$182-Driver!$K$182)</f>
        <v>0.93607472316181906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63"/>
        <v>2.7472527472527468</v>
      </c>
      <c r="AW663" s="70">
        <f t="shared" si="364"/>
        <v>21.969730246009295</v>
      </c>
      <c r="AX663" s="70">
        <f t="shared" si="365"/>
        <v>4.4906089926010244</v>
      </c>
      <c r="AY663" s="70">
        <f>IFERROR(Driver!$K$19/Data!BH663/Data!BI663*Data!BK663*Data!BL663,"")</f>
        <v>-0.39131806155822579</v>
      </c>
      <c r="AZ663" s="70">
        <f t="shared" si="366"/>
        <v>17.870439314966497</v>
      </c>
      <c r="BA663" s="70"/>
      <c r="BB663" s="70"/>
      <c r="BC663" s="70">
        <f t="shared" si="367"/>
        <v>17.818848766038649</v>
      </c>
      <c r="BD663" s="70">
        <f t="shared" si="368"/>
        <v>6.7321635943699389</v>
      </c>
      <c r="BE663" s="70">
        <f t="shared" si="369"/>
        <v>6.6323339255579414E-2</v>
      </c>
      <c r="BF663" s="70">
        <f t="shared" si="370"/>
        <v>9.6812549586075924</v>
      </c>
      <c r="BG663" s="70">
        <f t="shared" si="37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219</v>
      </c>
      <c r="BS663" s="8" t="s">
        <v>493</v>
      </c>
      <c r="BT663" s="9" t="s">
        <v>509</v>
      </c>
      <c r="BU663" s="10">
        <v>157</v>
      </c>
      <c r="BV663" s="9" t="s">
        <v>390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305</v>
      </c>
      <c r="CU663" s="10"/>
      <c r="CV663" s="10"/>
      <c r="CW663" s="10"/>
      <c r="CX663" t="str">
        <f>INDEX('Data_Price '!AS$2:AS$1266,MATCH(Data!$DN663,'Data_Price '!$BE$2:$BE$1266,0))</f>
        <v>2022 Blizzard Sheeva 9 157</v>
      </c>
      <c r="CY663" t="str">
        <f>INDEX('Data_Price '!AT$2:AT$1266,MATCH(Data!$DN663,'Data_Price '!$BE$2:$BE$1266,0))</f>
        <v>Ski Town All-Stars</v>
      </c>
      <c r="CZ663">
        <f>INDEX('Data_Price '!AU$2:AU$1266,MATCH(Data!$DN663,'Data_Price '!$BE$2:$BE$1266,0))</f>
        <v>479.95</v>
      </c>
      <c r="DA663" t="str">
        <f>INDEX('Data_Price '!AV$2:AV$1266,MATCH(Data!$DN663,'Data_Price '!$BE$2:$BE$1266,0))</f>
        <v>https://www.google.com/url?url=https://skitownallstars.com/products/2022-blizzard-sheeva-9%3Fvariant%3D39643633057926%26currency%3DUSD%26utm_medium%3Dproduct_sync%26utm_source%3Dgoogle%26utm_content%3Dsag_organic%26utm_campaign%3Dsag_organic&amp;rct=j&amp;q=&amp;esrc=s&amp;sa=U&amp;ved=0ahUKEwjjp8vyxqP2AhXBmuAKHdcSDIkQ2SkIew&amp;usg=AOvVaw122TMoL2x28kCQsv9YvdjP</v>
      </c>
      <c r="DB663" t="str">
        <f>INDEX('Data_Price '!AW$2:AW$1266,MATCH(Data!$DN663,'Data_Price '!$BE$2:$BE$1266,0))</f>
        <v>2022 Blizzard Sheeva 9 Women's Demo Skis w/ Tyrolia Attack2 11 GW Demo Bindings - 157| Ski Essentials</v>
      </c>
      <c r="DC663" t="str">
        <f>INDEX('Data_Price '!AX$2:AX$1266,MATCH(Data!$DN663,'Data_Price '!$BE$2:$BE$1266,0))</f>
        <v>SkiEssentials.com</v>
      </c>
      <c r="DD663">
        <f>INDEX('Data_Price '!AY$2:AY$1266,MATCH(Data!$DN663,'Data_Price '!$BE$2:$BE$1266,0))</f>
        <v>549</v>
      </c>
      <c r="DE663" t="str">
        <f>INDEX('Data_Price '!AZ$2:AZ$1266,MATCH(Data!$DN663,'Data_Price '!$BE$2:$BE$1266,0))</f>
        <v>https://www.google.com/url?url=https://www.skiessentials.com/2022-blizzard-sheeva-9-women-s-demo-skis-w-tyrolia-attack2-11-gw-demo-bindings.html&amp;rct=j&amp;q=&amp;esrc=s&amp;sa=U&amp;ved=0ahUKEwjjp8vyxqP2AhXBmuAKHdcSDIkQsDwIcA&amp;usg=AOvVaw0HVKklal4duuvripWB3OJ-</v>
      </c>
      <c r="DF663" t="str">
        <f>INDEX('Data_Price '!BA$2:BA$1266,MATCH(Data!$DN663,'Data_Price '!$BE$2:$BE$1266,0))</f>
        <v>Blizzard Sheeva 9 Skis - Women's 2022 157cm</v>
      </c>
      <c r="DG663" t="str">
        <f>INDEX('Data_Price '!BB$2:BB$1266,MATCH(Data!$DN663,'Data_Price '!$BE$2:$BE$1266,0))</f>
        <v>Glacier Ski Shop</v>
      </c>
      <c r="DH663">
        <f>INDEX('Data_Price '!BC$2:BC$1266,MATCH(Data!$DN663,'Data_Price '!$BE$2:$BE$1266,0))</f>
        <v>579</v>
      </c>
      <c r="DI663" t="str">
        <f>INDEX('Data_Price '!BD$2:BD$1266,MATCH(Data!$DN663,'Data_Price '!$BE$2:$BE$1266,0))</f>
        <v>https://www.google.com/url?url=https://glacierskishop.com/products/blizzard-sheeva-9-skis-womens-2022%3Fvariant%3D39526522716263%26currency%3DUSD%26utm_medium%3Dproduct_sync%26utm_source%3Dgoogle%26utm_content%3Dsag_organic%26utm_campaign%3Dsag_organic&amp;rct=j&amp;q=&amp;esrc=s&amp;sa=U&amp;ved=0ahUKEwjjp8vyxqP2AhXBmuAKHdcSDIkQ2SkIgQE&amp;usg=AOvVaw2DWTMjQ5WP5gfw9Dxy0QTU</v>
      </c>
      <c r="DJ663" s="89" t="e">
        <f ca="1">_xll.Connector("TinyUrl.TinyUrl",DA663,0)</f>
        <v>#NAME?</v>
      </c>
      <c r="DK663" s="89" t="e">
        <f ca="1">_xll.Connector("TinyUrl.TinyUrl",DE663,0)</f>
        <v>#NAME?</v>
      </c>
      <c r="DL663" s="89" t="e">
        <f ca="1">_xll.Connector("TinyUrl.TinyUrl",DI663,0)</f>
        <v>#NAME?</v>
      </c>
      <c r="DM663" s="224" t="str">
        <f t="shared" si="372"/>
        <v>Sheeva 9</v>
      </c>
      <c r="DN663" s="89" t="str">
        <f t="shared" si="373"/>
        <v xml:space="preserve"> BlizzardSheeva 9157 Women's</v>
      </c>
      <c r="DO663" s="227" t="s">
        <v>1064</v>
      </c>
    </row>
    <row r="664" spans="2:119" ht="15.45" customHeight="1">
      <c r="B664" s="224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#VALUE!</v>
      </c>
      <c r="F664" s="43" t="b">
        <f>CL664&gt;Driver!$F$56</f>
        <v>0</v>
      </c>
      <c r="G664" s="43" t="b">
        <f>AND(CB664&gt;Driver!$F$55,CB664&lt;Driver!$G$55)</f>
        <v>0</v>
      </c>
      <c r="H664" s="43" t="e">
        <f t="shared" si="340"/>
        <v>#VALUE!</v>
      </c>
      <c r="I664" s="43">
        <f t="shared" si="341"/>
        <v>0</v>
      </c>
      <c r="J664" s="43" t="e">
        <f t="array" ref="J664">NOT(OR(($H$9:$H$1273=TRUE)*($I$9:$I$1273&gt;0)*($BT$9:$BT$1273=BT664)*($K$9:$K$1273&gt;K664)))</f>
        <v>#VALUE!</v>
      </c>
      <c r="K664" s="72">
        <f t="shared" si="342"/>
        <v>0.66778761205851489</v>
      </c>
      <c r="L664" s="72">
        <f t="shared" si="343"/>
        <v>0.85926677946982521</v>
      </c>
      <c r="M664" s="72">
        <f t="shared" si="344"/>
        <v>0.47630844464720457</v>
      </c>
      <c r="N664" s="72">
        <f t="shared" si="345"/>
        <v>0.19444760639979763</v>
      </c>
      <c r="O664" s="72">
        <f t="shared" si="346"/>
        <v>0.29669994976403824</v>
      </c>
      <c r="P664" s="72">
        <f t="shared" si="347"/>
        <v>0.93777777777777782</v>
      </c>
      <c r="Q664" s="72"/>
      <c r="R664" s="72"/>
      <c r="S664" s="72">
        <f t="shared" si="348"/>
        <v>0.72329096181200758</v>
      </c>
      <c r="T664" s="72">
        <f t="shared" si="349"/>
        <v>0.88933073588935807</v>
      </c>
      <c r="U664" s="72">
        <f t="shared" si="350"/>
        <v>9.9999999999999978E-2</v>
      </c>
      <c r="V664" s="72">
        <f t="shared" si="351"/>
        <v>0.60429184477242248</v>
      </c>
      <c r="W664" s="72">
        <f t="shared" si="352"/>
        <v>0.96179829197730049</v>
      </c>
      <c r="X664" s="72">
        <f t="shared" si="353"/>
        <v>0.14073322053017484</v>
      </c>
      <c r="Y664" s="72">
        <f t="shared" si="354"/>
        <v>0.52369155535279543</v>
      </c>
      <c r="Z664" s="72">
        <f t="shared" si="355"/>
        <v>0.80555239360020237</v>
      </c>
      <c r="AA664" s="72">
        <f t="shared" si="356"/>
        <v>0.70330005023596176</v>
      </c>
      <c r="AB664" s="72">
        <f t="shared" si="357"/>
        <v>6.2222222222222207E-2</v>
      </c>
      <c r="AC664" s="72"/>
      <c r="AD664" s="72"/>
      <c r="AE664" s="72">
        <f t="shared" si="358"/>
        <v>0.27670903818799247</v>
      </c>
      <c r="AF664" s="72">
        <f t="shared" si="359"/>
        <v>0.11066926411064193</v>
      </c>
      <c r="AG664" s="72">
        <f t="shared" si="360"/>
        <v>0.9</v>
      </c>
      <c r="AH664" s="72">
        <f t="shared" si="361"/>
        <v>0.39570815522757752</v>
      </c>
      <c r="AI664" s="72">
        <f t="shared" si="362"/>
        <v>3.8201708022699454E-2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0.23973578027491174</v>
      </c>
      <c r="AL664" s="72">
        <f>(AX664-Driver!$K$181)/(Driver!$L$181-Driver!$K$181)</f>
        <v>0.40555239360020234</v>
      </c>
      <c r="AM664" s="72">
        <f>(AY664-Driver!$K$182)/(Driver!$L$182-Driver!$K$182)</f>
        <v>0.91730005023596173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63"/>
        <v>2.0892687559354228</v>
      </c>
      <c r="AW664" s="70">
        <f t="shared" si="364"/>
        <v>24.3968890303907</v>
      </c>
      <c r="AX664" s="70">
        <f t="shared" si="365"/>
        <v>4.6499715424018211</v>
      </c>
      <c r="AY664" s="70">
        <f>IFERROR(Driver!$K$19/Data!BH664/Data!BI664*Data!BK664*Data!BL664,"")</f>
        <v>-0.50624706897314775</v>
      </c>
      <c r="AZ664" s="70">
        <f t="shared" si="366"/>
        <v>20.253164556962027</v>
      </c>
      <c r="BA664" s="70"/>
      <c r="BB664" s="70"/>
      <c r="BC664" s="70">
        <f t="shared" si="367"/>
        <v>38.016531402388722</v>
      </c>
      <c r="BD664" s="70">
        <f t="shared" si="368"/>
        <v>20.364679474041903</v>
      </c>
      <c r="BE664" s="70">
        <f t="shared" si="369"/>
        <v>1</v>
      </c>
      <c r="BF664" s="70">
        <f t="shared" si="370"/>
        <v>0.48473371512911301</v>
      </c>
      <c r="BG664" s="70">
        <f t="shared" si="37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219</v>
      </c>
      <c r="BS664" s="8" t="s">
        <v>855</v>
      </c>
      <c r="BT664" s="9" t="s">
        <v>866</v>
      </c>
      <c r="BU664" s="10">
        <v>170</v>
      </c>
      <c r="BV664" s="9" t="s">
        <v>222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307</v>
      </c>
      <c r="CU664" s="10"/>
      <c r="CV664" s="10"/>
      <c r="CW664" s="10"/>
      <c r="CX664" t="e">
        <f>INDEX('Data_Price '!AS$2:AS$1266,MATCH(Data!$DN664,'Data_Price '!$BE$2:$BE$1266,0))</f>
        <v>#N/A</v>
      </c>
      <c r="CY664" t="e">
        <f>INDEX('Data_Price '!AT$2:AT$1266,MATCH(Data!$DN664,'Data_Price '!$BE$2:$BE$1266,0))</f>
        <v>#N/A</v>
      </c>
      <c r="CZ664" t="e">
        <f>INDEX('Data_Price '!AU$2:AU$1266,MATCH(Data!$DN664,'Data_Price '!$BE$2:$BE$1266,0))</f>
        <v>#N/A</v>
      </c>
      <c r="DA664" t="e">
        <f>INDEX('Data_Price '!AV$2:AV$1266,MATCH(Data!$DN664,'Data_Price '!$BE$2:$BE$1266,0))</f>
        <v>#N/A</v>
      </c>
      <c r="DB664" t="e">
        <f>INDEX('Data_Price '!AW$2:AW$1266,MATCH(Data!$DN664,'Data_Price '!$BE$2:$BE$1266,0))</f>
        <v>#N/A</v>
      </c>
      <c r="DC664" t="e">
        <f>INDEX('Data_Price '!AX$2:AX$1266,MATCH(Data!$DN664,'Data_Price '!$BE$2:$BE$1266,0))</f>
        <v>#N/A</v>
      </c>
      <c r="DD664" t="e">
        <f>INDEX('Data_Price '!AY$2:AY$1266,MATCH(Data!$DN664,'Data_Price '!$BE$2:$BE$1266,0))</f>
        <v>#N/A</v>
      </c>
      <c r="DE664" t="e">
        <f>INDEX('Data_Price '!AZ$2:AZ$1266,MATCH(Data!$DN664,'Data_Price '!$BE$2:$BE$1266,0))</f>
        <v>#N/A</v>
      </c>
      <c r="DF664" t="e">
        <f>INDEX('Data_Price '!BA$2:BA$1266,MATCH(Data!$DN664,'Data_Price '!$BE$2:$BE$1266,0))</f>
        <v>#N/A</v>
      </c>
      <c r="DG664" t="e">
        <f>INDEX('Data_Price '!BB$2:BB$1266,MATCH(Data!$DN664,'Data_Price '!$BE$2:$BE$1266,0))</f>
        <v>#N/A</v>
      </c>
      <c r="DH664" t="e">
        <f>INDEX('Data_Price '!BC$2:BC$1266,MATCH(Data!$DN664,'Data_Price '!$BE$2:$BE$1266,0))</f>
        <v>#N/A</v>
      </c>
      <c r="DI664" t="e">
        <f>INDEX('Data_Price '!BD$2:BD$1266,MATCH(Data!$DN664,'Data_Price '!$BE$2:$BE$1266,0))</f>
        <v>#N/A</v>
      </c>
      <c r="DJ664" s="89" t="e">
        <f ca="1">_xll.Connector("TinyUrl.TinyUrl",DA664,0)</f>
        <v>#NAME?</v>
      </c>
      <c r="DK664" s="89" t="e">
        <f ca="1">_xll.Connector("TinyUrl.TinyUrl",DE664,0)</f>
        <v>#NAME?</v>
      </c>
      <c r="DL664" s="89" t="e">
        <f ca="1">_xll.Connector("TinyUrl.TinyUrl",DI664,0)</f>
        <v>#NAME?</v>
      </c>
      <c r="DM664" s="224" t="str">
        <f t="shared" si="372"/>
        <v>Deacon 79</v>
      </c>
      <c r="DN664" s="89" t="str">
        <f t="shared" si="373"/>
        <v xml:space="preserve"> VölklDeacon 79170 Unisex</v>
      </c>
      <c r="DO664" s="227"/>
    </row>
    <row r="665" spans="2:119" ht="15.45" customHeight="1">
      <c r="B665" s="224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#VALUE!</v>
      </c>
      <c r="F665" s="43" t="b">
        <f>CL665&gt;Driver!$F$56</f>
        <v>0</v>
      </c>
      <c r="G665" s="43" t="b">
        <f>AND(CB665&gt;Driver!$F$55,CB665&lt;Driver!$G$55)</f>
        <v>0</v>
      </c>
      <c r="H665" s="43" t="e">
        <f t="shared" si="340"/>
        <v>#VALUE!</v>
      </c>
      <c r="I665" s="43">
        <f t="shared" si="341"/>
        <v>0</v>
      </c>
      <c r="J665" s="43" t="e">
        <f t="array" ref="J665">NOT(OR(($H$9:$H$1273=TRUE)*($I$9:$I$1273&gt;0)*($BT$9:$BT$1273=BT665)*($K$9:$K$1273&gt;K665)))</f>
        <v>#VALUE!</v>
      </c>
      <c r="K665" s="72">
        <f t="shared" si="342"/>
        <v>0.6359886518613852</v>
      </c>
      <c r="L665" s="72">
        <f t="shared" si="343"/>
        <v>0.83686729514140679</v>
      </c>
      <c r="M665" s="72">
        <f t="shared" si="344"/>
        <v>0.43511000858136362</v>
      </c>
      <c r="N665" s="72">
        <f t="shared" si="345"/>
        <v>0.13373806361854168</v>
      </c>
      <c r="O665" s="72">
        <f t="shared" si="346"/>
        <v>0.27278477258306577</v>
      </c>
      <c r="P665" s="72">
        <f t="shared" si="347"/>
        <v>0.89880718954248362</v>
      </c>
      <c r="Q665" s="72"/>
      <c r="R665" s="72"/>
      <c r="S665" s="72">
        <f t="shared" si="348"/>
        <v>0.74158839005677912</v>
      </c>
      <c r="T665" s="72">
        <f t="shared" si="349"/>
        <v>0.58112828436327069</v>
      </c>
      <c r="U665" s="72">
        <f t="shared" si="350"/>
        <v>9.9999999999999978E-2</v>
      </c>
      <c r="V665" s="72">
        <f t="shared" si="351"/>
        <v>0.60078477067802039</v>
      </c>
      <c r="W665" s="72">
        <f t="shared" si="352"/>
        <v>0.95525894314823612</v>
      </c>
      <c r="X665" s="72">
        <f t="shared" si="353"/>
        <v>0.16313270485859319</v>
      </c>
      <c r="Y665" s="72">
        <f t="shared" si="354"/>
        <v>0.56488999141863638</v>
      </c>
      <c r="Z665" s="72">
        <f t="shared" si="355"/>
        <v>0.86626193638145832</v>
      </c>
      <c r="AA665" s="72">
        <f t="shared" si="356"/>
        <v>0.72721522741693423</v>
      </c>
      <c r="AB665" s="72">
        <f t="shared" si="357"/>
        <v>0.10119281045751632</v>
      </c>
      <c r="AC665" s="72"/>
      <c r="AD665" s="72"/>
      <c r="AE665" s="72">
        <f t="shared" si="358"/>
        <v>0.25841160994322088</v>
      </c>
      <c r="AF665" s="72">
        <f t="shared" si="359"/>
        <v>0.41887171563672931</v>
      </c>
      <c r="AG665" s="72">
        <f t="shared" si="360"/>
        <v>0.9</v>
      </c>
      <c r="AH665" s="72">
        <f t="shared" si="361"/>
        <v>0.39921522932197961</v>
      </c>
      <c r="AI665" s="72">
        <f t="shared" si="362"/>
        <v>4.4741056851763834E-2</v>
      </c>
      <c r="AJ665" s="72">
        <f>(AV665-Driver!$K$179)/(Driver!$L$179-Driver!$K$179)</f>
        <v>7.6867295141406805E-2</v>
      </c>
      <c r="AK665" s="72">
        <f>(AW665-Driver!$K$180)/(Driver!$L$180-Driver!$K$180)</f>
        <v>0.28314116467228984</v>
      </c>
      <c r="AL665" s="72">
        <f>(AX665-Driver!$K$181)/(Driver!$L$181-Driver!$K$181)</f>
        <v>0.46626193638145824</v>
      </c>
      <c r="AM665" s="72">
        <f>(AY665-Driver!$K$182)/(Driver!$L$182-Driver!$K$182)</f>
        <v>0.9412152274169342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63"/>
        <v>1.6178266178266176</v>
      </c>
      <c r="AW665" s="70">
        <f t="shared" si="364"/>
        <v>28.641421291619995</v>
      </c>
      <c r="AX665" s="70">
        <f t="shared" si="365"/>
        <v>5.1963574274331243</v>
      </c>
      <c r="AY665" s="70">
        <f>IFERROR(Driver!$K$19/Data!BH665/Data!BI665*Data!BK665*Data!BL665,"")</f>
        <v>-0.35985050662474494</v>
      </c>
      <c r="AZ665" s="70">
        <f t="shared" si="366"/>
        <v>23.804914370811616</v>
      </c>
      <c r="BA665" s="70"/>
      <c r="BB665" s="70"/>
      <c r="BC665" s="70">
        <f t="shared" si="367"/>
        <v>47.507534634609236</v>
      </c>
      <c r="BD665" s="70">
        <f t="shared" si="368"/>
        <v>47.640050331671112</v>
      </c>
      <c r="BE665" s="70">
        <f t="shared" si="369"/>
        <v>1</v>
      </c>
      <c r="BF665" s="70">
        <f t="shared" si="370"/>
        <v>8.8634334756361649E-2</v>
      </c>
      <c r="BG665" s="70">
        <f t="shared" si="37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219</v>
      </c>
      <c r="BS665" s="8" t="s">
        <v>550</v>
      </c>
      <c r="BT665" s="9" t="s">
        <v>559</v>
      </c>
      <c r="BU665" s="10">
        <v>164</v>
      </c>
      <c r="BV665" s="9" t="s">
        <v>390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307</v>
      </c>
      <c r="CU665" s="10"/>
      <c r="CV665" s="10"/>
      <c r="CW665" s="10"/>
      <c r="CX665" t="str">
        <f>INDEX('Data_Price '!AS$2:AS$1266,MATCH(Data!$DN665,'Data_Price '!$BE$2:$BE$1266,0))</f>
        <v>Elan Insomnia 16 Ti Blue 164 Ski Lady's Ladies / Women</v>
      </c>
      <c r="CY665" t="str">
        <f>INDEX('Data_Price '!AT$2:AT$1266,MATCH(Data!$DN665,'Data_Price '!$BE$2:$BE$1266,0))</f>
        <v>Snowcountry.eu</v>
      </c>
      <c r="CZ665">
        <f>INDEX('Data_Price '!AU$2:AU$1266,MATCH(Data!$DN665,'Data_Price '!$BE$2:$BE$1266,0))</f>
        <v>512.13</v>
      </c>
      <c r="DA665" t="str">
        <f>INDEX('Data_Price '!AV$2:AV$1266,MATCH(Data!$DN665,'Data_Price '!$BE$2:$BE$1266,0))</f>
        <v>https://www.google.com/url?url=https://www.snowcountry.eu/elan-insomnia-16-ti-elw-11.html%3Fartikel_maat%3D65286%26country%3DUS&amp;rct=j&amp;q=&amp;esrc=s&amp;sa=U&amp;ved=0ahUKEwiOiNnzxqP2AhUPn-AKHWShD4YQsDwIHw&amp;usg=AOvVaw3ep1yj3xIWh6hl250gh4Z7</v>
      </c>
      <c r="DB665">
        <f>INDEX('Data_Price '!AW$2:AW$1266,MATCH(Data!$DN665,'Data_Price '!$BE$2:$BE$1266,0))</f>
        <v>0</v>
      </c>
      <c r="DC665">
        <f>INDEX('Data_Price '!AX$2:AX$1266,MATCH(Data!$DN665,'Data_Price '!$BE$2:$BE$1266,0))</f>
        <v>0</v>
      </c>
      <c r="DD665">
        <f>INDEX('Data_Price '!AY$2:AY$1266,MATCH(Data!$DN665,'Data_Price '!$BE$2:$BE$1266,0))</f>
        <v>0</v>
      </c>
      <c r="DE665">
        <f>INDEX('Data_Price '!AZ$2:AZ$1266,MATCH(Data!$DN665,'Data_Price '!$BE$2:$BE$1266,0))</f>
        <v>0</v>
      </c>
      <c r="DF665">
        <f>INDEX('Data_Price '!BA$2:BA$1266,MATCH(Data!$DN665,'Data_Price '!$BE$2:$BE$1266,0))</f>
        <v>0</v>
      </c>
      <c r="DG665">
        <f>INDEX('Data_Price '!BB$2:BB$1266,MATCH(Data!$DN665,'Data_Price '!$BE$2:$BE$1266,0))</f>
        <v>0</v>
      </c>
      <c r="DH665">
        <f>INDEX('Data_Price '!BC$2:BC$1266,MATCH(Data!$DN665,'Data_Price '!$BE$2:$BE$1266,0))</f>
        <v>0</v>
      </c>
      <c r="DI665">
        <f>INDEX('Data_Price '!BD$2:BD$1266,MATCH(Data!$DN665,'Data_Price '!$BE$2:$BE$1266,0))</f>
        <v>0</v>
      </c>
      <c r="DJ665" s="89" t="e">
        <f ca="1">_xll.Connector("TinyUrl.TinyUrl",DA665,0)</f>
        <v>#NAME?</v>
      </c>
      <c r="DK665" s="89" t="e">
        <f ca="1">_xll.Connector("TinyUrl.TinyUrl",DE665,0)</f>
        <v>#NAME?</v>
      </c>
      <c r="DL665" s="89" t="e">
        <f ca="1">_xll.Connector("TinyUrl.TinyUrl",DI665,0)</f>
        <v>#NAME?</v>
      </c>
      <c r="DM665" s="224" t="str">
        <f t="shared" si="372"/>
        <v>Insomnia 16 Ti</v>
      </c>
      <c r="DN665" s="89" t="str">
        <f t="shared" si="373"/>
        <v xml:space="preserve"> ElanInsomnia 16 Ti164 Women's</v>
      </c>
      <c r="DO665" s="227"/>
    </row>
    <row r="666" spans="2:119" ht="15.45" customHeight="1">
      <c r="B666" s="224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#VALUE!</v>
      </c>
      <c r="F666" s="43" t="b">
        <f>CL666&gt;Driver!$F$56</f>
        <v>0</v>
      </c>
      <c r="G666" s="43" t="b">
        <f>AND(CB666&gt;Driver!$F$55,CB666&lt;Driver!$G$55)</f>
        <v>0</v>
      </c>
      <c r="H666" s="43" t="e">
        <f t="shared" si="340"/>
        <v>#VALUE!</v>
      </c>
      <c r="I666" s="43">
        <f t="shared" si="341"/>
        <v>0</v>
      </c>
      <c r="J666" s="43" t="e">
        <f t="array" ref="J666">NOT(OR(($H$9:$H$1273=TRUE)*($I$9:$I$1273&gt;0)*($BT$9:$BT$1273=BT666)*($K$9:$K$1273&gt;K666)))</f>
        <v>#VALUE!</v>
      </c>
      <c r="K666" s="72">
        <f t="shared" si="342"/>
        <v>0.73710141403558649</v>
      </c>
      <c r="L666" s="72">
        <f t="shared" si="343"/>
        <v>0.91792442188381274</v>
      </c>
      <c r="M666" s="72">
        <f t="shared" si="344"/>
        <v>0.55627840618736024</v>
      </c>
      <c r="N666" s="72">
        <f t="shared" si="345"/>
        <v>0.39048883829760328</v>
      </c>
      <c r="O666" s="72">
        <f t="shared" si="346"/>
        <v>0.32835455019911797</v>
      </c>
      <c r="P666" s="72">
        <f t="shared" si="347"/>
        <v>0.94999183006535948</v>
      </c>
      <c r="Q666" s="72"/>
      <c r="R666" s="72"/>
      <c r="S666" s="72">
        <f t="shared" si="348"/>
        <v>0.69496165816106825</v>
      </c>
      <c r="T666" s="72">
        <f t="shared" si="349"/>
        <v>0.92179966887269182</v>
      </c>
      <c r="U666" s="72">
        <f t="shared" si="350"/>
        <v>0.89652959846886049</v>
      </c>
      <c r="V666" s="72">
        <f t="shared" si="351"/>
        <v>0.66829508799059756</v>
      </c>
      <c r="W666" s="72">
        <f t="shared" si="352"/>
        <v>0.97829670329670326</v>
      </c>
      <c r="X666" s="72">
        <f t="shared" si="353"/>
        <v>8.2075578116187237E-2</v>
      </c>
      <c r="Y666" s="72">
        <f t="shared" si="354"/>
        <v>0.44372159381263976</v>
      </c>
      <c r="Z666" s="72">
        <f t="shared" si="355"/>
        <v>0.60951116170239672</v>
      </c>
      <c r="AA666" s="72">
        <f t="shared" si="356"/>
        <v>0.67164544980088203</v>
      </c>
      <c r="AB666" s="72">
        <f t="shared" si="357"/>
        <v>5.0008169934640495E-2</v>
      </c>
      <c r="AC666" s="72"/>
      <c r="AD666" s="72"/>
      <c r="AE666" s="72">
        <f t="shared" si="358"/>
        <v>0.30503834183893169</v>
      </c>
      <c r="AF666" s="72">
        <f t="shared" si="359"/>
        <v>7.8200331127308134E-2</v>
      </c>
      <c r="AG666" s="72">
        <f t="shared" si="360"/>
        <v>0.10347040153113948</v>
      </c>
      <c r="AH666" s="72">
        <f t="shared" si="361"/>
        <v>0.33170491200940244</v>
      </c>
      <c r="AI666" s="72">
        <f t="shared" si="362"/>
        <v>2.1703296703296696E-2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0.20832784485871569</v>
      </c>
      <c r="AL666" s="72">
        <f>(AX666-Driver!$K$181)/(Driver!$L$181-Driver!$K$181)</f>
        <v>0.20951116170239675</v>
      </c>
      <c r="AM666" s="72">
        <f>(AY666-Driver!$K$182)/(Driver!$L$182-Driver!$K$182)</f>
        <v>0.885645449800882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63"/>
        <v>3.3238366571699909</v>
      </c>
      <c r="AW666" s="70">
        <f t="shared" si="364"/>
        <v>21.325565115547011</v>
      </c>
      <c r="AX666" s="70">
        <f t="shared" si="365"/>
        <v>2.8856004553215708</v>
      </c>
      <c r="AY666" s="70">
        <f>IFERROR(Driver!$K$19/Data!BH666/Data!BI666*Data!BK666*Data!BL666,"")</f>
        <v>-0.70002044774179706</v>
      </c>
      <c r="AZ666" s="70">
        <f t="shared" si="366"/>
        <v>19.139985107967238</v>
      </c>
      <c r="BA666" s="70"/>
      <c r="BB666" s="70"/>
      <c r="BC666" s="70">
        <f t="shared" si="367"/>
        <v>23.321924656522672</v>
      </c>
      <c r="BD666" s="70">
        <f t="shared" si="368"/>
        <v>3.6500549526033788</v>
      </c>
      <c r="BE666" s="70">
        <f t="shared" si="369"/>
        <v>0.20361249344618382</v>
      </c>
      <c r="BF666" s="70">
        <f t="shared" si="370"/>
        <v>7.713450388390064</v>
      </c>
      <c r="BG666" s="70">
        <f t="shared" si="37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219</v>
      </c>
      <c r="BS666" s="8" t="s">
        <v>438</v>
      </c>
      <c r="BT666" s="9" t="s">
        <v>453</v>
      </c>
      <c r="BU666" s="10">
        <v>156</v>
      </c>
      <c r="BV666" s="9" t="s">
        <v>390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305</v>
      </c>
      <c r="CU666" s="9" t="s">
        <v>302</v>
      </c>
      <c r="CV666" s="10"/>
      <c r="CW666" s="10"/>
      <c r="CX666" t="str">
        <f>INDEX('Data_Price '!AS$2:AS$1266,MATCH(Data!$DN666,'Data_Price '!$BE$2:$BE$1266,0))</f>
        <v>Atomic Maven 93 C Skis</v>
      </c>
      <c r="CY666" t="str">
        <f>INDEX('Data_Price '!AT$2:AT$1266,MATCH(Data!$DN666,'Data_Price '!$BE$2:$BE$1266,0))</f>
        <v>Skirack</v>
      </c>
      <c r="CZ666">
        <f>INDEX('Data_Price '!AU$2:AU$1266,MATCH(Data!$DN666,'Data_Price '!$BE$2:$BE$1266,0))</f>
        <v>519.96</v>
      </c>
      <c r="DA666" t="str">
        <f>INDEX('Data_Price '!AV$2:AV$1266,MATCH(Data!$DN666,'Data_Price '!$BE$2:$BE$1266,0))</f>
        <v>https://www.google.com/url?q=https://www.skirack.com/atomic-maven-93-c-skis-13145649%3Ffee%3D7%26fep%3D301597%26utm_source%3Dgoogle_shopping%26utm_medium%3Dcpc%26utm_campaign%3Dproduct&amp;sa=U&amp;ved=0ahUKEwj99cz0xqP2AhVDiOAKHb6fAOsQ2ykIGA&amp;usg=AOvVaw2Jjdz0y-nVhcRdP1824NVN</v>
      </c>
      <c r="DB666" t="str">
        <f>INDEX('Data_Price '!AW$2:AW$1266,MATCH(Data!$DN666,'Data_Price '!$BE$2:$BE$1266,0))</f>
        <v>Atomic Maven 93 C Skis</v>
      </c>
      <c r="DC666" t="str">
        <f>INDEX('Data_Price '!AX$2:AX$1266,MATCH(Data!$DN666,'Data_Price '!$BE$2:$BE$1266,0))</f>
        <v>Level Nine Sports</v>
      </c>
      <c r="DD666">
        <f>INDEX('Data_Price '!AY$2:AY$1266,MATCH(Data!$DN666,'Data_Price '!$BE$2:$BE$1266,0))</f>
        <v>519.99</v>
      </c>
      <c r="DE666" t="str">
        <f>INDEX('Data_Price '!AZ$2:AZ$1266,MATCH(Data!$DN666,'Data_Price '!$BE$2:$BE$1266,0))</f>
        <v>https://www.google.com/url?url=https://www.levelninesports.com/atomic-maven-93-c-skis-2022/&amp;rct=j&amp;q=&amp;esrc=s&amp;sa=U&amp;ved=0ahUKEwjsgvrzxqP2AhVqRN8KHQ_QB-wQsDwIYQ&amp;usg=AOvVaw1nQhUyzoTPw2XPoym_uMjP</v>
      </c>
      <c r="DF666" t="str">
        <f>INDEX('Data_Price '!BA$2:BA$1266,MATCH(Data!$DN666,'Data_Price '!$BE$2:$BE$1266,0))</f>
        <v>Atomic Maven 93 C Skis</v>
      </c>
      <c r="DG666" t="str">
        <f>INDEX('Data_Price '!BB$2:BB$1266,MATCH(Data!$DN666,'Data_Price '!$BE$2:$BE$1266,0))</f>
        <v>Level Nine Sports</v>
      </c>
      <c r="DH666">
        <f>INDEX('Data_Price '!BC$2:BC$1266,MATCH(Data!$DN666,'Data_Price '!$BE$2:$BE$1266,0))</f>
        <v>519.99</v>
      </c>
      <c r="DI666" t="str">
        <f>INDEX('Data_Price '!BD$2:BD$1266,MATCH(Data!$DN666,'Data_Price '!$BE$2:$BE$1266,0))</f>
        <v>https://www.google.com/url?q=https://www.levelninesports.com/atomic-maven-93-c-skis-2022/&amp;sa=U&amp;ved=0ahUKEwj99cz0xqP2AhVDiOAKHb6fAOsQ2ykIFg&amp;usg=AOvVaw0TyzcAqMATC4eAC3pg8jA5</v>
      </c>
      <c r="DJ666" s="89" t="e">
        <f ca="1">_xll.Connector("TinyUrl.TinyUrl",DA666,0)</f>
        <v>#NAME?</v>
      </c>
      <c r="DK666" s="89" t="e">
        <f ca="1">_xll.Connector("TinyUrl.TinyUrl",DE666,0)</f>
        <v>#NAME?</v>
      </c>
      <c r="DL666" s="89" t="e">
        <f ca="1">_xll.Connector("TinyUrl.TinyUrl",DI666,0)</f>
        <v>#NAME?</v>
      </c>
      <c r="DM666" s="224" t="str">
        <f t="shared" si="372"/>
        <v>Maven 93 C</v>
      </c>
      <c r="DN666" s="89" t="str">
        <f t="shared" si="373"/>
        <v xml:space="preserve"> AtomicMaven 93 C156 Women's</v>
      </c>
      <c r="DO666" s="227" t="s">
        <v>944</v>
      </c>
    </row>
    <row r="667" spans="2:119" ht="15.45" customHeight="1">
      <c r="B667" s="224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#VALUE!</v>
      </c>
      <c r="F667" s="43" t="b">
        <f>CL667&gt;Driver!$F$56</f>
        <v>0</v>
      </c>
      <c r="G667" s="43" t="b">
        <f>AND(CB667&gt;Driver!$F$55,CB667&lt;Driver!$G$55)</f>
        <v>0</v>
      </c>
      <c r="H667" s="43" t="e">
        <f t="shared" si="340"/>
        <v>#VALUE!</v>
      </c>
      <c r="I667" s="43">
        <f t="shared" si="341"/>
        <v>0</v>
      </c>
      <c r="J667" s="43" t="e">
        <f t="array" ref="J667">NOT(OR(($H$9:$H$1273=TRUE)*($I$9:$I$1273&gt;0)*($BT$9:$BT$1273=BT667)*($K$9:$K$1273&gt;K667)))</f>
        <v>#VALUE!</v>
      </c>
      <c r="K667" s="72">
        <f t="shared" si="342"/>
        <v>0.70959685233220038</v>
      </c>
      <c r="L667" s="72">
        <f t="shared" si="343"/>
        <v>0.86103940053178629</v>
      </c>
      <c r="M667" s="72">
        <f t="shared" si="344"/>
        <v>0.55815430413261446</v>
      </c>
      <c r="N667" s="72">
        <f t="shared" si="345"/>
        <v>0.38290014544994622</v>
      </c>
      <c r="O667" s="72">
        <f t="shared" si="346"/>
        <v>0.38009217871260259</v>
      </c>
      <c r="P667" s="72">
        <f t="shared" si="347"/>
        <v>0.91147058823529414</v>
      </c>
      <c r="Q667" s="72"/>
      <c r="R667" s="72"/>
      <c r="S667" s="72">
        <f t="shared" si="348"/>
        <v>0.71476638533019188</v>
      </c>
      <c r="T667" s="72">
        <f t="shared" si="349"/>
        <v>0.90052793685067167</v>
      </c>
      <c r="U667" s="72">
        <f t="shared" si="350"/>
        <v>0.62943630291281283</v>
      </c>
      <c r="V667" s="72">
        <f t="shared" si="351"/>
        <v>0.62910894971455478</v>
      </c>
      <c r="W667" s="72">
        <f t="shared" si="352"/>
        <v>0.91236689990873132</v>
      </c>
      <c r="X667" s="72">
        <f t="shared" si="353"/>
        <v>0.13896059946821368</v>
      </c>
      <c r="Y667" s="72">
        <f t="shared" si="354"/>
        <v>0.44184569586738559</v>
      </c>
      <c r="Z667" s="72">
        <f t="shared" si="355"/>
        <v>0.61709985455005378</v>
      </c>
      <c r="AA667" s="72">
        <f t="shared" si="356"/>
        <v>0.61990782128739741</v>
      </c>
      <c r="AB667" s="72">
        <f t="shared" si="357"/>
        <v>8.8529411764705856E-2</v>
      </c>
      <c r="AC667" s="72"/>
      <c r="AD667" s="72"/>
      <c r="AE667" s="72">
        <f t="shared" si="358"/>
        <v>0.28523361466980812</v>
      </c>
      <c r="AF667" s="72">
        <f t="shared" si="359"/>
        <v>9.9472063149328327E-2</v>
      </c>
      <c r="AG667" s="72">
        <f t="shared" si="360"/>
        <v>0.37056369708718717</v>
      </c>
      <c r="AH667" s="72">
        <f t="shared" si="361"/>
        <v>0.37089105028544528</v>
      </c>
      <c r="AI667" s="72">
        <f t="shared" si="362"/>
        <v>8.7633100091268637E-2</v>
      </c>
      <c r="AJ667" s="72">
        <f>(AV667-Driver!$K$179)/(Driver!$L$179-Driver!$K$179)</f>
        <v>0.10103940053178631</v>
      </c>
      <c r="AK667" s="72">
        <f>(AW667-Driver!$K$180)/(Driver!$L$180-Driver!$K$180)</f>
        <v>0.24168959136551318</v>
      </c>
      <c r="AL667" s="72">
        <f>(AX667-Driver!$K$181)/(Driver!$L$181-Driver!$K$181)</f>
        <v>0.21709985455005379</v>
      </c>
      <c r="AM667" s="72">
        <f>(AY667-Driver!$K$182)/(Driver!$L$182-Driver!$K$182)</f>
        <v>0.83390782128739738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63"/>
        <v>2.1265771265771267</v>
      </c>
      <c r="AW667" s="70">
        <f t="shared" si="364"/>
        <v>24.587948603334059</v>
      </c>
      <c r="AX667" s="70">
        <f t="shared" si="365"/>
        <v>2.9538986909504841</v>
      </c>
      <c r="AY667" s="70">
        <f>IFERROR(Driver!$K$19/Data!BH667/Data!BI667*Data!BK667*Data!BL667,"")</f>
        <v>-1.0167319193364581</v>
      </c>
      <c r="AZ667" s="70">
        <f t="shared" si="366"/>
        <v>22.650781831720032</v>
      </c>
      <c r="BA667" s="70"/>
      <c r="BB667" s="70"/>
      <c r="BC667" s="70">
        <f t="shared" si="367"/>
        <v>33.594774319376683</v>
      </c>
      <c r="BD667" s="70">
        <f t="shared" si="368"/>
        <v>1.7675443599334242</v>
      </c>
      <c r="BE667" s="70">
        <f t="shared" si="369"/>
        <v>0.47065814256456739</v>
      </c>
      <c r="BF667" s="70">
        <f t="shared" si="370"/>
        <v>3.2876513683132087</v>
      </c>
      <c r="BG667" s="70">
        <f t="shared" si="37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219</v>
      </c>
      <c r="BS667" s="8" t="s">
        <v>405</v>
      </c>
      <c r="BT667" s="9" t="s">
        <v>436</v>
      </c>
      <c r="BU667" s="10">
        <v>164</v>
      </c>
      <c r="BV667" s="9" t="s">
        <v>222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305</v>
      </c>
      <c r="CU667" s="9" t="s">
        <v>302</v>
      </c>
      <c r="CV667" s="10"/>
      <c r="CW667" s="10"/>
      <c r="CX667" t="str">
        <f>INDEX('Data_Price '!AS$2:AS$1266,MATCH(Data!$DN667,'Data_Price '!$BE$2:$BE$1266,0))</f>
        <v>Armada Tracer 98 Limited Dark Blue-Black-White 164 Ski Men</v>
      </c>
      <c r="CY667" t="str">
        <f>INDEX('Data_Price '!AT$2:AT$1266,MATCH(Data!$DN667,'Data_Price '!$BE$2:$BE$1266,0))</f>
        <v>! OutdoorXL.com</v>
      </c>
      <c r="CZ667">
        <f>INDEX('Data_Price '!AU$2:AU$1266,MATCH(Data!$DN667,'Data_Price '!$BE$2:$BE$1266,0))</f>
        <v>389.95</v>
      </c>
      <c r="DA667" t="str">
        <f>INDEX('Data_Price '!AV$2:AV$1266,MATCH(Data!$DN667,'Data_Price '!$BE$2:$BE$1266,0))</f>
        <v>https://www.google.com/url?url=https://www.outdoorxl.com/armada-tracer-98-limited.html%3Fprl%3D92-20631x144-2682&amp;rct=j&amp;q=&amp;esrc=s&amp;sa=U&amp;ved=0ahUKEwism_P0xqP2AhVCTd8KHYV2AcoQsDwIUA&amp;usg=AOvVaw1LcCy7YOST_QIPhD_dlH8Z</v>
      </c>
      <c r="DB667" t="str">
        <f>INDEX('Data_Price '!AW$2:AW$1266,MATCH(Data!$DN667,'Data_Price '!$BE$2:$BE$1266,0))</f>
        <v>Armada - Tracer 98 - 164 Blue</v>
      </c>
      <c r="DC667" t="str">
        <f>INDEX('Data_Price '!AX$2:AX$1266,MATCH(Data!$DN667,'Data_Price '!$BE$2:$BE$1266,0))</f>
        <v>Snowcountry.eu</v>
      </c>
      <c r="DD667">
        <f>INDEX('Data_Price '!AY$2:AY$1266,MATCH(Data!$DN667,'Data_Price '!$BE$2:$BE$1266,0))</f>
        <v>416.22</v>
      </c>
      <c r="DE667" t="str">
        <f>INDEX('Data_Price '!AZ$2:AZ$1266,MATCH(Data!$DN667,'Data_Price '!$BE$2:$BE$1266,0))</f>
        <v>https://www.google.com/url?url=https://www.snowcountry.eu/armada-tracer-98-7153.html%3Fartikel_maat%3D65286%26country%3DUS&amp;rct=j&amp;q=&amp;esrc=s&amp;sa=U&amp;ved=0ahUKEwism_P0xqP2AhVCTd8KHYV2AcoQsDwIVA&amp;usg=AOvVaw0vlvpSBljmRO5Ik9_SVU4E</v>
      </c>
      <c r="DF667" t="str">
        <f>INDEX('Data_Price '!BA$2:BA$1266,MATCH(Data!$DN667,'Data_Price '!$BE$2:$BE$1266,0))</f>
        <v>Armada - Tracer 98 - 164 Blue</v>
      </c>
      <c r="DG667" t="str">
        <f>INDEX('Data_Price '!BB$2:BB$1266,MATCH(Data!$DN667,'Data_Price '!$BE$2:$BE$1266,0))</f>
        <v>Snowcountry.eu</v>
      </c>
      <c r="DH667">
        <f>INDEX('Data_Price '!BC$2:BC$1266,MATCH(Data!$DN667,'Data_Price '!$BE$2:$BE$1266,0))</f>
        <v>416.22</v>
      </c>
      <c r="DI667" t="str">
        <f>INDEX('Data_Price '!BD$2:BD$1266,MATCH(Data!$DN667,'Data_Price '!$BE$2:$BE$1266,0))</f>
        <v>https://www.google.com/url?q=https://www.snowcountry.eu/armada-tracer-98-7153.html%3Fartikel_maat%3D65286%26country%3DUS&amp;sa=U&amp;ved=0ahUKEwiRuab1xqP2AhXxYN8KHTizDekQ2ykIFw&amp;usg=AOvVaw047dPSktBVC3AdNWVSdrJQ</v>
      </c>
      <c r="DJ667" s="89" t="e">
        <f ca="1">_xll.Connector("TinyUrl.TinyUrl",DA667,0)</f>
        <v>#NAME?</v>
      </c>
      <c r="DK667" s="89" t="e">
        <f ca="1">_xll.Connector("TinyUrl.TinyUrl",DE667,0)</f>
        <v>#NAME?</v>
      </c>
      <c r="DL667" s="89" t="e">
        <f ca="1">_xll.Connector("TinyUrl.TinyUrl",DI667,0)</f>
        <v>#NAME?</v>
      </c>
      <c r="DM667" s="224" t="str">
        <f t="shared" si="372"/>
        <v>Tracer 98</v>
      </c>
      <c r="DN667" s="89" t="str">
        <f t="shared" si="373"/>
        <v xml:space="preserve"> ArmadaTracer 98164 Unisex</v>
      </c>
      <c r="DO667" s="227" t="s">
        <v>993</v>
      </c>
    </row>
    <row r="668" spans="2:119" ht="15.45" customHeight="1">
      <c r="B668" s="224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#VALUE!</v>
      </c>
      <c r="F668" s="43" t="b">
        <f>CL668&gt;Driver!$F$56</f>
        <v>0</v>
      </c>
      <c r="G668" s="43" t="b">
        <f>AND(CB668&gt;Driver!$F$55,CB668&lt;Driver!$G$55)</f>
        <v>0</v>
      </c>
      <c r="H668" s="43" t="e">
        <f t="shared" si="340"/>
        <v>#VALUE!</v>
      </c>
      <c r="I668" s="43">
        <f t="shared" si="341"/>
        <v>0</v>
      </c>
      <c r="J668" s="43" t="e">
        <f t="array" ref="J668">NOT(OR(($H$9:$H$1273=TRUE)*($I$9:$I$1273&gt;0)*($BT$9:$BT$1273=BT668)*($K$9:$K$1273&gt;K668)))</f>
        <v>#VALUE!</v>
      </c>
      <c r="K668" s="72">
        <f t="shared" si="342"/>
        <v>0.64681885439358378</v>
      </c>
      <c r="L668" s="72">
        <f t="shared" si="343"/>
        <v>0.85040367416001938</v>
      </c>
      <c r="M668" s="72">
        <f t="shared" si="344"/>
        <v>0.44323403462714817</v>
      </c>
      <c r="N668" s="72">
        <f t="shared" si="345"/>
        <v>0.12804654398279891</v>
      </c>
      <c r="O668" s="72">
        <f t="shared" si="346"/>
        <v>0.2694333376764233</v>
      </c>
      <c r="P668" s="72">
        <f t="shared" si="347"/>
        <v>0.93222222222222229</v>
      </c>
      <c r="Q668" s="72"/>
      <c r="R668" s="72"/>
      <c r="S668" s="72">
        <f t="shared" si="348"/>
        <v>0.72919303411704806</v>
      </c>
      <c r="T668" s="72">
        <f t="shared" si="349"/>
        <v>0.78755841664397164</v>
      </c>
      <c r="U668" s="72">
        <f t="shared" si="350"/>
        <v>9.9999999999999978E-2</v>
      </c>
      <c r="V668" s="72">
        <f t="shared" si="351"/>
        <v>0.60230781565648817</v>
      </c>
      <c r="W668" s="72">
        <f t="shared" si="352"/>
        <v>0.96803942835268597</v>
      </c>
      <c r="X668" s="72">
        <f t="shared" si="353"/>
        <v>0.14959632583998067</v>
      </c>
      <c r="Y668" s="72">
        <f t="shared" si="354"/>
        <v>0.55676596537285183</v>
      </c>
      <c r="Z668" s="72">
        <f t="shared" si="355"/>
        <v>0.87195345601720109</v>
      </c>
      <c r="AA668" s="72">
        <f t="shared" si="356"/>
        <v>0.7305666623235767</v>
      </c>
      <c r="AB668" s="72">
        <f t="shared" si="357"/>
        <v>6.7777777777777715E-2</v>
      </c>
      <c r="AC668" s="72"/>
      <c r="AD668" s="72"/>
      <c r="AE668" s="72">
        <f t="shared" si="358"/>
        <v>0.27080696588295194</v>
      </c>
      <c r="AF668" s="72">
        <f t="shared" si="359"/>
        <v>0.21244158335602834</v>
      </c>
      <c r="AG668" s="72">
        <f t="shared" si="360"/>
        <v>0.9</v>
      </c>
      <c r="AH668" s="72">
        <f t="shared" si="361"/>
        <v>0.39769218434351183</v>
      </c>
      <c r="AI668" s="72">
        <f t="shared" si="362"/>
        <v>3.1960571647314029E-2</v>
      </c>
      <c r="AJ668" s="72">
        <f>(AV668-Driver!$K$179)/(Driver!$L$179-Driver!$K$179)</f>
        <v>9.0403674160019334E-2</v>
      </c>
      <c r="AK668" s="72">
        <f>(AW668-Driver!$K$180)/(Driver!$L$180-Driver!$K$180)</f>
        <v>0.25273174157731443</v>
      </c>
      <c r="AL668" s="72">
        <f>(AX668-Driver!$K$181)/(Driver!$L$181-Driver!$K$181)</f>
        <v>0.47195345601720107</v>
      </c>
      <c r="AM668" s="72">
        <f>(AY668-Driver!$K$182)/(Driver!$L$182-Driver!$K$182)</f>
        <v>0.94456666232357667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63"/>
        <v>1.9027269027269029</v>
      </c>
      <c r="AW668" s="70">
        <f t="shared" si="364"/>
        <v>25.667740049903102</v>
      </c>
      <c r="AX668" s="70">
        <f t="shared" si="365"/>
        <v>5.2475811041548095</v>
      </c>
      <c r="AY668" s="70">
        <f>IFERROR(Driver!$K$19/Data!BH668/Data!BI668*Data!BK668*Data!BL668,"")</f>
        <v>-0.3393347251377794</v>
      </c>
      <c r="AZ668" s="70">
        <f t="shared" si="366"/>
        <v>20.759493670886073</v>
      </c>
      <c r="BA668" s="70"/>
      <c r="BB668" s="70"/>
      <c r="BC668" s="70">
        <f t="shared" si="367"/>
        <v>41.077977337554238</v>
      </c>
      <c r="BD668" s="70">
        <f t="shared" si="368"/>
        <v>29.371349397379579</v>
      </c>
      <c r="BE668" s="70">
        <f t="shared" si="369"/>
        <v>1</v>
      </c>
      <c r="BF668" s="70">
        <f t="shared" si="370"/>
        <v>0.26065156507774601</v>
      </c>
      <c r="BG668" s="70">
        <f t="shared" si="37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219</v>
      </c>
      <c r="BS668" s="8" t="s">
        <v>550</v>
      </c>
      <c r="BT668" s="9" t="s">
        <v>555</v>
      </c>
      <c r="BU668" s="10">
        <v>168</v>
      </c>
      <c r="BV668" s="9" t="s">
        <v>222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307</v>
      </c>
      <c r="CU668" s="10"/>
      <c r="CV668" s="10"/>
      <c r="CW668" s="10"/>
      <c r="CX668" t="str">
        <f>INDEX('Data_Price '!AS$2:AS$1266,MATCH(Data!$DN668,'Data_Price '!$BE$2:$BE$1266,0))</f>
        <v>Elan Element Green Black-Green 168 Ski Men</v>
      </c>
      <c r="CY668" t="str">
        <f>INDEX('Data_Price '!AT$2:AT$1266,MATCH(Data!$DN668,'Data_Price '!$BE$2:$BE$1266,0))</f>
        <v>eBay - grassisport</v>
      </c>
      <c r="CZ668">
        <f>INDEX('Data_Price '!AU$2:AU$1266,MATCH(Data!$DN668,'Data_Price '!$BE$2:$BE$1266,0))</f>
        <v>303.26</v>
      </c>
      <c r="DA668" t="str">
        <f>INDEX('Data_Price '!AV$2:AV$1266,MATCH(Data!$DN668,'Data_Price '!$BE$2:$BE$1266,0))</f>
        <v>https://www.google.com/url?url=https://www.ebay.com/itm/273963366540%3Fchn%3Dps%26mkevt%3D1%26mkcid%3D28%26var%3D573915369160&amp;rct=j&amp;q=&amp;esrc=s&amp;sa=U&amp;ved=0ahUKEwiys8j1xqP2AhVhTd8KHUk-BeEQsDwIUw&amp;usg=AOvVaw1CTpWPVFp2WbTGJjG_KIBE</v>
      </c>
      <c r="DB668" t="str">
        <f>INDEX('Data_Price '!AW$2:AW$1266,MATCH(Data!$DN668,'Data_Price '!$BE$2:$BE$1266,0))</f>
        <v>Elan Element LS EL 10.0 Orange / 168cm</v>
      </c>
      <c r="DC668" t="str">
        <f>INDEX('Data_Price '!AX$2:AX$1266,MATCH(Data!$DN668,'Data_Price '!$BE$2:$BE$1266,0))</f>
        <v>Sundance Ski and Board Shop</v>
      </c>
      <c r="DD668">
        <f>INDEX('Data_Price '!AY$2:AY$1266,MATCH(Data!$DN668,'Data_Price '!$BE$2:$BE$1266,0))</f>
        <v>418.14</v>
      </c>
      <c r="DE668" t="str">
        <f>INDEX('Data_Price '!AZ$2:AZ$1266,MATCH(Data!$DN668,'Data_Price '!$BE$2:$BE$1266,0))</f>
        <v>https://www.google.com/url?url=https://sundanceskishop.com/products/elan-element-ls-el-10-0%3Fvariant%3D39392111132770%26currency%3DCAD%26utm_medium%3Dproduct_sync%26utm_source%3Dgoogle%26utm_content%3Dsag_organic%26utm_campaign%3Dsag_organic&amp;rct=j&amp;q=&amp;esrc=s&amp;sa=U&amp;ved=0ahUKEwiys8j1xqP2AhVhTd8KHUk-BeEQ2SkIWg&amp;usg=AOvVaw1YwAVVKOxMzrqONXkt7CCM</v>
      </c>
      <c r="DF668" t="str">
        <f>INDEX('Data_Price '!BA$2:BA$1266,MATCH(Data!$DN668,'Data_Price '!$BE$2:$BE$1266,0))</f>
        <v>Elan Element LS Skis with El 10 GW Bindings 2022 168cm Black/Red</v>
      </c>
      <c r="DG668" t="str">
        <f>INDEX('Data_Price '!BB$2:BB$1266,MATCH(Data!$DN668,'Data_Price '!$BE$2:$BE$1266,0))</f>
        <v>Peter Glenn Ski &amp; Sports</v>
      </c>
      <c r="DH668">
        <f>INDEX('Data_Price '!BC$2:BC$1266,MATCH(Data!$DN668,'Data_Price '!$BE$2:$BE$1266,0))</f>
        <v>449.99</v>
      </c>
      <c r="DI668" t="str">
        <f>INDEX('Data_Price '!BD$2:BD$1266,MATCH(Data!$DN668,'Data_Price '!$BE$2:$BE$1266,0))</f>
        <v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879370&amp;rct=j&amp;q=&amp;esrc=s&amp;sa=U&amp;ved=0ahUKEwiys8j1xqP2AhVhTd8KHUk-BeEQsDwIVg&amp;usg=AOvVaw30-KuxkimKFXzBNDPvgFva</v>
      </c>
      <c r="DJ668" s="89" t="e">
        <f ca="1">_xll.Connector("TinyUrl.TinyUrl",DA668,0)</f>
        <v>#NAME?</v>
      </c>
      <c r="DK668" s="89" t="e">
        <f ca="1">_xll.Connector("TinyUrl.TinyUrl",DE668,0)</f>
        <v>#NAME?</v>
      </c>
      <c r="DL668" s="89" t="e">
        <f ca="1">_xll.Connector("TinyUrl.TinyUrl",DI668,0)</f>
        <v>#NAME?</v>
      </c>
      <c r="DM668" s="224" t="str">
        <f t="shared" si="372"/>
        <v>Element</v>
      </c>
      <c r="DN668" s="89" t="str">
        <f t="shared" si="373"/>
        <v xml:space="preserve"> ElanElement168 Unisex</v>
      </c>
      <c r="DO668" s="227"/>
    </row>
    <row r="669" spans="2:119" ht="15.45" customHeight="1">
      <c r="B669" s="224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#VALUE!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40"/>
        <v>#VALUE!</v>
      </c>
      <c r="I669" s="43">
        <f t="shared" si="341"/>
        <v>0</v>
      </c>
      <c r="J669" s="43" t="e">
        <f t="array" ref="J669">NOT(OR(($H$9:$H$1273=TRUE)*($I$9:$I$1273&gt;0)*($BT$9:$BT$1273=BT669)*($K$9:$K$1273&gt;K669)))</f>
        <v>#VALUE!</v>
      </c>
      <c r="K669" s="72">
        <f t="shared" si="342"/>
        <v>0.79502942433634283</v>
      </c>
      <c r="L669" s="72">
        <f t="shared" si="343"/>
        <v>0.99978728547256468</v>
      </c>
      <c r="M669" s="72">
        <f t="shared" si="344"/>
        <v>0.59027156320012097</v>
      </c>
      <c r="N669" s="72">
        <f t="shared" si="345"/>
        <v>0.41388730791121231</v>
      </c>
      <c r="O669" s="72">
        <f t="shared" si="346"/>
        <v>0.36228685881333356</v>
      </c>
      <c r="P669" s="72">
        <f t="shared" si="347"/>
        <v>0.99464052287581706</v>
      </c>
      <c r="Q669" s="72"/>
      <c r="R669" s="72"/>
      <c r="S669" s="72">
        <f t="shared" si="348"/>
        <v>0.67752202880216783</v>
      </c>
      <c r="T669" s="72">
        <f t="shared" si="349"/>
        <v>0.90134945307551062</v>
      </c>
      <c r="U669" s="72">
        <f t="shared" si="350"/>
        <v>0.94135912510206055</v>
      </c>
      <c r="V669" s="72">
        <f t="shared" si="351"/>
        <v>0.85869571604607731</v>
      </c>
      <c r="W669" s="72">
        <f t="shared" si="352"/>
        <v>0.86369938229238152</v>
      </c>
      <c r="X669" s="72">
        <f t="shared" si="353"/>
        <v>2.1271452743537589E-4</v>
      </c>
      <c r="Y669" s="72">
        <f t="shared" si="354"/>
        <v>0.40972843679987903</v>
      </c>
      <c r="Z669" s="72">
        <f t="shared" si="355"/>
        <v>0.58611269208878769</v>
      </c>
      <c r="AA669" s="72">
        <f t="shared" si="356"/>
        <v>0.63771314118666644</v>
      </c>
      <c r="AB669" s="72">
        <f t="shared" si="357"/>
        <v>5.3594771241829708E-3</v>
      </c>
      <c r="AC669" s="72"/>
      <c r="AD669" s="72"/>
      <c r="AE669" s="72">
        <f t="shared" si="358"/>
        <v>0.32247797119783217</v>
      </c>
      <c r="AF669" s="72">
        <f t="shared" si="359"/>
        <v>9.8650546924489407E-2</v>
      </c>
      <c r="AG669" s="72">
        <f t="shared" si="360"/>
        <v>5.8640874897939503E-2</v>
      </c>
      <c r="AH669" s="72">
        <f t="shared" si="361"/>
        <v>0.14130428395392275</v>
      </c>
      <c r="AI669" s="72">
        <f t="shared" si="362"/>
        <v>0.13630061770761842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0.16243730998783329</v>
      </c>
      <c r="AL669" s="72">
        <f>(AX669-Driver!$K$181)/(Driver!$L$181-Driver!$K$181)</f>
        <v>0.18611269208878767</v>
      </c>
      <c r="AM669" s="72">
        <f>(AY669-Driver!$K$182)/(Driver!$L$182-Driver!$K$182)</f>
        <v>0.85171314118666641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63"/>
        <v>5.046805046805046</v>
      </c>
      <c r="AW669" s="70">
        <f t="shared" si="364"/>
        <v>16.838014585841432</v>
      </c>
      <c r="AX669" s="70">
        <f t="shared" si="365"/>
        <v>2.675014228799089</v>
      </c>
      <c r="AY669" s="70">
        <f>IFERROR(Driver!$K$19/Data!BH669/Data!BI669*Data!BK669*Data!BL669,"")</f>
        <v>-0.90773679857939826</v>
      </c>
      <c r="AZ669" s="70">
        <f t="shared" si="366"/>
        <v>15.070737155621742</v>
      </c>
      <c r="BA669" s="70"/>
      <c r="BB669" s="70"/>
      <c r="BC669" s="70">
        <f t="shared" si="367"/>
        <v>14.275867669724628</v>
      </c>
      <c r="BD669" s="70">
        <f t="shared" si="368"/>
        <v>1.8402470901910528</v>
      </c>
      <c r="BE669" s="70">
        <f t="shared" si="369"/>
        <v>4.1530135844179639E-2</v>
      </c>
      <c r="BF669" s="70">
        <f t="shared" si="370"/>
        <v>29.217863687139253</v>
      </c>
      <c r="BG669" s="70">
        <f t="shared" si="37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219</v>
      </c>
      <c r="BS669" s="8" t="s">
        <v>386</v>
      </c>
      <c r="BT669" s="9" t="s">
        <v>524</v>
      </c>
      <c r="BU669" s="10">
        <v>168</v>
      </c>
      <c r="BV669" s="9" t="s">
        <v>222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301</v>
      </c>
      <c r="CU669" s="9" t="s">
        <v>302</v>
      </c>
      <c r="CV669" s="9" t="s">
        <v>388</v>
      </c>
      <c r="CW669" s="10"/>
      <c r="CX669" t="str">
        <f>INDEX('Data_Price '!AS$2:AS$1266,MATCH(Data!$DN669,'Data_Price '!$BE$2:$BE$1266,0))</f>
        <v>DPS Pagoda Tour 112 RP 168</v>
      </c>
      <c r="CY669" t="str">
        <f>INDEX('Data_Price '!AT$2:AT$1266,MATCH(Data!$DN669,'Data_Price '!$BE$2:$BE$1266,0))</f>
        <v>Cripple Creek Backcountry</v>
      </c>
      <c r="CZ669">
        <f>INDEX('Data_Price '!AU$2:AU$1266,MATCH(Data!$DN669,'Data_Price '!$BE$2:$BE$1266,0))</f>
        <v>1299</v>
      </c>
      <c r="DA669" t="str">
        <f>INDEX('Data_Price '!AV$2:AV$1266,MATCH(Data!$DN669,'Data_Price '!$BE$2:$BE$1266,0))</f>
        <v>https://www.google.com/aclk?sa=L&amp;ai=DChcSEwizqK32xqP2AhWHicgKHRDmAjQYABARGgJxdQ&amp;sig=AOD64_2yvwb2oD4ddZju3096AQCXUYxupA&amp;ctype=5&amp;ved=0ahUKEwiHzKj2xqP2AhVvg-AKHfgMABQQ2CkIcA&amp;adurl=</v>
      </c>
      <c r="DB669" t="str">
        <f>INDEX('Data_Price '!AW$2:AW$1266,MATCH(Data!$DN669,'Data_Price '!$BE$2:$BE$1266,0))</f>
        <v>DPS Pagoda Tour 112 RP SE Ski 168 / Early Riser Orange</v>
      </c>
      <c r="DC669" t="str">
        <f>INDEX('Data_Price '!AX$2:AX$1266,MATCH(Data!$DN669,'Data_Price '!$BE$2:$BE$1266,0))</f>
        <v>Cripple Creek Backcountry</v>
      </c>
      <c r="DD669">
        <f>INDEX('Data_Price '!AY$2:AY$1266,MATCH(Data!$DN669,'Data_Price '!$BE$2:$BE$1266,0))</f>
        <v>1299</v>
      </c>
      <c r="DE669" t="str">
        <f>INDEX('Data_Price '!AZ$2:AZ$1266,MATCH(Data!$DN669,'Data_Price '!$BE$2:$BE$1266,0))</f>
        <v>https://www.google.com/aclk?sa=L&amp;ai=DChcSEwizqK32xqP2AhWHicgKHRDmAjQYABATGgJxdQ&amp;sig=AOD64_11EHO0YZaRJQ4Bx04CmZA2XWxa5Q&amp;ctype=5&amp;ved=0ahUKEwiHzKj2xqP2AhVvg-AKHfgMABQQ2CkIcw&amp;adurl=</v>
      </c>
      <c r="DF669" t="str">
        <f>INDEX('Data_Price '!BA$2:BA$1266,MATCH(Data!$DN669,'Data_Price '!$BE$2:$BE$1266,0))</f>
        <v>DPS Pagoda Tour 112 RP 168CM</v>
      </c>
      <c r="DG669" t="str">
        <f>INDEX('Data_Price '!BB$2:BB$1266,MATCH(Data!$DN669,'Data_Price '!$BE$2:$BE$1266,0))</f>
        <v>Neptune Mountaineering</v>
      </c>
      <c r="DH669">
        <f>INDEX('Data_Price '!BC$2:BC$1266,MATCH(Data!$DN669,'Data_Price '!$BE$2:$BE$1266,0))</f>
        <v>1299</v>
      </c>
      <c r="DI669" t="str">
        <f>INDEX('Data_Price '!BD$2:BD$1266,MATCH(Data!$DN669,'Data_Price '!$BE$2:$BE$1266,0))</f>
        <v>https://www.google.com/aclk?sa=L&amp;ai=DChcSEwizqK32xqP2AhWHicgKHRDmAjQYABAbGgJxdQ&amp;sig=AOD64_3Gtw7C7m0i7Ky5382BNIoMKPRt8w&amp;ctype=5&amp;ved=0ahUKEwiHzKj2xqP2AhVvg-AKHfgMABQQ2CkIgAE&amp;adurl=</v>
      </c>
      <c r="DJ669" s="89" t="e">
        <f ca="1">_xll.Connector("TinyUrl.TinyUrl",DA669,0)</f>
        <v>#NAME?</v>
      </c>
      <c r="DK669" s="89" t="e">
        <f ca="1">_xll.Connector("TinyUrl.TinyUrl",DE669,0)</f>
        <v>#NAME?</v>
      </c>
      <c r="DL669" s="89" t="e">
        <f ca="1">_xll.Connector("TinyUrl.TinyUrl",DI669,0)</f>
        <v>#NAME?</v>
      </c>
      <c r="DM669" s="224" t="str">
        <f t="shared" si="372"/>
        <v>Pagoda Tour 112 RP</v>
      </c>
      <c r="DN669" s="89" t="str">
        <f t="shared" si="373"/>
        <v xml:space="preserve"> DPSPagoda Tour 112 RP168 Unisex</v>
      </c>
      <c r="DO669" s="227" t="s">
        <v>956</v>
      </c>
    </row>
    <row r="670" spans="2:119" ht="15.45" customHeight="1">
      <c r="B670" s="224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#VALUE!</v>
      </c>
      <c r="F670" s="43" t="b">
        <f>CL670&gt;Driver!$F$56</f>
        <v>1</v>
      </c>
      <c r="G670" s="43" t="b">
        <f>AND(CB670&gt;Driver!$F$55,CB670&lt;Driver!$G$55)</f>
        <v>1</v>
      </c>
      <c r="H670" s="43" t="e">
        <f t="shared" si="340"/>
        <v>#VALUE!</v>
      </c>
      <c r="I670" s="43">
        <f t="shared" si="341"/>
        <v>0</v>
      </c>
      <c r="J670" s="43" t="e">
        <f t="array" ref="J670">NOT(OR(($H$9:$H$1273=TRUE)*($I$9:$I$1273&gt;0)*($BT$9:$BT$1273=BT670)*($K$9:$K$1273&gt;K670)))</f>
        <v>#VALUE!</v>
      </c>
      <c r="K670" s="72">
        <f t="shared" si="342"/>
        <v>0.7383490698828028</v>
      </c>
      <c r="L670" s="72">
        <f t="shared" si="343"/>
        <v>0.98061074852953023</v>
      </c>
      <c r="M670" s="72">
        <f t="shared" si="344"/>
        <v>0.49608739123607537</v>
      </c>
      <c r="N670" s="72">
        <f t="shared" si="345"/>
        <v>0.18749130462277874</v>
      </c>
      <c r="O670" s="72">
        <f t="shared" si="346"/>
        <v>0.31796041156910726</v>
      </c>
      <c r="P670" s="72">
        <f t="shared" si="347"/>
        <v>0.98281045751633989</v>
      </c>
      <c r="Q670" s="72"/>
      <c r="R670" s="72"/>
      <c r="S670" s="72">
        <f t="shared" si="348"/>
        <v>0.68277218191066669</v>
      </c>
      <c r="T670" s="72">
        <f t="shared" si="349"/>
        <v>0.93053664500969968</v>
      </c>
      <c r="U670" s="72">
        <f t="shared" si="350"/>
        <v>0.91627391985249584</v>
      </c>
      <c r="V670" s="72">
        <f t="shared" si="351"/>
        <v>0.75795787536227843</v>
      </c>
      <c r="W670" s="72">
        <f t="shared" si="352"/>
        <v>0.9115599294947121</v>
      </c>
      <c r="X670" s="72">
        <f t="shared" si="353"/>
        <v>1.9389251470469743E-2</v>
      </c>
      <c r="Y670" s="72">
        <f t="shared" si="354"/>
        <v>0.50391260876392463</v>
      </c>
      <c r="Z670" s="72">
        <f t="shared" si="355"/>
        <v>0.81250869537722126</v>
      </c>
      <c r="AA670" s="72">
        <f t="shared" si="356"/>
        <v>0.68203958843089274</v>
      </c>
      <c r="AB670" s="72">
        <f t="shared" si="357"/>
        <v>1.7189542483660142E-2</v>
      </c>
      <c r="AC670" s="72"/>
      <c r="AD670" s="72"/>
      <c r="AE670" s="72">
        <f t="shared" si="358"/>
        <v>0.31722781808933337</v>
      </c>
      <c r="AF670" s="72">
        <f t="shared" si="359"/>
        <v>6.9463354990300361E-2</v>
      </c>
      <c r="AG670" s="72">
        <f t="shared" si="360"/>
        <v>8.3726080147504212E-2</v>
      </c>
      <c r="AH670" s="72">
        <f t="shared" si="361"/>
        <v>0.2420421246377216</v>
      </c>
      <c r="AI670" s="72">
        <f t="shared" si="362"/>
        <v>8.8440070505287863E-2</v>
      </c>
      <c r="AJ670" s="72">
        <f>(AV670-Driver!$K$179)/(Driver!$L$179-Driver!$K$179)</f>
        <v>0.22061074852953025</v>
      </c>
      <c r="AK670" s="72">
        <f>(AW670-Driver!$K$180)/(Driver!$L$180-Driver!$K$180)</f>
        <v>0.16503279311060687</v>
      </c>
      <c r="AL670" s="72">
        <f>(AX670-Driver!$K$181)/(Driver!$L$181-Driver!$K$181)</f>
        <v>0.41250869537722124</v>
      </c>
      <c r="AM670" s="72">
        <f>(AY670-Driver!$K$182)/(Driver!$L$182-Driver!$K$182)</f>
        <v>0.89603958843089271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63"/>
        <v>4.6431963098629767</v>
      </c>
      <c r="AW670" s="70">
        <f t="shared" si="364"/>
        <v>17.091822080027661</v>
      </c>
      <c r="AX670" s="70">
        <f t="shared" si="365"/>
        <v>4.7125782583949913</v>
      </c>
      <c r="AY670" s="70">
        <f>IFERROR(Driver!$K$19/Data!BH670/Data!BI670*Data!BK670*Data!BL670,"")</f>
        <v>-0.63639281276792803</v>
      </c>
      <c r="AZ670" s="70">
        <f t="shared" si="366"/>
        <v>13.015636634400597</v>
      </c>
      <c r="BA670" s="70"/>
      <c r="BB670" s="70"/>
      <c r="BC670" s="70">
        <f t="shared" si="367"/>
        <v>16.99915858557522</v>
      </c>
      <c r="BD670" s="70">
        <f t="shared" si="368"/>
        <v>4.4232618597229107</v>
      </c>
      <c r="BE670" s="70">
        <f t="shared" si="369"/>
        <v>1.6449405512885446E-2</v>
      </c>
      <c r="BF670" s="70">
        <f t="shared" si="370"/>
        <v>17.84023230528933</v>
      </c>
      <c r="BG670" s="70">
        <f t="shared" si="37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219</v>
      </c>
      <c r="BS670" s="8" t="s">
        <v>950</v>
      </c>
      <c r="BT670" s="9" t="s">
        <v>699</v>
      </c>
      <c r="BU670" s="10">
        <v>170</v>
      </c>
      <c r="BV670" s="9" t="s">
        <v>222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303</v>
      </c>
      <c r="CU670" s="9" t="s">
        <v>301</v>
      </c>
      <c r="CV670" s="9" t="s">
        <v>302</v>
      </c>
      <c r="CW670" s="10"/>
      <c r="CX670" t="str">
        <f>INDEX('Data_Price '!AS$2:AS$1266,MATCH(Data!$DN670,'Data_Price '!$BE$2:$BE$1266,0))</f>
        <v>K2 Reckoner 102 Skis 2022</v>
      </c>
      <c r="CY670" t="str">
        <f>INDEX('Data_Price '!AT$2:AT$1266,MATCH(Data!$DN670,'Data_Price '!$BE$2:$BE$1266,0))</f>
        <v>Snowcountry.eu</v>
      </c>
      <c r="CZ670">
        <f>INDEX('Data_Price '!AU$2:AU$1266,MATCH(Data!$DN670,'Data_Price '!$BE$2:$BE$1266,0))</f>
        <v>369.87</v>
      </c>
      <c r="DA670" t="str">
        <f>INDEX('Data_Price '!AV$2:AV$1266,MATCH(Data!$DN670,'Data_Price '!$BE$2:$BE$1266,0))</f>
        <v>https://www.google.com/url?q=https://www.snowcountry.eu/k2-reckoner-102.html%3Fartikel_maat%3D65323%26country%3DUS&amp;sa=U&amp;ved=0ahUKEwijn4z3xqP2AhUCJt8KHWYHCfgQ2ykIGg&amp;usg=AOvVaw3px0PZDPZkNcwU56y58e-w</v>
      </c>
      <c r="DB670" t="str">
        <f>INDEX('Data_Price '!AW$2:AW$1266,MATCH(Data!$DN670,'Data_Price '!$BE$2:$BE$1266,0))</f>
        <v>K2 Reckoner 102 Skis</v>
      </c>
      <c r="DC670" t="str">
        <f>INDEX('Data_Price '!AX$2:AX$1266,MATCH(Data!$DN670,'Data_Price '!$BE$2:$BE$1266,0))</f>
        <v>Suburban Ski and Bike</v>
      </c>
      <c r="DD670">
        <f>INDEX('Data_Price '!AY$2:AY$1266,MATCH(Data!$DN670,'Data_Price '!$BE$2:$BE$1266,0))</f>
        <v>479.96</v>
      </c>
      <c r="DE670" t="str">
        <f>INDEX('Data_Price '!AZ$2:AZ$1266,MATCH(Data!$DN670,'Data_Price '!$BE$2:$BE$1266,0))</f>
        <v>https://www.google.com/url?url=https://suburbanskiandbike.com/k2-reckoner-102-2021-170cm-s200304101170/&amp;rct=j&amp;q=&amp;esrc=s&amp;sa=U&amp;ved=0ahUKEwj1z9b2xqP2AhWGdd8KHUBGBT4QsDwIhAE&amp;usg=AOvVaw0jjSW1FI9_e5XoH-Duk1L9</v>
      </c>
      <c r="DF670" t="str">
        <f>INDEX('Data_Price '!BA$2:BA$1266,MATCH(Data!$DN670,'Data_Price '!$BE$2:$BE$1266,0))</f>
        <v>'22 K2 Reckoner 102 Skis 170cm</v>
      </c>
      <c r="DG670" t="str">
        <f>INDEX('Data_Price '!BB$2:BB$1266,MATCH(Data!$DN670,'Data_Price '!$BE$2:$BE$1266,0))</f>
        <v>Al's Ski Equipment Barn</v>
      </c>
      <c r="DH670">
        <f>INDEX('Data_Price '!BC$2:BC$1266,MATCH(Data!$DN670,'Data_Price '!$BE$2:$BE$1266,0))</f>
        <v>599</v>
      </c>
      <c r="DI670" t="str">
        <f>INDEX('Data_Price '!BD$2:BD$1266,MATCH(Data!$DN670,'Data_Price '!$BE$2:$BE$1266,0))</f>
        <v>https://www.google.com/url?url=https://www.untracked.com/p7394c101b37lr-Froogle-22_k2_reckoner_102_all_mountain_freeride_skis.html%23chsku761717&amp;rct=j&amp;q=&amp;esrc=s&amp;sa=U&amp;ved=0ahUKEwj1z9b2xqP2AhWGdd8KHUBGBT4Q2SkIiAE&amp;usg=AOvVaw1rpvH-1BZpV8y3zvQ8TXBt</v>
      </c>
      <c r="DJ670" s="89" t="e">
        <f ca="1">_xll.Connector("TinyUrl.TinyUrl",DA670,0)</f>
        <v>#NAME?</v>
      </c>
      <c r="DK670" s="89" t="e">
        <f ca="1">_xll.Connector("TinyUrl.TinyUrl",DE670,0)</f>
        <v>#NAME?</v>
      </c>
      <c r="DL670" s="89" t="e">
        <f ca="1">_xll.Connector("TinyUrl.TinyUrl",DI670,0)</f>
        <v>#NAME?</v>
      </c>
      <c r="DM670" s="224" t="str">
        <f t="shared" si="372"/>
        <v>Reckoner 102</v>
      </c>
      <c r="DN670" s="89" t="str">
        <f t="shared" si="373"/>
        <v xml:space="preserve"> K2Reckoner 102170 Unisex</v>
      </c>
      <c r="DO670" s="227" t="s">
        <v>1044</v>
      </c>
    </row>
    <row r="671" spans="2:119" ht="15.45" customHeight="1">
      <c r="B671" s="224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#VALUE!</v>
      </c>
      <c r="F671" s="43" t="b">
        <f>CL671&gt;Driver!$F$56</f>
        <v>0</v>
      </c>
      <c r="G671" s="43" t="b">
        <f>AND(CB671&gt;Driver!$F$55,CB671&lt;Driver!$G$55)</f>
        <v>0</v>
      </c>
      <c r="H671" s="43" t="e">
        <f t="shared" si="340"/>
        <v>#VALUE!</v>
      </c>
      <c r="I671" s="43">
        <f t="shared" si="341"/>
        <v>0</v>
      </c>
      <c r="J671" s="43" t="e">
        <f t="array" ref="J671">NOT(OR(($H$9:$H$1273=TRUE)*($I$9:$I$1273&gt;0)*($BT$9:$BT$1273=BT671)*($K$9:$K$1273&gt;K671)))</f>
        <v>#VALUE!</v>
      </c>
      <c r="K671" s="72">
        <f t="shared" si="342"/>
        <v>0.68191071193618524</v>
      </c>
      <c r="L671" s="72">
        <f t="shared" si="343"/>
        <v>0.96057046168721294</v>
      </c>
      <c r="M671" s="72">
        <f t="shared" si="344"/>
        <v>0.40325096218515755</v>
      </c>
      <c r="N671" s="72">
        <f t="shared" si="345"/>
        <v>0.25009802061594888</v>
      </c>
      <c r="O671" s="72">
        <f t="shared" si="346"/>
        <v>0.34450780711599416</v>
      </c>
      <c r="P671" s="72">
        <f t="shared" si="347"/>
        <v>0.61514705882352949</v>
      </c>
      <c r="Q671" s="72"/>
      <c r="R671" s="72"/>
      <c r="S671" s="72">
        <f t="shared" si="348"/>
        <v>0.80878747576694732</v>
      </c>
      <c r="T671" s="72">
        <f t="shared" si="349"/>
        <v>0.94155374181454587</v>
      </c>
      <c r="U671" s="72">
        <f t="shared" si="350"/>
        <v>0.94761316077137225</v>
      </c>
      <c r="V671" s="72">
        <f t="shared" si="351"/>
        <v>0.65322323042786157</v>
      </c>
      <c r="W671" s="72">
        <f t="shared" si="352"/>
        <v>0.98878600823045271</v>
      </c>
      <c r="X671" s="72">
        <f t="shared" si="353"/>
        <v>3.942953831278706E-2</v>
      </c>
      <c r="Y671" s="72">
        <f t="shared" si="354"/>
        <v>0.59674903781484245</v>
      </c>
      <c r="Z671" s="72">
        <f t="shared" si="355"/>
        <v>0.74990197938405112</v>
      </c>
      <c r="AA671" s="72">
        <f t="shared" si="356"/>
        <v>0.65549219288400584</v>
      </c>
      <c r="AB671" s="72">
        <f t="shared" si="357"/>
        <v>0.38485294117647051</v>
      </c>
      <c r="AC671" s="72"/>
      <c r="AD671" s="72"/>
      <c r="AE671" s="72">
        <f t="shared" si="358"/>
        <v>0.19121252423305268</v>
      </c>
      <c r="AF671" s="72">
        <f t="shared" si="359"/>
        <v>5.8446258185454153E-2</v>
      </c>
      <c r="AG671" s="72">
        <f t="shared" si="360"/>
        <v>5.2386839228627802E-2</v>
      </c>
      <c r="AH671" s="72">
        <f t="shared" si="361"/>
        <v>0.34677676957213849</v>
      </c>
      <c r="AI671" s="72">
        <f t="shared" si="362"/>
        <v>1.1213991769547342E-2</v>
      </c>
      <c r="AJ671" s="72">
        <f>(AV671-Driver!$K$179)/(Driver!$L$179-Driver!$K$179)</f>
        <v>0.27942953831278705</v>
      </c>
      <c r="AK671" s="72">
        <f>(AW671-Driver!$K$180)/(Driver!$L$180-Driver!$K$180)</f>
        <v>0.53231529436497127</v>
      </c>
      <c r="AL671" s="72">
        <f>(AX671-Driver!$K$181)/(Driver!$L$181-Driver!$K$181)</f>
        <v>0.3499019793840511</v>
      </c>
      <c r="AM671" s="72">
        <f>(AY671-Driver!$K$182)/(Driver!$L$182-Driver!$K$182)</f>
        <v>0.86949219288400581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63"/>
        <v>5.8811558811558813</v>
      </c>
      <c r="AW671" s="70">
        <f t="shared" si="364"/>
        <v>53.007698582513086</v>
      </c>
      <c r="AX671" s="70">
        <f t="shared" si="365"/>
        <v>4.14911781445646</v>
      </c>
      <c r="AY671" s="70">
        <f>IFERROR(Driver!$K$19/Data!BH671/Data!BI671*Data!BK671*Data!BL671,"")</f>
        <v>-0.79890247840652173</v>
      </c>
      <c r="AZ671" s="70">
        <f t="shared" si="366"/>
        <v>49.657483246463144</v>
      </c>
      <c r="BA671" s="70"/>
      <c r="BB671" s="70"/>
      <c r="BC671" s="70">
        <f t="shared" si="367"/>
        <v>82.364167552938326</v>
      </c>
      <c r="BD671" s="70">
        <f t="shared" si="368"/>
        <v>5.3982554058113887</v>
      </c>
      <c r="BE671" s="70">
        <f t="shared" si="369"/>
        <v>0.15253804387621692</v>
      </c>
      <c r="BF671" s="70">
        <f t="shared" si="370"/>
        <v>6.0111899624711276</v>
      </c>
      <c r="BG671" s="70">
        <f t="shared" si="37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219</v>
      </c>
      <c r="BS671" s="8" t="s">
        <v>438</v>
      </c>
      <c r="BT671" s="9" t="s">
        <v>454</v>
      </c>
      <c r="BU671" s="10">
        <v>172</v>
      </c>
      <c r="BV671" s="9" t="s">
        <v>222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305</v>
      </c>
      <c r="CU671" s="9" t="s">
        <v>302</v>
      </c>
      <c r="CV671" s="10"/>
      <c r="CW671" s="10"/>
      <c r="CX671" t="str">
        <f>INDEX('Data_Price '!AS$2:AS$1266,MATCH(Data!$DN671,'Data_Price '!$BE$2:$BE$1266,0))</f>
        <v>Atomic Maverick 100 Ti Skis 2022</v>
      </c>
      <c r="CY671" t="str">
        <f>INDEX('Data_Price '!AT$2:AT$1266,MATCH(Data!$DN671,'Data_Price '!$BE$2:$BE$1266,0))</f>
        <v>Skirack</v>
      </c>
      <c r="CZ671">
        <f>INDEX('Data_Price '!AU$2:AU$1266,MATCH(Data!$DN671,'Data_Price '!$BE$2:$BE$1266,0))</f>
        <v>599.96</v>
      </c>
      <c r="DA671" t="str">
        <f>INDEX('Data_Price '!AV$2:AV$1266,MATCH(Data!$DN671,'Data_Price '!$BE$2:$BE$1266,0))</f>
        <v>https://www.google.com/url?q=https://www.skirack.com/atomic-maverick-100-ti-skis-13145646%3Ffee%3D7%26fep%3D301586%26utm_source%3Dgoogle_shopping%26utm_medium%3Dcpc%26utm_campaign%3Dproduct&amp;sa=U&amp;ved=0ahUKEwiR-Yb4xqP2AhXvct8KHY9vCQUQ2ykIGQ&amp;usg=AOvVaw0rgQOlKN6Sf50CsAH22IMZ</v>
      </c>
      <c r="DB671" t="str">
        <f>INDEX('Data_Price '!AW$2:AW$1266,MATCH(Data!$DN671,'Data_Price '!$BE$2:$BE$1266,0))</f>
        <v>Atomic Maverick 100 Ti Skis 2022</v>
      </c>
      <c r="DC671" t="str">
        <f>INDEX('Data_Price '!AX$2:AX$1266,MATCH(Data!$DN671,'Data_Price '!$BE$2:$BE$1266,0))</f>
        <v>Gorham Bike and Ski</v>
      </c>
      <c r="DD671">
        <f>INDEX('Data_Price '!AY$2:AY$1266,MATCH(Data!$DN671,'Data_Price '!$BE$2:$BE$1266,0))</f>
        <v>599.99</v>
      </c>
      <c r="DE671" t="str">
        <f>INDEX('Data_Price '!AZ$2:AZ$1266,MATCH(Data!$DN671,'Data_Price '!$BE$2:$BE$1266,0))</f>
        <v>https://www.google.com/url?url=https://www.gorhambike.com/product/atomic-maverick-100-ti-398785-1.htm%3Fvariations%3D886545,886521&amp;rct=j&amp;q=&amp;esrc=s&amp;sa=U&amp;ved=0ahUKEwjaoK33xqP2AhXihOAKHVRtB5sQsDwIXQ&amp;usg=AOvVaw3wQ5LJj-PpRt6aCDDrsl7u</v>
      </c>
      <c r="DF671" t="str">
        <f>INDEX('Data_Price '!BA$2:BA$1266,MATCH(Data!$DN671,'Data_Price '!$BE$2:$BE$1266,0))</f>
        <v>Atomic Maverick 100 Ti Skis 2022</v>
      </c>
      <c r="DG671" t="str">
        <f>INDEX('Data_Price '!BB$2:BB$1266,MATCH(Data!$DN671,'Data_Price '!$BE$2:$BE$1266,0))</f>
        <v>Gorham Bike and Ski</v>
      </c>
      <c r="DH671">
        <f>INDEX('Data_Price '!BC$2:BC$1266,MATCH(Data!$DN671,'Data_Price '!$BE$2:$BE$1266,0))</f>
        <v>599.99</v>
      </c>
      <c r="DI671" t="str">
        <f>INDEX('Data_Price '!BD$2:BD$1266,MATCH(Data!$DN671,'Data_Price '!$BE$2:$BE$1266,0))</f>
        <v>https://www.google.com/url?q=https://www.gorhambike.com/product/atomic-maverick-100-ti-398785-1.htm%3Fvariations%3D886545,886521&amp;sa=U&amp;ved=0ahUKEwiR-Yb4xqP2AhXvct8KHY9vCQUQ2ykIFw&amp;usg=AOvVaw2ay7lStIhb4g58qNQFbIEi</v>
      </c>
      <c r="DJ671" s="89" t="e">
        <f ca="1">_xll.Connector("TinyUrl.TinyUrl",DA671,0)</f>
        <v>#NAME?</v>
      </c>
      <c r="DK671" s="89" t="e">
        <f ca="1">_xll.Connector("TinyUrl.TinyUrl",DE671,0)</f>
        <v>#NAME?</v>
      </c>
      <c r="DL671" s="89" t="e">
        <f ca="1">_xll.Connector("TinyUrl.TinyUrl",DI671,0)</f>
        <v>#NAME?</v>
      </c>
      <c r="DM671" s="224" t="str">
        <f t="shared" si="372"/>
        <v>Maverick 100 Ti</v>
      </c>
      <c r="DN671" s="89" t="str">
        <f t="shared" si="373"/>
        <v xml:space="preserve"> AtomicMaverick 100 Ti172 Unisex</v>
      </c>
      <c r="DO671" s="227" t="s">
        <v>1113</v>
      </c>
    </row>
    <row r="672" spans="2:119" ht="15.45" customHeight="1">
      <c r="B672" s="224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#VALUE!</v>
      </c>
      <c r="F672" s="43" t="b">
        <f>CL672&gt;Driver!$F$56</f>
        <v>0</v>
      </c>
      <c r="G672" s="43" t="b">
        <f>AND(CB672&gt;Driver!$F$55,CB672&lt;Driver!$G$55)</f>
        <v>0</v>
      </c>
      <c r="H672" s="43" t="e">
        <f t="shared" si="340"/>
        <v>#VALUE!</v>
      </c>
      <c r="I672" s="43">
        <f t="shared" si="341"/>
        <v>0</v>
      </c>
      <c r="J672" s="43" t="e">
        <f t="array" ref="J672">NOT(OR(($H$9:$H$1273=TRUE)*($I$9:$I$1273&gt;0)*($BT$9:$BT$1273=BT672)*($K$9:$K$1273&gt;K672)))</f>
        <v>#VALUE!</v>
      </c>
      <c r="K672" s="72">
        <f t="shared" si="342"/>
        <v>0.8025032111816256</v>
      </c>
      <c r="L672" s="72">
        <f t="shared" si="343"/>
        <v>0.99505599871082107</v>
      </c>
      <c r="M672" s="72">
        <f t="shared" si="344"/>
        <v>0.60995042365243024</v>
      </c>
      <c r="N672" s="72">
        <f t="shared" si="345"/>
        <v>0.46764054891544937</v>
      </c>
      <c r="O672" s="72">
        <f t="shared" si="346"/>
        <v>0.43709634295687372</v>
      </c>
      <c r="P672" s="72">
        <f t="shared" si="347"/>
        <v>0.92511437908496741</v>
      </c>
      <c r="Q672" s="72"/>
      <c r="R672" s="72"/>
      <c r="S672" s="72">
        <f t="shared" si="348"/>
        <v>0.7180398862062769</v>
      </c>
      <c r="T672" s="72">
        <f t="shared" si="349"/>
        <v>0.9117783188785431</v>
      </c>
      <c r="U672" s="72">
        <f t="shared" si="350"/>
        <v>0.58793926640386818</v>
      </c>
      <c r="V672" s="72">
        <f t="shared" si="351"/>
        <v>0.64186748792402082</v>
      </c>
      <c r="W672" s="72">
        <f t="shared" si="352"/>
        <v>0.99433902939166097</v>
      </c>
      <c r="X672" s="72">
        <f t="shared" si="353"/>
        <v>4.9440012891789342E-3</v>
      </c>
      <c r="Y672" s="72">
        <f t="shared" si="354"/>
        <v>0.39004957634756982</v>
      </c>
      <c r="Z672" s="72">
        <f t="shared" si="355"/>
        <v>0.53235945108455063</v>
      </c>
      <c r="AA672" s="72">
        <f t="shared" si="356"/>
        <v>0.56290365704312628</v>
      </c>
      <c r="AB672" s="72">
        <f t="shared" si="357"/>
        <v>7.4885620915032647E-2</v>
      </c>
      <c r="AC672" s="72"/>
      <c r="AD672" s="72"/>
      <c r="AE672" s="72">
        <f t="shared" si="358"/>
        <v>0.2819601137937231</v>
      </c>
      <c r="AF672" s="72">
        <f t="shared" si="359"/>
        <v>8.8221681121456896E-2</v>
      </c>
      <c r="AG672" s="72">
        <f t="shared" si="360"/>
        <v>0.41206073359613182</v>
      </c>
      <c r="AH672" s="72">
        <f t="shared" si="361"/>
        <v>0.35813251207597918</v>
      </c>
      <c r="AI672" s="72">
        <f t="shared" si="362"/>
        <v>5.6609706083390263E-3</v>
      </c>
      <c r="AJ672" s="72">
        <f>(AV672-Driver!$K$179)/(Driver!$L$179-Driver!$K$179)</f>
        <v>0.24494400128917893</v>
      </c>
      <c r="AK672" s="72">
        <f>(AW672-Driver!$K$180)/(Driver!$L$180-Driver!$K$180)</f>
        <v>0.21760590758173926</v>
      </c>
      <c r="AL672" s="72">
        <f>(AX672-Driver!$K$181)/(Driver!$L$181-Driver!$K$181)</f>
        <v>0.13235945108455066</v>
      </c>
      <c r="AM672" s="72">
        <f>(AY672-Driver!$K$182)/(Driver!$L$182-Driver!$K$182)</f>
        <v>0.77690365704312625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63"/>
        <v>5.1553384886718217</v>
      </c>
      <c r="AW672" s="70">
        <f t="shared" si="364"/>
        <v>22.232849709298041</v>
      </c>
      <c r="AX672" s="70">
        <f t="shared" si="365"/>
        <v>2.191235059760956</v>
      </c>
      <c r="AY672" s="70">
        <f>IFERROR(Driver!$K$19/Data!BH672/Data!BI672*Data!BK672*Data!BL672,"")</f>
        <v>-1.3656824465165254</v>
      </c>
      <c r="AZ672" s="70">
        <f t="shared" si="366"/>
        <v>21.407297096053611</v>
      </c>
      <c r="BA672" s="70"/>
      <c r="BB672" s="70"/>
      <c r="BC672" s="70">
        <f t="shared" si="367"/>
        <v>35.292761980810887</v>
      </c>
      <c r="BD672" s="70">
        <f t="shared" si="368"/>
        <v>2.7631832349026784</v>
      </c>
      <c r="BE672" s="70">
        <f t="shared" si="369"/>
        <v>0.5121477764692679</v>
      </c>
      <c r="BF672" s="70">
        <f t="shared" si="370"/>
        <v>4.7286386252685642</v>
      </c>
      <c r="BG672" s="70">
        <f t="shared" si="37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219</v>
      </c>
      <c r="BS672" s="8" t="s">
        <v>771</v>
      </c>
      <c r="BT672" s="9" t="s">
        <v>772</v>
      </c>
      <c r="BU672" s="10">
        <v>169</v>
      </c>
      <c r="BV672" s="9" t="s">
        <v>222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302</v>
      </c>
      <c r="CU672" s="9" t="s">
        <v>388</v>
      </c>
      <c r="CV672" s="10"/>
      <c r="CW672" s="10"/>
      <c r="CX672" t="str">
        <f>INDEX('Data_Price '!AS$2:AS$1266,MATCH(Data!$DN672,'Data_Price '!$BE$2:$BE$1266,0))</f>
        <v>Rossignol Blackops Alpineer 96 Skis - 2022</v>
      </c>
      <c r="CY672" t="str">
        <f>INDEX('Data_Price '!AT$2:AT$1266,MATCH(Data!$DN672,'Data_Price '!$BE$2:$BE$1266,0))</f>
        <v>evo.com</v>
      </c>
      <c r="CZ672">
        <f>INDEX('Data_Price '!AU$2:AU$1266,MATCH(Data!$DN672,'Data_Price '!$BE$2:$BE$1266,0))</f>
        <v>559.96</v>
      </c>
      <c r="DA672" t="str">
        <f>INDEX('Data_Price '!AV$2:AV$1266,MATCH(Data!$DN672,'Data_Price '!$BE$2:$BE$1266,0))</f>
        <v>https://www.google.com/url?url=https://www.evo.com/skis/rossignol-black-ops-alpineer-96%3Fimage%3D201392/816862/clone.jpg&amp;rct=j&amp;q=&amp;esrc=s&amp;sa=U&amp;ved=0ahUKEwiszqn4xqP2AhVDn-AKHe6fCv4QsDwIUQ&amp;usg=AOvVaw3yW892bgdd_LU6E23eaUSQ</v>
      </c>
      <c r="DB672" t="str">
        <f>INDEX('Data_Price '!AW$2:AW$1266,MATCH(Data!$DN672,'Data_Price '!$BE$2:$BE$1266,0))</f>
        <v>Rossignol Blackops Alpineer 96 Skis - 2022</v>
      </c>
      <c r="DC672" t="str">
        <f>INDEX('Data_Price '!AX$2:AX$1266,MATCH(Data!$DN672,'Data_Price '!$BE$2:$BE$1266,0))</f>
        <v>evo.com</v>
      </c>
      <c r="DD672">
        <f>INDEX('Data_Price '!AY$2:AY$1266,MATCH(Data!$DN672,'Data_Price '!$BE$2:$BE$1266,0))</f>
        <v>559.96</v>
      </c>
      <c r="DE672" t="str">
        <f>INDEX('Data_Price '!AZ$2:AZ$1266,MATCH(Data!$DN672,'Data_Price '!$BE$2:$BE$1266,0))</f>
        <v>https://www.google.com/url?q=https://www.evo.com/skis/rossignol-black-ops-alpineer-96%3Fimage%3D201392/816862/clone.jpg&amp;sa=U&amp;ved=0ahUKEwi_4df4xqP2AhUwUt8KHcXmAPAQ2ykIFw&amp;usg=AOvVaw0C01Y1wty28pzYSP7Mpwy_</v>
      </c>
      <c r="DF672" t="str">
        <f>INDEX('Data_Price '!BA$2:BA$1266,MATCH(Data!$DN672,'Data_Price '!$BE$2:$BE$1266,0))</f>
        <v>Rossignol Blackops Alpineer 96 Skis - 2022</v>
      </c>
      <c r="DG672" t="str">
        <f>INDEX('Data_Price '!BB$2:BB$1266,MATCH(Data!$DN672,'Data_Price '!$BE$2:$BE$1266,0))</f>
        <v>Level Nine Sports</v>
      </c>
      <c r="DH672">
        <f>INDEX('Data_Price '!BC$2:BC$1266,MATCH(Data!$DN672,'Data_Price '!$BE$2:$BE$1266,0))</f>
        <v>559.96</v>
      </c>
      <c r="DI672" t="str">
        <f>INDEX('Data_Price '!BD$2:BD$1266,MATCH(Data!$DN672,'Data_Price '!$BE$2:$BE$1266,0))</f>
        <v>https://www.google.com/url?q=https://www.levelninesports.com/rossignol-blackops-alpineer-96-skis-2022/&amp;sa=U&amp;ved=0ahUKEwi_4df4xqP2AhUwUt8KHcXmAPAQ2ykIGQ&amp;usg=AOvVaw0osaqiUBQV20TlUK1HIrXV</v>
      </c>
      <c r="DJ672" s="89" t="e">
        <f ca="1">_xll.Connector("TinyUrl.TinyUrl",DA672,0)</f>
        <v>#NAME?</v>
      </c>
      <c r="DK672" s="89" t="e">
        <f ca="1">_xll.Connector("TinyUrl.TinyUrl",DE672,0)</f>
        <v>#NAME?</v>
      </c>
      <c r="DL672" s="89" t="e">
        <f ca="1">_xll.Connector("TinyUrl.TinyUrl",DI672,0)</f>
        <v>#NAME?</v>
      </c>
      <c r="DM672" s="224" t="str">
        <f t="shared" si="372"/>
        <v>Blackops Alpineer 96</v>
      </c>
      <c r="DN672" s="89" t="str">
        <f t="shared" si="373"/>
        <v xml:space="preserve"> RossignolBlackops Alpineer 96169 Unisex</v>
      </c>
      <c r="DO672" s="227"/>
    </row>
    <row r="673" spans="2:119" ht="15.45" customHeight="1">
      <c r="B673" s="224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#VALUE!</v>
      </c>
      <c r="F673" s="43" t="b">
        <f>CL673&gt;Driver!$F$56</f>
        <v>0</v>
      </c>
      <c r="G673" s="43" t="b">
        <f>AND(CB673&gt;Driver!$F$55,CB673&lt;Driver!$G$55)</f>
        <v>0</v>
      </c>
      <c r="H673" s="43" t="e">
        <f t="shared" si="340"/>
        <v>#VALUE!</v>
      </c>
      <c r="I673" s="43">
        <f t="shared" si="341"/>
        <v>0</v>
      </c>
      <c r="J673" s="43" t="e">
        <f t="array" ref="J673">NOT(OR(($H$9:$H$1273=TRUE)*($I$9:$I$1273&gt;0)*($BT$9:$BT$1273=BT673)*($K$9:$K$1273&gt;K673)))</f>
        <v>#VALUE!</v>
      </c>
      <c r="K673" s="72">
        <f t="shared" si="342"/>
        <v>0.76475247315476791</v>
      </c>
      <c r="L673" s="72">
        <f t="shared" si="343"/>
        <v>0.94822012730642169</v>
      </c>
      <c r="M673" s="72">
        <f t="shared" si="344"/>
        <v>0.58128481900311413</v>
      </c>
      <c r="N673" s="72">
        <f t="shared" si="345"/>
        <v>0.42843230253588815</v>
      </c>
      <c r="O673" s="72">
        <f t="shared" si="346"/>
        <v>0.37927836362378065</v>
      </c>
      <c r="P673" s="72">
        <f t="shared" si="347"/>
        <v>0.93614379084967325</v>
      </c>
      <c r="Q673" s="72"/>
      <c r="R673" s="72"/>
      <c r="S673" s="72">
        <f t="shared" si="348"/>
        <v>0.71644608017619538</v>
      </c>
      <c r="T673" s="72">
        <f t="shared" si="349"/>
        <v>0.90774020590980919</v>
      </c>
      <c r="U673" s="72">
        <f t="shared" si="350"/>
        <v>9.9999999999999978E-2</v>
      </c>
      <c r="V673" s="72">
        <f t="shared" si="351"/>
        <v>0.61282600584297398</v>
      </c>
      <c r="W673" s="72">
        <f t="shared" si="352"/>
        <v>0.97599521927001931</v>
      </c>
      <c r="X673" s="72">
        <f t="shared" si="353"/>
        <v>5.177987269357831E-2</v>
      </c>
      <c r="Y673" s="72">
        <f t="shared" si="354"/>
        <v>0.41871518099688593</v>
      </c>
      <c r="Z673" s="72">
        <f t="shared" si="355"/>
        <v>0.57156769746411185</v>
      </c>
      <c r="AA673" s="72">
        <f t="shared" si="356"/>
        <v>0.62072163637621935</v>
      </c>
      <c r="AB673" s="72">
        <f t="shared" si="357"/>
        <v>6.3856209150326748E-2</v>
      </c>
      <c r="AC673" s="72"/>
      <c r="AD673" s="72"/>
      <c r="AE673" s="72">
        <f t="shared" si="358"/>
        <v>0.28355391982380462</v>
      </c>
      <c r="AF673" s="72">
        <f t="shared" si="359"/>
        <v>9.2259794090190778E-2</v>
      </c>
      <c r="AG673" s="72">
        <f t="shared" si="360"/>
        <v>0.9</v>
      </c>
      <c r="AH673" s="72">
        <f t="shared" si="361"/>
        <v>0.38717399415702602</v>
      </c>
      <c r="AI673" s="72">
        <f t="shared" si="362"/>
        <v>2.4004780729980701E-2</v>
      </c>
      <c r="AJ673" s="72">
        <f>(AV673-Driver!$K$179)/(Driver!$L$179-Driver!$K$179)</f>
        <v>0.18822012730642168</v>
      </c>
      <c r="AK673" s="72">
        <f>(AW673-Driver!$K$180)/(Driver!$L$180-Driver!$K$180)</f>
        <v>0.21455435478154924</v>
      </c>
      <c r="AL673" s="72">
        <f>(AX673-Driver!$K$181)/(Driver!$L$181-Driver!$K$181)</f>
        <v>0.17156769746411182</v>
      </c>
      <c r="AM673" s="72">
        <f>(AY673-Driver!$K$182)/(Driver!$L$182-Driver!$K$182)</f>
        <v>0.83472163637621932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63"/>
        <v>3.9614706281372944</v>
      </c>
      <c r="AW673" s="70">
        <f t="shared" si="364"/>
        <v>21.934444004865817</v>
      </c>
      <c r="AX673" s="70">
        <f t="shared" si="365"/>
        <v>2.5441092771770064</v>
      </c>
      <c r="AY673" s="70">
        <f>IFERROR(Driver!$K$19/Data!BH673/Data!BI673*Data!BK673*Data!BL673,"")</f>
        <v>-1.0117501568979359</v>
      </c>
      <c r="AZ673" s="70">
        <f t="shared" si="366"/>
        <v>20.402084884586746</v>
      </c>
      <c r="BA673" s="70"/>
      <c r="BB673" s="70"/>
      <c r="BC673" s="70">
        <f t="shared" si="367"/>
        <v>34.466043713047817</v>
      </c>
      <c r="BD673" s="70">
        <f t="shared" si="368"/>
        <v>2.405817392282521</v>
      </c>
      <c r="BE673" s="70">
        <f t="shared" si="369"/>
        <v>1</v>
      </c>
      <c r="BF673" s="70">
        <f t="shared" si="370"/>
        <v>1.4486072521731188</v>
      </c>
      <c r="BG673" s="70">
        <f t="shared" si="37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219</v>
      </c>
      <c r="BS673" s="8" t="s">
        <v>855</v>
      </c>
      <c r="BT673" s="9" t="s">
        <v>890</v>
      </c>
      <c r="BU673" s="10">
        <v>177</v>
      </c>
      <c r="BV673" s="9" t="s">
        <v>222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302</v>
      </c>
      <c r="CU673" s="9" t="s">
        <v>388</v>
      </c>
      <c r="CV673" s="10"/>
      <c r="CW673" s="10"/>
      <c r="CX673" t="e">
        <f>INDEX('Data_Price '!AS$2:AS$1266,MATCH(Data!$DN673,'Data_Price '!$BE$2:$BE$1266,0))</f>
        <v>#N/A</v>
      </c>
      <c r="CY673" t="e">
        <f>INDEX('Data_Price '!AT$2:AT$1266,MATCH(Data!$DN673,'Data_Price '!$BE$2:$BE$1266,0))</f>
        <v>#N/A</v>
      </c>
      <c r="CZ673" t="e">
        <f>INDEX('Data_Price '!AU$2:AU$1266,MATCH(Data!$DN673,'Data_Price '!$BE$2:$BE$1266,0))</f>
        <v>#N/A</v>
      </c>
      <c r="DA673" t="e">
        <f>INDEX('Data_Price '!AV$2:AV$1266,MATCH(Data!$DN673,'Data_Price '!$BE$2:$BE$1266,0))</f>
        <v>#N/A</v>
      </c>
      <c r="DB673" t="e">
        <f>INDEX('Data_Price '!AW$2:AW$1266,MATCH(Data!$DN673,'Data_Price '!$BE$2:$BE$1266,0))</f>
        <v>#N/A</v>
      </c>
      <c r="DC673" t="e">
        <f>INDEX('Data_Price '!AX$2:AX$1266,MATCH(Data!$DN673,'Data_Price '!$BE$2:$BE$1266,0))</f>
        <v>#N/A</v>
      </c>
      <c r="DD673" t="e">
        <f>INDEX('Data_Price '!AY$2:AY$1266,MATCH(Data!$DN673,'Data_Price '!$BE$2:$BE$1266,0))</f>
        <v>#N/A</v>
      </c>
      <c r="DE673" t="e">
        <f>INDEX('Data_Price '!AZ$2:AZ$1266,MATCH(Data!$DN673,'Data_Price '!$BE$2:$BE$1266,0))</f>
        <v>#N/A</v>
      </c>
      <c r="DF673" t="e">
        <f>INDEX('Data_Price '!BA$2:BA$1266,MATCH(Data!$DN673,'Data_Price '!$BE$2:$BE$1266,0))</f>
        <v>#N/A</v>
      </c>
      <c r="DG673" t="e">
        <f>INDEX('Data_Price '!BB$2:BB$1266,MATCH(Data!$DN673,'Data_Price '!$BE$2:$BE$1266,0))</f>
        <v>#N/A</v>
      </c>
      <c r="DH673" t="e">
        <f>INDEX('Data_Price '!BC$2:BC$1266,MATCH(Data!$DN673,'Data_Price '!$BE$2:$BE$1266,0))</f>
        <v>#N/A</v>
      </c>
      <c r="DI673" t="e">
        <f>INDEX('Data_Price '!BD$2:BD$1266,MATCH(Data!$DN673,'Data_Price '!$BE$2:$BE$1266,0))</f>
        <v>#N/A</v>
      </c>
      <c r="DJ673" s="89" t="e">
        <f ca="1">_xll.Connector("TinyUrl.TinyUrl",DA673,0)</f>
        <v>#NAME?</v>
      </c>
      <c r="DK673" s="89" t="e">
        <f ca="1">_xll.Connector("TinyUrl.TinyUrl",DE673,0)</f>
        <v>#NAME?</v>
      </c>
      <c r="DL673" s="89" t="e">
        <f ca="1">_xll.Connector("TinyUrl.TinyUrl",DI673,0)</f>
        <v>#NAME?</v>
      </c>
      <c r="DM673" s="224" t="str">
        <f t="shared" si="372"/>
        <v>Rise Beyond 96</v>
      </c>
      <c r="DN673" s="89" t="str">
        <f t="shared" si="373"/>
        <v xml:space="preserve"> VölklRise Beyond 96177 Unisex</v>
      </c>
      <c r="DO673" s="227"/>
    </row>
    <row r="674" spans="2:119" ht="15.45" customHeight="1">
      <c r="B674" s="224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#VALUE!</v>
      </c>
      <c r="F674" s="43" t="b">
        <f>CL674&gt;Driver!$F$56</f>
        <v>0</v>
      </c>
      <c r="G674" s="43" t="b">
        <f>AND(CB674&gt;Driver!$F$55,CB674&lt;Driver!$G$55)</f>
        <v>1</v>
      </c>
      <c r="H674" s="43" t="e">
        <f t="shared" si="340"/>
        <v>#VALUE!</v>
      </c>
      <c r="I674" s="43">
        <f t="shared" si="341"/>
        <v>0</v>
      </c>
      <c r="J674" s="43" t="e">
        <f t="array" ref="J674">NOT(OR(($H$9:$H$1273=TRUE)*($I$9:$I$1273&gt;0)*($BT$9:$BT$1273=BT674)*($K$9:$K$1273&gt;K674)))</f>
        <v>#VALUE!</v>
      </c>
      <c r="K674" s="72">
        <f t="shared" si="342"/>
        <v>0.58009664754414603</v>
      </c>
      <c r="L674" s="72">
        <f t="shared" si="343"/>
        <v>0.79692530819434371</v>
      </c>
      <c r="M674" s="72">
        <f t="shared" si="344"/>
        <v>0.36326798689394824</v>
      </c>
      <c r="N674" s="72">
        <f t="shared" si="345"/>
        <v>-1.9300575475874382E-2</v>
      </c>
      <c r="O674" s="72">
        <f t="shared" si="346"/>
        <v>0.32778100674595445</v>
      </c>
      <c r="P674" s="72">
        <f t="shared" si="347"/>
        <v>0.78132352941176475</v>
      </c>
      <c r="Q674" s="72"/>
      <c r="R674" s="72"/>
      <c r="S674" s="72">
        <f t="shared" si="348"/>
        <v>0.77403363973842998</v>
      </c>
      <c r="T674" s="72">
        <f t="shared" si="349"/>
        <v>0.9378708761786585</v>
      </c>
      <c r="U674" s="72">
        <f t="shared" si="350"/>
        <v>0.9244318055188202</v>
      </c>
      <c r="V674" s="72">
        <f t="shared" si="351"/>
        <v>0.71950479629235753</v>
      </c>
      <c r="W674" s="72">
        <f t="shared" si="352"/>
        <v>0.98515151515151511</v>
      </c>
      <c r="X674" s="72">
        <f t="shared" si="353"/>
        <v>0.20307469180565629</v>
      </c>
      <c r="Y674" s="72">
        <f t="shared" si="354"/>
        <v>0.63673201310605176</v>
      </c>
      <c r="Z674" s="72">
        <f t="shared" si="355"/>
        <v>1.0193005754758744</v>
      </c>
      <c r="AA674" s="72">
        <f t="shared" si="356"/>
        <v>0.67221899325404555</v>
      </c>
      <c r="AB674" s="72">
        <f t="shared" si="357"/>
        <v>0.21867647058823525</v>
      </c>
      <c r="AC674" s="72"/>
      <c r="AD674" s="72"/>
      <c r="AE674" s="72">
        <f t="shared" si="358"/>
        <v>0.22596636026157008</v>
      </c>
      <c r="AF674" s="72">
        <f t="shared" si="359"/>
        <v>6.2129123821341524E-2</v>
      </c>
      <c r="AG674" s="72">
        <f t="shared" si="360"/>
        <v>7.5568194481179782E-2</v>
      </c>
      <c r="AH674" s="72">
        <f t="shared" si="361"/>
        <v>0.28049520370764247</v>
      </c>
      <c r="AI674" s="72">
        <f t="shared" si="362"/>
        <v>1.4848484848484854E-2</v>
      </c>
      <c r="AJ674" s="72">
        <f>(AV674-Driver!$K$179)/(Driver!$L$179-Driver!$K$179)</f>
        <v>0.44307469180565628</v>
      </c>
      <c r="AK674" s="72">
        <f>(AW674-Driver!$K$180)/(Driver!$L$180-Driver!$K$180)</f>
        <v>0.40327903669956966</v>
      </c>
      <c r="AL674" s="72">
        <f>(AX674-Driver!$K$181)/(Driver!$L$181-Driver!$K$181)</f>
        <v>0.61930057547587425</v>
      </c>
      <c r="AM674" s="72">
        <f>(AY674-Driver!$K$182)/(Driver!$L$182-Driver!$K$182)</f>
        <v>0.88621899325404552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63"/>
        <v>9.325396825396826</v>
      </c>
      <c r="AW674" s="70">
        <f t="shared" si="364"/>
        <v>40.389481600147718</v>
      </c>
      <c r="AX674" s="70">
        <f t="shared" si="365"/>
        <v>6.573705179282868</v>
      </c>
      <c r="AY674" s="70">
        <f>IFERROR(Driver!$K$19/Data!BH674/Data!BI674*Data!BK674*Data!BL674,"")</f>
        <v>-0.69650950616418728</v>
      </c>
      <c r="AZ674" s="70">
        <f t="shared" si="366"/>
        <v>34.512285927029041</v>
      </c>
      <c r="BA674" s="70"/>
      <c r="BB674" s="70"/>
      <c r="BC674" s="70">
        <f t="shared" si="367"/>
        <v>64.337111200197981</v>
      </c>
      <c r="BD674" s="70">
        <f t="shared" si="368"/>
        <v>5.0723283226871203</v>
      </c>
      <c r="BE674" s="70">
        <f t="shared" si="369"/>
        <v>2.4605835904227911E-2</v>
      </c>
      <c r="BF674" s="70">
        <f t="shared" si="370"/>
        <v>13.497227172511556</v>
      </c>
      <c r="BG674" s="70">
        <f t="shared" si="37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219</v>
      </c>
      <c r="BS674" s="8" t="s">
        <v>493</v>
      </c>
      <c r="BT674" s="9" t="s">
        <v>505</v>
      </c>
      <c r="BU674" s="10">
        <v>180</v>
      </c>
      <c r="BV674" s="9" t="s">
        <v>222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301</v>
      </c>
      <c r="CU674" s="10"/>
      <c r="CV674" s="10"/>
      <c r="CW674" s="10"/>
      <c r="CX674" t="str">
        <f>INDEX('Data_Price '!AS$2:AS$1266,MATCH(Data!$DN674,'Data_Price '!$BE$2:$BE$1266,0))</f>
        <v>Blizzard Rustler 11 Ski 2022</v>
      </c>
      <c r="CY674" t="str">
        <f>INDEX('Data_Price '!AT$2:AT$1266,MATCH(Data!$DN674,'Data_Price '!$BE$2:$BE$1266,0))</f>
        <v>Telemark Pyrenees</v>
      </c>
      <c r="CZ674">
        <f>INDEX('Data_Price '!AU$2:AU$1266,MATCH(Data!$DN674,'Data_Price '!$BE$2:$BE$1266,0))</f>
        <v>467.24</v>
      </c>
      <c r="DA674" t="str">
        <f>INDEX('Data_Price '!AV$2:AV$1266,MATCH(Data!$DN674,'Data_Price '!$BE$2:$BE$1266,0))</f>
        <v>https://www.google.com/aclk?sa=L&amp;ai=DChcSEwjy9rL5xqP2AhVpBogJHcUiA3sYABABGgJxbg&amp;sig=AOD64_0Da6LVOFtqNu1q1D-VSAEhoD48XQ&amp;ctype=5&amp;ved=0ahUKEwjS4635xqP2AhUsnuAKHcp8CuoQ2CkIZQ&amp;adurl=</v>
      </c>
      <c r="DB674" t="str">
        <f>INDEX('Data_Price '!AW$2:AW$1266,MATCH(Data!$DN674,'Data_Price '!$BE$2:$BE$1266,0))</f>
        <v>Blizzard Rustler 11 2022 Rust (Size: 180) | By Alpine Shop Vermont</v>
      </c>
      <c r="DC674" t="str">
        <f>INDEX('Data_Price '!AX$2:AX$1266,MATCH(Data!$DN674,'Data_Price '!$BE$2:$BE$1266,0))</f>
        <v>AlpineShopVT.com</v>
      </c>
      <c r="DD674">
        <f>INDEX('Data_Price '!AY$2:AY$1266,MATCH(Data!$DN674,'Data_Price '!$BE$2:$BE$1266,0))</f>
        <v>599.95000000000005</v>
      </c>
      <c r="DE674" t="str">
        <f>INDEX('Data_Price '!AZ$2:AZ$1266,MATCH(Data!$DN674,'Data_Price '!$BE$2:$BE$1266,0))</f>
        <v>https://www.google.com/aclk?sa=L&amp;ai=DChcSEwjy9rL5xqP2AhVpBogJHcUiA3sYABADGgJxbg&amp;sig=AOD64_0n7QL8vsPNgoUgJMzaU3TEVy5fcQ&amp;ctype=5&amp;ved=0ahUKEwjS4635xqP2AhUsnuAKHcp8CuoQ2CkIbQ&amp;adurl=</v>
      </c>
      <c r="DF674" t="str">
        <f>INDEX('Data_Price '!BA$2:BA$1266,MATCH(Data!$DN674,'Data_Price '!$BE$2:$BE$1266,0))</f>
        <v>Blizzard Rustler 11 Skis 2023 - 180</v>
      </c>
      <c r="DG674" t="str">
        <f>INDEX('Data_Price '!BB$2:BB$1266,MATCH(Data!$DN674,'Data_Price '!$BE$2:$BE$1266,0))</f>
        <v>evo.com</v>
      </c>
      <c r="DH674">
        <f>INDEX('Data_Price '!BC$2:BC$1266,MATCH(Data!$DN674,'Data_Price '!$BE$2:$BE$1266,0))</f>
        <v>799.95</v>
      </c>
      <c r="DI674" t="str">
        <f>INDEX('Data_Price '!BD$2:BD$1266,MATCH(Data!$DN674,'Data_Price '!$BE$2:$BE$1266,0))</f>
        <v>https://www.google.com/url?url=https://www.evo.com/skis/blizzard-rustler-11%3Fimage%3D216621/902900/blizzard-rustler-11-skis-2023-.jpg&amp;rct=j&amp;q=&amp;esrc=s&amp;sa=U&amp;ved=0ahUKEwjS4635xqP2AhUsnuAKHcp8CuoQsDwIaQ&amp;usg=AOvVaw1k4SIjTAfzHibj6Je7VoXL</v>
      </c>
      <c r="DJ674" s="89" t="e">
        <f ca="1">_xll.Connector("TinyUrl.TinyUrl",DA674,0)</f>
        <v>#NAME?</v>
      </c>
      <c r="DK674" s="89" t="e">
        <f ca="1">_xll.Connector("TinyUrl.TinyUrl",DE674,0)</f>
        <v>#NAME?</v>
      </c>
      <c r="DL674" s="89" t="e">
        <f ca="1">_xll.Connector("TinyUrl.TinyUrl",DI674,0)</f>
        <v>#NAME?</v>
      </c>
      <c r="DM674" s="224" t="str">
        <f t="shared" si="372"/>
        <v>Rustler 11</v>
      </c>
      <c r="DN674" s="89" t="str">
        <f t="shared" si="373"/>
        <v xml:space="preserve"> BlizzardRustler 11180 Unisex</v>
      </c>
      <c r="DO674" s="227" t="s">
        <v>1061</v>
      </c>
    </row>
    <row r="675" spans="2:119" ht="15.45" customHeight="1">
      <c r="B675" s="224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#VALUE!</v>
      </c>
      <c r="F675" s="43" t="b">
        <f>CL675&gt;Driver!$F$56</f>
        <v>0</v>
      </c>
      <c r="G675" s="43" t="b">
        <f>AND(CB675&gt;Driver!$F$55,CB675&lt;Driver!$G$55)</f>
        <v>0</v>
      </c>
      <c r="H675" s="43" t="e">
        <f t="shared" si="340"/>
        <v>#VALUE!</v>
      </c>
      <c r="I675" s="43">
        <f t="shared" si="341"/>
        <v>0</v>
      </c>
      <c r="J675" s="43" t="e">
        <f t="array" ref="J675">NOT(OR(($H$9:$H$1273=TRUE)*($I$9:$I$1273&gt;0)*($BT$9:$BT$1273=BT675)*($K$9:$K$1273&gt;K675)))</f>
        <v>#VALUE!</v>
      </c>
      <c r="K675" s="72">
        <f t="shared" si="342"/>
        <v>0.7166055402360183</v>
      </c>
      <c r="L675" s="72">
        <f t="shared" si="343"/>
        <v>0.86877447425670773</v>
      </c>
      <c r="M675" s="72">
        <f t="shared" si="344"/>
        <v>0.56443660621532898</v>
      </c>
      <c r="N675" s="72">
        <f t="shared" si="345"/>
        <v>0.28614431164231957</v>
      </c>
      <c r="O675" s="72">
        <f t="shared" si="346"/>
        <v>0.43419982072915742</v>
      </c>
      <c r="P675" s="72">
        <f t="shared" si="347"/>
        <v>0.97296568627450974</v>
      </c>
      <c r="Q675" s="72"/>
      <c r="R675" s="72"/>
      <c r="S675" s="72">
        <f t="shared" si="348"/>
        <v>0.71132979938831298</v>
      </c>
      <c r="T675" s="72">
        <f t="shared" si="349"/>
        <v>0.91204354155277501</v>
      </c>
      <c r="U675" s="72">
        <f t="shared" si="350"/>
        <v>0.9831338082397888</v>
      </c>
      <c r="V675" s="72">
        <f t="shared" si="351"/>
        <v>0.62280208580767638</v>
      </c>
      <c r="W675" s="72">
        <f t="shared" si="352"/>
        <v>0.91909722222222223</v>
      </c>
      <c r="X675" s="72">
        <f t="shared" si="353"/>
        <v>0.13122552574329224</v>
      </c>
      <c r="Y675" s="72">
        <f t="shared" si="354"/>
        <v>0.43556339378467107</v>
      </c>
      <c r="Z675" s="72">
        <f t="shared" si="355"/>
        <v>0.71385568835768043</v>
      </c>
      <c r="AA675" s="72">
        <f t="shared" si="356"/>
        <v>0.56580017927084258</v>
      </c>
      <c r="AB675" s="72">
        <f t="shared" si="357"/>
        <v>2.7034313725490228E-2</v>
      </c>
      <c r="AC675" s="72"/>
      <c r="AD675" s="72"/>
      <c r="AE675" s="72">
        <f t="shared" si="358"/>
        <v>0.28867020061168697</v>
      </c>
      <c r="AF675" s="72">
        <f t="shared" si="359"/>
        <v>8.7956458447224967E-2</v>
      </c>
      <c r="AG675" s="72">
        <f t="shared" si="360"/>
        <v>1.6866191760211202E-2</v>
      </c>
      <c r="AH675" s="72">
        <f t="shared" si="361"/>
        <v>0.37719791419232357</v>
      </c>
      <c r="AI675" s="72">
        <f t="shared" si="362"/>
        <v>8.0902777777777754E-2</v>
      </c>
      <c r="AJ675" s="72">
        <f>(AV675-Driver!$K$179)/(Driver!$L$179-Driver!$K$179)</f>
        <v>0.10877447425670775</v>
      </c>
      <c r="AK675" s="72">
        <f>(AW675-Driver!$K$180)/(Driver!$L$180-Driver!$K$180)</f>
        <v>0.13950126785626454</v>
      </c>
      <c r="AL675" s="72">
        <f>(AX675-Driver!$K$181)/(Driver!$L$181-Driver!$K$181)</f>
        <v>0.31385568835768041</v>
      </c>
      <c r="AM675" s="72">
        <f>(AY675-Driver!$K$182)/(Driver!$L$182-Driver!$K$182)</f>
        <v>0.77980017927084255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63"/>
        <v>2.2893772893772892</v>
      </c>
      <c r="AW675" s="70">
        <f t="shared" si="364"/>
        <v>14.595141446391974</v>
      </c>
      <c r="AX675" s="70">
        <f t="shared" si="365"/>
        <v>3.8247011952191237</v>
      </c>
      <c r="AY675" s="70">
        <f>IFERROR(Driver!$K$19/Data!BH675/Data!BI675*Data!BK675*Data!BL675,"")</f>
        <v>-1.3479514092888027</v>
      </c>
      <c r="AZ675" s="70">
        <f t="shared" si="366"/>
        <v>12.118391660461652</v>
      </c>
      <c r="BA675" s="70"/>
      <c r="BB675" s="70"/>
      <c r="BC675" s="70">
        <f t="shared" si="367"/>
        <v>31.812193300566253</v>
      </c>
      <c r="BD675" s="70">
        <f t="shared" si="368"/>
        <v>2.7866549716254343</v>
      </c>
      <c r="BE675" s="70">
        <f t="shared" si="369"/>
        <v>0.11702373289150678</v>
      </c>
      <c r="BF675" s="70">
        <f t="shared" si="370"/>
        <v>2.5753353982579221</v>
      </c>
      <c r="BG675" s="70">
        <f t="shared" si="37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219</v>
      </c>
      <c r="BS675" s="8" t="s">
        <v>771</v>
      </c>
      <c r="BT675" s="9" t="s">
        <v>782</v>
      </c>
      <c r="BU675" s="10">
        <v>160</v>
      </c>
      <c r="BV675" s="9" t="s">
        <v>222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305</v>
      </c>
      <c r="CU675" s="10"/>
      <c r="CV675" s="10"/>
      <c r="CW675" s="10"/>
      <c r="CX675" t="str">
        <f>INDEX('Data_Price '!AS$2:AS$1266,MATCH(Data!$DN675,'Data_Price '!$BE$2:$BE$1266,0))</f>
        <v>Rossignol Blackops Smasher 160cm</v>
      </c>
      <c r="CY675" t="str">
        <f>INDEX('Data_Price '!AT$2:AT$1266,MATCH(Data!$DN675,'Data_Price '!$BE$2:$BE$1266,0))</f>
        <v>Sundance Ski and Board Shop</v>
      </c>
      <c r="CZ675">
        <f>INDEX('Data_Price '!AU$2:AU$1266,MATCH(Data!$DN675,'Data_Price '!$BE$2:$BE$1266,0))</f>
        <v>260.35000000000002</v>
      </c>
      <c r="DA675" t="str">
        <f>INDEX('Data_Price '!AV$2:AV$1266,MATCH(Data!$DN675,'Data_Price '!$BE$2:$BE$1266,0))</f>
        <v>https://www.google.com/url?url=https://sundanceskishop.com/products/rossignol-blackops-smasher%3Fvariant%3D31932165193826%26currency%3DCAD%26utm_medium%3Dproduct_sync%26utm_source%3Dgoogle%26utm_content%3Dsag_organic%26utm_campaign%3Dsag_organic&amp;rct=j&amp;q=&amp;esrc=s&amp;sa=U&amp;ved=0ahUKEwiW-_v5xqP2AhUyheAKHathC-MQ2SkIag&amp;usg=AOvVaw2eLu4B9zDnnZmKgMIRWoSG</v>
      </c>
      <c r="DB675" t="str">
        <f>INDEX('Data_Price '!AW$2:AW$1266,MATCH(Data!$DN675,'Data_Price '!$BE$2:$BE$1266,0))</f>
        <v>Rossignol Blackops Smasher Skis w/ Look Xpress 10 GW Bindings</v>
      </c>
      <c r="DC675" t="str">
        <f>INDEX('Data_Price '!AX$2:AX$1266,MATCH(Data!$DN675,'Data_Price '!$BE$2:$BE$1266,0))</f>
        <v>sunandski.com</v>
      </c>
      <c r="DD675">
        <f>INDEX('Data_Price '!AY$2:AY$1266,MATCH(Data!$DN675,'Data_Price '!$BE$2:$BE$1266,0))</f>
        <v>449.95</v>
      </c>
      <c r="DE675" t="str">
        <f>INDEX('Data_Price '!AZ$2:AZ$1266,MATCH(Data!$DN675,'Data_Price '!$BE$2:$BE$1266,0))</f>
        <v>https://www.google.com/url?url=https://www.sunandski.com/p/34200063520002210/rossignol-men-s-blackops-smasher-skis-with-xpress-10-gripwalk-bindings-22%3Fvpc%3D34200063520002210-000000160&amp;rct=j&amp;q=&amp;esrc=s&amp;sa=U&amp;ved=0ahUKEwiW-_v5xqP2AhUyheAKHathC-MQsDwIZg&amp;usg=AOvVaw1S2KWj6aik5LB1KhMpMCB2</v>
      </c>
      <c r="DF675" t="str">
        <f>INDEX('Data_Price '!BA$2:BA$1266,MATCH(Data!$DN675,'Data_Price '!$BE$2:$BE$1266,0))</f>
        <v>Rossignol Blackops Smasher Skis w/ Look Xpress 10 GW Bindings</v>
      </c>
      <c r="DG675" t="str">
        <f>INDEX('Data_Price '!BB$2:BB$1266,MATCH(Data!$DN675,'Data_Price '!$BE$2:$BE$1266,0))</f>
        <v>sunandski.com</v>
      </c>
      <c r="DH675">
        <f>INDEX('Data_Price '!BC$2:BC$1266,MATCH(Data!$DN675,'Data_Price '!$BE$2:$BE$1266,0))</f>
        <v>449.95</v>
      </c>
      <c r="DI675" t="str">
        <f>INDEX('Data_Price '!BD$2:BD$1266,MATCH(Data!$DN675,'Data_Price '!$BE$2:$BE$1266,0))</f>
        <v>https://www.google.com/url?q=https://www.sunandski.com/p/34200063520002210/rossignol-men-s-blackops-smasher-skis-with-xpress-10-gripwalk-bindings-22%3Fvpc%3D34200063520002210-000000160&amp;sa=U&amp;ved=0ahUKEwim6LL6xqP2AhXxT98KHUY1AfcQ2ykIGA&amp;usg=AOvVaw3j7Rqb-v4M4nA1fzC6Zge0</v>
      </c>
      <c r="DJ675" s="89" t="e">
        <f ca="1">_xll.Connector("TinyUrl.TinyUrl",DA675,0)</f>
        <v>#NAME?</v>
      </c>
      <c r="DK675" s="89" t="e">
        <f ca="1">_xll.Connector("TinyUrl.TinyUrl",DE675,0)</f>
        <v>#NAME?</v>
      </c>
      <c r="DL675" s="89" t="e">
        <f ca="1">_xll.Connector("TinyUrl.TinyUrl",DI675,0)</f>
        <v>#NAME?</v>
      </c>
      <c r="DM675" s="224" t="str">
        <f t="shared" si="372"/>
        <v>Blackops Smasher</v>
      </c>
      <c r="DN675" s="89" t="str">
        <f t="shared" si="373"/>
        <v xml:space="preserve"> RossignolBlackops Smasher160 Unisex</v>
      </c>
      <c r="DO675" s="227"/>
    </row>
    <row r="676" spans="2:119" ht="15.45" customHeight="1">
      <c r="B676" s="224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#VALUE!</v>
      </c>
      <c r="F676" s="43" t="b">
        <f>CL676&gt;Driver!$F$56</f>
        <v>0</v>
      </c>
      <c r="G676" s="43" t="b">
        <f>AND(CB676&gt;Driver!$F$55,CB676&lt;Driver!$G$55)</f>
        <v>0</v>
      </c>
      <c r="H676" s="43" t="e">
        <f t="shared" si="340"/>
        <v>#VALUE!</v>
      </c>
      <c r="I676" s="43">
        <f t="shared" si="341"/>
        <v>0</v>
      </c>
      <c r="J676" s="43" t="e">
        <f t="array" ref="J676">NOT(OR(($H$9:$H$1273=TRUE)*($I$9:$I$1273&gt;0)*($BT$9:$BT$1273=BT676)*($K$9:$K$1273&gt;K676)))</f>
        <v>#VALUE!</v>
      </c>
      <c r="K676" s="72">
        <f t="shared" si="342"/>
        <v>0.61171705669300347</v>
      </c>
      <c r="L676" s="72">
        <f t="shared" si="343"/>
        <v>0.88279429538312781</v>
      </c>
      <c r="M676" s="72">
        <f t="shared" si="344"/>
        <v>0.34063981800287901</v>
      </c>
      <c r="N676" s="72">
        <f t="shared" si="345"/>
        <v>-1.0447100486941086E-2</v>
      </c>
      <c r="O676" s="72">
        <f t="shared" si="346"/>
        <v>0.28670478978969549</v>
      </c>
      <c r="P676" s="72">
        <f t="shared" si="347"/>
        <v>0.74566176470588241</v>
      </c>
      <c r="Q676" s="72"/>
      <c r="R676" s="72"/>
      <c r="S676" s="72">
        <f t="shared" si="348"/>
        <v>0.81453959324549619</v>
      </c>
      <c r="T676" s="72">
        <f t="shared" si="349"/>
        <v>0.54159345364184919</v>
      </c>
      <c r="U676" s="72">
        <f t="shared" si="350"/>
        <v>9.9999999999999978E-2</v>
      </c>
      <c r="V676" s="72">
        <f t="shared" si="351"/>
        <v>0.60070759343742841</v>
      </c>
      <c r="W676" s="72">
        <f t="shared" si="352"/>
        <v>0.96053675805861694</v>
      </c>
      <c r="X676" s="72">
        <f t="shared" si="353"/>
        <v>0.11720570461687216</v>
      </c>
      <c r="Y676" s="72">
        <f t="shared" si="354"/>
        <v>0.65936018199712099</v>
      </c>
      <c r="Z676" s="72">
        <f t="shared" si="355"/>
        <v>1.0104471004869411</v>
      </c>
      <c r="AA676" s="72">
        <f t="shared" si="356"/>
        <v>0.71329521021030451</v>
      </c>
      <c r="AB676" s="72">
        <f t="shared" si="357"/>
        <v>0.25433823529411759</v>
      </c>
      <c r="AC676" s="72"/>
      <c r="AD676" s="72"/>
      <c r="AE676" s="72">
        <f t="shared" si="358"/>
        <v>0.18546040675450384</v>
      </c>
      <c r="AF676" s="72">
        <f t="shared" si="359"/>
        <v>0.45840654635815081</v>
      </c>
      <c r="AG676" s="72">
        <f t="shared" si="360"/>
        <v>0.9</v>
      </c>
      <c r="AH676" s="72">
        <f t="shared" si="361"/>
        <v>0.39929240656257164</v>
      </c>
      <c r="AI676" s="72">
        <f t="shared" si="362"/>
        <v>3.94632419413831E-2</v>
      </c>
      <c r="AJ676" s="72">
        <f>(AV676-Driver!$K$179)/(Driver!$L$179-Driver!$K$179)</f>
        <v>0.12279429538312783</v>
      </c>
      <c r="AK676" s="72">
        <f>(AW676-Driver!$K$180)/(Driver!$L$180-Driver!$K$180)</f>
        <v>0.43827256696040301</v>
      </c>
      <c r="AL676" s="72">
        <f>(AX676-Driver!$K$181)/(Driver!$L$181-Driver!$K$181)</f>
        <v>0.61044710048694106</v>
      </c>
      <c r="AM676" s="72">
        <f>(AY676-Driver!$K$182)/(Driver!$L$182-Driver!$K$182)</f>
        <v>0.92729521021030448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63"/>
        <v>2.5844525844525839</v>
      </c>
      <c r="AW676" s="70">
        <f t="shared" si="364"/>
        <v>43.811434203230363</v>
      </c>
      <c r="AX676" s="70">
        <f t="shared" si="365"/>
        <v>6.4940239043824697</v>
      </c>
      <c r="AY676" s="70">
        <f>IFERROR(Driver!$K$19/Data!BH676/Data!BI676*Data!BK676*Data!BL676,"")</f>
        <v>-0.44506177859067381</v>
      </c>
      <c r="AZ676" s="70">
        <f t="shared" si="366"/>
        <v>37.762472077438566</v>
      </c>
      <c r="BA676" s="70"/>
      <c r="BB676" s="70"/>
      <c r="BC676" s="70">
        <f t="shared" si="367"/>
        <v>85.347830877133575</v>
      </c>
      <c r="BD676" s="70">
        <f t="shared" si="368"/>
        <v>51.138812798942041</v>
      </c>
      <c r="BE676" s="70">
        <f t="shared" si="369"/>
        <v>1</v>
      </c>
      <c r="BF676" s="70">
        <f t="shared" si="370"/>
        <v>7.9917707632288781E-2</v>
      </c>
      <c r="BG676" s="70">
        <f t="shared" si="37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219</v>
      </c>
      <c r="BS676" s="8" t="s">
        <v>550</v>
      </c>
      <c r="BT676" s="9" t="s">
        <v>574</v>
      </c>
      <c r="BU676" s="10">
        <v>176</v>
      </c>
      <c r="BV676" s="9" t="s">
        <v>222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307</v>
      </c>
      <c r="CU676" s="10"/>
      <c r="CV676" s="10"/>
      <c r="CW676" s="10"/>
      <c r="CX676" t="str">
        <f>INDEX('Data_Price '!AS$2:AS$1266,MATCH(Data!$DN676,'Data_Price '!$BE$2:$BE$1266,0))</f>
        <v>Elan Wingman 78 Ti with ELS 11.0 Binding Skis</v>
      </c>
      <c r="CY676" t="str">
        <f>INDEX('Data_Price '!AT$2:AT$1266,MATCH(Data!$DN676,'Data_Price '!$BE$2:$BE$1266,0))</f>
        <v>Gorham Bike and Ski</v>
      </c>
      <c r="CZ676">
        <f>INDEX('Data_Price '!AU$2:AU$1266,MATCH(Data!$DN676,'Data_Price '!$BE$2:$BE$1266,0))</f>
        <v>479.99</v>
      </c>
      <c r="DA676" t="str">
        <f>INDEX('Data_Price '!AV$2:AV$1266,MATCH(Data!$DN676,'Data_Price '!$BE$2:$BE$1266,0))</f>
        <v>https://www.google.com/url?url=https://www.gorhambike.com/product/elan-wingman-78-ti-with-els-11.0-binding-skis-36108.htm%3Fvariations%3D899146&amp;rct=j&amp;q=&amp;esrc=s&amp;sa=U&amp;ved=0ahUKEwig7NL6xqP2AhXnct8KHS9QBdYQsDwIVA&amp;usg=AOvVaw3e0nJ6cExEFpM95H8U5S_s</v>
      </c>
      <c r="DB676" t="str">
        <f>INDEX('Data_Price '!AW$2:AW$1266,MATCH(Data!$DN676,'Data_Price '!$BE$2:$BE$1266,0))</f>
        <v>Elan Wingman 78 Ti with ELS 11.0 Binding Skis</v>
      </c>
      <c r="DC676" t="str">
        <f>INDEX('Data_Price '!AX$2:AX$1266,MATCH(Data!$DN676,'Data_Price '!$BE$2:$BE$1266,0))</f>
        <v>Gorham Bike and Ski</v>
      </c>
      <c r="DD676">
        <f>INDEX('Data_Price '!AY$2:AY$1266,MATCH(Data!$DN676,'Data_Price '!$BE$2:$BE$1266,0))</f>
        <v>479.99</v>
      </c>
      <c r="DE676" t="str">
        <f>INDEX('Data_Price '!AZ$2:AZ$1266,MATCH(Data!$DN676,'Data_Price '!$BE$2:$BE$1266,0))</f>
        <v>https://www.google.com/url?q=https://www.gorhambike.com/product/elan-wingman-78-ti-with-els-11.0-binding-skis-36108.htm%3Fvariations%3D899146&amp;sa=U&amp;ved=0ahUKEwinwf_6xqP2AhWoUt8KHcDsAbwQ2ykIFQ&amp;usg=AOvVaw140rxe7Jsuk6Rsc-xpBUfu</v>
      </c>
      <c r="DF676" t="str">
        <f>INDEX('Data_Price '!BA$2:BA$1266,MATCH(Data!$DN676,'Data_Price '!$BE$2:$BE$1266,0))</f>
        <v>Elan Wingman 78 TI PS ELS 11.0 176cm</v>
      </c>
      <c r="DG676" t="str">
        <f>INDEX('Data_Price '!BB$2:BB$1266,MATCH(Data!$DN676,'Data_Price '!$BE$2:$BE$1266,0))</f>
        <v>Sundance Ski and Board Shop</v>
      </c>
      <c r="DH676">
        <f>INDEX('Data_Price '!BC$2:BC$1266,MATCH(Data!$DN676,'Data_Price '!$BE$2:$BE$1266,0))</f>
        <v>552.26</v>
      </c>
      <c r="DI676" t="str">
        <f>INDEX('Data_Price '!BD$2:BD$1266,MATCH(Data!$DN676,'Data_Price '!$BE$2:$BE$1266,0))</f>
        <v>https://www.google.com/url?url=https://sundanceskishop.com/products/elan-wingman-78-ti-ps-els-11-0%3Fvariant%3D39392110018658%26currency%3DCAD%26utm_medium%3Dproduct_sync%26utm_source%3Dgoogle%26utm_content%3Dsag_organic%26utm_campaign%3Dsag_organic&amp;rct=j&amp;q=&amp;esrc=s&amp;sa=U&amp;ved=0ahUKEwig7NL6xqP2AhXnct8KHS9QBdYQ2SkIWA&amp;usg=AOvVaw1pZjSQHNbRD_hzLOKTJBd5</v>
      </c>
      <c r="DJ676" s="89" t="e">
        <f ca="1">_xll.Connector("TinyUrl.TinyUrl",DA676,0)</f>
        <v>#NAME?</v>
      </c>
      <c r="DK676" s="89" t="e">
        <f ca="1">_xll.Connector("TinyUrl.TinyUrl",DE676,0)</f>
        <v>#NAME?</v>
      </c>
      <c r="DL676" s="89" t="e">
        <f ca="1">_xll.Connector("TinyUrl.TinyUrl",DI676,0)</f>
        <v>#NAME?</v>
      </c>
      <c r="DM676" s="224" t="str">
        <f t="shared" si="372"/>
        <v>Wingman 78 Ti</v>
      </c>
      <c r="DN676" s="89" t="str">
        <f t="shared" si="373"/>
        <v xml:space="preserve"> ElanWingman 78 Ti176 Unisex</v>
      </c>
      <c r="DO676" s="227"/>
    </row>
    <row r="677" spans="2:119" ht="15.45" customHeight="1">
      <c r="B677" s="224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#VALUE!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40"/>
        <v>#VALUE!</v>
      </c>
      <c r="I677" s="43">
        <f t="shared" si="341"/>
        <v>0</v>
      </c>
      <c r="J677" s="43" t="e">
        <f t="array" ref="J677">NOT(OR(($H$9:$H$1273=TRUE)*($I$9:$I$1273&gt;0)*($BT$9:$BT$1273=BT677)*($K$9:$K$1273&gt;K677)))</f>
        <v>#VALUE!</v>
      </c>
      <c r="K677" s="72">
        <f t="shared" si="342"/>
        <v>0.674708200036641</v>
      </c>
      <c r="L677" s="72">
        <f t="shared" si="343"/>
        <v>0.84291032148900169</v>
      </c>
      <c r="M677" s="72">
        <f t="shared" si="344"/>
        <v>0.50650607858428032</v>
      </c>
      <c r="N677" s="72">
        <f t="shared" si="345"/>
        <v>0.23112628849680639</v>
      </c>
      <c r="O677" s="72">
        <f t="shared" si="346"/>
        <v>0.3059082871253157</v>
      </c>
      <c r="P677" s="72">
        <f t="shared" si="347"/>
        <v>0.98248366013071897</v>
      </c>
      <c r="Q677" s="72"/>
      <c r="R677" s="72"/>
      <c r="S677" s="72">
        <f t="shared" si="348"/>
        <v>0.68333714489817987</v>
      </c>
      <c r="T677" s="72">
        <f t="shared" si="349"/>
        <v>0.96754131987915137</v>
      </c>
      <c r="U677" s="72">
        <f t="shared" si="350"/>
        <v>0.98160716730871111</v>
      </c>
      <c r="V677" s="72">
        <f t="shared" si="351"/>
        <v>0.6410089353485654</v>
      </c>
      <c r="W677" s="72">
        <f t="shared" si="352"/>
        <v>0.88122126320884087</v>
      </c>
      <c r="X677" s="72">
        <f t="shared" si="353"/>
        <v>0.15708967851099831</v>
      </c>
      <c r="Y677" s="72">
        <f t="shared" si="354"/>
        <v>0.49349392141571963</v>
      </c>
      <c r="Z677" s="72">
        <f t="shared" si="355"/>
        <v>0.76887371150319361</v>
      </c>
      <c r="AA677" s="72">
        <f t="shared" si="356"/>
        <v>0.6940917128746843</v>
      </c>
      <c r="AB677" s="72">
        <f t="shared" si="357"/>
        <v>1.7516339869281083E-2</v>
      </c>
      <c r="AC677" s="72"/>
      <c r="AD677" s="72"/>
      <c r="AE677" s="72">
        <f t="shared" si="358"/>
        <v>0.31666285510182013</v>
      </c>
      <c r="AF677" s="72">
        <f t="shared" si="359"/>
        <v>3.2458680120848626E-2</v>
      </c>
      <c r="AG677" s="72">
        <f t="shared" si="360"/>
        <v>1.8392832691288871E-2</v>
      </c>
      <c r="AH677" s="72">
        <f t="shared" si="361"/>
        <v>0.3589910646514346</v>
      </c>
      <c r="AI677" s="72">
        <f t="shared" si="362"/>
        <v>0.11877873679115912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0.16146669704438651</v>
      </c>
      <c r="AL677" s="72">
        <f>(AX677-Driver!$K$181)/(Driver!$L$181-Driver!$K$181)</f>
        <v>0.36887371150319354</v>
      </c>
      <c r="AM677" s="72">
        <f>(AY677-Driver!$K$182)/(Driver!$L$182-Driver!$K$182)</f>
        <v>0.90809171287468426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63"/>
        <v>1.745014245014245</v>
      </c>
      <c r="AW677" s="70">
        <f t="shared" si="364"/>
        <v>16.743100141266776</v>
      </c>
      <c r="AX677" s="70">
        <f t="shared" si="365"/>
        <v>4.3198634035287418</v>
      </c>
      <c r="AY677" s="70">
        <f>IFERROR(Driver!$K$19/Data!BH677/Data!BI677*Data!BK677*Data!BL677,"")</f>
        <v>-0.56261583113761782</v>
      </c>
      <c r="AZ677" s="70">
        <f t="shared" si="366"/>
        <v>12.985852568875652</v>
      </c>
      <c r="BA677" s="70"/>
      <c r="BB677" s="70"/>
      <c r="BC677" s="70">
        <f t="shared" si="367"/>
        <v>17.292208814757291</v>
      </c>
      <c r="BD677" s="70">
        <f t="shared" si="368"/>
        <v>7.6981100172654076</v>
      </c>
      <c r="BE677" s="70">
        <f t="shared" si="369"/>
        <v>8.1770998253111626E-2</v>
      </c>
      <c r="BF677" s="70">
        <f t="shared" si="370"/>
        <v>4.6316711435440832</v>
      </c>
      <c r="BG677" s="70">
        <f t="shared" si="37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219</v>
      </c>
      <c r="BS677" s="8" t="s">
        <v>405</v>
      </c>
      <c r="BT677" s="9" t="s">
        <v>412</v>
      </c>
      <c r="BU677" s="10">
        <v>164</v>
      </c>
      <c r="BV677" s="9" t="s">
        <v>390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305</v>
      </c>
      <c r="CU677" s="9" t="s">
        <v>303</v>
      </c>
      <c r="CV677" s="10"/>
      <c r="CW677" s="10"/>
      <c r="CX677" t="str">
        <f>INDEX('Data_Price '!AS$2:AS$1266,MATCH(Data!$DN677,'Data_Price '!$BE$2:$BE$1266,0))</f>
        <v>Armada ARW 84 Skis 2022</v>
      </c>
      <c r="CY677" t="str">
        <f>INDEX('Data_Price '!AT$2:AT$1266,MATCH(Data!$DN677,'Data_Price '!$BE$2:$BE$1266,0))</f>
        <v>Next Adventure</v>
      </c>
      <c r="CZ677">
        <f>INDEX('Data_Price '!AU$2:AU$1266,MATCH(Data!$DN677,'Data_Price '!$BE$2:$BE$1266,0))</f>
        <v>349.95</v>
      </c>
      <c r="DA677" t="str">
        <f>INDEX('Data_Price '!AV$2:AV$1266,MATCH(Data!$DN677,'Data_Price '!$BE$2:$BE$1266,0))</f>
        <v>https://www.google.com/url?url=https://www.nextadventure.net/catalog/product/view/id/220700/s/armada-arw-84-2022/&amp;rct=j&amp;q=&amp;esrc=s&amp;sa=U&amp;ved=0ahUKEwj1n537xqP2AhVjkeAKHRsuBRkQsDwIWA&amp;usg=AOvVaw2_zFFKF07yhySV5lJOJrYV</v>
      </c>
      <c r="DB677">
        <f>INDEX('Data_Price '!AW$2:AW$1266,MATCH(Data!$DN677,'Data_Price '!$BE$2:$BE$1266,0))</f>
        <v>0</v>
      </c>
      <c r="DC677">
        <f>INDEX('Data_Price '!AX$2:AX$1266,MATCH(Data!$DN677,'Data_Price '!$BE$2:$BE$1266,0))</f>
        <v>0</v>
      </c>
      <c r="DD677">
        <f>INDEX('Data_Price '!AY$2:AY$1266,MATCH(Data!$DN677,'Data_Price '!$BE$2:$BE$1266,0))</f>
        <v>0</v>
      </c>
      <c r="DE677">
        <f>INDEX('Data_Price '!AZ$2:AZ$1266,MATCH(Data!$DN677,'Data_Price '!$BE$2:$BE$1266,0))</f>
        <v>0</v>
      </c>
      <c r="DF677">
        <f>INDEX('Data_Price '!BA$2:BA$1266,MATCH(Data!$DN677,'Data_Price '!$BE$2:$BE$1266,0))</f>
        <v>0</v>
      </c>
      <c r="DG677">
        <f>INDEX('Data_Price '!BB$2:BB$1266,MATCH(Data!$DN677,'Data_Price '!$BE$2:$BE$1266,0))</f>
        <v>0</v>
      </c>
      <c r="DH677">
        <f>INDEX('Data_Price '!BC$2:BC$1266,MATCH(Data!$DN677,'Data_Price '!$BE$2:$BE$1266,0))</f>
        <v>0</v>
      </c>
      <c r="DI677">
        <f>INDEX('Data_Price '!BD$2:BD$1266,MATCH(Data!$DN677,'Data_Price '!$BE$2:$BE$1266,0))</f>
        <v>0</v>
      </c>
      <c r="DJ677" s="89" t="e">
        <f ca="1">_xll.Connector("TinyUrl.TinyUrl",DA677,0)</f>
        <v>#NAME?</v>
      </c>
      <c r="DK677" s="89" t="e">
        <f ca="1">_xll.Connector("TinyUrl.TinyUrl",DE677,0)</f>
        <v>#NAME?</v>
      </c>
      <c r="DL677" s="89" t="e">
        <f ca="1">_xll.Connector("TinyUrl.TinyUrl",DI677,0)</f>
        <v>#NAME?</v>
      </c>
      <c r="DM677" s="224" t="str">
        <f t="shared" si="372"/>
        <v>ARW 84</v>
      </c>
      <c r="DN677" s="89" t="str">
        <f t="shared" si="373"/>
        <v xml:space="preserve"> ArmadaARW 84164 Women's</v>
      </c>
      <c r="DO677" s="227" t="s">
        <v>1114</v>
      </c>
    </row>
    <row r="678" spans="2:119" ht="15.45" customHeight="1">
      <c r="B678" s="224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#VALUE!</v>
      </c>
      <c r="F678" s="43" t="b">
        <f>CL678&gt;Driver!$F$56</f>
        <v>1</v>
      </c>
      <c r="G678" s="43" t="b">
        <f>AND(CB678&gt;Driver!$F$55,CB678&lt;Driver!$G$55)</f>
        <v>0</v>
      </c>
      <c r="H678" s="43" t="e">
        <f t="shared" si="340"/>
        <v>#VALUE!</v>
      </c>
      <c r="I678" s="43">
        <f t="shared" si="341"/>
        <v>0</v>
      </c>
      <c r="J678" s="43" t="e">
        <f t="array" ref="J678">NOT(OR(($H$9:$H$1273=TRUE)*($I$9:$I$1273&gt;0)*($BT$9:$BT$1273=BT678)*($K$9:$K$1273&gt;K678)))</f>
        <v>#VALUE!</v>
      </c>
      <c r="K678" s="72">
        <f t="shared" si="342"/>
        <v>0.71503505837560821</v>
      </c>
      <c r="L678" s="72">
        <f t="shared" si="343"/>
        <v>0.8848892111836274</v>
      </c>
      <c r="M678" s="72">
        <f t="shared" si="344"/>
        <v>0.54518090556758891</v>
      </c>
      <c r="N678" s="72">
        <f t="shared" si="345"/>
        <v>0.32029342945677608</v>
      </c>
      <c r="O678" s="72">
        <f t="shared" si="346"/>
        <v>0.33049438528520614</v>
      </c>
      <c r="P678" s="72">
        <f t="shared" si="347"/>
        <v>0.98475490196078441</v>
      </c>
      <c r="Q678" s="72"/>
      <c r="R678" s="72"/>
      <c r="S678" s="72">
        <f t="shared" si="348"/>
        <v>0.69892401411306371</v>
      </c>
      <c r="T678" s="72">
        <f t="shared" si="349"/>
        <v>0.92681339582174072</v>
      </c>
      <c r="U678" s="72">
        <f t="shared" si="350"/>
        <v>0.99315451894912488</v>
      </c>
      <c r="V678" s="72">
        <f t="shared" si="351"/>
        <v>0.63551742529856159</v>
      </c>
      <c r="W678" s="72">
        <f t="shared" si="352"/>
        <v>0.8861767929846539</v>
      </c>
      <c r="X678" s="72">
        <f t="shared" si="353"/>
        <v>0.11511078881637259</v>
      </c>
      <c r="Y678" s="72">
        <f t="shared" si="354"/>
        <v>0.45481909443241114</v>
      </c>
      <c r="Z678" s="72">
        <f t="shared" si="355"/>
        <v>0.67970657054322392</v>
      </c>
      <c r="AA678" s="72">
        <f t="shared" si="356"/>
        <v>0.66950561471479386</v>
      </c>
      <c r="AB678" s="72">
        <f t="shared" si="357"/>
        <v>1.5245098039215643E-2</v>
      </c>
      <c r="AC678" s="72"/>
      <c r="AD678" s="72"/>
      <c r="AE678" s="72">
        <f t="shared" si="358"/>
        <v>0.30107598588693635</v>
      </c>
      <c r="AF678" s="72">
        <f t="shared" si="359"/>
        <v>7.3186604178259312E-2</v>
      </c>
      <c r="AG678" s="72">
        <f t="shared" si="360"/>
        <v>6.8454810508750963E-3</v>
      </c>
      <c r="AH678" s="72">
        <f t="shared" si="361"/>
        <v>0.36448257470143847</v>
      </c>
      <c r="AI678" s="72">
        <f t="shared" si="362"/>
        <v>0.11382320701534605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0.18225494889837326</v>
      </c>
      <c r="AL678" s="72">
        <f>(AX678-Driver!$K$181)/(Driver!$L$181-Driver!$K$181)</f>
        <v>0.27970657054322395</v>
      </c>
      <c r="AM678" s="72">
        <f>(AY678-Driver!$K$182)/(Driver!$L$182-Driver!$K$182)</f>
        <v>0.88350561471479383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63"/>
        <v>2.6285442952109617</v>
      </c>
      <c r="AW678" s="70">
        <f t="shared" si="364"/>
        <v>18.775944841845824</v>
      </c>
      <c r="AX678" s="70">
        <f t="shared" si="365"/>
        <v>3.5173591348890154</v>
      </c>
      <c r="AY678" s="70">
        <f>IFERROR(Driver!$K$19/Data!BH678/Data!BI678*Data!BK678*Data!BL678,"")</f>
        <v>-0.7131194307944938</v>
      </c>
      <c r="AZ678" s="70">
        <f t="shared" si="366"/>
        <v>15.971705137751302</v>
      </c>
      <c r="BA678" s="70"/>
      <c r="BB678" s="70"/>
      <c r="BC678" s="70">
        <f t="shared" si="367"/>
        <v>25.37722623467436</v>
      </c>
      <c r="BD678" s="70">
        <f t="shared" si="368"/>
        <v>4.0937609037957277</v>
      </c>
      <c r="BE678" s="70">
        <f t="shared" si="369"/>
        <v>0.10700480976417331</v>
      </c>
      <c r="BF678" s="70">
        <f t="shared" si="370"/>
        <v>4.0114436634377268</v>
      </c>
      <c r="BG678" s="70">
        <f t="shared" si="37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219</v>
      </c>
      <c r="BS678" s="8" t="s">
        <v>719</v>
      </c>
      <c r="BT678" s="9" t="s">
        <v>738</v>
      </c>
      <c r="BU678" s="10">
        <v>164</v>
      </c>
      <c r="BV678" s="9" t="s">
        <v>222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303</v>
      </c>
      <c r="CU678" s="9" t="s">
        <v>302</v>
      </c>
      <c r="CV678" s="10"/>
      <c r="CW678" s="10"/>
      <c r="CX678" t="str">
        <f>INDEX('Data_Price '!AS$2:AS$1266,MATCH(Data!$DN678,'Data_Price '!$BE$2:$BE$1266,0))</f>
        <v>Line Skis Tom Wallisch Pro</v>
      </c>
      <c r="CY678" t="str">
        <f>INDEX('Data_Price '!AT$2:AT$1266,MATCH(Data!$DN678,'Data_Price '!$BE$2:$BE$1266,0))</f>
        <v>Fox Chapel Ski and Board</v>
      </c>
      <c r="CZ678">
        <f>INDEX('Data_Price '!AU$2:AU$1266,MATCH(Data!$DN678,'Data_Price '!$BE$2:$BE$1266,0))</f>
        <v>329.97</v>
      </c>
      <c r="DA678" t="str">
        <f>INDEX('Data_Price '!AV$2:AV$1266,MATCH(Data!$DN678,'Data_Price '!$BE$2:$BE$1266,0))</f>
        <v>https://www.google.com/url?url=https://www.foxchapelskiandboard.com/tom-wallisch-pro-ski-2021-2022.html%3Fsource%3Dgooglebase&amp;rct=j&amp;q=&amp;esrc=s&amp;sa=U&amp;ved=0ahUKEwjvyNL7xqP2AhUHnOAKHS0xBxoQsDwIQA&amp;usg=AOvVaw005S2goaLTnJ7NtO9lwi4A</v>
      </c>
      <c r="DB678" t="str">
        <f>INDEX('Data_Price '!AW$2:AW$1266,MATCH(Data!$DN678,'Data_Price '!$BE$2:$BE$1266,0))</f>
        <v>Line Skis Tom Wallisch Pro</v>
      </c>
      <c r="DC678" t="str">
        <f>INDEX('Data_Price '!AX$2:AX$1266,MATCH(Data!$DN678,'Data_Price '!$BE$2:$BE$1266,0))</f>
        <v>Fox Chapel Ski and Board</v>
      </c>
      <c r="DD678">
        <f>INDEX('Data_Price '!AY$2:AY$1266,MATCH(Data!$DN678,'Data_Price '!$BE$2:$BE$1266,0))</f>
        <v>329.97</v>
      </c>
      <c r="DE678" t="str">
        <f>INDEX('Data_Price '!AZ$2:AZ$1266,MATCH(Data!$DN678,'Data_Price '!$BE$2:$BE$1266,0))</f>
        <v>https://www.google.com/url?q=https://www.foxchapelskiandboard.com/tom-wallisch-pro-ski-2021-2022.html%3Fsource%3Dgooglebase&amp;sa=U&amp;ved=0ahUKEwjsvIf8xqP2AhUKZN8KHU3UA4sQ2ykIFw&amp;usg=AOvVaw3AH_LWtzwMvzhV4g5YQz2S</v>
      </c>
      <c r="DF678" t="str">
        <f>INDEX('Data_Price '!BA$2:BA$1266,MATCH(Data!$DN678,'Data_Price '!$BE$2:$BE$1266,0))</f>
        <v>Line Skis Tom Wallisch Pro</v>
      </c>
      <c r="DG678" t="str">
        <f>INDEX('Data_Price '!BB$2:BB$1266,MATCH(Data!$DN678,'Data_Price '!$BE$2:$BE$1266,0))</f>
        <v>PRFO Sports</v>
      </c>
      <c r="DH678">
        <f>INDEX('Data_Price '!BC$2:BC$1266,MATCH(Data!$DN678,'Data_Price '!$BE$2:$BE$1266,0))</f>
        <v>394.47</v>
      </c>
      <c r="DI678" t="str">
        <f>INDEX('Data_Price '!BD$2:BD$1266,MATCH(Data!$DN678,'Data_Price '!$BE$2:$BE$1266,0))</f>
        <v>https://www.google.com/url?q=http://www.prfo.com/products/line-mens-tom-wallisch-pro-ski%3Fvariant%3D39454061854764%26dfw_tracker%3D35966-39454061854764&amp;sa=U&amp;ved=0ahUKEwjsvIf8xqP2AhUKZN8KHU3UA4sQ2ykIGQ&amp;usg=AOvVaw3vJ7cfznw5fzrmMbcNBhFc</v>
      </c>
      <c r="DJ678" s="89" t="e">
        <f ca="1">_xll.Connector("TinyUrl.TinyUrl",DA678,0)</f>
        <v>#NAME?</v>
      </c>
      <c r="DK678" s="89" t="e">
        <f ca="1">_xll.Connector("TinyUrl.TinyUrl",DE678,0)</f>
        <v>#NAME?</v>
      </c>
      <c r="DL678" s="89" t="e">
        <f ca="1">_xll.Connector("TinyUrl.TinyUrl",DI678,0)</f>
        <v>#NAME?</v>
      </c>
      <c r="DM678" s="224" t="str">
        <f t="shared" si="372"/>
        <v>Tom Wallisch Pro</v>
      </c>
      <c r="DN678" s="89" t="str">
        <f t="shared" si="373"/>
        <v xml:space="preserve"> LineTom Wallisch Pro164 Unisex</v>
      </c>
      <c r="DO678" s="227"/>
    </row>
    <row r="679" spans="2:119" ht="15.45" customHeight="1">
      <c r="B679" s="224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#VALUE!</v>
      </c>
      <c r="F679" s="43" t="b">
        <f>CL679&gt;Driver!$F$56</f>
        <v>1</v>
      </c>
      <c r="G679" s="43" t="b">
        <f>AND(CB679&gt;Driver!$F$55,CB679&lt;Driver!$G$55)</f>
        <v>0</v>
      </c>
      <c r="H679" s="43" t="e">
        <f t="shared" si="340"/>
        <v>#VALUE!</v>
      </c>
      <c r="I679" s="43">
        <f t="shared" si="341"/>
        <v>0</v>
      </c>
      <c r="J679" s="43" t="e">
        <f t="array" ref="J679">NOT(OR(($H$9:$H$1273=TRUE)*($I$9:$I$1273&gt;0)*($BT$9:$BT$1273=BT679)*($K$9:$K$1273&gt;K679)))</f>
        <v>#VALUE!</v>
      </c>
      <c r="K679" s="72">
        <f t="shared" si="342"/>
        <v>0.68648500545085733</v>
      </c>
      <c r="L679" s="72">
        <f t="shared" si="343"/>
        <v>0.86224800580130534</v>
      </c>
      <c r="M679" s="72">
        <f t="shared" si="344"/>
        <v>0.51072200510040955</v>
      </c>
      <c r="N679" s="72">
        <f t="shared" si="345"/>
        <v>0.22480237779042556</v>
      </c>
      <c r="O679" s="72">
        <f t="shared" si="346"/>
        <v>0.33179991202060677</v>
      </c>
      <c r="P679" s="72">
        <f t="shared" si="347"/>
        <v>0.9755637254901961</v>
      </c>
      <c r="Q679" s="72"/>
      <c r="R679" s="72"/>
      <c r="S679" s="72">
        <f t="shared" si="348"/>
        <v>0.7060087885910562</v>
      </c>
      <c r="T679" s="72">
        <f t="shared" si="349"/>
        <v>0.91852974398512033</v>
      </c>
      <c r="U679" s="72">
        <f t="shared" si="350"/>
        <v>0.93858014792488331</v>
      </c>
      <c r="V679" s="72">
        <f t="shared" si="351"/>
        <v>0.65909908127738304</v>
      </c>
      <c r="W679" s="72">
        <f t="shared" si="352"/>
        <v>0.8387765265749938</v>
      </c>
      <c r="X679" s="72">
        <f t="shared" si="353"/>
        <v>0.13775199419869472</v>
      </c>
      <c r="Y679" s="72">
        <f t="shared" si="354"/>
        <v>0.48927799489959051</v>
      </c>
      <c r="Z679" s="72">
        <f t="shared" si="355"/>
        <v>0.77519762220957444</v>
      </c>
      <c r="AA679" s="72">
        <f t="shared" si="356"/>
        <v>0.66820008797939323</v>
      </c>
      <c r="AB679" s="72">
        <f t="shared" si="357"/>
        <v>2.4436274509803874E-2</v>
      </c>
      <c r="AC679" s="72"/>
      <c r="AD679" s="72"/>
      <c r="AE679" s="72">
        <f t="shared" si="358"/>
        <v>0.29399121140894385</v>
      </c>
      <c r="AF679" s="72">
        <f t="shared" si="359"/>
        <v>8.1470256014879672E-2</v>
      </c>
      <c r="AG679" s="72">
        <f t="shared" si="360"/>
        <v>6.1419852075116653E-2</v>
      </c>
      <c r="AH679" s="72">
        <f t="shared" si="361"/>
        <v>0.34090091872261696</v>
      </c>
      <c r="AI679" s="72">
        <f t="shared" si="362"/>
        <v>0.1612234734250062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0.19952804925114959</v>
      </c>
      <c r="AL679" s="72">
        <f>(AX679-Driver!$K$181)/(Driver!$L$181-Driver!$K$181)</f>
        <v>0.37519762220957442</v>
      </c>
      <c r="AM679" s="72">
        <f>(AY679-Driver!$K$182)/(Driver!$L$182-Driver!$K$182)</f>
        <v>0.8822000879793932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63"/>
        <v>2.1520146520146519</v>
      </c>
      <c r="AW679" s="70">
        <f t="shared" si="364"/>
        <v>20.465049378453472</v>
      </c>
      <c r="AX679" s="70">
        <f t="shared" si="365"/>
        <v>4.3767785998861699</v>
      </c>
      <c r="AY679" s="70">
        <f>IFERROR(Driver!$K$19/Data!BH679/Data!BI679*Data!BK679*Data!BL679,"")</f>
        <v>-0.72111120207305468</v>
      </c>
      <c r="AZ679" s="70">
        <f t="shared" si="366"/>
        <v>16.809381980640357</v>
      </c>
      <c r="BA679" s="70"/>
      <c r="BB679" s="70"/>
      <c r="BC679" s="70">
        <f t="shared" si="367"/>
        <v>29.05214800896217</v>
      </c>
      <c r="BD679" s="70">
        <f t="shared" si="368"/>
        <v>3.3606723940173517</v>
      </c>
      <c r="BE679" s="70">
        <f t="shared" si="369"/>
        <v>3.8751654405252176E-2</v>
      </c>
      <c r="BF679" s="70">
        <f t="shared" si="370"/>
        <v>6.6748260357360669</v>
      </c>
      <c r="BG679" s="70">
        <f t="shared" si="37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219</v>
      </c>
      <c r="BS679" s="8" t="s">
        <v>950</v>
      </c>
      <c r="BT679" s="9" t="s">
        <v>702</v>
      </c>
      <c r="BU679" s="10">
        <v>169</v>
      </c>
      <c r="BV679" s="9" t="s">
        <v>222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303</v>
      </c>
      <c r="CU679" s="10"/>
      <c r="CV679" s="10"/>
      <c r="CW679" s="10"/>
      <c r="CX679" t="str">
        <f>INDEX('Data_Price '!AS$2:AS$1266,MATCH(Data!$DN679,'Data_Price '!$BE$2:$BE$1266,0))</f>
        <v>K2 Reckoner 92 Alliance Skis Â· 169 cm</v>
      </c>
      <c r="CY679" t="str">
        <f>INDEX('Data_Price '!AT$2:AT$1266,MATCH(Data!$DN679,'Data_Price '!$BE$2:$BE$1266,0))</f>
        <v>Curated</v>
      </c>
      <c r="CZ679">
        <f>INDEX('Data_Price '!AU$2:AU$1266,MATCH(Data!$DN679,'Data_Price '!$BE$2:$BE$1266,0))</f>
        <v>299</v>
      </c>
      <c r="DA679" t="str">
        <f>INDEX('Data_Price '!AV$2:AV$1266,MATCH(Data!$DN679,'Data_Price '!$BE$2:$BE$1266,0))</f>
        <v>https://www.google.com/url?url=https://www.curated.com/products/5467399/k2-reckoner-92-alliance-skis-169-cm%3Fc_source%3Dgoogle-shopping&amp;rct=j&amp;q=&amp;esrc=s&amp;sa=U&amp;ved=0ahUKEwiUgqf8xqP2AhXkYt8KHZPrDzIQ2SkIdg&amp;usg=AOvVaw1KTpC7wN0jJXOvin0g7EvS</v>
      </c>
      <c r="DB679" t="str">
        <f>INDEX('Data_Price '!AW$2:AW$1266,MATCH(Data!$DN679,'Data_Price '!$BE$2:$BE$1266,0))</f>
        <v>K2 Reckoner 92 Skis 2022 - 169</v>
      </c>
      <c r="DC679" t="str">
        <f>INDEX('Data_Price '!AX$2:AX$1266,MATCH(Data!$DN679,'Data_Price '!$BE$2:$BE$1266,0))</f>
        <v>evo.com</v>
      </c>
      <c r="DD679">
        <f>INDEX('Data_Price '!AY$2:AY$1266,MATCH(Data!$DN679,'Data_Price '!$BE$2:$BE$1266,0))</f>
        <v>299.95</v>
      </c>
      <c r="DE679" t="str">
        <f>INDEX('Data_Price '!AZ$2:AZ$1266,MATCH(Data!$DN679,'Data_Price '!$BE$2:$BE$1266,0))</f>
        <v>https://www.google.com/url?url=https://www.evo.com/skis/k2-reckoner-92%3Fimage%3D201067/825046/clone.jpg&amp;rct=j&amp;q=&amp;esrc=s&amp;sa=U&amp;ved=0ahUKEwiUgqf8xqP2AhXkYt8KHZPrDzIQsDwIbA&amp;usg=AOvVaw2g-1xVC1Q0OojE9JXN_nEj</v>
      </c>
      <c r="DF679" t="str">
        <f>INDEX('Data_Price '!BA$2:BA$1266,MATCH(Data!$DN679,'Data_Price '!$BE$2:$BE$1266,0))</f>
        <v>K2 Reckoner 92 Skis 2022 - 169</v>
      </c>
      <c r="DG679" t="str">
        <f>INDEX('Data_Price '!BB$2:BB$1266,MATCH(Data!$DN679,'Data_Price '!$BE$2:$BE$1266,0))</f>
        <v>evo.com</v>
      </c>
      <c r="DH679">
        <f>INDEX('Data_Price '!BC$2:BC$1266,MATCH(Data!$DN679,'Data_Price '!$BE$2:$BE$1266,0))</f>
        <v>299.95</v>
      </c>
      <c r="DI679" t="str">
        <f>INDEX('Data_Price '!BD$2:BD$1266,MATCH(Data!$DN679,'Data_Price '!$BE$2:$BE$1266,0))</f>
        <v>https://www.google.com/aclk?sa=L&amp;ai=DChcSEwiRouD8xqP2AhXz5LUKHV5RAa4YABABGgJxbg&amp;sig=AOD64_2UKNfLG761ZvPCDIJTfu9Y8e-nYg&amp;ctype=5&amp;ved=0ahUKEwisw9z8xqP2AhXldd8KHWOsDkQQ2ikIFQ&amp;adurl=</v>
      </c>
      <c r="DJ679" s="89" t="e">
        <f ca="1">_xll.Connector("TinyUrl.TinyUrl",DA679,0)</f>
        <v>#NAME?</v>
      </c>
      <c r="DK679" s="89" t="e">
        <f ca="1">_xll.Connector("TinyUrl.TinyUrl",DE679,0)</f>
        <v>#NAME?</v>
      </c>
      <c r="DL679" s="89" t="e">
        <f ca="1">_xll.Connector("TinyUrl.TinyUrl",DI679,0)</f>
        <v>#NAME?</v>
      </c>
      <c r="DM679" s="224" t="str">
        <f t="shared" si="372"/>
        <v>Reckoner 92</v>
      </c>
      <c r="DN679" s="89" t="str">
        <f t="shared" si="373"/>
        <v xml:space="preserve"> K2Reckoner 92169 Unisex</v>
      </c>
      <c r="DO679" s="227" t="s">
        <v>1068</v>
      </c>
    </row>
    <row r="680" spans="2:119" ht="15.45" customHeight="1">
      <c r="B680" s="224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#VALUE!</v>
      </c>
      <c r="F680" s="43" t="b">
        <f>CL680&gt;Driver!$F$56</f>
        <v>1</v>
      </c>
      <c r="G680" s="43" t="b">
        <f>AND(CB680&gt;Driver!$F$55,CB680&lt;Driver!$G$55)</f>
        <v>0</v>
      </c>
      <c r="H680" s="43" t="e">
        <f t="shared" si="340"/>
        <v>#VALUE!</v>
      </c>
      <c r="I680" s="43">
        <f t="shared" si="341"/>
        <v>0</v>
      </c>
      <c r="J680" s="43" t="e">
        <f t="array" ref="J680">NOT(OR(($H$9:$H$1273=TRUE)*($I$9:$I$1273&gt;0)*($BT$9:$BT$1273=BT680)*($K$9:$K$1273&gt;K680)))</f>
        <v>#VALUE!</v>
      </c>
      <c r="K680" s="72">
        <f t="shared" si="342"/>
        <v>0.71082851702096739</v>
      </c>
      <c r="L680" s="72">
        <f t="shared" si="343"/>
        <v>0.89294657964708724</v>
      </c>
      <c r="M680" s="72">
        <f t="shared" si="344"/>
        <v>0.52871045439484754</v>
      </c>
      <c r="N680" s="72">
        <f t="shared" si="345"/>
        <v>0.36076645797761331</v>
      </c>
      <c r="O680" s="72">
        <f t="shared" si="346"/>
        <v>0.2655283038997398</v>
      </c>
      <c r="P680" s="72">
        <f t="shared" si="347"/>
        <v>0.95983660130718951</v>
      </c>
      <c r="Q680" s="72"/>
      <c r="R680" s="72"/>
      <c r="S680" s="72">
        <f t="shared" si="348"/>
        <v>0.67429590241755477</v>
      </c>
      <c r="T680" s="72">
        <f t="shared" si="349"/>
        <v>0.96304743758470523</v>
      </c>
      <c r="U680" s="72">
        <f t="shared" si="350"/>
        <v>0.96463687611749027</v>
      </c>
      <c r="V680" s="72">
        <f t="shared" si="351"/>
        <v>0.7340555129217502</v>
      </c>
      <c r="W680" s="72">
        <f t="shared" si="352"/>
        <v>0.87832704299310804</v>
      </c>
      <c r="X680" s="72">
        <f t="shared" si="353"/>
        <v>0.10705342035291276</v>
      </c>
      <c r="Y680" s="72">
        <f t="shared" si="354"/>
        <v>0.47128954560515246</v>
      </c>
      <c r="Z680" s="72">
        <f t="shared" si="355"/>
        <v>0.63923354202238669</v>
      </c>
      <c r="AA680" s="72">
        <f t="shared" si="356"/>
        <v>0.7344716961002602</v>
      </c>
      <c r="AB680" s="72">
        <f t="shared" si="357"/>
        <v>4.0163398692810437E-2</v>
      </c>
      <c r="AC680" s="72"/>
      <c r="AD680" s="72"/>
      <c r="AE680" s="72">
        <f t="shared" si="358"/>
        <v>0.32570409758244528</v>
      </c>
      <c r="AF680" s="72">
        <f t="shared" si="359"/>
        <v>3.6952562415294724E-2</v>
      </c>
      <c r="AG680" s="72">
        <f t="shared" si="360"/>
        <v>3.5363123882509742E-2</v>
      </c>
      <c r="AH680" s="72">
        <f t="shared" si="361"/>
        <v>0.2659444870782498</v>
      </c>
      <c r="AI680" s="72">
        <f t="shared" si="362"/>
        <v>0.121672957006892</v>
      </c>
      <c r="AJ680" s="72">
        <f>(AV680-Driver!$K$179)/(Driver!$L$179-Driver!$K$179)</f>
        <v>0.13294657964708723</v>
      </c>
      <c r="AK680" s="72">
        <f>(AW680-Driver!$K$180)/(Driver!$L$180-Driver!$K$180)</f>
        <v>0.20582086221529342</v>
      </c>
      <c r="AL680" s="72">
        <f>(AX680-Driver!$K$181)/(Driver!$L$181-Driver!$K$181)</f>
        <v>0.23923354202238667</v>
      </c>
      <c r="AM680" s="72">
        <f>(AY680-Driver!$K$182)/(Driver!$L$182-Driver!$K$182)</f>
        <v>0.94847169610026016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63"/>
        <v>2.7981277981277977</v>
      </c>
      <c r="AW680" s="70">
        <f t="shared" si="364"/>
        <v>21.080411919553416</v>
      </c>
      <c r="AX680" s="70">
        <f t="shared" si="365"/>
        <v>3.1531018782014799</v>
      </c>
      <c r="AY680" s="70">
        <f>IFERROR(Driver!$K$19/Data!BH680/Data!BI680*Data!BK680*Data!BL680,"")</f>
        <v>-0.31543009267636013</v>
      </c>
      <c r="AZ680" s="70">
        <f t="shared" si="366"/>
        <v>18.242740134028296</v>
      </c>
      <c r="BA680" s="70"/>
      <c r="BB680" s="70"/>
      <c r="BC680" s="70">
        <f t="shared" si="367"/>
        <v>12.602453486359014</v>
      </c>
      <c r="BD680" s="70">
        <f t="shared" si="368"/>
        <v>7.3004093968951764</v>
      </c>
      <c r="BE680" s="70">
        <f t="shared" si="369"/>
        <v>6.4803734370830507E-2</v>
      </c>
      <c r="BF680" s="70">
        <f t="shared" si="370"/>
        <v>15.14062839123163</v>
      </c>
      <c r="BG680" s="70">
        <f t="shared" si="37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219</v>
      </c>
      <c r="BS680" s="8" t="s">
        <v>610</v>
      </c>
      <c r="BT680" s="9" t="s">
        <v>621</v>
      </c>
      <c r="BU680" s="10">
        <v>161</v>
      </c>
      <c r="BV680" s="9" t="s">
        <v>390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305</v>
      </c>
      <c r="CU680" s="9" t="s">
        <v>302</v>
      </c>
      <c r="CV680" s="10"/>
      <c r="CW680" s="10"/>
      <c r="CX680">
        <f>INDEX('Data_Price '!AS$2:AS$1266,MATCH(Data!$DN680,'Data_Price '!$BE$2:$BE$1266,0))</f>
        <v>0</v>
      </c>
      <c r="CY680">
        <f>INDEX('Data_Price '!AT$2:AT$1266,MATCH(Data!$DN680,'Data_Price '!$BE$2:$BE$1266,0))</f>
        <v>0</v>
      </c>
      <c r="CZ680">
        <f>INDEX('Data_Price '!AU$2:AU$1266,MATCH(Data!$DN680,'Data_Price '!$BE$2:$BE$1266,0))</f>
        <v>0</v>
      </c>
      <c r="DA680">
        <f>INDEX('Data_Price '!AV$2:AV$1266,MATCH(Data!$DN680,'Data_Price '!$BE$2:$BE$1266,0))</f>
        <v>0</v>
      </c>
      <c r="DB680">
        <f>INDEX('Data_Price '!AW$2:AW$1266,MATCH(Data!$DN680,'Data_Price '!$BE$2:$BE$1266,0))</f>
        <v>0</v>
      </c>
      <c r="DC680">
        <f>INDEX('Data_Price '!AX$2:AX$1266,MATCH(Data!$DN680,'Data_Price '!$BE$2:$BE$1266,0))</f>
        <v>0</v>
      </c>
      <c r="DD680">
        <f>INDEX('Data_Price '!AY$2:AY$1266,MATCH(Data!$DN680,'Data_Price '!$BE$2:$BE$1266,0))</f>
        <v>0</v>
      </c>
      <c r="DE680">
        <f>INDEX('Data_Price '!AZ$2:AZ$1266,MATCH(Data!$DN680,'Data_Price '!$BE$2:$BE$1266,0))</f>
        <v>0</v>
      </c>
      <c r="DF680">
        <f>INDEX('Data_Price '!BA$2:BA$1266,MATCH(Data!$DN680,'Data_Price '!$BE$2:$BE$1266,0))</f>
        <v>0</v>
      </c>
      <c r="DG680">
        <f>INDEX('Data_Price '!BB$2:BB$1266,MATCH(Data!$DN680,'Data_Price '!$BE$2:$BE$1266,0))</f>
        <v>0</v>
      </c>
      <c r="DH680">
        <f>INDEX('Data_Price '!BC$2:BC$1266,MATCH(Data!$DN680,'Data_Price '!$BE$2:$BE$1266,0))</f>
        <v>0</v>
      </c>
      <c r="DI680">
        <f>INDEX('Data_Price '!BD$2:BD$1266,MATCH(Data!$DN680,'Data_Price '!$BE$2:$BE$1266,0))</f>
        <v>0</v>
      </c>
      <c r="DJ680" s="89" t="e">
        <f ca="1">_xll.Connector("TinyUrl.TinyUrl",DA680,0)</f>
        <v>#NAME?</v>
      </c>
      <c r="DK680" s="89" t="e">
        <f ca="1">_xll.Connector("TinyUrl.TinyUrl",DE680,0)</f>
        <v>#NAME?</v>
      </c>
      <c r="DL680" s="89" t="e">
        <f ca="1">_xll.Connector("TinyUrl.TinyUrl",DI680,0)</f>
        <v>#NAME?</v>
      </c>
      <c r="DM680" s="224" t="str">
        <f t="shared" si="372"/>
        <v>Ranger 94 FR W</v>
      </c>
      <c r="DN680" s="89" t="str">
        <f t="shared" si="373"/>
        <v xml:space="preserve"> FischerRanger 94 FR W161 Women's</v>
      </c>
      <c r="DO680" s="227"/>
    </row>
    <row r="681" spans="2:119" ht="15.45" customHeight="1">
      <c r="B681" s="224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#VALUE!</v>
      </c>
      <c r="F681" s="43" t="b">
        <f>CL681&gt;Driver!$F$56</f>
        <v>0</v>
      </c>
      <c r="G681" s="43" t="b">
        <f>AND(CB681&gt;Driver!$F$55,CB681&lt;Driver!$G$55)</f>
        <v>0</v>
      </c>
      <c r="H681" s="43" t="e">
        <f t="shared" si="340"/>
        <v>#VALUE!</v>
      </c>
      <c r="I681" s="43">
        <f t="shared" si="341"/>
        <v>0</v>
      </c>
      <c r="J681" s="43" t="e">
        <f t="array" ref="J681">NOT(OR(($H$9:$H$1273=TRUE)*($I$9:$I$1273&gt;0)*($BT$9:$BT$1273=BT681)*($K$9:$K$1273&gt;K681)))</f>
        <v>#VALUE!</v>
      </c>
      <c r="K681" s="72">
        <f t="shared" si="342"/>
        <v>0.63875760704362516</v>
      </c>
      <c r="L681" s="72">
        <f t="shared" si="343"/>
        <v>0.82163886874546765</v>
      </c>
      <c r="M681" s="72">
        <f t="shared" si="344"/>
        <v>0.45587634534178256</v>
      </c>
      <c r="N681" s="72">
        <f t="shared" si="345"/>
        <v>0.17168152785682667</v>
      </c>
      <c r="O681" s="72">
        <f t="shared" si="346"/>
        <v>0.26241809640381519</v>
      </c>
      <c r="P681" s="72">
        <f t="shared" si="347"/>
        <v>0.93352941176470594</v>
      </c>
      <c r="Q681" s="72"/>
      <c r="R681" s="72"/>
      <c r="S681" s="72">
        <f t="shared" si="348"/>
        <v>0.7110868403641375</v>
      </c>
      <c r="T681" s="72">
        <f t="shared" si="349"/>
        <v>0.6213683804286918</v>
      </c>
      <c r="U681" s="72">
        <f t="shared" si="350"/>
        <v>9.9999999999999978E-2</v>
      </c>
      <c r="V681" s="72">
        <f t="shared" si="351"/>
        <v>0.60106455848496676</v>
      </c>
      <c r="W681" s="72">
        <f t="shared" si="352"/>
        <v>0.95701951589545553</v>
      </c>
      <c r="X681" s="72">
        <f t="shared" si="353"/>
        <v>0.17836113125453229</v>
      </c>
      <c r="Y681" s="72">
        <f t="shared" si="354"/>
        <v>0.54412365465821744</v>
      </c>
      <c r="Z681" s="72">
        <f t="shared" si="355"/>
        <v>0.82831847214317333</v>
      </c>
      <c r="AA681" s="72">
        <f t="shared" si="356"/>
        <v>0.73758190359618481</v>
      </c>
      <c r="AB681" s="72">
        <f t="shared" si="357"/>
        <v>6.6470588235294087E-2</v>
      </c>
      <c r="AC681" s="72"/>
      <c r="AD681" s="72"/>
      <c r="AE681" s="72">
        <f t="shared" si="358"/>
        <v>0.2889131596358625</v>
      </c>
      <c r="AF681" s="72">
        <f t="shared" si="359"/>
        <v>0.3786316195713082</v>
      </c>
      <c r="AG681" s="72">
        <f t="shared" si="360"/>
        <v>0.9</v>
      </c>
      <c r="AH681" s="72">
        <f t="shared" si="361"/>
        <v>0.39893544151503318</v>
      </c>
      <c r="AI681" s="72">
        <f t="shared" si="362"/>
        <v>4.2980484104544518E-2</v>
      </c>
      <c r="AJ681" s="72">
        <f>(AV681-Driver!$K$179)/(Driver!$L$179-Driver!$K$179)</f>
        <v>6.1638868745467715E-2</v>
      </c>
      <c r="AK681" s="72">
        <f>(AW681-Driver!$K$180)/(Driver!$L$180-Driver!$K$180)</f>
        <v>0.24793660666238787</v>
      </c>
      <c r="AL681" s="72">
        <f>(AX681-Driver!$K$181)/(Driver!$L$181-Driver!$K$181)</f>
        <v>0.42831847214317331</v>
      </c>
      <c r="AM681" s="72">
        <f>(AY681-Driver!$K$182)/(Driver!$L$182-Driver!$K$182)</f>
        <v>0.95158190359618477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63"/>
        <v>1.2973137973137971</v>
      </c>
      <c r="AW681" s="70">
        <f t="shared" si="364"/>
        <v>25.198832675255311</v>
      </c>
      <c r="AX681" s="70">
        <f t="shared" si="365"/>
        <v>4.8548662492885599</v>
      </c>
      <c r="AY681" s="70">
        <f>IFERROR(Driver!$K$19/Data!BH681/Data!BI681*Data!BK681*Data!BL681,"")</f>
        <v>-0.29639098281955084</v>
      </c>
      <c r="AZ681" s="70">
        <f t="shared" si="366"/>
        <v>20.640357408786301</v>
      </c>
      <c r="BA681" s="70"/>
      <c r="BB681" s="70"/>
      <c r="BC681" s="70">
        <f t="shared" si="367"/>
        <v>31.686168765702661</v>
      </c>
      <c r="BD681" s="70">
        <f t="shared" si="368"/>
        <v>44.078873131112452</v>
      </c>
      <c r="BE681" s="70">
        <f t="shared" si="369"/>
        <v>1</v>
      </c>
      <c r="BF681" s="70">
        <f t="shared" si="370"/>
        <v>0.12023440193036881</v>
      </c>
      <c r="BG681" s="70">
        <f t="shared" si="37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219</v>
      </c>
      <c r="BS681" s="8" t="s">
        <v>550</v>
      </c>
      <c r="BT681" s="9" t="s">
        <v>559</v>
      </c>
      <c r="BU681" s="10">
        <v>158</v>
      </c>
      <c r="BV681" s="9" t="s">
        <v>390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307</v>
      </c>
      <c r="CU681" s="10"/>
      <c r="CV681" s="10"/>
      <c r="CW681" s="10"/>
      <c r="CX681" t="str">
        <f>INDEX('Data_Price '!AS$2:AS$1266,MATCH(Data!$DN681,'Data_Price '!$BE$2:$BE$1266,0))</f>
        <v>Elan Insomnia 16 Ti Blue 158 Ski Lady's Ladies / Women</v>
      </c>
      <c r="CY681" t="str">
        <f>INDEX('Data_Price '!AT$2:AT$1266,MATCH(Data!$DN681,'Data_Price '!$BE$2:$BE$1266,0))</f>
        <v>! OutdoorXL.com</v>
      </c>
      <c r="CZ681">
        <f>INDEX('Data_Price '!AU$2:AU$1266,MATCH(Data!$DN681,'Data_Price '!$BE$2:$BE$1266,0))</f>
        <v>629.95000000000005</v>
      </c>
      <c r="DA681" t="str">
        <f>INDEX('Data_Price '!AV$2:AV$1266,MATCH(Data!$DN681,'Data_Price '!$BE$2:$BE$1266,0))</f>
        <v>https://www.google.com/url?url=https://www.outdoorxl.com/elan-insomnia-16-ti-368699.html%3Fprl%3D92-493x144-1737&amp;rct=j&amp;q=&amp;esrc=s&amp;sa=U&amp;ved=0ahUKEwiw_sL9xqP2AhUNmeAKHY6LD1kQsDwIWg&amp;usg=AOvVaw1H_sZx-M-8f4ab9j9o5KAN</v>
      </c>
      <c r="DB681">
        <f>INDEX('Data_Price '!AW$2:AW$1266,MATCH(Data!$DN681,'Data_Price '!$BE$2:$BE$1266,0))</f>
        <v>0</v>
      </c>
      <c r="DC681">
        <f>INDEX('Data_Price '!AX$2:AX$1266,MATCH(Data!$DN681,'Data_Price '!$BE$2:$BE$1266,0))</f>
        <v>0</v>
      </c>
      <c r="DD681">
        <f>INDEX('Data_Price '!AY$2:AY$1266,MATCH(Data!$DN681,'Data_Price '!$BE$2:$BE$1266,0))</f>
        <v>0</v>
      </c>
      <c r="DE681">
        <f>INDEX('Data_Price '!AZ$2:AZ$1266,MATCH(Data!$DN681,'Data_Price '!$BE$2:$BE$1266,0))</f>
        <v>0</v>
      </c>
      <c r="DF681">
        <f>INDEX('Data_Price '!BA$2:BA$1266,MATCH(Data!$DN681,'Data_Price '!$BE$2:$BE$1266,0))</f>
        <v>0</v>
      </c>
      <c r="DG681">
        <f>INDEX('Data_Price '!BB$2:BB$1266,MATCH(Data!$DN681,'Data_Price '!$BE$2:$BE$1266,0))</f>
        <v>0</v>
      </c>
      <c r="DH681">
        <f>INDEX('Data_Price '!BC$2:BC$1266,MATCH(Data!$DN681,'Data_Price '!$BE$2:$BE$1266,0))</f>
        <v>0</v>
      </c>
      <c r="DI681">
        <f>INDEX('Data_Price '!BD$2:BD$1266,MATCH(Data!$DN681,'Data_Price '!$BE$2:$BE$1266,0))</f>
        <v>0</v>
      </c>
      <c r="DJ681" s="89" t="e">
        <f ca="1">_xll.Connector("TinyUrl.TinyUrl",DA681,0)</f>
        <v>#NAME?</v>
      </c>
      <c r="DK681" s="89" t="e">
        <f ca="1">_xll.Connector("TinyUrl.TinyUrl",DE681,0)</f>
        <v>#NAME?</v>
      </c>
      <c r="DL681" s="89" t="e">
        <f ca="1">_xll.Connector("TinyUrl.TinyUrl",DI681,0)</f>
        <v>#NAME?</v>
      </c>
      <c r="DM681" s="224" t="str">
        <f t="shared" si="372"/>
        <v>Insomnia 16 Ti</v>
      </c>
      <c r="DN681" s="89" t="str">
        <f t="shared" si="373"/>
        <v xml:space="preserve"> ElanInsomnia 16 Ti158 Women's</v>
      </c>
      <c r="DO681" s="227"/>
    </row>
    <row r="682" spans="2:119" ht="15.45" customHeight="1">
      <c r="B682" s="224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#VALUE!</v>
      </c>
      <c r="F682" s="43" t="b">
        <f>CL682&gt;Driver!$F$56</f>
        <v>0</v>
      </c>
      <c r="G682" s="43" t="b">
        <f>AND(CB682&gt;Driver!$F$55,CB682&lt;Driver!$G$55)</f>
        <v>1</v>
      </c>
      <c r="H682" s="43" t="e">
        <f t="shared" si="340"/>
        <v>#VALUE!</v>
      </c>
      <c r="I682" s="43">
        <f t="shared" si="341"/>
        <v>0</v>
      </c>
      <c r="J682" s="43" t="e">
        <f t="array" ref="J682">NOT(OR(($H$9:$H$1273=TRUE)*($I$9:$I$1273&gt;0)*($BT$9:$BT$1273=BT682)*($K$9:$K$1273&gt;K682)))</f>
        <v>#VALUE!</v>
      </c>
      <c r="K682" s="72">
        <f t="shared" si="342"/>
        <v>0.73030062307145815</v>
      </c>
      <c r="L682" s="72">
        <f t="shared" si="343"/>
        <v>0.95490774313109339</v>
      </c>
      <c r="M682" s="72">
        <f t="shared" si="344"/>
        <v>0.50569350301182281</v>
      </c>
      <c r="N682" s="72">
        <f t="shared" si="345"/>
        <v>0.21405172958957819</v>
      </c>
      <c r="O682" s="72">
        <f t="shared" si="346"/>
        <v>0.30773466179883147</v>
      </c>
      <c r="P682" s="72">
        <f t="shared" si="347"/>
        <v>0.99529411764705888</v>
      </c>
      <c r="Q682" s="72"/>
      <c r="R682" s="72"/>
      <c r="S682" s="72">
        <f t="shared" si="348"/>
        <v>0.68018160234746838</v>
      </c>
      <c r="T682" s="72">
        <f t="shared" si="349"/>
        <v>0.9237060473364801</v>
      </c>
      <c r="U682" s="72">
        <f t="shared" si="350"/>
        <v>0.9499604628291608</v>
      </c>
      <c r="V682" s="72">
        <f t="shared" si="351"/>
        <v>0.77070099892402832</v>
      </c>
      <c r="W682" s="72">
        <f t="shared" si="352"/>
        <v>0.96951740199249581</v>
      </c>
      <c r="X682" s="72">
        <f t="shared" si="353"/>
        <v>4.5092256868906638E-2</v>
      </c>
      <c r="Y682" s="72">
        <f t="shared" si="354"/>
        <v>0.49430649698817714</v>
      </c>
      <c r="Z682" s="72">
        <f t="shared" si="355"/>
        <v>0.78594827041042181</v>
      </c>
      <c r="AA682" s="72">
        <f t="shared" si="356"/>
        <v>0.69226533820116853</v>
      </c>
      <c r="AB682" s="72">
        <f t="shared" si="357"/>
        <v>4.7058823529411709E-3</v>
      </c>
      <c r="AC682" s="72"/>
      <c r="AD682" s="72"/>
      <c r="AE682" s="72">
        <f t="shared" si="358"/>
        <v>0.31981839765253162</v>
      </c>
      <c r="AF682" s="72">
        <f t="shared" si="359"/>
        <v>7.6293952663519932E-2</v>
      </c>
      <c r="AG682" s="72">
        <f t="shared" si="360"/>
        <v>5.0039537170839248E-2</v>
      </c>
      <c r="AH682" s="72">
        <f t="shared" si="361"/>
        <v>0.22929900107597173</v>
      </c>
      <c r="AI682" s="72">
        <f t="shared" si="362"/>
        <v>3.0482598007504205E-2</v>
      </c>
      <c r="AJ682" s="72">
        <f>(AV682-Driver!$K$179)/(Driver!$L$179-Driver!$K$179)</f>
        <v>0.19490774313109335</v>
      </c>
      <c r="AK682" s="72">
        <f>(AW682-Driver!$K$180)/(Driver!$L$180-Driver!$K$180)</f>
        <v>0.18363510229043001</v>
      </c>
      <c r="AL682" s="72">
        <f>(AX682-Driver!$K$181)/(Driver!$L$181-Driver!$K$181)</f>
        <v>0.38594827041042179</v>
      </c>
      <c r="AM682" s="72">
        <f>(AY682-Driver!$K$182)/(Driver!$L$182-Driver!$K$182)</f>
        <v>0.9062653382011685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63"/>
        <v>4.1022249355582687</v>
      </c>
      <c r="AW682" s="70">
        <f t="shared" si="364"/>
        <v>18.910907489438081</v>
      </c>
      <c r="AX682" s="70">
        <f t="shared" si="365"/>
        <v>4.4735344336937963</v>
      </c>
      <c r="AY682" s="70">
        <f>IFERROR(Driver!$K$19/Data!BH682/Data!BI682*Data!BK682*Data!BL682,"")</f>
        <v>-0.573795968827571</v>
      </c>
      <c r="AZ682" s="70">
        <f t="shared" si="366"/>
        <v>15.011169024571856</v>
      </c>
      <c r="BA682" s="70"/>
      <c r="BB682" s="70"/>
      <c r="BC682" s="70">
        <f t="shared" si="367"/>
        <v>15.655406956727342</v>
      </c>
      <c r="BD682" s="70">
        <f t="shared" si="368"/>
        <v>3.8187660687458775</v>
      </c>
      <c r="BE682" s="70">
        <f t="shared" si="369"/>
        <v>5.0129939189441558E-2</v>
      </c>
      <c r="BF682" s="70">
        <f t="shared" si="370"/>
        <v>19.279478586079165</v>
      </c>
      <c r="BG682" s="70">
        <f t="shared" si="37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219</v>
      </c>
      <c r="BS682" s="8" t="s">
        <v>950</v>
      </c>
      <c r="BT682" s="9" t="s">
        <v>684</v>
      </c>
      <c r="BU682" s="10">
        <v>167</v>
      </c>
      <c r="BV682" s="9" t="s">
        <v>390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301</v>
      </c>
      <c r="CU682" s="9" t="s">
        <v>302</v>
      </c>
      <c r="CV682" s="10"/>
      <c r="CW682" s="10"/>
      <c r="CX682">
        <f>INDEX('Data_Price '!AS$2:AS$1266,MATCH(Data!$DN682,'Data_Price '!$BE$2:$BE$1266,0))</f>
        <v>0</v>
      </c>
      <c r="CY682">
        <f>INDEX('Data_Price '!AT$2:AT$1266,MATCH(Data!$DN682,'Data_Price '!$BE$2:$BE$1266,0))</f>
        <v>0</v>
      </c>
      <c r="CZ682">
        <f>INDEX('Data_Price '!AU$2:AU$1266,MATCH(Data!$DN682,'Data_Price '!$BE$2:$BE$1266,0))</f>
        <v>0</v>
      </c>
      <c r="DA682">
        <f>INDEX('Data_Price '!AV$2:AV$1266,MATCH(Data!$DN682,'Data_Price '!$BE$2:$BE$1266,0))</f>
        <v>0</v>
      </c>
      <c r="DB682">
        <f>INDEX('Data_Price '!AW$2:AW$1266,MATCH(Data!$DN682,'Data_Price '!$BE$2:$BE$1266,0))</f>
        <v>0</v>
      </c>
      <c r="DC682">
        <f>INDEX('Data_Price '!AX$2:AX$1266,MATCH(Data!$DN682,'Data_Price '!$BE$2:$BE$1266,0))</f>
        <v>0</v>
      </c>
      <c r="DD682">
        <f>INDEX('Data_Price '!AY$2:AY$1266,MATCH(Data!$DN682,'Data_Price '!$BE$2:$BE$1266,0))</f>
        <v>0</v>
      </c>
      <c r="DE682">
        <f>INDEX('Data_Price '!AZ$2:AZ$1266,MATCH(Data!$DN682,'Data_Price '!$BE$2:$BE$1266,0))</f>
        <v>0</v>
      </c>
      <c r="DF682">
        <f>INDEX('Data_Price '!BA$2:BA$1266,MATCH(Data!$DN682,'Data_Price '!$BE$2:$BE$1266,0))</f>
        <v>0</v>
      </c>
      <c r="DG682">
        <f>INDEX('Data_Price '!BB$2:BB$1266,MATCH(Data!$DN682,'Data_Price '!$BE$2:$BE$1266,0))</f>
        <v>0</v>
      </c>
      <c r="DH682">
        <f>INDEX('Data_Price '!BC$2:BC$1266,MATCH(Data!$DN682,'Data_Price '!$BE$2:$BE$1266,0))</f>
        <v>0</v>
      </c>
      <c r="DI682">
        <f>INDEX('Data_Price '!BD$2:BD$1266,MATCH(Data!$DN682,'Data_Price '!$BE$2:$BE$1266,0))</f>
        <v>0</v>
      </c>
      <c r="DJ682" s="89" t="e">
        <f ca="1">_xll.Connector("TinyUrl.TinyUrl",DA682,0)</f>
        <v>#NAME?</v>
      </c>
      <c r="DK682" s="89" t="e">
        <f ca="1">_xll.Connector("TinyUrl.TinyUrl",DE682,0)</f>
        <v>#NAME?</v>
      </c>
      <c r="DL682" s="89" t="e">
        <f ca="1">_xll.Connector("TinyUrl.TinyUrl",DI682,0)</f>
        <v>#NAME?</v>
      </c>
      <c r="DM682" s="224" t="str">
        <f t="shared" si="372"/>
        <v>Mindbender 106 C Alliance</v>
      </c>
      <c r="DN682" s="89" t="str">
        <f t="shared" si="373"/>
        <v xml:space="preserve"> K2Mindbender 106 C Alliance167 Women's</v>
      </c>
      <c r="DO682" s="227"/>
    </row>
    <row r="683" spans="2:119" ht="15.45" customHeight="1">
      <c r="B683" s="224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#VALUE!</v>
      </c>
      <c r="F683" s="43" t="b">
        <f>CL683&gt;Driver!$F$56</f>
        <v>0</v>
      </c>
      <c r="G683" s="43" t="b">
        <f>AND(CB683&gt;Driver!$F$55,CB683&lt;Driver!$G$55)</f>
        <v>1</v>
      </c>
      <c r="H683" s="43" t="e">
        <f t="shared" si="340"/>
        <v>#VALUE!</v>
      </c>
      <c r="I683" s="43">
        <f t="shared" si="341"/>
        <v>0</v>
      </c>
      <c r="J683" s="43" t="e">
        <f t="array" ref="J683">NOT(OR(($H$9:$H$1273=TRUE)*($I$9:$I$1273&gt;0)*($BT$9:$BT$1273=BT683)*($K$9:$K$1273&gt;K683)))</f>
        <v>#VALUE!</v>
      </c>
      <c r="K683" s="72">
        <f t="shared" si="342"/>
        <v>0.66731859296227036</v>
      </c>
      <c r="L683" s="72">
        <f t="shared" si="343"/>
        <v>0.82520667150108773</v>
      </c>
      <c r="M683" s="72">
        <f t="shared" si="344"/>
        <v>0.509430514423453</v>
      </c>
      <c r="N683" s="72">
        <f t="shared" si="345"/>
        <v>0.21658129387213054</v>
      </c>
      <c r="O683" s="72">
        <f t="shared" si="346"/>
        <v>0.35700436704528771</v>
      </c>
      <c r="P683" s="72">
        <f t="shared" si="347"/>
        <v>0.95470588235294118</v>
      </c>
      <c r="Q683" s="72"/>
      <c r="R683" s="72"/>
      <c r="S683" s="72">
        <f t="shared" si="348"/>
        <v>0.68988056667874298</v>
      </c>
      <c r="T683" s="72">
        <f t="shared" si="349"/>
        <v>0.91854201523779511</v>
      </c>
      <c r="U683" s="72">
        <f t="shared" si="350"/>
        <v>0.94982443747309331</v>
      </c>
      <c r="V683" s="72">
        <f t="shared" si="351"/>
        <v>0.68395367311339017</v>
      </c>
      <c r="W683" s="72">
        <f t="shared" si="352"/>
        <v>0.99437340153452691</v>
      </c>
      <c r="X683" s="72">
        <f t="shared" si="353"/>
        <v>0.17479332849891227</v>
      </c>
      <c r="Y683" s="72">
        <f t="shared" si="354"/>
        <v>0.49056948557654695</v>
      </c>
      <c r="Z683" s="72">
        <f t="shared" si="355"/>
        <v>0.78341870612786946</v>
      </c>
      <c r="AA683" s="72">
        <f t="shared" si="356"/>
        <v>0.64299563295471229</v>
      </c>
      <c r="AB683" s="72">
        <f t="shared" si="357"/>
        <v>4.529411764705886E-2</v>
      </c>
      <c r="AC683" s="72"/>
      <c r="AD683" s="72"/>
      <c r="AE683" s="72">
        <f t="shared" si="358"/>
        <v>0.31011943332125702</v>
      </c>
      <c r="AF683" s="72">
        <f t="shared" si="359"/>
        <v>8.1457984762204866E-2</v>
      </c>
      <c r="AG683" s="72">
        <f t="shared" si="360"/>
        <v>5.0175562526906671E-2</v>
      </c>
      <c r="AH683" s="72">
        <f t="shared" si="361"/>
        <v>0.31604632688660983</v>
      </c>
      <c r="AI683" s="72">
        <f t="shared" si="362"/>
        <v>5.6265984654731427E-3</v>
      </c>
      <c r="AJ683" s="72">
        <f>(AV683-Driver!$K$179)/(Driver!$L$179-Driver!$K$179)</f>
        <v>0.41479332849891226</v>
      </c>
      <c r="AK683" s="72">
        <f>(AW683-Driver!$K$180)/(Driver!$L$180-Driver!$K$180)</f>
        <v>0.13371768203903278</v>
      </c>
      <c r="AL683" s="72">
        <f>(AX683-Driver!$K$181)/(Driver!$L$181-Driver!$K$181)</f>
        <v>0.38341870612786949</v>
      </c>
      <c r="AM683" s="72">
        <f>(AY683-Driver!$K$182)/(Driver!$L$182-Driver!$K$182)</f>
        <v>0.85699563295471226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63"/>
        <v>8.7301587301587311</v>
      </c>
      <c r="AW683" s="70">
        <f t="shared" si="364"/>
        <v>14.029575286164366</v>
      </c>
      <c r="AX683" s="70">
        <f t="shared" si="365"/>
        <v>4.4507683551508253</v>
      </c>
      <c r="AY683" s="70">
        <f>IFERROR(Driver!$K$19/Data!BH683/Data!BI683*Data!BK683*Data!BL683,"")</f>
        <v>-0.8754000682418559</v>
      </c>
      <c r="AZ683" s="70">
        <f t="shared" si="366"/>
        <v>10.454206999255398</v>
      </c>
      <c r="BA683" s="70"/>
      <c r="BB683" s="70"/>
      <c r="BC683" s="70">
        <f t="shared" si="367"/>
        <v>20.686327181465625</v>
      </c>
      <c r="BD683" s="70">
        <f t="shared" si="368"/>
        <v>3.3617583781356992</v>
      </c>
      <c r="BE683" s="70">
        <f t="shared" si="369"/>
        <v>4.9993938098766628E-2</v>
      </c>
      <c r="BF683" s="70">
        <f t="shared" si="370"/>
        <v>9.4819775702230018</v>
      </c>
      <c r="BG683" s="70">
        <f t="shared" si="37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219</v>
      </c>
      <c r="BS683" s="8" t="s">
        <v>764</v>
      </c>
      <c r="BT683" s="9" t="s">
        <v>765</v>
      </c>
      <c r="BU683" s="10">
        <v>188</v>
      </c>
      <c r="BV683" s="9" t="s">
        <v>222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301</v>
      </c>
      <c r="CU683" s="9" t="s">
        <v>302</v>
      </c>
      <c r="CV683" s="9" t="s">
        <v>388</v>
      </c>
      <c r="CW683" s="10"/>
      <c r="CX683">
        <f>INDEX('Data_Price '!AS$2:AS$1266,MATCH(Data!$DN683,'Data_Price '!$BE$2:$BE$1266,0))</f>
        <v>0</v>
      </c>
      <c r="CY683">
        <f>INDEX('Data_Price '!AT$2:AT$1266,MATCH(Data!$DN683,'Data_Price '!$BE$2:$BE$1266,0))</f>
        <v>0</v>
      </c>
      <c r="CZ683">
        <f>INDEX('Data_Price '!AU$2:AU$1266,MATCH(Data!$DN683,'Data_Price '!$BE$2:$BE$1266,0))</f>
        <v>0</v>
      </c>
      <c r="DA683">
        <f>INDEX('Data_Price '!AV$2:AV$1266,MATCH(Data!$DN683,'Data_Price '!$BE$2:$BE$1266,0))</f>
        <v>0</v>
      </c>
      <c r="DB683">
        <f>INDEX('Data_Price '!AW$2:AW$1266,MATCH(Data!$DN683,'Data_Price '!$BE$2:$BE$1266,0))</f>
        <v>0</v>
      </c>
      <c r="DC683">
        <f>INDEX('Data_Price '!AX$2:AX$1266,MATCH(Data!$DN683,'Data_Price '!$BE$2:$BE$1266,0))</f>
        <v>0</v>
      </c>
      <c r="DD683">
        <f>INDEX('Data_Price '!AY$2:AY$1266,MATCH(Data!$DN683,'Data_Price '!$BE$2:$BE$1266,0))</f>
        <v>0</v>
      </c>
      <c r="DE683">
        <f>INDEX('Data_Price '!AZ$2:AZ$1266,MATCH(Data!$DN683,'Data_Price '!$BE$2:$BE$1266,0))</f>
        <v>0</v>
      </c>
      <c r="DF683">
        <f>INDEX('Data_Price '!BA$2:BA$1266,MATCH(Data!$DN683,'Data_Price '!$BE$2:$BE$1266,0))</f>
        <v>0</v>
      </c>
      <c r="DG683">
        <f>INDEX('Data_Price '!BB$2:BB$1266,MATCH(Data!$DN683,'Data_Price '!$BE$2:$BE$1266,0))</f>
        <v>0</v>
      </c>
      <c r="DH683">
        <f>INDEX('Data_Price '!BC$2:BC$1266,MATCH(Data!$DN683,'Data_Price '!$BE$2:$BE$1266,0))</f>
        <v>0</v>
      </c>
      <c r="DI683">
        <f>INDEX('Data_Price '!BD$2:BD$1266,MATCH(Data!$DN683,'Data_Price '!$BE$2:$BE$1266,0))</f>
        <v>0</v>
      </c>
      <c r="DJ683" s="89" t="e">
        <f ca="1">_xll.Connector("TinyUrl.TinyUrl",DA683,0)</f>
        <v>#NAME?</v>
      </c>
      <c r="DK683" s="89" t="e">
        <f ca="1">_xll.Connector("TinyUrl.TinyUrl",DE683,0)</f>
        <v>#NAME?</v>
      </c>
      <c r="DL683" s="89" t="e">
        <f ca="1">_xll.Connector("TinyUrl.TinyUrl",DI683,0)</f>
        <v>#NAME?</v>
      </c>
      <c r="DM683" s="224" t="str">
        <f t="shared" si="372"/>
        <v>Chinook 108</v>
      </c>
      <c r="DN683" s="89" t="str">
        <f t="shared" si="373"/>
        <v xml:space="preserve"> RaccoonChinook 108188 Unisex</v>
      </c>
      <c r="DO683" s="227"/>
    </row>
    <row r="684" spans="2:119" ht="15.45" customHeight="1">
      <c r="B684" s="224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#VALUE!</v>
      </c>
      <c r="F684" s="43" t="b">
        <f>CL684&gt;Driver!$F$56</f>
        <v>0</v>
      </c>
      <c r="G684" s="43" t="b">
        <f>AND(CB684&gt;Driver!$F$55,CB684&lt;Driver!$G$55)</f>
        <v>0</v>
      </c>
      <c r="H684" s="43" t="e">
        <f t="shared" si="340"/>
        <v>#VALUE!</v>
      </c>
      <c r="I684" s="43">
        <f t="shared" si="341"/>
        <v>0</v>
      </c>
      <c r="J684" s="43" t="e">
        <f t="array" ref="J684">NOT(OR(($H$9:$H$1273=TRUE)*($I$9:$I$1273&gt;0)*($BT$9:$BT$1273=BT684)*($K$9:$K$1273&gt;K684)))</f>
        <v>#VALUE!</v>
      </c>
      <c r="K684" s="72">
        <f t="shared" si="342"/>
        <v>0.67251141851257024</v>
      </c>
      <c r="L684" s="72">
        <f t="shared" si="343"/>
        <v>0.84581097413584727</v>
      </c>
      <c r="M684" s="72">
        <f t="shared" si="344"/>
        <v>0.49921186288929331</v>
      </c>
      <c r="N684" s="72">
        <f t="shared" si="345"/>
        <v>0.24946562954531082</v>
      </c>
      <c r="O684" s="72">
        <f t="shared" si="346"/>
        <v>0.27407682186766713</v>
      </c>
      <c r="P684" s="72">
        <f t="shared" si="347"/>
        <v>0.97409313725490199</v>
      </c>
      <c r="Q684" s="72"/>
      <c r="R684" s="72"/>
      <c r="S684" s="72">
        <f t="shared" si="348"/>
        <v>0.69563990882007476</v>
      </c>
      <c r="T684" s="72">
        <f t="shared" si="349"/>
        <v>0.96633987379401276</v>
      </c>
      <c r="U684" s="72">
        <f t="shared" si="350"/>
        <v>9.9999999999999978E-2</v>
      </c>
      <c r="V684" s="72">
        <f t="shared" si="351"/>
        <v>0.61034088599252234</v>
      </c>
      <c r="W684" s="72">
        <f t="shared" si="352"/>
        <v>0.96963920509357515</v>
      </c>
      <c r="X684" s="72">
        <f t="shared" si="353"/>
        <v>0.15418902586415278</v>
      </c>
      <c r="Y684" s="72">
        <f t="shared" si="354"/>
        <v>0.50078813711070669</v>
      </c>
      <c r="Z684" s="72">
        <f t="shared" si="355"/>
        <v>0.75053437045468918</v>
      </c>
      <c r="AA684" s="72">
        <f t="shared" si="356"/>
        <v>0.72592317813233287</v>
      </c>
      <c r="AB684" s="72">
        <f t="shared" si="357"/>
        <v>2.5906862745098014E-2</v>
      </c>
      <c r="AC684" s="72"/>
      <c r="AD684" s="72"/>
      <c r="AE684" s="72">
        <f t="shared" si="358"/>
        <v>0.30436009117992524</v>
      </c>
      <c r="AF684" s="72">
        <f t="shared" si="359"/>
        <v>3.3660126205987184E-2</v>
      </c>
      <c r="AG684" s="72">
        <f t="shared" si="360"/>
        <v>0.9</v>
      </c>
      <c r="AH684" s="72">
        <f t="shared" si="361"/>
        <v>0.38965911400747766</v>
      </c>
      <c r="AI684" s="72">
        <f t="shared" si="362"/>
        <v>3.0360794906424855E-2</v>
      </c>
      <c r="AJ684" s="72">
        <f>(AV684-Driver!$K$179)/(Driver!$L$179-Driver!$K$179)</f>
        <v>8.5810974135847221E-2</v>
      </c>
      <c r="AK684" s="72">
        <f>(AW684-Driver!$K$180)/(Driver!$L$180-Driver!$K$180)</f>
        <v>0.20224218643476571</v>
      </c>
      <c r="AL684" s="72">
        <f>(AX684-Driver!$K$181)/(Driver!$L$181-Driver!$K$181)</f>
        <v>0.35053437045468921</v>
      </c>
      <c r="AM684" s="72">
        <f>(AY684-Driver!$K$182)/(Driver!$L$182-Driver!$K$182)</f>
        <v>0.93992317813233284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63"/>
        <v>1.806064306064306</v>
      </c>
      <c r="AW684" s="70">
        <f t="shared" si="364"/>
        <v>20.730459833796811</v>
      </c>
      <c r="AX684" s="70">
        <f t="shared" si="365"/>
        <v>4.154809334092203</v>
      </c>
      <c r="AY684" s="70">
        <f>IFERROR(Driver!$K$19/Data!BH684/Data!BI684*Data!BK684*Data!BL684,"")</f>
        <v>-0.36775977579799807</v>
      </c>
      <c r="AZ684" s="70">
        <f t="shared" si="366"/>
        <v>16.943410275502607</v>
      </c>
      <c r="BA684" s="70"/>
      <c r="BB684" s="70"/>
      <c r="BC684" s="70">
        <f t="shared" si="367"/>
        <v>23.673737988471416</v>
      </c>
      <c r="BD684" s="70">
        <f t="shared" si="368"/>
        <v>13.549507221598025</v>
      </c>
      <c r="BE684" s="70">
        <f t="shared" si="369"/>
        <v>1</v>
      </c>
      <c r="BF684" s="70">
        <f t="shared" si="370"/>
        <v>1.1679304240196671</v>
      </c>
      <c r="BG684" s="70">
        <f t="shared" si="37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219</v>
      </c>
      <c r="BS684" s="8" t="s">
        <v>855</v>
      </c>
      <c r="BT684" s="9" t="s">
        <v>871</v>
      </c>
      <c r="BU684" s="10">
        <v>163</v>
      </c>
      <c r="BV684" s="9" t="s">
        <v>390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308</v>
      </c>
      <c r="CU684" s="10"/>
      <c r="CV684" s="10"/>
      <c r="CW684" s="10"/>
      <c r="CX684" t="e">
        <f>INDEX('Data_Price '!AS$2:AS$1266,MATCH(Data!$DN684,'Data_Price '!$BE$2:$BE$1266,0))</f>
        <v>#N/A</v>
      </c>
      <c r="CY684" t="e">
        <f>INDEX('Data_Price '!AT$2:AT$1266,MATCH(Data!$DN684,'Data_Price '!$BE$2:$BE$1266,0))</f>
        <v>#N/A</v>
      </c>
      <c r="CZ684" t="e">
        <f>INDEX('Data_Price '!AU$2:AU$1266,MATCH(Data!$DN684,'Data_Price '!$BE$2:$BE$1266,0))</f>
        <v>#N/A</v>
      </c>
      <c r="DA684" t="e">
        <f>INDEX('Data_Price '!AV$2:AV$1266,MATCH(Data!$DN684,'Data_Price '!$BE$2:$BE$1266,0))</f>
        <v>#N/A</v>
      </c>
      <c r="DB684" t="e">
        <f>INDEX('Data_Price '!AW$2:AW$1266,MATCH(Data!$DN684,'Data_Price '!$BE$2:$BE$1266,0))</f>
        <v>#N/A</v>
      </c>
      <c r="DC684" t="e">
        <f>INDEX('Data_Price '!AX$2:AX$1266,MATCH(Data!$DN684,'Data_Price '!$BE$2:$BE$1266,0))</f>
        <v>#N/A</v>
      </c>
      <c r="DD684" t="e">
        <f>INDEX('Data_Price '!AY$2:AY$1266,MATCH(Data!$DN684,'Data_Price '!$BE$2:$BE$1266,0))</f>
        <v>#N/A</v>
      </c>
      <c r="DE684" t="e">
        <f>INDEX('Data_Price '!AZ$2:AZ$1266,MATCH(Data!$DN684,'Data_Price '!$BE$2:$BE$1266,0))</f>
        <v>#N/A</v>
      </c>
      <c r="DF684" t="e">
        <f>INDEX('Data_Price '!BA$2:BA$1266,MATCH(Data!$DN684,'Data_Price '!$BE$2:$BE$1266,0))</f>
        <v>#N/A</v>
      </c>
      <c r="DG684" t="e">
        <f>INDEX('Data_Price '!BB$2:BB$1266,MATCH(Data!$DN684,'Data_Price '!$BE$2:$BE$1266,0))</f>
        <v>#N/A</v>
      </c>
      <c r="DH684" t="e">
        <f>INDEX('Data_Price '!BC$2:BC$1266,MATCH(Data!$DN684,'Data_Price '!$BE$2:$BE$1266,0))</f>
        <v>#N/A</v>
      </c>
      <c r="DI684" t="e">
        <f>INDEX('Data_Price '!BD$2:BD$1266,MATCH(Data!$DN684,'Data_Price '!$BE$2:$BE$1266,0))</f>
        <v>#N/A</v>
      </c>
      <c r="DJ684" s="89" t="e">
        <f ca="1">_xll.Connector("TinyUrl.TinyUrl",DA684,0)</f>
        <v>#NAME?</v>
      </c>
      <c r="DK684" s="89" t="e">
        <f ca="1">_xll.Connector("TinyUrl.TinyUrl",DE684,0)</f>
        <v>#NAME?</v>
      </c>
      <c r="DL684" s="89" t="e">
        <f ca="1">_xll.Connector("TinyUrl.TinyUrl",DI684,0)</f>
        <v>#NAME?</v>
      </c>
      <c r="DM684" s="224" t="str">
        <f t="shared" si="372"/>
        <v>Flair 79</v>
      </c>
      <c r="DN684" s="89" t="str">
        <f t="shared" si="373"/>
        <v xml:space="preserve"> VölklFlair 79163 Women's</v>
      </c>
      <c r="DO684" s="227"/>
    </row>
    <row r="685" spans="2:119" ht="15.45" customHeight="1">
      <c r="B685" s="224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#VALUE!</v>
      </c>
      <c r="F685" s="43" t="b">
        <f>CL685&gt;Driver!$F$56</f>
        <v>0</v>
      </c>
      <c r="G685" s="43" t="b">
        <f>AND(CB685&gt;Driver!$F$55,CB685&lt;Driver!$G$55)</f>
        <v>0</v>
      </c>
      <c r="H685" s="43" t="e">
        <f t="shared" si="340"/>
        <v>#VALUE!</v>
      </c>
      <c r="I685" s="43">
        <f t="shared" si="341"/>
        <v>0</v>
      </c>
      <c r="J685" s="43" t="e">
        <f t="array" ref="J685">NOT(OR(($H$9:$H$1273=TRUE)*($I$9:$I$1273&gt;0)*($BT$9:$BT$1273=BT685)*($K$9:$K$1273&gt;K685)))</f>
        <v>#VALUE!</v>
      </c>
      <c r="K685" s="72">
        <f t="shared" si="342"/>
        <v>0.66114099452442798</v>
      </c>
      <c r="L685" s="72">
        <f t="shared" si="343"/>
        <v>0.9601450326323423</v>
      </c>
      <c r="M685" s="72">
        <f t="shared" si="344"/>
        <v>0.36213695641651367</v>
      </c>
      <c r="N685" s="72">
        <f t="shared" si="345"/>
        <v>5.4056788718143345E-2</v>
      </c>
      <c r="O685" s="72">
        <f t="shared" si="346"/>
        <v>0.29923316549871803</v>
      </c>
      <c r="P685" s="72">
        <f t="shared" si="347"/>
        <v>0.73312091503267984</v>
      </c>
      <c r="Q685" s="72"/>
      <c r="R685" s="72"/>
      <c r="S685" s="72">
        <f t="shared" si="348"/>
        <v>0.82466657763696105</v>
      </c>
      <c r="T685" s="72">
        <f t="shared" si="349"/>
        <v>0.97220784838334839</v>
      </c>
      <c r="U685" s="72">
        <f t="shared" si="350"/>
        <v>0.95120390559792289</v>
      </c>
      <c r="V685" s="72">
        <f t="shared" si="351"/>
        <v>0.65919374588404733</v>
      </c>
      <c r="W685" s="72">
        <f t="shared" si="352"/>
        <v>0.97721366698748802</v>
      </c>
      <c r="X685" s="72">
        <f t="shared" si="353"/>
        <v>3.9854967367657729E-2</v>
      </c>
      <c r="Y685" s="72">
        <f t="shared" si="354"/>
        <v>0.63786304358348633</v>
      </c>
      <c r="Z685" s="72">
        <f t="shared" si="355"/>
        <v>0.94594321128185666</v>
      </c>
      <c r="AA685" s="72">
        <f t="shared" si="356"/>
        <v>0.70076683450128197</v>
      </c>
      <c r="AB685" s="72">
        <f t="shared" si="357"/>
        <v>0.26687908496732021</v>
      </c>
      <c r="AC685" s="72"/>
      <c r="AD685" s="72"/>
      <c r="AE685" s="72">
        <f t="shared" si="358"/>
        <v>0.17533342236303898</v>
      </c>
      <c r="AF685" s="72">
        <f t="shared" si="359"/>
        <v>2.779215161665162E-2</v>
      </c>
      <c r="AG685" s="72">
        <f t="shared" si="360"/>
        <v>4.8796094402077071E-2</v>
      </c>
      <c r="AH685" s="72">
        <f t="shared" si="361"/>
        <v>0.34080625411595261</v>
      </c>
      <c r="AI685" s="72">
        <f t="shared" si="362"/>
        <v>2.2786333012512035E-2</v>
      </c>
      <c r="AJ685" s="72">
        <f>(AV685-Driver!$K$179)/(Driver!$L$179-Driver!$K$179)</f>
        <v>0.20014503263234226</v>
      </c>
      <c r="AK685" s="72">
        <f>(AW685-Driver!$K$180)/(Driver!$L$180-Driver!$K$180)</f>
        <v>0.44323979621468662</v>
      </c>
      <c r="AL685" s="72">
        <f>(AX685-Driver!$K$181)/(Driver!$L$181-Driver!$K$181)</f>
        <v>0.54594321128185663</v>
      </c>
      <c r="AM685" s="72">
        <f>(AY685-Driver!$K$182)/(Driver!$L$182-Driver!$K$182)</f>
        <v>0.91476683450128193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63"/>
        <v>4.2124542124542126</v>
      </c>
      <c r="AW685" s="70">
        <f t="shared" si="364"/>
        <v>44.2971703650325</v>
      </c>
      <c r="AX685" s="70">
        <f t="shared" si="365"/>
        <v>5.9134889015367094</v>
      </c>
      <c r="AY685" s="70">
        <f>IFERROR(Driver!$K$19/Data!BH685/Data!BI685*Data!BK685*Data!BL685,"")</f>
        <v>-0.52175412846251124</v>
      </c>
      <c r="AZ685" s="70">
        <f t="shared" si="366"/>
        <v>38.905435591958302</v>
      </c>
      <c r="BA685" s="70"/>
      <c r="BB685" s="70"/>
      <c r="BC685" s="70">
        <f t="shared" si="367"/>
        <v>90.600768082639718</v>
      </c>
      <c r="BD685" s="70">
        <f t="shared" si="368"/>
        <v>8.111089521287612</v>
      </c>
      <c r="BE685" s="70">
        <f t="shared" si="369"/>
        <v>5.1373160142009336E-2</v>
      </c>
      <c r="BF685" s="70">
        <f t="shared" si="370"/>
        <v>6.6855177380023045</v>
      </c>
      <c r="BG685" s="70">
        <f t="shared" si="37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219</v>
      </c>
      <c r="BS685" s="8" t="s">
        <v>855</v>
      </c>
      <c r="BT685" s="9" t="s">
        <v>876</v>
      </c>
      <c r="BU685" s="10">
        <v>184</v>
      </c>
      <c r="BV685" s="9" t="s">
        <v>222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305</v>
      </c>
      <c r="CU685" s="10"/>
      <c r="CV685" s="10"/>
      <c r="CW685" s="10"/>
      <c r="CX685" t="e">
        <f>INDEX('Data_Price '!AS$2:AS$1266,MATCH(Data!$DN685,'Data_Price '!$BE$2:$BE$1266,0))</f>
        <v>#N/A</v>
      </c>
      <c r="CY685" t="e">
        <f>INDEX('Data_Price '!AT$2:AT$1266,MATCH(Data!$DN685,'Data_Price '!$BE$2:$BE$1266,0))</f>
        <v>#N/A</v>
      </c>
      <c r="CZ685" t="e">
        <f>INDEX('Data_Price '!AU$2:AU$1266,MATCH(Data!$DN685,'Data_Price '!$BE$2:$BE$1266,0))</f>
        <v>#N/A</v>
      </c>
      <c r="DA685" t="e">
        <f>INDEX('Data_Price '!AV$2:AV$1266,MATCH(Data!$DN685,'Data_Price '!$BE$2:$BE$1266,0))</f>
        <v>#N/A</v>
      </c>
      <c r="DB685" t="e">
        <f>INDEX('Data_Price '!AW$2:AW$1266,MATCH(Data!$DN685,'Data_Price '!$BE$2:$BE$1266,0))</f>
        <v>#N/A</v>
      </c>
      <c r="DC685" t="e">
        <f>INDEX('Data_Price '!AX$2:AX$1266,MATCH(Data!$DN685,'Data_Price '!$BE$2:$BE$1266,0))</f>
        <v>#N/A</v>
      </c>
      <c r="DD685" t="e">
        <f>INDEX('Data_Price '!AY$2:AY$1266,MATCH(Data!$DN685,'Data_Price '!$BE$2:$BE$1266,0))</f>
        <v>#N/A</v>
      </c>
      <c r="DE685" t="e">
        <f>INDEX('Data_Price '!AZ$2:AZ$1266,MATCH(Data!$DN685,'Data_Price '!$BE$2:$BE$1266,0))</f>
        <v>#N/A</v>
      </c>
      <c r="DF685" t="e">
        <f>INDEX('Data_Price '!BA$2:BA$1266,MATCH(Data!$DN685,'Data_Price '!$BE$2:$BE$1266,0))</f>
        <v>#N/A</v>
      </c>
      <c r="DG685" t="e">
        <f>INDEX('Data_Price '!BB$2:BB$1266,MATCH(Data!$DN685,'Data_Price '!$BE$2:$BE$1266,0))</f>
        <v>#N/A</v>
      </c>
      <c r="DH685" t="e">
        <f>INDEX('Data_Price '!BC$2:BC$1266,MATCH(Data!$DN685,'Data_Price '!$BE$2:$BE$1266,0))</f>
        <v>#N/A</v>
      </c>
      <c r="DI685" t="e">
        <f>INDEX('Data_Price '!BD$2:BD$1266,MATCH(Data!$DN685,'Data_Price '!$BE$2:$BE$1266,0))</f>
        <v>#N/A</v>
      </c>
      <c r="DJ685" s="89" t="e">
        <f ca="1">_xll.Connector("TinyUrl.TinyUrl",DA685,0)</f>
        <v>#NAME?</v>
      </c>
      <c r="DK685" s="89" t="e">
        <f ca="1">_xll.Connector("TinyUrl.TinyUrl",DE685,0)</f>
        <v>#NAME?</v>
      </c>
      <c r="DL685" s="89" t="e">
        <f ca="1">_xll.Connector("TinyUrl.TinyUrl",DI685,0)</f>
        <v>#NAME?</v>
      </c>
      <c r="DM685" s="224" t="str">
        <f t="shared" si="372"/>
        <v>Kendo 88</v>
      </c>
      <c r="DN685" s="89" t="str">
        <f t="shared" si="373"/>
        <v xml:space="preserve"> VölklKendo 88184 Unisex</v>
      </c>
      <c r="DO685" s="227"/>
    </row>
    <row r="686" spans="2:119" ht="15.45" customHeight="1">
      <c r="B686" s="224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#VALUE!</v>
      </c>
      <c r="F686" s="43" t="b">
        <f>CL686&gt;Driver!$F$56</f>
        <v>1</v>
      </c>
      <c r="G686" s="43" t="b">
        <f>AND(CB686&gt;Driver!$F$55,CB686&lt;Driver!$G$55)</f>
        <v>0</v>
      </c>
      <c r="H686" s="43" t="e">
        <f t="shared" si="340"/>
        <v>#VALUE!</v>
      </c>
      <c r="I686" s="43">
        <f t="shared" si="341"/>
        <v>0</v>
      </c>
      <c r="J686" s="43" t="e">
        <f t="array" ref="J686">NOT(OR(($H$9:$H$1273=TRUE)*($I$9:$I$1273&gt;0)*($BT$9:$BT$1273=BT686)*($K$9:$K$1273&gt;K686)))</f>
        <v>#VALUE!</v>
      </c>
      <c r="K686" s="72">
        <f t="shared" si="342"/>
        <v>0.70819129374666645</v>
      </c>
      <c r="L686" s="72">
        <f t="shared" si="343"/>
        <v>0.88787043751510752</v>
      </c>
      <c r="M686" s="72">
        <f t="shared" si="344"/>
        <v>0.52851214997822527</v>
      </c>
      <c r="N686" s="72">
        <f t="shared" si="345"/>
        <v>0.27665844558274832</v>
      </c>
      <c r="O686" s="72">
        <f t="shared" si="346"/>
        <v>0.31362473637807153</v>
      </c>
      <c r="P686" s="72">
        <f t="shared" si="347"/>
        <v>0.99525326797385616</v>
      </c>
      <c r="Q686" s="72"/>
      <c r="R686" s="72"/>
      <c r="S686" s="72">
        <f t="shared" si="348"/>
        <v>0.68613710451902821</v>
      </c>
      <c r="T686" s="72">
        <f t="shared" si="349"/>
        <v>0.98373195137374181</v>
      </c>
      <c r="U686" s="72">
        <f t="shared" si="350"/>
        <v>0.98858575607601051</v>
      </c>
      <c r="V686" s="72">
        <f t="shared" si="351"/>
        <v>0.64537344753475245</v>
      </c>
      <c r="W686" s="72">
        <f t="shared" si="352"/>
        <v>0.91400227833681413</v>
      </c>
      <c r="X686" s="72">
        <f t="shared" si="353"/>
        <v>0.11212956248489245</v>
      </c>
      <c r="Y686" s="72">
        <f t="shared" si="354"/>
        <v>0.47148785002177468</v>
      </c>
      <c r="Z686" s="72">
        <f t="shared" si="355"/>
        <v>0.72334155441725168</v>
      </c>
      <c r="AA686" s="72">
        <f t="shared" si="356"/>
        <v>0.68637526362192847</v>
      </c>
      <c r="AB686" s="72">
        <f t="shared" si="357"/>
        <v>4.7467320261437851E-3</v>
      </c>
      <c r="AC686" s="72"/>
      <c r="AD686" s="72"/>
      <c r="AE686" s="72">
        <f t="shared" si="358"/>
        <v>0.31386289548097179</v>
      </c>
      <c r="AF686" s="72">
        <f t="shared" si="359"/>
        <v>1.6268048626258164E-2</v>
      </c>
      <c r="AG686" s="72">
        <f t="shared" si="360"/>
        <v>1.14142439239895E-2</v>
      </c>
      <c r="AH686" s="72">
        <f t="shared" si="361"/>
        <v>0.35462655246524755</v>
      </c>
      <c r="AI686" s="72">
        <f t="shared" si="362"/>
        <v>8.5997721663185853E-2</v>
      </c>
      <c r="AJ686" s="72">
        <f>(AV686-Driver!$K$179)/(Driver!$L$179-Driver!$K$179)</f>
        <v>0.12787043751510754</v>
      </c>
      <c r="AK686" s="72">
        <f>(AW686-Driver!$K$180)/(Driver!$L$180-Driver!$K$180)</f>
        <v>0.17754240622886819</v>
      </c>
      <c r="AL686" s="72">
        <f>(AX686-Driver!$K$181)/(Driver!$L$181-Driver!$K$181)</f>
        <v>0.3233415544172516</v>
      </c>
      <c r="AM686" s="72">
        <f>(AY686-Driver!$K$182)/(Driver!$L$182-Driver!$K$182)</f>
        <v>0.90037526362192843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63"/>
        <v>2.6912901912901912</v>
      </c>
      <c r="AW686" s="70">
        <f t="shared" si="364"/>
        <v>18.315114010122048</v>
      </c>
      <c r="AX686" s="70">
        <f t="shared" si="365"/>
        <v>3.9100739897552645</v>
      </c>
      <c r="AY686" s="70">
        <f>IFERROR(Driver!$K$19/Data!BH686/Data!BI686*Data!BK686*Data!BL686,"")</f>
        <v>-0.60985201239569087</v>
      </c>
      <c r="AZ686" s="70">
        <f t="shared" si="366"/>
        <v>15.014892032762475</v>
      </c>
      <c r="BA686" s="70"/>
      <c r="BB686" s="70"/>
      <c r="BC686" s="70">
        <f t="shared" si="367"/>
        <v>18.744567335094832</v>
      </c>
      <c r="BD686" s="70">
        <f t="shared" si="368"/>
        <v>9.1309522164352188</v>
      </c>
      <c r="BE686" s="70">
        <f t="shared" si="369"/>
        <v>8.8748342118722276E-2</v>
      </c>
      <c r="BF686" s="70">
        <f t="shared" si="370"/>
        <v>5.1246121325404328</v>
      </c>
      <c r="BG686" s="70">
        <f t="shared" si="37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219</v>
      </c>
      <c r="BS686" s="8" t="s">
        <v>579</v>
      </c>
      <c r="BT686" s="9" t="s">
        <v>600</v>
      </c>
      <c r="BU686" s="10">
        <v>164</v>
      </c>
      <c r="BV686" s="9" t="s">
        <v>222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305</v>
      </c>
      <c r="CU686" s="10"/>
      <c r="CV686" s="10"/>
      <c r="CW686" s="10"/>
      <c r="CX686" t="str">
        <f>INDEX('Data_Price '!AS$2:AS$1266,MATCH(Data!$DN686,'Data_Price '!$BE$2:$BE$1266,0))</f>
        <v>Faction - Prodigy 1.0 - 164</v>
      </c>
      <c r="CY686" t="str">
        <f>INDEX('Data_Price '!AT$2:AT$1266,MATCH(Data!$DN686,'Data_Price '!$BE$2:$BE$1266,0))</f>
        <v>Gorham Bike and Ski</v>
      </c>
      <c r="CZ686">
        <f>INDEX('Data_Price '!AU$2:AU$1266,MATCH(Data!$DN686,'Data_Price '!$BE$2:$BE$1266,0))</f>
        <v>359.99</v>
      </c>
      <c r="DA686" t="str">
        <f>INDEX('Data_Price '!AV$2:AV$1266,MATCH(Data!$DN686,'Data_Price '!$BE$2:$BE$1266,0))</f>
        <v>https://www.google.com/url?url=https://www.gorhambike.com/product/faction-prodigy-1.0-skis-36134.htm%3Fvariations%3D901339&amp;rct=j&amp;q=&amp;esrc=s&amp;sa=U&amp;ved=0ahUKEwjFwsX_xqP2AhVDiOAKHb6fAOsQsDwIUg&amp;usg=AOvVaw3tdsezk0pR6QcvLXKDfERI</v>
      </c>
      <c r="DB686" t="str">
        <f>INDEX('Data_Price '!AW$2:AW$1266,MATCH(Data!$DN686,'Data_Price '!$BE$2:$BE$1266,0))</f>
        <v>Faction - Prodigy 1.0 - 164</v>
      </c>
      <c r="DC686" t="str">
        <f>INDEX('Data_Price '!AX$2:AX$1266,MATCH(Data!$DN686,'Data_Price '!$BE$2:$BE$1266,0))</f>
        <v>Gorham Bike and Ski</v>
      </c>
      <c r="DD686">
        <f>INDEX('Data_Price '!AY$2:AY$1266,MATCH(Data!$DN686,'Data_Price '!$BE$2:$BE$1266,0))</f>
        <v>359.99</v>
      </c>
      <c r="DE686" t="str">
        <f>INDEX('Data_Price '!AZ$2:AZ$1266,MATCH(Data!$DN686,'Data_Price '!$BE$2:$BE$1266,0))</f>
        <v>https://www.google.com/url?q=https://www.gorhambike.com/product/faction-prodigy-1.0-skis-36134.htm%3Fvariations%3D901339&amp;sa=U&amp;ved=0ahUKEwiUxpyAx6P2AhWnVN8KHfjYBBQQ2ykIFg&amp;usg=AOvVaw2cnRJYngeX66rU6eBV7Qwd</v>
      </c>
      <c r="DF686" t="str">
        <f>INDEX('Data_Price '!BA$2:BA$1266,MATCH(Data!$DN686,'Data_Price '!$BE$2:$BE$1266,0))</f>
        <v>Faction - Prodigy 1.0 - 164</v>
      </c>
      <c r="DG686" t="str">
        <f>INDEX('Data_Price '!BB$2:BB$1266,MATCH(Data!$DN686,'Data_Price '!$BE$2:$BE$1266,0))</f>
        <v>Gear West Ski &amp; Bike</v>
      </c>
      <c r="DH686">
        <f>INDEX('Data_Price '!BC$2:BC$1266,MATCH(Data!$DN686,'Data_Price '!$BE$2:$BE$1266,0))</f>
        <v>449</v>
      </c>
      <c r="DI686" t="str">
        <f>INDEX('Data_Price '!BD$2:BD$1266,MATCH(Data!$DN686,'Data_Price '!$BE$2:$BE$1266,0))</f>
        <v>https://www.google.com/url?q=https://www.gearwest.com/products/faction-prodigy-1-0-ski-2022%3Fcurrency%3DUSD%26variant%3D40949246263496%26utm_medium%3Dcpc%26utm_source%3Dgoogle%26utm_campaign%3DGoogle%2520Shopping&amp;sa=U&amp;ved=0ahUKEwiUxpyAx6P2AhWnVN8KHfjYBBQQ2ykIGA&amp;usg=AOvVaw18oupR8L2Ny0numnQvU9ay</v>
      </c>
      <c r="DJ686" s="89" t="e">
        <f ca="1">_xll.Connector("TinyUrl.TinyUrl",DA686,0)</f>
        <v>#NAME?</v>
      </c>
      <c r="DK686" s="89" t="e">
        <f ca="1">_xll.Connector("TinyUrl.TinyUrl",DE686,0)</f>
        <v>#NAME?</v>
      </c>
      <c r="DL686" s="89" t="e">
        <f ca="1">_xll.Connector("TinyUrl.TinyUrl",DI686,0)</f>
        <v>#NAME?</v>
      </c>
      <c r="DM686" s="224" t="str">
        <f t="shared" si="372"/>
        <v>Prodigy 1.0</v>
      </c>
      <c r="DN686" s="89" t="str">
        <f t="shared" si="373"/>
        <v xml:space="preserve"> FactionProdigy 1.0164 Unisex</v>
      </c>
      <c r="DO686" s="227"/>
    </row>
    <row r="687" spans="2:119" ht="15.45" customHeight="1">
      <c r="B687" s="224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#VALUE!</v>
      </c>
      <c r="F687" s="43" t="b">
        <f>CL687&gt;Driver!$F$56</f>
        <v>0</v>
      </c>
      <c r="G687" s="43" t="b">
        <f>AND(CB687&gt;Driver!$F$55,CB687&lt;Driver!$G$55)</f>
        <v>0</v>
      </c>
      <c r="H687" s="43" t="e">
        <f t="shared" si="340"/>
        <v>#VALUE!</v>
      </c>
      <c r="I687" s="43">
        <f t="shared" si="341"/>
        <v>0</v>
      </c>
      <c r="J687" s="43" t="e">
        <f t="array" ref="J687">NOT(OR(($H$9:$H$1273=TRUE)*($I$9:$I$1273&gt;0)*($BT$9:$BT$1273=BT687)*($K$9:$K$1273&gt;K687)))</f>
        <v>#VALUE!</v>
      </c>
      <c r="K687" s="72">
        <f t="shared" si="342"/>
        <v>0.71238677022942731</v>
      </c>
      <c r="L687" s="72">
        <f t="shared" si="343"/>
        <v>0.88859560067681898</v>
      </c>
      <c r="M687" s="72">
        <f t="shared" si="344"/>
        <v>0.53617793978203565</v>
      </c>
      <c r="N687" s="72">
        <f t="shared" si="345"/>
        <v>0.33483842408145192</v>
      </c>
      <c r="O687" s="72">
        <f t="shared" si="346"/>
        <v>0.30111369591824999</v>
      </c>
      <c r="P687" s="72">
        <f t="shared" si="347"/>
        <v>0.97258169934640526</v>
      </c>
      <c r="Q687" s="72"/>
      <c r="R687" s="72"/>
      <c r="S687" s="72">
        <f t="shared" si="348"/>
        <v>0.70566885475959273</v>
      </c>
      <c r="T687" s="72">
        <f t="shared" si="349"/>
        <v>0.95545282600141923</v>
      </c>
      <c r="U687" s="72">
        <f t="shared" si="350"/>
        <v>0.50829468613616535</v>
      </c>
      <c r="V687" s="72">
        <f t="shared" si="351"/>
        <v>0.61753587495690276</v>
      </c>
      <c r="W687" s="72">
        <f t="shared" si="352"/>
        <v>0.99412665066026407</v>
      </c>
      <c r="X687" s="72">
        <f t="shared" si="353"/>
        <v>0.11140439932318105</v>
      </c>
      <c r="Y687" s="72">
        <f t="shared" si="354"/>
        <v>0.46382206021796435</v>
      </c>
      <c r="Z687" s="72">
        <f t="shared" si="355"/>
        <v>0.66516157591854808</v>
      </c>
      <c r="AA687" s="72">
        <f t="shared" si="356"/>
        <v>0.69888630408175001</v>
      </c>
      <c r="AB687" s="72">
        <f t="shared" si="357"/>
        <v>2.741830065359474E-2</v>
      </c>
      <c r="AC687" s="72"/>
      <c r="AD687" s="72"/>
      <c r="AE687" s="72">
        <f t="shared" si="358"/>
        <v>0.29433114524040727</v>
      </c>
      <c r="AF687" s="72">
        <f t="shared" si="359"/>
        <v>4.4547173998580748E-2</v>
      </c>
      <c r="AG687" s="72">
        <f t="shared" si="360"/>
        <v>0.49170531386383465</v>
      </c>
      <c r="AH687" s="72">
        <f t="shared" si="361"/>
        <v>0.38246412504309724</v>
      </c>
      <c r="AI687" s="72">
        <f t="shared" si="362"/>
        <v>5.8733493397358921E-3</v>
      </c>
      <c r="AJ687" s="72">
        <f>(AV687-Driver!$K$179)/(Driver!$L$179-Driver!$K$179)</f>
        <v>0.12859560067681894</v>
      </c>
      <c r="AK687" s="72">
        <f>(AW687-Driver!$K$180)/(Driver!$L$180-Driver!$K$180)</f>
        <v>0.19410101750834929</v>
      </c>
      <c r="AL687" s="72">
        <f>(AX687-Driver!$K$181)/(Driver!$L$181-Driver!$K$181)</f>
        <v>0.265161575918548</v>
      </c>
      <c r="AM687" s="72">
        <f>(AY687-Driver!$K$182)/(Driver!$L$182-Driver!$K$182)</f>
        <v>0.91288630408174998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63"/>
        <v>2.7065527065527064</v>
      </c>
      <c r="AW687" s="70">
        <f t="shared" si="364"/>
        <v>19.934349981711748</v>
      </c>
      <c r="AX687" s="70">
        <f t="shared" si="365"/>
        <v>3.3864541832669319</v>
      </c>
      <c r="AY687" s="70">
        <f>IFERROR(Driver!$K$19/Data!BH687/Data!BI687*Data!BK687*Data!BL687,"")</f>
        <v>-0.53326578011065862</v>
      </c>
      <c r="AZ687" s="70">
        <f t="shared" si="366"/>
        <v>17.081161578555474</v>
      </c>
      <c r="BA687" s="70"/>
      <c r="BB687" s="70"/>
      <c r="BC687" s="70">
        <f t="shared" si="367"/>
        <v>28.875821967400451</v>
      </c>
      <c r="BD687" s="70">
        <f t="shared" si="368"/>
        <v>6.6282997286298047</v>
      </c>
      <c r="BE687" s="70">
        <f t="shared" si="369"/>
        <v>0.59177814904028891</v>
      </c>
      <c r="BF687" s="70">
        <f t="shared" si="370"/>
        <v>1.9805538798881608</v>
      </c>
      <c r="BG687" s="70">
        <f t="shared" si="37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219</v>
      </c>
      <c r="BS687" s="8" t="s">
        <v>855</v>
      </c>
      <c r="BT687" s="9" t="s">
        <v>873</v>
      </c>
      <c r="BU687" s="10">
        <v>168</v>
      </c>
      <c r="BV687" s="9" t="s">
        <v>222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306</v>
      </c>
      <c r="CU687" s="9" t="s">
        <v>305</v>
      </c>
      <c r="CV687" s="9" t="s">
        <v>302</v>
      </c>
      <c r="CW687" s="10"/>
      <c r="CX687" t="e">
        <f>INDEX('Data_Price '!AS$2:AS$1266,MATCH(Data!$DN687,'Data_Price '!$BE$2:$BE$1266,0))</f>
        <v>#N/A</v>
      </c>
      <c r="CY687" t="e">
        <f>INDEX('Data_Price '!AT$2:AT$1266,MATCH(Data!$DN687,'Data_Price '!$BE$2:$BE$1266,0))</f>
        <v>#N/A</v>
      </c>
      <c r="CZ687" t="e">
        <f>INDEX('Data_Price '!AU$2:AU$1266,MATCH(Data!$DN687,'Data_Price '!$BE$2:$BE$1266,0))</f>
        <v>#N/A</v>
      </c>
      <c r="DA687" t="e">
        <f>INDEX('Data_Price '!AV$2:AV$1266,MATCH(Data!$DN687,'Data_Price '!$BE$2:$BE$1266,0))</f>
        <v>#N/A</v>
      </c>
      <c r="DB687" t="e">
        <f>INDEX('Data_Price '!AW$2:AW$1266,MATCH(Data!$DN687,'Data_Price '!$BE$2:$BE$1266,0))</f>
        <v>#N/A</v>
      </c>
      <c r="DC687" t="e">
        <f>INDEX('Data_Price '!AX$2:AX$1266,MATCH(Data!$DN687,'Data_Price '!$BE$2:$BE$1266,0))</f>
        <v>#N/A</v>
      </c>
      <c r="DD687" t="e">
        <f>INDEX('Data_Price '!AY$2:AY$1266,MATCH(Data!$DN687,'Data_Price '!$BE$2:$BE$1266,0))</f>
        <v>#N/A</v>
      </c>
      <c r="DE687" t="e">
        <f>INDEX('Data_Price '!AZ$2:AZ$1266,MATCH(Data!$DN687,'Data_Price '!$BE$2:$BE$1266,0))</f>
        <v>#N/A</v>
      </c>
      <c r="DF687" t="e">
        <f>INDEX('Data_Price '!BA$2:BA$1266,MATCH(Data!$DN687,'Data_Price '!$BE$2:$BE$1266,0))</f>
        <v>#N/A</v>
      </c>
      <c r="DG687" t="e">
        <f>INDEX('Data_Price '!BB$2:BB$1266,MATCH(Data!$DN687,'Data_Price '!$BE$2:$BE$1266,0))</f>
        <v>#N/A</v>
      </c>
      <c r="DH687" t="e">
        <f>INDEX('Data_Price '!BC$2:BC$1266,MATCH(Data!$DN687,'Data_Price '!$BE$2:$BE$1266,0))</f>
        <v>#N/A</v>
      </c>
      <c r="DI687" t="e">
        <f>INDEX('Data_Price '!BD$2:BD$1266,MATCH(Data!$DN687,'Data_Price '!$BE$2:$BE$1266,0))</f>
        <v>#N/A</v>
      </c>
      <c r="DJ687" s="89" t="e">
        <f ca="1">_xll.Connector("TinyUrl.TinyUrl",DA687,0)</f>
        <v>#NAME?</v>
      </c>
      <c r="DK687" s="89" t="e">
        <f ca="1">_xll.Connector("TinyUrl.TinyUrl",DE687,0)</f>
        <v>#NAME?</v>
      </c>
      <c r="DL687" s="89" t="e">
        <f ca="1">_xll.Connector("TinyUrl.TinyUrl",DI687,0)</f>
        <v>#NAME?</v>
      </c>
      <c r="DM687" s="224" t="str">
        <f t="shared" si="372"/>
        <v>Kanjo 84</v>
      </c>
      <c r="DN687" s="89" t="str">
        <f t="shared" si="373"/>
        <v xml:space="preserve"> VölklKanjo 84168 Unisex</v>
      </c>
      <c r="DO687" s="227"/>
    </row>
    <row r="688" spans="2:119" ht="15.45" customHeight="1">
      <c r="B688" s="224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#VALUE!</v>
      </c>
      <c r="F688" s="43" t="b">
        <f>CL688&gt;Driver!$F$56</f>
        <v>0</v>
      </c>
      <c r="G688" s="43" t="b">
        <f>AND(CB688&gt;Driver!$F$55,CB688&lt;Driver!$G$55)</f>
        <v>0</v>
      </c>
      <c r="H688" s="43" t="e">
        <f t="shared" si="340"/>
        <v>#VALUE!</v>
      </c>
      <c r="I688" s="43">
        <f t="shared" si="341"/>
        <v>0</v>
      </c>
      <c r="J688" s="43" t="e">
        <f t="array" ref="J688">NOT(OR(($H$9:$H$1273=TRUE)*($I$9:$I$1273&gt;0)*($BT$9:$BT$1273=BT688)*($K$9:$K$1273&gt;K688)))</f>
        <v>#VALUE!</v>
      </c>
      <c r="K688" s="72">
        <f t="shared" si="342"/>
        <v>0.64765769349390734</v>
      </c>
      <c r="L688" s="72">
        <f t="shared" si="343"/>
        <v>0.9230811377004271</v>
      </c>
      <c r="M688" s="72">
        <f t="shared" si="344"/>
        <v>0.37223424928738758</v>
      </c>
      <c r="N688" s="72">
        <f t="shared" si="345"/>
        <v>0.11476633149939919</v>
      </c>
      <c r="O688" s="72">
        <f t="shared" si="346"/>
        <v>0.27882367126472429</v>
      </c>
      <c r="P688" s="72">
        <f t="shared" si="347"/>
        <v>0.72311274509803924</v>
      </c>
      <c r="Q688" s="72"/>
      <c r="R688" s="72"/>
      <c r="S688" s="72">
        <f t="shared" si="348"/>
        <v>0.77900323913373537</v>
      </c>
      <c r="T688" s="72">
        <f t="shared" si="349"/>
        <v>0.97447859128685166</v>
      </c>
      <c r="U688" s="72">
        <f t="shared" si="350"/>
        <v>0.95537412341501993</v>
      </c>
      <c r="V688" s="72">
        <f t="shared" si="351"/>
        <v>0.64023204290224311</v>
      </c>
      <c r="W688" s="72">
        <f t="shared" si="352"/>
        <v>0.98066554998553934</v>
      </c>
      <c r="X688" s="72">
        <f t="shared" si="353"/>
        <v>7.6918862299572954E-2</v>
      </c>
      <c r="Y688" s="72">
        <f t="shared" si="354"/>
        <v>0.62776575071261242</v>
      </c>
      <c r="Z688" s="72">
        <f t="shared" si="355"/>
        <v>0.88523366850060081</v>
      </c>
      <c r="AA688" s="72">
        <f t="shared" si="356"/>
        <v>0.72117632873527571</v>
      </c>
      <c r="AB688" s="72">
        <f t="shared" si="357"/>
        <v>0.2768872549019607</v>
      </c>
      <c r="AC688" s="72"/>
      <c r="AD688" s="72"/>
      <c r="AE688" s="72">
        <f t="shared" si="358"/>
        <v>0.22099676086626463</v>
      </c>
      <c r="AF688" s="72">
        <f t="shared" si="359"/>
        <v>2.5521408713148397E-2</v>
      </c>
      <c r="AG688" s="72">
        <f t="shared" si="360"/>
        <v>4.4625876584980129E-2</v>
      </c>
      <c r="AH688" s="72">
        <f t="shared" si="361"/>
        <v>0.35976795709775689</v>
      </c>
      <c r="AI688" s="72">
        <f t="shared" si="362"/>
        <v>1.9334450014460623E-2</v>
      </c>
      <c r="AJ688" s="72">
        <f>(AV688-Driver!$K$179)/(Driver!$L$179-Driver!$K$179)</f>
        <v>0.16308113770042704</v>
      </c>
      <c r="AK688" s="72">
        <f>(AW688-Driver!$K$180)/(Driver!$L$180-Driver!$K$180)</f>
        <v>0.448257660567213</v>
      </c>
      <c r="AL688" s="72">
        <f>(AX688-Driver!$K$181)/(Driver!$L$181-Driver!$K$181)</f>
        <v>0.48523366850060079</v>
      </c>
      <c r="AM688" s="72">
        <f>(AY688-Driver!$K$182)/(Driver!$L$182-Driver!$K$182)</f>
        <v>0.93517632873527567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63"/>
        <v>3.4323700990367656</v>
      </c>
      <c r="AW688" s="70">
        <f t="shared" si="364"/>
        <v>44.787858039441325</v>
      </c>
      <c r="AX688" s="70">
        <f t="shared" si="365"/>
        <v>5.367103016505407</v>
      </c>
      <c r="AY688" s="70">
        <f>IFERROR(Driver!$K$19/Data!BH688/Data!BI688*Data!BK688*Data!BL688,"")</f>
        <v>-0.39681757572379811</v>
      </c>
      <c r="AZ688" s="70">
        <f t="shared" si="366"/>
        <v>39.817572598659716</v>
      </c>
      <c r="BA688" s="70"/>
      <c r="BB688" s="70"/>
      <c r="BC688" s="70">
        <f t="shared" si="367"/>
        <v>66.914876954637421</v>
      </c>
      <c r="BD688" s="70">
        <f t="shared" si="368"/>
        <v>8.3120462447293058</v>
      </c>
      <c r="BE688" s="70">
        <f t="shared" si="369"/>
        <v>0.14477846570095151</v>
      </c>
      <c r="BF688" s="70">
        <f t="shared" si="370"/>
        <v>4.5439265997103204</v>
      </c>
      <c r="BG688" s="70">
        <f t="shared" si="37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219</v>
      </c>
      <c r="BS688" s="8" t="s">
        <v>855</v>
      </c>
      <c r="BT688" s="9" t="s">
        <v>877</v>
      </c>
      <c r="BU688" s="10">
        <v>170</v>
      </c>
      <c r="BV688" s="9" t="s">
        <v>390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305</v>
      </c>
      <c r="CU688" s="10"/>
      <c r="CV688" s="10"/>
      <c r="CW688" s="10"/>
      <c r="CX688" t="e">
        <f>INDEX('Data_Price '!AS$2:AS$1266,MATCH(Data!$DN688,'Data_Price '!$BE$2:$BE$1266,0))</f>
        <v>#N/A</v>
      </c>
      <c r="CY688" t="e">
        <f>INDEX('Data_Price '!AT$2:AT$1266,MATCH(Data!$DN688,'Data_Price '!$BE$2:$BE$1266,0))</f>
        <v>#N/A</v>
      </c>
      <c r="CZ688" t="e">
        <f>INDEX('Data_Price '!AU$2:AU$1266,MATCH(Data!$DN688,'Data_Price '!$BE$2:$BE$1266,0))</f>
        <v>#N/A</v>
      </c>
      <c r="DA688" t="e">
        <f>INDEX('Data_Price '!AV$2:AV$1266,MATCH(Data!$DN688,'Data_Price '!$BE$2:$BE$1266,0))</f>
        <v>#N/A</v>
      </c>
      <c r="DB688" t="e">
        <f>INDEX('Data_Price '!AW$2:AW$1266,MATCH(Data!$DN688,'Data_Price '!$BE$2:$BE$1266,0))</f>
        <v>#N/A</v>
      </c>
      <c r="DC688" t="e">
        <f>INDEX('Data_Price '!AX$2:AX$1266,MATCH(Data!$DN688,'Data_Price '!$BE$2:$BE$1266,0))</f>
        <v>#N/A</v>
      </c>
      <c r="DD688" t="e">
        <f>INDEX('Data_Price '!AY$2:AY$1266,MATCH(Data!$DN688,'Data_Price '!$BE$2:$BE$1266,0))</f>
        <v>#N/A</v>
      </c>
      <c r="DE688" t="e">
        <f>INDEX('Data_Price '!AZ$2:AZ$1266,MATCH(Data!$DN688,'Data_Price '!$BE$2:$BE$1266,0))</f>
        <v>#N/A</v>
      </c>
      <c r="DF688" t="e">
        <f>INDEX('Data_Price '!BA$2:BA$1266,MATCH(Data!$DN688,'Data_Price '!$BE$2:$BE$1266,0))</f>
        <v>#N/A</v>
      </c>
      <c r="DG688" t="e">
        <f>INDEX('Data_Price '!BB$2:BB$1266,MATCH(Data!$DN688,'Data_Price '!$BE$2:$BE$1266,0))</f>
        <v>#N/A</v>
      </c>
      <c r="DH688" t="e">
        <f>INDEX('Data_Price '!BC$2:BC$1266,MATCH(Data!$DN688,'Data_Price '!$BE$2:$BE$1266,0))</f>
        <v>#N/A</v>
      </c>
      <c r="DI688" t="e">
        <f>INDEX('Data_Price '!BD$2:BD$1266,MATCH(Data!$DN688,'Data_Price '!$BE$2:$BE$1266,0))</f>
        <v>#N/A</v>
      </c>
      <c r="DJ688" s="89" t="e">
        <f ca="1">_xll.Connector("TinyUrl.TinyUrl",DA688,0)</f>
        <v>#NAME?</v>
      </c>
      <c r="DK688" s="89" t="e">
        <f ca="1">_xll.Connector("TinyUrl.TinyUrl",DE688,0)</f>
        <v>#NAME?</v>
      </c>
      <c r="DL688" s="89" t="e">
        <f ca="1">_xll.Connector("TinyUrl.TinyUrl",DI688,0)</f>
        <v>#NAME?</v>
      </c>
      <c r="DM688" s="224" t="str">
        <f t="shared" si="372"/>
        <v>Kenja 88</v>
      </c>
      <c r="DN688" s="89" t="str">
        <f t="shared" si="373"/>
        <v xml:space="preserve"> VölklKenja 88170 Women's</v>
      </c>
      <c r="DO688" s="227" t="s">
        <v>970</v>
      </c>
    </row>
    <row r="689" spans="2:119" ht="15.45" customHeight="1">
      <c r="B689" s="224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#VALUE!</v>
      </c>
      <c r="F689" s="43" t="b">
        <f>CL689&gt;Driver!$F$56</f>
        <v>0</v>
      </c>
      <c r="G689" s="43" t="b">
        <f>AND(CB689&gt;Driver!$F$55,CB689&lt;Driver!$G$55)</f>
        <v>0</v>
      </c>
      <c r="H689" s="43" t="e">
        <f t="shared" si="340"/>
        <v>#VALUE!</v>
      </c>
      <c r="I689" s="43">
        <f t="shared" si="341"/>
        <v>0</v>
      </c>
      <c r="J689" s="43" t="e">
        <f t="array" ref="J689">NOT(OR(($H$9:$H$1273=TRUE)*($I$9:$I$1273&gt;0)*($BT$9:$BT$1273=BT689)*($K$9:$K$1273&gt;K689)))</f>
        <v>#VALUE!</v>
      </c>
      <c r="K689" s="72">
        <f t="shared" si="342"/>
        <v>0.68630566709768082</v>
      </c>
      <c r="L689" s="72">
        <f t="shared" si="343"/>
        <v>0.85644670050761418</v>
      </c>
      <c r="M689" s="72">
        <f t="shared" si="344"/>
        <v>0.51616463368774745</v>
      </c>
      <c r="N689" s="72">
        <f t="shared" si="345"/>
        <v>0.29373300448997663</v>
      </c>
      <c r="O689" s="72">
        <f t="shared" si="346"/>
        <v>0.29206481814189322</v>
      </c>
      <c r="P689" s="72">
        <f t="shared" si="347"/>
        <v>0.9626960784313725</v>
      </c>
      <c r="Q689" s="72"/>
      <c r="R689" s="72"/>
      <c r="S689" s="72">
        <f t="shared" si="348"/>
        <v>0.7040266508447347</v>
      </c>
      <c r="T689" s="72">
        <f t="shared" si="349"/>
        <v>0.94814548857726522</v>
      </c>
      <c r="U689" s="72">
        <f t="shared" si="350"/>
        <v>0.81608016427665475</v>
      </c>
      <c r="V689" s="72">
        <f t="shared" si="351"/>
        <v>0.62533768051302396</v>
      </c>
      <c r="W689" s="72">
        <f t="shared" si="352"/>
        <v>0.98063852813852814</v>
      </c>
      <c r="X689" s="72">
        <f t="shared" si="353"/>
        <v>0.14355329949238579</v>
      </c>
      <c r="Y689" s="72">
        <f t="shared" si="354"/>
        <v>0.48383536631225255</v>
      </c>
      <c r="Z689" s="72">
        <f t="shared" si="355"/>
        <v>0.70626699551002337</v>
      </c>
      <c r="AA689" s="72">
        <f t="shared" si="356"/>
        <v>0.70793518185810678</v>
      </c>
      <c r="AB689" s="72">
        <f t="shared" si="357"/>
        <v>3.7303921568627441E-2</v>
      </c>
      <c r="AC689" s="72"/>
      <c r="AD689" s="72"/>
      <c r="AE689" s="72">
        <f t="shared" si="358"/>
        <v>0.2959733491552653</v>
      </c>
      <c r="AF689" s="72">
        <f t="shared" si="359"/>
        <v>5.1854511422734811E-2</v>
      </c>
      <c r="AG689" s="72">
        <f t="shared" si="360"/>
        <v>0.18391983572334522</v>
      </c>
      <c r="AH689" s="72">
        <f t="shared" si="361"/>
        <v>0.37466231948697604</v>
      </c>
      <c r="AI689" s="72">
        <f t="shared" si="362"/>
        <v>1.9361471861471857E-2</v>
      </c>
      <c r="AJ689" s="72">
        <f>(AV689-Driver!$K$179)/(Driver!$L$179-Driver!$K$179)</f>
        <v>9.6446700507614197E-2</v>
      </c>
      <c r="AK689" s="72">
        <f>(AW689-Driver!$K$180)/(Driver!$L$180-Driver!$K$180)</f>
        <v>0.20766410652796977</v>
      </c>
      <c r="AL689" s="72">
        <f>(AX689-Driver!$K$181)/(Driver!$L$181-Driver!$K$181)</f>
        <v>0.3062669955100234</v>
      </c>
      <c r="AM689" s="72">
        <f>(AY689-Driver!$K$182)/(Driver!$L$182-Driver!$K$182)</f>
        <v>0.92193518185810674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63"/>
        <v>2.0299145299145298</v>
      </c>
      <c r="AW689" s="70">
        <f t="shared" si="364"/>
        <v>21.260659371778601</v>
      </c>
      <c r="AX689" s="70">
        <f t="shared" si="365"/>
        <v>3.7564029595902104</v>
      </c>
      <c r="AY689" s="70">
        <f>IFERROR(Driver!$K$19/Data!BH689/Data!BI689*Data!BK689*Data!BL689,"")</f>
        <v>-0.4778731484966442</v>
      </c>
      <c r="AZ689" s="70">
        <f t="shared" si="366"/>
        <v>17.982129560685035</v>
      </c>
      <c r="BA689" s="70"/>
      <c r="BB689" s="70"/>
      <c r="BC689" s="70">
        <f t="shared" si="367"/>
        <v>28.023999380347195</v>
      </c>
      <c r="BD689" s="70">
        <f t="shared" si="368"/>
        <v>5.9816133144279222</v>
      </c>
      <c r="BE689" s="70">
        <f t="shared" si="369"/>
        <v>0.28404757636482664</v>
      </c>
      <c r="BF689" s="70">
        <f t="shared" si="370"/>
        <v>2.8617130066659451</v>
      </c>
      <c r="BG689" s="70">
        <f t="shared" si="37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219</v>
      </c>
      <c r="BS689" s="8" t="s">
        <v>742</v>
      </c>
      <c r="BT689" s="9" t="s">
        <v>754</v>
      </c>
      <c r="BU689" s="10">
        <v>165</v>
      </c>
      <c r="BV689" s="9" t="s">
        <v>390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306</v>
      </c>
      <c r="CU689" s="9" t="s">
        <v>305</v>
      </c>
      <c r="CV689" s="10"/>
      <c r="CW689" s="10"/>
      <c r="CX689" t="str">
        <f>INDEX('Data_Price '!AS$2:AS$1266,MATCH(Data!$DN689,'Data_Price '!$BE$2:$BE$1266,0))</f>
        <v>Nordica Santa Ana 84 Ski 2022</v>
      </c>
      <c r="CY689" t="str">
        <f>INDEX('Data_Price '!AT$2:AT$1266,MATCH(Data!$DN689,'Data_Price '!$BE$2:$BE$1266,0))</f>
        <v>Telemark Pyrenees</v>
      </c>
      <c r="CZ689">
        <f>INDEX('Data_Price '!AU$2:AU$1266,MATCH(Data!$DN689,'Data_Price '!$BE$2:$BE$1266,0))</f>
        <v>419.66</v>
      </c>
      <c r="DA689" t="str">
        <f>INDEX('Data_Price '!AV$2:AV$1266,MATCH(Data!$DN689,'Data_Price '!$BE$2:$BE$1266,0))</f>
        <v>https://www.google.com/aclk?sa=L&amp;ai=DChcSEwiSzq2Bx6P2AhWEhMgKHTrhCvMYABABGgJxdQ&amp;sig=AOD64_2f4S0EObin08G8PYlDmVG2xeg07Q&amp;ctype=5&amp;ved=0ahUKEwiQjaiBx6P2AhVKJt8KHeqaArQQ2CkIZA&amp;adurl=</v>
      </c>
      <c r="DB689" t="str">
        <f>INDEX('Data_Price '!AW$2:AW$1266,MATCH(Data!$DN689,'Data_Price '!$BE$2:$BE$1266,0))</f>
        <v>2022 Nordica Santa Ana 84 Ladies Snow Ski 165</v>
      </c>
      <c r="DC689" t="str">
        <f>INDEX('Data_Price '!AX$2:AX$1266,MATCH(Data!$DN689,'Data_Price '!$BE$2:$BE$1266,0))</f>
        <v>The Pro Shop</v>
      </c>
      <c r="DD689">
        <f>INDEX('Data_Price '!AY$2:AY$1266,MATCH(Data!$DN689,'Data_Price '!$BE$2:$BE$1266,0))</f>
        <v>549</v>
      </c>
      <c r="DE689" t="str">
        <f>INDEX('Data_Price '!AZ$2:AZ$1266,MATCH(Data!$DN689,'Data_Price '!$BE$2:$BE$1266,0))</f>
        <v>https://www.google.com/aclk?sa=L&amp;ai=DChcSEwiSzq2Bx6P2AhWEhMgKHTrhCvMYABADGgJxdQ&amp;sig=AOD64_1nOSYPsKLHJhoL4BACSbGQN6cuzA&amp;ctype=5&amp;ved=0ahUKEwiQjaiBx6P2AhVKJt8KHeqaArQQ2CkIaA&amp;adurl=</v>
      </c>
      <c r="DF689">
        <f>INDEX('Data_Price '!BA$2:BA$1266,MATCH(Data!$DN689,'Data_Price '!$BE$2:$BE$1266,0))</f>
        <v>0</v>
      </c>
      <c r="DG689">
        <f>INDEX('Data_Price '!BB$2:BB$1266,MATCH(Data!$DN689,'Data_Price '!$BE$2:$BE$1266,0))</f>
        <v>0</v>
      </c>
      <c r="DH689">
        <f>INDEX('Data_Price '!BC$2:BC$1266,MATCH(Data!$DN689,'Data_Price '!$BE$2:$BE$1266,0))</f>
        <v>0</v>
      </c>
      <c r="DI689">
        <f>INDEX('Data_Price '!BD$2:BD$1266,MATCH(Data!$DN689,'Data_Price '!$BE$2:$BE$1266,0))</f>
        <v>0</v>
      </c>
      <c r="DJ689" s="89" t="e">
        <f ca="1">_xll.Connector("TinyUrl.TinyUrl",DA689,0)</f>
        <v>#NAME?</v>
      </c>
      <c r="DK689" s="89" t="e">
        <f ca="1">_xll.Connector("TinyUrl.TinyUrl",DE689,0)</f>
        <v>#NAME?</v>
      </c>
      <c r="DL689" s="89" t="e">
        <f ca="1">_xll.Connector("TinyUrl.TinyUrl",DI689,0)</f>
        <v>#NAME?</v>
      </c>
      <c r="DM689" s="224" t="str">
        <f t="shared" si="372"/>
        <v>Santa Ana 84</v>
      </c>
      <c r="DN689" s="89" t="str">
        <f t="shared" si="373"/>
        <v xml:space="preserve"> NordicaSanta Ana 84165 Women's</v>
      </c>
      <c r="DO689" s="227"/>
    </row>
    <row r="690" spans="2:119" ht="15.45" customHeight="1">
      <c r="B690" s="224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#VALUE!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40"/>
        <v>#VALUE!</v>
      </c>
      <c r="I690" s="43">
        <f t="shared" si="341"/>
        <v>0</v>
      </c>
      <c r="J690" s="43" t="e">
        <f t="array" ref="J690">NOT(OR(($H$9:$H$1273=TRUE)*($I$9:$I$1273&gt;0)*($BT$9:$BT$1273=BT690)*($K$9:$K$1273&gt;K690)))</f>
        <v>#VALUE!</v>
      </c>
      <c r="K690" s="72">
        <f t="shared" si="342"/>
        <v>0.69296337932255114</v>
      </c>
      <c r="L690" s="72">
        <f t="shared" si="343"/>
        <v>0.85137055837563458</v>
      </c>
      <c r="M690" s="72">
        <f t="shared" si="344"/>
        <v>0.53455620026946771</v>
      </c>
      <c r="N690" s="72">
        <f t="shared" si="345"/>
        <v>0.29626256877252888</v>
      </c>
      <c r="O690" s="72">
        <f t="shared" si="346"/>
        <v>0.31897465948685455</v>
      </c>
      <c r="P690" s="72">
        <f t="shared" si="347"/>
        <v>0.98843137254901969</v>
      </c>
      <c r="Q690" s="72"/>
      <c r="R690" s="72"/>
      <c r="S690" s="72">
        <f t="shared" si="348"/>
        <v>0.70453280583136568</v>
      </c>
      <c r="T690" s="72">
        <f t="shared" si="349"/>
        <v>0.92324769657510097</v>
      </c>
      <c r="U690" s="72">
        <f t="shared" si="350"/>
        <v>0.99169122678871147</v>
      </c>
      <c r="V690" s="72">
        <f t="shared" si="351"/>
        <v>0.62406345742060454</v>
      </c>
      <c r="W690" s="72">
        <f t="shared" si="352"/>
        <v>0.86322408536585371</v>
      </c>
      <c r="X690" s="72">
        <f t="shared" si="353"/>
        <v>0.14862944162436548</v>
      </c>
      <c r="Y690" s="72">
        <f t="shared" si="354"/>
        <v>0.46544379973053229</v>
      </c>
      <c r="Z690" s="72">
        <f t="shared" si="355"/>
        <v>0.70373743122747112</v>
      </c>
      <c r="AA690" s="72">
        <f t="shared" si="356"/>
        <v>0.68102534051314545</v>
      </c>
      <c r="AB690" s="72">
        <f t="shared" si="357"/>
        <v>1.1568627450980362E-2</v>
      </c>
      <c r="AC690" s="72"/>
      <c r="AD690" s="72"/>
      <c r="AE690" s="72">
        <f t="shared" si="358"/>
        <v>0.29546719416863432</v>
      </c>
      <c r="AF690" s="72">
        <f t="shared" si="359"/>
        <v>7.6752303424899013E-2</v>
      </c>
      <c r="AG690" s="72">
        <f t="shared" si="360"/>
        <v>8.308773211288506E-3</v>
      </c>
      <c r="AH690" s="72">
        <f t="shared" si="361"/>
        <v>0.37593654257939541</v>
      </c>
      <c r="AI690" s="72">
        <f t="shared" si="362"/>
        <v>0.13677591463414629</v>
      </c>
      <c r="AJ690" s="72">
        <f>(AV690-Driver!$K$179)/(Driver!$L$179-Driver!$K$179)</f>
        <v>9.1370558375634514E-2</v>
      </c>
      <c r="AK690" s="72">
        <f>(AW690-Driver!$K$180)/(Driver!$L$180-Driver!$K$180)</f>
        <v>0.18176127882586668</v>
      </c>
      <c r="AL690" s="72">
        <f>(AX690-Driver!$K$181)/(Driver!$L$181-Driver!$K$181)</f>
        <v>0.3037374312274711</v>
      </c>
      <c r="AM690" s="72">
        <f>(AY690-Driver!$K$182)/(Driver!$L$182-Driver!$K$182)</f>
        <v>0.89502534051314542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63"/>
        <v>1.9230769230769231</v>
      </c>
      <c r="AW690" s="70">
        <f t="shared" si="364"/>
        <v>18.727669758506526</v>
      </c>
      <c r="AX690" s="70">
        <f t="shared" si="365"/>
        <v>3.7336368810472398</v>
      </c>
      <c r="AY690" s="70">
        <f>IFERROR(Driver!$K$19/Data!BH690/Data!BI690*Data!BK690*Data!BL690,"")</f>
        <v>-0.64260152313639562</v>
      </c>
      <c r="AZ690" s="70">
        <f t="shared" si="366"/>
        <v>15.636634400595682</v>
      </c>
      <c r="BA690" s="70"/>
      <c r="BB690" s="70"/>
      <c r="BC690" s="70">
        <f t="shared" si="367"/>
        <v>28.28654549064505</v>
      </c>
      <c r="BD690" s="70">
        <f t="shared" si="368"/>
        <v>3.7782028385133204</v>
      </c>
      <c r="BE690" s="70">
        <f t="shared" si="369"/>
        <v>0.10846784088973535</v>
      </c>
      <c r="BF690" s="70">
        <f t="shared" si="370"/>
        <v>2.717798460301045</v>
      </c>
      <c r="BG690" s="70">
        <f t="shared" si="37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219</v>
      </c>
      <c r="BS690" s="8" t="s">
        <v>855</v>
      </c>
      <c r="BT690" s="9" t="s">
        <v>857</v>
      </c>
      <c r="BU690" s="10">
        <v>156</v>
      </c>
      <c r="BV690" s="9" t="s">
        <v>222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303</v>
      </c>
      <c r="CU690" s="10"/>
      <c r="CV690" s="10"/>
      <c r="CW690" s="10"/>
      <c r="CX690" t="e">
        <f>INDEX('Data_Price '!AS$2:AS$1266,MATCH(Data!$DN690,'Data_Price '!$BE$2:$BE$1266,0))</f>
        <v>#N/A</v>
      </c>
      <c r="CY690" t="e">
        <f>INDEX('Data_Price '!AT$2:AT$1266,MATCH(Data!$DN690,'Data_Price '!$BE$2:$BE$1266,0))</f>
        <v>#N/A</v>
      </c>
      <c r="CZ690" t="e">
        <f>INDEX('Data_Price '!AU$2:AU$1266,MATCH(Data!$DN690,'Data_Price '!$BE$2:$BE$1266,0))</f>
        <v>#N/A</v>
      </c>
      <c r="DA690" t="e">
        <f>INDEX('Data_Price '!AV$2:AV$1266,MATCH(Data!$DN690,'Data_Price '!$BE$2:$BE$1266,0))</f>
        <v>#N/A</v>
      </c>
      <c r="DB690" t="e">
        <f>INDEX('Data_Price '!AW$2:AW$1266,MATCH(Data!$DN690,'Data_Price '!$BE$2:$BE$1266,0))</f>
        <v>#N/A</v>
      </c>
      <c r="DC690" t="e">
        <f>INDEX('Data_Price '!AX$2:AX$1266,MATCH(Data!$DN690,'Data_Price '!$BE$2:$BE$1266,0))</f>
        <v>#N/A</v>
      </c>
      <c r="DD690" t="e">
        <f>INDEX('Data_Price '!AY$2:AY$1266,MATCH(Data!$DN690,'Data_Price '!$BE$2:$BE$1266,0))</f>
        <v>#N/A</v>
      </c>
      <c r="DE690" t="e">
        <f>INDEX('Data_Price '!AZ$2:AZ$1266,MATCH(Data!$DN690,'Data_Price '!$BE$2:$BE$1266,0))</f>
        <v>#N/A</v>
      </c>
      <c r="DF690" t="e">
        <f>INDEX('Data_Price '!BA$2:BA$1266,MATCH(Data!$DN690,'Data_Price '!$BE$2:$BE$1266,0))</f>
        <v>#N/A</v>
      </c>
      <c r="DG690" t="e">
        <f>INDEX('Data_Price '!BB$2:BB$1266,MATCH(Data!$DN690,'Data_Price '!$BE$2:$BE$1266,0))</f>
        <v>#N/A</v>
      </c>
      <c r="DH690" t="e">
        <f>INDEX('Data_Price '!BC$2:BC$1266,MATCH(Data!$DN690,'Data_Price '!$BE$2:$BE$1266,0))</f>
        <v>#N/A</v>
      </c>
      <c r="DI690" t="e">
        <f>INDEX('Data_Price '!BD$2:BD$1266,MATCH(Data!$DN690,'Data_Price '!$BE$2:$BE$1266,0))</f>
        <v>#N/A</v>
      </c>
      <c r="DJ690" s="89" t="e">
        <f ca="1">_xll.Connector("TinyUrl.TinyUrl",DA690,0)</f>
        <v>#NAME?</v>
      </c>
      <c r="DK690" s="89" t="e">
        <f ca="1">_xll.Connector("TinyUrl.TinyUrl",DE690,0)</f>
        <v>#NAME?</v>
      </c>
      <c r="DL690" s="89" t="e">
        <f ca="1">_xll.Connector("TinyUrl.TinyUrl",DI690,0)</f>
        <v>#NAME?</v>
      </c>
      <c r="DM690" s="224" t="str">
        <f t="shared" si="372"/>
        <v>Bash 86</v>
      </c>
      <c r="DN690" s="89" t="str">
        <f t="shared" si="373"/>
        <v xml:space="preserve"> VölklBash 86156 Unisex</v>
      </c>
      <c r="DO690" s="227" t="s">
        <v>1028</v>
      </c>
    </row>
    <row r="691" spans="2:119" ht="15.45" customHeight="1">
      <c r="B691" s="224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#VALUE!</v>
      </c>
      <c r="F691" s="43" t="b">
        <f>CL691&gt;Driver!$F$56</f>
        <v>0</v>
      </c>
      <c r="G691" s="43" t="b">
        <f>AND(CB691&gt;Driver!$F$55,CB691&lt;Driver!$G$55)</f>
        <v>0</v>
      </c>
      <c r="H691" s="43" t="e">
        <f t="shared" si="340"/>
        <v>#VALUE!</v>
      </c>
      <c r="I691" s="43">
        <f t="shared" si="341"/>
        <v>0</v>
      </c>
      <c r="J691" s="43" t="e">
        <f t="array" ref="J691">NOT(OR(($H$9:$H$1273=TRUE)*($I$9:$I$1273&gt;0)*($BT$9:$BT$1273=BT691)*($K$9:$K$1273&gt;K691)))</f>
        <v>#VALUE!</v>
      </c>
      <c r="K691" s="72">
        <f t="shared" si="342"/>
        <v>0.64817690889738611</v>
      </c>
      <c r="L691" s="72">
        <f t="shared" si="343"/>
        <v>0.95517202481669483</v>
      </c>
      <c r="M691" s="72">
        <f t="shared" si="344"/>
        <v>0.34118179297807749</v>
      </c>
      <c r="N691" s="72">
        <f t="shared" si="345"/>
        <v>-4.1231897805602546E-3</v>
      </c>
      <c r="O691" s="72">
        <f t="shared" si="346"/>
        <v>0.29303621577361627</v>
      </c>
      <c r="P691" s="72">
        <f t="shared" si="347"/>
        <v>0.73463235294117646</v>
      </c>
      <c r="Q691" s="72"/>
      <c r="R691" s="72"/>
      <c r="S691" s="72">
        <f t="shared" si="348"/>
        <v>0.76781825042994523</v>
      </c>
      <c r="T691" s="72">
        <f t="shared" si="349"/>
        <v>0.9749570834800072</v>
      </c>
      <c r="U691" s="72">
        <f t="shared" si="350"/>
        <v>0.99897959921038704</v>
      </c>
      <c r="V691" s="72">
        <f t="shared" si="351"/>
        <v>0.66421972181974454</v>
      </c>
      <c r="W691" s="72">
        <f t="shared" si="352"/>
        <v>0.97227722772277225</v>
      </c>
      <c r="X691" s="72">
        <f t="shared" si="353"/>
        <v>4.4827975183305169E-2</v>
      </c>
      <c r="Y691" s="72">
        <f t="shared" si="354"/>
        <v>0.65881820702192251</v>
      </c>
      <c r="Z691" s="72">
        <f t="shared" si="355"/>
        <v>1.0041231897805603</v>
      </c>
      <c r="AA691" s="72">
        <f t="shared" si="356"/>
        <v>0.70696378422638373</v>
      </c>
      <c r="AB691" s="72">
        <f t="shared" si="357"/>
        <v>0.26536764705882349</v>
      </c>
      <c r="AC691" s="72"/>
      <c r="AD691" s="72"/>
      <c r="AE691" s="72">
        <f t="shared" si="358"/>
        <v>0.23218174957005475</v>
      </c>
      <c r="AF691" s="72">
        <f t="shared" si="359"/>
        <v>2.5042916519992797E-2</v>
      </c>
      <c r="AG691" s="72">
        <f t="shared" si="360"/>
        <v>1.0204007896129352E-3</v>
      </c>
      <c r="AH691" s="72">
        <f t="shared" si="361"/>
        <v>0.33578027818025541</v>
      </c>
      <c r="AI691" s="72">
        <f t="shared" si="362"/>
        <v>2.7722772277227734E-2</v>
      </c>
      <c r="AJ691" s="72">
        <f>(AV691-Driver!$K$179)/(Driver!$L$179-Driver!$K$179)</f>
        <v>0.28482797518330516</v>
      </c>
      <c r="AK691" s="72">
        <f>(AW691-Driver!$K$180)/(Driver!$L$180-Driver!$K$180)</f>
        <v>0.44757368614527554</v>
      </c>
      <c r="AL691" s="72">
        <f>(AX691-Driver!$K$181)/(Driver!$L$181-Driver!$K$181)</f>
        <v>0.60412318978056023</v>
      </c>
      <c r="AM691" s="72">
        <f>(AY691-Driver!$K$182)/(Driver!$L$182-Driver!$K$182)</f>
        <v>0.9209637842263837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63"/>
        <v>5.9947768281101625</v>
      </c>
      <c r="AW691" s="70">
        <f t="shared" si="364"/>
        <v>44.720973445742288</v>
      </c>
      <c r="AX691" s="70">
        <f t="shared" si="365"/>
        <v>6.4371087080250424</v>
      </c>
      <c r="AY691" s="70">
        <f>IFERROR(Driver!$K$19/Data!BH691/Data!BI691*Data!BK691*Data!BL691,"")</f>
        <v>-0.48381955118818609</v>
      </c>
      <c r="AZ691" s="70">
        <f t="shared" si="366"/>
        <v>38.767684288905436</v>
      </c>
      <c r="BA691" s="70"/>
      <c r="BB691" s="70"/>
      <c r="BC691" s="70">
        <f t="shared" si="367"/>
        <v>61.113145557201506</v>
      </c>
      <c r="BD691" s="70">
        <f t="shared" si="368"/>
        <v>8.3543919559855802</v>
      </c>
      <c r="BE691" s="70">
        <f t="shared" si="369"/>
        <v>0.10118076863166568</v>
      </c>
      <c r="BF691" s="70">
        <f t="shared" si="370"/>
        <v>7.2531664104599782</v>
      </c>
      <c r="BG691" s="70">
        <f t="shared" si="37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219</v>
      </c>
      <c r="BS691" s="8" t="s">
        <v>950</v>
      </c>
      <c r="BT691" s="9" t="s">
        <v>695</v>
      </c>
      <c r="BU691" s="10">
        <v>177</v>
      </c>
      <c r="BV691" s="9" t="s">
        <v>222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305</v>
      </c>
      <c r="CU691" s="10"/>
      <c r="CV691" s="10"/>
      <c r="CW691" s="10"/>
      <c r="CX691" t="str">
        <f>INDEX('Data_Price '!AS$2:AS$1266,MATCH(Data!$DN691,'Data_Price '!$BE$2:$BE$1266,0))</f>
        <v>'22 K2 Mindbender 99 Ti Skis 177cm</v>
      </c>
      <c r="CY691" t="str">
        <f>INDEX('Data_Price '!AT$2:AT$1266,MATCH(Data!$DN691,'Data_Price '!$BE$2:$BE$1266,0))</f>
        <v>Al's Ski Equipment Barn</v>
      </c>
      <c r="CZ691">
        <f>INDEX('Data_Price '!AU$2:AU$1266,MATCH(Data!$DN691,'Data_Price '!$BE$2:$BE$1266,0))</f>
        <v>699</v>
      </c>
      <c r="DA691" t="str">
        <f>INDEX('Data_Price '!AV$2:AV$1266,MATCH(Data!$DN691,'Data_Price '!$BE$2:$BE$1266,0))</f>
        <v>https://www.google.com/url?url=https://www.untracked.com/p7301c101b37lr-Froogle-22_k2_mindbender_99ti_all_mountain_freeride_skis.html%23chsku749622&amp;rct=j&amp;q=&amp;esrc=s&amp;sa=U&amp;ved=0ahUKEwjigomCx6P2AhWIdN8KHUBzDrcQ2SkIWQ&amp;usg=AOvVaw27qZXOxXC0kcEAfuqO-7tG</v>
      </c>
      <c r="DB691">
        <f>INDEX('Data_Price '!AW$2:AW$1266,MATCH(Data!$DN691,'Data_Price '!$BE$2:$BE$1266,0))</f>
        <v>0</v>
      </c>
      <c r="DC691">
        <f>INDEX('Data_Price '!AX$2:AX$1266,MATCH(Data!$DN691,'Data_Price '!$BE$2:$BE$1266,0))</f>
        <v>0</v>
      </c>
      <c r="DD691">
        <f>INDEX('Data_Price '!AY$2:AY$1266,MATCH(Data!$DN691,'Data_Price '!$BE$2:$BE$1266,0))</f>
        <v>0</v>
      </c>
      <c r="DE691">
        <f>INDEX('Data_Price '!AZ$2:AZ$1266,MATCH(Data!$DN691,'Data_Price '!$BE$2:$BE$1266,0))</f>
        <v>0</v>
      </c>
      <c r="DF691">
        <f>INDEX('Data_Price '!BA$2:BA$1266,MATCH(Data!$DN691,'Data_Price '!$BE$2:$BE$1266,0))</f>
        <v>0</v>
      </c>
      <c r="DG691">
        <f>INDEX('Data_Price '!BB$2:BB$1266,MATCH(Data!$DN691,'Data_Price '!$BE$2:$BE$1266,0))</f>
        <v>0</v>
      </c>
      <c r="DH691">
        <f>INDEX('Data_Price '!BC$2:BC$1266,MATCH(Data!$DN691,'Data_Price '!$BE$2:$BE$1266,0))</f>
        <v>0</v>
      </c>
      <c r="DI691">
        <f>INDEX('Data_Price '!BD$2:BD$1266,MATCH(Data!$DN691,'Data_Price '!$BE$2:$BE$1266,0))</f>
        <v>0</v>
      </c>
      <c r="DJ691" s="89" t="e">
        <f ca="1">_xll.Connector("TinyUrl.TinyUrl",DA691,0)</f>
        <v>#NAME?</v>
      </c>
      <c r="DK691" s="89" t="e">
        <f ca="1">_xll.Connector("TinyUrl.TinyUrl",DE691,0)</f>
        <v>#NAME?</v>
      </c>
      <c r="DL691" s="89" t="e">
        <f ca="1">_xll.Connector("TinyUrl.TinyUrl",DI691,0)</f>
        <v>#NAME?</v>
      </c>
      <c r="DM691" s="224" t="str">
        <f t="shared" si="372"/>
        <v>Mindbender 99 Ti</v>
      </c>
      <c r="DN691" s="89" t="str">
        <f t="shared" si="373"/>
        <v xml:space="preserve"> K2Mindbender 99 Ti177 Unisex</v>
      </c>
      <c r="DO691" s="227"/>
    </row>
    <row r="692" spans="2:119" ht="15.45" customHeight="1">
      <c r="B692" s="224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#VALUE!</v>
      </c>
      <c r="F692" s="43" t="b">
        <f>CL692&gt;Driver!$F$56</f>
        <v>1</v>
      </c>
      <c r="G692" s="43" t="b">
        <f>AND(CB692&gt;Driver!$F$55,CB692&lt;Driver!$G$55)</f>
        <v>0</v>
      </c>
      <c r="H692" s="43" t="e">
        <f t="shared" si="340"/>
        <v>#VALUE!</v>
      </c>
      <c r="I692" s="43">
        <f t="shared" si="341"/>
        <v>0</v>
      </c>
      <c r="J692" s="43" t="e">
        <f t="array" ref="J692">NOT(OR(($H$9:$H$1273=TRUE)*($I$9:$I$1273&gt;0)*($BT$9:$BT$1273=BT692)*($K$9:$K$1273&gt;K692)))</f>
        <v>#VALUE!</v>
      </c>
      <c r="K692" s="72">
        <f t="shared" si="342"/>
        <v>0.72868185126765717</v>
      </c>
      <c r="L692" s="72">
        <f t="shared" si="343"/>
        <v>0.90159052453468702</v>
      </c>
      <c r="M692" s="72">
        <f t="shared" si="344"/>
        <v>0.55577317800062742</v>
      </c>
      <c r="N692" s="72">
        <f t="shared" si="345"/>
        <v>0.34369189907038511</v>
      </c>
      <c r="O692" s="72">
        <f t="shared" si="346"/>
        <v>0.3884070466962033</v>
      </c>
      <c r="P692" s="72">
        <f t="shared" si="347"/>
        <v>0.93522058823529408</v>
      </c>
      <c r="Q692" s="72"/>
      <c r="R692" s="72"/>
      <c r="S692" s="72">
        <f t="shared" si="348"/>
        <v>0.68190950235723369</v>
      </c>
      <c r="T692" s="72">
        <f t="shared" si="349"/>
        <v>0.92288643674015003</v>
      </c>
      <c r="U692" s="72">
        <f t="shared" si="350"/>
        <v>0.96605882931479925</v>
      </c>
      <c r="V692" s="72">
        <f t="shared" si="351"/>
        <v>0.6724692354892865</v>
      </c>
      <c r="W692" s="72">
        <f t="shared" si="352"/>
        <v>0.9745675559380379</v>
      </c>
      <c r="X692" s="72">
        <f t="shared" si="353"/>
        <v>9.8409475465312979E-2</v>
      </c>
      <c r="Y692" s="72">
        <f t="shared" si="354"/>
        <v>0.44422682199937258</v>
      </c>
      <c r="Z692" s="72">
        <f t="shared" si="355"/>
        <v>0.65630810092961489</v>
      </c>
      <c r="AA692" s="72">
        <f t="shared" si="356"/>
        <v>0.6115929533037967</v>
      </c>
      <c r="AB692" s="72">
        <f t="shared" si="357"/>
        <v>6.4779411764705919E-2</v>
      </c>
      <c r="AC692" s="72"/>
      <c r="AD692" s="72"/>
      <c r="AE692" s="72">
        <f t="shared" si="358"/>
        <v>0.31809049764276631</v>
      </c>
      <c r="AF692" s="72">
        <f t="shared" si="359"/>
        <v>7.7113563259849971E-2</v>
      </c>
      <c r="AG692" s="72">
        <f t="shared" si="360"/>
        <v>3.3941170685200792E-2</v>
      </c>
      <c r="AH692" s="72">
        <f t="shared" si="361"/>
        <v>0.3275307645107135</v>
      </c>
      <c r="AI692" s="72">
        <f t="shared" si="362"/>
        <v>2.5432444061962142E-2</v>
      </c>
      <c r="AJ692" s="72">
        <f>(AV692-Driver!$K$179)/(Driver!$L$179-Driver!$K$179)</f>
        <v>0.33840947546531297</v>
      </c>
      <c r="AK692" s="72">
        <f>(AW692-Driver!$K$180)/(Driver!$L$180-Driver!$K$180)</f>
        <v>0.10189274633799693</v>
      </c>
      <c r="AL692" s="72">
        <f>(AX692-Driver!$K$181)/(Driver!$L$181-Driver!$K$181)</f>
        <v>0.25630810092961487</v>
      </c>
      <c r="AM692" s="72">
        <f>(AY692-Driver!$K$182)/(Driver!$L$182-Driver!$K$182)</f>
        <v>0.82559295330379667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63"/>
        <v>7.1225071225071215</v>
      </c>
      <c r="AW692" s="70">
        <f t="shared" si="364"/>
        <v>10.917473684715253</v>
      </c>
      <c r="AX692" s="70">
        <f t="shared" si="365"/>
        <v>3.3067729083665336</v>
      </c>
      <c r="AY692" s="70">
        <f>IFERROR(Driver!$K$19/Data!BH692/Data!BI692*Data!BK692*Data!BL692,"")</f>
        <v>-1.0676313159818838</v>
      </c>
      <c r="AZ692" s="70">
        <f t="shared" si="366"/>
        <v>8.6783320923306029</v>
      </c>
      <c r="BA692" s="70"/>
      <c r="BB692" s="70"/>
      <c r="BC692" s="70">
        <f t="shared" si="367"/>
        <v>16.551680703958603</v>
      </c>
      <c r="BD692" s="70">
        <f t="shared" si="368"/>
        <v>3.7462319832347108</v>
      </c>
      <c r="BE692" s="70">
        <f t="shared" si="369"/>
        <v>6.6225433907693823E-2</v>
      </c>
      <c r="BF692" s="70">
        <f t="shared" si="370"/>
        <v>8.1848910233211196</v>
      </c>
      <c r="BG692" s="70">
        <f t="shared" si="37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219</v>
      </c>
      <c r="BS692" s="8" t="s">
        <v>764</v>
      </c>
      <c r="BT692" s="9" t="s">
        <v>766</v>
      </c>
      <c r="BU692" s="10">
        <v>180</v>
      </c>
      <c r="BV692" s="9" t="s">
        <v>222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302</v>
      </c>
      <c r="CU692" s="9" t="s">
        <v>388</v>
      </c>
      <c r="CV692" s="10"/>
      <c r="CW692" s="10"/>
      <c r="CX692">
        <f>INDEX('Data_Price '!AS$2:AS$1266,MATCH(Data!$DN692,'Data_Price '!$BE$2:$BE$1266,0))</f>
        <v>0</v>
      </c>
      <c r="CY692">
        <f>INDEX('Data_Price '!AT$2:AT$1266,MATCH(Data!$DN692,'Data_Price '!$BE$2:$BE$1266,0))</f>
        <v>0</v>
      </c>
      <c r="CZ692">
        <f>INDEX('Data_Price '!AU$2:AU$1266,MATCH(Data!$DN692,'Data_Price '!$BE$2:$BE$1266,0))</f>
        <v>0</v>
      </c>
      <c r="DA692">
        <f>INDEX('Data_Price '!AV$2:AV$1266,MATCH(Data!$DN692,'Data_Price '!$BE$2:$BE$1266,0))</f>
        <v>0</v>
      </c>
      <c r="DB692">
        <f>INDEX('Data_Price '!AW$2:AW$1266,MATCH(Data!$DN692,'Data_Price '!$BE$2:$BE$1266,0))</f>
        <v>0</v>
      </c>
      <c r="DC692">
        <f>INDEX('Data_Price '!AX$2:AX$1266,MATCH(Data!$DN692,'Data_Price '!$BE$2:$BE$1266,0))</f>
        <v>0</v>
      </c>
      <c r="DD692">
        <f>INDEX('Data_Price '!AY$2:AY$1266,MATCH(Data!$DN692,'Data_Price '!$BE$2:$BE$1266,0))</f>
        <v>0</v>
      </c>
      <c r="DE692">
        <f>INDEX('Data_Price '!AZ$2:AZ$1266,MATCH(Data!$DN692,'Data_Price '!$BE$2:$BE$1266,0))</f>
        <v>0</v>
      </c>
      <c r="DF692">
        <f>INDEX('Data_Price '!BA$2:BA$1266,MATCH(Data!$DN692,'Data_Price '!$BE$2:$BE$1266,0))</f>
        <v>0</v>
      </c>
      <c r="DG692">
        <f>INDEX('Data_Price '!BB$2:BB$1266,MATCH(Data!$DN692,'Data_Price '!$BE$2:$BE$1266,0))</f>
        <v>0</v>
      </c>
      <c r="DH692">
        <f>INDEX('Data_Price '!BC$2:BC$1266,MATCH(Data!$DN692,'Data_Price '!$BE$2:$BE$1266,0))</f>
        <v>0</v>
      </c>
      <c r="DI692">
        <f>INDEX('Data_Price '!BD$2:BD$1266,MATCH(Data!$DN692,'Data_Price '!$BE$2:$BE$1266,0))</f>
        <v>0</v>
      </c>
      <c r="DJ692" s="89" t="e">
        <f ca="1">_xll.Connector("TinyUrl.TinyUrl",DA692,0)</f>
        <v>#NAME?</v>
      </c>
      <c r="DK692" s="89" t="e">
        <f ca="1">_xll.Connector("TinyUrl.TinyUrl",DE692,0)</f>
        <v>#NAME?</v>
      </c>
      <c r="DL692" s="89" t="e">
        <f ca="1">_xll.Connector("TinyUrl.TinyUrl",DI692,0)</f>
        <v>#NAME?</v>
      </c>
      <c r="DM692" s="224" t="str">
        <f t="shared" si="372"/>
        <v>Chinook 99</v>
      </c>
      <c r="DN692" s="89" t="str">
        <f t="shared" si="373"/>
        <v xml:space="preserve"> RaccoonChinook 99180 Unisex</v>
      </c>
      <c r="DO692" s="227"/>
    </row>
    <row r="693" spans="2:119" ht="15.45" customHeight="1">
      <c r="B693" s="224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#VALUE!</v>
      </c>
      <c r="F693" s="43" t="b">
        <f>CL693&gt;Driver!$F$56</f>
        <v>1</v>
      </c>
      <c r="G693" s="43" t="b">
        <f>AND(CB693&gt;Driver!$F$55,CB693&lt;Driver!$G$55)</f>
        <v>0</v>
      </c>
      <c r="H693" s="43" t="e">
        <f t="shared" si="340"/>
        <v>#VALUE!</v>
      </c>
      <c r="I693" s="43">
        <f t="shared" si="341"/>
        <v>0</v>
      </c>
      <c r="J693" s="43" t="e">
        <f t="array" ref="J693">NOT(OR(($H$9:$H$1273=TRUE)*($I$9:$I$1273&gt;0)*($BT$9:$BT$1273=BT693)*($K$9:$K$1273&gt;K693)))</f>
        <v>#VALUE!</v>
      </c>
      <c r="K693" s="72">
        <f t="shared" si="342"/>
        <v>0.69015835498499278</v>
      </c>
      <c r="L693" s="72">
        <f t="shared" si="343"/>
        <v>0.87747643219724436</v>
      </c>
      <c r="M693" s="72">
        <f t="shared" si="344"/>
        <v>0.50284027777274098</v>
      </c>
      <c r="N693" s="72">
        <f t="shared" si="345"/>
        <v>0.21784607601340666</v>
      </c>
      <c r="O693" s="72">
        <f t="shared" si="346"/>
        <v>0.33549501874272503</v>
      </c>
      <c r="P693" s="72">
        <f t="shared" si="347"/>
        <v>0.9551797385620916</v>
      </c>
      <c r="Q693" s="72"/>
      <c r="R693" s="72"/>
      <c r="S693" s="72">
        <f t="shared" si="348"/>
        <v>0.71379375097153197</v>
      </c>
      <c r="T693" s="72">
        <f t="shared" si="349"/>
        <v>0.92624137182502542</v>
      </c>
      <c r="U693" s="72">
        <f t="shared" si="350"/>
        <v>0.95523063874392433</v>
      </c>
      <c r="V693" s="72">
        <f t="shared" si="351"/>
        <v>0.6464080964540232</v>
      </c>
      <c r="W693" s="72">
        <f t="shared" si="352"/>
        <v>0.88888888888888895</v>
      </c>
      <c r="X693" s="72">
        <f t="shared" si="353"/>
        <v>0.12252356780275561</v>
      </c>
      <c r="Y693" s="72">
        <f t="shared" si="354"/>
        <v>0.49715972222725896</v>
      </c>
      <c r="Z693" s="72">
        <f t="shared" si="355"/>
        <v>0.78215392398659334</v>
      </c>
      <c r="AA693" s="72">
        <f t="shared" si="356"/>
        <v>0.66450498125727497</v>
      </c>
      <c r="AB693" s="72">
        <f t="shared" si="357"/>
        <v>4.4820261437908432E-2</v>
      </c>
      <c r="AC693" s="72"/>
      <c r="AD693" s="72"/>
      <c r="AE693" s="72">
        <f t="shared" si="358"/>
        <v>0.28620624902846797</v>
      </c>
      <c r="AF693" s="72">
        <f t="shared" si="359"/>
        <v>7.3758628174974555E-2</v>
      </c>
      <c r="AG693" s="72">
        <f t="shared" si="360"/>
        <v>4.4769361256075717E-2</v>
      </c>
      <c r="AH693" s="72">
        <f t="shared" si="361"/>
        <v>0.3535919035459768</v>
      </c>
      <c r="AI693" s="72">
        <f t="shared" si="362"/>
        <v>0.11111111111111106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0.21893498381355589</v>
      </c>
      <c r="AL693" s="72">
        <f>(AX693-Driver!$K$181)/(Driver!$L$181-Driver!$K$181)</f>
        <v>0.38215392398659337</v>
      </c>
      <c r="AM693" s="72">
        <f>(AY693-Driver!$K$182)/(Driver!$L$182-Driver!$K$182)</f>
        <v>0.87850498125727494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63"/>
        <v>2.4725274725274726</v>
      </c>
      <c r="AW693" s="70">
        <f t="shared" si="364"/>
        <v>22.362817615858489</v>
      </c>
      <c r="AX693" s="70">
        <f t="shared" si="365"/>
        <v>4.4393853158793402</v>
      </c>
      <c r="AY693" s="70">
        <f>IFERROR(Driver!$K$19/Data!BH693/Data!BI693*Data!BK693*Data!BL693,"")</f>
        <v>-0.74373076777959679</v>
      </c>
      <c r="AZ693" s="70">
        <f t="shared" si="366"/>
        <v>18.667163067758747</v>
      </c>
      <c r="BA693" s="70"/>
      <c r="BB693" s="70"/>
      <c r="BC693" s="70">
        <f t="shared" si="367"/>
        <v>33.090262115895456</v>
      </c>
      <c r="BD693" s="70">
        <f t="shared" si="368"/>
        <v>4.0431377936529751</v>
      </c>
      <c r="BE693" s="70">
        <f t="shared" si="369"/>
        <v>5.5399174964140256E-2</v>
      </c>
      <c r="BF693" s="70">
        <f t="shared" si="370"/>
        <v>5.2414684591520171</v>
      </c>
      <c r="BG693" s="70">
        <f t="shared" si="37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219</v>
      </c>
      <c r="BS693" s="8" t="s">
        <v>950</v>
      </c>
      <c r="BT693" s="9" t="s">
        <v>703</v>
      </c>
      <c r="BU693" s="10">
        <v>169</v>
      </c>
      <c r="BV693" s="9" t="s">
        <v>390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305</v>
      </c>
      <c r="CU693" s="9" t="s">
        <v>303</v>
      </c>
      <c r="CV693" s="10"/>
      <c r="CW693" s="10"/>
      <c r="CX693" t="str">
        <f>INDEX('Data_Price '!AS$2:AS$1266,MATCH(Data!$DN693,'Data_Price '!$BE$2:$BE$1266,0))</f>
        <v>K2 Reckoner 92 Alliance Skis Â· 169 cm</v>
      </c>
      <c r="CY693" t="str">
        <f>INDEX('Data_Price '!AT$2:AT$1266,MATCH(Data!$DN693,'Data_Price '!$BE$2:$BE$1266,0))</f>
        <v>Curated</v>
      </c>
      <c r="CZ693">
        <f>INDEX('Data_Price '!AU$2:AU$1266,MATCH(Data!$DN693,'Data_Price '!$BE$2:$BE$1266,0))</f>
        <v>299</v>
      </c>
      <c r="DA693" t="str">
        <f>INDEX('Data_Price '!AV$2:AV$1266,MATCH(Data!$DN693,'Data_Price '!$BE$2:$BE$1266,0))</f>
        <v>https://www.google.com/url?url=https://www.curated.com/products/5467399/k2-reckoner-92-alliance-skis-169-cm%3Fc_source%3Dgoogle-shopping&amp;rct=j&amp;q=&amp;esrc=s&amp;sa=U&amp;ved=0ahUKEwihwOKCx6P2AhUNc98KHfXpCM0Q2SkIZg&amp;usg=AOvVaw24IzpJ1CifFf0wdQsSS-CP</v>
      </c>
      <c r="DB693" t="str">
        <f>INDEX('Data_Price '!AW$2:AW$1266,MATCH(Data!$DN693,'Data_Price '!$BE$2:$BE$1266,0))</f>
        <v>K2 Women's Reckoner 92 Alliance Skis 169 cm</v>
      </c>
      <c r="DC693" t="str">
        <f>INDEX('Data_Price '!AX$2:AX$1266,MATCH(Data!$DN693,'Data_Price '!$BE$2:$BE$1266,0))</f>
        <v>evo.com</v>
      </c>
      <c r="DD693">
        <f>INDEX('Data_Price '!AY$2:AY$1266,MATCH(Data!$DN693,'Data_Price '!$BE$2:$BE$1266,0))</f>
        <v>299.95</v>
      </c>
      <c r="DE693" t="str">
        <f>INDEX('Data_Price '!AZ$2:AZ$1266,MATCH(Data!$DN693,'Data_Price '!$BE$2:$BE$1266,0))</f>
        <v>https://www.google.com/url?url=https://www.evo.com/skis/k2-reckoner-92-alliance-womens%3Fimage%3D201069/825042/k2-reckoner-92-alliance-skis-women-s-2022-.jpg&amp;rct=j&amp;q=&amp;esrc=s&amp;sa=U&amp;ved=0ahUKEwihwOKCx6P2AhUNc98KHfXpCM0QsDwIXQ&amp;usg=AOvVaw38GzbYJlHxmZ3Wc3G4L0bO</v>
      </c>
      <c r="DF693" t="str">
        <f>INDEX('Data_Price '!BA$2:BA$1266,MATCH(Data!$DN693,'Data_Price '!$BE$2:$BE$1266,0))</f>
        <v>K2 Reckoner 92 Alliance Skis 2022 - Size: 169</v>
      </c>
      <c r="DG693" t="str">
        <f>INDEX('Data_Price '!BB$2:BB$1266,MATCH(Data!$DN693,'Data_Price '!$BE$2:$BE$1266,0))</f>
        <v>K2 Snow</v>
      </c>
      <c r="DH693">
        <f>INDEX('Data_Price '!BC$2:BC$1266,MATCH(Data!$DN693,'Data_Price '!$BE$2:$BE$1266,0))</f>
        <v>299.95</v>
      </c>
      <c r="DI693" t="str">
        <f>INDEX('Data_Price '!BD$2:BD$1266,MATCH(Data!$DN693,'Data_Price '!$BE$2:$BE$1266,0))</f>
        <v>https://www.google.com/url?url=https://k2snow.com/p/reckoner-92-alliance%3FSize%3D169&amp;rct=j&amp;q=&amp;esrc=s&amp;sa=U&amp;ved=0ahUKEwihwOKCx6P2AhUNc98KHfXpCM0Q2SkIYA&amp;usg=AOvVaw3sd0-0R_aIGBOzz0YSm20W</v>
      </c>
      <c r="DJ693" s="89" t="e">
        <f ca="1">_xll.Connector("TinyUrl.TinyUrl",DA693,0)</f>
        <v>#NAME?</v>
      </c>
      <c r="DK693" s="89" t="e">
        <f ca="1">_xll.Connector("TinyUrl.TinyUrl",DE693,0)</f>
        <v>#NAME?</v>
      </c>
      <c r="DL693" s="89" t="e">
        <f ca="1">_xll.Connector("TinyUrl.TinyUrl",DI693,0)</f>
        <v>#NAME?</v>
      </c>
      <c r="DM693" s="224" t="str">
        <f t="shared" si="372"/>
        <v>Reckoner 92 Alliance</v>
      </c>
      <c r="DN693" s="89" t="str">
        <f t="shared" si="373"/>
        <v xml:space="preserve"> K2Reckoner 92 Alliance169 Women's</v>
      </c>
      <c r="DO693" s="227" t="s">
        <v>1099</v>
      </c>
    </row>
    <row r="694" spans="2:119" ht="15.45" customHeight="1">
      <c r="B694" s="224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#VALUE!</v>
      </c>
      <c r="F694" s="43" t="b">
        <f>CL694&gt;Driver!$F$56</f>
        <v>0</v>
      </c>
      <c r="G694" s="43" t="b">
        <f>AND(CB694&gt;Driver!$F$55,CB694&lt;Driver!$G$55)</f>
        <v>0</v>
      </c>
      <c r="H694" s="43" t="e">
        <f t="shared" si="340"/>
        <v>#VALUE!</v>
      </c>
      <c r="I694" s="43">
        <f t="shared" si="341"/>
        <v>0</v>
      </c>
      <c r="J694" s="43" t="e">
        <f t="array" ref="J694">NOT(OR(($H$9:$H$1273=TRUE)*($I$9:$I$1273&gt;0)*($BT$9:$BT$1273=BT694)*($K$9:$K$1273&gt;K694)))</f>
        <v>#VALUE!</v>
      </c>
      <c r="K694" s="72">
        <f t="shared" si="342"/>
        <v>0.68487951272364089</v>
      </c>
      <c r="L694" s="72">
        <f t="shared" si="343"/>
        <v>0.88408347433728141</v>
      </c>
      <c r="M694" s="72">
        <f t="shared" si="344"/>
        <v>0.48567555111000049</v>
      </c>
      <c r="N694" s="72">
        <f t="shared" si="345"/>
        <v>0.2342882438499968</v>
      </c>
      <c r="O694" s="72">
        <f t="shared" si="346"/>
        <v>0.23189690621203074</v>
      </c>
      <c r="P694" s="72">
        <f t="shared" si="347"/>
        <v>0.99084150326797382</v>
      </c>
      <c r="Q694" s="72"/>
      <c r="R694" s="72"/>
      <c r="S694" s="72">
        <f t="shared" si="348"/>
        <v>0.65765201718789268</v>
      </c>
      <c r="T694" s="72">
        <f t="shared" si="349"/>
        <v>0.40154707317552552</v>
      </c>
      <c r="U694" s="72">
        <f t="shared" si="350"/>
        <v>0.77675858893772698</v>
      </c>
      <c r="V694" s="72">
        <f t="shared" si="351"/>
        <v>0.73896290223406425</v>
      </c>
      <c r="W694" s="72">
        <f t="shared" si="352"/>
        <v>0.98798701298701297</v>
      </c>
      <c r="X694" s="72">
        <f t="shared" si="353"/>
        <v>0.11591652566271855</v>
      </c>
      <c r="Y694" s="72">
        <f t="shared" si="354"/>
        <v>0.51432444888999951</v>
      </c>
      <c r="Z694" s="72">
        <f t="shared" si="355"/>
        <v>0.7657117561500032</v>
      </c>
      <c r="AA694" s="72">
        <f t="shared" si="356"/>
        <v>0.76810309378796926</v>
      </c>
      <c r="AB694" s="72">
        <f t="shared" si="357"/>
        <v>9.1584967320261224E-3</v>
      </c>
      <c r="AC694" s="72"/>
      <c r="AD694" s="72"/>
      <c r="AE694" s="72">
        <f t="shared" si="358"/>
        <v>0.34234798281210732</v>
      </c>
      <c r="AF694" s="72">
        <f t="shared" si="359"/>
        <v>0.59845292682447448</v>
      </c>
      <c r="AG694" s="72">
        <f t="shared" si="360"/>
        <v>0.22324141106227299</v>
      </c>
      <c r="AH694" s="72">
        <f t="shared" si="361"/>
        <v>0.2610370977659357</v>
      </c>
      <c r="AI694" s="72">
        <f t="shared" si="362"/>
        <v>1.2012987012987024E-2</v>
      </c>
      <c r="AJ694" s="72">
        <f>(AV694-Driver!$K$179)/(Driver!$L$179-Driver!$K$179)</f>
        <v>0.12408347433728144</v>
      </c>
      <c r="AK694" s="72">
        <f>(AW694-Driver!$K$180)/(Driver!$L$180-Driver!$K$180)</f>
        <v>0.1906698960178666</v>
      </c>
      <c r="AL694" s="72">
        <f>(AX694-Driver!$K$181)/(Driver!$L$181-Driver!$K$181)</f>
        <v>0.36571175615000318</v>
      </c>
      <c r="AM694" s="72">
        <f>(AY694-Driver!$K$182)/(Driver!$L$182-Driver!$K$182)</f>
        <v>0.98210309378796923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63"/>
        <v>2.6115859449192782</v>
      </c>
      <c r="AW694" s="70">
        <f t="shared" si="364"/>
        <v>19.598826957074493</v>
      </c>
      <c r="AX694" s="70">
        <f t="shared" si="365"/>
        <v>4.2914058053500286</v>
      </c>
      <c r="AY694" s="70">
        <f>IFERROR(Driver!$K$19/Data!BH694/Data!BI694*Data!BK694*Data!BL694,"")</f>
        <v>-0.10955576562475425</v>
      </c>
      <c r="AZ694" s="70">
        <f t="shared" si="366"/>
        <v>15.416976917349219</v>
      </c>
      <c r="BA694" s="70"/>
      <c r="BB694" s="70"/>
      <c r="BC694" s="70">
        <f t="shared" si="367"/>
        <v>3.9691545113203937</v>
      </c>
      <c r="BD694" s="70">
        <f t="shared" si="368"/>
        <v>63.532669322709161</v>
      </c>
      <c r="BE694" s="70">
        <f t="shared" si="369"/>
        <v>0.32336213717729712</v>
      </c>
      <c r="BF694" s="70">
        <f t="shared" si="370"/>
        <v>15.694883537696359</v>
      </c>
      <c r="BG694" s="70">
        <f t="shared" si="37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219</v>
      </c>
      <c r="BS694" s="8" t="s">
        <v>771</v>
      </c>
      <c r="BT694" s="9" t="s">
        <v>794</v>
      </c>
      <c r="BU694" s="10">
        <v>148</v>
      </c>
      <c r="BV694" s="9" t="s">
        <v>390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305</v>
      </c>
      <c r="CU694" s="10"/>
      <c r="CV694" s="10"/>
      <c r="CW694" s="10"/>
      <c r="CX694" t="str">
        <f>INDEX('Data_Price '!AS$2:AS$1266,MATCH(Data!$DN694,'Data_Price '!$BE$2:$BE$1266,0))</f>
        <v>Rossignol Experience W 86 Basalt Ski Women's - 2022 148 cm</v>
      </c>
      <c r="CY694" t="str">
        <f>INDEX('Data_Price '!AT$2:AT$1266,MATCH(Data!$DN694,'Data_Price '!$BE$2:$BE$1266,0))</f>
        <v>UtahSkis</v>
      </c>
      <c r="CZ694">
        <f>INDEX('Data_Price '!AU$2:AU$1266,MATCH(Data!$DN694,'Data_Price '!$BE$2:$BE$1266,0))</f>
        <v>599.95000000000005</v>
      </c>
      <c r="DA694" t="str">
        <f>INDEX('Data_Price '!AV$2:AV$1266,MATCH(Data!$DN694,'Data_Price '!$BE$2:$BE$1266,0))</f>
        <v>https://www.google.com/url?url=https://utahskis.com/rossignol-experience-w-86-basalt-o-21-22.html%3Futm_source%3Dgooglepepla%26utm_medium%3Dcpc%26utm_content%3Dpla&amp;rct=j&amp;q=&amp;esrc=s&amp;sa=U&amp;ved=0ahUKEwjyypKDx6P2AhXHg-AKHTpLA6kQsDwIYw&amp;usg=AOvVaw1xiYk_N1Jfk-la_on17gJR</v>
      </c>
      <c r="DB694" t="str">
        <f>INDEX('Data_Price '!AW$2:AW$1266,MATCH(Data!$DN694,'Data_Price '!$BE$2:$BE$1266,0))</f>
        <v>Rossignol Experience W 86 Basalt Skis</v>
      </c>
      <c r="DC694" t="str">
        <f>INDEX('Data_Price '!AX$2:AX$1266,MATCH(Data!$DN694,'Data_Price '!$BE$2:$BE$1266,0))</f>
        <v>Cole Sport</v>
      </c>
      <c r="DD694">
        <f>INDEX('Data_Price '!AY$2:AY$1266,MATCH(Data!$DN694,'Data_Price '!$BE$2:$BE$1266,0))</f>
        <v>599.95000000000005</v>
      </c>
      <c r="DE694" t="str">
        <f>INDEX('Data_Price '!AZ$2:AZ$1266,MATCH(Data!$DN694,'Data_Price '!$BE$2:$BE$1266,0))</f>
        <v>https://www.google.com/url?url=https://www.colesport.com/rossignol-experience-w-86-basalt-skis/%3Fsku%3D253394&amp;rct=j&amp;q=&amp;esrc=s&amp;sa=U&amp;ved=0ahUKEwjyypKDx6P2AhXHg-AKHTpLA6kQ2SkIag&amp;usg=AOvVaw1VcNAgloYu4ckWutaeBgZH</v>
      </c>
      <c r="DF694" t="str">
        <f>INDEX('Data_Price '!BA$2:BA$1266,MATCH(Data!$DN694,'Data_Price '!$BE$2:$BE$1266,0))</f>
        <v>Rossignol Women's All Mountain Skis Experience W 86 Basalt (konect)</v>
      </c>
      <c r="DG694" t="str">
        <f>INDEX('Data_Price '!BB$2:BB$1266,MATCH(Data!$DN694,'Data_Price '!$BE$2:$BE$1266,0))</f>
        <v>Ski Country Sports</v>
      </c>
      <c r="DH694">
        <f>INDEX('Data_Price '!BC$2:BC$1266,MATCH(Data!$DN694,'Data_Price '!$BE$2:$BE$1266,0))</f>
        <v>799.95</v>
      </c>
      <c r="DI694" t="str">
        <f>INDEX('Data_Price '!BD$2:BD$1266,MATCH(Data!$DN694,'Data_Price '!$BE$2:$BE$1266,0))</f>
        <v>https://www.google.com/url?url=http://www.skicountrysports.com/rossignol/rossignol-experience-w-86-basalt-ski-with-nx-12-konnect-gw-binding-womens-2629453&amp;rct=j&amp;q=&amp;esrc=s&amp;sa=U&amp;ved=0ahUKEwjyypKDx6P2AhXHg-AKHTpLA6kQsDwIZw&amp;usg=AOvVaw1G4TPj7nqYXP4wYlV94HUr</v>
      </c>
      <c r="DJ694" s="89" t="e">
        <f ca="1">_xll.Connector("TinyUrl.TinyUrl",DA694,0)</f>
        <v>#NAME?</v>
      </c>
      <c r="DK694" s="89" t="e">
        <f ca="1">_xll.Connector("TinyUrl.TinyUrl",DE694,0)</f>
        <v>#NAME?</v>
      </c>
      <c r="DL694" s="89" t="e">
        <f ca="1">_xll.Connector("TinyUrl.TinyUrl",DI694,0)</f>
        <v>#NAME?</v>
      </c>
      <c r="DM694" s="224" t="str">
        <f t="shared" si="372"/>
        <v>Experience 86 Basalt W</v>
      </c>
      <c r="DN694" s="89" t="str">
        <f t="shared" si="373"/>
        <v xml:space="preserve"> RossignolExperience 86 Basalt W148 Women's</v>
      </c>
      <c r="DO694" s="227" t="s">
        <v>1097</v>
      </c>
    </row>
    <row r="695" spans="2:119" ht="15.45" customHeight="1">
      <c r="B695" s="224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#VALUE!</v>
      </c>
      <c r="F695" s="43" t="b">
        <f>CL695&gt;Driver!$F$56</f>
        <v>0</v>
      </c>
      <c r="G695" s="43" t="b">
        <f>AND(CB695&gt;Driver!$F$55,CB695&lt;Driver!$G$55)</f>
        <v>0</v>
      </c>
      <c r="H695" s="43" t="e">
        <f t="shared" si="340"/>
        <v>#VALUE!</v>
      </c>
      <c r="I695" s="43">
        <f t="shared" si="341"/>
        <v>0</v>
      </c>
      <c r="J695" s="43" t="e">
        <f t="array" ref="J695">NOT(OR(($H$9:$H$1273=TRUE)*($I$9:$I$1273&gt;0)*($BT$9:$BT$1273=BT695)*($K$9:$K$1273&gt;K695)))</f>
        <v>#VALUE!</v>
      </c>
      <c r="K695" s="72">
        <f t="shared" si="342"/>
        <v>0.69536827190490036</v>
      </c>
      <c r="L695" s="72">
        <f t="shared" si="343"/>
        <v>0.87175570058818797</v>
      </c>
      <c r="M695" s="72">
        <f t="shared" si="344"/>
        <v>0.51898084322161275</v>
      </c>
      <c r="N695" s="72">
        <f t="shared" si="345"/>
        <v>0.31333712767975719</v>
      </c>
      <c r="O695" s="72">
        <f t="shared" si="346"/>
        <v>0.29030474839030984</v>
      </c>
      <c r="P695" s="72">
        <f t="shared" si="347"/>
        <v>0.95330065359477134</v>
      </c>
      <c r="Q695" s="72"/>
      <c r="R695" s="72"/>
      <c r="S695" s="72">
        <f t="shared" si="348"/>
        <v>0.69412830561329419</v>
      </c>
      <c r="T695" s="72">
        <f t="shared" si="349"/>
        <v>0.98996576004968828</v>
      </c>
      <c r="U695" s="72">
        <f t="shared" si="350"/>
        <v>0.74445677875778948</v>
      </c>
      <c r="V695" s="72">
        <f t="shared" si="351"/>
        <v>0.62952331450544685</v>
      </c>
      <c r="W695" s="72">
        <f t="shared" si="352"/>
        <v>0.994579349696191</v>
      </c>
      <c r="X695" s="72">
        <f t="shared" si="353"/>
        <v>0.12824429941181209</v>
      </c>
      <c r="Y695" s="72">
        <f t="shared" si="354"/>
        <v>0.48101915677838725</v>
      </c>
      <c r="Z695" s="72">
        <f t="shared" si="355"/>
        <v>0.68666287232024281</v>
      </c>
      <c r="AA695" s="72">
        <f t="shared" si="356"/>
        <v>0.70969525160969016</v>
      </c>
      <c r="AB695" s="72">
        <f t="shared" si="357"/>
        <v>4.6699346405228687E-2</v>
      </c>
      <c r="AC695" s="72"/>
      <c r="AD695" s="72"/>
      <c r="AE695" s="72">
        <f t="shared" si="358"/>
        <v>0.30587169438670581</v>
      </c>
      <c r="AF695" s="72">
        <f t="shared" si="359"/>
        <v>1.0034239950311677E-2</v>
      </c>
      <c r="AG695" s="72">
        <f t="shared" si="360"/>
        <v>0.25554322124221052</v>
      </c>
      <c r="AH695" s="72">
        <f t="shared" si="361"/>
        <v>0.3704766854945532</v>
      </c>
      <c r="AI695" s="72">
        <f t="shared" si="362"/>
        <v>5.4206503038090464E-3</v>
      </c>
      <c r="AJ695" s="72">
        <f>(AV695-Driver!$K$179)/(Driver!$L$179-Driver!$K$179)</f>
        <v>0.11175570058818789</v>
      </c>
      <c r="AK695" s="72">
        <f>(AW695-Driver!$K$180)/(Driver!$L$180-Driver!$K$180)</f>
        <v>0.21472660872657232</v>
      </c>
      <c r="AL695" s="72">
        <f>(AX695-Driver!$K$181)/(Driver!$L$181-Driver!$K$181)</f>
        <v>0.28666287232024285</v>
      </c>
      <c r="AM695" s="72">
        <f>(AY695-Driver!$K$182)/(Driver!$L$182-Driver!$K$182)</f>
        <v>0.92369525160969013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63"/>
        <v>2.3521231854565188</v>
      </c>
      <c r="AW695" s="70">
        <f t="shared" si="364"/>
        <v>21.951288399563047</v>
      </c>
      <c r="AX695" s="70">
        <f t="shared" si="365"/>
        <v>3.5799658508821857</v>
      </c>
      <c r="AY695" s="70">
        <f>IFERROR(Driver!$K$19/Data!BH695/Data!BI695*Data!BK695*Data!BL695,"")</f>
        <v>-0.46709889584631392</v>
      </c>
      <c r="AZ695" s="70">
        <f t="shared" si="366"/>
        <v>18.838421444527174</v>
      </c>
      <c r="BA695" s="70"/>
      <c r="BB695" s="70"/>
      <c r="BC695" s="70">
        <f t="shared" si="367"/>
        <v>22.889658896619331</v>
      </c>
      <c r="BD695" s="70">
        <f t="shared" si="368"/>
        <v>9.6826332386011149</v>
      </c>
      <c r="BE695" s="70">
        <f t="shared" si="369"/>
        <v>0.35565818507787095</v>
      </c>
      <c r="BF695" s="70">
        <f t="shared" si="370"/>
        <v>3.3344509603670613</v>
      </c>
      <c r="BG695" s="70">
        <f t="shared" si="37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219</v>
      </c>
      <c r="BS695" s="8" t="s">
        <v>742</v>
      </c>
      <c r="BT695" s="9" t="s">
        <v>754</v>
      </c>
      <c r="BU695" s="10">
        <v>158</v>
      </c>
      <c r="BV695" s="9" t="s">
        <v>390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306</v>
      </c>
      <c r="CU695" s="9" t="s">
        <v>305</v>
      </c>
      <c r="CV695" s="10"/>
      <c r="CW695" s="10"/>
      <c r="CX695" t="str">
        <f>INDEX('Data_Price '!AS$2:AS$1266,MATCH(Data!$DN695,'Data_Price '!$BE$2:$BE$1266,0))</f>
        <v>Nordica Santa Ana 84 WHITE/BLUE / 158cm</v>
      </c>
      <c r="CY695" t="str">
        <f>INDEX('Data_Price '!AT$2:AT$1266,MATCH(Data!$DN695,'Data_Price '!$BE$2:$BE$1266,0))</f>
        <v>Sundance Ski and Board Shop</v>
      </c>
      <c r="CZ695">
        <f>INDEX('Data_Price '!AU$2:AU$1266,MATCH(Data!$DN695,'Data_Price '!$BE$2:$BE$1266,0))</f>
        <v>473.36</v>
      </c>
      <c r="DA695" t="str">
        <f>INDEX('Data_Price '!AV$2:AV$1266,MATCH(Data!$DN695,'Data_Price '!$BE$2:$BE$1266,0))</f>
        <v>https://www.google.com/url?url=https://sundanceskishop.com/products/nordica-santa-ana-84%3Fvariant%3D39404450971746%26currency%3DCAD%26utm_medium%3Dproduct_sync%26utm_source%3Dgoogle%26utm_content%3Dsag_organic%26utm_campaign%3Dsag_organic&amp;rct=j&amp;q=&amp;esrc=s&amp;sa=U&amp;ved=0ahUKEwiDzcODx6P2AhUmheAKHfVKCokQ2SkIaw&amp;usg=AOvVaw1CxLNaOJeBpeBBmILqpsyS</v>
      </c>
      <c r="DB695" t="str">
        <f>INDEX('Data_Price '!AW$2:AW$1266,MATCH(Data!$DN695,'Data_Price '!$BE$2:$BE$1266,0))</f>
        <v>2022 Nordica Santa Ana 84 Ladies Snow Ski 158</v>
      </c>
      <c r="DC695" t="str">
        <f>INDEX('Data_Price '!AX$2:AX$1266,MATCH(Data!$DN695,'Data_Price '!$BE$2:$BE$1266,0))</f>
        <v>The Pro Shop</v>
      </c>
      <c r="DD695">
        <f>INDEX('Data_Price '!AY$2:AY$1266,MATCH(Data!$DN695,'Data_Price '!$BE$2:$BE$1266,0))</f>
        <v>549</v>
      </c>
      <c r="DE695" t="str">
        <f>INDEX('Data_Price '!AZ$2:AZ$1266,MATCH(Data!$DN695,'Data_Price '!$BE$2:$BE$1266,0))</f>
        <v>https://www.google.com/url?url=https://proskiguy.myshopify.com/products/nordicasanta-ana-84-snow-ski0a132000001%3Fvariant%3D39761448796248%26currency%3DUSD%26utm_medium%3Dproduct_sync%26utm_source%3Dgoogle%26utm_content%3Dsag_organic%26utm_campaign%3Dsag_organic&amp;rct=j&amp;q=&amp;esrc=s&amp;sa=U&amp;ved=0ahUKEwiDzcODx6P2AhUmheAKHfVKCokQ2SkIaA&amp;usg=AOvVaw2xO2drVmSTG1NaiGg-kPPC</v>
      </c>
      <c r="DF695" t="str">
        <f>INDEX('Data_Price '!BA$2:BA$1266,MATCH(Data!$DN695,'Data_Price '!$BE$2:$BE$1266,0))</f>
        <v>Nordica Santa Ana 84 Skis - 2022 - Women's 158 cm</v>
      </c>
      <c r="DG695" t="str">
        <f>INDEX('Data_Price '!BB$2:BB$1266,MATCH(Data!$DN695,'Data_Price '!$BE$2:$BE$1266,0))</f>
        <v>Arlberg Ski &amp; Surf Shops</v>
      </c>
      <c r="DH695">
        <f>INDEX('Data_Price '!BC$2:BC$1266,MATCH(Data!$DN695,'Data_Price '!$BE$2:$BE$1266,0))</f>
        <v>549.95000000000005</v>
      </c>
      <c r="DI695" t="str">
        <f>INDEX('Data_Price '!BD$2:BD$1266,MATCH(Data!$DN695,'Data_Price '!$BE$2:$BE$1266,0))</f>
        <v>https://www.google.com/url?url=https://www.arlbergski.com/products/nordica-santa-ana-84-skis-2022-womens%3Fvariant%3D39444853227693%26currency%3DUSD%26utm_medium%3Dproduct_sync%26utm_source%3Dgoogle%26utm_content%3Dsag_organic%26utm_campaign%3Dsag_organic&amp;rct=j&amp;q=&amp;esrc=s&amp;sa=U&amp;ved=0ahUKEwiDzcODx6P2AhUmheAKHfVKCokQ2SkIbg&amp;usg=AOvVaw0aL9STPkF-cpH7YAOXTn8W</v>
      </c>
      <c r="DJ695" s="89" t="e">
        <f ca="1">_xll.Connector("TinyUrl.TinyUrl",DA695,0)</f>
        <v>#NAME?</v>
      </c>
      <c r="DK695" s="89" t="e">
        <f ca="1">_xll.Connector("TinyUrl.TinyUrl",DE695,0)</f>
        <v>#NAME?</v>
      </c>
      <c r="DL695" s="89" t="e">
        <f ca="1">_xll.Connector("TinyUrl.TinyUrl",DI695,0)</f>
        <v>#NAME?</v>
      </c>
      <c r="DM695" s="224" t="str">
        <f t="shared" si="372"/>
        <v>Santa Ana 84</v>
      </c>
      <c r="DN695" s="89" t="str">
        <f t="shared" si="373"/>
        <v xml:space="preserve"> NordicaSanta Ana 84158 Women's</v>
      </c>
      <c r="DO695" s="227"/>
    </row>
    <row r="696" spans="2:119" ht="15.45" customHeight="1">
      <c r="B696" s="224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#VALUE!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40"/>
        <v>#VALUE!</v>
      </c>
      <c r="I696" s="43">
        <f t="shared" si="341"/>
        <v>0</v>
      </c>
      <c r="J696" s="43" t="e">
        <f t="array" ref="J696">NOT(OR(($H$9:$H$1273=TRUE)*($I$9:$I$1273&gt;0)*($BT$9:$BT$1273=BT696)*($K$9:$K$1273&gt;K696)))</f>
        <v>#VALUE!</v>
      </c>
      <c r="K696" s="72">
        <f t="shared" si="342"/>
        <v>0.50534387559399874</v>
      </c>
      <c r="L696" s="72">
        <f t="shared" si="343"/>
        <v>0.55754089114495209</v>
      </c>
      <c r="M696" s="72">
        <f t="shared" si="344"/>
        <v>0.4531468600430455</v>
      </c>
      <c r="N696" s="72">
        <f t="shared" si="345"/>
        <v>0.13184089040662739</v>
      </c>
      <c r="O696" s="72">
        <f t="shared" si="346"/>
        <v>0.35068792501662682</v>
      </c>
      <c r="P696" s="72">
        <f t="shared" si="347"/>
        <v>0.87691176470588239</v>
      </c>
      <c r="Q696" s="72"/>
      <c r="R696" s="72"/>
      <c r="S696" s="72">
        <f t="shared" si="348"/>
        <v>0.7333990972279264</v>
      </c>
      <c r="T696" s="72">
        <f t="shared" si="349"/>
        <v>0.9300121492493264</v>
      </c>
      <c r="U696" s="72">
        <f t="shared" si="350"/>
        <v>0.91216869902731024</v>
      </c>
      <c r="V696" s="72">
        <f t="shared" si="351"/>
        <v>0.78342814816088646</v>
      </c>
      <c r="W696" s="72">
        <f t="shared" si="352"/>
        <v>0.98625978279362558</v>
      </c>
      <c r="X696" s="72">
        <f t="shared" si="353"/>
        <v>0.44245910885504791</v>
      </c>
      <c r="Y696" s="72">
        <f t="shared" si="354"/>
        <v>0.5468531399569545</v>
      </c>
      <c r="Z696" s="72">
        <f t="shared" si="355"/>
        <v>0.86815910959337261</v>
      </c>
      <c r="AA696" s="72">
        <f t="shared" si="356"/>
        <v>0.64931207498337318</v>
      </c>
      <c r="AB696" s="72">
        <f t="shared" si="357"/>
        <v>0.12308823529411755</v>
      </c>
      <c r="AC696" s="72"/>
      <c r="AD696" s="72"/>
      <c r="AE696" s="72">
        <f t="shared" si="358"/>
        <v>0.2666009027720736</v>
      </c>
      <c r="AF696" s="72">
        <f t="shared" si="359"/>
        <v>6.9987850750673583E-2</v>
      </c>
      <c r="AG696" s="72">
        <f t="shared" si="360"/>
        <v>8.7831300972689805E-2</v>
      </c>
      <c r="AH696" s="72">
        <f t="shared" si="361"/>
        <v>0.21657185183911354</v>
      </c>
      <c r="AI696" s="72">
        <f t="shared" si="362"/>
        <v>1.3740217206374403E-2</v>
      </c>
      <c r="AJ696" s="72">
        <f>(AV696-Driver!$K$179)/(Driver!$L$179-Driver!$K$179)</f>
        <v>0.6824591088550479</v>
      </c>
      <c r="AK696" s="72">
        <f>(AW696-Driver!$K$180)/(Driver!$L$180-Driver!$K$180)</f>
        <v>0.29884576107084415</v>
      </c>
      <c r="AL696" s="72">
        <f>(AX696-Driver!$K$181)/(Driver!$L$181-Driver!$K$181)</f>
        <v>0.46815910959337259</v>
      </c>
      <c r="AM696" s="72">
        <f>(AY696-Driver!$K$182)/(Driver!$L$182-Driver!$K$182)</f>
        <v>0.86331207498337315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63"/>
        <v>14.363722697056032</v>
      </c>
      <c r="AW696" s="70">
        <f t="shared" si="364"/>
        <v>30.177144727518787</v>
      </c>
      <c r="AX696" s="70">
        <f t="shared" si="365"/>
        <v>5.2134319863403533</v>
      </c>
      <c r="AY696" s="70">
        <f>IFERROR(Driver!$K$19/Data!BH696/Data!BI696*Data!BK696*Data!BL696,"")</f>
        <v>-0.83673401980443729</v>
      </c>
      <c r="AZ696" s="70">
        <f t="shared" si="366"/>
        <v>25.800446760982869</v>
      </c>
      <c r="BA696" s="70"/>
      <c r="BB696" s="70"/>
      <c r="BC696" s="70">
        <f t="shared" si="367"/>
        <v>43.259691513243204</v>
      </c>
      <c r="BD696" s="70">
        <f t="shared" si="368"/>
        <v>4.3768449142813752</v>
      </c>
      <c r="BE696" s="70">
        <f t="shared" si="369"/>
        <v>1.2344917012888834E-2</v>
      </c>
      <c r="BF696" s="70">
        <f t="shared" si="370"/>
        <v>20.716920679098472</v>
      </c>
      <c r="BG696" s="70">
        <f t="shared" si="37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219</v>
      </c>
      <c r="BS696" s="8" t="s">
        <v>438</v>
      </c>
      <c r="BT696" s="9" t="s">
        <v>446</v>
      </c>
      <c r="BU696" s="10">
        <v>184</v>
      </c>
      <c r="BV696" s="9" t="s">
        <v>222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303</v>
      </c>
      <c r="CU696" s="9" t="s">
        <v>301</v>
      </c>
      <c r="CV696" s="9" t="s">
        <v>302</v>
      </c>
      <c r="CW696" s="10"/>
      <c r="CX696" t="str">
        <f>INDEX('Data_Price '!AS$2:AS$1266,MATCH(Data!$DN696,'Data_Price '!$BE$2:$BE$1266,0))</f>
        <v>Atomic Bent Chetler 120 Skis</v>
      </c>
      <c r="CY696" t="str">
        <f>INDEX('Data_Price '!AT$2:AT$1266,MATCH(Data!$DN696,'Data_Price '!$BE$2:$BE$1266,0))</f>
        <v>Telemark Pyrenees</v>
      </c>
      <c r="CZ696">
        <f>INDEX('Data_Price '!AU$2:AU$1266,MATCH(Data!$DN696,'Data_Price '!$BE$2:$BE$1266,0))</f>
        <v>551.36</v>
      </c>
      <c r="DA696" t="str">
        <f>INDEX('Data_Price '!AV$2:AV$1266,MATCH(Data!$DN696,'Data_Price '!$BE$2:$BE$1266,0))</f>
        <v>https://www.google.com/url?q=https://www.telemark-pyrenees.com/ski/atomic-bent-chetler-120-ski-2022%3Fcurrency%3DUSD%26tax%3Dex_vat%26country%3DUS%26var%3D73561&amp;sa=U&amp;ved=0ahUKEwjF8LeEx6P2AhVxUt8KHU5MDFgQ2ykIGA&amp;usg=AOvVaw22YNvPI61C2213B7YLe_UB</v>
      </c>
      <c r="DB696" t="str">
        <f>INDEX('Data_Price '!AW$2:AW$1266,MATCH(Data!$DN696,'Data_Price '!$BE$2:$BE$1266,0))</f>
        <v>Atomic N Bent Chetler 120 Multi Skis - 2022 184cm / Multicolor</v>
      </c>
      <c r="DC696" t="str">
        <f>INDEX('Data_Price '!AX$2:AX$1266,MATCH(Data!$DN696,'Data_Price '!$BE$2:$BE$1266,0))</f>
        <v>Glacier Ski Shop</v>
      </c>
      <c r="DD696">
        <f>INDEX('Data_Price '!AY$2:AY$1266,MATCH(Data!$DN696,'Data_Price '!$BE$2:$BE$1266,0))</f>
        <v>674</v>
      </c>
      <c r="DE696" t="str">
        <f>INDEX('Data_Price '!AZ$2:AZ$1266,MATCH(Data!$DN696,'Data_Price '!$BE$2:$BE$1266,0))</f>
        <v>https://www.google.com/url?url=https://glacierskishop.com/products/atomic-n-bent-chetler-120-skis-2022%3Fvariant%3D39517628727399%26currency%3DUSD%26utm_medium%3Dproduct_sync%26utm_source%3Dgoogle%26utm_content%3Dsag_organic%26utm_campaign%3Dsag_organic&amp;rct=j&amp;q=&amp;esrc=s&amp;sa=U&amp;ved=0ahUKEwiU6vaDx6P2AhUCSN8KHYp5Bu8Q2SkIYw&amp;usg=AOvVaw0PKPfG1Gg6zfqJxTHO3gKH</v>
      </c>
      <c r="DF696" t="str">
        <f>INDEX('Data_Price '!BA$2:BA$1266,MATCH(Data!$DN696,'Data_Price '!$BE$2:$BE$1266,0))</f>
        <v>Atomic Bent Chetler 120 Skis</v>
      </c>
      <c r="DG696" t="str">
        <f>INDEX('Data_Price '!BB$2:BB$1266,MATCH(Data!$DN696,'Data_Price '!$BE$2:$BE$1266,0))</f>
        <v>REI</v>
      </c>
      <c r="DH696">
        <f>INDEX('Data_Price '!BC$2:BC$1266,MATCH(Data!$DN696,'Data_Price '!$BE$2:$BE$1266,0))</f>
        <v>749.95</v>
      </c>
      <c r="DI696" t="str">
        <f>INDEX('Data_Price '!BD$2:BD$1266,MATCH(Data!$DN696,'Data_Price '!$BE$2:$BE$1266,0))</f>
        <v>https://www.google.com/url?q=https://www.rei.com/product/196645/atomic-bent-chetler-120-skis-mens-20212022%3FCAWELAID%3D120217890012608099&amp;sa=U&amp;ved=0ahUKEwjF8LeEx6P2AhVxUt8KHU5MDFgQ2ykIHA&amp;usg=AOvVaw11w-zRoz61QQZFAyCzWsJ1</v>
      </c>
      <c r="DJ696" s="89" t="e">
        <f ca="1">_xll.Connector("TinyUrl.TinyUrl",DA696,0)</f>
        <v>#NAME?</v>
      </c>
      <c r="DK696" s="89" t="e">
        <f ca="1">_xll.Connector("TinyUrl.TinyUrl",DE696,0)</f>
        <v>#NAME?</v>
      </c>
      <c r="DL696" s="89" t="e">
        <f ca="1">_xll.Connector("TinyUrl.TinyUrl",DI696,0)</f>
        <v>#NAME?</v>
      </c>
      <c r="DM696" s="224" t="str">
        <f t="shared" si="372"/>
        <v>Bent Chetler 120</v>
      </c>
      <c r="DN696" s="89" t="str">
        <f t="shared" si="373"/>
        <v xml:space="preserve"> AtomicBent Chetler 120184 Unisex</v>
      </c>
      <c r="DO696" s="227" t="s">
        <v>1107</v>
      </c>
    </row>
    <row r="697" spans="2:119" ht="15.45" customHeight="1">
      <c r="B697" s="224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#VALUE!</v>
      </c>
      <c r="F697" s="43" t="b">
        <f>CL697&gt;Driver!$F$56</f>
        <v>0</v>
      </c>
      <c r="G697" s="43" t="b">
        <f>AND(CB697&gt;Driver!$F$55,CB697&lt;Driver!$G$55)</f>
        <v>0</v>
      </c>
      <c r="H697" s="43" t="e">
        <f t="shared" si="340"/>
        <v>#VALUE!</v>
      </c>
      <c r="I697" s="43">
        <f t="shared" si="341"/>
        <v>0</v>
      </c>
      <c r="J697" s="43" t="e">
        <f t="array" ref="J697">NOT(OR(($H$9:$H$1273=TRUE)*($I$9:$I$1273&gt;0)*($BT$9:$BT$1273=BT697)*($K$9:$K$1273&gt;K697)))</f>
        <v>#VALUE!</v>
      </c>
      <c r="K697" s="72">
        <f t="shared" si="342"/>
        <v>0.72056956094550761</v>
      </c>
      <c r="L697" s="72">
        <f t="shared" si="343"/>
        <v>0.91083393763596809</v>
      </c>
      <c r="M697" s="72">
        <f t="shared" si="344"/>
        <v>0.53030518425504702</v>
      </c>
      <c r="N697" s="72">
        <f t="shared" si="345"/>
        <v>0.29752735091380511</v>
      </c>
      <c r="O697" s="72">
        <f t="shared" si="346"/>
        <v>0.31169702538074806</v>
      </c>
      <c r="P697" s="72">
        <f t="shared" si="347"/>
        <v>0.98169117647058823</v>
      </c>
      <c r="Q697" s="72"/>
      <c r="R697" s="72"/>
      <c r="S697" s="72">
        <f t="shared" si="348"/>
        <v>0.68820120286908293</v>
      </c>
      <c r="T697" s="72">
        <f t="shared" si="349"/>
        <v>0.95040103195234216</v>
      </c>
      <c r="U697" s="72">
        <f t="shared" si="350"/>
        <v>0.97550710551452213</v>
      </c>
      <c r="V697" s="72">
        <f t="shared" si="351"/>
        <v>0.69798741404653253</v>
      </c>
      <c r="W697" s="72">
        <f t="shared" si="352"/>
        <v>0.97434059633027525</v>
      </c>
      <c r="X697" s="72">
        <f t="shared" si="353"/>
        <v>8.9166062364031906E-2</v>
      </c>
      <c r="Y697" s="72">
        <f t="shared" si="354"/>
        <v>0.46969481574495292</v>
      </c>
      <c r="Z697" s="72">
        <f t="shared" si="355"/>
        <v>0.70247264908619489</v>
      </c>
      <c r="AA697" s="72">
        <f t="shared" si="356"/>
        <v>0.68830297461925194</v>
      </c>
      <c r="AB697" s="72">
        <f t="shared" si="357"/>
        <v>1.8308823529411739E-2</v>
      </c>
      <c r="AC697" s="72"/>
      <c r="AD697" s="72"/>
      <c r="AE697" s="72">
        <f t="shared" si="358"/>
        <v>0.31179879713091707</v>
      </c>
      <c r="AF697" s="72">
        <f t="shared" si="359"/>
        <v>4.9598968047657836E-2</v>
      </c>
      <c r="AG697" s="72">
        <f t="shared" si="360"/>
        <v>2.4492894485477923E-2</v>
      </c>
      <c r="AH697" s="72">
        <f t="shared" si="361"/>
        <v>0.30201258595346747</v>
      </c>
      <c r="AI697" s="72">
        <f t="shared" si="362"/>
        <v>2.5659403669724745E-2</v>
      </c>
      <c r="AJ697" s="72">
        <f>(AV697-Driver!$K$179)/(Driver!$L$179-Driver!$K$179)</f>
        <v>0.15083393763596809</v>
      </c>
      <c r="AK697" s="72">
        <f>(AW697-Driver!$K$180)/(Driver!$L$180-Driver!$K$180)</f>
        <v>0.18838236008052942</v>
      </c>
      <c r="AL697" s="72">
        <f>(AX697-Driver!$K$181)/(Driver!$L$181-Driver!$K$181)</f>
        <v>0.30247264908619487</v>
      </c>
      <c r="AM697" s="72">
        <f>(AY697-Driver!$K$182)/(Driver!$L$182-Driver!$K$182)</f>
        <v>0.90230297461925191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63"/>
        <v>3.1746031746031744</v>
      </c>
      <c r="AW697" s="70">
        <f t="shared" si="364"/>
        <v>19.375133048598578</v>
      </c>
      <c r="AX697" s="70">
        <f t="shared" si="365"/>
        <v>3.7222538417757538</v>
      </c>
      <c r="AY697" s="70">
        <f>IFERROR(Driver!$K$19/Data!BH697/Data!BI697*Data!BK697*Data!BL697,"")</f>
        <v>-0.59805154522483062</v>
      </c>
      <c r="AZ697" s="70">
        <f t="shared" si="366"/>
        <v>16.250930752047655</v>
      </c>
      <c r="BA697" s="70"/>
      <c r="BB697" s="70"/>
      <c r="BC697" s="70">
        <f t="shared" si="367"/>
        <v>19.815229498647149</v>
      </c>
      <c r="BD697" s="70">
        <f t="shared" si="368"/>
        <v>6.1812249065358644</v>
      </c>
      <c r="BE697" s="70">
        <f t="shared" si="369"/>
        <v>7.5672024641287541E-2</v>
      </c>
      <c r="BF697" s="70">
        <f t="shared" si="370"/>
        <v>11.066990016011422</v>
      </c>
      <c r="BG697" s="70">
        <f t="shared" si="37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219</v>
      </c>
      <c r="BS697" s="8" t="s">
        <v>710</v>
      </c>
      <c r="BT697" s="9" t="s">
        <v>715</v>
      </c>
      <c r="BU697" s="10">
        <v>165</v>
      </c>
      <c r="BV697" s="9" t="s">
        <v>390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305</v>
      </c>
      <c r="CU697" s="9" t="s">
        <v>302</v>
      </c>
      <c r="CV697" s="10"/>
      <c r="CW697" s="10"/>
      <c r="CX697" t="str">
        <f>INDEX('Data_Price '!AS$2:AS$1266,MATCH(Data!$DN697,'Data_Price '!$BE$2:$BE$1266,0))</f>
        <v>'21 Liberty Genesis 90 Skis 165cm</v>
      </c>
      <c r="CY697" t="str">
        <f>INDEX('Data_Price '!AT$2:AT$1266,MATCH(Data!$DN697,'Data_Price '!$BE$2:$BE$1266,0))</f>
        <v>Al's Ski Equipment Barn</v>
      </c>
      <c r="CZ697">
        <f>INDEX('Data_Price '!AU$2:AU$1266,MATCH(Data!$DN697,'Data_Price '!$BE$2:$BE$1266,0))</f>
        <v>399.95</v>
      </c>
      <c r="DA697" t="str">
        <f>INDEX('Data_Price '!AV$2:AV$1266,MATCH(Data!$DN697,'Data_Price '!$BE$2:$BE$1266,0))</f>
        <v>https://www.google.com/url?url=https://www.untracked.com/p7439c92b101lr-Froogle-21_liberty_genesis_90_skis_w_tyrolia_attack2_11_gw_bindings.html%23chsku771228&amp;rct=j&amp;q=&amp;esrc=s&amp;sa=U&amp;ved=0ahUKEwiRx9qEx6P2AhWjnOAKHc9xBwkQ2SkITw&amp;usg=AOvVaw2K2mLMrIn3DUmKrac0JEwk</v>
      </c>
      <c r="DB697" t="str">
        <f>INDEX('Data_Price '!AW$2:AW$1266,MATCH(Data!$DN697,'Data_Price '!$BE$2:$BE$1266,0))</f>
        <v>Liberty Skis Genesis 90 Ski</v>
      </c>
      <c r="DC697" t="str">
        <f>INDEX('Data_Price '!AX$2:AX$1266,MATCH(Data!$DN697,'Data_Price '!$BE$2:$BE$1266,0))</f>
        <v>Hillcrest Ski &amp; Sports</v>
      </c>
      <c r="DD697">
        <f>INDEX('Data_Price '!AY$2:AY$1266,MATCH(Data!$DN697,'Data_Price '!$BE$2:$BE$1266,0))</f>
        <v>529.99</v>
      </c>
      <c r="DE697" t="str">
        <f>INDEX('Data_Price '!AZ$2:AZ$1266,MATCH(Data!$DN697,'Data_Price '!$BE$2:$BE$1266,0))</f>
        <v>https://www.google.com/url?url=https://hillcrestsports.com/ski/skis/women/genesis-90-21-22/%3Fsku%3D1-109873&amp;rct=j&amp;q=&amp;esrc=s&amp;sa=U&amp;ved=0ahUKEwiRx9qEx6P2AhWjnOAKHc9xBwkQsDwISw&amp;usg=AOvVaw3Qc3obOwxEQLspG1xDARVC</v>
      </c>
      <c r="DF697" t="str">
        <f>INDEX('Data_Price '!BA$2:BA$1266,MATCH(Data!$DN697,'Data_Price '!$BE$2:$BE$1266,0))</f>
        <v>Liberty Skis Genesis 90 Ski</v>
      </c>
      <c r="DG697" t="str">
        <f>INDEX('Data_Price '!BB$2:BB$1266,MATCH(Data!$DN697,'Data_Price '!$BE$2:$BE$1266,0))</f>
        <v>Hillcrest Ski &amp; Sports</v>
      </c>
      <c r="DH697">
        <f>INDEX('Data_Price '!BC$2:BC$1266,MATCH(Data!$DN697,'Data_Price '!$BE$2:$BE$1266,0))</f>
        <v>529.99</v>
      </c>
      <c r="DI697" t="str">
        <f>INDEX('Data_Price '!BD$2:BD$1266,MATCH(Data!$DN697,'Data_Price '!$BE$2:$BE$1266,0))</f>
        <v>https://www.google.com/url?q=https://hillcrestsports.com/ski/skis/women/genesis-90-21-22/%3Fsku%3D1-109873&amp;sa=U&amp;ved=0ahUKEwjZ95uFx6P2AhXPneAKHRJqBcsQ2ykIEQ&amp;usg=AOvVaw3Qrp_Tyq4eZkgDPSY1CfJU</v>
      </c>
      <c r="DJ697" s="89" t="e">
        <f ca="1">_xll.Connector("TinyUrl.TinyUrl",DA697,0)</f>
        <v>#NAME?</v>
      </c>
      <c r="DK697" s="89" t="e">
        <f ca="1">_xll.Connector("TinyUrl.TinyUrl",DE697,0)</f>
        <v>#NAME?</v>
      </c>
      <c r="DL697" s="89" t="e">
        <f ca="1">_xll.Connector("TinyUrl.TinyUrl",DI697,0)</f>
        <v>#NAME?</v>
      </c>
      <c r="DM697" s="224" t="str">
        <f t="shared" si="372"/>
        <v>Genesis 90</v>
      </c>
      <c r="DN697" s="89" t="str">
        <f t="shared" si="373"/>
        <v xml:space="preserve"> LibertyGenesis 90165 Women's</v>
      </c>
      <c r="DO697" s="227"/>
    </row>
    <row r="698" spans="2:119" ht="15.45" customHeight="1">
      <c r="B698" s="224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#VALUE!</v>
      </c>
      <c r="F698" s="43" t="b">
        <f>CL698&gt;Driver!$F$56</f>
        <v>0</v>
      </c>
      <c r="G698" s="43" t="b">
        <f>AND(CB698&gt;Driver!$F$55,CB698&lt;Driver!$G$55)</f>
        <v>0</v>
      </c>
      <c r="H698" s="43" t="e">
        <f t="shared" si="340"/>
        <v>#VALUE!</v>
      </c>
      <c r="I698" s="43">
        <f t="shared" si="341"/>
        <v>0</v>
      </c>
      <c r="J698" s="43" t="e">
        <f t="array" ref="J698">NOT(OR(($H$9:$H$1273=TRUE)*($I$9:$I$1273&gt;0)*($BT$9:$BT$1273=BT698)*($K$9:$K$1273&gt;K698)))</f>
        <v>#VALUE!</v>
      </c>
      <c r="K698" s="72">
        <f t="shared" si="342"/>
        <v>0.73130920256479515</v>
      </c>
      <c r="L698" s="72">
        <f t="shared" si="343"/>
        <v>0.903824027072758</v>
      </c>
      <c r="M698" s="72">
        <f t="shared" si="344"/>
        <v>0.5587943780568323</v>
      </c>
      <c r="N698" s="72">
        <f t="shared" si="345"/>
        <v>0.32851451337507109</v>
      </c>
      <c r="O698" s="72">
        <f t="shared" si="346"/>
        <v>0.35257450314836669</v>
      </c>
      <c r="P698" s="72">
        <f t="shared" si="347"/>
        <v>0.99529411764705888</v>
      </c>
      <c r="Q698" s="72"/>
      <c r="R698" s="72"/>
      <c r="S698" s="72">
        <f t="shared" si="348"/>
        <v>0.68717201819000417</v>
      </c>
      <c r="T698" s="72">
        <f t="shared" si="349"/>
        <v>0.91011085456223373</v>
      </c>
      <c r="U698" s="72">
        <f t="shared" si="350"/>
        <v>0.96805843197373442</v>
      </c>
      <c r="V698" s="72">
        <f t="shared" si="351"/>
        <v>0.70343713520019246</v>
      </c>
      <c r="W698" s="72">
        <f t="shared" si="352"/>
        <v>0.9070442391832767</v>
      </c>
      <c r="X698" s="72">
        <f t="shared" si="353"/>
        <v>9.6175972927241976E-2</v>
      </c>
      <c r="Y698" s="72">
        <f t="shared" si="354"/>
        <v>0.44120562194316776</v>
      </c>
      <c r="Z698" s="72">
        <f t="shared" si="355"/>
        <v>0.67148548662492891</v>
      </c>
      <c r="AA698" s="72">
        <f t="shared" si="356"/>
        <v>0.64742549685163331</v>
      </c>
      <c r="AB698" s="72">
        <f t="shared" si="357"/>
        <v>4.7058823529411709E-3</v>
      </c>
      <c r="AC698" s="72"/>
      <c r="AD698" s="72"/>
      <c r="AE698" s="72">
        <f t="shared" si="358"/>
        <v>0.31282798180999583</v>
      </c>
      <c r="AF698" s="72">
        <f t="shared" si="359"/>
        <v>8.9889145437766257E-2</v>
      </c>
      <c r="AG698" s="72">
        <f t="shared" si="360"/>
        <v>3.1941568026265563E-2</v>
      </c>
      <c r="AH698" s="72">
        <f t="shared" si="361"/>
        <v>0.29656286479980759</v>
      </c>
      <c r="AI698" s="72">
        <f t="shared" si="362"/>
        <v>9.295576081672334E-2</v>
      </c>
      <c r="AJ698" s="72">
        <f>(AV698-Driver!$K$179)/(Driver!$L$179-Driver!$K$179)</f>
        <v>0.14382402707275802</v>
      </c>
      <c r="AK698" s="72">
        <f>(AW698-Driver!$K$180)/(Driver!$L$180-Driver!$K$180)</f>
        <v>0.17029348808390676</v>
      </c>
      <c r="AL698" s="72">
        <f>(AX698-Driver!$K$181)/(Driver!$L$181-Driver!$K$181)</f>
        <v>0.27148548662492883</v>
      </c>
      <c r="AM698" s="72">
        <f>(AY698-Driver!$K$182)/(Driver!$L$182-Driver!$K$182)</f>
        <v>0.86142549685163328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63"/>
        <v>3.0270655270655271</v>
      </c>
      <c r="AW698" s="70">
        <f t="shared" si="364"/>
        <v>17.606255711722604</v>
      </c>
      <c r="AX698" s="70">
        <f t="shared" si="365"/>
        <v>3.4433693796243596</v>
      </c>
      <c r="AY698" s="70">
        <f>IFERROR(Driver!$K$19/Data!BH698/Data!BI698*Data!BK698*Data!BL698,"")</f>
        <v>-0.8482826924736131</v>
      </c>
      <c r="AZ698" s="70">
        <f t="shared" si="366"/>
        <v>15.011169024571856</v>
      </c>
      <c r="BA698" s="70"/>
      <c r="BB698" s="70"/>
      <c r="BC698" s="70">
        <f t="shared" si="367"/>
        <v>19.281384250833192</v>
      </c>
      <c r="BD698" s="70">
        <f t="shared" si="368"/>
        <v>2.6156155974812383</v>
      </c>
      <c r="BE698" s="70">
        <f t="shared" si="369"/>
        <v>6.8224679860021176E-2</v>
      </c>
      <c r="BF698" s="70">
        <f t="shared" si="370"/>
        <v>11.682497733859334</v>
      </c>
      <c r="BG698" s="70">
        <f t="shared" si="37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219</v>
      </c>
      <c r="BS698" s="8" t="s">
        <v>764</v>
      </c>
      <c r="BT698" s="9" t="s">
        <v>769</v>
      </c>
      <c r="BU698" s="10">
        <v>164</v>
      </c>
      <c r="BV698" s="9" t="s">
        <v>390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305</v>
      </c>
      <c r="CU698" s="9" t="s">
        <v>302</v>
      </c>
      <c r="CV698" s="10"/>
      <c r="CW698" s="10"/>
      <c r="CX698">
        <f>INDEX('Data_Price '!AS$2:AS$1266,MATCH(Data!$DN698,'Data_Price '!$BE$2:$BE$1266,0))</f>
        <v>0</v>
      </c>
      <c r="CY698">
        <f>INDEX('Data_Price '!AT$2:AT$1266,MATCH(Data!$DN698,'Data_Price '!$BE$2:$BE$1266,0))</f>
        <v>0</v>
      </c>
      <c r="CZ698">
        <f>INDEX('Data_Price '!AU$2:AU$1266,MATCH(Data!$DN698,'Data_Price '!$BE$2:$BE$1266,0))</f>
        <v>0</v>
      </c>
      <c r="DA698">
        <f>INDEX('Data_Price '!AV$2:AV$1266,MATCH(Data!$DN698,'Data_Price '!$BE$2:$BE$1266,0))</f>
        <v>0</v>
      </c>
      <c r="DB698">
        <f>INDEX('Data_Price '!AW$2:AW$1266,MATCH(Data!$DN698,'Data_Price '!$BE$2:$BE$1266,0))</f>
        <v>0</v>
      </c>
      <c r="DC698">
        <f>INDEX('Data_Price '!AX$2:AX$1266,MATCH(Data!$DN698,'Data_Price '!$BE$2:$BE$1266,0))</f>
        <v>0</v>
      </c>
      <c r="DD698">
        <f>INDEX('Data_Price '!AY$2:AY$1266,MATCH(Data!$DN698,'Data_Price '!$BE$2:$BE$1266,0))</f>
        <v>0</v>
      </c>
      <c r="DE698">
        <f>INDEX('Data_Price '!AZ$2:AZ$1266,MATCH(Data!$DN698,'Data_Price '!$BE$2:$BE$1266,0))</f>
        <v>0</v>
      </c>
      <c r="DF698">
        <f>INDEX('Data_Price '!BA$2:BA$1266,MATCH(Data!$DN698,'Data_Price '!$BE$2:$BE$1266,0))</f>
        <v>0</v>
      </c>
      <c r="DG698">
        <f>INDEX('Data_Price '!BB$2:BB$1266,MATCH(Data!$DN698,'Data_Price '!$BE$2:$BE$1266,0))</f>
        <v>0</v>
      </c>
      <c r="DH698">
        <f>INDEX('Data_Price '!BC$2:BC$1266,MATCH(Data!$DN698,'Data_Price '!$BE$2:$BE$1266,0))</f>
        <v>0</v>
      </c>
      <c r="DI698">
        <f>INDEX('Data_Price '!BD$2:BD$1266,MATCH(Data!$DN698,'Data_Price '!$BE$2:$BE$1266,0))</f>
        <v>0</v>
      </c>
      <c r="DJ698" s="89" t="e">
        <f ca="1">_xll.Connector("TinyUrl.TinyUrl",DA698,0)</f>
        <v>#NAME?</v>
      </c>
      <c r="DK698" s="89" t="e">
        <f ca="1">_xll.Connector("TinyUrl.TinyUrl",DE698,0)</f>
        <v>#NAME?</v>
      </c>
      <c r="DL698" s="89" t="e">
        <f ca="1">_xll.Connector("TinyUrl.TinyUrl",DI698,0)</f>
        <v>#NAME?</v>
      </c>
      <c r="DM698" s="224" t="str">
        <f t="shared" si="372"/>
        <v>Le Grizzly 99 W</v>
      </c>
      <c r="DN698" s="89" t="str">
        <f t="shared" si="373"/>
        <v xml:space="preserve"> RaccoonLe Grizzly 99 W164 Women's</v>
      </c>
      <c r="DO698" s="227"/>
    </row>
    <row r="699" spans="2:119" ht="15.45" customHeight="1">
      <c r="B699" s="224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#VALUE!</v>
      </c>
      <c r="F699" s="43" t="b">
        <f>CL699&gt;Driver!$F$56</f>
        <v>0</v>
      </c>
      <c r="G699" s="43" t="b">
        <f>AND(CB699&gt;Driver!$F$55,CB699&lt;Driver!$G$55)</f>
        <v>0</v>
      </c>
      <c r="H699" s="43" t="e">
        <f t="shared" si="340"/>
        <v>#VALUE!</v>
      </c>
      <c r="I699" s="43">
        <f t="shared" si="341"/>
        <v>0</v>
      </c>
      <c r="J699" s="43" t="e">
        <f t="array" ref="J699">NOT(OR(($H$9:$H$1273=TRUE)*($I$9:$I$1273&gt;0)*($BT$9:$BT$1273=BT699)*($K$9:$K$1273&gt;K699)))</f>
        <v>#VALUE!</v>
      </c>
      <c r="K699" s="72">
        <f t="shared" si="342"/>
        <v>0.63328867707789793</v>
      </c>
      <c r="L699" s="72">
        <f t="shared" si="343"/>
        <v>0.83251631617113853</v>
      </c>
      <c r="M699" s="72">
        <f t="shared" si="344"/>
        <v>0.43406103798465734</v>
      </c>
      <c r="N699" s="72">
        <f t="shared" si="345"/>
        <v>0.1369000189717321</v>
      </c>
      <c r="O699" s="72">
        <f t="shared" si="346"/>
        <v>0.26018505576655349</v>
      </c>
      <c r="P699" s="72">
        <f t="shared" si="347"/>
        <v>0.90509803921568643</v>
      </c>
      <c r="Q699" s="72"/>
      <c r="R699" s="72"/>
      <c r="S699" s="72">
        <f t="shared" si="348"/>
        <v>0.70656701571987068</v>
      </c>
      <c r="T699" s="72">
        <f t="shared" si="349"/>
        <v>0.7306779641212755</v>
      </c>
      <c r="U699" s="72">
        <f t="shared" si="350"/>
        <v>9.9999999999999978E-2</v>
      </c>
      <c r="V699" s="72">
        <f t="shared" si="351"/>
        <v>0.60224117575782499</v>
      </c>
      <c r="W699" s="72">
        <f t="shared" si="352"/>
        <v>0.97740308370044049</v>
      </c>
      <c r="X699" s="72">
        <f t="shared" si="353"/>
        <v>0.1674836838288615</v>
      </c>
      <c r="Y699" s="72">
        <f t="shared" si="354"/>
        <v>0.56593896201534266</v>
      </c>
      <c r="Z699" s="72">
        <f t="shared" si="355"/>
        <v>0.8630999810282679</v>
      </c>
      <c r="AA699" s="72">
        <f t="shared" si="356"/>
        <v>0.73981494423344651</v>
      </c>
      <c r="AB699" s="72">
        <f t="shared" si="357"/>
        <v>9.4901960784313621E-2</v>
      </c>
      <c r="AC699" s="72"/>
      <c r="AD699" s="72"/>
      <c r="AE699" s="72">
        <f t="shared" si="358"/>
        <v>0.29343298428012937</v>
      </c>
      <c r="AF699" s="72">
        <f t="shared" si="359"/>
        <v>0.2693220358787245</v>
      </c>
      <c r="AG699" s="72">
        <f t="shared" si="360"/>
        <v>0.9</v>
      </c>
      <c r="AH699" s="72">
        <f t="shared" si="361"/>
        <v>0.39775882424217507</v>
      </c>
      <c r="AI699" s="72">
        <f t="shared" si="362"/>
        <v>2.2596916299559476E-2</v>
      </c>
      <c r="AJ699" s="72">
        <f>(AV699-Driver!$K$179)/(Driver!$L$179-Driver!$K$179)</f>
        <v>7.251631617113849E-2</v>
      </c>
      <c r="AK699" s="72">
        <f>(AW699-Driver!$K$180)/(Driver!$L$180-Driver!$K$180)</f>
        <v>0.27777577231072736</v>
      </c>
      <c r="AL699" s="72">
        <f>(AX699-Driver!$K$181)/(Driver!$L$181-Driver!$K$181)</f>
        <v>0.46309998102826788</v>
      </c>
      <c r="AM699" s="72">
        <f>(AY699-Driver!$K$182)/(Driver!$L$182-Driver!$K$182)</f>
        <v>0.95381494423344648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63"/>
        <v>1.5262515262515262</v>
      </c>
      <c r="AW699" s="70">
        <f t="shared" si="364"/>
        <v>28.116749495966438</v>
      </c>
      <c r="AX699" s="70">
        <f t="shared" si="365"/>
        <v>5.1678998292544112</v>
      </c>
      <c r="AY699" s="70">
        <f>IFERROR(Driver!$K$19/Data!BH699/Data!BI699*Data!BK699*Data!BL699,"")</f>
        <v>-0.28272144274440986</v>
      </c>
      <c r="AZ699" s="70">
        <f t="shared" si="366"/>
        <v>23.231571109456436</v>
      </c>
      <c r="BA699" s="70"/>
      <c r="BB699" s="70"/>
      <c r="BC699" s="70">
        <f t="shared" si="367"/>
        <v>29.341704301410285</v>
      </c>
      <c r="BD699" s="70">
        <f t="shared" si="368"/>
        <v>34.40516865944015</v>
      </c>
      <c r="BE699" s="70">
        <f t="shared" si="369"/>
        <v>1</v>
      </c>
      <c r="BF699" s="70">
        <f t="shared" si="370"/>
        <v>0.25312505669551338</v>
      </c>
      <c r="BG699" s="70">
        <f t="shared" si="37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219</v>
      </c>
      <c r="BS699" s="8" t="s">
        <v>550</v>
      </c>
      <c r="BT699" s="9" t="s">
        <v>574</v>
      </c>
      <c r="BU699" s="10">
        <v>160</v>
      </c>
      <c r="BV699" s="9" t="s">
        <v>222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307</v>
      </c>
      <c r="CU699" s="10"/>
      <c r="CV699" s="10"/>
      <c r="CW699" s="10"/>
      <c r="CX699" t="str">
        <f>INDEX('Data_Price '!AS$2:AS$1266,MATCH(Data!$DN699,'Data_Price '!$BE$2:$BE$1266,0))</f>
        <v>Elan Wingman 78 TI PS ELS 11.0 160cm</v>
      </c>
      <c r="CY699" t="str">
        <f>INDEX('Data_Price '!AT$2:AT$1266,MATCH(Data!$DN699,'Data_Price '!$BE$2:$BE$1266,0))</f>
        <v>Sundance Ski and Board Shop</v>
      </c>
      <c r="CZ699">
        <f>INDEX('Data_Price '!AU$2:AU$1266,MATCH(Data!$DN699,'Data_Price '!$BE$2:$BE$1266,0))</f>
        <v>552.26</v>
      </c>
      <c r="DA699" t="str">
        <f>INDEX('Data_Price '!AV$2:AV$1266,MATCH(Data!$DN699,'Data_Price '!$BE$2:$BE$1266,0))</f>
        <v>https://www.google.com/url?url=https://sundanceskishop.com/products/elan-wingman-78-ti-ps-els-11-0%3Fvariant%3D39392109953122%26currency%3DCAD%26utm_medium%3Dproduct_sync%26utm_source%3Dgoogle%26utm_content%3Dsag_organic%26utm_campaign%3Dsag_organic&amp;rct=j&amp;q=&amp;esrc=s&amp;sa=U&amp;ved=0ahUKEwiq29eFx6P2AhXudd8KHTKjCtAQ2SkIXw&amp;usg=AOvVaw15A6KNie1HNPtwg-6QF8Qr</v>
      </c>
      <c r="DB699" t="str">
        <f>INDEX('Data_Price '!AW$2:AW$1266,MATCH(Data!$DN699,'Data_Price '!$BE$2:$BE$1266,0))</f>
        <v>Elan Wingman 78 Ti Skis + PS ELX 11.0 GW Bindings 2022 - 160</v>
      </c>
      <c r="DC699" t="str">
        <f>INDEX('Data_Price '!AX$2:AX$1266,MATCH(Data!$DN699,'Data_Price '!$BE$2:$BE$1266,0))</f>
        <v>Skis.com</v>
      </c>
      <c r="DD699">
        <f>INDEX('Data_Price '!AY$2:AY$1266,MATCH(Data!$DN699,'Data_Price '!$BE$2:$BE$1266,0))</f>
        <v>599.99</v>
      </c>
      <c r="DE699" t="str">
        <f>INDEX('Data_Price '!AZ$2:AZ$1266,MATCH(Data!$DN699,'Data_Price '!$BE$2:$BE$1266,0))</f>
        <v>https://www.google.com/url?url=https://www.skis.com/Elan-Wingman-78-TI-Skis-with-ELS-11-GW-Bindings-2022-2022/915552P,default,pd.html%3Fsrc%3Dcpc&amp;rct=j&amp;q=&amp;esrc=s&amp;sa=U&amp;ved=0ahUKEwiq29eFx6P2AhXudd8KHTKjCtAQsDwIWw&amp;usg=AOvVaw0JuCJPE_-aZ7DuwiMCT0tr</v>
      </c>
      <c r="DF699">
        <f>INDEX('Data_Price '!BA$2:BA$1266,MATCH(Data!$DN699,'Data_Price '!$BE$2:$BE$1266,0))</f>
        <v>0</v>
      </c>
      <c r="DG699">
        <f>INDEX('Data_Price '!BB$2:BB$1266,MATCH(Data!$DN699,'Data_Price '!$BE$2:$BE$1266,0))</f>
        <v>0</v>
      </c>
      <c r="DH699">
        <f>INDEX('Data_Price '!BC$2:BC$1266,MATCH(Data!$DN699,'Data_Price '!$BE$2:$BE$1266,0))</f>
        <v>0</v>
      </c>
      <c r="DI699">
        <f>INDEX('Data_Price '!BD$2:BD$1266,MATCH(Data!$DN699,'Data_Price '!$BE$2:$BE$1266,0))</f>
        <v>0</v>
      </c>
      <c r="DJ699" s="89" t="e">
        <f ca="1">_xll.Connector("TinyUrl.TinyUrl",DA699,0)</f>
        <v>#NAME?</v>
      </c>
      <c r="DK699" s="89" t="e">
        <f ca="1">_xll.Connector("TinyUrl.TinyUrl",DE699,0)</f>
        <v>#NAME?</v>
      </c>
      <c r="DL699" s="89" t="e">
        <f ca="1">_xll.Connector("TinyUrl.TinyUrl",DI699,0)</f>
        <v>#NAME?</v>
      </c>
      <c r="DM699" s="224" t="str">
        <f t="shared" si="372"/>
        <v>Wingman 78 Ti</v>
      </c>
      <c r="DN699" s="89" t="str">
        <f t="shared" si="373"/>
        <v xml:space="preserve"> ElanWingman 78 Ti160 Unisex</v>
      </c>
      <c r="DO699" s="227"/>
    </row>
    <row r="700" spans="2:119" ht="15.45" customHeight="1">
      <c r="B700" s="224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#VALUE!</v>
      </c>
      <c r="F700" s="43" t="b">
        <f>CL700&gt;Driver!$F$56</f>
        <v>1</v>
      </c>
      <c r="G700" s="43" t="b">
        <f>AND(CB700&gt;Driver!$F$55,CB700&lt;Driver!$G$55)</f>
        <v>0</v>
      </c>
      <c r="H700" s="43" t="e">
        <f t="shared" si="340"/>
        <v>#VALUE!</v>
      </c>
      <c r="I700" s="43">
        <f t="shared" si="341"/>
        <v>0</v>
      </c>
      <c r="J700" s="43" t="e">
        <f t="array" ref="J700">NOT(OR(($H$9:$H$1273=TRUE)*($I$9:$I$1273&gt;0)*($BT$9:$BT$1273=BT700)*($K$9:$K$1273&gt;K700)))</f>
        <v>#VALUE!</v>
      </c>
      <c r="K700" s="72">
        <f t="shared" si="342"/>
        <v>0.68515718029658768</v>
      </c>
      <c r="L700" s="72">
        <f t="shared" si="343"/>
        <v>0.85265973732978806</v>
      </c>
      <c r="M700" s="72">
        <f t="shared" si="344"/>
        <v>0.5176546232633874</v>
      </c>
      <c r="N700" s="72">
        <f t="shared" si="345"/>
        <v>0.24693606526275835</v>
      </c>
      <c r="O700" s="72">
        <f t="shared" si="346"/>
        <v>0.31833172609603122</v>
      </c>
      <c r="P700" s="72">
        <f t="shared" si="347"/>
        <v>0.98769607843137264</v>
      </c>
      <c r="Q700" s="72"/>
      <c r="R700" s="72"/>
      <c r="S700" s="72">
        <f t="shared" si="348"/>
        <v>0.70507434826790749</v>
      </c>
      <c r="T700" s="72">
        <f t="shared" si="349"/>
        <v>0.91393286862079559</v>
      </c>
      <c r="U700" s="72">
        <f t="shared" si="350"/>
        <v>0.96770599175964489</v>
      </c>
      <c r="V700" s="72">
        <f t="shared" si="351"/>
        <v>0.64521887024563407</v>
      </c>
      <c r="W700" s="72">
        <f t="shared" si="352"/>
        <v>0.87916419855467365</v>
      </c>
      <c r="X700" s="72">
        <f t="shared" si="353"/>
        <v>0.14734026267021194</v>
      </c>
      <c r="Y700" s="72">
        <f t="shared" si="354"/>
        <v>0.4823453767366126</v>
      </c>
      <c r="Z700" s="72">
        <f t="shared" si="355"/>
        <v>0.75306393473724165</v>
      </c>
      <c r="AA700" s="72">
        <f t="shared" si="356"/>
        <v>0.68166827390396878</v>
      </c>
      <c r="AB700" s="72">
        <f t="shared" si="357"/>
        <v>1.2303921568627418E-2</v>
      </c>
      <c r="AC700" s="72"/>
      <c r="AD700" s="72"/>
      <c r="AE700" s="72">
        <f t="shared" si="358"/>
        <v>0.29492565173209251</v>
      </c>
      <c r="AF700" s="72">
        <f t="shared" si="359"/>
        <v>8.6067131379204395E-2</v>
      </c>
      <c r="AG700" s="72">
        <f t="shared" si="360"/>
        <v>3.2294008240355124E-2</v>
      </c>
      <c r="AH700" s="72">
        <f t="shared" si="361"/>
        <v>0.35478112975436588</v>
      </c>
      <c r="AI700" s="72">
        <f t="shared" si="362"/>
        <v>0.12083580144532634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0.18702662424850786</v>
      </c>
      <c r="AL700" s="72">
        <f>(AX700-Driver!$K$181)/(Driver!$L$181-Driver!$K$181)</f>
        <v>0.35306393473724157</v>
      </c>
      <c r="AM700" s="72">
        <f>(AY700-Driver!$K$182)/(Driver!$L$182-Driver!$K$182)</f>
        <v>0.89566827390396875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63"/>
        <v>1.9502102835436166</v>
      </c>
      <c r="AW700" s="70">
        <f t="shared" si="364"/>
        <v>19.242558149041468</v>
      </c>
      <c r="AX700" s="70">
        <f t="shared" si="365"/>
        <v>4.1775754126351741</v>
      </c>
      <c r="AY700" s="70">
        <f>IFERROR(Driver!$K$19/Data!BH700/Data!BI700*Data!BK700*Data!BL700,"")</f>
        <v>-0.6386658116205125</v>
      </c>
      <c r="AZ700" s="70">
        <f t="shared" si="366"/>
        <v>15.703648548026806</v>
      </c>
      <c r="BA700" s="70"/>
      <c r="BB700" s="70"/>
      <c r="BC700" s="70">
        <f t="shared" si="367"/>
        <v>28.567447317221244</v>
      </c>
      <c r="BD700" s="70">
        <f t="shared" si="368"/>
        <v>2.9538570694557831</v>
      </c>
      <c r="BE700" s="70">
        <f t="shared" si="369"/>
        <v>6.7872302517298935E-2</v>
      </c>
      <c r="BF700" s="70">
        <f t="shared" si="370"/>
        <v>5.1071537137014333</v>
      </c>
      <c r="BG700" s="70">
        <f t="shared" si="37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219</v>
      </c>
      <c r="BS700" s="8" t="s">
        <v>471</v>
      </c>
      <c r="BT700" s="9" t="s">
        <v>478</v>
      </c>
      <c r="BU700" s="10">
        <v>171.1</v>
      </c>
      <c r="BV700" s="9" t="s">
        <v>222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305</v>
      </c>
      <c r="CU700" s="9" t="s">
        <v>303</v>
      </c>
      <c r="CV700" s="10"/>
      <c r="CW700" s="10"/>
      <c r="CX700" t="str">
        <f>INDEX('Data_Price '!AS$2:AS$1266,MATCH(Data!$DN700,'Data_Price '!$BE$2:$BE$1266,0))</f>
        <v>Black Crows Captis Skis</v>
      </c>
      <c r="CY700" t="str">
        <f>INDEX('Data_Price '!AT$2:AT$1266,MATCH(Data!$DN700,'Data_Price '!$BE$2:$BE$1266,0))</f>
        <v>Telemark Pyrenees</v>
      </c>
      <c r="CZ700">
        <f>INDEX('Data_Price '!AU$2:AU$1266,MATCH(Data!$DN700,'Data_Price '!$BE$2:$BE$1266,0))</f>
        <v>467.28</v>
      </c>
      <c r="DA700" t="str">
        <f>INDEX('Data_Price '!AV$2:AV$1266,MATCH(Data!$DN700,'Data_Price '!$BE$2:$BE$1266,0))</f>
        <v>https://www.google.com/url?q=https://www.telemark-pyrenees.com/ski/black-crows-captis-ski-2022%3Fcurrency%3DUSD%26tax%3Dex_vat%26country%3DUS%26var%3D67638&amp;sa=U&amp;ved=0ahUKEwiUqs-Gx6P2AhVsnuAKHWdCAtEQ2ykIGw&amp;usg=AOvVaw1wdnl72vY23zWckvZ3TEUt</v>
      </c>
      <c r="DB700" t="str">
        <f>INDEX('Data_Price '!AW$2:AW$1266,MATCH(Data!$DN700,'Data_Price '!$BE$2:$BE$1266,0))</f>
        <v>Black Crows Captis Skis</v>
      </c>
      <c r="DC700" t="str">
        <f>INDEX('Data_Price '!AX$2:AX$1266,MATCH(Data!$DN700,'Data_Price '!$BE$2:$BE$1266,0))</f>
        <v>Cotswold Outdoor US</v>
      </c>
      <c r="DD700">
        <f>INDEX('Data_Price '!AY$2:AY$1266,MATCH(Data!$DN700,'Data_Price '!$BE$2:$BE$1266,0))</f>
        <v>550</v>
      </c>
      <c r="DE700" t="str">
        <f>INDEX('Data_Price '!AZ$2:AZ$1266,MATCH(Data!$DN700,'Data_Price '!$BE$2:$BE$1266,0))</f>
        <v>https://www.google.com/url?q=https://www.cotswoldoutdoor.us/p/black-crows-men-s-captis-ski-ski-only-J1324228.html%3Fchannable%3D02023f6964003235353035375f31383012%26colour%3D180%26utm_source%3Dgoogle%26utm_medium%3Dorganic%26utm_campaign%3Dshopping&amp;sa=U&amp;ved=0ahUKEwiUqs-Gx6P2AhVsnuAKHWdCAtEQ2ykIHQ&amp;usg=AOvVaw2K6wD9ZfTBr5lfMehg1Vhr</v>
      </c>
      <c r="DF700" t="str">
        <f>INDEX('Data_Price '!BA$2:BA$1266,MATCH(Data!$DN700,'Data_Price '!$BE$2:$BE$1266,0))</f>
        <v>Black Crows Women's Captis Birdie Skis 2022</v>
      </c>
      <c r="DG700" t="str">
        <f>INDEX('Data_Price '!BB$2:BB$1266,MATCH(Data!$DN700,'Data_Price '!$BE$2:$BE$1266,0))</f>
        <v>Backcountry.com</v>
      </c>
      <c r="DH700">
        <f>INDEX('Data_Price '!BC$2:BC$1266,MATCH(Data!$DN700,'Data_Price '!$BE$2:$BE$1266,0))</f>
        <v>569.9</v>
      </c>
      <c r="DI700" t="str">
        <f>INDEX('Data_Price '!BD$2:BD$1266,MATCH(Data!$DN700,'Data_Price '!$BE$2:$BE$1266,0))</f>
        <v>https://www.google.com/url?q=https://www.backcountry.com/black-crows-captis-birdie-ski-womens%3FCMP_SKU%3DBKCB02A%26MER%3D0406%26skid%3DBKCB02A-ONECOL-S171&amp;sa=U&amp;ved=0ahUKEwiTiq6Gx6P2AhUuU98KHe6QAcIQ2ykIHA&amp;usg=AOvVaw36jHffucSLsKgbxCrgL8Um</v>
      </c>
      <c r="DJ700" s="89" t="e">
        <f ca="1">_xll.Connector("TinyUrl.TinyUrl",DA700,0)</f>
        <v>#NAME?</v>
      </c>
      <c r="DK700" s="89" t="e">
        <f ca="1">_xll.Connector("TinyUrl.TinyUrl",DE700,0)</f>
        <v>#NAME?</v>
      </c>
      <c r="DL700" s="89" t="e">
        <f ca="1">_xll.Connector("TinyUrl.TinyUrl",DI700,0)</f>
        <v>#NAME?</v>
      </c>
      <c r="DM700" s="224" t="str">
        <f t="shared" si="372"/>
        <v>Captis</v>
      </c>
      <c r="DN700" s="89" t="str">
        <f t="shared" si="373"/>
        <v xml:space="preserve"> Black CrowsCaptis171.1 Unisex</v>
      </c>
      <c r="DO700" s="227" t="s">
        <v>1077</v>
      </c>
    </row>
    <row r="701" spans="2:119" ht="15.45" customHeight="1">
      <c r="B701" s="224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#VALUE!</v>
      </c>
      <c r="F701" s="43" t="b">
        <f>CL701&gt;Driver!$F$56</f>
        <v>1</v>
      </c>
      <c r="G701" s="43" t="b">
        <f>AND(CB701&gt;Driver!$F$55,CB701&lt;Driver!$G$55)</f>
        <v>0</v>
      </c>
      <c r="H701" s="43" t="e">
        <f t="shared" si="340"/>
        <v>#VALUE!</v>
      </c>
      <c r="I701" s="43">
        <f t="shared" si="341"/>
        <v>0</v>
      </c>
      <c r="J701" s="43" t="e">
        <f t="array" ref="J701">NOT(OR(($H$9:$H$1273=TRUE)*($I$9:$I$1273&gt;0)*($BT$9:$BT$1273=BT701)*($K$9:$K$1273&gt;K701)))</f>
        <v>#VALUE!</v>
      </c>
      <c r="K701" s="72">
        <f t="shared" si="342"/>
        <v>0.65246293831429425</v>
      </c>
      <c r="L701" s="72">
        <f t="shared" si="343"/>
        <v>0.94854242204496009</v>
      </c>
      <c r="M701" s="72">
        <f t="shared" si="344"/>
        <v>0.35638345458362841</v>
      </c>
      <c r="N701" s="72">
        <f t="shared" si="345"/>
        <v>2.6863972680705728E-2</v>
      </c>
      <c r="O701" s="72">
        <f t="shared" si="346"/>
        <v>0.30548900544926427</v>
      </c>
      <c r="P701" s="72">
        <f t="shared" si="347"/>
        <v>0.73679738562091512</v>
      </c>
      <c r="Q701" s="72"/>
      <c r="R701" s="72"/>
      <c r="S701" s="72">
        <f t="shared" si="348"/>
        <v>0.79380456065386906</v>
      </c>
      <c r="T701" s="72">
        <f t="shared" si="349"/>
        <v>0.96413654682704641</v>
      </c>
      <c r="U701" s="72">
        <f t="shared" si="350"/>
        <v>0.94350901792994424</v>
      </c>
      <c r="V701" s="72">
        <f t="shared" si="351"/>
        <v>0.61545593452552794</v>
      </c>
      <c r="W701" s="72">
        <f t="shared" si="352"/>
        <v>0.97361367837338264</v>
      </c>
      <c r="X701" s="72">
        <f t="shared" si="353"/>
        <v>5.1457577955039913E-2</v>
      </c>
      <c r="Y701" s="72">
        <f t="shared" si="354"/>
        <v>0.64361654541637159</v>
      </c>
      <c r="Z701" s="72">
        <f t="shared" si="355"/>
        <v>0.97313602731929427</v>
      </c>
      <c r="AA701" s="72">
        <f t="shared" si="356"/>
        <v>0.69451099455073573</v>
      </c>
      <c r="AB701" s="72">
        <f t="shared" si="357"/>
        <v>0.26320261437908493</v>
      </c>
      <c r="AC701" s="72"/>
      <c r="AD701" s="72"/>
      <c r="AE701" s="72">
        <f t="shared" si="358"/>
        <v>0.20619543934613097</v>
      </c>
      <c r="AF701" s="72">
        <f t="shared" si="359"/>
        <v>3.5863453172953585E-2</v>
      </c>
      <c r="AG701" s="72">
        <f t="shared" si="360"/>
        <v>5.6490982070055734E-2</v>
      </c>
      <c r="AH701" s="72">
        <f t="shared" si="361"/>
        <v>0.38454406547447212</v>
      </c>
      <c r="AI701" s="72">
        <f t="shared" si="362"/>
        <v>2.6386321626617373E-2</v>
      </c>
      <c r="AJ701" s="72">
        <f>(AV701-Driver!$K$179)/(Driver!$L$179-Driver!$K$179)</f>
        <v>0.18854242204496008</v>
      </c>
      <c r="AK701" s="72">
        <f>(AW701-Driver!$K$180)/(Driver!$L$180-Driver!$K$180)</f>
        <v>0.44192439690001567</v>
      </c>
      <c r="AL701" s="72">
        <f>(AX701-Driver!$K$181)/(Driver!$L$181-Driver!$K$181)</f>
        <v>0.57313602731929425</v>
      </c>
      <c r="AM701" s="72">
        <f>(AY701-Driver!$K$182)/(Driver!$L$182-Driver!$K$182)</f>
        <v>0.9085109945507357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63"/>
        <v>3.9682539682539679</v>
      </c>
      <c r="AW701" s="70">
        <f t="shared" si="364"/>
        <v>44.168539898904037</v>
      </c>
      <c r="AX701" s="70">
        <f t="shared" si="365"/>
        <v>6.1582242458736483</v>
      </c>
      <c r="AY701" s="70">
        <f>IFERROR(Driver!$K$19/Data!BH701/Data!BI701*Data!BK701*Data!BL701,"")</f>
        <v>-0.560049201772293</v>
      </c>
      <c r="AZ701" s="70">
        <f t="shared" si="366"/>
        <v>38.570364854802683</v>
      </c>
      <c r="BA701" s="70"/>
      <c r="BB701" s="70"/>
      <c r="BC701" s="70">
        <f t="shared" si="367"/>
        <v>74.592425324248595</v>
      </c>
      <c r="BD701" s="70">
        <f t="shared" si="368"/>
        <v>7.3967936350549808</v>
      </c>
      <c r="BE701" s="70">
        <f t="shared" si="369"/>
        <v>0.15664145458475603</v>
      </c>
      <c r="BF701" s="70">
        <f t="shared" si="370"/>
        <v>1.7456392205729012</v>
      </c>
      <c r="BG701" s="70">
        <f t="shared" si="37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219</v>
      </c>
      <c r="BS701" s="8" t="s">
        <v>719</v>
      </c>
      <c r="BT701" s="9" t="s">
        <v>723</v>
      </c>
      <c r="BU701" s="10">
        <v>185</v>
      </c>
      <c r="BV701" s="9" t="s">
        <v>222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303</v>
      </c>
      <c r="CU701" s="10"/>
      <c r="CV701" s="10"/>
      <c r="CW701" s="10"/>
      <c r="CX701" t="str">
        <f>INDEX('Data_Price '!AS$2:AS$1266,MATCH(Data!$DN701,'Data_Price '!$BE$2:$BE$1266,0))</f>
        <v>Line Chronic Skis</v>
      </c>
      <c r="CY701" t="str">
        <f>INDEX('Data_Price '!AT$2:AT$1266,MATCH(Data!$DN701,'Data_Price '!$BE$2:$BE$1266,0))</f>
        <v>LINE Skis</v>
      </c>
      <c r="CZ701">
        <f>INDEX('Data_Price '!AU$2:AU$1266,MATCH(Data!$DN701,'Data_Price '!$BE$2:$BE$1266,0))</f>
        <v>499.95</v>
      </c>
      <c r="DA701" t="str">
        <f>INDEX('Data_Price '!AV$2:AV$1266,MATCH(Data!$DN701,'Data_Price '!$BE$2:$BE$1266,0))</f>
        <v>https://www.google.com/url?url=https://lineskis.com/p/chronic&amp;rct=j&amp;q=&amp;esrc=s&amp;sa=U&amp;ved=0ahUKEwiA2PCGx6P2AhWOZd8KHflbDncQsDwIMw&amp;usg=AOvVaw213cy6lBLTtQKlZbAPDdrS</v>
      </c>
      <c r="DB701">
        <f>INDEX('Data_Price '!AW$2:AW$1266,MATCH(Data!$DN701,'Data_Price '!$BE$2:$BE$1266,0))</f>
        <v>0</v>
      </c>
      <c r="DC701">
        <f>INDEX('Data_Price '!AX$2:AX$1266,MATCH(Data!$DN701,'Data_Price '!$BE$2:$BE$1266,0))</f>
        <v>0</v>
      </c>
      <c r="DD701">
        <f>INDEX('Data_Price '!AY$2:AY$1266,MATCH(Data!$DN701,'Data_Price '!$BE$2:$BE$1266,0))</f>
        <v>0</v>
      </c>
      <c r="DE701">
        <f>INDEX('Data_Price '!AZ$2:AZ$1266,MATCH(Data!$DN701,'Data_Price '!$BE$2:$BE$1266,0))</f>
        <v>0</v>
      </c>
      <c r="DF701">
        <f>INDEX('Data_Price '!BA$2:BA$1266,MATCH(Data!$DN701,'Data_Price '!$BE$2:$BE$1266,0))</f>
        <v>0</v>
      </c>
      <c r="DG701">
        <f>INDEX('Data_Price '!BB$2:BB$1266,MATCH(Data!$DN701,'Data_Price '!$BE$2:$BE$1266,0))</f>
        <v>0</v>
      </c>
      <c r="DH701">
        <f>INDEX('Data_Price '!BC$2:BC$1266,MATCH(Data!$DN701,'Data_Price '!$BE$2:$BE$1266,0))</f>
        <v>0</v>
      </c>
      <c r="DI701">
        <f>INDEX('Data_Price '!BD$2:BD$1266,MATCH(Data!$DN701,'Data_Price '!$BE$2:$BE$1266,0))</f>
        <v>0</v>
      </c>
      <c r="DJ701" s="89" t="e">
        <f ca="1">_xll.Connector("TinyUrl.TinyUrl",DA701,0)</f>
        <v>#NAME?</v>
      </c>
      <c r="DK701" s="89" t="e">
        <f ca="1">_xll.Connector("TinyUrl.TinyUrl",DE701,0)</f>
        <v>#NAME?</v>
      </c>
      <c r="DL701" s="89" t="e">
        <f ca="1">_xll.Connector("TinyUrl.TinyUrl",DI701,0)</f>
        <v>#NAME?</v>
      </c>
      <c r="DM701" s="224" t="str">
        <f t="shared" si="372"/>
        <v>Chronic</v>
      </c>
      <c r="DN701" s="89" t="str">
        <f t="shared" si="373"/>
        <v xml:space="preserve"> LineChronic185 Unisex</v>
      </c>
      <c r="DO701" s="227" t="s">
        <v>1090</v>
      </c>
    </row>
    <row r="702" spans="2:119" ht="15.45" customHeight="1">
      <c r="B702" s="224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#VALUE!</v>
      </c>
      <c r="F702" s="43" t="b">
        <f>CL702&gt;Driver!$F$56</f>
        <v>1</v>
      </c>
      <c r="G702" s="43" t="b">
        <f>AND(CB702&gt;Driver!$F$55,CB702&lt;Driver!$G$55)</f>
        <v>0</v>
      </c>
      <c r="H702" s="43" t="e">
        <f t="shared" si="340"/>
        <v>#VALUE!</v>
      </c>
      <c r="I702" s="43">
        <f t="shared" si="341"/>
        <v>0</v>
      </c>
      <c r="J702" s="43" t="e">
        <f t="array" ref="J702">NOT(OR(($H$9:$H$1273=TRUE)*($I$9:$I$1273&gt;0)*($BT$9:$BT$1273=BT702)*($K$9:$K$1273&gt;K702)))</f>
        <v>#VALUE!</v>
      </c>
      <c r="K702" s="72">
        <f t="shared" si="342"/>
        <v>0.67861399448202486</v>
      </c>
      <c r="L702" s="72">
        <f t="shared" si="343"/>
        <v>0.89343002175489483</v>
      </c>
      <c r="M702" s="72">
        <f t="shared" si="344"/>
        <v>0.46379796720915489</v>
      </c>
      <c r="N702" s="72">
        <f t="shared" si="345"/>
        <v>0.15081262252576988</v>
      </c>
      <c r="O702" s="72">
        <f t="shared" si="346"/>
        <v>0.3011695143958123</v>
      </c>
      <c r="P702" s="72">
        <f t="shared" si="347"/>
        <v>0.93941176470588239</v>
      </c>
      <c r="Q702" s="72"/>
      <c r="R702" s="72"/>
      <c r="S702" s="72">
        <f t="shared" si="348"/>
        <v>0.72071786461027854</v>
      </c>
      <c r="T702" s="72">
        <f t="shared" si="349"/>
        <v>0.96130677760538119</v>
      </c>
      <c r="U702" s="72">
        <f t="shared" si="350"/>
        <v>0.98390161943281784</v>
      </c>
      <c r="V702" s="72">
        <f t="shared" si="351"/>
        <v>0.62214911979412912</v>
      </c>
      <c r="W702" s="72">
        <f t="shared" si="352"/>
        <v>0.92234762979683971</v>
      </c>
      <c r="X702" s="72">
        <f t="shared" si="353"/>
        <v>0.10656997824510514</v>
      </c>
      <c r="Y702" s="72">
        <f t="shared" si="354"/>
        <v>0.53620203279084511</v>
      </c>
      <c r="Z702" s="72">
        <f t="shared" si="355"/>
        <v>0.84918737747423012</v>
      </c>
      <c r="AA702" s="72">
        <f t="shared" si="356"/>
        <v>0.6988304856041877</v>
      </c>
      <c r="AB702" s="72">
        <f t="shared" si="357"/>
        <v>6.0588235294117609E-2</v>
      </c>
      <c r="AC702" s="72"/>
      <c r="AD702" s="72"/>
      <c r="AE702" s="72">
        <f t="shared" si="358"/>
        <v>0.27928213538972146</v>
      </c>
      <c r="AF702" s="72">
        <f t="shared" si="359"/>
        <v>3.8693222394618809E-2</v>
      </c>
      <c r="AG702" s="72">
        <f t="shared" si="360"/>
        <v>1.609838056718213E-2</v>
      </c>
      <c r="AH702" s="72">
        <f t="shared" si="361"/>
        <v>0.37785088020587088</v>
      </c>
      <c r="AI702" s="72">
        <f t="shared" si="362"/>
        <v>7.7652370203160251E-2</v>
      </c>
      <c r="AJ702" s="72">
        <f>(AV702-Driver!$K$179)/(Driver!$L$179-Driver!$K$179)</f>
        <v>0.13343002175489485</v>
      </c>
      <c r="AK702" s="72">
        <f>(AW702-Driver!$K$180)/(Driver!$L$180-Driver!$K$180)</f>
        <v>0.24194907628960141</v>
      </c>
      <c r="AL702" s="72">
        <f>(AX702-Driver!$K$181)/(Driver!$L$181-Driver!$K$181)</f>
        <v>0.4491873774742301</v>
      </c>
      <c r="AM702" s="72">
        <f>(AY702-Driver!$K$182)/(Driver!$L$182-Driver!$K$182)</f>
        <v>0.91283048560418767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63"/>
        <v>2.8083028083028085</v>
      </c>
      <c r="AW702" s="70">
        <f t="shared" si="364"/>
        <v>24.613323154138904</v>
      </c>
      <c r="AX702" s="70">
        <f t="shared" si="365"/>
        <v>5.0426863972680707</v>
      </c>
      <c r="AY702" s="70">
        <f>IFERROR(Driver!$K$19/Data!BH702/Data!BI702*Data!BK702*Data!BL702,"")</f>
        <v>-0.53360747246647156</v>
      </c>
      <c r="AZ702" s="70">
        <f t="shared" si="366"/>
        <v>20.104244229337304</v>
      </c>
      <c r="BA702" s="70"/>
      <c r="BB702" s="70"/>
      <c r="BC702" s="70">
        <f t="shared" si="367"/>
        <v>36.681847995970344</v>
      </c>
      <c r="BD702" s="70">
        <f t="shared" si="368"/>
        <v>7.1463640729919726</v>
      </c>
      <c r="BE702" s="70">
        <f t="shared" si="369"/>
        <v>8.4065041072784577E-2</v>
      </c>
      <c r="BF702" s="70">
        <f t="shared" si="370"/>
        <v>2.5015874743736277</v>
      </c>
      <c r="BG702" s="70">
        <f t="shared" si="37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219</v>
      </c>
      <c r="BS702" s="8" t="s">
        <v>950</v>
      </c>
      <c r="BT702" s="9" t="s">
        <v>683</v>
      </c>
      <c r="BU702" s="10">
        <v>169</v>
      </c>
      <c r="BV702" s="9" t="s">
        <v>390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303</v>
      </c>
      <c r="CU702" s="10"/>
      <c r="CV702" s="10"/>
      <c r="CW702" s="10"/>
      <c r="CX702" t="str">
        <f>INDEX('Data_Price '!AS$2:AS$1266,MATCH(Data!$DN702,'Data_Price '!$BE$2:$BE$1266,0))</f>
        <v>K2 2022 Midnight Women's Skis (169)</v>
      </c>
      <c r="CY702" t="str">
        <f>INDEX('Data_Price '!AT$2:AT$1266,MATCH(Data!$DN702,'Data_Price '!$BE$2:$BE$1266,0))</f>
        <v>Snowinn.com</v>
      </c>
      <c r="CZ702">
        <f>INDEX('Data_Price '!AU$2:AU$1266,MATCH(Data!$DN702,'Data_Price '!$BE$2:$BE$1266,0))</f>
        <v>309.99</v>
      </c>
      <c r="DA702" t="str">
        <f>INDEX('Data_Price '!AV$2:AV$1266,MATCH(Data!$DN702,'Data_Price '!$BE$2:$BE$1266,0))</f>
        <v>https://www.google.com/url?url=https://www.snowinn.com/ski-store/k2-midnight-women-skis/138133921/p%3Futm_source%3Dgoogle_products%26utm_medium%3Dmerchant%26id_producte%3D13273366%26country%3Dus&amp;rct=j&amp;q=&amp;esrc=s&amp;sa=U&amp;ved=0ahUKEwiN7qOHx6P2AhUtiOAKHdkRCRoQsDwILg&amp;usg=AOvVaw14T_vl6XBmGxftd4B8vsHR</v>
      </c>
      <c r="DB702" t="str">
        <f>INDEX('Data_Price '!AW$2:AW$1266,MATCH(Data!$DN702,'Data_Price '!$BE$2:$BE$1266,0))</f>
        <v>K2 2022 Midnight Women's Skis (169)</v>
      </c>
      <c r="DC702" t="str">
        <f>INDEX('Data_Price '!AX$2:AX$1266,MATCH(Data!$DN702,'Data_Price '!$BE$2:$BE$1266,0))</f>
        <v>Snowinn.com</v>
      </c>
      <c r="DD702">
        <f>INDEX('Data_Price '!AY$2:AY$1266,MATCH(Data!$DN702,'Data_Price '!$BE$2:$BE$1266,0))</f>
        <v>309.99</v>
      </c>
      <c r="DE702" t="str">
        <f>INDEX('Data_Price '!AZ$2:AZ$1266,MATCH(Data!$DN702,'Data_Price '!$BE$2:$BE$1266,0))</f>
        <v>https://www.google.com/url?q=https://www.snowinn.com/ski-store/k2-midnight-women-skis/138133921/p%3Futm_source%3Dgoogle_products%26utm_medium%3Dmerchant%26id_producte%3D13273366%26country%3Dus&amp;sa=U&amp;ved=0ahUKEwjPotuHx6P2AhUMZN8KHVGjDJ0Q2ykIFg&amp;usg=AOvVaw2NTF1m84YNxDxFK9QGI9Bf</v>
      </c>
      <c r="DF702" t="str">
        <f>INDEX('Data_Price '!BA$2:BA$1266,MATCH(Data!$DN702,'Data_Price '!$BE$2:$BE$1266,0))</f>
        <v>K2 2022 Midnight Women's Skis (169)</v>
      </c>
      <c r="DG702" t="str">
        <f>INDEX('Data_Price '!BB$2:BB$1266,MATCH(Data!$DN702,'Data_Price '!$BE$2:$BE$1266,0))</f>
        <v>! OutdoorXL.com</v>
      </c>
      <c r="DH702">
        <f>INDEX('Data_Price '!BC$2:BC$1266,MATCH(Data!$DN702,'Data_Price '!$BE$2:$BE$1266,0))</f>
        <v>319.95</v>
      </c>
      <c r="DI702" t="str">
        <f>INDEX('Data_Price '!BD$2:BD$1266,MATCH(Data!$DN702,'Data_Price '!$BE$2:$BE$1266,0))</f>
        <v>https://www.google.com/url?q=https://www.outdoorxl.com/k2-midnight.html%3Fprl%3D92-7807x144-1905&amp;sa=U&amp;ved=0ahUKEwjPotuHx6P2AhUMZN8KHVGjDJ0Q2ykIGA&amp;usg=AOvVaw1uCE09Swzr2n8_KIMZwh3E</v>
      </c>
      <c r="DJ702" s="89" t="e">
        <f ca="1">_xll.Connector("TinyUrl.TinyUrl",DA702,0)</f>
        <v>#NAME?</v>
      </c>
      <c r="DK702" s="89" t="e">
        <f ca="1">_xll.Connector("TinyUrl.TinyUrl",DE702,0)</f>
        <v>#NAME?</v>
      </c>
      <c r="DL702" s="89" t="e">
        <f ca="1">_xll.Connector("TinyUrl.TinyUrl",DI702,0)</f>
        <v>#NAME?</v>
      </c>
      <c r="DM702" s="224" t="str">
        <f t="shared" si="372"/>
        <v>Midnight</v>
      </c>
      <c r="DN702" s="89" t="str">
        <f t="shared" si="373"/>
        <v xml:space="preserve"> K2Midnight169 Women's</v>
      </c>
      <c r="DO702" s="227"/>
    </row>
    <row r="703" spans="2:119" ht="15.45" customHeight="1">
      <c r="B703" s="224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#VALUE!</v>
      </c>
      <c r="F703" s="43" t="b">
        <f>CL703&gt;Driver!$F$56</f>
        <v>0</v>
      </c>
      <c r="G703" s="43" t="b">
        <f>AND(CB703&gt;Driver!$F$55,CB703&lt;Driver!$G$55)</f>
        <v>0</v>
      </c>
      <c r="H703" s="43" t="e">
        <f t="shared" si="340"/>
        <v>#VALUE!</v>
      </c>
      <c r="I703" s="43">
        <f t="shared" si="341"/>
        <v>0</v>
      </c>
      <c r="J703" s="43" t="e">
        <f t="array" ref="J703">NOT(OR(($H$9:$H$1273=TRUE)*($I$9:$I$1273&gt;0)*($BT$9:$BT$1273=BT703)*($K$9:$K$1273&gt;K703)))</f>
        <v>#VALUE!</v>
      </c>
      <c r="K703" s="72">
        <f t="shared" si="342"/>
        <v>0.63676004433555944</v>
      </c>
      <c r="L703" s="72">
        <f t="shared" si="343"/>
        <v>0.8303408266860044</v>
      </c>
      <c r="M703" s="72">
        <f t="shared" si="344"/>
        <v>0.44317926198511459</v>
      </c>
      <c r="N703" s="72">
        <f t="shared" si="345"/>
        <v>0.13373806361854168</v>
      </c>
      <c r="O703" s="72">
        <f t="shared" si="346"/>
        <v>0.26860200991850158</v>
      </c>
      <c r="P703" s="72">
        <f t="shared" si="347"/>
        <v>0.92719771241830062</v>
      </c>
      <c r="Q703" s="72"/>
      <c r="R703" s="72"/>
      <c r="S703" s="72">
        <f t="shared" si="348"/>
        <v>0.72221392292938358</v>
      </c>
      <c r="T703" s="72">
        <f t="shared" si="349"/>
        <v>0.53473768460091187</v>
      </c>
      <c r="U703" s="72">
        <f t="shared" si="350"/>
        <v>9.9999999999999978E-2</v>
      </c>
      <c r="V703" s="72">
        <f t="shared" si="351"/>
        <v>0.60121774029595065</v>
      </c>
      <c r="W703" s="72">
        <f t="shared" si="352"/>
        <v>0.95957814387823082</v>
      </c>
      <c r="X703" s="72">
        <f t="shared" si="353"/>
        <v>0.16965917331399566</v>
      </c>
      <c r="Y703" s="72">
        <f t="shared" si="354"/>
        <v>0.55682073801488541</v>
      </c>
      <c r="Z703" s="72">
        <f t="shared" si="355"/>
        <v>0.86626193638145832</v>
      </c>
      <c r="AA703" s="72">
        <f t="shared" si="356"/>
        <v>0.73139799008149842</v>
      </c>
      <c r="AB703" s="72">
        <f t="shared" si="357"/>
        <v>7.2802287581699321E-2</v>
      </c>
      <c r="AC703" s="72"/>
      <c r="AD703" s="72"/>
      <c r="AE703" s="72">
        <f t="shared" si="358"/>
        <v>0.27778607707061642</v>
      </c>
      <c r="AF703" s="72">
        <f t="shared" si="359"/>
        <v>0.46526231539908813</v>
      </c>
      <c r="AG703" s="72">
        <f t="shared" si="360"/>
        <v>0.9</v>
      </c>
      <c r="AH703" s="72">
        <f t="shared" si="361"/>
        <v>0.39878225970404935</v>
      </c>
      <c r="AI703" s="72">
        <f t="shared" si="362"/>
        <v>4.0421856121769184E-2</v>
      </c>
      <c r="AJ703" s="72">
        <f>(AV703-Driver!$K$179)/(Driver!$L$179-Driver!$K$179)</f>
        <v>7.0340826686004332E-2</v>
      </c>
      <c r="AK703" s="72">
        <f>(AW703-Driver!$K$180)/(Driver!$L$180-Driver!$K$180)</f>
        <v>0.25694283765377757</v>
      </c>
      <c r="AL703" s="72">
        <f>(AX703-Driver!$K$181)/(Driver!$L$181-Driver!$K$181)</f>
        <v>0.46626193638145824</v>
      </c>
      <c r="AM703" s="72">
        <f>(AY703-Driver!$K$182)/(Driver!$L$182-Driver!$K$182)</f>
        <v>0.94539799008149838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63"/>
        <v>1.4804639804639803</v>
      </c>
      <c r="AW703" s="70">
        <f t="shared" si="364"/>
        <v>26.079535346727234</v>
      </c>
      <c r="AX703" s="70">
        <f t="shared" si="365"/>
        <v>5.1963574274331243</v>
      </c>
      <c r="AY703" s="70">
        <f>IFERROR(Driver!$K$19/Data!BH703/Data!BI703*Data!BK703*Data!BL703,"")</f>
        <v>-0.33424575903798426</v>
      </c>
      <c r="AZ703" s="70">
        <f t="shared" si="366"/>
        <v>21.217423678332093</v>
      </c>
      <c r="BA703" s="70"/>
      <c r="BB703" s="70"/>
      <c r="BC703" s="70">
        <f t="shared" si="367"/>
        <v>37.457863846518826</v>
      </c>
      <c r="BD703" s="70">
        <f t="shared" si="368"/>
        <v>51.745536211361078</v>
      </c>
      <c r="BE703" s="70">
        <f t="shared" si="369"/>
        <v>1</v>
      </c>
      <c r="BF703" s="70">
        <f t="shared" si="370"/>
        <v>0.13753521131786495</v>
      </c>
      <c r="BG703" s="70">
        <f t="shared" si="37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219</v>
      </c>
      <c r="BS703" s="8" t="s">
        <v>771</v>
      </c>
      <c r="BT703" s="9" t="s">
        <v>798</v>
      </c>
      <c r="BU703" s="10">
        <v>167</v>
      </c>
      <c r="BV703" s="9" t="s">
        <v>222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307</v>
      </c>
      <c r="CU703" s="10"/>
      <c r="CV703" s="10"/>
      <c r="CW703" s="10"/>
      <c r="CX703">
        <f>INDEX('Data_Price '!AS$2:AS$1266,MATCH(Data!$DN703,'Data_Price '!$BE$2:$BE$1266,0))</f>
        <v>0</v>
      </c>
      <c r="CY703">
        <f>INDEX('Data_Price '!AT$2:AT$1266,MATCH(Data!$DN703,'Data_Price '!$BE$2:$BE$1266,0))</f>
        <v>0</v>
      </c>
      <c r="CZ703">
        <f>INDEX('Data_Price '!AU$2:AU$1266,MATCH(Data!$DN703,'Data_Price '!$BE$2:$BE$1266,0))</f>
        <v>0</v>
      </c>
      <c r="DA703">
        <f>INDEX('Data_Price '!AV$2:AV$1266,MATCH(Data!$DN703,'Data_Price '!$BE$2:$BE$1266,0))</f>
        <v>0</v>
      </c>
      <c r="DB703">
        <f>INDEX('Data_Price '!AW$2:AW$1266,MATCH(Data!$DN703,'Data_Price '!$BE$2:$BE$1266,0))</f>
        <v>0</v>
      </c>
      <c r="DC703">
        <f>INDEX('Data_Price '!AX$2:AX$1266,MATCH(Data!$DN703,'Data_Price '!$BE$2:$BE$1266,0))</f>
        <v>0</v>
      </c>
      <c r="DD703">
        <f>INDEX('Data_Price '!AY$2:AY$1266,MATCH(Data!$DN703,'Data_Price '!$BE$2:$BE$1266,0))</f>
        <v>0</v>
      </c>
      <c r="DE703">
        <f>INDEX('Data_Price '!AZ$2:AZ$1266,MATCH(Data!$DN703,'Data_Price '!$BE$2:$BE$1266,0))</f>
        <v>0</v>
      </c>
      <c r="DF703">
        <f>INDEX('Data_Price '!BA$2:BA$1266,MATCH(Data!$DN703,'Data_Price '!$BE$2:$BE$1266,0))</f>
        <v>0</v>
      </c>
      <c r="DG703">
        <f>INDEX('Data_Price '!BB$2:BB$1266,MATCH(Data!$DN703,'Data_Price '!$BE$2:$BE$1266,0))</f>
        <v>0</v>
      </c>
      <c r="DH703">
        <f>INDEX('Data_Price '!BC$2:BC$1266,MATCH(Data!$DN703,'Data_Price '!$BE$2:$BE$1266,0))</f>
        <v>0</v>
      </c>
      <c r="DI703">
        <f>INDEX('Data_Price '!BD$2:BD$1266,MATCH(Data!$DN703,'Data_Price '!$BE$2:$BE$1266,0))</f>
        <v>0</v>
      </c>
      <c r="DJ703" s="89" t="e">
        <f ca="1">_xll.Connector("TinyUrl.TinyUrl",DA703,0)</f>
        <v>#NAME?</v>
      </c>
      <c r="DK703" s="89" t="e">
        <f ca="1">_xll.Connector("TinyUrl.TinyUrl",DE703,0)</f>
        <v>#NAME?</v>
      </c>
      <c r="DL703" s="89" t="e">
        <f ca="1">_xll.Connector("TinyUrl.TinyUrl",DI703,0)</f>
        <v>#NAME?</v>
      </c>
      <c r="DM703" s="224" t="str">
        <f t="shared" si="372"/>
        <v>Hero Elite Multi Turn Ti</v>
      </c>
      <c r="DN703" s="89" t="str">
        <f t="shared" si="373"/>
        <v xml:space="preserve"> RossignolHero Elite Multi Turn Ti167 Unisex</v>
      </c>
      <c r="DO703" s="227"/>
    </row>
    <row r="704" spans="2:119" ht="15.45" customHeight="1">
      <c r="B704" s="224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#VALUE!</v>
      </c>
      <c r="F704" s="43" t="b">
        <f>CL704&gt;Driver!$F$56</f>
        <v>0</v>
      </c>
      <c r="G704" s="43" t="b">
        <f>AND(CB704&gt;Driver!$F$55,CB704&lt;Driver!$G$55)</f>
        <v>1</v>
      </c>
      <c r="H704" s="43" t="e">
        <f t="shared" si="340"/>
        <v>#VALUE!</v>
      </c>
      <c r="I704" s="43">
        <f t="shared" si="341"/>
        <v>0</v>
      </c>
      <c r="J704" s="43" t="e">
        <f t="array" ref="J704">NOT(OR(($H$9:$H$1273=TRUE)*($I$9:$I$1273&gt;0)*($BT$9:$BT$1273=BT704)*($K$9:$K$1273&gt;K704)))</f>
        <v>#VALUE!</v>
      </c>
      <c r="K704" s="72">
        <f t="shared" si="342"/>
        <v>0.58705725347023163</v>
      </c>
      <c r="L704" s="72">
        <f t="shared" si="343"/>
        <v>0.77460639755056004</v>
      </c>
      <c r="M704" s="72">
        <f t="shared" si="344"/>
        <v>0.39950810938990333</v>
      </c>
      <c r="N704" s="72">
        <f t="shared" si="345"/>
        <v>0.21405172958957819</v>
      </c>
      <c r="O704" s="72">
        <f t="shared" si="346"/>
        <v>0.31859024563895511</v>
      </c>
      <c r="P704" s="72">
        <f t="shared" si="347"/>
        <v>0.66588235294117659</v>
      </c>
      <c r="Q704" s="72"/>
      <c r="R704" s="72"/>
      <c r="S704" s="72">
        <f t="shared" si="348"/>
        <v>0.77323931517237732</v>
      </c>
      <c r="T704" s="72">
        <f t="shared" si="349"/>
        <v>0.98286088198664001</v>
      </c>
      <c r="U704" s="72">
        <f t="shared" si="350"/>
        <v>0.90148071166261068</v>
      </c>
      <c r="V704" s="72">
        <f t="shared" si="351"/>
        <v>0.64189234778804694</v>
      </c>
      <c r="W704" s="72">
        <f t="shared" si="352"/>
        <v>0.97981995781438325</v>
      </c>
      <c r="X704" s="72">
        <f t="shared" si="353"/>
        <v>0.22539360244943996</v>
      </c>
      <c r="Y704" s="72">
        <f t="shared" si="354"/>
        <v>0.60049189061009667</v>
      </c>
      <c r="Z704" s="72">
        <f t="shared" si="355"/>
        <v>0.78594827041042181</v>
      </c>
      <c r="AA704" s="72">
        <f t="shared" si="356"/>
        <v>0.68140975436104489</v>
      </c>
      <c r="AB704" s="72">
        <f t="shared" si="357"/>
        <v>0.33411764705882341</v>
      </c>
      <c r="AC704" s="72"/>
      <c r="AD704" s="72"/>
      <c r="AE704" s="72">
        <f t="shared" si="358"/>
        <v>0.22676068482762274</v>
      </c>
      <c r="AF704" s="72">
        <f t="shared" si="359"/>
        <v>1.7139118013359961E-2</v>
      </c>
      <c r="AG704" s="72">
        <f t="shared" si="360"/>
        <v>9.8519288337389349E-2</v>
      </c>
      <c r="AH704" s="72">
        <f t="shared" si="361"/>
        <v>0.35810765221195306</v>
      </c>
      <c r="AI704" s="72">
        <f t="shared" si="362"/>
        <v>2.0180042185616722E-2</v>
      </c>
      <c r="AJ704" s="72">
        <f>(AV704-Driver!$K$179)/(Driver!$L$179-Driver!$K$179)</f>
        <v>0.46539360244943995</v>
      </c>
      <c r="AK704" s="72">
        <f>(AW704-Driver!$K$180)/(Driver!$L$180-Driver!$K$180)</f>
        <v>0.48996961759798019</v>
      </c>
      <c r="AL704" s="72">
        <f>(AX704-Driver!$K$181)/(Driver!$L$181-Driver!$K$181)</f>
        <v>0.38594827041042179</v>
      </c>
      <c r="AM704" s="72">
        <f>(AY704-Driver!$K$182)/(Driver!$L$182-Driver!$K$182)</f>
        <v>0.89540975436104486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63"/>
        <v>9.795143128476461</v>
      </c>
      <c r="AW704" s="70">
        <f t="shared" si="364"/>
        <v>48.86679317051221</v>
      </c>
      <c r="AX704" s="70">
        <f t="shared" si="365"/>
        <v>4.4735344336937963</v>
      </c>
      <c r="AY704" s="70">
        <f>IFERROR(Driver!$K$19/Data!BH704/Data!BI704*Data!BK704*Data!BL704,"")</f>
        <v>-0.64024833689714111</v>
      </c>
      <c r="AZ704" s="70">
        <f t="shared" si="366"/>
        <v>45.033507073715555</v>
      </c>
      <c r="BA704" s="70"/>
      <c r="BB704" s="70"/>
      <c r="BC704" s="70">
        <f t="shared" si="367"/>
        <v>63.925089525731671</v>
      </c>
      <c r="BD704" s="70">
        <f t="shared" si="368"/>
        <v>9.053864119120334</v>
      </c>
      <c r="BE704" s="70">
        <f t="shared" si="369"/>
        <v>0.19866226347530028</v>
      </c>
      <c r="BF704" s="70">
        <f t="shared" si="370"/>
        <v>4.7314463722598843</v>
      </c>
      <c r="BG704" s="70">
        <f t="shared" si="37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219</v>
      </c>
      <c r="BS704" s="8" t="s">
        <v>628</v>
      </c>
      <c r="BT704" s="9" t="s">
        <v>630</v>
      </c>
      <c r="BU704" s="10">
        <v>177</v>
      </c>
      <c r="BV704" s="9" t="s">
        <v>222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305</v>
      </c>
      <c r="CU704" s="9" t="s">
        <v>301</v>
      </c>
      <c r="CV704" s="9" t="s">
        <v>304</v>
      </c>
      <c r="CW704" s="9" t="s">
        <v>302</v>
      </c>
      <c r="CX704" t="str">
        <f>INDEX('Data_Price '!AS$2:AS$1266,MATCH(Data!$DN704,'Data_Price '!$BE$2:$BE$1266,0))</f>
        <v>Head Kore 105 Skis</v>
      </c>
      <c r="CY704" t="str">
        <f>INDEX('Data_Price '!AT$2:AT$1266,MATCH(Data!$DN704,'Data_Price '!$BE$2:$BE$1266,0))</f>
        <v>Telemark Pyrenees</v>
      </c>
      <c r="CZ704">
        <f>INDEX('Data_Price '!AU$2:AU$1266,MATCH(Data!$DN704,'Data_Price '!$BE$2:$BE$1266,0))</f>
        <v>485.93</v>
      </c>
      <c r="DA704" t="str">
        <f>INDEX('Data_Price '!AV$2:AV$1266,MATCH(Data!$DN704,'Data_Price '!$BE$2:$BE$1266,0))</f>
        <v>https://www.google.com/aclk?sa=L&amp;ai=DChcSEwimpuiIx6P2AhVW5MgKHWvMDAUYABADGgJxdQ&amp;sig=AOD64_2oOeLZCAgiCwjUZXSJM05fvqUu9Q&amp;ctype=5&amp;ved=0ahUKEwipmeSIx6P2AhUxmeAKHdffDIUQ2ikIFw&amp;adurl=</v>
      </c>
      <c r="DB704" t="str">
        <f>INDEX('Data_Price '!AW$2:AW$1266,MATCH(Data!$DN704,'Data_Price '!$BE$2:$BE$1266,0))</f>
        <v>Head Kore 105 Skis</v>
      </c>
      <c r="DC704" t="str">
        <f>INDEX('Data_Price '!AX$2:AX$1266,MATCH(Data!$DN704,'Data_Price '!$BE$2:$BE$1266,0))</f>
        <v>! OutdoorXL.com</v>
      </c>
      <c r="DD704">
        <f>INDEX('Data_Price '!AY$2:AY$1266,MATCH(Data!$DN704,'Data_Price '!$BE$2:$BE$1266,0))</f>
        <v>514.95000000000005</v>
      </c>
      <c r="DE704" t="str">
        <f>INDEX('Data_Price '!AZ$2:AZ$1266,MATCH(Data!$DN704,'Data_Price '!$BE$2:$BE$1266,0))</f>
        <v>https://www.google.com/aclk?sa=L&amp;ai=DChcSEwimpuiIx6P2AhVW5MgKHWvMDAUYABAFGgJxdQ&amp;sig=AOD64_3YP7KCPvfU0oXEJaTgoF0rhM05XQ&amp;ctype=5&amp;ved=0ahUKEwipmeSIx6P2AhUxmeAKHdffDIUQ2ikIGQ&amp;adurl=</v>
      </c>
      <c r="DF704" t="str">
        <f>INDEX('Data_Price '!BA$2:BA$1266,MATCH(Data!$DN704,'Data_Price '!$BE$2:$BE$1266,0))</f>
        <v>Head Kore 105 Skis</v>
      </c>
      <c r="DG704" t="str">
        <f>INDEX('Data_Price '!BB$2:BB$1266,MATCH(Data!$DN704,'Data_Price '!$BE$2:$BE$1266,0))</f>
        <v>evo.com</v>
      </c>
      <c r="DH704">
        <f>INDEX('Data_Price '!BC$2:BC$1266,MATCH(Data!$DN704,'Data_Price '!$BE$2:$BE$1266,0))</f>
        <v>559</v>
      </c>
      <c r="DI704" t="str">
        <f>INDEX('Data_Price '!BD$2:BD$1266,MATCH(Data!$DN704,'Data_Price '!$BE$2:$BE$1266,0))</f>
        <v>https://www.google.com/url?url=https://www.evo.com/skis/head-kore-105%3Fimage%3D208271/832640/clone.jpg&amp;rct=j&amp;q=&amp;esrc=s&amp;sa=U&amp;ved=0ahUKEwj8oK6Ix6P2AhWoUt8KHcDsAbwQsDwIcg&amp;usg=AOvVaw1PTuyoPVNXeF2mOXXyeULW</v>
      </c>
      <c r="DJ704" s="89" t="e">
        <f ca="1">_xll.Connector("TinyUrl.TinyUrl",DA704,0)</f>
        <v>#NAME?</v>
      </c>
      <c r="DK704" s="89" t="e">
        <f ca="1">_xll.Connector("TinyUrl.TinyUrl",DE704,0)</f>
        <v>#NAME?</v>
      </c>
      <c r="DL704" s="89" t="e">
        <f ca="1">_xll.Connector("TinyUrl.TinyUrl",DI704,0)</f>
        <v>#NAME?</v>
      </c>
      <c r="DM704" s="224" t="str">
        <f t="shared" si="372"/>
        <v>Kore 105</v>
      </c>
      <c r="DN704" s="89" t="str">
        <f t="shared" si="373"/>
        <v xml:space="preserve"> HeadKore 105177 Unisex</v>
      </c>
      <c r="DO704" s="227" t="s">
        <v>922</v>
      </c>
    </row>
    <row r="705" spans="2:119" ht="15.45" customHeight="1">
      <c r="B705" s="224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#VALUE!</v>
      </c>
      <c r="F705" s="43" t="b">
        <f>CL705&gt;Driver!$F$56</f>
        <v>1</v>
      </c>
      <c r="G705" s="43" t="b">
        <f>AND(CB705&gt;Driver!$F$55,CB705&lt;Driver!$G$55)</f>
        <v>0</v>
      </c>
      <c r="H705" s="43" t="e">
        <f t="shared" si="340"/>
        <v>#VALUE!</v>
      </c>
      <c r="I705" s="43">
        <f t="shared" si="341"/>
        <v>0</v>
      </c>
      <c r="J705" s="43" t="e">
        <f t="array" ref="J705">NOT(OR(($H$9:$H$1273=TRUE)*($I$9:$I$1273&gt;0)*($BT$9:$BT$1273=BT705)*($K$9:$K$1273&gt;K705)))</f>
        <v>#VALUE!</v>
      </c>
      <c r="K705" s="72">
        <f t="shared" si="342"/>
        <v>0.71848864551648584</v>
      </c>
      <c r="L705" s="72">
        <f t="shared" si="343"/>
        <v>0.91889130609942793</v>
      </c>
      <c r="M705" s="72">
        <f t="shared" si="344"/>
        <v>0.51808598493354396</v>
      </c>
      <c r="N705" s="72">
        <f t="shared" si="345"/>
        <v>0.31966103838613802</v>
      </c>
      <c r="O705" s="72">
        <f t="shared" si="346"/>
        <v>0.26851031510730416</v>
      </c>
      <c r="P705" s="72">
        <f t="shared" si="347"/>
        <v>0.9660866013071896</v>
      </c>
      <c r="Q705" s="72"/>
      <c r="R705" s="72"/>
      <c r="S705" s="72">
        <f t="shared" si="348"/>
        <v>0.66681920585530996</v>
      </c>
      <c r="T705" s="72">
        <f t="shared" si="349"/>
        <v>0.96301993558598986</v>
      </c>
      <c r="U705" s="72">
        <f t="shared" si="350"/>
        <v>0.99803500058200689</v>
      </c>
      <c r="V705" s="72">
        <f t="shared" si="351"/>
        <v>0.73935070568215933</v>
      </c>
      <c r="W705" s="72">
        <f t="shared" si="352"/>
        <v>0.88933764135702753</v>
      </c>
      <c r="X705" s="72">
        <f t="shared" si="353"/>
        <v>8.1108693900572099E-2</v>
      </c>
      <c r="Y705" s="72">
        <f t="shared" si="354"/>
        <v>0.48191401506645609</v>
      </c>
      <c r="Z705" s="72">
        <f t="shared" si="355"/>
        <v>0.68033896161386198</v>
      </c>
      <c r="AA705" s="72">
        <f t="shared" si="356"/>
        <v>0.73148968489269584</v>
      </c>
      <c r="AB705" s="72">
        <f t="shared" si="357"/>
        <v>3.3913398692810404E-2</v>
      </c>
      <c r="AC705" s="72"/>
      <c r="AD705" s="72"/>
      <c r="AE705" s="72">
        <f t="shared" si="358"/>
        <v>0.33318079414468998</v>
      </c>
      <c r="AF705" s="72">
        <f t="shared" si="359"/>
        <v>3.6980064414010125E-2</v>
      </c>
      <c r="AG705" s="72">
        <f t="shared" si="360"/>
        <v>1.9649994179931352E-3</v>
      </c>
      <c r="AH705" s="72">
        <f t="shared" si="361"/>
        <v>0.26064929431784067</v>
      </c>
      <c r="AI705" s="72">
        <f t="shared" si="362"/>
        <v>0.11066235864297251</v>
      </c>
      <c r="AJ705" s="72">
        <f>(AV705-Driver!$K$179)/(Driver!$L$179-Driver!$K$179)</f>
        <v>0.15889130609942789</v>
      </c>
      <c r="AK705" s="72">
        <f>(AW705-Driver!$K$180)/(Driver!$L$180-Driver!$K$180)</f>
        <v>0.20359231168962927</v>
      </c>
      <c r="AL705" s="72">
        <f>(AX705-Driver!$K$181)/(Driver!$L$181-Driver!$K$181)</f>
        <v>0.28033896161386201</v>
      </c>
      <c r="AM705" s="72">
        <f>(AY705-Driver!$K$182)/(Driver!$L$182-Driver!$K$182)</f>
        <v>0.9454896848926958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63"/>
        <v>3.3441866775200104</v>
      </c>
      <c r="AW705" s="70">
        <f t="shared" si="364"/>
        <v>20.862486085390493</v>
      </c>
      <c r="AX705" s="70">
        <f t="shared" si="365"/>
        <v>3.523050654524758</v>
      </c>
      <c r="AY705" s="70">
        <f>IFERROR(Driver!$K$19/Data!BH548/Data!BI548*Data!BK548*Data!BL548,"")</f>
        <v>-0.33368444999800156</v>
      </c>
      <c r="AZ705" s="70">
        <f t="shared" si="366"/>
        <v>17.673119880863737</v>
      </c>
      <c r="BA705" s="70"/>
      <c r="BB705" s="70"/>
      <c r="BC705" s="70">
        <f t="shared" si="367"/>
        <v>8.7242390023714513</v>
      </c>
      <c r="BD705" s="70">
        <f t="shared" si="368"/>
        <v>7.2979755187395217</v>
      </c>
      <c r="BE705" s="70">
        <f t="shared" si="369"/>
        <v>0.1021251987542825</v>
      </c>
      <c r="BF705" s="70">
        <f t="shared" si="370"/>
        <v>15.738683212685276</v>
      </c>
      <c r="BG705" s="70">
        <f t="shared" si="37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219</v>
      </c>
      <c r="BS705" s="8" t="s">
        <v>610</v>
      </c>
      <c r="BT705" s="9" t="s">
        <v>615</v>
      </c>
      <c r="BU705" s="10">
        <v>156</v>
      </c>
      <c r="BV705" s="9" t="s">
        <v>390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305</v>
      </c>
      <c r="CU705" s="9" t="s">
        <v>302</v>
      </c>
      <c r="CV705" s="10"/>
      <c r="CW705" s="10"/>
      <c r="CX705">
        <f>INDEX('Data_Price '!AS$2:AS$1266,MATCH(Data!$DN705,'Data_Price '!$BE$2:$BE$1266,0))</f>
        <v>0</v>
      </c>
      <c r="CY705">
        <f>INDEX('Data_Price '!AT$2:AT$1266,MATCH(Data!$DN705,'Data_Price '!$BE$2:$BE$1266,0))</f>
        <v>0</v>
      </c>
      <c r="CZ705">
        <f>INDEX('Data_Price '!AU$2:AU$1266,MATCH(Data!$DN705,'Data_Price '!$BE$2:$BE$1266,0))</f>
        <v>0</v>
      </c>
      <c r="DA705">
        <f>INDEX('Data_Price '!AV$2:AV$1266,MATCH(Data!$DN705,'Data_Price '!$BE$2:$BE$1266,0))</f>
        <v>0</v>
      </c>
      <c r="DB705">
        <f>INDEX('Data_Price '!AW$2:AW$1266,MATCH(Data!$DN705,'Data_Price '!$BE$2:$BE$1266,0))</f>
        <v>0</v>
      </c>
      <c r="DC705">
        <f>INDEX('Data_Price '!AX$2:AX$1266,MATCH(Data!$DN705,'Data_Price '!$BE$2:$BE$1266,0))</f>
        <v>0</v>
      </c>
      <c r="DD705">
        <f>INDEX('Data_Price '!AY$2:AY$1266,MATCH(Data!$DN705,'Data_Price '!$BE$2:$BE$1266,0))</f>
        <v>0</v>
      </c>
      <c r="DE705">
        <f>INDEX('Data_Price '!AZ$2:AZ$1266,MATCH(Data!$DN705,'Data_Price '!$BE$2:$BE$1266,0))</f>
        <v>0</v>
      </c>
      <c r="DF705">
        <f>INDEX('Data_Price '!BA$2:BA$1266,MATCH(Data!$DN705,'Data_Price '!$BE$2:$BE$1266,0))</f>
        <v>0</v>
      </c>
      <c r="DG705">
        <f>INDEX('Data_Price '!BB$2:BB$1266,MATCH(Data!$DN705,'Data_Price '!$BE$2:$BE$1266,0))</f>
        <v>0</v>
      </c>
      <c r="DH705">
        <f>INDEX('Data_Price '!BC$2:BC$1266,MATCH(Data!$DN705,'Data_Price '!$BE$2:$BE$1266,0))</f>
        <v>0</v>
      </c>
      <c r="DI705">
        <f>INDEX('Data_Price '!BD$2:BD$1266,MATCH(Data!$DN705,'Data_Price '!$BE$2:$BE$1266,0))</f>
        <v>0</v>
      </c>
      <c r="DJ705" s="89" t="e">
        <f ca="1">_xll.Connector("TinyUrl.TinyUrl",DA705,0)</f>
        <v>#NAME?</v>
      </c>
      <c r="DK705" s="89" t="e">
        <f ca="1">_xll.Connector("TinyUrl.TinyUrl",DE705,0)</f>
        <v>#NAME?</v>
      </c>
      <c r="DL705" s="89" t="e">
        <f ca="1">_xll.Connector("TinyUrl.TinyUrl",DI705,0)</f>
        <v>#NAME?</v>
      </c>
      <c r="DM705" s="224" t="str">
        <f t="shared" si="372"/>
        <v>Ranger 102 FR W</v>
      </c>
      <c r="DN705" s="89" t="str">
        <f t="shared" si="373"/>
        <v xml:space="preserve"> FischerRanger 102 FR W156 Women's</v>
      </c>
      <c r="DO705" s="227" t="s">
        <v>1021</v>
      </c>
    </row>
    <row r="706" spans="2:119" ht="15.45" customHeight="1">
      <c r="B706" s="224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#VALUE!</v>
      </c>
      <c r="F706" s="43" t="b">
        <f>CL706&gt;Driver!$F$56</f>
        <v>1</v>
      </c>
      <c r="G706" s="43" t="b">
        <f>AND(CB706&gt;Driver!$F$55,CB706&lt;Driver!$G$55)</f>
        <v>1</v>
      </c>
      <c r="H706" s="43" t="e">
        <f t="shared" si="340"/>
        <v>#VALUE!</v>
      </c>
      <c r="I706" s="43">
        <f t="shared" si="341"/>
        <v>0</v>
      </c>
      <c r="J706" s="43" t="e">
        <f t="array" ref="J706">NOT(OR(($H$9:$H$1273=TRUE)*($I$9:$I$1273&gt;0)*($BT$9:$BT$1273=BT706)*($K$9:$K$1273&gt;K706)))</f>
        <v>#VALUE!</v>
      </c>
      <c r="K706" s="72">
        <f t="shared" si="342"/>
        <v>0.68589182908489643</v>
      </c>
      <c r="L706" s="72">
        <f t="shared" si="343"/>
        <v>0.9284795745709451</v>
      </c>
      <c r="M706" s="72">
        <f t="shared" si="344"/>
        <v>0.44330408359884776</v>
      </c>
      <c r="N706" s="72">
        <f t="shared" si="345"/>
        <v>6.9866565484095311E-2</v>
      </c>
      <c r="O706" s="72">
        <f t="shared" si="346"/>
        <v>0.31123849576996432</v>
      </c>
      <c r="P706" s="72">
        <f t="shared" si="347"/>
        <v>0.94880718954248366</v>
      </c>
      <c r="Q706" s="72"/>
      <c r="R706" s="72"/>
      <c r="S706" s="72">
        <f t="shared" si="348"/>
        <v>0.70604844976164205</v>
      </c>
      <c r="T706" s="72">
        <f t="shared" si="349"/>
        <v>0.9157351635475296</v>
      </c>
      <c r="U706" s="72">
        <f t="shared" si="350"/>
        <v>0.93666212133069027</v>
      </c>
      <c r="V706" s="72">
        <f t="shared" si="351"/>
        <v>0.67289431960654755</v>
      </c>
      <c r="W706" s="72">
        <f t="shared" si="352"/>
        <v>0.9089366515837104</v>
      </c>
      <c r="X706" s="72">
        <f t="shared" si="353"/>
        <v>7.1520425429054846E-2</v>
      </c>
      <c r="Y706" s="72">
        <f t="shared" si="354"/>
        <v>0.55669591640115224</v>
      </c>
      <c r="Z706" s="72">
        <f t="shared" si="355"/>
        <v>0.93013343451590469</v>
      </c>
      <c r="AA706" s="72">
        <f t="shared" si="356"/>
        <v>0.68876150423003568</v>
      </c>
      <c r="AB706" s="72">
        <f t="shared" si="357"/>
        <v>5.119281045751628E-2</v>
      </c>
      <c r="AC706" s="72"/>
      <c r="AD706" s="72"/>
      <c r="AE706" s="72">
        <f t="shared" si="358"/>
        <v>0.29395155023835795</v>
      </c>
      <c r="AF706" s="72">
        <f t="shared" si="359"/>
        <v>8.4264836452470376E-2</v>
      </c>
      <c r="AG706" s="72">
        <f t="shared" si="360"/>
        <v>6.3337878669309788E-2</v>
      </c>
      <c r="AH706" s="72">
        <f t="shared" si="361"/>
        <v>0.32710568039345245</v>
      </c>
      <c r="AI706" s="72">
        <f t="shared" si="362"/>
        <v>9.1063348416289561E-2</v>
      </c>
      <c r="AJ706" s="72">
        <f>(AV706-Driver!$K$179)/(Driver!$L$179-Driver!$K$179)</f>
        <v>0.16847957457094515</v>
      </c>
      <c r="AK706" s="72">
        <f>(AW706-Driver!$K$180)/(Driver!$L$180-Driver!$K$180)</f>
        <v>0.24001208743142743</v>
      </c>
      <c r="AL706" s="72">
        <f>(AX706-Driver!$K$181)/(Driver!$L$181-Driver!$K$181)</f>
        <v>0.53013343451590467</v>
      </c>
      <c r="AM706" s="72">
        <f>(AY706-Driver!$K$182)/(Driver!$L$182-Driver!$K$182)</f>
        <v>0.90276150423003565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63"/>
        <v>3.5459910459910464</v>
      </c>
      <c r="AW706" s="70">
        <f t="shared" si="364"/>
        <v>24.423908596191623</v>
      </c>
      <c r="AX706" s="70">
        <f t="shared" si="365"/>
        <v>5.7712009106431417</v>
      </c>
      <c r="AY706" s="70">
        <f>IFERROR(Driver!$K$19/Data!BH706/Data!BI706*Data!BK706*Data!BL706,"")</f>
        <v>-0.59524465994667752</v>
      </c>
      <c r="AZ706" s="70">
        <f t="shared" si="366"/>
        <v>19.247952345495158</v>
      </c>
      <c r="BA706" s="70"/>
      <c r="BB706" s="70"/>
      <c r="BC706" s="70">
        <f t="shared" si="367"/>
        <v>29.072720533865073</v>
      </c>
      <c r="BD706" s="70">
        <f t="shared" si="368"/>
        <v>3.1133569769941016</v>
      </c>
      <c r="BE706" s="70">
        <f t="shared" si="369"/>
        <v>3.6833969965415138E-2</v>
      </c>
      <c r="BF706" s="70">
        <f t="shared" si="370"/>
        <v>8.2329012879808143</v>
      </c>
      <c r="BG706" s="70">
        <f t="shared" si="37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219</v>
      </c>
      <c r="BS706" s="8" t="s">
        <v>579</v>
      </c>
      <c r="BT706" s="9" t="s">
        <v>605</v>
      </c>
      <c r="BU706" s="10">
        <v>172</v>
      </c>
      <c r="BV706" s="9" t="s">
        <v>222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303</v>
      </c>
      <c r="CU706" s="9" t="s">
        <v>301</v>
      </c>
      <c r="CV706" s="10"/>
      <c r="CW706" s="10"/>
      <c r="CX706" t="str">
        <f>INDEX('Data_Price '!AS$2:AS$1266,MATCH(Data!$DN706,'Data_Price '!$BE$2:$BE$1266,0))</f>
        <v>Faction Prodigy 3.0 Skis 172cm 2022</v>
      </c>
      <c r="CY706" t="str">
        <f>INDEX('Data_Price '!AT$2:AT$1266,MATCH(Data!$DN706,'Data_Price '!$BE$2:$BE$1266,0))</f>
        <v>Gorham Bike and Ski</v>
      </c>
      <c r="CZ706">
        <f>INDEX('Data_Price '!AU$2:AU$1266,MATCH(Data!$DN706,'Data_Price '!$BE$2:$BE$1266,0))</f>
        <v>559.99</v>
      </c>
      <c r="DA706" t="str">
        <f>INDEX('Data_Price '!AV$2:AV$1266,MATCH(Data!$DN706,'Data_Price '!$BE$2:$BE$1266,0))</f>
        <v>https://www.google.com/url?q=https://www.gorhambike.com/product/faction-prodigy-3.0-skis-36135.htm%3Fvariations%3D901342&amp;sa=U&amp;ved=0ahUKEwjY0biKx6P2AhVyTd8KHSyFD7UQ2ykIGg&amp;usg=AOvVaw0GcU8dy6-yGZ7KyCloELtJ</v>
      </c>
      <c r="DB706" t="str">
        <f>INDEX('Data_Price '!AW$2:AW$1266,MATCH(Data!$DN706,'Data_Price '!$BE$2:$BE$1266,0))</f>
        <v>Brand Faction Prodigy 3.0</v>
      </c>
      <c r="DC706" t="str">
        <f>INDEX('Data_Price '!AX$2:AX$1266,MATCH(Data!$DN706,'Data_Price '!$BE$2:$BE$1266,0))</f>
        <v>eBay</v>
      </c>
      <c r="DD706">
        <f>INDEX('Data_Price '!AY$2:AY$1266,MATCH(Data!$DN706,'Data_Price '!$BE$2:$BE$1266,0))</f>
        <v>630</v>
      </c>
      <c r="DE706" t="str">
        <f>INDEX('Data_Price '!AZ$2:AZ$1266,MATCH(Data!$DN706,'Data_Price '!$BE$2:$BE$1266,0))</f>
        <v>https://www.google.com/url?url=https://www.ebay.com/itm/304320757085%3Fchn%3Dps%26mkevt%3D1%26mkcid%3D28%26var%3D603386073055&amp;rct=j&amp;q=&amp;esrc=s&amp;sa=U&amp;ved=0ahUKEwiNuImKx6P2AhVrnuAKHcJYAYYQ2SkIVA&amp;usg=AOvVaw1eRNt0t-H2F-xbaJYyYgoM</v>
      </c>
      <c r="DF706" t="str">
        <f>INDEX('Data_Price '!BA$2:BA$1266,MATCH(Data!$DN706,'Data_Price '!$BE$2:$BE$1266,0))</f>
        <v>Faction Prodigy 3.0 Skis 172cm 2022</v>
      </c>
      <c r="DG706" t="str">
        <f>INDEX('Data_Price '!BB$2:BB$1266,MATCH(Data!$DN706,'Data_Price '!$BE$2:$BE$1266,0))</f>
        <v>evo.com</v>
      </c>
      <c r="DH706">
        <f>INDEX('Data_Price '!BC$2:BC$1266,MATCH(Data!$DN706,'Data_Price '!$BE$2:$BE$1266,0))</f>
        <v>699</v>
      </c>
      <c r="DI706" t="str">
        <f>INDEX('Data_Price '!BD$2:BD$1266,MATCH(Data!$DN706,'Data_Price '!$BE$2:$BE$1266,0))</f>
        <v>https://www.google.com/url?url=https://www.evo.com/skis/faction-prodigy-30%3Fimage%3D208634/839526/clone.jpg&amp;rct=j&amp;q=&amp;esrc=s&amp;sa=U&amp;ved=0ahUKEwiNuImKx6P2AhVrnuAKHcJYAYYQsDwITQ&amp;usg=AOvVaw13OXWeR11adde0e7J9JU_D</v>
      </c>
      <c r="DJ706" s="89" t="e">
        <f ca="1">_xll.Connector("TinyUrl.TinyUrl",DA706,0)</f>
        <v>#NAME?</v>
      </c>
      <c r="DK706" s="89" t="e">
        <f ca="1">_xll.Connector("TinyUrl.TinyUrl",DE706,0)</f>
        <v>#NAME?</v>
      </c>
      <c r="DL706" s="89" t="e">
        <f ca="1">_xll.Connector("TinyUrl.TinyUrl",DI706,0)</f>
        <v>#NAME?</v>
      </c>
      <c r="DM706" s="224" t="str">
        <f t="shared" si="372"/>
        <v>Prodigy 3.0</v>
      </c>
      <c r="DN706" s="89" t="str">
        <f t="shared" si="373"/>
        <v xml:space="preserve"> FactionProdigy 3.0172 Unisex</v>
      </c>
      <c r="DO706" s="227" t="s">
        <v>938</v>
      </c>
    </row>
    <row r="707" spans="2:119" ht="15.45" customHeight="1">
      <c r="B707" s="224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#VALUE!</v>
      </c>
      <c r="F707" s="43" t="b">
        <f>CL707&gt;Driver!$F$56</f>
        <v>0</v>
      </c>
      <c r="G707" s="43" t="b">
        <f>AND(CB707&gt;Driver!$F$55,CB707&lt;Driver!$G$55)</f>
        <v>0</v>
      </c>
      <c r="H707" s="43" t="e">
        <f t="shared" si="340"/>
        <v>#VALUE!</v>
      </c>
      <c r="I707" s="43">
        <f t="shared" si="341"/>
        <v>0</v>
      </c>
      <c r="J707" s="43" t="e">
        <f t="array" ref="J707">NOT(OR(($H$9:$H$1273=TRUE)*($I$9:$I$1273&gt;0)*($BT$9:$BT$1273=BT707)*($K$9:$K$1273&gt;K707)))</f>
        <v>#VALUE!</v>
      </c>
      <c r="K707" s="72">
        <f t="shared" si="342"/>
        <v>0.66922453070953214</v>
      </c>
      <c r="L707" s="72">
        <f t="shared" si="343"/>
        <v>0.83493352671017651</v>
      </c>
      <c r="M707" s="72">
        <f t="shared" si="344"/>
        <v>0.50351553470888777</v>
      </c>
      <c r="N707" s="72">
        <f t="shared" si="345"/>
        <v>0.24440650098020611</v>
      </c>
      <c r="O707" s="72">
        <f t="shared" si="346"/>
        <v>0.28342768484580327</v>
      </c>
      <c r="P707" s="72">
        <f t="shared" si="347"/>
        <v>0.9827124183006537</v>
      </c>
      <c r="Q707" s="72"/>
      <c r="R707" s="72"/>
      <c r="S707" s="72">
        <f t="shared" si="348"/>
        <v>0.70670814459306164</v>
      </c>
      <c r="T707" s="72">
        <f t="shared" si="349"/>
        <v>0.76210922507023071</v>
      </c>
      <c r="U707" s="72">
        <f t="shared" si="350"/>
        <v>9.9999999999999978E-2</v>
      </c>
      <c r="V707" s="72">
        <f t="shared" si="351"/>
        <v>0.60159683772745032</v>
      </c>
      <c r="W707" s="72">
        <f t="shared" si="352"/>
        <v>0.95988722790453707</v>
      </c>
      <c r="X707" s="72">
        <f t="shared" si="353"/>
        <v>0.16506647328982355</v>
      </c>
      <c r="Y707" s="72">
        <f t="shared" si="354"/>
        <v>0.49648446529111229</v>
      </c>
      <c r="Z707" s="72">
        <f t="shared" si="355"/>
        <v>0.75559349901979389</v>
      </c>
      <c r="AA707" s="72">
        <f t="shared" si="356"/>
        <v>0.71657231515419673</v>
      </c>
      <c r="AB707" s="72">
        <f t="shared" si="357"/>
        <v>1.7287581699346355E-2</v>
      </c>
      <c r="AC707" s="72"/>
      <c r="AD707" s="72"/>
      <c r="AE707" s="72">
        <f t="shared" si="358"/>
        <v>0.29329185540693842</v>
      </c>
      <c r="AF707" s="72">
        <f t="shared" si="359"/>
        <v>0.23789077492976926</v>
      </c>
      <c r="AG707" s="72">
        <f t="shared" si="360"/>
        <v>0.9</v>
      </c>
      <c r="AH707" s="72">
        <f t="shared" si="361"/>
        <v>0.39840316227254974</v>
      </c>
      <c r="AI707" s="72">
        <f t="shared" si="362"/>
        <v>4.0112772095462892E-2</v>
      </c>
      <c r="AJ707" s="72">
        <f>(AV707-Driver!$K$179)/(Driver!$L$179-Driver!$K$179)</f>
        <v>7.4933526710176446E-2</v>
      </c>
      <c r="AK707" s="72">
        <f>(AW707-Driver!$K$180)/(Driver!$L$180-Driver!$K$180)</f>
        <v>0.19408921699252976</v>
      </c>
      <c r="AL707" s="72">
        <f>(AX707-Driver!$K$181)/(Driver!$L$181-Driver!$K$181)</f>
        <v>0.35559349901979381</v>
      </c>
      <c r="AM707" s="72">
        <f>(AY707-Driver!$K$182)/(Driver!$L$182-Driver!$K$182)</f>
        <v>0.93057231515419669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63"/>
        <v>1.577126577126577</v>
      </c>
      <c r="AW707" s="70">
        <f t="shared" si="364"/>
        <v>19.933196031095008</v>
      </c>
      <c r="AX707" s="70">
        <f t="shared" si="365"/>
        <v>4.2003414911781443</v>
      </c>
      <c r="AY707" s="70">
        <f>IFERROR(Driver!$K$19/Data!BH707/Data!BI707*Data!BK707*Data!BL707,"")</f>
        <v>-0.42500100736534119</v>
      </c>
      <c r="AZ707" s="70">
        <f t="shared" si="366"/>
        <v>16.157855547282203</v>
      </c>
      <c r="BA707" s="70"/>
      <c r="BB707" s="70"/>
      <c r="BC707" s="70">
        <f t="shared" si="367"/>
        <v>29.414908829046443</v>
      </c>
      <c r="BD707" s="70">
        <f t="shared" si="368"/>
        <v>31.62355775835649</v>
      </c>
      <c r="BE707" s="70">
        <f t="shared" si="369"/>
        <v>1</v>
      </c>
      <c r="BF707" s="70">
        <f t="shared" si="370"/>
        <v>0.18035160289555321</v>
      </c>
      <c r="BG707" s="70">
        <f t="shared" si="37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219</v>
      </c>
      <c r="BS707" s="8" t="s">
        <v>533</v>
      </c>
      <c r="BT707" s="9" t="s">
        <v>548</v>
      </c>
      <c r="BU707" s="10">
        <v>170</v>
      </c>
      <c r="BV707" s="9" t="s">
        <v>222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307</v>
      </c>
      <c r="CU707" s="10"/>
      <c r="CV707" s="10"/>
      <c r="CW707" s="10"/>
      <c r="CX707">
        <f>INDEX('Data_Price '!AS$2:AS$1266,MATCH(Data!$DN707,'Data_Price '!$BE$2:$BE$1266,0))</f>
        <v>0</v>
      </c>
      <c r="CY707">
        <f>INDEX('Data_Price '!AT$2:AT$1266,MATCH(Data!$DN707,'Data_Price '!$BE$2:$BE$1266,0))</f>
        <v>0</v>
      </c>
      <c r="CZ707">
        <f>INDEX('Data_Price '!AU$2:AU$1266,MATCH(Data!$DN707,'Data_Price '!$BE$2:$BE$1266,0))</f>
        <v>0</v>
      </c>
      <c r="DA707">
        <f>INDEX('Data_Price '!AV$2:AV$1266,MATCH(Data!$DN707,'Data_Price '!$BE$2:$BE$1266,0))</f>
        <v>0</v>
      </c>
      <c r="DB707">
        <f>INDEX('Data_Price '!AW$2:AW$1266,MATCH(Data!$DN707,'Data_Price '!$BE$2:$BE$1266,0))</f>
        <v>0</v>
      </c>
      <c r="DC707">
        <f>INDEX('Data_Price '!AX$2:AX$1266,MATCH(Data!$DN707,'Data_Price '!$BE$2:$BE$1266,0))</f>
        <v>0</v>
      </c>
      <c r="DD707">
        <f>INDEX('Data_Price '!AY$2:AY$1266,MATCH(Data!$DN707,'Data_Price '!$BE$2:$BE$1266,0))</f>
        <v>0</v>
      </c>
      <c r="DE707">
        <f>INDEX('Data_Price '!AZ$2:AZ$1266,MATCH(Data!$DN707,'Data_Price '!$BE$2:$BE$1266,0))</f>
        <v>0</v>
      </c>
      <c r="DF707">
        <f>INDEX('Data_Price '!BA$2:BA$1266,MATCH(Data!$DN707,'Data_Price '!$BE$2:$BE$1266,0))</f>
        <v>0</v>
      </c>
      <c r="DG707">
        <f>INDEX('Data_Price '!BB$2:BB$1266,MATCH(Data!$DN707,'Data_Price '!$BE$2:$BE$1266,0))</f>
        <v>0</v>
      </c>
      <c r="DH707">
        <f>INDEX('Data_Price '!BC$2:BC$1266,MATCH(Data!$DN707,'Data_Price '!$BE$2:$BE$1266,0))</f>
        <v>0</v>
      </c>
      <c r="DI707">
        <f>INDEX('Data_Price '!BD$2:BD$1266,MATCH(Data!$DN707,'Data_Price '!$BE$2:$BE$1266,0))</f>
        <v>0</v>
      </c>
      <c r="DJ707" s="89" t="e">
        <f ca="1">_xll.Connector("TinyUrl.TinyUrl",DA707,0)</f>
        <v>#NAME?</v>
      </c>
      <c r="DK707" s="89" t="e">
        <f ca="1">_xll.Connector("TinyUrl.TinyUrl",DE707,0)</f>
        <v>#NAME?</v>
      </c>
      <c r="DL707" s="89" t="e">
        <f ca="1">_xll.Connector("TinyUrl.TinyUrl",DI707,0)</f>
        <v>#NAME?</v>
      </c>
      <c r="DM707" s="224" t="str">
        <f t="shared" si="372"/>
        <v>Speed 563</v>
      </c>
      <c r="DN707" s="89" t="str">
        <f t="shared" si="373"/>
        <v xml:space="preserve"> DynastarSpeed 563170 Unisex</v>
      </c>
      <c r="DO707" s="227"/>
    </row>
    <row r="708" spans="2:119" ht="15.45" customHeight="1">
      <c r="B708" s="224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#VALUE!</v>
      </c>
      <c r="F708" s="43" t="b">
        <f>CL708&gt;Driver!$F$56</f>
        <v>0</v>
      </c>
      <c r="G708" s="43" t="b">
        <f>AND(CB708&gt;Driver!$F$55,CB708&lt;Driver!$G$55)</f>
        <v>0</v>
      </c>
      <c r="H708" s="43" t="e">
        <f t="shared" si="340"/>
        <v>#VALUE!</v>
      </c>
      <c r="I708" s="43">
        <f t="shared" si="341"/>
        <v>0</v>
      </c>
      <c r="J708" s="43" t="e">
        <f t="array" ref="J708">NOT(OR(($H$9:$H$1273=TRUE)*($I$9:$I$1273&gt;0)*($BT$9:$BT$1273=BT708)*($K$9:$K$1273&gt;K708)))</f>
        <v>#VALUE!</v>
      </c>
      <c r="K708" s="72">
        <f t="shared" si="342"/>
        <v>0.61038765981354937</v>
      </c>
      <c r="L708" s="72">
        <f t="shared" si="343"/>
        <v>0.92697123519458546</v>
      </c>
      <c r="M708" s="72">
        <f t="shared" si="344"/>
        <v>0.29380408443251327</v>
      </c>
      <c r="N708" s="72">
        <f t="shared" si="345"/>
        <v>-6.2303168279263854E-2</v>
      </c>
      <c r="O708" s="72">
        <f t="shared" si="346"/>
        <v>0.28077424510621563</v>
      </c>
      <c r="P708" s="72">
        <f t="shared" si="347"/>
        <v>0.66294117647058826</v>
      </c>
      <c r="Q708" s="72"/>
      <c r="R708" s="72"/>
      <c r="S708" s="72">
        <f t="shared" si="348"/>
        <v>0.77577739704658888</v>
      </c>
      <c r="T708" s="72">
        <f t="shared" si="349"/>
        <v>0.99664452881791443</v>
      </c>
      <c r="U708" s="72">
        <f t="shared" si="350"/>
        <v>0.94318756458026709</v>
      </c>
      <c r="V708" s="72">
        <f t="shared" si="351"/>
        <v>0.65238042007409258</v>
      </c>
      <c r="W708" s="72">
        <f t="shared" si="352"/>
        <v>0.96499635367174208</v>
      </c>
      <c r="X708" s="72">
        <f t="shared" si="353"/>
        <v>7.3028764805414537E-2</v>
      </c>
      <c r="Y708" s="72">
        <f t="shared" si="354"/>
        <v>0.70619591556748673</v>
      </c>
      <c r="Z708" s="72">
        <f t="shared" si="355"/>
        <v>1.0623031682792639</v>
      </c>
      <c r="AA708" s="72">
        <f t="shared" si="356"/>
        <v>0.71922575489378437</v>
      </c>
      <c r="AB708" s="72">
        <f t="shared" si="357"/>
        <v>0.33705882352941174</v>
      </c>
      <c r="AC708" s="72"/>
      <c r="AD708" s="72"/>
      <c r="AE708" s="72">
        <f t="shared" si="358"/>
        <v>0.22422260295341118</v>
      </c>
      <c r="AF708" s="72">
        <f t="shared" si="359"/>
        <v>3.3554711820855815E-3</v>
      </c>
      <c r="AG708" s="72">
        <f t="shared" si="360"/>
        <v>5.681243541973291E-2</v>
      </c>
      <c r="AH708" s="72">
        <f t="shared" si="361"/>
        <v>0.34761957992590747</v>
      </c>
      <c r="AI708" s="72">
        <f t="shared" si="362"/>
        <v>3.5003646328257941E-2</v>
      </c>
      <c r="AJ708" s="72">
        <f>(AV708-Driver!$K$179)/(Driver!$L$179-Driver!$K$179)</f>
        <v>0.31302876480541453</v>
      </c>
      <c r="AK708" s="72">
        <f>(AW708-Driver!$K$180)/(Driver!$L$180-Driver!$K$180)</f>
        <v>0.52051259233546832</v>
      </c>
      <c r="AL708" s="72">
        <f>(AX708-Driver!$K$181)/(Driver!$L$181-Driver!$K$181)</f>
        <v>0.66230316827926383</v>
      </c>
      <c r="AM708" s="72">
        <f>(AY708-Driver!$K$182)/(Driver!$L$182-Driver!$K$182)</f>
        <v>0.93322575489378434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63"/>
        <v>6.5883190883190883</v>
      </c>
      <c r="AW708" s="70">
        <f t="shared" si="364"/>
        <v>51.853534180344404</v>
      </c>
      <c r="AX708" s="70">
        <f t="shared" si="365"/>
        <v>6.9607285145133746</v>
      </c>
      <c r="AY708" s="70">
        <f>IFERROR(Driver!$K$19/Data!BH708/Data!BI708*Data!BK708*Data!BL708,"")</f>
        <v>-0.40875799760903714</v>
      </c>
      <c r="AZ708" s="70">
        <f t="shared" si="366"/>
        <v>45.301563663440064</v>
      </c>
      <c r="BA708" s="70"/>
      <c r="BB708" s="70"/>
      <c r="BC708" s="70">
        <f t="shared" si="367"/>
        <v>65.241610238344137</v>
      </c>
      <c r="BD708" s="70">
        <f t="shared" si="368"/>
        <v>10.867598948654038</v>
      </c>
      <c r="BE708" s="70">
        <f t="shared" si="369"/>
        <v>0.15696285059077372</v>
      </c>
      <c r="BF708" s="70">
        <f t="shared" si="370"/>
        <v>5.9160004540907662</v>
      </c>
      <c r="BG708" s="70">
        <f t="shared" si="37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219</v>
      </c>
      <c r="BS708" s="8" t="s">
        <v>742</v>
      </c>
      <c r="BT708" s="9" t="s">
        <v>746</v>
      </c>
      <c r="BU708" s="10">
        <v>172</v>
      </c>
      <c r="BV708" s="9" t="s">
        <v>222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305</v>
      </c>
      <c r="CU708" s="10"/>
      <c r="CV708" s="10"/>
      <c r="CW708" s="10"/>
      <c r="CX708" t="str">
        <f>INDEX('Data_Price '!AS$2:AS$1266,MATCH(Data!$DN708,'Data_Price '!$BE$2:$BE$1266,0))</f>
        <v>Nordica Enforcer 100 Skis 2022</v>
      </c>
      <c r="CY708" t="str">
        <f>INDEX('Data_Price '!AT$2:AT$1266,MATCH(Data!$DN708,'Data_Price '!$BE$2:$BE$1266,0))</f>
        <v>eBay - grassisport</v>
      </c>
      <c r="CZ708">
        <f>INDEX('Data_Price '!AU$2:AU$1266,MATCH(Data!$DN708,'Data_Price '!$BE$2:$BE$1266,0))</f>
        <v>583.22</v>
      </c>
      <c r="DA708" t="str">
        <f>INDEX('Data_Price '!AV$2:AV$1266,MATCH(Data!$DN708,'Data_Price '!$BE$2:$BE$1266,0))</f>
        <v>https://www.google.com/url?q=https://www.ebay.com/itm/403279403261%3Fchn%3Dps%26mkevt%3D1%26mkcid%3D28%26var%3D673438653074&amp;sa=U&amp;ved=0ahUKEwiE4LuLx6P2AhUpnuAKHTLVAGwQ2ykIGw&amp;usg=AOvVaw1ZuERqjy_zHq6k33VzaRTI</v>
      </c>
      <c r="DB708" t="str">
        <f>INDEX('Data_Price '!AW$2:AW$1266,MATCH(Data!$DN708,'Data_Price '!$BE$2:$BE$1266,0))</f>
        <v>Nordica Enforcer 100 Skis 2022</v>
      </c>
      <c r="DC708" t="str">
        <f>INDEX('Data_Price '!AX$2:AX$1266,MATCH(Data!$DN708,'Data_Price '!$BE$2:$BE$1266,0))</f>
        <v>SkiEssentials.com</v>
      </c>
      <c r="DD708">
        <f>INDEX('Data_Price '!AY$2:AY$1266,MATCH(Data!$DN708,'Data_Price '!$BE$2:$BE$1266,0))</f>
        <v>599.99</v>
      </c>
      <c r="DE708" t="str">
        <f>INDEX('Data_Price '!AZ$2:AZ$1266,MATCH(Data!$DN708,'Data_Price '!$BE$2:$BE$1266,0))</f>
        <v>https://www.google.com/url?q=https://www.skiessentials.com/2022-nordica-enforcer-100-skis.html&amp;sa=U&amp;ved=0ahUKEwiE4LuLx6P2AhUpnuAKHTLVAGwQ2ykIFw&amp;usg=AOvVaw2zhy1wDc_sS7eCYNFJ5g0m</v>
      </c>
      <c r="DF708" t="str">
        <f>INDEX('Data_Price '!BA$2:BA$1266,MATCH(Data!$DN708,'Data_Price '!$BE$2:$BE$1266,0))</f>
        <v>Nordica Enforcer 100 Skis 2022</v>
      </c>
      <c r="DG708" t="str">
        <f>INDEX('Data_Price '!BB$2:BB$1266,MATCH(Data!$DN708,'Data_Price '!$BE$2:$BE$1266,0))</f>
        <v>AlpineShopVT.com</v>
      </c>
      <c r="DH708">
        <f>INDEX('Data_Price '!BC$2:BC$1266,MATCH(Data!$DN708,'Data_Price '!$BE$2:$BE$1266,0))</f>
        <v>749.95</v>
      </c>
      <c r="DI708" t="str">
        <f>INDEX('Data_Price '!BD$2:BD$1266,MATCH(Data!$DN708,'Data_Price '!$BE$2:$BE$1266,0))</f>
        <v>https://www.google.com/url?q=https://alpineshopvt.com/nordica-enforcer-100-2022/%3Fsku%3D37587&amp;sa=U&amp;ved=0ahUKEwiE4LuLx6P2AhUpnuAKHTLVAGwQ2ykIHQ&amp;usg=AOvVaw3qC-NSdrtjGz3KHQ-zF5cb</v>
      </c>
      <c r="DJ708" s="89" t="e">
        <f ca="1">_xll.Connector("TinyUrl.TinyUrl",DA708,0)</f>
        <v>#NAME?</v>
      </c>
      <c r="DK708" s="89" t="e">
        <f ca="1">_xll.Connector("TinyUrl.TinyUrl",DE708,0)</f>
        <v>#NAME?</v>
      </c>
      <c r="DL708" s="89" t="e">
        <f ca="1">_xll.Connector("TinyUrl.TinyUrl",DI708,0)</f>
        <v>#NAME?</v>
      </c>
      <c r="DM708" s="224" t="str">
        <f t="shared" si="372"/>
        <v>Enforcer 100</v>
      </c>
      <c r="DN708" s="89" t="str">
        <f t="shared" si="373"/>
        <v xml:space="preserve"> NordicaEnforcer 100172 Unisex</v>
      </c>
      <c r="DO708" s="227" t="s">
        <v>1115</v>
      </c>
    </row>
    <row r="709" spans="2:119" ht="15.45" customHeight="1">
      <c r="B709" s="224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#VALUE!</v>
      </c>
      <c r="F709" s="43" t="b">
        <f>CL709&gt;Driver!$F$56</f>
        <v>1</v>
      </c>
      <c r="G709" s="43" t="b">
        <f>AND(CB709&gt;Driver!$F$55,CB709&lt;Driver!$G$55)</f>
        <v>0</v>
      </c>
      <c r="H709" s="43" t="e">
        <f t="shared" si="340"/>
        <v>#VALUE!</v>
      </c>
      <c r="I709" s="43">
        <f t="shared" si="341"/>
        <v>0</v>
      </c>
      <c r="J709" s="43" t="e">
        <f t="array" ref="J709">NOT(OR(($H$9:$H$1273=TRUE)*($I$9:$I$1273&gt;0)*($BT$9:$BT$1273=BT709)*($K$9:$K$1273&gt;K709)))</f>
        <v>#VALUE!</v>
      </c>
      <c r="K709" s="72">
        <f t="shared" si="342"/>
        <v>0.69577221159264635</v>
      </c>
      <c r="L709" s="72">
        <f t="shared" si="343"/>
        <v>0.87167512690355331</v>
      </c>
      <c r="M709" s="72">
        <f t="shared" si="344"/>
        <v>0.5198692962817395</v>
      </c>
      <c r="N709" s="72">
        <f t="shared" si="345"/>
        <v>0.28234996521849109</v>
      </c>
      <c r="O709" s="72">
        <f t="shared" si="346"/>
        <v>0.31137557068555088</v>
      </c>
      <c r="P709" s="72">
        <f t="shared" si="347"/>
        <v>0.96588235294117653</v>
      </c>
      <c r="Q709" s="72"/>
      <c r="R709" s="72"/>
      <c r="S709" s="72">
        <f t="shared" si="348"/>
        <v>0.70944415315869158</v>
      </c>
      <c r="T709" s="72">
        <f t="shared" si="349"/>
        <v>0.93038565298295406</v>
      </c>
      <c r="U709" s="72">
        <f t="shared" si="350"/>
        <v>0.95346213924049117</v>
      </c>
      <c r="V709" s="72">
        <f t="shared" si="351"/>
        <v>0.61930746861009056</v>
      </c>
      <c r="W709" s="72">
        <f t="shared" si="352"/>
        <v>0.89907290349768221</v>
      </c>
      <c r="X709" s="72">
        <f t="shared" si="353"/>
        <v>0.12832487309644672</v>
      </c>
      <c r="Y709" s="72">
        <f t="shared" si="354"/>
        <v>0.4801307037182605</v>
      </c>
      <c r="Z709" s="72">
        <f t="shared" si="355"/>
        <v>0.71765003478150891</v>
      </c>
      <c r="AA709" s="72">
        <f t="shared" si="356"/>
        <v>0.68862442931444912</v>
      </c>
      <c r="AB709" s="72">
        <f t="shared" si="357"/>
        <v>3.4117647058823475E-2</v>
      </c>
      <c r="AC709" s="72"/>
      <c r="AD709" s="72"/>
      <c r="AE709" s="72">
        <f t="shared" si="358"/>
        <v>0.29055584684130842</v>
      </c>
      <c r="AF709" s="72">
        <f t="shared" si="359"/>
        <v>6.9614347017045969E-2</v>
      </c>
      <c r="AG709" s="72">
        <f t="shared" si="360"/>
        <v>4.6537860759508803E-2</v>
      </c>
      <c r="AH709" s="72">
        <f t="shared" si="361"/>
        <v>0.38069253138990949</v>
      </c>
      <c r="AI709" s="72">
        <f t="shared" si="362"/>
        <v>0.10092709650231775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0.20453327832085394</v>
      </c>
      <c r="AL709" s="72">
        <f>(AX709-Driver!$K$181)/(Driver!$L$181-Driver!$K$181)</f>
        <v>0.31765003478150888</v>
      </c>
      <c r="AM709" s="72">
        <f>(AY709-Driver!$K$182)/(Driver!$L$182-Driver!$K$182)</f>
        <v>0.90262442931444908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63"/>
        <v>2.3504273504273501</v>
      </c>
      <c r="AW709" s="70">
        <f t="shared" si="364"/>
        <v>20.954501471924303</v>
      </c>
      <c r="AX709" s="70">
        <f t="shared" si="365"/>
        <v>3.8588503130335798</v>
      </c>
      <c r="AY709" s="70">
        <f>IFERROR(Driver!$K$19/Data!BH709/Data!BI709*Data!BK709*Data!BL709,"")</f>
        <v>-0.59608376292610499</v>
      </c>
      <c r="AZ709" s="70">
        <f t="shared" si="366"/>
        <v>17.691734921816828</v>
      </c>
      <c r="BA709" s="70"/>
      <c r="BB709" s="70"/>
      <c r="BC709" s="70">
        <f t="shared" si="367"/>
        <v>30.834095492461682</v>
      </c>
      <c r="BD709" s="70">
        <f t="shared" si="368"/>
        <v>4.4098993328979645</v>
      </c>
      <c r="BE709" s="70">
        <f t="shared" si="369"/>
        <v>0.14669010879902375</v>
      </c>
      <c r="BF709" s="70">
        <f t="shared" si="370"/>
        <v>2.1806429368659002</v>
      </c>
      <c r="BG709" s="70">
        <f t="shared" si="37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219</v>
      </c>
      <c r="BS709" s="8" t="s">
        <v>855</v>
      </c>
      <c r="BT709" s="9" t="s">
        <v>858</v>
      </c>
      <c r="BU709" s="10">
        <v>156</v>
      </c>
      <c r="BV709" s="9" t="s">
        <v>390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303</v>
      </c>
      <c r="CU709" s="10"/>
      <c r="CV709" s="10"/>
      <c r="CW709" s="10"/>
      <c r="CX709" t="e">
        <f>INDEX('Data_Price '!AS$2:AS$1266,MATCH(Data!$DN709,'Data_Price '!$BE$2:$BE$1266,0))</f>
        <v>#N/A</v>
      </c>
      <c r="CY709" t="e">
        <f>INDEX('Data_Price '!AT$2:AT$1266,MATCH(Data!$DN709,'Data_Price '!$BE$2:$BE$1266,0))</f>
        <v>#N/A</v>
      </c>
      <c r="CZ709" t="e">
        <f>INDEX('Data_Price '!AU$2:AU$1266,MATCH(Data!$DN709,'Data_Price '!$BE$2:$BE$1266,0))</f>
        <v>#N/A</v>
      </c>
      <c r="DA709" t="e">
        <f>INDEX('Data_Price '!AV$2:AV$1266,MATCH(Data!$DN709,'Data_Price '!$BE$2:$BE$1266,0))</f>
        <v>#N/A</v>
      </c>
      <c r="DB709" t="e">
        <f>INDEX('Data_Price '!AW$2:AW$1266,MATCH(Data!$DN709,'Data_Price '!$BE$2:$BE$1266,0))</f>
        <v>#N/A</v>
      </c>
      <c r="DC709" t="e">
        <f>INDEX('Data_Price '!AX$2:AX$1266,MATCH(Data!$DN709,'Data_Price '!$BE$2:$BE$1266,0))</f>
        <v>#N/A</v>
      </c>
      <c r="DD709" t="e">
        <f>INDEX('Data_Price '!AY$2:AY$1266,MATCH(Data!$DN709,'Data_Price '!$BE$2:$BE$1266,0))</f>
        <v>#N/A</v>
      </c>
      <c r="DE709" t="e">
        <f>INDEX('Data_Price '!AZ$2:AZ$1266,MATCH(Data!$DN709,'Data_Price '!$BE$2:$BE$1266,0))</f>
        <v>#N/A</v>
      </c>
      <c r="DF709" t="e">
        <f>INDEX('Data_Price '!BA$2:BA$1266,MATCH(Data!$DN709,'Data_Price '!$BE$2:$BE$1266,0))</f>
        <v>#N/A</v>
      </c>
      <c r="DG709" t="e">
        <f>INDEX('Data_Price '!BB$2:BB$1266,MATCH(Data!$DN709,'Data_Price '!$BE$2:$BE$1266,0))</f>
        <v>#N/A</v>
      </c>
      <c r="DH709" t="e">
        <f>INDEX('Data_Price '!BC$2:BC$1266,MATCH(Data!$DN709,'Data_Price '!$BE$2:$BE$1266,0))</f>
        <v>#N/A</v>
      </c>
      <c r="DI709" t="e">
        <f>INDEX('Data_Price '!BD$2:BD$1266,MATCH(Data!$DN709,'Data_Price '!$BE$2:$BE$1266,0))</f>
        <v>#N/A</v>
      </c>
      <c r="DJ709" s="89" t="e">
        <f ca="1">_xll.Connector("TinyUrl.TinyUrl",DA709,0)</f>
        <v>#NAME?</v>
      </c>
      <c r="DK709" s="89" t="e">
        <f ca="1">_xll.Connector("TinyUrl.TinyUrl",DE709,0)</f>
        <v>#NAME?</v>
      </c>
      <c r="DL709" s="89" t="e">
        <f ca="1">_xll.Connector("TinyUrl.TinyUrl",DI709,0)</f>
        <v>#NAME?</v>
      </c>
      <c r="DM709" s="224" t="str">
        <f t="shared" si="372"/>
        <v>Bash 86 W</v>
      </c>
      <c r="DN709" s="89" t="str">
        <f t="shared" si="373"/>
        <v xml:space="preserve"> VölklBash 86 W156 Women's</v>
      </c>
      <c r="DO709" s="227" t="s">
        <v>1020</v>
      </c>
    </row>
    <row r="710" spans="2:119" ht="15.45" customHeight="1">
      <c r="B710" s="224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#VALUE!</v>
      </c>
      <c r="F710" s="43" t="b">
        <f>CL710&gt;Driver!$F$56</f>
        <v>1</v>
      </c>
      <c r="G710" s="43" t="b">
        <f>AND(CB710&gt;Driver!$F$55,CB710&lt;Driver!$G$55)</f>
        <v>0</v>
      </c>
      <c r="H710" s="43" t="e">
        <f t="shared" si="340"/>
        <v>#VALUE!</v>
      </c>
      <c r="I710" s="43">
        <f t="shared" si="341"/>
        <v>0</v>
      </c>
      <c r="J710" s="43" t="e">
        <f t="array" ref="J710">NOT(OR(($H$9:$H$1273=TRUE)*($I$9:$I$1273&gt;0)*($BT$9:$BT$1273=BT710)*($K$9:$K$1273&gt;K710)))</f>
        <v>#VALUE!</v>
      </c>
      <c r="K710" s="72">
        <f t="shared" si="342"/>
        <v>0.68523860343044551</v>
      </c>
      <c r="L710" s="72">
        <f t="shared" si="343"/>
        <v>0.89471920070904842</v>
      </c>
      <c r="M710" s="72">
        <f t="shared" si="344"/>
        <v>0.47575800615184261</v>
      </c>
      <c r="N710" s="72">
        <f t="shared" si="345"/>
        <v>0.18938847783469293</v>
      </c>
      <c r="O710" s="72">
        <f t="shared" si="346"/>
        <v>0.25018946218946214</v>
      </c>
      <c r="P710" s="72">
        <f t="shared" si="347"/>
        <v>0.98769607843137264</v>
      </c>
      <c r="Q710" s="72"/>
      <c r="R710" s="72"/>
      <c r="S710" s="72">
        <f t="shared" si="348"/>
        <v>0.67452420168460103</v>
      </c>
      <c r="T710" s="72">
        <f t="shared" si="349"/>
        <v>0.96206969266494724</v>
      </c>
      <c r="U710" s="72">
        <f t="shared" si="350"/>
        <v>0.9548417066112197</v>
      </c>
      <c r="V710" s="72">
        <f t="shared" si="351"/>
        <v>0.69876032981898062</v>
      </c>
      <c r="W710" s="72">
        <f t="shared" si="352"/>
        <v>0.95259330143540666</v>
      </c>
      <c r="X710" s="72">
        <f t="shared" si="353"/>
        <v>0.10528079929095158</v>
      </c>
      <c r="Y710" s="72">
        <f t="shared" si="354"/>
        <v>0.52424199384815739</v>
      </c>
      <c r="Z710" s="72">
        <f t="shared" si="355"/>
        <v>0.81061152216530707</v>
      </c>
      <c r="AA710" s="72">
        <f t="shared" si="356"/>
        <v>0.74981053781053786</v>
      </c>
      <c r="AB710" s="72">
        <f t="shared" si="357"/>
        <v>1.2303921568627418E-2</v>
      </c>
      <c r="AC710" s="72"/>
      <c r="AD710" s="72"/>
      <c r="AE710" s="72">
        <f t="shared" si="358"/>
        <v>0.32547579831539897</v>
      </c>
      <c r="AF710" s="72">
        <f t="shared" si="359"/>
        <v>3.7930307335052704E-2</v>
      </c>
      <c r="AG710" s="72">
        <f t="shared" si="360"/>
        <v>4.5158293388780253E-2</v>
      </c>
      <c r="AH710" s="72">
        <f t="shared" si="361"/>
        <v>0.30123967018101938</v>
      </c>
      <c r="AI710" s="72">
        <f t="shared" si="362"/>
        <v>4.74066985645933E-2</v>
      </c>
      <c r="AJ710" s="72">
        <f>(AV710-Driver!$K$179)/(Driver!$L$179-Driver!$K$179)</f>
        <v>0.13471920070904841</v>
      </c>
      <c r="AK710" s="72">
        <f>(AW710-Driver!$K$180)/(Driver!$L$180-Driver!$K$180)</f>
        <v>0.19658872963435506</v>
      </c>
      <c r="AL710" s="72">
        <f>(AX710-Driver!$K$181)/(Driver!$L$181-Driver!$K$181)</f>
        <v>0.41061152216530705</v>
      </c>
      <c r="AM710" s="72">
        <f>(AY710-Driver!$K$182)/(Driver!$L$182-Driver!$K$182)</f>
        <v>0.96381053781053783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63"/>
        <v>2.835436168769502</v>
      </c>
      <c r="AW710" s="70">
        <f t="shared" si="364"/>
        <v>20.177618749448328</v>
      </c>
      <c r="AX710" s="70">
        <f t="shared" si="365"/>
        <v>4.6955036994877632</v>
      </c>
      <c r="AY710" s="70">
        <f>IFERROR(Driver!$K$19/Data!BH710/Data!BI710*Data!BK710*Data!BL710,"")</f>
        <v>-0.22153349806624084</v>
      </c>
      <c r="AZ710" s="70">
        <f t="shared" si="366"/>
        <v>15.703648548026806</v>
      </c>
      <c r="BA710" s="70"/>
      <c r="BB710" s="70"/>
      <c r="BC710" s="70">
        <f t="shared" si="367"/>
        <v>12.720873903286714</v>
      </c>
      <c r="BD710" s="70">
        <f t="shared" si="368"/>
        <v>13.927410685207088</v>
      </c>
      <c r="BE710" s="70">
        <f t="shared" si="369"/>
        <v>5.5010312212550573E-2</v>
      </c>
      <c r="BF710" s="70">
        <f t="shared" si="370"/>
        <v>11.15428542246881</v>
      </c>
      <c r="BG710" s="70">
        <f t="shared" si="37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219</v>
      </c>
      <c r="BS710" s="8" t="s">
        <v>471</v>
      </c>
      <c r="BT710" s="9" t="s">
        <v>484</v>
      </c>
      <c r="BU710" s="10">
        <v>173.2</v>
      </c>
      <c r="BV710" s="9" t="s">
        <v>222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305</v>
      </c>
      <c r="CU710" s="9" t="s">
        <v>303</v>
      </c>
      <c r="CV710" s="10"/>
      <c r="CW710" s="10"/>
      <c r="CX710" t="str">
        <f>INDEX('Data_Price '!AS$2:AS$1266,MATCH(Data!$DN710,'Data_Price '!$BE$2:$BE$1266,0))</f>
        <v>Black Crows Mirus Cor Ski 2022</v>
      </c>
      <c r="CY710" t="str">
        <f>INDEX('Data_Price '!AT$2:AT$1266,MATCH(Data!$DN710,'Data_Price '!$BE$2:$BE$1266,0))</f>
        <v>Powder7 Ski Shop</v>
      </c>
      <c r="CZ710">
        <f>INDEX('Data_Price '!AU$2:AU$1266,MATCH(Data!$DN710,'Data_Price '!$BE$2:$BE$1266,0))</f>
        <v>839.95</v>
      </c>
      <c r="DA710" t="str">
        <f>INDEX('Data_Price '!AV$2:AV$1266,MATCH(Data!$DN710,'Data_Price '!$BE$2:$BE$1266,0))</f>
        <v>https://www.google.com/url?url=https://www.powder7.com/Black-Crows-Mirus-Cor-Skis-173cm-New-Flat-2022/for-sale%3Futm_source%3Dfeed%26utm_medium%3Dfree&amp;rct=j&amp;q=&amp;esrc=s&amp;sa=U&amp;ved=0ahUKEwjSgrCMx6P2AhWOZd8KHflbDncQsDwITA&amp;usg=AOvVaw3lsFh55siEFCjP5URRo4J_</v>
      </c>
      <c r="DB710">
        <f>INDEX('Data_Price '!AW$2:AW$1266,MATCH(Data!$DN710,'Data_Price '!$BE$2:$BE$1266,0))</f>
        <v>0</v>
      </c>
      <c r="DC710">
        <f>INDEX('Data_Price '!AX$2:AX$1266,MATCH(Data!$DN710,'Data_Price '!$BE$2:$BE$1266,0))</f>
        <v>0</v>
      </c>
      <c r="DD710">
        <f>INDEX('Data_Price '!AY$2:AY$1266,MATCH(Data!$DN710,'Data_Price '!$BE$2:$BE$1266,0))</f>
        <v>0</v>
      </c>
      <c r="DE710">
        <f>INDEX('Data_Price '!AZ$2:AZ$1266,MATCH(Data!$DN710,'Data_Price '!$BE$2:$BE$1266,0))</f>
        <v>0</v>
      </c>
      <c r="DF710">
        <f>INDEX('Data_Price '!BA$2:BA$1266,MATCH(Data!$DN710,'Data_Price '!$BE$2:$BE$1266,0))</f>
        <v>0</v>
      </c>
      <c r="DG710">
        <f>INDEX('Data_Price '!BB$2:BB$1266,MATCH(Data!$DN710,'Data_Price '!$BE$2:$BE$1266,0))</f>
        <v>0</v>
      </c>
      <c r="DH710">
        <f>INDEX('Data_Price '!BC$2:BC$1266,MATCH(Data!$DN710,'Data_Price '!$BE$2:$BE$1266,0))</f>
        <v>0</v>
      </c>
      <c r="DI710">
        <f>INDEX('Data_Price '!BD$2:BD$1266,MATCH(Data!$DN710,'Data_Price '!$BE$2:$BE$1266,0))</f>
        <v>0</v>
      </c>
      <c r="DJ710" s="89" t="e">
        <f ca="1">_xll.Connector("TinyUrl.TinyUrl",DA710,0)</f>
        <v>#NAME?</v>
      </c>
      <c r="DK710" s="89" t="e">
        <f ca="1">_xll.Connector("TinyUrl.TinyUrl",DE710,0)</f>
        <v>#NAME?</v>
      </c>
      <c r="DL710" s="89" t="e">
        <f ca="1">_xll.Connector("TinyUrl.TinyUrl",DI710,0)</f>
        <v>#NAME?</v>
      </c>
      <c r="DM710" s="224" t="str">
        <f t="shared" si="372"/>
        <v>Mirus Cor</v>
      </c>
      <c r="DN710" s="89" t="str">
        <f t="shared" si="373"/>
        <v xml:space="preserve"> Black CrowsMirus Cor173.2 Unisex</v>
      </c>
      <c r="DO710" s="227"/>
    </row>
    <row r="711" spans="2:119" ht="15.45" customHeight="1">
      <c r="B711" s="224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#VALUE!</v>
      </c>
      <c r="F711" s="43" t="b">
        <f>CL711&gt;Driver!$F$56</f>
        <v>0</v>
      </c>
      <c r="G711" s="43" t="b">
        <f>AND(CB711&gt;Driver!$F$55,CB711&lt;Driver!$G$55)</f>
        <v>0</v>
      </c>
      <c r="H711" s="43" t="e">
        <f t="shared" si="340"/>
        <v>#VALUE!</v>
      </c>
      <c r="I711" s="43">
        <f t="shared" si="341"/>
        <v>0</v>
      </c>
      <c r="J711" s="43" t="e">
        <f t="array" ref="J711">NOT(OR(($H$9:$H$1273=TRUE)*($I$9:$I$1273&gt;0)*($BT$9:$BT$1273=BT711)*($K$9:$K$1273&gt;K711)))</f>
        <v>#VALUE!</v>
      </c>
      <c r="K711" s="72">
        <f t="shared" si="342"/>
        <v>0.56807441070761877</v>
      </c>
      <c r="L711" s="72">
        <f t="shared" si="343"/>
        <v>0.78199661590524538</v>
      </c>
      <c r="M711" s="72">
        <f t="shared" si="344"/>
        <v>0.35415220550999205</v>
      </c>
      <c r="N711" s="72">
        <f t="shared" si="345"/>
        <v>-1.1711882628217207E-2</v>
      </c>
      <c r="O711" s="72">
        <f t="shared" si="346"/>
        <v>0.2475018324915268</v>
      </c>
      <c r="P711" s="72">
        <f t="shared" si="347"/>
        <v>0.82666666666666666</v>
      </c>
      <c r="Q711" s="72"/>
      <c r="R711" s="72"/>
      <c r="S711" s="72">
        <f t="shared" si="348"/>
        <v>0.77847812072407874</v>
      </c>
      <c r="T711" s="72">
        <f t="shared" si="349"/>
        <v>9.9999999999999978E-2</v>
      </c>
      <c r="U711" s="72">
        <f t="shared" si="350"/>
        <v>9.9999999999999978E-2</v>
      </c>
      <c r="V711" s="72">
        <f t="shared" si="351"/>
        <v>0.60038019945891663</v>
      </c>
      <c r="W711" s="72">
        <f t="shared" si="352"/>
        <v>0.95489313835770528</v>
      </c>
      <c r="X711" s="72">
        <f t="shared" si="353"/>
        <v>0.21800338409475464</v>
      </c>
      <c r="Y711" s="72">
        <f t="shared" si="354"/>
        <v>0.64584779449000795</v>
      </c>
      <c r="Z711" s="72">
        <f t="shared" si="355"/>
        <v>1.0117118826282172</v>
      </c>
      <c r="AA711" s="72">
        <f t="shared" si="356"/>
        <v>0.7524981675084732</v>
      </c>
      <c r="AB711" s="72">
        <f t="shared" si="357"/>
        <v>0.17333333333333334</v>
      </c>
      <c r="AC711" s="72"/>
      <c r="AD711" s="72"/>
      <c r="AE711" s="72">
        <f t="shared" si="358"/>
        <v>0.22152187927592132</v>
      </c>
      <c r="AF711" s="72">
        <f t="shared" si="359"/>
        <v>0.9</v>
      </c>
      <c r="AG711" s="72">
        <f t="shared" si="360"/>
        <v>0.9</v>
      </c>
      <c r="AH711" s="72">
        <f t="shared" si="361"/>
        <v>0.39961980054108331</v>
      </c>
      <c r="AI711" s="72">
        <f t="shared" si="362"/>
        <v>4.5106861642294716E-2</v>
      </c>
      <c r="AJ711" s="72">
        <f>(AV711-Driver!$K$179)/(Driver!$L$179-Driver!$K$179)</f>
        <v>2.1996615905245341E-2</v>
      </c>
      <c r="AK711" s="72">
        <f>(AW711-Driver!$K$180)/(Driver!$L$180-Driver!$K$180)</f>
        <v>0.36534592315276349</v>
      </c>
      <c r="AL711" s="72">
        <f>(AX711-Driver!$K$181)/(Driver!$L$181-Driver!$K$181)</f>
        <v>0.6117118826282173</v>
      </c>
      <c r="AM711" s="72">
        <f>(AY711-Driver!$K$182)/(Driver!$L$182-Driver!$K$182)</f>
        <v>0.96649816750847317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63"/>
        <v>0.46296296296296291</v>
      </c>
      <c r="AW711" s="70">
        <f t="shared" si="364"/>
        <v>36.680072584338639</v>
      </c>
      <c r="AX711" s="70">
        <f t="shared" si="365"/>
        <v>6.5054069436539557</v>
      </c>
      <c r="AY711" s="70">
        <f>IFERROR(Driver!$K$19/Data!BH711/Data!BI711*Data!BK711*Data!BL711,"")</f>
        <v>-0.20508119475835379</v>
      </c>
      <c r="AZ711" s="70">
        <f t="shared" si="366"/>
        <v>30.37974683544304</v>
      </c>
      <c r="BA711" s="70"/>
      <c r="BB711" s="70"/>
      <c r="BC711" s="70">
        <f t="shared" si="367"/>
        <v>66.642494384984531</v>
      </c>
      <c r="BD711" s="70">
        <f t="shared" si="368"/>
        <v>266.24811100425887</v>
      </c>
      <c r="BE711" s="70">
        <f t="shared" si="369"/>
        <v>1</v>
      </c>
      <c r="BF711" s="70">
        <f t="shared" si="370"/>
        <v>4.2940857832274595E-2</v>
      </c>
      <c r="BG711" s="70">
        <f t="shared" si="37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219</v>
      </c>
      <c r="BS711" s="8" t="s">
        <v>628</v>
      </c>
      <c r="BT711" s="9" t="s">
        <v>647</v>
      </c>
      <c r="BU711" s="10">
        <v>163</v>
      </c>
      <c r="BV711" s="9" t="s">
        <v>222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307</v>
      </c>
      <c r="CU711" s="10"/>
      <c r="CV711" s="10"/>
      <c r="CW711" s="10"/>
      <c r="CX711">
        <f>INDEX('Data_Price '!AS$2:AS$1266,MATCH(Data!$DN711,'Data_Price '!$BE$2:$BE$1266,0))</f>
        <v>0</v>
      </c>
      <c r="CY711">
        <f>INDEX('Data_Price '!AT$2:AT$1266,MATCH(Data!$DN711,'Data_Price '!$BE$2:$BE$1266,0))</f>
        <v>0</v>
      </c>
      <c r="CZ711">
        <f>INDEX('Data_Price '!AU$2:AU$1266,MATCH(Data!$DN711,'Data_Price '!$BE$2:$BE$1266,0))</f>
        <v>0</v>
      </c>
      <c r="DA711">
        <f>INDEX('Data_Price '!AV$2:AV$1266,MATCH(Data!$DN711,'Data_Price '!$BE$2:$BE$1266,0))</f>
        <v>0</v>
      </c>
      <c r="DB711">
        <f>INDEX('Data_Price '!AW$2:AW$1266,MATCH(Data!$DN711,'Data_Price '!$BE$2:$BE$1266,0))</f>
        <v>0</v>
      </c>
      <c r="DC711">
        <f>INDEX('Data_Price '!AX$2:AX$1266,MATCH(Data!$DN711,'Data_Price '!$BE$2:$BE$1266,0))</f>
        <v>0</v>
      </c>
      <c r="DD711">
        <f>INDEX('Data_Price '!AY$2:AY$1266,MATCH(Data!$DN711,'Data_Price '!$BE$2:$BE$1266,0))</f>
        <v>0</v>
      </c>
      <c r="DE711">
        <f>INDEX('Data_Price '!AZ$2:AZ$1266,MATCH(Data!$DN711,'Data_Price '!$BE$2:$BE$1266,0))</f>
        <v>0</v>
      </c>
      <c r="DF711">
        <f>INDEX('Data_Price '!BA$2:BA$1266,MATCH(Data!$DN711,'Data_Price '!$BE$2:$BE$1266,0))</f>
        <v>0</v>
      </c>
      <c r="DG711">
        <f>INDEX('Data_Price '!BB$2:BB$1266,MATCH(Data!$DN711,'Data_Price '!$BE$2:$BE$1266,0))</f>
        <v>0</v>
      </c>
      <c r="DH711">
        <f>INDEX('Data_Price '!BC$2:BC$1266,MATCH(Data!$DN711,'Data_Price '!$BE$2:$BE$1266,0))</f>
        <v>0</v>
      </c>
      <c r="DI711">
        <f>INDEX('Data_Price '!BD$2:BD$1266,MATCH(Data!$DN711,'Data_Price '!$BE$2:$BE$1266,0))</f>
        <v>0</v>
      </c>
      <c r="DJ711" s="89" t="e">
        <f ca="1">_xll.Connector("TinyUrl.TinyUrl",DA711,0)</f>
        <v>#NAME?</v>
      </c>
      <c r="DK711" s="89" t="e">
        <f ca="1">_xll.Connector("TinyUrl.TinyUrl",DE711,0)</f>
        <v>#NAME?</v>
      </c>
      <c r="DL711" s="89" t="e">
        <f ca="1">_xll.Connector("TinyUrl.TinyUrl",DI711,0)</f>
        <v>#NAME?</v>
      </c>
      <c r="DM711" s="224" t="str">
        <f t="shared" si="372"/>
        <v>Supershape e-Speed</v>
      </c>
      <c r="DN711" s="89" t="str">
        <f t="shared" si="373"/>
        <v xml:space="preserve"> HeadSupershape e-Speed163 Unisex</v>
      </c>
      <c r="DO711" s="227"/>
    </row>
    <row r="712" spans="2:119" ht="15.45" customHeight="1">
      <c r="B712" s="224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#VALUE!</v>
      </c>
      <c r="F712" s="43" t="b">
        <f>CL712&gt;Driver!$F$56</f>
        <v>0</v>
      </c>
      <c r="G712" s="43" t="b">
        <f>AND(CB712&gt;Driver!$F$55,CB712&lt;Driver!$G$55)</f>
        <v>0</v>
      </c>
      <c r="H712" s="43" t="e">
        <f t="shared" si="340"/>
        <v>#VALUE!</v>
      </c>
      <c r="I712" s="43">
        <f t="shared" si="341"/>
        <v>0</v>
      </c>
      <c r="J712" s="43" t="e">
        <f t="array" ref="J712">NOT(OR(($H$9:$H$1273=TRUE)*($I$9:$I$1273&gt;0)*($BT$9:$BT$1273=BT712)*($K$9:$K$1273&gt;K712)))</f>
        <v>#VALUE!</v>
      </c>
      <c r="K712" s="72">
        <f t="shared" si="342"/>
        <v>0.69173799166667238</v>
      </c>
      <c r="L712" s="72">
        <f t="shared" si="343"/>
        <v>0.848469905728789</v>
      </c>
      <c r="M712" s="72">
        <f t="shared" si="344"/>
        <v>0.53500607760455576</v>
      </c>
      <c r="N712" s="72">
        <f t="shared" si="345"/>
        <v>0.39428318472143176</v>
      </c>
      <c r="O712" s="72">
        <f t="shared" si="346"/>
        <v>0.24926445985694157</v>
      </c>
      <c r="P712" s="72">
        <f t="shared" si="347"/>
        <v>0.96147058823529419</v>
      </c>
      <c r="Q712" s="72"/>
      <c r="R712" s="72"/>
      <c r="S712" s="72">
        <f t="shared" si="348"/>
        <v>0.66325298653061393</v>
      </c>
      <c r="T712" s="72">
        <f t="shared" si="349"/>
        <v>0.81953020965538115</v>
      </c>
      <c r="U712" s="72">
        <f t="shared" si="350"/>
        <v>9.9999999999999978E-2</v>
      </c>
      <c r="V712" s="72">
        <f t="shared" si="351"/>
        <v>0.64236508256500691</v>
      </c>
      <c r="W712" s="72">
        <f t="shared" si="352"/>
        <v>0.97775596348287031</v>
      </c>
      <c r="X712" s="72">
        <f t="shared" si="353"/>
        <v>0.15153009427121103</v>
      </c>
      <c r="Y712" s="72">
        <f t="shared" si="354"/>
        <v>0.46499392239544424</v>
      </c>
      <c r="Z712" s="72">
        <f t="shared" si="355"/>
        <v>0.60571681527856824</v>
      </c>
      <c r="AA712" s="72">
        <f t="shared" si="356"/>
        <v>0.75073554014305843</v>
      </c>
      <c r="AB712" s="72">
        <f t="shared" si="357"/>
        <v>3.852941176470584E-2</v>
      </c>
      <c r="AC712" s="72"/>
      <c r="AD712" s="72"/>
      <c r="AE712" s="72">
        <f t="shared" si="358"/>
        <v>0.33674701346938607</v>
      </c>
      <c r="AF712" s="72">
        <f t="shared" si="359"/>
        <v>0.18046979034461882</v>
      </c>
      <c r="AG712" s="72">
        <f t="shared" si="360"/>
        <v>0.9</v>
      </c>
      <c r="AH712" s="72">
        <f t="shared" si="361"/>
        <v>0.35763491743499315</v>
      </c>
      <c r="AI712" s="72">
        <f t="shared" si="362"/>
        <v>2.2244036517129681E-2</v>
      </c>
      <c r="AJ712" s="72">
        <f>(AV712-Driver!$K$179)/(Driver!$L$179-Driver!$K$179)</f>
        <v>8.8469905728788961E-2</v>
      </c>
      <c r="AK712" s="72">
        <f>(AW712-Driver!$K$180)/(Driver!$L$180-Driver!$K$180)</f>
        <v>0.20223134878519561</v>
      </c>
      <c r="AL712" s="72">
        <f>(AX712-Driver!$K$181)/(Driver!$L$181-Driver!$K$181)</f>
        <v>0.20571681527856825</v>
      </c>
      <c r="AM712" s="72">
        <f>(AY712-Driver!$K$182)/(Driver!$L$182-Driver!$K$182)</f>
        <v>0.9647355401430584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63"/>
        <v>1.8620268620268619</v>
      </c>
      <c r="AW712" s="70">
        <f t="shared" si="364"/>
        <v>20.729400040089764</v>
      </c>
      <c r="AX712" s="70">
        <f t="shared" si="365"/>
        <v>2.8514513375071142</v>
      </c>
      <c r="AY712" s="70">
        <f>IFERROR(Driver!$K$19/Data!BH712/Data!BI712*Data!BK712*Data!BL712,"")</f>
        <v>-0.215871103820924</v>
      </c>
      <c r="AZ712" s="70">
        <f t="shared" si="366"/>
        <v>18.093819806403573</v>
      </c>
      <c r="BA712" s="70"/>
      <c r="BB712" s="70"/>
      <c r="BC712" s="70">
        <f t="shared" si="367"/>
        <v>6.874416246697078</v>
      </c>
      <c r="BD712" s="70">
        <f t="shared" si="368"/>
        <v>26.541902366534856</v>
      </c>
      <c r="BE712" s="70">
        <f t="shared" si="369"/>
        <v>1</v>
      </c>
      <c r="BF712" s="70">
        <f t="shared" si="370"/>
        <v>4.7848384441677352</v>
      </c>
      <c r="BG712" s="70">
        <f t="shared" si="37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219</v>
      </c>
      <c r="BS712" s="8" t="s">
        <v>533</v>
      </c>
      <c r="BT712" s="9" t="s">
        <v>540</v>
      </c>
      <c r="BU712" s="10">
        <v>149</v>
      </c>
      <c r="BV712" s="9" t="s">
        <v>390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306</v>
      </c>
      <c r="CU712" s="9" t="s">
        <v>305</v>
      </c>
      <c r="CV712" s="10"/>
      <c r="CW712" s="10"/>
      <c r="CX712" t="str">
        <f>INDEX('Data_Price '!AS$2:AS$1266,MATCH(Data!$DN712,'Data_Price '!$BE$2:$BE$1266,0))</f>
        <v>Dynastar M-PRO 84 W 149cm</v>
      </c>
      <c r="CY712" t="str">
        <f>INDEX('Data_Price '!AT$2:AT$1266,MATCH(Data!$DN712,'Data_Price '!$BE$2:$BE$1266,0))</f>
        <v>Sundance Ski and Board Shop</v>
      </c>
      <c r="CZ712">
        <f>INDEX('Data_Price '!AU$2:AU$1266,MATCH(Data!$DN712,'Data_Price '!$BE$2:$BE$1266,0))</f>
        <v>473.36</v>
      </c>
      <c r="DA712" t="str">
        <f>INDEX('Data_Price '!AV$2:AV$1266,MATCH(Data!$DN712,'Data_Price '!$BE$2:$BE$1266,0))</f>
        <v>https://www.google.com/url?url=https://sundanceskishop.com/products/dynastar-m-pro-84-w%3Fvariant%3D31739300872290%26currency%3DCAD%26utm_medium%3Dproduct_sync%26utm_source%3Dgoogle%26utm_content%3Dsag_organic%26utm_campaign%3Dsag_organic&amp;rct=j&amp;q=&amp;esrc=s&amp;sa=U&amp;ved=0ahUKEwj7-YeNx6P2AhXtm-AKHcRJCOwQ2SkIXQ&amp;usg=AOvVaw0eMVUhMqr0OUk-tOZuS5ap</v>
      </c>
      <c r="DB712" t="str">
        <f>INDEX('Data_Price '!AW$2:AW$1266,MATCH(Data!$DN712,'Data_Price '!$BE$2:$BE$1266,0))</f>
        <v>Dynastar M-Pro 84 W Skis</v>
      </c>
      <c r="DC712" t="str">
        <f>INDEX('Data_Price '!AX$2:AX$1266,MATCH(Data!$DN712,'Data_Price '!$BE$2:$BE$1266,0))</f>
        <v>Cole Sport</v>
      </c>
      <c r="DD712">
        <f>INDEX('Data_Price '!AY$2:AY$1266,MATCH(Data!$DN712,'Data_Price '!$BE$2:$BE$1266,0))</f>
        <v>499.95</v>
      </c>
      <c r="DE712" t="str">
        <f>INDEX('Data_Price '!AZ$2:AZ$1266,MATCH(Data!$DN712,'Data_Price '!$BE$2:$BE$1266,0))</f>
        <v>https://www.google.com/url?url=https://www.colesport.com/dynastar-m-pro-84-w-skis-1/%3Fsku%3D253521&amp;rct=j&amp;q=&amp;esrc=s&amp;sa=U&amp;ved=0ahUKEwj7-YeNx6P2AhXtm-AKHcRJCOwQ2SkIYA&amp;usg=AOvVaw0JW71ew0sIVf-VL1XRVE_I</v>
      </c>
      <c r="DF712">
        <f>INDEX('Data_Price '!BA$2:BA$1266,MATCH(Data!$DN712,'Data_Price '!$BE$2:$BE$1266,0))</f>
        <v>0</v>
      </c>
      <c r="DG712">
        <f>INDEX('Data_Price '!BB$2:BB$1266,MATCH(Data!$DN712,'Data_Price '!$BE$2:$BE$1266,0))</f>
        <v>0</v>
      </c>
      <c r="DH712">
        <f>INDEX('Data_Price '!BC$2:BC$1266,MATCH(Data!$DN712,'Data_Price '!$BE$2:$BE$1266,0))</f>
        <v>0</v>
      </c>
      <c r="DI712">
        <f>INDEX('Data_Price '!BD$2:BD$1266,MATCH(Data!$DN712,'Data_Price '!$BE$2:$BE$1266,0))</f>
        <v>0</v>
      </c>
      <c r="DJ712" s="89" t="e">
        <f ca="1">_xll.Connector("TinyUrl.TinyUrl",DA712,0)</f>
        <v>#NAME?</v>
      </c>
      <c r="DK712" s="89" t="e">
        <f ca="1">_xll.Connector("TinyUrl.TinyUrl",DE712,0)</f>
        <v>#NAME?</v>
      </c>
      <c r="DL712" s="89" t="e">
        <f ca="1">_xll.Connector("TinyUrl.TinyUrl",DI712,0)</f>
        <v>#NAME?</v>
      </c>
      <c r="DM712" s="224" t="str">
        <f t="shared" si="372"/>
        <v>M-Pro 84 W</v>
      </c>
      <c r="DN712" s="89" t="str">
        <f t="shared" si="373"/>
        <v xml:space="preserve"> DynastarM-Pro 84 W149 Women's</v>
      </c>
      <c r="DO712" s="227" t="s">
        <v>1095</v>
      </c>
    </row>
    <row r="713" spans="2:119" ht="15.45" customHeight="1">
      <c r="B713" s="224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#VALUE!</v>
      </c>
      <c r="F713" s="43" t="b">
        <f>CL713&gt;Driver!$F$56</f>
        <v>0</v>
      </c>
      <c r="G713" s="43" t="b">
        <f>AND(CB713&gt;Driver!$F$55,CB713&lt;Driver!$G$55)</f>
        <v>0</v>
      </c>
      <c r="H713" s="43" t="e">
        <f t="shared" ref="H713:H776" si="374">AND(B713:G713)</f>
        <v>#VALUE!</v>
      </c>
      <c r="I713" s="43">
        <f t="shared" ref="I713:I776" si="375">COUNTIFS($H$9:$H$1273,TRUE,$BT$9:$BT$1273,BT713)</f>
        <v>0</v>
      </c>
      <c r="J713" s="43" t="e">
        <f t="array" ref="J713">NOT(OR(($H$9:$H$1273=TRUE)*($I$9:$I$1273&gt;0)*($BT$9:$BT$1273=BT713)*($K$9:$K$1273&gt;K713)))</f>
        <v>#VALUE!</v>
      </c>
      <c r="K713" s="72">
        <f t="shared" ref="K713:K776" si="376">IFERROR(1-AVERAGE(X713:Y713),"")</f>
        <v>0.70291523203764528</v>
      </c>
      <c r="L713" s="72">
        <f t="shared" ref="L713:L776" si="377">1-X713</f>
        <v>0.96304568527918777</v>
      </c>
      <c r="M713" s="72">
        <f t="shared" ref="M713:M776" si="378">1-Y713</f>
        <v>0.4427847787961029</v>
      </c>
      <c r="N713" s="72">
        <f t="shared" ref="N713:N776" si="379">1-Z713</f>
        <v>9.0735470815152097E-2</v>
      </c>
      <c r="O713" s="72">
        <f t="shared" ref="O713:O776" si="380">1-AA713</f>
        <v>0.27578063027903876</v>
      </c>
      <c r="P713" s="72">
        <f t="shared" ref="P713:P776" si="381">1-AB713</f>
        <v>0.96183823529411772</v>
      </c>
      <c r="Q713" s="72"/>
      <c r="R713" s="72"/>
      <c r="S713" s="72">
        <f t="shared" ref="S713:S776" si="382">1-AE713</f>
        <v>0.69840561483789521</v>
      </c>
      <c r="T713" s="72">
        <f t="shared" ref="T713:T776" si="383">1-AF713</f>
        <v>0.77681858333083775</v>
      </c>
      <c r="U713" s="72">
        <f t="shared" ref="U713:U776" si="384">1-AG713</f>
        <v>9.9999999999999978E-2</v>
      </c>
      <c r="V713" s="72">
        <f t="shared" ref="V713:V776" si="385">1-AH713</f>
        <v>0.60328045898022797</v>
      </c>
      <c r="W713" s="72">
        <f t="shared" ref="W713:W776" si="386">1-AI713</f>
        <v>0.9623525557011795</v>
      </c>
      <c r="X713" s="72">
        <f t="shared" ref="X713:X776" si="387">ABS(AJ713-AJ$1)</f>
        <v>3.6954314720812231E-2</v>
      </c>
      <c r="Y713" s="72">
        <f t="shared" ref="Y713:Y776" si="388">AVERAGE(Z713:AB713)</f>
        <v>0.5572152212038971</v>
      </c>
      <c r="Z713" s="72">
        <f t="shared" ref="Z713:Z776" si="389">ABS(AL713-AL$1)</f>
        <v>0.9092645291848479</v>
      </c>
      <c r="AA713" s="72">
        <f t="shared" ref="AA713:AA776" si="390">ABS(AM713-AM$1)</f>
        <v>0.72421936972096124</v>
      </c>
      <c r="AB713" s="72">
        <f t="shared" ref="AB713:AB776" si="391">ABS(AN713-AN$1)</f>
        <v>3.8161764705882312E-2</v>
      </c>
      <c r="AC713" s="72"/>
      <c r="AD713" s="72"/>
      <c r="AE713" s="72">
        <f t="shared" ref="AE713:AE776" si="392">ABS(AQ$1-AQ713)</f>
        <v>0.30159438516210479</v>
      </c>
      <c r="AF713" s="72">
        <f t="shared" ref="AF713:AF776" si="393">ABS(AR$1-AR713)</f>
        <v>0.22318141666916222</v>
      </c>
      <c r="AG713" s="72">
        <f t="shared" ref="AG713:AG776" si="394">ABS(AS$1-AS713)</f>
        <v>0.9</v>
      </c>
      <c r="AH713" s="72">
        <f t="shared" ref="AH713:AH776" si="395">ABS(AT$1-AT713)</f>
        <v>0.39671954101977203</v>
      </c>
      <c r="AI713" s="72">
        <f t="shared" ref="AI713:AI776" si="396">ABS(AU$1-AU713)</f>
        <v>3.764744429882045E-2</v>
      </c>
      <c r="AJ713" s="72">
        <f>(AV713-Driver!$K$179)/(Driver!$L$179-Driver!$K$179)</f>
        <v>0.20304568527918776</v>
      </c>
      <c r="AK713" s="72">
        <f>(AW713-Driver!$K$180)/(Driver!$L$180-Driver!$K$180)</f>
        <v>0.22816602305420894</v>
      </c>
      <c r="AL713" s="72">
        <f>(AX713-Driver!$K$181)/(Driver!$L$181-Driver!$K$181)</f>
        <v>0.50926452918484788</v>
      </c>
      <c r="AM713" s="72">
        <f>(AY713-Driver!$K$182)/(Driver!$L$182-Driver!$K$182)</f>
        <v>0.9382193697209612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397">IFERROR(BM713*BJ713^1/4,"")</f>
        <v>4.2735042735042725</v>
      </c>
      <c r="AW713" s="70">
        <f t="shared" ref="AW713:AW776" si="398">IFERROR(SUM(AX713:AZ713),"")</f>
        <v>23.265503870239229</v>
      </c>
      <c r="AX713" s="70">
        <f t="shared" ref="AX713:AX776" si="399">IFERROR(BH713,"")</f>
        <v>5.5833807626636309</v>
      </c>
      <c r="AY713" s="70">
        <f>IFERROR(Driver!$K$19/Data!BH713/Data!BI713*Data!BK713*Data!BL713,"")</f>
        <v>-0.37818962511241411</v>
      </c>
      <c r="AZ713" s="70">
        <f t="shared" ref="AZ713:AZ776" si="400">IFERROR(BI713*BN713,"")</f>
        <v>18.060312732688011</v>
      </c>
      <c r="BA713" s="70"/>
      <c r="BB713" s="70"/>
      <c r="BC713" s="70">
        <f t="shared" ref="BC713:BC776" si="401">IFERROR(BI713*BN713*BK713/BJ713^(1/2),"")</f>
        <v>25.108328926791174</v>
      </c>
      <c r="BD713" s="70">
        <f t="shared" ref="BD713:BD776" si="402">IFERROR(BH713*BM713*BL713/BJ713/BK713,"")</f>
        <v>30.32180561573335</v>
      </c>
      <c r="BE713" s="70">
        <f t="shared" ref="BE713:BE776" si="403">IFERROR(MIN(BI713/BQ713/BP713/BO713/BH713,$BE$1),"")</f>
        <v>1</v>
      </c>
      <c r="BF713" s="70">
        <f t="shared" ref="BF713:BF776" si="404">IFERROR(BJ713*BO713*BP713/BK713,"")</f>
        <v>0.37050479528807556</v>
      </c>
      <c r="BG713" s="70">
        <f t="shared" ref="BG713:BG776" si="405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219</v>
      </c>
      <c r="BS713" s="8" t="s">
        <v>628</v>
      </c>
      <c r="BT713" s="9" t="s">
        <v>650</v>
      </c>
      <c r="BU713" s="10">
        <v>177</v>
      </c>
      <c r="BV713" s="9" t="s">
        <v>222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307</v>
      </c>
      <c r="CU713" s="9" t="s">
        <v>305</v>
      </c>
      <c r="CV713" s="10"/>
      <c r="CW713" s="10"/>
      <c r="CX713" t="str">
        <f>INDEX('Data_Price '!AS$2:AS$1266,MATCH(Data!$DN713,'Data_Price '!$BE$2:$BE$1266,0))</f>
        <v>Head V-Shape V10 SW LYT-PR + PRD 12 GW 177cm</v>
      </c>
      <c r="CY713" t="str">
        <f>INDEX('Data_Price '!AT$2:AT$1266,MATCH(Data!$DN713,'Data_Price '!$BE$2:$BE$1266,0))</f>
        <v>Sundance Ski and Board Shop</v>
      </c>
      <c r="CZ713">
        <f>INDEX('Data_Price '!AU$2:AU$1266,MATCH(Data!$DN713,'Data_Price '!$BE$2:$BE$1266,0))</f>
        <v>733.72</v>
      </c>
      <c r="DA713" t="str">
        <f>INDEX('Data_Price '!AV$2:AV$1266,MATCH(Data!$DN713,'Data_Price '!$BE$2:$BE$1266,0))</f>
        <v>https://www.google.com/url?url=https://sundanceskishop.com/products/head-v-shape-v10-sw-lyt-pr%3Fvariant%3D39372872319074%26currency%3DCAD%26utm_medium%3Dproduct_sync%26utm_source%3Dgoogle%26utm_content%3Dsag_organic%26utm_campaign%3Dsag_organic&amp;rct=j&amp;q=&amp;esrc=s&amp;sa=U&amp;ved=0ahUKEwj-wLqNx6P2AhUSn-AKHQxIAOcQ2SkIWA&amp;usg=AOvVaw2rH7FUeB0yTVmAIpGrztgu</v>
      </c>
      <c r="DB713">
        <f>INDEX('Data_Price '!AW$2:AW$1266,MATCH(Data!$DN713,'Data_Price '!$BE$2:$BE$1266,0))</f>
        <v>0</v>
      </c>
      <c r="DC713">
        <f>INDEX('Data_Price '!AX$2:AX$1266,MATCH(Data!$DN713,'Data_Price '!$BE$2:$BE$1266,0))</f>
        <v>0</v>
      </c>
      <c r="DD713">
        <f>INDEX('Data_Price '!AY$2:AY$1266,MATCH(Data!$DN713,'Data_Price '!$BE$2:$BE$1266,0))</f>
        <v>0</v>
      </c>
      <c r="DE713">
        <f>INDEX('Data_Price '!AZ$2:AZ$1266,MATCH(Data!$DN713,'Data_Price '!$BE$2:$BE$1266,0))</f>
        <v>0</v>
      </c>
      <c r="DF713">
        <f>INDEX('Data_Price '!BA$2:BA$1266,MATCH(Data!$DN713,'Data_Price '!$BE$2:$BE$1266,0))</f>
        <v>0</v>
      </c>
      <c r="DG713">
        <f>INDEX('Data_Price '!BB$2:BB$1266,MATCH(Data!$DN713,'Data_Price '!$BE$2:$BE$1266,0))</f>
        <v>0</v>
      </c>
      <c r="DH713">
        <f>INDEX('Data_Price '!BC$2:BC$1266,MATCH(Data!$DN713,'Data_Price '!$BE$2:$BE$1266,0))</f>
        <v>0</v>
      </c>
      <c r="DI713">
        <f>INDEX('Data_Price '!BD$2:BD$1266,MATCH(Data!$DN713,'Data_Price '!$BE$2:$BE$1266,0))</f>
        <v>0</v>
      </c>
      <c r="DJ713" s="89" t="e">
        <f ca="1">_xll.Connector("TinyUrl.TinyUrl",DA713,0)</f>
        <v>#NAME?</v>
      </c>
      <c r="DK713" s="89" t="e">
        <f ca="1">_xll.Connector("TinyUrl.TinyUrl",DE713,0)</f>
        <v>#NAME?</v>
      </c>
      <c r="DL713" s="89" t="e">
        <f ca="1">_xll.Connector("TinyUrl.TinyUrl",DI713,0)</f>
        <v>#NAME?</v>
      </c>
      <c r="DM713" s="224" t="str">
        <f t="shared" ref="DM713:DM776" si="406">IF(LEFT(BT713,1)=" ",RIGHT(BT713,LEN(BT713)-1),BT713)</f>
        <v>V-Shape V10</v>
      </c>
      <c r="DN713" s="89" t="str">
        <f t="shared" ref="DN713:DN776" si="407">_xlfn.CONCAT(BS713,DM713,BU713,BV713)</f>
        <v xml:space="preserve"> HeadV-Shape V10177 Unisex</v>
      </c>
      <c r="DO713" s="227"/>
    </row>
    <row r="714" spans="2:119" ht="15.45" customHeight="1">
      <c r="B714" s="224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#VALUE!</v>
      </c>
      <c r="F714" s="43" t="b">
        <f>CL714&gt;Driver!$F$56</f>
        <v>0</v>
      </c>
      <c r="G714" s="43" t="b">
        <f>AND(CB714&gt;Driver!$F$55,CB714&lt;Driver!$G$55)</f>
        <v>0</v>
      </c>
      <c r="H714" s="43" t="e">
        <f t="shared" si="374"/>
        <v>#VALUE!</v>
      </c>
      <c r="I714" s="43">
        <f t="shared" si="375"/>
        <v>0</v>
      </c>
      <c r="J714" s="43" t="e">
        <f t="array" ref="J714">NOT(OR(($H$9:$H$1273=TRUE)*($I$9:$I$1273&gt;0)*($BT$9:$BT$1273=BT714)*($K$9:$K$1273&gt;K714)))</f>
        <v>#VALUE!</v>
      </c>
      <c r="K714" s="72">
        <f t="shared" si="376"/>
        <v>0.63610510629950445</v>
      </c>
      <c r="L714" s="72">
        <f t="shared" si="377"/>
        <v>0.85636612682297963</v>
      </c>
      <c r="M714" s="72">
        <f t="shared" si="378"/>
        <v>0.41584408577602927</v>
      </c>
      <c r="N714" s="72">
        <f t="shared" si="379"/>
        <v>6.7969392272181017E-2</v>
      </c>
      <c r="O714" s="72">
        <f t="shared" si="380"/>
        <v>0.27577201538270391</v>
      </c>
      <c r="P714" s="72">
        <f t="shared" si="381"/>
        <v>0.90379084967320267</v>
      </c>
      <c r="Q714" s="72"/>
      <c r="R714" s="72"/>
      <c r="S714" s="72">
        <f t="shared" si="382"/>
        <v>0.73481488730354227</v>
      </c>
      <c r="T714" s="72">
        <f t="shared" si="383"/>
        <v>0.81776655738330839</v>
      </c>
      <c r="U714" s="72">
        <f t="shared" si="384"/>
        <v>9.9999999999999978E-2</v>
      </c>
      <c r="V714" s="72">
        <f t="shared" si="385"/>
        <v>0.60438876192736357</v>
      </c>
      <c r="W714" s="72">
        <f t="shared" si="386"/>
        <v>0.95906598691804534</v>
      </c>
      <c r="X714" s="72">
        <f t="shared" si="387"/>
        <v>0.14363387317702042</v>
      </c>
      <c r="Y714" s="72">
        <f t="shared" si="388"/>
        <v>0.58415591422397073</v>
      </c>
      <c r="Z714" s="72">
        <f t="shared" si="389"/>
        <v>0.93203060772781898</v>
      </c>
      <c r="AA714" s="72">
        <f t="shared" si="390"/>
        <v>0.72422798461729609</v>
      </c>
      <c r="AB714" s="72">
        <f t="shared" si="391"/>
        <v>9.6209150326797332E-2</v>
      </c>
      <c r="AC714" s="72"/>
      <c r="AD714" s="72"/>
      <c r="AE714" s="72">
        <f t="shared" si="392"/>
        <v>0.26518511269645767</v>
      </c>
      <c r="AF714" s="72">
        <f t="shared" si="393"/>
        <v>0.18223344261669164</v>
      </c>
      <c r="AG714" s="72">
        <f t="shared" si="394"/>
        <v>0.9</v>
      </c>
      <c r="AH714" s="72">
        <f t="shared" si="395"/>
        <v>0.39561123807263637</v>
      </c>
      <c r="AI714" s="72">
        <f t="shared" si="396"/>
        <v>4.0934013081954601E-2</v>
      </c>
      <c r="AJ714" s="72">
        <f>(AV714-Driver!$K$179)/(Driver!$L$179-Driver!$K$179)</f>
        <v>9.6366126822979584E-2</v>
      </c>
      <c r="AK714" s="72">
        <f>(AW714-Driver!$K$180)/(Driver!$L$180-Driver!$K$180)</f>
        <v>0.28436242368784431</v>
      </c>
      <c r="AL714" s="72">
        <f>(AX714-Driver!$K$181)/(Driver!$L$181-Driver!$K$181)</f>
        <v>0.53203060772781896</v>
      </c>
      <c r="AM714" s="72">
        <f>(AY714-Driver!$K$182)/(Driver!$L$182-Driver!$K$182)</f>
        <v>0.93822798461729606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397"/>
        <v>2.0282186948853611</v>
      </c>
      <c r="AW714" s="70">
        <f t="shared" si="398"/>
        <v>28.760845952011927</v>
      </c>
      <c r="AX714" s="70">
        <f t="shared" si="399"/>
        <v>5.7882754695503706</v>
      </c>
      <c r="AY714" s="70">
        <f>IFERROR(Driver!$K$19/Data!BH714/Data!BI714*Data!BK714*Data!BL714,"")</f>
        <v>-0.37813688909465998</v>
      </c>
      <c r="AZ714" s="70">
        <f t="shared" si="400"/>
        <v>23.350707371556215</v>
      </c>
      <c r="BA714" s="70"/>
      <c r="BB714" s="70"/>
      <c r="BC714" s="70">
        <f t="shared" si="401"/>
        <v>43.994071667878117</v>
      </c>
      <c r="BD714" s="70">
        <f t="shared" si="402"/>
        <v>26.697982467606391</v>
      </c>
      <c r="BE714" s="70">
        <f t="shared" si="403"/>
        <v>1</v>
      </c>
      <c r="BF714" s="70">
        <f t="shared" si="404"/>
        <v>0.49567982689816764</v>
      </c>
      <c r="BG714" s="70">
        <f t="shared" si="405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219</v>
      </c>
      <c r="BS714" s="8" t="s">
        <v>438</v>
      </c>
      <c r="BT714" s="9" t="s">
        <v>469</v>
      </c>
      <c r="BU714" s="10">
        <v>163</v>
      </c>
      <c r="BV714" s="9" t="s">
        <v>222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307</v>
      </c>
      <c r="CU714" s="10"/>
      <c r="CV714" s="10"/>
      <c r="CW714" s="10"/>
      <c r="CX714" t="str">
        <f>INDEX('Data_Price '!AS$2:AS$1266,MATCH(Data!$DN714,'Data_Price '!$BE$2:$BE$1266,0))</f>
        <v>Atomic Vantage 79 Ti Skis with M 12 GW Bindings 2022</v>
      </c>
      <c r="CY714" t="str">
        <f>INDEX('Data_Price '!AT$2:AT$1266,MATCH(Data!$DN714,'Data_Price '!$BE$2:$BE$1266,0))</f>
        <v>Gorham Bike and Ski</v>
      </c>
      <c r="CZ714">
        <f>INDEX('Data_Price '!AU$2:AU$1266,MATCH(Data!$DN714,'Data_Price '!$BE$2:$BE$1266,0))</f>
        <v>479.99</v>
      </c>
      <c r="DA714" t="str">
        <f>INDEX('Data_Price '!AV$2:AV$1266,MATCH(Data!$DN714,'Data_Price '!$BE$2:$BE$1266,0))</f>
        <v>https://www.google.com/url?q=https://www.gorhambike.com/product/atomic-vantage-79-ti-m-12-gw-398770-1.htm%3Fvariations%3D886527,886562&amp;sa=U&amp;ved=0ahUKEwi0q56Ox6P2AhXig-AKHW4UADIQ2ykIGA&amp;usg=AOvVaw3-fjxzwZkDhIG2BCpmiw1z</v>
      </c>
      <c r="DB714" t="str">
        <f>INDEX('Data_Price '!AW$2:AW$1266,MATCH(Data!$DN714,'Data_Price '!$BE$2:$BE$1266,0))</f>
        <v>Atomic Vantage 79 Ti Skis with M 12 GW Bindings 2022</v>
      </c>
      <c r="DC714" t="str">
        <f>INDEX('Data_Price '!AX$2:AX$1266,MATCH(Data!$DN714,'Data_Price '!$BE$2:$BE$1266,0))</f>
        <v>Buckman's Ski and Snowboard Shop</v>
      </c>
      <c r="DD714">
        <f>INDEX('Data_Price '!AY$2:AY$1266,MATCH(Data!$DN714,'Data_Price '!$BE$2:$BE$1266,0))</f>
        <v>599.95000000000005</v>
      </c>
      <c r="DE714" t="str">
        <f>INDEX('Data_Price '!AZ$2:AZ$1266,MATCH(Data!$DN714,'Data_Price '!$BE$2:$BE$1266,0))</f>
        <v>https://www.google.com/url?url=https://buckmans.com/product/43611/atomic-vantage-79-ti-skis-with-ft-12-gw-bindings-mens%3Fbbfid%3DE503E784-714B-4871-B873-5D61D532D3FA&amp;rct=j&amp;q=&amp;esrc=s&amp;sa=U&amp;ved=0ahUKEwiLj_GNx6P2AhXrmuAKHfEBD5QQsDwIUA&amp;usg=AOvVaw10kN67mUUUynJP1qw9tyO2</v>
      </c>
      <c r="DF714" t="str">
        <f>INDEX('Data_Price '!BA$2:BA$1266,MATCH(Data!$DN714,'Data_Price '!$BE$2:$BE$1266,0))</f>
        <v>Atomic Vantage 79 Ti Skis with M 12 GW Bindings 2022</v>
      </c>
      <c r="DG714" t="str">
        <f>INDEX('Data_Price '!BB$2:BB$1266,MATCH(Data!$DN714,'Data_Price '!$BE$2:$BE$1266,0))</f>
        <v>Buckman's Ski and Snowboard Shop</v>
      </c>
      <c r="DH714">
        <f>INDEX('Data_Price '!BC$2:BC$1266,MATCH(Data!$DN714,'Data_Price '!$BE$2:$BE$1266,0))</f>
        <v>599.95000000000005</v>
      </c>
      <c r="DI714" t="str">
        <f>INDEX('Data_Price '!BD$2:BD$1266,MATCH(Data!$DN714,'Data_Price '!$BE$2:$BE$1266,0))</f>
        <v>https://www.google.com/url?q=https://buckmans.com/product/43611/atomic-vantage-79-ti-skis-with-ft-12-gw-bindings-mens%3Fbbfid%3DE503E784-714B-4871-B873-5D61D532D3FA&amp;sa=U&amp;ved=0ahUKEwi0q56Ox6P2AhXig-AKHW4UADIQ2ykIFg&amp;usg=AOvVaw0I73SAZTZ4fHBKf0gxlx2D</v>
      </c>
      <c r="DJ714" s="89" t="e">
        <f ca="1">_xll.Connector("TinyUrl.TinyUrl",DA714,0)</f>
        <v>#NAME?</v>
      </c>
      <c r="DK714" s="89" t="e">
        <f ca="1">_xll.Connector("TinyUrl.TinyUrl",DE714,0)</f>
        <v>#NAME?</v>
      </c>
      <c r="DL714" s="89" t="e">
        <f ca="1">_xll.Connector("TinyUrl.TinyUrl",DI714,0)</f>
        <v>#NAME?</v>
      </c>
      <c r="DM714" s="224" t="str">
        <f t="shared" si="406"/>
        <v>Vantage 79 Ti</v>
      </c>
      <c r="DN714" s="89" t="str">
        <f t="shared" si="407"/>
        <v xml:space="preserve"> AtomicVantage 79 Ti163 Unisex</v>
      </c>
      <c r="DO714" s="227"/>
    </row>
    <row r="715" spans="2:119" ht="15.45" customHeight="1">
      <c r="B715" s="224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#VALUE!</v>
      </c>
      <c r="F715" s="43" t="b">
        <f>CL715&gt;Driver!$F$56</f>
        <v>0</v>
      </c>
      <c r="G715" s="43" t="b">
        <f>AND(CB715&gt;Driver!$F$55,CB715&lt;Driver!$G$55)</f>
        <v>0</v>
      </c>
      <c r="H715" s="43" t="e">
        <f t="shared" si="374"/>
        <v>#VALUE!</v>
      </c>
      <c r="I715" s="43">
        <f t="shared" si="375"/>
        <v>0</v>
      </c>
      <c r="J715" s="43" t="e">
        <f t="array" ref="J715">NOT(OR(($H$9:$H$1273=TRUE)*($I$9:$I$1273&gt;0)*($BT$9:$BT$1273=BT715)*($K$9:$K$1273&gt;K715)))</f>
        <v>#VALUE!</v>
      </c>
      <c r="K715" s="72">
        <f t="shared" si="376"/>
        <v>0.65785271288571023</v>
      </c>
      <c r="L715" s="72">
        <f t="shared" si="377"/>
        <v>0.80608814761099024</v>
      </c>
      <c r="M715" s="72">
        <f t="shared" si="378"/>
        <v>0.50961727816043023</v>
      </c>
      <c r="N715" s="72">
        <f t="shared" si="379"/>
        <v>0.2924682223487004</v>
      </c>
      <c r="O715" s="72">
        <f t="shared" si="380"/>
        <v>0.27818099775350524</v>
      </c>
      <c r="P715" s="72">
        <f t="shared" si="381"/>
        <v>0.95820261437908505</v>
      </c>
      <c r="Q715" s="72"/>
      <c r="R715" s="72"/>
      <c r="S715" s="72">
        <f t="shared" si="382"/>
        <v>0.69308085906654338</v>
      </c>
      <c r="T715" s="72">
        <f t="shared" si="383"/>
        <v>0.86340924536568675</v>
      </c>
      <c r="U715" s="72">
        <f t="shared" si="384"/>
        <v>9.9999999999999978E-2</v>
      </c>
      <c r="V715" s="72">
        <f t="shared" si="385"/>
        <v>0.6024694860093448</v>
      </c>
      <c r="W715" s="72">
        <f t="shared" si="386"/>
        <v>0.97956948640483388</v>
      </c>
      <c r="X715" s="72">
        <f t="shared" si="387"/>
        <v>0.19391185238900974</v>
      </c>
      <c r="Y715" s="72">
        <f t="shared" si="388"/>
        <v>0.49038272183956977</v>
      </c>
      <c r="Z715" s="72">
        <f t="shared" si="389"/>
        <v>0.7075317776512996</v>
      </c>
      <c r="AA715" s="72">
        <f t="shared" si="390"/>
        <v>0.72181900224649476</v>
      </c>
      <c r="AB715" s="72">
        <f t="shared" si="391"/>
        <v>4.1797385620914979E-2</v>
      </c>
      <c r="AC715" s="72"/>
      <c r="AD715" s="72"/>
      <c r="AE715" s="72">
        <f t="shared" si="392"/>
        <v>0.30691914093345662</v>
      </c>
      <c r="AF715" s="72">
        <f t="shared" si="393"/>
        <v>0.13659075463431325</v>
      </c>
      <c r="AG715" s="72">
        <f t="shared" si="394"/>
        <v>0.9</v>
      </c>
      <c r="AH715" s="72">
        <f t="shared" si="395"/>
        <v>0.3975305139906552</v>
      </c>
      <c r="AI715" s="72">
        <f t="shared" si="396"/>
        <v>2.0430513595166174E-2</v>
      </c>
      <c r="AJ715" s="72">
        <f>(AV715-Driver!$K$179)/(Driver!$L$179-Driver!$K$179)</f>
        <v>4.6088147610990247E-2</v>
      </c>
      <c r="AK715" s="72">
        <f>(AW715-Driver!$K$180)/(Driver!$L$180-Driver!$K$180)</f>
        <v>0.2128375721388624</v>
      </c>
      <c r="AL715" s="72">
        <f>(AX715-Driver!$K$181)/(Driver!$L$181-Driver!$K$181)</f>
        <v>0.30753177765129958</v>
      </c>
      <c r="AM715" s="72">
        <f>(AY715-Driver!$K$182)/(Driver!$L$182-Driver!$K$182)</f>
        <v>0.93581900224649472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397"/>
        <v>0.97001763668430341</v>
      </c>
      <c r="AW715" s="70">
        <f t="shared" si="398"/>
        <v>21.766563005455914</v>
      </c>
      <c r="AX715" s="70">
        <f t="shared" si="399"/>
        <v>3.7677859988616964</v>
      </c>
      <c r="AY715" s="70">
        <f>IFERROR(Driver!$K$19/Data!BH715/Data!BI715*Data!BK715*Data!BL715,"")</f>
        <v>-0.39288345505879629</v>
      </c>
      <c r="AZ715" s="70">
        <f t="shared" si="400"/>
        <v>18.391660461653014</v>
      </c>
      <c r="BA715" s="70"/>
      <c r="BB715" s="70"/>
      <c r="BC715" s="70">
        <f t="shared" si="401"/>
        <v>22.34634109108941</v>
      </c>
      <c r="BD715" s="70">
        <f t="shared" si="402"/>
        <v>22.658685455223438</v>
      </c>
      <c r="BE715" s="70">
        <f t="shared" si="403"/>
        <v>1</v>
      </c>
      <c r="BF715" s="70">
        <f t="shared" si="404"/>
        <v>0.27891109563439298</v>
      </c>
      <c r="BG715" s="70">
        <f t="shared" si="405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219</v>
      </c>
      <c r="BS715" s="8" t="s">
        <v>550</v>
      </c>
      <c r="BT715" s="9" t="s">
        <v>554</v>
      </c>
      <c r="BU715" s="10">
        <v>160</v>
      </c>
      <c r="BV715" s="9" t="s">
        <v>222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307</v>
      </c>
      <c r="CU715" s="10"/>
      <c r="CV715" s="10"/>
      <c r="CW715" s="10"/>
      <c r="CX715">
        <f>INDEX('Data_Price '!AS$2:AS$1266,MATCH(Data!$DN715,'Data_Price '!$BE$2:$BE$1266,0))</f>
        <v>0</v>
      </c>
      <c r="CY715">
        <f>INDEX('Data_Price '!AT$2:AT$1266,MATCH(Data!$DN715,'Data_Price '!$BE$2:$BE$1266,0))</f>
        <v>0</v>
      </c>
      <c r="CZ715">
        <f>INDEX('Data_Price '!AU$2:AU$1266,MATCH(Data!$DN715,'Data_Price '!$BE$2:$BE$1266,0))</f>
        <v>0</v>
      </c>
      <c r="DA715">
        <f>INDEX('Data_Price '!AV$2:AV$1266,MATCH(Data!$DN715,'Data_Price '!$BE$2:$BE$1266,0))</f>
        <v>0</v>
      </c>
      <c r="DB715">
        <f>INDEX('Data_Price '!AW$2:AW$1266,MATCH(Data!$DN715,'Data_Price '!$BE$2:$BE$1266,0))</f>
        <v>0</v>
      </c>
      <c r="DC715">
        <f>INDEX('Data_Price '!AX$2:AX$1266,MATCH(Data!$DN715,'Data_Price '!$BE$2:$BE$1266,0))</f>
        <v>0</v>
      </c>
      <c r="DD715">
        <f>INDEX('Data_Price '!AY$2:AY$1266,MATCH(Data!$DN715,'Data_Price '!$BE$2:$BE$1266,0))</f>
        <v>0</v>
      </c>
      <c r="DE715">
        <f>INDEX('Data_Price '!AZ$2:AZ$1266,MATCH(Data!$DN715,'Data_Price '!$BE$2:$BE$1266,0))</f>
        <v>0</v>
      </c>
      <c r="DF715">
        <f>INDEX('Data_Price '!BA$2:BA$1266,MATCH(Data!$DN715,'Data_Price '!$BE$2:$BE$1266,0))</f>
        <v>0</v>
      </c>
      <c r="DG715">
        <f>INDEX('Data_Price '!BB$2:BB$1266,MATCH(Data!$DN715,'Data_Price '!$BE$2:$BE$1266,0))</f>
        <v>0</v>
      </c>
      <c r="DH715">
        <f>INDEX('Data_Price '!BC$2:BC$1266,MATCH(Data!$DN715,'Data_Price '!$BE$2:$BE$1266,0))</f>
        <v>0</v>
      </c>
      <c r="DI715">
        <f>INDEX('Data_Price '!BD$2:BD$1266,MATCH(Data!$DN715,'Data_Price '!$BE$2:$BE$1266,0))</f>
        <v>0</v>
      </c>
      <c r="DJ715" s="89" t="e">
        <f ca="1">_xll.Connector("TinyUrl.TinyUrl",DA715,0)</f>
        <v>#NAME?</v>
      </c>
      <c r="DK715" s="89" t="e">
        <f ca="1">_xll.Connector("TinyUrl.TinyUrl",DE715,0)</f>
        <v>#NAME?</v>
      </c>
      <c r="DL715" s="89" t="e">
        <f ca="1">_xll.Connector("TinyUrl.TinyUrl",DI715,0)</f>
        <v>#NAME?</v>
      </c>
      <c r="DM715" s="224" t="str">
        <f t="shared" si="406"/>
        <v>Amphibio STI</v>
      </c>
      <c r="DN715" s="89" t="str">
        <f t="shared" si="407"/>
        <v xml:space="preserve"> ElanAmphibio STI160 Unisex</v>
      </c>
      <c r="DO715" s="227"/>
    </row>
    <row r="716" spans="2:119" ht="15.45" customHeight="1">
      <c r="B716" s="224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#VALUE!</v>
      </c>
      <c r="F716" s="43" t="b">
        <f>CL716&gt;Driver!$F$56</f>
        <v>1</v>
      </c>
      <c r="G716" s="43" t="b">
        <f>AND(CB716&gt;Driver!$F$55,CB716&lt;Driver!$G$55)</f>
        <v>0</v>
      </c>
      <c r="H716" s="43" t="e">
        <f t="shared" si="374"/>
        <v>#VALUE!</v>
      </c>
      <c r="I716" s="43">
        <f t="shared" si="375"/>
        <v>0</v>
      </c>
      <c r="J716" s="43" t="e">
        <f t="array" ref="J716">NOT(OR(($H$9:$H$1273=TRUE)*($I$9:$I$1273&gt;0)*($BT$9:$BT$1273=BT716)*($K$9:$K$1273&gt;K716)))</f>
        <v>#VALUE!</v>
      </c>
      <c r="K716" s="72">
        <f t="shared" si="376"/>
        <v>0.6534326612101925</v>
      </c>
      <c r="L716" s="72">
        <f t="shared" si="377"/>
        <v>0.85749415840786403</v>
      </c>
      <c r="M716" s="72">
        <f t="shared" si="378"/>
        <v>0.44937116401252097</v>
      </c>
      <c r="N716" s="72">
        <f t="shared" si="379"/>
        <v>0.11603111364067542</v>
      </c>
      <c r="O716" s="72">
        <f t="shared" si="380"/>
        <v>0.29675558101126631</v>
      </c>
      <c r="P716" s="72">
        <f t="shared" si="381"/>
        <v>0.93532679738562097</v>
      </c>
      <c r="Q716" s="72"/>
      <c r="R716" s="72"/>
      <c r="S716" s="72">
        <f t="shared" si="382"/>
        <v>0.70717274772370242</v>
      </c>
      <c r="T716" s="72">
        <f t="shared" si="383"/>
        <v>0.9999217423737371</v>
      </c>
      <c r="U716" s="72">
        <f t="shared" si="384"/>
        <v>0.9341370981965087</v>
      </c>
      <c r="V716" s="72">
        <f t="shared" si="385"/>
        <v>0.61478601185110437</v>
      </c>
      <c r="W716" s="72">
        <f t="shared" si="386"/>
        <v>0.90577045696068015</v>
      </c>
      <c r="X716" s="72">
        <f t="shared" si="387"/>
        <v>0.14250584159213597</v>
      </c>
      <c r="Y716" s="72">
        <f t="shared" si="388"/>
        <v>0.55062883598747903</v>
      </c>
      <c r="Z716" s="72">
        <f t="shared" si="389"/>
        <v>0.88396888635932458</v>
      </c>
      <c r="AA716" s="72">
        <f t="shared" si="390"/>
        <v>0.70324441898873369</v>
      </c>
      <c r="AB716" s="72">
        <f t="shared" si="391"/>
        <v>6.4673202614379088E-2</v>
      </c>
      <c r="AC716" s="72"/>
      <c r="AD716" s="72"/>
      <c r="AE716" s="72">
        <f t="shared" si="392"/>
        <v>0.29282725227629758</v>
      </c>
      <c r="AF716" s="72">
        <f t="shared" si="393"/>
        <v>7.8257626262873137E-5</v>
      </c>
      <c r="AG716" s="72">
        <f t="shared" si="394"/>
        <v>6.5862901803491275E-2</v>
      </c>
      <c r="AH716" s="72">
        <f t="shared" si="395"/>
        <v>0.38521398814889568</v>
      </c>
      <c r="AI716" s="72">
        <f t="shared" si="396"/>
        <v>9.4229543039319838E-2</v>
      </c>
      <c r="AJ716" s="72">
        <f>(AV716-Driver!$K$179)/(Driver!$L$179-Driver!$K$179)</f>
        <v>9.7494158407864004E-2</v>
      </c>
      <c r="AK716" s="72">
        <f>(AW716-Driver!$K$180)/(Driver!$L$180-Driver!$K$180)</f>
        <v>0.24923374475684032</v>
      </c>
      <c r="AL716" s="72">
        <f>(AX716-Driver!$K$181)/(Driver!$L$181-Driver!$K$181)</f>
        <v>0.48396888635932456</v>
      </c>
      <c r="AM716" s="72">
        <f>(AY716-Driver!$K$182)/(Driver!$L$182-Driver!$K$182)</f>
        <v>0.91724441898873366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397"/>
        <v>2.0519603852937189</v>
      </c>
      <c r="AW716" s="70">
        <f t="shared" si="398"/>
        <v>25.325677410433038</v>
      </c>
      <c r="AX716" s="70">
        <f t="shared" si="399"/>
        <v>5.355719977233921</v>
      </c>
      <c r="AY716" s="70">
        <f>IFERROR(Driver!$K$19/Data!BH716/Data!BI716*Data!BK716*Data!BL716,"")</f>
        <v>-0.50658761519999507</v>
      </c>
      <c r="AZ716" s="70">
        <f t="shared" si="400"/>
        <v>20.47654504839911</v>
      </c>
      <c r="BA716" s="70"/>
      <c r="BB716" s="70"/>
      <c r="BC716" s="70">
        <f t="shared" si="401"/>
        <v>29.655901702778426</v>
      </c>
      <c r="BD716" s="70">
        <f t="shared" si="402"/>
        <v>10.563720033322626</v>
      </c>
      <c r="BE716" s="70">
        <f t="shared" si="403"/>
        <v>0.16601170247319658</v>
      </c>
      <c r="BF716" s="70">
        <f t="shared" si="404"/>
        <v>1.6699761609699153</v>
      </c>
      <c r="BG716" s="70">
        <f t="shared" si="405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219</v>
      </c>
      <c r="BS716" s="8" t="s">
        <v>742</v>
      </c>
      <c r="BT716" s="9" t="s">
        <v>759</v>
      </c>
      <c r="BU716" s="10">
        <v>169</v>
      </c>
      <c r="BV716" s="9" t="s">
        <v>222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303</v>
      </c>
      <c r="CU716" s="10"/>
      <c r="CV716" s="10"/>
      <c r="CW716" s="10"/>
      <c r="CX716" t="str">
        <f>INDEX('Data_Price '!AS$2:AS$1266,MATCH(Data!$DN716,'Data_Price '!$BE$2:$BE$1266,0))</f>
        <v>Sci Nordica Soul Rider 87 Flat 169 cm</v>
      </c>
      <c r="CY716" t="str">
        <f>INDEX('Data_Price '!AT$2:AT$1266,MATCH(Data!$DN716,'Data_Price '!$BE$2:$BE$1266,0))</f>
        <v>Storenvy</v>
      </c>
      <c r="CZ716">
        <f>INDEX('Data_Price '!AU$2:AU$1266,MATCH(Data!$DN716,'Data_Price '!$BE$2:$BE$1266,0))</f>
        <v>552.66</v>
      </c>
      <c r="DA716" t="str">
        <f>INDEX('Data_Price '!AV$2:AV$1266,MATCH(Data!$DN716,'Data_Price '!$BE$2:$BE$1266,0))</f>
        <v>https://www.google.com/url?url=https://www.storenvy.com/products/18444082-sci-nordica-soul-rider-87-flat-169-cm/v/52651693&amp;rct=j&amp;q=&amp;esrc=s&amp;sa=U&amp;ved=0ahUKEwjv_u-Ox6P2AhUpmeAKHcccAyAQsDwIUw&amp;usg=AOvVaw3v3YwMXih6CMa2sH8iU6Pu</v>
      </c>
      <c r="DB716">
        <f>INDEX('Data_Price '!AW$2:AW$1266,MATCH(Data!$DN716,'Data_Price '!$BE$2:$BE$1266,0))</f>
        <v>0</v>
      </c>
      <c r="DC716">
        <f>INDEX('Data_Price '!AX$2:AX$1266,MATCH(Data!$DN716,'Data_Price '!$BE$2:$BE$1266,0))</f>
        <v>0</v>
      </c>
      <c r="DD716">
        <f>INDEX('Data_Price '!AY$2:AY$1266,MATCH(Data!$DN716,'Data_Price '!$BE$2:$BE$1266,0))</f>
        <v>0</v>
      </c>
      <c r="DE716">
        <f>INDEX('Data_Price '!AZ$2:AZ$1266,MATCH(Data!$DN716,'Data_Price '!$BE$2:$BE$1266,0))</f>
        <v>0</v>
      </c>
      <c r="DF716">
        <f>INDEX('Data_Price '!BA$2:BA$1266,MATCH(Data!$DN716,'Data_Price '!$BE$2:$BE$1266,0))</f>
        <v>0</v>
      </c>
      <c r="DG716">
        <f>INDEX('Data_Price '!BB$2:BB$1266,MATCH(Data!$DN716,'Data_Price '!$BE$2:$BE$1266,0))</f>
        <v>0</v>
      </c>
      <c r="DH716">
        <f>INDEX('Data_Price '!BC$2:BC$1266,MATCH(Data!$DN716,'Data_Price '!$BE$2:$BE$1266,0))</f>
        <v>0</v>
      </c>
      <c r="DI716">
        <f>INDEX('Data_Price '!BD$2:BD$1266,MATCH(Data!$DN716,'Data_Price '!$BE$2:$BE$1266,0))</f>
        <v>0</v>
      </c>
      <c r="DJ716" s="89" t="e">
        <f ca="1">_xll.Connector("TinyUrl.TinyUrl",DA716,0)</f>
        <v>#NAME?</v>
      </c>
      <c r="DK716" s="89" t="e">
        <f ca="1">_xll.Connector("TinyUrl.TinyUrl",DE716,0)</f>
        <v>#NAME?</v>
      </c>
      <c r="DL716" s="89" t="e">
        <f ca="1">_xll.Connector("TinyUrl.TinyUrl",DI716,0)</f>
        <v>#NAME?</v>
      </c>
      <c r="DM716" s="224" t="str">
        <f t="shared" si="406"/>
        <v>Soul Rider 87</v>
      </c>
      <c r="DN716" s="89" t="str">
        <f t="shared" si="407"/>
        <v xml:space="preserve"> NordicaSoul Rider 87169 Unisex</v>
      </c>
      <c r="DO716" s="227"/>
    </row>
    <row r="717" spans="2:119" ht="15.45" customHeight="1">
      <c r="B717" s="224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#VALUE!</v>
      </c>
      <c r="F717" s="43" t="b">
        <f>CL717&gt;Driver!$F$56</f>
        <v>1</v>
      </c>
      <c r="G717" s="43" t="b">
        <f>AND(CB717&gt;Driver!$F$55,CB717&lt;Driver!$G$55)</f>
        <v>0</v>
      </c>
      <c r="H717" s="43" t="e">
        <f t="shared" si="374"/>
        <v>#VALUE!</v>
      </c>
      <c r="I717" s="43">
        <f t="shared" si="375"/>
        <v>0</v>
      </c>
      <c r="J717" s="43" t="e">
        <f t="array" ref="J717">NOT(OR(($H$9:$H$1273=TRUE)*($I$9:$I$1273&gt;0)*($BT$9:$BT$1273=BT717)*($K$9:$K$1273&gt;K717)))</f>
        <v>#VALUE!</v>
      </c>
      <c r="K717" s="72">
        <f t="shared" si="376"/>
        <v>0.6175710494655815</v>
      </c>
      <c r="L717" s="72">
        <f t="shared" si="377"/>
        <v>0.91029248247522365</v>
      </c>
      <c r="M717" s="72">
        <f t="shared" si="378"/>
        <v>0.32484961645593946</v>
      </c>
      <c r="N717" s="72">
        <f t="shared" si="379"/>
        <v>-2.7521659394169395E-2</v>
      </c>
      <c r="O717" s="72">
        <f t="shared" si="380"/>
        <v>0.32001168523257562</v>
      </c>
      <c r="P717" s="72">
        <f t="shared" si="381"/>
        <v>0.68205882352941183</v>
      </c>
      <c r="Q717" s="72"/>
      <c r="R717" s="72"/>
      <c r="S717" s="72">
        <f t="shared" si="382"/>
        <v>0.82712949758422483</v>
      </c>
      <c r="T717" s="72">
        <f t="shared" si="383"/>
        <v>0.97982252750836163</v>
      </c>
      <c r="U717" s="72">
        <f t="shared" si="384"/>
        <v>0.96973659494523035</v>
      </c>
      <c r="V717" s="72">
        <f t="shared" si="385"/>
        <v>0.62776750302062823</v>
      </c>
      <c r="W717" s="72">
        <f t="shared" si="386"/>
        <v>0.99181390099626399</v>
      </c>
      <c r="X717" s="72">
        <f t="shared" si="387"/>
        <v>8.9707517524776348E-2</v>
      </c>
      <c r="Y717" s="72">
        <f t="shared" si="388"/>
        <v>0.67515038354406054</v>
      </c>
      <c r="Z717" s="72">
        <f t="shared" si="389"/>
        <v>1.0275216593941694</v>
      </c>
      <c r="AA717" s="72">
        <f t="shared" si="390"/>
        <v>0.67998831476742438</v>
      </c>
      <c r="AB717" s="72">
        <f t="shared" si="391"/>
        <v>0.31794117647058812</v>
      </c>
      <c r="AC717" s="72"/>
      <c r="AD717" s="72"/>
      <c r="AE717" s="72">
        <f t="shared" si="392"/>
        <v>0.17287050241577515</v>
      </c>
      <c r="AF717" s="72">
        <f t="shared" si="393"/>
        <v>2.0177472491638399E-2</v>
      </c>
      <c r="AG717" s="72">
        <f t="shared" si="394"/>
        <v>3.0263405054769668E-2</v>
      </c>
      <c r="AH717" s="72">
        <f t="shared" si="395"/>
        <v>0.37223249697937172</v>
      </c>
      <c r="AI717" s="72">
        <f t="shared" si="396"/>
        <v>8.1860990037359929E-3</v>
      </c>
      <c r="AJ717" s="72">
        <f>(AV717-Driver!$K$179)/(Driver!$L$179-Driver!$K$179)</f>
        <v>0.32970751752477634</v>
      </c>
      <c r="AK717" s="72">
        <f>(AW717-Driver!$K$180)/(Driver!$L$180-Driver!$K$180)</f>
        <v>0.4970374261520647</v>
      </c>
      <c r="AL717" s="72">
        <f>(AX717-Driver!$K$181)/(Driver!$L$181-Driver!$K$181)</f>
        <v>0.62752165939416937</v>
      </c>
      <c r="AM717" s="72">
        <f>(AY717-Driver!$K$182)/(Driver!$L$182-Driver!$K$182)</f>
        <v>0.89398831476742435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397"/>
        <v>6.9393569393569381</v>
      </c>
      <c r="AW717" s="70">
        <f t="shared" si="398"/>
        <v>49.55794109698504</v>
      </c>
      <c r="AX717" s="70">
        <f t="shared" si="399"/>
        <v>6.6476949345475242</v>
      </c>
      <c r="AY717" s="70">
        <f>IFERROR(Driver!$K$19/Data!BH717/Data!BI717*Data!BK717*Data!BL717,"")</f>
        <v>-0.64894966779330177</v>
      </c>
      <c r="AZ717" s="70">
        <f t="shared" si="400"/>
        <v>43.55919583023082</v>
      </c>
      <c r="BA717" s="70"/>
      <c r="BB717" s="70"/>
      <c r="BC717" s="70">
        <f t="shared" si="401"/>
        <v>91.878301781227165</v>
      </c>
      <c r="BD717" s="70">
        <f t="shared" si="402"/>
        <v>12.356316257726904</v>
      </c>
      <c r="BE717" s="70">
        <f t="shared" si="403"/>
        <v>6.9902543466131492E-2</v>
      </c>
      <c r="BF717" s="70">
        <f t="shared" si="404"/>
        <v>3.1361443884306164</v>
      </c>
      <c r="BG717" s="70">
        <f t="shared" si="405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219</v>
      </c>
      <c r="BS717" s="8" t="s">
        <v>405</v>
      </c>
      <c r="BT717" s="9" t="s">
        <v>410</v>
      </c>
      <c r="BU717" s="10">
        <v>184</v>
      </c>
      <c r="BV717" s="9" t="s">
        <v>222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305</v>
      </c>
      <c r="CU717" s="9" t="s">
        <v>303</v>
      </c>
      <c r="CV717" s="10"/>
      <c r="CW717" s="10"/>
      <c r="CX717" t="str">
        <f>INDEX('Data_Price '!AS$2:AS$1266,MATCH(Data!$DN717,'Data_Price '!$BE$2:$BE$1266,0))</f>
        <v>Armada ARV 96 Skis 2022</v>
      </c>
      <c r="CY717" t="str">
        <f>INDEX('Data_Price '!AT$2:AT$1266,MATCH(Data!$DN717,'Data_Price '!$BE$2:$BE$1266,0))</f>
        <v>! OutdoorXL.com</v>
      </c>
      <c r="CZ717">
        <f>INDEX('Data_Price '!AU$2:AU$1266,MATCH(Data!$DN717,'Data_Price '!$BE$2:$BE$1266,0))</f>
        <v>389.95</v>
      </c>
      <c r="DA717" t="str">
        <f>INDEX('Data_Price '!AV$2:AV$1266,MATCH(Data!$DN717,'Data_Price '!$BE$2:$BE$1266,0))</f>
        <v>https://www.google.com/url?q=https://www.outdoorxl.com/armada-arv-96.html%3Fprl%3D92-20608x144-1001&amp;sa=U&amp;ved=0ahUKEwjdwdm3z6P2AhVSlGoFHRKPDc8Q2ykIHQ&amp;usg=AOvVaw3biS98mNbJPKHi5ZdDB5Bv</v>
      </c>
      <c r="DB717" t="str">
        <f>INDEX('Data_Price '!AW$2:AW$1266,MATCH(Data!$DN717,'Data_Price '!$BE$2:$BE$1266,0))</f>
        <v>Armada ARV 96 Skis 2022</v>
      </c>
      <c r="DC717" t="str">
        <f>INDEX('Data_Price '!AX$2:AX$1266,MATCH(Data!$DN717,'Data_Price '!$BE$2:$BE$1266,0))</f>
        <v>SkiEssentials.com</v>
      </c>
      <c r="DD717">
        <f>INDEX('Data_Price '!AY$2:AY$1266,MATCH(Data!$DN717,'Data_Price '!$BE$2:$BE$1266,0))</f>
        <v>399.96</v>
      </c>
      <c r="DE717" t="str">
        <f>INDEX('Data_Price '!AZ$2:AZ$1266,MATCH(Data!$DN717,'Data_Price '!$BE$2:$BE$1266,0))</f>
        <v>https://www.google.com/url?url=https://www.skiessentials.com/2022-armada-arv-96-skis.html&amp;rct=j&amp;q=&amp;esrc=s&amp;sa=U&amp;ved=0ahUKEwjfv5i3z6P2AhVhkmoFHeSmDasQsDwIVA&amp;usg=AOvVaw2pk7yzGITjrynSzE3GoZMv</v>
      </c>
      <c r="DF717" t="str">
        <f>INDEX('Data_Price '!BA$2:BA$1266,MATCH(Data!$DN717,'Data_Price '!$BE$2:$BE$1266,0))</f>
        <v>Armada ARV 96 Skis 2022</v>
      </c>
      <c r="DG717" t="str">
        <f>INDEX('Data_Price '!BB$2:BB$1266,MATCH(Data!$DN717,'Data_Price '!$BE$2:$BE$1266,0))</f>
        <v>SkiEssentials.com</v>
      </c>
      <c r="DH717">
        <f>INDEX('Data_Price '!BC$2:BC$1266,MATCH(Data!$DN717,'Data_Price '!$BE$2:$BE$1266,0))</f>
        <v>399.96</v>
      </c>
      <c r="DI717" t="str">
        <f>INDEX('Data_Price '!BD$2:BD$1266,MATCH(Data!$DN717,'Data_Price '!$BE$2:$BE$1266,0))</f>
        <v>https://www.google.com/url?q=https://www.skiessentials.com/2022-armada-arv-96-skis.html&amp;sa=U&amp;ved=0ahUKEwjdwdm3z6P2AhVSlGoFHRKPDc8Q2ykIFw&amp;usg=AOvVaw3wUZTCKjSV4g1rzwyehDvj</v>
      </c>
      <c r="DJ717" s="89" t="e">
        <f ca="1">_xll.Connector("TinyUrl.TinyUrl",DA717,0)</f>
        <v>#NAME?</v>
      </c>
      <c r="DK717" s="89" t="e">
        <f ca="1">_xll.Connector("TinyUrl.TinyUrl",DE717,0)</f>
        <v>#NAME?</v>
      </c>
      <c r="DL717" s="89" t="e">
        <f ca="1">_xll.Connector("TinyUrl.TinyUrl",DI717,0)</f>
        <v>#NAME?</v>
      </c>
      <c r="DM717" s="224" t="str">
        <f t="shared" si="406"/>
        <v>ARV 96</v>
      </c>
      <c r="DN717" s="89" t="str">
        <f t="shared" si="407"/>
        <v xml:space="preserve"> ArmadaARV 96184 Unisex</v>
      </c>
      <c r="DO717" s="227" t="s">
        <v>1041</v>
      </c>
    </row>
    <row r="718" spans="2:119" ht="15.45" customHeight="1">
      <c r="B718" s="224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#VALUE!</v>
      </c>
      <c r="F718" s="43" t="b">
        <f>CL718&gt;Driver!$F$56</f>
        <v>0</v>
      </c>
      <c r="G718" s="43" t="b">
        <f>AND(CB718&gt;Driver!$F$55,CB718&lt;Driver!$G$55)</f>
        <v>0</v>
      </c>
      <c r="H718" s="43" t="e">
        <f t="shared" si="374"/>
        <v>#VALUE!</v>
      </c>
      <c r="I718" s="43">
        <f t="shared" si="375"/>
        <v>0</v>
      </c>
      <c r="J718" s="43" t="e">
        <f t="array" ref="J718">NOT(OR(($H$9:$H$1273=TRUE)*($I$9:$I$1273&gt;0)*($BT$9:$BT$1273=BT718)*($K$9:$K$1273&gt;K718)))</f>
        <v>#VALUE!</v>
      </c>
      <c r="K718" s="72">
        <f t="shared" si="376"/>
        <v>0.65407616618419495</v>
      </c>
      <c r="L718" s="72">
        <f t="shared" si="377"/>
        <v>0.93790669567319318</v>
      </c>
      <c r="M718" s="72">
        <f t="shared" si="378"/>
        <v>0.37024563669519683</v>
      </c>
      <c r="N718" s="72">
        <f t="shared" si="379"/>
        <v>0.13184089040662739</v>
      </c>
      <c r="O718" s="72">
        <f t="shared" si="380"/>
        <v>0.27771954909072805</v>
      </c>
      <c r="P718" s="72">
        <f t="shared" si="381"/>
        <v>0.70117647058823529</v>
      </c>
      <c r="Q718" s="72"/>
      <c r="R718" s="72"/>
      <c r="S718" s="72">
        <f t="shared" si="382"/>
        <v>0.78160966803260257</v>
      </c>
      <c r="T718" s="72">
        <f t="shared" si="383"/>
        <v>0.9830106822604604</v>
      </c>
      <c r="U718" s="72">
        <f t="shared" si="384"/>
        <v>0.91308748819142393</v>
      </c>
      <c r="V718" s="72">
        <f t="shared" si="385"/>
        <v>0.6359714038724279</v>
      </c>
      <c r="W718" s="72">
        <f t="shared" si="386"/>
        <v>0.97700941593886459</v>
      </c>
      <c r="X718" s="72">
        <f t="shared" si="387"/>
        <v>6.2093304326806875E-2</v>
      </c>
      <c r="Y718" s="72">
        <f t="shared" si="388"/>
        <v>0.62975436330480317</v>
      </c>
      <c r="Z718" s="72">
        <f t="shared" si="389"/>
        <v>0.86815910959337261</v>
      </c>
      <c r="AA718" s="72">
        <f t="shared" si="390"/>
        <v>0.72228045090927195</v>
      </c>
      <c r="AB718" s="72">
        <f t="shared" si="391"/>
        <v>0.29882352941176465</v>
      </c>
      <c r="AC718" s="72"/>
      <c r="AD718" s="72"/>
      <c r="AE718" s="72">
        <f t="shared" si="392"/>
        <v>0.21839033196739749</v>
      </c>
      <c r="AF718" s="72">
        <f t="shared" si="393"/>
        <v>1.6989317739539628E-2</v>
      </c>
      <c r="AG718" s="72">
        <f t="shared" si="394"/>
        <v>8.6912511808576037E-2</v>
      </c>
      <c r="AH718" s="72">
        <f t="shared" si="395"/>
        <v>0.3640285961275721</v>
      </c>
      <c r="AI718" s="72">
        <f t="shared" si="396"/>
        <v>2.2990584061135376E-2</v>
      </c>
      <c r="AJ718" s="72">
        <f>(AV718-Driver!$K$179)/(Driver!$L$179-Driver!$K$179)</f>
        <v>0.17790669567319312</v>
      </c>
      <c r="AK718" s="72">
        <f>(AW718-Driver!$K$180)/(Driver!$L$180-Driver!$K$180)</f>
        <v>0.46720007060300123</v>
      </c>
      <c r="AL718" s="72">
        <f>(AX718-Driver!$K$181)/(Driver!$L$181-Driver!$K$181)</f>
        <v>0.46815910959337259</v>
      </c>
      <c r="AM718" s="72">
        <f>(AY718-Driver!$K$182)/(Driver!$L$182-Driver!$K$182)</f>
        <v>0.93628045090927192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397"/>
        <v>3.7444037444037441</v>
      </c>
      <c r="AW718" s="70">
        <f t="shared" si="398"/>
        <v>46.640201282534306</v>
      </c>
      <c r="AX718" s="70">
        <f t="shared" si="399"/>
        <v>5.2134319863403533</v>
      </c>
      <c r="AY718" s="70">
        <f>IFERROR(Driver!$K$19/Data!BH718/Data!BI718*Data!BK718*Data!BL718,"")</f>
        <v>-0.39005870082763816</v>
      </c>
      <c r="AZ718" s="70">
        <f t="shared" si="400"/>
        <v>41.816827997021591</v>
      </c>
      <c r="BA718" s="70"/>
      <c r="BB718" s="70"/>
      <c r="BC718" s="70">
        <f t="shared" si="401"/>
        <v>68.266849744079536</v>
      </c>
      <c r="BD718" s="70">
        <f t="shared" si="402"/>
        <v>9.0671211779230543</v>
      </c>
      <c r="BE718" s="70">
        <f t="shared" si="403"/>
        <v>0.18705755746477987</v>
      </c>
      <c r="BF718" s="70">
        <f t="shared" si="404"/>
        <v>4.0627173539759465</v>
      </c>
      <c r="BG718" s="70">
        <f t="shared" si="405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219</v>
      </c>
      <c r="BS718" s="8" t="s">
        <v>855</v>
      </c>
      <c r="BT718" s="9" t="s">
        <v>876</v>
      </c>
      <c r="BU718" s="10">
        <v>170</v>
      </c>
      <c r="BV718" s="9" t="s">
        <v>222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305</v>
      </c>
      <c r="CU718" s="10"/>
      <c r="CV718" s="10"/>
      <c r="CW718" s="10"/>
      <c r="CX718" t="e">
        <f>INDEX('Data_Price '!AS$2:AS$1266,MATCH(Data!$DN718,'Data_Price '!$BE$2:$BE$1266,0))</f>
        <v>#N/A</v>
      </c>
      <c r="CY718" t="e">
        <f>INDEX('Data_Price '!AT$2:AT$1266,MATCH(Data!$DN718,'Data_Price '!$BE$2:$BE$1266,0))</f>
        <v>#N/A</v>
      </c>
      <c r="CZ718" t="e">
        <f>INDEX('Data_Price '!AU$2:AU$1266,MATCH(Data!$DN718,'Data_Price '!$BE$2:$BE$1266,0))</f>
        <v>#N/A</v>
      </c>
      <c r="DA718" t="e">
        <f>INDEX('Data_Price '!AV$2:AV$1266,MATCH(Data!$DN718,'Data_Price '!$BE$2:$BE$1266,0))</f>
        <v>#N/A</v>
      </c>
      <c r="DB718" t="e">
        <f>INDEX('Data_Price '!AW$2:AW$1266,MATCH(Data!$DN718,'Data_Price '!$BE$2:$BE$1266,0))</f>
        <v>#N/A</v>
      </c>
      <c r="DC718" t="e">
        <f>INDEX('Data_Price '!AX$2:AX$1266,MATCH(Data!$DN718,'Data_Price '!$BE$2:$BE$1266,0))</f>
        <v>#N/A</v>
      </c>
      <c r="DD718" t="e">
        <f>INDEX('Data_Price '!AY$2:AY$1266,MATCH(Data!$DN718,'Data_Price '!$BE$2:$BE$1266,0))</f>
        <v>#N/A</v>
      </c>
      <c r="DE718" t="e">
        <f>INDEX('Data_Price '!AZ$2:AZ$1266,MATCH(Data!$DN718,'Data_Price '!$BE$2:$BE$1266,0))</f>
        <v>#N/A</v>
      </c>
      <c r="DF718" t="e">
        <f>INDEX('Data_Price '!BA$2:BA$1266,MATCH(Data!$DN718,'Data_Price '!$BE$2:$BE$1266,0))</f>
        <v>#N/A</v>
      </c>
      <c r="DG718" t="e">
        <f>INDEX('Data_Price '!BB$2:BB$1266,MATCH(Data!$DN718,'Data_Price '!$BE$2:$BE$1266,0))</f>
        <v>#N/A</v>
      </c>
      <c r="DH718" t="e">
        <f>INDEX('Data_Price '!BC$2:BC$1266,MATCH(Data!$DN718,'Data_Price '!$BE$2:$BE$1266,0))</f>
        <v>#N/A</v>
      </c>
      <c r="DI718" t="e">
        <f>INDEX('Data_Price '!BD$2:BD$1266,MATCH(Data!$DN718,'Data_Price '!$BE$2:$BE$1266,0))</f>
        <v>#N/A</v>
      </c>
      <c r="DJ718" s="89" t="e">
        <f ca="1">_xll.Connector("TinyUrl.TinyUrl",DA718,0)</f>
        <v>#NAME?</v>
      </c>
      <c r="DK718" s="89" t="e">
        <f ca="1">_xll.Connector("TinyUrl.TinyUrl",DE718,0)</f>
        <v>#NAME?</v>
      </c>
      <c r="DL718" s="89" t="e">
        <f ca="1">_xll.Connector("TinyUrl.TinyUrl",DI718,0)</f>
        <v>#NAME?</v>
      </c>
      <c r="DM718" s="224" t="str">
        <f t="shared" si="406"/>
        <v>Kendo 88</v>
      </c>
      <c r="DN718" s="89" t="str">
        <f t="shared" si="407"/>
        <v xml:space="preserve"> VölklKendo 88170 Unisex</v>
      </c>
      <c r="DO718" s="227"/>
    </row>
    <row r="719" spans="2:119" ht="15.45" customHeight="1">
      <c r="B719" s="224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#VALUE!</v>
      </c>
      <c r="F719" s="43" t="b">
        <f>CL719&gt;Driver!$F$56</f>
        <v>0</v>
      </c>
      <c r="G719" s="43" t="b">
        <f>AND(CB719&gt;Driver!$F$55,CB719&lt;Driver!$G$55)</f>
        <v>0</v>
      </c>
      <c r="H719" s="43" t="e">
        <f t="shared" si="374"/>
        <v>#VALUE!</v>
      </c>
      <c r="I719" s="43">
        <f t="shared" si="375"/>
        <v>0</v>
      </c>
      <c r="J719" s="43" t="e">
        <f t="array" ref="J719">NOT(OR(($H$9:$H$1273=TRUE)*($I$9:$I$1273&gt;0)*($BT$9:$BT$1273=BT719)*($K$9:$K$1273&gt;K719)))</f>
        <v>#VALUE!</v>
      </c>
      <c r="K719" s="72">
        <f t="shared" si="376"/>
        <v>0.71660933256037906</v>
      </c>
      <c r="L719" s="72">
        <f t="shared" si="377"/>
        <v>0.87505922165820649</v>
      </c>
      <c r="M719" s="72">
        <f t="shared" si="378"/>
        <v>0.55815944346255164</v>
      </c>
      <c r="N719" s="72">
        <f t="shared" si="379"/>
        <v>0.40123948649845065</v>
      </c>
      <c r="O719" s="72">
        <f t="shared" si="380"/>
        <v>0.33787119683038047</v>
      </c>
      <c r="P719" s="72">
        <f t="shared" si="381"/>
        <v>0.93536764705882358</v>
      </c>
      <c r="Q719" s="72"/>
      <c r="R719" s="72"/>
      <c r="S719" s="72">
        <f t="shared" si="382"/>
        <v>0.70454092083223341</v>
      </c>
      <c r="T719" s="72">
        <f t="shared" si="383"/>
        <v>0.94814371525431462</v>
      </c>
      <c r="U719" s="72">
        <f t="shared" si="384"/>
        <v>0.58954130044102027</v>
      </c>
      <c r="V719" s="72">
        <f t="shared" si="385"/>
        <v>0.61946851653568147</v>
      </c>
      <c r="W719" s="72">
        <f t="shared" si="386"/>
        <v>0.94816926770708287</v>
      </c>
      <c r="X719" s="72">
        <f t="shared" si="387"/>
        <v>0.12494077834179357</v>
      </c>
      <c r="Y719" s="72">
        <f t="shared" si="388"/>
        <v>0.44184055653744841</v>
      </c>
      <c r="Z719" s="72">
        <f t="shared" si="389"/>
        <v>0.59876051350154935</v>
      </c>
      <c r="AA719" s="72">
        <f t="shared" si="390"/>
        <v>0.66212880316961953</v>
      </c>
      <c r="AB719" s="72">
        <f t="shared" si="391"/>
        <v>6.4632352941176419E-2</v>
      </c>
      <c r="AC719" s="72"/>
      <c r="AD719" s="72"/>
      <c r="AE719" s="72">
        <f t="shared" si="392"/>
        <v>0.29545907916776659</v>
      </c>
      <c r="AF719" s="72">
        <f t="shared" si="393"/>
        <v>5.1856284745685384E-2</v>
      </c>
      <c r="AG719" s="72">
        <f t="shared" si="394"/>
        <v>0.41045869955897973</v>
      </c>
      <c r="AH719" s="72">
        <f t="shared" si="395"/>
        <v>0.38053148346431859</v>
      </c>
      <c r="AI719" s="72">
        <f t="shared" si="396"/>
        <v>5.1830732292917153E-2</v>
      </c>
      <c r="AJ719" s="72">
        <f>(AV719-Driver!$K$179)/(Driver!$L$179-Driver!$K$179)</f>
        <v>0.11505922165820642</v>
      </c>
      <c r="AK719" s="72">
        <f>(AW719-Driver!$K$180)/(Driver!$L$180-Driver!$K$180)</f>
        <v>0.22037250484834187</v>
      </c>
      <c r="AL719" s="72">
        <f>(AX719-Driver!$K$181)/(Driver!$L$181-Driver!$K$181)</f>
        <v>0.19876051350154933</v>
      </c>
      <c r="AM719" s="72">
        <f>(AY719-Driver!$K$182)/(Driver!$L$182-Driver!$K$182)</f>
        <v>0.8761288031696195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397"/>
        <v>2.4216524216524218</v>
      </c>
      <c r="AW719" s="70">
        <f t="shared" si="398"/>
        <v>22.503390139130818</v>
      </c>
      <c r="AX719" s="70">
        <f t="shared" si="399"/>
        <v>2.788844621513944</v>
      </c>
      <c r="AY719" s="70">
        <f>IFERROR(Driver!$K$19/Data!BH719/Data!BI719*Data!BK719*Data!BL719,"")</f>
        <v>-0.75827652259161271</v>
      </c>
      <c r="AZ719" s="70">
        <f t="shared" si="400"/>
        <v>20.472822040208488</v>
      </c>
      <c r="BA719" s="70"/>
      <c r="BB719" s="70"/>
      <c r="BC719" s="70">
        <f t="shared" si="401"/>
        <v>28.290754798009726</v>
      </c>
      <c r="BD719" s="70">
        <f t="shared" si="402"/>
        <v>5.9814563784889385</v>
      </c>
      <c r="BE719" s="70">
        <f t="shared" si="403"/>
        <v>0.51054602821695638</v>
      </c>
      <c r="BF719" s="70">
        <f t="shared" si="404"/>
        <v>2.1988321686356844</v>
      </c>
      <c r="BG719" s="70">
        <f t="shared" si="405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219</v>
      </c>
      <c r="BS719" s="8" t="s">
        <v>579</v>
      </c>
      <c r="BT719" s="9" t="s">
        <v>580</v>
      </c>
      <c r="BU719" s="10">
        <v>162</v>
      </c>
      <c r="BV719" s="9" t="s">
        <v>390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305</v>
      </c>
      <c r="CU719" s="9" t="s">
        <v>302</v>
      </c>
      <c r="CV719" s="10"/>
      <c r="CW719" s="10"/>
      <c r="CX719">
        <f>INDEX('Data_Price '!AS$2:AS$1266,MATCH(Data!$DN719,'Data_Price '!$BE$2:$BE$1266,0))</f>
        <v>0</v>
      </c>
      <c r="CY719">
        <f>INDEX('Data_Price '!AT$2:AT$1266,MATCH(Data!$DN719,'Data_Price '!$BE$2:$BE$1266,0))</f>
        <v>0</v>
      </c>
      <c r="CZ719">
        <f>INDEX('Data_Price '!AU$2:AU$1266,MATCH(Data!$DN719,'Data_Price '!$BE$2:$BE$1266,0))</f>
        <v>0</v>
      </c>
      <c r="DA719">
        <f>INDEX('Data_Price '!AV$2:AV$1266,MATCH(Data!$DN719,'Data_Price '!$BE$2:$BE$1266,0))</f>
        <v>0</v>
      </c>
      <c r="DB719">
        <f>INDEX('Data_Price '!AW$2:AW$1266,MATCH(Data!$DN719,'Data_Price '!$BE$2:$BE$1266,0))</f>
        <v>0</v>
      </c>
      <c r="DC719">
        <f>INDEX('Data_Price '!AX$2:AX$1266,MATCH(Data!$DN719,'Data_Price '!$BE$2:$BE$1266,0))</f>
        <v>0</v>
      </c>
      <c r="DD719">
        <f>INDEX('Data_Price '!AY$2:AY$1266,MATCH(Data!$DN719,'Data_Price '!$BE$2:$BE$1266,0))</f>
        <v>0</v>
      </c>
      <c r="DE719">
        <f>INDEX('Data_Price '!AZ$2:AZ$1266,MATCH(Data!$DN719,'Data_Price '!$BE$2:$BE$1266,0))</f>
        <v>0</v>
      </c>
      <c r="DF719">
        <f>INDEX('Data_Price '!BA$2:BA$1266,MATCH(Data!$DN719,'Data_Price '!$BE$2:$BE$1266,0))</f>
        <v>0</v>
      </c>
      <c r="DG719">
        <f>INDEX('Data_Price '!BB$2:BB$1266,MATCH(Data!$DN719,'Data_Price '!$BE$2:$BE$1266,0))</f>
        <v>0</v>
      </c>
      <c r="DH719">
        <f>INDEX('Data_Price '!BC$2:BC$1266,MATCH(Data!$DN719,'Data_Price '!$BE$2:$BE$1266,0))</f>
        <v>0</v>
      </c>
      <c r="DI719">
        <f>INDEX('Data_Price '!BD$2:BD$1266,MATCH(Data!$DN719,'Data_Price '!$BE$2:$BE$1266,0))</f>
        <v>0</v>
      </c>
      <c r="DJ719" s="89" t="e">
        <f ca="1">_xll.Connector("TinyUrl.TinyUrl",DA719,0)</f>
        <v>#NAME?</v>
      </c>
      <c r="DK719" s="89" t="e">
        <f ca="1">_xll.Connector("TinyUrl.TinyUrl",DE719,0)</f>
        <v>#NAME?</v>
      </c>
      <c r="DL719" s="89" t="e">
        <f ca="1">_xll.Connector("TinyUrl.TinyUrl",DI719,0)</f>
        <v>#NAME?</v>
      </c>
      <c r="DM719" s="224" t="str">
        <f t="shared" si="406"/>
        <v>Agent 1.0 X</v>
      </c>
      <c r="DN719" s="89" t="str">
        <f t="shared" si="407"/>
        <v xml:space="preserve"> FactionAgent 1.0 X162 Women's</v>
      </c>
      <c r="DO719" s="227"/>
    </row>
    <row r="720" spans="2:119" ht="15.45" customHeight="1">
      <c r="B720" s="224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#VALUE!</v>
      </c>
      <c r="F720" s="43" t="b">
        <f>CL720&gt;Driver!$F$56</f>
        <v>0</v>
      </c>
      <c r="G720" s="43" t="b">
        <f>AND(CB720&gt;Driver!$F$55,CB720&lt;Driver!$G$55)</f>
        <v>0</v>
      </c>
      <c r="H720" s="43" t="e">
        <f t="shared" si="374"/>
        <v>#VALUE!</v>
      </c>
      <c r="I720" s="43">
        <f t="shared" si="375"/>
        <v>0</v>
      </c>
      <c r="J720" s="43" t="e">
        <f t="array" ref="J720">NOT(OR(($H$9:$H$1273=TRUE)*($I$9:$I$1273&gt;0)*($BT$9:$BT$1273=BT720)*($K$9:$K$1273&gt;K720)))</f>
        <v>#VALUE!</v>
      </c>
      <c r="K720" s="72">
        <f t="shared" si="376"/>
        <v>0.69808027730967903</v>
      </c>
      <c r="L720" s="72">
        <f t="shared" si="377"/>
        <v>0.85080654258319233</v>
      </c>
      <c r="M720" s="72">
        <f t="shared" si="378"/>
        <v>0.54535401203616574</v>
      </c>
      <c r="N720" s="72">
        <f t="shared" si="379"/>
        <v>0.36139884904825137</v>
      </c>
      <c r="O720" s="72">
        <f t="shared" si="380"/>
        <v>0.31870730470730468</v>
      </c>
      <c r="P720" s="72">
        <f t="shared" si="381"/>
        <v>0.95595588235294127</v>
      </c>
      <c r="Q720" s="72"/>
      <c r="R720" s="72"/>
      <c r="S720" s="72">
        <f t="shared" si="382"/>
        <v>0.69819980772121615</v>
      </c>
      <c r="T720" s="72">
        <f t="shared" si="383"/>
        <v>0.9243682026232769</v>
      </c>
      <c r="U720" s="72">
        <f t="shared" si="384"/>
        <v>0.83925000772020086</v>
      </c>
      <c r="V720" s="72">
        <f t="shared" si="385"/>
        <v>0.64306506949871023</v>
      </c>
      <c r="W720" s="72">
        <f t="shared" si="386"/>
        <v>0.94982654906447206</v>
      </c>
      <c r="X720" s="72">
        <f t="shared" si="387"/>
        <v>0.14919345741680767</v>
      </c>
      <c r="Y720" s="72">
        <f t="shared" si="388"/>
        <v>0.45464598796383421</v>
      </c>
      <c r="Z720" s="72">
        <f t="shared" si="389"/>
        <v>0.63860115095174863</v>
      </c>
      <c r="AA720" s="72">
        <f t="shared" si="390"/>
        <v>0.68129269529269532</v>
      </c>
      <c r="AB720" s="72">
        <f t="shared" si="391"/>
        <v>4.4044117647058789E-2</v>
      </c>
      <c r="AC720" s="72"/>
      <c r="AD720" s="72"/>
      <c r="AE720" s="72">
        <f t="shared" si="392"/>
        <v>0.30180019227878385</v>
      </c>
      <c r="AF720" s="72">
        <f t="shared" si="393"/>
        <v>7.5631797376723126E-2</v>
      </c>
      <c r="AG720" s="72">
        <f t="shared" si="394"/>
        <v>0.16074999227979911</v>
      </c>
      <c r="AH720" s="72">
        <f t="shared" si="395"/>
        <v>0.35693493050128977</v>
      </c>
      <c r="AI720" s="72">
        <f t="shared" si="396"/>
        <v>5.01734509355279E-2</v>
      </c>
      <c r="AJ720" s="72">
        <f>(AV720-Driver!$K$179)/(Driver!$L$179-Driver!$K$179)</f>
        <v>9.0806542583192332E-2</v>
      </c>
      <c r="AK720" s="72">
        <f>(AW720-Driver!$K$180)/(Driver!$L$180-Driver!$K$180)</f>
        <v>0.20605053664933934</v>
      </c>
      <c r="AL720" s="72">
        <f>(AX720-Driver!$K$181)/(Driver!$L$181-Driver!$K$181)</f>
        <v>0.23860115095174855</v>
      </c>
      <c r="AM720" s="72">
        <f>(AY720-Driver!$K$182)/(Driver!$L$182-Driver!$K$182)</f>
        <v>0.89529269529269528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397"/>
        <v>1.9112060778727447</v>
      </c>
      <c r="AW720" s="70">
        <f t="shared" si="398"/>
        <v>21.102871357672029</v>
      </c>
      <c r="AX720" s="70">
        <f t="shared" si="399"/>
        <v>3.1474103585657369</v>
      </c>
      <c r="AY720" s="70">
        <f>IFERROR(Driver!$K$19/Data!BH720/Data!BI720*Data!BK720*Data!BL720,"")</f>
        <v>-0.64096491303071512</v>
      </c>
      <c r="AZ720" s="70">
        <f t="shared" si="400"/>
        <v>18.596425912137008</v>
      </c>
      <c r="BA720" s="70"/>
      <c r="BB720" s="70"/>
      <c r="BC720" s="70">
        <f t="shared" si="401"/>
        <v>25.001575344621894</v>
      </c>
      <c r="BD720" s="70">
        <f t="shared" si="402"/>
        <v>3.8773656383576527</v>
      </c>
      <c r="BE720" s="70">
        <f t="shared" si="403"/>
        <v>0.26088186616056314</v>
      </c>
      <c r="BF720" s="70">
        <f t="shared" si="404"/>
        <v>4.8638970506429997</v>
      </c>
      <c r="BG720" s="70">
        <f t="shared" si="405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219</v>
      </c>
      <c r="BS720" s="8" t="s">
        <v>719</v>
      </c>
      <c r="BT720" s="9" t="s">
        <v>734</v>
      </c>
      <c r="BU720" s="10">
        <v>165</v>
      </c>
      <c r="BV720" s="9" t="s">
        <v>222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305</v>
      </c>
      <c r="CU720" s="9" t="s">
        <v>302</v>
      </c>
      <c r="CV720" s="10"/>
      <c r="CW720" s="10"/>
      <c r="CX720" t="str">
        <f>INDEX('Data_Price '!AS$2:AS$1266,MATCH(Data!$DN720,'Data_Price '!$BE$2:$BE$1266,0))</f>
        <v>Used Line Sick Day 88 165 Cm Mens Downhill Ski Combo</v>
      </c>
      <c r="CY720" t="str">
        <f>INDEX('Data_Price '!AT$2:AT$1266,MATCH(Data!$DN720,'Data_Price '!$BE$2:$BE$1266,0))</f>
        <v>Play It Again Sports</v>
      </c>
      <c r="CZ720" t="str">
        <f>INDEX('Data_Price '!AU$2:AU$1266,MATCH(Data!$DN720,'Data_Price '!$BE$2:$BE$1266,0))</f>
        <v>$299.99 used</v>
      </c>
      <c r="DA720" t="str">
        <f>INDEX('Data_Price '!AV$2:AV$1266,MATCH(Data!$DN720,'Data_Price '!$BE$2:$BE$1266,0))</f>
        <v>https://www.google.com/url?url=https://playitagainsports.com/product/seattle-wa/11317-S000068861/Used-LINE-SICK-DAY-88-165-cm-Mens-Downhill-Ski-Combo&amp;rct=j&amp;q=&amp;esrc=s&amp;sa=U&amp;ved=0ahUKEwjC7_m4z6P2AhUDm2oFHdA0B1YQ2SkISw&amp;usg=AOvVaw2N-HwHvP2GfVhbfd6U5-Hg</v>
      </c>
      <c r="DB720">
        <f>INDEX('Data_Price '!AW$2:AW$1266,MATCH(Data!$DN720,'Data_Price '!$BE$2:$BE$1266,0))</f>
        <v>0</v>
      </c>
      <c r="DC720">
        <f>INDEX('Data_Price '!AX$2:AX$1266,MATCH(Data!$DN720,'Data_Price '!$BE$2:$BE$1266,0))</f>
        <v>0</v>
      </c>
      <c r="DD720">
        <f>INDEX('Data_Price '!AY$2:AY$1266,MATCH(Data!$DN720,'Data_Price '!$BE$2:$BE$1266,0))</f>
        <v>0</v>
      </c>
      <c r="DE720">
        <f>INDEX('Data_Price '!AZ$2:AZ$1266,MATCH(Data!$DN720,'Data_Price '!$BE$2:$BE$1266,0))</f>
        <v>0</v>
      </c>
      <c r="DF720">
        <f>INDEX('Data_Price '!BA$2:BA$1266,MATCH(Data!$DN720,'Data_Price '!$BE$2:$BE$1266,0))</f>
        <v>0</v>
      </c>
      <c r="DG720">
        <f>INDEX('Data_Price '!BB$2:BB$1266,MATCH(Data!$DN720,'Data_Price '!$BE$2:$BE$1266,0))</f>
        <v>0</v>
      </c>
      <c r="DH720">
        <f>INDEX('Data_Price '!BC$2:BC$1266,MATCH(Data!$DN720,'Data_Price '!$BE$2:$BE$1266,0))</f>
        <v>0</v>
      </c>
      <c r="DI720">
        <f>INDEX('Data_Price '!BD$2:BD$1266,MATCH(Data!$DN720,'Data_Price '!$BE$2:$BE$1266,0))</f>
        <v>0</v>
      </c>
      <c r="DJ720" s="89" t="e">
        <f ca="1">_xll.Connector("TinyUrl.TinyUrl",DA720,0)</f>
        <v>#NAME?</v>
      </c>
      <c r="DK720" s="89" t="e">
        <f ca="1">_xll.Connector("TinyUrl.TinyUrl",DE720,0)</f>
        <v>#NAME?</v>
      </c>
      <c r="DL720" s="89" t="e">
        <f ca="1">_xll.Connector("TinyUrl.TinyUrl",DI720,0)</f>
        <v>#NAME?</v>
      </c>
      <c r="DM720" s="224" t="str">
        <f t="shared" si="406"/>
        <v>Sick Day 88</v>
      </c>
      <c r="DN720" s="89" t="str">
        <f t="shared" si="407"/>
        <v xml:space="preserve"> LineSick Day 88165 Unisex</v>
      </c>
      <c r="DO720" s="227"/>
    </row>
    <row r="721" spans="1:119" ht="15.45" customHeight="1">
      <c r="B721" s="224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#VALUE!</v>
      </c>
      <c r="F721" s="43" t="b">
        <f>CL721&gt;Driver!$F$56</f>
        <v>0</v>
      </c>
      <c r="G721" s="43" t="b">
        <f>AND(CB721&gt;Driver!$F$55,CB721&lt;Driver!$G$55)</f>
        <v>0</v>
      </c>
      <c r="H721" s="43" t="e">
        <f t="shared" si="374"/>
        <v>#VALUE!</v>
      </c>
      <c r="I721" s="43">
        <f t="shared" si="375"/>
        <v>0</v>
      </c>
      <c r="J721" s="43" t="e">
        <f t="array" ref="J721">NOT(OR(($H$9:$H$1273=TRUE)*($I$9:$I$1273&gt;0)*($BT$9:$BT$1273=BT721)*($K$9:$K$1273&gt;K721)))</f>
        <v>#VALUE!</v>
      </c>
      <c r="K721" s="72">
        <f t="shared" si="376"/>
        <v>0.67167995270429803</v>
      </c>
      <c r="L721" s="72">
        <f t="shared" si="377"/>
        <v>0.97980501168318423</v>
      </c>
      <c r="M721" s="72">
        <f t="shared" si="378"/>
        <v>0.36355489372541194</v>
      </c>
      <c r="N721" s="72">
        <f t="shared" si="379"/>
        <v>5.785113514197171E-2</v>
      </c>
      <c r="O721" s="72">
        <f t="shared" si="380"/>
        <v>0.29814034341988493</v>
      </c>
      <c r="P721" s="72">
        <f t="shared" si="381"/>
        <v>0.73467320261437918</v>
      </c>
      <c r="Q721" s="72"/>
      <c r="R721" s="72"/>
      <c r="S721" s="72">
        <f t="shared" si="382"/>
        <v>0.80226027701643376</v>
      </c>
      <c r="T721" s="72">
        <f t="shared" si="383"/>
        <v>0.93683323413160635</v>
      </c>
      <c r="U721" s="72">
        <f t="shared" si="384"/>
        <v>9.9999999999999978E-2</v>
      </c>
      <c r="V721" s="72">
        <f t="shared" si="385"/>
        <v>0.60877588911696345</v>
      </c>
      <c r="W721" s="72">
        <f t="shared" si="386"/>
        <v>0.95794663210817221</v>
      </c>
      <c r="X721" s="72">
        <f t="shared" si="387"/>
        <v>2.0194988316815765E-2</v>
      </c>
      <c r="Y721" s="72">
        <f t="shared" si="388"/>
        <v>0.63644510627458806</v>
      </c>
      <c r="Z721" s="72">
        <f t="shared" si="389"/>
        <v>0.94214886485802829</v>
      </c>
      <c r="AA721" s="72">
        <f t="shared" si="390"/>
        <v>0.70185965658011507</v>
      </c>
      <c r="AB721" s="72">
        <f t="shared" si="391"/>
        <v>0.26532679738562087</v>
      </c>
      <c r="AC721" s="72"/>
      <c r="AD721" s="72"/>
      <c r="AE721" s="72">
        <f t="shared" si="392"/>
        <v>0.19773972298356629</v>
      </c>
      <c r="AF721" s="72">
        <f t="shared" si="393"/>
        <v>6.3166765868393648E-2</v>
      </c>
      <c r="AG721" s="72">
        <f t="shared" si="394"/>
        <v>0.9</v>
      </c>
      <c r="AH721" s="72">
        <f t="shared" si="395"/>
        <v>0.3912241108830366</v>
      </c>
      <c r="AI721" s="72">
        <f t="shared" si="396"/>
        <v>4.2053367891827752E-2</v>
      </c>
      <c r="AJ721" s="72">
        <f>(AV721-Driver!$K$179)/(Driver!$L$179-Driver!$K$179)</f>
        <v>0.21980501168318423</v>
      </c>
      <c r="AK721" s="72">
        <f>(AW721-Driver!$K$180)/(Driver!$L$180-Driver!$K$180)</f>
        <v>0.44151224817571005</v>
      </c>
      <c r="AL721" s="72">
        <f>(AX721-Driver!$K$181)/(Driver!$L$181-Driver!$K$181)</f>
        <v>0.54214886485802827</v>
      </c>
      <c r="AM721" s="72">
        <f>(AY721-Driver!$K$182)/(Driver!$L$182-Driver!$K$182)</f>
        <v>0.91585965658011503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397"/>
        <v>4.6262379595712924</v>
      </c>
      <c r="AW721" s="70">
        <f t="shared" si="398"/>
        <v>44.128236637430206</v>
      </c>
      <c r="AX721" s="70">
        <f t="shared" si="399"/>
        <v>5.8793397837222541</v>
      </c>
      <c r="AY721" s="70">
        <f>IFERROR(Driver!$K$19/Data!BH721/Data!BI721*Data!BK721*Data!BL721,"")</f>
        <v>-0.5150644270068645</v>
      </c>
      <c r="AZ721" s="70">
        <f t="shared" si="400"/>
        <v>38.763961280714817</v>
      </c>
      <c r="BA721" s="70"/>
      <c r="BB721" s="70"/>
      <c r="BC721" s="70">
        <f t="shared" si="401"/>
        <v>78.978464184697373</v>
      </c>
      <c r="BD721" s="70">
        <f t="shared" si="402"/>
        <v>16.160792549049244</v>
      </c>
      <c r="BE721" s="70">
        <f t="shared" si="403"/>
        <v>1</v>
      </c>
      <c r="BF721" s="70">
        <f t="shared" si="404"/>
        <v>0.99117502165059512</v>
      </c>
      <c r="BG721" s="70">
        <f t="shared" si="405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219</v>
      </c>
      <c r="BS721" s="8" t="s">
        <v>493</v>
      </c>
      <c r="BT721" s="9" t="s">
        <v>495</v>
      </c>
      <c r="BU721" s="10">
        <v>177</v>
      </c>
      <c r="BV721" s="9" t="s">
        <v>390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305</v>
      </c>
      <c r="CU721" s="10"/>
      <c r="CV721" s="10"/>
      <c r="CW721" s="10"/>
      <c r="CX721" t="str">
        <f>INDEX('Data_Price '!AS$2:AS$1266,MATCH(Data!$DN721,'Data_Price '!$BE$2:$BE$1266,0))</f>
        <v>Blizzard Black Pearl 88 Skis Â· Women's Â· 177 cm</v>
      </c>
      <c r="CY721" t="str">
        <f>INDEX('Data_Price '!AT$2:AT$1266,MATCH(Data!$DN721,'Data_Price '!$BE$2:$BE$1266,0))</f>
        <v>SkiEssentials.com</v>
      </c>
      <c r="CZ721">
        <f>INDEX('Data_Price '!AU$2:AU$1266,MATCH(Data!$DN721,'Data_Price '!$BE$2:$BE$1266,0))</f>
        <v>519.95000000000005</v>
      </c>
      <c r="DA721" t="str">
        <f>INDEX('Data_Price '!AV$2:AV$1266,MATCH(Data!$DN721,'Data_Price '!$BE$2:$BE$1266,0))</f>
        <v>https://www.google.com/url?q=https://www.skiessentials.com/2022-blizzard-black-pearl-88-women-s-skis.html&amp;sa=U&amp;ved=0ahUKEwiGwtW5z6P2AhXpmGoFHcAyDyIQ2ykIFw&amp;usg=AOvVaw1NQ-1jB1PafX0f8U24W1Z7</v>
      </c>
      <c r="DB721" t="str">
        <f>INDEX('Data_Price '!AW$2:AW$1266,MATCH(Data!$DN721,'Data_Price '!$BE$2:$BE$1266,0))</f>
        <v>Blizzard Black Pearl 88 Skis Â· Women's Â· 177 cm</v>
      </c>
      <c r="DC721" t="str">
        <f>INDEX('Data_Price '!AX$2:AX$1266,MATCH(Data!$DN721,'Data_Price '!$BE$2:$BE$1266,0))</f>
        <v>evo.com</v>
      </c>
      <c r="DD721">
        <f>INDEX('Data_Price '!AY$2:AY$1266,MATCH(Data!$DN721,'Data_Price '!$BE$2:$BE$1266,0))</f>
        <v>649.95000000000005</v>
      </c>
      <c r="DE721" t="str">
        <f>INDEX('Data_Price '!AZ$2:AZ$1266,MATCH(Data!$DN721,'Data_Price '!$BE$2:$BE$1266,0))</f>
        <v>https://www.google.com/url?url=https://www.evo.com/skis/blizzard-black-pearl-88-womens%3Fimage%3D176883/722687/blizzard-black-pearl-88-skis-women-s-.jpg&amp;rct=j&amp;q=&amp;esrc=s&amp;sa=U&amp;ved=0ahUKEwjXv6G5z6P2AhVQkmoFHSr6BywQsDwIZA&amp;usg=AOvVaw159fDSZc0yQtA1AeAMkhIc</v>
      </c>
      <c r="DF721" t="str">
        <f>INDEX('Data_Price '!BA$2:BA$1266,MATCH(Data!$DN721,'Data_Price '!$BE$2:$BE$1266,0))</f>
        <v>Blizzard Black Pearl 88 Skis Â· Women's Â· 177 cm</v>
      </c>
      <c r="DG721" t="str">
        <f>INDEX('Data_Price '!BB$2:BB$1266,MATCH(Data!$DN721,'Data_Price '!$BE$2:$BE$1266,0))</f>
        <v>evo.com</v>
      </c>
      <c r="DH721">
        <f>INDEX('Data_Price '!BC$2:BC$1266,MATCH(Data!$DN721,'Data_Price '!$BE$2:$BE$1266,0))</f>
        <v>649.95000000000005</v>
      </c>
      <c r="DI721" t="str">
        <f>INDEX('Data_Price '!BD$2:BD$1266,MATCH(Data!$DN721,'Data_Price '!$BE$2:$BE$1266,0))</f>
        <v>https://www.google.com/url?q=https://www.evo.com/skis/blizzard-black-pearl-88-womens%3Fimage%3D176883/722687/blizzard-black-pearl-88-skis-women-s-.jpg&amp;sa=U&amp;ved=0ahUKEwiGwtW5z6P2AhXpmGoFHcAyDyIQ2ykIGQ&amp;usg=AOvVaw1WW7DHYNHrqHuu1ai9SWRC</v>
      </c>
      <c r="DJ721" s="89" t="e">
        <f ca="1">_xll.Connector("TinyUrl.TinyUrl",DA721,0)</f>
        <v>#NAME?</v>
      </c>
      <c r="DK721" s="89" t="e">
        <f ca="1">_xll.Connector("TinyUrl.TinyUrl",DE721,0)</f>
        <v>#NAME?</v>
      </c>
      <c r="DL721" s="89" t="e">
        <f ca="1">_xll.Connector("TinyUrl.TinyUrl",DI721,0)</f>
        <v>#NAME?</v>
      </c>
      <c r="DM721" s="224" t="str">
        <f t="shared" si="406"/>
        <v>Black Pearl 88</v>
      </c>
      <c r="DN721" s="89" t="str">
        <f t="shared" si="407"/>
        <v xml:space="preserve"> BlizzardBlack Pearl 88177 Women's</v>
      </c>
      <c r="DO721" s="227" t="s">
        <v>1040</v>
      </c>
    </row>
    <row r="722" spans="1:119" ht="15.45" customHeight="1">
      <c r="B722" s="224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#VALUE!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374"/>
        <v>#VALUE!</v>
      </c>
      <c r="I722" s="43">
        <f t="shared" si="375"/>
        <v>0</v>
      </c>
      <c r="J722" s="43" t="e">
        <f t="array" ref="J722">NOT(OR(($H$9:$H$1273=TRUE)*($I$9:$I$1273&gt;0)*($BT$9:$BT$1273=BT722)*($K$9:$K$1273&gt;K722)))</f>
        <v>#VALUE!</v>
      </c>
      <c r="K722" s="72">
        <f t="shared" si="376"/>
        <v>0.56678801474964247</v>
      </c>
      <c r="L722" s="72">
        <f t="shared" si="377"/>
        <v>0.72593989203126263</v>
      </c>
      <c r="M722" s="72">
        <f t="shared" si="378"/>
        <v>0.4076361374680223</v>
      </c>
      <c r="N722" s="72">
        <f t="shared" si="379"/>
        <v>-3.2580787959274105E-2</v>
      </c>
      <c r="O722" s="72">
        <f t="shared" si="380"/>
        <v>0.36150227225876586</v>
      </c>
      <c r="P722" s="72">
        <f t="shared" si="381"/>
        <v>0.89398692810457514</v>
      </c>
      <c r="Q722" s="72"/>
      <c r="R722" s="72"/>
      <c r="S722" s="72">
        <f t="shared" si="382"/>
        <v>0.75740628299674295</v>
      </c>
      <c r="T722" s="72">
        <f t="shared" si="383"/>
        <v>0.90729355477525897</v>
      </c>
      <c r="U722" s="72">
        <f t="shared" si="384"/>
        <v>0.90650577975178426</v>
      </c>
      <c r="V722" s="72">
        <f t="shared" si="385"/>
        <v>0.79408765492327371</v>
      </c>
      <c r="W722" s="72">
        <f t="shared" si="386"/>
        <v>0.98705009276437849</v>
      </c>
      <c r="X722" s="72">
        <f t="shared" si="387"/>
        <v>0.27406010796873737</v>
      </c>
      <c r="Y722" s="72">
        <f t="shared" si="388"/>
        <v>0.5923638625319777</v>
      </c>
      <c r="Z722" s="72">
        <f t="shared" si="389"/>
        <v>1.0325807879592741</v>
      </c>
      <c r="AA722" s="72">
        <f t="shared" si="390"/>
        <v>0.63849772774123414</v>
      </c>
      <c r="AB722" s="72">
        <f t="shared" si="391"/>
        <v>0.10601307189542486</v>
      </c>
      <c r="AC722" s="72"/>
      <c r="AD722" s="72"/>
      <c r="AE722" s="72">
        <f t="shared" si="392"/>
        <v>0.24259371700325705</v>
      </c>
      <c r="AF722" s="72">
        <f t="shared" si="393"/>
        <v>9.2706445224741016E-2</v>
      </c>
      <c r="AG722" s="72">
        <f t="shared" si="394"/>
        <v>9.3494220248215715E-2</v>
      </c>
      <c r="AH722" s="72">
        <f t="shared" si="395"/>
        <v>0.20591234507672629</v>
      </c>
      <c r="AI722" s="72">
        <f t="shared" si="396"/>
        <v>1.2949907235621505E-2</v>
      </c>
      <c r="AJ722" s="72">
        <f>(AV722-Driver!$K$179)/(Driver!$L$179-Driver!$K$179)</f>
        <v>0.51406010796873736</v>
      </c>
      <c r="AK722" s="72">
        <f>(AW722-Driver!$K$180)/(Driver!$L$180-Driver!$K$180)</f>
        <v>0.29738727907428936</v>
      </c>
      <c r="AL722" s="72">
        <f>(AX722-Driver!$K$181)/(Driver!$L$181-Driver!$K$181)</f>
        <v>0.63258078795927397</v>
      </c>
      <c r="AM722" s="72">
        <f>(AY722-Driver!$K$182)/(Driver!$L$182-Driver!$K$182)</f>
        <v>0.85249772774123411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397"/>
        <v>10.819427486094153</v>
      </c>
      <c r="AW722" s="70">
        <f t="shared" si="398"/>
        <v>30.034522470562734</v>
      </c>
      <c r="AX722" s="70">
        <f t="shared" si="399"/>
        <v>6.6932270916334655</v>
      </c>
      <c r="AY722" s="70">
        <f>IFERROR(Driver!$K$19/Data!BH722/Data!BI722*Data!BK722*Data!BL722,"")</f>
        <v>-0.90293395837527479</v>
      </c>
      <c r="AZ722" s="70">
        <f t="shared" si="400"/>
        <v>24.244229337304546</v>
      </c>
      <c r="BA722" s="70"/>
      <c r="BB722" s="70"/>
      <c r="BC722" s="70">
        <f t="shared" si="401"/>
        <v>55.712385666776186</v>
      </c>
      <c r="BD722" s="70">
        <f t="shared" si="402"/>
        <v>2.3662895582938042</v>
      </c>
      <c r="BE722" s="70">
        <f t="shared" si="403"/>
        <v>6.683007938422812E-3</v>
      </c>
      <c r="BF722" s="70">
        <f t="shared" si="404"/>
        <v>21.92083708063678</v>
      </c>
      <c r="BG722" s="70">
        <f t="shared" si="405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219</v>
      </c>
      <c r="BS722" s="8" t="s">
        <v>950</v>
      </c>
      <c r="BT722" s="9" t="s">
        <v>701</v>
      </c>
      <c r="BU722" s="10">
        <v>184</v>
      </c>
      <c r="BV722" s="9" t="s">
        <v>222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301</v>
      </c>
      <c r="CU722" s="9" t="s">
        <v>302</v>
      </c>
      <c r="CV722" s="10"/>
      <c r="CW722" s="10"/>
      <c r="CX722" t="str">
        <f>INDEX('Data_Price '!AS$2:AS$1266,MATCH(Data!$DN722,'Data_Price '!$BE$2:$BE$1266,0))</f>
        <v>K2 Reckoner 122 Skis 184 Cm Powder Rocker Backcountry</v>
      </c>
      <c r="CY722" t="str">
        <f>INDEX('Data_Price '!AT$2:AT$1266,MATCH(Data!$DN722,'Data_Price '!$BE$2:$BE$1266,0))</f>
        <v>eBay</v>
      </c>
      <c r="CZ722" t="str">
        <f>INDEX('Data_Price '!AU$2:AU$1266,MATCH(Data!$DN722,'Data_Price '!$BE$2:$BE$1266,0))</f>
        <v>$375.00 used</v>
      </c>
      <c r="DA722" t="str">
        <f>INDEX('Data_Price '!AV$2:AV$1266,MATCH(Data!$DN722,'Data_Price '!$BE$2:$BE$1266,0))</f>
        <v>https://www.google.com/url?url=https://www.ebay.com/itm/234414240186%3Fchn%3Dps%26mkevt%3D1%26mkcid%3D28&amp;rct=j&amp;q=&amp;esrc=s&amp;sa=U&amp;ved=0ahUKEwiUiu-5z6P2AhVvnWoFHaMrBdcQ2SkIdg&amp;usg=AOvVaw1XBjtRHSMBAiuW9Yab5PIP</v>
      </c>
      <c r="DB722" t="str">
        <f>INDEX('Data_Price '!AW$2:AW$1266,MATCH(Data!$DN722,'Data_Price '!$BE$2:$BE$1266,0))</f>
        <v>K2 2021 Reckoner 122 Skis</v>
      </c>
      <c r="DC722" t="str">
        <f>INDEX('Data_Price '!AX$2:AX$1266,MATCH(Data!$DN722,'Data_Price '!$BE$2:$BE$1266,0))</f>
        <v>Powder7 Ski Shop</v>
      </c>
      <c r="DD722">
        <f>INDEX('Data_Price '!AY$2:AY$1266,MATCH(Data!$DN722,'Data_Price '!$BE$2:$BE$1266,0))</f>
        <v>439.93</v>
      </c>
      <c r="DE722" t="str">
        <f>INDEX('Data_Price '!AZ$2:AZ$1266,MATCH(Data!$DN722,'Data_Price '!$BE$2:$BE$1266,0))</f>
        <v>https://www.google.com/url?url=https://www.powder7.com/K2-Reckoner-122-Skis-184cm-New-Flat-2021/for-sale%3Futm_source%3Dfeed%26utm_medium%3Dfree&amp;rct=j&amp;q=&amp;esrc=s&amp;sa=U&amp;ved=0ahUKEwiUiu-5z6P2AhVvnWoFHaMrBdcQsDwIag&amp;usg=AOvVaw0Rg9RT7yDN9-K_llNy4Fpi</v>
      </c>
      <c r="DF722" t="str">
        <f>INDEX('Data_Price '!BA$2:BA$1266,MATCH(Data!$DN722,'Data_Price '!$BE$2:$BE$1266,0))</f>
        <v>K2 2021 Reckoner 122 Skis</v>
      </c>
      <c r="DG722" t="str">
        <f>INDEX('Data_Price '!BB$2:BB$1266,MATCH(Data!$DN722,'Data_Price '!$BE$2:$BE$1266,0))</f>
        <v>Powder7 Ski Shop</v>
      </c>
      <c r="DH722">
        <f>INDEX('Data_Price '!BC$2:BC$1266,MATCH(Data!$DN722,'Data_Price '!$BE$2:$BE$1266,0))</f>
        <v>439.93</v>
      </c>
      <c r="DI722" t="str">
        <f>INDEX('Data_Price '!BD$2:BD$1266,MATCH(Data!$DN722,'Data_Price '!$BE$2:$BE$1266,0))</f>
        <v>https://www.google.com/url?q=https://www.powder7.com/K2-Reckoner-122-Skis-184cm-New-Flat-2021/for-sale%3Futm_source%3Dfeed%26utm_medium%3Dfree&amp;sa=U&amp;ved=0ahUKEwicipq6z6P2AhVhk2oFHQzRBgwQ2ykIGQ&amp;usg=AOvVaw2FLl6_SkKJWv4K8kGVN5b_</v>
      </c>
      <c r="DJ722" s="89" t="e">
        <f ca="1">_xll.Connector("TinyUrl.TinyUrl",DA722,0)</f>
        <v>#NAME?</v>
      </c>
      <c r="DK722" s="89" t="e">
        <f ca="1">_xll.Connector("TinyUrl.TinyUrl",DE722,0)</f>
        <v>#NAME?</v>
      </c>
      <c r="DL722" s="89" t="e">
        <f ca="1">_xll.Connector("TinyUrl.TinyUrl",DI722,0)</f>
        <v>#NAME?</v>
      </c>
      <c r="DM722" s="224" t="str">
        <f t="shared" si="406"/>
        <v>Reckoner 122</v>
      </c>
      <c r="DN722" s="89" t="str">
        <f t="shared" si="407"/>
        <v xml:space="preserve"> K2Reckoner 122184 Unisex</v>
      </c>
      <c r="DO722" s="227" t="s">
        <v>1111</v>
      </c>
    </row>
    <row r="723" spans="1:119" ht="15.45" customHeight="1">
      <c r="B723" s="224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#VALUE!</v>
      </c>
      <c r="F723" s="43" t="b">
        <f>CL723&gt;Driver!$F$56</f>
        <v>0</v>
      </c>
      <c r="G723" s="43" t="b">
        <f>AND(CB723&gt;Driver!$F$55,CB723&lt;Driver!$G$55)</f>
        <v>0</v>
      </c>
      <c r="H723" s="43" t="e">
        <f t="shared" si="374"/>
        <v>#VALUE!</v>
      </c>
      <c r="I723" s="43">
        <f t="shared" si="375"/>
        <v>0</v>
      </c>
      <c r="J723" s="43" t="e">
        <f t="array" ref="J723">NOT(OR(($H$9:$H$1273=TRUE)*($I$9:$I$1273&gt;0)*($BT$9:$BT$1273=BT723)*($K$9:$K$1273&gt;K723)))</f>
        <v>#VALUE!</v>
      </c>
      <c r="K723" s="72">
        <f t="shared" si="376"/>
        <v>0.6416685471048984</v>
      </c>
      <c r="L723" s="72">
        <f t="shared" si="377"/>
        <v>0.86184513737813229</v>
      </c>
      <c r="M723" s="72">
        <f t="shared" si="378"/>
        <v>0.42149195683166452</v>
      </c>
      <c r="N723" s="72">
        <f t="shared" si="379"/>
        <v>0.10844242079301836</v>
      </c>
      <c r="O723" s="72">
        <f t="shared" si="380"/>
        <v>0.25436678303530846</v>
      </c>
      <c r="P723" s="72">
        <f t="shared" si="381"/>
        <v>0.90166666666666662</v>
      </c>
      <c r="Q723" s="72"/>
      <c r="R723" s="72"/>
      <c r="S723" s="72">
        <f t="shared" si="382"/>
        <v>0.69572835919304044</v>
      </c>
      <c r="T723" s="72">
        <f t="shared" si="383"/>
        <v>0.78696709594244119</v>
      </c>
      <c r="U723" s="72">
        <f t="shared" si="384"/>
        <v>9.9999999999999978E-2</v>
      </c>
      <c r="V723" s="72">
        <f t="shared" si="385"/>
        <v>0.60521255469812174</v>
      </c>
      <c r="W723" s="72">
        <f t="shared" si="386"/>
        <v>0.9590135083082072</v>
      </c>
      <c r="X723" s="72">
        <f t="shared" si="387"/>
        <v>0.13815486262186771</v>
      </c>
      <c r="Y723" s="72">
        <f t="shared" si="388"/>
        <v>0.57850804316833548</v>
      </c>
      <c r="Z723" s="72">
        <f t="shared" si="389"/>
        <v>0.89155757920698164</v>
      </c>
      <c r="AA723" s="72">
        <f t="shared" si="390"/>
        <v>0.74563321696469154</v>
      </c>
      <c r="AB723" s="72">
        <f t="shared" si="391"/>
        <v>9.8333333333333328E-2</v>
      </c>
      <c r="AC723" s="72"/>
      <c r="AD723" s="72"/>
      <c r="AE723" s="72">
        <f t="shared" si="392"/>
        <v>0.30427164080695956</v>
      </c>
      <c r="AF723" s="72">
        <f t="shared" si="393"/>
        <v>0.21303290405755884</v>
      </c>
      <c r="AG723" s="72">
        <f t="shared" si="394"/>
        <v>0.9</v>
      </c>
      <c r="AH723" s="72">
        <f t="shared" si="395"/>
        <v>0.3947874453018782</v>
      </c>
      <c r="AI723" s="72">
        <f t="shared" si="396"/>
        <v>4.0986491691792748E-2</v>
      </c>
      <c r="AJ723" s="72">
        <f>(AV723-Driver!$K$179)/(Driver!$L$179-Driver!$K$179)</f>
        <v>0.10184513737813229</v>
      </c>
      <c r="AK723" s="72">
        <f>(AW723-Driver!$K$180)/(Driver!$L$180-Driver!$K$180)</f>
        <v>0.28395717136341664</v>
      </c>
      <c r="AL723" s="72">
        <f>(AX723-Driver!$K$181)/(Driver!$L$181-Driver!$K$181)</f>
        <v>0.49155757920698157</v>
      </c>
      <c r="AM723" s="72">
        <f>(AY723-Driver!$K$182)/(Driver!$L$182-Driver!$K$182)</f>
        <v>0.9596332169646915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397"/>
        <v>2.1435354768688102</v>
      </c>
      <c r="AW723" s="70">
        <f t="shared" si="398"/>
        <v>28.72121707672715</v>
      </c>
      <c r="AX723" s="70">
        <f t="shared" si="399"/>
        <v>5.4240182128628343</v>
      </c>
      <c r="AY723" s="70">
        <f>IFERROR(Driver!$K$19/Data!BH723/Data!BI723*Data!BK723*Data!BL723,"")</f>
        <v>-0.24710493360403796</v>
      </c>
      <c r="AZ723" s="70">
        <f t="shared" si="400"/>
        <v>23.544303797468356</v>
      </c>
      <c r="BA723" s="70"/>
      <c r="BB723" s="70"/>
      <c r="BC723" s="70">
        <f t="shared" si="401"/>
        <v>23.719617811825717</v>
      </c>
      <c r="BD723" s="70">
        <f t="shared" si="402"/>
        <v>29.423680231706744</v>
      </c>
      <c r="BE723" s="70">
        <f t="shared" si="403"/>
        <v>1</v>
      </c>
      <c r="BF723" s="70">
        <f t="shared" si="404"/>
        <v>0.58872143288354439</v>
      </c>
      <c r="BG723" s="70">
        <f t="shared" si="405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219</v>
      </c>
      <c r="BS723" s="8" t="s">
        <v>812</v>
      </c>
      <c r="BT723" s="9" t="s">
        <v>825</v>
      </c>
      <c r="BU723" s="10">
        <v>156</v>
      </c>
      <c r="BV723" s="9" t="s">
        <v>222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307</v>
      </c>
      <c r="CU723" s="10"/>
      <c r="CV723" s="10"/>
      <c r="CW723" s="10"/>
      <c r="CX723">
        <f>INDEX('Data_Price '!AS$2:AS$1266,MATCH(Data!$DN723,'Data_Price '!$BE$2:$BE$1266,0))</f>
        <v>0</v>
      </c>
      <c r="CY723">
        <f>INDEX('Data_Price '!AT$2:AT$1266,MATCH(Data!$DN723,'Data_Price '!$BE$2:$BE$1266,0))</f>
        <v>0</v>
      </c>
      <c r="CZ723">
        <f>INDEX('Data_Price '!AU$2:AU$1266,MATCH(Data!$DN723,'Data_Price '!$BE$2:$BE$1266,0))</f>
        <v>0</v>
      </c>
      <c r="DA723">
        <f>INDEX('Data_Price '!AV$2:AV$1266,MATCH(Data!$DN723,'Data_Price '!$BE$2:$BE$1266,0))</f>
        <v>0</v>
      </c>
      <c r="DB723">
        <f>INDEX('Data_Price '!AW$2:AW$1266,MATCH(Data!$DN723,'Data_Price '!$BE$2:$BE$1266,0))</f>
        <v>0</v>
      </c>
      <c r="DC723">
        <f>INDEX('Data_Price '!AX$2:AX$1266,MATCH(Data!$DN723,'Data_Price '!$BE$2:$BE$1266,0))</f>
        <v>0</v>
      </c>
      <c r="DD723">
        <f>INDEX('Data_Price '!AY$2:AY$1266,MATCH(Data!$DN723,'Data_Price '!$BE$2:$BE$1266,0))</f>
        <v>0</v>
      </c>
      <c r="DE723">
        <f>INDEX('Data_Price '!AZ$2:AZ$1266,MATCH(Data!$DN723,'Data_Price '!$BE$2:$BE$1266,0))</f>
        <v>0</v>
      </c>
      <c r="DF723">
        <f>INDEX('Data_Price '!BA$2:BA$1266,MATCH(Data!$DN723,'Data_Price '!$BE$2:$BE$1266,0))</f>
        <v>0</v>
      </c>
      <c r="DG723">
        <f>INDEX('Data_Price '!BB$2:BB$1266,MATCH(Data!$DN723,'Data_Price '!$BE$2:$BE$1266,0))</f>
        <v>0</v>
      </c>
      <c r="DH723">
        <f>INDEX('Data_Price '!BC$2:BC$1266,MATCH(Data!$DN723,'Data_Price '!$BE$2:$BE$1266,0))</f>
        <v>0</v>
      </c>
      <c r="DI723">
        <f>INDEX('Data_Price '!BD$2:BD$1266,MATCH(Data!$DN723,'Data_Price '!$BE$2:$BE$1266,0))</f>
        <v>0</v>
      </c>
      <c r="DJ723" s="89" t="e">
        <f ca="1">_xll.Connector("TinyUrl.TinyUrl",DA723,0)</f>
        <v>#NAME?</v>
      </c>
      <c r="DK723" s="89" t="e">
        <f ca="1">_xll.Connector("TinyUrl.TinyUrl",DE723,0)</f>
        <v>#NAME?</v>
      </c>
      <c r="DL723" s="89" t="e">
        <f ca="1">_xll.Connector("TinyUrl.TinyUrl",DI723,0)</f>
        <v>#NAME?</v>
      </c>
      <c r="DM723" s="224" t="str">
        <f t="shared" si="406"/>
        <v>S/Force 80FX</v>
      </c>
      <c r="DN723" s="89" t="str">
        <f t="shared" si="407"/>
        <v xml:space="preserve"> SalomonS/Force 80FX156 Unisex</v>
      </c>
      <c r="DO723" s="227"/>
    </row>
    <row r="724" spans="1:119" ht="15.45" customHeight="1">
      <c r="B724" s="224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#VALUE!</v>
      </c>
      <c r="F724" s="43" t="b">
        <f>CL724&gt;Driver!$F$56</f>
        <v>0</v>
      </c>
      <c r="G724" s="43" t="b">
        <f>AND(CB724&gt;Driver!$F$55,CB724&lt;Driver!$G$55)</f>
        <v>0</v>
      </c>
      <c r="H724" s="43" t="e">
        <f t="shared" si="374"/>
        <v>#VALUE!</v>
      </c>
      <c r="I724" s="43">
        <f t="shared" si="375"/>
        <v>0</v>
      </c>
      <c r="J724" s="43" t="e">
        <f t="array" ref="J724">NOT(OR(($H$9:$H$1273=TRUE)*($I$9:$I$1273&gt;0)*($BT$9:$BT$1273=BT724)*($K$9:$K$1273&gt;K724)))</f>
        <v>#VALUE!</v>
      </c>
      <c r="K724" s="72">
        <f t="shared" si="376"/>
        <v>0.64072280951826155</v>
      </c>
      <c r="L724" s="72">
        <f t="shared" si="377"/>
        <v>0.81237289501248888</v>
      </c>
      <c r="M724" s="72">
        <f t="shared" si="378"/>
        <v>0.46907272402403422</v>
      </c>
      <c r="N724" s="72">
        <f t="shared" si="379"/>
        <v>0.19318282425852151</v>
      </c>
      <c r="O724" s="72">
        <f t="shared" si="380"/>
        <v>0.2550157399704438</v>
      </c>
      <c r="P724" s="72">
        <f t="shared" si="381"/>
        <v>0.95901960784313722</v>
      </c>
      <c r="Q724" s="72"/>
      <c r="R724" s="72"/>
      <c r="S724" s="72">
        <f t="shared" si="382"/>
        <v>0.68608519937162127</v>
      </c>
      <c r="T724" s="72">
        <f t="shared" si="383"/>
        <v>0.88881783162121786</v>
      </c>
      <c r="U724" s="72">
        <f t="shared" si="384"/>
        <v>9.9999999999999978E-2</v>
      </c>
      <c r="V724" s="72">
        <f t="shared" si="385"/>
        <v>0.60744821301113949</v>
      </c>
      <c r="W724" s="72">
        <f t="shared" si="386"/>
        <v>0.98728571428571432</v>
      </c>
      <c r="X724" s="72">
        <f t="shared" si="387"/>
        <v>0.18762710498751109</v>
      </c>
      <c r="Y724" s="72">
        <f t="shared" si="388"/>
        <v>0.53092727597596578</v>
      </c>
      <c r="Z724" s="72">
        <f t="shared" si="389"/>
        <v>0.80681717574147849</v>
      </c>
      <c r="AA724" s="72">
        <f t="shared" si="390"/>
        <v>0.7449842600295562</v>
      </c>
      <c r="AB724" s="72">
        <f t="shared" si="391"/>
        <v>4.0980392156862722E-2</v>
      </c>
      <c r="AC724" s="72"/>
      <c r="AD724" s="72"/>
      <c r="AE724" s="72">
        <f t="shared" si="392"/>
        <v>0.31391480062837873</v>
      </c>
      <c r="AF724" s="72">
        <f t="shared" si="393"/>
        <v>0.11118216837878217</v>
      </c>
      <c r="AG724" s="72">
        <f t="shared" si="394"/>
        <v>0.9</v>
      </c>
      <c r="AH724" s="72">
        <f t="shared" si="395"/>
        <v>0.39255178698886051</v>
      </c>
      <c r="AI724" s="72">
        <f t="shared" si="396"/>
        <v>1.2714285714285713E-2</v>
      </c>
      <c r="AJ724" s="72">
        <f>(AV724-Driver!$K$179)/(Driver!$L$179-Driver!$K$179)</f>
        <v>5.2372895012488908E-2</v>
      </c>
      <c r="AK724" s="72">
        <f>(AW724-Driver!$K$180)/(Driver!$L$180-Driver!$K$180)</f>
        <v>0.22266406288557472</v>
      </c>
      <c r="AL724" s="72">
        <f>(AX724-Driver!$K$181)/(Driver!$L$181-Driver!$K$181)</f>
        <v>0.40681717574147847</v>
      </c>
      <c r="AM724" s="72">
        <f>(AY724-Driver!$K$182)/(Driver!$L$182-Driver!$K$182)</f>
        <v>0.95898426002955617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397"/>
        <v>1.1022927689594355</v>
      </c>
      <c r="AW724" s="70">
        <f t="shared" si="398"/>
        <v>22.727477361316591</v>
      </c>
      <c r="AX724" s="70">
        <f t="shared" si="399"/>
        <v>4.6613545816733062</v>
      </c>
      <c r="AY724" s="70">
        <f>IFERROR(Driver!$K$19/Data!BH724/Data!BI724*Data!BK724*Data!BL724,"")</f>
        <v>-0.25107751819737067</v>
      </c>
      <c r="AZ724" s="70">
        <f t="shared" si="400"/>
        <v>18.317200297840657</v>
      </c>
      <c r="BA724" s="70"/>
      <c r="BB724" s="70"/>
      <c r="BC724" s="70">
        <f t="shared" si="401"/>
        <v>18.717643774296121</v>
      </c>
      <c r="BD724" s="70">
        <f t="shared" si="402"/>
        <v>20.410070592959727</v>
      </c>
      <c r="BE724" s="70">
        <f t="shared" si="403"/>
        <v>1</v>
      </c>
      <c r="BF724" s="70">
        <f t="shared" si="404"/>
        <v>0.84122333295032359</v>
      </c>
      <c r="BG724" s="70">
        <f t="shared" si="405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219</v>
      </c>
      <c r="BS724" s="8" t="s">
        <v>950</v>
      </c>
      <c r="BT724" s="9" t="s">
        <v>679</v>
      </c>
      <c r="BU724" s="10">
        <v>156</v>
      </c>
      <c r="BV724" s="9" t="s">
        <v>222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307</v>
      </c>
      <c r="CU724" s="10"/>
      <c r="CV724" s="10"/>
      <c r="CW724" s="10"/>
      <c r="CX724" t="str">
        <f>INDEX('Data_Price '!AS$2:AS$1266,MATCH(Data!$DN724,'Data_Price '!$BE$2:$BE$1266,0))</f>
        <v>K2 Skis - Disruption 78C - Skis</v>
      </c>
      <c r="CY724" t="str">
        <f>INDEX('Data_Price '!AT$2:AT$1266,MATCH(Data!$DN724,'Data_Price '!$BE$2:$BE$1266,0))</f>
        <v>SkiEssentials.com</v>
      </c>
      <c r="CZ724">
        <f>INDEX('Data_Price '!AU$2:AU$1266,MATCH(Data!$DN724,'Data_Price '!$BE$2:$BE$1266,0))</f>
        <v>599.95000000000005</v>
      </c>
      <c r="DA724" t="str">
        <f>INDEX('Data_Price '!AV$2:AV$1266,MATCH(Data!$DN724,'Data_Price '!$BE$2:$BE$1266,0))</f>
        <v>https://www.google.com/url?url=https://www.skiessentials.com/2022-k2-disruption-78-c-skis-w-m3-10-bindings.html&amp;rct=j&amp;q=&amp;esrc=s&amp;sa=U&amp;ved=0ahUKEwjCmvO6z6P2AhXFlGoFHW7ODBsQsDwIVg&amp;usg=AOvVaw11HRZQ9rI_cMt1aDoc6dSU</v>
      </c>
      <c r="DB724" t="str">
        <f>INDEX('Data_Price '!AW$2:AW$1266,MATCH(Data!$DN724,'Data_Price '!$BE$2:$BE$1266,0))</f>
        <v>K2 Skis - Disruption 78C - Skis</v>
      </c>
      <c r="DC724" t="str">
        <f>INDEX('Data_Price '!AX$2:AX$1266,MATCH(Data!$DN724,'Data_Price '!$BE$2:$BE$1266,0))</f>
        <v>SkiEssentials.com</v>
      </c>
      <c r="DD724">
        <f>INDEX('Data_Price '!AY$2:AY$1266,MATCH(Data!$DN724,'Data_Price '!$BE$2:$BE$1266,0))</f>
        <v>599.95000000000005</v>
      </c>
      <c r="DE724" t="str">
        <f>INDEX('Data_Price '!AZ$2:AZ$1266,MATCH(Data!$DN724,'Data_Price '!$BE$2:$BE$1266,0))</f>
        <v>https://www.google.com/aclk?sa=L&amp;ai=DChcSEwi7hKu7z6P2AhUbFtQBHbx3B8sYABABGgJvYQ&amp;sig=AOD64_1P3z6r5XBeMPrepth3usgAC_jPkw&amp;ctype=5&amp;ved=0ahUKEwiYtqa7z6P2AhVhk2oFHQzRBgwQ2ikIFA&amp;adurl=</v>
      </c>
      <c r="DF724" t="str">
        <f>INDEX('Data_Price '!BA$2:BA$1266,MATCH(Data!$DN724,'Data_Price '!$BE$2:$BE$1266,0))</f>
        <v>K2 Skis - Disruption 78C - Skis</v>
      </c>
      <c r="DG724" t="str">
        <f>INDEX('Data_Price '!BB$2:BB$1266,MATCH(Data!$DN724,'Data_Price '!$BE$2:$BE$1266,0))</f>
        <v>Basin Sports</v>
      </c>
      <c r="DH724">
        <f>INDEX('Data_Price '!BC$2:BC$1266,MATCH(Data!$DN724,'Data_Price '!$BE$2:$BE$1266,0))</f>
        <v>599.95000000000005</v>
      </c>
      <c r="DI724" t="str">
        <f>INDEX('Data_Price '!BD$2:BD$1266,MATCH(Data!$DN724,'Data_Price '!$BE$2:$BE$1266,0))</f>
        <v>https://www.google.com/aclk?sa=L&amp;ai=DChcSEwi7hKu7z6P2AhUbFtQBHbx3B8sYABADGgJvYQ&amp;sig=AOD64_0ptXITHnxPKz6yhW7sB1q3EWpyOw&amp;ctype=5&amp;ved=0ahUKEwiYtqa7z6P2AhVhk2oFHQzRBgwQ2ikIFg&amp;adurl=</v>
      </c>
      <c r="DJ724" s="89" t="e">
        <f ca="1">_xll.Connector("TinyUrl.TinyUrl",DA724,0)</f>
        <v>#NAME?</v>
      </c>
      <c r="DK724" s="89" t="e">
        <f ca="1">_xll.Connector("TinyUrl.TinyUrl",DE724,0)</f>
        <v>#NAME?</v>
      </c>
      <c r="DL724" s="89" t="e">
        <f ca="1">_xll.Connector("TinyUrl.TinyUrl",DI724,0)</f>
        <v>#NAME?</v>
      </c>
      <c r="DM724" s="224" t="str">
        <f t="shared" si="406"/>
        <v>Disruption 78C</v>
      </c>
      <c r="DN724" s="89" t="str">
        <f t="shared" si="407"/>
        <v xml:space="preserve"> K2Disruption 78C156 Unisex</v>
      </c>
      <c r="DO724" s="227" t="s">
        <v>1070</v>
      </c>
    </row>
    <row r="725" spans="1:119" ht="15.45" customHeight="1">
      <c r="B725" s="224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#VALUE!</v>
      </c>
      <c r="F725" s="43" t="b">
        <f>CL725&gt;Driver!$F$56</f>
        <v>1</v>
      </c>
      <c r="G725" s="43" t="b">
        <f>AND(CB725&gt;Driver!$F$55,CB725&lt;Driver!$G$55)</f>
        <v>0</v>
      </c>
      <c r="H725" s="43" t="e">
        <f t="shared" si="374"/>
        <v>#VALUE!</v>
      </c>
      <c r="I725" s="43">
        <f t="shared" si="375"/>
        <v>0</v>
      </c>
      <c r="J725" s="43" t="e">
        <f t="array" ref="J725">NOT(OR(($H$9:$H$1273=TRUE)*($I$9:$I$1273&gt;0)*($BT$9:$BT$1273=BT725)*($K$9:$K$1273&gt;K725)))</f>
        <v>#VALUE!</v>
      </c>
      <c r="K725" s="72">
        <f t="shared" si="376"/>
        <v>0.65763691634604038</v>
      </c>
      <c r="L725" s="72">
        <f t="shared" si="377"/>
        <v>0.97958585126097808</v>
      </c>
      <c r="M725" s="72">
        <f t="shared" si="378"/>
        <v>0.33568798143110268</v>
      </c>
      <c r="N725" s="72">
        <f t="shared" si="379"/>
        <v>-6.6097514703092441E-2</v>
      </c>
      <c r="O725" s="72">
        <f t="shared" si="380"/>
        <v>0.30205034788528917</v>
      </c>
      <c r="P725" s="72">
        <f t="shared" si="381"/>
        <v>0.77111111111111119</v>
      </c>
      <c r="Q725" s="72"/>
      <c r="R725" s="72"/>
      <c r="S725" s="72">
        <f t="shared" si="382"/>
        <v>0.78351156801211075</v>
      </c>
      <c r="T725" s="72">
        <f t="shared" si="383"/>
        <v>0.9962601378614081</v>
      </c>
      <c r="U725" s="72">
        <f t="shared" si="384"/>
        <v>0.97663231325609556</v>
      </c>
      <c r="V725" s="72">
        <f t="shared" si="385"/>
        <v>0.61396411592934896</v>
      </c>
      <c r="W725" s="72">
        <f t="shared" si="386"/>
        <v>0.98439728024877349</v>
      </c>
      <c r="X725" s="72">
        <f t="shared" si="387"/>
        <v>2.0414148739021865E-2</v>
      </c>
      <c r="Y725" s="72">
        <f t="shared" si="388"/>
        <v>0.66431201856889732</v>
      </c>
      <c r="Z725" s="72">
        <f t="shared" si="389"/>
        <v>1.0660975147030924</v>
      </c>
      <c r="AA725" s="72">
        <f t="shared" si="390"/>
        <v>0.69794965211471083</v>
      </c>
      <c r="AB725" s="72">
        <f t="shared" si="391"/>
        <v>0.22888888888888881</v>
      </c>
      <c r="AC725" s="72"/>
      <c r="AD725" s="72"/>
      <c r="AE725" s="72">
        <f t="shared" si="392"/>
        <v>0.21648843198788928</v>
      </c>
      <c r="AF725" s="72">
        <f t="shared" si="393"/>
        <v>3.7398621385919123E-3</v>
      </c>
      <c r="AG725" s="72">
        <f t="shared" si="394"/>
        <v>2.3367686743904395E-2</v>
      </c>
      <c r="AH725" s="72">
        <f t="shared" si="395"/>
        <v>0.38603588407065104</v>
      </c>
      <c r="AI725" s="72">
        <f t="shared" si="396"/>
        <v>1.5602719751226526E-2</v>
      </c>
      <c r="AJ725" s="72">
        <f>(AV725-Driver!$K$179)/(Driver!$L$179-Driver!$K$179)</f>
        <v>0.26041414873902186</v>
      </c>
      <c r="AK725" s="72">
        <f>(AW725-Driver!$K$180)/(Driver!$L$180-Driver!$K$180)</f>
        <v>0.41871479769829223</v>
      </c>
      <c r="AL725" s="72">
        <f>(AX725-Driver!$K$181)/(Driver!$L$181-Driver!$K$181)</f>
        <v>0.66609751470309242</v>
      </c>
      <c r="AM725" s="72">
        <f>(AY725-Driver!$K$182)/(Driver!$L$182-Driver!$K$182)</f>
        <v>0.9119496521147108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397"/>
        <v>5.4809388142721485</v>
      </c>
      <c r="AW725" s="70">
        <f t="shared" si="398"/>
        <v>41.898916119512563</v>
      </c>
      <c r="AX725" s="70">
        <f t="shared" si="399"/>
        <v>6.9948776323278317</v>
      </c>
      <c r="AY725" s="70">
        <f>IFERROR(Driver!$K$19/Data!BH725/Data!BI725*Data!BK725*Data!BL725,"")</f>
        <v>-0.53899948749880633</v>
      </c>
      <c r="AZ725" s="70">
        <f t="shared" si="400"/>
        <v>35.443037974683541</v>
      </c>
      <c r="BA725" s="70"/>
      <c r="BB725" s="70"/>
      <c r="BC725" s="70">
        <f t="shared" si="401"/>
        <v>69.25337848524461</v>
      </c>
      <c r="BD725" s="70">
        <f t="shared" si="402"/>
        <v>10.239674521960788</v>
      </c>
      <c r="BE725" s="70">
        <f t="shared" si="403"/>
        <v>0.12352406808167232</v>
      </c>
      <c r="BF725" s="70">
        <f t="shared" si="404"/>
        <v>1.5771487907532944</v>
      </c>
      <c r="BG725" s="70">
        <f t="shared" si="405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219</v>
      </c>
      <c r="BS725" s="8" t="s">
        <v>742</v>
      </c>
      <c r="BT725" s="9" t="s">
        <v>760</v>
      </c>
      <c r="BU725" s="10">
        <v>185</v>
      </c>
      <c r="BV725" s="9" t="s">
        <v>222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303</v>
      </c>
      <c r="CU725" s="10"/>
      <c r="CV725" s="10"/>
      <c r="CW725" s="10"/>
      <c r="CX725" t="str">
        <f>INDEX('Data_Price '!AS$2:AS$1266,MATCH(Data!$DN725,'Data_Price '!$BE$2:$BE$1266,0))</f>
        <v>Nordica Soul Rider 97 Skis Â· 2022 Â· 185 cm</v>
      </c>
      <c r="CY725" t="str">
        <f>INDEX('Data_Price '!AT$2:AT$1266,MATCH(Data!$DN725,'Data_Price '!$BE$2:$BE$1266,0))</f>
        <v>Skirack</v>
      </c>
      <c r="CZ725">
        <f>INDEX('Data_Price '!AU$2:AU$1266,MATCH(Data!$DN725,'Data_Price '!$BE$2:$BE$1266,0))</f>
        <v>479.96</v>
      </c>
      <c r="DA725" t="str">
        <f>INDEX('Data_Price '!AV$2:AV$1266,MATCH(Data!$DN725,'Data_Price '!$BE$2:$BE$1266,0))</f>
        <v>https://www.google.com/url?q=https://www.skirack.com/nordica-sould-rider-97-alpine-skis-2022-13147347%3Ffee%3D7%26fep%3D314344%26utm_source%3Dgoogle_shopping%26utm_medium%3Dcpc%26utm_campaign%3Dproduct&amp;sa=U&amp;ved=0ahUKEwirkua7z6P2AhULmmoFHV73A8AQ2ykIGw&amp;usg=AOvVaw21Kg0DHTLAMHlaBmcWI2RR</v>
      </c>
      <c r="DB725" t="str">
        <f>INDEX('Data_Price '!AW$2:AW$1266,MATCH(Data!$DN725,'Data_Price '!$BE$2:$BE$1266,0))</f>
        <v>Nordica Soul Rider 97 Skis 2022 185cm</v>
      </c>
      <c r="DC725" t="str">
        <f>INDEX('Data_Price '!AX$2:AX$1266,MATCH(Data!$DN725,'Data_Price '!$BE$2:$BE$1266,0))</f>
        <v>Glacier Ski Shop</v>
      </c>
      <c r="DD725">
        <f>INDEX('Data_Price '!AY$2:AY$1266,MATCH(Data!$DN725,'Data_Price '!$BE$2:$BE$1266,0))</f>
        <v>598</v>
      </c>
      <c r="DE725" t="str">
        <f>INDEX('Data_Price '!AZ$2:AZ$1266,MATCH(Data!$DN725,'Data_Price '!$BE$2:$BE$1266,0))</f>
        <v>https://www.google.com/url?url=https://glacierskishop.com/products/nordica-soul-rider-97-skis-2022%3Fvariant%3D39460613193831%26currency%3DUSD%26utm_medium%3Dproduct_sync%26utm_source%3Dgoogle%26utm_content%3Dsag_organic%26utm_campaign%3Dsag_organic&amp;rct=j&amp;q=&amp;esrc=s&amp;sa=U&amp;ved=0ahUKEwifhcG7z6P2AhX8mmoFHWUEDkYQ2SkIPQ&amp;usg=AOvVaw26zSoDni6LMpN80wxdLtn4</v>
      </c>
      <c r="DF725" t="str">
        <f>INDEX('Data_Price '!BA$2:BA$1266,MATCH(Data!$DN725,'Data_Price '!$BE$2:$BE$1266,0))</f>
        <v>2021 Nordica Soul Rider 97 Twin Tip Snow Skis 185</v>
      </c>
      <c r="DG725" t="str">
        <f>INDEX('Data_Price '!BB$2:BB$1266,MATCH(Data!$DN725,'Data_Price '!$BE$2:$BE$1266,0))</f>
        <v>The Pro Shop</v>
      </c>
      <c r="DH725">
        <f>INDEX('Data_Price '!BC$2:BC$1266,MATCH(Data!$DN725,'Data_Price '!$BE$2:$BE$1266,0))</f>
        <v>599</v>
      </c>
      <c r="DI725" t="str">
        <f>INDEX('Data_Price '!BD$2:BD$1266,MATCH(Data!$DN725,'Data_Price '!$BE$2:$BE$1266,0))</f>
        <v>https://www.google.com/url?url=https://proskiguy.myshopify.com/products/nordicasoul-rider-97-snow-ski0a032200001%3Fvariant%3D39743070371928%26currency%3DUSD%26utm_medium%3Dproduct_sync%26utm_source%3Dgoogle%26utm_content%3Dsag_organic%26utm_campaign%3Dsag_organic&amp;rct=j&amp;q=&amp;esrc=s&amp;sa=U&amp;ved=0ahUKEwifhcG7z6P2AhX8mmoFHWUEDkYQ2SkIQA&amp;usg=AOvVaw0zTstylGT_y_iinmRMjOAE</v>
      </c>
      <c r="DJ725" s="89" t="e">
        <f ca="1">_xll.Connector("TinyUrl.TinyUrl",DA725,0)</f>
        <v>#NAME?</v>
      </c>
      <c r="DK725" s="89" t="e">
        <f ca="1">_xll.Connector("TinyUrl.TinyUrl",DE725,0)</f>
        <v>#NAME?</v>
      </c>
      <c r="DL725" s="89" t="e">
        <f ca="1">_xll.Connector("TinyUrl.TinyUrl",DI725,0)</f>
        <v>#NAME?</v>
      </c>
      <c r="DM725" s="224" t="str">
        <f t="shared" si="406"/>
        <v>Soul Rider 97</v>
      </c>
      <c r="DN725" s="89" t="str">
        <f t="shared" si="407"/>
        <v xml:space="preserve"> NordicaSoul Rider 97185 Unisex</v>
      </c>
      <c r="DO725" s="227"/>
    </row>
    <row r="726" spans="1:119" ht="15.45" customHeight="1">
      <c r="A726" s="224">
        <f>ROW()</f>
        <v>726</v>
      </c>
      <c r="B726" s="224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#VALUE!</v>
      </c>
      <c r="F726" s="43" t="b">
        <f>CL726&gt;Driver!$F$56</f>
        <v>1</v>
      </c>
      <c r="G726" s="43" t="b">
        <f>AND(CB726&gt;Driver!$F$55,CB726&lt;Driver!$G$55)</f>
        <v>0</v>
      </c>
      <c r="H726" s="43" t="e">
        <f t="shared" si="374"/>
        <v>#VALUE!</v>
      </c>
      <c r="I726" s="43">
        <f t="shared" si="375"/>
        <v>0</v>
      </c>
      <c r="J726" s="43" t="e">
        <f t="array" ref="J726">NOT(OR(($H$9:$H$1273=TRUE)*($I$9:$I$1273&gt;0)*($BT$9:$BT$1273=BT726)*($K$9:$K$1273&gt;K726)))</f>
        <v>#VALUE!</v>
      </c>
      <c r="K726" s="72">
        <f t="shared" si="376"/>
        <v>0.69782278254396224</v>
      </c>
      <c r="L726" s="72">
        <f t="shared" si="377"/>
        <v>0.86901619531061158</v>
      </c>
      <c r="M726" s="72">
        <f t="shared" si="378"/>
        <v>0.52662936977731278</v>
      </c>
      <c r="N726" s="72">
        <f t="shared" si="379"/>
        <v>0.26780497059381514</v>
      </c>
      <c r="O726" s="72">
        <f t="shared" si="380"/>
        <v>0.33464032828060675</v>
      </c>
      <c r="P726" s="72">
        <f t="shared" si="381"/>
        <v>0.97744281045751635</v>
      </c>
      <c r="Q726" s="72"/>
      <c r="R726" s="72"/>
      <c r="S726" s="72">
        <f t="shared" si="382"/>
        <v>0.7072175286254061</v>
      </c>
      <c r="T726" s="72">
        <f t="shared" si="383"/>
        <v>0.90475600949781532</v>
      </c>
      <c r="U726" s="72">
        <f t="shared" si="384"/>
        <v>0.98608542693254508</v>
      </c>
      <c r="V726" s="72">
        <f t="shared" si="385"/>
        <v>0.63443914100020238</v>
      </c>
      <c r="W726" s="72">
        <f t="shared" si="386"/>
        <v>0.86111304408336531</v>
      </c>
      <c r="X726" s="72">
        <f t="shared" si="387"/>
        <v>0.13098380468938844</v>
      </c>
      <c r="Y726" s="72">
        <f t="shared" si="388"/>
        <v>0.47337063022268722</v>
      </c>
      <c r="Z726" s="72">
        <f t="shared" si="389"/>
        <v>0.73219502940618486</v>
      </c>
      <c r="AA726" s="72">
        <f t="shared" si="390"/>
        <v>0.66535967171939325</v>
      </c>
      <c r="AB726" s="72">
        <f t="shared" si="391"/>
        <v>2.2557189542483619E-2</v>
      </c>
      <c r="AC726" s="72"/>
      <c r="AD726" s="72"/>
      <c r="AE726" s="72">
        <f t="shared" si="392"/>
        <v>0.2927824713745939</v>
      </c>
      <c r="AF726" s="72">
        <f t="shared" si="393"/>
        <v>9.5243990502184725E-2</v>
      </c>
      <c r="AG726" s="72">
        <f t="shared" si="394"/>
        <v>1.3914573067454875E-2</v>
      </c>
      <c r="AH726" s="72">
        <f t="shared" si="395"/>
        <v>0.36556085899979757</v>
      </c>
      <c r="AI726" s="72">
        <f t="shared" si="396"/>
        <v>0.13888695591663469</v>
      </c>
      <c r="AJ726" s="72">
        <f>(AV726-Driver!$K$179)/(Driver!$L$179-Driver!$K$179)</f>
        <v>0.10901619531061155</v>
      </c>
      <c r="AK726" s="72">
        <f>(AW726-Driver!$K$180)/(Driver!$L$180-Driver!$K$180)</f>
        <v>0.19364114685900885</v>
      </c>
      <c r="AL726" s="72">
        <f>(AX726-Driver!$K$181)/(Driver!$L$181-Driver!$K$181)</f>
        <v>0.33219502940618484</v>
      </c>
      <c r="AM726" s="72">
        <f>(AY726-Driver!$K$182)/(Driver!$L$182-Driver!$K$182)</f>
        <v>0.87935967171939322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397"/>
        <v>2.2944647944647945</v>
      </c>
      <c r="AW726" s="70">
        <f t="shared" si="398"/>
        <v>19.889380081451264</v>
      </c>
      <c r="AX726" s="70">
        <f t="shared" si="399"/>
        <v>3.9897552646556633</v>
      </c>
      <c r="AY726" s="70">
        <f>IFERROR(Driver!$K$19/Data!BH735/Data!BI735*Data!BK735*Data!BL735,"")</f>
        <v>-0.73849878707632888</v>
      </c>
      <c r="AZ726" s="70">
        <f t="shared" si="400"/>
        <v>16.638123603871929</v>
      </c>
      <c r="BA726" s="70"/>
      <c r="BB726" s="70"/>
      <c r="BC726" s="70">
        <f t="shared" si="401"/>
        <v>29.679129867803898</v>
      </c>
      <c r="BD726" s="70">
        <f t="shared" si="402"/>
        <v>2.1417212975042097</v>
      </c>
      <c r="BE726" s="70">
        <f t="shared" si="403"/>
        <v>0.11407264073430334</v>
      </c>
      <c r="BF726" s="70">
        <f t="shared" si="404"/>
        <v>3.8896590273139999</v>
      </c>
      <c r="BG726" s="70">
        <f t="shared" si="405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219</v>
      </c>
      <c r="BS726" s="8" t="s">
        <v>471</v>
      </c>
      <c r="BT726" s="9" t="s">
        <v>1116</v>
      </c>
      <c r="BU726" s="10">
        <v>162.30000000000001</v>
      </c>
      <c r="BV726" s="9" t="s">
        <v>390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305</v>
      </c>
      <c r="CU726" s="9" t="s">
        <v>302</v>
      </c>
      <c r="CV726" s="10"/>
      <c r="CW726" s="10"/>
      <c r="CX726" t="str">
        <f>INDEX('Data_Price '!AS$2:AS$1266,MATCH(Data!$DN726,'Data_Price '!$BE$2:$BE$1266,0))</f>
        <v>Black Crows Camox Birdie</v>
      </c>
      <c r="CY726" t="str">
        <f>INDEX('Data_Price '!AT$2:AT$1266,MATCH(Data!$DN726,'Data_Price '!$BE$2:$BE$1266,0))</f>
        <v>Varuste.net</v>
      </c>
      <c r="CZ726">
        <f>INDEX('Data_Price '!AU$2:AU$1266,MATCH(Data!$DN726,'Data_Price '!$BE$2:$BE$1266,0))</f>
        <v>528.5</v>
      </c>
      <c r="DA726" t="str">
        <f>INDEX('Data_Price '!AV$2:AV$1266,MATCH(Data!$DN726,'Data_Price '!$BE$2:$BE$1266,0))</f>
        <v>https://www.google.com/url?q=https://varuste.net/en/p105590/black-crows-camox-birdie%3Fchange_country%3DUS%26change_currency%3DEUR&amp;sa=U&amp;ved=0ahUKEwiZ5NvBz6P2AhX1mWoFHUKfBMMQ2ykIIA&amp;usg=AOvVaw3OfpmWA2zh_CWI6h74yj-S</v>
      </c>
      <c r="DB726" t="str">
        <f>INDEX('Data_Price '!AW$2:AW$1266,MATCH(Data!$DN726,'Data_Price '!$BE$2:$BE$1266,0))</f>
        <v>Black Crows Camox Birdie</v>
      </c>
      <c r="DC726" t="str">
        <f>INDEX('Data_Price '!AX$2:AX$1266,MATCH(Data!$DN726,'Data_Price '!$BE$2:$BE$1266,0))</f>
        <v>! OutdoorXL.com</v>
      </c>
      <c r="DD726">
        <f>INDEX('Data_Price '!AY$2:AY$1266,MATCH(Data!$DN726,'Data_Price '!$BE$2:$BE$1266,0))</f>
        <v>534.95000000000005</v>
      </c>
      <c r="DE726" t="str">
        <f>INDEX('Data_Price '!AZ$2:AZ$1266,MATCH(Data!$DN726,'Data_Price '!$BE$2:$BE$1266,0))</f>
        <v>https://www.google.com/url?q=https://www.outdoorxl.com/black-crows-camox-birdie.html%3Fprl%3D92-20620x144-82&amp;sa=U&amp;ved=0ahUKEwiZ5NvBz6P2AhX1mWoFHUKfBMMQ2ykIHg&amp;usg=AOvVaw367Yg92K9lTvlWFe45r2qM</v>
      </c>
      <c r="DF726" t="str">
        <f>INDEX('Data_Price '!BA$2:BA$1266,MATCH(Data!$DN726,'Data_Price '!$BE$2:$BE$1266,0))</f>
        <v>Black Crows Camox Birdie</v>
      </c>
      <c r="DG726" t="str">
        <f>INDEX('Data_Price '!BB$2:BB$1266,MATCH(Data!$DN726,'Data_Price '!$BE$2:$BE$1266,0))</f>
        <v>evo.com</v>
      </c>
      <c r="DH726">
        <f>INDEX('Data_Price '!BC$2:BC$1266,MATCH(Data!$DN726,'Data_Price '!$BE$2:$BE$1266,0))</f>
        <v>719.95</v>
      </c>
      <c r="DI726" t="str">
        <f>INDEX('Data_Price '!BD$2:BD$1266,MATCH(Data!$DN726,'Data_Price '!$BE$2:$BE$1266,0))</f>
        <v>https://www.google.com/url?url=https://www.evo.com/skis/black-crows-camox-birdie-womens%3Fimage%3D181607/727257/clone.jpg&amp;rct=j&amp;q=&amp;esrc=s&amp;sa=U&amp;ved=0ahUKEwiA7rbBz6P2AhWmm2oFHZe3CjQQsDwIXQ&amp;usg=AOvVaw18_sG5PX2d3UYynU2Fmdyw</v>
      </c>
      <c r="DJ726" s="89" t="e">
        <f ca="1">_xll.Connector("TinyUrl.TinyUrl",DA726,0)</f>
        <v>#NAME?</v>
      </c>
      <c r="DK726" s="89" t="e">
        <f ca="1">_xll.Connector("TinyUrl.TinyUrl",DE726,0)</f>
        <v>#NAME?</v>
      </c>
      <c r="DL726" s="89" t="e">
        <f ca="1">_xll.Connector("TinyUrl.TinyUrl",DI726,0)</f>
        <v>#NAME?</v>
      </c>
      <c r="DM726" s="224" t="str">
        <f t="shared" si="406"/>
        <v>Camox Birdie</v>
      </c>
      <c r="DN726" s="89" t="str">
        <f t="shared" si="407"/>
        <v xml:space="preserve"> Black CrowsCamox Birdie162.3 Women's</v>
      </c>
      <c r="DO726" s="227" t="s">
        <v>1084</v>
      </c>
    </row>
    <row r="727" spans="1:119" ht="15.45" customHeight="1">
      <c r="B727" s="224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#VALUE!</v>
      </c>
      <c r="F727" s="43" t="b">
        <f>CL727&gt;Driver!$F$56</f>
        <v>0</v>
      </c>
      <c r="G727" s="43" t="b">
        <f>AND(CB727&gt;Driver!$F$55,CB727&lt;Driver!$G$55)</f>
        <v>0</v>
      </c>
      <c r="H727" s="43" t="e">
        <f t="shared" si="374"/>
        <v>#VALUE!</v>
      </c>
      <c r="I727" s="43">
        <f t="shared" si="375"/>
        <v>0</v>
      </c>
      <c r="J727" s="43" t="e">
        <f t="array" ref="J727">NOT(OR(($H$9:$H$1273=TRUE)*($I$9:$I$1273&gt;0)*($BT$9:$BT$1273=BT727)*($K$9:$K$1273&gt;K727)))</f>
        <v>#VALUE!</v>
      </c>
      <c r="K727" s="72">
        <f t="shared" si="376"/>
        <v>0.68686921078799945</v>
      </c>
      <c r="L727" s="72">
        <f t="shared" si="377"/>
        <v>0.99277737490935458</v>
      </c>
      <c r="M727" s="72">
        <f t="shared" si="378"/>
        <v>0.38096104666664443</v>
      </c>
      <c r="N727" s="72">
        <f t="shared" si="379"/>
        <v>0.21152216530702583</v>
      </c>
      <c r="O727" s="72">
        <f t="shared" si="380"/>
        <v>0.32209626881055442</v>
      </c>
      <c r="P727" s="72">
        <f t="shared" si="381"/>
        <v>0.60926470588235304</v>
      </c>
      <c r="Q727" s="72"/>
      <c r="R727" s="72"/>
      <c r="S727" s="72">
        <f t="shared" si="382"/>
        <v>0.81081235364695003</v>
      </c>
      <c r="T727" s="72">
        <f t="shared" si="383"/>
        <v>0.98922103584557775</v>
      </c>
      <c r="U727" s="72">
        <f t="shared" si="384"/>
        <v>0.76483262926233786</v>
      </c>
      <c r="V727" s="72">
        <f t="shared" si="385"/>
        <v>0.62333791011983852</v>
      </c>
      <c r="W727" s="72">
        <f t="shared" si="386"/>
        <v>0.98211167632793095</v>
      </c>
      <c r="X727" s="72">
        <f t="shared" si="387"/>
        <v>7.2226250906454181E-3</v>
      </c>
      <c r="Y727" s="72">
        <f t="shared" si="388"/>
        <v>0.61903895333335557</v>
      </c>
      <c r="Z727" s="72">
        <f t="shared" si="389"/>
        <v>0.78847783469297417</v>
      </c>
      <c r="AA727" s="72">
        <f t="shared" si="390"/>
        <v>0.67790373118944558</v>
      </c>
      <c r="AB727" s="72">
        <f t="shared" si="391"/>
        <v>0.39073529411764696</v>
      </c>
      <c r="AC727" s="72"/>
      <c r="AD727" s="72"/>
      <c r="AE727" s="72">
        <f t="shared" si="392"/>
        <v>0.18918764635304999</v>
      </c>
      <c r="AF727" s="72">
        <f t="shared" si="393"/>
        <v>1.0778964154422199E-2</v>
      </c>
      <c r="AG727" s="72">
        <f t="shared" si="394"/>
        <v>0.23516737073766217</v>
      </c>
      <c r="AH727" s="72">
        <f t="shared" si="395"/>
        <v>0.37666208988016148</v>
      </c>
      <c r="AI727" s="72">
        <f t="shared" si="396"/>
        <v>1.7888323672069092E-2</v>
      </c>
      <c r="AJ727" s="72">
        <f>(AV727-Driver!$K$179)/(Driver!$L$179-Driver!$K$179)</f>
        <v>0.23277737490935457</v>
      </c>
      <c r="AK727" s="72">
        <f>(AW727-Driver!$K$180)/(Driver!$L$180-Driver!$K$180)</f>
        <v>0.54275099563761875</v>
      </c>
      <c r="AL727" s="72">
        <f>(AX727-Driver!$K$181)/(Driver!$L$181-Driver!$K$181)</f>
        <v>0.38847783469297414</v>
      </c>
      <c r="AM727" s="72">
        <f>(AY727-Driver!$K$182)/(Driver!$L$182-Driver!$K$182)</f>
        <v>0.89190373118944555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397"/>
        <v>4.8992673992673987</v>
      </c>
      <c r="AW727" s="70">
        <f t="shared" si="398"/>
        <v>54.028186508959827</v>
      </c>
      <c r="AX727" s="70">
        <f t="shared" si="399"/>
        <v>4.4963005122367674</v>
      </c>
      <c r="AY727" s="70">
        <f>IFERROR(Driver!$K$19/Data!BH727/Data!BI727*Data!BK727*Data!BL727,"")</f>
        <v>-0.66171042918907508</v>
      </c>
      <c r="AZ727" s="70">
        <f t="shared" si="400"/>
        <v>50.193596425912133</v>
      </c>
      <c r="BA727" s="70"/>
      <c r="BB727" s="70"/>
      <c r="BC727" s="70">
        <f t="shared" si="401"/>
        <v>83.414485786018375</v>
      </c>
      <c r="BD727" s="70">
        <f t="shared" si="402"/>
        <v>9.6167264661105403</v>
      </c>
      <c r="BE727" s="70">
        <f t="shared" si="403"/>
        <v>0.33528596939571259</v>
      </c>
      <c r="BF727" s="70">
        <f t="shared" si="404"/>
        <v>2.6358529899377889</v>
      </c>
      <c r="BG727" s="70">
        <f t="shared" si="405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219</v>
      </c>
      <c r="BS727" s="8" t="s">
        <v>405</v>
      </c>
      <c r="BT727" s="9" t="s">
        <v>427</v>
      </c>
      <c r="BU727" s="10">
        <v>172</v>
      </c>
      <c r="BV727" s="9" t="s">
        <v>390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305</v>
      </c>
      <c r="CU727" s="9" t="s">
        <v>302</v>
      </c>
      <c r="CV727" s="10"/>
      <c r="CW727" s="10"/>
      <c r="CX727" t="str">
        <f>INDEX('Data_Price '!AS$2:AS$1266,MATCH(Data!$DN727,'Data_Price '!$BE$2:$BE$1266,0))</f>
        <v>Armada Reliance 92 Ti Skis - Women's 2022</v>
      </c>
      <c r="CY727" t="str">
        <f>INDEX('Data_Price '!AT$2:AT$1266,MATCH(Data!$DN727,'Data_Price '!$BE$2:$BE$1266,0))</f>
        <v>BlueZone Sports</v>
      </c>
      <c r="CZ727">
        <f>INDEX('Data_Price '!AU$2:AU$1266,MATCH(Data!$DN727,'Data_Price '!$BE$2:$BE$1266,0))</f>
        <v>389.97</v>
      </c>
      <c r="DA727" t="str">
        <f>INDEX('Data_Price '!AV$2:AV$1266,MATCH(Data!$DN727,'Data_Price '!$BE$2:$BE$1266,0))</f>
        <v>https://www.google.com/url?q=https://www.bluezonesports.com/armada/armada-reliance-92-ti-skis-womens-2022-38910&amp;sa=U&amp;ved=0ahUKEwjxlaW9z6P2AhVXm2oFHVZdCg8Q2ykIGQ&amp;usg=AOvVaw3Q0WLc7Gp_SS4wMAefj6_-</v>
      </c>
      <c r="DB727" t="str">
        <f>INDEX('Data_Price '!AW$2:AW$1266,MATCH(Data!$DN727,'Data_Price '!$BE$2:$BE$1266,0))</f>
        <v>Armada Reliance 92 Ti Skis - Women's 2022</v>
      </c>
      <c r="DC727" t="str">
        <f>INDEX('Data_Price '!AX$2:AX$1266,MATCH(Data!$DN727,'Data_Price '!$BE$2:$BE$1266,0))</f>
        <v>! OutdoorXL.com</v>
      </c>
      <c r="DD727">
        <f>INDEX('Data_Price '!AY$2:AY$1266,MATCH(Data!$DN727,'Data_Price '!$BE$2:$BE$1266,0))</f>
        <v>439.95</v>
      </c>
      <c r="DE727" t="str">
        <f>INDEX('Data_Price '!AZ$2:AZ$1266,MATCH(Data!$DN727,'Data_Price '!$BE$2:$BE$1266,0))</f>
        <v>https://www.google.com/url?url=https://www.outdoorxl.com/armada-reliance-92-ti.html%3Fprl%3D92-13717x144-3967&amp;rct=j&amp;q=&amp;esrc=s&amp;sa=U&amp;ved=0ahUKEwiA7Pq8z6P2AhVLm2oFHeXeBUoQsDwIcg&amp;usg=AOvVaw0Ak4p8mTOzx5reRHP7Jmb2</v>
      </c>
      <c r="DF727" t="str">
        <f>INDEX('Data_Price '!BA$2:BA$1266,MATCH(Data!$DN727,'Data_Price '!$BE$2:$BE$1266,0))</f>
        <v>Armada Reliance 92 Ti Skis - Women's 2022</v>
      </c>
      <c r="DG727" t="str">
        <f>INDEX('Data_Price '!BB$2:BB$1266,MATCH(Data!$DN727,'Data_Price '!$BE$2:$BE$1266,0))</f>
        <v>! OutdoorXL.com</v>
      </c>
      <c r="DH727">
        <f>INDEX('Data_Price '!BC$2:BC$1266,MATCH(Data!$DN727,'Data_Price '!$BE$2:$BE$1266,0))</f>
        <v>439.95</v>
      </c>
      <c r="DI727" t="str">
        <f>INDEX('Data_Price '!BD$2:BD$1266,MATCH(Data!$DN727,'Data_Price '!$BE$2:$BE$1266,0))</f>
        <v>https://www.google.com/url?q=https://www.outdoorxl.com/armada-reliance-92-ti.html%3Fprl%3D92-13717x144-3967&amp;sa=U&amp;ved=0ahUKEwjxlaW9z6P2AhVXm2oFHVZdCg8Q2ykIFw&amp;usg=AOvVaw3mk_c7OqO9l1Vk4MAzi9Ug</v>
      </c>
      <c r="DJ727" s="89" t="e">
        <f ca="1">_xll.Connector("TinyUrl.TinyUrl",DA727,0)</f>
        <v>#NAME?</v>
      </c>
      <c r="DK727" s="89" t="e">
        <f ca="1">_xll.Connector("TinyUrl.TinyUrl",DE727,0)</f>
        <v>#NAME?</v>
      </c>
      <c r="DL727" s="89" t="e">
        <f ca="1">_xll.Connector("TinyUrl.TinyUrl",DI727,0)</f>
        <v>#NAME?</v>
      </c>
      <c r="DM727" s="224" t="str">
        <f t="shared" si="406"/>
        <v>Reliance 92 Ti</v>
      </c>
      <c r="DN727" s="89" t="str">
        <f t="shared" si="407"/>
        <v xml:space="preserve"> ArmadaReliance 92 Ti172 Women's</v>
      </c>
      <c r="DO727" s="227" t="s">
        <v>1018</v>
      </c>
    </row>
    <row r="728" spans="1:119" ht="15.45" customHeight="1">
      <c r="B728" s="224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#VALUE!</v>
      </c>
      <c r="F728" s="43" t="b">
        <f>CL728&gt;Driver!$F$56</f>
        <v>1</v>
      </c>
      <c r="G728" s="43" t="b">
        <f>AND(CB728&gt;Driver!$F$55,CB728&lt;Driver!$G$55)</f>
        <v>0</v>
      </c>
      <c r="H728" s="43" t="e">
        <f t="shared" si="374"/>
        <v>#VALUE!</v>
      </c>
      <c r="I728" s="43">
        <f t="shared" si="375"/>
        <v>0</v>
      </c>
      <c r="J728" s="43" t="e">
        <f t="array" ref="J728">NOT(OR(($H$9:$H$1273=TRUE)*($I$9:$I$1273&gt;0)*($BT$9:$BT$1273=BT728)*($K$9:$K$1273&gt;K728)))</f>
        <v>#VALUE!</v>
      </c>
      <c r="K728" s="72">
        <f t="shared" si="376"/>
        <v>0.66374310797190472</v>
      </c>
      <c r="L728" s="72">
        <f t="shared" si="377"/>
        <v>0.84460236886632822</v>
      </c>
      <c r="M728" s="72">
        <f t="shared" si="378"/>
        <v>0.48288384707748122</v>
      </c>
      <c r="N728" s="72">
        <f t="shared" si="379"/>
        <v>0.20266869031809265</v>
      </c>
      <c r="O728" s="72">
        <f t="shared" si="380"/>
        <v>0.30036193588167115</v>
      </c>
      <c r="P728" s="72">
        <f t="shared" si="381"/>
        <v>0.94562091503267975</v>
      </c>
      <c r="Q728" s="72"/>
      <c r="R728" s="72"/>
      <c r="S728" s="72">
        <f t="shared" si="382"/>
        <v>0.69671656635510615</v>
      </c>
      <c r="T728" s="72">
        <f t="shared" si="383"/>
        <v>0.92401100655039492</v>
      </c>
      <c r="U728" s="72">
        <f t="shared" si="384"/>
        <v>0.88373964645177117</v>
      </c>
      <c r="V728" s="72">
        <f t="shared" si="385"/>
        <v>0.62039186551779357</v>
      </c>
      <c r="W728" s="72">
        <f t="shared" si="386"/>
        <v>0.80884861407249464</v>
      </c>
      <c r="X728" s="72">
        <f t="shared" si="387"/>
        <v>0.15539763113367175</v>
      </c>
      <c r="Y728" s="72">
        <f t="shared" si="388"/>
        <v>0.51711615292251878</v>
      </c>
      <c r="Z728" s="72">
        <f t="shared" si="389"/>
        <v>0.79733130968190735</v>
      </c>
      <c r="AA728" s="72">
        <f t="shared" si="390"/>
        <v>0.69963806411832885</v>
      </c>
      <c r="AB728" s="72">
        <f t="shared" si="391"/>
        <v>5.4379084967320218E-2</v>
      </c>
      <c r="AC728" s="72"/>
      <c r="AD728" s="72"/>
      <c r="AE728" s="72">
        <f t="shared" si="392"/>
        <v>0.30328343364489385</v>
      </c>
      <c r="AF728" s="72">
        <f t="shared" si="393"/>
        <v>7.5988993449605094E-2</v>
      </c>
      <c r="AG728" s="72">
        <f t="shared" si="394"/>
        <v>0.11626035354822881</v>
      </c>
      <c r="AH728" s="72">
        <f t="shared" si="395"/>
        <v>0.37960813448220637</v>
      </c>
      <c r="AI728" s="72">
        <f t="shared" si="396"/>
        <v>0.1911513859275053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0.23144004973853036</v>
      </c>
      <c r="AL728" s="72">
        <f>(AX728-Driver!$K$181)/(Driver!$L$181-Driver!$K$181)</f>
        <v>0.39733130968190733</v>
      </c>
      <c r="AM728" s="72">
        <f>(AY728-Driver!$K$182)/(Driver!$L$182-Driver!$K$182)</f>
        <v>0.91363806411832882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397"/>
        <v>1.7806267806267806</v>
      </c>
      <c r="AW728" s="70">
        <f t="shared" si="398"/>
        <v>23.585664884331464</v>
      </c>
      <c r="AX728" s="70">
        <f t="shared" si="399"/>
        <v>4.5759817871371657</v>
      </c>
      <c r="AY728" s="70">
        <f>IFERROR(Driver!$K$19/Data!BH728/Data!BI728*Data!BK728*Data!BL728,"")</f>
        <v>-0.52866388716906598</v>
      </c>
      <c r="AZ728" s="70">
        <f t="shared" si="400"/>
        <v>19.538346984363365</v>
      </c>
      <c r="BA728" s="70"/>
      <c r="BB728" s="70"/>
      <c r="BC728" s="70">
        <f t="shared" si="401"/>
        <v>24.232207736693951</v>
      </c>
      <c r="BD728" s="70">
        <f t="shared" si="402"/>
        <v>3.8457544188215884</v>
      </c>
      <c r="BE728" s="70">
        <f t="shared" si="403"/>
        <v>0.21640016387979033</v>
      </c>
      <c r="BF728" s="70">
        <f t="shared" si="404"/>
        <v>2.3031179492715252</v>
      </c>
      <c r="BG728" s="70">
        <f t="shared" si="405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219</v>
      </c>
      <c r="BS728" s="8" t="s">
        <v>719</v>
      </c>
      <c r="BT728" s="9" t="s">
        <v>723</v>
      </c>
      <c r="BU728" s="10">
        <v>171</v>
      </c>
      <c r="BV728" s="9" t="s">
        <v>222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303</v>
      </c>
      <c r="CU728" s="9" t="s">
        <v>302</v>
      </c>
      <c r="CV728" s="10"/>
      <c r="CW728" s="10"/>
      <c r="CX728" t="str">
        <f>INDEX('Data_Price '!AS$2:AS$1266,MATCH(Data!$DN728,'Data_Price '!$BE$2:$BE$1266,0))</f>
        <v>Line Chronic 171 + Marker Griffon 13</v>
      </c>
      <c r="CY728" t="str">
        <f>INDEX('Data_Price '!AT$2:AT$1266,MATCH(Data!$DN728,'Data_Price '!$BE$2:$BE$1266,0))</f>
        <v>Geartrade.com</v>
      </c>
      <c r="CZ728" t="str">
        <f>INDEX('Data_Price '!AU$2:AU$1266,MATCH(Data!$DN728,'Data_Price '!$BE$2:$BE$1266,0))</f>
        <v>$225.00 used</v>
      </c>
      <c r="DA728" t="str">
        <f>INDEX('Data_Price '!AV$2:AV$1266,MATCH(Data!$DN728,'Data_Price '!$BE$2:$BE$1266,0))</f>
        <v>https://www.google.com/url?url=https://www.geartrade.com/item/781478/line-chronic-171-marker-griffon-13&amp;rct=j&amp;q=&amp;esrc=s&amp;sa=U&amp;ved=0ahUKEwiUwce9z6P2AhUFl2oFHdsrC0UQ2SkIOQ&amp;usg=AOvVaw2NIVZrR5Iwvg23LiYClHYG</v>
      </c>
      <c r="DB728" t="str">
        <f>INDEX('Data_Price '!AW$2:AW$1266,MATCH(Data!$DN728,'Data_Price '!$BE$2:$BE$1266,0))</f>
        <v>Line 2022 Chronic Skis</v>
      </c>
      <c r="DC728" t="str">
        <f>INDEX('Data_Price '!AX$2:AX$1266,MATCH(Data!$DN728,'Data_Price '!$BE$2:$BE$1266,0))</f>
        <v>evo.com</v>
      </c>
      <c r="DD728">
        <f>INDEX('Data_Price '!AY$2:AY$1266,MATCH(Data!$DN728,'Data_Price '!$BE$2:$BE$1266,0))</f>
        <v>499.95</v>
      </c>
      <c r="DE728" t="str">
        <f>INDEX('Data_Price '!AZ$2:AZ$1266,MATCH(Data!$DN728,'Data_Price '!$BE$2:$BE$1266,0))</f>
        <v>https://www.google.com/url?url=https://www.evo.com/skis/line-chronic%3Fimage%3D198439/824792/clone.jpg&amp;rct=j&amp;q=&amp;esrc=s&amp;sa=U&amp;ved=0ahUKEwiUwce9z6P2AhUFl2oFHdsrC0UQsDwINQ&amp;usg=AOvVaw07jsf3_VUjmOM_bXh6p28Z</v>
      </c>
      <c r="DF728" t="str">
        <f>INDEX('Data_Price '!BA$2:BA$1266,MATCH(Data!$DN728,'Data_Price '!$BE$2:$BE$1266,0))</f>
        <v>Line 2022 Chronic Skis</v>
      </c>
      <c r="DG728" t="str">
        <f>INDEX('Data_Price '!BB$2:BB$1266,MATCH(Data!$DN728,'Data_Price '!$BE$2:$BE$1266,0))</f>
        <v>evo.com</v>
      </c>
      <c r="DH728">
        <f>INDEX('Data_Price '!BC$2:BC$1266,MATCH(Data!$DN728,'Data_Price '!$BE$2:$BE$1266,0))</f>
        <v>499.95</v>
      </c>
      <c r="DI728" t="str">
        <f>INDEX('Data_Price '!BD$2:BD$1266,MATCH(Data!$DN728,'Data_Price '!$BE$2:$BE$1266,0))</f>
        <v>https://www.google.com/url?q=https://www.evo.com/skis/line-chronic%3Fimage%3D198439/824792/clone.jpg&amp;sa=U&amp;ved=0ahUKEwiN3fC9z6P2AhWKkmoFHXdNAOMQ2ykIGA&amp;usg=AOvVaw2TQ2Za96pz3R4l5PcSrKJc</v>
      </c>
      <c r="DJ728" s="89" t="e">
        <f ca="1">_xll.Connector("TinyUrl.TinyUrl",DA728,0)</f>
        <v>#NAME?</v>
      </c>
      <c r="DK728" s="89" t="e">
        <f ca="1">_xll.Connector("TinyUrl.TinyUrl",DE728,0)</f>
        <v>#NAME?</v>
      </c>
      <c r="DL728" s="89" t="e">
        <f ca="1">_xll.Connector("TinyUrl.TinyUrl",DI728,0)</f>
        <v>#NAME?</v>
      </c>
      <c r="DM728" s="224" t="str">
        <f t="shared" si="406"/>
        <v>Chronic</v>
      </c>
      <c r="DN728" s="89" t="str">
        <f t="shared" si="407"/>
        <v xml:space="preserve"> LineChronic171 Unisex</v>
      </c>
      <c r="DO728" s="227" t="s">
        <v>1090</v>
      </c>
    </row>
    <row r="729" spans="1:119" ht="15.45" customHeight="1">
      <c r="B729" s="224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#VALUE!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374"/>
        <v>#VALUE!</v>
      </c>
      <c r="I729" s="43">
        <f t="shared" si="375"/>
        <v>0</v>
      </c>
      <c r="J729" s="43" t="e">
        <f t="array" ref="J729">NOT(OR(($H$9:$H$1273=TRUE)*($I$9:$I$1273&gt;0)*($BT$9:$BT$1273=BT729)*($K$9:$K$1273&gt;K729)))</f>
        <v>#VALUE!</v>
      </c>
      <c r="K729" s="72">
        <f t="shared" si="376"/>
        <v>0.69321479344055192</v>
      </c>
      <c r="L729" s="72">
        <f t="shared" si="377"/>
        <v>0.87167512690355331</v>
      </c>
      <c r="M729" s="72">
        <f t="shared" si="378"/>
        <v>0.51475445997755043</v>
      </c>
      <c r="N729" s="72">
        <f t="shared" si="379"/>
        <v>0.20772781888319736</v>
      </c>
      <c r="O729" s="72">
        <f t="shared" si="380"/>
        <v>0.34016301202984622</v>
      </c>
      <c r="P729" s="72">
        <f t="shared" si="381"/>
        <v>0.99637254901960781</v>
      </c>
      <c r="Q729" s="72"/>
      <c r="R729" s="72"/>
      <c r="S729" s="72">
        <f t="shared" si="382"/>
        <v>0.71263263264097554</v>
      </c>
      <c r="T729" s="72">
        <f t="shared" si="383"/>
        <v>0.99663371642952914</v>
      </c>
      <c r="U729" s="72">
        <f t="shared" si="384"/>
        <v>0.64635095168291334</v>
      </c>
      <c r="V729" s="72">
        <f t="shared" si="385"/>
        <v>0.60461519898740579</v>
      </c>
      <c r="W729" s="72">
        <f t="shared" si="386"/>
        <v>0.94758777654506299</v>
      </c>
      <c r="X729" s="72">
        <f t="shared" si="387"/>
        <v>0.12832487309644672</v>
      </c>
      <c r="Y729" s="72">
        <f t="shared" si="388"/>
        <v>0.48524554002244957</v>
      </c>
      <c r="Z729" s="72">
        <f t="shared" si="389"/>
        <v>0.79227218111680264</v>
      </c>
      <c r="AA729" s="72">
        <f t="shared" si="390"/>
        <v>0.65983698797015378</v>
      </c>
      <c r="AB729" s="72">
        <f t="shared" si="391"/>
        <v>3.6274509803921606E-3</v>
      </c>
      <c r="AC729" s="72"/>
      <c r="AD729" s="72"/>
      <c r="AE729" s="72">
        <f t="shared" si="392"/>
        <v>0.28736736735902446</v>
      </c>
      <c r="AF729" s="72">
        <f t="shared" si="393"/>
        <v>3.3662835704708072E-3</v>
      </c>
      <c r="AG729" s="72">
        <f t="shared" si="394"/>
        <v>0.35364904831708666</v>
      </c>
      <c r="AH729" s="72">
        <f t="shared" si="395"/>
        <v>0.39538480101259416</v>
      </c>
      <c r="AI729" s="72">
        <f t="shared" si="396"/>
        <v>5.2412223454936999E-2</v>
      </c>
      <c r="AJ729" s="72">
        <f>(AV729-Driver!$K$179)/(Driver!$L$179-Driver!$K$179)</f>
        <v>0.11167512690355327</v>
      </c>
      <c r="AK729" s="72">
        <f>(AW729-Driver!$K$180)/(Driver!$L$180-Driver!$K$180)</f>
        <v>0.1744204034550422</v>
      </c>
      <c r="AL729" s="72">
        <f>(AX729-Driver!$K$181)/(Driver!$L$181-Driver!$K$181)</f>
        <v>0.39227218111680262</v>
      </c>
      <c r="AM729" s="72">
        <f>(AY729-Driver!$K$182)/(Driver!$L$182-Driver!$K$182)</f>
        <v>0.87383698797015374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397"/>
        <v>2.3504273504273501</v>
      </c>
      <c r="AW729" s="70">
        <f t="shared" si="398"/>
        <v>18.009819133066376</v>
      </c>
      <c r="AX729" s="70">
        <f t="shared" si="399"/>
        <v>4.5304496300512236</v>
      </c>
      <c r="AY729" s="70">
        <f>IFERROR(Driver!$K$19/Data!BH729/Data!BI729*Data!BK729*Data!BL729,"")</f>
        <v>-0.7723058506706264</v>
      </c>
      <c r="AZ729" s="70">
        <f t="shared" si="400"/>
        <v>14.25167535368578</v>
      </c>
      <c r="BA729" s="70"/>
      <c r="BB729" s="70"/>
      <c r="BC729" s="70">
        <f t="shared" si="401"/>
        <v>32.487981965872116</v>
      </c>
      <c r="BD729" s="70">
        <f t="shared" si="402"/>
        <v>10.272735563297452</v>
      </c>
      <c r="BE729" s="70">
        <f t="shared" si="403"/>
        <v>0.45374651117742498</v>
      </c>
      <c r="BF729" s="70">
        <f t="shared" si="404"/>
        <v>0.52125430201955525</v>
      </c>
      <c r="BG729" s="70">
        <f t="shared" si="405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219</v>
      </c>
      <c r="BS729" s="8" t="s">
        <v>628</v>
      </c>
      <c r="BT729" s="9" t="s">
        <v>640</v>
      </c>
      <c r="BU729" s="10">
        <v>171</v>
      </c>
      <c r="BV729" s="9" t="s">
        <v>222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305</v>
      </c>
      <c r="CU729" s="10"/>
      <c r="CV729" s="10"/>
      <c r="CW729" s="10"/>
      <c r="CX729" t="str">
        <f>INDEX('Data_Price '!AS$2:AS$1266,MATCH(Data!$DN729,'Data_Price '!$BE$2:$BE$1266,0))</f>
        <v>Head Oblivion 84 White/Red / 171cm</v>
      </c>
      <c r="CY729" t="str">
        <f>INDEX('Data_Price '!AT$2:AT$1266,MATCH(Data!$DN729,'Data_Price '!$BE$2:$BE$1266,0))</f>
        <v>Sundance Ski and Board Shop</v>
      </c>
      <c r="CZ729">
        <f>INDEX('Data_Price '!AU$2:AU$1266,MATCH(Data!$DN729,'Data_Price '!$BE$2:$BE$1266,0))</f>
        <v>394.51</v>
      </c>
      <c r="DA729" t="str">
        <f>INDEX('Data_Price '!AV$2:AV$1266,MATCH(Data!$DN729,'Data_Price '!$BE$2:$BE$1266,0))</f>
        <v>https://www.google.com/url?url=https://sundanceskishop.com/products/head-oblivion-84%3Fvariant%3D39372872384610%26currency%3DCAD%26utm_medium%3Dproduct_sync%26utm_source%3Dgoogle%26utm_content%3Dsag_organic%26utm_campaign%3Dsag_organic&amp;rct=j&amp;q=&amp;esrc=s&amp;sa=U&amp;ved=0ahUKEwi_6JC-z6P2AhUemGoFHR_DBPIQ2SkILA&amp;usg=AOvVaw1prQn-l7AiONNeL6nWpRBq</v>
      </c>
      <c r="DB729" t="str">
        <f>INDEX('Data_Price '!AW$2:AW$1266,MATCH(Data!$DN729,'Data_Price '!$BE$2:$BE$1266,0))</f>
        <v>Head 2022 Oblivion Men's 84 Skis (171)</v>
      </c>
      <c r="DC729" t="str">
        <f>INDEX('Data_Price '!AX$2:AX$1266,MATCH(Data!$DN729,'Data_Price '!$BE$2:$BE$1266,0))</f>
        <v>evo.com</v>
      </c>
      <c r="DD729">
        <f>INDEX('Data_Price '!AY$2:AY$1266,MATCH(Data!$DN729,'Data_Price '!$BE$2:$BE$1266,0))</f>
        <v>399</v>
      </c>
      <c r="DE729" t="str">
        <f>INDEX('Data_Price '!AZ$2:AZ$1266,MATCH(Data!$DN729,'Data_Price '!$BE$2:$BE$1266,0))</f>
        <v>https://www.google.com/url?url=https://www.evo.com/skis/head-oblivion-84%3Fimage%3D208283/832654/head-oblivion-84-skis-2023-.jpg&amp;rct=j&amp;q=&amp;esrc=s&amp;sa=U&amp;ved=0ahUKEwi_6JC-z6P2AhUemGoFHR_DBPIQsDwIKA&amp;usg=AOvVaw1dNVRxlQjBcRd4WafItDmG</v>
      </c>
      <c r="DF729" t="str">
        <f>INDEX('Data_Price '!BA$2:BA$1266,MATCH(Data!$DN729,'Data_Price '!$BE$2:$BE$1266,0))</f>
        <v>2022 Head Oblivion 84 Twin Tip Park and Pipe Snow Skis 171</v>
      </c>
      <c r="DG729" t="str">
        <f>INDEX('Data_Price '!BB$2:BB$1266,MATCH(Data!$DN729,'Data_Price '!$BE$2:$BE$1266,0))</f>
        <v>The Pro Shop</v>
      </c>
      <c r="DH729">
        <f>INDEX('Data_Price '!BC$2:BC$1266,MATCH(Data!$DN729,'Data_Price '!$BE$2:$BE$1266,0))</f>
        <v>399</v>
      </c>
      <c r="DI729" t="str">
        <f>INDEX('Data_Price '!BD$2:BD$1266,MATCH(Data!$DN729,'Data_Price '!$BE$2:$BE$1266,0))</f>
        <v>https://www.google.com/url?url=https://proskiguy.myshopify.com/products/headoblivion-84-snow-ski315521%3Fvariant%3D39717464178776%26currency%3DUSD%26utm_medium%3Dproduct_sync%26utm_source%3Dgoogle%26utm_content%3Dsag_organic%26utm_campaign%3Dsag_organic&amp;rct=j&amp;q=&amp;esrc=s&amp;sa=U&amp;ved=0ahUKEwi_6JC-z6P2AhUemGoFHR_DBPIQsDwIMg&amp;usg=AOvVaw2bmah44DUzJBz86syDgu0c</v>
      </c>
      <c r="DJ729" s="89" t="e">
        <f ca="1">_xll.Connector("TinyUrl.TinyUrl",DA729,0)</f>
        <v>#NAME?</v>
      </c>
      <c r="DK729" s="89" t="e">
        <f ca="1">_xll.Connector("TinyUrl.TinyUrl",DE729,0)</f>
        <v>#NAME?</v>
      </c>
      <c r="DL729" s="89" t="e">
        <f ca="1">_xll.Connector("TinyUrl.TinyUrl",DI729,0)</f>
        <v>#NAME?</v>
      </c>
      <c r="DM729" s="224" t="str">
        <f t="shared" si="406"/>
        <v>Oblivion 84</v>
      </c>
      <c r="DN729" s="89" t="str">
        <f t="shared" si="407"/>
        <v xml:space="preserve"> HeadOblivion 84171 Unisex</v>
      </c>
      <c r="DO729" s="227" t="s">
        <v>1110</v>
      </c>
    </row>
    <row r="730" spans="1:119" ht="15.45" customHeight="1">
      <c r="B730" s="224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#VALUE!</v>
      </c>
      <c r="F730" s="43" t="b">
        <f>CL730&gt;Driver!$F$56</f>
        <v>0</v>
      </c>
      <c r="G730" s="43" t="b">
        <f>AND(CB730&gt;Driver!$F$55,CB730&lt;Driver!$G$55)</f>
        <v>0</v>
      </c>
      <c r="H730" s="43" t="e">
        <f t="shared" si="374"/>
        <v>#VALUE!</v>
      </c>
      <c r="I730" s="43">
        <f t="shared" si="375"/>
        <v>0</v>
      </c>
      <c r="J730" s="43" t="e">
        <f t="array" ref="J730">NOT(OR(($H$9:$H$1273=TRUE)*($I$9:$I$1273&gt;0)*($BT$9:$BT$1273=BT730)*($K$9:$K$1273&gt;K730)))</f>
        <v>#VALUE!</v>
      </c>
      <c r="K730" s="72">
        <f t="shared" si="376"/>
        <v>0.70475086768616957</v>
      </c>
      <c r="L730" s="72">
        <f t="shared" si="377"/>
        <v>0.87941020062847475</v>
      </c>
      <c r="M730" s="72">
        <f t="shared" si="378"/>
        <v>0.53009153474386439</v>
      </c>
      <c r="N730" s="72">
        <f t="shared" si="379"/>
        <v>0.3234553848099665</v>
      </c>
      <c r="O730" s="72">
        <f t="shared" si="380"/>
        <v>0.3117211802059402</v>
      </c>
      <c r="P730" s="72">
        <f t="shared" si="381"/>
        <v>0.95509803921568626</v>
      </c>
      <c r="Q730" s="72"/>
      <c r="R730" s="72"/>
      <c r="S730" s="72">
        <f t="shared" si="382"/>
        <v>0.70325427278549535</v>
      </c>
      <c r="T730" s="72">
        <f t="shared" si="383"/>
        <v>0.9799902713534786</v>
      </c>
      <c r="U730" s="72">
        <f t="shared" si="384"/>
        <v>0.79506886894387785</v>
      </c>
      <c r="V730" s="72">
        <f t="shared" si="385"/>
        <v>0.63469282344414857</v>
      </c>
      <c r="W730" s="72">
        <f t="shared" si="386"/>
        <v>0.99612561174551384</v>
      </c>
      <c r="X730" s="72">
        <f t="shared" si="387"/>
        <v>0.12058979937152527</v>
      </c>
      <c r="Y730" s="72">
        <f t="shared" si="388"/>
        <v>0.46990846525613567</v>
      </c>
      <c r="Z730" s="72">
        <f t="shared" si="389"/>
        <v>0.6765446151900335</v>
      </c>
      <c r="AA730" s="72">
        <f t="shared" si="390"/>
        <v>0.6882788197940598</v>
      </c>
      <c r="AB730" s="72">
        <f t="shared" si="391"/>
        <v>4.4901960784313716E-2</v>
      </c>
      <c r="AC730" s="72"/>
      <c r="AD730" s="72"/>
      <c r="AE730" s="72">
        <f t="shared" si="392"/>
        <v>0.29674572721450465</v>
      </c>
      <c r="AF730" s="72">
        <f t="shared" si="393"/>
        <v>2.0009728646521438E-2</v>
      </c>
      <c r="AG730" s="72">
        <f t="shared" si="394"/>
        <v>0.20493113105612212</v>
      </c>
      <c r="AH730" s="72">
        <f t="shared" si="395"/>
        <v>0.36530717655585143</v>
      </c>
      <c r="AI730" s="72">
        <f t="shared" si="396"/>
        <v>3.874388254486133E-3</v>
      </c>
      <c r="AJ730" s="72">
        <f>(AV730-Driver!$K$179)/(Driver!$L$179-Driver!$K$179)</f>
        <v>0.11941020062847472</v>
      </c>
      <c r="AK730" s="72">
        <f>(AW730-Driver!$K$180)/(Driver!$L$180-Driver!$K$180)</f>
        <v>0.21077953348692108</v>
      </c>
      <c r="AL730" s="72">
        <f>(AX730-Driver!$K$181)/(Driver!$L$181-Driver!$K$181)</f>
        <v>0.27654461519003348</v>
      </c>
      <c r="AM730" s="72">
        <f>(AY730-Driver!$K$182)/(Driver!$L$182-Driver!$K$182)</f>
        <v>0.90227881979405977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397"/>
        <v>2.513227513227513</v>
      </c>
      <c r="AW730" s="70">
        <f t="shared" si="398"/>
        <v>21.565311212059761</v>
      </c>
      <c r="AX730" s="70">
        <f t="shared" si="399"/>
        <v>3.4889015367103013</v>
      </c>
      <c r="AY730" s="70">
        <f>IFERROR(Driver!$K$19/Data!BH730/Data!BI730*Data!BK730*Data!BL730,"")</f>
        <v>-0.59819940879052769</v>
      </c>
      <c r="AZ730" s="70">
        <f t="shared" si="400"/>
        <v>18.674609084139988</v>
      </c>
      <c r="BA730" s="70"/>
      <c r="BB730" s="70"/>
      <c r="BC730" s="70">
        <f t="shared" si="401"/>
        <v>27.623361511534565</v>
      </c>
      <c r="BD730" s="70">
        <f t="shared" si="402"/>
        <v>8.7998201645066061</v>
      </c>
      <c r="BE730" s="70">
        <f t="shared" si="403"/>
        <v>0.30505512351900838</v>
      </c>
      <c r="BF730" s="70">
        <f t="shared" si="404"/>
        <v>3.9183106771376819</v>
      </c>
      <c r="BG730" s="70">
        <f t="shared" si="405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219</v>
      </c>
      <c r="BS730" s="8" t="s">
        <v>812</v>
      </c>
      <c r="BT730" s="9" t="s">
        <v>830</v>
      </c>
      <c r="BU730" s="10">
        <v>169</v>
      </c>
      <c r="BV730" s="9" t="s">
        <v>222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306</v>
      </c>
      <c r="CU730" s="9" t="s">
        <v>305</v>
      </c>
      <c r="CV730" s="9" t="s">
        <v>302</v>
      </c>
      <c r="CW730" s="10"/>
      <c r="CX730" t="str">
        <f>INDEX('Data_Price '!AS$2:AS$1266,MATCH(Data!$DN730,'Data_Price '!$BE$2:$BE$1266,0))</f>
        <v>Salomon Stance 84 Skis 2022</v>
      </c>
      <c r="CY730" t="str">
        <f>INDEX('Data_Price '!AT$2:AT$1266,MATCH(Data!$DN730,'Data_Price '!$BE$2:$BE$1266,0))</f>
        <v>Skirack</v>
      </c>
      <c r="CZ730">
        <f>INDEX('Data_Price '!AU$2:AU$1266,MATCH(Data!$DN730,'Data_Price '!$BE$2:$BE$1266,0))</f>
        <v>399.99</v>
      </c>
      <c r="DA730" t="str">
        <f>INDEX('Data_Price '!AV$2:AV$1266,MATCH(Data!$DN730,'Data_Price '!$BE$2:$BE$1266,0))</f>
        <v>https://www.google.com/url?q=https://www.skirack.com/salomon-stance-84-alpine-ski-2022-13147130%3Ffee%3D7%26fep%3D314140%26utm_source%3Dgoogle_shopping%26utm_medium%3Dcpc%26utm_campaign%3Dproduct&amp;sa=U&amp;ved=0ahUKEwiHp-2-z6P2AhXQmmoFHRPQBoYQ2ykIFg&amp;usg=AOvVaw3JN32-djFMH5OFBcgxNxMi</v>
      </c>
      <c r="DB730" t="str">
        <f>INDEX('Data_Price '!AW$2:AW$1266,MATCH(Data!$DN730,'Data_Price '!$BE$2:$BE$1266,0))</f>
        <v>Salomon Stance 84 Skis 2022</v>
      </c>
      <c r="DC730" t="str">
        <f>INDEX('Data_Price '!AX$2:AX$1266,MATCH(Data!$DN730,'Data_Price '!$BE$2:$BE$1266,0))</f>
        <v>The-House.com</v>
      </c>
      <c r="DD730">
        <f>INDEX('Data_Price '!AY$2:AY$1266,MATCH(Data!$DN730,'Data_Price '!$BE$2:$BE$1266,0))</f>
        <v>499.99</v>
      </c>
      <c r="DE730" t="str">
        <f>INDEX('Data_Price '!AZ$2:AZ$1266,MATCH(Data!$DN730,'Data_Price '!$BE$2:$BE$1266,0))</f>
        <v>https://www.google.com/url?url=https://www.the-house.com/sas8mg161054zz-salomon-skis%3Futm_source%3Dfroogle%26utm_medium%3Dppc%26utm_campaign%3Dshopcomparefeed&amp;rct=j&amp;q=&amp;esrc=s&amp;sa=U&amp;ved=0ahUKEwiHqsK-z6P2AhU2lGoFHXtWCwgQsDwIRA&amp;usg=AOvVaw2Izoz4Pf9DE-6YSI5QEIYq</v>
      </c>
      <c r="DF730" t="str">
        <f>INDEX('Data_Price '!BA$2:BA$1266,MATCH(Data!$DN730,'Data_Price '!$BE$2:$BE$1266,0))</f>
        <v>Salomon Stance 84 Skis 2022</v>
      </c>
      <c r="DG730" t="str">
        <f>INDEX('Data_Price '!BB$2:BB$1266,MATCH(Data!$DN730,'Data_Price '!$BE$2:$BE$1266,0))</f>
        <v>The-House.com</v>
      </c>
      <c r="DH730">
        <f>INDEX('Data_Price '!BC$2:BC$1266,MATCH(Data!$DN730,'Data_Price '!$BE$2:$BE$1266,0))</f>
        <v>499.99</v>
      </c>
      <c r="DI730" t="str">
        <f>INDEX('Data_Price '!BD$2:BD$1266,MATCH(Data!$DN730,'Data_Price '!$BE$2:$BE$1266,0))</f>
        <v>https://www.google.com/url?q=https://www.the-house.com/sas8mg161054zz-salomon-skis%3Futm_source%3Dfroogle%26utm_medium%3Dppc%26utm_campaign%3Dshopcomparefeed&amp;sa=U&amp;ved=0ahUKEwiHp-2-z6P2AhXQmmoFHRPQBoYQ2ykIEg&amp;usg=AOvVaw3iK_9obFVg4qWvSIXTmfM9</v>
      </c>
      <c r="DJ730" s="89" t="e">
        <f ca="1">_xll.Connector("TinyUrl.TinyUrl",DA730,0)</f>
        <v>#NAME?</v>
      </c>
      <c r="DK730" s="89" t="e">
        <f ca="1">_xll.Connector("TinyUrl.TinyUrl",DE730,0)</f>
        <v>#NAME?</v>
      </c>
      <c r="DL730" s="89" t="e">
        <f ca="1">_xll.Connector("TinyUrl.TinyUrl",DI730,0)</f>
        <v>#NAME?</v>
      </c>
      <c r="DM730" s="224" t="str">
        <f t="shared" si="406"/>
        <v>Stance 84</v>
      </c>
      <c r="DN730" s="89" t="str">
        <f t="shared" si="407"/>
        <v xml:space="preserve"> SalomonStance 84169 Unisex</v>
      </c>
      <c r="DO730" s="227" t="s">
        <v>981</v>
      </c>
    </row>
    <row r="731" spans="1:119" ht="15.45" customHeight="1">
      <c r="B731" s="224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#VALUE!</v>
      </c>
      <c r="F731" s="43" t="b">
        <f>CL731&gt;Driver!$F$56</f>
        <v>0</v>
      </c>
      <c r="G731" s="43" t="b">
        <f>AND(CB731&gt;Driver!$F$55,CB731&lt;Driver!$G$55)</f>
        <v>0</v>
      </c>
      <c r="H731" s="43" t="e">
        <f t="shared" si="374"/>
        <v>#VALUE!</v>
      </c>
      <c r="I731" s="43">
        <f t="shared" si="375"/>
        <v>0</v>
      </c>
      <c r="J731" s="43" t="e">
        <f t="array" ref="J731">NOT(OR(($H$9:$H$1273=TRUE)*($I$9:$I$1273&gt;0)*($BT$9:$BT$1273=BT731)*($K$9:$K$1273&gt;K731)))</f>
        <v>#VALUE!</v>
      </c>
      <c r="K731" s="72">
        <f t="shared" si="376"/>
        <v>0.63578292959123772</v>
      </c>
      <c r="L731" s="72">
        <f t="shared" si="377"/>
        <v>0.81801305293691073</v>
      </c>
      <c r="M731" s="72">
        <f t="shared" si="378"/>
        <v>0.4535528062455646</v>
      </c>
      <c r="N731" s="72">
        <f t="shared" si="379"/>
        <v>0.17357870106874085</v>
      </c>
      <c r="O731" s="72">
        <f t="shared" si="380"/>
        <v>0.26073984838690722</v>
      </c>
      <c r="P731" s="72">
        <f t="shared" si="381"/>
        <v>0.92633986928104584</v>
      </c>
      <c r="Q731" s="72"/>
      <c r="R731" s="72"/>
      <c r="S731" s="72">
        <f t="shared" si="382"/>
        <v>0.71684927950186217</v>
      </c>
      <c r="T731" s="72">
        <f t="shared" si="383"/>
        <v>0.55935085438768439</v>
      </c>
      <c r="U731" s="72">
        <f t="shared" si="384"/>
        <v>9.9999999999999978E-2</v>
      </c>
      <c r="V731" s="72">
        <f t="shared" si="385"/>
        <v>0.60210658663162753</v>
      </c>
      <c r="W731" s="72">
        <f t="shared" si="386"/>
        <v>0.96995882352941176</v>
      </c>
      <c r="X731" s="72">
        <f t="shared" si="387"/>
        <v>0.18198694706308921</v>
      </c>
      <c r="Y731" s="72">
        <f t="shared" si="388"/>
        <v>0.5464471937544354</v>
      </c>
      <c r="Z731" s="72">
        <f t="shared" si="389"/>
        <v>0.82642129893125915</v>
      </c>
      <c r="AA731" s="72">
        <f t="shared" si="390"/>
        <v>0.73926015161309278</v>
      </c>
      <c r="AB731" s="72">
        <f t="shared" si="391"/>
        <v>7.3660130718954192E-2</v>
      </c>
      <c r="AC731" s="72"/>
      <c r="AD731" s="72"/>
      <c r="AE731" s="72">
        <f t="shared" si="392"/>
        <v>0.28315072049813783</v>
      </c>
      <c r="AF731" s="72">
        <f t="shared" si="393"/>
        <v>0.44064914561231561</v>
      </c>
      <c r="AG731" s="72">
        <f t="shared" si="394"/>
        <v>0.9</v>
      </c>
      <c r="AH731" s="72">
        <f t="shared" si="395"/>
        <v>0.39789341336837253</v>
      </c>
      <c r="AI731" s="72">
        <f t="shared" si="396"/>
        <v>3.0041176470588238E-2</v>
      </c>
      <c r="AJ731" s="72">
        <f>(AV731-Driver!$K$179)/(Driver!$L$179-Driver!$K$179)</f>
        <v>5.8013052936910794E-2</v>
      </c>
      <c r="AK731" s="72">
        <f>(AW731-Driver!$K$180)/(Driver!$L$180-Driver!$K$180)</f>
        <v>0.25456776044743895</v>
      </c>
      <c r="AL731" s="72">
        <f>(AX731-Driver!$K$181)/(Driver!$L$181-Driver!$K$181)</f>
        <v>0.42642129893125907</v>
      </c>
      <c r="AM731" s="72">
        <f>(AY731-Driver!$K$182)/(Driver!$L$182-Driver!$K$182)</f>
        <v>0.95326015161309274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397"/>
        <v>1.2210012210012209</v>
      </c>
      <c r="AW731" s="70">
        <f t="shared" si="398"/>
        <v>25.847280939464721</v>
      </c>
      <c r="AX731" s="70">
        <f t="shared" si="399"/>
        <v>4.8377916903813318</v>
      </c>
      <c r="AY731" s="70">
        <f>IFERROR(Driver!$K$19/Data!BH731/Data!BI731*Data!BK731*Data!BL731,"")</f>
        <v>-0.28611760125168023</v>
      </c>
      <c r="AZ731" s="70">
        <f t="shared" si="400"/>
        <v>21.295606850335069</v>
      </c>
      <c r="BA731" s="70"/>
      <c r="BB731" s="70"/>
      <c r="BC731" s="70">
        <f t="shared" si="401"/>
        <v>34.675186006267431</v>
      </c>
      <c r="BD731" s="70">
        <f t="shared" si="402"/>
        <v>49.567314297187913</v>
      </c>
      <c r="BE731" s="70">
        <f t="shared" si="403"/>
        <v>1</v>
      </c>
      <c r="BF731" s="70">
        <f t="shared" si="404"/>
        <v>0.23792416043363987</v>
      </c>
      <c r="BG731" s="70">
        <f t="shared" si="405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219</v>
      </c>
      <c r="BS731" s="8" t="s">
        <v>742</v>
      </c>
      <c r="BT731" s="9" t="s">
        <v>744</v>
      </c>
      <c r="BU731" s="10">
        <v>162</v>
      </c>
      <c r="BV731" s="9" t="s">
        <v>390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307</v>
      </c>
      <c r="CU731" s="10"/>
      <c r="CV731" s="10"/>
      <c r="CW731" s="10"/>
      <c r="CX731">
        <f>INDEX('Data_Price '!AS$2:AS$1266,MATCH(Data!$DN731,'Data_Price '!$BE$2:$BE$1266,0))</f>
        <v>0</v>
      </c>
      <c r="CY731">
        <f>INDEX('Data_Price '!AT$2:AT$1266,MATCH(Data!$DN731,'Data_Price '!$BE$2:$BE$1266,0))</f>
        <v>0</v>
      </c>
      <c r="CZ731">
        <f>INDEX('Data_Price '!AU$2:AU$1266,MATCH(Data!$DN731,'Data_Price '!$BE$2:$BE$1266,0))</f>
        <v>0</v>
      </c>
      <c r="DA731">
        <f>INDEX('Data_Price '!AV$2:AV$1266,MATCH(Data!$DN731,'Data_Price '!$BE$2:$BE$1266,0))</f>
        <v>0</v>
      </c>
      <c r="DB731">
        <f>INDEX('Data_Price '!AW$2:AW$1266,MATCH(Data!$DN731,'Data_Price '!$BE$2:$BE$1266,0))</f>
        <v>0</v>
      </c>
      <c r="DC731">
        <f>INDEX('Data_Price '!AX$2:AX$1266,MATCH(Data!$DN731,'Data_Price '!$BE$2:$BE$1266,0))</f>
        <v>0</v>
      </c>
      <c r="DD731">
        <f>INDEX('Data_Price '!AY$2:AY$1266,MATCH(Data!$DN731,'Data_Price '!$BE$2:$BE$1266,0))</f>
        <v>0</v>
      </c>
      <c r="DE731">
        <f>INDEX('Data_Price '!AZ$2:AZ$1266,MATCH(Data!$DN731,'Data_Price '!$BE$2:$BE$1266,0))</f>
        <v>0</v>
      </c>
      <c r="DF731">
        <f>INDEX('Data_Price '!BA$2:BA$1266,MATCH(Data!$DN731,'Data_Price '!$BE$2:$BE$1266,0))</f>
        <v>0</v>
      </c>
      <c r="DG731">
        <f>INDEX('Data_Price '!BB$2:BB$1266,MATCH(Data!$DN731,'Data_Price '!$BE$2:$BE$1266,0))</f>
        <v>0</v>
      </c>
      <c r="DH731">
        <f>INDEX('Data_Price '!BC$2:BC$1266,MATCH(Data!$DN731,'Data_Price '!$BE$2:$BE$1266,0))</f>
        <v>0</v>
      </c>
      <c r="DI731">
        <f>INDEX('Data_Price '!BD$2:BD$1266,MATCH(Data!$DN731,'Data_Price '!$BE$2:$BE$1266,0))</f>
        <v>0</v>
      </c>
      <c r="DJ731" s="89" t="e">
        <f ca="1">_xll.Connector("TinyUrl.TinyUrl",DA731,0)</f>
        <v>#NAME?</v>
      </c>
      <c r="DK731" s="89" t="e">
        <f ca="1">_xll.Connector("TinyUrl.TinyUrl",DE731,0)</f>
        <v>#NAME?</v>
      </c>
      <c r="DL731" s="89" t="e">
        <f ca="1">_xll.Connector("TinyUrl.TinyUrl",DI731,0)</f>
        <v>#NAME?</v>
      </c>
      <c r="DM731" s="224" t="str">
        <f t="shared" si="406"/>
        <v>Belle 73</v>
      </c>
      <c r="DN731" s="89" t="str">
        <f t="shared" si="407"/>
        <v xml:space="preserve"> NordicaBelle 73162 Women's</v>
      </c>
      <c r="DO731" s="227"/>
    </row>
    <row r="732" spans="1:119" ht="15.45" customHeight="1">
      <c r="B732" s="224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#VALUE!</v>
      </c>
      <c r="F732" s="43" t="b">
        <f>CL732&gt;Driver!$F$56</f>
        <v>1</v>
      </c>
      <c r="G732" s="43" t="b">
        <f>AND(CB732&gt;Driver!$F$55,CB732&lt;Driver!$G$55)</f>
        <v>1</v>
      </c>
      <c r="H732" s="43" t="e">
        <f t="shared" si="374"/>
        <v>#VALUE!</v>
      </c>
      <c r="I732" s="43">
        <f t="shared" si="375"/>
        <v>0</v>
      </c>
      <c r="J732" s="43" t="e">
        <f t="array" ref="J732">NOT(OR(($H$9:$H$1273=TRUE)*($I$9:$I$1273&gt;0)*($BT$9:$BT$1273=BT732)*($K$9:$K$1273&gt;K732)))</f>
        <v>#VALUE!</v>
      </c>
      <c r="K732" s="72">
        <f t="shared" si="376"/>
        <v>0.53160765292344725</v>
      </c>
      <c r="L732" s="72">
        <f t="shared" si="377"/>
        <v>0.64601079687374108</v>
      </c>
      <c r="M732" s="72">
        <f t="shared" si="378"/>
        <v>0.41720450897315342</v>
      </c>
      <c r="N732" s="72">
        <f t="shared" si="379"/>
        <v>0.19381521532915946</v>
      </c>
      <c r="O732" s="72">
        <f t="shared" si="380"/>
        <v>0.36887674296284989</v>
      </c>
      <c r="P732" s="72">
        <f t="shared" si="381"/>
        <v>0.68892156862745102</v>
      </c>
      <c r="Q732" s="72"/>
      <c r="R732" s="72"/>
      <c r="S732" s="72">
        <f t="shared" si="382"/>
        <v>0.8757103090352909</v>
      </c>
      <c r="T732" s="72">
        <f t="shared" si="383"/>
        <v>0.93640059238884232</v>
      </c>
      <c r="U732" s="72">
        <f t="shared" si="384"/>
        <v>0.96384146689474925</v>
      </c>
      <c r="V732" s="72">
        <f t="shared" si="385"/>
        <v>0.63360106755333478</v>
      </c>
      <c r="W732" s="72">
        <f t="shared" si="386"/>
        <v>0.99276208000403299</v>
      </c>
      <c r="X732" s="72">
        <f t="shared" si="387"/>
        <v>0.35398920312625892</v>
      </c>
      <c r="Y732" s="72">
        <f t="shared" si="388"/>
        <v>0.58279549102684658</v>
      </c>
      <c r="Z732" s="72">
        <f t="shared" si="389"/>
        <v>0.80618478467084054</v>
      </c>
      <c r="AA732" s="72">
        <f t="shared" si="390"/>
        <v>0.63112325703715011</v>
      </c>
      <c r="AB732" s="72">
        <f t="shared" si="391"/>
        <v>0.31107843137254898</v>
      </c>
      <c r="AC732" s="72"/>
      <c r="AD732" s="72"/>
      <c r="AE732" s="72">
        <f t="shared" si="392"/>
        <v>0.12428969096470904</v>
      </c>
      <c r="AF732" s="72">
        <f t="shared" si="393"/>
        <v>6.3599407611157704E-2</v>
      </c>
      <c r="AG732" s="72">
        <f t="shared" si="394"/>
        <v>3.6158533105250773E-2</v>
      </c>
      <c r="AH732" s="72">
        <f t="shared" si="395"/>
        <v>0.36639893244666527</v>
      </c>
      <c r="AI732" s="72">
        <f t="shared" si="396"/>
        <v>7.2379199959670404E-3</v>
      </c>
      <c r="AJ732" s="72">
        <f>(AV732-Driver!$K$179)/(Driver!$L$179-Driver!$K$179)</f>
        <v>0.59398920312625891</v>
      </c>
      <c r="AK732" s="72">
        <f>(AW732-Driver!$K$180)/(Driver!$L$180-Driver!$K$180)</f>
        <v>0.46721147804830032</v>
      </c>
      <c r="AL732" s="72">
        <f>(AX732-Driver!$K$181)/(Driver!$L$181-Driver!$K$181)</f>
        <v>0.40618478467084046</v>
      </c>
      <c r="AM732" s="72">
        <f>(AY732-Driver!$K$182)/(Driver!$L$182-Driver!$K$182)</f>
        <v>0.84512325703715008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397"/>
        <v>12.501695835029169</v>
      </c>
      <c r="AW732" s="70">
        <f t="shared" si="398"/>
        <v>46.641316795511841</v>
      </c>
      <c r="AX732" s="70">
        <f t="shared" si="399"/>
        <v>4.6556630620375641</v>
      </c>
      <c r="AY732" s="70">
        <f>IFERROR(Driver!$K$19/Data!BH732/Data!BI732*Data!BK732*Data!BL732,"")</f>
        <v>-0.94807672073272342</v>
      </c>
      <c r="AZ732" s="70">
        <f t="shared" si="400"/>
        <v>42.933730454207002</v>
      </c>
      <c r="BA732" s="70"/>
      <c r="BB732" s="70"/>
      <c r="BC732" s="70">
        <f t="shared" si="401"/>
        <v>117.07750640921719</v>
      </c>
      <c r="BD732" s="70">
        <f t="shared" si="402"/>
        <v>4.9422108124771063</v>
      </c>
      <c r="BE732" s="70">
        <f t="shared" si="403"/>
        <v>6.4008467040142097E-2</v>
      </c>
      <c r="BF732" s="70">
        <f t="shared" si="404"/>
        <v>3.7950045192894843</v>
      </c>
      <c r="BG732" s="70">
        <f t="shared" si="405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219</v>
      </c>
      <c r="BS732" s="8" t="s">
        <v>835</v>
      </c>
      <c r="BT732" s="9" t="s">
        <v>836</v>
      </c>
      <c r="BU732" s="10">
        <v>183</v>
      </c>
      <c r="BV732" s="9" t="s">
        <v>222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305</v>
      </c>
      <c r="CU732" s="9" t="s">
        <v>301</v>
      </c>
      <c r="CV732" s="9" t="s">
        <v>302</v>
      </c>
      <c r="CW732" s="10"/>
      <c r="CX732" t="str">
        <f>INDEX('Data_Price '!AS$2:AS$1266,MATCH(Data!$DN732,'Data_Price '!$BE$2:$BE$1266,0))</f>
        <v>Scott Scrapper 105 183</v>
      </c>
      <c r="CY732" t="str">
        <f>INDEX('Data_Price '!AT$2:AT$1266,MATCH(Data!$DN732,'Data_Price '!$BE$2:$BE$1266,0))</f>
        <v>Snowcountry.eu</v>
      </c>
      <c r="CZ732">
        <f>INDEX('Data_Price '!AU$2:AU$1266,MATCH(Data!$DN732,'Data_Price '!$BE$2:$BE$1266,0))</f>
        <v>388.51</v>
      </c>
      <c r="DA732" t="str">
        <f>INDEX('Data_Price '!AV$2:AV$1266,MATCH(Data!$DN732,'Data_Price '!$BE$2:$BE$1266,0))</f>
        <v>https://www.google.com/url?url=https://www.snowcountry.eu/scott-scrapper-105-19-20-72041.html%3Fartikel_maat%3D65364%26country%3DUS&amp;rct=j&amp;q=&amp;esrc=s&amp;sa=U&amp;ved=0ahUKEwjArb-_z6P2AhXImWoFHcEbDJ0QsDwIKg&amp;usg=AOvVaw1yvoCIvVSiJGZKqKUUMqU3</v>
      </c>
      <c r="DB732" t="str">
        <f>INDEX('Data_Price '!AW$2:AW$1266,MATCH(Data!$DN732,'Data_Price '!$BE$2:$BE$1266,0))</f>
        <v>Scott Scrapper 105 183cm</v>
      </c>
      <c r="DC732" t="str">
        <f>INDEX('Data_Price '!AX$2:AX$1266,MATCH(Data!$DN732,'Data_Price '!$BE$2:$BE$1266,0))</f>
        <v>Sundance Ski and Board Shop</v>
      </c>
      <c r="DD732">
        <f>INDEX('Data_Price '!AY$2:AY$1266,MATCH(Data!$DN732,'Data_Price '!$BE$2:$BE$1266,0))</f>
        <v>512.80999999999995</v>
      </c>
      <c r="DE732" t="str">
        <f>INDEX('Data_Price '!AZ$2:AZ$1266,MATCH(Data!$DN732,'Data_Price '!$BE$2:$BE$1266,0))</f>
        <v>https://www.google.com/url?url=https://sundanceskishop.com/products/scott-scrapper-105%3Fvariant%3D31852740214882%26currency%3DCAD%26utm_medium%3Dproduct_sync%26utm_source%3Dgoogle%26utm_content%3Dsag_organic%26utm_campaign%3Dsag_organic&amp;rct=j&amp;q=&amp;esrc=s&amp;sa=U&amp;ved=0ahUKEwjArb-_z6P2AhXImWoFHcEbDJ0Q2SkILg&amp;usg=AOvVaw2bLaRQwsKh8QK2FrgbEdXD</v>
      </c>
      <c r="DF732">
        <f>INDEX('Data_Price '!BA$2:BA$1266,MATCH(Data!$DN732,'Data_Price '!$BE$2:$BE$1266,0))</f>
        <v>0</v>
      </c>
      <c r="DG732">
        <f>INDEX('Data_Price '!BB$2:BB$1266,MATCH(Data!$DN732,'Data_Price '!$BE$2:$BE$1266,0))</f>
        <v>0</v>
      </c>
      <c r="DH732">
        <f>INDEX('Data_Price '!BC$2:BC$1266,MATCH(Data!$DN732,'Data_Price '!$BE$2:$BE$1266,0))</f>
        <v>0</v>
      </c>
      <c r="DI732">
        <f>INDEX('Data_Price '!BD$2:BD$1266,MATCH(Data!$DN732,'Data_Price '!$BE$2:$BE$1266,0))</f>
        <v>0</v>
      </c>
      <c r="DJ732" s="89" t="e">
        <f ca="1">_xll.Connector("TinyUrl.TinyUrl",DA732,0)</f>
        <v>#NAME?</v>
      </c>
      <c r="DK732" s="89" t="e">
        <f ca="1">_xll.Connector("TinyUrl.TinyUrl",DE732,0)</f>
        <v>#NAME?</v>
      </c>
      <c r="DL732" s="89" t="e">
        <f ca="1">_xll.Connector("TinyUrl.TinyUrl",DI732,0)</f>
        <v>#NAME?</v>
      </c>
      <c r="DM732" s="224" t="str">
        <f t="shared" si="406"/>
        <v>Scrapper 105</v>
      </c>
      <c r="DN732" s="89" t="str">
        <f t="shared" si="407"/>
        <v xml:space="preserve"> ScottScrapper 105183 Unisex</v>
      </c>
      <c r="DO732" s="227" t="s">
        <v>939</v>
      </c>
    </row>
    <row r="733" spans="1:119" ht="15.45" customHeight="1">
      <c r="B733" s="224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#VALUE!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374"/>
        <v>#VALUE!</v>
      </c>
      <c r="I733" s="43">
        <f t="shared" si="375"/>
        <v>0</v>
      </c>
      <c r="J733" s="43" t="e">
        <f t="array" ref="J733">NOT(OR(($H$9:$H$1273=TRUE)*($I$9:$I$1273&gt;0)*($BT$9:$BT$1273=BT733)*($K$9:$K$1273&gt;K733)))</f>
        <v>#VALUE!</v>
      </c>
      <c r="K733" s="72">
        <f t="shared" si="376"/>
        <v>0.50188789814317636</v>
      </c>
      <c r="L733" s="72">
        <f t="shared" si="377"/>
        <v>0.61652082829747812</v>
      </c>
      <c r="M733" s="72">
        <f t="shared" si="378"/>
        <v>0.3872549679888746</v>
      </c>
      <c r="N733" s="72">
        <f t="shared" si="379"/>
        <v>3.1923101245810326E-2</v>
      </c>
      <c r="O733" s="72">
        <f t="shared" si="380"/>
        <v>0.31191696611950637</v>
      </c>
      <c r="P733" s="72">
        <f t="shared" si="381"/>
        <v>0.81792483660130721</v>
      </c>
      <c r="Q733" s="72"/>
      <c r="R733" s="72"/>
      <c r="S733" s="72">
        <f t="shared" si="382"/>
        <v>0.75551244933444028</v>
      </c>
      <c r="T733" s="72">
        <f t="shared" si="383"/>
        <v>0.92912473316533473</v>
      </c>
      <c r="U733" s="72">
        <f t="shared" si="384"/>
        <v>0.91850126763296336</v>
      </c>
      <c r="V733" s="72">
        <f t="shared" si="385"/>
        <v>0.76672463032571914</v>
      </c>
      <c r="W733" s="72">
        <f t="shared" si="386"/>
        <v>0.98570348970689525</v>
      </c>
      <c r="X733" s="72">
        <f t="shared" si="387"/>
        <v>0.38347917170252188</v>
      </c>
      <c r="Y733" s="72">
        <f t="shared" si="388"/>
        <v>0.6127450320111254</v>
      </c>
      <c r="Z733" s="72">
        <f t="shared" si="389"/>
        <v>0.96807689875418967</v>
      </c>
      <c r="AA733" s="72">
        <f t="shared" si="390"/>
        <v>0.68808303388049363</v>
      </c>
      <c r="AB733" s="72">
        <f t="shared" si="391"/>
        <v>0.18207516339869279</v>
      </c>
      <c r="AC733" s="72"/>
      <c r="AD733" s="72"/>
      <c r="AE733" s="72">
        <f t="shared" si="392"/>
        <v>0.24448755066555977</v>
      </c>
      <c r="AF733" s="72">
        <f t="shared" si="393"/>
        <v>7.0875266834665315E-2</v>
      </c>
      <c r="AG733" s="72">
        <f t="shared" si="394"/>
        <v>8.1498732367036628E-2</v>
      </c>
      <c r="AH733" s="72">
        <f t="shared" si="395"/>
        <v>0.23327536967428086</v>
      </c>
      <c r="AI733" s="72">
        <f t="shared" si="396"/>
        <v>1.4296510293104775E-2</v>
      </c>
      <c r="AJ733" s="72">
        <f>(AV733-Driver!$K$179)/(Driver!$L$179-Driver!$K$179)</f>
        <v>0.62347917170252187</v>
      </c>
      <c r="AK733" s="72">
        <f>(AW733-Driver!$K$180)/(Driver!$L$180-Driver!$K$180)</f>
        <v>0.36544503722712252</v>
      </c>
      <c r="AL733" s="72">
        <f>(AX733-Driver!$K$181)/(Driver!$L$181-Driver!$K$181)</f>
        <v>0.56807689875418965</v>
      </c>
      <c r="AM733" s="72">
        <f>(AY733-Driver!$K$182)/(Driver!$L$182-Driver!$K$182)</f>
        <v>0.9020830338804936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397"/>
        <v>13.122371455704789</v>
      </c>
      <c r="AW733" s="70">
        <f t="shared" si="398"/>
        <v>36.689764766357058</v>
      </c>
      <c r="AX733" s="70">
        <f t="shared" si="399"/>
        <v>6.112692088787707</v>
      </c>
      <c r="AY733" s="70">
        <f>IFERROR(Driver!$K$19/Data!BH733/Data!BI733*Data!BK733*Data!BL733,"")</f>
        <v>-0.59939791066594506</v>
      </c>
      <c r="AZ733" s="70">
        <f t="shared" si="400"/>
        <v>31.176470588235297</v>
      </c>
      <c r="BA733" s="70"/>
      <c r="BB733" s="70"/>
      <c r="BC733" s="70">
        <f t="shared" si="401"/>
        <v>54.730040980421741</v>
      </c>
      <c r="BD733" s="70">
        <f t="shared" si="402"/>
        <v>4.2983101632563638</v>
      </c>
      <c r="BE733" s="70">
        <f t="shared" si="403"/>
        <v>1.8676355959578863E-2</v>
      </c>
      <c r="BF733" s="70">
        <f t="shared" si="404"/>
        <v>18.830375688470596</v>
      </c>
      <c r="BG733" s="70">
        <f t="shared" si="405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219</v>
      </c>
      <c r="BS733" s="8" t="s">
        <v>719</v>
      </c>
      <c r="BT733" s="9" t="s">
        <v>740</v>
      </c>
      <c r="BU733" s="10">
        <v>189</v>
      </c>
      <c r="BV733" s="9" t="s">
        <v>222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301</v>
      </c>
      <c r="CU733" s="9" t="s">
        <v>302</v>
      </c>
      <c r="CV733" s="10"/>
      <c r="CW733" s="10"/>
      <c r="CX733" t="str">
        <f>INDEX('Data_Price '!AS$2:AS$1266,MATCH(Data!$DN733,'Data_Price '!$BE$2:$BE$1266,0))</f>
        <v>Line 2022 Vision 118 189cm Skis</v>
      </c>
      <c r="CY733" t="str">
        <f>INDEX('Data_Price '!AT$2:AT$1266,MATCH(Data!$DN733,'Data_Price '!$BE$2:$BE$1266,0))</f>
        <v>Snowcountry.eu</v>
      </c>
      <c r="CZ733">
        <f>INDEX('Data_Price '!AU$2:AU$1266,MATCH(Data!$DN733,'Data_Price '!$BE$2:$BE$1266,0))</f>
        <v>509.05</v>
      </c>
      <c r="DA733" t="str">
        <f>INDEX('Data_Price '!AV$2:AV$1266,MATCH(Data!$DN733,'Data_Price '!$BE$2:$BE$1266,0))</f>
        <v>https://www.google.com/url?url=https://www.snowcountry.eu/line-vision-118.html%3Fartikel_maat%3D65377%26country%3DUS&amp;rct=j&amp;q=&amp;esrc=s&amp;sa=U&amp;ved=0ahUKEwiBmZ3Az6P2AhWnlWoFHSWnDO0QsDwIRQ&amp;usg=AOvVaw2DqA1tvNVUPpp9saY9Qf7N</v>
      </c>
      <c r="DB733" t="str">
        <f>INDEX('Data_Price '!AW$2:AW$1266,MATCH(Data!$DN733,'Data_Price '!$BE$2:$BE$1266,0))</f>
        <v>Line 2022 Vision 118 189cm Skis</v>
      </c>
      <c r="DC733" t="str">
        <f>INDEX('Data_Price '!AX$2:AX$1266,MATCH(Data!$DN733,'Data_Price '!$BE$2:$BE$1266,0))</f>
        <v>Snowcountry.eu</v>
      </c>
      <c r="DD733">
        <f>INDEX('Data_Price '!AY$2:AY$1266,MATCH(Data!$DN733,'Data_Price '!$BE$2:$BE$1266,0))</f>
        <v>509.05</v>
      </c>
      <c r="DE733" t="str">
        <f>INDEX('Data_Price '!AZ$2:AZ$1266,MATCH(Data!$DN733,'Data_Price '!$BE$2:$BE$1266,0))</f>
        <v>https://www.google.com/url?q=https://www.snowcountry.eu/line-vision-118.html%3Fartikel_maat%3D65377%26country%3DUS&amp;sa=U&amp;ved=0ahUKEwjF_93Az6P2AhV1mmoFHTJsAf8Q2ykIGQ&amp;usg=AOvVaw2QEqmSNDj16afH8qaCMQ7k</v>
      </c>
      <c r="DF733" t="str">
        <f>INDEX('Data_Price '!BA$2:BA$1266,MATCH(Data!$DN733,'Data_Price '!$BE$2:$BE$1266,0))</f>
        <v>Line 2022 Vision 118 189cm Skis</v>
      </c>
      <c r="DG733" t="str">
        <f>INDEX('Data_Price '!BB$2:BB$1266,MATCH(Data!$DN733,'Data_Price '!$BE$2:$BE$1266,0))</f>
        <v>Snowinn.com</v>
      </c>
      <c r="DH733">
        <f>INDEX('Data_Price '!BC$2:BC$1266,MATCH(Data!$DN733,'Data_Price '!$BE$2:$BE$1266,0))</f>
        <v>536.99</v>
      </c>
      <c r="DI733" t="str">
        <f>INDEX('Data_Price '!BD$2:BD$1266,MATCH(Data!$DN733,'Data_Price '!$BE$2:$BE$1266,0))</f>
        <v>https://www.google.com/url?q=https://www.snowinn.com/ski-store/line-vision-118-alpine-skis/138134081/p%3Futm_source%3Dgoogle_products%26utm_medium%3Dmerchant%26id_producte%3D13274331%26country%3Dus&amp;sa=U&amp;ved=0ahUKEwjF_93Az6P2AhV1mmoFHTJsAf8Q2ykIGw&amp;usg=AOvVaw2W53PDKlXtmzD88jMfUo9X</v>
      </c>
      <c r="DJ733" s="89" t="e">
        <f ca="1">_xll.Connector("TinyUrl.TinyUrl",DA733,0)</f>
        <v>#NAME?</v>
      </c>
      <c r="DK733" s="89" t="e">
        <f ca="1">_xll.Connector("TinyUrl.TinyUrl",DE733,0)</f>
        <v>#NAME?</v>
      </c>
      <c r="DL733" s="89" t="e">
        <f ca="1">_xll.Connector("TinyUrl.TinyUrl",DI733,0)</f>
        <v>#NAME?</v>
      </c>
      <c r="DM733" s="224" t="str">
        <f t="shared" si="406"/>
        <v>Vision 118</v>
      </c>
      <c r="DN733" s="89" t="str">
        <f t="shared" si="407"/>
        <v xml:space="preserve"> LineVision 118189 Unisex</v>
      </c>
      <c r="DO733" s="227" t="s">
        <v>1008</v>
      </c>
    </row>
    <row r="734" spans="1:119" ht="15.45" customHeight="1">
      <c r="B734" s="224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#VALUE!</v>
      </c>
      <c r="F734" s="43" t="b">
        <f>CL734&gt;Driver!$F$56</f>
        <v>0</v>
      </c>
      <c r="G734" s="43" t="b">
        <f>AND(CB734&gt;Driver!$F$55,CB734&lt;Driver!$G$55)</f>
        <v>0</v>
      </c>
      <c r="H734" s="43" t="e">
        <f t="shared" si="374"/>
        <v>#VALUE!</v>
      </c>
      <c r="I734" s="43">
        <f t="shared" si="375"/>
        <v>0</v>
      </c>
      <c r="J734" s="43" t="e">
        <f t="array" ref="J734">NOT(OR(($H$9:$H$1273=TRUE)*($I$9:$I$1273&gt;0)*($BT$9:$BT$1273=BT734)*($K$9:$K$1273&gt;K734)))</f>
        <v>#VALUE!</v>
      </c>
      <c r="K734" s="72">
        <f t="shared" si="376"/>
        <v>0.59201130681687808</v>
      </c>
      <c r="L734" s="72">
        <f t="shared" si="377"/>
        <v>0.84808959793731375</v>
      </c>
      <c r="M734" s="72">
        <f t="shared" si="378"/>
        <v>0.33593301569644241</v>
      </c>
      <c r="N734" s="72">
        <f t="shared" si="379"/>
        <v>8.4411560108771155E-2</v>
      </c>
      <c r="O734" s="72">
        <f t="shared" si="380"/>
        <v>0.28953127783022925</v>
      </c>
      <c r="P734" s="72">
        <f t="shared" si="381"/>
        <v>0.63385620915032681</v>
      </c>
      <c r="Q734" s="72"/>
      <c r="R734" s="72"/>
      <c r="S734" s="72">
        <f t="shared" si="382"/>
        <v>0.79111976398338912</v>
      </c>
      <c r="T734" s="72">
        <f t="shared" si="383"/>
        <v>0.98873651561320708</v>
      </c>
      <c r="U734" s="72">
        <f t="shared" si="384"/>
        <v>0.9746732313929668</v>
      </c>
      <c r="V734" s="72">
        <f t="shared" si="385"/>
        <v>0.68014341740017725</v>
      </c>
      <c r="W734" s="72">
        <f t="shared" si="386"/>
        <v>0.97027258484253009</v>
      </c>
      <c r="X734" s="72">
        <f t="shared" si="387"/>
        <v>0.15191040206268625</v>
      </c>
      <c r="Y734" s="72">
        <f t="shared" si="388"/>
        <v>0.66406698430355759</v>
      </c>
      <c r="Z734" s="72">
        <f t="shared" si="389"/>
        <v>0.91558843989122884</v>
      </c>
      <c r="AA734" s="72">
        <f t="shared" si="390"/>
        <v>0.71046872216977075</v>
      </c>
      <c r="AB734" s="72">
        <f t="shared" si="391"/>
        <v>0.36614379084967319</v>
      </c>
      <c r="AC734" s="72"/>
      <c r="AD734" s="72"/>
      <c r="AE734" s="72">
        <f t="shared" si="392"/>
        <v>0.20888023601661093</v>
      </c>
      <c r="AF734" s="72">
        <f t="shared" si="393"/>
        <v>1.1263484386792921E-2</v>
      </c>
      <c r="AG734" s="72">
        <f t="shared" si="394"/>
        <v>2.5326768607033159E-2</v>
      </c>
      <c r="AH734" s="72">
        <f t="shared" si="395"/>
        <v>0.31985658259982269</v>
      </c>
      <c r="AI734" s="72">
        <f t="shared" si="396"/>
        <v>2.9727415157469864E-2</v>
      </c>
      <c r="AJ734" s="72">
        <f>(AV734-Driver!$K$179)/(Driver!$L$179-Driver!$K$179)</f>
        <v>0.39191040206268624</v>
      </c>
      <c r="AK734" s="72">
        <f>(AW734-Driver!$K$180)/(Driver!$L$180-Driver!$K$180)</f>
        <v>0.53356880789345618</v>
      </c>
      <c r="AL734" s="72">
        <f>(AX734-Driver!$K$181)/(Driver!$L$181-Driver!$K$181)</f>
        <v>0.51558843989122882</v>
      </c>
      <c r="AM734" s="72">
        <f>(AY734-Driver!$K$182)/(Driver!$L$182-Driver!$K$182)</f>
        <v>0.92446872216977072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397"/>
        <v>8.2485415818749139</v>
      </c>
      <c r="AW734" s="70">
        <f t="shared" si="398"/>
        <v>53.130277352069228</v>
      </c>
      <c r="AX734" s="70">
        <f t="shared" si="399"/>
        <v>5.6402959590210591</v>
      </c>
      <c r="AY734" s="70">
        <f>IFERROR(Driver!$K$19/Data!BH734/Data!BI734*Data!BK734*Data!BL734,"")</f>
        <v>-0.46236410211191531</v>
      </c>
      <c r="AZ734" s="70">
        <f t="shared" si="400"/>
        <v>47.952345495160088</v>
      </c>
      <c r="BA734" s="70"/>
      <c r="BB734" s="70"/>
      <c r="BC734" s="70">
        <f t="shared" si="401"/>
        <v>73.199802626866983</v>
      </c>
      <c r="BD734" s="70">
        <f t="shared" si="402"/>
        <v>11.567444105100382</v>
      </c>
      <c r="BE734" s="70">
        <f t="shared" si="403"/>
        <v>7.4838299273489936E-2</v>
      </c>
      <c r="BF734" s="70">
        <f t="shared" si="404"/>
        <v>9.0516359559769874</v>
      </c>
      <c r="BG734" s="70">
        <f t="shared" si="405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219</v>
      </c>
      <c r="BS734" s="8" t="s">
        <v>610</v>
      </c>
      <c r="BT734" s="9" t="s">
        <v>622</v>
      </c>
      <c r="BU734" s="10">
        <v>181</v>
      </c>
      <c r="BV734" s="9" t="s">
        <v>222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305</v>
      </c>
      <c r="CU734" s="10"/>
      <c r="CV734" s="10"/>
      <c r="CW734" s="10"/>
      <c r="CX734" t="str">
        <f>INDEX('Data_Price '!AS$2:AS$1266,MATCH(Data!$DN734,'Data_Price '!$BE$2:$BE$1266,0))</f>
        <v>Fischer Ranger 99 Ti Dark Green 181 Ski Men</v>
      </c>
      <c r="CY734" t="str">
        <f>INDEX('Data_Price '!AT$2:AT$1266,MATCH(Data!$DN734,'Data_Price '!$BE$2:$BE$1266,0))</f>
        <v>! OutdoorXL.com</v>
      </c>
      <c r="CZ734">
        <f>INDEX('Data_Price '!AU$2:AU$1266,MATCH(Data!$DN734,'Data_Price '!$BE$2:$BE$1266,0))</f>
        <v>484.95</v>
      </c>
      <c r="DA734" t="str">
        <f>INDEX('Data_Price '!AV$2:AV$1266,MATCH(Data!$DN734,'Data_Price '!$BE$2:$BE$1266,0))</f>
        <v>https://www.google.com/url?url=https://www.outdoorxl.com/fischer-ranger-99-ti-365352.html%3Fprl%3D92-621x144-2520&amp;rct=j&amp;q=&amp;esrc=s&amp;sa=U&amp;ved=0ahUKEwjihvjAz6P2AhW4lmoFHZEkB5sQ2SkIQQ&amp;usg=AOvVaw31ATM4p-hMIeiawHhvKQCs</v>
      </c>
      <c r="DB734" t="str">
        <f>INDEX('Data_Price '!AW$2:AW$1266,MATCH(Data!$DN734,'Data_Price '!$BE$2:$BE$1266,0))</f>
        <v>Fischer Ranger 99 Ti Skis</v>
      </c>
      <c r="DC734" t="str">
        <f>INDEX('Data_Price '!AX$2:AX$1266,MATCH(Data!$DN734,'Data_Price '!$BE$2:$BE$1266,0))</f>
        <v>OMCgear.com</v>
      </c>
      <c r="DD734">
        <f>INDEX('Data_Price '!AY$2:AY$1266,MATCH(Data!$DN734,'Data_Price '!$BE$2:$BE$1266,0))</f>
        <v>559.94000000000005</v>
      </c>
      <c r="DE734" t="str">
        <f>INDEX('Data_Price '!AZ$2:AZ$1266,MATCH(Data!$DN734,'Data_Price '!$BE$2:$BE$1266,0))</f>
        <v>https://www.google.com/url?url=https://omcgear.com/fischer-ranger-99-ti-skis/&amp;rct=j&amp;q=&amp;esrc=s&amp;sa=U&amp;ved=0ahUKEwjihvjAz6P2AhW4lmoFHZEkB5sQsDwIOQ&amp;usg=AOvVaw1Un8-eRw8aEKOc5JyUmDlK</v>
      </c>
      <c r="DF734" t="str">
        <f>INDEX('Data_Price '!BA$2:BA$1266,MATCH(Data!$DN734,'Data_Price '!$BE$2:$BE$1266,0))</f>
        <v>Fischer Ranger 99 Ti Skis</v>
      </c>
      <c r="DG734" t="str">
        <f>INDEX('Data_Price '!BB$2:BB$1266,MATCH(Data!$DN734,'Data_Price '!$BE$2:$BE$1266,0))</f>
        <v>OMCgear.com</v>
      </c>
      <c r="DH734">
        <f>INDEX('Data_Price '!BC$2:BC$1266,MATCH(Data!$DN734,'Data_Price '!$BE$2:$BE$1266,0))</f>
        <v>559.94000000000005</v>
      </c>
      <c r="DI734" t="str">
        <f>INDEX('Data_Price '!BD$2:BD$1266,MATCH(Data!$DN734,'Data_Price '!$BE$2:$BE$1266,0))</f>
        <v>https://www.google.com/url?q=https://omcgear.com/fischer-ranger-99-ti-skis/&amp;sa=U&amp;ved=0ahUKEwiQpJzBz6P2AhVIm2oFHboPCm4Q2ykIGA&amp;usg=AOvVaw1OIFpxDf5hCKNy7l6MVXHZ</v>
      </c>
      <c r="DJ734" s="89" t="e">
        <f ca="1">_xll.Connector("TinyUrl.TinyUrl",DA734,0)</f>
        <v>#NAME?</v>
      </c>
      <c r="DK734" s="89" t="e">
        <f ca="1">_xll.Connector("TinyUrl.TinyUrl",DE734,0)</f>
        <v>#NAME?</v>
      </c>
      <c r="DL734" s="89" t="e">
        <f ca="1">_xll.Connector("TinyUrl.TinyUrl",DI734,0)</f>
        <v>#NAME?</v>
      </c>
      <c r="DM734" s="224" t="str">
        <f t="shared" si="406"/>
        <v>Ranger 99 Ti</v>
      </c>
      <c r="DN734" s="89" t="str">
        <f t="shared" si="407"/>
        <v xml:space="preserve"> FischerRanger 99 Ti181 Unisex</v>
      </c>
      <c r="DO734" s="227" t="s">
        <v>1045</v>
      </c>
    </row>
    <row r="735" spans="1:119" ht="15.45" customHeight="1">
      <c r="A735" s="224">
        <f>ROW()</f>
        <v>735</v>
      </c>
      <c r="B735" s="224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#VALUE!</v>
      </c>
      <c r="F735" s="43" t="b">
        <f>CL735&gt;Driver!$F$56</f>
        <v>1</v>
      </c>
      <c r="G735" s="43" t="b">
        <f>AND(CB735&gt;Driver!$F$55,CB735&lt;Driver!$G$55)</f>
        <v>0</v>
      </c>
      <c r="H735" s="43" t="e">
        <f t="shared" si="374"/>
        <v>#VALUE!</v>
      </c>
      <c r="I735" s="43">
        <f t="shared" si="375"/>
        <v>0</v>
      </c>
      <c r="J735" s="43" t="e">
        <f t="array" ref="J735">NOT(OR(($H$9:$H$1273=TRUE)*($I$9:$I$1273&gt;0)*($BT$9:$BT$1273=BT735)*($K$9:$K$1273&gt;K735)))</f>
        <v>#VALUE!</v>
      </c>
      <c r="K735" s="72">
        <f t="shared" si="376"/>
        <v>0.69973821220157562</v>
      </c>
      <c r="L735" s="72">
        <f t="shared" si="377"/>
        <v>0.92751269035532991</v>
      </c>
      <c r="M735" s="72">
        <f t="shared" si="378"/>
        <v>0.47196373404782144</v>
      </c>
      <c r="N735" s="72">
        <f t="shared" si="379"/>
        <v>0.12425219755897032</v>
      </c>
      <c r="O735" s="72">
        <f t="shared" si="380"/>
        <v>0.2917697235387422</v>
      </c>
      <c r="P735" s="72">
        <f t="shared" si="381"/>
        <v>0.99986928104575168</v>
      </c>
      <c r="Q735" s="72"/>
      <c r="R735" s="72"/>
      <c r="S735" s="72">
        <f t="shared" si="382"/>
        <v>0.70188031790402916</v>
      </c>
      <c r="T735" s="72">
        <f t="shared" si="383"/>
        <v>0.92817833475954437</v>
      </c>
      <c r="U735" s="72">
        <f t="shared" si="384"/>
        <v>0.97023876499371808</v>
      </c>
      <c r="V735" s="72">
        <f t="shared" si="385"/>
        <v>0.62979434437335213</v>
      </c>
      <c r="W735" s="72">
        <f t="shared" si="386"/>
        <v>0.91941964285714284</v>
      </c>
      <c r="X735" s="72">
        <f t="shared" si="387"/>
        <v>7.2487309644670067E-2</v>
      </c>
      <c r="Y735" s="72">
        <f t="shared" si="388"/>
        <v>0.52803626595217856</v>
      </c>
      <c r="Z735" s="72">
        <f t="shared" si="389"/>
        <v>0.87574780244102968</v>
      </c>
      <c r="AA735" s="72">
        <f t="shared" si="390"/>
        <v>0.7082302764612578</v>
      </c>
      <c r="AB735" s="72">
        <f t="shared" si="391"/>
        <v>1.3071895424832114E-4</v>
      </c>
      <c r="AC735" s="72"/>
      <c r="AD735" s="72"/>
      <c r="AE735" s="72">
        <f t="shared" si="392"/>
        <v>0.29811968209597084</v>
      </c>
      <c r="AF735" s="72">
        <f t="shared" si="393"/>
        <v>7.1821665240455648E-2</v>
      </c>
      <c r="AG735" s="72">
        <f t="shared" si="394"/>
        <v>2.9761235006281958E-2</v>
      </c>
      <c r="AH735" s="72">
        <f t="shared" si="395"/>
        <v>0.37020565562664787</v>
      </c>
      <c r="AI735" s="72">
        <f t="shared" si="396"/>
        <v>8.058035714285712E-2</v>
      </c>
      <c r="AJ735" s="72">
        <f>(AV735-Driver!$K$179)/(Driver!$L$179-Driver!$K$179)</f>
        <v>0.16751269035532992</v>
      </c>
      <c r="AK735" s="72">
        <f>(AW735-Driver!$K$180)/(Driver!$L$180-Driver!$K$180)</f>
        <v>0.18863517753524633</v>
      </c>
      <c r="AL735" s="72">
        <f>(AX735-Driver!$K$181)/(Driver!$L$181-Driver!$K$181)</f>
        <v>0.4757478024410296</v>
      </c>
      <c r="AM735" s="72">
        <f>(AY735-Driver!$K$182)/(Driver!$L$182-Driver!$K$182)</f>
        <v>0.92223027646125777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397"/>
        <v>3.5256410256410255</v>
      </c>
      <c r="AW735" s="70">
        <f t="shared" si="398"/>
        <v>19.399855599905198</v>
      </c>
      <c r="AX735" s="70">
        <f t="shared" si="399"/>
        <v>5.2817302219692666</v>
      </c>
      <c r="AY735" s="70">
        <f>IFERROR(Driver!$K$19/Data!BH827/Data!BI827*Data!BK827*Data!BL827,"")</f>
        <v>-0.47606672928670257</v>
      </c>
      <c r="AZ735" s="70">
        <f t="shared" si="400"/>
        <v>14.594192107222634</v>
      </c>
      <c r="BA735" s="70"/>
      <c r="BB735" s="70"/>
      <c r="BC735" s="70">
        <f t="shared" si="401"/>
        <v>26.910681562938684</v>
      </c>
      <c r="BD735" s="70">
        <f t="shared" si="402"/>
        <v>4.2145555812626663</v>
      </c>
      <c r="BE735" s="70">
        <f t="shared" si="403"/>
        <v>7.0404623933134708E-2</v>
      </c>
      <c r="BF735" s="70">
        <f t="shared" si="404"/>
        <v>3.3650618798543799</v>
      </c>
      <c r="BG735" s="70">
        <f t="shared" si="405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219</v>
      </c>
      <c r="BS735" s="8" t="s">
        <v>405</v>
      </c>
      <c r="BT735" s="9" t="s">
        <v>422</v>
      </c>
      <c r="BU735" s="10">
        <v>164</v>
      </c>
      <c r="BV735" s="9" t="s">
        <v>222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303</v>
      </c>
      <c r="CU735" s="10"/>
      <c r="CV735" s="10"/>
      <c r="CW735" s="10"/>
      <c r="CX735" t="str">
        <f>INDEX('Data_Price '!AS$2:AS$1266,MATCH(Data!$DN735,'Data_Price '!$BE$2:$BE$1266,0))</f>
        <v>Armada Edollo Skis Â· 2022</v>
      </c>
      <c r="CY735" t="str">
        <f>INDEX('Data_Price '!AT$2:AT$1266,MATCH(Data!$DN735,'Data_Price '!$BE$2:$BE$1266,0))</f>
        <v>Snowcountry.eu</v>
      </c>
      <c r="CZ735">
        <f>INDEX('Data_Price '!AU$2:AU$1266,MATCH(Data!$DN735,'Data_Price '!$BE$2:$BE$1266,0))</f>
        <v>444.15</v>
      </c>
      <c r="DA735" t="str">
        <f>INDEX('Data_Price '!AV$2:AV$1266,MATCH(Data!$DN735,'Data_Price '!$BE$2:$BE$1266,0))</f>
        <v>https://www.google.com/url?url=https://www.snowcountry.eu/armada-edollo-7824.html%3Fartikel_maat%3D65286%26country%3DUS&amp;rct=j&amp;q=&amp;esrc=s&amp;sa=U&amp;ved=0ahUKEwiCyOPwz6P2AhVFl2oFHVmUCUYQsDwIVw&amp;usg=AOvVaw1LjsdNDZSFix4B2gM1mnd5</v>
      </c>
      <c r="DB735" t="str">
        <f>INDEX('Data_Price '!AW$2:AW$1266,MATCH(Data!$DN735,'Data_Price '!$BE$2:$BE$1266,0))</f>
        <v>Armada Edollo Skis Â· 2022</v>
      </c>
      <c r="DC735" t="str">
        <f>INDEX('Data_Price '!AX$2:AX$1266,MATCH(Data!$DN735,'Data_Price '!$BE$2:$BE$1266,0))</f>
        <v>Snowcountry.eu</v>
      </c>
      <c r="DD735">
        <f>INDEX('Data_Price '!AY$2:AY$1266,MATCH(Data!$DN735,'Data_Price '!$BE$2:$BE$1266,0))</f>
        <v>444.15</v>
      </c>
      <c r="DE735" t="str">
        <f>INDEX('Data_Price '!AZ$2:AZ$1266,MATCH(Data!$DN735,'Data_Price '!$BE$2:$BE$1266,0))</f>
        <v>https://www.google.com/url?q=https://www.snowcountry.eu/armada-edollo-7824.html%3Fartikel_maat%3D65286%26country%3DUS&amp;sa=U&amp;ved=0ahUKEwiUo47xz6P2AhW7lGoFHWdjAiEQ2ykIGA&amp;usg=AOvVaw2XO_5I3uDw2R7vuS4dDWlU</v>
      </c>
      <c r="DF735" t="str">
        <f>INDEX('Data_Price '!BA$2:BA$1266,MATCH(Data!$DN735,'Data_Price '!$BE$2:$BE$1266,0))</f>
        <v>Armada Edollo Skis Â· 2022</v>
      </c>
      <c r="DG735" t="str">
        <f>INDEX('Data_Price '!BB$2:BB$1266,MATCH(Data!$DN735,'Data_Price '!$BE$2:$BE$1266,0))</f>
        <v>Absolute-Snow.co.uk</v>
      </c>
      <c r="DH735">
        <f>INDEX('Data_Price '!BC$2:BC$1266,MATCH(Data!$DN735,'Data_Price '!$BE$2:$BE$1266,0))</f>
        <v>547.92999999999995</v>
      </c>
      <c r="DI735" t="str">
        <f>INDEX('Data_Price '!BD$2:BD$1266,MATCH(Data!$DN735,'Data_Price '!$BE$2:$BE$1266,0))</f>
        <v>https://www.google.com/url?q=https://www.absolute-snow.co.uk/V/Armada_Edollo_Skis_164cm_White_Ski_Only_2022-(310820)%3Fcurr%3DUSD%26deliverycountry%3DUSA&amp;sa=U&amp;ved=0ahUKEwiUo47xz6P2AhW7lGoFHWdjAiEQ2ykIHA&amp;usg=AOvVaw3Lh-vnmR69imXCMeqEf1wl</v>
      </c>
      <c r="DJ735" s="89" t="e">
        <f ca="1">_xll.Connector("TinyUrl.TinyUrl",DA735,0)</f>
        <v>#NAME?</v>
      </c>
      <c r="DK735" s="89" t="e">
        <f ca="1">_xll.Connector("TinyUrl.TinyUrl",DE735,0)</f>
        <v>#NAME?</v>
      </c>
      <c r="DL735" s="89" t="e">
        <f ca="1">_xll.Connector("TinyUrl.TinyUrl",DI735,0)</f>
        <v>#NAME?</v>
      </c>
      <c r="DM735" s="224" t="str">
        <f t="shared" si="406"/>
        <v>Edollo</v>
      </c>
      <c r="DN735" s="89" t="str">
        <f t="shared" si="407"/>
        <v xml:space="preserve"> ArmadaEdollo164 Unisex</v>
      </c>
      <c r="DO735" s="227" t="s">
        <v>1092</v>
      </c>
    </row>
    <row r="736" spans="1:119" ht="15.45" customHeight="1">
      <c r="B736" s="224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#VALUE!</v>
      </c>
      <c r="F736" s="43" t="b">
        <f>CL736&gt;Driver!$F$56</f>
        <v>0</v>
      </c>
      <c r="G736" s="43" t="b">
        <f>AND(CB736&gt;Driver!$F$55,CB736&lt;Driver!$G$55)</f>
        <v>1</v>
      </c>
      <c r="H736" s="43" t="e">
        <f t="shared" si="374"/>
        <v>#VALUE!</v>
      </c>
      <c r="I736" s="43">
        <f t="shared" si="375"/>
        <v>0</v>
      </c>
      <c r="J736" s="43" t="e">
        <f t="array" ref="J736">NOT(OR(($H$9:$H$1273=TRUE)*($I$9:$I$1273&gt;0)*($BT$9:$BT$1273=BT736)*($K$9:$K$1273&gt;K736)))</f>
        <v>#VALUE!</v>
      </c>
      <c r="K736" s="72">
        <f t="shared" si="376"/>
        <v>0.78324269513103728</v>
      </c>
      <c r="L736" s="72">
        <f t="shared" si="377"/>
        <v>0.95901700104745791</v>
      </c>
      <c r="M736" s="72">
        <f t="shared" si="378"/>
        <v>0.60746838921461666</v>
      </c>
      <c r="N736" s="72">
        <f t="shared" si="379"/>
        <v>0.43096186681844051</v>
      </c>
      <c r="O736" s="72">
        <f t="shared" si="380"/>
        <v>0.43886160147900433</v>
      </c>
      <c r="P736" s="72">
        <f t="shared" si="381"/>
        <v>0.95258169934640524</v>
      </c>
      <c r="Q736" s="72"/>
      <c r="R736" s="72"/>
      <c r="S736" s="72">
        <f t="shared" si="382"/>
        <v>0.68399076558647764</v>
      </c>
      <c r="T736" s="72">
        <f t="shared" si="383"/>
        <v>0.89770837929522618</v>
      </c>
      <c r="U736" s="72">
        <f t="shared" si="384"/>
        <v>0.8449968235587072</v>
      </c>
      <c r="V736" s="72">
        <f t="shared" si="385"/>
        <v>0.64968536528029541</v>
      </c>
      <c r="W736" s="72">
        <f t="shared" si="386"/>
        <v>0.94984198645598195</v>
      </c>
      <c r="X736" s="72">
        <f t="shared" si="387"/>
        <v>4.0982998952542121E-2</v>
      </c>
      <c r="Y736" s="72">
        <f t="shared" si="388"/>
        <v>0.39253161078538334</v>
      </c>
      <c r="Z736" s="72">
        <f t="shared" si="389"/>
        <v>0.56903813318155949</v>
      </c>
      <c r="AA736" s="72">
        <f t="shared" si="390"/>
        <v>0.56113839852099567</v>
      </c>
      <c r="AB736" s="72">
        <f t="shared" si="391"/>
        <v>4.74183006535948E-2</v>
      </c>
      <c r="AC736" s="72"/>
      <c r="AD736" s="72"/>
      <c r="AE736" s="72">
        <f t="shared" si="392"/>
        <v>0.3160092344135223</v>
      </c>
      <c r="AF736" s="72">
        <f t="shared" si="393"/>
        <v>0.10229162070477385</v>
      </c>
      <c r="AG736" s="72">
        <f t="shared" si="394"/>
        <v>0.15500317644129283</v>
      </c>
      <c r="AH736" s="72">
        <f t="shared" si="395"/>
        <v>0.35031463471970459</v>
      </c>
      <c r="AI736" s="72">
        <f t="shared" si="396"/>
        <v>5.0158013544018026E-2</v>
      </c>
      <c r="AJ736" s="72">
        <f>(AV736-Driver!$K$179)/(Driver!$L$179-Driver!$K$179)</f>
        <v>0.19901700104745787</v>
      </c>
      <c r="AK736" s="72">
        <f>(AW736-Driver!$K$180)/(Driver!$L$180-Driver!$K$180)</f>
        <v>0.10688304038351816</v>
      </c>
      <c r="AL736" s="72">
        <f>(AX736-Driver!$K$181)/(Driver!$L$181-Driver!$K$181)</f>
        <v>0.16903813318155947</v>
      </c>
      <c r="AM736" s="72">
        <f>(AY736-Driver!$K$182)/(Driver!$L$182-Driver!$K$182)</f>
        <v>0.77513839852099564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397"/>
        <v>4.1887125220458552</v>
      </c>
      <c r="AW736" s="70">
        <f t="shared" si="398"/>
        <v>11.405465309793795</v>
      </c>
      <c r="AX736" s="70">
        <f t="shared" si="399"/>
        <v>2.5213431986340353</v>
      </c>
      <c r="AY736" s="70">
        <f>IFERROR(Driver!$K$19/Data!BH736/Data!BI736*Data!BK736*Data!BL736,"")</f>
        <v>-1.3764884621835027</v>
      </c>
      <c r="AZ736" s="70">
        <f t="shared" si="400"/>
        <v>10.260610573343262</v>
      </c>
      <c r="BA736" s="70"/>
      <c r="BB736" s="70"/>
      <c r="BC736" s="70">
        <f t="shared" si="401"/>
        <v>17.631246409674709</v>
      </c>
      <c r="BD736" s="70">
        <f t="shared" si="402"/>
        <v>1.518018512236857</v>
      </c>
      <c r="BE736" s="70">
        <f t="shared" si="403"/>
        <v>0.25513607548931927</v>
      </c>
      <c r="BF736" s="70">
        <f t="shared" si="404"/>
        <v>5.611612948962887</v>
      </c>
      <c r="BG736" s="70">
        <f t="shared" si="405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219</v>
      </c>
      <c r="BS736" s="8" t="s">
        <v>493</v>
      </c>
      <c r="BT736" s="9" t="s">
        <v>515</v>
      </c>
      <c r="BU736" s="10">
        <v>164</v>
      </c>
      <c r="BV736" s="9" t="s">
        <v>222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304</v>
      </c>
      <c r="CU736" s="9" t="s">
        <v>302</v>
      </c>
      <c r="CV736" s="9" t="s">
        <v>388</v>
      </c>
      <c r="CW736" s="10"/>
      <c r="CX736" t="str">
        <f>INDEX('Data_Price '!AS$2:AS$1266,MATCH(Data!$DN736,'Data_Price '!$BE$2:$BE$1266,0))</f>
        <v>Blizzard Zero G 105 Ski 2021</v>
      </c>
      <c r="CY736" t="str">
        <f>INDEX('Data_Price '!AT$2:AT$1266,MATCH(Data!$DN736,'Data_Price '!$BE$2:$BE$1266,0))</f>
        <v>Telemark Pyrenees</v>
      </c>
      <c r="CZ736">
        <f>INDEX('Data_Price '!AU$2:AU$1266,MATCH(Data!$DN736,'Data_Price '!$BE$2:$BE$1266,0))</f>
        <v>504.62</v>
      </c>
      <c r="DA736" t="str">
        <f>INDEX('Data_Price '!AV$2:AV$1266,MATCH(Data!$DN736,'Data_Price '!$BE$2:$BE$1266,0))</f>
        <v>https://www.google.com/url?url=https://www.telemark-pyrenees.com/ski/blizzard-zero-g-105-ski-2021%3Fcurrency%3DUSD%26tax%3Dex_vat%26country%3DUS%26var%3D61763&amp;rct=j&amp;q=&amp;esrc=s&amp;sa=U&amp;ved=0ahUKEwjh2PXBz6P2AhUwlWoFHaVyDDsQsDwIbw&amp;usg=AOvVaw154QkOH1oXLd-vmFARjiIQ</v>
      </c>
      <c r="DB736" t="str">
        <f>INDEX('Data_Price '!AW$2:AW$1266,MATCH(Data!$DN736,'Data_Price '!$BE$2:$BE$1266,0))</f>
        <v>2022 Blizzard Zero G 105 164</v>
      </c>
      <c r="DC736" t="str">
        <f>INDEX('Data_Price '!AX$2:AX$1266,MATCH(Data!$DN736,'Data_Price '!$BE$2:$BE$1266,0))</f>
        <v>Ski Town All-Stars</v>
      </c>
      <c r="DD736">
        <f>INDEX('Data_Price '!AY$2:AY$1266,MATCH(Data!$DN736,'Data_Price '!$BE$2:$BE$1266,0))</f>
        <v>639.95000000000005</v>
      </c>
      <c r="DE736" t="str">
        <f>INDEX('Data_Price '!AZ$2:AZ$1266,MATCH(Data!$DN736,'Data_Price '!$BE$2:$BE$1266,0))</f>
        <v>https://www.google.com/url?url=https://skitownallstars.com/products/blizzard-zero-g-105-skis-2011%3Fvariant%3D39640766840966%26currency%3DUSD%26utm_medium%3Dproduct_sync%26utm_source%3Dgoogle%26utm_content%3Dsag_organic%26utm_campaign%3Dsag_organic&amp;rct=j&amp;q=&amp;esrc=s&amp;sa=U&amp;ved=0ahUKEwjh2PXBz6P2AhUwlWoFHaVyDDsQ2SkIeQ&amp;usg=AOvVaw3E5ccUz2jayc4noKZ9iaGG</v>
      </c>
      <c r="DF736" t="str">
        <f>INDEX('Data_Price '!BA$2:BA$1266,MATCH(Data!$DN736,'Data_Price '!$BE$2:$BE$1266,0))</f>
        <v>Blizzard Zero G 105 Alpine Touring Ski 164</v>
      </c>
      <c r="DG736" t="str">
        <f>INDEX('Data_Price '!BB$2:BB$1266,MATCH(Data!$DN736,'Data_Price '!$BE$2:$BE$1266,0))</f>
        <v>Cripple Creek Backcountry</v>
      </c>
      <c r="DH736">
        <f>INDEX('Data_Price '!BC$2:BC$1266,MATCH(Data!$DN736,'Data_Price '!$BE$2:$BE$1266,0))</f>
        <v>799</v>
      </c>
      <c r="DI736" t="str">
        <f>INDEX('Data_Price '!BD$2:BD$1266,MATCH(Data!$DN736,'Data_Price '!$BE$2:$BE$1266,0))</f>
        <v>https://www.google.com/url?url=https://cripplecreekbc.com/products/blizzard-zero-g-105-alpine-touring-ski%3Fvariant%3D37911329243293%26currency%3DUSD%26utm_medium%3Dproduct_sync%26utm_source%3Dgoogle%26utm_content%3Dsag_organic%26utm_campaign%3Dsag_organic&amp;rct=j&amp;q=&amp;esrc=s&amp;sa=U&amp;ved=0ahUKEwjh2PXBz6P2AhUwlWoFHaVyDDsQ2SkIdg&amp;usg=AOvVaw0qvO0KBZE9wUVQZqMph_eK</v>
      </c>
      <c r="DJ736" s="89" t="e">
        <f ca="1">_xll.Connector("TinyUrl.TinyUrl",DA736,0)</f>
        <v>#NAME?</v>
      </c>
      <c r="DK736" s="89" t="e">
        <f ca="1">_xll.Connector("TinyUrl.TinyUrl",DE736,0)</f>
        <v>#NAME?</v>
      </c>
      <c r="DL736" s="89" t="e">
        <f ca="1">_xll.Connector("TinyUrl.TinyUrl",DI736,0)</f>
        <v>#NAME?</v>
      </c>
      <c r="DM736" s="224" t="str">
        <f t="shared" si="406"/>
        <v>Zero G 105</v>
      </c>
      <c r="DN736" s="89" t="str">
        <f t="shared" si="407"/>
        <v xml:space="preserve"> BlizzardZero G 105164 Unisex</v>
      </c>
      <c r="DO736" s="227" t="s">
        <v>1015</v>
      </c>
    </row>
    <row r="737" spans="1:119" ht="15.45" customHeight="1">
      <c r="B737" s="224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#VALUE!</v>
      </c>
      <c r="F737" s="43" t="b">
        <f>CL737&gt;Driver!$F$56</f>
        <v>0</v>
      </c>
      <c r="G737" s="43" t="b">
        <f>AND(CB737&gt;Driver!$F$55,CB737&lt;Driver!$G$55)</f>
        <v>0</v>
      </c>
      <c r="H737" s="43" t="e">
        <f t="shared" si="374"/>
        <v>#VALUE!</v>
      </c>
      <c r="I737" s="43">
        <f t="shared" si="375"/>
        <v>0</v>
      </c>
      <c r="J737" s="43" t="e">
        <f t="array" ref="J737">NOT(OR(($H$9:$H$1273=TRUE)*($I$9:$I$1273&gt;0)*($BT$9:$BT$1273=BT737)*($K$9:$K$1273&gt;K737)))</f>
        <v>#VALUE!</v>
      </c>
      <c r="K737" s="72">
        <f t="shared" si="376"/>
        <v>0.60942244664548895</v>
      </c>
      <c r="L737" s="72">
        <f t="shared" si="377"/>
        <v>0.76894367899444038</v>
      </c>
      <c r="M737" s="72">
        <f t="shared" si="378"/>
        <v>0.44990121429653762</v>
      </c>
      <c r="N737" s="72">
        <f t="shared" si="379"/>
        <v>0.16915196357427431</v>
      </c>
      <c r="O737" s="72">
        <f t="shared" si="380"/>
        <v>0.24538828062252804</v>
      </c>
      <c r="P737" s="72">
        <f t="shared" si="381"/>
        <v>0.93516339869281051</v>
      </c>
      <c r="Q737" s="72"/>
      <c r="R737" s="72"/>
      <c r="S737" s="72">
        <f t="shared" si="382"/>
        <v>0.71302527419477091</v>
      </c>
      <c r="T737" s="72">
        <f t="shared" si="383"/>
        <v>9.9999999999999978E-2</v>
      </c>
      <c r="U737" s="72">
        <f t="shared" si="384"/>
        <v>9.9999999999999978E-2</v>
      </c>
      <c r="V737" s="72">
        <f t="shared" si="385"/>
        <v>0.60092673618110948</v>
      </c>
      <c r="W737" s="72">
        <f t="shared" si="386"/>
        <v>0.98579740767605417</v>
      </c>
      <c r="X737" s="72">
        <f t="shared" si="387"/>
        <v>0.23105632100555959</v>
      </c>
      <c r="Y737" s="72">
        <f t="shared" si="388"/>
        <v>0.55009878570346238</v>
      </c>
      <c r="Z737" s="72">
        <f t="shared" si="389"/>
        <v>0.83084803642572569</v>
      </c>
      <c r="AA737" s="72">
        <f t="shared" si="390"/>
        <v>0.75461171937747196</v>
      </c>
      <c r="AB737" s="72">
        <f t="shared" si="391"/>
        <v>6.483660130718949E-2</v>
      </c>
      <c r="AC737" s="72"/>
      <c r="AD737" s="72"/>
      <c r="AE737" s="72">
        <f t="shared" si="392"/>
        <v>0.28697472580522915</v>
      </c>
      <c r="AF737" s="72">
        <f t="shared" si="393"/>
        <v>0.9</v>
      </c>
      <c r="AG737" s="72">
        <f t="shared" si="394"/>
        <v>0.9</v>
      </c>
      <c r="AH737" s="72">
        <f t="shared" si="395"/>
        <v>0.39907326381889052</v>
      </c>
      <c r="AI737" s="72">
        <f t="shared" si="396"/>
        <v>1.420259232394587E-2</v>
      </c>
      <c r="AJ737" s="72">
        <f>(AV737-Driver!$K$179)/(Driver!$L$179-Driver!$K$179)</f>
        <v>8.9436789944404137E-3</v>
      </c>
      <c r="AK737" s="72">
        <f>(AW737-Driver!$K$180)/(Driver!$L$180-Driver!$K$180)</f>
        <v>0.2477125880020595</v>
      </c>
      <c r="AL737" s="72">
        <f>(AX737-Driver!$K$181)/(Driver!$L$181-Driver!$K$181)</f>
        <v>0.43084803642572567</v>
      </c>
      <c r="AM737" s="72">
        <f>(AY737-Driver!$K$182)/(Driver!$L$182-Driver!$K$182)</f>
        <v>0.96861171937747192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397"/>
        <v>0.18823768823768822</v>
      </c>
      <c r="AW737" s="70">
        <f t="shared" si="398"/>
        <v>25.17692630478809</v>
      </c>
      <c r="AX737" s="70">
        <f t="shared" si="399"/>
        <v>4.877632327831531</v>
      </c>
      <c r="AY737" s="70">
        <f>IFERROR(Driver!$K$19/Data!BH737/Data!BI737*Data!BK737*Data!BL737,"")</f>
        <v>-0.19214310420501915</v>
      </c>
      <c r="AZ737" s="70">
        <f t="shared" si="400"/>
        <v>20.491437081161578</v>
      </c>
      <c r="BA737" s="70"/>
      <c r="BB737" s="70"/>
      <c r="BC737" s="70">
        <f t="shared" si="401"/>
        <v>32.691647869425566</v>
      </c>
      <c r="BD737" s="70">
        <f t="shared" si="402"/>
        <v>101.45920884689944</v>
      </c>
      <c r="BE737" s="70">
        <f t="shared" si="403"/>
        <v>1</v>
      </c>
      <c r="BF737" s="70">
        <f t="shared" si="404"/>
        <v>0.10466834096616928</v>
      </c>
      <c r="BG737" s="70">
        <f t="shared" si="405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219</v>
      </c>
      <c r="BS737" s="8" t="s">
        <v>628</v>
      </c>
      <c r="BT737" s="9" t="s">
        <v>642</v>
      </c>
      <c r="BU737" s="10">
        <v>158</v>
      </c>
      <c r="BV737" s="9" t="s">
        <v>390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307</v>
      </c>
      <c r="CU737" s="10"/>
      <c r="CV737" s="10"/>
      <c r="CW737" s="10"/>
      <c r="CX737" t="str">
        <f>INDEX('Data_Price '!AS$2:AS$1266,MATCH(Data!$DN737,'Data_Price '!$BE$2:$BE$1266,0))</f>
        <v>2022 Head Power Joy Women's Skis w/ Joy 12 GW PRD Bindings - 158</v>
      </c>
      <c r="CY737" t="str">
        <f>INDEX('Data_Price '!AT$2:AT$1266,MATCH(Data!$DN737,'Data_Price '!$BE$2:$BE$1266,0))</f>
        <v>! OutdoorXL.com</v>
      </c>
      <c r="CZ737">
        <f>INDEX('Data_Price '!AU$2:AU$1266,MATCH(Data!$DN737,'Data_Price '!$BE$2:$BE$1266,0))</f>
        <v>609.95000000000005</v>
      </c>
      <c r="DA737" t="str">
        <f>INDEX('Data_Price '!AV$2:AV$1266,MATCH(Data!$DN737,'Data_Price '!$BE$2:$BE$1266,0))</f>
        <v>https://www.google.com/url?url=https://www.outdoorxl.com/head-power-joy.html%3Fprl%3D92-5923x144-1737&amp;rct=j&amp;q=&amp;esrc=s&amp;sa=U&amp;ved=0ahUKEwiOhaXCz6P2AhXdnGoFHc5iB40QsDwINg&amp;usg=AOvVaw3i5Ch-C7NwcOMNkRjr8U4U</v>
      </c>
      <c r="DB737" t="str">
        <f>INDEX('Data_Price '!AW$2:AW$1266,MATCH(Data!$DN737,'Data_Price '!$BE$2:$BE$1266,0))</f>
        <v>2022 Head Power Joy Women's Skis w/ Joy 12 GW PRD Bindings - 158</v>
      </c>
      <c r="DC737" t="str">
        <f>INDEX('Data_Price '!AX$2:AX$1266,MATCH(Data!$DN737,'Data_Price '!$BE$2:$BE$1266,0))</f>
        <v>! OutdoorXL.com</v>
      </c>
      <c r="DD737">
        <f>INDEX('Data_Price '!AY$2:AY$1266,MATCH(Data!$DN737,'Data_Price '!$BE$2:$BE$1266,0))</f>
        <v>609.95000000000005</v>
      </c>
      <c r="DE737" t="str">
        <f>INDEX('Data_Price '!AZ$2:AZ$1266,MATCH(Data!$DN737,'Data_Price '!$BE$2:$BE$1266,0))</f>
        <v>https://www.google.com/url?q=https://www.outdoorxl.com/head-power-joy.html%3Fprl%3D92-5923x144-1737&amp;sa=U&amp;ved=0ahUKEwi2rOjCz6P2AhWhm2oFHWhUApcQ2ykIFg&amp;usg=AOvVaw3KHhb_KBx7Qj_yXLO0itZZ</v>
      </c>
      <c r="DF737" t="str">
        <f>INDEX('Data_Price '!BA$2:BA$1266,MATCH(Data!$DN737,'Data_Price '!$BE$2:$BE$1266,0))</f>
        <v>2022 Head Power Joy Women's Skis w/ Joy 12 GW PRD Bindings - 158</v>
      </c>
      <c r="DG737" t="str">
        <f>INDEX('Data_Price '!BB$2:BB$1266,MATCH(Data!$DN737,'Data_Price '!$BE$2:$BE$1266,0))</f>
        <v>Powder7 Ski Shop</v>
      </c>
      <c r="DH737">
        <f>INDEX('Data_Price '!BC$2:BC$1266,MATCH(Data!$DN737,'Data_Price '!$BE$2:$BE$1266,0))</f>
        <v>669</v>
      </c>
      <c r="DI737" t="str">
        <f>INDEX('Data_Price '!BD$2:BD$1266,MATCH(Data!$DN737,'Data_Price '!$BE$2:$BE$1266,0))</f>
        <v>https://www.google.com/url?q=https://www.powder7.com/Head-Power-Joy-Skis-158cm-New-2022/for-sale%3Futm_source%3Dfeed%26utm_medium%3Dfree&amp;sa=U&amp;ved=0ahUKEwi2rOjCz6P2AhWhm2oFHWhUApcQ2ykIGA&amp;usg=AOvVaw2CbxkNbeVgsOatdHysyWTd</v>
      </c>
      <c r="DJ737" s="89" t="e">
        <f ca="1">_xll.Connector("TinyUrl.TinyUrl",DA737,0)</f>
        <v>#NAME?</v>
      </c>
      <c r="DK737" s="89" t="e">
        <f ca="1">_xll.Connector("TinyUrl.TinyUrl",DE737,0)</f>
        <v>#NAME?</v>
      </c>
      <c r="DL737" s="89" t="e">
        <f ca="1">_xll.Connector("TinyUrl.TinyUrl",DI737,0)</f>
        <v>#NAME?</v>
      </c>
      <c r="DM737" s="224" t="str">
        <f t="shared" si="406"/>
        <v>Power Joy</v>
      </c>
      <c r="DN737" s="89" t="str">
        <f t="shared" si="407"/>
        <v xml:space="preserve"> HeadPower Joy158 Women's</v>
      </c>
      <c r="DO737" s="227"/>
    </row>
    <row r="738" spans="1:119" ht="15.45" customHeight="1">
      <c r="B738" s="224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#VALUE!</v>
      </c>
      <c r="F738" s="43" t="b">
        <f>CL738&gt;Driver!$F$56</f>
        <v>0</v>
      </c>
      <c r="G738" s="43" t="b">
        <f>AND(CB738&gt;Driver!$F$55,CB738&lt;Driver!$G$55)</f>
        <v>0</v>
      </c>
      <c r="H738" s="43" t="e">
        <f t="shared" si="374"/>
        <v>#VALUE!</v>
      </c>
      <c r="I738" s="43">
        <f t="shared" si="375"/>
        <v>0</v>
      </c>
      <c r="J738" s="43" t="e">
        <f t="array" ref="J738">NOT(OR(($H$9:$H$1273=TRUE)*($I$9:$I$1273&gt;0)*($BT$9:$BT$1273=BT738)*($K$9:$K$1273&gt;K738)))</f>
        <v>#VALUE!</v>
      </c>
      <c r="K738" s="72">
        <f t="shared" si="376"/>
        <v>0.70637517539584938</v>
      </c>
      <c r="L738" s="72">
        <f t="shared" si="377"/>
        <v>0.85306260575296111</v>
      </c>
      <c r="M738" s="72">
        <f t="shared" si="378"/>
        <v>0.55968774503873786</v>
      </c>
      <c r="N738" s="72">
        <f t="shared" si="379"/>
        <v>0.37088471510782262</v>
      </c>
      <c r="O738" s="72">
        <f t="shared" si="380"/>
        <v>0.33935499059662622</v>
      </c>
      <c r="P738" s="72">
        <f t="shared" si="381"/>
        <v>0.96882352941176475</v>
      </c>
      <c r="Q738" s="72"/>
      <c r="R738" s="72"/>
      <c r="S738" s="72">
        <f t="shared" si="382"/>
        <v>0.69641780496360295</v>
      </c>
      <c r="T738" s="72">
        <f t="shared" si="383"/>
        <v>0.94724668325772521</v>
      </c>
      <c r="U738" s="72">
        <f t="shared" si="384"/>
        <v>0.59896218763687314</v>
      </c>
      <c r="V738" s="72">
        <f t="shared" si="385"/>
        <v>0.62007203517172949</v>
      </c>
      <c r="W738" s="72">
        <f t="shared" si="386"/>
        <v>0.9467995944575871</v>
      </c>
      <c r="X738" s="72">
        <f t="shared" si="387"/>
        <v>0.14693739424703892</v>
      </c>
      <c r="Y738" s="72">
        <f t="shared" si="388"/>
        <v>0.44031225496126219</v>
      </c>
      <c r="Z738" s="72">
        <f t="shared" si="389"/>
        <v>0.62911528489217738</v>
      </c>
      <c r="AA738" s="72">
        <f t="shared" si="390"/>
        <v>0.66064500940337378</v>
      </c>
      <c r="AB738" s="72">
        <f t="shared" si="391"/>
        <v>3.1176470588235278E-2</v>
      </c>
      <c r="AC738" s="72"/>
      <c r="AD738" s="72"/>
      <c r="AE738" s="72">
        <f t="shared" si="392"/>
        <v>0.30358219503639705</v>
      </c>
      <c r="AF738" s="72">
        <f t="shared" si="393"/>
        <v>5.2753316742274826E-2</v>
      </c>
      <c r="AG738" s="72">
        <f t="shared" si="394"/>
        <v>0.40103781236312686</v>
      </c>
      <c r="AH738" s="72">
        <f t="shared" si="395"/>
        <v>0.37992796482827046</v>
      </c>
      <c r="AI738" s="72">
        <f t="shared" si="396"/>
        <v>5.3200405542412954E-2</v>
      </c>
      <c r="AJ738" s="72">
        <f>(AV738-Driver!$K$179)/(Driver!$L$179-Driver!$K$179)</f>
        <v>9.3062605752961075E-2</v>
      </c>
      <c r="AK738" s="72">
        <f>(AW738-Driver!$K$180)/(Driver!$L$180-Driver!$K$180)</f>
        <v>0.19189222596693703</v>
      </c>
      <c r="AL738" s="72">
        <f>(AX738-Driver!$K$181)/(Driver!$L$181-Driver!$K$181)</f>
        <v>0.22911528489217733</v>
      </c>
      <c r="AM738" s="72">
        <f>(AY738-Driver!$K$182)/(Driver!$L$182-Driver!$K$182)</f>
        <v>0.87464500940337375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397"/>
        <v>1.9586894586894585</v>
      </c>
      <c r="AW738" s="70">
        <f t="shared" si="398"/>
        <v>19.718356342074241</v>
      </c>
      <c r="AX738" s="70">
        <f t="shared" si="399"/>
        <v>3.062037564029596</v>
      </c>
      <c r="AY738" s="70">
        <f>IFERROR(Driver!$K$19/Data!BH738/Data!BI738*Data!BK738*Data!BL738,"")</f>
        <v>-0.76735955404768741</v>
      </c>
      <c r="AZ738" s="70">
        <f t="shared" si="400"/>
        <v>17.423678332092333</v>
      </c>
      <c r="BA738" s="70"/>
      <c r="BB738" s="70"/>
      <c r="BC738" s="70">
        <f t="shared" si="401"/>
        <v>24.077238125965728</v>
      </c>
      <c r="BD738" s="70">
        <f t="shared" si="402"/>
        <v>5.9020706362374185</v>
      </c>
      <c r="BE738" s="70">
        <f t="shared" si="403"/>
        <v>0.50112682160134259</v>
      </c>
      <c r="BF738" s="70">
        <f t="shared" si="404"/>
        <v>2.266995358618936</v>
      </c>
      <c r="BG738" s="70">
        <f t="shared" si="405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219</v>
      </c>
      <c r="BS738" s="8" t="s">
        <v>579</v>
      </c>
      <c r="BT738" s="9" t="s">
        <v>595</v>
      </c>
      <c r="BU738" s="10">
        <v>162</v>
      </c>
      <c r="BV738" s="9" t="s">
        <v>222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306</v>
      </c>
      <c r="CU738" s="9" t="s">
        <v>305</v>
      </c>
      <c r="CV738" s="9" t="s">
        <v>302</v>
      </c>
      <c r="CW738" s="10"/>
      <c r="CX738" t="str">
        <f>INDEX('Data_Price '!AS$2:AS$1266,MATCH(Data!$DN738,'Data_Price '!$BE$2:$BE$1266,0))</f>
        <v>Faction Dictator 1.0 FG Skis- 2022</v>
      </c>
      <c r="CY738" t="str">
        <f>INDEX('Data_Price '!AT$2:AT$1266,MATCH(Data!$DN738,'Data_Price '!$BE$2:$BE$1266,0))</f>
        <v>Next Adventure</v>
      </c>
      <c r="CZ738">
        <f>INDEX('Data_Price '!AU$2:AU$1266,MATCH(Data!$DN738,'Data_Price '!$BE$2:$BE$1266,0))</f>
        <v>599</v>
      </c>
      <c r="DA738" t="str">
        <f>INDEX('Data_Price '!AV$2:AV$1266,MATCH(Data!$DN738,'Data_Price '!$BE$2:$BE$1266,0))</f>
        <v>https://www.google.com/url?url=https://www.nextadventure.net/catalog/product/view/id/240499/s/faction-collective-dictator-10-fg-2022/&amp;rct=j&amp;q=&amp;esrc=s&amp;sa=U&amp;ved=0ahUKEwieuYDDz6P2AhWRl2oFHTixAB4QsDwIPg&amp;usg=AOvVaw35uM4D-bD40E61CNASob_6</v>
      </c>
      <c r="DB738" t="str">
        <f>INDEX('Data_Price '!AW$2:AW$1266,MATCH(Data!$DN738,'Data_Price '!$BE$2:$BE$1266,0))</f>
        <v>Faction Dictator 1.0 FG Skis- 2022</v>
      </c>
      <c r="DC738" t="str">
        <f>INDEX('Data_Price '!AX$2:AX$1266,MATCH(Data!$DN738,'Data_Price '!$BE$2:$BE$1266,0))</f>
        <v>Next Adventure</v>
      </c>
      <c r="DD738">
        <f>INDEX('Data_Price '!AY$2:AY$1266,MATCH(Data!$DN738,'Data_Price '!$BE$2:$BE$1266,0))</f>
        <v>599</v>
      </c>
      <c r="DE738" t="str">
        <f>INDEX('Data_Price '!AZ$2:AZ$1266,MATCH(Data!$DN738,'Data_Price '!$BE$2:$BE$1266,0))</f>
        <v>https://www.google.com/url?q=https://www.nextadventure.net/catalog/product/view/id/240499/s/faction-collective-dictator-10-fg-2022/&amp;sa=U&amp;ved=0ahUKEwif6rXDz6P2AhVXlWoFHWDmDvIQ2ykIFg&amp;usg=AOvVaw2ilqrrIpWaImXvdn8gwe3p</v>
      </c>
      <c r="DF738" t="str">
        <f>INDEX('Data_Price '!BA$2:BA$1266,MATCH(Data!$DN738,'Data_Price '!$BE$2:$BE$1266,0))</f>
        <v>Faction Dictator 1.0 FG Skis- 2022</v>
      </c>
      <c r="DG738" t="str">
        <f>INDEX('Data_Price '!BB$2:BB$1266,MATCH(Data!$DN738,'Data_Price '!$BE$2:$BE$1266,0))</f>
        <v>Gear West Ski &amp; Bike</v>
      </c>
      <c r="DH738">
        <f>INDEX('Data_Price '!BC$2:BC$1266,MATCH(Data!$DN738,'Data_Price '!$BE$2:$BE$1266,0))</f>
        <v>619</v>
      </c>
      <c r="DI738" t="str">
        <f>INDEX('Data_Price '!BD$2:BD$1266,MATCH(Data!$DN738,'Data_Price '!$BE$2:$BE$1266,0))</f>
        <v>https://www.google.com/url?q=https://www.gearwest.com/products/faction-dictator-1-0-ski-2021%3Fcurrency%3DUSD%26variant%3D40949154283720%26utm_medium%3Dcpc%26utm_source%3Dgoogle%26utm_campaign%3DGoogle%2520Shopping&amp;sa=U&amp;ved=0ahUKEwif6rXDz6P2AhVXlWoFHWDmDvIQ2ykIGA&amp;usg=AOvVaw3TI2lKTW72WXF17GfSCRxH</v>
      </c>
      <c r="DJ738" s="89" t="e">
        <f ca="1">_xll.Connector("TinyUrl.TinyUrl",DA738,0)</f>
        <v>#NAME?</v>
      </c>
      <c r="DK738" s="89" t="e">
        <f ca="1">_xll.Connector("TinyUrl.TinyUrl",DE738,0)</f>
        <v>#NAME?</v>
      </c>
      <c r="DL738" s="89" t="e">
        <f ca="1">_xll.Connector("TinyUrl.TinyUrl",DI738,0)</f>
        <v>#NAME?</v>
      </c>
      <c r="DM738" s="224" t="str">
        <f t="shared" si="406"/>
        <v>Dictator FG 1.0</v>
      </c>
      <c r="DN738" s="89" t="str">
        <f t="shared" si="407"/>
        <v xml:space="preserve"> FactionDictator FG 1.0162 Unisex</v>
      </c>
      <c r="DO738" s="227"/>
    </row>
    <row r="739" spans="1:119" ht="15.45" customHeight="1">
      <c r="B739" s="224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#VALUE!</v>
      </c>
      <c r="F739" s="43" t="b">
        <f>CL739&gt;Driver!$F$56</f>
        <v>1</v>
      </c>
      <c r="G739" s="43" t="b">
        <f>AND(CB739&gt;Driver!$F$55,CB739&lt;Driver!$G$55)</f>
        <v>0</v>
      </c>
      <c r="H739" s="43" t="e">
        <f t="shared" si="374"/>
        <v>#VALUE!</v>
      </c>
      <c r="I739" s="43">
        <f t="shared" si="375"/>
        <v>0</v>
      </c>
      <c r="J739" s="43" t="e">
        <f t="array" ref="J739">NOT(OR(($H$9:$H$1273=TRUE)*($I$9:$I$1273&gt;0)*($BT$9:$BT$1273=BT739)*($K$9:$K$1273&gt;K739)))</f>
        <v>#VALUE!</v>
      </c>
      <c r="K739" s="72">
        <f t="shared" si="376"/>
        <v>0.75748423705897472</v>
      </c>
      <c r="L739" s="72">
        <f t="shared" si="377"/>
        <v>0.91188139553621783</v>
      </c>
      <c r="M739" s="72">
        <f t="shared" si="378"/>
        <v>0.60308707858173149</v>
      </c>
      <c r="N739" s="72">
        <f t="shared" si="379"/>
        <v>0.40756339720483148</v>
      </c>
      <c r="O739" s="72">
        <f t="shared" si="380"/>
        <v>0.43765372089330412</v>
      </c>
      <c r="P739" s="72">
        <f t="shared" si="381"/>
        <v>0.96404411764705888</v>
      </c>
      <c r="Q739" s="72"/>
      <c r="R739" s="72"/>
      <c r="S739" s="72">
        <f t="shared" si="382"/>
        <v>0.72582172285159863</v>
      </c>
      <c r="T739" s="72">
        <f t="shared" si="383"/>
        <v>0.90366768955773513</v>
      </c>
      <c r="U739" s="72">
        <f t="shared" si="384"/>
        <v>0.8933390863083055</v>
      </c>
      <c r="V739" s="72">
        <f t="shared" si="385"/>
        <v>0.62334207303732292</v>
      </c>
      <c r="W739" s="72">
        <f t="shared" si="386"/>
        <v>0.88143749999999998</v>
      </c>
      <c r="X739" s="72">
        <f t="shared" si="387"/>
        <v>8.8118604463782141E-2</v>
      </c>
      <c r="Y739" s="72">
        <f t="shared" si="388"/>
        <v>0.39691292141826851</v>
      </c>
      <c r="Z739" s="72">
        <f t="shared" si="389"/>
        <v>0.59243660279516852</v>
      </c>
      <c r="AA739" s="72">
        <f t="shared" si="390"/>
        <v>0.56234627910669588</v>
      </c>
      <c r="AB739" s="72">
        <f t="shared" si="391"/>
        <v>3.5955882352941143E-2</v>
      </c>
      <c r="AC739" s="72"/>
      <c r="AD739" s="72"/>
      <c r="AE739" s="72">
        <f t="shared" si="392"/>
        <v>0.27417827714840137</v>
      </c>
      <c r="AF739" s="72">
        <f t="shared" si="393"/>
        <v>9.6332310442264896E-2</v>
      </c>
      <c r="AG739" s="72">
        <f t="shared" si="394"/>
        <v>0.1066609136916945</v>
      </c>
      <c r="AH739" s="72">
        <f t="shared" si="395"/>
        <v>0.37665792696267714</v>
      </c>
      <c r="AI739" s="72">
        <f t="shared" si="396"/>
        <v>0.1185625</v>
      </c>
      <c r="AJ739" s="72">
        <f>(AV739-Driver!$K$179)/(Driver!$L$179-Driver!$K$179)</f>
        <v>0.15188139553621785</v>
      </c>
      <c r="AK739" s="72">
        <f>(AW739-Driver!$K$180)/(Driver!$L$180-Driver!$K$180)</f>
        <v>0.18681746941324034</v>
      </c>
      <c r="AL739" s="72">
        <f>(AX739-Driver!$K$181)/(Driver!$L$181-Driver!$K$181)</f>
        <v>0.19243660279516853</v>
      </c>
      <c r="AM739" s="72">
        <f>(AY739-Driver!$K$182)/(Driver!$L$182-Driver!$K$182)</f>
        <v>0.77634627910669585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397"/>
        <v>3.1966490299823631</v>
      </c>
      <c r="AW739" s="70">
        <f t="shared" si="398"/>
        <v>19.222105284536052</v>
      </c>
      <c r="AX739" s="70">
        <f t="shared" si="399"/>
        <v>2.7319294251565167</v>
      </c>
      <c r="AY739" s="70">
        <f>IFERROR(Driver!$K$19/Data!BH739/Data!BI739*Data!BK739*Data!BL739,"")</f>
        <v>-1.3690944310151048</v>
      </c>
      <c r="AZ739" s="70">
        <f t="shared" si="400"/>
        <v>17.85927029039464</v>
      </c>
      <c r="BA739" s="70"/>
      <c r="BB739" s="70"/>
      <c r="BC739" s="70">
        <f t="shared" si="401"/>
        <v>39.32925474718995</v>
      </c>
      <c r="BD739" s="70">
        <f t="shared" si="402"/>
        <v>2.0454069111959394</v>
      </c>
      <c r="BE739" s="70">
        <f t="shared" si="403"/>
        <v>0.20680243645528013</v>
      </c>
      <c r="BF739" s="70">
        <f t="shared" si="404"/>
        <v>2.6363231622214958</v>
      </c>
      <c r="BG739" s="70">
        <f t="shared" si="405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219</v>
      </c>
      <c r="BS739" s="8" t="s">
        <v>835</v>
      </c>
      <c r="BT739" s="9" t="s">
        <v>837</v>
      </c>
      <c r="BU739" s="10">
        <v>168</v>
      </c>
      <c r="BV739" s="9" t="s">
        <v>222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305</v>
      </c>
      <c r="CU739" s="9" t="s">
        <v>302</v>
      </c>
      <c r="CV739" s="10"/>
      <c r="CW739" s="10"/>
      <c r="CX739" t="str">
        <f>INDEX('Data_Price '!AS$2:AS$1266,MATCH(Data!$DN739,'Data_Price '!$BE$2:$BE$1266,0))</f>
        <v>Scott Scrapper 95 168</v>
      </c>
      <c r="CY739" t="str">
        <f>INDEX('Data_Price '!AT$2:AT$1266,MATCH(Data!$DN739,'Data_Price '!$BE$2:$BE$1266,0))</f>
        <v>Surfdome US</v>
      </c>
      <c r="CZ739">
        <f>INDEX('Data_Price '!AU$2:AU$1266,MATCH(Data!$DN739,'Data_Price '!$BE$2:$BE$1266,0))</f>
        <v>333.95</v>
      </c>
      <c r="DA739" t="str">
        <f>INDEX('Data_Price '!AV$2:AV$1266,MATCH(Data!$DN739,'Data_Price '!$BE$2:$BE$1266,0))</f>
        <v>https://www.google.com/url?q=https://www.surfdome.us/Scott-Sports-Scrapper-95-Skis/sd50234685.htm%3Fcolour%3DMulticolour%26sku%3D1360925%26productid%3D366251%26utm_source%3Dgoogle%26utm_medium%3Dorganic%2520shopping&amp;sa=U&amp;ved=0ahUKEwiX7fPDz6P2AhUhnGoFHd4fBcsQ2ykIFg&amp;usg=AOvVaw1A2UcL0vmMVzkpVf1ncrYm</v>
      </c>
      <c r="DB739" t="str">
        <f>INDEX('Data_Price '!AW$2:AW$1266,MATCH(Data!$DN739,'Data_Price '!$BE$2:$BE$1266,0))</f>
        <v>Scott Scrapper 95 168</v>
      </c>
      <c r="DC739" t="str">
        <f>INDEX('Data_Price '!AX$2:AX$1266,MATCH(Data!$DN739,'Data_Price '!$BE$2:$BE$1266,0))</f>
        <v>eBay - extremepiestores</v>
      </c>
      <c r="DD739">
        <f>INDEX('Data_Price '!AY$2:AY$1266,MATCH(Data!$DN739,'Data_Price '!$BE$2:$BE$1266,0))</f>
        <v>375.33</v>
      </c>
      <c r="DE739" t="str">
        <f>INDEX('Data_Price '!AZ$2:AZ$1266,MATCH(Data!$DN739,'Data_Price '!$BE$2:$BE$1266,0))</f>
        <v>https://www.google.com/url?url=https://www.ebay.com/itm/324868978102%3Fchn%3Dps%26mkevt%3D1%26mkcid%3D28%26var%3D513867431194&amp;rct=j&amp;q=&amp;esrc=s&amp;sa=U&amp;ved=0ahUKEwjrldHDz6P2AhWklGoFHVkMBVkQsDwIWQ&amp;usg=AOvVaw3K3U16shTyLXC8DCmjYj8U</v>
      </c>
      <c r="DF739" t="str">
        <f>INDEX('Data_Price '!BA$2:BA$1266,MATCH(Data!$DN739,'Data_Price '!$BE$2:$BE$1266,0))</f>
        <v>Scott Scrapper 95 168</v>
      </c>
      <c r="DG739" t="str">
        <f>INDEX('Data_Price '!BB$2:BB$1266,MATCH(Data!$DN739,'Data_Price '!$BE$2:$BE$1266,0))</f>
        <v>eBay - extremepiestores</v>
      </c>
      <c r="DH739">
        <f>INDEX('Data_Price '!BC$2:BC$1266,MATCH(Data!$DN739,'Data_Price '!$BE$2:$BE$1266,0))</f>
        <v>375.33</v>
      </c>
      <c r="DI739" t="str">
        <f>INDEX('Data_Price '!BD$2:BD$1266,MATCH(Data!$DN739,'Data_Price '!$BE$2:$BE$1266,0))</f>
        <v>https://www.google.com/url?q=https://www.ebay.com/itm/324868978102%3Fchn%3Dps%26mkevt%3D1%26mkcid%3D28%26var%3D513867431194&amp;sa=U&amp;ved=0ahUKEwiX7fPDz6P2AhUhnGoFHd4fBcsQ2ykIGA&amp;usg=AOvVaw0UV2AQ_yIx9xEzQ1RzA0Sy</v>
      </c>
      <c r="DJ739" s="89" t="e">
        <f ca="1">_xll.Connector("TinyUrl.TinyUrl",DA739,0)</f>
        <v>#NAME?</v>
      </c>
      <c r="DK739" s="89" t="e">
        <f ca="1">_xll.Connector("TinyUrl.TinyUrl",DE739,0)</f>
        <v>#NAME?</v>
      </c>
      <c r="DL739" s="89" t="e">
        <f ca="1">_xll.Connector("TinyUrl.TinyUrl",DI739,0)</f>
        <v>#NAME?</v>
      </c>
      <c r="DM739" s="224" t="str">
        <f t="shared" si="406"/>
        <v>Scrapper 95</v>
      </c>
      <c r="DN739" s="89" t="str">
        <f t="shared" si="407"/>
        <v xml:space="preserve"> ScottScrapper 95168 Unisex</v>
      </c>
      <c r="DO739" s="227" t="s">
        <v>972</v>
      </c>
    </row>
    <row r="740" spans="1:119" ht="15.45" customHeight="1">
      <c r="A740" s="224">
        <f>ROW()</f>
        <v>740</v>
      </c>
      <c r="B740" s="224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#VALUE!</v>
      </c>
      <c r="F740" s="43" t="b">
        <f>CL740&gt;Driver!$F$56</f>
        <v>1</v>
      </c>
      <c r="G740" s="43" t="b">
        <f>AND(CB740&gt;Driver!$F$55,CB740&lt;Driver!$G$55)</f>
        <v>1</v>
      </c>
      <c r="H740" s="43" t="e">
        <f t="shared" si="374"/>
        <v>#VALUE!</v>
      </c>
      <c r="I740" s="43">
        <f t="shared" si="375"/>
        <v>0</v>
      </c>
      <c r="J740" s="43" t="e">
        <f t="array" ref="J740">NOT(OR(($H$9:$H$1273=TRUE)*($I$9:$I$1273&gt;0)*($BT$9:$BT$1273=BT740)*($K$9:$K$1273&gt;K740)))</f>
        <v>#VALUE!</v>
      </c>
      <c r="K740" s="72">
        <f t="shared" si="376"/>
        <v>0.7026941780091529</v>
      </c>
      <c r="L740" s="72">
        <f t="shared" si="377"/>
        <v>0.8852115059221658</v>
      </c>
      <c r="M740" s="72">
        <f t="shared" si="378"/>
        <v>0.5201768500961399</v>
      </c>
      <c r="N740" s="72">
        <f t="shared" si="379"/>
        <v>0.27033453487636749</v>
      </c>
      <c r="O740" s="72">
        <f t="shared" si="380"/>
        <v>0.31159307423558158</v>
      </c>
      <c r="P740" s="72">
        <f t="shared" si="381"/>
        <v>0.97860294117647051</v>
      </c>
      <c r="Q740" s="72"/>
      <c r="R740" s="72"/>
      <c r="S740" s="72">
        <f t="shared" si="382"/>
        <v>0.67535311879107818</v>
      </c>
      <c r="T740" s="72">
        <f t="shared" si="383"/>
        <v>0.90864101744199033</v>
      </c>
      <c r="U740" s="72">
        <f t="shared" si="384"/>
        <v>0.91889472912584336</v>
      </c>
      <c r="V740" s="72">
        <f t="shared" si="385"/>
        <v>0.7920268414632573</v>
      </c>
      <c r="W740" s="72">
        <f t="shared" si="386"/>
        <v>0.76023775363804069</v>
      </c>
      <c r="X740" s="72">
        <f t="shared" si="387"/>
        <v>0.11478849407783417</v>
      </c>
      <c r="Y740" s="72">
        <f t="shared" si="388"/>
        <v>0.4798231499038601</v>
      </c>
      <c r="Z740" s="72">
        <f t="shared" si="389"/>
        <v>0.72966546512363251</v>
      </c>
      <c r="AA740" s="72">
        <f t="shared" si="390"/>
        <v>0.68840692576441842</v>
      </c>
      <c r="AB740" s="72">
        <f t="shared" si="391"/>
        <v>2.1397058823529436E-2</v>
      </c>
      <c r="AC740" s="72"/>
      <c r="AD740" s="72"/>
      <c r="AE740" s="72">
        <f t="shared" si="392"/>
        <v>0.32464688120892177</v>
      </c>
      <c r="AF740" s="72">
        <f t="shared" si="393"/>
        <v>9.1358982558009727E-2</v>
      </c>
      <c r="AG740" s="72">
        <f t="shared" si="394"/>
        <v>8.1105270874156657E-2</v>
      </c>
      <c r="AH740" s="72">
        <f t="shared" si="395"/>
        <v>0.20797315853674267</v>
      </c>
      <c r="AI740" s="72">
        <f t="shared" si="396"/>
        <v>0.23976224636195936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0.15388541679866549</v>
      </c>
      <c r="AL740" s="72">
        <f>(AX740-Driver!$K$181)/(Driver!$L$181-Driver!$K$181)</f>
        <v>0.32966546512363248</v>
      </c>
      <c r="AM740" s="72">
        <f>(AY740-Driver!$K$182)/(Driver!$L$182-Driver!$K$182)</f>
        <v>0.90240692576441839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397"/>
        <v>2.6353276353276356</v>
      </c>
      <c r="AW740" s="70">
        <f t="shared" si="398"/>
        <v>16.00174076774336</v>
      </c>
      <c r="AX740" s="70">
        <f t="shared" si="399"/>
        <v>3.9669891861126922</v>
      </c>
      <c r="AY740" s="70">
        <f>IFERROR(Driver!$K$19/Data!BH740/Data!BI740*Data!BK740*Data!BL740,"")</f>
        <v>-0.59741520913627044</v>
      </c>
      <c r="AZ740" s="70">
        <f t="shared" si="400"/>
        <v>12.63216679076694</v>
      </c>
      <c r="BA740" s="70"/>
      <c r="BB740" s="70"/>
      <c r="BC740" s="70">
        <f t="shared" si="401"/>
        <v>13.150838968954663</v>
      </c>
      <c r="BD740" s="70">
        <f t="shared" si="402"/>
        <v>2.4855376167369574</v>
      </c>
      <c r="BE740" s="70">
        <f t="shared" si="403"/>
        <v>1.9069747263357098E-2</v>
      </c>
      <c r="BF740" s="70">
        <f t="shared" si="404"/>
        <v>21.688082678361887</v>
      </c>
      <c r="BG740" s="70">
        <f t="shared" si="405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219</v>
      </c>
      <c r="BS740" s="8" t="s">
        <v>950</v>
      </c>
      <c r="BT740" s="9" t="s">
        <v>699</v>
      </c>
      <c r="BU740" s="10">
        <v>163</v>
      </c>
      <c r="BV740" s="9" t="s">
        <v>222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303</v>
      </c>
      <c r="CU740" s="9" t="s">
        <v>301</v>
      </c>
      <c r="CV740" s="9" t="s">
        <v>302</v>
      </c>
      <c r="CW740" s="10"/>
      <c r="CX740" t="str">
        <f>INDEX('Data_Price '!AS$2:AS$1266,MATCH(Data!$DN740,'Data_Price '!$BE$2:$BE$1266,0))</f>
        <v>K2 Reckoner 102 Skis 2022 - 163</v>
      </c>
      <c r="CY740" t="str">
        <f>INDEX('Data_Price '!AT$2:AT$1266,MATCH(Data!$DN740,'Data_Price '!$BE$2:$BE$1266,0))</f>
        <v>Snowcountry.eu</v>
      </c>
      <c r="CZ740">
        <f>INDEX('Data_Price '!AU$2:AU$1266,MATCH(Data!$DN740,'Data_Price '!$BE$2:$BE$1266,0))</f>
        <v>369.96</v>
      </c>
      <c r="DA740" t="str">
        <f>INDEX('Data_Price '!AV$2:AV$1266,MATCH(Data!$DN740,'Data_Price '!$BE$2:$BE$1266,0))</f>
        <v>https://www.google.com/url?q=https://www.snowcountry.eu/k2-reckoner-102.html%3Fartikel_maat%3D65282%26country%3DUS&amp;sa=U&amp;ved=0ahUKEwjtlcbEz6P2AhWilGoFHaoTC1YQ2ykIGg&amp;usg=AOvVaw3aodFILR5rWttIwThYcPZm</v>
      </c>
      <c r="DB740" t="str">
        <f>INDEX('Data_Price '!AW$2:AW$1266,MATCH(Data!$DN740,'Data_Price '!$BE$2:$BE$1266,0))</f>
        <v>K2 Reckoner 102 Skis 2022 - 163</v>
      </c>
      <c r="DC740" t="str">
        <f>INDEX('Data_Price '!AX$2:AX$1266,MATCH(Data!$DN740,'Data_Price '!$BE$2:$BE$1266,0))</f>
        <v>evo.com</v>
      </c>
      <c r="DD740">
        <f>INDEX('Data_Price '!AY$2:AY$1266,MATCH(Data!$DN740,'Data_Price '!$BE$2:$BE$1266,0))</f>
        <v>599.95000000000005</v>
      </c>
      <c r="DE740" t="str">
        <f>INDEX('Data_Price '!AZ$2:AZ$1266,MATCH(Data!$DN740,'Data_Price '!$BE$2:$BE$1266,0))</f>
        <v>https://www.google.com/url?url=https://www.evo.com/skis/k2-reckoner-102%3Fimage%3D201066/825041/clone.jpg&amp;rct=j&amp;q=&amp;esrc=s&amp;sa=U&amp;ved=0ahUKEwjpl5nEz6P2AhWZk2oFHe_BBSwQsDwIeQ&amp;usg=AOvVaw2TlL36XtTS94XLwXRraWy4</v>
      </c>
      <c r="DF740" t="str">
        <f>INDEX('Data_Price '!BA$2:BA$1266,MATCH(Data!$DN740,'Data_Price '!$BE$2:$BE$1266,0))</f>
        <v>K2 Reckoner 102 Skis 2022 - 163</v>
      </c>
      <c r="DG740" t="str">
        <f>INDEX('Data_Price '!BB$2:BB$1266,MATCH(Data!$DN740,'Data_Price '!$BE$2:$BE$1266,0))</f>
        <v>evo.com</v>
      </c>
      <c r="DH740">
        <f>INDEX('Data_Price '!BC$2:BC$1266,MATCH(Data!$DN740,'Data_Price '!$BE$2:$BE$1266,0))</f>
        <v>599.95000000000005</v>
      </c>
      <c r="DI740" t="str">
        <f>INDEX('Data_Price '!BD$2:BD$1266,MATCH(Data!$DN740,'Data_Price '!$BE$2:$BE$1266,0))</f>
        <v>https://www.google.com/url?q=https://www.evo.com/skis/k2-reckoner-102%3Fimage%3D201066/825041/clone.jpg&amp;sa=U&amp;ved=0ahUKEwjtlcbEz6P2AhWilGoFHaoTC1YQ2ykIGA&amp;usg=AOvVaw1nXQ93kAtL8qQyr46ZmiAM</v>
      </c>
      <c r="DJ740" s="89" t="e">
        <f ca="1">_xll.Connector("TinyUrl.TinyUrl",DA740,0)</f>
        <v>#NAME?</v>
      </c>
      <c r="DK740" s="89" t="e">
        <f ca="1">_xll.Connector("TinyUrl.TinyUrl",DE740,0)</f>
        <v>#NAME?</v>
      </c>
      <c r="DL740" s="89" t="e">
        <f ca="1">_xll.Connector("TinyUrl.TinyUrl",DI740,0)</f>
        <v>#NAME?</v>
      </c>
      <c r="DM740" s="224" t="str">
        <f t="shared" si="406"/>
        <v>Reckoner 102</v>
      </c>
      <c r="DN740" s="89" t="str">
        <f t="shared" si="407"/>
        <v xml:space="preserve"> K2Reckoner 102163 Unisex</v>
      </c>
      <c r="DO740" s="227" t="s">
        <v>1044</v>
      </c>
    </row>
    <row r="741" spans="1:119" ht="15.45" customHeight="1">
      <c r="B741" s="224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#VALUE!</v>
      </c>
      <c r="F741" s="43" t="b">
        <f>CL741&gt;Driver!$F$56</f>
        <v>1</v>
      </c>
      <c r="G741" s="43" t="b">
        <f>AND(CB741&gt;Driver!$F$55,CB741&lt;Driver!$G$55)</f>
        <v>1</v>
      </c>
      <c r="H741" s="43" t="e">
        <f t="shared" si="374"/>
        <v>#VALUE!</v>
      </c>
      <c r="I741" s="43">
        <f t="shared" si="375"/>
        <v>0</v>
      </c>
      <c r="J741" s="43" t="e">
        <f t="array" ref="J741">NOT(OR(($H$9:$H$1273=TRUE)*($I$9:$I$1273&gt;0)*($BT$9:$BT$1273=BT741)*($K$9:$K$1273&gt;K741)))</f>
        <v>#VALUE!</v>
      </c>
      <c r="K741" s="72">
        <f t="shared" si="376"/>
        <v>0.56760947312258758</v>
      </c>
      <c r="L741" s="72">
        <f t="shared" si="377"/>
        <v>0.8303633873177021</v>
      </c>
      <c r="M741" s="72">
        <f t="shared" si="378"/>
        <v>0.30485555892747307</v>
      </c>
      <c r="N741" s="72">
        <f t="shared" si="379"/>
        <v>-0.13755770568519576</v>
      </c>
      <c r="O741" s="72">
        <f t="shared" si="380"/>
        <v>0.27611131057218985</v>
      </c>
      <c r="P741" s="72">
        <f t="shared" si="381"/>
        <v>0.7760130718954249</v>
      </c>
      <c r="Q741" s="72"/>
      <c r="R741" s="72"/>
      <c r="S741" s="72">
        <f t="shared" si="382"/>
        <v>0.75069310238563403</v>
      </c>
      <c r="T741" s="72">
        <f t="shared" si="383"/>
        <v>0.96966337505176892</v>
      </c>
      <c r="U741" s="72">
        <f t="shared" si="384"/>
        <v>0.9109925219365641</v>
      </c>
      <c r="V741" s="72">
        <f t="shared" si="385"/>
        <v>0.74665477330428587</v>
      </c>
      <c r="W741" s="72">
        <f t="shared" si="386"/>
        <v>0.99995462958511605</v>
      </c>
      <c r="X741" s="72">
        <f t="shared" si="387"/>
        <v>0.16963661268229796</v>
      </c>
      <c r="Y741" s="72">
        <f t="shared" si="388"/>
        <v>0.69514444107252693</v>
      </c>
      <c r="Z741" s="72">
        <f t="shared" si="389"/>
        <v>1.1375577056851958</v>
      </c>
      <c r="AA741" s="72">
        <f t="shared" si="390"/>
        <v>0.72388868942781015</v>
      </c>
      <c r="AB741" s="72">
        <f t="shared" si="391"/>
        <v>0.2239869281045751</v>
      </c>
      <c r="AC741" s="72"/>
      <c r="AD741" s="72"/>
      <c r="AE741" s="72">
        <f t="shared" si="392"/>
        <v>0.249306897614366</v>
      </c>
      <c r="AF741" s="72">
        <f t="shared" si="393"/>
        <v>3.0336624948231125E-2</v>
      </c>
      <c r="AG741" s="72">
        <f t="shared" si="394"/>
        <v>8.9007478063435883E-2</v>
      </c>
      <c r="AH741" s="72">
        <f t="shared" si="395"/>
        <v>0.25334522669571408</v>
      </c>
      <c r="AI741" s="72">
        <f t="shared" si="396"/>
        <v>4.5370414883900978E-5</v>
      </c>
      <c r="AJ741" s="72">
        <f>(AV741-Driver!$K$179)/(Driver!$L$179-Driver!$K$179)</f>
        <v>0.40963661268229795</v>
      </c>
      <c r="AK741" s="72">
        <f>(AW741-Driver!$K$180)/(Driver!$L$180-Driver!$K$180)</f>
        <v>0.422346795439071</v>
      </c>
      <c r="AL741" s="72">
        <f>(AX741-Driver!$K$181)/(Driver!$L$181-Driver!$K$181)</f>
        <v>0.73755770568519574</v>
      </c>
      <c r="AM741" s="72">
        <f>(AY741-Driver!$K$182)/(Driver!$L$182-Driver!$K$182)</f>
        <v>0.93788868942781012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397"/>
        <v>8.6216252882919555</v>
      </c>
      <c r="AW741" s="70">
        <f t="shared" si="398"/>
        <v>42.254082461142261</v>
      </c>
      <c r="AX741" s="70">
        <f t="shared" si="399"/>
        <v>7.6380193511667613</v>
      </c>
      <c r="AY741" s="70">
        <f>IFERROR(Driver!$K$19/Data!BH741/Data!BI741*Data!BK741*Data!BL741,"")</f>
        <v>-0.38021388183388172</v>
      </c>
      <c r="AZ741" s="70">
        <f t="shared" si="400"/>
        <v>34.996276991809381</v>
      </c>
      <c r="BA741" s="70"/>
      <c r="BB741" s="70"/>
      <c r="BC741" s="70">
        <f t="shared" si="401"/>
        <v>52.230212214519504</v>
      </c>
      <c r="BD741" s="70">
        <f t="shared" si="402"/>
        <v>7.8859081399827851</v>
      </c>
      <c r="BE741" s="70">
        <f t="shared" si="403"/>
        <v>1.1168949738897305E-2</v>
      </c>
      <c r="BF741" s="70">
        <f t="shared" si="404"/>
        <v>16.563626336625262</v>
      </c>
      <c r="BG741" s="70">
        <f t="shared" si="405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219</v>
      </c>
      <c r="BS741" s="8" t="s">
        <v>668</v>
      </c>
      <c r="BT741" s="9" t="s">
        <v>673</v>
      </c>
      <c r="BU741" s="10">
        <v>180</v>
      </c>
      <c r="BV741" s="9" t="s">
        <v>222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303</v>
      </c>
      <c r="CU741" s="9" t="s">
        <v>301</v>
      </c>
      <c r="CV741" s="10"/>
      <c r="CW741" s="10"/>
      <c r="CX741">
        <f>INDEX('Data_Price '!AS$2:AS$1266,MATCH(Data!$DN741,'Data_Price '!$BE$2:$BE$1266,0))</f>
        <v>0</v>
      </c>
      <c r="CY741">
        <f>INDEX('Data_Price '!AT$2:AT$1266,MATCH(Data!$DN741,'Data_Price '!$BE$2:$BE$1266,0))</f>
        <v>0</v>
      </c>
      <c r="CZ741">
        <f>INDEX('Data_Price '!AU$2:AU$1266,MATCH(Data!$DN741,'Data_Price '!$BE$2:$BE$1266,0))</f>
        <v>0</v>
      </c>
      <c r="DA741">
        <f>INDEX('Data_Price '!AV$2:AV$1266,MATCH(Data!$DN741,'Data_Price '!$BE$2:$BE$1266,0))</f>
        <v>0</v>
      </c>
      <c r="DB741">
        <f>INDEX('Data_Price '!AW$2:AW$1266,MATCH(Data!$DN741,'Data_Price '!$BE$2:$BE$1266,0))</f>
        <v>0</v>
      </c>
      <c r="DC741">
        <f>INDEX('Data_Price '!AX$2:AX$1266,MATCH(Data!$DN741,'Data_Price '!$BE$2:$BE$1266,0))</f>
        <v>0</v>
      </c>
      <c r="DD741">
        <f>INDEX('Data_Price '!AY$2:AY$1266,MATCH(Data!$DN741,'Data_Price '!$BE$2:$BE$1266,0))</f>
        <v>0</v>
      </c>
      <c r="DE741">
        <f>INDEX('Data_Price '!AZ$2:AZ$1266,MATCH(Data!$DN741,'Data_Price '!$BE$2:$BE$1266,0))</f>
        <v>0</v>
      </c>
      <c r="DF741">
        <f>INDEX('Data_Price '!BA$2:BA$1266,MATCH(Data!$DN741,'Data_Price '!$BE$2:$BE$1266,0))</f>
        <v>0</v>
      </c>
      <c r="DG741">
        <f>INDEX('Data_Price '!BB$2:BB$1266,MATCH(Data!$DN741,'Data_Price '!$BE$2:$BE$1266,0))</f>
        <v>0</v>
      </c>
      <c r="DH741">
        <f>INDEX('Data_Price '!BC$2:BC$1266,MATCH(Data!$DN741,'Data_Price '!$BE$2:$BE$1266,0))</f>
        <v>0</v>
      </c>
      <c r="DI741">
        <f>INDEX('Data_Price '!BD$2:BD$1266,MATCH(Data!$DN741,'Data_Price '!$BE$2:$BE$1266,0))</f>
        <v>0</v>
      </c>
      <c r="DJ741" s="89" t="e">
        <f ca="1">_xll.Connector("TinyUrl.TinyUrl",DA741,0)</f>
        <v>#NAME?</v>
      </c>
      <c r="DK741" s="89" t="e">
        <f ca="1">_xll.Connector("TinyUrl.TinyUrl",DE741,0)</f>
        <v>#NAME?</v>
      </c>
      <c r="DL741" s="89" t="e">
        <f ca="1">_xll.Connector("TinyUrl.TinyUrl",DI741,0)</f>
        <v>#NAME?</v>
      </c>
      <c r="DM741" s="224" t="str">
        <f t="shared" si="406"/>
        <v>The Metal</v>
      </c>
      <c r="DN741" s="89" t="str">
        <f t="shared" si="407"/>
        <v xml:space="preserve"> J SkisThe Metal180 Unisex</v>
      </c>
      <c r="DO741" s="227"/>
    </row>
    <row r="742" spans="1:119" ht="15.45" customHeight="1">
      <c r="B742" s="224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#VALUE!</v>
      </c>
      <c r="F742" s="43" t="b">
        <f>CL742&gt;Driver!$F$56</f>
        <v>0</v>
      </c>
      <c r="G742" s="43" t="b">
        <f>AND(CB742&gt;Driver!$F$55,CB742&lt;Driver!$G$55)</f>
        <v>0</v>
      </c>
      <c r="H742" s="43" t="e">
        <f t="shared" si="374"/>
        <v>#VALUE!</v>
      </c>
      <c r="I742" s="43">
        <f t="shared" si="375"/>
        <v>0</v>
      </c>
      <c r="J742" s="43" t="e">
        <f t="array" ref="J742">NOT(OR(($H$9:$H$1273=TRUE)*($I$9:$I$1273&gt;0)*($BT$9:$BT$1273=BT742)*($K$9:$K$1273&gt;K742)))</f>
        <v>#VALUE!</v>
      </c>
      <c r="K742" s="72">
        <f t="shared" si="376"/>
        <v>0.56918793277936608</v>
      </c>
      <c r="L742" s="72">
        <f t="shared" si="377"/>
        <v>0.79416324228506974</v>
      </c>
      <c r="M742" s="72">
        <f t="shared" si="378"/>
        <v>0.34421262327366253</v>
      </c>
      <c r="N742" s="72">
        <f t="shared" si="379"/>
        <v>2.2007209258204652E-3</v>
      </c>
      <c r="O742" s="72">
        <f t="shared" si="380"/>
        <v>0.2509927044507223</v>
      </c>
      <c r="P742" s="72">
        <f t="shared" si="381"/>
        <v>0.7794444444444445</v>
      </c>
      <c r="Q742" s="72"/>
      <c r="R742" s="72"/>
      <c r="S742" s="72">
        <f t="shared" si="382"/>
        <v>0.78857589403384043</v>
      </c>
      <c r="T742" s="72">
        <f t="shared" si="383"/>
        <v>9.9999999999999978E-2</v>
      </c>
      <c r="U742" s="72">
        <f t="shared" si="384"/>
        <v>9.9999999999999978E-2</v>
      </c>
      <c r="V742" s="72">
        <f t="shared" si="385"/>
        <v>0.60089104358787271</v>
      </c>
      <c r="W742" s="72">
        <f t="shared" si="386"/>
        <v>0.96998804975342101</v>
      </c>
      <c r="X742" s="72">
        <f t="shared" si="387"/>
        <v>0.20583675771493032</v>
      </c>
      <c r="Y742" s="72">
        <f t="shared" si="388"/>
        <v>0.65578737672633747</v>
      </c>
      <c r="Z742" s="72">
        <f t="shared" si="389"/>
        <v>0.99779927907417953</v>
      </c>
      <c r="AA742" s="72">
        <f t="shared" si="390"/>
        <v>0.7490072955492777</v>
      </c>
      <c r="AB742" s="72">
        <f t="shared" si="391"/>
        <v>0.2205555555555555</v>
      </c>
      <c r="AC742" s="72"/>
      <c r="AD742" s="72"/>
      <c r="AE742" s="72">
        <f t="shared" si="392"/>
        <v>0.2114241059661596</v>
      </c>
      <c r="AF742" s="72">
        <f t="shared" si="393"/>
        <v>0.9</v>
      </c>
      <c r="AG742" s="72">
        <f t="shared" si="394"/>
        <v>0.9</v>
      </c>
      <c r="AH742" s="72">
        <f t="shared" si="395"/>
        <v>0.39910895641212729</v>
      </c>
      <c r="AI742" s="72">
        <f t="shared" si="396"/>
        <v>3.0011950246579034E-2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0.40785838168235089</v>
      </c>
      <c r="AL742" s="72">
        <f>(AX742-Driver!$K$181)/(Driver!$L$181-Driver!$K$181)</f>
        <v>0.59779927907417951</v>
      </c>
      <c r="AM742" s="72">
        <f>(AY742-Driver!$K$182)/(Driver!$L$182-Driver!$K$182)</f>
        <v>0.96300729554927766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397"/>
        <v>0.7190340523673856</v>
      </c>
      <c r="AW742" s="70">
        <f t="shared" si="398"/>
        <v>40.837287276438133</v>
      </c>
      <c r="AX742" s="70">
        <f t="shared" si="399"/>
        <v>6.3801935116676152</v>
      </c>
      <c r="AY742" s="70">
        <f>IFERROR(Driver!$K$19/Data!BH742/Data!BI742*Data!BK742*Data!BL742,"")</f>
        <v>-0.22645053902694889</v>
      </c>
      <c r="AZ742" s="70">
        <f t="shared" si="400"/>
        <v>34.683544303797468</v>
      </c>
      <c r="BA742" s="70"/>
      <c r="BB742" s="70"/>
      <c r="BC742" s="70">
        <f t="shared" si="401"/>
        <v>71.880279599339119</v>
      </c>
      <c r="BD742" s="70">
        <f t="shared" si="402"/>
        <v>209.11399201308529</v>
      </c>
      <c r="BE742" s="70">
        <f t="shared" si="403"/>
        <v>1</v>
      </c>
      <c r="BF742" s="70">
        <f t="shared" si="404"/>
        <v>0.10063711331473402</v>
      </c>
      <c r="BG742" s="70">
        <f t="shared" si="405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219</v>
      </c>
      <c r="BS742" s="8" t="s">
        <v>742</v>
      </c>
      <c r="BT742" s="9" t="s">
        <v>745</v>
      </c>
      <c r="BU742" s="10">
        <v>165</v>
      </c>
      <c r="BV742" s="9" t="s">
        <v>222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307</v>
      </c>
      <c r="CU742" s="10"/>
      <c r="CV742" s="10"/>
      <c r="CW742" s="10"/>
      <c r="CX742" t="str">
        <f>INDEX('Data_Price '!AS$2:AS$1266,MATCH(Data!$DN742,'Data_Price '!$BE$2:$BE$1266,0))</f>
        <v>2022 Nordica Dobermann SLR RB FDT Skis X-Cell 14.0 - 165cm - R=13</v>
      </c>
      <c r="CY742" t="str">
        <f>INDEX('Data_Price '!AT$2:AT$1266,MATCH(Data!$DN742,'Data_Price '!$BE$2:$BE$1266,0))</f>
        <v>Race Place</v>
      </c>
      <c r="CZ742">
        <f>INDEX('Data_Price '!AU$2:AU$1266,MATCH(Data!$DN742,'Data_Price '!$BE$2:$BE$1266,0))</f>
        <v>1400</v>
      </c>
      <c r="DA742" t="str">
        <f>INDEX('Data_Price '!AV$2:AV$1266,MATCH(Data!$DN742,'Data_Price '!$BE$2:$BE$1266,0))</f>
        <v>https://www.google.com/url?url=https://the-raceplace.com/products/2022-nordica-dobermann-slr-rb-fdt-skis%3Fvariant%3D39373258162275%26currency%3DUSD%26utm_medium%3Dproduct_sync%26utm_source%3Dgoogle%26utm_content%3Dsag_organic%26utm_campaign%3Dsag_organic&amp;rct=j&amp;q=&amp;esrc=s&amp;sa=U&amp;ved=0ahUKEwjg6rPFz6P2AhUolGoFHUOOCeIQ2SkIXg&amp;usg=AOvVaw2e1LcsW0UoBiBpf4DhALOu</v>
      </c>
      <c r="DB742">
        <f>INDEX('Data_Price '!AW$2:AW$1266,MATCH(Data!$DN742,'Data_Price '!$BE$2:$BE$1266,0))</f>
        <v>0</v>
      </c>
      <c r="DC742">
        <f>INDEX('Data_Price '!AX$2:AX$1266,MATCH(Data!$DN742,'Data_Price '!$BE$2:$BE$1266,0))</f>
        <v>0</v>
      </c>
      <c r="DD742">
        <f>INDEX('Data_Price '!AY$2:AY$1266,MATCH(Data!$DN742,'Data_Price '!$BE$2:$BE$1266,0))</f>
        <v>0</v>
      </c>
      <c r="DE742">
        <f>INDEX('Data_Price '!AZ$2:AZ$1266,MATCH(Data!$DN742,'Data_Price '!$BE$2:$BE$1266,0))</f>
        <v>0</v>
      </c>
      <c r="DF742">
        <f>INDEX('Data_Price '!BA$2:BA$1266,MATCH(Data!$DN742,'Data_Price '!$BE$2:$BE$1266,0))</f>
        <v>0</v>
      </c>
      <c r="DG742">
        <f>INDEX('Data_Price '!BB$2:BB$1266,MATCH(Data!$DN742,'Data_Price '!$BE$2:$BE$1266,0))</f>
        <v>0</v>
      </c>
      <c r="DH742">
        <f>INDEX('Data_Price '!BC$2:BC$1266,MATCH(Data!$DN742,'Data_Price '!$BE$2:$BE$1266,0))</f>
        <v>0</v>
      </c>
      <c r="DI742">
        <f>INDEX('Data_Price '!BD$2:BD$1266,MATCH(Data!$DN742,'Data_Price '!$BE$2:$BE$1266,0))</f>
        <v>0</v>
      </c>
      <c r="DJ742" s="89" t="e">
        <f ca="1">_xll.Connector("TinyUrl.TinyUrl",DA742,0)</f>
        <v>#NAME?</v>
      </c>
      <c r="DK742" s="89" t="e">
        <f ca="1">_xll.Connector("TinyUrl.TinyUrl",DE742,0)</f>
        <v>#NAME?</v>
      </c>
      <c r="DL742" s="89" t="e">
        <f ca="1">_xll.Connector("TinyUrl.TinyUrl",DI742,0)</f>
        <v>#NAME?</v>
      </c>
      <c r="DM742" s="224" t="str">
        <f t="shared" si="406"/>
        <v>Dobermann SLR Rb</v>
      </c>
      <c r="DN742" s="89" t="str">
        <f t="shared" si="407"/>
        <v xml:space="preserve"> NordicaDobermann SLR Rb165 Unisex</v>
      </c>
      <c r="DO742" s="227"/>
    </row>
    <row r="743" spans="1:119" ht="15.45" customHeight="1">
      <c r="B743" s="224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#VALUE!</v>
      </c>
      <c r="F743" s="43" t="b">
        <f>CL743&gt;Driver!$F$56</f>
        <v>0</v>
      </c>
      <c r="G743" s="43" t="b">
        <f>AND(CB743&gt;Driver!$F$55,CB743&lt;Driver!$G$55)</f>
        <v>0</v>
      </c>
      <c r="H743" s="43" t="e">
        <f t="shared" si="374"/>
        <v>#VALUE!</v>
      </c>
      <c r="I743" s="43">
        <f t="shared" si="375"/>
        <v>0</v>
      </c>
      <c r="J743" s="43" t="e">
        <f t="array" ref="J743">NOT(OR(($H$9:$H$1273=TRUE)*($I$9:$I$1273&gt;0)*($BT$9:$BT$1273=BT743)*($K$9:$K$1273&gt;K743)))</f>
        <v>#VALUE!</v>
      </c>
      <c r="K743" s="72">
        <f t="shared" si="376"/>
        <v>0.65736670254834628</v>
      </c>
      <c r="L743" s="72">
        <f t="shared" si="377"/>
        <v>0.80189831600999117</v>
      </c>
      <c r="M743" s="72">
        <f t="shared" si="378"/>
        <v>0.51283508908670128</v>
      </c>
      <c r="N743" s="72">
        <f t="shared" si="379"/>
        <v>0.31396951875039525</v>
      </c>
      <c r="O743" s="72">
        <f t="shared" si="380"/>
        <v>0.25549163086264992</v>
      </c>
      <c r="P743" s="72">
        <f t="shared" si="381"/>
        <v>0.96904411764705878</v>
      </c>
      <c r="Q743" s="72"/>
      <c r="R743" s="72"/>
      <c r="S743" s="72">
        <f t="shared" si="382"/>
        <v>0.67063836736975602</v>
      </c>
      <c r="T743" s="72">
        <f t="shared" si="383"/>
        <v>0.83041083701581142</v>
      </c>
      <c r="U743" s="72">
        <f t="shared" si="384"/>
        <v>9.9999999999999978E-2</v>
      </c>
      <c r="V743" s="72">
        <f t="shared" si="385"/>
        <v>0.60582972503672317</v>
      </c>
      <c r="W743" s="72">
        <f t="shared" si="386"/>
        <v>0.98765923566878988</v>
      </c>
      <c r="X743" s="72">
        <f t="shared" si="387"/>
        <v>0.19810168399000885</v>
      </c>
      <c r="Y743" s="72">
        <f t="shared" si="388"/>
        <v>0.48716491091329872</v>
      </c>
      <c r="Z743" s="72">
        <f t="shared" si="389"/>
        <v>0.68603048124960475</v>
      </c>
      <c r="AA743" s="72">
        <f t="shared" si="390"/>
        <v>0.74450836913735008</v>
      </c>
      <c r="AB743" s="72">
        <f t="shared" si="391"/>
        <v>3.0955882352941222E-2</v>
      </c>
      <c r="AC743" s="72"/>
      <c r="AD743" s="72"/>
      <c r="AE743" s="72">
        <f t="shared" si="392"/>
        <v>0.32936163263024404</v>
      </c>
      <c r="AF743" s="72">
        <f t="shared" si="393"/>
        <v>0.16958916298418855</v>
      </c>
      <c r="AG743" s="72">
        <f t="shared" si="394"/>
        <v>0.9</v>
      </c>
      <c r="AH743" s="72">
        <f t="shared" si="395"/>
        <v>0.39417027496327683</v>
      </c>
      <c r="AI743" s="72">
        <f t="shared" si="396"/>
        <v>1.2340764331210174E-2</v>
      </c>
      <c r="AJ743" s="72">
        <f>(AV743-Driver!$K$179)/(Driver!$L$179-Driver!$K$179)</f>
        <v>4.1898316009991131E-2</v>
      </c>
      <c r="AK743" s="72">
        <f>(AW743-Driver!$K$180)/(Driver!$L$180-Driver!$K$180)</f>
        <v>0.14447247424677964</v>
      </c>
      <c r="AL743" s="72">
        <f>(AX743-Driver!$K$181)/(Driver!$L$181-Driver!$K$181)</f>
        <v>0.28603048124960473</v>
      </c>
      <c r="AM743" s="72">
        <f>(AY743-Driver!$K$182)/(Driver!$L$182-Driver!$K$182)</f>
        <v>0.95850836913735005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397"/>
        <v>0.88183421516754845</v>
      </c>
      <c r="AW743" s="70">
        <f t="shared" si="398"/>
        <v>15.081266524990404</v>
      </c>
      <c r="AX743" s="70">
        <f t="shared" si="399"/>
        <v>3.5742743312464427</v>
      </c>
      <c r="AY743" s="70">
        <f>IFERROR(Driver!$K$19/Data!BH743/Data!BI743*Data!BK743*Data!BL743,"")</f>
        <v>-0.25399068041836093</v>
      </c>
      <c r="AZ743" s="70">
        <f t="shared" si="400"/>
        <v>11.760982874162323</v>
      </c>
      <c r="BA743" s="70"/>
      <c r="BB743" s="70"/>
      <c r="BC743" s="70">
        <f t="shared" si="401"/>
        <v>10.705264630294668</v>
      </c>
      <c r="BD743" s="70">
        <f t="shared" si="402"/>
        <v>25.57898612446764</v>
      </c>
      <c r="BE743" s="70">
        <f t="shared" si="403"/>
        <v>1</v>
      </c>
      <c r="BF743" s="70">
        <f t="shared" si="404"/>
        <v>0.65842648676154336</v>
      </c>
      <c r="BG743" s="70">
        <f t="shared" si="405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219</v>
      </c>
      <c r="BS743" s="8" t="s">
        <v>742</v>
      </c>
      <c r="BT743" s="9" t="s">
        <v>763</v>
      </c>
      <c r="BU743" s="10">
        <v>150</v>
      </c>
      <c r="BV743" s="9" t="s">
        <v>390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307</v>
      </c>
      <c r="CU743" s="10"/>
      <c r="CV743" s="10"/>
      <c r="CW743" s="10"/>
      <c r="CX743" t="str">
        <f>INDEX('Data_Price '!AS$2:AS$1266,MATCH(Data!$DN743,'Data_Price '!$BE$2:$BE$1266,0))</f>
        <v>Nordica Wild Belle 74 Ladies Snow Skis with Marker FDT10 Bindings 150</v>
      </c>
      <c r="CY743" t="str">
        <f>INDEX('Data_Price '!AT$2:AT$1266,MATCH(Data!$DN743,'Data_Price '!$BE$2:$BE$1266,0))</f>
        <v>The Pro Shop</v>
      </c>
      <c r="CZ743">
        <f>INDEX('Data_Price '!AU$2:AU$1266,MATCH(Data!$DN743,'Data_Price '!$BE$2:$BE$1266,0))</f>
        <v>399.99</v>
      </c>
      <c r="DA743" t="str">
        <f>INDEX('Data_Price '!AV$2:AV$1266,MATCH(Data!$DN743,'Data_Price '!$BE$2:$BE$1266,0))</f>
        <v>https://www.google.com/url?url=https://proskiguy.myshopify.com/products/nordicawild-belle-74-with-fdt10oa1272b001138%3Fvariant%3D39794805407832%26currency%3DUSD%26utm_medium%3Dproduct_sync%26utm_source%3Dgoogle%26utm_content%3Dsag_organic%26utm_campaign%3Dsag_organic&amp;rct=j&amp;q=&amp;esrc=s&amp;sa=U&amp;ved=0ahUKEwjZnOHFz6P2AhUJl2oFHVz3BAUQsDwITQ&amp;usg=AOvVaw372XTUsK-BBOF16pRPkQnZ</v>
      </c>
      <c r="DB743">
        <f>INDEX('Data_Price '!AW$2:AW$1266,MATCH(Data!$DN743,'Data_Price '!$BE$2:$BE$1266,0))</f>
        <v>0</v>
      </c>
      <c r="DC743">
        <f>INDEX('Data_Price '!AX$2:AX$1266,MATCH(Data!$DN743,'Data_Price '!$BE$2:$BE$1266,0))</f>
        <v>0</v>
      </c>
      <c r="DD743">
        <f>INDEX('Data_Price '!AY$2:AY$1266,MATCH(Data!$DN743,'Data_Price '!$BE$2:$BE$1266,0))</f>
        <v>0</v>
      </c>
      <c r="DE743">
        <f>INDEX('Data_Price '!AZ$2:AZ$1266,MATCH(Data!$DN743,'Data_Price '!$BE$2:$BE$1266,0))</f>
        <v>0</v>
      </c>
      <c r="DF743">
        <f>INDEX('Data_Price '!BA$2:BA$1266,MATCH(Data!$DN743,'Data_Price '!$BE$2:$BE$1266,0))</f>
        <v>0</v>
      </c>
      <c r="DG743">
        <f>INDEX('Data_Price '!BB$2:BB$1266,MATCH(Data!$DN743,'Data_Price '!$BE$2:$BE$1266,0))</f>
        <v>0</v>
      </c>
      <c r="DH743">
        <f>INDEX('Data_Price '!BC$2:BC$1266,MATCH(Data!$DN743,'Data_Price '!$BE$2:$BE$1266,0))</f>
        <v>0</v>
      </c>
      <c r="DI743">
        <f>INDEX('Data_Price '!BD$2:BD$1266,MATCH(Data!$DN743,'Data_Price '!$BE$2:$BE$1266,0))</f>
        <v>0</v>
      </c>
      <c r="DJ743" s="89" t="e">
        <f ca="1">_xll.Connector("TinyUrl.TinyUrl",DA743,0)</f>
        <v>#NAME?</v>
      </c>
      <c r="DK743" s="89" t="e">
        <f ca="1">_xll.Connector("TinyUrl.TinyUrl",DE743,0)</f>
        <v>#NAME?</v>
      </c>
      <c r="DL743" s="89" t="e">
        <f ca="1">_xll.Connector("TinyUrl.TinyUrl",DI743,0)</f>
        <v>#NAME?</v>
      </c>
      <c r="DM743" s="224" t="str">
        <f t="shared" si="406"/>
        <v>Wild Belle 74</v>
      </c>
      <c r="DN743" s="89" t="str">
        <f t="shared" si="407"/>
        <v xml:space="preserve"> NordicaWild Belle 74150 Women's</v>
      </c>
      <c r="DO743" s="227"/>
    </row>
    <row r="744" spans="1:119" ht="15.45" customHeight="1">
      <c r="B744" s="224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#VALUE!</v>
      </c>
      <c r="F744" s="43" t="b">
        <f>CL744&gt;Driver!$F$56</f>
        <v>0</v>
      </c>
      <c r="G744" s="43" t="b">
        <f>AND(CB744&gt;Driver!$F$55,CB744&lt;Driver!$G$55)</f>
        <v>0</v>
      </c>
      <c r="H744" s="43" t="e">
        <f t="shared" si="374"/>
        <v>#VALUE!</v>
      </c>
      <c r="I744" s="43">
        <f t="shared" si="375"/>
        <v>0</v>
      </c>
      <c r="J744" s="43" t="e">
        <f t="array" ref="J744">NOT(OR(($H$9:$H$1273=TRUE)*($I$9:$I$1273&gt;0)*($BT$9:$BT$1273=BT744)*($K$9:$K$1273&gt;K744)))</f>
        <v>#VALUE!</v>
      </c>
      <c r="K744" s="72">
        <f t="shared" si="376"/>
        <v>0.66109148525121908</v>
      </c>
      <c r="L744" s="72">
        <f t="shared" si="377"/>
        <v>0.9601450326323423</v>
      </c>
      <c r="M744" s="72">
        <f t="shared" si="378"/>
        <v>0.36203793787009597</v>
      </c>
      <c r="N744" s="72">
        <f t="shared" si="379"/>
        <v>8.8838297603237804E-2</v>
      </c>
      <c r="O744" s="72">
        <f t="shared" si="380"/>
        <v>0.31113172515737686</v>
      </c>
      <c r="P744" s="72">
        <f t="shared" si="381"/>
        <v>0.68614379084967325</v>
      </c>
      <c r="Q744" s="72"/>
      <c r="R744" s="72"/>
      <c r="S744" s="72">
        <f t="shared" si="382"/>
        <v>0.85787165234378582</v>
      </c>
      <c r="T744" s="72">
        <f t="shared" si="383"/>
        <v>0.89530955132078227</v>
      </c>
      <c r="U744" s="72">
        <f t="shared" si="384"/>
        <v>9.9999999999999978E-2</v>
      </c>
      <c r="V744" s="72">
        <f t="shared" si="385"/>
        <v>0.60622301107121856</v>
      </c>
      <c r="W744" s="72">
        <f t="shared" si="386"/>
        <v>0.95749602332979855</v>
      </c>
      <c r="X744" s="72">
        <f t="shared" si="387"/>
        <v>3.9854967367657729E-2</v>
      </c>
      <c r="Y744" s="72">
        <f t="shared" si="388"/>
        <v>0.63796206212990403</v>
      </c>
      <c r="Z744" s="72">
        <f t="shared" si="389"/>
        <v>0.9111617023967622</v>
      </c>
      <c r="AA744" s="72">
        <f t="shared" si="390"/>
        <v>0.68886827484262314</v>
      </c>
      <c r="AB744" s="72">
        <f t="shared" si="391"/>
        <v>0.31385620915032669</v>
      </c>
      <c r="AC744" s="72"/>
      <c r="AD744" s="72"/>
      <c r="AE744" s="72">
        <f t="shared" si="392"/>
        <v>0.14212834765621418</v>
      </c>
      <c r="AF744" s="72">
        <f t="shared" si="393"/>
        <v>0.10469044867921773</v>
      </c>
      <c r="AG744" s="72">
        <f t="shared" si="394"/>
        <v>0.9</v>
      </c>
      <c r="AH744" s="72">
        <f t="shared" si="395"/>
        <v>0.39377698892878149</v>
      </c>
      <c r="AI744" s="72">
        <f t="shared" si="396"/>
        <v>4.250397667020149E-2</v>
      </c>
      <c r="AJ744" s="72">
        <f>(AV744-Driver!$K$179)/(Driver!$L$179-Driver!$K$179)</f>
        <v>0.20014503263234226</v>
      </c>
      <c r="AK744" s="72">
        <f>(AW744-Driver!$K$180)/(Driver!$L$180-Driver!$K$180)</f>
        <v>0.48307682027076404</v>
      </c>
      <c r="AL744" s="72">
        <f>(AX744-Driver!$K$181)/(Driver!$L$181-Driver!$K$181)</f>
        <v>0.51116170239676217</v>
      </c>
      <c r="AM744" s="72">
        <f>(AY744-Driver!$K$182)/(Driver!$L$182-Driver!$K$182)</f>
        <v>0.90286827484262311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397"/>
        <v>4.2124542124542126</v>
      </c>
      <c r="AW744" s="70">
        <f t="shared" si="398"/>
        <v>48.19275926822862</v>
      </c>
      <c r="AX744" s="70">
        <f t="shared" si="399"/>
        <v>5.6004553215708599</v>
      </c>
      <c r="AY744" s="70">
        <f>IFERROR(Driver!$K$19/Data!BH744/Data!BI744*Data!BK744*Data!BL744,"")</f>
        <v>-0.59459106451126265</v>
      </c>
      <c r="AZ744" s="70">
        <f t="shared" si="400"/>
        <v>43.186895011169021</v>
      </c>
      <c r="BA744" s="70"/>
      <c r="BB744" s="70"/>
      <c r="BC744" s="70">
        <f t="shared" si="401"/>
        <v>107.82447117100409</v>
      </c>
      <c r="BD744" s="70">
        <f t="shared" si="402"/>
        <v>19.835564902194935</v>
      </c>
      <c r="BE744" s="70">
        <f t="shared" si="403"/>
        <v>1</v>
      </c>
      <c r="BF744" s="70">
        <f t="shared" si="404"/>
        <v>0.70284538136703023</v>
      </c>
      <c r="BG744" s="70">
        <f t="shared" si="405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219</v>
      </c>
      <c r="BS744" s="8" t="s">
        <v>533</v>
      </c>
      <c r="BT744" s="9" t="s">
        <v>539</v>
      </c>
      <c r="BU744" s="10">
        <v>184</v>
      </c>
      <c r="BV744" s="9" t="s">
        <v>222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307</v>
      </c>
      <c r="CU744" s="9" t="s">
        <v>306</v>
      </c>
      <c r="CV744" s="9" t="s">
        <v>305</v>
      </c>
      <c r="CW744" s="10"/>
      <c r="CX744" t="str">
        <f>INDEX('Data_Price '!AS$2:AS$1266,MATCH(Data!$DN744,'Data_Price '!$BE$2:$BE$1266,0))</f>
        <v>Dynastar M-Pro 84 Skis Â· 184 cm</v>
      </c>
      <c r="CY744" t="str">
        <f>INDEX('Data_Price '!AT$2:AT$1266,MATCH(Data!$DN744,'Data_Price '!$BE$2:$BE$1266,0))</f>
        <v>eBay - david110549</v>
      </c>
      <c r="CZ744">
        <f>INDEX('Data_Price '!AU$2:AU$1266,MATCH(Data!$DN744,'Data_Price '!$BE$2:$BE$1266,0))</f>
        <v>399.96</v>
      </c>
      <c r="DA744" t="str">
        <f>INDEX('Data_Price '!AV$2:AV$1266,MATCH(Data!$DN744,'Data_Price '!$BE$2:$BE$1266,0))</f>
        <v>https://www.google.com/url?q=https://www.ebay.com/itm/194866610348%3Fchn%3Dps%26mkevt%3D1%26mkcid%3D28&amp;sa=U&amp;ved=0ahUKEwifjbTGz6P2AhX4lGoFHSV2A8kQ2ykIHg&amp;usg=AOvVaw0zif_xPaezmIpi6EtTMq_J</v>
      </c>
      <c r="DB744" t="str">
        <f>INDEX('Data_Price '!AW$2:AW$1266,MATCH(Data!$DN744,'Data_Price '!$BE$2:$BE$1266,0))</f>
        <v>Dynastar M-Pro 84 Skis Â· 184 cm</v>
      </c>
      <c r="DC744" t="str">
        <f>INDEX('Data_Price '!AX$2:AX$1266,MATCH(Data!$DN744,'Data_Price '!$BE$2:$BE$1266,0))</f>
        <v>SkiEssentials.com</v>
      </c>
      <c r="DD744">
        <f>INDEX('Data_Price '!AY$2:AY$1266,MATCH(Data!$DN744,'Data_Price '!$BE$2:$BE$1266,0))</f>
        <v>399.99</v>
      </c>
      <c r="DE744" t="str">
        <f>INDEX('Data_Price '!AZ$2:AZ$1266,MATCH(Data!$DN744,'Data_Price '!$BE$2:$BE$1266,0))</f>
        <v>https://www.google.com/url?q=https://www.skiessentials.com/2022-dynastar-m-pro-84-ski.html%23size%3D22403&amp;sa=U&amp;ved=0ahUKEwifjbTGz6P2AhX4lGoFHSV2A8kQ2ykIGg&amp;usg=AOvVaw2qL7Z1YdspRqL8PrMHYU-j</v>
      </c>
      <c r="DF744" t="str">
        <f>INDEX('Data_Price '!BA$2:BA$1266,MATCH(Data!$DN744,'Data_Price '!$BE$2:$BE$1266,0))</f>
        <v>Dynastar M-Pro 84 Skis Â· 184 cm</v>
      </c>
      <c r="DG744" t="str">
        <f>INDEX('Data_Price '!BB$2:BB$1266,MATCH(Data!$DN744,'Data_Price '!$BE$2:$BE$1266,0))</f>
        <v>Backpacking United</v>
      </c>
      <c r="DH744">
        <f>INDEX('Data_Price '!BC$2:BC$1266,MATCH(Data!$DN744,'Data_Price '!$BE$2:$BE$1266,0))</f>
        <v>415.85</v>
      </c>
      <c r="DI744" t="str">
        <f>INDEX('Data_Price '!BD$2:BD$1266,MATCH(Data!$DN744,'Data_Price '!$BE$2:$BE$1266,0))</f>
        <v>https://www.google.com/url?q=https://www.backpacking-united.com/us/dynastar-m-pro-84&amp;sa=U&amp;ved=0ahUKEwifjbTGz6P2AhX4lGoFHSV2A8kQ2ykIHA&amp;usg=AOvVaw2J-LXakZ5uzQXYge6fusVx</v>
      </c>
      <c r="DJ744" s="89" t="e">
        <f ca="1">_xll.Connector("TinyUrl.TinyUrl",DA744,0)</f>
        <v>#NAME?</v>
      </c>
      <c r="DK744" s="89" t="e">
        <f ca="1">_xll.Connector("TinyUrl.TinyUrl",DE744,0)</f>
        <v>#NAME?</v>
      </c>
      <c r="DL744" s="89" t="e">
        <f ca="1">_xll.Connector("TinyUrl.TinyUrl",DI744,0)</f>
        <v>#NAME?</v>
      </c>
      <c r="DM744" s="224" t="str">
        <f t="shared" si="406"/>
        <v>M-Pro 84</v>
      </c>
      <c r="DN744" s="89" t="str">
        <f t="shared" si="407"/>
        <v xml:space="preserve"> DynastarM-Pro 84184 Unisex</v>
      </c>
      <c r="DO744" s="227" t="s">
        <v>1010</v>
      </c>
    </row>
    <row r="745" spans="1:119" ht="15.45" customHeight="1">
      <c r="B745" s="224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#VALUE!</v>
      </c>
      <c r="F745" s="43" t="b">
        <f>CL745&gt;Driver!$F$56</f>
        <v>1</v>
      </c>
      <c r="G745" s="43" t="b">
        <f>AND(CB745&gt;Driver!$F$55,CB745&lt;Driver!$G$55)</f>
        <v>0</v>
      </c>
      <c r="H745" s="43" t="e">
        <f t="shared" si="374"/>
        <v>#VALUE!</v>
      </c>
      <c r="I745" s="43">
        <f t="shared" si="375"/>
        <v>0</v>
      </c>
      <c r="J745" s="43" t="e">
        <f t="array" ref="J745">NOT(OR(($H$9:$H$1273=TRUE)*($I$9:$I$1273&gt;0)*($BT$9:$BT$1273=BT745)*($K$9:$K$1273&gt;K745)))</f>
        <v>#VALUE!</v>
      </c>
      <c r="K745" s="72">
        <f t="shared" si="376"/>
        <v>0.70141744785715865</v>
      </c>
      <c r="L745" s="72">
        <f t="shared" si="377"/>
        <v>0.86829103214890013</v>
      </c>
      <c r="M745" s="72">
        <f t="shared" si="378"/>
        <v>0.53454386356541717</v>
      </c>
      <c r="N745" s="72">
        <f t="shared" si="379"/>
        <v>0.23997976348573957</v>
      </c>
      <c r="O745" s="72">
        <f t="shared" si="380"/>
        <v>0.37807993178567501</v>
      </c>
      <c r="P745" s="72">
        <f t="shared" si="381"/>
        <v>0.9855718954248367</v>
      </c>
      <c r="Q745" s="72"/>
      <c r="R745" s="72"/>
      <c r="S745" s="72">
        <f t="shared" si="382"/>
        <v>0.71601912410880453</v>
      </c>
      <c r="T745" s="72">
        <f t="shared" si="383"/>
        <v>0.9158167556385296</v>
      </c>
      <c r="U745" s="72">
        <f t="shared" si="384"/>
        <v>0.94644445414198153</v>
      </c>
      <c r="V745" s="72">
        <f t="shared" si="385"/>
        <v>0.61775757629946093</v>
      </c>
      <c r="W745" s="72">
        <f t="shared" si="386"/>
        <v>0.87446728187919454</v>
      </c>
      <c r="X745" s="72">
        <f t="shared" si="387"/>
        <v>0.13170896785109981</v>
      </c>
      <c r="Y745" s="72">
        <f t="shared" si="388"/>
        <v>0.46545613643458289</v>
      </c>
      <c r="Z745" s="72">
        <f t="shared" si="389"/>
        <v>0.76002023651426043</v>
      </c>
      <c r="AA745" s="72">
        <f t="shared" si="390"/>
        <v>0.62192006821432499</v>
      </c>
      <c r="AB745" s="72">
        <f t="shared" si="391"/>
        <v>1.4428104575163359E-2</v>
      </c>
      <c r="AC745" s="72"/>
      <c r="AD745" s="72"/>
      <c r="AE745" s="72">
        <f t="shared" si="392"/>
        <v>0.28398087589119547</v>
      </c>
      <c r="AF745" s="72">
        <f t="shared" si="393"/>
        <v>8.41832443614704E-2</v>
      </c>
      <c r="AG745" s="72">
        <f t="shared" si="394"/>
        <v>5.3555545858018444E-2</v>
      </c>
      <c r="AH745" s="72">
        <f t="shared" si="395"/>
        <v>0.38224242370053912</v>
      </c>
      <c r="AI745" s="72">
        <f t="shared" si="396"/>
        <v>0.12553271812080541</v>
      </c>
      <c r="AJ745" s="72">
        <f>(AV745-Driver!$K$179)/(Driver!$L$179-Driver!$K$179)</f>
        <v>0.10829103214890017</v>
      </c>
      <c r="AK745" s="72">
        <f>(AW745-Driver!$K$180)/(Driver!$L$180-Driver!$K$180)</f>
        <v>0.18590639636717515</v>
      </c>
      <c r="AL745" s="72">
        <f>(AX745-Driver!$K$181)/(Driver!$L$181-Driver!$K$181)</f>
        <v>0.36002023651426041</v>
      </c>
      <c r="AM745" s="72">
        <f>(AY745-Driver!$K$182)/(Driver!$L$182-Driver!$K$182)</f>
        <v>0.83592006821432496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397"/>
        <v>2.2792022792022792</v>
      </c>
      <c r="AW745" s="70">
        <f t="shared" si="398"/>
        <v>19.133013136406298</v>
      </c>
      <c r="AX745" s="70">
        <f t="shared" si="399"/>
        <v>4.2401821286283434</v>
      </c>
      <c r="AY745" s="70">
        <f>IFERROR(Driver!$K$19/Data!BH745/Data!BI745*Data!BK745*Data!BL745,"")</f>
        <v>-1.0044139661609863</v>
      </c>
      <c r="AZ745" s="70">
        <f t="shared" si="400"/>
        <v>15.897244973938943</v>
      </c>
      <c r="BA745" s="70"/>
      <c r="BB745" s="70"/>
      <c r="BC745" s="70">
        <f t="shared" si="401"/>
        <v>34.244578632741785</v>
      </c>
      <c r="BD745" s="70">
        <f t="shared" si="402"/>
        <v>3.1205777324749695</v>
      </c>
      <c r="BE745" s="70">
        <f t="shared" si="403"/>
        <v>0.15370654202149922</v>
      </c>
      <c r="BF745" s="70">
        <f t="shared" si="404"/>
        <v>2.0055934889900189</v>
      </c>
      <c r="BG745" s="70">
        <f t="shared" si="405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219</v>
      </c>
      <c r="BS745" s="8" t="s">
        <v>628</v>
      </c>
      <c r="BT745" s="9" t="s">
        <v>641</v>
      </c>
      <c r="BU745" s="10">
        <v>170</v>
      </c>
      <c r="BV745" s="9" t="s">
        <v>222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305</v>
      </c>
      <c r="CU745" s="10"/>
      <c r="CV745" s="10"/>
      <c r="CW745" s="10"/>
      <c r="CX745" t="str">
        <f>INDEX('Data_Price '!AS$2:AS$1266,MATCH(Data!$DN745,'Data_Price '!$BE$2:$BE$1266,0))</f>
        <v>Head Oblivion 94 Gr/Bl / 170cm</v>
      </c>
      <c r="CY745" t="str">
        <f>INDEX('Data_Price '!AT$2:AT$1266,MATCH(Data!$DN745,'Data_Price '!$BE$2:$BE$1266,0))</f>
        <v>Sundance Ski and Board Shop</v>
      </c>
      <c r="CZ745">
        <f>INDEX('Data_Price '!AU$2:AU$1266,MATCH(Data!$DN745,'Data_Price '!$BE$2:$BE$1266,0))</f>
        <v>433.91</v>
      </c>
      <c r="DA745" t="str">
        <f>INDEX('Data_Price '!AV$2:AV$1266,MATCH(Data!$DN745,'Data_Price '!$BE$2:$BE$1266,0))</f>
        <v>https://www.google.com/url?url=https://sundanceskishop.com/products/head-oblivion-94%3Fvariant%3D39372868747362%26currency%3DCAD%26utm_medium%3Dproduct_sync%26utm_source%3Dgoogle%26utm_content%3Dsag_organic%26utm_campaign%3Dsag_organic&amp;rct=j&amp;q=&amp;esrc=s&amp;sa=U&amp;ved=0ahUKEwi42NbGz6P2AhXWlWoFHbvIB5IQ2SkIKg&amp;usg=AOvVaw1XxEe6xviVnP03DUg7WPbg</v>
      </c>
      <c r="DB745" t="str">
        <f>INDEX('Data_Price '!AW$2:AW$1266,MATCH(Data!$DN745,'Data_Price '!$BE$2:$BE$1266,0))</f>
        <v>Head Oblivion 94 Skis 2022 - 170</v>
      </c>
      <c r="DC745" t="str">
        <f>INDEX('Data_Price '!AX$2:AX$1266,MATCH(Data!$DN745,'Data_Price '!$BE$2:$BE$1266,0))</f>
        <v>eBay - skitrader-com</v>
      </c>
      <c r="DD745">
        <f>INDEX('Data_Price '!AY$2:AY$1266,MATCH(Data!$DN745,'Data_Price '!$BE$2:$BE$1266,0))</f>
        <v>494.99</v>
      </c>
      <c r="DE745" t="str">
        <f>INDEX('Data_Price '!AZ$2:AZ$1266,MATCH(Data!$DN745,'Data_Price '!$BE$2:$BE$1266,0))</f>
        <v>https://www.google.com/url?q=https://www.ebay.com/itm/234343171863%3Fchn%3Dps%26mkevt%3D1%26mkcid%3D28%26var%3D533949531283&amp;sa=U&amp;ved=0ahUKEwjHj4vHz6P2AhXjnGoFHV6iDjwQ2ykIGw&amp;usg=AOvVaw21bboKfOWM5zDL6FaTae52</v>
      </c>
      <c r="DF745" t="str">
        <f>INDEX('Data_Price '!BA$2:BA$1266,MATCH(Data!$DN745,'Data_Price '!$BE$2:$BE$1266,0))</f>
        <v>Head Oblivion 94 Skis 2022 - 170</v>
      </c>
      <c r="DG745" t="str">
        <f>INDEX('Data_Price '!BB$2:BB$1266,MATCH(Data!$DN745,'Data_Price '!$BE$2:$BE$1266,0))</f>
        <v>evo.com</v>
      </c>
      <c r="DH745">
        <f>INDEX('Data_Price '!BC$2:BC$1266,MATCH(Data!$DN745,'Data_Price '!$BE$2:$BE$1266,0))</f>
        <v>499</v>
      </c>
      <c r="DI745" t="str">
        <f>INDEX('Data_Price '!BD$2:BD$1266,MATCH(Data!$DN745,'Data_Price '!$BE$2:$BE$1266,0))</f>
        <v>https://www.google.com/url?url=https://www.evo.com/skis/head-oblivion-94%3Fimage%3D208282/832656/clone.jpg&amp;rct=j&amp;q=&amp;esrc=s&amp;sa=U&amp;ved=0ahUKEwi42NbGz6P2AhXWlWoFHbvIB5IQsDwIIw&amp;usg=AOvVaw3f94G-e0XlsZTVj_lLRhWC</v>
      </c>
      <c r="DJ745" s="89" t="e">
        <f ca="1">_xll.Connector("TinyUrl.TinyUrl",DA745,0)</f>
        <v>#NAME?</v>
      </c>
      <c r="DK745" s="89" t="e">
        <f ca="1">_xll.Connector("TinyUrl.TinyUrl",DE745,0)</f>
        <v>#NAME?</v>
      </c>
      <c r="DL745" s="89" t="e">
        <f ca="1">_xll.Connector("TinyUrl.TinyUrl",DI745,0)</f>
        <v>#NAME?</v>
      </c>
      <c r="DM745" s="224" t="str">
        <f t="shared" si="406"/>
        <v>Oblivion 94</v>
      </c>
      <c r="DN745" s="89" t="str">
        <f t="shared" si="407"/>
        <v xml:space="preserve"> HeadOblivion 94170 Unisex</v>
      </c>
      <c r="DO745" s="227" t="s">
        <v>1001</v>
      </c>
    </row>
    <row r="746" spans="1:119" ht="15.45" customHeight="1">
      <c r="B746" s="224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#VALUE!</v>
      </c>
      <c r="F746" s="43" t="b">
        <f>CL746&gt;Driver!$F$56</f>
        <v>0</v>
      </c>
      <c r="G746" s="43" t="b">
        <f>AND(CB746&gt;Driver!$F$55,CB746&lt;Driver!$G$55)</f>
        <v>0</v>
      </c>
      <c r="H746" s="43" t="e">
        <f t="shared" si="374"/>
        <v>#VALUE!</v>
      </c>
      <c r="I746" s="43">
        <f t="shared" si="375"/>
        <v>0</v>
      </c>
      <c r="J746" s="43" t="e">
        <f t="array" ref="J746">NOT(OR(($H$9:$H$1273=TRUE)*($I$9:$I$1273&gt;0)*($BT$9:$BT$1273=BT746)*($K$9:$K$1273&gt;K746)))</f>
        <v>#VALUE!</v>
      </c>
      <c r="K746" s="72">
        <f t="shared" si="376"/>
        <v>0.67025979635618382</v>
      </c>
      <c r="L746" s="72">
        <f t="shared" si="377"/>
        <v>0.90035935863347027</v>
      </c>
      <c r="M746" s="72">
        <f t="shared" si="378"/>
        <v>0.44016023407889726</v>
      </c>
      <c r="N746" s="72">
        <f t="shared" si="379"/>
        <v>9.5794599380256806E-2</v>
      </c>
      <c r="O746" s="72">
        <f t="shared" si="380"/>
        <v>0.27739035122244782</v>
      </c>
      <c r="P746" s="72">
        <f t="shared" si="381"/>
        <v>0.94729575163398694</v>
      </c>
      <c r="Q746" s="72"/>
      <c r="R746" s="72"/>
      <c r="S746" s="72">
        <f t="shared" si="382"/>
        <v>0.69388235753105243</v>
      </c>
      <c r="T746" s="72">
        <f t="shared" si="383"/>
        <v>0.98764723859521597</v>
      </c>
      <c r="U746" s="72">
        <f t="shared" si="384"/>
        <v>0.56673287847617215</v>
      </c>
      <c r="V746" s="72">
        <f t="shared" si="385"/>
        <v>0.6242553173327432</v>
      </c>
      <c r="W746" s="72">
        <f t="shared" si="386"/>
        <v>0.97862588394103478</v>
      </c>
      <c r="X746" s="72">
        <f t="shared" si="387"/>
        <v>9.9640641366529725E-2</v>
      </c>
      <c r="Y746" s="72">
        <f t="shared" si="388"/>
        <v>0.55983976592110274</v>
      </c>
      <c r="Z746" s="72">
        <f t="shared" si="389"/>
        <v>0.90420540061974319</v>
      </c>
      <c r="AA746" s="72">
        <f t="shared" si="390"/>
        <v>0.72260964877755218</v>
      </c>
      <c r="AB746" s="72">
        <f t="shared" si="391"/>
        <v>5.2704248366013035E-2</v>
      </c>
      <c r="AC746" s="72"/>
      <c r="AD746" s="72"/>
      <c r="AE746" s="72">
        <f t="shared" si="392"/>
        <v>0.30611764246894757</v>
      </c>
      <c r="AF746" s="72">
        <f t="shared" si="393"/>
        <v>1.2352761404784057E-2</v>
      </c>
      <c r="AG746" s="72">
        <f t="shared" si="394"/>
        <v>0.43326712152382785</v>
      </c>
      <c r="AH746" s="72">
        <f t="shared" si="395"/>
        <v>0.37574468266725686</v>
      </c>
      <c r="AI746" s="72">
        <f t="shared" si="396"/>
        <v>2.1374116058965196E-2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0.24115333142290052</v>
      </c>
      <c r="AL746" s="72">
        <f>(AX746-Driver!$K$181)/(Driver!$L$181-Driver!$K$181)</f>
        <v>0.50420540061974317</v>
      </c>
      <c r="AM746" s="72">
        <f>(AY746-Driver!$K$182)/(Driver!$L$182-Driver!$K$182)</f>
        <v>0.93660964877755215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397"/>
        <v>2.9541446208112867</v>
      </c>
      <c r="AW746" s="70">
        <f t="shared" si="398"/>
        <v>24.53550873536777</v>
      </c>
      <c r="AX746" s="70">
        <f t="shared" si="399"/>
        <v>5.5378486055776888</v>
      </c>
      <c r="AY746" s="70">
        <f>IFERROR(Driver!$K$19/Data!BH746/Data!BI746*Data!BK746*Data!BL746,"")</f>
        <v>-0.38804351875794352</v>
      </c>
      <c r="AZ746" s="70">
        <f t="shared" si="400"/>
        <v>19.385703648548027</v>
      </c>
      <c r="BA746" s="70"/>
      <c r="BB746" s="70"/>
      <c r="BC746" s="70">
        <f t="shared" si="401"/>
        <v>22.762083916557195</v>
      </c>
      <c r="BD746" s="70">
        <f t="shared" si="402"/>
        <v>11.663843191107931</v>
      </c>
      <c r="BE746" s="70">
        <f t="shared" si="403"/>
        <v>0.53335038141604563</v>
      </c>
      <c r="BF746" s="70">
        <f t="shared" si="404"/>
        <v>2.7394676894849241</v>
      </c>
      <c r="BG746" s="70">
        <f t="shared" si="405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219</v>
      </c>
      <c r="BS746" s="8" t="s">
        <v>628</v>
      </c>
      <c r="BT746" s="9" t="s">
        <v>635</v>
      </c>
      <c r="BU746" s="10">
        <v>170</v>
      </c>
      <c r="BV746" s="9" t="s">
        <v>222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305</v>
      </c>
      <c r="CU746" s="10"/>
      <c r="CV746" s="10"/>
      <c r="CW746" s="10"/>
      <c r="CX746" t="str">
        <f>INDEX('Data_Price '!AS$2:AS$1266,MATCH(Data!$DN746,'Data_Price '!$BE$2:$BE$1266,0))</f>
        <v>Head Kore 90 x Skis 2022 - 170</v>
      </c>
      <c r="CY746" t="str">
        <f>INDEX('Data_Price '!AT$2:AT$1266,MATCH(Data!$DN746,'Data_Price '!$BE$2:$BE$1266,0))</f>
        <v>evo.com</v>
      </c>
      <c r="CZ746">
        <f>INDEX('Data_Price '!AU$2:AU$1266,MATCH(Data!$DN746,'Data_Price '!$BE$2:$BE$1266,0))</f>
        <v>409</v>
      </c>
      <c r="DA746" t="str">
        <f>INDEX('Data_Price '!AV$2:AV$1266,MATCH(Data!$DN746,'Data_Price '!$BE$2:$BE$1266,0))</f>
        <v>https://www.google.com/url?url=https://www.evo.com/skis/head-kore-90-x%3Fimage%3D218718/886395/clone.jpg&amp;rct=j&amp;q=&amp;esrc=s&amp;sa=U&amp;ved=0ahUKEwiv76XHz6P2AhWMlmoFHSBTBTYQsDwIjAE&amp;usg=AOvVaw0cUJAB0_93A44YlF3dLWXW</v>
      </c>
      <c r="DB746" t="str">
        <f>INDEX('Data_Price '!AW$2:AW$1266,MATCH(Data!$DN746,'Data_Price '!$BE$2:$BE$1266,0))</f>
        <v>Head Kore 90 x Skis 2022 - 170</v>
      </c>
      <c r="DC746" t="str">
        <f>INDEX('Data_Price '!AX$2:AX$1266,MATCH(Data!$DN746,'Data_Price '!$BE$2:$BE$1266,0))</f>
        <v>evo.com</v>
      </c>
      <c r="DD746">
        <f>INDEX('Data_Price '!AY$2:AY$1266,MATCH(Data!$DN746,'Data_Price '!$BE$2:$BE$1266,0))</f>
        <v>409</v>
      </c>
      <c r="DE746" t="str">
        <f>INDEX('Data_Price '!AZ$2:AZ$1266,MATCH(Data!$DN746,'Data_Price '!$BE$2:$BE$1266,0))</f>
        <v>https://www.google.com/url?q=https://www.evo.com/skis/head-kore-90-x%3Fimage%3D218718/886395/clone.jpg&amp;sa=U&amp;ved=0ahUKEwjo3NLHz6P2AhVTl2oFHYxDBfYQ2ykIGA&amp;usg=AOvVaw17_yJpB9yOEQNTXLW1A034</v>
      </c>
      <c r="DF746" t="str">
        <f>INDEX('Data_Price '!BA$2:BA$1266,MATCH(Data!$DN746,'Data_Price '!$BE$2:$BE$1266,0))</f>
        <v>Head Kore 90 x Skis 2022 - 170</v>
      </c>
      <c r="DG746" t="str">
        <f>INDEX('Data_Price '!BB$2:BB$1266,MATCH(Data!$DN746,'Data_Price '!$BE$2:$BE$1266,0))</f>
        <v>BobWards.com</v>
      </c>
      <c r="DH746">
        <f>INDEX('Data_Price '!BC$2:BC$1266,MATCH(Data!$DN746,'Data_Price '!$BE$2:$BE$1266,0))</f>
        <v>549.99</v>
      </c>
      <c r="DI746" t="str">
        <f>INDEX('Data_Price '!BD$2:BD$1266,MATCH(Data!$DN746,'Data_Price '!$BE$2:$BE$1266,0))</f>
        <v>https://www.google.com/url?q=https://www.bobwards.com/head-ski-mens-kore-90-x-skis-205987%3Fsize%3D170&amp;sa=U&amp;ved=0ahUKEwjo3NLHz6P2AhVTl2oFHYxDBfYQ2ykIGg&amp;usg=AOvVaw0w0ESdyf-YzSFNWcE-wRez</v>
      </c>
      <c r="DJ746" s="89" t="e">
        <f ca="1">_xll.Connector("TinyUrl.TinyUrl",DA746,0)</f>
        <v>#NAME?</v>
      </c>
      <c r="DK746" s="89" t="e">
        <f ca="1">_xll.Connector("TinyUrl.TinyUrl",DE746,0)</f>
        <v>#NAME?</v>
      </c>
      <c r="DL746" s="89" t="e">
        <f ca="1">_xll.Connector("TinyUrl.TinyUrl",DI746,0)</f>
        <v>#NAME?</v>
      </c>
      <c r="DM746" s="224" t="str">
        <f t="shared" si="406"/>
        <v>Kore 90 X</v>
      </c>
      <c r="DN746" s="89" t="str">
        <f t="shared" si="407"/>
        <v xml:space="preserve"> HeadKore 90 X170 Unisex</v>
      </c>
      <c r="DO746" s="227" t="s">
        <v>1014</v>
      </c>
    </row>
    <row r="747" spans="1:119" ht="15.45" customHeight="1">
      <c r="B747" s="224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#VALUE!</v>
      </c>
      <c r="F747" s="43" t="b">
        <f>CL747&gt;Driver!$F$56</f>
        <v>1</v>
      </c>
      <c r="G747" s="43" t="b">
        <f>AND(CB747&gt;Driver!$F$55,CB747&lt;Driver!$G$55)</f>
        <v>0</v>
      </c>
      <c r="H747" s="43" t="e">
        <f t="shared" si="374"/>
        <v>#VALUE!</v>
      </c>
      <c r="I747" s="43">
        <f t="shared" si="375"/>
        <v>0</v>
      </c>
      <c r="J747" s="43" t="e">
        <f t="array" ref="J747">NOT(OR(($H$9:$H$1273=TRUE)*($I$9:$I$1273&gt;0)*($BT$9:$BT$1273=BT747)*($K$9:$K$1273&gt;K747)))</f>
        <v>#VALUE!</v>
      </c>
      <c r="K747" s="72">
        <f t="shared" si="376"/>
        <v>0.68226428672747841</v>
      </c>
      <c r="L747" s="72">
        <f t="shared" si="377"/>
        <v>0.92130851663846591</v>
      </c>
      <c r="M747" s="72">
        <f t="shared" si="378"/>
        <v>0.44322005681649101</v>
      </c>
      <c r="N747" s="72">
        <f t="shared" si="379"/>
        <v>0.10401568329855182</v>
      </c>
      <c r="O747" s="72">
        <f t="shared" si="380"/>
        <v>0.24538304924242427</v>
      </c>
      <c r="P747" s="72">
        <f t="shared" si="381"/>
        <v>0.98026143790849674</v>
      </c>
      <c r="Q747" s="72"/>
      <c r="R747" s="72"/>
      <c r="S747" s="72">
        <f t="shared" si="382"/>
        <v>0.67558238203230081</v>
      </c>
      <c r="T747" s="72">
        <f t="shared" si="383"/>
        <v>0.90017387021411976</v>
      </c>
      <c r="U747" s="72">
        <f t="shared" si="384"/>
        <v>0.93753082828169765</v>
      </c>
      <c r="V747" s="72">
        <f t="shared" si="385"/>
        <v>0.71940140538177455</v>
      </c>
      <c r="W747" s="72">
        <f t="shared" si="386"/>
        <v>0.97814732142857141</v>
      </c>
      <c r="X747" s="72">
        <f t="shared" si="387"/>
        <v>7.8691483361534115E-2</v>
      </c>
      <c r="Y747" s="72">
        <f t="shared" si="388"/>
        <v>0.55677994318350899</v>
      </c>
      <c r="Z747" s="72">
        <f t="shared" si="389"/>
        <v>0.89598431670144818</v>
      </c>
      <c r="AA747" s="72">
        <f t="shared" si="390"/>
        <v>0.75461695075757573</v>
      </c>
      <c r="AB747" s="72">
        <f t="shared" si="391"/>
        <v>1.9738562091503237E-2</v>
      </c>
      <c r="AC747" s="72"/>
      <c r="AD747" s="72"/>
      <c r="AE747" s="72">
        <f t="shared" si="392"/>
        <v>0.32441761796769925</v>
      </c>
      <c r="AF747" s="72">
        <f t="shared" si="393"/>
        <v>9.9826129785880208E-2</v>
      </c>
      <c r="AG747" s="72">
        <f t="shared" si="394"/>
        <v>6.2469171718302401E-2</v>
      </c>
      <c r="AH747" s="72">
        <f t="shared" si="395"/>
        <v>0.28059859461822539</v>
      </c>
      <c r="AI747" s="72">
        <f t="shared" si="396"/>
        <v>2.1852678571428572E-2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0.21167608993251372</v>
      </c>
      <c r="AL747" s="72">
        <f>(AX747-Driver!$K$181)/(Driver!$L$181-Driver!$K$181)</f>
        <v>0.49598431670144816</v>
      </c>
      <c r="AM747" s="72">
        <f>(AY747-Driver!$K$182)/(Driver!$L$182-Driver!$K$182)</f>
        <v>0.9686169507575757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397"/>
        <v>3.3950617283950617</v>
      </c>
      <c r="AW747" s="70">
        <f t="shared" si="398"/>
        <v>21.652983808678002</v>
      </c>
      <c r="AX747" s="70">
        <f t="shared" si="399"/>
        <v>5.4638588503130334</v>
      </c>
      <c r="AY747" s="70">
        <f>IFERROR(Driver!$K$19/Data!BH747/Data!BI747*Data!BK747*Data!BL747,"")</f>
        <v>-0.1921110803543182</v>
      </c>
      <c r="AZ747" s="70">
        <f t="shared" si="400"/>
        <v>16.381236038719287</v>
      </c>
      <c r="BA747" s="70"/>
      <c r="BB747" s="70"/>
      <c r="BC747" s="70">
        <f t="shared" si="401"/>
        <v>13.269759405988985</v>
      </c>
      <c r="BD747" s="70">
        <f t="shared" si="402"/>
        <v>19.405081299197626</v>
      </c>
      <c r="BE747" s="70">
        <f t="shared" si="403"/>
        <v>3.7702521948880179E-2</v>
      </c>
      <c r="BF747" s="70">
        <f t="shared" si="404"/>
        <v>13.485549895523469</v>
      </c>
      <c r="BG747" s="70">
        <f t="shared" si="405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219</v>
      </c>
      <c r="BS747" s="8" t="s">
        <v>471</v>
      </c>
      <c r="BT747" s="9" t="s">
        <v>484</v>
      </c>
      <c r="BU747" s="10">
        <v>178</v>
      </c>
      <c r="BV747" s="9" t="s">
        <v>222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303</v>
      </c>
      <c r="CU747" s="10"/>
      <c r="CV747" s="10"/>
      <c r="CW747" s="10"/>
      <c r="CX747">
        <f>INDEX('Data_Price '!AS$2:AS$1266,MATCH(Data!$DN747,'Data_Price '!$BE$2:$BE$1266,0))</f>
        <v>0</v>
      </c>
      <c r="CY747">
        <f>INDEX('Data_Price '!AT$2:AT$1266,MATCH(Data!$DN747,'Data_Price '!$BE$2:$BE$1266,0))</f>
        <v>0</v>
      </c>
      <c r="CZ747">
        <f>INDEX('Data_Price '!AU$2:AU$1266,MATCH(Data!$DN747,'Data_Price '!$BE$2:$BE$1266,0))</f>
        <v>0</v>
      </c>
      <c r="DA747">
        <f>INDEX('Data_Price '!AV$2:AV$1266,MATCH(Data!$DN747,'Data_Price '!$BE$2:$BE$1266,0))</f>
        <v>0</v>
      </c>
      <c r="DB747">
        <f>INDEX('Data_Price '!AW$2:AW$1266,MATCH(Data!$DN747,'Data_Price '!$BE$2:$BE$1266,0))</f>
        <v>0</v>
      </c>
      <c r="DC747">
        <f>INDEX('Data_Price '!AX$2:AX$1266,MATCH(Data!$DN747,'Data_Price '!$BE$2:$BE$1266,0))</f>
        <v>0</v>
      </c>
      <c r="DD747">
        <f>INDEX('Data_Price '!AY$2:AY$1266,MATCH(Data!$DN747,'Data_Price '!$BE$2:$BE$1266,0))</f>
        <v>0</v>
      </c>
      <c r="DE747">
        <f>INDEX('Data_Price '!AZ$2:AZ$1266,MATCH(Data!$DN747,'Data_Price '!$BE$2:$BE$1266,0))</f>
        <v>0</v>
      </c>
      <c r="DF747">
        <f>INDEX('Data_Price '!BA$2:BA$1266,MATCH(Data!$DN747,'Data_Price '!$BE$2:$BE$1266,0))</f>
        <v>0</v>
      </c>
      <c r="DG747">
        <f>INDEX('Data_Price '!BB$2:BB$1266,MATCH(Data!$DN747,'Data_Price '!$BE$2:$BE$1266,0))</f>
        <v>0</v>
      </c>
      <c r="DH747">
        <f>INDEX('Data_Price '!BC$2:BC$1266,MATCH(Data!$DN747,'Data_Price '!$BE$2:$BE$1266,0))</f>
        <v>0</v>
      </c>
      <c r="DI747">
        <f>INDEX('Data_Price '!BD$2:BD$1266,MATCH(Data!$DN747,'Data_Price '!$BE$2:$BE$1266,0))</f>
        <v>0</v>
      </c>
      <c r="DJ747" s="89" t="e">
        <f ca="1">_xll.Connector("TinyUrl.TinyUrl",DA747,0)</f>
        <v>#NAME?</v>
      </c>
      <c r="DK747" s="89" t="e">
        <f ca="1">_xll.Connector("TinyUrl.TinyUrl",DE747,0)</f>
        <v>#NAME?</v>
      </c>
      <c r="DL747" s="89" t="e">
        <f ca="1">_xll.Connector("TinyUrl.TinyUrl",DI747,0)</f>
        <v>#NAME?</v>
      </c>
      <c r="DM747" s="224" t="str">
        <f t="shared" si="406"/>
        <v>Mirus Cor</v>
      </c>
      <c r="DN747" s="89" t="str">
        <f t="shared" si="407"/>
        <v xml:space="preserve"> Black CrowsMirus Cor178 Unisex</v>
      </c>
      <c r="DO747" s="227"/>
    </row>
    <row r="748" spans="1:119" ht="15.45" customHeight="1">
      <c r="B748" s="224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#VALUE!</v>
      </c>
      <c r="F748" s="43" t="b">
        <f>CL748&gt;Driver!$F$56</f>
        <v>1</v>
      </c>
      <c r="G748" s="43" t="b">
        <f>AND(CB748&gt;Driver!$F$55,CB748&lt;Driver!$G$55)</f>
        <v>0</v>
      </c>
      <c r="H748" s="43" t="e">
        <f t="shared" si="374"/>
        <v>#VALUE!</v>
      </c>
      <c r="I748" s="43">
        <f t="shared" si="375"/>
        <v>0</v>
      </c>
      <c r="J748" s="43" t="e">
        <f t="array" ref="J748">NOT(OR(($H$9:$H$1273=TRUE)*($I$9:$I$1273&gt;0)*($BT$9:$BT$1273=BT748)*($K$9:$K$1273&gt;K748)))</f>
        <v>#VALUE!</v>
      </c>
      <c r="K748" s="72">
        <f t="shared" si="376"/>
        <v>0.67983786646112132</v>
      </c>
      <c r="L748" s="72">
        <f t="shared" si="377"/>
        <v>0.93992103778905811</v>
      </c>
      <c r="M748" s="72">
        <f t="shared" si="378"/>
        <v>0.41975469513318453</v>
      </c>
      <c r="N748" s="72">
        <f t="shared" si="379"/>
        <v>1.6745715550496421E-2</v>
      </c>
      <c r="O748" s="72">
        <f t="shared" si="380"/>
        <v>0.28100693194056026</v>
      </c>
      <c r="P748" s="72">
        <f t="shared" si="381"/>
        <v>0.9615114379084968</v>
      </c>
      <c r="Q748" s="72"/>
      <c r="R748" s="72"/>
      <c r="S748" s="72">
        <f t="shared" si="382"/>
        <v>0.69548450150172947</v>
      </c>
      <c r="T748" s="72">
        <f t="shared" si="383"/>
        <v>0.99874935332806813</v>
      </c>
      <c r="U748" s="72">
        <f t="shared" si="384"/>
        <v>0.9325454714982474</v>
      </c>
      <c r="V748" s="72">
        <f t="shared" si="385"/>
        <v>0.68360717682448069</v>
      </c>
      <c r="W748" s="72">
        <f t="shared" si="386"/>
        <v>0.97174260166063442</v>
      </c>
      <c r="X748" s="72">
        <f t="shared" si="387"/>
        <v>6.0078962210941944E-2</v>
      </c>
      <c r="Y748" s="72">
        <f t="shared" si="388"/>
        <v>0.58024530486681547</v>
      </c>
      <c r="Z748" s="72">
        <f t="shared" si="389"/>
        <v>0.98325428444950358</v>
      </c>
      <c r="AA748" s="72">
        <f t="shared" si="390"/>
        <v>0.71899306805943974</v>
      </c>
      <c r="AB748" s="72">
        <f t="shared" si="391"/>
        <v>3.8488562091503226E-2</v>
      </c>
      <c r="AC748" s="72"/>
      <c r="AD748" s="72"/>
      <c r="AE748" s="72">
        <f t="shared" si="392"/>
        <v>0.30451549849827059</v>
      </c>
      <c r="AF748" s="72">
        <f t="shared" si="393"/>
        <v>1.2506466719318515E-3</v>
      </c>
      <c r="AG748" s="72">
        <f t="shared" si="394"/>
        <v>6.745452850175257E-2</v>
      </c>
      <c r="AH748" s="72">
        <f t="shared" si="395"/>
        <v>0.31639282317551937</v>
      </c>
      <c r="AI748" s="72">
        <f t="shared" si="396"/>
        <v>2.8257398339365539E-2</v>
      </c>
      <c r="AJ748" s="72">
        <f>(AV748-Driver!$K$179)/(Driver!$L$179-Driver!$K$179)</f>
        <v>0.17992103778905805</v>
      </c>
      <c r="AK748" s="72">
        <f>(AW748-Driver!$K$180)/(Driver!$L$180-Driver!$K$180)</f>
        <v>0.23495313474994772</v>
      </c>
      <c r="AL748" s="72">
        <f>(AX748-Driver!$K$181)/(Driver!$L$181-Driver!$K$181)</f>
        <v>0.58325428444950356</v>
      </c>
      <c r="AM748" s="72">
        <f>(AY748-Driver!$K$182)/(Driver!$L$182-Driver!$K$182)</f>
        <v>0.93299306805943971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397"/>
        <v>3.7867996201329528</v>
      </c>
      <c r="AW748" s="70">
        <f t="shared" si="398"/>
        <v>23.929202970088006</v>
      </c>
      <c r="AX748" s="70">
        <f t="shared" si="399"/>
        <v>6.2492885600455317</v>
      </c>
      <c r="AY748" s="70">
        <f>IFERROR(Driver!$K$19/Data!BH748/Data!BI748*Data!BK748*Data!BL748,"")</f>
        <v>-0.4101823881704787</v>
      </c>
      <c r="AZ748" s="70">
        <f t="shared" si="400"/>
        <v>18.090096798212954</v>
      </c>
      <c r="BA748" s="70"/>
      <c r="BB748" s="70"/>
      <c r="BC748" s="70">
        <f t="shared" si="401"/>
        <v>23.593127132071526</v>
      </c>
      <c r="BD748" s="70">
        <f t="shared" si="402"/>
        <v>10.459965680131388</v>
      </c>
      <c r="BE748" s="70">
        <f t="shared" si="403"/>
        <v>3.2718054496967602E-2</v>
      </c>
      <c r="BF748" s="70">
        <f t="shared" si="404"/>
        <v>9.4428432486648681</v>
      </c>
      <c r="BG748" s="70">
        <f t="shared" si="405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219</v>
      </c>
      <c r="BS748" s="8" t="s">
        <v>405</v>
      </c>
      <c r="BT748" s="9" t="s">
        <v>415</v>
      </c>
      <c r="BU748" s="10">
        <v>180</v>
      </c>
      <c r="BV748" s="9" t="s">
        <v>222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305</v>
      </c>
      <c r="CU748" s="9" t="s">
        <v>303</v>
      </c>
      <c r="CV748" s="10"/>
      <c r="CW748" s="10"/>
      <c r="CX748" t="str">
        <f>INDEX('Data_Price '!AS$2:AS$1266,MATCH(Data!$DN748,'Data_Price '!$BE$2:$BE$1266,0))</f>
        <v>Armada Bdog Edgeless Skis 180cm 2022</v>
      </c>
      <c r="CY748" t="str">
        <f>INDEX('Data_Price '!AT$2:AT$1266,MATCH(Data!$DN748,'Data_Price '!$BE$2:$BE$1266,0))</f>
        <v>Powder7 Ski Shop</v>
      </c>
      <c r="CZ748">
        <f>INDEX('Data_Price '!AU$2:AU$1266,MATCH(Data!$DN748,'Data_Price '!$BE$2:$BE$1266,0))</f>
        <v>449.95</v>
      </c>
      <c r="DA748" t="str">
        <f>INDEX('Data_Price '!AV$2:AV$1266,MATCH(Data!$DN748,'Data_Price '!$BE$2:$BE$1266,0))</f>
        <v>https://www.google.com/url?url=https://www.powder7.com/Armada-Bdog-Edgeless-Blem-Skis-180cm-New-Flat-2022/for-sale%3Futm_source%3Dfeed%26utm_medium%3Dfree&amp;rct=j&amp;q=&amp;esrc=s&amp;sa=U&amp;ved=0ahUKEwjouJnIz6P2AhV_mmoFHW-sBNMQsDwIZg&amp;usg=AOvVaw0hJxNa26GbG_WgKzgRH5fl</v>
      </c>
      <c r="DB748" t="str">
        <f>INDEX('Data_Price '!AW$2:AW$1266,MATCH(Data!$DN748,'Data_Price '!$BE$2:$BE$1266,0))</f>
        <v>Armada Bdog Edgeless Skis 180cm 2022</v>
      </c>
      <c r="DC748" t="str">
        <f>INDEX('Data_Price '!AX$2:AX$1266,MATCH(Data!$DN748,'Data_Price '!$BE$2:$BE$1266,0))</f>
        <v>Powder7 Ski Shop</v>
      </c>
      <c r="DD748">
        <f>INDEX('Data_Price '!AY$2:AY$1266,MATCH(Data!$DN748,'Data_Price '!$BE$2:$BE$1266,0))</f>
        <v>449.95</v>
      </c>
      <c r="DE748" t="str">
        <f>INDEX('Data_Price '!AZ$2:AZ$1266,MATCH(Data!$DN748,'Data_Price '!$BE$2:$BE$1266,0))</f>
        <v>https://www.google.com/url?q=https://www.powder7.com/Armada-Bdog-Edgeless-Blem-Skis-180cm-New-Flat-2022/for-sale%3Futm_source%3Dfeed%26utm_medium%3Dfree&amp;sa=U&amp;ved=0ahUKEwiP8d_Iz6P2AhVjkmoFHVeMCg0Q2ykIEw&amp;usg=AOvVaw1Mlxp-LvmCNOC0BTe6TMey</v>
      </c>
      <c r="DF748" t="str">
        <f>INDEX('Data_Price '!BA$2:BA$1266,MATCH(Data!$DN748,'Data_Price '!$BE$2:$BE$1266,0))</f>
        <v>Armada Bdog Edgeless Skis Â· 180 cm</v>
      </c>
      <c r="DG748" t="str">
        <f>INDEX('Data_Price '!BB$2:BB$1266,MATCH(Data!$DN748,'Data_Price '!$BE$2:$BE$1266,0))</f>
        <v>Curated</v>
      </c>
      <c r="DH748">
        <f>INDEX('Data_Price '!BC$2:BC$1266,MATCH(Data!$DN748,'Data_Price '!$BE$2:$BE$1266,0))</f>
        <v>499.95</v>
      </c>
      <c r="DI748" t="str">
        <f>INDEX('Data_Price '!BD$2:BD$1266,MATCH(Data!$DN748,'Data_Price '!$BE$2:$BE$1266,0))</f>
        <v>https://www.google.com/url?url=https://www.curated.com/products/4858614/armada-bdog-edgeless-skis-180-cm%3Fc_source%3Dgoogle-shopping&amp;rct=j&amp;q=&amp;esrc=s&amp;sa=U&amp;ved=0ahUKEwjouJnIz6P2AhV_mmoFHW-sBNMQ2SkIag&amp;usg=AOvVaw1oCBvuWnnFNLFfftGvAI6S</v>
      </c>
      <c r="DJ748" s="89" t="e">
        <f ca="1">_xll.Connector("TinyUrl.TinyUrl",DA748,0)</f>
        <v>#NAME?</v>
      </c>
      <c r="DK748" s="89" t="e">
        <f ca="1">_xll.Connector("TinyUrl.TinyUrl",DE748,0)</f>
        <v>#NAME?</v>
      </c>
      <c r="DL748" s="89" t="e">
        <f ca="1">_xll.Connector("TinyUrl.TinyUrl",DI748,0)</f>
        <v>#NAME?</v>
      </c>
      <c r="DM748" s="224" t="str">
        <f t="shared" si="406"/>
        <v>Bdog</v>
      </c>
      <c r="DN748" s="89" t="str">
        <f t="shared" si="407"/>
        <v xml:space="preserve"> ArmadaBdog180 Unisex</v>
      </c>
      <c r="DO748" s="227" t="s">
        <v>1117</v>
      </c>
    </row>
    <row r="749" spans="1:119" ht="15.45" customHeight="1">
      <c r="B749" s="224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#VALUE!</v>
      </c>
      <c r="F749" s="43" t="b">
        <f>CL749&gt;Driver!$F$56</f>
        <v>0</v>
      </c>
      <c r="G749" s="43" t="b">
        <f>AND(CB749&gt;Driver!$F$55,CB749&lt;Driver!$G$55)</f>
        <v>0</v>
      </c>
      <c r="H749" s="43" t="e">
        <f t="shared" si="374"/>
        <v>#VALUE!</v>
      </c>
      <c r="I749" s="43">
        <f t="shared" si="375"/>
        <v>0</v>
      </c>
      <c r="J749" s="43" t="e">
        <f t="array" ref="J749">NOT(OR(($H$9:$H$1273=TRUE)*($I$9:$I$1273&gt;0)*($BT$9:$BT$1273=BT749)*($K$9:$K$1273&gt;K749)))</f>
        <v>#VALUE!</v>
      </c>
      <c r="K749" s="72">
        <f t="shared" si="376"/>
        <v>0.64775411196938115</v>
      </c>
      <c r="L749" s="72">
        <f t="shared" si="377"/>
        <v>0.95509145113206029</v>
      </c>
      <c r="M749" s="72">
        <f t="shared" si="378"/>
        <v>0.34041677280670202</v>
      </c>
      <c r="N749" s="72">
        <f t="shared" si="379"/>
        <v>2.306962625687714E-2</v>
      </c>
      <c r="O749" s="72">
        <f t="shared" si="380"/>
        <v>0.28916108432009158</v>
      </c>
      <c r="P749" s="72">
        <f t="shared" si="381"/>
        <v>0.70901960784313733</v>
      </c>
      <c r="Q749" s="72"/>
      <c r="R749" s="72"/>
      <c r="S749" s="72">
        <f t="shared" si="382"/>
        <v>0.76265431093548597</v>
      </c>
      <c r="T749" s="72">
        <f t="shared" si="383"/>
        <v>0.99486450738488785</v>
      </c>
      <c r="U749" s="72">
        <f t="shared" si="384"/>
        <v>0.74152817989776365</v>
      </c>
      <c r="V749" s="72">
        <f t="shared" si="385"/>
        <v>0.63958826865970431</v>
      </c>
      <c r="W749" s="72">
        <f t="shared" si="386"/>
        <v>0.96199448529411768</v>
      </c>
      <c r="X749" s="72">
        <f t="shared" si="387"/>
        <v>4.4908548867939713E-2</v>
      </c>
      <c r="Y749" s="72">
        <f t="shared" si="388"/>
        <v>0.65958322719329798</v>
      </c>
      <c r="Z749" s="72">
        <f t="shared" si="389"/>
        <v>0.97693037374312286</v>
      </c>
      <c r="AA749" s="72">
        <f t="shared" si="390"/>
        <v>0.71083891567990842</v>
      </c>
      <c r="AB749" s="72">
        <f t="shared" si="391"/>
        <v>0.29098039215686267</v>
      </c>
      <c r="AC749" s="72"/>
      <c r="AD749" s="72"/>
      <c r="AE749" s="72">
        <f t="shared" si="392"/>
        <v>0.23734568906451398</v>
      </c>
      <c r="AF749" s="72">
        <f t="shared" si="393"/>
        <v>5.1354926151121472E-3</v>
      </c>
      <c r="AG749" s="72">
        <f t="shared" si="394"/>
        <v>0.25847182010223635</v>
      </c>
      <c r="AH749" s="72">
        <f t="shared" si="395"/>
        <v>0.36041173134029569</v>
      </c>
      <c r="AI749" s="72">
        <f t="shared" si="396"/>
        <v>3.8005514705882357E-2</v>
      </c>
      <c r="AJ749" s="72">
        <f>(AV749-Driver!$K$179)/(Driver!$L$179-Driver!$K$179)</f>
        <v>0.2849085488679397</v>
      </c>
      <c r="AK749" s="72">
        <f>(AW749-Driver!$K$180)/(Driver!$L$180-Driver!$K$180)</f>
        <v>0.46918481557530473</v>
      </c>
      <c r="AL749" s="72">
        <f>(AX749-Driver!$K$181)/(Driver!$L$181-Driver!$K$181)</f>
        <v>0.57693037374312284</v>
      </c>
      <c r="AM749" s="72">
        <f>(AY749-Driver!$K$182)/(Driver!$L$182-Driver!$K$182)</f>
        <v>0.92483891567990839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397"/>
        <v>5.9964726631393299</v>
      </c>
      <c r="AW749" s="70">
        <f t="shared" si="398"/>
        <v>46.834285822556573</v>
      </c>
      <c r="AX749" s="70">
        <f t="shared" si="399"/>
        <v>6.1923733636881053</v>
      </c>
      <c r="AY749" s="70">
        <f>IFERROR(Driver!$K$19/Data!BH749/Data!BI749*Data!BK749*Data!BL749,"")</f>
        <v>-0.4600979655544597</v>
      </c>
      <c r="AZ749" s="70">
        <f t="shared" si="400"/>
        <v>41.102010424422929</v>
      </c>
      <c r="BA749" s="70"/>
      <c r="BB749" s="70"/>
      <c r="BC749" s="70">
        <f t="shared" si="401"/>
        <v>58.434574242300556</v>
      </c>
      <c r="BD749" s="70">
        <f t="shared" si="402"/>
        <v>10.116163697699623</v>
      </c>
      <c r="BE749" s="70">
        <f t="shared" si="403"/>
        <v>0.35858626150882289</v>
      </c>
      <c r="BF749" s="70">
        <f t="shared" si="404"/>
        <v>4.471216821785589</v>
      </c>
      <c r="BG749" s="70">
        <f t="shared" si="405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219</v>
      </c>
      <c r="BS749" s="8" t="s">
        <v>928</v>
      </c>
      <c r="BT749" s="9" t="s">
        <v>401</v>
      </c>
      <c r="BU749" s="10">
        <v>171</v>
      </c>
      <c r="BV749" s="9" t="s">
        <v>390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305</v>
      </c>
      <c r="CU749" s="10"/>
      <c r="CV749" s="10"/>
      <c r="CW749" s="10"/>
      <c r="CX749" t="e">
        <f>INDEX('Data_Price '!AS$2:AS$1266,MATCH(Data!$DN749,'Data_Price '!$BE$2:$BE$1266,0))</f>
        <v>#N/A</v>
      </c>
      <c r="CY749" t="e">
        <f>INDEX('Data_Price '!AT$2:AT$1266,MATCH(Data!$DN749,'Data_Price '!$BE$2:$BE$1266,0))</f>
        <v>#N/A</v>
      </c>
      <c r="CZ749" t="e">
        <f>INDEX('Data_Price '!AU$2:AU$1266,MATCH(Data!$DN749,'Data_Price '!$BE$2:$BE$1266,0))</f>
        <v>#N/A</v>
      </c>
      <c r="DA749" t="e">
        <f>INDEX('Data_Price '!AV$2:AV$1266,MATCH(Data!$DN749,'Data_Price '!$BE$2:$BE$1266,0))</f>
        <v>#N/A</v>
      </c>
      <c r="DB749" t="e">
        <f>INDEX('Data_Price '!AW$2:AW$1266,MATCH(Data!$DN749,'Data_Price '!$BE$2:$BE$1266,0))</f>
        <v>#N/A</v>
      </c>
      <c r="DC749" t="e">
        <f>INDEX('Data_Price '!AX$2:AX$1266,MATCH(Data!$DN749,'Data_Price '!$BE$2:$BE$1266,0))</f>
        <v>#N/A</v>
      </c>
      <c r="DD749" t="e">
        <f>INDEX('Data_Price '!AY$2:AY$1266,MATCH(Data!$DN749,'Data_Price '!$BE$2:$BE$1266,0))</f>
        <v>#N/A</v>
      </c>
      <c r="DE749" t="e">
        <f>INDEX('Data_Price '!AZ$2:AZ$1266,MATCH(Data!$DN749,'Data_Price '!$BE$2:$BE$1266,0))</f>
        <v>#N/A</v>
      </c>
      <c r="DF749" t="e">
        <f>INDEX('Data_Price '!BA$2:BA$1266,MATCH(Data!$DN749,'Data_Price '!$BE$2:$BE$1266,0))</f>
        <v>#N/A</v>
      </c>
      <c r="DG749" t="e">
        <f>INDEX('Data_Price '!BB$2:BB$1266,MATCH(Data!$DN749,'Data_Price '!$BE$2:$BE$1266,0))</f>
        <v>#N/A</v>
      </c>
      <c r="DH749" t="e">
        <f>INDEX('Data_Price '!BC$2:BC$1266,MATCH(Data!$DN749,'Data_Price '!$BE$2:$BE$1266,0))</f>
        <v>#N/A</v>
      </c>
      <c r="DI749" t="e">
        <f>INDEX('Data_Price '!BD$2:BD$1266,MATCH(Data!$DN749,'Data_Price '!$BE$2:$BE$1266,0))</f>
        <v>#N/A</v>
      </c>
      <c r="DJ749" s="89" t="e">
        <f ca="1">_xll.Connector("TinyUrl.TinyUrl",DA749,0)</f>
        <v>#NAME?</v>
      </c>
      <c r="DK749" s="89" t="e">
        <f ca="1">_xll.Connector("TinyUrl.TinyUrl",DE749,0)</f>
        <v>#NAME?</v>
      </c>
      <c r="DL749" s="89" t="e">
        <f ca="1">_xll.Connector("TinyUrl.TinyUrl",DI749,0)</f>
        <v>#NAME?</v>
      </c>
      <c r="DM749" s="224" t="str">
        <f t="shared" si="406"/>
        <v>MSP CC</v>
      </c>
      <c r="DN749" s="89" t="str">
        <f t="shared" si="407"/>
        <v xml:space="preserve"> 4FRNTMSP CC171 Women's</v>
      </c>
      <c r="DO749" s="227"/>
    </row>
    <row r="750" spans="1:119" ht="15.45" customHeight="1">
      <c r="B750" s="224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#VALUE!</v>
      </c>
      <c r="F750" s="43" t="b">
        <f>CL750&gt;Driver!$F$56</f>
        <v>1</v>
      </c>
      <c r="G750" s="43" t="b">
        <f>AND(CB750&gt;Driver!$F$55,CB750&lt;Driver!$G$55)</f>
        <v>0</v>
      </c>
      <c r="H750" s="43" t="e">
        <f t="shared" si="374"/>
        <v>#VALUE!</v>
      </c>
      <c r="I750" s="43">
        <f t="shared" si="375"/>
        <v>0</v>
      </c>
      <c r="J750" s="43" t="e">
        <f t="array" ref="J750">NOT(OR(($H$9:$H$1273=TRUE)*($I$9:$I$1273&gt;0)*($BT$9:$BT$1273=BT750)*($K$9:$K$1273&gt;K750)))</f>
        <v>#VALUE!</v>
      </c>
      <c r="K750" s="72">
        <f t="shared" si="376"/>
        <v>0.5816759455403171</v>
      </c>
      <c r="L750" s="72">
        <f t="shared" si="377"/>
        <v>0.83584239787285475</v>
      </c>
      <c r="M750" s="72">
        <f t="shared" si="378"/>
        <v>0.32750949320777956</v>
      </c>
      <c r="N750" s="72">
        <f t="shared" si="379"/>
        <v>-6.3567950420540198E-2</v>
      </c>
      <c r="O750" s="72">
        <f t="shared" si="380"/>
        <v>0.30276309671054558</v>
      </c>
      <c r="P750" s="72">
        <f t="shared" si="381"/>
        <v>0.7433333333333334</v>
      </c>
      <c r="Q750" s="72"/>
      <c r="R750" s="72"/>
      <c r="S750" s="72">
        <f t="shared" si="382"/>
        <v>0.80700471095956472</v>
      </c>
      <c r="T750" s="72">
        <f t="shared" si="383"/>
        <v>0.99723832318976058</v>
      </c>
      <c r="U750" s="72">
        <f t="shared" si="384"/>
        <v>0.93068979981200217</v>
      </c>
      <c r="V750" s="72">
        <f t="shared" si="385"/>
        <v>0.64743294225667036</v>
      </c>
      <c r="W750" s="72">
        <f t="shared" si="386"/>
        <v>0.99100026852846401</v>
      </c>
      <c r="X750" s="72">
        <f t="shared" si="387"/>
        <v>0.16415760212714525</v>
      </c>
      <c r="Y750" s="72">
        <f t="shared" si="388"/>
        <v>0.67249050679222044</v>
      </c>
      <c r="Z750" s="72">
        <f t="shared" si="389"/>
        <v>1.0635679504205402</v>
      </c>
      <c r="AA750" s="72">
        <f t="shared" si="390"/>
        <v>0.69723690328945442</v>
      </c>
      <c r="AB750" s="72">
        <f t="shared" si="391"/>
        <v>0.2566666666666666</v>
      </c>
      <c r="AC750" s="72"/>
      <c r="AD750" s="72"/>
      <c r="AE750" s="72">
        <f t="shared" si="392"/>
        <v>0.19299528904043531</v>
      </c>
      <c r="AF750" s="72">
        <f t="shared" si="393"/>
        <v>2.7616768102393663E-3</v>
      </c>
      <c r="AG750" s="72">
        <f t="shared" si="394"/>
        <v>6.9310200187997828E-2</v>
      </c>
      <c r="AH750" s="72">
        <f t="shared" si="395"/>
        <v>0.35256705774332964</v>
      </c>
      <c r="AI750" s="72">
        <f t="shared" si="396"/>
        <v>8.9997314715359877E-3</v>
      </c>
      <c r="AJ750" s="72">
        <f>(AV750-Driver!$K$179)/(Driver!$L$179-Driver!$K$179)</f>
        <v>0.40415760212714524</v>
      </c>
      <c r="AK750" s="72">
        <f>(AW750-Driver!$K$180)/(Driver!$L$180-Driver!$K$180)</f>
        <v>0.44432645302231782</v>
      </c>
      <c r="AL750" s="72">
        <f>(AX750-Driver!$K$181)/(Driver!$L$181-Driver!$K$181)</f>
        <v>0.66356795042054018</v>
      </c>
      <c r="AM750" s="72">
        <f>(AY750-Driver!$K$182)/(Driver!$L$182-Driver!$K$182)</f>
        <v>0.91123690328945439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397"/>
        <v>8.5063085063085069</v>
      </c>
      <c r="AW750" s="70">
        <f t="shared" si="398"/>
        <v>44.403432524460662</v>
      </c>
      <c r="AX750" s="70">
        <f t="shared" si="399"/>
        <v>6.9721115537848615</v>
      </c>
      <c r="AY750" s="70">
        <f>IFERROR(Driver!$K$19/Data!BH750/Data!BI750*Data!BK750*Data!BL750,"")</f>
        <v>-0.543362573627996</v>
      </c>
      <c r="AZ750" s="70">
        <f t="shared" si="400"/>
        <v>37.974683544303794</v>
      </c>
      <c r="BA750" s="70"/>
      <c r="BB750" s="70"/>
      <c r="BC750" s="70">
        <f t="shared" si="401"/>
        <v>81.439435053769088</v>
      </c>
      <c r="BD750" s="70">
        <f t="shared" si="402"/>
        <v>10.326242190278148</v>
      </c>
      <c r="BE750" s="70">
        <f t="shared" si="403"/>
        <v>3.0862713841664696E-2</v>
      </c>
      <c r="BF750" s="70">
        <f t="shared" si="404"/>
        <v>5.3572175926117671</v>
      </c>
      <c r="BG750" s="70">
        <f t="shared" si="405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219</v>
      </c>
      <c r="BS750" s="8" t="s">
        <v>579</v>
      </c>
      <c r="BT750" s="9" t="s">
        <v>603</v>
      </c>
      <c r="BU750" s="10">
        <v>183</v>
      </c>
      <c r="BV750" s="9" t="s">
        <v>222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303</v>
      </c>
      <c r="CU750" s="10"/>
      <c r="CV750" s="10"/>
      <c r="CW750" s="10"/>
      <c r="CX750" t="str">
        <f>INDEX('Data_Price '!AS$2:AS$1266,MATCH(Data!$DN750,'Data_Price '!$BE$2:$BE$1266,0))</f>
        <v>Faction Prodigy 2.0 Skis 183cm 2022</v>
      </c>
      <c r="CY750" t="str">
        <f>INDEX('Data_Price '!AT$2:AT$1266,MATCH(Data!$DN750,'Data_Price '!$BE$2:$BE$1266,0))</f>
        <v>evo.com</v>
      </c>
      <c r="CZ750">
        <f>INDEX('Data_Price '!AU$2:AU$1266,MATCH(Data!$DN750,'Data_Price '!$BE$2:$BE$1266,0))</f>
        <v>599</v>
      </c>
      <c r="DA750" t="str">
        <f>INDEX('Data_Price '!AV$2:AV$1266,MATCH(Data!$DN750,'Data_Price '!$BE$2:$BE$1266,0))</f>
        <v>https://www.google.com/url?url=https://www.evo.com/skis/faction-prodigy-20%3Fimage%3D208633/839528/clone.jpg&amp;rct=j&amp;q=&amp;esrc=s&amp;sa=U&amp;ved=0ahUKEwiVj5jJz6P2AhWglmoFHQaYDCMQsDwIKQ&amp;usg=AOvVaw1w7MZBK1ViNn5MIKCrl2do</v>
      </c>
      <c r="DB750" t="str">
        <f>INDEX('Data_Price '!AW$2:AW$1266,MATCH(Data!$DN750,'Data_Price '!$BE$2:$BE$1266,0))</f>
        <v>Faction Prodigy 2.0 Skis 183cm 2022</v>
      </c>
      <c r="DC750" t="str">
        <f>INDEX('Data_Price '!AX$2:AX$1266,MATCH(Data!$DN750,'Data_Price '!$BE$2:$BE$1266,0))</f>
        <v>evo.com</v>
      </c>
      <c r="DD750">
        <f>INDEX('Data_Price '!AY$2:AY$1266,MATCH(Data!$DN750,'Data_Price '!$BE$2:$BE$1266,0))</f>
        <v>599</v>
      </c>
      <c r="DE750" t="str">
        <f>INDEX('Data_Price '!AZ$2:AZ$1266,MATCH(Data!$DN750,'Data_Price '!$BE$2:$BE$1266,0))</f>
        <v>https://www.google.com/url?q=https://www.evo.com/skis/faction-prodigy-20%3Fimage%3D208633/839528/clone.jpg&amp;sa=U&amp;ved=0ahUKEwjY8b7Jz6P2AhWblWoFHZL8AAgQ2ykIFw&amp;usg=AOvVaw2GSYP9mJXQDsDdoemdlBrF</v>
      </c>
      <c r="DF750" t="str">
        <f>INDEX('Data_Price '!BA$2:BA$1266,MATCH(Data!$DN750,'Data_Price '!$BE$2:$BE$1266,0))</f>
        <v>Faction Prodigy 2.0 Skis 183cm 2022</v>
      </c>
      <c r="DG750" t="str">
        <f>INDEX('Data_Price '!BB$2:BB$1266,MATCH(Data!$DN750,'Data_Price '!$BE$2:$BE$1266,0))</f>
        <v>Powder7 Ski Shop</v>
      </c>
      <c r="DH750">
        <f>INDEX('Data_Price '!BC$2:BC$1266,MATCH(Data!$DN750,'Data_Price '!$BE$2:$BE$1266,0))</f>
        <v>599</v>
      </c>
      <c r="DI750" t="str">
        <f>INDEX('Data_Price '!BD$2:BD$1266,MATCH(Data!$DN750,'Data_Price '!$BE$2:$BE$1266,0))</f>
        <v>https://www.google.com/url?q=https://www.powder7.com/Faction-Prodigy-2.0-Skis-183cm-New-Flat-2022/for-sale%3Futm_source%3Dfeed%26utm_medium%3Dfree&amp;sa=U&amp;ved=0ahUKEwjY8b7Jz6P2AhWblWoFHZL8AAgQ2ykIGQ&amp;usg=AOvVaw3fodNeHeCGiFtS7jhRwEcX</v>
      </c>
      <c r="DJ750" s="89" t="e">
        <f ca="1">_xll.Connector("TinyUrl.TinyUrl",DA750,0)</f>
        <v>#NAME?</v>
      </c>
      <c r="DK750" s="89" t="e">
        <f ca="1">_xll.Connector("TinyUrl.TinyUrl",DE750,0)</f>
        <v>#NAME?</v>
      </c>
      <c r="DL750" s="89" t="e">
        <f ca="1">_xll.Connector("TinyUrl.TinyUrl",DI750,0)</f>
        <v>#NAME?</v>
      </c>
      <c r="DM750" s="224" t="str">
        <f t="shared" si="406"/>
        <v>Prodigy 2.0</v>
      </c>
      <c r="DN750" s="89" t="str">
        <f t="shared" si="407"/>
        <v xml:space="preserve"> FactionProdigy 2.0183 Unisex</v>
      </c>
      <c r="DO750" s="227" t="s">
        <v>969</v>
      </c>
    </row>
    <row r="751" spans="1:119" ht="15.45" customHeight="1">
      <c r="B751" s="224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#VALUE!</v>
      </c>
      <c r="F751" s="43" t="b">
        <f>CL751&gt;Driver!$F$56</f>
        <v>0</v>
      </c>
      <c r="G751" s="43" t="b">
        <f>AND(CB751&gt;Driver!$F$55,CB751&lt;Driver!$G$55)</f>
        <v>0</v>
      </c>
      <c r="H751" s="43" t="e">
        <f t="shared" si="374"/>
        <v>#VALUE!</v>
      </c>
      <c r="I751" s="43">
        <f t="shared" si="375"/>
        <v>0</v>
      </c>
      <c r="J751" s="43" t="e">
        <f t="array" ref="J751">NOT(OR(($H$9:$H$1273=TRUE)*($I$9:$I$1273&gt;0)*($BT$9:$BT$1273=BT751)*($K$9:$K$1273&gt;K751)))</f>
        <v>#VALUE!</v>
      </c>
      <c r="K751" s="72">
        <f t="shared" si="376"/>
        <v>0.67790688128107102</v>
      </c>
      <c r="L751" s="72">
        <f t="shared" si="377"/>
        <v>0.98619289340101535</v>
      </c>
      <c r="M751" s="72">
        <f t="shared" si="378"/>
        <v>0.3696208691611268</v>
      </c>
      <c r="N751" s="72">
        <f t="shared" si="379"/>
        <v>8.1881995826218912E-2</v>
      </c>
      <c r="O751" s="72">
        <f t="shared" si="380"/>
        <v>0.34173551361794585</v>
      </c>
      <c r="P751" s="72">
        <f t="shared" si="381"/>
        <v>0.68524509803921574</v>
      </c>
      <c r="Q751" s="72"/>
      <c r="R751" s="72"/>
      <c r="S751" s="72">
        <f t="shared" si="382"/>
        <v>0.8612950174738111</v>
      </c>
      <c r="T751" s="72">
        <f t="shared" si="383"/>
        <v>0.97703191590615068</v>
      </c>
      <c r="U751" s="72">
        <f t="shared" si="384"/>
        <v>9.9999999999999978E-2</v>
      </c>
      <c r="V751" s="72">
        <f t="shared" si="385"/>
        <v>0.60596221878755774</v>
      </c>
      <c r="W751" s="72">
        <f t="shared" si="386"/>
        <v>0.96082555635319455</v>
      </c>
      <c r="X751" s="72">
        <f t="shared" si="387"/>
        <v>1.3807106598984709E-2</v>
      </c>
      <c r="Y751" s="72">
        <f t="shared" si="388"/>
        <v>0.6303791308388732</v>
      </c>
      <c r="Z751" s="72">
        <f t="shared" si="389"/>
        <v>0.91811800417378109</v>
      </c>
      <c r="AA751" s="72">
        <f t="shared" si="390"/>
        <v>0.65826448638205415</v>
      </c>
      <c r="AB751" s="72">
        <f t="shared" si="391"/>
        <v>0.31475490196078426</v>
      </c>
      <c r="AC751" s="72"/>
      <c r="AD751" s="72"/>
      <c r="AE751" s="72">
        <f t="shared" si="392"/>
        <v>0.13870498252618887</v>
      </c>
      <c r="AF751" s="72">
        <f t="shared" si="393"/>
        <v>2.2968084093849261E-2</v>
      </c>
      <c r="AG751" s="72">
        <f t="shared" si="394"/>
        <v>0.9</v>
      </c>
      <c r="AH751" s="72">
        <f t="shared" si="395"/>
        <v>0.39403778121244221</v>
      </c>
      <c r="AI751" s="72">
        <f t="shared" si="396"/>
        <v>3.917444364680546E-2</v>
      </c>
      <c r="AJ751" s="72">
        <f>(AV751-Driver!$K$179)/(Driver!$L$179-Driver!$K$179)</f>
        <v>0.2538071065989847</v>
      </c>
      <c r="AK751" s="72">
        <f>(AW751-Driver!$K$180)/(Driver!$L$180-Driver!$K$180)</f>
        <v>0.48263885365184223</v>
      </c>
      <c r="AL751" s="72">
        <f>(AX751-Driver!$K$181)/(Driver!$L$181-Driver!$K$181)</f>
        <v>0.51811800417378107</v>
      </c>
      <c r="AM751" s="72">
        <f>(AY751-Driver!$K$182)/(Driver!$L$182-Driver!$K$182)</f>
        <v>0.87226448638205412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397"/>
        <v>5.3418803418803407</v>
      </c>
      <c r="AW751" s="70">
        <f t="shared" si="398"/>
        <v>48.149931322590902</v>
      </c>
      <c r="AX751" s="70">
        <f t="shared" si="399"/>
        <v>5.6630620375640293</v>
      </c>
      <c r="AY751" s="70">
        <f>IFERROR(Driver!$K$19/Data!BH751/Data!BI751*Data!BK751*Data!BL751,"")</f>
        <v>-0.78193190633574416</v>
      </c>
      <c r="AZ751" s="70">
        <f t="shared" si="400"/>
        <v>43.26880119136262</v>
      </c>
      <c r="BA751" s="70"/>
      <c r="BB751" s="70"/>
      <c r="BC751" s="70">
        <f t="shared" si="401"/>
        <v>109.60019446279649</v>
      </c>
      <c r="BD751" s="70">
        <f t="shared" si="402"/>
        <v>12.603280439851398</v>
      </c>
      <c r="BE751" s="70">
        <f t="shared" si="403"/>
        <v>1</v>
      </c>
      <c r="BF751" s="70">
        <f t="shared" si="404"/>
        <v>0.67339072509703324</v>
      </c>
      <c r="BG751" s="70">
        <f t="shared" si="405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219</v>
      </c>
      <c r="BS751" s="8" t="s">
        <v>710</v>
      </c>
      <c r="BT751" s="9" t="s">
        <v>712</v>
      </c>
      <c r="BU751" s="10">
        <v>186</v>
      </c>
      <c r="BV751" s="9" t="s">
        <v>222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305</v>
      </c>
      <c r="CU751" s="10"/>
      <c r="CV751" s="10"/>
      <c r="CW751" s="10"/>
      <c r="CX751" t="str">
        <f>INDEX('Data_Price '!AS$2:AS$1266,MATCH(Data!$DN751,'Data_Price '!$BE$2:$BE$1266,0))</f>
        <v>Liberty Skis Evolv 90 Ski</v>
      </c>
      <c r="CY751" t="str">
        <f>INDEX('Data_Price '!AT$2:AT$1266,MATCH(Data!$DN751,'Data_Price '!$BE$2:$BE$1266,0))</f>
        <v>Buyr.com</v>
      </c>
      <c r="CZ751">
        <f>INDEX('Data_Price '!AU$2:AU$1266,MATCH(Data!$DN751,'Data_Price '!$BE$2:$BE$1266,0))</f>
        <v>486.71</v>
      </c>
      <c r="DA751" t="str">
        <f>INDEX('Data_Price '!AV$2:AV$1266,MATCH(Data!$DN751,'Data_Price '!$BE$2:$BE$1266,0))</f>
        <v>https://www.google.com/url?url=https://www.buyr.com/product/liberty-skis-evolv90-skis-2020-186cm/bp/PZ8NMBK&amp;rct=j&amp;q=&amp;esrc=s&amp;sa=U&amp;ved=0ahUKEwj2jdrJz6P2AhV2lmoFHcPHAxkQsDwIRg&amp;usg=AOvVaw3P0CWV-cApeKjpZd9TL3fb</v>
      </c>
      <c r="DB751" t="str">
        <f>INDEX('Data_Price '!AW$2:AW$1266,MATCH(Data!$DN751,'Data_Price '!$BE$2:$BE$1266,0))</f>
        <v>Liberty Skis Evolv 90 Skis 2022 size 186cm For Men</v>
      </c>
      <c r="DC751" t="str">
        <f>INDEX('Data_Price '!AX$2:AX$1266,MATCH(Data!$DN751,'Data_Price '!$BE$2:$BE$1266,0))</f>
        <v>Skis.com</v>
      </c>
      <c r="DD751">
        <f>INDEX('Data_Price '!AY$2:AY$1266,MATCH(Data!$DN751,'Data_Price '!$BE$2:$BE$1266,0))</f>
        <v>649.99</v>
      </c>
      <c r="DE751" t="str">
        <f>INDEX('Data_Price '!AZ$2:AZ$1266,MATCH(Data!$DN751,'Data_Price '!$BE$2:$BE$1266,0))</f>
        <v>https://www.google.com/url?url=https://www.skis.com/Liberty-Skis-Evolv-90-Skis-2022-2022/923505P,default,pd.html%3Fsrc%3Dcpc&amp;rct=j&amp;q=&amp;esrc=s&amp;sa=U&amp;ved=0ahUKEwj2jdrJz6P2AhV2lmoFHcPHAxkQ2SkITQ&amp;usg=AOvVaw1NF5belyB9N7COEwOoV1DF</v>
      </c>
      <c r="DF751">
        <f>INDEX('Data_Price '!BA$2:BA$1266,MATCH(Data!$DN751,'Data_Price '!$BE$2:$BE$1266,0))</f>
        <v>0</v>
      </c>
      <c r="DG751">
        <f>INDEX('Data_Price '!BB$2:BB$1266,MATCH(Data!$DN751,'Data_Price '!$BE$2:$BE$1266,0))</f>
        <v>0</v>
      </c>
      <c r="DH751">
        <f>INDEX('Data_Price '!BC$2:BC$1266,MATCH(Data!$DN751,'Data_Price '!$BE$2:$BE$1266,0))</f>
        <v>0</v>
      </c>
      <c r="DI751">
        <f>INDEX('Data_Price '!BD$2:BD$1266,MATCH(Data!$DN751,'Data_Price '!$BE$2:$BE$1266,0))</f>
        <v>0</v>
      </c>
      <c r="DJ751" s="89" t="e">
        <f ca="1">_xll.Connector("TinyUrl.TinyUrl",DA751,0)</f>
        <v>#NAME?</v>
      </c>
      <c r="DK751" s="89" t="e">
        <f ca="1">_xll.Connector("TinyUrl.TinyUrl",DE751,0)</f>
        <v>#NAME?</v>
      </c>
      <c r="DL751" s="89" t="e">
        <f ca="1">_xll.Connector("TinyUrl.TinyUrl",DI751,0)</f>
        <v>#NAME?</v>
      </c>
      <c r="DM751" s="224" t="str">
        <f t="shared" si="406"/>
        <v>Evolv 90</v>
      </c>
      <c r="DN751" s="89" t="str">
        <f t="shared" si="407"/>
        <v xml:space="preserve"> LibertyEvolv 90186 Unisex</v>
      </c>
      <c r="DO751" s="227"/>
    </row>
    <row r="752" spans="1:119" ht="15.45" customHeight="1">
      <c r="B752" s="224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#VALUE!</v>
      </c>
      <c r="F752" s="43" t="b">
        <f>CL752&gt;Driver!$F$56</f>
        <v>0</v>
      </c>
      <c r="G752" s="43" t="b">
        <f>AND(CB752&gt;Driver!$F$55,CB752&lt;Driver!$G$55)</f>
        <v>0</v>
      </c>
      <c r="H752" s="43" t="e">
        <f t="shared" si="374"/>
        <v>#VALUE!</v>
      </c>
      <c r="I752" s="43">
        <f t="shared" si="375"/>
        <v>0</v>
      </c>
      <c r="J752" s="43" t="e">
        <f t="array" ref="J752">NOT(OR(($H$9:$H$1273=TRUE)*($I$9:$I$1273&gt;0)*($BT$9:$BT$1273=BT752)*($K$9:$K$1273&gt;K752)))</f>
        <v>#VALUE!</v>
      </c>
      <c r="K752" s="72">
        <f t="shared" si="376"/>
        <v>0.64527799956695531</v>
      </c>
      <c r="L752" s="72">
        <f t="shared" si="377"/>
        <v>0.80931109499637421</v>
      </c>
      <c r="M752" s="72">
        <f t="shared" si="378"/>
        <v>0.48124490413753651</v>
      </c>
      <c r="N752" s="72">
        <f t="shared" si="379"/>
        <v>0.23871498134446334</v>
      </c>
      <c r="O752" s="72">
        <f t="shared" si="380"/>
        <v>0.24526482910736203</v>
      </c>
      <c r="P752" s="72">
        <f t="shared" si="381"/>
        <v>0.95975490196078428</v>
      </c>
      <c r="Q752" s="72"/>
      <c r="R752" s="72"/>
      <c r="S752" s="72">
        <f t="shared" si="382"/>
        <v>0.69630644247118845</v>
      </c>
      <c r="T752" s="72">
        <f t="shared" si="383"/>
        <v>0.23396299211037541</v>
      </c>
      <c r="U752" s="72">
        <f t="shared" si="384"/>
        <v>9.9999999999999978E-2</v>
      </c>
      <c r="V752" s="72">
        <f t="shared" si="385"/>
        <v>0.60236568552214853</v>
      </c>
      <c r="W752" s="72">
        <f t="shared" si="386"/>
        <v>0.96558587290337816</v>
      </c>
      <c r="X752" s="72">
        <f t="shared" si="387"/>
        <v>0.19068890500362581</v>
      </c>
      <c r="Y752" s="72">
        <f t="shared" si="388"/>
        <v>0.51875509586246349</v>
      </c>
      <c r="Z752" s="72">
        <f t="shared" si="389"/>
        <v>0.76128501865553666</v>
      </c>
      <c r="AA752" s="72">
        <f t="shared" si="390"/>
        <v>0.75473517089263797</v>
      </c>
      <c r="AB752" s="72">
        <f t="shared" si="391"/>
        <v>4.0245098039215665E-2</v>
      </c>
      <c r="AC752" s="72"/>
      <c r="AD752" s="72"/>
      <c r="AE752" s="72">
        <f t="shared" si="392"/>
        <v>0.30369355752881161</v>
      </c>
      <c r="AF752" s="72">
        <f t="shared" si="393"/>
        <v>0.76603700788962459</v>
      </c>
      <c r="AG752" s="72">
        <f t="shared" si="394"/>
        <v>0.9</v>
      </c>
      <c r="AH752" s="72">
        <f t="shared" si="395"/>
        <v>0.39763431447785147</v>
      </c>
      <c r="AI752" s="72">
        <f t="shared" si="396"/>
        <v>3.441412709662179E-2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0.21839858248016028</v>
      </c>
      <c r="AL752" s="72">
        <f>(AX752-Driver!$K$181)/(Driver!$L$181-Driver!$K$181)</f>
        <v>0.36128501865553658</v>
      </c>
      <c r="AM752" s="72">
        <f>(AY752-Driver!$K$182)/(Driver!$L$182-Driver!$K$182)</f>
        <v>0.96873517089263794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397"/>
        <v>1.0378510378510379</v>
      </c>
      <c r="AW752" s="70">
        <f t="shared" si="398"/>
        <v>22.310363921549044</v>
      </c>
      <c r="AX752" s="70">
        <f t="shared" si="399"/>
        <v>4.2515651678998294</v>
      </c>
      <c r="AY752" s="70">
        <f>IFERROR(Driver!$K$19/Data!BH752/Data!BI752*Data!BK752*Data!BL752,"")</f>
        <v>-0.19138739676031827</v>
      </c>
      <c r="AZ752" s="70">
        <f t="shared" si="400"/>
        <v>18.250186150409533</v>
      </c>
      <c r="BA752" s="70"/>
      <c r="BB752" s="70"/>
      <c r="BC752" s="70">
        <f t="shared" si="401"/>
        <v>24.019473626970814</v>
      </c>
      <c r="BD752" s="70">
        <f t="shared" si="402"/>
        <v>78.363563555554251</v>
      </c>
      <c r="BE752" s="70">
        <f t="shared" si="403"/>
        <v>1</v>
      </c>
      <c r="BF752" s="70">
        <f t="shared" si="404"/>
        <v>0.26718755984526416</v>
      </c>
      <c r="BG752" s="70">
        <f t="shared" si="405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219</v>
      </c>
      <c r="BS752" s="8" t="s">
        <v>855</v>
      </c>
      <c r="BT752" s="9" t="s">
        <v>872</v>
      </c>
      <c r="BU752" s="10">
        <v>160</v>
      </c>
      <c r="BV752" s="9" t="s">
        <v>390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307</v>
      </c>
      <c r="CU752" s="10"/>
      <c r="CV752" s="10"/>
      <c r="CW752" s="10"/>
      <c r="CX752" t="e">
        <f>INDEX('Data_Price '!AS$2:AS$1266,MATCH(Data!$DN752,'Data_Price '!$BE$2:$BE$1266,0))</f>
        <v>#N/A</v>
      </c>
      <c r="CY752" t="e">
        <f>INDEX('Data_Price '!AT$2:AT$1266,MATCH(Data!$DN752,'Data_Price '!$BE$2:$BE$1266,0))</f>
        <v>#N/A</v>
      </c>
      <c r="CZ752" t="e">
        <f>INDEX('Data_Price '!AU$2:AU$1266,MATCH(Data!$DN752,'Data_Price '!$BE$2:$BE$1266,0))</f>
        <v>#N/A</v>
      </c>
      <c r="DA752" t="e">
        <f>INDEX('Data_Price '!AV$2:AV$1266,MATCH(Data!$DN752,'Data_Price '!$BE$2:$BE$1266,0))</f>
        <v>#N/A</v>
      </c>
      <c r="DB752" t="e">
        <f>INDEX('Data_Price '!AW$2:AW$1266,MATCH(Data!$DN752,'Data_Price '!$BE$2:$BE$1266,0))</f>
        <v>#N/A</v>
      </c>
      <c r="DC752" t="e">
        <f>INDEX('Data_Price '!AX$2:AX$1266,MATCH(Data!$DN752,'Data_Price '!$BE$2:$BE$1266,0))</f>
        <v>#N/A</v>
      </c>
      <c r="DD752" t="e">
        <f>INDEX('Data_Price '!AY$2:AY$1266,MATCH(Data!$DN752,'Data_Price '!$BE$2:$BE$1266,0))</f>
        <v>#N/A</v>
      </c>
      <c r="DE752" t="e">
        <f>INDEX('Data_Price '!AZ$2:AZ$1266,MATCH(Data!$DN752,'Data_Price '!$BE$2:$BE$1266,0))</f>
        <v>#N/A</v>
      </c>
      <c r="DF752" t="e">
        <f>INDEX('Data_Price '!BA$2:BA$1266,MATCH(Data!$DN752,'Data_Price '!$BE$2:$BE$1266,0))</f>
        <v>#N/A</v>
      </c>
      <c r="DG752" t="e">
        <f>INDEX('Data_Price '!BB$2:BB$1266,MATCH(Data!$DN752,'Data_Price '!$BE$2:$BE$1266,0))</f>
        <v>#N/A</v>
      </c>
      <c r="DH752" t="e">
        <f>INDEX('Data_Price '!BC$2:BC$1266,MATCH(Data!$DN752,'Data_Price '!$BE$2:$BE$1266,0))</f>
        <v>#N/A</v>
      </c>
      <c r="DI752" t="e">
        <f>INDEX('Data_Price '!BD$2:BD$1266,MATCH(Data!$DN752,'Data_Price '!$BE$2:$BE$1266,0))</f>
        <v>#N/A</v>
      </c>
      <c r="DJ752" s="89" t="e">
        <f ca="1">_xll.Connector("TinyUrl.TinyUrl",DA752,0)</f>
        <v>#NAME?</v>
      </c>
      <c r="DK752" s="89" t="e">
        <f ca="1">_xll.Connector("TinyUrl.TinyUrl",DE752,0)</f>
        <v>#NAME?</v>
      </c>
      <c r="DL752" s="89" t="e">
        <f ca="1">_xll.Connector("TinyUrl.TinyUrl",DI752,0)</f>
        <v>#NAME?</v>
      </c>
      <c r="DM752" s="224" t="str">
        <f t="shared" si="406"/>
        <v>Flair SC Carbon</v>
      </c>
      <c r="DN752" s="89" t="str">
        <f t="shared" si="407"/>
        <v xml:space="preserve"> VölklFlair SC Carbon160 Women's</v>
      </c>
      <c r="DO752" s="227"/>
    </row>
    <row r="753" spans="1:119" ht="15.45" customHeight="1">
      <c r="B753" s="224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#VALUE!</v>
      </c>
      <c r="F753" s="43" t="b">
        <f>CL753&gt;Driver!$F$56</f>
        <v>0</v>
      </c>
      <c r="G753" s="43" t="b">
        <f>AND(CB753&gt;Driver!$F$55,CB753&lt;Driver!$G$55)</f>
        <v>0</v>
      </c>
      <c r="H753" s="43" t="e">
        <f t="shared" si="374"/>
        <v>#VALUE!</v>
      </c>
      <c r="I753" s="43">
        <f t="shared" si="375"/>
        <v>0</v>
      </c>
      <c r="J753" s="43" t="e">
        <f t="array" ref="J753">NOT(OR(($H$9:$H$1273=TRUE)*($I$9:$I$1273&gt;0)*($BT$9:$BT$1273=BT753)*($K$9:$K$1273&gt;K753)))</f>
        <v>#VALUE!</v>
      </c>
      <c r="K753" s="72">
        <f t="shared" si="376"/>
        <v>0.5542439726766315</v>
      </c>
      <c r="L753" s="72">
        <f t="shared" si="377"/>
        <v>0.78062686326645725</v>
      </c>
      <c r="M753" s="72">
        <f t="shared" si="378"/>
        <v>0.32786108208680576</v>
      </c>
      <c r="N753" s="72">
        <f t="shared" si="379"/>
        <v>-2.499209511161693E-2</v>
      </c>
      <c r="O753" s="72">
        <f t="shared" si="380"/>
        <v>0.25462109300602109</v>
      </c>
      <c r="P753" s="72">
        <f t="shared" si="381"/>
        <v>0.75395424836601321</v>
      </c>
      <c r="Q753" s="72"/>
      <c r="R753" s="72"/>
      <c r="S753" s="72">
        <f t="shared" si="382"/>
        <v>0.8765278994029011</v>
      </c>
      <c r="T753" s="72">
        <f t="shared" si="383"/>
        <v>9.9999999999999978E-2</v>
      </c>
      <c r="U753" s="72">
        <f t="shared" si="384"/>
        <v>9.9999999999999978E-2</v>
      </c>
      <c r="V753" s="72">
        <f t="shared" si="385"/>
        <v>0.6003581746089699</v>
      </c>
      <c r="W753" s="72">
        <f t="shared" si="386"/>
        <v>0.95455460695876293</v>
      </c>
      <c r="X753" s="72">
        <f t="shared" si="387"/>
        <v>0.21937313673354281</v>
      </c>
      <c r="Y753" s="72">
        <f t="shared" si="388"/>
        <v>0.67213891791319424</v>
      </c>
      <c r="Z753" s="72">
        <f t="shared" si="389"/>
        <v>1.0249920951116169</v>
      </c>
      <c r="AA753" s="72">
        <f t="shared" si="390"/>
        <v>0.74537890699397891</v>
      </c>
      <c r="AB753" s="72">
        <f t="shared" si="391"/>
        <v>0.24604575163398679</v>
      </c>
      <c r="AC753" s="72"/>
      <c r="AD753" s="72"/>
      <c r="AE753" s="72">
        <f t="shared" si="392"/>
        <v>0.1234721005970989</v>
      </c>
      <c r="AF753" s="72">
        <f t="shared" si="393"/>
        <v>0.9</v>
      </c>
      <c r="AG753" s="72">
        <f t="shared" si="394"/>
        <v>0.9</v>
      </c>
      <c r="AH753" s="72">
        <f t="shared" si="395"/>
        <v>0.39964182539103005</v>
      </c>
      <c r="AI753" s="72">
        <f t="shared" si="396"/>
        <v>4.5445393041237118E-2</v>
      </c>
      <c r="AJ753" s="72">
        <f>(AV753-Driver!$K$179)/(Driver!$L$179-Driver!$K$179)</f>
        <v>2.0626863266457175E-2</v>
      </c>
      <c r="AK753" s="72">
        <f>(AW753-Driver!$K$180)/(Driver!$L$180-Driver!$K$180)</f>
        <v>0.4338909970014207</v>
      </c>
      <c r="AL753" s="72">
        <f>(AX753-Driver!$K$181)/(Driver!$L$181-Driver!$K$181)</f>
        <v>0.62499209511161702</v>
      </c>
      <c r="AM753" s="72">
        <f>(AY753-Driver!$K$182)/(Driver!$L$182-Driver!$K$182)</f>
        <v>0.95937890699397887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397"/>
        <v>0.43413376746710081</v>
      </c>
      <c r="AW753" s="70">
        <f t="shared" si="398"/>
        <v>43.382968580728999</v>
      </c>
      <c r="AX753" s="70">
        <f t="shared" si="399"/>
        <v>6.6249288560045532</v>
      </c>
      <c r="AY753" s="70">
        <f>IFERROR(Driver!$K$19/Data!BH753/Data!BI753*Data!BK753*Data!BL753,"")</f>
        <v>-0.24866169001865757</v>
      </c>
      <c r="AZ753" s="70">
        <f t="shared" si="400"/>
        <v>37.006701414743105</v>
      </c>
      <c r="BA753" s="70"/>
      <c r="BB753" s="70"/>
      <c r="BC753" s="70">
        <f t="shared" si="401"/>
        <v>117.5015962166926</v>
      </c>
      <c r="BD753" s="70">
        <f t="shared" si="402"/>
        <v>528.06941586845835</v>
      </c>
      <c r="BE753" s="70">
        <f t="shared" si="403"/>
        <v>1</v>
      </c>
      <c r="BF753" s="70">
        <f t="shared" si="404"/>
        <v>4.0453305764118118E-2</v>
      </c>
      <c r="BG753" s="70">
        <f t="shared" si="405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219</v>
      </c>
      <c r="BS753" s="8" t="s">
        <v>771</v>
      </c>
      <c r="BT753" s="9" t="s">
        <v>800</v>
      </c>
      <c r="BU753" s="10">
        <v>172</v>
      </c>
      <c r="BV753" s="9" t="s">
        <v>222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307</v>
      </c>
      <c r="CU753" s="10"/>
      <c r="CV753" s="10"/>
      <c r="CW753" s="10"/>
      <c r="CX753">
        <f>INDEX('Data_Price '!AS$2:AS$1266,MATCH(Data!$DN753,'Data_Price '!$BE$2:$BE$1266,0))</f>
        <v>0</v>
      </c>
      <c r="CY753">
        <f>INDEX('Data_Price '!AT$2:AT$1266,MATCH(Data!$DN753,'Data_Price '!$BE$2:$BE$1266,0))</f>
        <v>0</v>
      </c>
      <c r="CZ753">
        <f>INDEX('Data_Price '!AU$2:AU$1266,MATCH(Data!$DN753,'Data_Price '!$BE$2:$BE$1266,0))</f>
        <v>0</v>
      </c>
      <c r="DA753">
        <f>INDEX('Data_Price '!AV$2:AV$1266,MATCH(Data!$DN753,'Data_Price '!$BE$2:$BE$1266,0))</f>
        <v>0</v>
      </c>
      <c r="DB753">
        <f>INDEX('Data_Price '!AW$2:AW$1266,MATCH(Data!$DN753,'Data_Price '!$BE$2:$BE$1266,0))</f>
        <v>0</v>
      </c>
      <c r="DC753">
        <f>INDEX('Data_Price '!AX$2:AX$1266,MATCH(Data!$DN753,'Data_Price '!$BE$2:$BE$1266,0))</f>
        <v>0</v>
      </c>
      <c r="DD753">
        <f>INDEX('Data_Price '!AY$2:AY$1266,MATCH(Data!$DN753,'Data_Price '!$BE$2:$BE$1266,0))</f>
        <v>0</v>
      </c>
      <c r="DE753">
        <f>INDEX('Data_Price '!AZ$2:AZ$1266,MATCH(Data!$DN753,'Data_Price '!$BE$2:$BE$1266,0))</f>
        <v>0</v>
      </c>
      <c r="DF753">
        <f>INDEX('Data_Price '!BA$2:BA$1266,MATCH(Data!$DN753,'Data_Price '!$BE$2:$BE$1266,0))</f>
        <v>0</v>
      </c>
      <c r="DG753">
        <f>INDEX('Data_Price '!BB$2:BB$1266,MATCH(Data!$DN753,'Data_Price '!$BE$2:$BE$1266,0))</f>
        <v>0</v>
      </c>
      <c r="DH753">
        <f>INDEX('Data_Price '!BC$2:BC$1266,MATCH(Data!$DN753,'Data_Price '!$BE$2:$BE$1266,0))</f>
        <v>0</v>
      </c>
      <c r="DI753">
        <f>INDEX('Data_Price '!BD$2:BD$1266,MATCH(Data!$DN753,'Data_Price '!$BE$2:$BE$1266,0))</f>
        <v>0</v>
      </c>
      <c r="DJ753" s="89" t="e">
        <f ca="1">_xll.Connector("TinyUrl.TinyUrl",DA753,0)</f>
        <v>#NAME?</v>
      </c>
      <c r="DK753" s="89" t="e">
        <f ca="1">_xll.Connector("TinyUrl.TinyUrl",DE753,0)</f>
        <v>#NAME?</v>
      </c>
      <c r="DL753" s="89" t="e">
        <f ca="1">_xll.Connector("TinyUrl.TinyUrl",DI753,0)</f>
        <v>#NAME?</v>
      </c>
      <c r="DM753" s="224" t="str">
        <f t="shared" si="406"/>
        <v>Hero Elite Short Turn Ti</v>
      </c>
      <c r="DN753" s="89" t="str">
        <f t="shared" si="407"/>
        <v xml:space="preserve"> RossignolHero Elite Short Turn Ti172 Unisex</v>
      </c>
      <c r="DO753" s="227"/>
    </row>
    <row r="754" spans="1:119" ht="15.45" customHeight="1">
      <c r="B754" s="224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#VALUE!</v>
      </c>
      <c r="F754" s="43" t="b">
        <f>CL754&gt;Driver!$F$56</f>
        <v>0</v>
      </c>
      <c r="G754" s="43" t="b">
        <f>AND(CB754&gt;Driver!$F$55,CB754&lt;Driver!$G$55)</f>
        <v>0</v>
      </c>
      <c r="H754" s="43" t="e">
        <f t="shared" si="374"/>
        <v>#VALUE!</v>
      </c>
      <c r="I754" s="43">
        <f t="shared" si="375"/>
        <v>0</v>
      </c>
      <c r="J754" s="43" t="e">
        <f t="array" ref="J754">NOT(OR(($H$9:$H$1273=TRUE)*($I$9:$I$1273&gt;0)*($BT$9:$BT$1273=BT754)*($K$9:$K$1273&gt;K754)))</f>
        <v>#VALUE!</v>
      </c>
      <c r="K754" s="72">
        <f t="shared" si="376"/>
        <v>0.67209888349025537</v>
      </c>
      <c r="L754" s="72">
        <f t="shared" si="377"/>
        <v>0.95724437998549672</v>
      </c>
      <c r="M754" s="72">
        <f t="shared" si="378"/>
        <v>0.38695338699501403</v>
      </c>
      <c r="N754" s="72">
        <f t="shared" si="379"/>
        <v>0.23681780813254916</v>
      </c>
      <c r="O754" s="72">
        <f t="shared" si="380"/>
        <v>0.31142797376752596</v>
      </c>
      <c r="P754" s="72">
        <f t="shared" si="381"/>
        <v>0.6126143790849673</v>
      </c>
      <c r="Q754" s="72"/>
      <c r="R754" s="72"/>
      <c r="S754" s="72">
        <f t="shared" si="382"/>
        <v>0.82457393388829259</v>
      </c>
      <c r="T754" s="72">
        <f t="shared" si="383"/>
        <v>0.85229321197315655</v>
      </c>
      <c r="U754" s="72">
        <f t="shared" si="384"/>
        <v>9.9999999999999978E-2</v>
      </c>
      <c r="V754" s="72">
        <f t="shared" si="385"/>
        <v>0.60921171295866827</v>
      </c>
      <c r="W754" s="72">
        <f t="shared" si="386"/>
        <v>0.96727916666666669</v>
      </c>
      <c r="X754" s="72">
        <f t="shared" si="387"/>
        <v>4.2755620014503282E-2</v>
      </c>
      <c r="Y754" s="72">
        <f t="shared" si="388"/>
        <v>0.61304661300498597</v>
      </c>
      <c r="Z754" s="72">
        <f t="shared" si="389"/>
        <v>0.76318219186745084</v>
      </c>
      <c r="AA754" s="72">
        <f t="shared" si="390"/>
        <v>0.68857202623247404</v>
      </c>
      <c r="AB754" s="72">
        <f t="shared" si="391"/>
        <v>0.3873856209150327</v>
      </c>
      <c r="AC754" s="72"/>
      <c r="AD754" s="72"/>
      <c r="AE754" s="72">
        <f t="shared" si="392"/>
        <v>0.17542606611170744</v>
      </c>
      <c r="AF754" s="72">
        <f t="shared" si="393"/>
        <v>0.14770678802684351</v>
      </c>
      <c r="AG754" s="72">
        <f t="shared" si="394"/>
        <v>0.9</v>
      </c>
      <c r="AH754" s="72">
        <f t="shared" si="395"/>
        <v>0.39078828704133167</v>
      </c>
      <c r="AI754" s="72">
        <f t="shared" si="396"/>
        <v>3.2720833333333338E-2</v>
      </c>
      <c r="AJ754" s="72">
        <f>(AV754-Driver!$K$179)/(Driver!$L$179-Driver!$K$179)</f>
        <v>0.19724437998549671</v>
      </c>
      <c r="AK754" s="72">
        <f>(AW754-Driver!$K$180)/(Driver!$L$180-Driver!$K$180)</f>
        <v>0.53796880501915945</v>
      </c>
      <c r="AL754" s="72">
        <f>(AX754-Driver!$K$181)/(Driver!$L$181-Driver!$K$181)</f>
        <v>0.36318219186745082</v>
      </c>
      <c r="AM754" s="72">
        <f>(AY754-Driver!$K$182)/(Driver!$L$182-Driver!$K$182)</f>
        <v>0.90257202623247401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397"/>
        <v>4.1514041514041509</v>
      </c>
      <c r="AW754" s="70">
        <f t="shared" si="398"/>
        <v>53.560544933122877</v>
      </c>
      <c r="AX754" s="70">
        <f t="shared" si="399"/>
        <v>4.2686397268070575</v>
      </c>
      <c r="AY754" s="70">
        <f>IFERROR(Driver!$K$19/Data!BH754/Data!BI754*Data!BK754*Data!BL754,"")</f>
        <v>-0.59640454796564479</v>
      </c>
      <c r="AZ754" s="70">
        <f t="shared" si="400"/>
        <v>49.888309754281465</v>
      </c>
      <c r="BA754" s="70"/>
      <c r="BB754" s="70"/>
      <c r="BC754" s="70">
        <f t="shared" si="401"/>
        <v>90.55271312615649</v>
      </c>
      <c r="BD754" s="70">
        <f t="shared" si="402"/>
        <v>23.642434714016694</v>
      </c>
      <c r="BE754" s="70">
        <f t="shared" si="403"/>
        <v>1</v>
      </c>
      <c r="BF754" s="70">
        <f t="shared" si="404"/>
        <v>1.0403982627353876</v>
      </c>
      <c r="BG754" s="70">
        <f t="shared" si="405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219</v>
      </c>
      <c r="BS754" s="8" t="s">
        <v>405</v>
      </c>
      <c r="BT754" s="9" t="s">
        <v>425</v>
      </c>
      <c r="BU754" s="10">
        <v>174</v>
      </c>
      <c r="BV754" s="9" t="s">
        <v>390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306</v>
      </c>
      <c r="CU754" s="9" t="s">
        <v>305</v>
      </c>
      <c r="CV754" s="10"/>
      <c r="CW754" s="10"/>
      <c r="CX754" t="str">
        <f>INDEX('Data_Price '!AS$2:AS$1266,MATCH(Data!$DN754,'Data_Price '!$BE$2:$BE$1266,0))</f>
        <v>Armada Reliance 82 Ti + EM10 21/22</v>
      </c>
      <c r="CY754" t="str">
        <f>INDEX('Data_Price '!AT$2:AT$1266,MATCH(Data!$DN754,'Data_Price '!$BE$2:$BE$1266,0))</f>
        <v>Snowcountry.eu</v>
      </c>
      <c r="CZ754">
        <f>INDEX('Data_Price '!AU$2:AU$1266,MATCH(Data!$DN754,'Data_Price '!$BE$2:$BE$1266,0))</f>
        <v>555.41</v>
      </c>
      <c r="DA754" t="str">
        <f>INDEX('Data_Price '!AV$2:AV$1266,MATCH(Data!$DN754,'Data_Price '!$BE$2:$BE$1266,0))</f>
        <v>https://www.google.com/url?url=https://www.snowcountry.eu/armada-reliance-82-ti-em10.html%3Fartikel_maat%3D65336%26country%3DUS&amp;rct=j&amp;q=&amp;esrc=s&amp;sa=U&amp;ved=0ahUKEwj8rNPKz6P2AhXLk2oFHZniDuAQsDwIRQ&amp;usg=AOvVaw2-G-0my0cloZ5YQlq07ol5</v>
      </c>
      <c r="DB754" t="str">
        <f>INDEX('Data_Price '!AW$2:AW$1266,MATCH(Data!$DN754,'Data_Price '!$BE$2:$BE$1266,0))</f>
        <v>Armada Reliance 82 Ti Skis 2022 - Womens 174cm</v>
      </c>
      <c r="DC754" t="str">
        <f>INDEX('Data_Price '!AX$2:AX$1266,MATCH(Data!$DN754,'Data_Price '!$BE$2:$BE$1266,0))</f>
        <v>Curated</v>
      </c>
      <c r="DD754">
        <f>INDEX('Data_Price '!AY$2:AY$1266,MATCH(Data!$DN754,'Data_Price '!$BE$2:$BE$1266,0))</f>
        <v>599.95000000000005</v>
      </c>
      <c r="DE754" t="str">
        <f>INDEX('Data_Price '!AZ$2:AZ$1266,MATCH(Data!$DN754,'Data_Price '!$BE$2:$BE$1266,0))</f>
        <v>https://www.google.com/url?url=https://www.curated.com/products/4553005/armada-reliance-82-ti-skis-2021%3Fc_source%3Dgoogle-shopping&amp;rct=j&amp;q=&amp;esrc=s&amp;sa=U&amp;ved=0ahUKEwj8rNPKz6P2AhXLk2oFHZniDuAQsDwIUQ&amp;usg=AOvVaw1lqmsRh6vwprMDQhwjDUfo</v>
      </c>
      <c r="DF754" t="str">
        <f>INDEX('Data_Price '!BA$2:BA$1266,MATCH(Data!$DN754,'Data_Price '!$BE$2:$BE$1266,0))</f>
        <v>Armada Reliance 82 Ti Skis 2022 - Womens 174cm</v>
      </c>
      <c r="DG754" t="str">
        <f>INDEX('Data_Price '!BB$2:BB$1266,MATCH(Data!$DN754,'Data_Price '!$BE$2:$BE$1266,0))</f>
        <v>SkiEssentials.com</v>
      </c>
      <c r="DH754">
        <f>INDEX('Data_Price '!BC$2:BC$1266,MATCH(Data!$DN754,'Data_Price '!$BE$2:$BE$1266,0))</f>
        <v>599.95000000000005</v>
      </c>
      <c r="DI754" t="str">
        <f>INDEX('Data_Price '!BD$2:BD$1266,MATCH(Data!$DN754,'Data_Price '!$BE$2:$BE$1266,0))</f>
        <v>https://www.google.com/url?q=https://www.skiessentials.com/2022-armada-reliance-82-ti-women-s-skis.html&amp;sa=U&amp;ved=0ahUKEwiJkfvKz6P2AhWumGoFHRcODEAQ2ykIFg&amp;usg=AOvVaw0LQ11gSX7DNjV5CXvP8o6X</v>
      </c>
      <c r="DJ754" s="89" t="e">
        <f ca="1">_xll.Connector("TinyUrl.TinyUrl",DA754,0)</f>
        <v>#NAME?</v>
      </c>
      <c r="DK754" s="89" t="e">
        <f ca="1">_xll.Connector("TinyUrl.TinyUrl",DE754,0)</f>
        <v>#NAME?</v>
      </c>
      <c r="DL754" s="89" t="e">
        <f ca="1">_xll.Connector("TinyUrl.TinyUrl",DI754,0)</f>
        <v>#NAME?</v>
      </c>
      <c r="DM754" s="224" t="str">
        <f t="shared" si="406"/>
        <v>Reliance 82 Ti</v>
      </c>
      <c r="DN754" s="89" t="str">
        <f t="shared" si="407"/>
        <v xml:space="preserve"> ArmadaReliance 82 Ti174 Women's</v>
      </c>
      <c r="DO754" s="227"/>
    </row>
    <row r="755" spans="1:119" ht="15.45" customHeight="1">
      <c r="B755" s="224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#VALUE!</v>
      </c>
      <c r="F755" s="43" t="b">
        <f>CL755&gt;Driver!$F$56</f>
        <v>0</v>
      </c>
      <c r="G755" s="43" t="b">
        <f>AND(CB755&gt;Driver!$F$55,CB755&lt;Driver!$G$55)</f>
        <v>0</v>
      </c>
      <c r="H755" s="43" t="e">
        <f t="shared" si="374"/>
        <v>#VALUE!</v>
      </c>
      <c r="I755" s="43">
        <f t="shared" si="375"/>
        <v>0</v>
      </c>
      <c r="J755" s="43" t="e">
        <f t="array" ref="J755">NOT(OR(($H$9:$H$1273=TRUE)*($I$9:$I$1273&gt;0)*($BT$9:$BT$1273=BT755)*($K$9:$K$1273&gt;K755)))</f>
        <v>#VALUE!</v>
      </c>
      <c r="K755" s="72">
        <f t="shared" si="376"/>
        <v>0.8424832426413269</v>
      </c>
      <c r="L755" s="72">
        <f t="shared" si="377"/>
        <v>0.99231649343324468</v>
      </c>
      <c r="M755" s="72">
        <f t="shared" si="378"/>
        <v>0.69264999184940901</v>
      </c>
      <c r="N755" s="72">
        <f t="shared" si="379"/>
        <v>0.52076139884904826</v>
      </c>
      <c r="O755" s="72">
        <f t="shared" si="380"/>
        <v>0.58934543944427675</v>
      </c>
      <c r="P755" s="72">
        <f t="shared" si="381"/>
        <v>0.96784313725490201</v>
      </c>
      <c r="Q755" s="72"/>
      <c r="R755" s="72"/>
      <c r="S755" s="72">
        <f t="shared" si="382"/>
        <v>0.74095457804540843</v>
      </c>
      <c r="T755" s="72">
        <f t="shared" si="383"/>
        <v>0.89646669569696624</v>
      </c>
      <c r="U755" s="72">
        <f t="shared" si="384"/>
        <v>0.50498434653709035</v>
      </c>
      <c r="V755" s="72">
        <f t="shared" si="385"/>
        <v>0.6285270292428472</v>
      </c>
      <c r="W755" s="72">
        <f t="shared" si="386"/>
        <v>0.99151100106563028</v>
      </c>
      <c r="X755" s="72">
        <f t="shared" si="387"/>
        <v>7.6835065667552604E-3</v>
      </c>
      <c r="Y755" s="72">
        <f t="shared" si="388"/>
        <v>0.30735000815059099</v>
      </c>
      <c r="Z755" s="72">
        <f t="shared" si="389"/>
        <v>0.47923860115095174</v>
      </c>
      <c r="AA755" s="72">
        <f t="shared" si="390"/>
        <v>0.41065456055572325</v>
      </c>
      <c r="AB755" s="72">
        <f t="shared" si="391"/>
        <v>3.2156862745097992E-2</v>
      </c>
      <c r="AC755" s="72"/>
      <c r="AD755" s="72"/>
      <c r="AE755" s="72">
        <f t="shared" si="392"/>
        <v>0.25904542195459157</v>
      </c>
      <c r="AF755" s="72">
        <f t="shared" si="393"/>
        <v>0.10353330430303377</v>
      </c>
      <c r="AG755" s="72">
        <f t="shared" si="394"/>
        <v>0.49501565346290965</v>
      </c>
      <c r="AH755" s="72">
        <f t="shared" si="395"/>
        <v>0.3714729707571528</v>
      </c>
      <c r="AI755" s="72">
        <f t="shared" si="396"/>
        <v>8.4889989343697111E-3</v>
      </c>
      <c r="AJ755" s="72">
        <f>(AV755-Driver!$K$179)/(Driver!$L$179-Driver!$K$179)</f>
        <v>0.24768350656675525</v>
      </c>
      <c r="AK755" s="72">
        <f>(AW755-Driver!$K$180)/(Driver!$L$180-Driver!$K$180)</f>
        <v>0.16336267059633133</v>
      </c>
      <c r="AL755" s="72">
        <f>(AX755-Driver!$K$181)/(Driver!$L$181-Driver!$K$181)</f>
        <v>7.9238601150951729E-2</v>
      </c>
      <c r="AM755" s="72">
        <f>(AY755-Driver!$K$182)/(Driver!$L$182-Driver!$K$182)</f>
        <v>0.62465456055572322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397"/>
        <v>5.212996879663546</v>
      </c>
      <c r="AW755" s="70">
        <f t="shared" si="398"/>
        <v>16.928503888276406</v>
      </c>
      <c r="AX755" s="70">
        <f t="shared" si="399"/>
        <v>1.7131474103585655</v>
      </c>
      <c r="AY755" s="70">
        <f>IFERROR(Driver!$K$19/Data!BH755/Data!BI755*Data!BK755*Data!BL755,"")</f>
        <v>-2.2976740507493223</v>
      </c>
      <c r="AZ755" s="70">
        <f t="shared" si="400"/>
        <v>17.513030528667162</v>
      </c>
      <c r="BA755" s="70"/>
      <c r="BB755" s="70"/>
      <c r="BC755" s="70">
        <f t="shared" si="401"/>
        <v>47.178771938121663</v>
      </c>
      <c r="BD755" s="70">
        <f t="shared" si="402"/>
        <v>1.4081317139240022</v>
      </c>
      <c r="BE755" s="70">
        <f t="shared" si="403"/>
        <v>0.59508789811203888</v>
      </c>
      <c r="BF755" s="70">
        <f t="shared" si="404"/>
        <v>3.2219275392565381</v>
      </c>
      <c r="BG755" s="70">
        <f t="shared" si="405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219</v>
      </c>
      <c r="BS755" s="8" t="s">
        <v>493</v>
      </c>
      <c r="BT755" s="9" t="s">
        <v>517</v>
      </c>
      <c r="BU755" s="10">
        <v>171</v>
      </c>
      <c r="BV755" s="9" t="s">
        <v>222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302</v>
      </c>
      <c r="CU755" s="9" t="s">
        <v>388</v>
      </c>
      <c r="CV755" s="10"/>
      <c r="CW755" s="10"/>
      <c r="CX755" t="str">
        <f>INDEX('Data_Price '!AS$2:AS$1266,MATCH(Data!$DN755,'Data_Price '!$BE$2:$BE$1266,0))</f>
        <v>Blizzard Zero G 95 Skis 2022</v>
      </c>
      <c r="CY755" t="str">
        <f>INDEX('Data_Price '!AT$2:AT$1266,MATCH(Data!$DN755,'Data_Price '!$BE$2:$BE$1266,0))</f>
        <v>Aspen Ski and Board</v>
      </c>
      <c r="CZ755">
        <f>INDEX('Data_Price '!AU$2:AU$1266,MATCH(Data!$DN755,'Data_Price '!$BE$2:$BE$1266,0))</f>
        <v>559.95000000000005</v>
      </c>
      <c r="DA755" t="str">
        <f>INDEX('Data_Price '!AV$2:AV$1266,MATCH(Data!$DN755,'Data_Price '!$BE$2:$BE$1266,0))</f>
        <v>https://www.google.com/url?url=https://www.aspenskiandboard.com/products/blizzard-zero-g-95-mens-skis-2022%3Fvariant%3D39548506439785%26currency%3DUSD%26utm_medium%3Dproduct_sync%26utm_source%3Dgoogle%26utm_content%3Dsag_organic%26utm_campaign%3Dsag_organic%26srsltid%3DAWLEVJyPJueZwBwQKu6voDlWd3S9aKNLubJ9Rd8eaQigP8UI7MJtep_tuFw&amp;rct=j&amp;q=&amp;esrc=s&amp;sa=U&amp;ved=0ahUKEwjusZTLz6P2AhXGl2oFHQ3iAZgQsDwIaA&amp;usg=AOvVaw16UEKqb4l4tqgGUA3MxZ-_</v>
      </c>
      <c r="DB755" t="str">
        <f>INDEX('Data_Price '!AW$2:AW$1266,MATCH(Data!$DN755,'Data_Price '!$BE$2:$BE$1266,0))</f>
        <v>2022 Blizzard Zero G 95 171 / Green</v>
      </c>
      <c r="DC755" t="str">
        <f>INDEX('Data_Price '!AX$2:AX$1266,MATCH(Data!$DN755,'Data_Price '!$BE$2:$BE$1266,0))</f>
        <v>Ski Town All-Stars</v>
      </c>
      <c r="DD755">
        <f>INDEX('Data_Price '!AY$2:AY$1266,MATCH(Data!$DN755,'Data_Price '!$BE$2:$BE$1266,0))</f>
        <v>559.95000000000005</v>
      </c>
      <c r="DE755" t="str">
        <f>INDEX('Data_Price '!AZ$2:AZ$1266,MATCH(Data!$DN755,'Data_Price '!$BE$2:$BE$1266,0))</f>
        <v>https://www.google.com/url?url=https://skitownallstars.com/products/blizzard-zero-g-95-2022%3Fvariant%3D39278899724422%26currency%3DUSD%26utm_medium%3Dproduct_sync%26utm_source%3Dgoogle%26utm_content%3Dsag_organic%26utm_campaign%3Dsag_organic&amp;rct=j&amp;q=&amp;esrc=s&amp;sa=U&amp;ved=0ahUKEwjusZTLz6P2AhXGl2oFHQ3iAZgQ2SkIjgE&amp;usg=AOvVaw1MG2yeGL9U5mnltJ1dWWYi</v>
      </c>
      <c r="DF755" t="str">
        <f>INDEX('Data_Price '!BA$2:BA$1266,MATCH(Data!$DN755,'Data_Price '!$BE$2:$BE$1266,0))</f>
        <v>2022 Blizzard Zero G 95 171 / Light Blue</v>
      </c>
      <c r="DG755" t="str">
        <f>INDEX('Data_Price '!BB$2:BB$1266,MATCH(Data!$DN755,'Data_Price '!$BE$2:$BE$1266,0))</f>
        <v>Ski Town All-Stars</v>
      </c>
      <c r="DH755">
        <f>INDEX('Data_Price '!BC$2:BC$1266,MATCH(Data!$DN755,'Data_Price '!$BE$2:$BE$1266,0))</f>
        <v>559.95000000000005</v>
      </c>
      <c r="DI755" t="str">
        <f>INDEX('Data_Price '!BD$2:BD$1266,MATCH(Data!$DN755,'Data_Price '!$BE$2:$BE$1266,0))</f>
        <v>https://www.google.com/url?url=https://skitownallstars.com/products/blizzard-zero-g-95-skis-blue-2022&amp;rct=j&amp;q=&amp;esrc=s&amp;sa=U&amp;ved=0ahUKEwjusZTLz6P2AhXGl2oFHQ3iAZgQ2SkImgE&amp;usg=AOvVaw38uwEvUmzLFOMNucnR2Ia8</v>
      </c>
      <c r="DJ755" s="89" t="e">
        <f ca="1">_xll.Connector("TinyUrl.TinyUrl",DA755,0)</f>
        <v>#NAME?</v>
      </c>
      <c r="DK755" s="89" t="e">
        <f ca="1">_xll.Connector("TinyUrl.TinyUrl",DE755,0)</f>
        <v>#NAME?</v>
      </c>
      <c r="DL755" s="89" t="e">
        <f ca="1">_xll.Connector("TinyUrl.TinyUrl",DI755,0)</f>
        <v>#NAME?</v>
      </c>
      <c r="DM755" s="224" t="str">
        <f t="shared" si="406"/>
        <v>Zero G 95</v>
      </c>
      <c r="DN755" s="89" t="str">
        <f t="shared" si="407"/>
        <v xml:space="preserve"> BlizzardZero G 95171 Unisex</v>
      </c>
      <c r="DO755" s="227" t="s">
        <v>1022</v>
      </c>
    </row>
    <row r="756" spans="1:119" ht="15.45" customHeight="1">
      <c r="B756" s="224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#VALUE!</v>
      </c>
      <c r="F756" s="43" t="b">
        <f>CL756&gt;Driver!$F$56</f>
        <v>1</v>
      </c>
      <c r="G756" s="43" t="b">
        <f>AND(CB756&gt;Driver!$F$55,CB756&lt;Driver!$G$55)</f>
        <v>0</v>
      </c>
      <c r="H756" s="43" t="e">
        <f t="shared" si="374"/>
        <v>#VALUE!</v>
      </c>
      <c r="I756" s="43">
        <f t="shared" si="375"/>
        <v>0</v>
      </c>
      <c r="J756" s="43" t="e">
        <f t="array" ref="J756">NOT(OR(($H$9:$H$1273=TRUE)*($I$9:$I$1273&gt;0)*($BT$9:$BT$1273=BT756)*($K$9:$K$1273&gt;K756)))</f>
        <v>#VALUE!</v>
      </c>
      <c r="K756" s="72">
        <f t="shared" si="376"/>
        <v>0.71751975594005224</v>
      </c>
      <c r="L756" s="72">
        <f t="shared" si="377"/>
        <v>0.89987591652566268</v>
      </c>
      <c r="M756" s="72">
        <f t="shared" si="378"/>
        <v>0.5351635953544418</v>
      </c>
      <c r="N756" s="72">
        <f t="shared" si="379"/>
        <v>0.30701321697337636</v>
      </c>
      <c r="O756" s="72">
        <f t="shared" si="380"/>
        <v>0.32465403967818451</v>
      </c>
      <c r="P756" s="72">
        <f t="shared" si="381"/>
        <v>0.97382352941176464</v>
      </c>
      <c r="Q756" s="72"/>
      <c r="R756" s="72"/>
      <c r="S756" s="72">
        <f t="shared" si="382"/>
        <v>0.68355041071889433</v>
      </c>
      <c r="T756" s="72">
        <f t="shared" si="383"/>
        <v>0.90886257493999845</v>
      </c>
      <c r="U756" s="72">
        <f t="shared" si="384"/>
        <v>0.91902628583064661</v>
      </c>
      <c r="V756" s="72">
        <f t="shared" si="385"/>
        <v>0.73210267952273023</v>
      </c>
      <c r="W756" s="72">
        <f t="shared" si="386"/>
        <v>0.78924798792756534</v>
      </c>
      <c r="X756" s="72">
        <f t="shared" si="387"/>
        <v>0.10012408347433732</v>
      </c>
      <c r="Y756" s="72">
        <f t="shared" si="388"/>
        <v>0.46483640464555814</v>
      </c>
      <c r="Z756" s="72">
        <f t="shared" si="389"/>
        <v>0.69298678302662364</v>
      </c>
      <c r="AA756" s="72">
        <f t="shared" si="390"/>
        <v>0.67534596032181549</v>
      </c>
      <c r="AB756" s="72">
        <f t="shared" si="391"/>
        <v>2.6176470588235329E-2</v>
      </c>
      <c r="AC756" s="72"/>
      <c r="AD756" s="72"/>
      <c r="AE756" s="72">
        <f t="shared" si="392"/>
        <v>0.31644958928110561</v>
      </c>
      <c r="AF756" s="72">
        <f t="shared" si="393"/>
        <v>9.1137425060001567E-2</v>
      </c>
      <c r="AG756" s="72">
        <f t="shared" si="394"/>
        <v>8.0973714169353422E-2</v>
      </c>
      <c r="AH756" s="72">
        <f t="shared" si="395"/>
        <v>0.26789732047726977</v>
      </c>
      <c r="AI756" s="72">
        <f t="shared" si="396"/>
        <v>0.2107520120724346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0.14523761349544476</v>
      </c>
      <c r="AL756" s="72">
        <f>(AX756-Driver!$K$181)/(Driver!$L$181-Driver!$K$181)</f>
        <v>0.29298678302662368</v>
      </c>
      <c r="AM756" s="72">
        <f>(AY756-Driver!$K$182)/(Driver!$L$182-Driver!$K$182)</f>
        <v>0.88934596032181545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397"/>
        <v>2.9439696106362767</v>
      </c>
      <c r="AW756" s="70">
        <f t="shared" si="398"/>
        <v>15.156088076979426</v>
      </c>
      <c r="AX756" s="70">
        <f t="shared" si="399"/>
        <v>3.6368810472396129</v>
      </c>
      <c r="AY756" s="70">
        <f>IFERROR(Driver!$K$19/Data!BH756/Data!BI756*Data!BK756*Data!BL756,"")</f>
        <v>-0.67736780272481678</v>
      </c>
      <c r="AZ756" s="70">
        <f t="shared" si="400"/>
        <v>12.196574832464631</v>
      </c>
      <c r="BA756" s="70"/>
      <c r="BB756" s="70"/>
      <c r="BC756" s="70">
        <f t="shared" si="401"/>
        <v>17.402831278561848</v>
      </c>
      <c r="BD756" s="70">
        <f t="shared" si="402"/>
        <v>2.5051450627340226</v>
      </c>
      <c r="BE756" s="70">
        <f t="shared" si="403"/>
        <v>1.9201280499924922E-2</v>
      </c>
      <c r="BF756" s="70">
        <f t="shared" si="404"/>
        <v>14.920069578243416</v>
      </c>
      <c r="BG756" s="70">
        <f t="shared" si="405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219</v>
      </c>
      <c r="BS756" s="8" t="s">
        <v>659</v>
      </c>
      <c r="BT756" s="9" t="s">
        <v>663</v>
      </c>
      <c r="BU756" s="10">
        <v>171</v>
      </c>
      <c r="BV756" s="9" t="s">
        <v>222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303</v>
      </c>
      <c r="CU756" s="9" t="s">
        <v>302</v>
      </c>
      <c r="CV756" s="10"/>
      <c r="CW756" s="10"/>
      <c r="CX756" t="str">
        <f>INDEX('Data_Price '!AS$2:AS$1266,MATCH(Data!$DN756,'Data_Price '!$BE$2:$BE$1266,0))</f>
        <v>Icelantic Nomad 95 Skis Â· 2022 Â· 171 cm</v>
      </c>
      <c r="CY756" t="str">
        <f>INDEX('Data_Price '!AT$2:AT$1266,MATCH(Data!$DN756,'Data_Price '!$BE$2:$BE$1266,0))</f>
        <v>Next Adventure</v>
      </c>
      <c r="CZ756">
        <f>INDEX('Data_Price '!AU$2:AU$1266,MATCH(Data!$DN756,'Data_Price '!$BE$2:$BE$1266,0))</f>
        <v>699</v>
      </c>
      <c r="DA756" t="str">
        <f>INDEX('Data_Price '!AV$2:AV$1266,MATCH(Data!$DN756,'Data_Price '!$BE$2:$BE$1266,0))</f>
        <v>https://www.google.com/url?url=https://www.nextadventure.net/catalog/product/view/id/226734/s/icelantic-skis-nomad-95-2022/&amp;rct=j&amp;q=&amp;esrc=s&amp;sa=U&amp;ved=0ahUKEwiwiq3Mz6P2AhUVmWoFHSJ3B68QsDwIUg&amp;usg=AOvVaw0wEOHL-YO16U5qi7tU8FOK</v>
      </c>
      <c r="DB756" t="str">
        <f>INDEX('Data_Price '!AW$2:AW$1266,MATCH(Data!$DN756,'Data_Price '!$BE$2:$BE$1266,0))</f>
        <v>Icelantic Nomad 95 Skis Â· 2022 Â· 171 cm</v>
      </c>
      <c r="DC756" t="str">
        <f>INDEX('Data_Price '!AX$2:AX$1266,MATCH(Data!$DN756,'Data_Price '!$BE$2:$BE$1266,0))</f>
        <v>Next Adventure</v>
      </c>
      <c r="DD756">
        <f>INDEX('Data_Price '!AY$2:AY$1266,MATCH(Data!$DN756,'Data_Price '!$BE$2:$BE$1266,0))</f>
        <v>699</v>
      </c>
      <c r="DE756" t="str">
        <f>INDEX('Data_Price '!AZ$2:AZ$1266,MATCH(Data!$DN756,'Data_Price '!$BE$2:$BE$1266,0))</f>
        <v>https://www.google.com/aclk?sa=L&amp;ai=DChcSEwig8tbMz6P2AhWaFdQBHdMJC00YABABGgJvYQ&amp;sig=AOD64_3br1CCdDjhoTg9PlxDp80KtIEVHg&amp;ctype=5&amp;ved=0ahUKEwj3zdLMz6P2AhXdlGoFHaQQBEkQ2ikIFA&amp;adurl=</v>
      </c>
      <c r="DF756" t="str">
        <f>INDEX('Data_Price '!BA$2:BA$1266,MATCH(Data!$DN756,'Data_Price '!$BE$2:$BE$1266,0))</f>
        <v>Icelantic Nomad 95 Skis Â· 2022 Â· 171 cm</v>
      </c>
      <c r="DG756" t="str">
        <f>INDEX('Data_Price '!BB$2:BB$1266,MATCH(Data!$DN756,'Data_Price '!$BE$2:$BE$1266,0))</f>
        <v>Ski World</v>
      </c>
      <c r="DH756">
        <f>INDEX('Data_Price '!BC$2:BC$1266,MATCH(Data!$DN756,'Data_Price '!$BE$2:$BE$1266,0))</f>
        <v>699</v>
      </c>
      <c r="DI756" t="str">
        <f>INDEX('Data_Price '!BD$2:BD$1266,MATCH(Data!$DN756,'Data_Price '!$BE$2:$BE$1266,0))</f>
        <v>https://www.google.com/aclk?sa=L&amp;ai=DChcSEwig8tbMz6P2AhWaFdQBHdMJC00YABADGgJvYQ&amp;sig=AOD64_0h2JAcvY1NM_uvbInCVAl5BnY0_w&amp;ctype=5&amp;ved=0ahUKEwj3zdLMz6P2AhXdlGoFHaQQBEkQ2ikIFg&amp;adurl=</v>
      </c>
      <c r="DJ756" s="89" t="e">
        <f ca="1">_xll.Connector("TinyUrl.TinyUrl",DA756,0)</f>
        <v>#NAME?</v>
      </c>
      <c r="DK756" s="89" t="e">
        <f ca="1">_xll.Connector("TinyUrl.TinyUrl",DE756,0)</f>
        <v>#NAME?</v>
      </c>
      <c r="DL756" s="89" t="e">
        <f ca="1">_xll.Connector("TinyUrl.TinyUrl",DI756,0)</f>
        <v>#NAME?</v>
      </c>
      <c r="DM756" s="224" t="str">
        <f t="shared" si="406"/>
        <v>Nomad 95</v>
      </c>
      <c r="DN756" s="89" t="str">
        <f t="shared" si="407"/>
        <v xml:space="preserve"> IcelanticNomad 95171 Unisex</v>
      </c>
      <c r="DO756" s="227" t="s">
        <v>1096</v>
      </c>
    </row>
    <row r="757" spans="1:119" ht="15.45" customHeight="1">
      <c r="B757" s="224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#VALUE!</v>
      </c>
      <c r="F757" s="43" t="b">
        <f>CL757&gt;Driver!$F$56</f>
        <v>0</v>
      </c>
      <c r="G757" s="43" t="b">
        <f>AND(CB757&gt;Driver!$F$55,CB757&lt;Driver!$G$55)</f>
        <v>0</v>
      </c>
      <c r="H757" s="43" t="e">
        <f t="shared" si="374"/>
        <v>#VALUE!</v>
      </c>
      <c r="I757" s="43">
        <f t="shared" si="375"/>
        <v>0</v>
      </c>
      <c r="J757" s="43" t="e">
        <f t="array" ref="J757">NOT(OR(($H$9:$H$1273=TRUE)*($I$9:$I$1273&gt;0)*($BT$9:$BT$1273=BT757)*($K$9:$K$1273&gt;K757)))</f>
        <v>#VALUE!</v>
      </c>
      <c r="K757" s="72">
        <f t="shared" si="376"/>
        <v>0.67211655253453184</v>
      </c>
      <c r="L757" s="72">
        <f t="shared" si="377"/>
        <v>0.847664168882443</v>
      </c>
      <c r="M757" s="72">
        <f t="shared" si="378"/>
        <v>0.49656893618662079</v>
      </c>
      <c r="N757" s="72">
        <f t="shared" si="379"/>
        <v>0.23365585277935863</v>
      </c>
      <c r="O757" s="72">
        <f t="shared" si="380"/>
        <v>0.2728891910746214</v>
      </c>
      <c r="P757" s="72">
        <f t="shared" si="381"/>
        <v>0.98316176470588235</v>
      </c>
      <c r="Q757" s="72"/>
      <c r="R757" s="72"/>
      <c r="S757" s="72">
        <f t="shared" si="382"/>
        <v>0.67719360321554445</v>
      </c>
      <c r="T757" s="72">
        <f t="shared" si="383"/>
        <v>0.91940646918161861</v>
      </c>
      <c r="U757" s="72">
        <f t="shared" si="384"/>
        <v>0.12277064330544873</v>
      </c>
      <c r="V757" s="72">
        <f t="shared" si="385"/>
        <v>0.63051550937097023</v>
      </c>
      <c r="W757" s="72">
        <f t="shared" si="386"/>
        <v>0.99712894429294896</v>
      </c>
      <c r="X757" s="72">
        <f t="shared" si="387"/>
        <v>0.152335831117557</v>
      </c>
      <c r="Y757" s="72">
        <f t="shared" si="388"/>
        <v>0.50343106381337921</v>
      </c>
      <c r="Z757" s="72">
        <f t="shared" si="389"/>
        <v>0.76634414722064137</v>
      </c>
      <c r="AA757" s="72">
        <f t="shared" si="390"/>
        <v>0.7271108089253786</v>
      </c>
      <c r="AB757" s="72">
        <f t="shared" si="391"/>
        <v>1.6838235294117598E-2</v>
      </c>
      <c r="AC757" s="72"/>
      <c r="AD757" s="72"/>
      <c r="AE757" s="72">
        <f t="shared" si="392"/>
        <v>0.32280639678445555</v>
      </c>
      <c r="AF757" s="72">
        <f t="shared" si="393"/>
        <v>8.0593530818381443E-2</v>
      </c>
      <c r="AG757" s="72">
        <f t="shared" si="394"/>
        <v>0.87722935669455127</v>
      </c>
      <c r="AH757" s="72">
        <f t="shared" si="395"/>
        <v>0.36948449062902977</v>
      </c>
      <c r="AI757" s="72">
        <f t="shared" si="396"/>
        <v>2.8710557070510123E-3</v>
      </c>
      <c r="AJ757" s="72">
        <f>(AV757-Driver!$K$179)/(Driver!$L$179-Driver!$K$179)</f>
        <v>8.7664168882442994E-2</v>
      </c>
      <c r="AK757" s="72">
        <f>(AW757-Driver!$K$180)/(Driver!$L$180-Driver!$K$180)</f>
        <v>0.19531957104781475</v>
      </c>
      <c r="AL757" s="72">
        <f>(AX757-Driver!$K$181)/(Driver!$L$181-Driver!$K$181)</f>
        <v>0.36634414722064129</v>
      </c>
      <c r="AM757" s="72">
        <f>(AY757-Driver!$K$182)/(Driver!$L$182-Driver!$K$182)</f>
        <v>0.94111080892537857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397"/>
        <v>1.8450685117351786</v>
      </c>
      <c r="AW757" s="70">
        <f t="shared" si="398"/>
        <v>20.053510078600755</v>
      </c>
      <c r="AX757" s="70">
        <f t="shared" si="399"/>
        <v>4.2970973249857716</v>
      </c>
      <c r="AY757" s="70">
        <f>IFERROR(Driver!$K$19/Data!BH757/Data!BI757*Data!BK757*Data!BL757,"")</f>
        <v>-0.36048970357042037</v>
      </c>
      <c r="AZ757" s="70">
        <f t="shared" si="400"/>
        <v>16.116902457185404</v>
      </c>
      <c r="BA757" s="70"/>
      <c r="BB757" s="70"/>
      <c r="BC757" s="70">
        <f t="shared" si="401"/>
        <v>14.105511034765435</v>
      </c>
      <c r="BD757" s="70">
        <f t="shared" si="402"/>
        <v>3.4382610204423205</v>
      </c>
      <c r="BE757" s="70">
        <f t="shared" si="403"/>
        <v>0.97723341872102243</v>
      </c>
      <c r="BF757" s="70">
        <f t="shared" si="404"/>
        <v>3.4465123998644911</v>
      </c>
      <c r="BG757" s="70">
        <f t="shared" si="405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219</v>
      </c>
      <c r="BS757" s="8" t="s">
        <v>493</v>
      </c>
      <c r="BT757" s="9" t="s">
        <v>496</v>
      </c>
      <c r="BU757" s="10">
        <v>153</v>
      </c>
      <c r="BV757" s="9" t="s">
        <v>390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305</v>
      </c>
      <c r="CU757" s="10"/>
      <c r="CV757" s="10"/>
      <c r="CW757" s="10"/>
      <c r="CX757" t="str">
        <f>INDEX('Data_Price '!AS$2:AS$1266,MATCH(Data!$DN757,'Data_Price '!$BE$2:$BE$1266,0))</f>
        <v>Blizzard Black Pearl 97 21/22</v>
      </c>
      <c r="CY757" t="str">
        <f>INDEX('Data_Price '!AT$2:AT$1266,MATCH(Data!$DN757,'Data_Price '!$BE$2:$BE$1266,0))</f>
        <v>Snowcountry.eu</v>
      </c>
      <c r="CZ757">
        <f>INDEX('Data_Price '!AU$2:AU$1266,MATCH(Data!$DN757,'Data_Price '!$BE$2:$BE$1266,0))</f>
        <v>445.03</v>
      </c>
      <c r="DA757" t="str">
        <f>INDEX('Data_Price '!AV$2:AV$1266,MATCH(Data!$DN757,'Data_Price '!$BE$2:$BE$1266,0))</f>
        <v>https://www.google.com/url?url=https://www.snowcountry.eu/blizzard-black-pearl-97-20-21.html%3Fartikel_maat%3D65217%26country%3DUS&amp;rct=j&amp;q=&amp;esrc=s&amp;sa=U&amp;ved=0ahUKEwjWnunMz6P2AhXrl2oFHXFXDD0QsDwIaw&amp;usg=AOvVaw0IwqXTFTgwA3iH7MZfq7Qs</v>
      </c>
      <c r="DB757" t="str">
        <f>INDEX('Data_Price '!AW$2:AW$1266,MATCH(Data!$DN757,'Data_Price '!$BE$2:$BE$1266,0))</f>
        <v>2022 Blizzard Black Pearl 97 153</v>
      </c>
      <c r="DC757" t="str">
        <f>INDEX('Data_Price '!AX$2:AX$1266,MATCH(Data!$DN757,'Data_Price '!$BE$2:$BE$1266,0))</f>
        <v>Ski Town All-Stars</v>
      </c>
      <c r="DD757">
        <f>INDEX('Data_Price '!AY$2:AY$1266,MATCH(Data!$DN757,'Data_Price '!$BE$2:$BE$1266,0))</f>
        <v>559.95000000000005</v>
      </c>
      <c r="DE757" t="str">
        <f>INDEX('Data_Price '!AZ$2:AZ$1266,MATCH(Data!$DN757,'Data_Price '!$BE$2:$BE$1266,0))</f>
        <v>https://www.google.com/url?url=https://skitownallstars.com/products/2022-blizzard-black-pearl-97-womens-skis%3Fvariant%3D39287837720710%26currency%3DUSD%26utm_medium%3Dproduct_sync%26utm_source%3Dgoogle%26utm_content%3Dsag_organic%26utm_campaign%3Dsag_organic&amp;rct=j&amp;q=&amp;esrc=s&amp;sa=U&amp;ved=0ahUKEwjWnunMz6P2AhXrl2oFHXFXDD0Q2SkIcg&amp;usg=AOvVaw0OfY47qFgW4JJjHwgdQzPi</v>
      </c>
      <c r="DF757" t="str">
        <f>INDEX('Data_Price '!BA$2:BA$1266,MATCH(Data!$DN757,'Data_Price '!$BE$2:$BE$1266,0))</f>
        <v>2022 Blizzard Black Pearl 97 ladies snow skis 153</v>
      </c>
      <c r="DG757" t="str">
        <f>INDEX('Data_Price '!BB$2:BB$1266,MATCH(Data!$DN757,'Data_Price '!$BE$2:$BE$1266,0))</f>
        <v>The Pro Shop</v>
      </c>
      <c r="DH757">
        <f>INDEX('Data_Price '!BC$2:BC$1266,MATCH(Data!$DN757,'Data_Price '!$BE$2:$BE$1266,0))</f>
        <v>699</v>
      </c>
      <c r="DI757" t="str">
        <f>INDEX('Data_Price '!BD$2:BD$1266,MATCH(Data!$DN757,'Data_Price '!$BE$2:$BE$1266,0))</f>
        <v>https://www.google.com/url?url=https://proskiguy.myshopify.com/products/2022-blizzard-black-pearl-98-ladies-snow-skis%3Fvariant%3D39329882341464%26currency%3DUSD%26utm_medium%3Dproduct_sync%26utm_source%3Dgoogle%26utm_content%3Dsag_organic%26utm_campaign%3Dsag_organic&amp;rct=j&amp;q=&amp;esrc=s&amp;sa=U&amp;ved=0ahUKEwjWnunMz6P2AhXrl2oFHXFXDD0Q2SkIdQ&amp;usg=AOvVaw3daYgH6L0f81rCaGjQ-xxp</v>
      </c>
      <c r="DJ757" s="89" t="e">
        <f ca="1">_xll.Connector("TinyUrl.TinyUrl",DA757,0)</f>
        <v>#NAME?</v>
      </c>
      <c r="DK757" s="89" t="e">
        <f ca="1">_xll.Connector("TinyUrl.TinyUrl",DE757,0)</f>
        <v>#NAME?</v>
      </c>
      <c r="DL757" s="89" t="e">
        <f ca="1">_xll.Connector("TinyUrl.TinyUrl",DI757,0)</f>
        <v>#NAME?</v>
      </c>
      <c r="DM757" s="224" t="str">
        <f t="shared" si="406"/>
        <v>Black Pearl 97</v>
      </c>
      <c r="DN757" s="89" t="str">
        <f t="shared" si="407"/>
        <v xml:space="preserve"> BlizzardBlack Pearl 97153 Women's</v>
      </c>
      <c r="DO757" s="227" t="s">
        <v>1024</v>
      </c>
    </row>
    <row r="758" spans="1:119" ht="15.45" customHeight="1">
      <c r="B758" s="224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#VALUE!</v>
      </c>
      <c r="F758" s="43" t="b">
        <f>CL758&gt;Driver!$F$56</f>
        <v>0</v>
      </c>
      <c r="G758" s="43" t="b">
        <f>AND(CB758&gt;Driver!$F$55,CB758&lt;Driver!$G$55)</f>
        <v>0</v>
      </c>
      <c r="H758" s="43" t="e">
        <f t="shared" si="374"/>
        <v>#VALUE!</v>
      </c>
      <c r="I758" s="43">
        <f t="shared" si="375"/>
        <v>0</v>
      </c>
      <c r="J758" s="43" t="e">
        <f t="array" ref="J758">NOT(OR(($H$9:$H$1273=TRUE)*($I$9:$I$1273&gt;0)*($BT$9:$BT$1273=BT758)*($K$9:$K$1273&gt;K758)))</f>
        <v>#VALUE!</v>
      </c>
      <c r="K758" s="72">
        <f t="shared" si="376"/>
        <v>0.79349144281710293</v>
      </c>
      <c r="L758" s="72">
        <f t="shared" si="377"/>
        <v>0.96884699057287893</v>
      </c>
      <c r="M758" s="72">
        <f t="shared" si="378"/>
        <v>0.61813589506132716</v>
      </c>
      <c r="N758" s="72">
        <f t="shared" si="379"/>
        <v>0.47080250426863968</v>
      </c>
      <c r="O758" s="72">
        <f t="shared" si="380"/>
        <v>0.4096345926800472</v>
      </c>
      <c r="P758" s="72">
        <f t="shared" si="381"/>
        <v>0.97397058823529425</v>
      </c>
      <c r="Q758" s="72"/>
      <c r="R758" s="72"/>
      <c r="S758" s="72">
        <f t="shared" si="382"/>
        <v>0.68575216415954654</v>
      </c>
      <c r="T758" s="72">
        <f t="shared" si="383"/>
        <v>0.91179363474930308</v>
      </c>
      <c r="U758" s="72">
        <f t="shared" si="384"/>
        <v>0.78276659332273069</v>
      </c>
      <c r="V758" s="72">
        <f t="shared" si="385"/>
        <v>0.70277614028319169</v>
      </c>
      <c r="W758" s="72">
        <f t="shared" si="386"/>
        <v>0.98179276315789477</v>
      </c>
      <c r="X758" s="72">
        <f t="shared" si="387"/>
        <v>3.1153009427121126E-2</v>
      </c>
      <c r="Y758" s="72">
        <f t="shared" si="388"/>
        <v>0.3818641049386729</v>
      </c>
      <c r="Z758" s="72">
        <f t="shared" si="389"/>
        <v>0.52919749573136032</v>
      </c>
      <c r="AA758" s="72">
        <f t="shared" si="390"/>
        <v>0.5903654073199528</v>
      </c>
      <c r="AB758" s="72">
        <f t="shared" si="391"/>
        <v>2.6029411764705801E-2</v>
      </c>
      <c r="AC758" s="72"/>
      <c r="AD758" s="72"/>
      <c r="AE758" s="72">
        <f t="shared" si="392"/>
        <v>0.31424783584045346</v>
      </c>
      <c r="AF758" s="72">
        <f t="shared" si="393"/>
        <v>8.8206365250696916E-2</v>
      </c>
      <c r="AG758" s="72">
        <f t="shared" si="394"/>
        <v>0.21723340667726929</v>
      </c>
      <c r="AH758" s="72">
        <f t="shared" si="395"/>
        <v>0.29722385971680831</v>
      </c>
      <c r="AI758" s="72">
        <f t="shared" si="396"/>
        <v>1.8207236842105248E-2</v>
      </c>
      <c r="AJ758" s="72">
        <f>(AV758-Driver!$K$179)/(Driver!$L$179-Driver!$K$179)</f>
        <v>0.20884699057287887</v>
      </c>
      <c r="AK758" s="72">
        <f>(AW758-Driver!$K$180)/(Driver!$L$180-Driver!$K$180)</f>
        <v>0.1734996585916827</v>
      </c>
      <c r="AL758" s="72">
        <f>(AX758-Driver!$K$181)/(Driver!$L$181-Driver!$K$181)</f>
        <v>0.12919749573136027</v>
      </c>
      <c r="AM758" s="72">
        <f>(AY758-Driver!$K$182)/(Driver!$L$182-Driver!$K$182)</f>
        <v>0.80436540731995276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397"/>
        <v>4.3956043956043951</v>
      </c>
      <c r="AW758" s="70">
        <f t="shared" si="398"/>
        <v>17.919781195811598</v>
      </c>
      <c r="AX758" s="70">
        <f t="shared" si="399"/>
        <v>2.1627774615822424</v>
      </c>
      <c r="AY758" s="70">
        <f>IFERROR(Driver!$K$19/Data!BH758/Data!BI758*Data!BK758*Data!BL758,"")</f>
        <v>-1.1975755658451011</v>
      </c>
      <c r="AZ758" s="70">
        <f t="shared" si="400"/>
        <v>16.954579300074457</v>
      </c>
      <c r="BA758" s="70"/>
      <c r="BB758" s="70"/>
      <c r="BC758" s="70">
        <f t="shared" si="401"/>
        <v>18.544896094569722</v>
      </c>
      <c r="BD758" s="70">
        <f t="shared" si="402"/>
        <v>2.7645386623268204</v>
      </c>
      <c r="BE758" s="70">
        <f t="shared" si="403"/>
        <v>0.3173552045526527</v>
      </c>
      <c r="BF758" s="70">
        <f t="shared" si="404"/>
        <v>11.607843001736212</v>
      </c>
      <c r="BG758" s="70">
        <f t="shared" si="405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219</v>
      </c>
      <c r="BS758" s="8" t="s">
        <v>386</v>
      </c>
      <c r="BT758" s="9" t="s">
        <v>387</v>
      </c>
      <c r="BU758" s="10">
        <v>163</v>
      </c>
      <c r="BV758" s="9" t="s">
        <v>222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302</v>
      </c>
      <c r="CU758" s="9" t="s">
        <v>388</v>
      </c>
      <c r="CV758" s="10"/>
      <c r="CW758" s="10"/>
      <c r="CX758" t="str">
        <f>INDEX('Data_Price '!AS$2:AS$1266,MATCH(Data!$DN758,'Data_Price '!$BE$2:$BE$1266,0))</f>
        <v>DPS 100 RP Pagoda Tour Skis Â· 163 cm</v>
      </c>
      <c r="CY758" t="str">
        <f>INDEX('Data_Price '!AT$2:AT$1266,MATCH(Data!$DN758,'Data_Price '!$BE$2:$BE$1266,0))</f>
        <v>Snowcountry.eu</v>
      </c>
      <c r="CZ758">
        <f>INDEX('Data_Price '!AU$2:AU$1266,MATCH(Data!$DN758,'Data_Price '!$BE$2:$BE$1266,0))</f>
        <v>926.22</v>
      </c>
      <c r="DA758" t="str">
        <f>INDEX('Data_Price '!AV$2:AV$1266,MATCH(Data!$DN758,'Data_Price '!$BE$2:$BE$1266,0))</f>
        <v>https://www.google.com/url?q=https://www.snowcountry.eu/dps-pagoda-tour-100-rp-20-21.html%3Fartikel_maat%3D65282%26country%3DUS&amp;sa=U&amp;ved=0ahUKEwjkpbvNz6P2AhUDlWoFHUJjCzcQ2ykIHA&amp;usg=AOvVaw0X4wKM0Mpn0kFeS5RKvibB</v>
      </c>
      <c r="DB758" t="str">
        <f>INDEX('Data_Price '!AW$2:AW$1266,MATCH(Data!$DN758,'Data_Price '!$BE$2:$BE$1266,0))</f>
        <v>DPS 100 RP Pagoda Tour Skis Â· 163 cm</v>
      </c>
      <c r="DC758" t="str">
        <f>INDEX('Data_Price '!AX$2:AX$1266,MATCH(Data!$DN758,'Data_Price '!$BE$2:$BE$1266,0))</f>
        <v>Skimo &amp; SkyRun</v>
      </c>
      <c r="DD758">
        <f>INDEX('Data_Price '!AY$2:AY$1266,MATCH(Data!$DN758,'Data_Price '!$BE$2:$BE$1266,0))</f>
        <v>1298.95</v>
      </c>
      <c r="DE758" t="str">
        <f>INDEX('Data_Price '!AZ$2:AZ$1266,MATCH(Data!$DN758,'Data_Price '!$BE$2:$BE$1266,0))</f>
        <v>https://www.google.com/url?q=https://skimo.co/dps-pagoda-tour-100%3Foption%255B2733%255D%3D21831&amp;sa=U&amp;ved=0ahUKEwjkpbvNz6P2AhUDlWoFHUJjCzcQ2ykIGg&amp;usg=AOvVaw0rLR0kHMXdg8NA8ODiivxZ</v>
      </c>
      <c r="DF758" t="str">
        <f>INDEX('Data_Price '!BA$2:BA$1266,MATCH(Data!$DN758,'Data_Price '!$BE$2:$BE$1266,0))</f>
        <v>DPS 100 RP Pagoda Tour Skis Â· 163 cm</v>
      </c>
      <c r="DG758" t="str">
        <f>INDEX('Data_Price '!BB$2:BB$1266,MATCH(Data!$DN758,'Data_Price '!$BE$2:$BE$1266,0))</f>
        <v>REI</v>
      </c>
      <c r="DH758">
        <f>INDEX('Data_Price '!BC$2:BC$1266,MATCH(Data!$DN758,'Data_Price '!$BE$2:$BE$1266,0))</f>
        <v>1299</v>
      </c>
      <c r="DI758" t="str">
        <f>INDEX('Data_Price '!BD$2:BD$1266,MATCH(Data!$DN758,'Data_Price '!$BE$2:$BE$1266,0))</f>
        <v>https://www.google.com/url?url=https://www.rei.com/product/182504/dps-skis-pagoda-tour-100-rp-skis-mens-20212022%3FCAWELAID%3D120217890011179525&amp;rct=j&amp;q=&amp;esrc=s&amp;sa=U&amp;ved=0ahUKEwiQ4ZPNz6P2AhXzlGoFHYrpBPYQsDwIbQ&amp;usg=AOvVaw0c2fjIica-Jsk0soKxAvBs</v>
      </c>
      <c r="DJ758" s="89" t="e">
        <f ca="1">_xll.Connector("TinyUrl.TinyUrl",DA758,0)</f>
        <v>#NAME?</v>
      </c>
      <c r="DK758" s="89" t="e">
        <f ca="1">_xll.Connector("TinyUrl.TinyUrl",DE758,0)</f>
        <v>#NAME?</v>
      </c>
      <c r="DL758" s="89" t="e">
        <f ca="1">_xll.Connector("TinyUrl.TinyUrl",DI758,0)</f>
        <v>#NAME?</v>
      </c>
      <c r="DM758" s="224" t="str">
        <f t="shared" si="406"/>
        <v>Pagoda Tour 100 RP</v>
      </c>
      <c r="DN758" s="89" t="str">
        <f t="shared" si="407"/>
        <v xml:space="preserve"> DPSPagoda Tour 100 RP163 Unisex</v>
      </c>
      <c r="DO758" s="227" t="s">
        <v>937</v>
      </c>
    </row>
    <row r="759" spans="1:119" ht="15.45" customHeight="1">
      <c r="A759" s="224">
        <f>ROW()</f>
        <v>759</v>
      </c>
      <c r="B759" s="224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#VALUE!</v>
      </c>
      <c r="F759" s="43" t="b">
        <f>CL759&gt;Driver!$F$56</f>
        <v>1</v>
      </c>
      <c r="G759" s="43" t="b">
        <f>AND(CB759&gt;Driver!$F$55,CB759&lt;Driver!$G$55)</f>
        <v>1</v>
      </c>
      <c r="H759" s="43" t="e">
        <f t="shared" si="374"/>
        <v>#VALUE!</v>
      </c>
      <c r="I759" s="43">
        <f t="shared" si="375"/>
        <v>0</v>
      </c>
      <c r="J759" s="43" t="e">
        <f t="array" ref="J759">NOT(OR(($H$9:$H$1273=TRUE)*($I$9:$I$1273&gt;0)*($BT$9:$BT$1273=BT759)*($K$9:$K$1273&gt;K759)))</f>
        <v>#VALUE!</v>
      </c>
      <c r="K759" s="72">
        <f t="shared" si="376"/>
        <v>0.69338681572316707</v>
      </c>
      <c r="L759" s="72">
        <f t="shared" si="377"/>
        <v>0.92694867456288776</v>
      </c>
      <c r="M759" s="72">
        <f t="shared" si="378"/>
        <v>0.45982495688344638</v>
      </c>
      <c r="N759" s="72">
        <f t="shared" si="379"/>
        <v>0.11666350471131359</v>
      </c>
      <c r="O759" s="72">
        <f t="shared" si="380"/>
        <v>0.29031136593902551</v>
      </c>
      <c r="P759" s="72">
        <f t="shared" si="381"/>
        <v>0.97250000000000003</v>
      </c>
      <c r="Q759" s="72"/>
      <c r="R759" s="72"/>
      <c r="S759" s="72">
        <f t="shared" si="382"/>
        <v>0.68741526091183958</v>
      </c>
      <c r="T759" s="72">
        <f t="shared" si="383"/>
        <v>0.92684995680532734</v>
      </c>
      <c r="U759" s="72">
        <f t="shared" si="384"/>
        <v>0.92548791708571287</v>
      </c>
      <c r="V759" s="72">
        <f t="shared" si="385"/>
        <v>0.75202539392187417</v>
      </c>
      <c r="W759" s="72">
        <f t="shared" si="386"/>
        <v>0.94364646656534956</v>
      </c>
      <c r="X759" s="72">
        <f t="shared" si="387"/>
        <v>7.3051325437112236E-2</v>
      </c>
      <c r="Y759" s="72">
        <f t="shared" si="388"/>
        <v>0.54017504311655362</v>
      </c>
      <c r="Z759" s="72">
        <f t="shared" si="389"/>
        <v>0.88333649528868641</v>
      </c>
      <c r="AA759" s="72">
        <f t="shared" si="390"/>
        <v>0.70968863406097449</v>
      </c>
      <c r="AB759" s="72">
        <f t="shared" si="391"/>
        <v>2.7499999999999997E-2</v>
      </c>
      <c r="AC759" s="72"/>
      <c r="AD759" s="72"/>
      <c r="AE759" s="72">
        <f t="shared" si="392"/>
        <v>0.31258473908816042</v>
      </c>
      <c r="AF759" s="72">
        <f t="shared" si="393"/>
        <v>7.3150043194672665E-2</v>
      </c>
      <c r="AG759" s="72">
        <f t="shared" si="394"/>
        <v>7.4512082914287153E-2</v>
      </c>
      <c r="AH759" s="72">
        <f t="shared" si="395"/>
        <v>0.24797460607812583</v>
      </c>
      <c r="AI759" s="72">
        <f t="shared" si="396"/>
        <v>5.6353533434650466E-2</v>
      </c>
      <c r="AJ759" s="72">
        <f>(AV759-Driver!$K$179)/(Driver!$L$179-Driver!$K$179)</f>
        <v>0.16694867456288776</v>
      </c>
      <c r="AK759" s="72">
        <f>(AW759-Driver!$K$180)/(Driver!$L$180-Driver!$K$180)</f>
        <v>0.21493326206601188</v>
      </c>
      <c r="AL759" s="72">
        <f>(AX759-Driver!$K$181)/(Driver!$L$181-Driver!$K$181)</f>
        <v>0.48333649528868644</v>
      </c>
      <c r="AM759" s="72">
        <f>(AY759-Driver!$K$182)/(Driver!$L$182-Driver!$K$182)</f>
        <v>0.92368863406097446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397"/>
        <v>3.5137701804368473</v>
      </c>
      <c r="AW759" s="70">
        <f t="shared" si="398"/>
        <v>21.971496647418007</v>
      </c>
      <c r="AX759" s="70">
        <f t="shared" si="399"/>
        <v>5.350028457598178</v>
      </c>
      <c r="AY759" s="70">
        <f>IFERROR(Driver!$K$19/Data!BH759/Data!BI759*Data!BK759*Data!BL759,"")</f>
        <v>-0.46713940511688345</v>
      </c>
      <c r="AZ759" s="70">
        <f t="shared" si="400"/>
        <v>17.088607594936711</v>
      </c>
      <c r="BA759" s="70"/>
      <c r="BB759" s="70"/>
      <c r="BC759" s="70">
        <f t="shared" si="401"/>
        <v>19.407555941645175</v>
      </c>
      <c r="BD759" s="70">
        <f t="shared" si="402"/>
        <v>4.0969964860609158</v>
      </c>
      <c r="BE759" s="70">
        <f t="shared" si="403"/>
        <v>2.5661759072704057E-2</v>
      </c>
      <c r="BF759" s="70">
        <f t="shared" si="404"/>
        <v>17.170200204636604</v>
      </c>
      <c r="BG759" s="70">
        <f t="shared" si="405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219</v>
      </c>
      <c r="BS759" s="8" t="s">
        <v>493</v>
      </c>
      <c r="BT759" s="9" t="s">
        <v>504</v>
      </c>
      <c r="BU759" s="10">
        <v>164</v>
      </c>
      <c r="BV759" s="9" t="s">
        <v>222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305</v>
      </c>
      <c r="CU759" s="9" t="s">
        <v>301</v>
      </c>
      <c r="CV759" s="10"/>
      <c r="CW759" s="10"/>
      <c r="CX759" t="str">
        <f>INDEX('Data_Price '!AS$2:AS$1266,MATCH(Data!$DN759,'Data_Price '!$BE$2:$BE$1266,0))</f>
        <v>Used 2018 Blizzard Rustler 10 Demo Ski with Bindings Size 164 (Option 211703)</v>
      </c>
      <c r="CY759" t="str">
        <f>INDEX('Data_Price '!AT$2:AT$1266,MATCH(Data!$DN759,'Data_Price '!$BE$2:$BE$1266,0))</f>
        <v>SidelineSwap</v>
      </c>
      <c r="CZ759" t="str">
        <f>INDEX('Data_Price '!AU$2:AU$1266,MATCH(Data!$DN759,'Data_Price '!$BE$2:$BE$1266,0))</f>
        <v>$399.99 used</v>
      </c>
      <c r="DA759" t="str">
        <f>INDEX('Data_Price '!AV$2:AV$1266,MATCH(Data!$DN759,'Data_Price '!$BE$2:$BE$1266,0))</f>
        <v>https://www.google.com/url?url=https://sidelineswap.com/gear/skiing/skis/4248406-blizzard-used-2018-rustler-10-demo-ski-with-bindings-size-164-option-211703&amp;rct=j&amp;q=&amp;esrc=s&amp;sa=U&amp;ved=0ahUKEwjBr9fNz6P2AhUKl2oFHcDcCEkQsDwIcA&amp;usg=AOvVaw1E9gClVOjiU4QGsgq7mgBW</v>
      </c>
      <c r="DB759" t="str">
        <f>INDEX('Data_Price '!AW$2:AW$1266,MATCH(Data!$DN759,'Data_Price '!$BE$2:$BE$1266,0))</f>
        <v>Blizzard Men's Rustler 10 Ski (Ski Only) Blue</v>
      </c>
      <c r="DC759" t="str">
        <f>INDEX('Data_Price '!AX$2:AX$1266,MATCH(Data!$DN759,'Data_Price '!$BE$2:$BE$1266,0))</f>
        <v>Cotswold Outdoor US</v>
      </c>
      <c r="DD759">
        <f>INDEX('Data_Price '!AY$2:AY$1266,MATCH(Data!$DN759,'Data_Price '!$BE$2:$BE$1266,0))</f>
        <v>463</v>
      </c>
      <c r="DE759" t="str">
        <f>INDEX('Data_Price '!AZ$2:AZ$1266,MATCH(Data!$DN759,'Data_Price '!$BE$2:$BE$1266,0))</f>
        <v>https://www.google.com/url?url=https://www.cotswoldoutdoor.us/p/blizzard-men-s-rustler-10-ski-ski-only-J1334207.html%3Fchannable%3D02023f6964003235313832305f31303846%26colour%3D108%26utm_source%3Dgoogle%26utm_medium%3Dorganic%26utm_campaign%3Dshopping&amp;rct=j&amp;q=&amp;esrc=s&amp;sa=U&amp;ved=0ahUKEwjBr9fNz6P2AhUKl2oFHcDcCEkQ2SkIdA&amp;usg=AOvVaw2_GyhZ7leaID5XWBfyM4iD</v>
      </c>
      <c r="DF759" t="str">
        <f>INDEX('Data_Price '!BA$2:BA$1266,MATCH(Data!$DN759,'Data_Price '!$BE$2:$BE$1266,0))</f>
        <v>Blizzard Rustler 10 164cm</v>
      </c>
      <c r="DG759" t="str">
        <f>INDEX('Data_Price '!BB$2:BB$1266,MATCH(Data!$DN759,'Data_Price '!$BE$2:$BE$1266,0))</f>
        <v>Ascent Outdoors</v>
      </c>
      <c r="DH759">
        <f>INDEX('Data_Price '!BC$2:BC$1266,MATCH(Data!$DN759,'Data_Price '!$BE$2:$BE$1266,0))</f>
        <v>559.96</v>
      </c>
      <c r="DI759" t="str">
        <f>INDEX('Data_Price '!BD$2:BD$1266,MATCH(Data!$DN759,'Data_Price '!$BE$2:$BE$1266,0))</f>
        <v>https://www.google.com/url?q=https://ascentoutdoors.com/products/blizzard-rustler-10-ski%3Fcurrency%3DUSD%26variant%3D39463717240875%26utm_medium%3Dcpc%26utm_source%3Dgoogle%26utm_campaign%3DGoogle%2520Shopping&amp;sa=U&amp;ved=0ahUKEwjMjI_Oz6P2AhXtmWoFHXZQB-MQ2ykIHQ&amp;usg=AOvVaw3C9GFyMWRBT-kqm52X-nNH</v>
      </c>
      <c r="DJ759" s="89" t="e">
        <f ca="1">_xll.Connector("TinyUrl.TinyUrl",DA759,0)</f>
        <v>#NAME?</v>
      </c>
      <c r="DK759" s="89" t="e">
        <f ca="1">_xll.Connector("TinyUrl.TinyUrl",DE759,0)</f>
        <v>#NAME?</v>
      </c>
      <c r="DL759" s="89" t="e">
        <f ca="1">_xll.Connector("TinyUrl.TinyUrl",DI759,0)</f>
        <v>#NAME?</v>
      </c>
      <c r="DM759" s="224" t="str">
        <f t="shared" si="406"/>
        <v>Rustler 10</v>
      </c>
      <c r="DN759" s="89" t="str">
        <f t="shared" si="407"/>
        <v xml:space="preserve"> BlizzardRustler 10164 Unisex</v>
      </c>
      <c r="DO759" s="227" t="s">
        <v>1057</v>
      </c>
    </row>
    <row r="760" spans="1:119" ht="15.45" customHeight="1">
      <c r="B760" s="224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#VALUE!</v>
      </c>
      <c r="F760" s="43" t="b">
        <f>CL760&gt;Driver!$F$56</f>
        <v>1</v>
      </c>
      <c r="G760" s="43" t="b">
        <f>AND(CB760&gt;Driver!$F$55,CB760&lt;Driver!$G$55)</f>
        <v>1</v>
      </c>
      <c r="H760" s="43" t="e">
        <f t="shared" si="374"/>
        <v>#VALUE!</v>
      </c>
      <c r="I760" s="43">
        <f t="shared" si="375"/>
        <v>0</v>
      </c>
      <c r="J760" s="43" t="e">
        <f t="array" ref="J760">NOT(OR(($H$9:$H$1273=TRUE)*($I$9:$I$1273&gt;0)*($BT$9:$BT$1273=BT760)*($K$9:$K$1273&gt;K760)))</f>
        <v>#VALUE!</v>
      </c>
      <c r="K760" s="72">
        <f t="shared" si="376"/>
        <v>0.69916538327759414</v>
      </c>
      <c r="L760" s="72">
        <f t="shared" si="377"/>
        <v>0.98546773023930379</v>
      </c>
      <c r="M760" s="72">
        <f t="shared" si="378"/>
        <v>0.41286303631588439</v>
      </c>
      <c r="N760" s="72">
        <f t="shared" si="379"/>
        <v>-4.4596218301397705E-2</v>
      </c>
      <c r="O760" s="72">
        <f t="shared" si="380"/>
        <v>0.34336506581114223</v>
      </c>
      <c r="P760" s="72">
        <f t="shared" si="381"/>
        <v>0.93982026143790853</v>
      </c>
      <c r="Q760" s="72"/>
      <c r="R760" s="72"/>
      <c r="S760" s="72">
        <f t="shared" si="382"/>
        <v>0.74414908357946841</v>
      </c>
      <c r="T760" s="72">
        <f t="shared" si="383"/>
        <v>0.91971244735931912</v>
      </c>
      <c r="U760" s="72">
        <f t="shared" si="384"/>
        <v>0.91038225131346129</v>
      </c>
      <c r="V760" s="72">
        <f t="shared" si="385"/>
        <v>0.7220400258970876</v>
      </c>
      <c r="W760" s="72">
        <f t="shared" si="386"/>
        <v>0.97814039981404</v>
      </c>
      <c r="X760" s="72">
        <f t="shared" si="387"/>
        <v>1.4532269760696159E-2</v>
      </c>
      <c r="Y760" s="72">
        <f t="shared" si="388"/>
        <v>0.58713696368411561</v>
      </c>
      <c r="Z760" s="72">
        <f t="shared" si="389"/>
        <v>1.0445962183013977</v>
      </c>
      <c r="AA760" s="72">
        <f t="shared" si="390"/>
        <v>0.65663493418885777</v>
      </c>
      <c r="AB760" s="72">
        <f t="shared" si="391"/>
        <v>6.0179738562091467E-2</v>
      </c>
      <c r="AC760" s="72"/>
      <c r="AD760" s="72"/>
      <c r="AE760" s="72">
        <f t="shared" si="392"/>
        <v>0.25585091642053165</v>
      </c>
      <c r="AF760" s="72">
        <f t="shared" si="393"/>
        <v>8.0287552640680881E-2</v>
      </c>
      <c r="AG760" s="72">
        <f t="shared" si="394"/>
        <v>8.961774868653867E-2</v>
      </c>
      <c r="AH760" s="72">
        <f t="shared" si="395"/>
        <v>0.27795997410291234</v>
      </c>
      <c r="AI760" s="72">
        <f t="shared" si="396"/>
        <v>2.1859600185960018E-2</v>
      </c>
      <c r="AJ760" s="72">
        <f>(AV760-Driver!$K$179)/(Driver!$L$179-Driver!$K$179)</f>
        <v>0.25453226976069615</v>
      </c>
      <c r="AK760" s="72">
        <f>(AW760-Driver!$K$180)/(Driver!$L$180-Driver!$K$180)</f>
        <v>0.25691152065490047</v>
      </c>
      <c r="AL760" s="72">
        <f>(AX760-Driver!$K$181)/(Driver!$L$181-Driver!$K$181)</f>
        <v>0.64459621830139757</v>
      </c>
      <c r="AM760" s="72">
        <f>(AY760-Driver!$K$182)/(Driver!$L$182-Driver!$K$182)</f>
        <v>0.87063493418885773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397"/>
        <v>5.3571428571428577</v>
      </c>
      <c r="AW760" s="70">
        <f t="shared" si="398"/>
        <v>26.07647291532836</v>
      </c>
      <c r="AX760" s="70">
        <f t="shared" si="399"/>
        <v>6.8013659647125779</v>
      </c>
      <c r="AY760" s="70">
        <f>IFERROR(Driver!$K$19/Data!BH760/Data!BI760*Data!BK760*Data!BL760,"")</f>
        <v>-0.79190719681534161</v>
      </c>
      <c r="AZ760" s="70">
        <f t="shared" si="400"/>
        <v>20.067014147431124</v>
      </c>
      <c r="BA760" s="70"/>
      <c r="BB760" s="70"/>
      <c r="BC760" s="70">
        <f t="shared" si="401"/>
        <v>48.8357841664807</v>
      </c>
      <c r="BD760" s="70">
        <f t="shared" si="402"/>
        <v>3.4653395470075696</v>
      </c>
      <c r="BE760" s="70">
        <f t="shared" si="403"/>
        <v>1.0558787981204791E-2</v>
      </c>
      <c r="BF760" s="70">
        <f t="shared" si="404"/>
        <v>13.783563545369816</v>
      </c>
      <c r="BG760" s="70">
        <f t="shared" si="405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219</v>
      </c>
      <c r="BS760" s="8" t="s">
        <v>855</v>
      </c>
      <c r="BT760" s="9" t="s">
        <v>884</v>
      </c>
      <c r="BU760" s="10">
        <v>188</v>
      </c>
      <c r="BV760" s="9" t="s">
        <v>222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305</v>
      </c>
      <c r="CU760" s="9" t="s">
        <v>301</v>
      </c>
      <c r="CV760" s="10"/>
      <c r="CW760" s="10"/>
      <c r="CX760" t="e">
        <f>INDEX('Data_Price '!AS$2:AS$1266,MATCH(Data!$DN760,'Data_Price '!$BE$2:$BE$1266,0))</f>
        <v>#N/A</v>
      </c>
      <c r="CY760" t="e">
        <f>INDEX('Data_Price '!AT$2:AT$1266,MATCH(Data!$DN760,'Data_Price '!$BE$2:$BE$1266,0))</f>
        <v>#N/A</v>
      </c>
      <c r="CZ760" t="e">
        <f>INDEX('Data_Price '!AU$2:AU$1266,MATCH(Data!$DN760,'Data_Price '!$BE$2:$BE$1266,0))</f>
        <v>#N/A</v>
      </c>
      <c r="DA760" t="e">
        <f>INDEX('Data_Price '!AV$2:AV$1266,MATCH(Data!$DN760,'Data_Price '!$BE$2:$BE$1266,0))</f>
        <v>#N/A</v>
      </c>
      <c r="DB760" t="e">
        <f>INDEX('Data_Price '!AW$2:AW$1266,MATCH(Data!$DN760,'Data_Price '!$BE$2:$BE$1266,0))</f>
        <v>#N/A</v>
      </c>
      <c r="DC760" t="e">
        <f>INDEX('Data_Price '!AX$2:AX$1266,MATCH(Data!$DN760,'Data_Price '!$BE$2:$BE$1266,0))</f>
        <v>#N/A</v>
      </c>
      <c r="DD760" t="e">
        <f>INDEX('Data_Price '!AY$2:AY$1266,MATCH(Data!$DN760,'Data_Price '!$BE$2:$BE$1266,0))</f>
        <v>#N/A</v>
      </c>
      <c r="DE760" t="e">
        <f>INDEX('Data_Price '!AZ$2:AZ$1266,MATCH(Data!$DN760,'Data_Price '!$BE$2:$BE$1266,0))</f>
        <v>#N/A</v>
      </c>
      <c r="DF760" t="e">
        <f>INDEX('Data_Price '!BA$2:BA$1266,MATCH(Data!$DN760,'Data_Price '!$BE$2:$BE$1266,0))</f>
        <v>#N/A</v>
      </c>
      <c r="DG760" t="e">
        <f>INDEX('Data_Price '!BB$2:BB$1266,MATCH(Data!$DN760,'Data_Price '!$BE$2:$BE$1266,0))</f>
        <v>#N/A</v>
      </c>
      <c r="DH760" t="e">
        <f>INDEX('Data_Price '!BC$2:BC$1266,MATCH(Data!$DN760,'Data_Price '!$BE$2:$BE$1266,0))</f>
        <v>#N/A</v>
      </c>
      <c r="DI760" t="e">
        <f>INDEX('Data_Price '!BD$2:BD$1266,MATCH(Data!$DN760,'Data_Price '!$BE$2:$BE$1266,0))</f>
        <v>#N/A</v>
      </c>
      <c r="DJ760" s="89" t="e">
        <f ca="1">_xll.Connector("TinyUrl.TinyUrl",DA760,0)</f>
        <v>#NAME?</v>
      </c>
      <c r="DK760" s="89" t="e">
        <f ca="1">_xll.Connector("TinyUrl.TinyUrl",DE760,0)</f>
        <v>#NAME?</v>
      </c>
      <c r="DL760" s="89" t="e">
        <f ca="1">_xll.Connector("TinyUrl.TinyUrl",DI760,0)</f>
        <v>#NAME?</v>
      </c>
      <c r="DM760" s="224" t="str">
        <f t="shared" si="406"/>
        <v>Revolt 104</v>
      </c>
      <c r="DN760" s="89" t="str">
        <f t="shared" si="407"/>
        <v xml:space="preserve"> VölklRevolt 104188 Unisex</v>
      </c>
      <c r="DO760" s="227" t="s">
        <v>1118</v>
      </c>
    </row>
    <row r="761" spans="1:119" ht="15.45" customHeight="1">
      <c r="B761" s="224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#VALUE!</v>
      </c>
      <c r="F761" s="43" t="b">
        <f>CL761&gt;Driver!$F$56</f>
        <v>0</v>
      </c>
      <c r="G761" s="43" t="b">
        <f>AND(CB761&gt;Driver!$F$55,CB761&lt;Driver!$G$55)</f>
        <v>1</v>
      </c>
      <c r="H761" s="43" t="e">
        <f t="shared" si="374"/>
        <v>#VALUE!</v>
      </c>
      <c r="I761" s="43">
        <f t="shared" si="375"/>
        <v>0</v>
      </c>
      <c r="J761" s="43" t="e">
        <f t="array" ref="J761">NOT(OR(($H$9:$H$1273=TRUE)*($I$9:$I$1273&gt;0)*($BT$9:$BT$1273=BT761)*($K$9:$K$1273&gt;K761)))</f>
        <v>#VALUE!</v>
      </c>
      <c r="K761" s="72">
        <f t="shared" si="376"/>
        <v>0.54944358215887557</v>
      </c>
      <c r="L761" s="72">
        <f t="shared" si="377"/>
        <v>0.76864394488759968</v>
      </c>
      <c r="M761" s="72">
        <f t="shared" si="378"/>
        <v>0.33024321943015134</v>
      </c>
      <c r="N761" s="72">
        <f t="shared" si="379"/>
        <v>-9.1823183456649637E-3</v>
      </c>
      <c r="O761" s="72">
        <f t="shared" si="380"/>
        <v>0.28566361062304724</v>
      </c>
      <c r="P761" s="72">
        <f t="shared" si="381"/>
        <v>0.71424836601307184</v>
      </c>
      <c r="Q761" s="72"/>
      <c r="R761" s="72"/>
      <c r="S761" s="72">
        <f t="shared" si="382"/>
        <v>0.76984939619046233</v>
      </c>
      <c r="T761" s="72">
        <f t="shared" si="383"/>
        <v>0.9973432398786064</v>
      </c>
      <c r="U761" s="72">
        <f t="shared" si="384"/>
        <v>0.94205856361015405</v>
      </c>
      <c r="V761" s="72">
        <f t="shared" si="385"/>
        <v>0.69433272813264435</v>
      </c>
      <c r="W761" s="72">
        <f t="shared" si="386"/>
        <v>0.97780333625987703</v>
      </c>
      <c r="X761" s="72">
        <f t="shared" si="387"/>
        <v>0.23135605511240026</v>
      </c>
      <c r="Y761" s="72">
        <f t="shared" si="388"/>
        <v>0.66975678056984866</v>
      </c>
      <c r="Z761" s="72">
        <f t="shared" si="389"/>
        <v>1.009182318345665</v>
      </c>
      <c r="AA761" s="72">
        <f t="shared" si="390"/>
        <v>0.71433638937695276</v>
      </c>
      <c r="AB761" s="72">
        <f t="shared" si="391"/>
        <v>0.2857516339869281</v>
      </c>
      <c r="AC761" s="72"/>
      <c r="AD761" s="72"/>
      <c r="AE761" s="72">
        <f t="shared" si="392"/>
        <v>0.23015060380953767</v>
      </c>
      <c r="AF761" s="72">
        <f t="shared" si="393"/>
        <v>2.6567601213935421E-3</v>
      </c>
      <c r="AG761" s="72">
        <f t="shared" si="394"/>
        <v>5.7941436389845967E-2</v>
      </c>
      <c r="AH761" s="72">
        <f t="shared" si="395"/>
        <v>0.30566727186735559</v>
      </c>
      <c r="AI761" s="72">
        <f t="shared" si="396"/>
        <v>2.2196663740122923E-2</v>
      </c>
      <c r="AJ761" s="72">
        <f>(AV761-Driver!$K$179)/(Driver!$L$179-Driver!$K$179)</f>
        <v>0.47135605511240025</v>
      </c>
      <c r="AK761" s="72">
        <f>(AW761-Driver!$K$180)/(Driver!$L$180-Driver!$K$180)</f>
        <v>0.46749884657590568</v>
      </c>
      <c r="AL761" s="72">
        <f>(AX761-Driver!$K$181)/(Driver!$L$181-Driver!$K$181)</f>
        <v>0.60918231834566494</v>
      </c>
      <c r="AM761" s="72">
        <f>(AY761-Driver!$K$182)/(Driver!$L$182-Driver!$K$182)</f>
        <v>0.92833638937695273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397"/>
        <v>9.9206349206349209</v>
      </c>
      <c r="AW761" s="70">
        <f t="shared" si="398"/>
        <v>46.669418032333432</v>
      </c>
      <c r="AX761" s="70">
        <f t="shared" si="399"/>
        <v>6.4826408651109846</v>
      </c>
      <c r="AY761" s="70">
        <f>IFERROR(Driver!$K$19/Data!BH761/Data!BI761*Data!BK761*Data!BL761,"")</f>
        <v>-0.43868820880138698</v>
      </c>
      <c r="AZ761" s="70">
        <f t="shared" si="400"/>
        <v>40.625465376023833</v>
      </c>
      <c r="BA761" s="70"/>
      <c r="BB761" s="70"/>
      <c r="BC761" s="70">
        <f t="shared" si="401"/>
        <v>62.166714983477966</v>
      </c>
      <c r="BD761" s="70">
        <f t="shared" si="402"/>
        <v>10.335527131339632</v>
      </c>
      <c r="BE761" s="70">
        <f t="shared" si="403"/>
        <v>4.2229449580315846E-2</v>
      </c>
      <c r="BF761" s="70">
        <f t="shared" si="404"/>
        <v>10.654218917659442</v>
      </c>
      <c r="BG761" s="70">
        <f t="shared" si="405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219</v>
      </c>
      <c r="BS761" s="8" t="s">
        <v>610</v>
      </c>
      <c r="BT761" s="9" t="s">
        <v>614</v>
      </c>
      <c r="BU761" s="10">
        <v>191</v>
      </c>
      <c r="BV761" s="9" t="s">
        <v>222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305</v>
      </c>
      <c r="CU761" s="9" t="s">
        <v>301</v>
      </c>
      <c r="CV761" s="9" t="s">
        <v>302</v>
      </c>
      <c r="CW761" s="10"/>
      <c r="CX761" t="str">
        <f>INDEX('Data_Price '!AS$2:AS$1266,MATCH(Data!$DN761,'Data_Price '!$BE$2:$BE$1266,0))</f>
        <v>Fischer Ranger 102 FR Ski 2022</v>
      </c>
      <c r="CY761" t="str">
        <f>INDEX('Data_Price '!AT$2:AT$1266,MATCH(Data!$DN761,'Data_Price '!$BE$2:$BE$1266,0))</f>
        <v>evo.com</v>
      </c>
      <c r="CZ761">
        <f>INDEX('Data_Price '!AU$2:AU$1266,MATCH(Data!$DN761,'Data_Price '!$BE$2:$BE$1266,0))</f>
        <v>594.99</v>
      </c>
      <c r="DA761" t="str">
        <f>INDEX('Data_Price '!AV$2:AV$1266,MATCH(Data!$DN761,'Data_Price '!$BE$2:$BE$1266,0))</f>
        <v>https://www.google.com/url?url=https://www.evo.com/skis/fischer-ranger-102-fr%3Fimage%3D209031/846558/fischer-ranger-102-fr-skis-2022-.jpg&amp;rct=j&amp;q=&amp;esrc=s&amp;sa=U&amp;ved=0ahUKEwid04PPz6P2AhWwkmoFHUMgBWYQsDwISA&amp;usg=AOvVaw2KJHvzOhqdjRSP-Ww2TH7F</v>
      </c>
      <c r="DB761" t="str">
        <f>INDEX('Data_Price '!AW$2:AW$1266,MATCH(Data!$DN761,'Data_Price '!$BE$2:$BE$1266,0))</f>
        <v>2021 Fischer Ranger 102 FR WS Womens Skis w/ Tyrolia Attack2 13 GW Bindings - 191</v>
      </c>
      <c r="DC761" t="str">
        <f>INDEX('Data_Price '!AX$2:AX$1266,MATCH(Data!$DN761,'Data_Price '!$BE$2:$BE$1266,0))</f>
        <v>SkiEssentials.com</v>
      </c>
      <c r="DD761">
        <f>INDEX('Data_Price '!AY$2:AY$1266,MATCH(Data!$DN761,'Data_Price '!$BE$2:$BE$1266,0))</f>
        <v>654.99</v>
      </c>
      <c r="DE761" t="str">
        <f>INDEX('Data_Price '!AZ$2:AZ$1266,MATCH(Data!$DN761,'Data_Price '!$BE$2:$BE$1266,0))</f>
        <v>https://www.google.com/url?url=https://www.skiessentials.com/2022-fischer-ranger-102-fr-skis-w-tyrolia-attack2-13-gw-bindings.html%23color%3D998%26size%3D22403&amp;rct=j&amp;q=&amp;esrc=s&amp;sa=U&amp;ved=0ahUKEwid04PPz6P2AhWwkmoFHUMgBWYQsDwITA&amp;usg=AOvVaw2GsgqksqtrNC11AlIwdNLy</v>
      </c>
      <c r="DF761" t="str">
        <f>INDEX('Data_Price '!BA$2:BA$1266,MATCH(Data!$DN761,'Data_Price '!$BE$2:$BE$1266,0))</f>
        <v>191cm 2022 Fischer Ranger 102 Fr Skis Mounted W/ Tyrolia Attack2 13</v>
      </c>
      <c r="DG761" t="str">
        <f>INDEX('Data_Price '!BB$2:BB$1266,MATCH(Data!$DN761,'Data_Price '!$BE$2:$BE$1266,0))</f>
        <v>eBay - david110549</v>
      </c>
      <c r="DH761">
        <f>INDEX('Data_Price '!BC$2:BC$1266,MATCH(Data!$DN761,'Data_Price '!$BE$2:$BE$1266,0))</f>
        <v>764.99</v>
      </c>
      <c r="DI761" t="str">
        <f>INDEX('Data_Price '!BD$2:BD$1266,MATCH(Data!$DN761,'Data_Price '!$BE$2:$BE$1266,0))</f>
        <v>https://www.google.com/url?url=https://www.ebay.com/itm/203826379907%3Fchn%3Dps%26mkevt%3D1%26mkcid%3D28%26var%3D504264585238&amp;rct=j&amp;q=&amp;esrc=s&amp;sa=U&amp;ved=0ahUKEwid04PPz6P2AhWwkmoFHUMgBWYQ2SkIUA&amp;usg=AOvVaw3MlpziMpaoBHP9yhCbUZnY</v>
      </c>
      <c r="DJ761" s="89" t="e">
        <f ca="1">_xll.Connector("TinyUrl.TinyUrl",DA761,0)</f>
        <v>#NAME?</v>
      </c>
      <c r="DK761" s="89" t="e">
        <f ca="1">_xll.Connector("TinyUrl.TinyUrl",DE761,0)</f>
        <v>#NAME?</v>
      </c>
      <c r="DL761" s="89" t="e">
        <f ca="1">_xll.Connector("TinyUrl.TinyUrl",DI761,0)</f>
        <v>#NAME?</v>
      </c>
      <c r="DM761" s="224" t="str">
        <f t="shared" si="406"/>
        <v>Ranger 102 FR</v>
      </c>
      <c r="DN761" s="89" t="str">
        <f t="shared" si="407"/>
        <v xml:space="preserve"> FischerRanger 102 FR191 Unisex</v>
      </c>
      <c r="DO761" s="227" t="s">
        <v>949</v>
      </c>
    </row>
    <row r="762" spans="1:119" ht="15.45" customHeight="1">
      <c r="B762" s="224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#VALUE!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374"/>
        <v>#VALUE!</v>
      </c>
      <c r="I762" s="43">
        <f t="shared" si="375"/>
        <v>0</v>
      </c>
      <c r="J762" s="43" t="e">
        <f t="array" ref="J762">NOT(OR(($H$9:$H$1273=TRUE)*($I$9:$I$1273&gt;0)*($BT$9:$BT$1273=BT762)*($K$9:$K$1273&gt;K762)))</f>
        <v>#VALUE!</v>
      </c>
      <c r="K762" s="72">
        <f t="shared" si="376"/>
        <v>0.538590457847126</v>
      </c>
      <c r="L762" s="72">
        <f t="shared" si="377"/>
        <v>0.69790024977842247</v>
      </c>
      <c r="M762" s="72">
        <f t="shared" si="378"/>
        <v>0.37928066591582954</v>
      </c>
      <c r="N762" s="72">
        <f t="shared" si="379"/>
        <v>-6.2303168279263854E-2</v>
      </c>
      <c r="O762" s="72">
        <f t="shared" si="380"/>
        <v>0.36841313988296143</v>
      </c>
      <c r="P762" s="72">
        <f t="shared" si="381"/>
        <v>0.83173202614379094</v>
      </c>
      <c r="Q762" s="72"/>
      <c r="R762" s="72"/>
      <c r="S762" s="72">
        <f t="shared" si="382"/>
        <v>0.79998232524957369</v>
      </c>
      <c r="T762" s="72">
        <f t="shared" si="383"/>
        <v>0.90832018444668594</v>
      </c>
      <c r="U762" s="72">
        <f t="shared" si="384"/>
        <v>0.9062984713239588</v>
      </c>
      <c r="V762" s="72">
        <f t="shared" si="385"/>
        <v>0.76247006005877327</v>
      </c>
      <c r="W762" s="72">
        <f t="shared" si="386"/>
        <v>0.98303352412101397</v>
      </c>
      <c r="X762" s="72">
        <f t="shared" si="387"/>
        <v>0.30209975022157753</v>
      </c>
      <c r="Y762" s="72">
        <f t="shared" si="388"/>
        <v>0.62071933408417046</v>
      </c>
      <c r="Z762" s="72">
        <f t="shared" si="389"/>
        <v>1.0623031682792639</v>
      </c>
      <c r="AA762" s="72">
        <f t="shared" si="390"/>
        <v>0.63158686011703857</v>
      </c>
      <c r="AB762" s="72">
        <f t="shared" si="391"/>
        <v>0.16826797385620906</v>
      </c>
      <c r="AC762" s="72"/>
      <c r="AD762" s="72"/>
      <c r="AE762" s="72">
        <f t="shared" si="392"/>
        <v>0.20001767475042626</v>
      </c>
      <c r="AF762" s="72">
        <f t="shared" si="393"/>
        <v>9.1679815553314017E-2</v>
      </c>
      <c r="AG762" s="72">
        <f t="shared" si="394"/>
        <v>9.3701528676041229E-2</v>
      </c>
      <c r="AH762" s="72">
        <f t="shared" si="395"/>
        <v>0.23752993994122673</v>
      </c>
      <c r="AI762" s="72">
        <f t="shared" si="396"/>
        <v>1.6966475878986087E-2</v>
      </c>
      <c r="AJ762" s="72">
        <f>(AV762-Driver!$K$179)/(Driver!$L$179-Driver!$K$179)</f>
        <v>0.54209975022157753</v>
      </c>
      <c r="AK762" s="72">
        <f>(AW762-Driver!$K$180)/(Driver!$L$180-Driver!$K$180)</f>
        <v>0.35771218609376937</v>
      </c>
      <c r="AL762" s="72">
        <f>(AX762-Driver!$K$181)/(Driver!$L$181-Driver!$K$181)</f>
        <v>0.66230316827926383</v>
      </c>
      <c r="AM762" s="72">
        <f>(AY762-Driver!$K$182)/(Driver!$L$182-Driver!$K$182)</f>
        <v>0.84558686011703854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397"/>
        <v>11.409578076244742</v>
      </c>
      <c r="AW762" s="70">
        <f t="shared" si="398"/>
        <v>35.93358355606501</v>
      </c>
      <c r="AX762" s="70">
        <f t="shared" si="399"/>
        <v>6.9607285145133746</v>
      </c>
      <c r="AY762" s="70">
        <f>IFERROR(Driver!$K$19/Data!BH762/Data!BI762*Data!BK762*Data!BL762,"")</f>
        <v>-0.94523877825476477</v>
      </c>
      <c r="AZ762" s="70">
        <f t="shared" si="400"/>
        <v>29.918093819806401</v>
      </c>
      <c r="BA762" s="70"/>
      <c r="BB762" s="70"/>
      <c r="BC762" s="70">
        <f t="shared" si="401"/>
        <v>77.796874767163345</v>
      </c>
      <c r="BD762" s="70">
        <f t="shared" si="402"/>
        <v>2.4571444651349563</v>
      </c>
      <c r="BE762" s="70">
        <f t="shared" si="403"/>
        <v>6.4757364920874552E-3</v>
      </c>
      <c r="BF762" s="70">
        <f t="shared" si="404"/>
        <v>18.349851866866842</v>
      </c>
      <c r="BG762" s="70">
        <f t="shared" si="405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219</v>
      </c>
      <c r="BS762" s="8" t="s">
        <v>950</v>
      </c>
      <c r="BT762" s="9" t="s">
        <v>701</v>
      </c>
      <c r="BU762" s="10">
        <v>191</v>
      </c>
      <c r="BV762" s="9" t="s">
        <v>222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303</v>
      </c>
      <c r="CU762" s="9" t="s">
        <v>301</v>
      </c>
      <c r="CV762" s="9" t="s">
        <v>302</v>
      </c>
      <c r="CW762" s="10"/>
      <c r="CX762" t="str">
        <f>INDEX('Data_Price '!AS$2:AS$1266,MATCH(Data!$DN762,'Data_Price '!$BE$2:$BE$1266,0))</f>
        <v>K2 Reckoner 122 Skis 2022 - 191</v>
      </c>
      <c r="CY762" t="str">
        <f>INDEX('Data_Price '!AT$2:AT$1266,MATCH(Data!$DN762,'Data_Price '!$BE$2:$BE$1266,0))</f>
        <v>Telemark Pyrenees</v>
      </c>
      <c r="CZ762">
        <f>INDEX('Data_Price '!AU$2:AU$1266,MATCH(Data!$DN762,'Data_Price '!$BE$2:$BE$1266,0))</f>
        <v>448.54</v>
      </c>
      <c r="DA762" t="str">
        <f>INDEX('Data_Price '!AV$2:AV$1266,MATCH(Data!$DN762,'Data_Price '!$BE$2:$BE$1266,0))</f>
        <v>https://www.google.com/url?url=https://www.telemark-pyrenees.com/ski/k2-reckoner-122-ski-2022%3Fcurrency%3DUSD%26tax%3Dex_vat%26country%3DUS%26var%3D72783&amp;rct=j&amp;q=&amp;esrc=s&amp;sa=U&amp;ved=0ahUKEwjj567Pz6P2AhXxk2oFHRHyAqkQsDwISw&amp;usg=AOvVaw3IRq4aQn27t8hXTDEjutxn</v>
      </c>
      <c r="DB762" t="str">
        <f>INDEX('Data_Price '!AW$2:AW$1266,MATCH(Data!$DN762,'Data_Price '!$BE$2:$BE$1266,0))</f>
        <v>K2 Reckoner 122 Skis 2022 - 191</v>
      </c>
      <c r="DC762" t="str">
        <f>INDEX('Data_Price '!AX$2:AX$1266,MATCH(Data!$DN762,'Data_Price '!$BE$2:$BE$1266,0))</f>
        <v>Telemark Pyrenees</v>
      </c>
      <c r="DD762">
        <f>INDEX('Data_Price '!AY$2:AY$1266,MATCH(Data!$DN762,'Data_Price '!$BE$2:$BE$1266,0))</f>
        <v>448.54</v>
      </c>
      <c r="DE762" t="str">
        <f>INDEX('Data_Price '!AZ$2:AZ$1266,MATCH(Data!$DN762,'Data_Price '!$BE$2:$BE$1266,0))</f>
        <v>https://www.google.com/url?q=https://www.telemark-pyrenees.com/ski/k2-reckoner-122-ski-2022%3Fcurrency%3DUSD%26tax%3Dex_vat%26country%3DUS%26var%3D72783&amp;sa=U&amp;ved=0ahUKEwjW-9nPz6P2AhWymmoFHZEjAKkQ2ykIFw&amp;usg=AOvVaw272VDRo3TXj9ABFZ_5ulls</v>
      </c>
      <c r="DF762" t="str">
        <f>INDEX('Data_Price '!BA$2:BA$1266,MATCH(Data!$DN762,'Data_Price '!$BE$2:$BE$1266,0))</f>
        <v>K2 Reckoner 122 Skis 2022 - 191</v>
      </c>
      <c r="DG762" t="str">
        <f>INDEX('Data_Price '!BB$2:BB$1266,MATCH(Data!$DN762,'Data_Price '!$BE$2:$BE$1266,0))</f>
        <v>Snowcountry.eu</v>
      </c>
      <c r="DH762">
        <f>INDEX('Data_Price '!BC$2:BC$1266,MATCH(Data!$DN762,'Data_Price '!$BE$2:$BE$1266,0))</f>
        <v>493.29</v>
      </c>
      <c r="DI762" t="str">
        <f>INDEX('Data_Price '!BD$2:BD$1266,MATCH(Data!$DN762,'Data_Price '!$BE$2:$BE$1266,0))</f>
        <v>https://www.google.com/url?q=https://www.snowcountry.eu/k2-reckoner-122.html%3Fartikel_maat%3D65381%26country%3DUS&amp;sa=U&amp;ved=0ahUKEwjW-9nPz6P2AhWymmoFHZEjAKkQ2ykIGQ&amp;usg=AOvVaw3DsP2Jbh5ydoTgJ158fNBj</v>
      </c>
      <c r="DJ762" s="89" t="e">
        <f ca="1">_xll.Connector("TinyUrl.TinyUrl",DA762,0)</f>
        <v>#NAME?</v>
      </c>
      <c r="DK762" s="89" t="e">
        <f ca="1">_xll.Connector("TinyUrl.TinyUrl",DE762,0)</f>
        <v>#NAME?</v>
      </c>
      <c r="DL762" s="89" t="e">
        <f ca="1">_xll.Connector("TinyUrl.TinyUrl",DI762,0)</f>
        <v>#NAME?</v>
      </c>
      <c r="DM762" s="224" t="str">
        <f t="shared" si="406"/>
        <v>Reckoner 122</v>
      </c>
      <c r="DN762" s="89" t="str">
        <f t="shared" si="407"/>
        <v xml:space="preserve"> K2Reckoner 122191 Unisex</v>
      </c>
      <c r="DO762" s="227" t="s">
        <v>1111</v>
      </c>
    </row>
    <row r="763" spans="1:119" ht="15.45" customHeight="1">
      <c r="B763" s="224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#VALUE!</v>
      </c>
      <c r="F763" s="43" t="b">
        <f>CL763&gt;Driver!$F$56</f>
        <v>0</v>
      </c>
      <c r="G763" s="43" t="b">
        <f>AND(CB763&gt;Driver!$F$55,CB763&lt;Driver!$G$55)</f>
        <v>0</v>
      </c>
      <c r="H763" s="43" t="e">
        <f t="shared" si="374"/>
        <v>#VALUE!</v>
      </c>
      <c r="I763" s="43">
        <f t="shared" si="375"/>
        <v>0</v>
      </c>
      <c r="J763" s="43" t="e">
        <f t="array" ref="J763">NOT(OR(($H$9:$H$1273=TRUE)*($I$9:$I$1273&gt;0)*($BT$9:$BT$1273=BT763)*($K$9:$K$1273&gt;K763)))</f>
        <v>#VALUE!</v>
      </c>
      <c r="K763" s="72">
        <f t="shared" si="376"/>
        <v>0.62635102304275436</v>
      </c>
      <c r="L763" s="72">
        <f t="shared" si="377"/>
        <v>0.78836193699137858</v>
      </c>
      <c r="M763" s="72">
        <f t="shared" si="378"/>
        <v>0.46434010909413004</v>
      </c>
      <c r="N763" s="72">
        <f t="shared" si="379"/>
        <v>0.20077151710617847</v>
      </c>
      <c r="O763" s="72">
        <f t="shared" si="380"/>
        <v>0.23457724154876047</v>
      </c>
      <c r="P763" s="72">
        <f t="shared" si="381"/>
        <v>0.95767156862745106</v>
      </c>
      <c r="Q763" s="72"/>
      <c r="R763" s="72"/>
      <c r="S763" s="72">
        <f t="shared" si="382"/>
        <v>0.6702598895944849</v>
      </c>
      <c r="T763" s="72">
        <f t="shared" si="383"/>
        <v>0.25287335067666927</v>
      </c>
      <c r="U763" s="72">
        <f t="shared" si="384"/>
        <v>9.9999999999999978E-2</v>
      </c>
      <c r="V763" s="72">
        <f t="shared" si="385"/>
        <v>0.60580558538853801</v>
      </c>
      <c r="W763" s="72">
        <f t="shared" si="386"/>
        <v>0.99266644136532611</v>
      </c>
      <c r="X763" s="72">
        <f t="shared" si="387"/>
        <v>0.21163806300862137</v>
      </c>
      <c r="Y763" s="72">
        <f t="shared" si="388"/>
        <v>0.53565989090586996</v>
      </c>
      <c r="Z763" s="72">
        <f t="shared" si="389"/>
        <v>0.79922848289382153</v>
      </c>
      <c r="AA763" s="72">
        <f t="shared" si="390"/>
        <v>0.76542275845123953</v>
      </c>
      <c r="AB763" s="72">
        <f t="shared" si="391"/>
        <v>4.2328431372548964E-2</v>
      </c>
      <c r="AC763" s="72"/>
      <c r="AD763" s="72"/>
      <c r="AE763" s="72">
        <f t="shared" si="392"/>
        <v>0.32974011040551515</v>
      </c>
      <c r="AF763" s="72">
        <f t="shared" si="393"/>
        <v>0.74712664932333073</v>
      </c>
      <c r="AG763" s="72">
        <f t="shared" si="394"/>
        <v>0.9</v>
      </c>
      <c r="AH763" s="72">
        <f t="shared" si="395"/>
        <v>0.39419441461146204</v>
      </c>
      <c r="AI763" s="72">
        <f t="shared" si="396"/>
        <v>7.3335586346738799E-3</v>
      </c>
      <c r="AJ763" s="72">
        <f>(AV763-Driver!$K$179)/(Driver!$L$179-Driver!$K$179)</f>
        <v>2.8361936991378612E-2</v>
      </c>
      <c r="AK763" s="72">
        <f>(AW763-Driver!$K$180)/(Driver!$L$180-Driver!$K$180)</f>
        <v>0.2245014545880582</v>
      </c>
      <c r="AL763" s="72">
        <f>(AX763-Driver!$K$181)/(Driver!$L$181-Driver!$K$181)</f>
        <v>0.39922848289382151</v>
      </c>
      <c r="AM763" s="72">
        <f>(AY763-Driver!$K$182)/(Driver!$L$182-Driver!$K$182)</f>
        <v>0.97942275845123949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397"/>
        <v>0.5969339302672636</v>
      </c>
      <c r="AW763" s="70">
        <f t="shared" si="398"/>
        <v>22.907152497615517</v>
      </c>
      <c r="AX763" s="70">
        <f t="shared" si="399"/>
        <v>4.5930563460443938</v>
      </c>
      <c r="AY763" s="70">
        <f>IFERROR(Driver!$K$19/Data!BH763/Data!BI763*Data!BK763*Data!BL763,"")</f>
        <v>-0.12596341655992541</v>
      </c>
      <c r="AZ763" s="70">
        <f t="shared" si="400"/>
        <v>18.440059568131048</v>
      </c>
      <c r="BA763" s="70"/>
      <c r="BB763" s="70"/>
      <c r="BC763" s="70">
        <f t="shared" si="401"/>
        <v>10.508945577126738</v>
      </c>
      <c r="BD763" s="70">
        <f t="shared" si="402"/>
        <v>76.690030329609897</v>
      </c>
      <c r="BE763" s="70">
        <f t="shared" si="403"/>
        <v>1</v>
      </c>
      <c r="BF763" s="70">
        <f t="shared" si="404"/>
        <v>0.65570008308965277</v>
      </c>
      <c r="BG763" s="70">
        <f t="shared" si="405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219</v>
      </c>
      <c r="BS763" s="8" t="s">
        <v>628</v>
      </c>
      <c r="BT763" s="9" t="s">
        <v>643</v>
      </c>
      <c r="BU763" s="10">
        <v>158</v>
      </c>
      <c r="BV763" s="9" t="s">
        <v>390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307</v>
      </c>
      <c r="CU763" s="9" t="s">
        <v>306</v>
      </c>
      <c r="CV763" s="10"/>
      <c r="CW763" s="10"/>
      <c r="CX763" t="str">
        <f>INDEX('Data_Price '!AS$2:AS$1266,MATCH(Data!$DN763,'Data_Price '!$BE$2:$BE$1266,0))</f>
        <v>Head Women's Pure Joy Skis with Joy 9 GW SLR Bindings '22</v>
      </c>
      <c r="CY763" t="str">
        <f>INDEX('Data_Price '!AT$2:AT$1266,MATCH(Data!$DN763,'Data_Price '!$BE$2:$BE$1266,0))</f>
        <v>evo.com</v>
      </c>
      <c r="CZ763">
        <f>INDEX('Data_Price '!AU$2:AU$1266,MATCH(Data!$DN763,'Data_Price '!$BE$2:$BE$1266,0))</f>
        <v>369</v>
      </c>
      <c r="DA763" t="str">
        <f>INDEX('Data_Price '!AV$2:AV$1266,MATCH(Data!$DN763,'Data_Price '!$BE$2:$BE$1266,0))</f>
        <v>https://www.google.com/url?url=https://www.evo.com/ski-packages/head-pure-joy-skis-9-gw-slr-bindings-womens%3Fimage%3D183615/724808/clone.jpg&amp;rct=j&amp;q=&amp;esrc=s&amp;sa=U&amp;ved=0ahUKEwjd5fnPz6P2AhUGlWoFHfMPDr0QsDwIcw&amp;usg=AOvVaw083P58Mn2IRvVlFRmrrT41</v>
      </c>
      <c r="DB763">
        <f>INDEX('Data_Price '!AW$2:AW$1266,MATCH(Data!$DN763,'Data_Price '!$BE$2:$BE$1266,0))</f>
        <v>0</v>
      </c>
      <c r="DC763">
        <f>INDEX('Data_Price '!AX$2:AX$1266,MATCH(Data!$DN763,'Data_Price '!$BE$2:$BE$1266,0))</f>
        <v>0</v>
      </c>
      <c r="DD763">
        <f>INDEX('Data_Price '!AY$2:AY$1266,MATCH(Data!$DN763,'Data_Price '!$BE$2:$BE$1266,0))</f>
        <v>0</v>
      </c>
      <c r="DE763">
        <f>INDEX('Data_Price '!AZ$2:AZ$1266,MATCH(Data!$DN763,'Data_Price '!$BE$2:$BE$1266,0))</f>
        <v>0</v>
      </c>
      <c r="DF763">
        <f>INDEX('Data_Price '!BA$2:BA$1266,MATCH(Data!$DN763,'Data_Price '!$BE$2:$BE$1266,0))</f>
        <v>0</v>
      </c>
      <c r="DG763">
        <f>INDEX('Data_Price '!BB$2:BB$1266,MATCH(Data!$DN763,'Data_Price '!$BE$2:$BE$1266,0))</f>
        <v>0</v>
      </c>
      <c r="DH763">
        <f>INDEX('Data_Price '!BC$2:BC$1266,MATCH(Data!$DN763,'Data_Price '!$BE$2:$BE$1266,0))</f>
        <v>0</v>
      </c>
      <c r="DI763">
        <f>INDEX('Data_Price '!BD$2:BD$1266,MATCH(Data!$DN763,'Data_Price '!$BE$2:$BE$1266,0))</f>
        <v>0</v>
      </c>
      <c r="DJ763" s="89" t="e">
        <f ca="1">_xll.Connector("TinyUrl.TinyUrl",DA763,0)</f>
        <v>#NAME?</v>
      </c>
      <c r="DK763" s="89" t="e">
        <f ca="1">_xll.Connector("TinyUrl.TinyUrl",DE763,0)</f>
        <v>#NAME?</v>
      </c>
      <c r="DL763" s="89" t="e">
        <f ca="1">_xll.Connector("TinyUrl.TinyUrl",DI763,0)</f>
        <v>#NAME?</v>
      </c>
      <c r="DM763" s="224" t="str">
        <f t="shared" si="406"/>
        <v>Pure Joy</v>
      </c>
      <c r="DN763" s="89" t="str">
        <f t="shared" si="407"/>
        <v xml:space="preserve"> HeadPure Joy158 Women's</v>
      </c>
      <c r="DO763" s="227"/>
    </row>
    <row r="764" spans="1:119" ht="15.45" customHeight="1">
      <c r="B764" s="224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#VALUE!</v>
      </c>
      <c r="F764" s="43" t="b">
        <f>CL764&gt;Driver!$F$56</f>
        <v>0</v>
      </c>
      <c r="G764" s="43" t="b">
        <f>AND(CB764&gt;Driver!$F$55,CB764&lt;Driver!$G$55)</f>
        <v>0</v>
      </c>
      <c r="H764" s="43" t="e">
        <f t="shared" si="374"/>
        <v>#VALUE!</v>
      </c>
      <c r="I764" s="43">
        <f t="shared" si="375"/>
        <v>0</v>
      </c>
      <c r="J764" s="43" t="e">
        <f t="array" ref="J764">NOT(OR(($H$9:$H$1273=TRUE)*($I$9:$I$1273&gt;0)*($BT$9:$BT$1273=BT764)*($K$9:$K$1273&gt;K764)))</f>
        <v>#VALUE!</v>
      </c>
      <c r="K764" s="72">
        <f t="shared" si="376"/>
        <v>0.72701294638621627</v>
      </c>
      <c r="L764" s="72">
        <f t="shared" si="377"/>
        <v>0.88182741116751262</v>
      </c>
      <c r="M764" s="72">
        <f t="shared" si="378"/>
        <v>0.57219848160491993</v>
      </c>
      <c r="N764" s="72">
        <f t="shared" si="379"/>
        <v>0.38416492759122234</v>
      </c>
      <c r="O764" s="72">
        <f t="shared" si="380"/>
        <v>0.36997953683138052</v>
      </c>
      <c r="P764" s="72">
        <f t="shared" si="381"/>
        <v>0.96245098039215693</v>
      </c>
      <c r="Q764" s="72"/>
      <c r="R764" s="72"/>
      <c r="S764" s="72">
        <f t="shared" si="382"/>
        <v>0.71689293136487553</v>
      </c>
      <c r="T764" s="72">
        <f t="shared" si="383"/>
        <v>0.91717641681817907</v>
      </c>
      <c r="U764" s="72">
        <f t="shared" si="384"/>
        <v>0.48305292486563711</v>
      </c>
      <c r="V764" s="72">
        <f t="shared" si="385"/>
        <v>0.62255231912403619</v>
      </c>
      <c r="W764" s="72">
        <f t="shared" si="386"/>
        <v>0.9927051671732523</v>
      </c>
      <c r="X764" s="72">
        <f t="shared" si="387"/>
        <v>0.11817258883248732</v>
      </c>
      <c r="Y764" s="72">
        <f t="shared" si="388"/>
        <v>0.42780151839508013</v>
      </c>
      <c r="Z764" s="72">
        <f t="shared" si="389"/>
        <v>0.61583507240877766</v>
      </c>
      <c r="AA764" s="72">
        <f t="shared" si="390"/>
        <v>0.63002046316861948</v>
      </c>
      <c r="AB764" s="72">
        <f t="shared" si="391"/>
        <v>3.7549019607843098E-2</v>
      </c>
      <c r="AC764" s="72"/>
      <c r="AD764" s="72"/>
      <c r="AE764" s="72">
        <f t="shared" si="392"/>
        <v>0.28310706863512453</v>
      </c>
      <c r="AF764" s="72">
        <f t="shared" si="393"/>
        <v>8.2823583181820967E-2</v>
      </c>
      <c r="AG764" s="72">
        <f t="shared" si="394"/>
        <v>0.51694707513436289</v>
      </c>
      <c r="AH764" s="72">
        <f t="shared" si="395"/>
        <v>0.37744768087596381</v>
      </c>
      <c r="AI764" s="72">
        <f t="shared" si="396"/>
        <v>7.2948328267477061E-3</v>
      </c>
      <c r="AJ764" s="72">
        <f>(AV764-Driver!$K$179)/(Driver!$L$179-Driver!$K$179)</f>
        <v>0.12182741116751267</v>
      </c>
      <c r="AK764" s="72">
        <f>(AW764-Driver!$K$180)/(Driver!$L$180-Driver!$K$180)</f>
        <v>0.19469215063738998</v>
      </c>
      <c r="AL764" s="72">
        <f>(AX764-Driver!$K$181)/(Driver!$L$181-Driver!$K$181)</f>
        <v>0.21583507240877761</v>
      </c>
      <c r="AM764" s="72">
        <f>(AY764-Driver!$K$182)/(Driver!$L$182-Driver!$K$182)</f>
        <v>0.84402046316861945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397"/>
        <v>2.5641025641025639</v>
      </c>
      <c r="AW764" s="70">
        <f t="shared" si="398"/>
        <v>19.992155797089946</v>
      </c>
      <c r="AX764" s="70">
        <f t="shared" si="399"/>
        <v>2.9425156516789985</v>
      </c>
      <c r="AY764" s="70">
        <f>IFERROR(Driver!$K$19/Data!BH764/Data!BI764*Data!BK764*Data!BL764,"")</f>
        <v>-0.95482746441779376</v>
      </c>
      <c r="AZ764" s="70">
        <f t="shared" si="400"/>
        <v>18.00446760982874</v>
      </c>
      <c r="BA764" s="70"/>
      <c r="BB764" s="70"/>
      <c r="BC764" s="70">
        <f t="shared" si="401"/>
        <v>34.69782853107526</v>
      </c>
      <c r="BD764" s="70">
        <f t="shared" si="402"/>
        <v>3.2409053376968928</v>
      </c>
      <c r="BE764" s="70">
        <f t="shared" si="403"/>
        <v>0.61701540746471462</v>
      </c>
      <c r="BF764" s="70">
        <f t="shared" si="404"/>
        <v>2.5471260060510188</v>
      </c>
      <c r="BG764" s="70">
        <f t="shared" si="405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219</v>
      </c>
      <c r="BS764" s="8" t="s">
        <v>471</v>
      </c>
      <c r="BT764" s="9" t="s">
        <v>488</v>
      </c>
      <c r="BU764" s="10">
        <v>173.1</v>
      </c>
      <c r="BV764" s="9" t="s">
        <v>222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305</v>
      </c>
      <c r="CU764" s="9" t="s">
        <v>302</v>
      </c>
      <c r="CV764" s="10"/>
      <c r="CW764" s="10"/>
      <c r="CX764" t="str">
        <f>INDEX('Data_Price '!AS$2:AS$1266,MATCH(Data!$DN764,'Data_Price '!$BE$2:$BE$1266,0))</f>
        <v>Black Crows Orb Freebird Skis</v>
      </c>
      <c r="CY764" t="str">
        <f>INDEX('Data_Price '!AT$2:AT$1266,MATCH(Data!$DN764,'Data_Price '!$BE$2:$BE$1266,0))</f>
        <v>! OutdoorXL.com</v>
      </c>
      <c r="CZ764">
        <f>INDEX('Data_Price '!AU$2:AU$1266,MATCH(Data!$DN764,'Data_Price '!$BE$2:$BE$1266,0))</f>
        <v>534.95000000000005</v>
      </c>
      <c r="DA764" t="str">
        <f>INDEX('Data_Price '!AV$2:AV$1266,MATCH(Data!$DN764,'Data_Price '!$BE$2:$BE$1266,0))</f>
        <v>https://www.google.com/url?url=https://www.outdoorxl.com/black-crows-orb-freebird.html%3Fprl%3D92-20619x144-1064&amp;rct=j&amp;q=&amp;esrc=s&amp;sa=U&amp;ved=0ahUKEwjmvbLQz6P2AhXtm2oFHRDZCG4QsDwIUw&amp;usg=AOvVaw0KGCOpbF5ZOeAex1muF2yM</v>
      </c>
      <c r="DB764" t="str">
        <f>INDEX('Data_Price '!AW$2:AW$1266,MATCH(Data!$DN764,'Data_Price '!$BE$2:$BE$1266,0))</f>
        <v>Black Crows Orb Freebird Skis</v>
      </c>
      <c r="DC764" t="str">
        <f>INDEX('Data_Price '!AX$2:AX$1266,MATCH(Data!$DN764,'Data_Price '!$BE$2:$BE$1266,0))</f>
        <v>! OutdoorXL.com</v>
      </c>
      <c r="DD764">
        <f>INDEX('Data_Price '!AY$2:AY$1266,MATCH(Data!$DN764,'Data_Price '!$BE$2:$BE$1266,0))</f>
        <v>534.95000000000005</v>
      </c>
      <c r="DE764" t="str">
        <f>INDEX('Data_Price '!AZ$2:AZ$1266,MATCH(Data!$DN764,'Data_Price '!$BE$2:$BE$1266,0))</f>
        <v>https://www.google.com/url?q=https://www.outdoorxl.com/black-crows-orb-freebird.html%3Fprl%3D92-20619x144-1064&amp;sa=U&amp;ved=0ahUKEwig1ObQz6P2AhUTk2oFHY6IByAQ2ykIHQ&amp;usg=AOvVaw2o9H4xXl9f1h1YtEJO77Ml</v>
      </c>
      <c r="DF764" t="str">
        <f>INDEX('Data_Price '!BA$2:BA$1266,MATCH(Data!$DN764,'Data_Price '!$BE$2:$BE$1266,0))</f>
        <v>Black Crows Orb Freebird Skis</v>
      </c>
      <c r="DG764" t="str">
        <f>INDEX('Data_Price '!BB$2:BB$1266,MATCH(Data!$DN764,'Data_Price '!$BE$2:$BE$1266,0))</f>
        <v>Telemark Pyrenees</v>
      </c>
      <c r="DH764">
        <f>INDEX('Data_Price '!BC$2:BC$1266,MATCH(Data!$DN764,'Data_Price '!$BE$2:$BE$1266,0))</f>
        <v>607.44000000000005</v>
      </c>
      <c r="DI764" t="str">
        <f>INDEX('Data_Price '!BD$2:BD$1266,MATCH(Data!$DN764,'Data_Price '!$BE$2:$BE$1266,0))</f>
        <v>https://www.google.com/url?q=https://www.telemark-pyrenees.com/ski/black-crows-orb-freebird-ski-2022%3Fcurrency%3DUSD%26tax%3Dex_vat%26country%3DUS%26var%3D67912&amp;sa=U&amp;ved=0ahUKEwig1ObQz6P2AhUTk2oFHY6IByAQ2ykIFw&amp;usg=AOvVaw2Ju9R5kSxl_7Gl77H5w0no</v>
      </c>
      <c r="DJ764" s="89" t="e">
        <f ca="1">_xll.Connector("TinyUrl.TinyUrl",DA764,0)</f>
        <v>#NAME?</v>
      </c>
      <c r="DK764" s="89" t="e">
        <f ca="1">_xll.Connector("TinyUrl.TinyUrl",DE764,0)</f>
        <v>#NAME?</v>
      </c>
      <c r="DL764" s="89" t="e">
        <f ca="1">_xll.Connector("TinyUrl.TinyUrl",DI764,0)</f>
        <v>#NAME?</v>
      </c>
      <c r="DM764" s="224" t="str">
        <f t="shared" si="406"/>
        <v>Orb Freebird</v>
      </c>
      <c r="DN764" s="89" t="str">
        <f t="shared" si="407"/>
        <v xml:space="preserve"> Black CrowsOrb Freebird173.1 Unisex</v>
      </c>
      <c r="DO764" s="227" t="s">
        <v>1000</v>
      </c>
    </row>
    <row r="765" spans="1:119" ht="15.45" customHeight="1">
      <c r="B765" s="224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#VALUE!</v>
      </c>
      <c r="F765" s="43" t="b">
        <f>CL765&gt;Driver!$F$56</f>
        <v>0</v>
      </c>
      <c r="G765" s="43" t="b">
        <f>AND(CB765&gt;Driver!$F$55,CB765&lt;Driver!$G$55)</f>
        <v>0</v>
      </c>
      <c r="H765" s="43" t="e">
        <f t="shared" si="374"/>
        <v>#VALUE!</v>
      </c>
      <c r="I765" s="43">
        <f t="shared" si="375"/>
        <v>0</v>
      </c>
      <c r="J765" s="43" t="e">
        <f t="array" ref="J765">NOT(OR(($H$9:$H$1273=TRUE)*($I$9:$I$1273&gt;0)*($BT$9:$BT$1273=BT765)*($K$9:$K$1273&gt;K765)))</f>
        <v>#VALUE!</v>
      </c>
      <c r="K765" s="72">
        <f t="shared" si="376"/>
        <v>0.67252756360079435</v>
      </c>
      <c r="L765" s="72">
        <f t="shared" si="377"/>
        <v>0.83090484247844654</v>
      </c>
      <c r="M765" s="72">
        <f t="shared" si="378"/>
        <v>0.51415028472314228</v>
      </c>
      <c r="N765" s="72">
        <f t="shared" si="379"/>
        <v>0.27792322772402456</v>
      </c>
      <c r="O765" s="72">
        <f t="shared" si="380"/>
        <v>0.27683154801402976</v>
      </c>
      <c r="P765" s="72">
        <f t="shared" si="381"/>
        <v>0.98769607843137253</v>
      </c>
      <c r="Q765" s="72"/>
      <c r="R765" s="72"/>
      <c r="S765" s="72">
        <f t="shared" si="382"/>
        <v>0.67823998981863154</v>
      </c>
      <c r="T765" s="72">
        <f t="shared" si="383"/>
        <v>0.95734333472423017</v>
      </c>
      <c r="U765" s="72">
        <f t="shared" si="384"/>
        <v>9.9999999999999978E-2</v>
      </c>
      <c r="V765" s="72">
        <f t="shared" si="385"/>
        <v>0.6167471191486873</v>
      </c>
      <c r="W765" s="72">
        <f t="shared" si="386"/>
        <v>0.99953284671532849</v>
      </c>
      <c r="X765" s="72">
        <f t="shared" si="387"/>
        <v>0.16909515752155346</v>
      </c>
      <c r="Y765" s="72">
        <f t="shared" si="388"/>
        <v>0.48584971527685772</v>
      </c>
      <c r="Z765" s="72">
        <f t="shared" si="389"/>
        <v>0.72207677227597544</v>
      </c>
      <c r="AA765" s="72">
        <f t="shared" si="390"/>
        <v>0.72316845198597024</v>
      </c>
      <c r="AB765" s="72">
        <f t="shared" si="391"/>
        <v>1.2303921568627446E-2</v>
      </c>
      <c r="AC765" s="72"/>
      <c r="AD765" s="72"/>
      <c r="AE765" s="72">
        <f t="shared" si="392"/>
        <v>0.32176001018136846</v>
      </c>
      <c r="AF765" s="72">
        <f t="shared" si="393"/>
        <v>4.2656665275769841E-2</v>
      </c>
      <c r="AG765" s="72">
        <f t="shared" si="394"/>
        <v>0.9</v>
      </c>
      <c r="AH765" s="72">
        <f t="shared" si="395"/>
        <v>0.3832528808513127</v>
      </c>
      <c r="AI765" s="72">
        <f t="shared" si="396"/>
        <v>4.6715328467153427E-4</v>
      </c>
      <c r="AJ765" s="72">
        <f>(AV765-Driver!$K$179)/(Driver!$L$179-Driver!$K$179)</f>
        <v>7.0904842478446542E-2</v>
      </c>
      <c r="AK765" s="72">
        <f>(AW765-Driver!$K$180)/(Driver!$L$180-Driver!$K$180)</f>
        <v>0.18677259081115732</v>
      </c>
      <c r="AL765" s="72">
        <f>(AX765-Driver!$K$181)/(Driver!$L$181-Driver!$K$181)</f>
        <v>0.32207677227597542</v>
      </c>
      <c r="AM765" s="72">
        <f>(AY765-Driver!$K$182)/(Driver!$L$182-Driver!$K$182)</f>
        <v>0.93716845198597021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397"/>
        <v>1.4923348256681592</v>
      </c>
      <c r="AW765" s="70">
        <f t="shared" si="398"/>
        <v>19.217716689042085</v>
      </c>
      <c r="AX765" s="70">
        <f t="shared" si="399"/>
        <v>3.898690950483779</v>
      </c>
      <c r="AY765" s="70">
        <f>IFERROR(Driver!$K$19/Data!BH765/Data!BI765*Data!BK765*Data!BL765,"")</f>
        <v>-0.38462280946849947</v>
      </c>
      <c r="AZ765" s="70">
        <f t="shared" si="400"/>
        <v>15.703648548026807</v>
      </c>
      <c r="BA765" s="70"/>
      <c r="BB765" s="70"/>
      <c r="BC765" s="70">
        <f t="shared" si="401"/>
        <v>14.648279040148338</v>
      </c>
      <c r="BD765" s="70">
        <f t="shared" si="402"/>
        <v>6.7956064008153305</v>
      </c>
      <c r="BE765" s="70">
        <f t="shared" si="403"/>
        <v>1</v>
      </c>
      <c r="BF765" s="70">
        <f t="shared" si="404"/>
        <v>1.8914694526733939</v>
      </c>
      <c r="BG765" s="70">
        <f t="shared" si="405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219</v>
      </c>
      <c r="BS765" s="8" t="s">
        <v>493</v>
      </c>
      <c r="BT765" s="9" t="s">
        <v>495</v>
      </c>
      <c r="BU765" s="10">
        <v>153</v>
      </c>
      <c r="BV765" s="9" t="s">
        <v>390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305</v>
      </c>
      <c r="CU765" s="10"/>
      <c r="CV765" s="10"/>
      <c r="CW765" s="10"/>
      <c r="CX765" t="str">
        <f>INDEX('Data_Price '!AS$2:AS$1266,MATCH(Data!$DN765,'Data_Price '!$BE$2:$BE$1266,0))</f>
        <v>Blizzard Black Pearl 88 Women's Skis</v>
      </c>
      <c r="CY765" t="str">
        <f>INDEX('Data_Price '!AT$2:AT$1266,MATCH(Data!$DN765,'Data_Price '!$BE$2:$BE$1266,0))</f>
        <v>AlpineShopVT.com</v>
      </c>
      <c r="CZ765">
        <f>INDEX('Data_Price '!AU$2:AU$1266,MATCH(Data!$DN765,'Data_Price '!$BE$2:$BE$1266,0))</f>
        <v>519.95000000000005</v>
      </c>
      <c r="DA765" t="str">
        <f>INDEX('Data_Price '!AV$2:AV$1266,MATCH(Data!$DN765,'Data_Price '!$BE$2:$BE$1266,0))</f>
        <v>https://www.google.com/url?q=https://alpineshopvt.com/blizzard-black-pearl-88-2021/%3Fsku%3D27582&amp;sa=U&amp;ved=0ahUKEwjGodXRz6P2AhVkmWoFHY1zAFUQ2ykIGg&amp;usg=AOvVaw0BsnW8AjzvUxgz0rv6Yx_G</v>
      </c>
      <c r="DB765" t="str">
        <f>INDEX('Data_Price '!AW$2:AW$1266,MATCH(Data!$DN765,'Data_Price '!$BE$2:$BE$1266,0))</f>
        <v>2022 Blizzard Black Pearl 88 ladies skis (SKI ONLY or with BINDINGS) 153</v>
      </c>
      <c r="DC765" t="str">
        <f>INDEX('Data_Price '!AX$2:AX$1266,MATCH(Data!$DN765,'Data_Price '!$BE$2:$BE$1266,0))</f>
        <v>The Pro Shop</v>
      </c>
      <c r="DD765">
        <f>INDEX('Data_Price '!AY$2:AY$1266,MATCH(Data!$DN765,'Data_Price '!$BE$2:$BE$1266,0))</f>
        <v>647</v>
      </c>
      <c r="DE765" t="str">
        <f>INDEX('Data_Price '!AZ$2:AZ$1266,MATCH(Data!$DN765,'Data_Price '!$BE$2:$BE$1266,0))</f>
        <v>https://www.google.com/url?url=https://proskiguy.myshopify.com/products/2021-blizzard-black-pearl-88-ladies-snow-skis-1%3Fvariant%3D33504950812760%26currency%3DUSD%26utm_medium%3Dproduct_sync%26utm_source%3Dgoogle%26utm_content%3Dsag_organic%26utm_campaign%3Dsag_organic&amp;rct=j&amp;q=&amp;esrc=s&amp;sa=U&amp;ved=0ahUKEwihoILRz6P2AhUUkWoFHbXPCwwQ2SkIaw&amp;usg=AOvVaw3L_-VUZhWg-67wmT035l6A</v>
      </c>
      <c r="DF765" t="str">
        <f>INDEX('Data_Price '!BA$2:BA$1266,MATCH(Data!$DN765,'Data_Price '!$BE$2:$BE$1266,0))</f>
        <v>Blizzard Black Pearl 88 Women's Skis</v>
      </c>
      <c r="DG765" t="str">
        <f>INDEX('Data_Price '!BB$2:BB$1266,MATCH(Data!$DN765,'Data_Price '!$BE$2:$BE$1266,0))</f>
        <v>evo.com</v>
      </c>
      <c r="DH765">
        <f>INDEX('Data_Price '!BC$2:BC$1266,MATCH(Data!$DN765,'Data_Price '!$BE$2:$BE$1266,0))</f>
        <v>649.95000000000005</v>
      </c>
      <c r="DI765" t="str">
        <f>INDEX('Data_Price '!BD$2:BD$1266,MATCH(Data!$DN765,'Data_Price '!$BE$2:$BE$1266,0))</f>
        <v>https://www.google.com/url?url=https://www.evo.com/skis/blizzard-black-pearl-88-womens%3Fimage%3D176883/722687/blizzard-black-pearl-88-skis-women-s-.jpg&amp;rct=j&amp;q=&amp;esrc=s&amp;sa=U&amp;ved=0ahUKEwihoILRz6P2AhUUkWoFHbXPCwwQsDwIZA&amp;usg=AOvVaw0vH7akBt-O3uDvIewgBPfX</v>
      </c>
      <c r="DJ765" s="89" t="e">
        <f ca="1">_xll.Connector("TinyUrl.TinyUrl",DA765,0)</f>
        <v>#NAME?</v>
      </c>
      <c r="DK765" s="89" t="e">
        <f ca="1">_xll.Connector("TinyUrl.TinyUrl",DE765,0)</f>
        <v>#NAME?</v>
      </c>
      <c r="DL765" s="89" t="e">
        <f ca="1">_xll.Connector("TinyUrl.TinyUrl",DI765,0)</f>
        <v>#NAME?</v>
      </c>
      <c r="DM765" s="224" t="str">
        <f t="shared" si="406"/>
        <v>Black Pearl 88</v>
      </c>
      <c r="DN765" s="89" t="str">
        <f t="shared" si="407"/>
        <v xml:space="preserve"> BlizzardBlack Pearl 88153 Women's</v>
      </c>
      <c r="DO765" s="227" t="s">
        <v>1040</v>
      </c>
    </row>
    <row r="766" spans="1:119" ht="15.45" customHeight="1">
      <c r="B766" s="224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#VALUE!</v>
      </c>
      <c r="F766" s="43" t="b">
        <f>CL766&gt;Driver!$F$56</f>
        <v>1</v>
      </c>
      <c r="G766" s="43" t="b">
        <f>AND(CB766&gt;Driver!$F$55,CB766&lt;Driver!$G$55)</f>
        <v>1</v>
      </c>
      <c r="H766" s="43" t="e">
        <f t="shared" si="374"/>
        <v>#VALUE!</v>
      </c>
      <c r="I766" s="43">
        <f t="shared" si="375"/>
        <v>0</v>
      </c>
      <c r="J766" s="43" t="e">
        <f t="array" ref="J766">NOT(OR(($H$9:$H$1273=TRUE)*($I$9:$I$1273&gt;0)*($BT$9:$BT$1273=BT766)*($K$9:$K$1273&gt;K766)))</f>
        <v>#VALUE!</v>
      </c>
      <c r="K766" s="72">
        <f t="shared" si="376"/>
        <v>0.54966538550064381</v>
      </c>
      <c r="L766" s="72">
        <f t="shared" si="377"/>
        <v>0.75148175006043028</v>
      </c>
      <c r="M766" s="72">
        <f t="shared" si="378"/>
        <v>0.34784902094085735</v>
      </c>
      <c r="N766" s="72">
        <f t="shared" si="379"/>
        <v>-7.3686207550749394E-2</v>
      </c>
      <c r="O766" s="72">
        <f t="shared" si="380"/>
        <v>0.35984764945828884</v>
      </c>
      <c r="P766" s="72">
        <f t="shared" si="381"/>
        <v>0.7573856209150327</v>
      </c>
      <c r="Q766" s="72"/>
      <c r="R766" s="72"/>
      <c r="S766" s="72">
        <f t="shared" si="382"/>
        <v>0.83652503169395465</v>
      </c>
      <c r="T766" s="72">
        <f t="shared" si="383"/>
        <v>0.93138449168718551</v>
      </c>
      <c r="U766" s="72">
        <f t="shared" si="384"/>
        <v>0.9122764078180613</v>
      </c>
      <c r="V766" s="72">
        <f t="shared" si="385"/>
        <v>0.69461620953129055</v>
      </c>
      <c r="W766" s="72">
        <f t="shared" si="386"/>
        <v>0.99701384854674591</v>
      </c>
      <c r="X766" s="72">
        <f t="shared" si="387"/>
        <v>0.24851824993956972</v>
      </c>
      <c r="Y766" s="72">
        <f t="shared" si="388"/>
        <v>0.65215097905914265</v>
      </c>
      <c r="Z766" s="72">
        <f t="shared" si="389"/>
        <v>1.0736862075507494</v>
      </c>
      <c r="AA766" s="72">
        <f t="shared" si="390"/>
        <v>0.64015235054171116</v>
      </c>
      <c r="AB766" s="72">
        <f t="shared" si="391"/>
        <v>0.2426143790849673</v>
      </c>
      <c r="AC766" s="72"/>
      <c r="AD766" s="72"/>
      <c r="AE766" s="72">
        <f t="shared" si="392"/>
        <v>0.16347496830604533</v>
      </c>
      <c r="AF766" s="72">
        <f t="shared" si="393"/>
        <v>6.8615508312814488E-2</v>
      </c>
      <c r="AG766" s="72">
        <f t="shared" si="394"/>
        <v>8.7723592181938731E-2</v>
      </c>
      <c r="AH766" s="72">
        <f t="shared" si="395"/>
        <v>0.30538379046870945</v>
      </c>
      <c r="AI766" s="72">
        <f t="shared" si="396"/>
        <v>2.9861514532541142E-3</v>
      </c>
      <c r="AJ766" s="72">
        <f>(AV766-Driver!$K$179)/(Driver!$L$179-Driver!$K$179)</f>
        <v>0.48851824993956972</v>
      </c>
      <c r="AK766" s="72">
        <f>(AW766-Driver!$K$180)/(Driver!$L$180-Driver!$K$180)</f>
        <v>0.42858739751767894</v>
      </c>
      <c r="AL766" s="72">
        <f>(AX766-Driver!$K$181)/(Driver!$L$181-Driver!$K$181)</f>
        <v>0.67368620755074948</v>
      </c>
      <c r="AM766" s="72">
        <f>(AY766-Driver!$K$182)/(Driver!$L$182-Driver!$K$182)</f>
        <v>0.85415235054171113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397"/>
        <v>10.281847781847782</v>
      </c>
      <c r="AW766" s="70">
        <f t="shared" si="398"/>
        <v>42.864339396310562</v>
      </c>
      <c r="AX766" s="70">
        <f t="shared" si="399"/>
        <v>7.0631758679567449</v>
      </c>
      <c r="AY766" s="70">
        <f>IFERROR(Driver!$K$19/Data!BH766/Data!BI766*Data!BK766*Data!BL766,"")</f>
        <v>-0.89280519837738426</v>
      </c>
      <c r="AZ766" s="70">
        <f t="shared" si="400"/>
        <v>36.6939687267312</v>
      </c>
      <c r="BA766" s="70"/>
      <c r="BB766" s="70"/>
      <c r="BC766" s="70">
        <f t="shared" si="401"/>
        <v>96.751830640637479</v>
      </c>
      <c r="BD766" s="70">
        <f t="shared" si="402"/>
        <v>4.4982947883849942</v>
      </c>
      <c r="BE766" s="70">
        <f t="shared" si="403"/>
        <v>1.2452606589603954E-2</v>
      </c>
      <c r="BF766" s="70">
        <f t="shared" si="404"/>
        <v>10.68623615006698</v>
      </c>
      <c r="BG766" s="70">
        <f t="shared" si="405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219</v>
      </c>
      <c r="BS766" s="8" t="s">
        <v>950</v>
      </c>
      <c r="BT766" s="9" t="s">
        <v>700</v>
      </c>
      <c r="BU766" s="10">
        <v>191</v>
      </c>
      <c r="BV766" s="9" t="s">
        <v>222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303</v>
      </c>
      <c r="CU766" s="9" t="s">
        <v>301</v>
      </c>
      <c r="CV766" s="9" t="s">
        <v>302</v>
      </c>
      <c r="CW766" s="10"/>
      <c r="CX766" t="str">
        <f>INDEX('Data_Price '!AS$2:AS$1266,MATCH(Data!$DN766,'Data_Price '!$BE$2:$BE$1266,0))</f>
        <v>'21 K2 Reckoner 112 Skis 191cm</v>
      </c>
      <c r="CY766" t="str">
        <f>INDEX('Data_Price '!AT$2:AT$1266,MATCH(Data!$DN766,'Data_Price '!$BE$2:$BE$1266,0))</f>
        <v>Al's Ski Equipment Barn</v>
      </c>
      <c r="CZ766">
        <f>INDEX('Data_Price '!AU$2:AU$1266,MATCH(Data!$DN766,'Data_Price '!$BE$2:$BE$1266,0))</f>
        <v>499.95</v>
      </c>
      <c r="DA766" t="str">
        <f>INDEX('Data_Price '!AV$2:AV$1266,MATCH(Data!$DN766,'Data_Price '!$BE$2:$BE$1266,0))</f>
        <v>https://www.google.com/url?url=https://www.untracked.com/p7220c44b37lr-Froogle-21_k2_reckoner_112_freeride_powder_skis.html%23chsku736036&amp;rct=j&amp;q=&amp;esrc=s&amp;sa=U&amp;ved=0ahUKEwiX1O_Rz6P2AhWNkWoFHcaFD_EQ2SkIVw&amp;usg=AOvVaw3IibahkiN_iF6vpBe5Fspe</v>
      </c>
      <c r="DB766" t="str">
        <f>INDEX('Data_Price '!AW$2:AW$1266,MATCH(Data!$DN766,'Data_Price '!$BE$2:$BE$1266,0))</f>
        <v>K2 Reckoner 112 Skis 2022 - Size: 191</v>
      </c>
      <c r="DC766" t="str">
        <f>INDEX('Data_Price '!AX$2:AX$1266,MATCH(Data!$DN766,'Data_Price '!$BE$2:$BE$1266,0))</f>
        <v>K2 Snow</v>
      </c>
      <c r="DD766">
        <f>INDEX('Data_Price '!AY$2:AY$1266,MATCH(Data!$DN766,'Data_Price '!$BE$2:$BE$1266,0))</f>
        <v>699.95</v>
      </c>
      <c r="DE766" t="str">
        <f>INDEX('Data_Price '!AZ$2:AZ$1266,MATCH(Data!$DN766,'Data_Price '!$BE$2:$BE$1266,0))</f>
        <v>https://www.google.com/url?url=https://k2snow.com/p/reckoner-112-skis%3FSize%3D191&amp;rct=j&amp;q=&amp;esrc=s&amp;sa=U&amp;ved=0ahUKEwiX1O_Rz6P2AhWNkWoFHcaFD_EQ2SkIWg&amp;usg=AOvVaw3CfzkqwX5Zt2R4U3uXMjgd</v>
      </c>
      <c r="DF766">
        <f>INDEX('Data_Price '!BA$2:BA$1266,MATCH(Data!$DN766,'Data_Price '!$BE$2:$BE$1266,0))</f>
        <v>0</v>
      </c>
      <c r="DG766">
        <f>INDEX('Data_Price '!BB$2:BB$1266,MATCH(Data!$DN766,'Data_Price '!$BE$2:$BE$1266,0))</f>
        <v>0</v>
      </c>
      <c r="DH766">
        <f>INDEX('Data_Price '!BC$2:BC$1266,MATCH(Data!$DN766,'Data_Price '!$BE$2:$BE$1266,0))</f>
        <v>0</v>
      </c>
      <c r="DI766">
        <f>INDEX('Data_Price '!BD$2:BD$1266,MATCH(Data!$DN766,'Data_Price '!$BE$2:$BE$1266,0))</f>
        <v>0</v>
      </c>
      <c r="DJ766" s="89" t="e">
        <f ca="1">_xll.Connector("TinyUrl.TinyUrl",DA766,0)</f>
        <v>#NAME?</v>
      </c>
      <c r="DK766" s="89" t="e">
        <f ca="1">_xll.Connector("TinyUrl.TinyUrl",DE766,0)</f>
        <v>#NAME?</v>
      </c>
      <c r="DL766" s="89" t="e">
        <f ca="1">_xll.Connector("TinyUrl.TinyUrl",DI766,0)</f>
        <v>#NAME?</v>
      </c>
      <c r="DM766" s="224" t="str">
        <f t="shared" si="406"/>
        <v>Reckoner 112</v>
      </c>
      <c r="DN766" s="89" t="str">
        <f t="shared" si="407"/>
        <v xml:space="preserve"> K2Reckoner 112191 Unisex</v>
      </c>
      <c r="DO766" s="227" t="s">
        <v>966</v>
      </c>
    </row>
    <row r="767" spans="1:119" ht="15.45" customHeight="1">
      <c r="B767" s="224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#VALUE!</v>
      </c>
      <c r="F767" s="43" t="b">
        <f>CL767&gt;Driver!$F$56</f>
        <v>0</v>
      </c>
      <c r="G767" s="43" t="b">
        <f>AND(CB767&gt;Driver!$F$55,CB767&lt;Driver!$G$55)</f>
        <v>0</v>
      </c>
      <c r="H767" s="43" t="e">
        <f t="shared" si="374"/>
        <v>#VALUE!</v>
      </c>
      <c r="I767" s="43">
        <f t="shared" si="375"/>
        <v>0</v>
      </c>
      <c r="J767" s="43" t="e">
        <f t="array" ref="J767">NOT(OR(($H$9:$H$1273=TRUE)*($I$9:$I$1273&gt;0)*($BT$9:$BT$1273=BT767)*($K$9:$K$1273&gt;K767)))</f>
        <v>#VALUE!</v>
      </c>
      <c r="K767" s="72">
        <f t="shared" si="376"/>
        <v>0.6738239035859751</v>
      </c>
      <c r="L767" s="72">
        <f t="shared" si="377"/>
        <v>0.8228474740149867</v>
      </c>
      <c r="M767" s="72">
        <f t="shared" si="378"/>
        <v>0.52480033315696351</v>
      </c>
      <c r="N767" s="72">
        <f t="shared" si="379"/>
        <v>0.27223170808828179</v>
      </c>
      <c r="O767" s="72">
        <f t="shared" si="380"/>
        <v>0.30230001033685683</v>
      </c>
      <c r="P767" s="72">
        <f t="shared" si="381"/>
        <v>0.99986928104575168</v>
      </c>
      <c r="Q767" s="72"/>
      <c r="R767" s="72"/>
      <c r="S767" s="72">
        <f t="shared" si="382"/>
        <v>0.70326907001774042</v>
      </c>
      <c r="T767" s="72">
        <f t="shared" si="383"/>
        <v>0.80780312216755579</v>
      </c>
      <c r="U767" s="72">
        <f t="shared" si="384"/>
        <v>9.9999999999999978E-2</v>
      </c>
      <c r="V767" s="72">
        <f t="shared" si="385"/>
        <v>0.60134315478363742</v>
      </c>
      <c r="W767" s="72">
        <f t="shared" si="386"/>
        <v>0.96567002881844377</v>
      </c>
      <c r="X767" s="72">
        <f t="shared" si="387"/>
        <v>0.1771525259850133</v>
      </c>
      <c r="Y767" s="72">
        <f t="shared" si="388"/>
        <v>0.47519966684303655</v>
      </c>
      <c r="Z767" s="72">
        <f t="shared" si="389"/>
        <v>0.72776829191171821</v>
      </c>
      <c r="AA767" s="72">
        <f t="shared" si="390"/>
        <v>0.69769998966314317</v>
      </c>
      <c r="AB767" s="72">
        <f t="shared" si="391"/>
        <v>1.3071895424832114E-4</v>
      </c>
      <c r="AC767" s="72"/>
      <c r="AD767" s="72"/>
      <c r="AE767" s="72">
        <f t="shared" si="392"/>
        <v>0.29673092998225958</v>
      </c>
      <c r="AF767" s="72">
        <f t="shared" si="393"/>
        <v>0.19219687783244424</v>
      </c>
      <c r="AG767" s="72">
        <f t="shared" si="394"/>
        <v>0.9</v>
      </c>
      <c r="AH767" s="72">
        <f t="shared" si="395"/>
        <v>0.39865684521636258</v>
      </c>
      <c r="AI767" s="72">
        <f t="shared" si="396"/>
        <v>3.4329971181556201E-2</v>
      </c>
      <c r="AJ767" s="72">
        <f>(AV767-Driver!$K$179)/(Driver!$L$179-Driver!$K$179)</f>
        <v>6.2847474014986693E-2</v>
      </c>
      <c r="AK767" s="72">
        <f>(AW767-Driver!$K$180)/(Driver!$L$180-Driver!$K$180)</f>
        <v>0.1743565900710046</v>
      </c>
      <c r="AL767" s="72">
        <f>(AX767-Driver!$K$181)/(Driver!$L$181-Driver!$K$181)</f>
        <v>0.32776829191171819</v>
      </c>
      <c r="AM767" s="72">
        <f>(AY767-Driver!$K$182)/(Driver!$L$182-Driver!$K$182)</f>
        <v>0.91169998966314314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397"/>
        <v>1.3227513227513226</v>
      </c>
      <c r="AW767" s="70">
        <f t="shared" si="398"/>
        <v>18.003578940265268</v>
      </c>
      <c r="AX767" s="70">
        <f t="shared" si="399"/>
        <v>3.9499146272054637</v>
      </c>
      <c r="AY767" s="70">
        <f>IFERROR(Driver!$K$19/Data!BH767/Data!BI767*Data!BK767*Data!BL767,"")</f>
        <v>-0.54052779416282937</v>
      </c>
      <c r="AZ767" s="70">
        <f t="shared" si="400"/>
        <v>14.594192107222634</v>
      </c>
      <c r="BA767" s="70"/>
      <c r="BB767" s="70"/>
      <c r="BC767" s="70">
        <f t="shared" si="401"/>
        <v>27.631036938768784</v>
      </c>
      <c r="BD767" s="70">
        <f t="shared" si="402"/>
        <v>27.579728830037944</v>
      </c>
      <c r="BE767" s="70">
        <f t="shared" si="403"/>
        <v>1</v>
      </c>
      <c r="BF767" s="70">
        <f t="shared" si="404"/>
        <v>0.15169989661544298</v>
      </c>
      <c r="BG767" s="70">
        <f t="shared" si="405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219</v>
      </c>
      <c r="BS767" s="8" t="s">
        <v>771</v>
      </c>
      <c r="BT767" s="9" t="s">
        <v>810</v>
      </c>
      <c r="BU767" s="10">
        <v>170</v>
      </c>
      <c r="BV767" s="9" t="s">
        <v>222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307</v>
      </c>
      <c r="CU767" s="10"/>
      <c r="CV767" s="10"/>
      <c r="CW767" s="10"/>
      <c r="CX767" t="str">
        <f>INDEX('Data_Price '!AS$2:AS$1266,MATCH(Data!$DN767,'Data_Price '!$BE$2:$BE$1266,0))</f>
        <v>Rossignol React 2 Xpress</v>
      </c>
      <c r="CY767" t="str">
        <f>INDEX('Data_Price '!AT$2:AT$1266,MATCH(Data!$DN767,'Data_Price '!$BE$2:$BE$1266,0))</f>
        <v>SportÃ¨que</v>
      </c>
      <c r="CZ767">
        <f>INDEX('Data_Price '!AU$2:AU$1266,MATCH(Data!$DN767,'Data_Price '!$BE$2:$BE$1266,0))</f>
        <v>335.27</v>
      </c>
      <c r="DA767" t="str">
        <f>INDEX('Data_Price '!AV$2:AV$1266,MATCH(Data!$DN767,'Data_Price '!$BE$2:$BE$1266,0))</f>
        <v>https://www.google.com/url?url=https://sporteque.ca/en/alpine-ski/13485-rossignol-react-2-xpress-.html&amp;rct=j&amp;q=&amp;esrc=s&amp;sa=U&amp;ved=0ahUKEwia_5rSz6P2AhWbl2oFHT_VAQEQ2SkIbw&amp;usg=AOvVaw14UH0gBYAFGl2T_bs8MxFu</v>
      </c>
      <c r="DB767">
        <f>INDEX('Data_Price '!AW$2:AW$1266,MATCH(Data!$DN767,'Data_Price '!$BE$2:$BE$1266,0))</f>
        <v>0</v>
      </c>
      <c r="DC767">
        <f>INDEX('Data_Price '!AX$2:AX$1266,MATCH(Data!$DN767,'Data_Price '!$BE$2:$BE$1266,0))</f>
        <v>0</v>
      </c>
      <c r="DD767">
        <f>INDEX('Data_Price '!AY$2:AY$1266,MATCH(Data!$DN767,'Data_Price '!$BE$2:$BE$1266,0))</f>
        <v>0</v>
      </c>
      <c r="DE767">
        <f>INDEX('Data_Price '!AZ$2:AZ$1266,MATCH(Data!$DN767,'Data_Price '!$BE$2:$BE$1266,0))</f>
        <v>0</v>
      </c>
      <c r="DF767">
        <f>INDEX('Data_Price '!BA$2:BA$1266,MATCH(Data!$DN767,'Data_Price '!$BE$2:$BE$1266,0))</f>
        <v>0</v>
      </c>
      <c r="DG767">
        <f>INDEX('Data_Price '!BB$2:BB$1266,MATCH(Data!$DN767,'Data_Price '!$BE$2:$BE$1266,0))</f>
        <v>0</v>
      </c>
      <c r="DH767">
        <f>INDEX('Data_Price '!BC$2:BC$1266,MATCH(Data!$DN767,'Data_Price '!$BE$2:$BE$1266,0))</f>
        <v>0</v>
      </c>
      <c r="DI767">
        <f>INDEX('Data_Price '!BD$2:BD$1266,MATCH(Data!$DN767,'Data_Price '!$BE$2:$BE$1266,0))</f>
        <v>0</v>
      </c>
      <c r="DJ767" s="89" t="e">
        <f ca="1">_xll.Connector("TinyUrl.TinyUrl",DA767,0)</f>
        <v>#NAME?</v>
      </c>
      <c r="DK767" s="89" t="e">
        <f ca="1">_xll.Connector("TinyUrl.TinyUrl",DE767,0)</f>
        <v>#NAME?</v>
      </c>
      <c r="DL767" s="89" t="e">
        <f ca="1">_xll.Connector("TinyUrl.TinyUrl",DI767,0)</f>
        <v>#NAME?</v>
      </c>
      <c r="DM767" s="224" t="str">
        <f t="shared" si="406"/>
        <v>React 2</v>
      </c>
      <c r="DN767" s="89" t="str">
        <f t="shared" si="407"/>
        <v xml:space="preserve"> RossignolReact 2170 Unisex</v>
      </c>
      <c r="DO767" s="227"/>
    </row>
    <row r="768" spans="1:119" ht="15.45" customHeight="1">
      <c r="B768" s="224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#VALUE!</v>
      </c>
      <c r="F768" s="43" t="b">
        <f>CL768&gt;Driver!$F$56</f>
        <v>1</v>
      </c>
      <c r="G768" s="43" t="b">
        <f>AND(CB768&gt;Driver!$F$55,CB768&lt;Driver!$G$55)</f>
        <v>0</v>
      </c>
      <c r="H768" s="43" t="e">
        <f t="shared" si="374"/>
        <v>#VALUE!</v>
      </c>
      <c r="I768" s="43">
        <f t="shared" si="375"/>
        <v>0</v>
      </c>
      <c r="J768" s="43" t="e">
        <f t="array" ref="J768">NOT(OR(($H$9:$H$1273=TRUE)*($I$9:$I$1273&gt;0)*($BT$9:$BT$1273=BT768)*($K$9:$K$1273&gt;K768)))</f>
        <v>#VALUE!</v>
      </c>
      <c r="K768" s="72">
        <f t="shared" si="376"/>
        <v>0.66938482321651815</v>
      </c>
      <c r="L768" s="72">
        <f t="shared" si="377"/>
        <v>0.97448714849730078</v>
      </c>
      <c r="M768" s="72">
        <f t="shared" si="378"/>
        <v>0.36428249793573553</v>
      </c>
      <c r="N768" s="72">
        <f t="shared" si="379"/>
        <v>7.8087649402390436E-2</v>
      </c>
      <c r="O768" s="72">
        <f t="shared" si="380"/>
        <v>0.31468631499305133</v>
      </c>
      <c r="P768" s="72">
        <f t="shared" si="381"/>
        <v>0.70007352941176471</v>
      </c>
      <c r="Q768" s="72"/>
      <c r="R768" s="72"/>
      <c r="S768" s="72">
        <f t="shared" si="382"/>
        <v>0.83448333095768379</v>
      </c>
      <c r="T768" s="72">
        <f t="shared" si="383"/>
        <v>0.95763299952871161</v>
      </c>
      <c r="U768" s="72">
        <f t="shared" si="384"/>
        <v>0.90907331106383926</v>
      </c>
      <c r="V768" s="72">
        <f t="shared" si="385"/>
        <v>0.61013153580027679</v>
      </c>
      <c r="W768" s="72">
        <f t="shared" si="386"/>
        <v>0.99817537834066761</v>
      </c>
      <c r="X768" s="72">
        <f t="shared" si="387"/>
        <v>2.5512851502699219E-2</v>
      </c>
      <c r="Y768" s="72">
        <f t="shared" si="388"/>
        <v>0.63571750206426447</v>
      </c>
      <c r="Z768" s="72">
        <f t="shared" si="389"/>
        <v>0.92191235059760956</v>
      </c>
      <c r="AA768" s="72">
        <f t="shared" si="390"/>
        <v>0.68531368500694867</v>
      </c>
      <c r="AB768" s="72">
        <f t="shared" si="391"/>
        <v>0.29992647058823529</v>
      </c>
      <c r="AC768" s="72"/>
      <c r="AD768" s="72"/>
      <c r="AE768" s="72">
        <f t="shared" si="392"/>
        <v>0.16551666904231618</v>
      </c>
      <c r="AF768" s="72">
        <f t="shared" si="393"/>
        <v>4.2367000471288441E-2</v>
      </c>
      <c r="AG768" s="72">
        <f t="shared" si="394"/>
        <v>9.092668893616071E-2</v>
      </c>
      <c r="AH768" s="72">
        <f t="shared" si="395"/>
        <v>0.38986846419972321</v>
      </c>
      <c r="AI768" s="72">
        <f t="shared" si="396"/>
        <v>1.8246216593323927E-3</v>
      </c>
      <c r="AJ768" s="72">
        <f>(AV768-Driver!$K$179)/(Driver!$L$179-Driver!$K$179)</f>
        <v>0.21448714849730077</v>
      </c>
      <c r="AK768" s="72">
        <f>(AW768-Driver!$K$180)/(Driver!$L$180-Driver!$K$180)</f>
        <v>0.47086113415724434</v>
      </c>
      <c r="AL768" s="72">
        <f>(AX768-Driver!$K$181)/(Driver!$L$181-Driver!$K$181)</f>
        <v>0.52191235059760954</v>
      </c>
      <c r="AM768" s="72">
        <f>(AY768-Driver!$K$182)/(Driver!$L$182-Driver!$K$182)</f>
        <v>0.89931368500694864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397"/>
        <v>4.5143128476461811</v>
      </c>
      <c r="AW768" s="70">
        <f t="shared" si="398"/>
        <v>46.998209916304965</v>
      </c>
      <c r="AX768" s="70">
        <f t="shared" si="399"/>
        <v>5.6972111553784863</v>
      </c>
      <c r="AY768" s="70">
        <f>IFERROR(Driver!$K$19/Data!BH768/Data!BI768*Data!BK768*Data!BL768,"")</f>
        <v>-0.61635045724180604</v>
      </c>
      <c r="AZ768" s="70">
        <f t="shared" si="400"/>
        <v>41.917349218168283</v>
      </c>
      <c r="BA768" s="70"/>
      <c r="BB768" s="70"/>
      <c r="BC768" s="70">
        <f t="shared" si="401"/>
        <v>95.692786275060541</v>
      </c>
      <c r="BD768" s="70">
        <f t="shared" si="402"/>
        <v>14.320050166408892</v>
      </c>
      <c r="BE768" s="70">
        <f t="shared" si="403"/>
        <v>0.19107101850834649</v>
      </c>
      <c r="BF768" s="70">
        <f t="shared" si="404"/>
        <v>1.1442857905738708</v>
      </c>
      <c r="BG768" s="70">
        <f t="shared" si="405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219</v>
      </c>
      <c r="BS768" s="8" t="s">
        <v>405</v>
      </c>
      <c r="BT768" s="9" t="s">
        <v>409</v>
      </c>
      <c r="BU768" s="10">
        <v>184</v>
      </c>
      <c r="BV768" s="9" t="s">
        <v>222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305</v>
      </c>
      <c r="CU768" s="9" t="s">
        <v>303</v>
      </c>
      <c r="CV768" s="10"/>
      <c r="CW768" s="10"/>
      <c r="CX768" t="str">
        <f>INDEX('Data_Price '!AS$2:AS$1266,MATCH(Data!$DN768,'Data_Price '!$BE$2:$BE$1266,0))</f>
        <v>Armada ARV 86 Limited Black-Grey-Purple-Yellow 184 Ski Men</v>
      </c>
      <c r="CY768" t="str">
        <f>INDEX('Data_Price '!AT$2:AT$1266,MATCH(Data!$DN768,'Data_Price '!$BE$2:$BE$1266,0))</f>
        <v>! OutdoorXL.com</v>
      </c>
      <c r="CZ768">
        <f>INDEX('Data_Price '!AU$2:AU$1266,MATCH(Data!$DN768,'Data_Price '!$BE$2:$BE$1266,0))</f>
        <v>294.95</v>
      </c>
      <c r="DA768" t="str">
        <f>INDEX('Data_Price '!AV$2:AV$1266,MATCH(Data!$DN768,'Data_Price '!$BE$2:$BE$1266,0))</f>
        <v>https://www.google.com/url?url=https://www.outdoorxl.com/armada-arv-86-limited.html%3Fprl%3D92-20590x144-1001&amp;rct=j&amp;q=&amp;esrc=s&amp;sa=U&amp;ved=0ahUKEwjX7dnSz6P2AhX7mmoFHUYABXUQsDwIXQ&amp;usg=AOvVaw1jlidOLL__ODp8xoarsmhn</v>
      </c>
      <c r="DB768" t="str">
        <f>INDEX('Data_Price '!AW$2:AW$1266,MATCH(Data!$DN768,'Data_Price '!$BE$2:$BE$1266,0))</f>
        <v>Armada ARV 86 Limited incl Warden 11 binding Black-Grey-Purple-Yellow 184 Ski Men</v>
      </c>
      <c r="DC768" t="str">
        <f>INDEX('Data_Price '!AX$2:AX$1266,MATCH(Data!$DN768,'Data_Price '!$BE$2:$BE$1266,0))</f>
        <v>! OutdoorXL.com</v>
      </c>
      <c r="DD768">
        <f>INDEX('Data_Price '!AY$2:AY$1266,MATCH(Data!$DN768,'Data_Price '!$BE$2:$BE$1266,0))</f>
        <v>319.95</v>
      </c>
      <c r="DE768" t="str">
        <f>INDEX('Data_Price '!AZ$2:AZ$1266,MATCH(Data!$DN768,'Data_Price '!$BE$2:$BE$1266,0))</f>
        <v>https://www.google.com/url?url=https://www.outdoorxl.com/armada-arv-86-limited-incl-warden-13-dt.html%3Fprl%3D92-20590x144-1001&amp;rct=j&amp;q=&amp;esrc=s&amp;sa=U&amp;ved=0ahUKEwjX7dnSz6P2AhX7mmoFHUYABXUQ2SkIaA&amp;usg=AOvVaw1aYwC72VcCEsnzqtb-CB_j</v>
      </c>
      <c r="DF768" t="str">
        <f>INDEX('Data_Price '!BA$2:BA$1266,MATCH(Data!$DN768,'Data_Price '!$BE$2:$BE$1266,0))</f>
        <v>Armada ARV 86 Skis 2022</v>
      </c>
      <c r="DG768" t="str">
        <f>INDEX('Data_Price '!BB$2:BB$1266,MATCH(Data!$DN768,'Data_Price '!$BE$2:$BE$1266,0))</f>
        <v>Ski Pro  - Snow Ski &amp; Snowboard</v>
      </c>
      <c r="DH768">
        <f>INDEX('Data_Price '!BC$2:BC$1266,MATCH(Data!$DN768,'Data_Price '!$BE$2:$BE$1266,0))</f>
        <v>379.95</v>
      </c>
      <c r="DI768" t="str">
        <f>INDEX('Data_Price '!BD$2:BD$1266,MATCH(Data!$DN768,'Data_Price '!$BE$2:$BE$1266,0))</f>
        <v>https://www.google.com/url?q=https://www.skipro.com/products/arv-86-flat-12w%3Fvariant%3D40898658861233&amp;sa=U&amp;ved=0ahUKEwij2v_Sz6P2AhVyl2oFHXuYDWEQ2ykIHA&amp;usg=AOvVaw0tx4sJz7o4cJOBmEAL811n</v>
      </c>
      <c r="DJ768" s="89" t="e">
        <f ca="1">_xll.Connector("TinyUrl.TinyUrl",DA768,0)</f>
        <v>#NAME?</v>
      </c>
      <c r="DK768" s="89" t="e">
        <f ca="1">_xll.Connector("TinyUrl.TinyUrl",DE768,0)</f>
        <v>#NAME?</v>
      </c>
      <c r="DL768" s="89" t="e">
        <f ca="1">_xll.Connector("TinyUrl.TinyUrl",DI768,0)</f>
        <v>#NAME?</v>
      </c>
      <c r="DM768" s="224" t="str">
        <f t="shared" si="406"/>
        <v>ARV 86</v>
      </c>
      <c r="DN768" s="89" t="str">
        <f t="shared" si="407"/>
        <v xml:space="preserve"> ArmadaARV 86184 Unisex</v>
      </c>
      <c r="DO768" s="227" t="s">
        <v>1035</v>
      </c>
    </row>
    <row r="769" spans="2:119" ht="15.45" customHeight="1">
      <c r="B769" s="224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#VALUE!</v>
      </c>
      <c r="F769" s="43" t="b">
        <f>CL769&gt;Driver!$F$56</f>
        <v>1</v>
      </c>
      <c r="G769" s="43" t="b">
        <f>AND(CB769&gt;Driver!$F$55,CB769&lt;Driver!$G$55)</f>
        <v>0</v>
      </c>
      <c r="H769" s="43" t="e">
        <f t="shared" si="374"/>
        <v>#VALUE!</v>
      </c>
      <c r="I769" s="43">
        <f t="shared" si="375"/>
        <v>0</v>
      </c>
      <c r="J769" s="43" t="e">
        <f t="array" ref="J769">NOT(OR(($H$9:$H$1273=TRUE)*($I$9:$I$1273&gt;0)*($BT$9:$BT$1273=BT769)*($K$9:$K$1273&gt;K769)))</f>
        <v>#VALUE!</v>
      </c>
      <c r="K769" s="72">
        <f t="shared" si="376"/>
        <v>0.68886444239995404</v>
      </c>
      <c r="L769" s="72">
        <f t="shared" si="377"/>
        <v>0.90946418499717985</v>
      </c>
      <c r="M769" s="72">
        <f t="shared" si="378"/>
        <v>0.46826469980272822</v>
      </c>
      <c r="N769" s="72">
        <f t="shared" si="379"/>
        <v>9.5794599380256806E-2</v>
      </c>
      <c r="O769" s="72">
        <f t="shared" si="380"/>
        <v>0.36468577453773188</v>
      </c>
      <c r="P769" s="72">
        <f t="shared" si="381"/>
        <v>0.9443137254901961</v>
      </c>
      <c r="Q769" s="72"/>
      <c r="R769" s="72"/>
      <c r="S769" s="72">
        <f t="shared" si="382"/>
        <v>0.75473068617024985</v>
      </c>
      <c r="T769" s="72">
        <f t="shared" si="383"/>
        <v>0.90621564596611559</v>
      </c>
      <c r="U769" s="72">
        <f t="shared" si="384"/>
        <v>0.99763167273363806</v>
      </c>
      <c r="V769" s="72">
        <f t="shared" si="385"/>
        <v>0.62192840541216898</v>
      </c>
      <c r="W769" s="72">
        <f t="shared" si="386"/>
        <v>0.93814791832302358</v>
      </c>
      <c r="X769" s="72">
        <f t="shared" si="387"/>
        <v>9.0535815002820097E-2</v>
      </c>
      <c r="Y769" s="72">
        <f t="shared" si="388"/>
        <v>0.53173530019727178</v>
      </c>
      <c r="Z769" s="72">
        <f t="shared" si="389"/>
        <v>0.90420540061974319</v>
      </c>
      <c r="AA769" s="72">
        <f t="shared" si="390"/>
        <v>0.63531422546226812</v>
      </c>
      <c r="AB769" s="72">
        <f t="shared" si="391"/>
        <v>5.5686274509803901E-2</v>
      </c>
      <c r="AC769" s="72"/>
      <c r="AD769" s="72"/>
      <c r="AE769" s="72">
        <f t="shared" si="392"/>
        <v>0.24526931382975015</v>
      </c>
      <c r="AF769" s="72">
        <f t="shared" si="393"/>
        <v>9.3784354033884382E-2</v>
      </c>
      <c r="AG769" s="72">
        <f t="shared" si="394"/>
        <v>2.3683272663619914E-3</v>
      </c>
      <c r="AH769" s="72">
        <f t="shared" si="395"/>
        <v>0.37807159458783096</v>
      </c>
      <c r="AI769" s="72">
        <f t="shared" si="396"/>
        <v>6.1852081676976464E-2</v>
      </c>
      <c r="AJ769" s="72">
        <f>(AV769-Driver!$K$179)/(Driver!$L$179-Driver!$K$179)</f>
        <v>0.14946418499717989</v>
      </c>
      <c r="AK769" s="72">
        <f>(AW769-Driver!$K$180)/(Driver!$L$180-Driver!$K$180)</f>
        <v>0.23846794854492312</v>
      </c>
      <c r="AL769" s="72">
        <f>(AX769-Driver!$K$181)/(Driver!$L$181-Driver!$K$181)</f>
        <v>0.50420540061974317</v>
      </c>
      <c r="AM769" s="72">
        <f>(AY769-Driver!$K$182)/(Driver!$L$182-Driver!$K$182)</f>
        <v>0.84931422546226809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397"/>
        <v>3.1457739791073123</v>
      </c>
      <c r="AW769" s="70">
        <f t="shared" si="398"/>
        <v>24.272910110391273</v>
      </c>
      <c r="AX769" s="70">
        <f t="shared" si="399"/>
        <v>5.5378486055776888</v>
      </c>
      <c r="AY769" s="70">
        <f>IFERROR(Driver!$K$19/Data!BH769/Data!BI769*Data!BK769*Data!BL769,"")</f>
        <v>-0.92242174164956092</v>
      </c>
      <c r="AZ769" s="70">
        <f t="shared" si="400"/>
        <v>19.657483246463144</v>
      </c>
      <c r="BA769" s="70"/>
      <c r="BB769" s="70"/>
      <c r="BC769" s="70">
        <f t="shared" si="401"/>
        <v>54.324534992426848</v>
      </c>
      <c r="BD769" s="70">
        <f t="shared" si="402"/>
        <v>2.2708965386260087</v>
      </c>
      <c r="BE769" s="70">
        <f t="shared" si="403"/>
        <v>9.7792645086634183E-2</v>
      </c>
      <c r="BF769" s="70">
        <f t="shared" si="404"/>
        <v>2.4766593355375268</v>
      </c>
      <c r="BG769" s="70">
        <f t="shared" si="405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219</v>
      </c>
      <c r="BS769" s="8" t="s">
        <v>719</v>
      </c>
      <c r="BT769" s="9" t="s">
        <v>722</v>
      </c>
      <c r="BU769" s="10">
        <v>185</v>
      </c>
      <c r="BV769" s="9" t="s">
        <v>222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305</v>
      </c>
      <c r="CU769" s="9" t="s">
        <v>303</v>
      </c>
      <c r="CV769" s="9" t="s">
        <v>302</v>
      </c>
      <c r="CW769" s="10"/>
      <c r="CX769" t="str">
        <f>INDEX('Data_Price '!AS$2:AS$1266,MATCH(Data!$DN769,'Data_Price '!$BE$2:$BE$1266,0))</f>
        <v>Line Blend Skis - 2022 - Men's - 185 Cm</v>
      </c>
      <c r="CY769" t="str">
        <f>INDEX('Data_Price '!AT$2:AT$1266,MATCH(Data!$DN769,'Data_Price '!$BE$2:$BE$1266,0))</f>
        <v>eBay</v>
      </c>
      <c r="CZ769">
        <f>INDEX('Data_Price '!AU$2:AU$1266,MATCH(Data!$DN769,'Data_Price '!$BE$2:$BE$1266,0))</f>
        <v>499.99</v>
      </c>
      <c r="DA769" t="str">
        <f>INDEX('Data_Price '!AV$2:AV$1266,MATCH(Data!$DN769,'Data_Price '!$BE$2:$BE$1266,0))</f>
        <v>https://www.google.com/url?url=https://www.ebay.com/itm/144379123733%3Fchn%3Dps%26mkevt%3D1%26mkcid%3D28&amp;rct=j&amp;q=&amp;esrc=s&amp;sa=U&amp;ved=0ahUKEwjVh57Tz6P2AhUFk2oFHX2iB0AQ2SkIWA&amp;usg=AOvVaw0Q5KwYm-5wv6P9Zb1SmmLH</v>
      </c>
      <c r="DB769" t="str">
        <f>INDEX('Data_Price '!AW$2:AW$1266,MATCH(Data!$DN769,'Data_Price '!$BE$2:$BE$1266,0))</f>
        <v>'22 Line Blend Skis 185cm</v>
      </c>
      <c r="DC769" t="str">
        <f>INDEX('Data_Price '!AX$2:AX$1266,MATCH(Data!$DN769,'Data_Price '!$BE$2:$BE$1266,0))</f>
        <v>Al's Ski Equipment Barn</v>
      </c>
      <c r="DD769">
        <f>INDEX('Data_Price '!AY$2:AY$1266,MATCH(Data!$DN769,'Data_Price '!$BE$2:$BE$1266,0))</f>
        <v>595</v>
      </c>
      <c r="DE769" t="str">
        <f>INDEX('Data_Price '!AZ$2:AZ$1266,MATCH(Data!$DN769,'Data_Price '!$BE$2:$BE$1266,0))</f>
        <v>https://www.google.com/url?url=https://www.untracked.com/p7280c51b88lr-Froogle-22_line_blend_freeride_freestyle_skis.html%23chsku745371&amp;rct=j&amp;q=&amp;esrc=s&amp;sa=U&amp;ved=0ahUKEwjVh57Tz6P2AhUFk2oFHX2iB0AQ2SkIVQ&amp;usg=AOvVaw3-HuthZsXNqjgO7C8NPHWb</v>
      </c>
      <c r="DF769" t="str">
        <f>INDEX('Data_Price '!BA$2:BA$1266,MATCH(Data!$DN769,'Data_Price '!$BE$2:$BE$1266,0))</f>
        <v>Line 2022 Blend Skis</v>
      </c>
      <c r="DG769" t="str">
        <f>INDEX('Data_Price '!BB$2:BB$1266,MATCH(Data!$DN769,'Data_Price '!$BE$2:$BE$1266,0))</f>
        <v>evo.com</v>
      </c>
      <c r="DH769">
        <f>INDEX('Data_Price '!BC$2:BC$1266,MATCH(Data!$DN769,'Data_Price '!$BE$2:$BE$1266,0))</f>
        <v>599.95000000000005</v>
      </c>
      <c r="DI769" t="str">
        <f>INDEX('Data_Price '!BD$2:BD$1266,MATCH(Data!$DN769,'Data_Price '!$BE$2:$BE$1266,0))</f>
        <v>https://www.google.com/url?url=https://www.evo.com/skis/line-blend%3Fimage%3D197209/792957/line-skis-blend-skis-2022-.jpg&amp;rct=j&amp;q=&amp;esrc=s&amp;sa=U&amp;ved=0ahUKEwjVh57Tz6P2AhUFk2oFHX2iB0AQsDwITg&amp;usg=AOvVaw2_qU8gMBWnX_v79ANfOKML</v>
      </c>
      <c r="DJ769" s="89" t="e">
        <f ca="1">_xll.Connector("TinyUrl.TinyUrl",DA769,0)</f>
        <v>#NAME?</v>
      </c>
      <c r="DK769" s="89" t="e">
        <f ca="1">_xll.Connector("TinyUrl.TinyUrl",DE769,0)</f>
        <v>#NAME?</v>
      </c>
      <c r="DL769" s="89" t="e">
        <f ca="1">_xll.Connector("TinyUrl.TinyUrl",DI769,0)</f>
        <v>#NAME?</v>
      </c>
      <c r="DM769" s="224" t="str">
        <f t="shared" si="406"/>
        <v>Blend</v>
      </c>
      <c r="DN769" s="89" t="str">
        <f t="shared" si="407"/>
        <v xml:space="preserve"> LineBlend185 Unisex</v>
      </c>
      <c r="DO769" s="227" t="s">
        <v>1087</v>
      </c>
    </row>
    <row r="770" spans="2:119" ht="15.45" customHeight="1">
      <c r="B770" s="224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#VALUE!</v>
      </c>
      <c r="F770" s="43" t="b">
        <f>CL770&gt;Driver!$F$56</f>
        <v>0</v>
      </c>
      <c r="G770" s="43" t="b">
        <f>AND(CB770&gt;Driver!$F$55,CB770&lt;Driver!$G$55)</f>
        <v>0</v>
      </c>
      <c r="H770" s="43" t="e">
        <f t="shared" si="374"/>
        <v>#VALUE!</v>
      </c>
      <c r="I770" s="43">
        <f t="shared" si="375"/>
        <v>0</v>
      </c>
      <c r="J770" s="43" t="e">
        <f t="array" ref="J770">NOT(OR(($H$9:$H$1273=TRUE)*($I$9:$I$1273&gt;0)*($BT$9:$BT$1273=BT770)*($K$9:$K$1273&gt;K770)))</f>
        <v>#VALUE!</v>
      </c>
      <c r="K770" s="72">
        <f t="shared" si="376"/>
        <v>0.73895199731325478</v>
      </c>
      <c r="L770" s="72">
        <f t="shared" si="377"/>
        <v>0.91889130609942793</v>
      </c>
      <c r="M770" s="72">
        <f t="shared" si="378"/>
        <v>0.55901268852708164</v>
      </c>
      <c r="N770" s="72">
        <f t="shared" si="379"/>
        <v>0.37594384367292721</v>
      </c>
      <c r="O770" s="72">
        <f t="shared" si="380"/>
        <v>0.3087412807318467</v>
      </c>
      <c r="P770" s="72">
        <f t="shared" si="381"/>
        <v>0.99235294117647066</v>
      </c>
      <c r="Q770" s="72"/>
      <c r="R770" s="72"/>
      <c r="S770" s="72">
        <f t="shared" si="382"/>
        <v>0.67645107626830758</v>
      </c>
      <c r="T770" s="72">
        <f t="shared" si="383"/>
        <v>0.92677162871765506</v>
      </c>
      <c r="U770" s="72">
        <f t="shared" si="384"/>
        <v>0.93419101852820408</v>
      </c>
      <c r="V770" s="72">
        <f t="shared" si="385"/>
        <v>0.88342780025344869</v>
      </c>
      <c r="W770" s="72">
        <f t="shared" si="386"/>
        <v>0.95114733629300785</v>
      </c>
      <c r="X770" s="72">
        <f t="shared" si="387"/>
        <v>8.1108693900572071E-2</v>
      </c>
      <c r="Y770" s="72">
        <f t="shared" si="388"/>
        <v>0.44098731147291842</v>
      </c>
      <c r="Z770" s="72">
        <f t="shared" si="389"/>
        <v>0.62405615632707279</v>
      </c>
      <c r="AA770" s="72">
        <f t="shared" si="390"/>
        <v>0.6912587192681533</v>
      </c>
      <c r="AB770" s="72">
        <f t="shared" si="391"/>
        <v>7.6470588235293679E-3</v>
      </c>
      <c r="AC770" s="72"/>
      <c r="AD770" s="72"/>
      <c r="AE770" s="72">
        <f t="shared" si="392"/>
        <v>0.32354892373169242</v>
      </c>
      <c r="AF770" s="72">
        <f t="shared" si="393"/>
        <v>7.3228371282344953E-2</v>
      </c>
      <c r="AG770" s="72">
        <f t="shared" si="394"/>
        <v>6.5808981471795924E-2</v>
      </c>
      <c r="AH770" s="72">
        <f t="shared" si="395"/>
        <v>0.11657219974655131</v>
      </c>
      <c r="AI770" s="72">
        <f t="shared" si="396"/>
        <v>4.8852663706992192E-2</v>
      </c>
      <c r="AJ770" s="72">
        <f>(AV770-Driver!$K$179)/(Driver!$L$179-Driver!$K$179)</f>
        <v>0.15889130609942792</v>
      </c>
      <c r="AK770" s="72">
        <f>(AW770-Driver!$K$180)/(Driver!$L$180-Driver!$K$180)</f>
        <v>0.1714134328885501</v>
      </c>
      <c r="AL770" s="72">
        <f>(AX770-Driver!$K$181)/(Driver!$L$181-Driver!$K$181)</f>
        <v>0.22405615632707271</v>
      </c>
      <c r="AM770" s="72">
        <f>(AY770-Driver!$K$182)/(Driver!$L$182-Driver!$K$182)</f>
        <v>0.90525871926815327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397"/>
        <v>3.3441866775200109</v>
      </c>
      <c r="AW770" s="70">
        <f t="shared" si="398"/>
        <v>17.715773042811875</v>
      </c>
      <c r="AX770" s="70">
        <f t="shared" si="399"/>
        <v>3.0165054069436543</v>
      </c>
      <c r="AY770" s="70">
        <f>IFERROR(Driver!$K$19/Data!BH770/Data!BI770*Data!BK770*Data!BL770,"")</f>
        <v>-0.57995797842813035</v>
      </c>
      <c r="AZ770" s="70">
        <f t="shared" si="400"/>
        <v>15.279225614296351</v>
      </c>
      <c r="BA770" s="70"/>
      <c r="BB770" s="70"/>
      <c r="BC770" s="70">
        <f t="shared" si="401"/>
        <v>13.720357145270071</v>
      </c>
      <c r="BD770" s="70">
        <f t="shared" si="402"/>
        <v>4.0900645890910772</v>
      </c>
      <c r="BE770" s="70">
        <f t="shared" si="403"/>
        <v>3.4363307979855512E-2</v>
      </c>
      <c r="BF770" s="70">
        <f t="shared" si="404"/>
        <v>32.011178845636586</v>
      </c>
      <c r="BG770" s="70">
        <f t="shared" si="405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219</v>
      </c>
      <c r="BS770" s="8" t="s">
        <v>855</v>
      </c>
      <c r="BT770" s="9" t="s">
        <v>863</v>
      </c>
      <c r="BU770" s="10">
        <v>158</v>
      </c>
      <c r="BV770" s="9" t="s">
        <v>222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305</v>
      </c>
      <c r="CU770" s="9" t="s">
        <v>302</v>
      </c>
      <c r="CV770" s="10"/>
      <c r="CW770" s="10"/>
      <c r="CX770" t="e">
        <f>INDEX('Data_Price '!AS$2:AS$1266,MATCH(Data!$DN770,'Data_Price '!$BE$2:$BE$1266,0))</f>
        <v>#N/A</v>
      </c>
      <c r="CY770" t="e">
        <f>INDEX('Data_Price '!AT$2:AT$1266,MATCH(Data!$DN770,'Data_Price '!$BE$2:$BE$1266,0))</f>
        <v>#N/A</v>
      </c>
      <c r="CZ770" t="e">
        <f>INDEX('Data_Price '!AU$2:AU$1266,MATCH(Data!$DN770,'Data_Price '!$BE$2:$BE$1266,0))</f>
        <v>#N/A</v>
      </c>
      <c r="DA770" t="e">
        <f>INDEX('Data_Price '!AV$2:AV$1266,MATCH(Data!$DN770,'Data_Price '!$BE$2:$BE$1266,0))</f>
        <v>#N/A</v>
      </c>
      <c r="DB770" t="e">
        <f>INDEX('Data_Price '!AW$2:AW$1266,MATCH(Data!$DN770,'Data_Price '!$BE$2:$BE$1266,0))</f>
        <v>#N/A</v>
      </c>
      <c r="DC770" t="e">
        <f>INDEX('Data_Price '!AX$2:AX$1266,MATCH(Data!$DN770,'Data_Price '!$BE$2:$BE$1266,0))</f>
        <v>#N/A</v>
      </c>
      <c r="DD770" t="e">
        <f>INDEX('Data_Price '!AY$2:AY$1266,MATCH(Data!$DN770,'Data_Price '!$BE$2:$BE$1266,0))</f>
        <v>#N/A</v>
      </c>
      <c r="DE770" t="e">
        <f>INDEX('Data_Price '!AZ$2:AZ$1266,MATCH(Data!$DN770,'Data_Price '!$BE$2:$BE$1266,0))</f>
        <v>#N/A</v>
      </c>
      <c r="DF770" t="e">
        <f>INDEX('Data_Price '!BA$2:BA$1266,MATCH(Data!$DN770,'Data_Price '!$BE$2:$BE$1266,0))</f>
        <v>#N/A</v>
      </c>
      <c r="DG770" t="e">
        <f>INDEX('Data_Price '!BB$2:BB$1266,MATCH(Data!$DN770,'Data_Price '!$BE$2:$BE$1266,0))</f>
        <v>#N/A</v>
      </c>
      <c r="DH770" t="e">
        <f>INDEX('Data_Price '!BC$2:BC$1266,MATCH(Data!$DN770,'Data_Price '!$BE$2:$BE$1266,0))</f>
        <v>#N/A</v>
      </c>
      <c r="DI770" t="e">
        <f>INDEX('Data_Price '!BD$2:BD$1266,MATCH(Data!$DN770,'Data_Price '!$BE$2:$BE$1266,0))</f>
        <v>#N/A</v>
      </c>
      <c r="DJ770" s="89" t="e">
        <f ca="1">_xll.Connector("TinyUrl.TinyUrl",DA770,0)</f>
        <v>#NAME?</v>
      </c>
      <c r="DK770" s="89" t="e">
        <f ca="1">_xll.Connector("TinyUrl.TinyUrl",DE770,0)</f>
        <v>#NAME?</v>
      </c>
      <c r="DL770" s="89" t="e">
        <f ca="1">_xll.Connector("TinyUrl.TinyUrl",DI770,0)</f>
        <v>#NAME?</v>
      </c>
      <c r="DM770" s="224" t="str">
        <f t="shared" si="406"/>
        <v>Blaze 94</v>
      </c>
      <c r="DN770" s="89" t="str">
        <f t="shared" si="407"/>
        <v xml:space="preserve"> VölklBlaze 94158 Unisex</v>
      </c>
      <c r="DO770" s="227" t="s">
        <v>967</v>
      </c>
    </row>
    <row r="771" spans="2:119" ht="15.45" customHeight="1">
      <c r="B771" s="224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#VALUE!</v>
      </c>
      <c r="F771" s="43" t="b">
        <f>CL771&gt;Driver!$F$56</f>
        <v>0</v>
      </c>
      <c r="G771" s="43" t="b">
        <f>AND(CB771&gt;Driver!$F$55,CB771&lt;Driver!$G$55)</f>
        <v>1</v>
      </c>
      <c r="H771" s="43" t="e">
        <f t="shared" si="374"/>
        <v>#VALUE!</v>
      </c>
      <c r="I771" s="43">
        <f t="shared" si="375"/>
        <v>0</v>
      </c>
      <c r="J771" s="43" t="e">
        <f t="array" ref="J771">NOT(OR(($H$9:$H$1273=TRUE)*($I$9:$I$1273&gt;0)*($BT$9:$BT$1273=BT771)*($K$9:$K$1273&gt;K771)))</f>
        <v>#VALUE!</v>
      </c>
      <c r="K771" s="72">
        <f t="shared" si="376"/>
        <v>0.70820523718434103</v>
      </c>
      <c r="L771" s="72">
        <f t="shared" si="377"/>
        <v>0.87626782692772542</v>
      </c>
      <c r="M771" s="72">
        <f t="shared" si="378"/>
        <v>0.54014264744095675</v>
      </c>
      <c r="N771" s="72">
        <f t="shared" si="379"/>
        <v>0.32724973123379497</v>
      </c>
      <c r="O771" s="72">
        <f t="shared" si="380"/>
        <v>0.30877461631783321</v>
      </c>
      <c r="P771" s="72">
        <f t="shared" si="381"/>
        <v>0.98440359477124173</v>
      </c>
      <c r="Q771" s="72"/>
      <c r="R771" s="72"/>
      <c r="S771" s="72">
        <f t="shared" si="382"/>
        <v>0.67593391123987312</v>
      </c>
      <c r="T771" s="72">
        <f t="shared" si="383"/>
        <v>0.90368796292591769</v>
      </c>
      <c r="U771" s="72">
        <f t="shared" si="384"/>
        <v>0.86781248193829064</v>
      </c>
      <c r="V771" s="72">
        <f t="shared" si="385"/>
        <v>0.67133551020681126</v>
      </c>
      <c r="W771" s="72">
        <f t="shared" si="386"/>
        <v>0.94250411861614503</v>
      </c>
      <c r="X771" s="72">
        <f t="shared" si="387"/>
        <v>0.1237321730722746</v>
      </c>
      <c r="Y771" s="72">
        <f t="shared" si="388"/>
        <v>0.45985735255904331</v>
      </c>
      <c r="Z771" s="72">
        <f t="shared" si="389"/>
        <v>0.67275026876620503</v>
      </c>
      <c r="AA771" s="72">
        <f t="shared" si="390"/>
        <v>0.69122538368216679</v>
      </c>
      <c r="AB771" s="72">
        <f t="shared" si="391"/>
        <v>1.5596405228758214E-2</v>
      </c>
      <c r="AC771" s="72"/>
      <c r="AD771" s="72"/>
      <c r="AE771" s="72">
        <f t="shared" si="392"/>
        <v>0.32406608876012688</v>
      </c>
      <c r="AF771" s="72">
        <f t="shared" si="393"/>
        <v>9.6312037074082271E-2</v>
      </c>
      <c r="AG771" s="72">
        <f t="shared" si="394"/>
        <v>0.13218751806170936</v>
      </c>
      <c r="AH771" s="72">
        <f t="shared" si="395"/>
        <v>0.32866448979318874</v>
      </c>
      <c r="AI771" s="72">
        <f t="shared" si="396"/>
        <v>5.7495881383855016E-2</v>
      </c>
      <c r="AJ771" s="72">
        <f>(AV771-Driver!$K$179)/(Driver!$L$179-Driver!$K$179)</f>
        <v>0.11626782692772539</v>
      </c>
      <c r="AK771" s="72">
        <f>(AW771-Driver!$K$180)/(Driver!$L$180-Driver!$K$180)</f>
        <v>0.15422987124303836</v>
      </c>
      <c r="AL771" s="72">
        <f>(AX771-Driver!$K$181)/(Driver!$L$181-Driver!$K$181)</f>
        <v>0.27275026876620501</v>
      </c>
      <c r="AM771" s="72">
        <f>(AY771-Driver!$K$182)/(Driver!$L$182-Driver!$K$182)</f>
        <v>0.90522538368216676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397"/>
        <v>2.447089947089947</v>
      </c>
      <c r="AW771" s="70">
        <f t="shared" si="398"/>
        <v>16.035424330784281</v>
      </c>
      <c r="AX771" s="70">
        <f t="shared" si="399"/>
        <v>3.4547524188958452</v>
      </c>
      <c r="AY771" s="70">
        <f>IFERROR(Driver!$K$19/Data!BH771/Data!BI771*Data!BK771*Data!BL771,"")</f>
        <v>-0.5801620419462622</v>
      </c>
      <c r="AZ771" s="70">
        <f t="shared" si="400"/>
        <v>13.160833953834699</v>
      </c>
      <c r="BA771" s="70"/>
      <c r="BB771" s="70"/>
      <c r="BC771" s="70">
        <f t="shared" si="401"/>
        <v>13.452100049748175</v>
      </c>
      <c r="BD771" s="70">
        <f t="shared" si="402"/>
        <v>2.0472010683578197</v>
      </c>
      <c r="BE771" s="70">
        <f t="shared" si="403"/>
        <v>0.23232448716638954</v>
      </c>
      <c r="BF771" s="70">
        <f t="shared" si="404"/>
        <v>8.0568447175364337</v>
      </c>
      <c r="BG771" s="70">
        <f t="shared" si="405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219</v>
      </c>
      <c r="BS771" s="8" t="s">
        <v>550</v>
      </c>
      <c r="BT771" s="9" t="s">
        <v>560</v>
      </c>
      <c r="BU771" s="10">
        <v>154</v>
      </c>
      <c r="BV771" s="9" t="s">
        <v>390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305</v>
      </c>
      <c r="CU771" s="9" t="s">
        <v>304</v>
      </c>
      <c r="CV771" s="9" t="s">
        <v>302</v>
      </c>
      <c r="CW771" s="10"/>
      <c r="CX771" t="str">
        <f>INDEX('Data_Price '!AS$2:AS$1266,MATCH(Data!$DN771,'Data_Price '!$BE$2:$BE$1266,0))</f>
        <v>Elan Ripstick 102 W Women's All Mountain Powder Skis 2021/22 154 cm</v>
      </c>
      <c r="CY771" t="str">
        <f>INDEX('Data_Price '!AT$2:AT$1266,MATCH(Data!$DN771,'Data_Price '!$BE$2:$BE$1266,0))</f>
        <v>Utah SKI Gear</v>
      </c>
      <c r="CZ771">
        <f>INDEX('Data_Price '!AU$2:AU$1266,MATCH(Data!$DN771,'Data_Price '!$BE$2:$BE$1266,0))</f>
        <v>649.99</v>
      </c>
      <c r="DA771" t="str">
        <f>INDEX('Data_Price '!AV$2:AV$1266,MATCH(Data!$DN771,'Data_Price '!$BE$2:$BE$1266,0))</f>
        <v>https://www.google.com/url?url=https://www.utahskigear.com/products/elan-ripstick-102-w-womens-all-mountain-skis-2021-2022%3Fvariant%3D35606351413406%26currency%3DUSD%26utm_medium%3Dproduct_sync%26utm_source%3Dgoogle%26utm_content%3Dsag_organic%26utm_campaign%3Dsag_organic&amp;rct=j&amp;q=&amp;esrc=s&amp;sa=U&amp;ved=0ahUKEwjCl8fUz6P2AhWnlWoFHSWnDO0Q2SkIaA&amp;usg=AOvVaw1mEuLNb1lSIB7Gj5P8qDoD</v>
      </c>
      <c r="DB771">
        <f>INDEX('Data_Price '!AW$2:AW$1266,MATCH(Data!$DN771,'Data_Price '!$BE$2:$BE$1266,0))</f>
        <v>0</v>
      </c>
      <c r="DC771">
        <f>INDEX('Data_Price '!AX$2:AX$1266,MATCH(Data!$DN771,'Data_Price '!$BE$2:$BE$1266,0))</f>
        <v>0</v>
      </c>
      <c r="DD771">
        <f>INDEX('Data_Price '!AY$2:AY$1266,MATCH(Data!$DN771,'Data_Price '!$BE$2:$BE$1266,0))</f>
        <v>0</v>
      </c>
      <c r="DE771">
        <f>INDEX('Data_Price '!AZ$2:AZ$1266,MATCH(Data!$DN771,'Data_Price '!$BE$2:$BE$1266,0))</f>
        <v>0</v>
      </c>
      <c r="DF771">
        <f>INDEX('Data_Price '!BA$2:BA$1266,MATCH(Data!$DN771,'Data_Price '!$BE$2:$BE$1266,0))</f>
        <v>0</v>
      </c>
      <c r="DG771">
        <f>INDEX('Data_Price '!BB$2:BB$1266,MATCH(Data!$DN771,'Data_Price '!$BE$2:$BE$1266,0))</f>
        <v>0</v>
      </c>
      <c r="DH771">
        <f>INDEX('Data_Price '!BC$2:BC$1266,MATCH(Data!$DN771,'Data_Price '!$BE$2:$BE$1266,0))</f>
        <v>0</v>
      </c>
      <c r="DI771">
        <f>INDEX('Data_Price '!BD$2:BD$1266,MATCH(Data!$DN771,'Data_Price '!$BE$2:$BE$1266,0))</f>
        <v>0</v>
      </c>
      <c r="DJ771" s="89" t="e">
        <f ca="1">_xll.Connector("TinyUrl.TinyUrl",DA771,0)</f>
        <v>#NAME?</v>
      </c>
      <c r="DK771" s="89" t="e">
        <f ca="1">_xll.Connector("TinyUrl.TinyUrl",DE771,0)</f>
        <v>#NAME?</v>
      </c>
      <c r="DL771" s="89" t="e">
        <f ca="1">_xll.Connector("TinyUrl.TinyUrl",DI771,0)</f>
        <v>#NAME?</v>
      </c>
      <c r="DM771" s="224" t="str">
        <f t="shared" si="406"/>
        <v>Ripstick 102 W</v>
      </c>
      <c r="DN771" s="89" t="str">
        <f t="shared" si="407"/>
        <v xml:space="preserve"> ElanRipstick 102 W154 Women's</v>
      </c>
      <c r="DO771" s="227"/>
    </row>
    <row r="772" spans="2:119" ht="15.45" customHeight="1">
      <c r="B772" s="224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#VALUE!</v>
      </c>
      <c r="F772" s="43" t="b">
        <f>CL772&gt;Driver!$F$56</f>
        <v>0</v>
      </c>
      <c r="G772" s="43" t="b">
        <f>AND(CB772&gt;Driver!$F$55,CB772&lt;Driver!$G$55)</f>
        <v>0</v>
      </c>
      <c r="H772" s="43" t="e">
        <f t="shared" si="374"/>
        <v>#VALUE!</v>
      </c>
      <c r="I772" s="43">
        <f t="shared" si="375"/>
        <v>0</v>
      </c>
      <c r="J772" s="43" t="e">
        <f t="array" ref="J772">NOT(OR(($H$9:$H$1273=TRUE)*($I$9:$I$1273&gt;0)*($BT$9:$BT$1273=BT772)*($K$9:$K$1273&gt;K772)))</f>
        <v>#VALUE!</v>
      </c>
      <c r="K772" s="72">
        <f t="shared" si="376"/>
        <v>0.58957799540036282</v>
      </c>
      <c r="L772" s="72">
        <f t="shared" si="377"/>
        <v>0.78368866328257192</v>
      </c>
      <c r="M772" s="72">
        <f t="shared" si="378"/>
        <v>0.39546732751815361</v>
      </c>
      <c r="N772" s="72">
        <f t="shared" si="379"/>
        <v>7.6190476190476253E-2</v>
      </c>
      <c r="O772" s="72">
        <f t="shared" si="380"/>
        <v>0.24138797695221992</v>
      </c>
      <c r="P772" s="72">
        <f t="shared" si="381"/>
        <v>0.86882352941176477</v>
      </c>
      <c r="Q772" s="72"/>
      <c r="R772" s="72"/>
      <c r="S772" s="72">
        <f t="shared" si="382"/>
        <v>0.72481961148049279</v>
      </c>
      <c r="T772" s="72">
        <f t="shared" si="383"/>
        <v>9.9999999999999978E-2</v>
      </c>
      <c r="U772" s="72">
        <f t="shared" si="384"/>
        <v>9.9999999999999978E-2</v>
      </c>
      <c r="V772" s="72">
        <f t="shared" si="385"/>
        <v>0.60096730039105706</v>
      </c>
      <c r="W772" s="72">
        <f t="shared" si="386"/>
        <v>0.95689690218716972</v>
      </c>
      <c r="X772" s="72">
        <f t="shared" si="387"/>
        <v>0.21631133671742808</v>
      </c>
      <c r="Y772" s="72">
        <f t="shared" si="388"/>
        <v>0.60453267248184639</v>
      </c>
      <c r="Z772" s="72">
        <f t="shared" si="389"/>
        <v>0.92380952380952375</v>
      </c>
      <c r="AA772" s="72">
        <f t="shared" si="390"/>
        <v>0.75861202304778008</v>
      </c>
      <c r="AB772" s="72">
        <f t="shared" si="391"/>
        <v>0.13117647058823523</v>
      </c>
      <c r="AC772" s="72"/>
      <c r="AD772" s="72"/>
      <c r="AE772" s="72">
        <f t="shared" si="392"/>
        <v>0.27518038851950716</v>
      </c>
      <c r="AF772" s="72">
        <f t="shared" si="393"/>
        <v>0.9</v>
      </c>
      <c r="AG772" s="72">
        <f t="shared" si="394"/>
        <v>0.9</v>
      </c>
      <c r="AH772" s="72">
        <f t="shared" si="395"/>
        <v>0.39903269960894294</v>
      </c>
      <c r="AI772" s="72">
        <f t="shared" si="396"/>
        <v>4.3103097812830317E-2</v>
      </c>
      <c r="AJ772" s="72">
        <f>(AV772-Driver!$K$179)/(Driver!$L$179-Driver!$K$179)</f>
        <v>2.3688663282571912E-2</v>
      </c>
      <c r="AK772" s="72">
        <f>(AW772-Driver!$K$180)/(Driver!$L$180-Driver!$K$180)</f>
        <v>0.31834800221360249</v>
      </c>
      <c r="AL772" s="72">
        <f>(AX772-Driver!$K$181)/(Driver!$L$181-Driver!$K$181)</f>
        <v>0.52380952380952372</v>
      </c>
      <c r="AM772" s="72">
        <f>(AY772-Driver!$K$182)/(Driver!$L$182-Driver!$K$182)</f>
        <v>0.97261202304778005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397"/>
        <v>0.4985754985754986</v>
      </c>
      <c r="AW772" s="70">
        <f t="shared" si="398"/>
        <v>32.084232819145299</v>
      </c>
      <c r="AX772" s="70">
        <f t="shared" si="399"/>
        <v>5.7142857142857135</v>
      </c>
      <c r="AY772" s="70">
        <f>IFERROR(Driver!$K$19/Data!BH772/Data!BI772*Data!BK772*Data!BL772,"")</f>
        <v>-0.16765527786565432</v>
      </c>
      <c r="AZ772" s="70">
        <f t="shared" si="400"/>
        <v>26.53760238272524</v>
      </c>
      <c r="BA772" s="70"/>
      <c r="BB772" s="70"/>
      <c r="BC772" s="70">
        <f t="shared" si="401"/>
        <v>38.809452612432153</v>
      </c>
      <c r="BD772" s="70">
        <f t="shared" si="402"/>
        <v>394.96181978940609</v>
      </c>
      <c r="BE772" s="70">
        <f t="shared" si="403"/>
        <v>1</v>
      </c>
      <c r="BF772" s="70">
        <f t="shared" si="404"/>
        <v>0.10924978350004202</v>
      </c>
      <c r="BG772" s="70">
        <f t="shared" si="405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219</v>
      </c>
      <c r="BS772" s="8" t="s">
        <v>771</v>
      </c>
      <c r="BT772" s="9" t="s">
        <v>800</v>
      </c>
      <c r="BU772" s="10">
        <v>162</v>
      </c>
      <c r="BV772" s="9" t="s">
        <v>222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307</v>
      </c>
      <c r="CU772" s="10"/>
      <c r="CV772" s="10"/>
      <c r="CW772" s="10"/>
      <c r="CX772">
        <f>INDEX('Data_Price '!AS$2:AS$1266,MATCH(Data!$DN772,'Data_Price '!$BE$2:$BE$1266,0))</f>
        <v>0</v>
      </c>
      <c r="CY772">
        <f>INDEX('Data_Price '!AT$2:AT$1266,MATCH(Data!$DN772,'Data_Price '!$BE$2:$BE$1266,0))</f>
        <v>0</v>
      </c>
      <c r="CZ772">
        <f>INDEX('Data_Price '!AU$2:AU$1266,MATCH(Data!$DN772,'Data_Price '!$BE$2:$BE$1266,0))</f>
        <v>0</v>
      </c>
      <c r="DA772">
        <f>INDEX('Data_Price '!AV$2:AV$1266,MATCH(Data!$DN772,'Data_Price '!$BE$2:$BE$1266,0))</f>
        <v>0</v>
      </c>
      <c r="DB772">
        <f>INDEX('Data_Price '!AW$2:AW$1266,MATCH(Data!$DN772,'Data_Price '!$BE$2:$BE$1266,0))</f>
        <v>0</v>
      </c>
      <c r="DC772">
        <f>INDEX('Data_Price '!AX$2:AX$1266,MATCH(Data!$DN772,'Data_Price '!$BE$2:$BE$1266,0))</f>
        <v>0</v>
      </c>
      <c r="DD772">
        <f>INDEX('Data_Price '!AY$2:AY$1266,MATCH(Data!$DN772,'Data_Price '!$BE$2:$BE$1266,0))</f>
        <v>0</v>
      </c>
      <c r="DE772">
        <f>INDEX('Data_Price '!AZ$2:AZ$1266,MATCH(Data!$DN772,'Data_Price '!$BE$2:$BE$1266,0))</f>
        <v>0</v>
      </c>
      <c r="DF772">
        <f>INDEX('Data_Price '!BA$2:BA$1266,MATCH(Data!$DN772,'Data_Price '!$BE$2:$BE$1266,0))</f>
        <v>0</v>
      </c>
      <c r="DG772">
        <f>INDEX('Data_Price '!BB$2:BB$1266,MATCH(Data!$DN772,'Data_Price '!$BE$2:$BE$1266,0))</f>
        <v>0</v>
      </c>
      <c r="DH772">
        <f>INDEX('Data_Price '!BC$2:BC$1266,MATCH(Data!$DN772,'Data_Price '!$BE$2:$BE$1266,0))</f>
        <v>0</v>
      </c>
      <c r="DI772">
        <f>INDEX('Data_Price '!BD$2:BD$1266,MATCH(Data!$DN772,'Data_Price '!$BE$2:$BE$1266,0))</f>
        <v>0</v>
      </c>
      <c r="DJ772" s="89" t="e">
        <f ca="1">_xll.Connector("TinyUrl.TinyUrl",DA772,0)</f>
        <v>#NAME?</v>
      </c>
      <c r="DK772" s="89" t="e">
        <f ca="1">_xll.Connector("TinyUrl.TinyUrl",DE772,0)</f>
        <v>#NAME?</v>
      </c>
      <c r="DL772" s="89" t="e">
        <f ca="1">_xll.Connector("TinyUrl.TinyUrl",DI772,0)</f>
        <v>#NAME?</v>
      </c>
      <c r="DM772" s="224" t="str">
        <f t="shared" si="406"/>
        <v>Hero Elite Short Turn Ti</v>
      </c>
      <c r="DN772" s="89" t="str">
        <f t="shared" si="407"/>
        <v xml:space="preserve"> RossignolHero Elite Short Turn Ti162 Unisex</v>
      </c>
      <c r="DO772" s="227"/>
    </row>
    <row r="773" spans="2:119" ht="15.45" customHeight="1">
      <c r="B773" s="224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#VALUE!</v>
      </c>
      <c r="F773" s="43" t="b">
        <f>CL773&gt;Driver!$F$56</f>
        <v>0</v>
      </c>
      <c r="G773" s="43" t="b">
        <f>AND(CB773&gt;Driver!$F$55,CB773&lt;Driver!$G$55)</f>
        <v>0</v>
      </c>
      <c r="H773" s="43" t="e">
        <f t="shared" si="374"/>
        <v>#VALUE!</v>
      </c>
      <c r="I773" s="43">
        <f t="shared" si="375"/>
        <v>0</v>
      </c>
      <c r="J773" s="43" t="e">
        <f t="array" ref="J773">NOT(OR(($H$9:$H$1273=TRUE)*($I$9:$I$1273&gt;0)*($BT$9:$BT$1273=BT773)*($K$9:$K$1273&gt;K773)))</f>
        <v>#VALUE!</v>
      </c>
      <c r="K773" s="72">
        <f t="shared" si="376"/>
        <v>0.60032927665115388</v>
      </c>
      <c r="L773" s="72">
        <f t="shared" si="377"/>
        <v>0.88112480863749898</v>
      </c>
      <c r="M773" s="72">
        <f t="shared" si="378"/>
        <v>0.31953374466480877</v>
      </c>
      <c r="N773" s="72">
        <f t="shared" si="379"/>
        <v>-5.0920129007778314E-2</v>
      </c>
      <c r="O773" s="72">
        <f t="shared" si="380"/>
        <v>0.29020763751200862</v>
      </c>
      <c r="P773" s="72">
        <f t="shared" si="381"/>
        <v>0.71931372549019623</v>
      </c>
      <c r="Q773" s="72"/>
      <c r="R773" s="72"/>
      <c r="S773" s="72">
        <f t="shared" si="382"/>
        <v>0.80136392402731271</v>
      </c>
      <c r="T773" s="72">
        <f t="shared" si="383"/>
        <v>0.97211666666375962</v>
      </c>
      <c r="U773" s="72">
        <f t="shared" si="384"/>
        <v>0.94223270373264301</v>
      </c>
      <c r="V773" s="72">
        <f t="shared" si="385"/>
        <v>0.65862268858720974</v>
      </c>
      <c r="W773" s="72">
        <f t="shared" si="386"/>
        <v>0.98116689366823984</v>
      </c>
      <c r="X773" s="72">
        <f t="shared" si="387"/>
        <v>0.11887519136250096</v>
      </c>
      <c r="Y773" s="72">
        <f t="shared" si="388"/>
        <v>0.68046625533519123</v>
      </c>
      <c r="Z773" s="72">
        <f t="shared" si="389"/>
        <v>1.0509201290077783</v>
      </c>
      <c r="AA773" s="72">
        <f t="shared" si="390"/>
        <v>0.70979236248799138</v>
      </c>
      <c r="AB773" s="72">
        <f t="shared" si="391"/>
        <v>0.28068627450980382</v>
      </c>
      <c r="AC773" s="72"/>
      <c r="AD773" s="72"/>
      <c r="AE773" s="72">
        <f t="shared" si="392"/>
        <v>0.19863607597268734</v>
      </c>
      <c r="AF773" s="72">
        <f t="shared" si="393"/>
        <v>2.7883333336240407E-2</v>
      </c>
      <c r="AG773" s="72">
        <f t="shared" si="394"/>
        <v>5.7767296267357035E-2</v>
      </c>
      <c r="AH773" s="72">
        <f t="shared" si="395"/>
        <v>0.34137731141279021</v>
      </c>
      <c r="AI773" s="72">
        <f t="shared" si="396"/>
        <v>1.883310633176016E-2</v>
      </c>
      <c r="AJ773" s="72">
        <f>(AV773-Driver!$K$179)/(Driver!$L$179-Driver!$K$179)</f>
        <v>0.35887519136250096</v>
      </c>
      <c r="AK773" s="72">
        <f>(AW773-Driver!$K$180)/(Driver!$L$180-Driver!$K$180)</f>
        <v>0.46633481041498531</v>
      </c>
      <c r="AL773" s="72">
        <f>(AX773-Driver!$K$181)/(Driver!$L$181-Driver!$K$181)</f>
        <v>0.6509201290077784</v>
      </c>
      <c r="AM773" s="72">
        <f>(AY773-Driver!$K$182)/(Driver!$L$182-Driver!$K$182)</f>
        <v>0.92379236248799135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397"/>
        <v>7.5532492199158856</v>
      </c>
      <c r="AW773" s="70">
        <f t="shared" si="398"/>
        <v>46.555589089061534</v>
      </c>
      <c r="AX773" s="70">
        <f t="shared" si="399"/>
        <v>6.8582811610700052</v>
      </c>
      <c r="AY773" s="70">
        <f>IFERROR(Driver!$K$19/Data!BH773/Data!BI773*Data!BK773*Data!BL773,"")</f>
        <v>-0.46650443239566292</v>
      </c>
      <c r="AZ773" s="70">
        <f t="shared" si="400"/>
        <v>40.16381236038719</v>
      </c>
      <c r="BA773" s="70"/>
      <c r="BB773" s="70"/>
      <c r="BC773" s="70">
        <f t="shared" si="401"/>
        <v>78.513519657895401</v>
      </c>
      <c r="BD773" s="70">
        <f t="shared" si="402"/>
        <v>8.1030201006684504</v>
      </c>
      <c r="BE773" s="70">
        <f t="shared" si="403"/>
        <v>4.2403558638166958E-2</v>
      </c>
      <c r="BF773" s="70">
        <f t="shared" si="404"/>
        <v>6.621020828229069</v>
      </c>
      <c r="BG773" s="70">
        <f t="shared" si="405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219</v>
      </c>
      <c r="BS773" s="8" t="s">
        <v>668</v>
      </c>
      <c r="BT773" s="9" t="s">
        <v>672</v>
      </c>
      <c r="BU773" s="10">
        <v>181</v>
      </c>
      <c r="BV773" s="9" t="s">
        <v>222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305</v>
      </c>
      <c r="CU773" s="10"/>
      <c r="CV773" s="10"/>
      <c r="CW773" s="10"/>
      <c r="CX773">
        <f>INDEX('Data_Price '!AS$2:AS$1266,MATCH(Data!$DN773,'Data_Price '!$BE$2:$BE$1266,0))</f>
        <v>0</v>
      </c>
      <c r="CY773">
        <f>INDEX('Data_Price '!AT$2:AT$1266,MATCH(Data!$DN773,'Data_Price '!$BE$2:$BE$1266,0))</f>
        <v>0</v>
      </c>
      <c r="CZ773">
        <f>INDEX('Data_Price '!AU$2:AU$1266,MATCH(Data!$DN773,'Data_Price '!$BE$2:$BE$1266,0))</f>
        <v>0</v>
      </c>
      <c r="DA773">
        <f>INDEX('Data_Price '!AV$2:AV$1266,MATCH(Data!$DN773,'Data_Price '!$BE$2:$BE$1266,0))</f>
        <v>0</v>
      </c>
      <c r="DB773">
        <f>INDEX('Data_Price '!AW$2:AW$1266,MATCH(Data!$DN773,'Data_Price '!$BE$2:$BE$1266,0))</f>
        <v>0</v>
      </c>
      <c r="DC773">
        <f>INDEX('Data_Price '!AX$2:AX$1266,MATCH(Data!$DN773,'Data_Price '!$BE$2:$BE$1266,0))</f>
        <v>0</v>
      </c>
      <c r="DD773">
        <f>INDEX('Data_Price '!AY$2:AY$1266,MATCH(Data!$DN773,'Data_Price '!$BE$2:$BE$1266,0))</f>
        <v>0</v>
      </c>
      <c r="DE773">
        <f>INDEX('Data_Price '!AZ$2:AZ$1266,MATCH(Data!$DN773,'Data_Price '!$BE$2:$BE$1266,0))</f>
        <v>0</v>
      </c>
      <c r="DF773">
        <f>INDEX('Data_Price '!BA$2:BA$1266,MATCH(Data!$DN773,'Data_Price '!$BE$2:$BE$1266,0))</f>
        <v>0</v>
      </c>
      <c r="DG773">
        <f>INDEX('Data_Price '!BB$2:BB$1266,MATCH(Data!$DN773,'Data_Price '!$BE$2:$BE$1266,0))</f>
        <v>0</v>
      </c>
      <c r="DH773">
        <f>INDEX('Data_Price '!BC$2:BC$1266,MATCH(Data!$DN773,'Data_Price '!$BE$2:$BE$1266,0))</f>
        <v>0</v>
      </c>
      <c r="DI773">
        <f>INDEX('Data_Price '!BD$2:BD$1266,MATCH(Data!$DN773,'Data_Price '!$BE$2:$BE$1266,0))</f>
        <v>0</v>
      </c>
      <c r="DJ773" s="89" t="e">
        <f ca="1">_xll.Connector("TinyUrl.TinyUrl",DA773,0)</f>
        <v>#NAME?</v>
      </c>
      <c r="DK773" s="89" t="e">
        <f ca="1">_xll.Connector("TinyUrl.TinyUrl",DE773,0)</f>
        <v>#NAME?</v>
      </c>
      <c r="DL773" s="89" t="e">
        <f ca="1">_xll.Connector("TinyUrl.TinyUrl",DI773,0)</f>
        <v>#NAME?</v>
      </c>
      <c r="DM773" s="224" t="str">
        <f t="shared" si="406"/>
        <v>The Masterblaster</v>
      </c>
      <c r="DN773" s="89" t="str">
        <f t="shared" si="407"/>
        <v xml:space="preserve"> J SkisThe Masterblaster181 Unisex</v>
      </c>
      <c r="DO773" s="227"/>
    </row>
    <row r="774" spans="2:119" ht="15.45" customHeight="1">
      <c r="B774" s="224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#VALUE!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374"/>
        <v>#VALUE!</v>
      </c>
      <c r="I774" s="43">
        <f t="shared" si="375"/>
        <v>0</v>
      </c>
      <c r="J774" s="43" t="e">
        <f t="array" ref="J774">NOT(OR(($H$9:$H$1273=TRUE)*($I$9:$I$1273&gt;0)*($BT$9:$BT$1273=BT774)*($K$9:$K$1273&gt;K774)))</f>
        <v>#VALUE!</v>
      </c>
      <c r="K774" s="72">
        <f t="shared" si="376"/>
        <v>0.67985128635419589</v>
      </c>
      <c r="L774" s="72">
        <f t="shared" si="377"/>
        <v>0.87481750060430263</v>
      </c>
      <c r="M774" s="72">
        <f t="shared" si="378"/>
        <v>0.48488507210408915</v>
      </c>
      <c r="N774" s="72">
        <f t="shared" si="379"/>
        <v>0.14828305824321752</v>
      </c>
      <c r="O774" s="72">
        <f t="shared" si="380"/>
        <v>0.31107804042199105</v>
      </c>
      <c r="P774" s="72">
        <f t="shared" si="381"/>
        <v>0.99529411764705888</v>
      </c>
      <c r="Q774" s="72"/>
      <c r="R774" s="72"/>
      <c r="S774" s="72">
        <f t="shared" si="382"/>
        <v>0.70427349331727518</v>
      </c>
      <c r="T774" s="72">
        <f t="shared" si="383"/>
        <v>0.99707617745293542</v>
      </c>
      <c r="U774" s="72">
        <f t="shared" si="384"/>
        <v>0.95673406165344355</v>
      </c>
      <c r="V774" s="72">
        <f t="shared" si="385"/>
        <v>0.63487730085971406</v>
      </c>
      <c r="W774" s="72">
        <f t="shared" si="386"/>
        <v>0.95596179775280898</v>
      </c>
      <c r="X774" s="72">
        <f t="shared" si="387"/>
        <v>0.12518249939569737</v>
      </c>
      <c r="Y774" s="72">
        <f t="shared" si="388"/>
        <v>0.51511492789591085</v>
      </c>
      <c r="Z774" s="72">
        <f t="shared" si="389"/>
        <v>0.85171694175678248</v>
      </c>
      <c r="AA774" s="72">
        <f t="shared" si="390"/>
        <v>0.68892195957800895</v>
      </c>
      <c r="AB774" s="72">
        <f t="shared" si="391"/>
        <v>4.7058823529411153E-3</v>
      </c>
      <c r="AC774" s="72"/>
      <c r="AD774" s="72"/>
      <c r="AE774" s="72">
        <f t="shared" si="392"/>
        <v>0.29572650668272488</v>
      </c>
      <c r="AF774" s="72">
        <f t="shared" si="393"/>
        <v>2.923822547064539E-3</v>
      </c>
      <c r="AG774" s="72">
        <f t="shared" si="394"/>
        <v>4.3265938346556426E-2</v>
      </c>
      <c r="AH774" s="72">
        <f t="shared" si="395"/>
        <v>0.36512269914028594</v>
      </c>
      <c r="AI774" s="72">
        <f t="shared" si="396"/>
        <v>4.4038202247191002E-2</v>
      </c>
      <c r="AJ774" s="72">
        <f>(AV774-Driver!$K$179)/(Driver!$L$179-Driver!$K$179)</f>
        <v>0.11481750060430262</v>
      </c>
      <c r="AK774" s="72">
        <f>(AW774-Driver!$K$180)/(Driver!$L$180-Driver!$K$180)</f>
        <v>0.18947887348643538</v>
      </c>
      <c r="AL774" s="72">
        <f>(AX774-Driver!$K$181)/(Driver!$L$181-Driver!$K$181)</f>
        <v>0.4517169417567824</v>
      </c>
      <c r="AM774" s="72">
        <f>(AY774-Driver!$K$182)/(Driver!$L$182-Driver!$K$182)</f>
        <v>0.90292195957800891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397"/>
        <v>2.4165649165649166</v>
      </c>
      <c r="AW774" s="70">
        <f t="shared" si="398"/>
        <v>19.482359066542088</v>
      </c>
      <c r="AX774" s="70">
        <f t="shared" si="399"/>
        <v>5.0654524758110417</v>
      </c>
      <c r="AY774" s="70">
        <f>IFERROR(Driver!$K$19/Data!BH774/Data!BI774*Data!BK774*Data!BL774,"")</f>
        <v>-0.59426243384080568</v>
      </c>
      <c r="AZ774" s="70">
        <f t="shared" si="400"/>
        <v>15.011169024571853</v>
      </c>
      <c r="BA774" s="70"/>
      <c r="BB774" s="70"/>
      <c r="BC774" s="70">
        <f t="shared" si="401"/>
        <v>28.152038286874934</v>
      </c>
      <c r="BD774" s="70">
        <f t="shared" si="402"/>
        <v>10.829398809290799</v>
      </c>
      <c r="BE774" s="70">
        <f t="shared" si="403"/>
        <v>5.6902329679934235E-2</v>
      </c>
      <c r="BF774" s="70">
        <f t="shared" si="404"/>
        <v>3.9391461051986072</v>
      </c>
      <c r="BG774" s="70">
        <f t="shared" si="405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219</v>
      </c>
      <c r="BS774" s="8" t="s">
        <v>405</v>
      </c>
      <c r="BT774" s="9" t="s">
        <v>408</v>
      </c>
      <c r="BU774" s="10">
        <v>171</v>
      </c>
      <c r="BV774" s="9" t="s">
        <v>222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305</v>
      </c>
      <c r="CU774" s="10"/>
      <c r="CV774" s="10"/>
      <c r="CW774" s="10"/>
      <c r="CX774" t="str">
        <f>INDEX('Data_Price '!AS$2:AS$1266,MATCH(Data!$DN774,'Data_Price '!$BE$2:$BE$1266,0))</f>
        <v>Armada ARV 84 Ski Men's, 171</v>
      </c>
      <c r="CY774" t="str">
        <f>INDEX('Data_Price '!AT$2:AT$1266,MATCH(Data!$DN774,'Data_Price '!$BE$2:$BE$1266,0))</f>
        <v>BlueZone Sports</v>
      </c>
      <c r="CZ774">
        <f>INDEX('Data_Price '!AU$2:AU$1266,MATCH(Data!$DN774,'Data_Price '!$BE$2:$BE$1266,0))</f>
        <v>209.97</v>
      </c>
      <c r="DA774" t="str">
        <f>INDEX('Data_Price '!AV$2:AV$1266,MATCH(Data!$DN774,'Data_Price '!$BE$2:$BE$1266,0))</f>
        <v>https://www.google.com/url?url=https://www.bluezonesports.com/armada/armada-arv-84-long-skis-mens-2022-38898&amp;rct=j&amp;q=&amp;esrc=s&amp;sa=U&amp;ved=0ahUKEwjqzsvVz6P2AhVdlmoFHcfNBfwQsDwITQ&amp;usg=AOvVaw1788I4e9vdIsbFuNxtHtgH</v>
      </c>
      <c r="DB774" t="str">
        <f>INDEX('Data_Price '!AW$2:AW$1266,MATCH(Data!$DN774,'Data_Price '!$BE$2:$BE$1266,0))</f>
        <v>Armada ARV 84 Ski Men's, 171</v>
      </c>
      <c r="DC774" t="str">
        <f>INDEX('Data_Price '!AX$2:AX$1266,MATCH(Data!$DN774,'Data_Price '!$BE$2:$BE$1266,0))</f>
        <v>BlueZone Sports</v>
      </c>
      <c r="DD774">
        <f>INDEX('Data_Price '!AY$2:AY$1266,MATCH(Data!$DN774,'Data_Price '!$BE$2:$BE$1266,0))</f>
        <v>209.97</v>
      </c>
      <c r="DE774" t="str">
        <f>INDEX('Data_Price '!AZ$2:AZ$1266,MATCH(Data!$DN774,'Data_Price '!$BE$2:$BE$1266,0))</f>
        <v>https://www.google.com/url?q=https://www.bluezonesports.com/armada/armada-arv-84-long-skis-mens-2022-38898&amp;sa=U&amp;ved=0ahUKEwjj0v3Vz6P2AhXilGoFHXJKCn4Q2ykIFg&amp;usg=AOvVaw325tOya5irU_cVcwfUkC_R</v>
      </c>
      <c r="DF774" t="str">
        <f>INDEX('Data_Price '!BA$2:BA$1266,MATCH(Data!$DN774,'Data_Price '!$BE$2:$BE$1266,0))</f>
        <v>Armada ARV 84 Ski Men's, 171</v>
      </c>
      <c r="DG774" t="str">
        <f>INDEX('Data_Price '!BB$2:BB$1266,MATCH(Data!$DN774,'Data_Price '!$BE$2:$BE$1266,0))</f>
        <v>Absolute-Snow.co.uk</v>
      </c>
      <c r="DH774">
        <f>INDEX('Data_Price '!BC$2:BC$1266,MATCH(Data!$DN774,'Data_Price '!$BE$2:$BE$1266,0))</f>
        <v>230</v>
      </c>
      <c r="DI774" t="str">
        <f>INDEX('Data_Price '!BD$2:BD$1266,MATCH(Data!$DN774,'Data_Price '!$BE$2:$BE$1266,0))</f>
        <v>https://www.google.com/url?q=https://www.absolute-snow.co.uk/V/Armada_ARV_84_Skis_170cm_BlueGreyOrange_Ski_Only_2022-(307878)%3Fcurr%3DUSD%26deliverycountry%3DUSA&amp;sa=U&amp;ved=0ahUKEwjj0v3Vz6P2AhXilGoFHXJKCn4Q2ykIGA&amp;usg=AOvVaw3XCrasBTUvJHL0k1gDLiMA</v>
      </c>
      <c r="DJ774" s="89" t="e">
        <f ca="1">_xll.Connector("TinyUrl.TinyUrl",DA774,0)</f>
        <v>#NAME?</v>
      </c>
      <c r="DK774" s="89" t="e">
        <f ca="1">_xll.Connector("TinyUrl.TinyUrl",DE774,0)</f>
        <v>#NAME?</v>
      </c>
      <c r="DL774" s="89" t="e">
        <f ca="1">_xll.Connector("TinyUrl.TinyUrl",DI774,0)</f>
        <v>#NAME?</v>
      </c>
      <c r="DM774" s="224" t="str">
        <f t="shared" si="406"/>
        <v>ARV 84</v>
      </c>
      <c r="DN774" s="89" t="str">
        <f t="shared" si="407"/>
        <v xml:space="preserve"> ArmadaARV 84171 Unisex</v>
      </c>
      <c r="DO774" s="227" t="s">
        <v>929</v>
      </c>
    </row>
    <row r="775" spans="2:119" ht="15.45" customHeight="1">
      <c r="B775" s="224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#VALUE!</v>
      </c>
      <c r="F775" s="43" t="b">
        <f>CL775&gt;Driver!$F$56</f>
        <v>0</v>
      </c>
      <c r="G775" s="43" t="b">
        <f>AND(CB775&gt;Driver!$F$55,CB775&lt;Driver!$G$55)</f>
        <v>0</v>
      </c>
      <c r="H775" s="43" t="e">
        <f t="shared" si="374"/>
        <v>#VALUE!</v>
      </c>
      <c r="I775" s="43">
        <f t="shared" si="375"/>
        <v>0</v>
      </c>
      <c r="J775" s="43" t="e">
        <f t="array" ref="J775">NOT(OR(($H$9:$H$1273=TRUE)*($I$9:$I$1273&gt;0)*($BT$9:$BT$1273=BT775)*($K$9:$K$1273&gt;K775)))</f>
        <v>#VALUE!</v>
      </c>
      <c r="K775" s="72">
        <f t="shared" si="376"/>
        <v>0.64947772541481585</v>
      </c>
      <c r="L775" s="72">
        <f t="shared" si="377"/>
        <v>0.80447667391829825</v>
      </c>
      <c r="M775" s="72">
        <f t="shared" si="378"/>
        <v>0.49447877691133335</v>
      </c>
      <c r="N775" s="72">
        <f t="shared" si="379"/>
        <v>0.27665844558274832</v>
      </c>
      <c r="O775" s="72">
        <f t="shared" si="380"/>
        <v>0.23926154528197063</v>
      </c>
      <c r="P775" s="72">
        <f t="shared" si="381"/>
        <v>0.96751633986928109</v>
      </c>
      <c r="Q775" s="72"/>
      <c r="R775" s="72"/>
      <c r="S775" s="72">
        <f t="shared" si="382"/>
        <v>0.68179401365685144</v>
      </c>
      <c r="T775" s="72">
        <f t="shared" si="383"/>
        <v>9.9999999999999978E-2</v>
      </c>
      <c r="U775" s="72">
        <f t="shared" si="384"/>
        <v>9.9999999999999978E-2</v>
      </c>
      <c r="V775" s="72">
        <f t="shared" si="385"/>
        <v>0.60349149836438531</v>
      </c>
      <c r="W775" s="72">
        <f t="shared" si="386"/>
        <v>0.966104993354851</v>
      </c>
      <c r="X775" s="72">
        <f t="shared" si="387"/>
        <v>0.1955233260817017</v>
      </c>
      <c r="Y775" s="72">
        <f t="shared" si="388"/>
        <v>0.50552122308866665</v>
      </c>
      <c r="Z775" s="72">
        <f t="shared" si="389"/>
        <v>0.72334155441725168</v>
      </c>
      <c r="AA775" s="72">
        <f t="shared" si="390"/>
        <v>0.76073845471802937</v>
      </c>
      <c r="AB775" s="72">
        <f t="shared" si="391"/>
        <v>3.2483660130718933E-2</v>
      </c>
      <c r="AC775" s="72"/>
      <c r="AD775" s="72"/>
      <c r="AE775" s="72">
        <f t="shared" si="392"/>
        <v>0.31820598634314862</v>
      </c>
      <c r="AF775" s="72">
        <f t="shared" si="393"/>
        <v>0.9</v>
      </c>
      <c r="AG775" s="72">
        <f t="shared" si="394"/>
        <v>0.9</v>
      </c>
      <c r="AH775" s="72">
        <f t="shared" si="395"/>
        <v>0.39650850163561474</v>
      </c>
      <c r="AI775" s="72">
        <f t="shared" si="396"/>
        <v>3.3895006645149044E-2</v>
      </c>
      <c r="AJ775" s="72">
        <f>(AV775-Driver!$K$179)/(Driver!$L$179-Driver!$K$179)</f>
        <v>4.4476673918298279E-2</v>
      </c>
      <c r="AK775" s="72">
        <f>(AW775-Driver!$K$180)/(Driver!$L$180-Driver!$K$180)</f>
        <v>0.20804851781163949</v>
      </c>
      <c r="AL775" s="72">
        <f>(AX775-Driver!$K$181)/(Driver!$L$181-Driver!$K$181)</f>
        <v>0.3233415544172516</v>
      </c>
      <c r="AM775" s="72">
        <f>(AY775-Driver!$K$182)/(Driver!$L$182-Driver!$K$182)</f>
        <v>0.97473845471802933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397"/>
        <v>0.93610093610093603</v>
      </c>
      <c r="AW775" s="70">
        <f t="shared" si="398"/>
        <v>21.298250240233514</v>
      </c>
      <c r="AX775" s="70">
        <f t="shared" si="399"/>
        <v>3.9100739897552645</v>
      </c>
      <c r="AY775" s="70">
        <f>IFERROR(Driver!$K$19/Data!BH775/Data!BI775*Data!BK775*Data!BL775,"")</f>
        <v>-0.15463834371385771</v>
      </c>
      <c r="AZ775" s="70">
        <f t="shared" si="400"/>
        <v>17.542814594192109</v>
      </c>
      <c r="BA775" s="70"/>
      <c r="BB775" s="70"/>
      <c r="BC775" s="70">
        <f t="shared" si="401"/>
        <v>16.491775912205878</v>
      </c>
      <c r="BD775" s="70">
        <f t="shared" si="402"/>
        <v>91.005157090471016</v>
      </c>
      <c r="BE775" s="70">
        <f t="shared" si="403"/>
        <v>1</v>
      </c>
      <c r="BF775" s="70">
        <f t="shared" si="404"/>
        <v>0.39434021109305489</v>
      </c>
      <c r="BG775" s="70">
        <f t="shared" si="405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219</v>
      </c>
      <c r="BS775" s="8" t="s">
        <v>855</v>
      </c>
      <c r="BT775" s="9" t="s">
        <v>872</v>
      </c>
      <c r="BU775" s="10">
        <v>155</v>
      </c>
      <c r="BV775" s="9" t="s">
        <v>390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307</v>
      </c>
      <c r="CU775" s="10"/>
      <c r="CV775" s="10"/>
      <c r="CW775" s="10"/>
      <c r="CX775" t="e">
        <f>INDEX('Data_Price '!AS$2:AS$1266,MATCH(Data!$DN775,'Data_Price '!$BE$2:$BE$1266,0))</f>
        <v>#N/A</v>
      </c>
      <c r="CY775" t="e">
        <f>INDEX('Data_Price '!AT$2:AT$1266,MATCH(Data!$DN775,'Data_Price '!$BE$2:$BE$1266,0))</f>
        <v>#N/A</v>
      </c>
      <c r="CZ775" t="e">
        <f>INDEX('Data_Price '!AU$2:AU$1266,MATCH(Data!$DN775,'Data_Price '!$BE$2:$BE$1266,0))</f>
        <v>#N/A</v>
      </c>
      <c r="DA775" t="e">
        <f>INDEX('Data_Price '!AV$2:AV$1266,MATCH(Data!$DN775,'Data_Price '!$BE$2:$BE$1266,0))</f>
        <v>#N/A</v>
      </c>
      <c r="DB775" t="e">
        <f>INDEX('Data_Price '!AW$2:AW$1266,MATCH(Data!$DN775,'Data_Price '!$BE$2:$BE$1266,0))</f>
        <v>#N/A</v>
      </c>
      <c r="DC775" t="e">
        <f>INDEX('Data_Price '!AX$2:AX$1266,MATCH(Data!$DN775,'Data_Price '!$BE$2:$BE$1266,0))</f>
        <v>#N/A</v>
      </c>
      <c r="DD775" t="e">
        <f>INDEX('Data_Price '!AY$2:AY$1266,MATCH(Data!$DN775,'Data_Price '!$BE$2:$BE$1266,0))</f>
        <v>#N/A</v>
      </c>
      <c r="DE775" t="e">
        <f>INDEX('Data_Price '!AZ$2:AZ$1266,MATCH(Data!$DN775,'Data_Price '!$BE$2:$BE$1266,0))</f>
        <v>#N/A</v>
      </c>
      <c r="DF775" t="e">
        <f>INDEX('Data_Price '!BA$2:BA$1266,MATCH(Data!$DN775,'Data_Price '!$BE$2:$BE$1266,0))</f>
        <v>#N/A</v>
      </c>
      <c r="DG775" t="e">
        <f>INDEX('Data_Price '!BB$2:BB$1266,MATCH(Data!$DN775,'Data_Price '!$BE$2:$BE$1266,0))</f>
        <v>#N/A</v>
      </c>
      <c r="DH775" t="e">
        <f>INDEX('Data_Price '!BC$2:BC$1266,MATCH(Data!$DN775,'Data_Price '!$BE$2:$BE$1266,0))</f>
        <v>#N/A</v>
      </c>
      <c r="DI775" t="e">
        <f>INDEX('Data_Price '!BD$2:BD$1266,MATCH(Data!$DN775,'Data_Price '!$BE$2:$BE$1266,0))</f>
        <v>#N/A</v>
      </c>
      <c r="DJ775" s="89" t="e">
        <f ca="1">_xll.Connector("TinyUrl.TinyUrl",DA775,0)</f>
        <v>#NAME?</v>
      </c>
      <c r="DK775" s="89" t="e">
        <f ca="1">_xll.Connector("TinyUrl.TinyUrl",DE775,0)</f>
        <v>#NAME?</v>
      </c>
      <c r="DL775" s="89" t="e">
        <f ca="1">_xll.Connector("TinyUrl.TinyUrl",DI775,0)</f>
        <v>#NAME?</v>
      </c>
      <c r="DM775" s="224" t="str">
        <f t="shared" si="406"/>
        <v>Flair SC Carbon</v>
      </c>
      <c r="DN775" s="89" t="str">
        <f t="shared" si="407"/>
        <v xml:space="preserve"> VölklFlair SC Carbon155 Women's</v>
      </c>
      <c r="DO775" s="227"/>
    </row>
    <row r="776" spans="2:119" ht="15.45" customHeight="1">
      <c r="B776" s="224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#VALUE!</v>
      </c>
      <c r="F776" s="43" t="b">
        <f>CL776&gt;Driver!$F$56</f>
        <v>1</v>
      </c>
      <c r="G776" s="43" t="b">
        <f>AND(CB776&gt;Driver!$F$55,CB776&lt;Driver!$G$55)</f>
        <v>1</v>
      </c>
      <c r="H776" s="43" t="e">
        <f t="shared" si="374"/>
        <v>#VALUE!</v>
      </c>
      <c r="I776" s="43">
        <f t="shared" si="375"/>
        <v>0</v>
      </c>
      <c r="J776" s="43" t="e">
        <f t="array" ref="J776">NOT(OR(($H$9:$H$1273=TRUE)*($I$9:$I$1273&gt;0)*($BT$9:$BT$1273=BT776)*($K$9:$K$1273&gt;K776)))</f>
        <v>#VALUE!</v>
      </c>
      <c r="K776" s="72">
        <f t="shared" si="376"/>
        <v>0.66075706907380216</v>
      </c>
      <c r="L776" s="72">
        <f t="shared" si="377"/>
        <v>0.79684473450970916</v>
      </c>
      <c r="M776" s="72">
        <f t="shared" si="378"/>
        <v>0.52466940363789516</v>
      </c>
      <c r="N776" s="72">
        <f t="shared" si="379"/>
        <v>0.26464301524062483</v>
      </c>
      <c r="O776" s="72">
        <f t="shared" si="380"/>
        <v>0.36961029371227661</v>
      </c>
      <c r="P776" s="72">
        <f t="shared" si="381"/>
        <v>0.93975490196078426</v>
      </c>
      <c r="Q776" s="72"/>
      <c r="R776" s="72"/>
      <c r="S776" s="72">
        <f t="shared" si="382"/>
        <v>0.68042320932345257</v>
      </c>
      <c r="T776" s="72">
        <f t="shared" si="383"/>
        <v>0.92493533662458904</v>
      </c>
      <c r="U776" s="72">
        <f t="shared" si="384"/>
        <v>0.95128479073032735</v>
      </c>
      <c r="V776" s="72">
        <f t="shared" si="385"/>
        <v>0.68883599742433865</v>
      </c>
      <c r="W776" s="72">
        <f t="shared" si="386"/>
        <v>0.98656147308781872</v>
      </c>
      <c r="X776" s="72">
        <f t="shared" si="387"/>
        <v>0.20315526549029084</v>
      </c>
      <c r="Y776" s="72">
        <f t="shared" si="388"/>
        <v>0.47533059636210478</v>
      </c>
      <c r="Z776" s="72">
        <f t="shared" si="389"/>
        <v>0.73535698475937517</v>
      </c>
      <c r="AA776" s="72">
        <f t="shared" si="390"/>
        <v>0.63038970628772339</v>
      </c>
      <c r="AB776" s="72">
        <f t="shared" si="391"/>
        <v>6.0245098039215711E-2</v>
      </c>
      <c r="AC776" s="72"/>
      <c r="AD776" s="72"/>
      <c r="AE776" s="72">
        <f t="shared" si="392"/>
        <v>0.31957679067654743</v>
      </c>
      <c r="AF776" s="72">
        <f t="shared" si="393"/>
        <v>7.5064663375410984E-2</v>
      </c>
      <c r="AG776" s="72">
        <f t="shared" si="394"/>
        <v>4.8715209269672682E-2</v>
      </c>
      <c r="AH776" s="72">
        <f t="shared" si="395"/>
        <v>0.31116400257566135</v>
      </c>
      <c r="AI776" s="72">
        <f t="shared" si="396"/>
        <v>1.3438526912181309E-2</v>
      </c>
      <c r="AJ776" s="72">
        <f>(AV776-Driver!$K$179)/(Driver!$L$179-Driver!$K$179)</f>
        <v>0.44315526549029083</v>
      </c>
      <c r="AK776" s="72">
        <f>(AW776-Driver!$K$180)/(Driver!$L$180-Driver!$K$180)</f>
        <v>0.1145707449279261</v>
      </c>
      <c r="AL776" s="72">
        <f>(AX776-Driver!$K$181)/(Driver!$L$181-Driver!$K$181)</f>
        <v>0.33535698475937514</v>
      </c>
      <c r="AM776" s="72">
        <f>(AY776-Driver!$K$182)/(Driver!$L$182-Driver!$K$182)</f>
        <v>0.84438970628772336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397"/>
        <v>9.3270926604259934</v>
      </c>
      <c r="AW776" s="70">
        <f t="shared" si="398"/>
        <v>12.15723171865227</v>
      </c>
      <c r="AX776" s="70">
        <f t="shared" si="399"/>
        <v>4.0182128628343765</v>
      </c>
      <c r="AY776" s="70">
        <f>IFERROR(Driver!$K$19/Data!BH776/Data!BI776*Data!BK776*Data!BL776,"")</f>
        <v>-0.95256714567131084</v>
      </c>
      <c r="AZ776" s="70">
        <f t="shared" si="400"/>
        <v>9.0915860014892047</v>
      </c>
      <c r="BA776" s="70"/>
      <c r="BB776" s="70"/>
      <c r="BC776" s="70">
        <f t="shared" si="401"/>
        <v>15.780730174794778</v>
      </c>
      <c r="BD776" s="70">
        <f t="shared" si="402"/>
        <v>3.9275559925717904</v>
      </c>
      <c r="BE776" s="70">
        <f t="shared" si="403"/>
        <v>5.1454030845416505E-2</v>
      </c>
      <c r="BF776" s="70">
        <f t="shared" si="404"/>
        <v>10.033401800875085</v>
      </c>
      <c r="BG776" s="70">
        <f t="shared" si="405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219</v>
      </c>
      <c r="BS776" s="8" t="s">
        <v>764</v>
      </c>
      <c r="BT776" s="9" t="s">
        <v>765</v>
      </c>
      <c r="BU776" s="10">
        <v>180</v>
      </c>
      <c r="BV776" s="9" t="s">
        <v>222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301</v>
      </c>
      <c r="CU776" s="9" t="s">
        <v>302</v>
      </c>
      <c r="CV776" s="9" t="s">
        <v>388</v>
      </c>
      <c r="CW776" s="10"/>
      <c r="CX776">
        <f>INDEX('Data_Price '!AS$2:AS$1266,MATCH(Data!$DN776,'Data_Price '!$BE$2:$BE$1266,0))</f>
        <v>0</v>
      </c>
      <c r="CY776">
        <f>INDEX('Data_Price '!AT$2:AT$1266,MATCH(Data!$DN776,'Data_Price '!$BE$2:$BE$1266,0))</f>
        <v>0</v>
      </c>
      <c r="CZ776">
        <f>INDEX('Data_Price '!AU$2:AU$1266,MATCH(Data!$DN776,'Data_Price '!$BE$2:$BE$1266,0))</f>
        <v>0</v>
      </c>
      <c r="DA776">
        <f>INDEX('Data_Price '!AV$2:AV$1266,MATCH(Data!$DN776,'Data_Price '!$BE$2:$BE$1266,0))</f>
        <v>0</v>
      </c>
      <c r="DB776">
        <f>INDEX('Data_Price '!AW$2:AW$1266,MATCH(Data!$DN776,'Data_Price '!$BE$2:$BE$1266,0))</f>
        <v>0</v>
      </c>
      <c r="DC776">
        <f>INDEX('Data_Price '!AX$2:AX$1266,MATCH(Data!$DN776,'Data_Price '!$BE$2:$BE$1266,0))</f>
        <v>0</v>
      </c>
      <c r="DD776">
        <f>INDEX('Data_Price '!AY$2:AY$1266,MATCH(Data!$DN776,'Data_Price '!$BE$2:$BE$1266,0))</f>
        <v>0</v>
      </c>
      <c r="DE776">
        <f>INDEX('Data_Price '!AZ$2:AZ$1266,MATCH(Data!$DN776,'Data_Price '!$BE$2:$BE$1266,0))</f>
        <v>0</v>
      </c>
      <c r="DF776">
        <f>INDEX('Data_Price '!BA$2:BA$1266,MATCH(Data!$DN776,'Data_Price '!$BE$2:$BE$1266,0))</f>
        <v>0</v>
      </c>
      <c r="DG776">
        <f>INDEX('Data_Price '!BB$2:BB$1266,MATCH(Data!$DN776,'Data_Price '!$BE$2:$BE$1266,0))</f>
        <v>0</v>
      </c>
      <c r="DH776">
        <f>INDEX('Data_Price '!BC$2:BC$1266,MATCH(Data!$DN776,'Data_Price '!$BE$2:$BE$1266,0))</f>
        <v>0</v>
      </c>
      <c r="DI776">
        <f>INDEX('Data_Price '!BD$2:BD$1266,MATCH(Data!$DN776,'Data_Price '!$BE$2:$BE$1266,0))</f>
        <v>0</v>
      </c>
      <c r="DJ776" s="89" t="e">
        <f ca="1">_xll.Connector("TinyUrl.TinyUrl",DA776,0)</f>
        <v>#NAME?</v>
      </c>
      <c r="DK776" s="89" t="e">
        <f ca="1">_xll.Connector("TinyUrl.TinyUrl",DE776,0)</f>
        <v>#NAME?</v>
      </c>
      <c r="DL776" s="89" t="e">
        <f ca="1">_xll.Connector("TinyUrl.TinyUrl",DI776,0)</f>
        <v>#NAME?</v>
      </c>
      <c r="DM776" s="224" t="str">
        <f t="shared" si="406"/>
        <v>Chinook 108</v>
      </c>
      <c r="DN776" s="89" t="str">
        <f t="shared" si="407"/>
        <v xml:space="preserve"> RaccoonChinook 108180 Unisex</v>
      </c>
      <c r="DO776" s="227"/>
    </row>
    <row r="777" spans="2:119" ht="15.45" customHeight="1">
      <c r="B777" s="224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#VALUE!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08">AND(B777:G777)</f>
        <v>#VALUE!</v>
      </c>
      <c r="I777" s="43">
        <f t="shared" ref="I777:I840" si="409">COUNTIFS($H$9:$H$1273,TRUE,$BT$9:$BT$1273,BT777)</f>
        <v>0</v>
      </c>
      <c r="J777" s="43" t="e">
        <f t="array" ref="J777">NOT(OR(($H$9:$H$1273=TRUE)*($I$9:$I$1273&gt;0)*($BT$9:$BT$1273=BT777)*($K$9:$K$1273&gt;K777)))</f>
        <v>#VALUE!</v>
      </c>
      <c r="K777" s="72">
        <f t="shared" ref="K777:K840" si="410">IFERROR(1-AVERAGE(X777:Y777),"")</f>
        <v>0.67361408396162048</v>
      </c>
      <c r="L777" s="72">
        <f t="shared" ref="L777:L840" si="411">1-X777</f>
        <v>0.84218515832729035</v>
      </c>
      <c r="M777" s="72">
        <f t="shared" ref="M777:M840" si="412">1-Y777</f>
        <v>0.50504300959595061</v>
      </c>
      <c r="N777" s="72">
        <f t="shared" ref="N777:N840" si="413">1-Z777</f>
        <v>0.23112628849680639</v>
      </c>
      <c r="O777" s="72">
        <f t="shared" ref="O777:O840" si="414">1-AA777</f>
        <v>0.291061563820457</v>
      </c>
      <c r="P777" s="72">
        <f t="shared" ref="P777:P840" si="415">1-AB777</f>
        <v>0.99294117647058822</v>
      </c>
      <c r="Q777" s="72"/>
      <c r="R777" s="72"/>
      <c r="S777" s="72">
        <f t="shared" ref="S777:S840" si="416">1-AE777</f>
        <v>0.68666759417116441</v>
      </c>
      <c r="T777" s="72">
        <f t="shared" ref="T777:T840" si="417">1-AF777</f>
        <v>0.95660593255112547</v>
      </c>
      <c r="U777" s="72">
        <f t="shared" ref="U777:U840" si="418">1-AG777</f>
        <v>0.96185267537854346</v>
      </c>
      <c r="V777" s="72">
        <f t="shared" ref="V777:V840" si="419">1-AH777</f>
        <v>0.6504966521046216</v>
      </c>
      <c r="W777" s="72">
        <f t="shared" ref="W777:W840" si="420">1-AI777</f>
        <v>0.89222273889793069</v>
      </c>
      <c r="X777" s="72">
        <f t="shared" ref="X777:X840" si="421">ABS(AJ777-AJ$1)</f>
        <v>0.1578148416727097</v>
      </c>
      <c r="Y777" s="72">
        <f t="shared" ref="Y777:Y840" si="422">AVERAGE(Z777:AB777)</f>
        <v>0.49495699040404945</v>
      </c>
      <c r="Z777" s="72">
        <f t="shared" ref="Z777:Z840" si="423">ABS(AL777-AL$1)</f>
        <v>0.76887371150319361</v>
      </c>
      <c r="AA777" s="72">
        <f t="shared" ref="AA777:AA840" si="424">ABS(AM777-AM$1)</f>
        <v>0.708938436179543</v>
      </c>
      <c r="AB777" s="72">
        <f t="shared" ref="AB777:AB840" si="425">ABS(AN777-AN$1)</f>
        <v>7.058823529411784E-3</v>
      </c>
      <c r="AC777" s="72"/>
      <c r="AD777" s="72"/>
      <c r="AE777" s="72">
        <f t="shared" ref="AE777:AE840" si="426">ABS(AQ$1-AQ777)</f>
        <v>0.31333240582883554</v>
      </c>
      <c r="AF777" s="72">
        <f t="shared" ref="AF777:AF840" si="427">ABS(AR$1-AR777)</f>
        <v>4.3394067448874543E-2</v>
      </c>
      <c r="AG777" s="72">
        <f t="shared" ref="AG777:AG840" si="428">ABS(AS$1-AS777)</f>
        <v>3.8147324621456542E-2</v>
      </c>
      <c r="AH777" s="72">
        <f t="shared" ref="AH777:AH840" si="429">ABS(AT$1-AT777)</f>
        <v>0.34950334789537846</v>
      </c>
      <c r="AI777" s="72">
        <f t="shared" ref="AI777:AI840" si="430">ABS(AU$1-AU777)</f>
        <v>0.10777726110206927</v>
      </c>
      <c r="AJ777" s="72">
        <f>(AV777-Driver!$K$179)/(Driver!$L$179-Driver!$K$179)</f>
        <v>8.21851583272903E-2</v>
      </c>
      <c r="AK777" s="72">
        <f>(AW777-Driver!$K$180)/(Driver!$L$180-Driver!$K$180)</f>
        <v>0.17214257328746338</v>
      </c>
      <c r="AL777" s="72">
        <f>(AX777-Driver!$K$181)/(Driver!$L$181-Driver!$K$181)</f>
        <v>0.36887371150319354</v>
      </c>
      <c r="AM777" s="72">
        <f>(AY777-Driver!$K$182)/(Driver!$L$182-Driver!$K$182)</f>
        <v>0.92293843617954296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31">IFERROR(BM777*BJ777^1/4,"")</f>
        <v>1.7297517297517297</v>
      </c>
      <c r="AW777" s="70">
        <f t="shared" ref="AW777:AW840" si="432">IFERROR(SUM(AX777:AZ777),"")</f>
        <v>17.787074333864144</v>
      </c>
      <c r="AX777" s="70">
        <f t="shared" ref="AX777:AX840" si="433">IFERROR(BH777,"")</f>
        <v>4.3198634035287418</v>
      </c>
      <c r="AY777" s="70">
        <f>IFERROR(Driver!$K$19/Data!BH777/Data!BI777*Data!BK777*Data!BL777,"")</f>
        <v>-0.47173173533846408</v>
      </c>
      <c r="AZ777" s="70">
        <f t="shared" ref="AZ777:AZ840" si="434">IFERROR(BI777*BN777,"")</f>
        <v>13.938942665673865</v>
      </c>
      <c r="BA777" s="70"/>
      <c r="BB777" s="70"/>
      <c r="BC777" s="70">
        <f t="shared" ref="BC777:BC840" si="435">IFERROR(BI777*BN777*BK777/BJ777^(1/2),"")</f>
        <v>19.019736005562141</v>
      </c>
      <c r="BD777" s="70">
        <f t="shared" ref="BD777:BD840" si="436">IFERROR(BH777*BM777*BL777/BJ777/BK777,"")</f>
        <v>6.7303476150948995</v>
      </c>
      <c r="BE777" s="70">
        <f t="shared" ref="BE777:BE840" si="437">IFERROR(MIN(BI777/BQ777/BP777/BO777/BH777,$BE$1),"")</f>
        <v>6.2020030301958011E-2</v>
      </c>
      <c r="BF777" s="70">
        <f t="shared" ref="BF777:BF840" si="438">IFERROR(BJ777*BO777*BP777/BK777,"")</f>
        <v>5.7032420961580064</v>
      </c>
      <c r="BG777" s="70">
        <f t="shared" ref="BG777:BG840" si="439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219</v>
      </c>
      <c r="BS777" s="8" t="s">
        <v>579</v>
      </c>
      <c r="BT777" s="9" t="s">
        <v>598</v>
      </c>
      <c r="BU777" s="10">
        <v>164</v>
      </c>
      <c r="BV777" s="9" t="s">
        <v>222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305</v>
      </c>
      <c r="CU777" s="10"/>
      <c r="CV777" s="10"/>
      <c r="CW777" s="10"/>
      <c r="CX777" t="str">
        <f>INDEX('Data_Price '!AS$2:AS$1266,MATCH(Data!$DN777,'Data_Price '!$BE$2:$BE$1266,0))</f>
        <v>Faction Prodigy 0.0 with M10 GW Binding Skis</v>
      </c>
      <c r="CY777" t="str">
        <f>INDEX('Data_Price '!AT$2:AT$1266,MATCH(Data!$DN777,'Data_Price '!$BE$2:$BE$1266,0))</f>
        <v>Backcountry.com</v>
      </c>
      <c r="CZ777">
        <f>INDEX('Data_Price '!AU$2:AU$1266,MATCH(Data!$DN777,'Data_Price '!$BE$2:$BE$1266,0))</f>
        <v>314.27</v>
      </c>
      <c r="DA777" t="str">
        <f>INDEX('Data_Price '!AV$2:AV$1266,MATCH(Data!$DN777,'Data_Price '!$BE$2:$BE$1266,0))</f>
        <v>https://www.google.com/url?url=https://www.backcountry.com/faction-skis-prodigy-0.0-m10-gw-ski%3FCMP_SKU%3DFSKC035%26MER%3D0406%26skid%3DFSKC035-ONECOL-S164&amp;rct=j&amp;q=&amp;esrc=s&amp;sa=U&amp;ved=0ahUKEwiPjd7Wz6P2AhVJnGoFHehUBisQsDwIXw&amp;usg=AOvVaw2WbfNrWcUn_WC4JUXw7-s8</v>
      </c>
      <c r="DB777" t="str">
        <f>INDEX('Data_Price '!AW$2:AW$1266,MATCH(Data!$DN777,'Data_Price '!$BE$2:$BE$1266,0))</f>
        <v>Faction Prodigy 0.0 with M10 GW Binding Skis</v>
      </c>
      <c r="DC777" t="str">
        <f>INDEX('Data_Price '!AX$2:AX$1266,MATCH(Data!$DN777,'Data_Price '!$BE$2:$BE$1266,0))</f>
        <v>Backcountry.com</v>
      </c>
      <c r="DD777">
        <f>INDEX('Data_Price '!AY$2:AY$1266,MATCH(Data!$DN777,'Data_Price '!$BE$2:$BE$1266,0))</f>
        <v>314.27</v>
      </c>
      <c r="DE777" t="str">
        <f>INDEX('Data_Price '!AZ$2:AZ$1266,MATCH(Data!$DN777,'Data_Price '!$BE$2:$BE$1266,0))</f>
        <v>https://www.google.com/aclk?sa=L&amp;ai=DChcSEwjxjo7Xz6P2AhU7FtQBHQkJBzEYABABGgJvYQ&amp;sig=AOD64_0Nl8wHmmITuedW4JNiMpVdnX-kVQ&amp;ctype=5&amp;ved=0ahUKEwjzrInXz6P2AhWxnGoFHTd7AAgQ2ikIFA&amp;adurl=</v>
      </c>
      <c r="DF777" t="str">
        <f>INDEX('Data_Price '!BA$2:BA$1266,MATCH(Data!$DN777,'Data_Price '!$BE$2:$BE$1266,0))</f>
        <v>Faction Prodigy 0.0 Skis 2022 - 164</v>
      </c>
      <c r="DG777" t="str">
        <f>INDEX('Data_Price '!BB$2:BB$1266,MATCH(Data!$DN777,'Data_Price '!$BE$2:$BE$1266,0))</f>
        <v>Absolute-Snow.co.uk</v>
      </c>
      <c r="DH777">
        <f>INDEX('Data_Price '!BC$2:BC$1266,MATCH(Data!$DN777,'Data_Price '!$BE$2:$BE$1266,0))</f>
        <v>343.04</v>
      </c>
      <c r="DI777" t="str">
        <f>INDEX('Data_Price '!BD$2:BD$1266,MATCH(Data!$DN777,'Data_Price '!$BE$2:$BE$1266,0))</f>
        <v>https://www.google.com/url?url=https://www.absolute-snow.co.uk/V/Faction_Prodigy_00_Ski_Only_Skis_164cm_BlackYellow_2022-(311584)%3Fcurr%3DUSD%26deliverycountry%3DUSA&amp;rct=j&amp;q=&amp;esrc=s&amp;sa=U&amp;ved=0ahUKEwiPjd7Wz6P2AhVJnGoFHehUBisQsDwIYw&amp;usg=AOvVaw2rwH4whTBEe_sIKqymSwLU</v>
      </c>
      <c r="DJ777" s="89" t="e">
        <f ca="1">_xll.Connector("TinyUrl.TinyUrl",DA777,0)</f>
        <v>#NAME?</v>
      </c>
      <c r="DK777" s="89" t="e">
        <f ca="1">_xll.Connector("TinyUrl.TinyUrl",DE777,0)</f>
        <v>#NAME?</v>
      </c>
      <c r="DL777" s="89" t="e">
        <f ca="1">_xll.Connector("TinyUrl.TinyUrl",DI777,0)</f>
        <v>#NAME?</v>
      </c>
      <c r="DM777" s="224" t="str">
        <f t="shared" ref="DM777:DM840" si="440">IF(LEFT(BT777,1)=" ",RIGHT(BT777,LEN(BT777)-1),BT777)</f>
        <v>Prodigy 0.0</v>
      </c>
      <c r="DN777" s="89" t="str">
        <f t="shared" ref="DN777:DN840" si="441">_xlfn.CONCAT(BS777,DM777,BU777,BV777)</f>
        <v xml:space="preserve"> FactionProdigy 0.0164 Unisex</v>
      </c>
      <c r="DO777" s="227"/>
    </row>
    <row r="778" spans="2:119" ht="15.45" customHeight="1">
      <c r="B778" s="224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#VALUE!</v>
      </c>
      <c r="F778" s="43" t="b">
        <f>CL778&gt;Driver!$F$56</f>
        <v>0</v>
      </c>
      <c r="G778" s="43" t="b">
        <f>AND(CB778&gt;Driver!$F$55,CB778&lt;Driver!$G$55)</f>
        <v>0</v>
      </c>
      <c r="H778" s="43" t="e">
        <f t="shared" si="408"/>
        <v>#VALUE!</v>
      </c>
      <c r="I778" s="43">
        <f t="shared" si="409"/>
        <v>0</v>
      </c>
      <c r="J778" s="43" t="e">
        <f t="array" ref="J778">NOT(OR(($H$9:$H$1273=TRUE)*($I$9:$I$1273&gt;0)*($BT$9:$BT$1273=BT778)*($K$9:$K$1273&gt;K778)))</f>
        <v>#VALUE!</v>
      </c>
      <c r="K778" s="72">
        <f t="shared" si="410"/>
        <v>0.57186870309629945</v>
      </c>
      <c r="L778" s="72">
        <f t="shared" si="411"/>
        <v>0.78078801063572634</v>
      </c>
      <c r="M778" s="72">
        <f t="shared" si="412"/>
        <v>0.36294939555687245</v>
      </c>
      <c r="N778" s="72">
        <f t="shared" si="413"/>
        <v>1.042180484411559E-2</v>
      </c>
      <c r="O778" s="72">
        <f t="shared" si="414"/>
        <v>0.2297008916304234</v>
      </c>
      <c r="P778" s="72">
        <f t="shared" si="415"/>
        <v>0.84872549019607835</v>
      </c>
      <c r="Q778" s="72"/>
      <c r="R778" s="72"/>
      <c r="S778" s="72">
        <f t="shared" si="416"/>
        <v>0.70089886333498486</v>
      </c>
      <c r="T778" s="72">
        <f t="shared" si="417"/>
        <v>9.9999999999999978E-2</v>
      </c>
      <c r="U778" s="72">
        <f t="shared" si="418"/>
        <v>9.9999999999999978E-2</v>
      </c>
      <c r="V778" s="72">
        <f t="shared" si="419"/>
        <v>0.60134427665831269</v>
      </c>
      <c r="W778" s="72">
        <f t="shared" si="420"/>
        <v>0.95712156829821171</v>
      </c>
      <c r="X778" s="72">
        <f t="shared" si="421"/>
        <v>0.21921198936427361</v>
      </c>
      <c r="Y778" s="72">
        <f t="shared" si="422"/>
        <v>0.63705060444312755</v>
      </c>
      <c r="Z778" s="72">
        <f t="shared" si="423"/>
        <v>0.98957819515588441</v>
      </c>
      <c r="AA778" s="72">
        <f t="shared" si="424"/>
        <v>0.7702991083695766</v>
      </c>
      <c r="AB778" s="72">
        <f t="shared" si="425"/>
        <v>0.1512745098039216</v>
      </c>
      <c r="AC778" s="72"/>
      <c r="AD778" s="72"/>
      <c r="AE778" s="72">
        <f t="shared" si="426"/>
        <v>0.29910113666501514</v>
      </c>
      <c r="AF778" s="72">
        <f t="shared" si="427"/>
        <v>0.9</v>
      </c>
      <c r="AG778" s="72">
        <f t="shared" si="428"/>
        <v>0.9</v>
      </c>
      <c r="AH778" s="72">
        <f t="shared" si="429"/>
        <v>0.39865572334168731</v>
      </c>
      <c r="AI778" s="72">
        <f t="shared" si="430"/>
        <v>4.2878431701788268E-2</v>
      </c>
      <c r="AJ778" s="72">
        <f>(AV778-Driver!$K$179)/(Driver!$L$179-Driver!$K$179)</f>
        <v>2.078801063572637E-2</v>
      </c>
      <c r="AK778" s="72">
        <f>(AW778-Driver!$K$180)/(Driver!$L$180-Driver!$K$180)</f>
        <v>0.3438641865078278</v>
      </c>
      <c r="AL778" s="72">
        <f>(AX778-Driver!$K$181)/(Driver!$L$181-Driver!$K$181)</f>
        <v>0.58957819515588439</v>
      </c>
      <c r="AM778" s="72">
        <f>(AY778-Driver!$K$182)/(Driver!$L$182-Driver!$K$182)</f>
        <v>0.98429910836957657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31"/>
        <v>0.43752543752543754</v>
      </c>
      <c r="AW778" s="70">
        <f t="shared" si="432"/>
        <v>34.579413288664512</v>
      </c>
      <c r="AX778" s="70">
        <f t="shared" si="433"/>
        <v>6.3062037564029598</v>
      </c>
      <c r="AY778" s="70">
        <f>IFERROR(Driver!$K$19/Data!BH778/Data!BI778*Data!BK778*Data!BL778,"")</f>
        <v>-9.6112880247761545E-2</v>
      </c>
      <c r="AZ778" s="70">
        <f t="shared" si="434"/>
        <v>28.369322412509312</v>
      </c>
      <c r="BA778" s="70"/>
      <c r="BB778" s="70"/>
      <c r="BC778" s="70">
        <f t="shared" si="435"/>
        <v>26.401594255013944</v>
      </c>
      <c r="BD778" s="70">
        <f t="shared" si="436"/>
        <v>574.94066678844786</v>
      </c>
      <c r="BE778" s="70">
        <f t="shared" si="437"/>
        <v>1</v>
      </c>
      <c r="BF778" s="70">
        <f t="shared" si="438"/>
        <v>0.15182660447839935</v>
      </c>
      <c r="BG778" s="70">
        <f t="shared" si="439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219</v>
      </c>
      <c r="BS778" s="8" t="s">
        <v>771</v>
      </c>
      <c r="BT778" s="9" t="s">
        <v>801</v>
      </c>
      <c r="BU778" s="10">
        <v>157</v>
      </c>
      <c r="BV778" s="9" t="s">
        <v>222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307</v>
      </c>
      <c r="CU778" s="10"/>
      <c r="CV778" s="10"/>
      <c r="CW778" s="10"/>
      <c r="CX778">
        <f>INDEX('Data_Price '!AS$2:AS$1266,MATCH(Data!$DN778,'Data_Price '!$BE$2:$BE$1266,0))</f>
        <v>0</v>
      </c>
      <c r="CY778">
        <f>INDEX('Data_Price '!AT$2:AT$1266,MATCH(Data!$DN778,'Data_Price '!$BE$2:$BE$1266,0))</f>
        <v>0</v>
      </c>
      <c r="CZ778">
        <f>INDEX('Data_Price '!AU$2:AU$1266,MATCH(Data!$DN778,'Data_Price '!$BE$2:$BE$1266,0))</f>
        <v>0</v>
      </c>
      <c r="DA778">
        <f>INDEX('Data_Price '!AV$2:AV$1266,MATCH(Data!$DN778,'Data_Price '!$BE$2:$BE$1266,0))</f>
        <v>0</v>
      </c>
      <c r="DB778">
        <f>INDEX('Data_Price '!AW$2:AW$1266,MATCH(Data!$DN778,'Data_Price '!$BE$2:$BE$1266,0))</f>
        <v>0</v>
      </c>
      <c r="DC778">
        <f>INDEX('Data_Price '!AX$2:AX$1266,MATCH(Data!$DN778,'Data_Price '!$BE$2:$BE$1266,0))</f>
        <v>0</v>
      </c>
      <c r="DD778">
        <f>INDEX('Data_Price '!AY$2:AY$1266,MATCH(Data!$DN778,'Data_Price '!$BE$2:$BE$1266,0))</f>
        <v>0</v>
      </c>
      <c r="DE778">
        <f>INDEX('Data_Price '!AZ$2:AZ$1266,MATCH(Data!$DN778,'Data_Price '!$BE$2:$BE$1266,0))</f>
        <v>0</v>
      </c>
      <c r="DF778">
        <f>INDEX('Data_Price '!BA$2:BA$1266,MATCH(Data!$DN778,'Data_Price '!$BE$2:$BE$1266,0))</f>
        <v>0</v>
      </c>
      <c r="DG778">
        <f>INDEX('Data_Price '!BB$2:BB$1266,MATCH(Data!$DN778,'Data_Price '!$BE$2:$BE$1266,0))</f>
        <v>0</v>
      </c>
      <c r="DH778">
        <f>INDEX('Data_Price '!BC$2:BC$1266,MATCH(Data!$DN778,'Data_Price '!$BE$2:$BE$1266,0))</f>
        <v>0</v>
      </c>
      <c r="DI778">
        <f>INDEX('Data_Price '!BD$2:BD$1266,MATCH(Data!$DN778,'Data_Price '!$BE$2:$BE$1266,0))</f>
        <v>0</v>
      </c>
      <c r="DJ778" s="89" t="e">
        <f ca="1">_xll.Connector("TinyUrl.TinyUrl",DA778,0)</f>
        <v>#NAME?</v>
      </c>
      <c r="DK778" s="89" t="e">
        <f ca="1">_xll.Connector("TinyUrl.TinyUrl",DE778,0)</f>
        <v>#NAME?</v>
      </c>
      <c r="DL778" s="89" t="e">
        <f ca="1">_xll.Connector("TinyUrl.TinyUrl",DI778,0)</f>
        <v>#NAME?</v>
      </c>
      <c r="DM778" s="224" t="str">
        <f t="shared" si="440"/>
        <v>Hero Elite ST Ti (R22)</v>
      </c>
      <c r="DN778" s="89" t="str">
        <f t="shared" si="441"/>
        <v xml:space="preserve"> RossignolHero Elite ST Ti (R22)157 Unisex</v>
      </c>
      <c r="DO778" s="227"/>
    </row>
    <row r="779" spans="2:119" ht="15.45" customHeight="1">
      <c r="B779" s="224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#VALUE!</v>
      </c>
      <c r="F779" s="43" t="b">
        <f>CL779&gt;Driver!$F$56</f>
        <v>0</v>
      </c>
      <c r="G779" s="43" t="b">
        <f>AND(CB779&gt;Driver!$F$55,CB779&lt;Driver!$G$55)</f>
        <v>0</v>
      </c>
      <c r="H779" s="43" t="e">
        <f t="shared" si="408"/>
        <v>#VALUE!</v>
      </c>
      <c r="I779" s="43">
        <f t="shared" si="409"/>
        <v>0</v>
      </c>
      <c r="J779" s="43" t="e">
        <f t="array" ref="J779">NOT(OR(($H$9:$H$1273=TRUE)*($I$9:$I$1273&gt;0)*($BT$9:$BT$1273=BT779)*($K$9:$K$1273&gt;K779)))</f>
        <v>#VALUE!</v>
      </c>
      <c r="K779" s="72">
        <f t="shared" si="410"/>
        <v>0.6782136999177919</v>
      </c>
      <c r="L779" s="72">
        <f t="shared" si="411"/>
        <v>0.9712642011119168</v>
      </c>
      <c r="M779" s="72">
        <f t="shared" si="412"/>
        <v>0.38516319872366689</v>
      </c>
      <c r="N779" s="72">
        <f t="shared" si="413"/>
        <v>0.20899260102447348</v>
      </c>
      <c r="O779" s="72">
        <f t="shared" si="414"/>
        <v>0.34368653763018753</v>
      </c>
      <c r="P779" s="72">
        <f t="shared" si="415"/>
        <v>0.60281045751633988</v>
      </c>
      <c r="Q779" s="72"/>
      <c r="R779" s="72"/>
      <c r="S779" s="72">
        <f t="shared" si="416"/>
        <v>0.85918289211085208</v>
      </c>
      <c r="T779" s="72">
        <f t="shared" si="417"/>
        <v>0.995665629856891</v>
      </c>
      <c r="U779" s="72">
        <f t="shared" si="418"/>
        <v>0.75071565902209125</v>
      </c>
      <c r="V779" s="72">
        <f t="shared" si="419"/>
        <v>0.62289677274098765</v>
      </c>
      <c r="W779" s="72">
        <f t="shared" si="420"/>
        <v>0.9706167970303593</v>
      </c>
      <c r="X779" s="72">
        <f t="shared" si="421"/>
        <v>2.8735798888083169E-2</v>
      </c>
      <c r="Y779" s="72">
        <f t="shared" si="422"/>
        <v>0.61483680127633311</v>
      </c>
      <c r="Z779" s="72">
        <f t="shared" si="423"/>
        <v>0.79100739897552652</v>
      </c>
      <c r="AA779" s="72">
        <f t="shared" si="424"/>
        <v>0.65631346236981247</v>
      </c>
      <c r="AB779" s="72">
        <f t="shared" si="425"/>
        <v>0.39718954248366012</v>
      </c>
      <c r="AC779" s="72"/>
      <c r="AD779" s="72"/>
      <c r="AE779" s="72">
        <f t="shared" si="426"/>
        <v>0.14081710788914795</v>
      </c>
      <c r="AF779" s="72">
        <f t="shared" si="427"/>
        <v>4.3343701431089732E-3</v>
      </c>
      <c r="AG779" s="72">
        <f t="shared" si="428"/>
        <v>0.24928434097790872</v>
      </c>
      <c r="AH779" s="72">
        <f t="shared" si="429"/>
        <v>0.37710322725901235</v>
      </c>
      <c r="AI779" s="72">
        <f t="shared" si="430"/>
        <v>2.9383202969640726E-2</v>
      </c>
      <c r="AJ779" s="72">
        <f>(AV779-Driver!$K$179)/(Driver!$L$179-Driver!$K$179)</f>
        <v>0.21126420111191682</v>
      </c>
      <c r="AK779" s="72">
        <f>(AW779-Driver!$K$180)/(Driver!$L$180-Driver!$K$180)</f>
        <v>0.54764766988236468</v>
      </c>
      <c r="AL779" s="72">
        <f>(AX779-Driver!$K$181)/(Driver!$L$181-Driver!$K$181)</f>
        <v>0.3910073989755265</v>
      </c>
      <c r="AM779" s="72">
        <f>(AY779-Driver!$K$182)/(Driver!$L$182-Driver!$K$182)</f>
        <v>0.87031346236981244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31"/>
        <v>4.4464794464794464</v>
      </c>
      <c r="AW779" s="70">
        <f t="shared" si="432"/>
        <v>54.507023226871958</v>
      </c>
      <c r="AX779" s="70">
        <f t="shared" si="433"/>
        <v>4.5190665907797385</v>
      </c>
      <c r="AY779" s="70">
        <f>IFERROR(Driver!$K$19/Data!BH779/Data!BI779*Data!BK779*Data!BL779,"")</f>
        <v>-0.79387508393756523</v>
      </c>
      <c r="AZ779" s="70">
        <f t="shared" si="434"/>
        <v>50.781831720029786</v>
      </c>
      <c r="BA779" s="70"/>
      <c r="BB779" s="70"/>
      <c r="BC779" s="70">
        <f t="shared" si="435"/>
        <v>108.50462035377231</v>
      </c>
      <c r="BD779" s="70">
        <f t="shared" si="436"/>
        <v>10.187061616966879</v>
      </c>
      <c r="BE779" s="70">
        <f t="shared" si="437"/>
        <v>0.34940042132736154</v>
      </c>
      <c r="BF779" s="70">
        <f t="shared" si="438"/>
        <v>2.586029622162068</v>
      </c>
      <c r="BG779" s="70">
        <f t="shared" si="439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219</v>
      </c>
      <c r="BS779" s="8" t="s">
        <v>438</v>
      </c>
      <c r="BT779" s="9" t="s">
        <v>457</v>
      </c>
      <c r="BU779" s="10">
        <v>176</v>
      </c>
      <c r="BV779" s="9" t="s">
        <v>222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305</v>
      </c>
      <c r="CU779" s="10"/>
      <c r="CV779" s="10"/>
      <c r="CW779" s="10"/>
      <c r="CX779" t="str">
        <f>INDEX('Data_Price '!AS$2:AS$1266,MATCH(Data!$DN779,'Data_Price '!$BE$2:$BE$1266,0))</f>
        <v>Atomic Maverick 88 Ti Skis</v>
      </c>
      <c r="CY779" t="str">
        <f>INDEX('Data_Price '!AT$2:AT$1266,MATCH(Data!$DN779,'Data_Price '!$BE$2:$BE$1266,0))</f>
        <v>SkiEssentials.com</v>
      </c>
      <c r="CZ779">
        <f>INDEX('Data_Price '!AU$2:AU$1266,MATCH(Data!$DN779,'Data_Price '!$BE$2:$BE$1266,0))</f>
        <v>519.99</v>
      </c>
      <c r="DA779" t="str">
        <f>INDEX('Data_Price '!AV$2:AV$1266,MATCH(Data!$DN779,'Data_Price '!$BE$2:$BE$1266,0))</f>
        <v>https://www.google.com/url?url=https://www.skiessentials.com/2022-atomic-maverick-88-ti-skis.html&amp;rct=j&amp;q=&amp;esrc=s&amp;sa=U&amp;ved=0ahUKEwjI2enXz6P2AhWVm2oFHXstCeUQsDwIRA&amp;usg=AOvVaw2sPl1jmtJUNXIGEQ8QwYom</v>
      </c>
      <c r="DB779" t="str">
        <f>INDEX('Data_Price '!AW$2:AW$1266,MATCH(Data!$DN779,'Data_Price '!$BE$2:$BE$1266,0))</f>
        <v>Atomic Maverick 88 Ti Skis</v>
      </c>
      <c r="DC779" t="str">
        <f>INDEX('Data_Price '!AX$2:AX$1266,MATCH(Data!$DN779,'Data_Price '!$BE$2:$BE$1266,0))</f>
        <v>SkiEssentials.com</v>
      </c>
      <c r="DD779">
        <f>INDEX('Data_Price '!AY$2:AY$1266,MATCH(Data!$DN779,'Data_Price '!$BE$2:$BE$1266,0))</f>
        <v>519.99</v>
      </c>
      <c r="DE779" t="str">
        <f>INDEX('Data_Price '!AZ$2:AZ$1266,MATCH(Data!$DN779,'Data_Price '!$BE$2:$BE$1266,0))</f>
        <v>https://www.google.com/aclk?sa=L&amp;ai=DChcSEwid6ZHYz6P2AhWUFdQBHZYTCuQYABABGgJvYQ&amp;sig=AOD64_0LWmMYuM-XvV93wFTHbb0_bJJcuQ&amp;ctype=5&amp;ved=0ahUKEwjrx4zYz6P2AhW0l2oFHftaDwoQ2ikIFA&amp;adurl=</v>
      </c>
      <c r="DF779" t="str">
        <f>INDEX('Data_Price '!BA$2:BA$1266,MATCH(Data!$DN779,'Data_Price '!$BE$2:$BE$1266,0))</f>
        <v>Atomic Maverick 88 Ti Skis 2023 - 176</v>
      </c>
      <c r="DG779" t="str">
        <f>INDEX('Data_Price '!BB$2:BB$1266,MATCH(Data!$DN779,'Data_Price '!$BE$2:$BE$1266,0))</f>
        <v>evo.com</v>
      </c>
      <c r="DH779">
        <f>INDEX('Data_Price '!BC$2:BC$1266,MATCH(Data!$DN779,'Data_Price '!$BE$2:$BE$1266,0))</f>
        <v>599.95000000000005</v>
      </c>
      <c r="DI779" t="str">
        <f>INDEX('Data_Price '!BD$2:BD$1266,MATCH(Data!$DN779,'Data_Price '!$BE$2:$BE$1266,0))</f>
        <v>https://www.google.com/url?url=https://www.evo.com/skis/atomic-maverick-88-ti%3Fimage%3D219393/902838/atomic-maverick-88-ti-skis-2023-.jpg&amp;rct=j&amp;q=&amp;esrc=s&amp;sa=U&amp;ved=0ahUKEwjI2enXz6P2AhWVm2oFHXstCeUQsDwISA&amp;usg=AOvVaw1m532oAFBnJkgCz_9VUzke</v>
      </c>
      <c r="DJ779" s="89" t="e">
        <f ca="1">_xll.Connector("TinyUrl.TinyUrl",DA779,0)</f>
        <v>#NAME?</v>
      </c>
      <c r="DK779" s="89" t="e">
        <f ca="1">_xll.Connector("TinyUrl.TinyUrl",DE779,0)</f>
        <v>#NAME?</v>
      </c>
      <c r="DL779" s="89" t="e">
        <f ca="1">_xll.Connector("TinyUrl.TinyUrl",DI779,0)</f>
        <v>#NAME?</v>
      </c>
      <c r="DM779" s="224" t="str">
        <f t="shared" si="440"/>
        <v>Maverick 88 Ti</v>
      </c>
      <c r="DN779" s="89" t="str">
        <f t="shared" si="441"/>
        <v xml:space="preserve"> AtomicMaverick 88 Ti176 Unisex</v>
      </c>
      <c r="DO779" s="227" t="s">
        <v>1007</v>
      </c>
    </row>
    <row r="780" spans="2:119" ht="15.45" customHeight="1">
      <c r="B780" s="224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#VALUE!</v>
      </c>
      <c r="F780" s="43" t="b">
        <f>CL780&gt;Driver!$F$56</f>
        <v>0</v>
      </c>
      <c r="G780" s="43" t="b">
        <f>AND(CB780&gt;Driver!$F$55,CB780&lt;Driver!$G$55)</f>
        <v>0</v>
      </c>
      <c r="H780" s="43" t="e">
        <f t="shared" si="408"/>
        <v>#VALUE!</v>
      </c>
      <c r="I780" s="43">
        <f t="shared" si="409"/>
        <v>0</v>
      </c>
      <c r="J780" s="43" t="e">
        <f t="array" ref="J780">NOT(OR(($H$9:$H$1273=TRUE)*($I$9:$I$1273&gt;0)*($BT$9:$BT$1273=BT780)*($K$9:$K$1273&gt;K780)))</f>
        <v>#VALUE!</v>
      </c>
      <c r="K780" s="72">
        <f t="shared" si="410"/>
        <v>0.66202117408071781</v>
      </c>
      <c r="L780" s="72">
        <f t="shared" si="411"/>
        <v>0.81148658448150834</v>
      </c>
      <c r="M780" s="72">
        <f t="shared" si="412"/>
        <v>0.51255576367992739</v>
      </c>
      <c r="N780" s="72">
        <f t="shared" si="413"/>
        <v>0.27096692594700555</v>
      </c>
      <c r="O780" s="72">
        <f t="shared" si="414"/>
        <v>0.27091605136728647</v>
      </c>
      <c r="P780" s="72">
        <f t="shared" si="415"/>
        <v>0.99578431372549026</v>
      </c>
      <c r="Q780" s="72"/>
      <c r="R780" s="72"/>
      <c r="S780" s="72">
        <f t="shared" si="416"/>
        <v>0.69097247761436598</v>
      </c>
      <c r="T780" s="72">
        <f t="shared" si="417"/>
        <v>0.73313982953697809</v>
      </c>
      <c r="U780" s="72">
        <f t="shared" si="418"/>
        <v>9.9999999999999978E-2</v>
      </c>
      <c r="V780" s="72">
        <f t="shared" si="419"/>
        <v>0.60204999437983475</v>
      </c>
      <c r="W780" s="72">
        <f t="shared" si="420"/>
        <v>0.96716549295774645</v>
      </c>
      <c r="X780" s="72">
        <f t="shared" si="421"/>
        <v>0.18851341551849166</v>
      </c>
      <c r="Y780" s="72">
        <f t="shared" si="422"/>
        <v>0.48744423632007261</v>
      </c>
      <c r="Z780" s="72">
        <f t="shared" si="423"/>
        <v>0.72903307405299445</v>
      </c>
      <c r="AA780" s="72">
        <f t="shared" si="424"/>
        <v>0.72908394863271353</v>
      </c>
      <c r="AB780" s="72">
        <f t="shared" si="425"/>
        <v>4.2156862745098E-3</v>
      </c>
      <c r="AC780" s="72"/>
      <c r="AD780" s="72"/>
      <c r="AE780" s="72">
        <f t="shared" si="426"/>
        <v>0.30902752238563397</v>
      </c>
      <c r="AF780" s="72">
        <f t="shared" si="427"/>
        <v>0.26686017046302191</v>
      </c>
      <c r="AG780" s="72">
        <f t="shared" si="428"/>
        <v>0.9</v>
      </c>
      <c r="AH780" s="72">
        <f t="shared" si="429"/>
        <v>0.39795000562016525</v>
      </c>
      <c r="AI780" s="72">
        <f t="shared" si="430"/>
        <v>3.2834507042253519E-2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0.18024483424711474</v>
      </c>
      <c r="AL780" s="72">
        <f>(AX780-Driver!$K$181)/(Driver!$L$181-Driver!$K$181)</f>
        <v>0.32903307405299437</v>
      </c>
      <c r="AM780" s="72">
        <f>(AY780-Driver!$K$182)/(Driver!$L$182-Driver!$K$182)</f>
        <v>0.9430839486327135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31"/>
        <v>1.0836385836385833</v>
      </c>
      <c r="AW780" s="70">
        <f t="shared" si="432"/>
        <v>18.579379447840193</v>
      </c>
      <c r="AX780" s="70">
        <f t="shared" si="433"/>
        <v>3.9612976664769493</v>
      </c>
      <c r="AY780" s="70">
        <f>IFERROR(Driver!$K$19/Data!BH780/Data!BI780*Data!BK780*Data!BL780,"")</f>
        <v>-0.34841114492119574</v>
      </c>
      <c r="AZ780" s="70">
        <f t="shared" si="434"/>
        <v>14.96649292628444</v>
      </c>
      <c r="BA780" s="70"/>
      <c r="BB780" s="70"/>
      <c r="BC780" s="70">
        <f t="shared" si="435"/>
        <v>21.252708974614961</v>
      </c>
      <c r="BD780" s="70">
        <f t="shared" si="436"/>
        <v>34.187297932317868</v>
      </c>
      <c r="BE780" s="70">
        <f t="shared" si="437"/>
        <v>1</v>
      </c>
      <c r="BF780" s="70">
        <f t="shared" si="438"/>
        <v>0.23153246317672382</v>
      </c>
      <c r="BG780" s="70">
        <f t="shared" si="439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219</v>
      </c>
      <c r="BS780" s="8" t="s">
        <v>771</v>
      </c>
      <c r="BT780" s="9" t="s">
        <v>811</v>
      </c>
      <c r="BU780" s="10">
        <v>163</v>
      </c>
      <c r="BV780" s="9" t="s">
        <v>222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307</v>
      </c>
      <c r="CU780" s="10"/>
      <c r="CV780" s="10"/>
      <c r="CW780" s="10"/>
      <c r="CX780" t="str">
        <f>INDEX('Data_Price '!AS$2:AS$1266,MATCH(Data!$DN780,'Data_Price '!$BE$2:$BE$1266,0))</f>
        <v>Rossignol React 6 Compact Mens Skis W/Xpress 11 GW Bindings</v>
      </c>
      <c r="CY780" t="str">
        <f>INDEX('Data_Price '!AT$2:AT$1266,MATCH(Data!$DN780,'Data_Price '!$BE$2:$BE$1266,0))</f>
        <v>The-House.com</v>
      </c>
      <c r="CZ780">
        <f>INDEX('Data_Price '!AU$2:AU$1266,MATCH(Data!$DN780,'Data_Price '!$BE$2:$BE$1266,0))</f>
        <v>599.95000000000005</v>
      </c>
      <c r="DA780" t="str">
        <f>INDEX('Data_Price '!AV$2:AV$1266,MATCH(Data!$DN780,'Data_Price '!$BE$2:$BE$1266,0))</f>
        <v>https://www.google.com/url?url=https://www.the-house.com/ror6cmbhr149189zz-rossignol-ski-packages%3Futm_source%3Dfroogle%26utm_medium%3Dppc%26utm_campaign%3Dshopcomparefeed&amp;rct=j&amp;q=&amp;esrc=s&amp;sa=U&amp;ved=0ahUKEwi9ua7Yz6P2AhWElGoFHZsEBJwQsDwIWg&amp;usg=AOvVaw1b99bYURnP242d2U0M8Bg0</v>
      </c>
      <c r="DB780" t="str">
        <f>INDEX('Data_Price '!AW$2:AW$1266,MATCH(Data!$DN780,'Data_Price '!$BE$2:$BE$1266,0))</f>
        <v>Rossignol React 6 Compact Mens Skis W/Xpress 11 GW Bindings</v>
      </c>
      <c r="DC780" t="str">
        <f>INDEX('Data_Price '!AX$2:AX$1266,MATCH(Data!$DN780,'Data_Price '!$BE$2:$BE$1266,0))</f>
        <v>The-House.com</v>
      </c>
      <c r="DD780">
        <f>INDEX('Data_Price '!AY$2:AY$1266,MATCH(Data!$DN780,'Data_Price '!$BE$2:$BE$1266,0))</f>
        <v>599.95000000000005</v>
      </c>
      <c r="DE780" t="str">
        <f>INDEX('Data_Price '!AZ$2:AZ$1266,MATCH(Data!$DN780,'Data_Price '!$BE$2:$BE$1266,0))</f>
        <v>https://www.google.com/url?q=https://www.the-house.com/ror6cmbhr149189zz-rossignol-ski-packages%3Futm_source%3Dfroogle%26utm_medium%3Dppc%26utm_campaign%3Dshopcomparefeed&amp;sa=U&amp;ved=0ahUKEwjDw9XYz6P2AhUNlGoFHbprDwcQ2ykIEg&amp;usg=AOvVaw0CoUk5l5GesvguJN7mUMKq</v>
      </c>
      <c r="DF780" t="str">
        <f>INDEX('Data_Price '!BA$2:BA$1266,MATCH(Data!$DN780,'Data_Price '!$BE$2:$BE$1266,0))</f>
        <v>Rossignol React 6 Compact Mens Skis W/Xpress 11 GW Bindings</v>
      </c>
      <c r="DG780" t="str">
        <f>INDEX('Data_Price '!BB$2:BB$1266,MATCH(Data!$DN780,'Data_Price '!$BE$2:$BE$1266,0))</f>
        <v>The-House.com</v>
      </c>
      <c r="DH780">
        <f>INDEX('Data_Price '!BC$2:BC$1266,MATCH(Data!$DN780,'Data_Price '!$BE$2:$BE$1266,0))</f>
        <v>599.95000000000005</v>
      </c>
      <c r="DI780" t="str">
        <f>INDEX('Data_Price '!BD$2:BD$1266,MATCH(Data!$DN780,'Data_Price '!$BE$2:$BE$1266,0))</f>
        <v>https://www.google.com/url?q=https://www.the-house.com/ror6cmbhr149189zz-rossignol-ski-packages%3Futm_source%3Dfroogle%26utm_medium%3Dppc%26utm_campaign%3Dshopcomparefeed&amp;sa=U&amp;ved=0ahUKEwjDw9XYz6P2AhUNlGoFHbprDwcQ2ykIFA&amp;usg=AOvVaw33h913CrlfTkwxm4jyeu0S</v>
      </c>
      <c r="DJ780" s="89" t="e">
        <f ca="1">_xll.Connector("TinyUrl.TinyUrl",DA780,0)</f>
        <v>#NAME?</v>
      </c>
      <c r="DK780" s="89" t="e">
        <f ca="1">_xll.Connector("TinyUrl.TinyUrl",DE780,0)</f>
        <v>#NAME?</v>
      </c>
      <c r="DL780" s="89" t="e">
        <f ca="1">_xll.Connector("TinyUrl.TinyUrl",DI780,0)</f>
        <v>#NAME?</v>
      </c>
      <c r="DM780" s="224" t="str">
        <f t="shared" si="440"/>
        <v>React 6 Compact</v>
      </c>
      <c r="DN780" s="89" t="str">
        <f t="shared" si="441"/>
        <v xml:space="preserve"> RossignolReact 6 Compact163 Unisex</v>
      </c>
      <c r="DO780" s="227"/>
    </row>
    <row r="781" spans="2:119" ht="15.45" customHeight="1">
      <c r="B781" s="224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#VALUE!</v>
      </c>
      <c r="F781" s="43" t="b">
        <f>CL781&gt;Driver!$F$56</f>
        <v>0</v>
      </c>
      <c r="G781" s="43" t="b">
        <f>AND(CB781&gt;Driver!$F$55,CB781&lt;Driver!$G$55)</f>
        <v>0</v>
      </c>
      <c r="H781" s="43" t="e">
        <f t="shared" si="408"/>
        <v>#VALUE!</v>
      </c>
      <c r="I781" s="43">
        <f t="shared" si="409"/>
        <v>0</v>
      </c>
      <c r="J781" s="43" t="e">
        <f t="array" ref="J781">NOT(OR(($H$9:$H$1273=TRUE)*($I$9:$I$1273&gt;0)*($BT$9:$BT$1273=BT781)*($K$9:$K$1273&gt;K781)))</f>
        <v>#VALUE!</v>
      </c>
      <c r="K781" s="72">
        <f t="shared" si="410"/>
        <v>0.63059587511544679</v>
      </c>
      <c r="L781" s="72">
        <f t="shared" si="411"/>
        <v>0.79351865280799294</v>
      </c>
      <c r="M781" s="72">
        <f t="shared" si="412"/>
        <v>0.46767309742290075</v>
      </c>
      <c r="N781" s="72">
        <f t="shared" si="413"/>
        <v>0.21784607601340666</v>
      </c>
      <c r="O781" s="72">
        <f t="shared" si="414"/>
        <v>0.23595752998078579</v>
      </c>
      <c r="P781" s="72">
        <f t="shared" si="415"/>
        <v>0.94921568627450981</v>
      </c>
      <c r="Q781" s="72"/>
      <c r="R781" s="72"/>
      <c r="S781" s="72">
        <f t="shared" si="416"/>
        <v>0.67110660817838519</v>
      </c>
      <c r="T781" s="72">
        <f t="shared" si="417"/>
        <v>9.9999999999999978E-2</v>
      </c>
      <c r="U781" s="72">
        <f t="shared" si="418"/>
        <v>9.9999999999999978E-2</v>
      </c>
      <c r="V781" s="72">
        <f t="shared" si="419"/>
        <v>0.60367123816149748</v>
      </c>
      <c r="W781" s="72">
        <f t="shared" si="420"/>
        <v>0.99600961538461541</v>
      </c>
      <c r="X781" s="72">
        <f t="shared" si="421"/>
        <v>0.20648134719200709</v>
      </c>
      <c r="Y781" s="72">
        <f t="shared" si="422"/>
        <v>0.53232690257709925</v>
      </c>
      <c r="Z781" s="72">
        <f t="shared" si="423"/>
        <v>0.78215392398659334</v>
      </c>
      <c r="AA781" s="72">
        <f t="shared" si="424"/>
        <v>0.76404247001921421</v>
      </c>
      <c r="AB781" s="72">
        <f t="shared" si="425"/>
        <v>5.0784313725490193E-2</v>
      </c>
      <c r="AC781" s="72"/>
      <c r="AD781" s="72"/>
      <c r="AE781" s="72">
        <f t="shared" si="426"/>
        <v>0.32889339182161481</v>
      </c>
      <c r="AF781" s="72">
        <f t="shared" si="427"/>
        <v>0.9</v>
      </c>
      <c r="AG781" s="72">
        <f t="shared" si="428"/>
        <v>0.9</v>
      </c>
      <c r="AH781" s="72">
        <f t="shared" si="429"/>
        <v>0.39632876183850252</v>
      </c>
      <c r="AI781" s="72">
        <f t="shared" si="430"/>
        <v>3.9903846153846317E-3</v>
      </c>
      <c r="AJ781" s="72">
        <f>(AV781-Driver!$K$179)/(Driver!$L$179-Driver!$K$179)</f>
        <v>3.3518652807992905E-2</v>
      </c>
      <c r="AK781" s="72">
        <f>(AW781-Driver!$K$180)/(Driver!$L$180-Driver!$K$180)</f>
        <v>0.23072452188088136</v>
      </c>
      <c r="AL781" s="72">
        <f>(AX781-Driver!$K$181)/(Driver!$L$181-Driver!$K$181)</f>
        <v>0.38215392398659337</v>
      </c>
      <c r="AM781" s="72">
        <f>(AY781-Driver!$K$182)/(Driver!$L$182-Driver!$K$182)</f>
        <v>0.97804247001921418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31"/>
        <v>0.70546737213403876</v>
      </c>
      <c r="AW781" s="70">
        <f t="shared" si="432"/>
        <v>23.515694738512806</v>
      </c>
      <c r="AX781" s="70">
        <f t="shared" si="433"/>
        <v>4.4393853158793402</v>
      </c>
      <c r="AY781" s="70">
        <f>IFERROR(Driver!$K$19/Data!BH781/Data!BI781*Data!BK781*Data!BL781,"")</f>
        <v>-0.13441284095551589</v>
      </c>
      <c r="AZ781" s="70">
        <f t="shared" si="434"/>
        <v>19.210722263588984</v>
      </c>
      <c r="BA781" s="70"/>
      <c r="BB781" s="70"/>
      <c r="BC781" s="70">
        <f t="shared" si="435"/>
        <v>10.948144392887944</v>
      </c>
      <c r="BD781" s="70">
        <f t="shared" si="436"/>
        <v>91.772810236884936</v>
      </c>
      <c r="BE781" s="70">
        <f t="shared" si="437"/>
        <v>1</v>
      </c>
      <c r="BF781" s="70">
        <f t="shared" si="438"/>
        <v>0.41464055843333902</v>
      </c>
      <c r="BG781" s="70">
        <f t="shared" si="439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219</v>
      </c>
      <c r="BS781" s="8" t="s">
        <v>628</v>
      </c>
      <c r="BT781" s="9" t="s">
        <v>644</v>
      </c>
      <c r="BU781" s="10">
        <v>158</v>
      </c>
      <c r="BV781" s="9" t="s">
        <v>390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307</v>
      </c>
      <c r="CU781" s="9" t="s">
        <v>306</v>
      </c>
      <c r="CV781" s="10"/>
      <c r="CW781" s="10"/>
      <c r="CX781">
        <f>INDEX('Data_Price '!AS$2:AS$1266,MATCH(Data!$DN781,'Data_Price '!$BE$2:$BE$1266,0))</f>
        <v>0</v>
      </c>
      <c r="CY781">
        <f>INDEX('Data_Price '!AT$2:AT$1266,MATCH(Data!$DN781,'Data_Price '!$BE$2:$BE$1266,0))</f>
        <v>0</v>
      </c>
      <c r="CZ781">
        <f>INDEX('Data_Price '!AU$2:AU$1266,MATCH(Data!$DN781,'Data_Price '!$BE$2:$BE$1266,0))</f>
        <v>0</v>
      </c>
      <c r="DA781">
        <f>INDEX('Data_Price '!AV$2:AV$1266,MATCH(Data!$DN781,'Data_Price '!$BE$2:$BE$1266,0))</f>
        <v>0</v>
      </c>
      <c r="DB781">
        <f>INDEX('Data_Price '!AW$2:AW$1266,MATCH(Data!$DN781,'Data_Price '!$BE$2:$BE$1266,0))</f>
        <v>0</v>
      </c>
      <c r="DC781">
        <f>INDEX('Data_Price '!AX$2:AX$1266,MATCH(Data!$DN781,'Data_Price '!$BE$2:$BE$1266,0))</f>
        <v>0</v>
      </c>
      <c r="DD781">
        <f>INDEX('Data_Price '!AY$2:AY$1266,MATCH(Data!$DN781,'Data_Price '!$BE$2:$BE$1266,0))</f>
        <v>0</v>
      </c>
      <c r="DE781">
        <f>INDEX('Data_Price '!AZ$2:AZ$1266,MATCH(Data!$DN781,'Data_Price '!$BE$2:$BE$1266,0))</f>
        <v>0</v>
      </c>
      <c r="DF781">
        <f>INDEX('Data_Price '!BA$2:BA$1266,MATCH(Data!$DN781,'Data_Price '!$BE$2:$BE$1266,0))</f>
        <v>0</v>
      </c>
      <c r="DG781">
        <f>INDEX('Data_Price '!BB$2:BB$1266,MATCH(Data!$DN781,'Data_Price '!$BE$2:$BE$1266,0))</f>
        <v>0</v>
      </c>
      <c r="DH781">
        <f>INDEX('Data_Price '!BC$2:BC$1266,MATCH(Data!$DN781,'Data_Price '!$BE$2:$BE$1266,0))</f>
        <v>0</v>
      </c>
      <c r="DI781">
        <f>INDEX('Data_Price '!BD$2:BD$1266,MATCH(Data!$DN781,'Data_Price '!$BE$2:$BE$1266,0))</f>
        <v>0</v>
      </c>
      <c r="DJ781" s="89" t="e">
        <f ca="1">_xll.Connector("TinyUrl.TinyUrl",DA781,0)</f>
        <v>#NAME?</v>
      </c>
      <c r="DK781" s="89" t="e">
        <f ca="1">_xll.Connector("TinyUrl.TinyUrl",DE781,0)</f>
        <v>#NAME?</v>
      </c>
      <c r="DL781" s="89" t="e">
        <f ca="1">_xll.Connector("TinyUrl.TinyUrl",DI781,0)</f>
        <v>#NAME?</v>
      </c>
      <c r="DM781" s="224" t="str">
        <f t="shared" si="440"/>
        <v>Real Joy</v>
      </c>
      <c r="DN781" s="89" t="str">
        <f t="shared" si="441"/>
        <v xml:space="preserve"> HeadReal Joy158 Women's</v>
      </c>
      <c r="DO781" s="227"/>
    </row>
    <row r="782" spans="2:119" ht="15.45" customHeight="1">
      <c r="B782" s="224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#VALUE!</v>
      </c>
      <c r="F782" s="43" t="b">
        <f>CL782&gt;Driver!$F$56</f>
        <v>0</v>
      </c>
      <c r="G782" s="43" t="b">
        <f>AND(CB782&gt;Driver!$F$55,CB782&lt;Driver!$G$55)</f>
        <v>0</v>
      </c>
      <c r="H782" s="43" t="e">
        <f t="shared" si="408"/>
        <v>#VALUE!</v>
      </c>
      <c r="I782" s="43">
        <f t="shared" si="409"/>
        <v>0</v>
      </c>
      <c r="J782" s="43" t="e">
        <f t="array" ref="J782">NOT(OR(($H$9:$H$1273=TRUE)*($I$9:$I$1273&gt;0)*($BT$9:$BT$1273=BT782)*($K$9:$K$1273&gt;K782)))</f>
        <v>#VALUE!</v>
      </c>
      <c r="K782" s="72">
        <f t="shared" si="410"/>
        <v>0.67794943096607052</v>
      </c>
      <c r="L782" s="72">
        <f t="shared" si="411"/>
        <v>0.93299170091048267</v>
      </c>
      <c r="M782" s="72">
        <f t="shared" si="412"/>
        <v>0.42290716102165848</v>
      </c>
      <c r="N782" s="72">
        <f t="shared" si="413"/>
        <v>2.6863972680705728E-2</v>
      </c>
      <c r="O782" s="72">
        <f t="shared" si="414"/>
        <v>0.26102417705093617</v>
      </c>
      <c r="P782" s="72">
        <f t="shared" si="415"/>
        <v>0.98083333333333333</v>
      </c>
      <c r="Q782" s="72"/>
      <c r="R782" s="72"/>
      <c r="S782" s="72">
        <f t="shared" si="416"/>
        <v>0.70072328429976971</v>
      </c>
      <c r="T782" s="72">
        <f t="shared" si="417"/>
        <v>0.91348116121085909</v>
      </c>
      <c r="U782" s="72">
        <f t="shared" si="418"/>
        <v>0.43232700689070891</v>
      </c>
      <c r="V782" s="72">
        <f t="shared" si="419"/>
        <v>0.61515811613254889</v>
      </c>
      <c r="W782" s="72">
        <f t="shared" si="420"/>
        <v>0.96110038767932215</v>
      </c>
      <c r="X782" s="72">
        <f t="shared" si="421"/>
        <v>6.7008299089517387E-2</v>
      </c>
      <c r="Y782" s="72">
        <f t="shared" si="422"/>
        <v>0.57709283897834152</v>
      </c>
      <c r="Z782" s="72">
        <f t="shared" si="423"/>
        <v>0.97313602731929427</v>
      </c>
      <c r="AA782" s="72">
        <f t="shared" si="424"/>
        <v>0.73897582294906383</v>
      </c>
      <c r="AB782" s="72">
        <f t="shared" si="425"/>
        <v>1.9166666666666637E-2</v>
      </c>
      <c r="AC782" s="72"/>
      <c r="AD782" s="72"/>
      <c r="AE782" s="72">
        <f t="shared" si="426"/>
        <v>0.29927671570023023</v>
      </c>
      <c r="AF782" s="72">
        <f t="shared" si="427"/>
        <v>8.6518838789140962E-2</v>
      </c>
      <c r="AG782" s="72">
        <f t="shared" si="428"/>
        <v>0.56767299310929109</v>
      </c>
      <c r="AH782" s="72">
        <f t="shared" si="429"/>
        <v>0.38484188386745111</v>
      </c>
      <c r="AI782" s="72">
        <f t="shared" si="430"/>
        <v>3.8899612320677873E-2</v>
      </c>
      <c r="AJ782" s="72">
        <f>(AV782-Driver!$K$179)/(Driver!$L$179-Driver!$K$179)</f>
        <v>0.1729917009104826</v>
      </c>
      <c r="AK782" s="72">
        <f>(AW782-Driver!$K$180)/(Driver!$L$180-Driver!$K$180)</f>
        <v>0.21726466320742752</v>
      </c>
      <c r="AL782" s="72">
        <f>(AX782-Driver!$K$181)/(Driver!$L$181-Driver!$K$181)</f>
        <v>0.57313602731929425</v>
      </c>
      <c r="AM782" s="72">
        <f>(AY782-Driver!$K$182)/(Driver!$L$182-Driver!$K$182)</f>
        <v>0.9529758229490638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31"/>
        <v>3.6409578076244742</v>
      </c>
      <c r="AW782" s="70">
        <f t="shared" si="432"/>
        <v>22.199480053071319</v>
      </c>
      <c r="AX782" s="70">
        <f t="shared" si="433"/>
        <v>6.1582242458736483</v>
      </c>
      <c r="AY782" s="70">
        <f>IFERROR(Driver!$K$19/Data!BH782/Data!BI782*Data!BK782*Data!BL782,"")</f>
        <v>-0.28785811685296486</v>
      </c>
      <c r="AZ782" s="70">
        <f t="shared" si="434"/>
        <v>16.329113924050635</v>
      </c>
      <c r="BA782" s="70"/>
      <c r="BB782" s="70"/>
      <c r="BC782" s="70">
        <f t="shared" si="435"/>
        <v>26.310520188842229</v>
      </c>
      <c r="BD782" s="70">
        <f t="shared" si="436"/>
        <v>18.227409625110599</v>
      </c>
      <c r="BE782" s="70">
        <f t="shared" si="437"/>
        <v>0.66773227650682054</v>
      </c>
      <c r="BF782" s="70">
        <f t="shared" si="438"/>
        <v>1.7120027253785537</v>
      </c>
      <c r="BG782" s="70">
        <f t="shared" si="439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219</v>
      </c>
      <c r="BS782" s="8" t="s">
        <v>855</v>
      </c>
      <c r="BT782" s="9" t="s">
        <v>868</v>
      </c>
      <c r="BU782" s="10">
        <v>172</v>
      </c>
      <c r="BV782" s="9" t="s">
        <v>222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305</v>
      </c>
      <c r="CU782" s="10"/>
      <c r="CV782" s="10"/>
      <c r="CW782" s="10"/>
      <c r="CX782" t="e">
        <f>INDEX('Data_Price '!AS$2:AS$1266,MATCH(Data!$DN782,'Data_Price '!$BE$2:$BE$1266,0))</f>
        <v>#N/A</v>
      </c>
      <c r="CY782" t="e">
        <f>INDEX('Data_Price '!AT$2:AT$1266,MATCH(Data!$DN782,'Data_Price '!$BE$2:$BE$1266,0))</f>
        <v>#N/A</v>
      </c>
      <c r="CZ782" t="e">
        <f>INDEX('Data_Price '!AU$2:AU$1266,MATCH(Data!$DN782,'Data_Price '!$BE$2:$BE$1266,0))</f>
        <v>#N/A</v>
      </c>
      <c r="DA782" t="e">
        <f>INDEX('Data_Price '!AV$2:AV$1266,MATCH(Data!$DN782,'Data_Price '!$BE$2:$BE$1266,0))</f>
        <v>#N/A</v>
      </c>
      <c r="DB782" t="e">
        <f>INDEX('Data_Price '!AW$2:AW$1266,MATCH(Data!$DN782,'Data_Price '!$BE$2:$BE$1266,0))</f>
        <v>#N/A</v>
      </c>
      <c r="DC782" t="e">
        <f>INDEX('Data_Price '!AX$2:AX$1266,MATCH(Data!$DN782,'Data_Price '!$BE$2:$BE$1266,0))</f>
        <v>#N/A</v>
      </c>
      <c r="DD782" t="e">
        <f>INDEX('Data_Price '!AY$2:AY$1266,MATCH(Data!$DN782,'Data_Price '!$BE$2:$BE$1266,0))</f>
        <v>#N/A</v>
      </c>
      <c r="DE782" t="e">
        <f>INDEX('Data_Price '!AZ$2:AZ$1266,MATCH(Data!$DN782,'Data_Price '!$BE$2:$BE$1266,0))</f>
        <v>#N/A</v>
      </c>
      <c r="DF782" t="e">
        <f>INDEX('Data_Price '!BA$2:BA$1266,MATCH(Data!$DN782,'Data_Price '!$BE$2:$BE$1266,0))</f>
        <v>#N/A</v>
      </c>
      <c r="DG782" t="e">
        <f>INDEX('Data_Price '!BB$2:BB$1266,MATCH(Data!$DN782,'Data_Price '!$BE$2:$BE$1266,0))</f>
        <v>#N/A</v>
      </c>
      <c r="DH782" t="e">
        <f>INDEX('Data_Price '!BC$2:BC$1266,MATCH(Data!$DN782,'Data_Price '!$BE$2:$BE$1266,0))</f>
        <v>#N/A</v>
      </c>
      <c r="DI782" t="e">
        <f>INDEX('Data_Price '!BD$2:BD$1266,MATCH(Data!$DN782,'Data_Price '!$BE$2:$BE$1266,0))</f>
        <v>#N/A</v>
      </c>
      <c r="DJ782" s="89" t="e">
        <f ca="1">_xll.Connector("TinyUrl.TinyUrl",DA782,0)</f>
        <v>#NAME?</v>
      </c>
      <c r="DK782" s="89" t="e">
        <f ca="1">_xll.Connector("TinyUrl.TinyUrl",DE782,0)</f>
        <v>#NAME?</v>
      </c>
      <c r="DL782" s="89" t="e">
        <f ca="1">_xll.Connector("TinyUrl.TinyUrl",DI782,0)</f>
        <v>#NAME?</v>
      </c>
      <c r="DM782" s="224" t="str">
        <f t="shared" si="440"/>
        <v>Deacon 84</v>
      </c>
      <c r="DN782" s="89" t="str">
        <f t="shared" si="441"/>
        <v xml:space="preserve"> VölklDeacon 84172 Unisex</v>
      </c>
      <c r="DO782" s="227"/>
    </row>
    <row r="783" spans="2:119" ht="15.45" customHeight="1">
      <c r="B783" s="224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#VALUE!</v>
      </c>
      <c r="F783" s="43" t="b">
        <f>CL783&gt;Driver!$F$56</f>
        <v>0</v>
      </c>
      <c r="G783" s="43" t="b">
        <f>AND(CB783&gt;Driver!$F$55,CB783&lt;Driver!$G$55)</f>
        <v>1</v>
      </c>
      <c r="H783" s="43" t="e">
        <f t="shared" si="408"/>
        <v>#VALUE!</v>
      </c>
      <c r="I783" s="43">
        <f t="shared" si="409"/>
        <v>0</v>
      </c>
      <c r="J783" s="43" t="e">
        <f t="array" ref="J783">NOT(OR(($H$9:$H$1273=TRUE)*($I$9:$I$1273&gt;0)*($BT$9:$BT$1273=BT783)*($K$9:$K$1273&gt;K783)))</f>
        <v>#VALUE!</v>
      </c>
      <c r="K783" s="72">
        <f t="shared" si="410"/>
        <v>0.60582411641501765</v>
      </c>
      <c r="L783" s="72">
        <f t="shared" si="411"/>
        <v>0.89482233502538078</v>
      </c>
      <c r="M783" s="72">
        <f t="shared" si="412"/>
        <v>0.31682589780465464</v>
      </c>
      <c r="N783" s="72">
        <f t="shared" si="413"/>
        <v>-0.11985075570732939</v>
      </c>
      <c r="O783" s="72">
        <f t="shared" si="414"/>
        <v>0.32601472363109729</v>
      </c>
      <c r="P783" s="72">
        <f t="shared" si="415"/>
        <v>0.74431372549019614</v>
      </c>
      <c r="Q783" s="72"/>
      <c r="R783" s="72"/>
      <c r="S783" s="72">
        <f t="shared" si="416"/>
        <v>0.83815083911857136</v>
      </c>
      <c r="T783" s="72">
        <f t="shared" si="417"/>
        <v>0.92352340451201842</v>
      </c>
      <c r="U783" s="72">
        <f t="shared" si="418"/>
        <v>0.95192562202634068</v>
      </c>
      <c r="V783" s="72">
        <f t="shared" si="419"/>
        <v>0.66112645875461895</v>
      </c>
      <c r="W783" s="72">
        <f t="shared" si="420"/>
        <v>0.97025248455546598</v>
      </c>
      <c r="X783" s="72">
        <f t="shared" si="421"/>
        <v>0.10517766497461928</v>
      </c>
      <c r="Y783" s="72">
        <f t="shared" si="422"/>
        <v>0.68317410219534536</v>
      </c>
      <c r="Z783" s="72">
        <f t="shared" si="423"/>
        <v>1.1198507557073294</v>
      </c>
      <c r="AA783" s="72">
        <f t="shared" si="424"/>
        <v>0.67398527636890271</v>
      </c>
      <c r="AB783" s="72">
        <f t="shared" si="425"/>
        <v>0.25568627450980386</v>
      </c>
      <c r="AC783" s="72"/>
      <c r="AD783" s="72"/>
      <c r="AE783" s="72">
        <f t="shared" si="426"/>
        <v>0.16184916088142862</v>
      </c>
      <c r="AF783" s="72">
        <f t="shared" si="427"/>
        <v>7.6476595487981566E-2</v>
      </c>
      <c r="AG783" s="72">
        <f t="shared" si="428"/>
        <v>4.8074377973659314E-2</v>
      </c>
      <c r="AH783" s="72">
        <f t="shared" si="429"/>
        <v>0.33887354124538105</v>
      </c>
      <c r="AI783" s="72">
        <f t="shared" si="430"/>
        <v>2.9747515444533988E-2</v>
      </c>
      <c r="AJ783" s="72">
        <f>(AV783-Driver!$K$179)/(Driver!$L$179-Driver!$K$179)</f>
        <v>0.34517766497461927</v>
      </c>
      <c r="AK783" s="72">
        <f>(AW783-Driver!$K$180)/(Driver!$L$180-Driver!$K$180)</f>
        <v>0.44713720672626972</v>
      </c>
      <c r="AL783" s="72">
        <f>(AX783-Driver!$K$181)/(Driver!$L$181-Driver!$K$181)</f>
        <v>0.71985075570732937</v>
      </c>
      <c r="AM783" s="72">
        <f>(AY783-Driver!$K$182)/(Driver!$L$182-Driver!$K$182)</f>
        <v>0.88798527636890268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31"/>
        <v>7.2649572649572649</v>
      </c>
      <c r="AW783" s="70">
        <f t="shared" si="432"/>
        <v>44.67829093063375</v>
      </c>
      <c r="AX783" s="70">
        <f t="shared" si="433"/>
        <v>7.4786568013659647</v>
      </c>
      <c r="AY783" s="70">
        <f>IFERROR(Driver!$K$19/Data!BH783/Data!BI783*Data!BK783*Data!BL783,"")</f>
        <v>-0.68569721846117859</v>
      </c>
      <c r="AZ783" s="70">
        <f t="shared" si="434"/>
        <v>37.885331347728965</v>
      </c>
      <c r="BA783" s="70"/>
      <c r="BB783" s="70"/>
      <c r="BC783" s="70">
        <f t="shared" si="435"/>
        <v>97.595148254216014</v>
      </c>
      <c r="BD783" s="70">
        <f t="shared" si="436"/>
        <v>3.8026025024049583</v>
      </c>
      <c r="BE783" s="70">
        <f t="shared" si="437"/>
        <v>5.2094747824339524E-2</v>
      </c>
      <c r="BF783" s="70">
        <f t="shared" si="438"/>
        <v>6.9038040786569823</v>
      </c>
      <c r="BG783" s="70">
        <f t="shared" si="439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219</v>
      </c>
      <c r="BS783" s="8" t="s">
        <v>493</v>
      </c>
      <c r="BT783" s="9" t="s">
        <v>500</v>
      </c>
      <c r="BU783" s="10">
        <v>177</v>
      </c>
      <c r="BV783" s="9" t="s">
        <v>222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304</v>
      </c>
      <c r="CU783" s="10"/>
      <c r="CV783" s="10"/>
      <c r="CW783" s="10"/>
      <c r="CX783" t="str">
        <f>INDEX('Data_Price '!AS$2:AS$1266,MATCH(Data!$DN783,'Data_Price '!$BE$2:$BE$1266,0))</f>
        <v>Blizzard Cochise 106 Skis</v>
      </c>
      <c r="CY783" t="str">
        <f>INDEX('Data_Price '!AT$2:AT$1266,MATCH(Data!$DN783,'Data_Price '!$BE$2:$BE$1266,0))</f>
        <v>SkiEssentials.com</v>
      </c>
      <c r="CZ783">
        <f>INDEX('Data_Price '!AU$2:AU$1266,MATCH(Data!$DN783,'Data_Price '!$BE$2:$BE$1266,0))</f>
        <v>639.95000000000005</v>
      </c>
      <c r="DA783" t="str">
        <f>INDEX('Data_Price '!AV$2:AV$1266,MATCH(Data!$DN783,'Data_Price '!$BE$2:$BE$1266,0))</f>
        <v>https://www.google.com/url?q=https://www.skiessentials.com/2022-blizzard-cochise-106-skis.html&amp;sa=U&amp;ved=0ahUKEwiY4Nraz6P2AhWsnGoFHYEMBScQ2ykIGw&amp;usg=AOvVaw1ghXlgbG1Klphu04Z3YxPi</v>
      </c>
      <c r="DB783" t="str">
        <f>INDEX('Data_Price '!AW$2:AW$1266,MATCH(Data!$DN783,'Data_Price '!$BE$2:$BE$1266,0))</f>
        <v>Blizzard Cochise 106 Skis</v>
      </c>
      <c r="DC783" t="str">
        <f>INDEX('Data_Price '!AX$2:AX$1266,MATCH(Data!$DN783,'Data_Price '!$BE$2:$BE$1266,0))</f>
        <v>Curated</v>
      </c>
      <c r="DD783">
        <f>INDEX('Data_Price '!AY$2:AY$1266,MATCH(Data!$DN783,'Data_Price '!$BE$2:$BE$1266,0))</f>
        <v>639.95000000000005</v>
      </c>
      <c r="DE783" t="str">
        <f>INDEX('Data_Price '!AZ$2:AZ$1266,MATCH(Data!$DN783,'Data_Price '!$BE$2:$BE$1266,0))</f>
        <v>https://www.google.com/url?q=https://www.curated.com/products/3264793/blizzard-cochise-106-skis-orange-177-cm%3Fc_source%3Dgoogle-shopping&amp;sa=U&amp;ved=0ahUKEwiY4Nraz6P2AhWsnGoFHYEMBScQ2ykIHQ&amp;usg=AOvVaw0oE8nNqka9Ny0tJOMTNNJA</v>
      </c>
      <c r="DF783" t="str">
        <f>INDEX('Data_Price '!BA$2:BA$1266,MATCH(Data!$DN783,'Data_Price '!$BE$2:$BE$1266,0))</f>
        <v>Blizzard Cochise 106 Skis</v>
      </c>
      <c r="DG783" t="str">
        <f>INDEX('Data_Price '!BB$2:BB$1266,MATCH(Data!$DN783,'Data_Price '!$BE$2:$BE$1266,0))</f>
        <v>Aspen Ski and Board</v>
      </c>
      <c r="DH783">
        <f>INDEX('Data_Price '!BC$2:BC$1266,MATCH(Data!$DN783,'Data_Price '!$BE$2:$BE$1266,0))</f>
        <v>639.95000000000005</v>
      </c>
      <c r="DI783" t="str">
        <f>INDEX('Data_Price '!BD$2:BD$1266,MATCH(Data!$DN783,'Data_Price '!$BE$2:$BE$1266,0))</f>
        <v>https://www.google.com/url?q=https://www.aspenskiandboard.com/products/blizzardcochisemensskis2022%3Fvariant%3D32635457732713%26currency%3DUSD%26utm_medium%3Dproduct_sync%26utm_source%3Dgoogle%26utm_content%3Dsag_organic%26utm_campaign%3Dsag_organic%26srsltid%3DAWLEVJw86oIeeGaVWpDN82r0QWTt0OHm5txmA_6WhA4z5Q4vGE-w8Al7usU&amp;sa=U&amp;ved=0ahUKEwiY4Nraz6P2AhWsnGoFHYEMBScQ2ykIHw&amp;usg=AOvVaw3eqv0MaFGwPUyldxJT8XA5</v>
      </c>
      <c r="DJ783" s="89" t="e">
        <f ca="1">_xll.Connector("TinyUrl.TinyUrl",DA783,0)</f>
        <v>#NAME?</v>
      </c>
      <c r="DK783" s="89" t="e">
        <f ca="1">_xll.Connector("TinyUrl.TinyUrl",DE783,0)</f>
        <v>#NAME?</v>
      </c>
      <c r="DL783" s="89" t="e">
        <f ca="1">_xll.Connector("TinyUrl.TinyUrl",DI783,0)</f>
        <v>#NAME?</v>
      </c>
      <c r="DM783" s="224" t="str">
        <f t="shared" si="440"/>
        <v>Cochise 106</v>
      </c>
      <c r="DN783" s="89" t="str">
        <f t="shared" si="441"/>
        <v xml:space="preserve"> BlizzardCochise 106177 Unisex</v>
      </c>
      <c r="DO783" s="227"/>
    </row>
    <row r="784" spans="2:119" ht="15.45" customHeight="1">
      <c r="B784" s="224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#VALUE!</v>
      </c>
      <c r="F784" s="43" t="b">
        <f>CL784&gt;Driver!$F$56</f>
        <v>1</v>
      </c>
      <c r="G784" s="43" t="b">
        <f>AND(CB784&gt;Driver!$F$55,CB784&lt;Driver!$G$55)</f>
        <v>0</v>
      </c>
      <c r="H784" s="43" t="e">
        <f t="shared" si="408"/>
        <v>#VALUE!</v>
      </c>
      <c r="I784" s="43">
        <f t="shared" si="409"/>
        <v>0</v>
      </c>
      <c r="J784" s="43" t="e">
        <f t="array" ref="J784">NOT(OR(($H$9:$H$1273=TRUE)*($I$9:$I$1273&gt;0)*($BT$9:$BT$1273=BT784)*($K$9:$K$1273&gt;K784)))</f>
        <v>#VALUE!</v>
      </c>
      <c r="K784" s="72">
        <f t="shared" si="410"/>
        <v>0.69732400932708982</v>
      </c>
      <c r="L784" s="72">
        <f t="shared" si="411"/>
        <v>0.85862218999274842</v>
      </c>
      <c r="M784" s="72">
        <f t="shared" si="412"/>
        <v>0.53602582866143123</v>
      </c>
      <c r="N784" s="72">
        <f t="shared" si="413"/>
        <v>0.36266363118952749</v>
      </c>
      <c r="O784" s="72">
        <f t="shared" si="414"/>
        <v>0.26768509662483131</v>
      </c>
      <c r="P784" s="72">
        <f t="shared" si="415"/>
        <v>0.97772875816993465</v>
      </c>
      <c r="Q784" s="72"/>
      <c r="R784" s="72"/>
      <c r="S784" s="72">
        <f t="shared" si="416"/>
        <v>0.66881696850287442</v>
      </c>
      <c r="T784" s="72">
        <f t="shared" si="417"/>
        <v>0.9780918271537169</v>
      </c>
      <c r="U784" s="72">
        <f t="shared" si="418"/>
        <v>0.99626685030019391</v>
      </c>
      <c r="V784" s="72">
        <f t="shared" si="419"/>
        <v>0.71441807005408675</v>
      </c>
      <c r="W784" s="72">
        <f t="shared" si="420"/>
        <v>0.86284829721362244</v>
      </c>
      <c r="X784" s="72">
        <f t="shared" si="421"/>
        <v>0.14137781000725164</v>
      </c>
      <c r="Y784" s="72">
        <f t="shared" si="422"/>
        <v>0.46397417133856883</v>
      </c>
      <c r="Z784" s="72">
        <f t="shared" si="423"/>
        <v>0.63733636881047251</v>
      </c>
      <c r="AA784" s="72">
        <f t="shared" si="424"/>
        <v>0.73231490337516869</v>
      </c>
      <c r="AB784" s="72">
        <f t="shared" si="425"/>
        <v>2.2271241830065319E-2</v>
      </c>
      <c r="AC784" s="72"/>
      <c r="AD784" s="72"/>
      <c r="AE784" s="72">
        <f t="shared" si="426"/>
        <v>0.33118303149712558</v>
      </c>
      <c r="AF784" s="72">
        <f t="shared" si="427"/>
        <v>2.1908172846283061E-2</v>
      </c>
      <c r="AG784" s="72">
        <f t="shared" si="428"/>
        <v>3.7331496998060931E-3</v>
      </c>
      <c r="AH784" s="72">
        <f t="shared" si="429"/>
        <v>0.28558192994591325</v>
      </c>
      <c r="AI784" s="72">
        <f t="shared" si="430"/>
        <v>0.13715170278637762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0.18883562497240203</v>
      </c>
      <c r="AL784" s="72">
        <f>(AX784-Driver!$K$181)/(Driver!$L$181-Driver!$K$181)</f>
        <v>0.23733636881047243</v>
      </c>
      <c r="AM784" s="72">
        <f>(AY784-Driver!$K$182)/(Driver!$L$182-Driver!$K$182)</f>
        <v>0.94631490337516866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31"/>
        <v>2.0757020757020759</v>
      </c>
      <c r="AW784" s="70">
        <f t="shared" si="432"/>
        <v>19.419456984053738</v>
      </c>
      <c r="AX784" s="70">
        <f t="shared" si="433"/>
        <v>3.1360273192942518</v>
      </c>
      <c r="AY784" s="70">
        <f>IFERROR(Driver!$K$19/Data!BH784/Data!BI784*Data!BK784*Data!BL784,"")</f>
        <v>-0.32863288177811317</v>
      </c>
      <c r="AZ784" s="70">
        <f t="shared" si="434"/>
        <v>16.612062546537601</v>
      </c>
      <c r="BA784" s="70"/>
      <c r="BB784" s="70"/>
      <c r="BC784" s="70">
        <f t="shared" si="435"/>
        <v>9.7604923758837305</v>
      </c>
      <c r="BD784" s="70">
        <f t="shared" si="436"/>
        <v>8.6318112166717746</v>
      </c>
      <c r="BE784" s="70">
        <f t="shared" si="437"/>
        <v>0.10389303361798656</v>
      </c>
      <c r="BF784" s="70">
        <f t="shared" si="438"/>
        <v>12.92271718017323</v>
      </c>
      <c r="BG784" s="70">
        <f t="shared" si="439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219</v>
      </c>
      <c r="BS784" s="8" t="s">
        <v>610</v>
      </c>
      <c r="BT784" s="9" t="s">
        <v>620</v>
      </c>
      <c r="BU784" s="10">
        <v>153</v>
      </c>
      <c r="BV784" s="9" t="s">
        <v>222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305</v>
      </c>
      <c r="CU784" s="9" t="s">
        <v>302</v>
      </c>
      <c r="CV784" s="10"/>
      <c r="CW784" s="10"/>
      <c r="CX784" t="str">
        <f>INDEX('Data_Price '!AS$2:AS$1266,MATCH(Data!$DN784,'Data_Price '!$BE$2:$BE$1266,0))</f>
        <v>Fischer Ranger 94 FR Skis 2021 153 cm</v>
      </c>
      <c r="CY784" t="str">
        <f>INDEX('Data_Price '!AT$2:AT$1266,MATCH(Data!$DN784,'Data_Price '!$BE$2:$BE$1266,0))</f>
        <v>Backpacking United</v>
      </c>
      <c r="CZ784">
        <f>INDEX('Data_Price '!AU$2:AU$1266,MATCH(Data!$DN784,'Data_Price '!$BE$2:$BE$1266,0))</f>
        <v>398.18</v>
      </c>
      <c r="DA784" t="str">
        <f>INDEX('Data_Price '!AV$2:AV$1266,MATCH(Data!$DN784,'Data_Price '!$BE$2:$BE$1266,0))</f>
        <v>https://www.google.com/url?url=https://www.backpacking-united.com/us/fischer-ranger-94-fr&amp;rct=j&amp;q=&amp;esrc=s&amp;sa=U&amp;ved=0ahUKEwjHhZPbz6P2AhWilWoFHZU7AooQsDwIOQ&amp;usg=AOvVaw0ZjQyJx8i2_fYb7p9UGXur</v>
      </c>
      <c r="DB784" t="str">
        <f>INDEX('Data_Price '!AW$2:AW$1266,MATCH(Data!$DN784,'Data_Price '!$BE$2:$BE$1266,0))</f>
        <v>Fischer Ranger 94 FR Skis 2021 153 cm</v>
      </c>
      <c r="DC784" t="str">
        <f>INDEX('Data_Price '!AX$2:AX$1266,MATCH(Data!$DN784,'Data_Price '!$BE$2:$BE$1266,0))</f>
        <v>Backpacking United</v>
      </c>
      <c r="DD784">
        <f>INDEX('Data_Price '!AY$2:AY$1266,MATCH(Data!$DN784,'Data_Price '!$BE$2:$BE$1266,0))</f>
        <v>398.18</v>
      </c>
      <c r="DE784" t="str">
        <f>INDEX('Data_Price '!AZ$2:AZ$1266,MATCH(Data!$DN784,'Data_Price '!$BE$2:$BE$1266,0))</f>
        <v>https://www.google.com/url?q=https://www.backpacking-united.com/us/fischer-ranger-94-fr&amp;sa=U&amp;ved=0ahUKEwjrjLfbz6P2AhXFlGoFHW7ODBsQ2ykIFw&amp;usg=AOvVaw0EToASWbV5d54nv71pomi6</v>
      </c>
      <c r="DF784" t="str">
        <f>INDEX('Data_Price '!BA$2:BA$1266,MATCH(Data!$DN784,'Data_Price '!$BE$2:$BE$1266,0))</f>
        <v>Fischer Ranger 94 FR Skis 2021 153 cm</v>
      </c>
      <c r="DG784" t="str">
        <f>INDEX('Data_Price '!BB$2:BB$1266,MATCH(Data!$DN784,'Data_Price '!$BE$2:$BE$1266,0))</f>
        <v>BlueZone Sports</v>
      </c>
      <c r="DH784">
        <f>INDEX('Data_Price '!BC$2:BC$1266,MATCH(Data!$DN784,'Data_Price '!$BE$2:$BE$1266,0))</f>
        <v>599.99</v>
      </c>
      <c r="DI784" t="str">
        <f>INDEX('Data_Price '!BD$2:BD$1266,MATCH(Data!$DN784,'Data_Price '!$BE$2:$BE$1266,0))</f>
        <v>https://www.google.com/url?q=https://www.bluezonesports.com/fischer/fischer-ranger-94-fr-skis-mens-2022-26335&amp;sa=U&amp;ved=0ahUKEwjrjLfbz6P2AhXFlGoFHW7ODBsQ2ykIGQ&amp;usg=AOvVaw0KlJcDKWeAWoxDIylFdXnY</v>
      </c>
      <c r="DJ784" s="89" t="e">
        <f ca="1">_xll.Connector("TinyUrl.TinyUrl",DA784,0)</f>
        <v>#NAME?</v>
      </c>
      <c r="DK784" s="89" t="e">
        <f ca="1">_xll.Connector("TinyUrl.TinyUrl",DE784,0)</f>
        <v>#NAME?</v>
      </c>
      <c r="DL784" s="89" t="e">
        <f ca="1">_xll.Connector("TinyUrl.TinyUrl",DI784,0)</f>
        <v>#NAME?</v>
      </c>
      <c r="DM784" s="224" t="str">
        <f t="shared" si="440"/>
        <v>Ranger 94 FR</v>
      </c>
      <c r="DN784" s="89" t="str">
        <f t="shared" si="441"/>
        <v xml:space="preserve"> FischerRanger 94 FR153 Unisex</v>
      </c>
      <c r="DO784" s="227"/>
    </row>
    <row r="785" spans="2:119" ht="15.45" customHeight="1">
      <c r="B785" s="224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#VALUE!</v>
      </c>
      <c r="F785" s="43" t="b">
        <f>CL785&gt;Driver!$F$56</f>
        <v>0</v>
      </c>
      <c r="G785" s="43" t="b">
        <f>AND(CB785&gt;Driver!$F$55,CB785&lt;Driver!$G$55)</f>
        <v>0</v>
      </c>
      <c r="H785" s="43" t="e">
        <f t="shared" si="408"/>
        <v>#VALUE!</v>
      </c>
      <c r="I785" s="43">
        <f t="shared" si="409"/>
        <v>0</v>
      </c>
      <c r="J785" s="43" t="e">
        <f t="array" ref="J785">NOT(OR(($H$9:$H$1273=TRUE)*($I$9:$I$1273&gt;0)*($BT$9:$BT$1273=BT785)*($K$9:$K$1273&gt;K785)))</f>
        <v>#VALUE!</v>
      </c>
      <c r="K785" s="72">
        <f t="shared" si="410"/>
        <v>0.64953515285563235</v>
      </c>
      <c r="L785" s="72">
        <f t="shared" si="411"/>
        <v>0.88464749012972366</v>
      </c>
      <c r="M785" s="72">
        <f t="shared" si="412"/>
        <v>0.41442281558154104</v>
      </c>
      <c r="N785" s="72">
        <f t="shared" si="413"/>
        <v>4.2673749446657805E-2</v>
      </c>
      <c r="O785" s="72">
        <f t="shared" si="414"/>
        <v>0.27098685416071022</v>
      </c>
      <c r="P785" s="72">
        <f t="shared" si="415"/>
        <v>0.92960784313725497</v>
      </c>
      <c r="Q785" s="72"/>
      <c r="R785" s="72"/>
      <c r="S785" s="72">
        <f t="shared" si="416"/>
        <v>0.74565878309031919</v>
      </c>
      <c r="T785" s="72">
        <f t="shared" si="417"/>
        <v>0.84714718050526627</v>
      </c>
      <c r="U785" s="72">
        <f t="shared" si="418"/>
        <v>9.9999999999999978E-2</v>
      </c>
      <c r="V785" s="72">
        <f t="shared" si="419"/>
        <v>0.60341380294943248</v>
      </c>
      <c r="W785" s="72">
        <f t="shared" si="420"/>
        <v>0.96348751421098244</v>
      </c>
      <c r="X785" s="72">
        <f t="shared" si="421"/>
        <v>0.11535250987027638</v>
      </c>
      <c r="Y785" s="72">
        <f t="shared" si="422"/>
        <v>0.58557718441845896</v>
      </c>
      <c r="Z785" s="72">
        <f t="shared" si="423"/>
        <v>0.9573262505533422</v>
      </c>
      <c r="AA785" s="72">
        <f t="shared" si="424"/>
        <v>0.72901314583928978</v>
      </c>
      <c r="AB785" s="72">
        <f t="shared" si="425"/>
        <v>7.0392156862745053E-2</v>
      </c>
      <c r="AC785" s="72"/>
      <c r="AD785" s="72"/>
      <c r="AE785" s="72">
        <f t="shared" si="426"/>
        <v>0.25434121690968081</v>
      </c>
      <c r="AF785" s="72">
        <f t="shared" si="427"/>
        <v>0.15285281949473375</v>
      </c>
      <c r="AG785" s="72">
        <f t="shared" si="428"/>
        <v>0.9</v>
      </c>
      <c r="AH785" s="72">
        <f t="shared" si="429"/>
        <v>0.39658619705056752</v>
      </c>
      <c r="AI785" s="72">
        <f t="shared" si="430"/>
        <v>3.6512485789017599E-2</v>
      </c>
      <c r="AJ785" s="72">
        <f>(AV785-Driver!$K$179)/(Driver!$L$179-Driver!$K$179)</f>
        <v>0.12464749012972361</v>
      </c>
      <c r="AK785" s="72">
        <f>(AW785-Driver!$K$180)/(Driver!$L$180-Driver!$K$180)</f>
        <v>0.26292845591940656</v>
      </c>
      <c r="AL785" s="72">
        <f>(AX785-Driver!$K$181)/(Driver!$L$181-Driver!$K$181)</f>
        <v>0.55732625055334217</v>
      </c>
      <c r="AM785" s="72">
        <f>(AY785-Driver!$K$182)/(Driver!$L$182-Driver!$K$182)</f>
        <v>0.94301314583928975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31"/>
        <v>2.6234567901234565</v>
      </c>
      <c r="AW785" s="70">
        <f t="shared" si="432"/>
        <v>26.664857886421185</v>
      </c>
      <c r="AX785" s="70">
        <f t="shared" si="433"/>
        <v>6.0159362549800797</v>
      </c>
      <c r="AY785" s="70">
        <f>IFERROR(Driver!$K$19/Data!BH785/Data!BI785*Data!BK785*Data!BL785,"")</f>
        <v>-0.34884456364452221</v>
      </c>
      <c r="AZ785" s="70">
        <f t="shared" si="434"/>
        <v>20.997766195085628</v>
      </c>
      <c r="BA785" s="70"/>
      <c r="BB785" s="70"/>
      <c r="BC785" s="70">
        <f t="shared" si="435"/>
        <v>49.618875798019751</v>
      </c>
      <c r="BD785" s="70">
        <f t="shared" si="436"/>
        <v>24.097849380696772</v>
      </c>
      <c r="BE785" s="70">
        <f t="shared" si="437"/>
        <v>1</v>
      </c>
      <c r="BF785" s="70">
        <f t="shared" si="438"/>
        <v>0.38556505981531825</v>
      </c>
      <c r="BG785" s="70">
        <f t="shared" si="439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219</v>
      </c>
      <c r="BS785" s="8" t="s">
        <v>550</v>
      </c>
      <c r="BT785" s="9" t="s">
        <v>555</v>
      </c>
      <c r="BU785" s="10">
        <v>176</v>
      </c>
      <c r="BV785" s="9" t="s">
        <v>222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307</v>
      </c>
      <c r="CU785" s="10"/>
      <c r="CV785" s="10"/>
      <c r="CW785" s="10"/>
      <c r="CX785" t="str">
        <f>INDEX('Data_Price '!AS$2:AS$1266,MATCH(Data!$DN785,'Data_Price '!$BE$2:$BE$1266,0))</f>
        <v>Elan Element LS EL 10.0 Orange / 176cm</v>
      </c>
      <c r="CY785" t="str">
        <f>INDEX('Data_Price '!AT$2:AT$1266,MATCH(Data!$DN785,'Data_Price '!$BE$2:$BE$1266,0))</f>
        <v>Sundance Ski and Board Shop</v>
      </c>
      <c r="CZ785">
        <f>INDEX('Data_Price '!AU$2:AU$1266,MATCH(Data!$DN785,'Data_Price '!$BE$2:$BE$1266,0))</f>
        <v>418.14</v>
      </c>
      <c r="DA785" t="str">
        <f>INDEX('Data_Price '!AV$2:AV$1266,MATCH(Data!$DN785,'Data_Price '!$BE$2:$BE$1266,0))</f>
        <v>https://www.google.com/url?url=https://sundanceskishop.com/products/elan-element-ls-el-10-0%3Fvariant%3D39392111165538%26currency%3DCAD%26utm_medium%3Dproduct_sync%26utm_source%3Dgoogle%26utm_content%3Dsag_organic%26utm_campaign%3Dsag_organic&amp;rct=j&amp;q=&amp;esrc=s&amp;sa=U&amp;ved=0ahUKEwi2-NLbz6P2AhVelGoFHR_mAuUQsDwIXQ&amp;usg=AOvVaw2li3Ta0XFnsa7wW7tuRc7V</v>
      </c>
      <c r="DB785">
        <f>INDEX('Data_Price '!AW$2:AW$1266,MATCH(Data!$DN785,'Data_Price '!$BE$2:$BE$1266,0))</f>
        <v>0</v>
      </c>
      <c r="DC785">
        <f>INDEX('Data_Price '!AX$2:AX$1266,MATCH(Data!$DN785,'Data_Price '!$BE$2:$BE$1266,0))</f>
        <v>0</v>
      </c>
      <c r="DD785">
        <f>INDEX('Data_Price '!AY$2:AY$1266,MATCH(Data!$DN785,'Data_Price '!$BE$2:$BE$1266,0))</f>
        <v>0</v>
      </c>
      <c r="DE785">
        <f>INDEX('Data_Price '!AZ$2:AZ$1266,MATCH(Data!$DN785,'Data_Price '!$BE$2:$BE$1266,0))</f>
        <v>0</v>
      </c>
      <c r="DF785">
        <f>INDEX('Data_Price '!BA$2:BA$1266,MATCH(Data!$DN785,'Data_Price '!$BE$2:$BE$1266,0))</f>
        <v>0</v>
      </c>
      <c r="DG785">
        <f>INDEX('Data_Price '!BB$2:BB$1266,MATCH(Data!$DN785,'Data_Price '!$BE$2:$BE$1266,0))</f>
        <v>0</v>
      </c>
      <c r="DH785">
        <f>INDEX('Data_Price '!BC$2:BC$1266,MATCH(Data!$DN785,'Data_Price '!$BE$2:$BE$1266,0))</f>
        <v>0</v>
      </c>
      <c r="DI785">
        <f>INDEX('Data_Price '!BD$2:BD$1266,MATCH(Data!$DN785,'Data_Price '!$BE$2:$BE$1266,0))</f>
        <v>0</v>
      </c>
      <c r="DJ785" s="89" t="e">
        <f ca="1">_xll.Connector("TinyUrl.TinyUrl",DA785,0)</f>
        <v>#NAME?</v>
      </c>
      <c r="DK785" s="89" t="e">
        <f ca="1">_xll.Connector("TinyUrl.TinyUrl",DE785,0)</f>
        <v>#NAME?</v>
      </c>
      <c r="DL785" s="89" t="e">
        <f ca="1">_xll.Connector("TinyUrl.TinyUrl",DI785,0)</f>
        <v>#NAME?</v>
      </c>
      <c r="DM785" s="224" t="str">
        <f t="shared" si="440"/>
        <v>Element</v>
      </c>
      <c r="DN785" s="89" t="str">
        <f t="shared" si="441"/>
        <v xml:space="preserve"> ElanElement176 Unisex</v>
      </c>
      <c r="DO785" s="227"/>
    </row>
    <row r="786" spans="2:119" ht="15.45" customHeight="1">
      <c r="B786" s="224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#VALUE!</v>
      </c>
      <c r="F786" s="43" t="b">
        <f>CL786&gt;Driver!$F$56</f>
        <v>0</v>
      </c>
      <c r="G786" s="43" t="b">
        <f>AND(CB786&gt;Driver!$F$55,CB786&lt;Driver!$G$55)</f>
        <v>0</v>
      </c>
      <c r="H786" s="43" t="e">
        <f t="shared" si="408"/>
        <v>#VALUE!</v>
      </c>
      <c r="I786" s="43">
        <f t="shared" si="409"/>
        <v>0</v>
      </c>
      <c r="J786" s="43" t="e">
        <f t="array" ref="J786">NOT(OR(($H$9:$H$1273=TRUE)*($I$9:$I$1273&gt;0)*($BT$9:$BT$1273=BT786)*($K$9:$K$1273&gt;K786)))</f>
        <v>#VALUE!</v>
      </c>
      <c r="K786" s="72">
        <f t="shared" si="410"/>
        <v>0.7429909092872844</v>
      </c>
      <c r="L786" s="72">
        <f t="shared" si="411"/>
        <v>0.88972363226170337</v>
      </c>
      <c r="M786" s="72">
        <f t="shared" si="412"/>
        <v>0.59625818631286553</v>
      </c>
      <c r="N786" s="72">
        <f t="shared" si="413"/>
        <v>0.47143489533927774</v>
      </c>
      <c r="O786" s="72">
        <f t="shared" si="414"/>
        <v>0.401498160331345</v>
      </c>
      <c r="P786" s="72">
        <f t="shared" si="415"/>
        <v>0.91584150326797387</v>
      </c>
      <c r="Q786" s="72"/>
      <c r="R786" s="72"/>
      <c r="S786" s="72">
        <f t="shared" si="416"/>
        <v>0.73342381778466481</v>
      </c>
      <c r="T786" s="72">
        <f t="shared" si="417"/>
        <v>0.91206541231055782</v>
      </c>
      <c r="U786" s="72">
        <f t="shared" si="418"/>
        <v>9.9999999999999978E-2</v>
      </c>
      <c r="V786" s="72">
        <f t="shared" si="419"/>
        <v>0.60780895267264767</v>
      </c>
      <c r="W786" s="72">
        <f t="shared" si="420"/>
        <v>0.97557859027516014</v>
      </c>
      <c r="X786" s="72">
        <f t="shared" si="421"/>
        <v>0.11027636773829666</v>
      </c>
      <c r="Y786" s="72">
        <f t="shared" si="422"/>
        <v>0.40374181368713447</v>
      </c>
      <c r="Z786" s="72">
        <f t="shared" si="423"/>
        <v>0.52856510466072226</v>
      </c>
      <c r="AA786" s="72">
        <f t="shared" si="424"/>
        <v>0.598501839668655</v>
      </c>
      <c r="AB786" s="72">
        <f t="shared" si="425"/>
        <v>8.4158496732026106E-2</v>
      </c>
      <c r="AC786" s="72"/>
      <c r="AD786" s="72"/>
      <c r="AE786" s="72">
        <f t="shared" si="426"/>
        <v>0.26657618221533524</v>
      </c>
      <c r="AF786" s="72">
        <f t="shared" si="427"/>
        <v>8.7934587689442137E-2</v>
      </c>
      <c r="AG786" s="72">
        <f t="shared" si="428"/>
        <v>0.9</v>
      </c>
      <c r="AH786" s="72">
        <f t="shared" si="429"/>
        <v>0.39219104732735233</v>
      </c>
      <c r="AI786" s="72">
        <f t="shared" si="430"/>
        <v>2.4421409724839811E-2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0.22812750678781318</v>
      </c>
      <c r="AL786" s="72">
        <f>(AX786-Driver!$K$181)/(Driver!$L$181-Driver!$K$181)</f>
        <v>0.12856510466072221</v>
      </c>
      <c r="AM786" s="72">
        <f>(AY786-Driver!$K$182)/(Driver!$L$182-Driver!$K$182)</f>
        <v>0.81250183966865497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31"/>
        <v>2.7302943969610638</v>
      </c>
      <c r="AW786" s="70">
        <f t="shared" si="432"/>
        <v>23.261737435784873</v>
      </c>
      <c r="AX786" s="70">
        <f t="shared" si="433"/>
        <v>2.1570859419464998</v>
      </c>
      <c r="AY786" s="70">
        <f>IFERROR(Driver!$K$19/Data!BH786/Data!BI786*Data!BK786*Data!BL786,"")</f>
        <v>-1.1477684614855288</v>
      </c>
      <c r="AZ786" s="70">
        <f t="shared" si="434"/>
        <v>22.252419955323901</v>
      </c>
      <c r="BA786" s="70"/>
      <c r="BB786" s="70"/>
      <c r="BC786" s="70">
        <f t="shared" si="435"/>
        <v>43.272514237877921</v>
      </c>
      <c r="BD786" s="70">
        <f t="shared" si="436"/>
        <v>2.7885904949365252</v>
      </c>
      <c r="BE786" s="70">
        <f t="shared" si="437"/>
        <v>1</v>
      </c>
      <c r="BF786" s="70">
        <f t="shared" si="438"/>
        <v>0.88196634337811697</v>
      </c>
      <c r="BG786" s="70">
        <f t="shared" si="439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219</v>
      </c>
      <c r="BS786" s="8" t="s">
        <v>855</v>
      </c>
      <c r="BT786" s="9" t="s">
        <v>888</v>
      </c>
      <c r="BU786" s="10">
        <v>177</v>
      </c>
      <c r="BV786" s="9" t="s">
        <v>222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302</v>
      </c>
      <c r="CU786" s="9" t="s">
        <v>388</v>
      </c>
      <c r="CV786" s="10"/>
      <c r="CW786" s="10"/>
      <c r="CX786" t="e">
        <f>INDEX('Data_Price '!AS$2:AS$1266,MATCH(Data!$DN786,'Data_Price '!$BE$2:$BE$1266,0))</f>
        <v>#N/A</v>
      </c>
      <c r="CY786" t="e">
        <f>INDEX('Data_Price '!AT$2:AT$1266,MATCH(Data!$DN786,'Data_Price '!$BE$2:$BE$1266,0))</f>
        <v>#N/A</v>
      </c>
      <c r="CZ786" t="e">
        <f>INDEX('Data_Price '!AU$2:AU$1266,MATCH(Data!$DN786,'Data_Price '!$BE$2:$BE$1266,0))</f>
        <v>#N/A</v>
      </c>
      <c r="DA786" t="e">
        <f>INDEX('Data_Price '!AV$2:AV$1266,MATCH(Data!$DN786,'Data_Price '!$BE$2:$BE$1266,0))</f>
        <v>#N/A</v>
      </c>
      <c r="DB786" t="e">
        <f>INDEX('Data_Price '!AW$2:AW$1266,MATCH(Data!$DN786,'Data_Price '!$BE$2:$BE$1266,0))</f>
        <v>#N/A</v>
      </c>
      <c r="DC786" t="e">
        <f>INDEX('Data_Price '!AX$2:AX$1266,MATCH(Data!$DN786,'Data_Price '!$BE$2:$BE$1266,0))</f>
        <v>#N/A</v>
      </c>
      <c r="DD786" t="e">
        <f>INDEX('Data_Price '!AY$2:AY$1266,MATCH(Data!$DN786,'Data_Price '!$BE$2:$BE$1266,0))</f>
        <v>#N/A</v>
      </c>
      <c r="DE786" t="e">
        <f>INDEX('Data_Price '!AZ$2:AZ$1266,MATCH(Data!$DN786,'Data_Price '!$BE$2:$BE$1266,0))</f>
        <v>#N/A</v>
      </c>
      <c r="DF786" t="e">
        <f>INDEX('Data_Price '!BA$2:BA$1266,MATCH(Data!$DN786,'Data_Price '!$BE$2:$BE$1266,0))</f>
        <v>#N/A</v>
      </c>
      <c r="DG786" t="e">
        <f>INDEX('Data_Price '!BB$2:BB$1266,MATCH(Data!$DN786,'Data_Price '!$BE$2:$BE$1266,0))</f>
        <v>#N/A</v>
      </c>
      <c r="DH786" t="e">
        <f>INDEX('Data_Price '!BC$2:BC$1266,MATCH(Data!$DN786,'Data_Price '!$BE$2:$BE$1266,0))</f>
        <v>#N/A</v>
      </c>
      <c r="DI786" t="e">
        <f>INDEX('Data_Price '!BD$2:BD$1266,MATCH(Data!$DN786,'Data_Price '!$BE$2:$BE$1266,0))</f>
        <v>#N/A</v>
      </c>
      <c r="DJ786" s="89" t="e">
        <f ca="1">_xll.Connector("TinyUrl.TinyUrl",DA786,0)</f>
        <v>#NAME?</v>
      </c>
      <c r="DK786" s="89" t="e">
        <f ca="1">_xll.Connector("TinyUrl.TinyUrl",DE786,0)</f>
        <v>#NAME?</v>
      </c>
      <c r="DL786" s="89" t="e">
        <f ca="1">_xll.Connector("TinyUrl.TinyUrl",DI786,0)</f>
        <v>#NAME?</v>
      </c>
      <c r="DM786" s="224" t="str">
        <f t="shared" si="440"/>
        <v>Rise Above 88</v>
      </c>
      <c r="DN786" s="89" t="str">
        <f t="shared" si="441"/>
        <v xml:space="preserve"> VölklRise Above 88177 Unisex</v>
      </c>
      <c r="DO786" s="227"/>
    </row>
    <row r="787" spans="2:119" ht="15.45" customHeight="1">
      <c r="B787" s="224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#VALUE!</v>
      </c>
      <c r="F787" s="43" t="b">
        <f>CL787&gt;Driver!$F$56</f>
        <v>0</v>
      </c>
      <c r="G787" s="43" t="b">
        <f>AND(CB787&gt;Driver!$F$55,CB787&lt;Driver!$G$55)</f>
        <v>0</v>
      </c>
      <c r="H787" s="43" t="e">
        <f t="shared" si="408"/>
        <v>#VALUE!</v>
      </c>
      <c r="I787" s="43">
        <f t="shared" si="409"/>
        <v>0</v>
      </c>
      <c r="J787" s="43" t="e">
        <f t="array" ref="J787">NOT(OR(($H$9:$H$1273=TRUE)*($I$9:$I$1273&gt;0)*($BT$9:$BT$1273=BT787)*($K$9:$K$1273&gt;K787)))</f>
        <v>#VALUE!</v>
      </c>
      <c r="K787" s="72">
        <f t="shared" si="410"/>
        <v>0.77997900720841362</v>
      </c>
      <c r="L787" s="72">
        <f t="shared" si="411"/>
        <v>0.93984046410442346</v>
      </c>
      <c r="M787" s="72">
        <f t="shared" si="412"/>
        <v>0.62011755031240368</v>
      </c>
      <c r="N787" s="72">
        <f t="shared" si="413"/>
        <v>0.45499272750268771</v>
      </c>
      <c r="O787" s="72">
        <f t="shared" si="414"/>
        <v>0.46807234173517687</v>
      </c>
      <c r="P787" s="72">
        <f t="shared" si="415"/>
        <v>0.93728758169934645</v>
      </c>
      <c r="Q787" s="72"/>
      <c r="R787" s="72"/>
      <c r="S787" s="72">
        <f t="shared" si="416"/>
        <v>0.73415773601997336</v>
      </c>
      <c r="T787" s="72">
        <f t="shared" si="417"/>
        <v>0.89939131199635247</v>
      </c>
      <c r="U787" s="72">
        <f t="shared" si="418"/>
        <v>0.36914284075063331</v>
      </c>
      <c r="V787" s="72">
        <f t="shared" si="419"/>
        <v>0.63183696573090631</v>
      </c>
      <c r="W787" s="72">
        <f t="shared" si="420"/>
        <v>0.99654320987654321</v>
      </c>
      <c r="X787" s="72">
        <f t="shared" si="421"/>
        <v>6.0159535895576516E-2</v>
      </c>
      <c r="Y787" s="72">
        <f t="shared" si="422"/>
        <v>0.37988244968759632</v>
      </c>
      <c r="Z787" s="72">
        <f t="shared" si="423"/>
        <v>0.54500727249731229</v>
      </c>
      <c r="AA787" s="72">
        <f t="shared" si="424"/>
        <v>0.53192765826482313</v>
      </c>
      <c r="AB787" s="72">
        <f t="shared" si="425"/>
        <v>6.271241830065355E-2</v>
      </c>
      <c r="AC787" s="72"/>
      <c r="AD787" s="72"/>
      <c r="AE787" s="72">
        <f t="shared" si="426"/>
        <v>0.26584226398002664</v>
      </c>
      <c r="AF787" s="72">
        <f t="shared" si="427"/>
        <v>0.1006086880036475</v>
      </c>
      <c r="AG787" s="72">
        <f t="shared" si="428"/>
        <v>0.63085715924936669</v>
      </c>
      <c r="AH787" s="72">
        <f t="shared" si="429"/>
        <v>0.36816303426909369</v>
      </c>
      <c r="AI787" s="72">
        <f t="shared" si="430"/>
        <v>3.4567901234568085E-3</v>
      </c>
      <c r="AJ787" s="72">
        <f>(AV787-Driver!$K$179)/(Driver!$L$179-Driver!$K$179)</f>
        <v>0.17984046410442348</v>
      </c>
      <c r="AK787" s="72">
        <f>(AW787-Driver!$K$180)/(Driver!$L$180-Driver!$K$180)</f>
        <v>0.20548536571151649</v>
      </c>
      <c r="AL787" s="72">
        <f>(AX787-Driver!$K$181)/(Driver!$L$181-Driver!$K$181)</f>
        <v>0.14500727249731232</v>
      </c>
      <c r="AM787" s="72">
        <f>(AY787-Driver!$K$182)/(Driver!$L$182-Driver!$K$182)</f>
        <v>0.7459276582648231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31"/>
        <v>3.785103785103785</v>
      </c>
      <c r="AW787" s="70">
        <f t="shared" si="432"/>
        <v>21.047604336955512</v>
      </c>
      <c r="AX787" s="70">
        <f t="shared" si="433"/>
        <v>2.305065452475811</v>
      </c>
      <c r="AY787" s="70">
        <f>IFERROR(Driver!$K$19/Data!BH787/Data!BI787*Data!BK787*Data!BL787,"")</f>
        <v>-1.555301770769741</v>
      </c>
      <c r="AZ787" s="70">
        <f t="shared" si="434"/>
        <v>20.297840655249441</v>
      </c>
      <c r="BA787" s="70"/>
      <c r="BB787" s="70"/>
      <c r="BC787" s="70">
        <f t="shared" si="435"/>
        <v>43.653202728649276</v>
      </c>
      <c r="BD787" s="70">
        <f t="shared" si="436"/>
        <v>1.6669550743062465</v>
      </c>
      <c r="BE787" s="70">
        <f t="shared" si="437"/>
        <v>0.73090517130282484</v>
      </c>
      <c r="BF787" s="70">
        <f t="shared" si="438"/>
        <v>3.5957616119629212</v>
      </c>
      <c r="BG787" s="70">
        <f t="shared" si="439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219</v>
      </c>
      <c r="BS787" s="8" t="s">
        <v>950</v>
      </c>
      <c r="BT787" s="9" t="s">
        <v>706</v>
      </c>
      <c r="BU787" s="10">
        <v>170</v>
      </c>
      <c r="BV787" s="9" t="s">
        <v>390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302</v>
      </c>
      <c r="CU787" s="9" t="s">
        <v>388</v>
      </c>
      <c r="CV787" s="10"/>
      <c r="CW787" s="10"/>
      <c r="CX787" t="str">
        <f>INDEX('Data_Price '!AS$2:AS$1266,MATCH(Data!$DN787,'Data_Price '!$BE$2:$BE$1266,0))</f>
        <v>K2 Women's Talkback 96 Ski</v>
      </c>
      <c r="CY787" t="str">
        <f>INDEX('Data_Price '!AT$2:AT$1266,MATCH(Data!$DN787,'Data_Price '!$BE$2:$BE$1266,0))</f>
        <v>Snowcountry.eu</v>
      </c>
      <c r="CZ787">
        <f>INDEX('Data_Price '!AU$2:AU$1266,MATCH(Data!$DN787,'Data_Price '!$BE$2:$BE$1266,0))</f>
        <v>456.2</v>
      </c>
      <c r="DA787" t="str">
        <f>INDEX('Data_Price '!AV$2:AV$1266,MATCH(Data!$DN787,'Data_Price '!$BE$2:$BE$1266,0))</f>
        <v>https://www.google.com/url?url=https://www.snowcountry.eu/k2-talkback-96-19-20.html%3Fartikel_maat%3D65323%26country%3DUS&amp;rct=j&amp;q=&amp;esrc=s&amp;sa=U&amp;ved=0ahUKEwjCs6fcz6P2AhWUlWoFHZiQBmoQsDwIeQ&amp;usg=AOvVaw3jt3w0RZ1zsPuFEbPkYeHH</v>
      </c>
      <c r="DB787" t="str">
        <f>INDEX('Data_Price '!AW$2:AW$1266,MATCH(Data!$DN787,'Data_Price '!$BE$2:$BE$1266,0))</f>
        <v>K2 Women's Talkback 96 Ski</v>
      </c>
      <c r="DC787" t="str">
        <f>INDEX('Data_Price '!AX$2:AX$1266,MATCH(Data!$DN787,'Data_Price '!$BE$2:$BE$1266,0))</f>
        <v>Snowcountry.eu</v>
      </c>
      <c r="DD787">
        <f>INDEX('Data_Price '!AY$2:AY$1266,MATCH(Data!$DN787,'Data_Price '!$BE$2:$BE$1266,0))</f>
        <v>456.2</v>
      </c>
      <c r="DE787" t="str">
        <f>INDEX('Data_Price '!AZ$2:AZ$1266,MATCH(Data!$DN787,'Data_Price '!$BE$2:$BE$1266,0))</f>
        <v>https://www.google.com/url?q=https://www.snowcountry.eu/k2-talkback-96-19-20.html%3Fartikel_maat%3D65323%26country%3DUS&amp;sa=U&amp;ved=0ahUKEwiIrNXcz6P2AhWxlGoFHTMCDZ0Q2ykIFg&amp;usg=AOvVaw1v0EloS1x1anRVCVemJoeK</v>
      </c>
      <c r="DF787" t="str">
        <f>INDEX('Data_Price '!BA$2:BA$1266,MATCH(Data!$DN787,'Data_Price '!$BE$2:$BE$1266,0))</f>
        <v>K2 Women's Talkback 96 Ski</v>
      </c>
      <c r="DG787" t="str">
        <f>INDEX('Data_Price '!BB$2:BB$1266,MATCH(Data!$DN787,'Data_Price '!$BE$2:$BE$1266,0))</f>
        <v>Snowinn.com</v>
      </c>
      <c r="DH787">
        <f>INDEX('Data_Price '!BC$2:BC$1266,MATCH(Data!$DN787,'Data_Price '!$BE$2:$BE$1266,0))</f>
        <v>464.49</v>
      </c>
      <c r="DI787" t="str">
        <f>INDEX('Data_Price '!BD$2:BD$1266,MATCH(Data!$DN787,'Data_Price '!$BE$2:$BE$1266,0))</f>
        <v>https://www.google.com/url?q=https://www.snowinn.com/ski-store/k2-talkback-96-touring-skis/137740615/p%3Futm_source%3Dgoogle_products%26utm_medium%3Dmerchant%26id_producte%3D11598275%26country%3Dus&amp;sa=U&amp;ved=0ahUKEwiIrNXcz6P2AhWxlGoFHTMCDZ0Q2ykIGA&amp;usg=AOvVaw1puGiXX2MMB292dJS9eqyD</v>
      </c>
      <c r="DJ787" s="89" t="e">
        <f ca="1">_xll.Connector("TinyUrl.TinyUrl",DA787,0)</f>
        <v>#NAME?</v>
      </c>
      <c r="DK787" s="89" t="e">
        <f ca="1">_xll.Connector("TinyUrl.TinyUrl",DE787,0)</f>
        <v>#NAME?</v>
      </c>
      <c r="DL787" s="89" t="e">
        <f ca="1">_xll.Connector("TinyUrl.TinyUrl",DI787,0)</f>
        <v>#NAME?</v>
      </c>
      <c r="DM787" s="224" t="str">
        <f t="shared" si="440"/>
        <v>Talkback 96</v>
      </c>
      <c r="DN787" s="89" t="str">
        <f t="shared" si="441"/>
        <v xml:space="preserve"> K2Talkback 96170 Women's</v>
      </c>
      <c r="DO787" s="227" t="s">
        <v>1119</v>
      </c>
    </row>
    <row r="788" spans="2:119" ht="15.45" customHeight="1">
      <c r="B788" s="224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#VALUE!</v>
      </c>
      <c r="F788" s="43" t="b">
        <f>CL788&gt;Driver!$F$56</f>
        <v>0</v>
      </c>
      <c r="G788" s="43" t="b">
        <f>AND(CB788&gt;Driver!$F$55,CB788&lt;Driver!$G$55)</f>
        <v>0</v>
      </c>
      <c r="H788" s="43" t="e">
        <f t="shared" si="408"/>
        <v>#VALUE!</v>
      </c>
      <c r="I788" s="43">
        <f t="shared" si="409"/>
        <v>0</v>
      </c>
      <c r="J788" s="43" t="e">
        <f t="array" ref="J788">NOT(OR(($H$9:$H$1273=TRUE)*($I$9:$I$1273&gt;0)*($BT$9:$BT$1273=BT788)*($K$9:$K$1273&gt;K788)))</f>
        <v>#VALUE!</v>
      </c>
      <c r="K788" s="72">
        <f t="shared" si="410"/>
        <v>0.62241773867092387</v>
      </c>
      <c r="L788" s="72">
        <f t="shared" si="411"/>
        <v>0.83251631617113853</v>
      </c>
      <c r="M788" s="72">
        <f t="shared" si="412"/>
        <v>0.41231916117070921</v>
      </c>
      <c r="N788" s="72">
        <f t="shared" si="413"/>
        <v>6.2277872636438358E-2</v>
      </c>
      <c r="O788" s="72">
        <f t="shared" si="414"/>
        <v>0.25896065662732326</v>
      </c>
      <c r="P788" s="72">
        <f t="shared" si="415"/>
        <v>0.91571895424836613</v>
      </c>
      <c r="Q788" s="72"/>
      <c r="R788" s="72"/>
      <c r="S788" s="72">
        <f t="shared" si="416"/>
        <v>0.70421005673154269</v>
      </c>
      <c r="T788" s="72">
        <f t="shared" si="417"/>
        <v>0.63622648240884216</v>
      </c>
      <c r="U788" s="72">
        <f t="shared" si="418"/>
        <v>9.9999999999999978E-2</v>
      </c>
      <c r="V788" s="72">
        <f t="shared" si="419"/>
        <v>0.60230120725133807</v>
      </c>
      <c r="W788" s="72">
        <f t="shared" si="420"/>
        <v>0.97204678362573094</v>
      </c>
      <c r="X788" s="72">
        <f t="shared" si="421"/>
        <v>0.1674836838288615</v>
      </c>
      <c r="Y788" s="72">
        <f t="shared" si="422"/>
        <v>0.58768083882929079</v>
      </c>
      <c r="Z788" s="72">
        <f t="shared" si="423"/>
        <v>0.93772212736356164</v>
      </c>
      <c r="AA788" s="72">
        <f t="shared" si="424"/>
        <v>0.74103934337267674</v>
      </c>
      <c r="AB788" s="72">
        <f t="shared" si="425"/>
        <v>8.4281045751633893E-2</v>
      </c>
      <c r="AC788" s="72"/>
      <c r="AD788" s="72"/>
      <c r="AE788" s="72">
        <f t="shared" si="426"/>
        <v>0.29578994326845731</v>
      </c>
      <c r="AF788" s="72">
        <f t="shared" si="427"/>
        <v>0.36377351759115784</v>
      </c>
      <c r="AG788" s="72">
        <f t="shared" si="428"/>
        <v>0.9</v>
      </c>
      <c r="AH788" s="72">
        <f t="shared" si="429"/>
        <v>0.39769879274866193</v>
      </c>
      <c r="AI788" s="72">
        <f t="shared" si="430"/>
        <v>2.7953216374269011E-2</v>
      </c>
      <c r="AJ788" s="72">
        <f>(AV788-Driver!$K$179)/(Driver!$L$179-Driver!$K$179)</f>
        <v>7.251631617113849E-2</v>
      </c>
      <c r="AK788" s="72">
        <f>(AW788-Driver!$K$180)/(Driver!$L$180-Driver!$K$180)</f>
        <v>0.27482155278866421</v>
      </c>
      <c r="AL788" s="72">
        <f>(AX788-Driver!$K$181)/(Driver!$L$181-Driver!$K$181)</f>
        <v>0.53772212736356162</v>
      </c>
      <c r="AM788" s="72">
        <f>(AY788-Driver!$K$182)/(Driver!$L$182-Driver!$K$182)</f>
        <v>0.95503934337267671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31"/>
        <v>1.5262515262515262</v>
      </c>
      <c r="AW788" s="70">
        <f t="shared" si="432"/>
        <v>27.827861832782702</v>
      </c>
      <c r="AX788" s="70">
        <f t="shared" si="433"/>
        <v>5.8394991462720549</v>
      </c>
      <c r="AY788" s="70">
        <f>IFERROR(Driver!$K$19/Data!BH788/Data!BI788*Data!BK788*Data!BL788,"")</f>
        <v>-0.27522629338510385</v>
      </c>
      <c r="AZ788" s="70">
        <f t="shared" si="434"/>
        <v>22.263588979895751</v>
      </c>
      <c r="BA788" s="70"/>
      <c r="BB788" s="70"/>
      <c r="BC788" s="70">
        <f t="shared" si="435"/>
        <v>28.119133288851526</v>
      </c>
      <c r="BD788" s="70">
        <f t="shared" si="436"/>
        <v>42.763957432868004</v>
      </c>
      <c r="BE788" s="70">
        <f t="shared" si="437"/>
        <v>1</v>
      </c>
      <c r="BF788" s="70">
        <f t="shared" si="438"/>
        <v>0.25990519214271457</v>
      </c>
      <c r="BG788" s="70">
        <f t="shared" si="439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219</v>
      </c>
      <c r="BS788" s="8" t="s">
        <v>550</v>
      </c>
      <c r="BT788" s="9" t="s">
        <v>553</v>
      </c>
      <c r="BU788" s="10">
        <v>160</v>
      </c>
      <c r="BV788" s="9" t="s">
        <v>222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307</v>
      </c>
      <c r="CU788" s="9" t="s">
        <v>306</v>
      </c>
      <c r="CV788" s="10"/>
      <c r="CW788" s="10"/>
      <c r="CX788" t="str">
        <f>INDEX('Data_Price '!AS$2:AS$1266,MATCH(Data!$DN788,'Data_Price '!$BE$2:$BE$1266,0))</f>
        <v>Elan Amphibio 14 Ti Dark Blue 160 Ski Men</v>
      </c>
      <c r="CY788" t="str">
        <f>INDEX('Data_Price '!AT$2:AT$1266,MATCH(Data!$DN788,'Data_Price '!$BE$2:$BE$1266,0))</f>
        <v>! OutdoorXL.com</v>
      </c>
      <c r="CZ788">
        <f>INDEX('Data_Price '!AU$2:AU$1266,MATCH(Data!$DN788,'Data_Price '!$BE$2:$BE$1266,0))</f>
        <v>439.95</v>
      </c>
      <c r="DA788" t="str">
        <f>INDEX('Data_Price '!AV$2:AV$1266,MATCH(Data!$DN788,'Data_Price '!$BE$2:$BE$1266,0))</f>
        <v>https://www.google.com/url?url=https://www.outdoorxl.com/elan-amphibio-14-ti.html%3Fprl%3D92-1158x144-1282&amp;rct=j&amp;q=&amp;esrc=s&amp;sa=U&amp;ved=0ahUKEwjhv_Hcz6P2AhXwk2oFHTeVBNwQ2SkIVQ&amp;usg=AOvVaw14Lu2cc5Bl1RQVYmsnWIJV</v>
      </c>
      <c r="DB788" t="str">
        <f>INDEX('Data_Price '!AW$2:AW$1266,MATCH(Data!$DN788,'Data_Price '!$BE$2:$BE$1266,0))</f>
        <v>Elan Amphibio 14 Ti + EMX 11 FusionX 21/22</v>
      </c>
      <c r="DC788" t="str">
        <f>INDEX('Data_Price '!AX$2:AX$1266,MATCH(Data!$DN788,'Data_Price '!$BE$2:$BE$1266,0))</f>
        <v>Snowcountry.eu</v>
      </c>
      <c r="DD788">
        <f>INDEX('Data_Price '!AY$2:AY$1266,MATCH(Data!$DN788,'Data_Price '!$BE$2:$BE$1266,0))</f>
        <v>472.85</v>
      </c>
      <c r="DE788" t="str">
        <f>INDEX('Data_Price '!AZ$2:AZ$1266,MATCH(Data!$DN788,'Data_Price '!$BE$2:$BE$1266,0))</f>
        <v>https://www.google.com/url?url=https://www.snowcountry.eu/elan-amphibio-14-ti-emx-11-fusionx-19-20.html%3Fartikel_maat%3D65257%26country%3DUS&amp;rct=j&amp;q=&amp;esrc=s&amp;sa=U&amp;ved=0ahUKEwjhv_Hcz6P2AhXwk2oFHTeVBNwQ2SkIWA&amp;usg=AOvVaw0C13X2Cy_GXGIBqhkDu4p_</v>
      </c>
      <c r="DF788">
        <f>INDEX('Data_Price '!BA$2:BA$1266,MATCH(Data!$DN788,'Data_Price '!$BE$2:$BE$1266,0))</f>
        <v>0</v>
      </c>
      <c r="DG788">
        <f>INDEX('Data_Price '!BB$2:BB$1266,MATCH(Data!$DN788,'Data_Price '!$BE$2:$BE$1266,0))</f>
        <v>0</v>
      </c>
      <c r="DH788">
        <f>INDEX('Data_Price '!BC$2:BC$1266,MATCH(Data!$DN788,'Data_Price '!$BE$2:$BE$1266,0))</f>
        <v>0</v>
      </c>
      <c r="DI788">
        <f>INDEX('Data_Price '!BD$2:BD$1266,MATCH(Data!$DN788,'Data_Price '!$BE$2:$BE$1266,0))</f>
        <v>0</v>
      </c>
      <c r="DJ788" s="89" t="e">
        <f ca="1">_xll.Connector("TinyUrl.TinyUrl",DA788,0)</f>
        <v>#NAME?</v>
      </c>
      <c r="DK788" s="89" t="e">
        <f ca="1">_xll.Connector("TinyUrl.TinyUrl",DE788,0)</f>
        <v>#NAME?</v>
      </c>
      <c r="DL788" s="89" t="e">
        <f ca="1">_xll.Connector("TinyUrl.TinyUrl",DI788,0)</f>
        <v>#NAME?</v>
      </c>
      <c r="DM788" s="224" t="str">
        <f t="shared" si="440"/>
        <v>Amphibio 14 Ti</v>
      </c>
      <c r="DN788" s="89" t="str">
        <f t="shared" si="441"/>
        <v xml:space="preserve"> ElanAmphibio 14 Ti160 Unisex</v>
      </c>
      <c r="DO788" s="227"/>
    </row>
    <row r="789" spans="2:119" ht="15.45" customHeight="1">
      <c r="B789" s="224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#VALUE!</v>
      </c>
      <c r="F789" s="43" t="b">
        <f>CL789&gt;Driver!$F$56</f>
        <v>0</v>
      </c>
      <c r="G789" s="43" t="b">
        <f>AND(CB789&gt;Driver!$F$55,CB789&lt;Driver!$G$55)</f>
        <v>0</v>
      </c>
      <c r="H789" s="43" t="e">
        <f t="shared" si="408"/>
        <v>#VALUE!</v>
      </c>
      <c r="I789" s="43">
        <f t="shared" si="409"/>
        <v>0</v>
      </c>
      <c r="J789" s="43" t="e">
        <f t="array" ref="J789">NOT(OR(($H$9:$H$1273=TRUE)*($I$9:$I$1273&gt;0)*($BT$9:$BT$1273=BT789)*($K$9:$K$1273&gt;K789)))</f>
        <v>#VALUE!</v>
      </c>
      <c r="K789" s="72">
        <f t="shared" si="410"/>
        <v>0.59404780899554299</v>
      </c>
      <c r="L789" s="72">
        <f t="shared" si="411"/>
        <v>0.81317863185883488</v>
      </c>
      <c r="M789" s="72">
        <f t="shared" si="412"/>
        <v>0.37491698613225111</v>
      </c>
      <c r="N789" s="72">
        <f t="shared" si="413"/>
        <v>0.10781002972238041</v>
      </c>
      <c r="O789" s="72">
        <f t="shared" si="414"/>
        <v>0.27164681102731414</v>
      </c>
      <c r="P789" s="72">
        <f t="shared" si="415"/>
        <v>0.74529411764705888</v>
      </c>
      <c r="Q789" s="72"/>
      <c r="R789" s="72"/>
      <c r="S789" s="72">
        <f t="shared" si="416"/>
        <v>0.81097541226957437</v>
      </c>
      <c r="T789" s="72">
        <f t="shared" si="417"/>
        <v>9.9999999999999978E-2</v>
      </c>
      <c r="U789" s="72">
        <f t="shared" si="418"/>
        <v>9.9999999999999978E-2</v>
      </c>
      <c r="V789" s="72">
        <f t="shared" si="419"/>
        <v>0.60061254357269922</v>
      </c>
      <c r="W789" s="72">
        <f t="shared" si="420"/>
        <v>0.95484991423670673</v>
      </c>
      <c r="X789" s="72">
        <f t="shared" si="421"/>
        <v>0.1868213681411651</v>
      </c>
      <c r="Y789" s="72">
        <f t="shared" si="422"/>
        <v>0.62508301386774889</v>
      </c>
      <c r="Z789" s="72">
        <f t="shared" si="423"/>
        <v>0.89218997027761959</v>
      </c>
      <c r="AA789" s="72">
        <f t="shared" si="424"/>
        <v>0.72835318897268586</v>
      </c>
      <c r="AB789" s="72">
        <f t="shared" si="425"/>
        <v>0.25470588235294112</v>
      </c>
      <c r="AC789" s="72"/>
      <c r="AD789" s="72"/>
      <c r="AE789" s="72">
        <f t="shared" si="426"/>
        <v>0.18902458773042563</v>
      </c>
      <c r="AF789" s="72">
        <f t="shared" si="427"/>
        <v>0.9</v>
      </c>
      <c r="AG789" s="72">
        <f t="shared" si="428"/>
        <v>0.9</v>
      </c>
      <c r="AH789" s="72">
        <f t="shared" si="429"/>
        <v>0.39938745642730084</v>
      </c>
      <c r="AI789" s="72">
        <f t="shared" si="430"/>
        <v>4.515008576329331E-2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0.42867396222998366</v>
      </c>
      <c r="AL789" s="72">
        <f>(AX789-Driver!$K$181)/(Driver!$L$181-Driver!$K$181)</f>
        <v>0.49218997027761957</v>
      </c>
      <c r="AM789" s="72">
        <f>(AY789-Driver!$K$182)/(Driver!$L$182-Driver!$K$182)</f>
        <v>0.94235318897268583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31"/>
        <v>1.1192511192511192</v>
      </c>
      <c r="AW789" s="70">
        <f t="shared" si="432"/>
        <v>42.872804399423948</v>
      </c>
      <c r="AX789" s="70">
        <f t="shared" si="433"/>
        <v>5.4297097324985764</v>
      </c>
      <c r="AY789" s="70">
        <f>IFERROR(Driver!$K$19/Data!BH789/Data!BI789*Data!BK789*Data!BL789,"")</f>
        <v>-0.35288448422875673</v>
      </c>
      <c r="AZ789" s="70">
        <f t="shared" si="434"/>
        <v>37.795979151154128</v>
      </c>
      <c r="BA789" s="70"/>
      <c r="BB789" s="70"/>
      <c r="BC789" s="70">
        <f t="shared" si="435"/>
        <v>83.499065427138774</v>
      </c>
      <c r="BD789" s="70">
        <f t="shared" si="436"/>
        <v>98.589624795585976</v>
      </c>
      <c r="BE789" s="70">
        <f t="shared" si="437"/>
        <v>1</v>
      </c>
      <c r="BF789" s="70">
        <f t="shared" si="438"/>
        <v>6.9182493174220164E-2</v>
      </c>
      <c r="BG789" s="70">
        <f t="shared" si="439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219</v>
      </c>
      <c r="BS789" s="8" t="s">
        <v>438</v>
      </c>
      <c r="BT789" s="9" t="s">
        <v>462</v>
      </c>
      <c r="BU789" s="10">
        <v>168</v>
      </c>
      <c r="BV789" s="9" t="s">
        <v>222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307</v>
      </c>
      <c r="CU789" s="10"/>
      <c r="CV789" s="10"/>
      <c r="CW789" s="10"/>
      <c r="CX789" t="str">
        <f>INDEX('Data_Price '!AS$2:AS$1266,MATCH(Data!$DN789,'Data_Price '!$BE$2:$BE$1266,0))</f>
        <v>Atomic Redster X5 New Ski with Bindings 168.0</v>
      </c>
      <c r="CY789" t="str">
        <f>INDEX('Data_Price '!AT$2:AT$1266,MATCH(Data!$DN789,'Data_Price '!$BE$2:$BE$1266,0))</f>
        <v>SidelineSwap</v>
      </c>
      <c r="CZ789">
        <f>INDEX('Data_Price '!AU$2:AU$1266,MATCH(Data!$DN789,'Data_Price '!$BE$2:$BE$1266,0))</f>
        <v>449</v>
      </c>
      <c r="DA789" t="str">
        <f>INDEX('Data_Price '!AV$2:AV$1266,MATCH(Data!$DN789,'Data_Price '!$BE$2:$BE$1266,0))</f>
        <v>https://www.google.com/url?url=https://sidelineswap.com/gear/skiing/skis/4270722-atomic-new-2020-redster-x5-ski-with-bindings-size-168-option-190694127227&amp;rct=j&amp;q=&amp;esrc=s&amp;sa=U&amp;ved=0ahUKEwjWyqjdz6P2AhVqmGoFHSCSA0MQsDwIPw&amp;usg=AOvVaw0Jb52DY5ZuUwIHqrK2yMwX</v>
      </c>
      <c r="DB789">
        <f>INDEX('Data_Price '!AW$2:AW$1266,MATCH(Data!$DN789,'Data_Price '!$BE$2:$BE$1266,0))</f>
        <v>0</v>
      </c>
      <c r="DC789">
        <f>INDEX('Data_Price '!AX$2:AX$1266,MATCH(Data!$DN789,'Data_Price '!$BE$2:$BE$1266,0))</f>
        <v>0</v>
      </c>
      <c r="DD789">
        <f>INDEX('Data_Price '!AY$2:AY$1266,MATCH(Data!$DN789,'Data_Price '!$BE$2:$BE$1266,0))</f>
        <v>0</v>
      </c>
      <c r="DE789">
        <f>INDEX('Data_Price '!AZ$2:AZ$1266,MATCH(Data!$DN789,'Data_Price '!$BE$2:$BE$1266,0))</f>
        <v>0</v>
      </c>
      <c r="DF789">
        <f>INDEX('Data_Price '!BA$2:BA$1266,MATCH(Data!$DN789,'Data_Price '!$BE$2:$BE$1266,0))</f>
        <v>0</v>
      </c>
      <c r="DG789">
        <f>INDEX('Data_Price '!BB$2:BB$1266,MATCH(Data!$DN789,'Data_Price '!$BE$2:$BE$1266,0))</f>
        <v>0</v>
      </c>
      <c r="DH789">
        <f>INDEX('Data_Price '!BC$2:BC$1266,MATCH(Data!$DN789,'Data_Price '!$BE$2:$BE$1266,0))</f>
        <v>0</v>
      </c>
      <c r="DI789">
        <f>INDEX('Data_Price '!BD$2:BD$1266,MATCH(Data!$DN789,'Data_Price '!$BE$2:$BE$1266,0))</f>
        <v>0</v>
      </c>
      <c r="DJ789" s="89" t="e">
        <f ca="1">_xll.Connector("TinyUrl.TinyUrl",DA789,0)</f>
        <v>#NAME?</v>
      </c>
      <c r="DK789" s="89" t="e">
        <f ca="1">_xll.Connector("TinyUrl.TinyUrl",DE789,0)</f>
        <v>#NAME?</v>
      </c>
      <c r="DL789" s="89" t="e">
        <f ca="1">_xll.Connector("TinyUrl.TinyUrl",DI789,0)</f>
        <v>#NAME?</v>
      </c>
      <c r="DM789" s="224" t="str">
        <f t="shared" si="440"/>
        <v>Redster X5</v>
      </c>
      <c r="DN789" s="89" t="str">
        <f t="shared" si="441"/>
        <v xml:space="preserve"> AtomicRedster X5168 Unisex</v>
      </c>
      <c r="DO789" s="227"/>
    </row>
    <row r="790" spans="2:119" ht="15.45" customHeight="1">
      <c r="B790" s="224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#VALUE!</v>
      </c>
      <c r="F790" s="43" t="b">
        <f>CL790&gt;Driver!$F$56</f>
        <v>1</v>
      </c>
      <c r="G790" s="43" t="b">
        <f>AND(CB790&gt;Driver!$F$55,CB790&lt;Driver!$G$55)</f>
        <v>0</v>
      </c>
      <c r="H790" s="43" t="e">
        <f t="shared" si="408"/>
        <v>#VALUE!</v>
      </c>
      <c r="I790" s="43">
        <f t="shared" si="409"/>
        <v>0</v>
      </c>
      <c r="J790" s="43" t="e">
        <f t="array" ref="J790">NOT(OR(($H$9:$H$1273=TRUE)*($I$9:$I$1273&gt;0)*($BT$9:$BT$1273=BT790)*($K$9:$K$1273&gt;K790)))</f>
        <v>#VALUE!</v>
      </c>
      <c r="K790" s="72">
        <f t="shared" si="410"/>
        <v>0.70210908966345853</v>
      </c>
      <c r="L790" s="72">
        <f t="shared" si="411"/>
        <v>0.8600725163161711</v>
      </c>
      <c r="M790" s="72">
        <f t="shared" si="412"/>
        <v>0.54414566301074596</v>
      </c>
      <c r="N790" s="72">
        <f t="shared" si="413"/>
        <v>0.27855561879466262</v>
      </c>
      <c r="O790" s="72">
        <f t="shared" si="414"/>
        <v>0.37294999768855597</v>
      </c>
      <c r="P790" s="72">
        <f t="shared" si="415"/>
        <v>0.98093137254901963</v>
      </c>
      <c r="Q790" s="72"/>
      <c r="R790" s="72"/>
      <c r="S790" s="72">
        <f t="shared" si="416"/>
        <v>0.69554083713277381</v>
      </c>
      <c r="T790" s="72">
        <f t="shared" si="417"/>
        <v>0.91893203691674996</v>
      </c>
      <c r="U790" s="72">
        <f t="shared" si="418"/>
        <v>0.9410389734784611</v>
      </c>
      <c r="V790" s="72">
        <f t="shared" si="419"/>
        <v>0.62025707297824706</v>
      </c>
      <c r="W790" s="72">
        <f t="shared" si="420"/>
        <v>0.85050057208237995</v>
      </c>
      <c r="X790" s="72">
        <f t="shared" si="421"/>
        <v>0.13992748368382887</v>
      </c>
      <c r="Y790" s="72">
        <f t="shared" si="422"/>
        <v>0.45585433698925398</v>
      </c>
      <c r="Z790" s="72">
        <f t="shared" si="423"/>
        <v>0.72144438120533738</v>
      </c>
      <c r="AA790" s="72">
        <f t="shared" si="424"/>
        <v>0.62705000231144403</v>
      </c>
      <c r="AB790" s="72">
        <f t="shared" si="425"/>
        <v>1.9068627450980424E-2</v>
      </c>
      <c r="AC790" s="72"/>
      <c r="AD790" s="72"/>
      <c r="AE790" s="72">
        <f t="shared" si="426"/>
        <v>0.30445916286722624</v>
      </c>
      <c r="AF790" s="72">
        <f t="shared" si="427"/>
        <v>8.1067963083250039E-2</v>
      </c>
      <c r="AG790" s="72">
        <f t="shared" si="428"/>
        <v>5.8961026521538923E-2</v>
      </c>
      <c r="AH790" s="72">
        <f t="shared" si="429"/>
        <v>0.379742927021753</v>
      </c>
      <c r="AI790" s="72">
        <f t="shared" si="430"/>
        <v>0.14949942791762011</v>
      </c>
      <c r="AJ790" s="72">
        <f>(AV790-Driver!$K$179)/(Driver!$L$179-Driver!$K$179)</f>
        <v>0.10007251631617112</v>
      </c>
      <c r="AK790" s="72">
        <f>(AW790-Driver!$K$180)/(Driver!$L$180-Driver!$K$180)</f>
        <v>0.15145798367457053</v>
      </c>
      <c r="AL790" s="72">
        <f>(AX790-Driver!$K$181)/(Driver!$L$181-Driver!$K$181)</f>
        <v>0.32144438120533736</v>
      </c>
      <c r="AM790" s="72">
        <f>(AY790-Driver!$K$182)/(Driver!$L$182-Driver!$K$182)</f>
        <v>0.841050002311444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31"/>
        <v>2.1062271062271058</v>
      </c>
      <c r="AW790" s="70">
        <f t="shared" si="432"/>
        <v>15.764366572116607</v>
      </c>
      <c r="AX790" s="70">
        <f t="shared" si="433"/>
        <v>3.8929994308480365</v>
      </c>
      <c r="AY790" s="70">
        <f>IFERROR(Driver!$K$19/Data!BH790/Data!BI790*Data!BK790*Data!BL790,"")</f>
        <v>-0.97301111636359505</v>
      </c>
      <c r="AZ790" s="70">
        <f t="shared" si="434"/>
        <v>12.844378257632167</v>
      </c>
      <c r="BA790" s="70"/>
      <c r="BB790" s="70"/>
      <c r="BC790" s="70">
        <f t="shared" si="435"/>
        <v>23.622348815533176</v>
      </c>
      <c r="BD790" s="70">
        <f t="shared" si="436"/>
        <v>3.3962746056456794</v>
      </c>
      <c r="BE790" s="70">
        <f t="shared" si="437"/>
        <v>0.1591110584081106</v>
      </c>
      <c r="BF790" s="70">
        <f t="shared" si="438"/>
        <v>2.2878940789009188</v>
      </c>
      <c r="BG790" s="70">
        <f t="shared" si="439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219</v>
      </c>
      <c r="BS790" s="8" t="s">
        <v>628</v>
      </c>
      <c r="BT790" s="9" t="s">
        <v>641</v>
      </c>
      <c r="BU790" s="10">
        <v>163</v>
      </c>
      <c r="BV790" s="9" t="s">
        <v>222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305</v>
      </c>
      <c r="CU790" s="10"/>
      <c r="CV790" s="10"/>
      <c r="CW790" s="10"/>
      <c r="CX790" t="str">
        <f>INDEX('Data_Price '!AS$2:AS$1266,MATCH(Data!$DN790,'Data_Price '!$BE$2:$BE$1266,0))</f>
        <v>2022 Head Oblivion 94 Twin Tip Snow Skis 163</v>
      </c>
      <c r="CY790" t="str">
        <f>INDEX('Data_Price '!AT$2:AT$1266,MATCH(Data!$DN790,'Data_Price '!$BE$2:$BE$1266,0))</f>
        <v>The Pro Shop</v>
      </c>
      <c r="CZ790">
        <f>INDEX('Data_Price '!AU$2:AU$1266,MATCH(Data!$DN790,'Data_Price '!$BE$2:$BE$1266,0))</f>
        <v>499</v>
      </c>
      <c r="DA790" t="str">
        <f>INDEX('Data_Price '!AV$2:AV$1266,MATCH(Data!$DN790,'Data_Price '!$BE$2:$BE$1266,0))</f>
        <v>https://www.google.com/url?url=https://proskiguy.myshopify.com/products/headoblivion-94-snow-ski315511%3Fvariant%3D39717464047704%26currency%3DUSD%26utm_medium%3Dproduct_sync%26utm_source%3Dgoogle%26utm_content%3Dsag_organic%26utm_campaign%3Dsag_organic&amp;rct=j&amp;q=&amp;esrc=s&amp;sa=U&amp;ved=0ahUKEwjlhc7dz6P2AhXWm2oFHXoyCjQQsDwIGw&amp;usg=AOvVaw1eOMbPj_u0vIpXlR2QCb0D</v>
      </c>
      <c r="DB790">
        <f>INDEX('Data_Price '!AW$2:AW$1266,MATCH(Data!$DN790,'Data_Price '!$BE$2:$BE$1266,0))</f>
        <v>0</v>
      </c>
      <c r="DC790">
        <f>INDEX('Data_Price '!AX$2:AX$1266,MATCH(Data!$DN790,'Data_Price '!$BE$2:$BE$1266,0))</f>
        <v>0</v>
      </c>
      <c r="DD790">
        <f>INDEX('Data_Price '!AY$2:AY$1266,MATCH(Data!$DN790,'Data_Price '!$BE$2:$BE$1266,0))</f>
        <v>0</v>
      </c>
      <c r="DE790">
        <f>INDEX('Data_Price '!AZ$2:AZ$1266,MATCH(Data!$DN790,'Data_Price '!$BE$2:$BE$1266,0))</f>
        <v>0</v>
      </c>
      <c r="DF790">
        <f>INDEX('Data_Price '!BA$2:BA$1266,MATCH(Data!$DN790,'Data_Price '!$BE$2:$BE$1266,0))</f>
        <v>0</v>
      </c>
      <c r="DG790">
        <f>INDEX('Data_Price '!BB$2:BB$1266,MATCH(Data!$DN790,'Data_Price '!$BE$2:$BE$1266,0))</f>
        <v>0</v>
      </c>
      <c r="DH790">
        <f>INDEX('Data_Price '!BC$2:BC$1266,MATCH(Data!$DN790,'Data_Price '!$BE$2:$BE$1266,0))</f>
        <v>0</v>
      </c>
      <c r="DI790">
        <f>INDEX('Data_Price '!BD$2:BD$1266,MATCH(Data!$DN790,'Data_Price '!$BE$2:$BE$1266,0))</f>
        <v>0</v>
      </c>
      <c r="DJ790" s="89" t="e">
        <f ca="1">_xll.Connector("TinyUrl.TinyUrl",DA790,0)</f>
        <v>#NAME?</v>
      </c>
      <c r="DK790" s="89" t="e">
        <f ca="1">_xll.Connector("TinyUrl.TinyUrl",DE790,0)</f>
        <v>#NAME?</v>
      </c>
      <c r="DL790" s="89" t="e">
        <f ca="1">_xll.Connector("TinyUrl.TinyUrl",DI790,0)</f>
        <v>#NAME?</v>
      </c>
      <c r="DM790" s="224" t="str">
        <f t="shared" si="440"/>
        <v>Oblivion 94</v>
      </c>
      <c r="DN790" s="89" t="str">
        <f t="shared" si="441"/>
        <v xml:space="preserve"> HeadOblivion 94163 Unisex</v>
      </c>
      <c r="DO790" s="227" t="s">
        <v>1001</v>
      </c>
    </row>
    <row r="791" spans="2:119" ht="15.45" customHeight="1">
      <c r="B791" s="224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#VALUE!</v>
      </c>
      <c r="F791" s="43" t="b">
        <f>CL791&gt;Driver!$F$56</f>
        <v>0</v>
      </c>
      <c r="G791" s="43" t="b">
        <f>AND(CB791&gt;Driver!$F$55,CB791&lt;Driver!$G$55)</f>
        <v>0</v>
      </c>
      <c r="H791" s="43" t="e">
        <f t="shared" si="408"/>
        <v>#VALUE!</v>
      </c>
      <c r="I791" s="43">
        <f t="shared" si="409"/>
        <v>0</v>
      </c>
      <c r="J791" s="43" t="e">
        <f t="array" ref="J791">NOT(OR(($H$9:$H$1273=TRUE)*($I$9:$I$1273&gt;0)*($BT$9:$BT$1273=BT791)*($K$9:$K$1273&gt;K791)))</f>
        <v>#VALUE!</v>
      </c>
      <c r="K791" s="72">
        <f t="shared" si="410"/>
        <v>0.63681683980891335</v>
      </c>
      <c r="L791" s="72">
        <f t="shared" si="411"/>
        <v>0.82018854242204497</v>
      </c>
      <c r="M791" s="72">
        <f t="shared" si="412"/>
        <v>0.45344513719578161</v>
      </c>
      <c r="N791" s="72">
        <f t="shared" si="413"/>
        <v>0.18053500284575974</v>
      </c>
      <c r="O791" s="72">
        <f t="shared" si="414"/>
        <v>0.25346053946053937</v>
      </c>
      <c r="P791" s="72">
        <f t="shared" si="415"/>
        <v>0.92633986928104584</v>
      </c>
      <c r="Q791" s="72"/>
      <c r="R791" s="72"/>
      <c r="S791" s="72">
        <f t="shared" si="416"/>
        <v>0.69726957885320162</v>
      </c>
      <c r="T791" s="72">
        <f t="shared" si="417"/>
        <v>0.44804193507603074</v>
      </c>
      <c r="U791" s="72">
        <f t="shared" si="418"/>
        <v>9.9999999999999978E-2</v>
      </c>
      <c r="V791" s="72">
        <f t="shared" si="419"/>
        <v>0.60212806086032555</v>
      </c>
      <c r="W791" s="72">
        <f t="shared" si="420"/>
        <v>0.96218102445539011</v>
      </c>
      <c r="X791" s="72">
        <f t="shared" si="421"/>
        <v>0.17981145757795503</v>
      </c>
      <c r="Y791" s="72">
        <f t="shared" si="422"/>
        <v>0.54655486280421839</v>
      </c>
      <c r="Z791" s="72">
        <f t="shared" si="423"/>
        <v>0.81946499715424026</v>
      </c>
      <c r="AA791" s="72">
        <f t="shared" si="424"/>
        <v>0.74653946053946063</v>
      </c>
      <c r="AB791" s="72">
        <f t="shared" si="425"/>
        <v>7.3660130718954192E-2</v>
      </c>
      <c r="AC791" s="72"/>
      <c r="AD791" s="72"/>
      <c r="AE791" s="72">
        <f t="shared" si="426"/>
        <v>0.30273042114679838</v>
      </c>
      <c r="AF791" s="72">
        <f t="shared" si="427"/>
        <v>0.55195806492396926</v>
      </c>
      <c r="AG791" s="72">
        <f t="shared" si="428"/>
        <v>0.9</v>
      </c>
      <c r="AH791" s="72">
        <f t="shared" si="429"/>
        <v>0.39787193913967445</v>
      </c>
      <c r="AI791" s="72">
        <f t="shared" si="430"/>
        <v>3.781897554460991E-2</v>
      </c>
      <c r="AJ791" s="72">
        <f>(AV791-Driver!$K$179)/(Driver!$L$179-Driver!$K$179)</f>
        <v>6.0188542422044952E-2</v>
      </c>
      <c r="AK791" s="72">
        <f>(AW791-Driver!$K$180)/(Driver!$L$180-Driver!$K$180)</f>
        <v>0.25438321369413752</v>
      </c>
      <c r="AL791" s="72">
        <f>(AX791-Driver!$K$181)/(Driver!$L$181-Driver!$K$181)</f>
        <v>0.41946499715424018</v>
      </c>
      <c r="AM791" s="72">
        <f>(AY791-Driver!$K$182)/(Driver!$L$182-Driver!$K$182)</f>
        <v>0.9605394605394606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31"/>
        <v>1.2667887667887667</v>
      </c>
      <c r="AW791" s="70">
        <f t="shared" si="432"/>
        <v>25.829234453781705</v>
      </c>
      <c r="AX791" s="70">
        <f t="shared" si="433"/>
        <v>4.7751849743881616</v>
      </c>
      <c r="AY791" s="70">
        <f>IFERROR(Driver!$K$19/Data!BH791/Data!BI791*Data!BK791*Data!BL791,"")</f>
        <v>-0.24155737094152585</v>
      </c>
      <c r="AZ791" s="70">
        <f t="shared" si="434"/>
        <v>21.295606850335069</v>
      </c>
      <c r="BA791" s="70"/>
      <c r="BB791" s="70"/>
      <c r="BC791" s="70">
        <f t="shared" si="435"/>
        <v>24.519059163936582</v>
      </c>
      <c r="BD791" s="70">
        <f t="shared" si="436"/>
        <v>59.417956428534815</v>
      </c>
      <c r="BE791" s="70">
        <f t="shared" si="437"/>
        <v>1</v>
      </c>
      <c r="BF791" s="70">
        <f t="shared" si="438"/>
        <v>0.24034952370009233</v>
      </c>
      <c r="BG791" s="70">
        <f t="shared" si="439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219</v>
      </c>
      <c r="BS791" s="8" t="s">
        <v>771</v>
      </c>
      <c r="BT791" s="9" t="s">
        <v>807</v>
      </c>
      <c r="BU791" s="10">
        <v>160</v>
      </c>
      <c r="BV791" s="9" t="s">
        <v>390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307</v>
      </c>
      <c r="CU791" s="10"/>
      <c r="CV791" s="10"/>
      <c r="CW791" s="10"/>
      <c r="CX791" t="str">
        <f>INDEX('Data_Price '!AS$2:AS$1266,MATCH(Data!$DN791,'Data_Price '!$BE$2:$BE$1266,0))</f>
        <v>Rossignol Nova 14 Ti Dark Blue 160 Ski Lady's Ladies / Women</v>
      </c>
      <c r="CY791" t="str">
        <f>INDEX('Data_Price '!AT$2:AT$1266,MATCH(Data!$DN791,'Data_Price '!$BE$2:$BE$1266,0))</f>
        <v>! OutdoorXL.com</v>
      </c>
      <c r="CZ791">
        <f>INDEX('Data_Price '!AU$2:AU$1266,MATCH(Data!$DN791,'Data_Price '!$BE$2:$BE$1266,0))</f>
        <v>484.95</v>
      </c>
      <c r="DA791" t="str">
        <f>INDEX('Data_Price '!AV$2:AV$1266,MATCH(Data!$DN791,'Data_Price '!$BE$2:$BE$1266,0))</f>
        <v>https://www.google.com/url?url=https://www.outdoorxl.com/rossignol-nova-14-ti-testski-s-incl-nx-12-konect-gw-b80-black-pink.html%3Fprl%3D92-1158x144-1282&amp;rct=j&amp;q=&amp;esrc=s&amp;sa=U&amp;ved=0ahUKEwi21IPez6P2AhXAkmoFHY0CCqUQsDwIbA&amp;usg=AOvVaw0qYfxUVpqDJr-1LPi1ekLs</v>
      </c>
      <c r="DB791">
        <f>INDEX('Data_Price '!AW$2:AW$1266,MATCH(Data!$DN791,'Data_Price '!$BE$2:$BE$1266,0))</f>
        <v>0</v>
      </c>
      <c r="DC791">
        <f>INDEX('Data_Price '!AX$2:AX$1266,MATCH(Data!$DN791,'Data_Price '!$BE$2:$BE$1266,0))</f>
        <v>0</v>
      </c>
      <c r="DD791">
        <f>INDEX('Data_Price '!AY$2:AY$1266,MATCH(Data!$DN791,'Data_Price '!$BE$2:$BE$1266,0))</f>
        <v>0</v>
      </c>
      <c r="DE791">
        <f>INDEX('Data_Price '!AZ$2:AZ$1266,MATCH(Data!$DN791,'Data_Price '!$BE$2:$BE$1266,0))</f>
        <v>0</v>
      </c>
      <c r="DF791">
        <f>INDEX('Data_Price '!BA$2:BA$1266,MATCH(Data!$DN791,'Data_Price '!$BE$2:$BE$1266,0))</f>
        <v>0</v>
      </c>
      <c r="DG791">
        <f>INDEX('Data_Price '!BB$2:BB$1266,MATCH(Data!$DN791,'Data_Price '!$BE$2:$BE$1266,0))</f>
        <v>0</v>
      </c>
      <c r="DH791">
        <f>INDEX('Data_Price '!BC$2:BC$1266,MATCH(Data!$DN791,'Data_Price '!$BE$2:$BE$1266,0))</f>
        <v>0</v>
      </c>
      <c r="DI791">
        <f>INDEX('Data_Price '!BD$2:BD$1266,MATCH(Data!$DN791,'Data_Price '!$BE$2:$BE$1266,0))</f>
        <v>0</v>
      </c>
      <c r="DJ791" s="89" t="e">
        <f ca="1">_xll.Connector("TinyUrl.TinyUrl",DA791,0)</f>
        <v>#NAME?</v>
      </c>
      <c r="DK791" s="89" t="e">
        <f ca="1">_xll.Connector("TinyUrl.TinyUrl",DE791,0)</f>
        <v>#NAME?</v>
      </c>
      <c r="DL791" s="89" t="e">
        <f ca="1">_xll.Connector("TinyUrl.TinyUrl",DI791,0)</f>
        <v>#NAME?</v>
      </c>
      <c r="DM791" s="224" t="str">
        <f t="shared" si="440"/>
        <v>Nova 14 Ti</v>
      </c>
      <c r="DN791" s="89" t="str">
        <f t="shared" si="441"/>
        <v xml:space="preserve"> RossignolNova 14 Ti160 Women's</v>
      </c>
      <c r="DO791" s="227"/>
    </row>
    <row r="792" spans="2:119" ht="15.45" customHeight="1">
      <c r="B792" s="224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#VALUE!</v>
      </c>
      <c r="F792" s="43" t="b">
        <f>CL792&gt;Driver!$F$56</f>
        <v>1</v>
      </c>
      <c r="G792" s="43" t="b">
        <f>AND(CB792&gt;Driver!$F$55,CB792&lt;Driver!$G$55)</f>
        <v>0</v>
      </c>
      <c r="H792" s="43" t="e">
        <f t="shared" si="408"/>
        <v>#VALUE!</v>
      </c>
      <c r="I792" s="43">
        <f t="shared" si="409"/>
        <v>0</v>
      </c>
      <c r="J792" s="43" t="e">
        <f t="array" ref="J792">NOT(OR(($H$9:$H$1273=TRUE)*($I$9:$I$1273&gt;0)*($BT$9:$BT$1273=BT792)*($K$9:$K$1273&gt;K792)))</f>
        <v>#VALUE!</v>
      </c>
      <c r="K792" s="72">
        <f t="shared" si="410"/>
        <v>0.70316236463181225</v>
      </c>
      <c r="L792" s="72">
        <f t="shared" si="411"/>
        <v>0.87103053742647651</v>
      </c>
      <c r="M792" s="72">
        <f t="shared" si="412"/>
        <v>0.5352941918371481</v>
      </c>
      <c r="N792" s="72">
        <f t="shared" si="413"/>
        <v>0.33800037943464234</v>
      </c>
      <c r="O792" s="72">
        <f t="shared" si="414"/>
        <v>0.3092138954232071</v>
      </c>
      <c r="P792" s="72">
        <f t="shared" si="415"/>
        <v>0.95866830065359476</v>
      </c>
      <c r="Q792" s="72"/>
      <c r="R792" s="72"/>
      <c r="S792" s="72">
        <f t="shared" si="416"/>
        <v>0.67354047226139868</v>
      </c>
      <c r="T792" s="72">
        <f t="shared" si="417"/>
        <v>0.92125625173493386</v>
      </c>
      <c r="U792" s="72">
        <f t="shared" si="418"/>
        <v>0.91799478278489721</v>
      </c>
      <c r="V792" s="72">
        <f t="shared" si="419"/>
        <v>0.74879035417398965</v>
      </c>
      <c r="W792" s="72">
        <f t="shared" si="420"/>
        <v>0.7299056603773586</v>
      </c>
      <c r="X792" s="72">
        <f t="shared" si="421"/>
        <v>0.12896946257352349</v>
      </c>
      <c r="Y792" s="72">
        <f t="shared" si="422"/>
        <v>0.46470580816285195</v>
      </c>
      <c r="Z792" s="72">
        <f t="shared" si="423"/>
        <v>0.66199962056535766</v>
      </c>
      <c r="AA792" s="72">
        <f t="shared" si="424"/>
        <v>0.6907861045767929</v>
      </c>
      <c r="AB792" s="72">
        <f t="shared" si="425"/>
        <v>4.1331699346405293E-2</v>
      </c>
      <c r="AC792" s="72"/>
      <c r="AD792" s="72"/>
      <c r="AE792" s="72">
        <f t="shared" si="426"/>
        <v>0.32645952773860126</v>
      </c>
      <c r="AF792" s="72">
        <f t="shared" si="427"/>
        <v>7.8743748265066166E-2</v>
      </c>
      <c r="AG792" s="72">
        <f t="shared" si="428"/>
        <v>8.200521721510283E-2</v>
      </c>
      <c r="AH792" s="72">
        <f t="shared" si="429"/>
        <v>0.25120964582601035</v>
      </c>
      <c r="AI792" s="72">
        <f t="shared" si="430"/>
        <v>0.27009433962264146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0.1292274550475852</v>
      </c>
      <c r="AL792" s="72">
        <f>(AX792-Driver!$K$181)/(Driver!$L$181-Driver!$K$181)</f>
        <v>0.26199962056535764</v>
      </c>
      <c r="AM792" s="72">
        <f>(AY792-Driver!$K$182)/(Driver!$L$182-Driver!$K$182)</f>
        <v>0.90478610457679287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31"/>
        <v>2.3368606701940031</v>
      </c>
      <c r="AW792" s="70">
        <f t="shared" si="432"/>
        <v>13.590484293421238</v>
      </c>
      <c r="AX792" s="70">
        <f t="shared" si="433"/>
        <v>3.3579965850882187</v>
      </c>
      <c r="AY792" s="70">
        <f>IFERROR(Driver!$K$19/Data!BH792/Data!BI792*Data!BK792*Data!BL792,"")</f>
        <v>-0.58285108541232533</v>
      </c>
      <c r="AZ792" s="70">
        <f t="shared" si="434"/>
        <v>10.815338793745344</v>
      </c>
      <c r="BA792" s="70"/>
      <c r="BB792" s="70"/>
      <c r="BC792" s="70">
        <f t="shared" si="435"/>
        <v>12.210606612695679</v>
      </c>
      <c r="BD792" s="70">
        <f t="shared" si="436"/>
        <v>3.6019634987899853</v>
      </c>
      <c r="BE792" s="70">
        <f t="shared" si="437"/>
        <v>1.8169961462708824E-2</v>
      </c>
      <c r="BF792" s="70">
        <f t="shared" si="438"/>
        <v>16.804825192553558</v>
      </c>
      <c r="BG792" s="70">
        <f t="shared" si="439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219</v>
      </c>
      <c r="BS792" s="8" t="s">
        <v>659</v>
      </c>
      <c r="BT792" s="9" t="s">
        <v>660</v>
      </c>
      <c r="BU792" s="10">
        <v>162</v>
      </c>
      <c r="BV792" s="9" t="s">
        <v>390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303</v>
      </c>
      <c r="CU792" s="9" t="s">
        <v>302</v>
      </c>
      <c r="CV792" s="10"/>
      <c r="CW792" s="10"/>
      <c r="CX792" t="str">
        <f>INDEX('Data_Price '!AS$2:AS$1266,MATCH(Data!$DN792,'Data_Price '!$BE$2:$BE$1266,0))</f>
        <v>Icelantic Maiden 91 Women's Skis 162cm 2022</v>
      </c>
      <c r="CY792" t="str">
        <f>INDEX('Data_Price '!AT$2:AT$1266,MATCH(Data!$DN792,'Data_Price '!$BE$2:$BE$1266,0))</f>
        <v>Blue Tomato</v>
      </c>
      <c r="CZ792">
        <f>INDEX('Data_Price '!AU$2:AU$1266,MATCH(Data!$DN792,'Data_Price '!$BE$2:$BE$1266,0))</f>
        <v>503.79</v>
      </c>
      <c r="DA792" t="str">
        <f>INDEX('Data_Price '!AV$2:AV$1266,MATCH(Data!$DN792,'Data_Price '!$BE$2:$BE$1266,0))</f>
        <v>https://www.google.com/url?q=https://www.blue-tomato.com/en-US/product/--304606915-/%3Fcr%3DUSD%26_%24ja%3Dtsid:46445%26adword%3DGoogle%252FUS%252FPRODUKTERWEITERUNG%252FIcelantic%252F304606915&amp;sa=U&amp;ved=0ahUKEwiVpNHez6P2AhUjkWoFHSggCN8Q2ykIGg&amp;usg=AOvVaw0BUySJLRWDvGAU8CxPjAPR</v>
      </c>
      <c r="DB792" t="str">
        <f>INDEX('Data_Price '!AW$2:AW$1266,MATCH(Data!$DN792,'Data_Price '!$BE$2:$BE$1266,0))</f>
        <v>Icelantic Maiden 91 Women's Skis 162cm 2022</v>
      </c>
      <c r="DC792" t="str">
        <f>INDEX('Data_Price '!AX$2:AX$1266,MATCH(Data!$DN792,'Data_Price '!$BE$2:$BE$1266,0))</f>
        <v>REI</v>
      </c>
      <c r="DD792">
        <f>INDEX('Data_Price '!AY$2:AY$1266,MATCH(Data!$DN792,'Data_Price '!$BE$2:$BE$1266,0))</f>
        <v>699</v>
      </c>
      <c r="DE792" t="str">
        <f>INDEX('Data_Price '!AZ$2:AZ$1266,MATCH(Data!$DN792,'Data_Price '!$BE$2:$BE$1266,0))</f>
        <v>https://www.google.com/url?url=https://www.rei.com/product/197108/icelantic-skis-maiden-91-skis-womens-20212022%3FCAWELAID%3D120217890012519225&amp;rct=j&amp;q=&amp;esrc=s&amp;sa=U&amp;ved=0ahUKEwi59q3ez6P2AhV6mWoFHWyBBy0QsDwIag&amp;usg=AOvVaw0ceVe8AxLuKpciRKVPl5SQ</v>
      </c>
      <c r="DF792" t="str">
        <f>INDEX('Data_Price '!BA$2:BA$1266,MATCH(Data!$DN792,'Data_Price '!$BE$2:$BE$1266,0))</f>
        <v>Icelantic Maiden 91 Women's Skis 162cm 2022</v>
      </c>
      <c r="DG792" t="str">
        <f>INDEX('Data_Price '!BB$2:BB$1266,MATCH(Data!$DN792,'Data_Price '!$BE$2:$BE$1266,0))</f>
        <v>REI</v>
      </c>
      <c r="DH792">
        <f>INDEX('Data_Price '!BC$2:BC$1266,MATCH(Data!$DN792,'Data_Price '!$BE$2:$BE$1266,0))</f>
        <v>699</v>
      </c>
      <c r="DI792" t="str">
        <f>INDEX('Data_Price '!BD$2:BD$1266,MATCH(Data!$DN792,'Data_Price '!$BE$2:$BE$1266,0))</f>
        <v>https://www.google.com/url?q=https://www.rei.com/product/197108/icelantic-skis-maiden-91-skis-womens-20212022%3FCAWELAID%3D120217890012519225&amp;sa=U&amp;ved=0ahUKEwiVpNHez6P2AhUjkWoFHSggCN8Q2ykIGA&amp;usg=AOvVaw3B-KGqe0OTpRzWQWUCWAYK</v>
      </c>
      <c r="DJ792" s="89" t="e">
        <f ca="1">_xll.Connector("TinyUrl.TinyUrl",DA792,0)</f>
        <v>#NAME?</v>
      </c>
      <c r="DK792" s="89" t="e">
        <f ca="1">_xll.Connector("TinyUrl.TinyUrl",DE792,0)</f>
        <v>#NAME?</v>
      </c>
      <c r="DL792" s="89" t="e">
        <f ca="1">_xll.Connector("TinyUrl.TinyUrl",DI792,0)</f>
        <v>#NAME?</v>
      </c>
      <c r="DM792" s="224" t="str">
        <f t="shared" si="440"/>
        <v>Maiden 91</v>
      </c>
      <c r="DN792" s="89" t="str">
        <f t="shared" si="441"/>
        <v xml:space="preserve"> IcelanticMaiden 91162 Women's</v>
      </c>
      <c r="DO792" s="227" t="s">
        <v>1120</v>
      </c>
    </row>
    <row r="793" spans="2:119" ht="15.45" customHeight="1">
      <c r="B793" s="224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#VALUE!</v>
      </c>
      <c r="F793" s="43" t="b">
        <f>CL793&gt;Driver!$F$56</f>
        <v>0</v>
      </c>
      <c r="G793" s="43" t="b">
        <f>AND(CB793&gt;Driver!$F$55,CB793&lt;Driver!$G$55)</f>
        <v>0</v>
      </c>
      <c r="H793" s="43" t="e">
        <f t="shared" si="408"/>
        <v>#VALUE!</v>
      </c>
      <c r="I793" s="43">
        <f t="shared" si="409"/>
        <v>0</v>
      </c>
      <c r="J793" s="43" t="e">
        <f t="array" ref="J793">NOT(OR(($H$9:$H$1273=TRUE)*($I$9:$I$1273&gt;0)*($BT$9:$BT$1273=BT793)*($K$9:$K$1273&gt;K793)))</f>
        <v>#VALUE!</v>
      </c>
      <c r="K793" s="72">
        <f t="shared" si="410"/>
        <v>0.79189416618232678</v>
      </c>
      <c r="L793" s="72">
        <f t="shared" si="411"/>
        <v>0.9286407219402143</v>
      </c>
      <c r="M793" s="72">
        <f t="shared" si="412"/>
        <v>0.65514761042443914</v>
      </c>
      <c r="N793" s="72">
        <f t="shared" si="413"/>
        <v>0.50368683994181995</v>
      </c>
      <c r="O793" s="72">
        <f t="shared" si="414"/>
        <v>0.53186220048182431</v>
      </c>
      <c r="P793" s="72">
        <f t="shared" si="415"/>
        <v>0.92989379084967327</v>
      </c>
      <c r="Q793" s="72"/>
      <c r="R793" s="72"/>
      <c r="S793" s="72">
        <f t="shared" si="416"/>
        <v>0.7587125192767209</v>
      </c>
      <c r="T793" s="72">
        <f t="shared" si="417"/>
        <v>0.90619393406915139</v>
      </c>
      <c r="U793" s="72">
        <f t="shared" si="418"/>
        <v>9.9999999999999978E-2</v>
      </c>
      <c r="V793" s="72">
        <f t="shared" si="419"/>
        <v>0.60778525656255855</v>
      </c>
      <c r="W793" s="72">
        <f t="shared" si="420"/>
        <v>0.98747822299651566</v>
      </c>
      <c r="X793" s="72">
        <f t="shared" si="421"/>
        <v>7.1359278059785702E-2</v>
      </c>
      <c r="Y793" s="72">
        <f t="shared" si="422"/>
        <v>0.3448523895755608</v>
      </c>
      <c r="Z793" s="72">
        <f t="shared" si="423"/>
        <v>0.49631316005817999</v>
      </c>
      <c r="AA793" s="72">
        <f t="shared" si="424"/>
        <v>0.46813779951817569</v>
      </c>
      <c r="AB793" s="72">
        <f t="shared" si="425"/>
        <v>7.0106209150326726E-2</v>
      </c>
      <c r="AC793" s="72"/>
      <c r="AD793" s="72"/>
      <c r="AE793" s="72">
        <f t="shared" si="426"/>
        <v>0.24128748072327907</v>
      </c>
      <c r="AF793" s="72">
        <f t="shared" si="427"/>
        <v>9.3806065930848614E-2</v>
      </c>
      <c r="AG793" s="72">
        <f t="shared" si="428"/>
        <v>0.9</v>
      </c>
      <c r="AH793" s="72">
        <f t="shared" si="429"/>
        <v>0.3922147434374415</v>
      </c>
      <c r="AI793" s="72">
        <f t="shared" si="430"/>
        <v>1.2521777003484308E-2</v>
      </c>
      <c r="AJ793" s="72">
        <f>(AV793-Driver!$K$179)/(Driver!$L$179-Driver!$K$179)</f>
        <v>0.16864072194021429</v>
      </c>
      <c r="AK793" s="72">
        <f>(AW793-Driver!$K$180)/(Driver!$L$180-Driver!$K$180)</f>
        <v>0.20390161932201112</v>
      </c>
      <c r="AL793" s="72">
        <f>(AX793-Driver!$K$181)/(Driver!$L$181-Driver!$K$181)</f>
        <v>9.6313160058179983E-2</v>
      </c>
      <c r="AM793" s="72">
        <f>(AY793-Driver!$K$182)/(Driver!$L$182-Driver!$K$182)</f>
        <v>0.68213779951817566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31"/>
        <v>3.5493827160493825</v>
      </c>
      <c r="AW793" s="70">
        <f t="shared" si="432"/>
        <v>20.892732706691433</v>
      </c>
      <c r="AX793" s="70">
        <f t="shared" si="433"/>
        <v>1.8668184405236199</v>
      </c>
      <c r="AY793" s="70">
        <f>IFERROR(Driver!$K$19/Data!BH793/Data!BI793*Data!BK793*Data!BL793,"")</f>
        <v>-1.9457908715834877</v>
      </c>
      <c r="AZ793" s="70">
        <f t="shared" si="434"/>
        <v>20.9717051377513</v>
      </c>
      <c r="BA793" s="70"/>
      <c r="BB793" s="70"/>
      <c r="BC793" s="70">
        <f t="shared" si="435"/>
        <v>56.389939506008055</v>
      </c>
      <c r="BD793" s="70">
        <f t="shared" si="436"/>
        <v>2.2689750742158794</v>
      </c>
      <c r="BE793" s="70">
        <f t="shared" si="437"/>
        <v>1</v>
      </c>
      <c r="BF793" s="70">
        <f t="shared" si="438"/>
        <v>0.87929003421813756</v>
      </c>
      <c r="BG793" s="70">
        <f t="shared" si="439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219</v>
      </c>
      <c r="BS793" s="8" t="s">
        <v>405</v>
      </c>
      <c r="BT793" s="9" t="s">
        <v>435</v>
      </c>
      <c r="BU793" s="10">
        <v>172</v>
      </c>
      <c r="BV793" s="9" t="s">
        <v>222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302</v>
      </c>
      <c r="CU793" s="9" t="s">
        <v>388</v>
      </c>
      <c r="CV793" s="10"/>
      <c r="CW793" s="10"/>
      <c r="CX793" t="str">
        <f>INDEX('Data_Price '!AS$2:AS$1266,MATCH(Data!$DN793,'Data_Price '!$BE$2:$BE$1266,0))</f>
        <v>Armada - Tracer 88 - 172 Silver</v>
      </c>
      <c r="CY793" t="str">
        <f>INDEX('Data_Price '!AT$2:AT$1266,MATCH(Data!$DN793,'Data_Price '!$BE$2:$BE$1266,0))</f>
        <v>Snowcountry.eu</v>
      </c>
      <c r="CZ793">
        <f>INDEX('Data_Price '!AU$2:AU$1266,MATCH(Data!$DN793,'Data_Price '!$BE$2:$BE$1266,0))</f>
        <v>369.96</v>
      </c>
      <c r="DA793" t="str">
        <f>INDEX('Data_Price '!AV$2:AV$1266,MATCH(Data!$DN793,'Data_Price '!$BE$2:$BE$1266,0))</f>
        <v>https://www.google.com/url?url=https://www.snowcountry.eu/armada-tracer-88-7575.html%3Fartikel_maat%3D65330%26country%3DUS&amp;rct=j&amp;q=&amp;esrc=s&amp;sa=U&amp;ved=0ahUKEwifpOzez6P2AhVfk2oFHbXYC00QsDwIcw&amp;usg=AOvVaw1CIWxO7zWMZetALA4M6dxT</v>
      </c>
      <c r="DB793" t="str">
        <f>INDEX('Data_Price '!AW$2:AW$1266,MATCH(Data!$DN793,'Data_Price '!$BE$2:$BE$1266,0))</f>
        <v>Armada - Tracer 88 - 172 Silver</v>
      </c>
      <c r="DC793" t="str">
        <f>INDEX('Data_Price '!AX$2:AX$1266,MATCH(Data!$DN793,'Data_Price '!$BE$2:$BE$1266,0))</f>
        <v>Snowcountry.eu</v>
      </c>
      <c r="DD793">
        <f>INDEX('Data_Price '!AY$2:AY$1266,MATCH(Data!$DN793,'Data_Price '!$BE$2:$BE$1266,0))</f>
        <v>369.96</v>
      </c>
      <c r="DE793" t="str">
        <f>INDEX('Data_Price '!AZ$2:AZ$1266,MATCH(Data!$DN793,'Data_Price '!$BE$2:$BE$1266,0))</f>
        <v>https://www.google.com/url?q=https://www.snowcountry.eu/armada-tracer-88-7575.html%3Fartikel_maat%3D65330%26country%3DUS&amp;sa=U&amp;ved=0ahUKEwiA95bfz6P2AhXkk2oFHQ-5B0wQ2ykIFw&amp;usg=AOvVaw0MLe8HuhMrffUXzfxTpprT</v>
      </c>
      <c r="DF793" t="str">
        <f>INDEX('Data_Price '!BA$2:BA$1266,MATCH(Data!$DN793,'Data_Price '!$BE$2:$BE$1266,0))</f>
        <v>2020 Armada Tracer 88 Skis 172</v>
      </c>
      <c r="DG793" t="str">
        <f>INDEX('Data_Price '!BB$2:BB$1266,MATCH(Data!$DN793,'Data_Price '!$BE$2:$BE$1266,0))</f>
        <v>SkiYard</v>
      </c>
      <c r="DH793">
        <f>INDEX('Data_Price '!BC$2:BC$1266,MATCH(Data!$DN793,'Data_Price '!$BE$2:$BE$1266,0))</f>
        <v>379.99</v>
      </c>
      <c r="DI793" t="str">
        <f>INDEX('Data_Price '!BD$2:BD$1266,MATCH(Data!$DN793,'Data_Price '!$BE$2:$BE$1266,0))</f>
        <v>https://www.google.com/url?url=https://skiyard.com/products/2020-armada-tracer-88-skis%3Fvariant%3D31836426797142%26currency%3DUSD%26utm_medium%3Dproduct_sync%26utm_source%3Dgoogle%26utm_content%3Dsag_organic%26utm_campaign%3Dsag_organic&amp;rct=j&amp;q=&amp;esrc=s&amp;sa=U&amp;ved=0ahUKEwifpOzez6P2AhVfk2oFHbXYC00Q2SkIfg&amp;usg=AOvVaw0vgdQGwcHoMmZSib6txxa0</v>
      </c>
      <c r="DJ793" s="89" t="e">
        <f ca="1">_xll.Connector("TinyUrl.TinyUrl",DA793,0)</f>
        <v>#NAME?</v>
      </c>
      <c r="DK793" s="89" t="e">
        <f ca="1">_xll.Connector("TinyUrl.TinyUrl",DE793,0)</f>
        <v>#NAME?</v>
      </c>
      <c r="DL793" s="89" t="e">
        <f ca="1">_xll.Connector("TinyUrl.TinyUrl",DI793,0)</f>
        <v>#NAME?</v>
      </c>
      <c r="DM793" s="224" t="str">
        <f t="shared" si="440"/>
        <v>Tracer 88</v>
      </c>
      <c r="DN793" s="89" t="str">
        <f t="shared" si="441"/>
        <v xml:space="preserve"> ArmadaTracer 88172 Unisex</v>
      </c>
      <c r="DO793" s="227"/>
    </row>
    <row r="794" spans="2:119" ht="15.45" customHeight="1">
      <c r="B794" s="224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#VALUE!</v>
      </c>
      <c r="F794" s="43" t="b">
        <f>CL794&gt;Driver!$F$56</f>
        <v>0</v>
      </c>
      <c r="G794" s="43" t="b">
        <f>AND(CB794&gt;Driver!$F$55,CB794&lt;Driver!$G$55)</f>
        <v>0</v>
      </c>
      <c r="H794" s="43" t="e">
        <f t="shared" si="408"/>
        <v>#VALUE!</v>
      </c>
      <c r="I794" s="43">
        <f t="shared" si="409"/>
        <v>0</v>
      </c>
      <c r="J794" s="43" t="e">
        <f t="array" ref="J794">NOT(OR(($H$9:$H$1273=TRUE)*($I$9:$I$1273&gt;0)*($BT$9:$BT$1273=BT794)*($K$9:$K$1273&gt;K794)))</f>
        <v>#VALUE!</v>
      </c>
      <c r="K794" s="72">
        <f t="shared" si="410"/>
        <v>0.66016676567106003</v>
      </c>
      <c r="L794" s="72">
        <f t="shared" si="411"/>
        <v>0.95724437998549672</v>
      </c>
      <c r="M794" s="72">
        <f t="shared" si="412"/>
        <v>0.36308915135662334</v>
      </c>
      <c r="N794" s="72">
        <f t="shared" si="413"/>
        <v>0.18369695819895016</v>
      </c>
      <c r="O794" s="72">
        <f t="shared" si="414"/>
        <v>0.30243324096895885</v>
      </c>
      <c r="P794" s="72">
        <f t="shared" si="415"/>
        <v>0.60313725490196091</v>
      </c>
      <c r="Q794" s="72"/>
      <c r="R794" s="72"/>
      <c r="S794" s="72">
        <f t="shared" si="416"/>
        <v>0.84945442740971278</v>
      </c>
      <c r="T794" s="72">
        <f t="shared" si="417"/>
        <v>0.86752415876010236</v>
      </c>
      <c r="U794" s="72">
        <f t="shared" si="418"/>
        <v>0.27877256244192838</v>
      </c>
      <c r="V794" s="72">
        <f t="shared" si="419"/>
        <v>0.60877279870215051</v>
      </c>
      <c r="W794" s="72">
        <f t="shared" si="420"/>
        <v>0.96695143884892087</v>
      </c>
      <c r="X794" s="72">
        <f t="shared" si="421"/>
        <v>4.2755620014503282E-2</v>
      </c>
      <c r="Y794" s="72">
        <f t="shared" si="422"/>
        <v>0.63691084864337666</v>
      </c>
      <c r="Z794" s="72">
        <f t="shared" si="423"/>
        <v>0.81630304180104984</v>
      </c>
      <c r="AA794" s="72">
        <f t="shared" si="424"/>
        <v>0.69756675903104115</v>
      </c>
      <c r="AB794" s="72">
        <f t="shared" si="425"/>
        <v>0.39686274509803909</v>
      </c>
      <c r="AC794" s="72"/>
      <c r="AD794" s="72"/>
      <c r="AE794" s="72">
        <f t="shared" si="426"/>
        <v>0.1505455725902872</v>
      </c>
      <c r="AF794" s="72">
        <f t="shared" si="427"/>
        <v>0.1324758412398977</v>
      </c>
      <c r="AG794" s="72">
        <f t="shared" si="428"/>
        <v>0.72122743755807162</v>
      </c>
      <c r="AH794" s="72">
        <f t="shared" si="429"/>
        <v>0.39122720129784955</v>
      </c>
      <c r="AI794" s="72">
        <f t="shared" si="430"/>
        <v>3.3048561151079139E-2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0.5522536312102434</v>
      </c>
      <c r="AL794" s="72">
        <f>(AX794-Driver!$K$181)/(Driver!$L$181-Driver!$K$181)</f>
        <v>0.41630304180104982</v>
      </c>
      <c r="AM794" s="72">
        <f>(AY794-Driver!$K$182)/(Driver!$L$182-Driver!$K$182)</f>
        <v>0.91156675903104112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31"/>
        <v>4.1514041514041509</v>
      </c>
      <c r="AW794" s="70">
        <f t="shared" si="432"/>
        <v>54.957431666322073</v>
      </c>
      <c r="AX794" s="70">
        <f t="shared" si="433"/>
        <v>4.7467273762094484</v>
      </c>
      <c r="AY794" s="70">
        <f>IFERROR(Driver!$K$19/Data!BH794/Data!BI794*Data!BK794*Data!BL794,"")</f>
        <v>-0.54134336439221353</v>
      </c>
      <c r="AZ794" s="70">
        <f t="shared" si="434"/>
        <v>50.752047654504835</v>
      </c>
      <c r="BA794" s="70"/>
      <c r="BB794" s="70"/>
      <c r="BC794" s="70">
        <f t="shared" si="435"/>
        <v>103.45839808210201</v>
      </c>
      <c r="BD794" s="70">
        <f t="shared" si="436"/>
        <v>22.294522911012752</v>
      </c>
      <c r="BE794" s="70">
        <f t="shared" si="437"/>
        <v>0.82125932857104034</v>
      </c>
      <c r="BF794" s="70">
        <f t="shared" si="438"/>
        <v>0.99082598100886543</v>
      </c>
      <c r="BG794" s="70">
        <f t="shared" si="439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219</v>
      </c>
      <c r="BS794" s="8" t="s">
        <v>405</v>
      </c>
      <c r="BT794" s="9" t="s">
        <v>419</v>
      </c>
      <c r="BU794" s="10">
        <v>182</v>
      </c>
      <c r="BV794" s="9" t="s">
        <v>222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306</v>
      </c>
      <c r="CU794" s="9" t="s">
        <v>305</v>
      </c>
      <c r="CV794" s="10"/>
      <c r="CW794" s="10"/>
      <c r="CX794" t="str">
        <f>INDEX('Data_Price '!AS$2:AS$1266,MATCH(Data!$DN794,'Data_Price '!$BE$2:$BE$1266,0))</f>
        <v>Armada Declivity 82 Ti Incl. Z12 Limited Black-Blue 182 Ski Men</v>
      </c>
      <c r="CY794" t="str">
        <f>INDEX('Data_Price '!AT$2:AT$1266,MATCH(Data!$DN794,'Data_Price '!$BE$2:$BE$1266,0))</f>
        <v>! OutdoorXL.com</v>
      </c>
      <c r="CZ794">
        <f>INDEX('Data_Price '!AU$2:AU$1266,MATCH(Data!$DN794,'Data_Price '!$BE$2:$BE$1266,0))</f>
        <v>439.95</v>
      </c>
      <c r="DA794" t="str">
        <f>INDEX('Data_Price '!AV$2:AV$1266,MATCH(Data!$DN794,'Data_Price '!$BE$2:$BE$1266,0))</f>
        <v>https://www.google.com/aclk?sa=L&amp;ai=DChcSEwj9mdrfz6P2AhXTFNQBHQ8zCbkYABAJGgJvYQ&amp;sig=AOD64_25gKMII8CmvWiRVRfmtklP1TJ7mA&amp;ctype=5&amp;ved=0ahUKEwiSy9Tfz6P2AhXok2oFHdI8DIoQ2CkIbA&amp;adurl=</v>
      </c>
      <c r="DB794" t="str">
        <f>INDEX('Data_Price '!AW$2:AW$1266,MATCH(Data!$DN794,'Data_Price '!$BE$2:$BE$1266,0))</f>
        <v>Armada Declivity 82 Ti Skis 182cm 2022</v>
      </c>
      <c r="DC794" t="str">
        <f>INDEX('Data_Price '!AX$2:AX$1266,MATCH(Data!$DN794,'Data_Price '!$BE$2:$BE$1266,0))</f>
        <v>Powder7 Ski Shop</v>
      </c>
      <c r="DD794">
        <f>INDEX('Data_Price '!AY$2:AY$1266,MATCH(Data!$DN794,'Data_Price '!$BE$2:$BE$1266,0))</f>
        <v>599.95000000000005</v>
      </c>
      <c r="DE794" t="str">
        <f>INDEX('Data_Price '!AZ$2:AZ$1266,MATCH(Data!$DN794,'Data_Price '!$BE$2:$BE$1266,0))</f>
        <v>https://www.google.com/aclk?sa=L&amp;ai=DChcSEwj9mdrfz6P2AhXTFNQBHQ8zCbkYABAHGgJvYQ&amp;sig=AOD64_1gMrt46VA-uc1xdT7EwnD6ZApB4g&amp;ctype=5&amp;ved=0ahUKEwiSy9Tfz6P2AhXok2oFHdI8DIoQ2CkIaA&amp;adurl=</v>
      </c>
      <c r="DF794" t="str">
        <f>INDEX('Data_Price '!BA$2:BA$1266,MATCH(Data!$DN794,'Data_Price '!$BE$2:$BE$1266,0))</f>
        <v>Armada Declivity 82 TI 2021 Model 182</v>
      </c>
      <c r="DG794" t="str">
        <f>INDEX('Data_Price '!BB$2:BB$1266,MATCH(Data!$DN794,'Data_Price '!$BE$2:$BE$1266,0))</f>
        <v>Elevation Skate Snow</v>
      </c>
      <c r="DH794">
        <f>INDEX('Data_Price '!BC$2:BC$1266,MATCH(Data!$DN794,'Data_Price '!$BE$2:$BE$1266,0))</f>
        <v>599.99</v>
      </c>
      <c r="DI794" t="str">
        <f>INDEX('Data_Price '!BD$2:BD$1266,MATCH(Data!$DN794,'Data_Price '!$BE$2:$BE$1266,0))</f>
        <v>https://www.google.com/aclk?sa=L&amp;ai=DChcSEwj9mdrfz6P2AhXTFNQBHQ8zCbkYABANGgJvYQ&amp;sig=AOD64_0m_OQsthS65XTJzFaH2DSxFKpD8Q&amp;ctype=5&amp;ved=0ahUKEwiSy9Tfz6P2AhXok2oFHdI8DIoQ2CkIew&amp;adurl=</v>
      </c>
      <c r="DJ794" s="89" t="e">
        <f ca="1">_xll.Connector("TinyUrl.TinyUrl",DA794,0)</f>
        <v>#NAME?</v>
      </c>
      <c r="DK794" s="89" t="e">
        <f ca="1">_xll.Connector("TinyUrl.TinyUrl",DE794,0)</f>
        <v>#NAME?</v>
      </c>
      <c r="DL794" s="89" t="e">
        <f ca="1">_xll.Connector("TinyUrl.TinyUrl",DI794,0)</f>
        <v>#NAME?</v>
      </c>
      <c r="DM794" s="224" t="str">
        <f t="shared" si="440"/>
        <v>Declivity 82 Ti</v>
      </c>
      <c r="DN794" s="89" t="str">
        <f t="shared" si="441"/>
        <v xml:space="preserve"> ArmadaDeclivity 82 Ti182 Unisex</v>
      </c>
      <c r="DO794" s="227"/>
    </row>
    <row r="795" spans="2:119" ht="15.45" customHeight="1">
      <c r="B795" s="224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#VALUE!</v>
      </c>
      <c r="F795" s="43" t="b">
        <f>CL795&gt;Driver!$F$56</f>
        <v>0</v>
      </c>
      <c r="G795" s="43" t="b">
        <f>AND(CB795&gt;Driver!$F$55,CB795&lt;Driver!$G$55)</f>
        <v>0</v>
      </c>
      <c r="H795" s="43" t="e">
        <f t="shared" si="408"/>
        <v>#VALUE!</v>
      </c>
      <c r="I795" s="43">
        <f t="shared" si="409"/>
        <v>0</v>
      </c>
      <c r="J795" s="43" t="e">
        <f t="array" ref="J795">NOT(OR(($H$9:$H$1273=TRUE)*($I$9:$I$1273&gt;0)*($BT$9:$BT$1273=BT795)*($K$9:$K$1273&gt;K795)))</f>
        <v>#VALUE!</v>
      </c>
      <c r="K795" s="72">
        <f t="shared" si="410"/>
        <v>0.58556801413262316</v>
      </c>
      <c r="L795" s="72">
        <f t="shared" si="411"/>
        <v>0.7861058738216099</v>
      </c>
      <c r="M795" s="72">
        <f t="shared" si="412"/>
        <v>0.38503015444363653</v>
      </c>
      <c r="N795" s="72">
        <f t="shared" si="413"/>
        <v>3.8879403022829329E-2</v>
      </c>
      <c r="O795" s="72">
        <f t="shared" si="414"/>
        <v>0.24849047207278629</v>
      </c>
      <c r="P795" s="72">
        <f t="shared" si="415"/>
        <v>0.86772058823529419</v>
      </c>
      <c r="Q795" s="72"/>
      <c r="R795" s="72"/>
      <c r="S795" s="72">
        <f t="shared" si="416"/>
        <v>0.75241320786327792</v>
      </c>
      <c r="T795" s="72">
        <f t="shared" si="417"/>
        <v>9.9999999999999978E-2</v>
      </c>
      <c r="U795" s="72">
        <f t="shared" si="418"/>
        <v>9.9999999999999978E-2</v>
      </c>
      <c r="V795" s="72">
        <f t="shared" si="419"/>
        <v>0.60115820020355182</v>
      </c>
      <c r="W795" s="72">
        <f t="shared" si="420"/>
        <v>0.95738867983693943</v>
      </c>
      <c r="X795" s="72">
        <f t="shared" si="421"/>
        <v>0.21389412617839013</v>
      </c>
      <c r="Y795" s="72">
        <f t="shared" si="422"/>
        <v>0.61496984555636347</v>
      </c>
      <c r="Z795" s="72">
        <f t="shared" si="423"/>
        <v>0.96112059697717067</v>
      </c>
      <c r="AA795" s="72">
        <f t="shared" si="424"/>
        <v>0.75150952792721371</v>
      </c>
      <c r="AB795" s="72">
        <f t="shared" si="425"/>
        <v>0.13227941176470581</v>
      </c>
      <c r="AC795" s="72"/>
      <c r="AD795" s="72"/>
      <c r="AE795" s="72">
        <f t="shared" si="426"/>
        <v>0.24758679213672205</v>
      </c>
      <c r="AF795" s="72">
        <f t="shared" si="427"/>
        <v>0.9</v>
      </c>
      <c r="AG795" s="72">
        <f t="shared" si="428"/>
        <v>0.9</v>
      </c>
      <c r="AH795" s="72">
        <f t="shared" si="429"/>
        <v>0.39884179979644813</v>
      </c>
      <c r="AI795" s="72">
        <f t="shared" si="430"/>
        <v>4.2611320163060525E-2</v>
      </c>
      <c r="AJ795" s="72">
        <f>(AV795-Driver!$K$179)/(Driver!$L$179-Driver!$K$179)</f>
        <v>2.6105873821609862E-2</v>
      </c>
      <c r="AK795" s="72">
        <f>(AW795-Driver!$K$180)/(Driver!$L$180-Driver!$K$180)</f>
        <v>0.3223652886811007</v>
      </c>
      <c r="AL795" s="72">
        <f>(AX795-Driver!$K$181)/(Driver!$L$181-Driver!$K$181)</f>
        <v>0.56112059697717065</v>
      </c>
      <c r="AM795" s="72">
        <f>(AY795-Driver!$K$182)/(Driver!$L$182-Driver!$K$182)</f>
        <v>0.96550952792721367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31"/>
        <v>0.5494505494505495</v>
      </c>
      <c r="AW795" s="70">
        <f t="shared" si="432"/>
        <v>32.477075832762893</v>
      </c>
      <c r="AX795" s="70">
        <f t="shared" si="433"/>
        <v>6.0500853727945358</v>
      </c>
      <c r="AY795" s="70">
        <f>IFERROR(Driver!$K$19/Data!BH795/Data!BI795*Data!BK795*Data!BL795,"")</f>
        <v>-0.21113314390356475</v>
      </c>
      <c r="AZ795" s="70">
        <f t="shared" si="434"/>
        <v>26.638123603871925</v>
      </c>
      <c r="BA795" s="70"/>
      <c r="BB795" s="70"/>
      <c r="BC795" s="70">
        <f t="shared" si="435"/>
        <v>53.122442883752704</v>
      </c>
      <c r="BD795" s="70">
        <f t="shared" si="436"/>
        <v>337.9510287761421</v>
      </c>
      <c r="BE795" s="70">
        <f t="shared" si="437"/>
        <v>1</v>
      </c>
      <c r="BF795" s="70">
        <f t="shared" si="438"/>
        <v>0.13081057617424385</v>
      </c>
      <c r="BG795" s="70">
        <f t="shared" si="439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219</v>
      </c>
      <c r="BS795" s="8" t="s">
        <v>771</v>
      </c>
      <c r="BT795" s="9" t="s">
        <v>800</v>
      </c>
      <c r="BU795" s="10">
        <v>167</v>
      </c>
      <c r="BV795" s="9" t="s">
        <v>222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307</v>
      </c>
      <c r="CU795" s="10"/>
      <c r="CV795" s="10"/>
      <c r="CW795" s="10"/>
      <c r="CX795">
        <f>INDEX('Data_Price '!AS$2:AS$1266,MATCH(Data!$DN795,'Data_Price '!$BE$2:$BE$1266,0))</f>
        <v>0</v>
      </c>
      <c r="CY795">
        <f>INDEX('Data_Price '!AT$2:AT$1266,MATCH(Data!$DN795,'Data_Price '!$BE$2:$BE$1266,0))</f>
        <v>0</v>
      </c>
      <c r="CZ795">
        <f>INDEX('Data_Price '!AU$2:AU$1266,MATCH(Data!$DN795,'Data_Price '!$BE$2:$BE$1266,0))</f>
        <v>0</v>
      </c>
      <c r="DA795">
        <f>INDEX('Data_Price '!AV$2:AV$1266,MATCH(Data!$DN795,'Data_Price '!$BE$2:$BE$1266,0))</f>
        <v>0</v>
      </c>
      <c r="DB795">
        <f>INDEX('Data_Price '!AW$2:AW$1266,MATCH(Data!$DN795,'Data_Price '!$BE$2:$BE$1266,0))</f>
        <v>0</v>
      </c>
      <c r="DC795">
        <f>INDEX('Data_Price '!AX$2:AX$1266,MATCH(Data!$DN795,'Data_Price '!$BE$2:$BE$1266,0))</f>
        <v>0</v>
      </c>
      <c r="DD795">
        <f>INDEX('Data_Price '!AY$2:AY$1266,MATCH(Data!$DN795,'Data_Price '!$BE$2:$BE$1266,0))</f>
        <v>0</v>
      </c>
      <c r="DE795">
        <f>INDEX('Data_Price '!AZ$2:AZ$1266,MATCH(Data!$DN795,'Data_Price '!$BE$2:$BE$1266,0))</f>
        <v>0</v>
      </c>
      <c r="DF795">
        <f>INDEX('Data_Price '!BA$2:BA$1266,MATCH(Data!$DN795,'Data_Price '!$BE$2:$BE$1266,0))</f>
        <v>0</v>
      </c>
      <c r="DG795">
        <f>INDEX('Data_Price '!BB$2:BB$1266,MATCH(Data!$DN795,'Data_Price '!$BE$2:$BE$1266,0))</f>
        <v>0</v>
      </c>
      <c r="DH795">
        <f>INDEX('Data_Price '!BC$2:BC$1266,MATCH(Data!$DN795,'Data_Price '!$BE$2:$BE$1266,0))</f>
        <v>0</v>
      </c>
      <c r="DI795">
        <f>INDEX('Data_Price '!BD$2:BD$1266,MATCH(Data!$DN795,'Data_Price '!$BE$2:$BE$1266,0))</f>
        <v>0</v>
      </c>
      <c r="DJ795" s="89" t="e">
        <f ca="1">_xll.Connector("TinyUrl.TinyUrl",DA795,0)</f>
        <v>#NAME?</v>
      </c>
      <c r="DK795" s="89" t="e">
        <f ca="1">_xll.Connector("TinyUrl.TinyUrl",DE795,0)</f>
        <v>#NAME?</v>
      </c>
      <c r="DL795" s="89" t="e">
        <f ca="1">_xll.Connector("TinyUrl.TinyUrl",DI795,0)</f>
        <v>#NAME?</v>
      </c>
      <c r="DM795" s="224" t="str">
        <f t="shared" si="440"/>
        <v>Hero Elite Short Turn Ti</v>
      </c>
      <c r="DN795" s="89" t="str">
        <f t="shared" si="441"/>
        <v xml:space="preserve"> RossignolHero Elite Short Turn Ti167 Unisex</v>
      </c>
      <c r="DO795" s="227"/>
    </row>
    <row r="796" spans="2:119" ht="15.45" customHeight="1">
      <c r="B796" s="224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#VALUE!</v>
      </c>
      <c r="F796" s="43" t="b">
        <f>CL796&gt;Driver!$F$56</f>
        <v>0</v>
      </c>
      <c r="G796" s="43" t="b">
        <f>AND(CB796&gt;Driver!$F$55,CB796&lt;Driver!$G$55)</f>
        <v>0</v>
      </c>
      <c r="H796" s="43" t="e">
        <f t="shared" si="408"/>
        <v>#VALUE!</v>
      </c>
      <c r="I796" s="43">
        <f t="shared" si="409"/>
        <v>0</v>
      </c>
      <c r="J796" s="43" t="e">
        <f t="array" ref="J796">NOT(OR(($H$9:$H$1273=TRUE)*($I$9:$I$1273&gt;0)*($BT$9:$BT$1273=BT796)*($K$9:$K$1273&gt;K796)))</f>
        <v>#VALUE!</v>
      </c>
      <c r="K796" s="72">
        <f t="shared" si="410"/>
        <v>0.58695250839973312</v>
      </c>
      <c r="L796" s="72">
        <f t="shared" si="411"/>
        <v>0.77530900008057368</v>
      </c>
      <c r="M796" s="72">
        <f t="shared" si="412"/>
        <v>0.39859601671889255</v>
      </c>
      <c r="N796" s="72">
        <f t="shared" si="413"/>
        <v>0.22669955100233985</v>
      </c>
      <c r="O796" s="72">
        <f t="shared" si="414"/>
        <v>0.26227477366414154</v>
      </c>
      <c r="P796" s="72">
        <f t="shared" si="415"/>
        <v>0.70681372549019605</v>
      </c>
      <c r="Q796" s="72"/>
      <c r="R796" s="72"/>
      <c r="S796" s="72">
        <f t="shared" si="416"/>
        <v>0.87689603791764037</v>
      </c>
      <c r="T796" s="72">
        <f t="shared" si="417"/>
        <v>9.9999999999999978E-2</v>
      </c>
      <c r="U796" s="72">
        <f t="shared" si="418"/>
        <v>9.9999999999999978E-2</v>
      </c>
      <c r="V796" s="72">
        <f t="shared" si="419"/>
        <v>0.60058297250367232</v>
      </c>
      <c r="W796" s="72">
        <f t="shared" si="420"/>
        <v>0.96631922495533873</v>
      </c>
      <c r="X796" s="72">
        <f t="shared" si="421"/>
        <v>0.22469099991942632</v>
      </c>
      <c r="Y796" s="72">
        <f t="shared" si="422"/>
        <v>0.60140398328110745</v>
      </c>
      <c r="Z796" s="72">
        <f t="shared" si="423"/>
        <v>0.77330044899766015</v>
      </c>
      <c r="AA796" s="72">
        <f t="shared" si="424"/>
        <v>0.73772522633585846</v>
      </c>
      <c r="AB796" s="72">
        <f t="shared" si="425"/>
        <v>0.29318627450980389</v>
      </c>
      <c r="AC796" s="72"/>
      <c r="AD796" s="72"/>
      <c r="AE796" s="72">
        <f t="shared" si="426"/>
        <v>0.1231039620823596</v>
      </c>
      <c r="AF796" s="72">
        <f t="shared" si="427"/>
        <v>0.9</v>
      </c>
      <c r="AG796" s="72">
        <f t="shared" si="428"/>
        <v>0.9</v>
      </c>
      <c r="AH796" s="72">
        <f t="shared" si="429"/>
        <v>0.39941702749632768</v>
      </c>
      <c r="AI796" s="72">
        <f t="shared" si="430"/>
        <v>3.3680775044661264E-2</v>
      </c>
      <c r="AJ796" s="72">
        <f>(AV796-Driver!$K$179)/(Driver!$L$179-Driver!$K$179)</f>
        <v>1.5309000080573683E-2</v>
      </c>
      <c r="AK796" s="72">
        <f>(AW796-Driver!$K$180)/(Driver!$L$180-Driver!$K$180)</f>
        <v>0.45418256283354602</v>
      </c>
      <c r="AL796" s="72">
        <f>(AX796-Driver!$K$181)/(Driver!$L$181-Driver!$K$181)</f>
        <v>0.37330044899766013</v>
      </c>
      <c r="AM796" s="72">
        <f>(AY796-Driver!$K$182)/(Driver!$L$182-Driver!$K$182)</f>
        <v>0.95172522633585843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31"/>
        <v>0.32220865554198885</v>
      </c>
      <c r="AW796" s="70">
        <f t="shared" si="432"/>
        <v>45.367243273859387</v>
      </c>
      <c r="AX796" s="70">
        <f t="shared" si="433"/>
        <v>4.3597040409789409</v>
      </c>
      <c r="AY796" s="70">
        <f>IFERROR(Driver!$K$19/Data!BH796/Data!BI796*Data!BK796*Data!BL796,"")</f>
        <v>-0.29551363383585699</v>
      </c>
      <c r="AZ796" s="70">
        <f t="shared" si="434"/>
        <v>41.303052866716307</v>
      </c>
      <c r="BA796" s="70"/>
      <c r="BB796" s="70"/>
      <c r="BC796" s="70">
        <f t="shared" si="435"/>
        <v>117.69255222354531</v>
      </c>
      <c r="BD796" s="70">
        <f t="shared" si="436"/>
        <v>227.51988635076964</v>
      </c>
      <c r="BE796" s="70">
        <f t="shared" si="437"/>
        <v>1</v>
      </c>
      <c r="BF796" s="70">
        <f t="shared" si="438"/>
        <v>6.5842648676154358E-2</v>
      </c>
      <c r="BG796" s="70">
        <f t="shared" si="439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219</v>
      </c>
      <c r="BS796" s="8" t="s">
        <v>843</v>
      </c>
      <c r="BT796" s="9" t="s">
        <v>849</v>
      </c>
      <c r="BU796" s="10">
        <v>160</v>
      </c>
      <c r="BV796" s="9" t="s">
        <v>222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307</v>
      </c>
      <c r="CU796" s="10"/>
      <c r="CV796" s="10"/>
      <c r="CW796" s="10"/>
      <c r="CX796" t="e">
        <f>INDEX('Data_Price '!AS$2:AS$1266,MATCH(Data!$DN796,'Data_Price '!$BE$2:$BE$1266,0))</f>
        <v>#N/A</v>
      </c>
      <c r="CY796" t="e">
        <f>INDEX('Data_Price '!AT$2:AT$1266,MATCH(Data!$DN796,'Data_Price '!$BE$2:$BE$1266,0))</f>
        <v>#N/A</v>
      </c>
      <c r="CZ796" t="e">
        <f>INDEX('Data_Price '!AU$2:AU$1266,MATCH(Data!$DN796,'Data_Price '!$BE$2:$BE$1266,0))</f>
        <v>#N/A</v>
      </c>
      <c r="DA796" t="e">
        <f>INDEX('Data_Price '!AV$2:AV$1266,MATCH(Data!$DN796,'Data_Price '!$BE$2:$BE$1266,0))</f>
        <v>#N/A</v>
      </c>
      <c r="DB796" t="e">
        <f>INDEX('Data_Price '!AW$2:AW$1266,MATCH(Data!$DN796,'Data_Price '!$BE$2:$BE$1266,0))</f>
        <v>#N/A</v>
      </c>
      <c r="DC796" t="e">
        <f>INDEX('Data_Price '!AX$2:AX$1266,MATCH(Data!$DN796,'Data_Price '!$BE$2:$BE$1266,0))</f>
        <v>#N/A</v>
      </c>
      <c r="DD796" t="e">
        <f>INDEX('Data_Price '!AY$2:AY$1266,MATCH(Data!$DN796,'Data_Price '!$BE$2:$BE$1266,0))</f>
        <v>#N/A</v>
      </c>
      <c r="DE796" t="e">
        <f>INDEX('Data_Price '!AZ$2:AZ$1266,MATCH(Data!$DN796,'Data_Price '!$BE$2:$BE$1266,0))</f>
        <v>#N/A</v>
      </c>
      <c r="DF796" t="e">
        <f>INDEX('Data_Price '!BA$2:BA$1266,MATCH(Data!$DN796,'Data_Price '!$BE$2:$BE$1266,0))</f>
        <v>#N/A</v>
      </c>
      <c r="DG796" t="e">
        <f>INDEX('Data_Price '!BB$2:BB$1266,MATCH(Data!$DN796,'Data_Price '!$BE$2:$BE$1266,0))</f>
        <v>#N/A</v>
      </c>
      <c r="DH796" t="e">
        <f>INDEX('Data_Price '!BC$2:BC$1266,MATCH(Data!$DN796,'Data_Price '!$BE$2:$BE$1266,0))</f>
        <v>#N/A</v>
      </c>
      <c r="DI796" t="e">
        <f>INDEX('Data_Price '!BD$2:BD$1266,MATCH(Data!$DN796,'Data_Price '!$BE$2:$BE$1266,0))</f>
        <v>#N/A</v>
      </c>
      <c r="DJ796" s="89" t="e">
        <f ca="1">_xll.Connector("TinyUrl.TinyUrl",DA796,0)</f>
        <v>#NAME?</v>
      </c>
      <c r="DK796" s="89" t="e">
        <f ca="1">_xll.Connector("TinyUrl.TinyUrl",DE796,0)</f>
        <v>#NAME?</v>
      </c>
      <c r="DL796" s="89" t="e">
        <f ca="1">_xll.Connector("TinyUrl.TinyUrl",DI796,0)</f>
        <v>#NAME?</v>
      </c>
      <c r="DM796" s="224" t="str">
        <f t="shared" si="440"/>
        <v>Laser SL</v>
      </c>
      <c r="DN796" s="89" t="str">
        <f t="shared" si="441"/>
        <v xml:space="preserve"> StöckliLaser SL160 Unisex</v>
      </c>
      <c r="DO796" s="227"/>
    </row>
    <row r="797" spans="2:119" ht="15.45" customHeight="1">
      <c r="B797" s="224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#VALUE!</v>
      </c>
      <c r="F797" s="43" t="b">
        <f>CL797&gt;Driver!$F$56</f>
        <v>1</v>
      </c>
      <c r="G797" s="43" t="b">
        <f>AND(CB797&gt;Driver!$F$55,CB797&lt;Driver!$G$55)</f>
        <v>1</v>
      </c>
      <c r="H797" s="43" t="e">
        <f t="shared" si="408"/>
        <v>#VALUE!</v>
      </c>
      <c r="I797" s="43">
        <f t="shared" si="409"/>
        <v>0</v>
      </c>
      <c r="J797" s="43" t="e">
        <f t="array" ref="J797">NOT(OR(($H$9:$H$1273=TRUE)*($I$9:$I$1273&gt;0)*($BT$9:$BT$1273=BT797)*($K$9:$K$1273&gt;K797)))</f>
        <v>#VALUE!</v>
      </c>
      <c r="K797" s="72">
        <f t="shared" si="410"/>
        <v>0.5603535729304655</v>
      </c>
      <c r="L797" s="72">
        <f t="shared" si="411"/>
        <v>0.81360406091370563</v>
      </c>
      <c r="M797" s="72">
        <f t="shared" si="412"/>
        <v>0.30710308494722538</v>
      </c>
      <c r="N797" s="72">
        <f t="shared" si="413"/>
        <v>-0.1691772592170997</v>
      </c>
      <c r="O797" s="72">
        <f t="shared" si="414"/>
        <v>0.28048651405877578</v>
      </c>
      <c r="P797" s="72">
        <f t="shared" si="415"/>
        <v>0.81</v>
      </c>
      <c r="Q797" s="72"/>
      <c r="R797" s="72"/>
      <c r="S797" s="72">
        <f t="shared" si="416"/>
        <v>0.75269950974529964</v>
      </c>
      <c r="T797" s="72">
        <f t="shared" si="417"/>
        <v>0.96150913714212805</v>
      </c>
      <c r="U797" s="72">
        <f t="shared" si="418"/>
        <v>0.91297216528107428</v>
      </c>
      <c r="V797" s="72">
        <f t="shared" si="419"/>
        <v>0.73921996380675981</v>
      </c>
      <c r="W797" s="72">
        <f t="shared" si="420"/>
        <v>0.9877232142857143</v>
      </c>
      <c r="X797" s="72">
        <f t="shared" si="421"/>
        <v>0.18639593908629432</v>
      </c>
      <c r="Y797" s="72">
        <f t="shared" si="422"/>
        <v>0.69289691505277462</v>
      </c>
      <c r="Z797" s="72">
        <f t="shared" si="423"/>
        <v>1.1691772592170997</v>
      </c>
      <c r="AA797" s="72">
        <f t="shared" si="424"/>
        <v>0.71951348594122422</v>
      </c>
      <c r="AB797" s="72">
        <f t="shared" si="425"/>
        <v>0.18999999999999995</v>
      </c>
      <c r="AC797" s="72"/>
      <c r="AD797" s="72"/>
      <c r="AE797" s="72">
        <f t="shared" si="426"/>
        <v>0.24730049025470036</v>
      </c>
      <c r="AF797" s="72">
        <f t="shared" si="427"/>
        <v>3.8490862857872003E-2</v>
      </c>
      <c r="AG797" s="72">
        <f t="shared" si="428"/>
        <v>8.7027834718925737E-2</v>
      </c>
      <c r="AH797" s="72">
        <f t="shared" si="429"/>
        <v>0.26078003619324025</v>
      </c>
      <c r="AI797" s="72">
        <f t="shared" si="430"/>
        <v>1.2276785714285719E-2</v>
      </c>
      <c r="AJ797" s="72">
        <f>(AV797-Driver!$K$179)/(Driver!$L$179-Driver!$K$179)</f>
        <v>0.42639593908629431</v>
      </c>
      <c r="AK797" s="72">
        <f>(AW797-Driver!$K$180)/(Driver!$L$180-Driver!$K$180)</f>
        <v>0.39330698242196899</v>
      </c>
      <c r="AL797" s="72">
        <f>(AX797-Driver!$K$181)/(Driver!$L$181-Driver!$K$181)</f>
        <v>0.76917725921709978</v>
      </c>
      <c r="AM797" s="72">
        <f>(AY797-Driver!$K$182)/(Driver!$L$182-Driver!$K$182)</f>
        <v>0.93351348594122419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31"/>
        <v>8.9743589743589727</v>
      </c>
      <c r="AW797" s="70">
        <f t="shared" si="432"/>
        <v>39.414332855823673</v>
      </c>
      <c r="AX797" s="70">
        <f t="shared" si="433"/>
        <v>7.9225953329538985</v>
      </c>
      <c r="AY797" s="70">
        <f>IFERROR(Driver!$K$19/Data!BH797/Data!BI797*Data!BK797*Data!BL797,"")</f>
        <v>-0.40699665434541177</v>
      </c>
      <c r="AZ797" s="70">
        <f t="shared" si="434"/>
        <v>31.898734177215189</v>
      </c>
      <c r="BA797" s="70"/>
      <c r="BB797" s="70"/>
      <c r="BC797" s="70">
        <f t="shared" si="435"/>
        <v>53.270949660295742</v>
      </c>
      <c r="BD797" s="70">
        <f t="shared" si="436"/>
        <v>7.1642725334341826</v>
      </c>
      <c r="BE797" s="70">
        <f t="shared" si="437"/>
        <v>1.3148239937316633E-2</v>
      </c>
      <c r="BF797" s="70">
        <f t="shared" si="438"/>
        <v>15.723916836372553</v>
      </c>
      <c r="BG797" s="70">
        <f t="shared" si="439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219</v>
      </c>
      <c r="BS797" s="8" t="s">
        <v>668</v>
      </c>
      <c r="BT797" s="9" t="s">
        <v>671</v>
      </c>
      <c r="BU797" s="10">
        <v>183</v>
      </c>
      <c r="BV797" s="9" t="s">
        <v>222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301</v>
      </c>
      <c r="CU797" s="10"/>
      <c r="CV797" s="10"/>
      <c r="CW797" s="10"/>
      <c r="CX797">
        <f>INDEX('Data_Price '!AS$2:AS$1266,MATCH(Data!$DN797,'Data_Price '!$BE$2:$BE$1266,0))</f>
        <v>0</v>
      </c>
      <c r="CY797">
        <f>INDEX('Data_Price '!AT$2:AT$1266,MATCH(Data!$DN797,'Data_Price '!$BE$2:$BE$1266,0))</f>
        <v>0</v>
      </c>
      <c r="CZ797">
        <f>INDEX('Data_Price '!AU$2:AU$1266,MATCH(Data!$DN797,'Data_Price '!$BE$2:$BE$1266,0))</f>
        <v>0</v>
      </c>
      <c r="DA797">
        <f>INDEX('Data_Price '!AV$2:AV$1266,MATCH(Data!$DN797,'Data_Price '!$BE$2:$BE$1266,0))</f>
        <v>0</v>
      </c>
      <c r="DB797">
        <f>INDEX('Data_Price '!AW$2:AW$1266,MATCH(Data!$DN797,'Data_Price '!$BE$2:$BE$1266,0))</f>
        <v>0</v>
      </c>
      <c r="DC797">
        <f>INDEX('Data_Price '!AX$2:AX$1266,MATCH(Data!$DN797,'Data_Price '!$BE$2:$BE$1266,0))</f>
        <v>0</v>
      </c>
      <c r="DD797">
        <f>INDEX('Data_Price '!AY$2:AY$1266,MATCH(Data!$DN797,'Data_Price '!$BE$2:$BE$1266,0))</f>
        <v>0</v>
      </c>
      <c r="DE797">
        <f>INDEX('Data_Price '!AZ$2:AZ$1266,MATCH(Data!$DN797,'Data_Price '!$BE$2:$BE$1266,0))</f>
        <v>0</v>
      </c>
      <c r="DF797">
        <f>INDEX('Data_Price '!BA$2:BA$1266,MATCH(Data!$DN797,'Data_Price '!$BE$2:$BE$1266,0))</f>
        <v>0</v>
      </c>
      <c r="DG797">
        <f>INDEX('Data_Price '!BB$2:BB$1266,MATCH(Data!$DN797,'Data_Price '!$BE$2:$BE$1266,0))</f>
        <v>0</v>
      </c>
      <c r="DH797">
        <f>INDEX('Data_Price '!BC$2:BC$1266,MATCH(Data!$DN797,'Data_Price '!$BE$2:$BE$1266,0))</f>
        <v>0</v>
      </c>
      <c r="DI797">
        <f>INDEX('Data_Price '!BD$2:BD$1266,MATCH(Data!$DN797,'Data_Price '!$BE$2:$BE$1266,0))</f>
        <v>0</v>
      </c>
      <c r="DJ797" s="89" t="e">
        <f ca="1">_xll.Connector("TinyUrl.TinyUrl",DA797,0)</f>
        <v>#NAME?</v>
      </c>
      <c r="DK797" s="89" t="e">
        <f ca="1">_xll.Connector("TinyUrl.TinyUrl",DE797,0)</f>
        <v>#NAME?</v>
      </c>
      <c r="DL797" s="89" t="e">
        <f ca="1">_xll.Connector("TinyUrl.TinyUrl",DI797,0)</f>
        <v>#NAME?</v>
      </c>
      <c r="DM797" s="224" t="str">
        <f t="shared" si="440"/>
        <v>The Hotshot</v>
      </c>
      <c r="DN797" s="89" t="str">
        <f t="shared" si="441"/>
        <v xml:space="preserve"> J SkisThe Hotshot183 Unisex</v>
      </c>
      <c r="DO797" s="227"/>
    </row>
    <row r="798" spans="2:119" ht="15.45" customHeight="1">
      <c r="B798" s="224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#VALUE!</v>
      </c>
      <c r="F798" s="43" t="b">
        <f>CL798&gt;Driver!$F$56</f>
        <v>0</v>
      </c>
      <c r="G798" s="43" t="b">
        <f>AND(CB798&gt;Driver!$F$55,CB798&lt;Driver!$G$55)</f>
        <v>0</v>
      </c>
      <c r="H798" s="43" t="e">
        <f t="shared" si="408"/>
        <v>#VALUE!</v>
      </c>
      <c r="I798" s="43">
        <f t="shared" si="409"/>
        <v>0</v>
      </c>
      <c r="J798" s="43" t="e">
        <f t="array" ref="J798">NOT(OR(($H$9:$H$1273=TRUE)*($I$9:$I$1273&gt;0)*($BT$9:$BT$1273=BT798)*($K$9:$K$1273&gt;K798)))</f>
        <v>#VALUE!</v>
      </c>
      <c r="K798" s="72">
        <f t="shared" si="410"/>
        <v>0.57281961359330369</v>
      </c>
      <c r="L798" s="72">
        <f t="shared" si="411"/>
        <v>0.78296350012086058</v>
      </c>
      <c r="M798" s="72">
        <f t="shared" si="412"/>
        <v>0.36267572706574691</v>
      </c>
      <c r="N798" s="72">
        <f t="shared" si="413"/>
        <v>2.4966799468791545E-2</v>
      </c>
      <c r="O798" s="72">
        <f t="shared" si="414"/>
        <v>0.24815842094413521</v>
      </c>
      <c r="P798" s="72">
        <f t="shared" si="415"/>
        <v>0.81490196078431376</v>
      </c>
      <c r="Q798" s="72"/>
      <c r="R798" s="72"/>
      <c r="S798" s="72">
        <f t="shared" si="416"/>
        <v>0.77495127035126088</v>
      </c>
      <c r="T798" s="72">
        <f t="shared" si="417"/>
        <v>9.9999999999999978E-2</v>
      </c>
      <c r="U798" s="72">
        <f t="shared" si="418"/>
        <v>9.9999999999999978E-2</v>
      </c>
      <c r="V798" s="72">
        <f t="shared" si="419"/>
        <v>0.60053861590013202</v>
      </c>
      <c r="W798" s="72">
        <f t="shared" si="420"/>
        <v>0.95658355566335196</v>
      </c>
      <c r="X798" s="72">
        <f t="shared" si="421"/>
        <v>0.21703649987913948</v>
      </c>
      <c r="Y798" s="72">
        <f t="shared" si="422"/>
        <v>0.63732427293425309</v>
      </c>
      <c r="Z798" s="72">
        <f t="shared" si="423"/>
        <v>0.97503320053120845</v>
      </c>
      <c r="AA798" s="72">
        <f t="shared" si="424"/>
        <v>0.75184157905586479</v>
      </c>
      <c r="AB798" s="72">
        <f t="shared" si="425"/>
        <v>0.18509803921568624</v>
      </c>
      <c r="AC798" s="72"/>
      <c r="AD798" s="72"/>
      <c r="AE798" s="72">
        <f t="shared" si="426"/>
        <v>0.22504872964873918</v>
      </c>
      <c r="AF798" s="72">
        <f t="shared" si="427"/>
        <v>0.9</v>
      </c>
      <c r="AG798" s="72">
        <f t="shared" si="428"/>
        <v>0.9</v>
      </c>
      <c r="AH798" s="72">
        <f t="shared" si="429"/>
        <v>0.39946138409986798</v>
      </c>
      <c r="AI798" s="72">
        <f t="shared" si="430"/>
        <v>4.3416444336648076E-2</v>
      </c>
      <c r="AJ798" s="72">
        <f>(AV798-Driver!$K$179)/(Driver!$L$179-Driver!$K$179)</f>
        <v>2.2963500120860524E-2</v>
      </c>
      <c r="AK798" s="72">
        <f>(AW798-Driver!$K$180)/(Driver!$L$180-Driver!$K$180)</f>
        <v>0.37289386137956104</v>
      </c>
      <c r="AL798" s="72">
        <f>(AX798-Driver!$K$181)/(Driver!$L$181-Driver!$K$181)</f>
        <v>0.57503320053120843</v>
      </c>
      <c r="AM798" s="72">
        <f>(AY798-Driver!$K$182)/(Driver!$L$182-Driver!$K$182)</f>
        <v>0.96584157905586476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31"/>
        <v>0.48331298331298328</v>
      </c>
      <c r="AW798" s="70">
        <f t="shared" si="432"/>
        <v>37.418171503498158</v>
      </c>
      <c r="AX798" s="70">
        <f t="shared" si="433"/>
        <v>6.1752988047808763</v>
      </c>
      <c r="AY798" s="70">
        <f>IFERROR(Driver!$K$19/Data!BH798/Data!BI798*Data!BK798*Data!BL798,"")</f>
        <v>-0.20910049562374777</v>
      </c>
      <c r="AZ798" s="70">
        <f t="shared" si="434"/>
        <v>31.451973194341029</v>
      </c>
      <c r="BA798" s="70"/>
      <c r="BB798" s="70"/>
      <c r="BC798" s="70">
        <f t="shared" si="435"/>
        <v>64.813092578337901</v>
      </c>
      <c r="BD798" s="70">
        <f t="shared" si="436"/>
        <v>280.86944881834285</v>
      </c>
      <c r="BE798" s="70">
        <f t="shared" si="437"/>
        <v>1</v>
      </c>
      <c r="BF798" s="70">
        <f t="shared" si="438"/>
        <v>6.0832881929055643E-2</v>
      </c>
      <c r="BG798" s="70">
        <f t="shared" si="439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219</v>
      </c>
      <c r="BS798" s="8" t="s">
        <v>438</v>
      </c>
      <c r="BT798" s="9" t="s">
        <v>460</v>
      </c>
      <c r="BU798" s="10">
        <v>160</v>
      </c>
      <c r="BV798" s="9" t="s">
        <v>222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307</v>
      </c>
      <c r="CU798" s="10"/>
      <c r="CV798" s="10"/>
      <c r="CW798" s="10"/>
      <c r="CX798" t="str">
        <f>INDEX('Data_Price '!AS$2:AS$1266,MATCH(Data!$DN798,'Data_Price '!$BE$2:$BE$1266,0))</f>
        <v>Atomic Redster S9 Revo S (X14 GW System Binding) Skis Mens 2022 Red/Silver / 160cm / Retail: $1250</v>
      </c>
      <c r="CY798" t="str">
        <f>INDEX('Data_Price '!AT$2:AT$1266,MATCH(Data!$DN798,'Data_Price '!$BE$2:$BE$1266,0))</f>
        <v>Aspen Ski and Board</v>
      </c>
      <c r="CZ798">
        <f>INDEX('Data_Price '!AU$2:AU$1266,MATCH(Data!$DN798,'Data_Price '!$BE$2:$BE$1266,0))</f>
        <v>839.95</v>
      </c>
      <c r="DA798" t="str">
        <f>INDEX('Data_Price '!AV$2:AV$1266,MATCH(Data!$DN798,'Data_Price '!$BE$2:$BE$1266,0))</f>
        <v>https://www.google.com/url?url=https://www.aspenskiandboard.com/products/atomicredsters9revosx14gwsystembindingskismens2022%3Fvariant%3D39442885771369%26currency%3DUSD%26utm_medium%3Dproduct_sync%26utm_source%3Dgoogle%26utm_content%3Dsag_organic%26utm_campaign%3Dsag_organic%26srsltid%3DAWLEVJy7E6NG7UPd6wl9E_uH2n_UpF_dpWP6vxrF4rWoNsBne8i5f4zL44c&amp;rct=j&amp;q=&amp;esrc=s&amp;sa=U&amp;ved=0ahUKEwjrj4Xhz6P2AhUPkmoFHUcVA5cQ2SkIXg&amp;usg=AOvVaw1f3LEmW1jfnLA-6cnDlwoG</v>
      </c>
      <c r="DB798" t="str">
        <f>INDEX('Data_Price '!AW$2:AW$1266,MATCH(Data!$DN798,'Data_Price '!$BE$2:$BE$1266,0))</f>
        <v>Atomic Redster S9 Revo S Skis Â· 2022 Â· 160 cm</v>
      </c>
      <c r="DC798" t="str">
        <f>INDEX('Data_Price '!AX$2:AX$1266,MATCH(Data!$DN798,'Data_Price '!$BE$2:$BE$1266,0))</f>
        <v>eBay - asogear</v>
      </c>
      <c r="DD798">
        <f>INDEX('Data_Price '!AY$2:AY$1266,MATCH(Data!$DN798,'Data_Price '!$BE$2:$BE$1266,0))</f>
        <v>874.99</v>
      </c>
      <c r="DE798" t="str">
        <f>INDEX('Data_Price '!AZ$2:AZ$1266,MATCH(Data!$DN798,'Data_Price '!$BE$2:$BE$1266,0))</f>
        <v>https://www.google.com/url?q=https://www.ebay.com/itm/203717221669%3Fchn%3Dps%26mkevt%3D1%26mkcid%3D28%26var%3D504152746023&amp;sa=U&amp;ved=0ahUKEwi-8bHhz6P2AhWymmoFHZEjAKkQ2ykIFg&amp;usg=AOvVaw1zj09KNdnEbwd0-jOcmyZA</v>
      </c>
      <c r="DF798" t="str">
        <f>INDEX('Data_Price '!BA$2:BA$1266,MATCH(Data!$DN798,'Data_Price '!$BE$2:$BE$1266,0))</f>
        <v>Atomic Redster S9 Revo S Skis Â· 2022 Â· 160 cm</v>
      </c>
      <c r="DG798" t="str">
        <f>INDEX('Data_Price '!BB$2:BB$1266,MATCH(Data!$DN798,'Data_Price '!$BE$2:$BE$1266,0))</f>
        <v>Suburban Ski and Bike</v>
      </c>
      <c r="DH798">
        <f>INDEX('Data_Price '!BC$2:BC$1266,MATCH(Data!$DN798,'Data_Price '!$BE$2:$BE$1266,0))</f>
        <v>999.99</v>
      </c>
      <c r="DI798" t="str">
        <f>INDEX('Data_Price '!BD$2:BD$1266,MATCH(Data!$DN798,'Data_Price '!$BE$2:$BE$1266,0))</f>
        <v>https://www.google.com/url?url=https://suburbanskiandbike.com/atomic-redster-s9-revo-s-2022-160cm-aass02744160/&amp;rct=j&amp;q=&amp;esrc=s&amp;sa=U&amp;ved=0ahUKEwjrj4Xhz6P2AhUPkmoFHUcVA5cQsDwIWg&amp;usg=AOvVaw3C2c4iQQAH8_CaQYBQkIRy</v>
      </c>
      <c r="DJ798" s="89" t="e">
        <f ca="1">_xll.Connector("TinyUrl.TinyUrl",DA798,0)</f>
        <v>#NAME?</v>
      </c>
      <c r="DK798" s="89" t="e">
        <f ca="1">_xll.Connector("TinyUrl.TinyUrl",DE798,0)</f>
        <v>#NAME?</v>
      </c>
      <c r="DL798" s="89" t="e">
        <f ca="1">_xll.Connector("TinyUrl.TinyUrl",DI798,0)</f>
        <v>#NAME?</v>
      </c>
      <c r="DM798" s="224" t="str">
        <f t="shared" si="440"/>
        <v>Redster S9 Revo</v>
      </c>
      <c r="DN798" s="89" t="str">
        <f t="shared" si="441"/>
        <v xml:space="preserve"> AtomicRedster S9 Revo160 Unisex</v>
      </c>
      <c r="DO798" s="227"/>
    </row>
    <row r="799" spans="2:119" ht="15.45" customHeight="1">
      <c r="B799" s="224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#VALUE!</v>
      </c>
      <c r="F799" s="43" t="b">
        <f>CL799&gt;Driver!$F$56</f>
        <v>0</v>
      </c>
      <c r="G799" s="43" t="b">
        <f>AND(CB799&gt;Driver!$F$55,CB799&lt;Driver!$G$55)</f>
        <v>0</v>
      </c>
      <c r="H799" s="43" t="e">
        <f t="shared" si="408"/>
        <v>#VALUE!</v>
      </c>
      <c r="I799" s="43">
        <f t="shared" si="409"/>
        <v>0</v>
      </c>
      <c r="J799" s="43" t="e">
        <f t="array" ref="J799">NOT(OR(($H$9:$H$1273=TRUE)*($I$9:$I$1273&gt;0)*($BT$9:$BT$1273=BT799)*($K$9:$K$1273&gt;K799)))</f>
        <v>#VALUE!</v>
      </c>
      <c r="K799" s="72">
        <f t="shared" si="410"/>
        <v>0.68703667646356492</v>
      </c>
      <c r="L799" s="72">
        <f t="shared" si="411"/>
        <v>0.82043026347594872</v>
      </c>
      <c r="M799" s="72">
        <f t="shared" si="412"/>
        <v>0.55364308945118124</v>
      </c>
      <c r="N799" s="72">
        <f t="shared" si="413"/>
        <v>0.35570732941250871</v>
      </c>
      <c r="O799" s="72">
        <f t="shared" si="414"/>
        <v>0.3182203049541068</v>
      </c>
      <c r="P799" s="72">
        <f t="shared" si="415"/>
        <v>0.9870016339869282</v>
      </c>
      <c r="Q799" s="72"/>
      <c r="R799" s="72"/>
      <c r="S799" s="72">
        <f t="shared" si="416"/>
        <v>0.68639757571696525</v>
      </c>
      <c r="T799" s="72">
        <f t="shared" si="417"/>
        <v>0.91262865988590414</v>
      </c>
      <c r="U799" s="72">
        <f t="shared" si="418"/>
        <v>0.41070592985989018</v>
      </c>
      <c r="V799" s="72">
        <f t="shared" si="419"/>
        <v>0.6233867348794131</v>
      </c>
      <c r="W799" s="72">
        <f t="shared" si="420"/>
        <v>0.9091281138790035</v>
      </c>
      <c r="X799" s="72">
        <f t="shared" si="421"/>
        <v>0.17956973652405125</v>
      </c>
      <c r="Y799" s="72">
        <f t="shared" si="422"/>
        <v>0.44635691054881876</v>
      </c>
      <c r="Z799" s="72">
        <f t="shared" si="423"/>
        <v>0.64429267058749129</v>
      </c>
      <c r="AA799" s="72">
        <f t="shared" si="424"/>
        <v>0.6817796950458932</v>
      </c>
      <c r="AB799" s="72">
        <f t="shared" si="425"/>
        <v>1.2998366013071833E-2</v>
      </c>
      <c r="AC799" s="72"/>
      <c r="AD799" s="72"/>
      <c r="AE799" s="72">
        <f t="shared" si="426"/>
        <v>0.31360242428303475</v>
      </c>
      <c r="AF799" s="72">
        <f t="shared" si="427"/>
        <v>8.7371340114095919E-2</v>
      </c>
      <c r="AG799" s="72">
        <f t="shared" si="428"/>
        <v>0.58929407014010982</v>
      </c>
      <c r="AH799" s="72">
        <f t="shared" si="429"/>
        <v>0.3766132651205869</v>
      </c>
      <c r="AI799" s="72">
        <f t="shared" si="430"/>
        <v>9.0871886120996462E-2</v>
      </c>
      <c r="AJ799" s="72">
        <f>(AV799-Driver!$K$179)/(Driver!$L$179-Driver!$K$179)</f>
        <v>6.0430263475948744E-2</v>
      </c>
      <c r="AK799" s="72">
        <f>(AW799-Driver!$K$180)/(Driver!$L$180-Driver!$K$180)</f>
        <v>0.17766998778515503</v>
      </c>
      <c r="AL799" s="72">
        <f>(AX799-Driver!$K$181)/(Driver!$L$181-Driver!$K$181)</f>
        <v>0.2442926705874913</v>
      </c>
      <c r="AM799" s="72">
        <f>(AY799-Driver!$K$182)/(Driver!$L$182-Driver!$K$182)</f>
        <v>0.89577969504589317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31"/>
        <v>1.2718762718762717</v>
      </c>
      <c r="AW799" s="70">
        <f t="shared" si="432"/>
        <v>18.327589974547099</v>
      </c>
      <c r="AX799" s="70">
        <f t="shared" si="433"/>
        <v>3.1986340352874216</v>
      </c>
      <c r="AY799" s="70">
        <f>IFERROR(Driver!$K$19/Data!BH799/Data!BI799*Data!BK799*Data!BL799,"")</f>
        <v>-0.63798374800763469</v>
      </c>
      <c r="AZ799" s="70">
        <f t="shared" si="434"/>
        <v>15.76693968726731</v>
      </c>
      <c r="BA799" s="70"/>
      <c r="BB799" s="70"/>
      <c r="BC799" s="70">
        <f t="shared" si="435"/>
        <v>18.879675556231163</v>
      </c>
      <c r="BD799" s="70">
        <f t="shared" si="436"/>
        <v>2.838436907339017</v>
      </c>
      <c r="BE799" s="70">
        <f t="shared" si="437"/>
        <v>0.68934949658085265</v>
      </c>
      <c r="BF799" s="70">
        <f t="shared" si="438"/>
        <v>2.6413674035183861</v>
      </c>
      <c r="BG799" s="70">
        <f t="shared" si="439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219</v>
      </c>
      <c r="BS799" s="8" t="s">
        <v>950</v>
      </c>
      <c r="BT799" s="9" t="s">
        <v>693</v>
      </c>
      <c r="BU799" s="10">
        <v>163</v>
      </c>
      <c r="BV799" s="9" t="s">
        <v>222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305</v>
      </c>
      <c r="CU799" s="9" t="s">
        <v>302</v>
      </c>
      <c r="CV799" s="10"/>
      <c r="CW799" s="10"/>
      <c r="CX799" t="str">
        <f>INDEX('Data_Price '!AS$2:AS$1266,MATCH(Data!$DN799,'Data_Price '!$BE$2:$BE$1266,0))</f>
        <v>K2 Mindbender 90C Men's Skis 2021/22</v>
      </c>
      <c r="CY799" t="str">
        <f>INDEX('Data_Price '!AT$2:AT$1266,MATCH(Data!$DN799,'Data_Price '!$BE$2:$BE$1266,0))</f>
        <v>PRFO Sports</v>
      </c>
      <c r="CZ799">
        <f>INDEX('Data_Price '!AU$2:AU$1266,MATCH(Data!$DN799,'Data_Price '!$BE$2:$BE$1266,0))</f>
        <v>433.91</v>
      </c>
      <c r="DA799" t="str">
        <f>INDEX('Data_Price '!AV$2:AV$1266,MATCH(Data!$DN799,'Data_Price '!$BE$2:$BE$1266,0))</f>
        <v>https://www.google.com/url?url=http://www.prfo.com/products/k2-mens-mindbender-90c-ski%3Fvariant%3D39534468530220%26dfw_tracker%3D35966-39534468530220&amp;rct=j&amp;q=&amp;esrc=s&amp;sa=U&amp;ved=0ahUKEwiios7hz6P2AhXrl2oFHXFXDD0QsDwIbw&amp;usg=AOvVaw0Ky-Rgiyn09_E6jgNVzgIe</v>
      </c>
      <c r="DB799" t="str">
        <f>INDEX('Data_Price '!AW$2:AW$1266,MATCH(Data!$DN799,'Data_Price '!$BE$2:$BE$1266,0))</f>
        <v>K2 Mindbender 90C Skis</v>
      </c>
      <c r="DC799" t="str">
        <f>INDEX('Data_Price '!AX$2:AX$1266,MATCH(Data!$DN799,'Data_Price '!$BE$2:$BE$1266,0))</f>
        <v>The-House.com</v>
      </c>
      <c r="DD799">
        <f>INDEX('Data_Price '!AY$2:AY$1266,MATCH(Data!$DN799,'Data_Price '!$BE$2:$BE$1266,0))</f>
        <v>499</v>
      </c>
      <c r="DE799" t="str">
        <f>INDEX('Data_Price '!AZ$2:AZ$1266,MATCH(Data!$DN799,'Data_Price '!$BE$2:$BE$1266,0))</f>
        <v>https://www.google.com/url?q=https://www.the-house.com/k2m9m163049zz-k2-skis%3Futm_source%3Dfroogle%26utm_medium%3Dppc%26utm_campaign%3Dshopcomparefeed&amp;sa=U&amp;ved=0ahUKEwishvrhz6P2AhUSnGoFHY4zAogQ2ykIHg&amp;usg=AOvVaw2NG0QstDskxmv699HQxbel</v>
      </c>
      <c r="DF799" t="str">
        <f>INDEX('Data_Price '!BA$2:BA$1266,MATCH(Data!$DN799,'Data_Price '!$BE$2:$BE$1266,0))</f>
        <v>K2 Mindbender 90C Skis 2022 - Men's 163</v>
      </c>
      <c r="DG799" t="str">
        <f>INDEX('Data_Price '!BB$2:BB$1266,MATCH(Data!$DN799,'Data_Price '!$BE$2:$BE$1266,0))</f>
        <v>Gear Coop</v>
      </c>
      <c r="DH799">
        <f>INDEX('Data_Price '!BC$2:BC$1266,MATCH(Data!$DN799,'Data_Price '!$BE$2:$BE$1266,0))</f>
        <v>499</v>
      </c>
      <c r="DI799" t="str">
        <f>INDEX('Data_Price '!BD$2:BD$1266,MATCH(Data!$DN799,'Data_Price '!$BE$2:$BE$1266,0))</f>
        <v>https://www.google.com/url?url=https://www.gearcoop.com/products/k2-mindbender-90c-skis-2022-mens%3Fvariant%3D39525435834438%26currency%3DUSD%26utm_medium%3Dproduct_sync%26utm_source%3Dgoogle%26utm_content%3Dsag_organic%26utm_campaign%3Dsag_organic&amp;rct=j&amp;q=&amp;esrc=s&amp;sa=U&amp;ved=0ahUKEwiios7hz6P2AhXrl2oFHXFXDD0Q2SkIeQ&amp;usg=AOvVaw35WlQmnXM24UayntNAjZXL</v>
      </c>
      <c r="DJ799" s="89" t="e">
        <f ca="1">_xll.Connector("TinyUrl.TinyUrl",DA799,0)</f>
        <v>#NAME?</v>
      </c>
      <c r="DK799" s="89" t="e">
        <f ca="1">_xll.Connector("TinyUrl.TinyUrl",DE799,0)</f>
        <v>#NAME?</v>
      </c>
      <c r="DL799" s="89" t="e">
        <f ca="1">_xll.Connector("TinyUrl.TinyUrl",DI799,0)</f>
        <v>#NAME?</v>
      </c>
      <c r="DM799" s="224" t="str">
        <f t="shared" si="440"/>
        <v>Mindbender 90C</v>
      </c>
      <c r="DN799" s="89" t="str">
        <f t="shared" si="441"/>
        <v xml:space="preserve"> K2Mindbender 90C163 Unisex</v>
      </c>
      <c r="DO799" s="227" t="s">
        <v>975</v>
      </c>
    </row>
    <row r="800" spans="2:119" ht="15.45" customHeight="1">
      <c r="B800" s="224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#VALUE!</v>
      </c>
      <c r="F800" s="43" t="b">
        <f>CL800&gt;Driver!$F$56</f>
        <v>1</v>
      </c>
      <c r="G800" s="43" t="b">
        <f>AND(CB800&gt;Driver!$F$55,CB800&lt;Driver!$G$55)</f>
        <v>1</v>
      </c>
      <c r="H800" s="43" t="e">
        <f t="shared" si="408"/>
        <v>#VALUE!</v>
      </c>
      <c r="I800" s="43">
        <f t="shared" si="409"/>
        <v>0</v>
      </c>
      <c r="J800" s="43" t="e">
        <f t="array" ref="J800">NOT(OR(($H$9:$H$1273=TRUE)*($I$9:$I$1273&gt;0)*($BT$9:$BT$1273=BT800)*($K$9:$K$1273&gt;K800)))</f>
        <v>#VALUE!</v>
      </c>
      <c r="K800" s="72">
        <f t="shared" si="410"/>
        <v>0.72713169984077664</v>
      </c>
      <c r="L800" s="72">
        <f t="shared" si="411"/>
        <v>0.95974216420916925</v>
      </c>
      <c r="M800" s="72">
        <f t="shared" si="412"/>
        <v>0.49452123547238414</v>
      </c>
      <c r="N800" s="72">
        <f t="shared" si="413"/>
        <v>0.159033706444065</v>
      </c>
      <c r="O800" s="72">
        <f t="shared" si="414"/>
        <v>0.32864764703191074</v>
      </c>
      <c r="P800" s="72">
        <f t="shared" si="415"/>
        <v>0.99588235294117644</v>
      </c>
      <c r="Q800" s="72"/>
      <c r="R800" s="72"/>
      <c r="S800" s="72">
        <f t="shared" si="416"/>
        <v>0.69510373021293914</v>
      </c>
      <c r="T800" s="72">
        <f t="shared" si="417"/>
        <v>0.92076155960653649</v>
      </c>
      <c r="U800" s="72">
        <f t="shared" si="418"/>
        <v>0.92448521539715789</v>
      </c>
      <c r="V800" s="72">
        <f t="shared" si="419"/>
        <v>0.69715115867357824</v>
      </c>
      <c r="W800" s="72">
        <f t="shared" si="420"/>
        <v>0.91367902754269892</v>
      </c>
      <c r="X800" s="72">
        <f t="shared" si="421"/>
        <v>4.0257835790830726E-2</v>
      </c>
      <c r="Y800" s="72">
        <f t="shared" si="422"/>
        <v>0.50547876452761586</v>
      </c>
      <c r="Z800" s="72">
        <f t="shared" si="423"/>
        <v>0.840966293555935</v>
      </c>
      <c r="AA800" s="72">
        <f t="shared" si="424"/>
        <v>0.67135235296808926</v>
      </c>
      <c r="AB800" s="72">
        <f t="shared" si="425"/>
        <v>4.1176470588235592E-3</v>
      </c>
      <c r="AC800" s="72"/>
      <c r="AD800" s="72"/>
      <c r="AE800" s="72">
        <f t="shared" si="426"/>
        <v>0.30489626978706086</v>
      </c>
      <c r="AF800" s="72">
        <f t="shared" si="427"/>
        <v>7.9238440393463463E-2</v>
      </c>
      <c r="AG800" s="72">
        <f t="shared" si="428"/>
        <v>7.5514784602842167E-2</v>
      </c>
      <c r="AH800" s="72">
        <f t="shared" si="429"/>
        <v>0.30284884132642176</v>
      </c>
      <c r="AI800" s="72">
        <f t="shared" si="430"/>
        <v>8.6320972457301123E-2</v>
      </c>
      <c r="AJ800" s="72">
        <f>(AV800-Driver!$K$179)/(Driver!$L$179-Driver!$K$179)</f>
        <v>0.19974216420916927</v>
      </c>
      <c r="AK800" s="72">
        <f>(AW800-Driver!$K$180)/(Driver!$L$180-Driver!$K$180)</f>
        <v>0.17916598995428434</v>
      </c>
      <c r="AL800" s="72">
        <f>(AX800-Driver!$K$181)/(Driver!$L$181-Driver!$K$181)</f>
        <v>0.44096629355593503</v>
      </c>
      <c r="AM800" s="72">
        <f>(AY800-Driver!$K$182)/(Driver!$L$182-Driver!$K$182)</f>
        <v>0.88535235296808923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31"/>
        <v>4.2039750373083704</v>
      </c>
      <c r="AW800" s="70">
        <f t="shared" si="432"/>
        <v>18.473881259785017</v>
      </c>
      <c r="AX800" s="70">
        <f t="shared" si="433"/>
        <v>4.9686966420034153</v>
      </c>
      <c r="AY800" s="70">
        <f>IFERROR(Driver!$K$19/Data!BH800/Data!BI800*Data!BK800*Data!BL800,"")</f>
        <v>-0.70181463761676099</v>
      </c>
      <c r="AZ800" s="70">
        <f t="shared" si="434"/>
        <v>14.206999255398362</v>
      </c>
      <c r="BA800" s="70"/>
      <c r="BB800" s="70"/>
      <c r="BC800" s="70">
        <f t="shared" si="435"/>
        <v>23.395618417496969</v>
      </c>
      <c r="BD800" s="70">
        <f t="shared" si="436"/>
        <v>3.5581841219694073</v>
      </c>
      <c r="BE800" s="70">
        <f t="shared" si="437"/>
        <v>2.4659236254844397E-2</v>
      </c>
      <c r="BF800" s="70">
        <f t="shared" si="438"/>
        <v>10.972540846662728</v>
      </c>
      <c r="BG800" s="70">
        <f t="shared" si="439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219</v>
      </c>
      <c r="BS800" s="8" t="s">
        <v>950</v>
      </c>
      <c r="BT800" s="9" t="s">
        <v>699</v>
      </c>
      <c r="BU800" s="10">
        <v>177</v>
      </c>
      <c r="BV800" s="9" t="s">
        <v>222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303</v>
      </c>
      <c r="CU800" s="9" t="s">
        <v>301</v>
      </c>
      <c r="CV800" s="9" t="s">
        <v>302</v>
      </c>
      <c r="CW800" s="10"/>
      <c r="CX800" t="str">
        <f>INDEX('Data_Price '!AS$2:AS$1266,MATCH(Data!$DN800,'Data_Price '!$BE$2:$BE$1266,0))</f>
        <v>K2 Reckoner 102 Skis</v>
      </c>
      <c r="CY800" t="str">
        <f>INDEX('Data_Price '!AT$2:AT$1266,MATCH(Data!$DN800,'Data_Price '!$BE$2:$BE$1266,0))</f>
        <v>Absolute-Snow.co.uk</v>
      </c>
      <c r="CZ800">
        <f>INDEX('Data_Price '!AU$2:AU$1266,MATCH(Data!$DN800,'Data_Price '!$BE$2:$BE$1266,0))</f>
        <v>483.74</v>
      </c>
      <c r="DA800" t="str">
        <f>INDEX('Data_Price '!AV$2:AV$1266,MATCH(Data!$DN800,'Data_Price '!$BE$2:$BE$1266,0))</f>
        <v>https://www.google.com/url?q=https://www.absolute-snow.co.uk/V/K2_Reckoner_102_Ski_Only_Skis_177cm_GreyOrange_2022-(312062)%3Fcurr%3DUSD%26deliverycountry%3DUSA&amp;sa=U&amp;ved=0ahUKEwirlNriz6P2AhXpnGoFHRXWBn0Q2ykIHg&amp;usg=AOvVaw2677mXZbLa9jm_BWe9vwC1</v>
      </c>
      <c r="DB800" t="str">
        <f>INDEX('Data_Price '!AW$2:AW$1266,MATCH(Data!$DN800,'Data_Price '!$BE$2:$BE$1266,0))</f>
        <v>'22 K2 Reckoner 102 Skis 177cm</v>
      </c>
      <c r="DC800" t="str">
        <f>INDEX('Data_Price '!AX$2:AX$1266,MATCH(Data!$DN800,'Data_Price '!$BE$2:$BE$1266,0))</f>
        <v>Al's Ski Equipment Barn</v>
      </c>
      <c r="DD800">
        <f>INDEX('Data_Price '!AY$2:AY$1266,MATCH(Data!$DN800,'Data_Price '!$BE$2:$BE$1266,0))</f>
        <v>599</v>
      </c>
      <c r="DE800" t="str">
        <f>INDEX('Data_Price '!AZ$2:AZ$1266,MATCH(Data!$DN800,'Data_Price '!$BE$2:$BE$1266,0))</f>
        <v>https://www.google.com/url?url=https://www.untracked.com/p7394c101b37lr-Froogle-22_k2_reckoner_102_all_mountain_freeride_skis.html%23chsku761718&amp;rct=j&amp;q=&amp;esrc=s&amp;sa=U&amp;ved=0ahUKEwjrjajiz6P2AhVPnGoFHY1sDtIQ2SkIeA&amp;usg=AOvVaw01VXHQGZ0nYnQ34RVCkkH3</v>
      </c>
      <c r="DF800" t="str">
        <f>INDEX('Data_Price '!BA$2:BA$1266,MATCH(Data!$DN800,'Data_Price '!$BE$2:$BE$1266,0))</f>
        <v>K2 Reckoner 102 Skis</v>
      </c>
      <c r="DG800" t="str">
        <f>INDEX('Data_Price '!BB$2:BB$1266,MATCH(Data!$DN800,'Data_Price '!$BE$2:$BE$1266,0))</f>
        <v>evo.com</v>
      </c>
      <c r="DH800">
        <f>INDEX('Data_Price '!BC$2:BC$1266,MATCH(Data!$DN800,'Data_Price '!$BE$2:$BE$1266,0))</f>
        <v>599.95000000000005</v>
      </c>
      <c r="DI800" t="str">
        <f>INDEX('Data_Price '!BD$2:BD$1266,MATCH(Data!$DN800,'Data_Price '!$BE$2:$BE$1266,0))</f>
        <v>https://www.google.com/url?url=https://www.evo.com/skis/k2-reckoner-102%3Fimage%3D201066/825041/k2-reckoner-102-skis-2022-.jpg&amp;rct=j&amp;q=&amp;esrc=s&amp;sa=U&amp;ved=0ahUKEwjrjajiz6P2AhVPnGoFHY1sDtIQsDwIdA&amp;usg=AOvVaw1EJ3WLzOdn9LIsMkh6gH8D</v>
      </c>
      <c r="DJ800" s="89" t="e">
        <f ca="1">_xll.Connector("TinyUrl.TinyUrl",DA800,0)</f>
        <v>#NAME?</v>
      </c>
      <c r="DK800" s="89" t="e">
        <f ca="1">_xll.Connector("TinyUrl.TinyUrl",DE800,0)</f>
        <v>#NAME?</v>
      </c>
      <c r="DL800" s="89" t="e">
        <f ca="1">_xll.Connector("TinyUrl.TinyUrl",DI800,0)</f>
        <v>#NAME?</v>
      </c>
      <c r="DM800" s="224" t="str">
        <f t="shared" si="440"/>
        <v>Reckoner 102</v>
      </c>
      <c r="DN800" s="89" t="str">
        <f t="shared" si="441"/>
        <v xml:space="preserve"> K2Reckoner 102177 Unisex</v>
      </c>
      <c r="DO800" s="227" t="s">
        <v>1044</v>
      </c>
    </row>
    <row r="801" spans="2:119" ht="15.45" customHeight="1">
      <c r="B801" s="224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#VALUE!</v>
      </c>
      <c r="F801" s="43" t="b">
        <f>CL801&gt;Driver!$F$56</f>
        <v>0</v>
      </c>
      <c r="G801" s="43" t="b">
        <f>AND(CB801&gt;Driver!$F$55,CB801&lt;Driver!$G$55)</f>
        <v>0</v>
      </c>
      <c r="H801" s="43" t="e">
        <f t="shared" si="408"/>
        <v>#VALUE!</v>
      </c>
      <c r="I801" s="43">
        <f t="shared" si="409"/>
        <v>0</v>
      </c>
      <c r="J801" s="43" t="e">
        <f t="array" ref="J801">NOT(OR(($H$9:$H$1273=TRUE)*($I$9:$I$1273&gt;0)*($BT$9:$BT$1273=BT801)*($K$9:$K$1273&gt;K801)))</f>
        <v>#VALUE!</v>
      </c>
      <c r="K801" s="72">
        <f t="shared" si="410"/>
        <v>0.65209498446269509</v>
      </c>
      <c r="L801" s="72">
        <f t="shared" si="411"/>
        <v>0.93017162194827163</v>
      </c>
      <c r="M801" s="72">
        <f t="shared" si="412"/>
        <v>0.37401834697711844</v>
      </c>
      <c r="N801" s="72">
        <f t="shared" si="413"/>
        <v>-5.1552520078416597E-2</v>
      </c>
      <c r="O801" s="72">
        <f t="shared" si="414"/>
        <v>0.25976769172872616</v>
      </c>
      <c r="P801" s="72">
        <f t="shared" si="415"/>
        <v>0.91383986928104588</v>
      </c>
      <c r="Q801" s="72"/>
      <c r="R801" s="72"/>
      <c r="S801" s="72">
        <f t="shared" si="416"/>
        <v>0.71971767046104018</v>
      </c>
      <c r="T801" s="72">
        <f t="shared" si="417"/>
        <v>0.70318672330563847</v>
      </c>
      <c r="U801" s="72">
        <f t="shared" si="418"/>
        <v>0.67353277501866837</v>
      </c>
      <c r="V801" s="72">
        <f t="shared" si="419"/>
        <v>0.61133155318559751</v>
      </c>
      <c r="W801" s="72">
        <f t="shared" si="420"/>
        <v>0.96491971958389866</v>
      </c>
      <c r="X801" s="72">
        <f t="shared" si="421"/>
        <v>6.982837805172834E-2</v>
      </c>
      <c r="Y801" s="72">
        <f t="shared" si="422"/>
        <v>0.62598165302288156</v>
      </c>
      <c r="Z801" s="72">
        <f t="shared" si="423"/>
        <v>1.0515525200784166</v>
      </c>
      <c r="AA801" s="72">
        <f t="shared" si="424"/>
        <v>0.74023230827127384</v>
      </c>
      <c r="AB801" s="72">
        <f t="shared" si="425"/>
        <v>8.6160130718954175E-2</v>
      </c>
      <c r="AC801" s="72"/>
      <c r="AD801" s="72"/>
      <c r="AE801" s="72">
        <f t="shared" si="426"/>
        <v>0.28028232953895982</v>
      </c>
      <c r="AF801" s="72">
        <f t="shared" si="427"/>
        <v>0.29681327669436153</v>
      </c>
      <c r="AG801" s="72">
        <f t="shared" si="428"/>
        <v>0.32646722498133163</v>
      </c>
      <c r="AH801" s="72">
        <f t="shared" si="429"/>
        <v>0.38866844681440249</v>
      </c>
      <c r="AI801" s="72">
        <f t="shared" si="430"/>
        <v>3.5080280416101318E-2</v>
      </c>
      <c r="AJ801" s="72">
        <f>(AV801-Driver!$K$179)/(Driver!$L$179-Driver!$K$179)</f>
        <v>0.17017162194827165</v>
      </c>
      <c r="AK801" s="72">
        <f>(AW801-Driver!$K$180)/(Driver!$L$180-Driver!$K$180)</f>
        <v>0.28699881196084476</v>
      </c>
      <c r="AL801" s="72">
        <f>(AX801-Driver!$K$181)/(Driver!$L$181-Driver!$K$181)</f>
        <v>0.65155252007841657</v>
      </c>
      <c r="AM801" s="72">
        <f>(AY801-Driver!$K$182)/(Driver!$L$182-Driver!$K$182)</f>
        <v>0.95423230827127381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31"/>
        <v>3.5816035816035812</v>
      </c>
      <c r="AW801" s="70">
        <f t="shared" si="432"/>
        <v>29.018653485184075</v>
      </c>
      <c r="AX801" s="70">
        <f t="shared" si="433"/>
        <v>6.8639726807057491</v>
      </c>
      <c r="AY801" s="70">
        <f>IFERROR(Driver!$K$19/Data!BH801/Data!BI801*Data!BK801*Data!BL801,"")</f>
        <v>-0.28016655218585773</v>
      </c>
      <c r="AZ801" s="70">
        <f t="shared" si="434"/>
        <v>22.434847356664182</v>
      </c>
      <c r="BA801" s="70"/>
      <c r="BB801" s="70"/>
      <c r="BC801" s="70">
        <f t="shared" si="435"/>
        <v>36.163040337523519</v>
      </c>
      <c r="BD801" s="70">
        <f t="shared" si="436"/>
        <v>36.838094760027715</v>
      </c>
      <c r="BE801" s="70">
        <f t="shared" si="437"/>
        <v>0.42656953677300863</v>
      </c>
      <c r="BF801" s="70">
        <f t="shared" si="438"/>
        <v>1.2798193236465751</v>
      </c>
      <c r="BG801" s="70">
        <f t="shared" si="439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219</v>
      </c>
      <c r="BS801" s="8" t="s">
        <v>610</v>
      </c>
      <c r="BT801" s="9" t="s">
        <v>624</v>
      </c>
      <c r="BU801" s="10">
        <v>173</v>
      </c>
      <c r="BV801" s="9" t="s">
        <v>222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307</v>
      </c>
      <c r="CU801" s="10"/>
      <c r="CV801" s="10"/>
      <c r="CW801" s="10"/>
      <c r="CX801" t="str">
        <f>INDEX('Data_Price '!AS$2:AS$1266,MATCH(Data!$DN801,'Data_Price '!$BE$2:$BE$1266,0))</f>
        <v>Fischer 2022 RC One 78 GT Men's Skis with RSW 10 GW Powerrail Bindings</v>
      </c>
      <c r="CY801" t="str">
        <f>INDEX('Data_Price '!AT$2:AT$1266,MATCH(Data!$DN801,'Data_Price '!$BE$2:$BE$1266,0))</f>
        <v>Erik's Bike, Board and Ski</v>
      </c>
      <c r="CZ801">
        <f>INDEX('Data_Price '!AU$2:AU$1266,MATCH(Data!$DN801,'Data_Price '!$BE$2:$BE$1266,0))</f>
        <v>489.99</v>
      </c>
      <c r="DA801" t="str">
        <f>INDEX('Data_Price '!AV$2:AV$1266,MATCH(Data!$DN801,'Data_Price '!$BE$2:$BE$1266,0))</f>
        <v>https://www.google.com/url?url=https://www.eriksbikeshop.com/fischer-rc-one-78-gt-skis-with-rsw-10-gripwalk-bindings-2022-pr5a12511/p&amp;rct=j&amp;q=&amp;esrc=s&amp;sa=U&amp;ved=0ahUKEwiElpDjz6P2AhXOlWoFHbNjDJkQsDwISA&amp;usg=AOvVaw24bRNcz3CUPzIyIjOjxwIA</v>
      </c>
      <c r="DB801" t="str">
        <f>INDEX('Data_Price '!AW$2:AW$1266,MATCH(Data!$DN801,'Data_Price '!$BE$2:$BE$1266,0))</f>
        <v>Fischer 2022 RC One 78 GT Men's Skis with RSW 10 GW Powerrail Bindings</v>
      </c>
      <c r="DC801" t="str">
        <f>INDEX('Data_Price '!AX$2:AX$1266,MATCH(Data!$DN801,'Data_Price '!$BE$2:$BE$1266,0))</f>
        <v>Erik's Bike, Board and Ski</v>
      </c>
      <c r="DD801">
        <f>INDEX('Data_Price '!AY$2:AY$1266,MATCH(Data!$DN801,'Data_Price '!$BE$2:$BE$1266,0))</f>
        <v>489.99</v>
      </c>
      <c r="DE801" t="str">
        <f>INDEX('Data_Price '!AZ$2:AZ$1266,MATCH(Data!$DN801,'Data_Price '!$BE$2:$BE$1266,0))</f>
        <v>https://www.google.com/url?q=https://www.eriksbikeshop.com/fischer-rc-one-78-gt-skis-with-rsw-10-gripwalk-bindings-2022-pr5a12511/p&amp;sa=U&amp;ved=0ahUKEwiQgNDjz6P2AhWXlmoFHebnCnAQ2ykIGA&amp;usg=AOvVaw3SDobk-St0IkWYTJk9mP5p</v>
      </c>
      <c r="DF801" t="str">
        <f>INDEX('Data_Price '!BA$2:BA$1266,MATCH(Data!$DN801,'Data_Price '!$BE$2:$BE$1266,0))</f>
        <v>Fischer 2022 RC One 78 GT Men's Skis with RSW 10 GW Powerrail Bindings</v>
      </c>
      <c r="DG801" t="str">
        <f>INDEX('Data_Price '!BB$2:BB$1266,MATCH(Data!$DN801,'Data_Price '!$BE$2:$BE$1266,0))</f>
        <v>Peter Glenn Ski &amp; Sports</v>
      </c>
      <c r="DH801">
        <f>INDEX('Data_Price '!BC$2:BC$1266,MATCH(Data!$DN801,'Data_Price '!$BE$2:$BE$1266,0))</f>
        <v>749.99</v>
      </c>
      <c r="DI801" t="str">
        <f>INDEX('Data_Price '!BD$2:BD$1266,MATCH(Data!$DN801,'Data_Price '!$BE$2:$BE$1266,0))</f>
        <v>https://www.google.com/url?q=https://www.peterglenn.com/product/fischer-rc-one-78-gt-ski-system-rsw-10-gw-bindings-mens-0%3Futm_source%3DGooglePLA%26utm_medium%3DPPC%26utm_term%3DFischer%2BRc%2BOne%2B78%2BGt%2BSki%2BSystem%2BWith%2BRsw%2B10%2BGw%2BBindings%2BMen%27s%26utm_campaign%3DFISCHER%26utm_content%3D881597&amp;sa=U&amp;ved=0ahUKEwiQgNDjz6P2AhWXlmoFHebnCnAQ2ykIGg&amp;usg=AOvVaw16mfxVatrxlaHOuvJlzpm8</v>
      </c>
      <c r="DJ801" s="89" t="e">
        <f ca="1">_xll.Connector("TinyUrl.TinyUrl",DA801,0)</f>
        <v>#NAME?</v>
      </c>
      <c r="DK801" s="89" t="e">
        <f ca="1">_xll.Connector("TinyUrl.TinyUrl",DE801,0)</f>
        <v>#NAME?</v>
      </c>
      <c r="DL801" s="89" t="e">
        <f ca="1">_xll.Connector("TinyUrl.TinyUrl",DI801,0)</f>
        <v>#NAME?</v>
      </c>
      <c r="DM801" s="224" t="str">
        <f t="shared" si="440"/>
        <v>RC One 78 GT</v>
      </c>
      <c r="DN801" s="89" t="str">
        <f t="shared" si="441"/>
        <v xml:space="preserve"> FischerRC One 78 GT173 Unisex</v>
      </c>
      <c r="DO801" s="227"/>
    </row>
    <row r="802" spans="2:119" ht="15.45" customHeight="1">
      <c r="B802" s="224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#VALUE!</v>
      </c>
      <c r="F802" s="43" t="b">
        <f>CL802&gt;Driver!$F$56</f>
        <v>0</v>
      </c>
      <c r="G802" s="43" t="b">
        <f>AND(CB802&gt;Driver!$F$55,CB802&lt;Driver!$G$55)</f>
        <v>0</v>
      </c>
      <c r="H802" s="43" t="e">
        <f t="shared" si="408"/>
        <v>#VALUE!</v>
      </c>
      <c r="I802" s="43">
        <f t="shared" si="409"/>
        <v>0</v>
      </c>
      <c r="J802" s="43" t="e">
        <f t="array" ref="J802">NOT(OR(($H$9:$H$1273=TRUE)*($I$9:$I$1273&gt;0)*($BT$9:$BT$1273=BT802)*($K$9:$K$1273&gt;K802)))</f>
        <v>#VALUE!</v>
      </c>
      <c r="K802" s="72">
        <f t="shared" si="410"/>
        <v>0.69893427367087657</v>
      </c>
      <c r="L802" s="72">
        <f t="shared" si="411"/>
        <v>0.85282088469905726</v>
      </c>
      <c r="M802" s="72">
        <f t="shared" si="412"/>
        <v>0.54504766264269588</v>
      </c>
      <c r="N802" s="72">
        <f t="shared" si="413"/>
        <v>0.37278188831973691</v>
      </c>
      <c r="O802" s="72">
        <f t="shared" si="414"/>
        <v>0.27768789699397178</v>
      </c>
      <c r="P802" s="72">
        <f t="shared" si="415"/>
        <v>0.98467320261437907</v>
      </c>
      <c r="Q802" s="72"/>
      <c r="R802" s="72"/>
      <c r="S802" s="72">
        <f t="shared" si="416"/>
        <v>0.67424416119183506</v>
      </c>
      <c r="T802" s="72">
        <f t="shared" si="417"/>
        <v>0.95722870947189342</v>
      </c>
      <c r="U802" s="72">
        <f t="shared" si="418"/>
        <v>9.9999999999999978E-2</v>
      </c>
      <c r="V802" s="72">
        <f t="shared" si="419"/>
        <v>0.62113384578530229</v>
      </c>
      <c r="W802" s="72">
        <f t="shared" si="420"/>
        <v>0.97477365654205606</v>
      </c>
      <c r="X802" s="72">
        <f t="shared" si="421"/>
        <v>0.14717911530094274</v>
      </c>
      <c r="Y802" s="72">
        <f t="shared" si="422"/>
        <v>0.45495233735730406</v>
      </c>
      <c r="Z802" s="72">
        <f t="shared" si="423"/>
        <v>0.62721811168026309</v>
      </c>
      <c r="AA802" s="72">
        <f t="shared" si="424"/>
        <v>0.72231210300602822</v>
      </c>
      <c r="AB802" s="72">
        <f t="shared" si="425"/>
        <v>1.5326797385620899E-2</v>
      </c>
      <c r="AC802" s="72"/>
      <c r="AD802" s="72"/>
      <c r="AE802" s="72">
        <f t="shared" si="426"/>
        <v>0.32575583880816494</v>
      </c>
      <c r="AF802" s="72">
        <f t="shared" si="427"/>
        <v>4.2771290528106631E-2</v>
      </c>
      <c r="AG802" s="72">
        <f t="shared" si="428"/>
        <v>0.9</v>
      </c>
      <c r="AH802" s="72">
        <f t="shared" si="429"/>
        <v>0.37886615421469771</v>
      </c>
      <c r="AI802" s="72">
        <f t="shared" si="430"/>
        <v>2.5226343457943931E-2</v>
      </c>
      <c r="AJ802" s="72">
        <f>(AV802-Driver!$K$179)/(Driver!$L$179-Driver!$K$179)</f>
        <v>9.2820884699057263E-2</v>
      </c>
      <c r="AK802" s="72">
        <f>(AW802-Driver!$K$180)/(Driver!$L$180-Driver!$K$180)</f>
        <v>0.18080594281056037</v>
      </c>
      <c r="AL802" s="72">
        <f>(AX802-Driver!$K$181)/(Driver!$L$181-Driver!$K$181)</f>
        <v>0.22721811168026307</v>
      </c>
      <c r="AM802" s="72">
        <f>(AY802-Driver!$K$182)/(Driver!$L$182-Driver!$K$182)</f>
        <v>0.93631210300602818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31"/>
        <v>1.9536019536019533</v>
      </c>
      <c r="AW802" s="70">
        <f t="shared" si="432"/>
        <v>18.634249216479791</v>
      </c>
      <c r="AX802" s="70">
        <f t="shared" si="433"/>
        <v>3.0449630051223675</v>
      </c>
      <c r="AY802" s="70">
        <f>IFERROR(Driver!$K$19/Data!BH802/Data!BI802*Data!BK802*Data!BL802,"")</f>
        <v>-0.38986494277511857</v>
      </c>
      <c r="AZ802" s="70">
        <f t="shared" si="434"/>
        <v>15.979151154132541</v>
      </c>
      <c r="BA802" s="70"/>
      <c r="BB802" s="70"/>
      <c r="BC802" s="70">
        <f t="shared" si="435"/>
        <v>12.575614952879068</v>
      </c>
      <c r="BD802" s="70">
        <f t="shared" si="436"/>
        <v>14.355829120077711</v>
      </c>
      <c r="BE802" s="70">
        <f t="shared" si="437"/>
        <v>1</v>
      </c>
      <c r="BF802" s="70">
        <f t="shared" si="438"/>
        <v>2.3869194077802276</v>
      </c>
      <c r="BG802" s="70">
        <f t="shared" si="439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219</v>
      </c>
      <c r="BS802" s="8" t="s">
        <v>533</v>
      </c>
      <c r="BT802" s="9" t="s">
        <v>540</v>
      </c>
      <c r="BU802" s="10">
        <v>156</v>
      </c>
      <c r="BV802" s="9" t="s">
        <v>390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306</v>
      </c>
      <c r="CU802" s="9" t="s">
        <v>305</v>
      </c>
      <c r="CV802" s="10"/>
      <c r="CW802" s="10"/>
      <c r="CX802" t="str">
        <f>INDEX('Data_Price '!AS$2:AS$1266,MATCH(Data!$DN802,'Data_Price '!$BE$2:$BE$1266,0))</f>
        <v>Dynastar M-PRO 84 W 156cm</v>
      </c>
      <c r="CY802" t="str">
        <f>INDEX('Data_Price '!AT$2:AT$1266,MATCH(Data!$DN802,'Data_Price '!$BE$2:$BE$1266,0))</f>
        <v>Sundance Ski and Board Shop</v>
      </c>
      <c r="CZ802">
        <f>INDEX('Data_Price '!AU$2:AU$1266,MATCH(Data!$DN802,'Data_Price '!$BE$2:$BE$1266,0))</f>
        <v>473.36</v>
      </c>
      <c r="DA802" t="str">
        <f>INDEX('Data_Price '!AV$2:AV$1266,MATCH(Data!$DN802,'Data_Price '!$BE$2:$BE$1266,0))</f>
        <v>https://www.google.com/url?url=https://sundanceskishop.com/products/dynastar-m-pro-84-w%3Fvariant%3D31739300905058%26currency%3DCAD%26utm_medium%3Dproduct_sync%26utm_source%3Dgoogle%26utm_content%3Dsag_organic%26utm_campaign%3Dsag_organic&amp;rct=j&amp;q=&amp;esrc=s&amp;sa=U&amp;ved=0ahUKEwjB9-njz6P2AhUknWoFHeMTDI4Q2SkIfA&amp;usg=AOvVaw0zggI_53qDra1NuAd3Jrof</v>
      </c>
      <c r="DB802" t="str">
        <f>INDEX('Data_Price '!AW$2:AW$1266,MATCH(Data!$DN802,'Data_Price '!$BE$2:$BE$1266,0))</f>
        <v>Dynastar M-Pro 84 W Skis</v>
      </c>
      <c r="DC802" t="str">
        <f>INDEX('Data_Price '!AX$2:AX$1266,MATCH(Data!$DN802,'Data_Price '!$BE$2:$BE$1266,0))</f>
        <v>Cole Sport</v>
      </c>
      <c r="DD802">
        <f>INDEX('Data_Price '!AY$2:AY$1266,MATCH(Data!$DN802,'Data_Price '!$BE$2:$BE$1266,0))</f>
        <v>499.95</v>
      </c>
      <c r="DE802" t="str">
        <f>INDEX('Data_Price '!AZ$2:AZ$1266,MATCH(Data!$DN802,'Data_Price '!$BE$2:$BE$1266,0))</f>
        <v>https://www.google.com/url?url=https://www.colesport.com/dynastar-m-pro-84-w-skis-1/%3Fsku%3D253522&amp;rct=j&amp;q=&amp;esrc=s&amp;sa=U&amp;ved=0ahUKEwjB9-njz6P2AhUknWoFHeMTDI4Q2SkIggE&amp;usg=AOvVaw2R0p9E2bxgayGAT3EgMr4s</v>
      </c>
      <c r="DF802" t="str">
        <f>INDEX('Data_Price '!BA$2:BA$1266,MATCH(Data!$DN802,'Data_Price '!$BE$2:$BE$1266,0))</f>
        <v>2022 Dynastar M-Pro 84 W Women's Demo Skis w/ Look NX 12 Konect GW Demo Bindings - 156| Ski Essentials</v>
      </c>
      <c r="DG802" t="str">
        <f>INDEX('Data_Price '!BB$2:BB$1266,MATCH(Data!$DN802,'Data_Price '!$BE$2:$BE$1266,0))</f>
        <v>SkiEssentials.com</v>
      </c>
      <c r="DH802">
        <f>INDEX('Data_Price '!BC$2:BC$1266,MATCH(Data!$DN802,'Data_Price '!$BE$2:$BE$1266,0))</f>
        <v>549</v>
      </c>
      <c r="DI802" t="str">
        <f>INDEX('Data_Price '!BD$2:BD$1266,MATCH(Data!$DN802,'Data_Price '!$BE$2:$BE$1266,0))</f>
        <v>https://www.google.com/url?url=https://www.skiessentials.com/2022-dynastar-m-pro-84-w-women-s-demo-skis-w-look-nx-12-konect-gw-demo-bindings.html&amp;rct=j&amp;q=&amp;esrc=s&amp;sa=U&amp;ved=0ahUKEwjB9-njz6P2AhUknWoFHeMTDI4QsDwIeA&amp;usg=AOvVaw1wG3XUU43DuXbxmepQbRZY</v>
      </c>
      <c r="DJ802" s="89" t="e">
        <f ca="1">_xll.Connector("TinyUrl.TinyUrl",DA802,0)</f>
        <v>#NAME?</v>
      </c>
      <c r="DK802" s="89" t="e">
        <f ca="1">_xll.Connector("TinyUrl.TinyUrl",DE802,0)</f>
        <v>#NAME?</v>
      </c>
      <c r="DL802" s="89" t="e">
        <f ca="1">_xll.Connector("TinyUrl.TinyUrl",DI802,0)</f>
        <v>#NAME?</v>
      </c>
      <c r="DM802" s="224" t="str">
        <f t="shared" si="440"/>
        <v>M-Pro 84 W</v>
      </c>
      <c r="DN802" s="89" t="str">
        <f t="shared" si="441"/>
        <v xml:space="preserve"> DynastarM-Pro 84 W156 Women's</v>
      </c>
      <c r="DO802" s="227" t="s">
        <v>1095</v>
      </c>
    </row>
    <row r="803" spans="2:119" ht="15.45" customHeight="1">
      <c r="B803" s="224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#VALUE!</v>
      </c>
      <c r="F803" s="43" t="b">
        <f>CL803&gt;Driver!$F$56</f>
        <v>0</v>
      </c>
      <c r="G803" s="43" t="b">
        <f>AND(CB803&gt;Driver!$F$55,CB803&lt;Driver!$G$55)</f>
        <v>0</v>
      </c>
      <c r="H803" s="43" t="e">
        <f t="shared" si="408"/>
        <v>#VALUE!</v>
      </c>
      <c r="I803" s="43">
        <f t="shared" si="409"/>
        <v>0</v>
      </c>
      <c r="J803" s="43" t="e">
        <f t="array" ref="J803">NOT(OR(($H$9:$H$1273=TRUE)*($I$9:$I$1273&gt;0)*($BT$9:$BT$1273=BT803)*($K$9:$K$1273&gt;K803)))</f>
        <v>#VALUE!</v>
      </c>
      <c r="K803" s="72">
        <f t="shared" si="410"/>
        <v>0.66010018725732666</v>
      </c>
      <c r="L803" s="72">
        <f t="shared" si="411"/>
        <v>0.81027797921198941</v>
      </c>
      <c r="M803" s="72">
        <f t="shared" si="412"/>
        <v>0.50992239530266392</v>
      </c>
      <c r="N803" s="72">
        <f t="shared" si="413"/>
        <v>0.31017517232656677</v>
      </c>
      <c r="O803" s="72">
        <f t="shared" si="414"/>
        <v>0.24895475867946437</v>
      </c>
      <c r="P803" s="72">
        <f t="shared" si="415"/>
        <v>0.97063725490196073</v>
      </c>
      <c r="Q803" s="72"/>
      <c r="R803" s="72"/>
      <c r="S803" s="72">
        <f t="shared" si="416"/>
        <v>0.66525820818759673</v>
      </c>
      <c r="T803" s="72">
        <f t="shared" si="417"/>
        <v>0.77973199337478605</v>
      </c>
      <c r="U803" s="72">
        <f t="shared" si="418"/>
        <v>9.9999999999999978E-2</v>
      </c>
      <c r="V803" s="72">
        <f t="shared" si="419"/>
        <v>0.60539883231661751</v>
      </c>
      <c r="W803" s="72">
        <f t="shared" si="420"/>
        <v>0.98087539432176651</v>
      </c>
      <c r="X803" s="72">
        <f t="shared" si="421"/>
        <v>0.18972202078801065</v>
      </c>
      <c r="Y803" s="72">
        <f t="shared" si="422"/>
        <v>0.49007760469733602</v>
      </c>
      <c r="Z803" s="72">
        <f t="shared" si="423"/>
        <v>0.68982482767343323</v>
      </c>
      <c r="AA803" s="72">
        <f t="shared" si="424"/>
        <v>0.75104524132053563</v>
      </c>
      <c r="AB803" s="72">
        <f t="shared" si="425"/>
        <v>2.9362745098039239E-2</v>
      </c>
      <c r="AC803" s="72"/>
      <c r="AD803" s="72"/>
      <c r="AE803" s="72">
        <f t="shared" si="426"/>
        <v>0.33474179181240327</v>
      </c>
      <c r="AF803" s="72">
        <f t="shared" si="427"/>
        <v>0.22026800662521398</v>
      </c>
      <c r="AG803" s="72">
        <f t="shared" si="428"/>
        <v>0.9</v>
      </c>
      <c r="AH803" s="72">
        <f t="shared" si="429"/>
        <v>0.39460116768338249</v>
      </c>
      <c r="AI803" s="72">
        <f t="shared" si="430"/>
        <v>1.9124605678233444E-2</v>
      </c>
      <c r="AJ803" s="72">
        <f>(AV803-Driver!$K$179)/(Driver!$L$179-Driver!$K$179)</f>
        <v>5.0277979211989357E-2</v>
      </c>
      <c r="AK803" s="72">
        <f>(AW803-Driver!$K$180)/(Driver!$L$180-Driver!$K$180)</f>
        <v>0.1467157097103601</v>
      </c>
      <c r="AL803" s="72">
        <f>(AX803-Driver!$K$181)/(Driver!$L$181-Driver!$K$181)</f>
        <v>0.28982482767343321</v>
      </c>
      <c r="AM803" s="72">
        <f>(AY803-Driver!$K$182)/(Driver!$L$182-Driver!$K$182)</f>
        <v>0.9650452413205356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31"/>
        <v>1.0582010582010581</v>
      </c>
      <c r="AW803" s="70">
        <f t="shared" si="432"/>
        <v>15.300628372072126</v>
      </c>
      <c r="AX803" s="70">
        <f t="shared" si="433"/>
        <v>3.6084234490608988</v>
      </c>
      <c r="AY803" s="70">
        <f>IFERROR(Driver!$K$19/Data!BH803/Data!BI803*Data!BK803*Data!BL803,"")</f>
        <v>-0.21397527058520008</v>
      </c>
      <c r="AZ803" s="70">
        <f t="shared" si="434"/>
        <v>11.906180193596427</v>
      </c>
      <c r="BA803" s="70"/>
      <c r="BB803" s="70"/>
      <c r="BC803" s="70">
        <f t="shared" si="435"/>
        <v>7.914538660248831</v>
      </c>
      <c r="BD803" s="70">
        <f t="shared" si="436"/>
        <v>30.063973989101061</v>
      </c>
      <c r="BE803" s="70">
        <f t="shared" si="437"/>
        <v>1</v>
      </c>
      <c r="BF803" s="70">
        <f t="shared" si="438"/>
        <v>0.609760181218299</v>
      </c>
      <c r="BG803" s="70">
        <f t="shared" si="439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219</v>
      </c>
      <c r="BS803" s="8" t="s">
        <v>771</v>
      </c>
      <c r="BT803" s="9" t="s">
        <v>786</v>
      </c>
      <c r="BU803" s="10">
        <v>152</v>
      </c>
      <c r="BV803" s="9" t="s">
        <v>390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307</v>
      </c>
      <c r="CU803" s="9" t="s">
        <v>306</v>
      </c>
      <c r="CV803" s="10"/>
      <c r="CW803" s="10"/>
      <c r="CX803">
        <f>INDEX('Data_Price '!AS$2:AS$1266,MATCH(Data!$DN803,'Data_Price '!$BE$2:$BE$1266,0))</f>
        <v>0</v>
      </c>
      <c r="CY803">
        <f>INDEX('Data_Price '!AT$2:AT$1266,MATCH(Data!$DN803,'Data_Price '!$BE$2:$BE$1266,0))</f>
        <v>0</v>
      </c>
      <c r="CZ803">
        <f>INDEX('Data_Price '!AU$2:AU$1266,MATCH(Data!$DN803,'Data_Price '!$BE$2:$BE$1266,0))</f>
        <v>0</v>
      </c>
      <c r="DA803">
        <f>INDEX('Data_Price '!AV$2:AV$1266,MATCH(Data!$DN803,'Data_Price '!$BE$2:$BE$1266,0))</f>
        <v>0</v>
      </c>
      <c r="DB803">
        <f>INDEX('Data_Price '!AW$2:AW$1266,MATCH(Data!$DN803,'Data_Price '!$BE$2:$BE$1266,0))</f>
        <v>0</v>
      </c>
      <c r="DC803">
        <f>INDEX('Data_Price '!AX$2:AX$1266,MATCH(Data!$DN803,'Data_Price '!$BE$2:$BE$1266,0))</f>
        <v>0</v>
      </c>
      <c r="DD803">
        <f>INDEX('Data_Price '!AY$2:AY$1266,MATCH(Data!$DN803,'Data_Price '!$BE$2:$BE$1266,0))</f>
        <v>0</v>
      </c>
      <c r="DE803">
        <f>INDEX('Data_Price '!AZ$2:AZ$1266,MATCH(Data!$DN803,'Data_Price '!$BE$2:$BE$1266,0))</f>
        <v>0</v>
      </c>
      <c r="DF803">
        <f>INDEX('Data_Price '!BA$2:BA$1266,MATCH(Data!$DN803,'Data_Price '!$BE$2:$BE$1266,0))</f>
        <v>0</v>
      </c>
      <c r="DG803">
        <f>INDEX('Data_Price '!BB$2:BB$1266,MATCH(Data!$DN803,'Data_Price '!$BE$2:$BE$1266,0))</f>
        <v>0</v>
      </c>
      <c r="DH803">
        <f>INDEX('Data_Price '!BC$2:BC$1266,MATCH(Data!$DN803,'Data_Price '!$BE$2:$BE$1266,0))</f>
        <v>0</v>
      </c>
      <c r="DI803">
        <f>INDEX('Data_Price '!BD$2:BD$1266,MATCH(Data!$DN803,'Data_Price '!$BE$2:$BE$1266,0))</f>
        <v>0</v>
      </c>
      <c r="DJ803" s="89" t="e">
        <f ca="1">_xll.Connector("TinyUrl.TinyUrl",DA803,0)</f>
        <v>#NAME?</v>
      </c>
      <c r="DK803" s="89" t="e">
        <f ca="1">_xll.Connector("TinyUrl.TinyUrl",DE803,0)</f>
        <v>#NAME?</v>
      </c>
      <c r="DL803" s="89" t="e">
        <f ca="1">_xll.Connector("TinyUrl.TinyUrl",DI803,0)</f>
        <v>#NAME?</v>
      </c>
      <c r="DM803" s="224" t="str">
        <f t="shared" si="440"/>
        <v>Experience 76 W</v>
      </c>
      <c r="DN803" s="89" t="str">
        <f t="shared" si="441"/>
        <v xml:space="preserve"> RossignolExperience 76 W152 Women's</v>
      </c>
      <c r="DO803" s="227"/>
    </row>
    <row r="804" spans="2:119" ht="15.45" customHeight="1">
      <c r="B804" s="224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#VALUE!</v>
      </c>
      <c r="F804" s="43" t="b">
        <f>CL804&gt;Driver!$F$56</f>
        <v>0</v>
      </c>
      <c r="G804" s="43" t="b">
        <f>AND(CB804&gt;Driver!$F$55,CB804&lt;Driver!$G$55)</f>
        <v>0</v>
      </c>
      <c r="H804" s="43" t="e">
        <f t="shared" si="408"/>
        <v>#VALUE!</v>
      </c>
      <c r="I804" s="43">
        <f t="shared" si="409"/>
        <v>0</v>
      </c>
      <c r="J804" s="43" t="e">
        <f t="array" ref="J804">NOT(OR(($H$9:$H$1273=TRUE)*($I$9:$I$1273&gt;0)*($BT$9:$BT$1273=BT804)*($K$9:$K$1273&gt;K804)))</f>
        <v>#VALUE!</v>
      </c>
      <c r="K804" s="72">
        <f t="shared" si="410"/>
        <v>0.72381510625691026</v>
      </c>
      <c r="L804" s="72">
        <f t="shared" si="411"/>
        <v>0.87739585851260982</v>
      </c>
      <c r="M804" s="72">
        <f t="shared" si="412"/>
        <v>0.5702343540012107</v>
      </c>
      <c r="N804" s="72">
        <f t="shared" si="413"/>
        <v>0.304483652690824</v>
      </c>
      <c r="O804" s="72">
        <f t="shared" si="414"/>
        <v>0.43811483414940966</v>
      </c>
      <c r="P804" s="72">
        <f t="shared" si="415"/>
        <v>0.96810457516339865</v>
      </c>
      <c r="Q804" s="72"/>
      <c r="R804" s="72"/>
      <c r="S804" s="72">
        <f t="shared" si="416"/>
        <v>0.69189125976049237</v>
      </c>
      <c r="T804" s="72">
        <f t="shared" si="417"/>
        <v>0.91580222982254222</v>
      </c>
      <c r="U804" s="72">
        <f t="shared" si="418"/>
        <v>0.83816735297125433</v>
      </c>
      <c r="V804" s="72">
        <f t="shared" si="419"/>
        <v>0.61664616495188007</v>
      </c>
      <c r="W804" s="72">
        <f t="shared" si="420"/>
        <v>0.88159061579696241</v>
      </c>
      <c r="X804" s="72">
        <f t="shared" si="421"/>
        <v>0.12260414148739023</v>
      </c>
      <c r="Y804" s="72">
        <f t="shared" si="422"/>
        <v>0.4297656459987893</v>
      </c>
      <c r="Z804" s="72">
        <f t="shared" si="423"/>
        <v>0.695516347309176</v>
      </c>
      <c r="AA804" s="72">
        <f t="shared" si="424"/>
        <v>0.56188516585059034</v>
      </c>
      <c r="AB804" s="72">
        <f t="shared" si="425"/>
        <v>3.1895424836601349E-2</v>
      </c>
      <c r="AC804" s="72"/>
      <c r="AD804" s="72"/>
      <c r="AE804" s="72">
        <f t="shared" si="426"/>
        <v>0.30810874023950763</v>
      </c>
      <c r="AF804" s="72">
        <f t="shared" si="427"/>
        <v>8.4197770177457734E-2</v>
      </c>
      <c r="AG804" s="72">
        <f t="shared" si="428"/>
        <v>0.16183264702874564</v>
      </c>
      <c r="AH804" s="72">
        <f t="shared" si="429"/>
        <v>0.38335383504811993</v>
      </c>
      <c r="AI804" s="72">
        <f t="shared" si="430"/>
        <v>0.11840938420303761</v>
      </c>
      <c r="AJ804" s="72">
        <f>(AV804-Driver!$K$179)/(Driver!$L$179-Driver!$K$179)</f>
        <v>0.11739585851260977</v>
      </c>
      <c r="AK804" s="72">
        <f>(AW804-Driver!$K$180)/(Driver!$L$180-Driver!$K$180)</f>
        <v>0.13303772637638636</v>
      </c>
      <c r="AL804" s="72">
        <f>(AX804-Driver!$K$181)/(Driver!$L$181-Driver!$K$181)</f>
        <v>0.29551634730917598</v>
      </c>
      <c r="AM804" s="72">
        <f>(AY804-Driver!$K$182)/(Driver!$L$182-Driver!$K$182)</f>
        <v>0.77588516585059031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31"/>
        <v>2.4708316374983039</v>
      </c>
      <c r="AW804" s="70">
        <f t="shared" si="432"/>
        <v>13.963083679503637</v>
      </c>
      <c r="AX804" s="70">
        <f t="shared" si="433"/>
        <v>3.659647125782584</v>
      </c>
      <c r="AY804" s="70">
        <f>IFERROR(Driver!$K$19/Data!BH804/Data!BI804*Data!BK804*Data!BL804,"")</f>
        <v>-1.3719171320570538</v>
      </c>
      <c r="AZ804" s="70">
        <f t="shared" si="434"/>
        <v>11.675353685778108</v>
      </c>
      <c r="BA804" s="70"/>
      <c r="BB804" s="70"/>
      <c r="BC804" s="70">
        <f t="shared" si="435"/>
        <v>21.729287661080562</v>
      </c>
      <c r="BD804" s="70">
        <f t="shared" si="436"/>
        <v>3.1192922234983134</v>
      </c>
      <c r="BE804" s="70">
        <f t="shared" si="437"/>
        <v>0.26196432777608825</v>
      </c>
      <c r="BF804" s="70">
        <f t="shared" si="438"/>
        <v>1.8800673853873899</v>
      </c>
      <c r="BG804" s="70">
        <f t="shared" si="439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219</v>
      </c>
      <c r="BS804" s="8" t="s">
        <v>471</v>
      </c>
      <c r="BT804" s="9" t="s">
        <v>476</v>
      </c>
      <c r="BU804" s="10">
        <v>156.1</v>
      </c>
      <c r="BV804" s="9" t="s">
        <v>390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305</v>
      </c>
      <c r="CU804" s="10"/>
      <c r="CV804" s="10"/>
      <c r="CW804" s="10"/>
      <c r="CX804" t="str">
        <f>INDEX('Data_Price '!AS$2:AS$1266,MATCH(Data!$DN804,'Data_Price '!$BE$2:$BE$1266,0))</f>
        <v>Black Crows Camox Birdie Skis</v>
      </c>
      <c r="CY804" t="str">
        <f>INDEX('Data_Price '!AT$2:AT$1266,MATCH(Data!$DN804,'Data_Price '!$BE$2:$BE$1266,0))</f>
        <v>Powder7 Ski Shop</v>
      </c>
      <c r="CZ804">
        <f>INDEX('Data_Price '!AU$2:AU$1266,MATCH(Data!$DN804,'Data_Price '!$BE$2:$BE$1266,0))</f>
        <v>579.91</v>
      </c>
      <c r="DA804" t="str">
        <f>INDEX('Data_Price '!AV$2:AV$1266,MATCH(Data!$DN804,'Data_Price '!$BE$2:$BE$1266,0))</f>
        <v>https://www.google.com/url?url=https://www.powder7.com/Black-Crows-Camox-Birdie-Skis-156cm-New-Flat-2020/for-sale%3Futm_source%3Dfeed%26utm_medium%3Dfree&amp;rct=j&amp;q=&amp;esrc=s&amp;sa=U&amp;ved=0ahUKEwjx8sTkz6P2AhVZmWoFHdDbBkoQsDwIaQ&amp;usg=AOvVaw0aG46-N50nLlUaF5iAeu07</v>
      </c>
      <c r="DB804" t="str">
        <f>INDEX('Data_Price '!AW$2:AW$1266,MATCH(Data!$DN804,'Data_Price '!$BE$2:$BE$1266,0))</f>
        <v>Black Crows Camox Birdie Ski 156</v>
      </c>
      <c r="DC804" t="str">
        <f>INDEX('Data_Price '!AX$2:AX$1266,MATCH(Data!$DN804,'Data_Price '!$BE$2:$BE$1266,0))</f>
        <v>Buzz's Boards</v>
      </c>
      <c r="DD804">
        <f>INDEX('Data_Price '!AY$2:AY$1266,MATCH(Data!$DN804,'Data_Price '!$BE$2:$BE$1266,0))</f>
        <v>719.99</v>
      </c>
      <c r="DE804" t="str">
        <f>INDEX('Data_Price '!AZ$2:AZ$1266,MATCH(Data!$DN804,'Data_Price '!$BE$2:$BE$1266,0))</f>
        <v>https://www.google.com/url?url=https://www.buzzsboardsusa.com/products/black-crows-camox-birdie-ski%3Fvariant%3D40947640369341%26currency%3DUSD%26utm_medium%3Dproduct_sync%26utm_source%3Dgoogle%26utm_content%3Dsag_organic%26utm_campaign%3Dsag_organic&amp;rct=j&amp;q=&amp;esrc=s&amp;sa=U&amp;ved=0ahUKEwjx8sTkz6P2AhVZmWoFHdDbBkoQ2SkIdQ&amp;usg=AOvVaw2v4Fc9RSD3uW12WY9Yhv4P</v>
      </c>
      <c r="DF804" t="str">
        <f>INDEX('Data_Price '!BA$2:BA$1266,MATCH(Data!$DN804,'Data_Price '!$BE$2:$BE$1266,0))</f>
        <v>Black Crows Camox Birdie Ski 2021</v>
      </c>
      <c r="DG804" t="str">
        <f>INDEX('Data_Price '!BB$2:BB$1266,MATCH(Data!$DN804,'Data_Price '!$BE$2:$BE$1266,0))</f>
        <v>PRFO Sports</v>
      </c>
      <c r="DH804">
        <f>INDEX('Data_Price '!BC$2:BC$1266,MATCH(Data!$DN804,'Data_Price '!$BE$2:$BE$1266,0))</f>
        <v>757.38</v>
      </c>
      <c r="DI804" t="str">
        <f>INDEX('Data_Price '!BD$2:BD$1266,MATCH(Data!$DN804,'Data_Price '!$BE$2:$BE$1266,0))</f>
        <v>https://www.google.com/url?url=http://www.prfo.com/products/black-crows-camox-birdie-neon-salmon-white%3Fvariant%3D39454032691244%26dfw_tracker%3D35966-39454032691244&amp;rct=j&amp;q=&amp;esrc=s&amp;sa=U&amp;ved=0ahUKEwjx8sTkz6P2AhVZmWoFHdDbBkoQsDwIcQ&amp;usg=AOvVaw3IWp9fQWCp58Tb9gqaihah</v>
      </c>
      <c r="DJ804" s="89" t="e">
        <f ca="1">_xll.Connector("TinyUrl.TinyUrl",DA804,0)</f>
        <v>#NAME?</v>
      </c>
      <c r="DK804" s="89" t="e">
        <f ca="1">_xll.Connector("TinyUrl.TinyUrl",DE804,0)</f>
        <v>#NAME?</v>
      </c>
      <c r="DL804" s="89" t="e">
        <f ca="1">_xll.Connector("TinyUrl.TinyUrl",DI804,0)</f>
        <v>#NAME?</v>
      </c>
      <c r="DM804" s="224" t="str">
        <f t="shared" si="440"/>
        <v>Camox Birdie</v>
      </c>
      <c r="DN804" s="89" t="str">
        <f t="shared" si="441"/>
        <v xml:space="preserve"> Black CrowsCamox Birdie156.1 Women's</v>
      </c>
      <c r="DO804" s="227" t="s">
        <v>1092</v>
      </c>
    </row>
    <row r="805" spans="2:119" ht="15.45" customHeight="1">
      <c r="B805" s="224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#VALUE!</v>
      </c>
      <c r="F805" s="43" t="b">
        <f>CL805&gt;Driver!$F$56</f>
        <v>0</v>
      </c>
      <c r="G805" s="43" t="b">
        <f>AND(CB805&gt;Driver!$F$55,CB805&lt;Driver!$G$55)</f>
        <v>0</v>
      </c>
      <c r="H805" s="43" t="e">
        <f t="shared" si="408"/>
        <v>#VALUE!</v>
      </c>
      <c r="I805" s="43">
        <f t="shared" si="409"/>
        <v>0</v>
      </c>
      <c r="J805" s="43" t="e">
        <f t="array" ref="J805">NOT(OR(($H$9:$H$1273=TRUE)*($I$9:$I$1273&gt;0)*($BT$9:$BT$1273=BT805)*($K$9:$K$1273&gt;K805)))</f>
        <v>#VALUE!</v>
      </c>
      <c r="K805" s="72">
        <f t="shared" si="410"/>
        <v>0.63231828213302577</v>
      </c>
      <c r="L805" s="72">
        <f t="shared" si="411"/>
        <v>0.81301748448956568</v>
      </c>
      <c r="M805" s="72">
        <f t="shared" si="412"/>
        <v>0.45161907977648574</v>
      </c>
      <c r="N805" s="72">
        <f t="shared" si="413"/>
        <v>0.159033706444065</v>
      </c>
      <c r="O805" s="72">
        <f t="shared" si="414"/>
        <v>0.25187745445401966</v>
      </c>
      <c r="P805" s="72">
        <f t="shared" si="415"/>
        <v>0.94394607843137257</v>
      </c>
      <c r="Q805" s="72"/>
      <c r="R805" s="72"/>
      <c r="S805" s="72">
        <f t="shared" si="416"/>
        <v>0.68153980598975439</v>
      </c>
      <c r="T805" s="72">
        <f t="shared" si="417"/>
        <v>0.82274546645848312</v>
      </c>
      <c r="U805" s="72">
        <f t="shared" si="418"/>
        <v>0.35665701145418882</v>
      </c>
      <c r="V805" s="72">
        <f t="shared" si="419"/>
        <v>0.61948039806509958</v>
      </c>
      <c r="W805" s="72">
        <f t="shared" si="420"/>
        <v>0.99548146523360381</v>
      </c>
      <c r="X805" s="72">
        <f t="shared" si="421"/>
        <v>0.18698251551043429</v>
      </c>
      <c r="Y805" s="72">
        <f t="shared" si="422"/>
        <v>0.54838092022351426</v>
      </c>
      <c r="Z805" s="72">
        <f t="shared" si="423"/>
        <v>0.840966293555935</v>
      </c>
      <c r="AA805" s="72">
        <f t="shared" si="424"/>
        <v>0.74812254554598034</v>
      </c>
      <c r="AB805" s="72">
        <f t="shared" si="425"/>
        <v>5.6053921568627402E-2</v>
      </c>
      <c r="AC805" s="72"/>
      <c r="AD805" s="72"/>
      <c r="AE805" s="72">
        <f t="shared" si="426"/>
        <v>0.31846019401024556</v>
      </c>
      <c r="AF805" s="72">
        <f t="shared" si="427"/>
        <v>0.17725453354151691</v>
      </c>
      <c r="AG805" s="72">
        <f t="shared" si="428"/>
        <v>0.64334298854581118</v>
      </c>
      <c r="AH805" s="72">
        <f t="shared" si="429"/>
        <v>0.38051960193490036</v>
      </c>
      <c r="AI805" s="72">
        <f t="shared" si="430"/>
        <v>4.5185347663961525E-3</v>
      </c>
      <c r="AJ805" s="72">
        <f>(AV805-Driver!$K$179)/(Driver!$L$179-Driver!$K$179)</f>
        <v>5.3017484489565704E-2</v>
      </c>
      <c r="AK805" s="72">
        <f>(AW805-Driver!$K$180)/(Driver!$L$180-Driver!$K$180)</f>
        <v>0.24005209061181715</v>
      </c>
      <c r="AL805" s="72">
        <f>(AX805-Driver!$K$181)/(Driver!$L$181-Driver!$K$181)</f>
        <v>0.44096629355593503</v>
      </c>
      <c r="AM805" s="72">
        <f>(AY805-Driver!$K$182)/(Driver!$L$182-Driver!$K$182)</f>
        <v>0.96212254554598031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31"/>
        <v>1.1158594491927825</v>
      </c>
      <c r="AW805" s="70">
        <f t="shared" si="432"/>
        <v>24.427820433215377</v>
      </c>
      <c r="AX805" s="70">
        <f t="shared" si="433"/>
        <v>4.9686966420034153</v>
      </c>
      <c r="AY805" s="70">
        <f>IFERROR(Driver!$K$19/Data!BH805/Data!BI805*Data!BK805*Data!BL805,"")</f>
        <v>-0.23186652896674062</v>
      </c>
      <c r="AZ805" s="70">
        <f t="shared" si="434"/>
        <v>19.690990320178702</v>
      </c>
      <c r="BA805" s="70"/>
      <c r="BB805" s="70"/>
      <c r="BC805" s="70">
        <f t="shared" si="435"/>
        <v>16.359916628059651</v>
      </c>
      <c r="BD805" s="70">
        <f t="shared" si="436"/>
        <v>26.257357836558278</v>
      </c>
      <c r="BE805" s="70">
        <f t="shared" si="437"/>
        <v>0.74338877326785691</v>
      </c>
      <c r="BF805" s="70">
        <f t="shared" si="438"/>
        <v>2.2001741039110017</v>
      </c>
      <c r="BG805" s="70">
        <f t="shared" si="439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219</v>
      </c>
      <c r="BS805" s="8" t="s">
        <v>628</v>
      </c>
      <c r="BT805" s="9" t="s">
        <v>633</v>
      </c>
      <c r="BU805" s="10">
        <v>163</v>
      </c>
      <c r="BV805" s="9" t="s">
        <v>222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306</v>
      </c>
      <c r="CU805" s="10"/>
      <c r="CV805" s="10"/>
      <c r="CW805" s="10"/>
      <c r="CX805" t="str">
        <f>INDEX('Data_Price '!AS$2:AS$1266,MATCH(Data!$DN805,'Data_Price '!$BE$2:$BE$1266,0))</f>
        <v>Head Men's Kore 80 x LYT-PR Alpine Skis with PRW 11 GW Binding</v>
      </c>
      <c r="CY805" t="str">
        <f>INDEX('Data_Price '!AT$2:AT$1266,MATCH(Data!$DN805,'Data_Price '!$BE$2:$BE$1266,0))</f>
        <v>Buyr.com</v>
      </c>
      <c r="CZ805">
        <f>INDEX('Data_Price '!AU$2:AU$1266,MATCH(Data!$DN805,'Data_Price '!$BE$2:$BE$1266,0))</f>
        <v>450</v>
      </c>
      <c r="DA805" t="str">
        <f>INDEX('Data_Price '!AV$2:AV$1266,MATCH(Data!$DN805,'Data_Price '!$BE$2:$BE$1266,0))</f>
        <v>https://www.google.com/url?url=https://www.buyr.com/product/head-kore-80-x-lyt-pr-men-s-alpine-skis-anthracite-green-tyrolia-prw-11-gw-binding-163/bp/PJDE8Q7&amp;rct=j&amp;q=&amp;esrc=s&amp;sa=U&amp;ved=0ahUKEwiQu-7kz6P2AhUFlGoFHRN4BAIQsDwIdg&amp;usg=AOvVaw2ntBimgwPxrR46h9_X-X3c</v>
      </c>
      <c r="DB805" t="str">
        <f>INDEX('Data_Price '!AW$2:AW$1266,MATCH(Data!$DN805,'Data_Price '!$BE$2:$BE$1266,0))</f>
        <v>Head Men's Kore 80 x LYT-PR Alpine Skis with PRW 11 GW Binding</v>
      </c>
      <c r="DC805" t="str">
        <f>INDEX('Data_Price '!AX$2:AX$1266,MATCH(Data!$DN805,'Data_Price '!$BE$2:$BE$1266,0))</f>
        <v>Buyr.com</v>
      </c>
      <c r="DD805">
        <f>INDEX('Data_Price '!AY$2:AY$1266,MATCH(Data!$DN805,'Data_Price '!$BE$2:$BE$1266,0))</f>
        <v>450</v>
      </c>
      <c r="DE805" t="str">
        <f>INDEX('Data_Price '!AZ$2:AZ$1266,MATCH(Data!$DN805,'Data_Price '!$BE$2:$BE$1266,0))</f>
        <v>https://www.google.com/url?q=https://www.buyr.com/product/head-kore-80-x-lyt-pr-men-s-alpine-skis-anthracite-green-tyrolia-prw-11-gw-binding-163/bp/PJDE8Q7&amp;sa=U&amp;ved=0ahUKEwjTxKvlz6P2AhWMlGoFHUfECeYQ2ykIFw&amp;usg=AOvVaw0hKVrTA20O7pOTBZOykn-L</v>
      </c>
      <c r="DF805" t="str">
        <f>INDEX('Data_Price '!BA$2:BA$1266,MATCH(Data!$DN805,'Data_Price '!$BE$2:$BE$1266,0))</f>
        <v>Head Kore 80 X LYT-PR + PRW 11 GW 163cm</v>
      </c>
      <c r="DG805" t="str">
        <f>INDEX('Data_Price '!BB$2:BB$1266,MATCH(Data!$DN805,'Data_Price '!$BE$2:$BE$1266,0))</f>
        <v>Sundance Ski and Board Shop</v>
      </c>
      <c r="DH805">
        <f>INDEX('Data_Price '!BC$2:BC$1266,MATCH(Data!$DN805,'Data_Price '!$BE$2:$BE$1266,0))</f>
        <v>512.80999999999995</v>
      </c>
      <c r="DI805" t="str">
        <f>INDEX('Data_Price '!BD$2:BD$1266,MATCH(Data!$DN805,'Data_Price '!$BE$2:$BE$1266,0))</f>
        <v>https://www.google.com/url?url=https://sundanceskishop.com/products/head-kore-80-x-lyt-pr-prw-11-gw%3Fvariant%3D39372868616290%26currency%3DCAD%26utm_medium%3Dproduct_sync%26utm_source%3Dgoogle%26utm_content%3Dsag_organic%26utm_campaign%3Dsag_organic&amp;rct=j&amp;q=&amp;esrc=s&amp;sa=U&amp;ved=0ahUKEwiQu-7kz6P2AhUFlGoFHRN4BAIQ2SkIeg&amp;usg=AOvVaw37ucavHEuNnbOzhFquKjTS</v>
      </c>
      <c r="DJ805" s="89" t="e">
        <f ca="1">_xll.Connector("TinyUrl.TinyUrl",DA805,0)</f>
        <v>#NAME?</v>
      </c>
      <c r="DK805" s="89" t="e">
        <f ca="1">_xll.Connector("TinyUrl.TinyUrl",DE805,0)</f>
        <v>#NAME?</v>
      </c>
      <c r="DL805" s="89" t="e">
        <f ca="1">_xll.Connector("TinyUrl.TinyUrl",DI805,0)</f>
        <v>#NAME?</v>
      </c>
      <c r="DM805" s="224" t="str">
        <f t="shared" si="440"/>
        <v>Kore 80 X</v>
      </c>
      <c r="DN805" s="89" t="str">
        <f t="shared" si="441"/>
        <v xml:space="preserve"> HeadKore 80 X163 Unisex</v>
      </c>
      <c r="DO805" s="227"/>
    </row>
    <row r="806" spans="2:119" ht="15.45" customHeight="1">
      <c r="B806" s="224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#VALUE!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08"/>
        <v>#VALUE!</v>
      </c>
      <c r="I806" s="43">
        <f t="shared" si="409"/>
        <v>0</v>
      </c>
      <c r="J806" s="43" t="e">
        <f t="array" ref="J806">NOT(OR(($H$9:$H$1273=TRUE)*($I$9:$I$1273&gt;0)*($BT$9:$BT$1273=BT806)*($K$9:$K$1273&gt;K806)))</f>
        <v>#VALUE!</v>
      </c>
      <c r="K806" s="72">
        <f t="shared" si="410"/>
        <v>0.70884296676685055</v>
      </c>
      <c r="L806" s="72">
        <f t="shared" si="411"/>
        <v>0.94435259044396092</v>
      </c>
      <c r="M806" s="72">
        <f t="shared" si="412"/>
        <v>0.47333334308974018</v>
      </c>
      <c r="N806" s="72">
        <f t="shared" si="413"/>
        <v>0.11539872257003725</v>
      </c>
      <c r="O806" s="72">
        <f t="shared" si="414"/>
        <v>0.32025490147042501</v>
      </c>
      <c r="P806" s="72">
        <f t="shared" si="415"/>
        <v>0.98434640522875816</v>
      </c>
      <c r="Q806" s="72"/>
      <c r="R806" s="72"/>
      <c r="S806" s="72">
        <f t="shared" si="416"/>
        <v>0.68942234687448467</v>
      </c>
      <c r="T806" s="72">
        <f t="shared" si="417"/>
        <v>0.9000079157574391</v>
      </c>
      <c r="U806" s="72">
        <f t="shared" si="418"/>
        <v>0.90698749437047976</v>
      </c>
      <c r="V806" s="72">
        <f t="shared" si="419"/>
        <v>0.88218773479162427</v>
      </c>
      <c r="W806" s="72">
        <f t="shared" si="420"/>
        <v>0.78804284887087439</v>
      </c>
      <c r="X806" s="72">
        <f t="shared" si="421"/>
        <v>5.5647409556039029E-2</v>
      </c>
      <c r="Y806" s="72">
        <f t="shared" si="422"/>
        <v>0.52666665691025982</v>
      </c>
      <c r="Z806" s="72">
        <f t="shared" si="423"/>
        <v>0.88460127742996275</v>
      </c>
      <c r="AA806" s="72">
        <f t="shared" si="424"/>
        <v>0.67974509852957499</v>
      </c>
      <c r="AB806" s="72">
        <f t="shared" si="425"/>
        <v>1.5653594771241813E-2</v>
      </c>
      <c r="AC806" s="72"/>
      <c r="AD806" s="72"/>
      <c r="AE806" s="72">
        <f t="shared" si="426"/>
        <v>0.31057765312551538</v>
      </c>
      <c r="AF806" s="72">
        <f t="shared" si="427"/>
        <v>9.9992084242560855E-2</v>
      </c>
      <c r="AG806" s="72">
        <f t="shared" si="428"/>
        <v>9.3012505629520195E-2</v>
      </c>
      <c r="AH806" s="72">
        <f t="shared" si="429"/>
        <v>0.11781226520837568</v>
      </c>
      <c r="AI806" s="72">
        <f t="shared" si="430"/>
        <v>0.21195715112912561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0.20213428347075552</v>
      </c>
      <c r="AL806" s="72">
        <f>(AX806-Driver!$K$181)/(Driver!$L$181-Driver!$K$181)</f>
        <v>0.48460127742996278</v>
      </c>
      <c r="AM806" s="72">
        <f>(AY806-Driver!$K$182)/(Driver!$L$182-Driver!$K$182)</f>
        <v>0.89374509852957496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31"/>
        <v>3.8800705467372127</v>
      </c>
      <c r="AW806" s="70">
        <f t="shared" si="432"/>
        <v>20.719908202514603</v>
      </c>
      <c r="AX806" s="70">
        <f t="shared" si="433"/>
        <v>5.3614114968696649</v>
      </c>
      <c r="AY806" s="70">
        <f>IFERROR(Driver!$K$19/Data!BH806/Data!BI806*Data!BK806*Data!BL806,"")</f>
        <v>-0.65043851401254671</v>
      </c>
      <c r="AZ806" s="70">
        <f t="shared" si="434"/>
        <v>16.008935219657484</v>
      </c>
      <c r="BA806" s="70"/>
      <c r="BB806" s="70"/>
      <c r="BC806" s="70">
        <f t="shared" si="435"/>
        <v>20.448645383504399</v>
      </c>
      <c r="BD806" s="70">
        <f t="shared" si="436"/>
        <v>1.7215234146051992</v>
      </c>
      <c r="BE806" s="70">
        <f t="shared" si="437"/>
        <v>7.1646366246522868E-3</v>
      </c>
      <c r="BF806" s="70">
        <f t="shared" si="438"/>
        <v>31.87112216367645</v>
      </c>
      <c r="BG806" s="70">
        <f t="shared" si="439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219</v>
      </c>
      <c r="BS806" s="8" t="s">
        <v>719</v>
      </c>
      <c r="BT806" s="9" t="s">
        <v>726</v>
      </c>
      <c r="BU806" s="10">
        <v>178</v>
      </c>
      <c r="BV806" s="9" t="s">
        <v>222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303</v>
      </c>
      <c r="CU806" s="9" t="s">
        <v>301</v>
      </c>
      <c r="CV806" s="9" t="s">
        <v>302</v>
      </c>
      <c r="CW806" s="10"/>
      <c r="CX806" t="str">
        <f>INDEX('Data_Price '!AS$2:AS$1266,MATCH(Data!$DN806,'Data_Price '!$BE$2:$BE$1266,0))</f>
        <v>Line Outline Skis 2022</v>
      </c>
      <c r="CY806" t="str">
        <f>INDEX('Data_Price '!AT$2:AT$1266,MATCH(Data!$DN806,'Data_Price '!$BE$2:$BE$1266,0))</f>
        <v>Snowcountry.eu</v>
      </c>
      <c r="CZ806">
        <f>INDEX('Data_Price '!AU$2:AU$1266,MATCH(Data!$DN806,'Data_Price '!$BE$2:$BE$1266,0))</f>
        <v>555.41</v>
      </c>
      <c r="DA806" t="str">
        <f>INDEX('Data_Price '!AV$2:AV$1266,MATCH(Data!$DN806,'Data_Price '!$BE$2:$BE$1266,0))</f>
        <v>https://www.google.com/url?url=https://www.snowcountry.eu/line-outline.html%3Fartikel_maat%3D65352%26country%3DUS&amp;rct=j&amp;q=&amp;esrc=s&amp;sa=U&amp;ved=0ahUKEwiUgsnlz6P2AhWOnWoFHbiQCKYQsDwIJA&amp;usg=AOvVaw0xAnEjT-DIUenDZRlnNoMo</v>
      </c>
      <c r="DB806" t="str">
        <f>INDEX('Data_Price '!AW$2:AW$1266,MATCH(Data!$DN806,'Data_Price '!$BE$2:$BE$1266,0))</f>
        <v>Line Outline Skis 2022</v>
      </c>
      <c r="DC806" t="str">
        <f>INDEX('Data_Price '!AX$2:AX$1266,MATCH(Data!$DN806,'Data_Price '!$BE$2:$BE$1266,0))</f>
        <v>Snowcountry.eu</v>
      </c>
      <c r="DD806">
        <f>INDEX('Data_Price '!AY$2:AY$1266,MATCH(Data!$DN806,'Data_Price '!$BE$2:$BE$1266,0))</f>
        <v>555.41</v>
      </c>
      <c r="DE806" t="str">
        <f>INDEX('Data_Price '!AZ$2:AZ$1266,MATCH(Data!$DN806,'Data_Price '!$BE$2:$BE$1266,0))</f>
        <v>https://www.google.com/url?q=https://www.snowcountry.eu/line-outline.html%3Fartikel_maat%3D65352%26country%3DUS&amp;sa=U&amp;ved=0ahUKEwiaoOzlz6P2AhWvlWoFHXlfBiQQ2ykIGQ&amp;usg=AOvVaw2g-d1Hwl2ZEgRU0m7i2U2C</v>
      </c>
      <c r="DF806" t="str">
        <f>INDEX('Data_Price '!BA$2:BA$1266,MATCH(Data!$DN806,'Data_Price '!$BE$2:$BE$1266,0))</f>
        <v>Line Outline Alpine Skis 178</v>
      </c>
      <c r="DG806" t="str">
        <f>INDEX('Data_Price '!BB$2:BB$1266,MATCH(Data!$DN806,'Data_Price '!$BE$2:$BE$1266,0))</f>
        <v>Snowinn.com</v>
      </c>
      <c r="DH806">
        <f>INDEX('Data_Price '!BC$2:BC$1266,MATCH(Data!$DN806,'Data_Price '!$BE$2:$BE$1266,0))</f>
        <v>558.99</v>
      </c>
      <c r="DI806" t="str">
        <f>INDEX('Data_Price '!BD$2:BD$1266,MATCH(Data!$DN806,'Data_Price '!$BE$2:$BE$1266,0))</f>
        <v>https://www.google.com/url?url=https://www.snowinn.com/ski-store/line-outline-alpine-skis/138134079/p%3Futm_source%3Dgoogle_products%26utm_medium%3Dmerchant%26id_producte%3D13274324%26country%3Dus&amp;rct=j&amp;q=&amp;esrc=s&amp;sa=U&amp;ved=0ahUKEwiUgsnlz6P2AhWOnWoFHbiQCKYQ2SkILg&amp;usg=AOvVaw2-feFTIkBl9tBPkzzVjv86</v>
      </c>
      <c r="DJ806" s="89" t="e">
        <f ca="1">_xll.Connector("TinyUrl.TinyUrl",DA806,0)</f>
        <v>#NAME?</v>
      </c>
      <c r="DK806" s="89" t="e">
        <f ca="1">_xll.Connector("TinyUrl.TinyUrl",DE806,0)</f>
        <v>#NAME?</v>
      </c>
      <c r="DL806" s="89" t="e">
        <f ca="1">_xll.Connector("TinyUrl.TinyUrl",DI806,0)</f>
        <v>#NAME?</v>
      </c>
      <c r="DM806" s="224" t="str">
        <f t="shared" si="440"/>
        <v>Outline</v>
      </c>
      <c r="DN806" s="89" t="str">
        <f t="shared" si="441"/>
        <v xml:space="preserve"> LineOutline178 Unisex</v>
      </c>
      <c r="DO806" s="227"/>
    </row>
    <row r="807" spans="2:119" ht="15.45" customHeight="1">
      <c r="B807" s="224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#VALUE!</v>
      </c>
      <c r="F807" s="43" t="b">
        <f>CL807&gt;Driver!$F$56</f>
        <v>1</v>
      </c>
      <c r="G807" s="43" t="b">
        <f>AND(CB807&gt;Driver!$F$55,CB807&lt;Driver!$G$55)</f>
        <v>1</v>
      </c>
      <c r="H807" s="43" t="e">
        <f t="shared" si="408"/>
        <v>#VALUE!</v>
      </c>
      <c r="I807" s="43">
        <f t="shared" si="409"/>
        <v>0</v>
      </c>
      <c r="J807" s="43" t="e">
        <f t="array" ref="J807">NOT(OR(($H$9:$H$1273=TRUE)*($I$9:$I$1273&gt;0)*($BT$9:$BT$1273=BT807)*($K$9:$K$1273&gt;K807)))</f>
        <v>#VALUE!</v>
      </c>
      <c r="K807" s="72">
        <f t="shared" si="410"/>
        <v>0.67027942881491698</v>
      </c>
      <c r="L807" s="72">
        <f t="shared" si="411"/>
        <v>0.9100507614213198</v>
      </c>
      <c r="M807" s="72">
        <f t="shared" si="412"/>
        <v>0.43050809620851416</v>
      </c>
      <c r="N807" s="72">
        <f t="shared" si="413"/>
        <v>-2.8154050464807234E-2</v>
      </c>
      <c r="O807" s="72">
        <f t="shared" si="414"/>
        <v>0.32422082275048036</v>
      </c>
      <c r="P807" s="72">
        <f t="shared" si="415"/>
        <v>0.99545751633986934</v>
      </c>
      <c r="Q807" s="72"/>
      <c r="R807" s="72"/>
      <c r="S807" s="72">
        <f t="shared" si="416"/>
        <v>0.72249061277548399</v>
      </c>
      <c r="T807" s="72">
        <f t="shared" si="417"/>
        <v>0.92272543776576188</v>
      </c>
      <c r="U807" s="72">
        <f t="shared" si="418"/>
        <v>0.91616384442857379</v>
      </c>
      <c r="V807" s="72">
        <f t="shared" si="419"/>
        <v>0.68261984291741251</v>
      </c>
      <c r="W807" s="72">
        <f t="shared" si="420"/>
        <v>0.99195038494439691</v>
      </c>
      <c r="X807" s="72">
        <f t="shared" si="421"/>
        <v>8.9949238578680202E-2</v>
      </c>
      <c r="Y807" s="72">
        <f t="shared" si="422"/>
        <v>0.56949190379148584</v>
      </c>
      <c r="Z807" s="72">
        <f t="shared" si="423"/>
        <v>1.0281540504648072</v>
      </c>
      <c r="AA807" s="72">
        <f t="shared" si="424"/>
        <v>0.67577917724951964</v>
      </c>
      <c r="AB807" s="72">
        <f t="shared" si="425"/>
        <v>4.5424836601306862E-3</v>
      </c>
      <c r="AC807" s="72"/>
      <c r="AD807" s="72"/>
      <c r="AE807" s="72">
        <f t="shared" si="426"/>
        <v>0.27750938722451596</v>
      </c>
      <c r="AF807" s="72">
        <f t="shared" si="427"/>
        <v>7.7274562234238092E-2</v>
      </c>
      <c r="AG807" s="72">
        <f t="shared" si="428"/>
        <v>8.3836155571426235E-2</v>
      </c>
      <c r="AH807" s="72">
        <f t="shared" si="429"/>
        <v>0.31738015708258749</v>
      </c>
      <c r="AI807" s="72">
        <f t="shared" si="430"/>
        <v>8.0496150556030807E-3</v>
      </c>
      <c r="AJ807" s="72">
        <f>(AV807-Driver!$K$179)/(Driver!$L$179-Driver!$K$179)</f>
        <v>0.32994923857868019</v>
      </c>
      <c r="AK807" s="72">
        <f>(AW807-Driver!$K$180)/(Driver!$L$180-Driver!$K$180)</f>
        <v>0.20474236403458651</v>
      </c>
      <c r="AL807" s="72">
        <f>(AX807-Driver!$K$181)/(Driver!$L$181-Driver!$K$181)</f>
        <v>0.62815405046480732</v>
      </c>
      <c r="AM807" s="72">
        <f>(AY807-Driver!$K$182)/(Driver!$L$182-Driver!$K$182)</f>
        <v>0.8897791772495196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31"/>
        <v>6.9444444444444446</v>
      </c>
      <c r="AW807" s="70">
        <f t="shared" si="432"/>
        <v>20.974947577162659</v>
      </c>
      <c r="AX807" s="70">
        <f t="shared" si="433"/>
        <v>6.6533864541832664</v>
      </c>
      <c r="AY807" s="70">
        <f>IFERROR(Driver!$K$19/Data!BH807/Data!BI807*Data!BK807*Data!BL807,"")</f>
        <v>-0.67471586882998935</v>
      </c>
      <c r="AZ807" s="70">
        <f t="shared" si="434"/>
        <v>14.996276991809383</v>
      </c>
      <c r="BA807" s="70"/>
      <c r="BB807" s="70"/>
      <c r="BC807" s="70">
        <f t="shared" si="435"/>
        <v>37.601384793207757</v>
      </c>
      <c r="BD807" s="70">
        <f t="shared" si="436"/>
        <v>3.7319838592746644</v>
      </c>
      <c r="BE807" s="70">
        <f t="shared" si="437"/>
        <v>1.6339349725180096E-2</v>
      </c>
      <c r="BF807" s="70">
        <f t="shared" si="438"/>
        <v>9.3313308202747951</v>
      </c>
      <c r="BG807" s="70">
        <f t="shared" si="439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219</v>
      </c>
      <c r="BS807" s="8" t="s">
        <v>668</v>
      </c>
      <c r="BT807" s="9" t="s">
        <v>675</v>
      </c>
      <c r="BU807" s="10">
        <v>186</v>
      </c>
      <c r="BV807" s="9" t="s">
        <v>222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305</v>
      </c>
      <c r="CU807" s="9" t="s">
        <v>301</v>
      </c>
      <c r="CV807" s="10"/>
      <c r="CW807" s="10"/>
      <c r="CX807">
        <f>INDEX('Data_Price '!AS$2:AS$1266,MATCH(Data!$DN807,'Data_Price '!$BE$2:$BE$1266,0))</f>
        <v>0</v>
      </c>
      <c r="CY807">
        <f>INDEX('Data_Price '!AT$2:AT$1266,MATCH(Data!$DN807,'Data_Price '!$BE$2:$BE$1266,0))</f>
        <v>0</v>
      </c>
      <c r="CZ807">
        <f>INDEX('Data_Price '!AU$2:AU$1266,MATCH(Data!$DN807,'Data_Price '!$BE$2:$BE$1266,0))</f>
        <v>0</v>
      </c>
      <c r="DA807">
        <f>INDEX('Data_Price '!AV$2:AV$1266,MATCH(Data!$DN807,'Data_Price '!$BE$2:$BE$1266,0))</f>
        <v>0</v>
      </c>
      <c r="DB807">
        <f>INDEX('Data_Price '!AW$2:AW$1266,MATCH(Data!$DN807,'Data_Price '!$BE$2:$BE$1266,0))</f>
        <v>0</v>
      </c>
      <c r="DC807">
        <f>INDEX('Data_Price '!AX$2:AX$1266,MATCH(Data!$DN807,'Data_Price '!$BE$2:$BE$1266,0))</f>
        <v>0</v>
      </c>
      <c r="DD807">
        <f>INDEX('Data_Price '!AY$2:AY$1266,MATCH(Data!$DN807,'Data_Price '!$BE$2:$BE$1266,0))</f>
        <v>0</v>
      </c>
      <c r="DE807">
        <f>INDEX('Data_Price '!AZ$2:AZ$1266,MATCH(Data!$DN807,'Data_Price '!$BE$2:$BE$1266,0))</f>
        <v>0</v>
      </c>
      <c r="DF807">
        <f>INDEX('Data_Price '!BA$2:BA$1266,MATCH(Data!$DN807,'Data_Price '!$BE$2:$BE$1266,0))</f>
        <v>0</v>
      </c>
      <c r="DG807">
        <f>INDEX('Data_Price '!BB$2:BB$1266,MATCH(Data!$DN807,'Data_Price '!$BE$2:$BE$1266,0))</f>
        <v>0</v>
      </c>
      <c r="DH807">
        <f>INDEX('Data_Price '!BC$2:BC$1266,MATCH(Data!$DN807,'Data_Price '!$BE$2:$BE$1266,0))</f>
        <v>0</v>
      </c>
      <c r="DI807">
        <f>INDEX('Data_Price '!BD$2:BD$1266,MATCH(Data!$DN807,'Data_Price '!$BE$2:$BE$1266,0))</f>
        <v>0</v>
      </c>
      <c r="DJ807" s="89" t="e">
        <f ca="1">_xll.Connector("TinyUrl.TinyUrl",DA807,0)</f>
        <v>#NAME?</v>
      </c>
      <c r="DK807" s="89" t="e">
        <f ca="1">_xll.Connector("TinyUrl.TinyUrl",DE807,0)</f>
        <v>#NAME?</v>
      </c>
      <c r="DL807" s="89" t="e">
        <f ca="1">_xll.Connector("TinyUrl.TinyUrl",DI807,0)</f>
        <v>#NAME?</v>
      </c>
      <c r="DM807" s="224" t="str">
        <f t="shared" si="440"/>
        <v>The Vacation</v>
      </c>
      <c r="DN807" s="89" t="str">
        <f t="shared" si="441"/>
        <v xml:space="preserve"> J SkisThe Vacation186 Unisex</v>
      </c>
      <c r="DO807" s="227"/>
    </row>
    <row r="808" spans="2:119" ht="15.45" customHeight="1">
      <c r="B808" s="224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#VALUE!</v>
      </c>
      <c r="F808" s="43" t="b">
        <f>CL808&gt;Driver!$F$56</f>
        <v>0</v>
      </c>
      <c r="G808" s="43" t="b">
        <f>AND(CB808&gt;Driver!$F$55,CB808&lt;Driver!$G$55)</f>
        <v>0</v>
      </c>
      <c r="H808" s="43" t="e">
        <f t="shared" si="408"/>
        <v>#VALUE!</v>
      </c>
      <c r="I808" s="43">
        <f t="shared" si="409"/>
        <v>0</v>
      </c>
      <c r="J808" s="43" t="e">
        <f t="array" ref="J808">NOT(OR(($H$9:$H$1273=TRUE)*($I$9:$I$1273&gt;0)*($BT$9:$BT$1273=BT808)*($K$9:$K$1273&gt;K808)))</f>
        <v>#VALUE!</v>
      </c>
      <c r="K808" s="72">
        <f t="shared" si="410"/>
        <v>0.61270378648813251</v>
      </c>
      <c r="L808" s="72">
        <f t="shared" si="411"/>
        <v>0.95025703005398443</v>
      </c>
      <c r="M808" s="72">
        <f t="shared" si="412"/>
        <v>0.27515054292228058</v>
      </c>
      <c r="N808" s="72">
        <f t="shared" si="413"/>
        <v>-4.9022955795864132E-2</v>
      </c>
      <c r="O808" s="72">
        <f t="shared" si="414"/>
        <v>0.28494027083721574</v>
      </c>
      <c r="P808" s="72">
        <f t="shared" si="415"/>
        <v>0.58953431372549014</v>
      </c>
      <c r="Q808" s="72"/>
      <c r="R808" s="72"/>
      <c r="S808" s="72">
        <f t="shared" si="416"/>
        <v>0.84276524999164071</v>
      </c>
      <c r="T808" s="72">
        <f t="shared" si="417"/>
        <v>0.98757002087606105</v>
      </c>
      <c r="U808" s="72">
        <f t="shared" si="418"/>
        <v>0.81354849408231067</v>
      </c>
      <c r="V808" s="72">
        <f t="shared" si="419"/>
        <v>0.62004496036177636</v>
      </c>
      <c r="W808" s="72">
        <f t="shared" si="420"/>
        <v>0.96703410981697169</v>
      </c>
      <c r="X808" s="72">
        <f t="shared" si="421"/>
        <v>4.9742969946015569E-2</v>
      </c>
      <c r="Y808" s="72">
        <f t="shared" si="422"/>
        <v>0.72484945707771942</v>
      </c>
      <c r="Z808" s="72">
        <f t="shared" si="423"/>
        <v>1.0490229557958641</v>
      </c>
      <c r="AA808" s="72">
        <f t="shared" si="424"/>
        <v>0.71505972916278426</v>
      </c>
      <c r="AB808" s="72">
        <f t="shared" si="425"/>
        <v>0.41046568627450986</v>
      </c>
      <c r="AC808" s="72"/>
      <c r="AD808" s="72"/>
      <c r="AE808" s="72">
        <f t="shared" si="426"/>
        <v>0.15723475000835924</v>
      </c>
      <c r="AF808" s="72">
        <f t="shared" si="427"/>
        <v>1.2429979123938908E-2</v>
      </c>
      <c r="AG808" s="72">
        <f t="shared" si="428"/>
        <v>0.1864515059176893</v>
      </c>
      <c r="AH808" s="72">
        <f t="shared" si="429"/>
        <v>0.37995503963822364</v>
      </c>
      <c r="AI808" s="72">
        <f t="shared" si="430"/>
        <v>3.2965890183028285E-2</v>
      </c>
      <c r="AJ808" s="72">
        <f>(AV808-Driver!$K$179)/(Driver!$L$179-Driver!$K$179)</f>
        <v>0.28974296994601556</v>
      </c>
      <c r="AK808" s="72">
        <f>(AW808-Driver!$K$180)/(Driver!$L$180-Driver!$K$180)</f>
        <v>0.58744525729812436</v>
      </c>
      <c r="AL808" s="72">
        <f>(AX808-Driver!$K$181)/(Driver!$L$181-Driver!$K$181)</f>
        <v>0.64902295579586411</v>
      </c>
      <c r="AM808" s="72">
        <f>(AY808-Driver!$K$182)/(Driver!$L$182-Driver!$K$182)</f>
        <v>0.92905972916278423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31"/>
        <v>6.0982227648894307</v>
      </c>
      <c r="AW808" s="70">
        <f t="shared" si="432"/>
        <v>58.398755693950129</v>
      </c>
      <c r="AX808" s="70">
        <f t="shared" si="433"/>
        <v>6.8412066021627771</v>
      </c>
      <c r="AY808" s="70">
        <f>IFERROR(Driver!$K$19/Data!BH808/Data!BI808*Data!BK808*Data!BL808,"")</f>
        <v>-0.43426029019328999</v>
      </c>
      <c r="AZ808" s="70">
        <f t="shared" si="434"/>
        <v>51.991809381980644</v>
      </c>
      <c r="BA808" s="70"/>
      <c r="BB808" s="70"/>
      <c r="BC808" s="70">
        <f t="shared" si="435"/>
        <v>99.988675252941064</v>
      </c>
      <c r="BD808" s="70">
        <f t="shared" si="436"/>
        <v>9.4706145667337314</v>
      </c>
      <c r="BE808" s="70">
        <f t="shared" si="437"/>
        <v>0.28657879493770322</v>
      </c>
      <c r="BF808" s="70">
        <f t="shared" si="438"/>
        <v>2.2639374490460322</v>
      </c>
      <c r="BG808" s="70">
        <f t="shared" si="439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219</v>
      </c>
      <c r="BS808" s="8" t="s">
        <v>855</v>
      </c>
      <c r="BT808" s="9" t="s">
        <v>878</v>
      </c>
      <c r="BU808" s="10">
        <v>177</v>
      </c>
      <c r="BV808" s="9" t="s">
        <v>222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305</v>
      </c>
      <c r="CU808" s="10"/>
      <c r="CV808" s="10"/>
      <c r="CW808" s="10"/>
      <c r="CX808" t="e">
        <f>INDEX('Data_Price '!AS$2:AS$1266,MATCH(Data!$DN808,'Data_Price '!$BE$2:$BE$1266,0))</f>
        <v>#N/A</v>
      </c>
      <c r="CY808" t="e">
        <f>INDEX('Data_Price '!AT$2:AT$1266,MATCH(Data!$DN808,'Data_Price '!$BE$2:$BE$1266,0))</f>
        <v>#N/A</v>
      </c>
      <c r="CZ808" t="e">
        <f>INDEX('Data_Price '!AU$2:AU$1266,MATCH(Data!$DN808,'Data_Price '!$BE$2:$BE$1266,0))</f>
        <v>#N/A</v>
      </c>
      <c r="DA808" t="e">
        <f>INDEX('Data_Price '!AV$2:AV$1266,MATCH(Data!$DN808,'Data_Price '!$BE$2:$BE$1266,0))</f>
        <v>#N/A</v>
      </c>
      <c r="DB808" t="e">
        <f>INDEX('Data_Price '!AW$2:AW$1266,MATCH(Data!$DN808,'Data_Price '!$BE$2:$BE$1266,0))</f>
        <v>#N/A</v>
      </c>
      <c r="DC808" t="e">
        <f>INDEX('Data_Price '!AX$2:AX$1266,MATCH(Data!$DN808,'Data_Price '!$BE$2:$BE$1266,0))</f>
        <v>#N/A</v>
      </c>
      <c r="DD808" t="e">
        <f>INDEX('Data_Price '!AY$2:AY$1266,MATCH(Data!$DN808,'Data_Price '!$BE$2:$BE$1266,0))</f>
        <v>#N/A</v>
      </c>
      <c r="DE808" t="e">
        <f>INDEX('Data_Price '!AZ$2:AZ$1266,MATCH(Data!$DN808,'Data_Price '!$BE$2:$BE$1266,0))</f>
        <v>#N/A</v>
      </c>
      <c r="DF808" t="e">
        <f>INDEX('Data_Price '!BA$2:BA$1266,MATCH(Data!$DN808,'Data_Price '!$BE$2:$BE$1266,0))</f>
        <v>#N/A</v>
      </c>
      <c r="DG808" t="e">
        <f>INDEX('Data_Price '!BB$2:BB$1266,MATCH(Data!$DN808,'Data_Price '!$BE$2:$BE$1266,0))</f>
        <v>#N/A</v>
      </c>
      <c r="DH808" t="e">
        <f>INDEX('Data_Price '!BC$2:BC$1266,MATCH(Data!$DN808,'Data_Price '!$BE$2:$BE$1266,0))</f>
        <v>#N/A</v>
      </c>
      <c r="DI808" t="e">
        <f>INDEX('Data_Price '!BD$2:BD$1266,MATCH(Data!$DN808,'Data_Price '!$BE$2:$BE$1266,0))</f>
        <v>#N/A</v>
      </c>
      <c r="DJ808" s="89" t="e">
        <f ca="1">_xll.Connector("TinyUrl.TinyUrl",DA808,0)</f>
        <v>#NAME?</v>
      </c>
      <c r="DK808" s="89" t="e">
        <f ca="1">_xll.Connector("TinyUrl.TinyUrl",DE808,0)</f>
        <v>#NAME?</v>
      </c>
      <c r="DL808" s="89" t="e">
        <f ca="1">_xll.Connector("TinyUrl.TinyUrl",DI808,0)</f>
        <v>#NAME?</v>
      </c>
      <c r="DM808" s="224" t="str">
        <f t="shared" si="440"/>
        <v>M6 Mantra</v>
      </c>
      <c r="DN808" s="89" t="str">
        <f t="shared" si="441"/>
        <v xml:space="preserve"> VölklM6 Mantra177 Unisex</v>
      </c>
      <c r="DO808" s="227" t="s">
        <v>1063</v>
      </c>
    </row>
    <row r="809" spans="2:119" ht="15.45" customHeight="1">
      <c r="B809" s="224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#VALUE!</v>
      </c>
      <c r="F809" s="43" t="b">
        <f>CL809&gt;Driver!$F$56</f>
        <v>0</v>
      </c>
      <c r="G809" s="43" t="b">
        <f>AND(CB809&gt;Driver!$F$55,CB809&lt;Driver!$G$55)</f>
        <v>0</v>
      </c>
      <c r="H809" s="43" t="e">
        <f t="shared" si="408"/>
        <v>#VALUE!</v>
      </c>
      <c r="I809" s="43">
        <f t="shared" si="409"/>
        <v>0</v>
      </c>
      <c r="J809" s="43" t="e">
        <f t="array" ref="J809">NOT(OR(($H$9:$H$1273=TRUE)*($I$9:$I$1273&gt;0)*($BT$9:$BT$1273=BT809)*($K$9:$K$1273&gt;K809)))</f>
        <v>#VALUE!</v>
      </c>
      <c r="K809" s="72">
        <f t="shared" si="410"/>
        <v>0.6670888718030118</v>
      </c>
      <c r="L809" s="72">
        <f t="shared" si="411"/>
        <v>0.96014503263234219</v>
      </c>
      <c r="M809" s="72">
        <f t="shared" si="412"/>
        <v>0.37403271097368129</v>
      </c>
      <c r="N809" s="72">
        <f t="shared" si="413"/>
        <v>0.18116739391639791</v>
      </c>
      <c r="O809" s="72">
        <f t="shared" si="414"/>
        <v>0.28509740567131248</v>
      </c>
      <c r="P809" s="72">
        <f t="shared" si="415"/>
        <v>0.65583333333333338</v>
      </c>
      <c r="Q809" s="72"/>
      <c r="R809" s="72"/>
      <c r="S809" s="72">
        <f t="shared" si="416"/>
        <v>0.78151163190784168</v>
      </c>
      <c r="T809" s="72">
        <f t="shared" si="417"/>
        <v>0.96376257650226371</v>
      </c>
      <c r="U809" s="72">
        <f t="shared" si="418"/>
        <v>0.65570420223187698</v>
      </c>
      <c r="V809" s="72">
        <f t="shared" si="419"/>
        <v>0.62039316127585065</v>
      </c>
      <c r="W809" s="72">
        <f t="shared" si="420"/>
        <v>0.98080704576112898</v>
      </c>
      <c r="X809" s="72">
        <f t="shared" si="421"/>
        <v>3.9854967367657756E-2</v>
      </c>
      <c r="Y809" s="72">
        <f t="shared" si="422"/>
        <v>0.62596728902631871</v>
      </c>
      <c r="Z809" s="72">
        <f t="shared" si="423"/>
        <v>0.81883260608360209</v>
      </c>
      <c r="AA809" s="72">
        <f t="shared" si="424"/>
        <v>0.71490259432868752</v>
      </c>
      <c r="AB809" s="72">
        <f t="shared" si="425"/>
        <v>0.34416666666666662</v>
      </c>
      <c r="AC809" s="72"/>
      <c r="AD809" s="72"/>
      <c r="AE809" s="72">
        <f t="shared" si="426"/>
        <v>0.21848836809215832</v>
      </c>
      <c r="AF809" s="72">
        <f t="shared" si="427"/>
        <v>3.6237423497736315E-2</v>
      </c>
      <c r="AG809" s="72">
        <f t="shared" si="428"/>
        <v>0.34429579776812302</v>
      </c>
      <c r="AH809" s="72">
        <f t="shared" si="429"/>
        <v>0.37960683872414935</v>
      </c>
      <c r="AI809" s="72">
        <f t="shared" si="430"/>
        <v>1.9192954238871018E-2</v>
      </c>
      <c r="AJ809" s="72">
        <f>(AV809-Driver!$K$179)/(Driver!$L$179-Driver!$K$179)</f>
        <v>0.20014503263234223</v>
      </c>
      <c r="AK809" s="72">
        <f>(AW809-Driver!$K$180)/(Driver!$L$180-Driver!$K$180)</f>
        <v>0.50445854264715162</v>
      </c>
      <c r="AL809" s="72">
        <f>(AX809-Driver!$K$181)/(Driver!$L$181-Driver!$K$181)</f>
        <v>0.41883260608360207</v>
      </c>
      <c r="AM809" s="72">
        <f>(AY809-Driver!$K$182)/(Driver!$L$182-Driver!$K$182)</f>
        <v>0.92890259432868749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31"/>
        <v>4.2124542124542117</v>
      </c>
      <c r="AW809" s="70">
        <f t="shared" si="432"/>
        <v>50.283638353559503</v>
      </c>
      <c r="AX809" s="70">
        <f t="shared" si="433"/>
        <v>4.7694934547524186</v>
      </c>
      <c r="AY809" s="70">
        <f>IFERROR(Driver!$K$19/Data!BH809/Data!BI809*Data!BK809*Data!BL809,"")</f>
        <v>-0.4352221898005087</v>
      </c>
      <c r="AZ809" s="70">
        <f t="shared" si="434"/>
        <v>45.949367088607595</v>
      </c>
      <c r="BA809" s="70"/>
      <c r="BB809" s="70"/>
      <c r="BC809" s="70">
        <f t="shared" si="435"/>
        <v>68.215997724630014</v>
      </c>
      <c r="BD809" s="70">
        <f t="shared" si="436"/>
        <v>7.3636979239479148</v>
      </c>
      <c r="BE809" s="70">
        <f t="shared" si="437"/>
        <v>0.44439492914308398</v>
      </c>
      <c r="BF809" s="70">
        <f t="shared" si="438"/>
        <v>2.3032642960408469</v>
      </c>
      <c r="BG809" s="70">
        <f t="shared" si="439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219</v>
      </c>
      <c r="BS809" s="8" t="s">
        <v>855</v>
      </c>
      <c r="BT809" s="9" t="s">
        <v>893</v>
      </c>
      <c r="BU809" s="10">
        <v>163</v>
      </c>
      <c r="BV809" s="9" t="s">
        <v>390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305</v>
      </c>
      <c r="CU809" s="10"/>
      <c r="CV809" s="10"/>
      <c r="CW809" s="10"/>
      <c r="CX809" t="e">
        <f>INDEX('Data_Price '!AS$2:AS$1266,MATCH(Data!$DN809,'Data_Price '!$BE$2:$BE$1266,0))</f>
        <v>#N/A</v>
      </c>
      <c r="CY809" t="e">
        <f>INDEX('Data_Price '!AT$2:AT$1266,MATCH(Data!$DN809,'Data_Price '!$BE$2:$BE$1266,0))</f>
        <v>#N/A</v>
      </c>
      <c r="CZ809" t="e">
        <f>INDEX('Data_Price '!AU$2:AU$1266,MATCH(Data!$DN809,'Data_Price '!$BE$2:$BE$1266,0))</f>
        <v>#N/A</v>
      </c>
      <c r="DA809" t="e">
        <f>INDEX('Data_Price '!AV$2:AV$1266,MATCH(Data!$DN809,'Data_Price '!$BE$2:$BE$1266,0))</f>
        <v>#N/A</v>
      </c>
      <c r="DB809" t="e">
        <f>INDEX('Data_Price '!AW$2:AW$1266,MATCH(Data!$DN809,'Data_Price '!$BE$2:$BE$1266,0))</f>
        <v>#N/A</v>
      </c>
      <c r="DC809" t="e">
        <f>INDEX('Data_Price '!AX$2:AX$1266,MATCH(Data!$DN809,'Data_Price '!$BE$2:$BE$1266,0))</f>
        <v>#N/A</v>
      </c>
      <c r="DD809" t="e">
        <f>INDEX('Data_Price '!AY$2:AY$1266,MATCH(Data!$DN809,'Data_Price '!$BE$2:$BE$1266,0))</f>
        <v>#N/A</v>
      </c>
      <c r="DE809" t="e">
        <f>INDEX('Data_Price '!AZ$2:AZ$1266,MATCH(Data!$DN809,'Data_Price '!$BE$2:$BE$1266,0))</f>
        <v>#N/A</v>
      </c>
      <c r="DF809" t="e">
        <f>INDEX('Data_Price '!BA$2:BA$1266,MATCH(Data!$DN809,'Data_Price '!$BE$2:$BE$1266,0))</f>
        <v>#N/A</v>
      </c>
      <c r="DG809" t="e">
        <f>INDEX('Data_Price '!BB$2:BB$1266,MATCH(Data!$DN809,'Data_Price '!$BE$2:$BE$1266,0))</f>
        <v>#N/A</v>
      </c>
      <c r="DH809" t="e">
        <f>INDEX('Data_Price '!BC$2:BC$1266,MATCH(Data!$DN809,'Data_Price '!$BE$2:$BE$1266,0))</f>
        <v>#N/A</v>
      </c>
      <c r="DI809" t="e">
        <f>INDEX('Data_Price '!BD$2:BD$1266,MATCH(Data!$DN809,'Data_Price '!$BE$2:$BE$1266,0))</f>
        <v>#N/A</v>
      </c>
      <c r="DJ809" s="89" t="e">
        <f ca="1">_xll.Connector("TinyUrl.TinyUrl",DA809,0)</f>
        <v>#NAME?</v>
      </c>
      <c r="DK809" s="89" t="e">
        <f ca="1">_xll.Connector("TinyUrl.TinyUrl",DE809,0)</f>
        <v>#NAME?</v>
      </c>
      <c r="DL809" s="89" t="e">
        <f ca="1">_xll.Connector("TinyUrl.TinyUrl",DI809,0)</f>
        <v>#NAME?</v>
      </c>
      <c r="DM809" s="224" t="str">
        <f t="shared" si="440"/>
        <v>Secret 92</v>
      </c>
      <c r="DN809" s="89" t="str">
        <f t="shared" si="441"/>
        <v xml:space="preserve"> VölklSecret 92163 Women's</v>
      </c>
      <c r="DO809" s="227"/>
    </row>
    <row r="810" spans="2:119" ht="15.45" customHeight="1">
      <c r="B810" s="224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#VALUE!</v>
      </c>
      <c r="F810" s="43" t="b">
        <f>CL810&gt;Driver!$F$56</f>
        <v>0</v>
      </c>
      <c r="G810" s="43" t="b">
        <f>AND(CB810&gt;Driver!$F$55,CB810&lt;Driver!$G$55)</f>
        <v>0</v>
      </c>
      <c r="H810" s="43" t="e">
        <f t="shared" si="408"/>
        <v>#VALUE!</v>
      </c>
      <c r="I810" s="43">
        <f t="shared" si="409"/>
        <v>0</v>
      </c>
      <c r="J810" s="43" t="e">
        <f t="array" ref="J810">NOT(OR(($H$9:$H$1273=TRUE)*($I$9:$I$1273&gt;0)*($BT$9:$BT$1273=BT810)*($K$9:$K$1273&gt;K810)))</f>
        <v>#VALUE!</v>
      </c>
      <c r="K810" s="72">
        <f t="shared" si="410"/>
        <v>0.58096983461380347</v>
      </c>
      <c r="L810" s="72">
        <f t="shared" si="411"/>
        <v>0.76418983160099918</v>
      </c>
      <c r="M810" s="72">
        <f t="shared" si="412"/>
        <v>0.39774983762660776</v>
      </c>
      <c r="N810" s="72">
        <f t="shared" si="413"/>
        <v>5.3424397647505173E-2</v>
      </c>
      <c r="O810" s="72">
        <f t="shared" si="414"/>
        <v>0.23725975575519376</v>
      </c>
      <c r="P810" s="72">
        <f t="shared" si="415"/>
        <v>0.90256535947712424</v>
      </c>
      <c r="Q810" s="72"/>
      <c r="R810" s="72"/>
      <c r="S810" s="72">
        <f t="shared" si="416"/>
        <v>0.75936626931102102</v>
      </c>
      <c r="T810" s="72">
        <f t="shared" si="417"/>
        <v>9.9999999999999978E-2</v>
      </c>
      <c r="U810" s="72">
        <f t="shared" si="418"/>
        <v>9.9999999999999978E-2</v>
      </c>
      <c r="V810" s="72">
        <f t="shared" si="419"/>
        <v>0.60024793430323542</v>
      </c>
      <c r="W810" s="72">
        <f t="shared" si="420"/>
        <v>0.96568509615384612</v>
      </c>
      <c r="X810" s="72">
        <f t="shared" si="421"/>
        <v>0.23581016839900087</v>
      </c>
      <c r="Y810" s="72">
        <f t="shared" si="422"/>
        <v>0.60225016237339224</v>
      </c>
      <c r="Z810" s="72">
        <f t="shared" si="423"/>
        <v>0.94657560235249483</v>
      </c>
      <c r="AA810" s="72">
        <f t="shared" si="424"/>
        <v>0.76274024424480624</v>
      </c>
      <c r="AB810" s="72">
        <f t="shared" si="425"/>
        <v>9.7434640522875759E-2</v>
      </c>
      <c r="AC810" s="72"/>
      <c r="AD810" s="72"/>
      <c r="AE810" s="72">
        <f t="shared" si="426"/>
        <v>0.24063373068897892</v>
      </c>
      <c r="AF810" s="72">
        <f t="shared" si="427"/>
        <v>0.9</v>
      </c>
      <c r="AG810" s="72">
        <f t="shared" si="428"/>
        <v>0.9</v>
      </c>
      <c r="AH810" s="72">
        <f t="shared" si="429"/>
        <v>0.39975206569676464</v>
      </c>
      <c r="AI810" s="72">
        <f t="shared" si="430"/>
        <v>3.4314903846153849E-2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0.28925409694931498</v>
      </c>
      <c r="AL810" s="72">
        <f>(AX810-Driver!$K$181)/(Driver!$L$181-Driver!$K$181)</f>
        <v>0.5465756023524948</v>
      </c>
      <c r="AM810" s="72">
        <f>(AY810-Driver!$K$182)/(Driver!$L$182-Driver!$K$182)</f>
        <v>0.97674024424480621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31"/>
        <v>8.8183421516754845E-2</v>
      </c>
      <c r="AW810" s="70">
        <f t="shared" si="432"/>
        <v>29.239193633018967</v>
      </c>
      <c r="AX810" s="70">
        <f t="shared" si="433"/>
        <v>5.9191804211724532</v>
      </c>
      <c r="AY810" s="70">
        <f>IFERROR(Driver!$K$19/Data!BH810/Data!BI810*Data!BK810*Data!BL810,"")</f>
        <v>-0.1423844054282426</v>
      </c>
      <c r="AZ810" s="70">
        <f t="shared" si="434"/>
        <v>23.462397617274757</v>
      </c>
      <c r="BA810" s="70"/>
      <c r="BB810" s="70"/>
      <c r="BC810" s="70">
        <f t="shared" si="435"/>
        <v>56.729044193596053</v>
      </c>
      <c r="BD810" s="70">
        <f t="shared" si="436"/>
        <v>652.60665057340452</v>
      </c>
      <c r="BE810" s="70">
        <f t="shared" si="437"/>
        <v>1</v>
      </c>
      <c r="BF810" s="70">
        <f t="shared" si="438"/>
        <v>2.8002437713374823E-2</v>
      </c>
      <c r="BG810" s="70">
        <f t="shared" si="439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219</v>
      </c>
      <c r="BS810" s="8" t="s">
        <v>628</v>
      </c>
      <c r="BT810" s="9" t="s">
        <v>658</v>
      </c>
      <c r="BU810" s="10">
        <v>165</v>
      </c>
      <c r="BV810" s="9" t="s">
        <v>222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307</v>
      </c>
      <c r="CU810" s="10"/>
      <c r="CV810" s="10"/>
      <c r="CW810" s="10"/>
      <c r="CX810">
        <f>INDEX('Data_Price '!AS$2:AS$1266,MATCH(Data!$DN810,'Data_Price '!$BE$2:$BE$1266,0))</f>
        <v>0</v>
      </c>
      <c r="CY810">
        <f>INDEX('Data_Price '!AT$2:AT$1266,MATCH(Data!$DN810,'Data_Price '!$BE$2:$BE$1266,0))</f>
        <v>0</v>
      </c>
      <c r="CZ810">
        <f>INDEX('Data_Price '!AU$2:AU$1266,MATCH(Data!$DN810,'Data_Price '!$BE$2:$BE$1266,0))</f>
        <v>0</v>
      </c>
      <c r="DA810">
        <f>INDEX('Data_Price '!AV$2:AV$1266,MATCH(Data!$DN810,'Data_Price '!$BE$2:$BE$1266,0))</f>
        <v>0</v>
      </c>
      <c r="DB810">
        <f>INDEX('Data_Price '!AW$2:AW$1266,MATCH(Data!$DN810,'Data_Price '!$BE$2:$BE$1266,0))</f>
        <v>0</v>
      </c>
      <c r="DC810">
        <f>INDEX('Data_Price '!AX$2:AX$1266,MATCH(Data!$DN810,'Data_Price '!$BE$2:$BE$1266,0))</f>
        <v>0</v>
      </c>
      <c r="DD810">
        <f>INDEX('Data_Price '!AY$2:AY$1266,MATCH(Data!$DN810,'Data_Price '!$BE$2:$BE$1266,0))</f>
        <v>0</v>
      </c>
      <c r="DE810">
        <f>INDEX('Data_Price '!AZ$2:AZ$1266,MATCH(Data!$DN810,'Data_Price '!$BE$2:$BE$1266,0))</f>
        <v>0</v>
      </c>
      <c r="DF810">
        <f>INDEX('Data_Price '!BA$2:BA$1266,MATCH(Data!$DN810,'Data_Price '!$BE$2:$BE$1266,0))</f>
        <v>0</v>
      </c>
      <c r="DG810">
        <f>INDEX('Data_Price '!BB$2:BB$1266,MATCH(Data!$DN810,'Data_Price '!$BE$2:$BE$1266,0))</f>
        <v>0</v>
      </c>
      <c r="DH810">
        <f>INDEX('Data_Price '!BC$2:BC$1266,MATCH(Data!$DN810,'Data_Price '!$BE$2:$BE$1266,0))</f>
        <v>0</v>
      </c>
      <c r="DI810">
        <f>INDEX('Data_Price '!BD$2:BD$1266,MATCH(Data!$DN810,'Data_Price '!$BE$2:$BE$1266,0))</f>
        <v>0</v>
      </c>
      <c r="DJ810" s="89" t="e">
        <f ca="1">_xll.Connector("TinyUrl.TinyUrl",DA810,0)</f>
        <v>#NAME?</v>
      </c>
      <c r="DK810" s="89" t="e">
        <f ca="1">_xll.Connector("TinyUrl.TinyUrl",DE810,0)</f>
        <v>#NAME?</v>
      </c>
      <c r="DL810" s="89" t="e">
        <f ca="1">_xll.Connector("TinyUrl.TinyUrl",DI810,0)</f>
        <v>#NAME?</v>
      </c>
      <c r="DM810" s="224" t="str">
        <f t="shared" si="440"/>
        <v>Worldcup Rebels I.SLR</v>
      </c>
      <c r="DN810" s="89" t="str">
        <f t="shared" si="441"/>
        <v xml:space="preserve"> HeadWorldcup Rebels I.SLR165 Unisex</v>
      </c>
      <c r="DO810" s="227"/>
    </row>
    <row r="811" spans="2:119" ht="15.45" customHeight="1">
      <c r="B811" s="224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#VALUE!</v>
      </c>
      <c r="F811" s="43" t="b">
        <f>CL811&gt;Driver!$F$56</f>
        <v>0</v>
      </c>
      <c r="G811" s="43" t="b">
        <f>AND(CB811&gt;Driver!$F$55,CB811&lt;Driver!$G$55)</f>
        <v>0</v>
      </c>
      <c r="H811" s="43" t="e">
        <f t="shared" si="408"/>
        <v>#VALUE!</v>
      </c>
      <c r="I811" s="43">
        <f t="shared" si="409"/>
        <v>0</v>
      </c>
      <c r="J811" s="43" t="e">
        <f t="array" ref="J811">NOT(OR(($H$9:$H$1273=TRUE)*($I$9:$I$1273&gt;0)*($BT$9:$BT$1273=BT811)*($K$9:$K$1273&gt;K811)))</f>
        <v>#VALUE!</v>
      </c>
      <c r="K811" s="72">
        <f t="shared" si="410"/>
        <v>0.6565061711105814</v>
      </c>
      <c r="L811" s="72">
        <f t="shared" si="411"/>
        <v>0.82768189509306267</v>
      </c>
      <c r="M811" s="72">
        <f t="shared" si="412"/>
        <v>0.48533044712810014</v>
      </c>
      <c r="N811" s="72">
        <f t="shared" si="413"/>
        <v>0.18179978498703586</v>
      </c>
      <c r="O811" s="72">
        <f t="shared" si="414"/>
        <v>0.30634841914236255</v>
      </c>
      <c r="P811" s="72">
        <f t="shared" si="415"/>
        <v>0.96784313725490201</v>
      </c>
      <c r="Q811" s="72"/>
      <c r="R811" s="72"/>
      <c r="S811" s="72">
        <f t="shared" si="416"/>
        <v>0.72406385782917471</v>
      </c>
      <c r="T811" s="72">
        <f t="shared" si="417"/>
        <v>0.88835191872411989</v>
      </c>
      <c r="U811" s="72">
        <f t="shared" si="418"/>
        <v>9.9999999999999978E-2</v>
      </c>
      <c r="V811" s="72">
        <f t="shared" si="419"/>
        <v>0.60147855345134282</v>
      </c>
      <c r="W811" s="72">
        <f t="shared" si="420"/>
        <v>0.96447772657450082</v>
      </c>
      <c r="X811" s="72">
        <f t="shared" si="421"/>
        <v>0.17231810490693739</v>
      </c>
      <c r="Y811" s="72">
        <f t="shared" si="422"/>
        <v>0.51466955287189986</v>
      </c>
      <c r="Z811" s="72">
        <f t="shared" si="423"/>
        <v>0.81820021501296414</v>
      </c>
      <c r="AA811" s="72">
        <f t="shared" si="424"/>
        <v>0.69365158085763745</v>
      </c>
      <c r="AB811" s="72">
        <f t="shared" si="425"/>
        <v>3.2156862745097992E-2</v>
      </c>
      <c r="AC811" s="72"/>
      <c r="AD811" s="72"/>
      <c r="AE811" s="72">
        <f t="shared" si="426"/>
        <v>0.27593614217082524</v>
      </c>
      <c r="AF811" s="72">
        <f t="shared" si="427"/>
        <v>0.11164808127588013</v>
      </c>
      <c r="AG811" s="72">
        <f t="shared" si="428"/>
        <v>0.9</v>
      </c>
      <c r="AH811" s="72">
        <f t="shared" si="429"/>
        <v>0.39852144654865718</v>
      </c>
      <c r="AI811" s="72">
        <f t="shared" si="430"/>
        <v>3.552227342549924E-2</v>
      </c>
      <c r="AJ811" s="72">
        <f>(AV811-Driver!$K$179)/(Driver!$L$179-Driver!$K$179)</f>
        <v>6.7681895093062605E-2</v>
      </c>
      <c r="AK811" s="72">
        <f>(AW811-Driver!$K$180)/(Driver!$L$180-Driver!$K$180)</f>
        <v>0.21227471623970001</v>
      </c>
      <c r="AL811" s="72">
        <f>(AX811-Driver!$K$181)/(Driver!$L$181-Driver!$K$181)</f>
        <v>0.41820021501296406</v>
      </c>
      <c r="AM811" s="72">
        <f>(AY811-Driver!$K$182)/(Driver!$L$182-Driver!$K$182)</f>
        <v>0.90765158085763742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31"/>
        <v>1.4245014245014245</v>
      </c>
      <c r="AW811" s="70">
        <f t="shared" si="432"/>
        <v>21.7115223680883</v>
      </c>
      <c r="AX811" s="70">
        <f t="shared" si="433"/>
        <v>4.7638019351166765</v>
      </c>
      <c r="AY811" s="70">
        <f>IFERROR(Driver!$K$19/Data!BH811/Data!BI811*Data!BK811*Data!BL811,"")</f>
        <v>-0.56531009569553925</v>
      </c>
      <c r="AZ811" s="70">
        <f t="shared" si="434"/>
        <v>17.513030528667162</v>
      </c>
      <c r="BA811" s="70"/>
      <c r="BB811" s="70"/>
      <c r="BC811" s="70">
        <f t="shared" si="435"/>
        <v>38.417437939579308</v>
      </c>
      <c r="BD811" s="70">
        <f t="shared" si="436"/>
        <v>20.451303058804093</v>
      </c>
      <c r="BE811" s="70">
        <f t="shared" si="437"/>
        <v>1</v>
      </c>
      <c r="BF811" s="70">
        <f t="shared" si="438"/>
        <v>0.16699222490329002</v>
      </c>
      <c r="BG811" s="70">
        <f t="shared" si="439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219</v>
      </c>
      <c r="BS811" s="8" t="s">
        <v>771</v>
      </c>
      <c r="BT811" s="9" t="s">
        <v>785</v>
      </c>
      <c r="BU811" s="10">
        <v>176</v>
      </c>
      <c r="BV811" s="9" t="s">
        <v>222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307</v>
      </c>
      <c r="CU811" s="10"/>
      <c r="CV811" s="10"/>
      <c r="CW811" s="10"/>
      <c r="CX811" t="str">
        <f>INDEX('Data_Price '!AS$2:AS$1266,MATCH(Data!$DN811,'Data_Price '!$BE$2:$BE$1266,0))</f>
        <v>Rossignol Experience 76 Skis + Xpress 10 GW Bindings 2022 - 176</v>
      </c>
      <c r="CY811" t="str">
        <f>INDEX('Data_Price '!AT$2:AT$1266,MATCH(Data!$DN811,'Data_Price '!$BE$2:$BE$1266,0))</f>
        <v>evo.com</v>
      </c>
      <c r="CZ811">
        <f>INDEX('Data_Price '!AU$2:AU$1266,MATCH(Data!$DN811,'Data_Price '!$BE$2:$BE$1266,0))</f>
        <v>319.95999999999998</v>
      </c>
      <c r="DA811" t="str">
        <f>INDEX('Data_Price '!AV$2:AV$1266,MATCH(Data!$DN811,'Data_Price '!$BE$2:$BE$1266,0))</f>
        <v>https://www.google.com/url?url=https://www.evo.com/ski-packages/rossignol-experience-76-skis-xpress-10-gw-bindings%3Fimage%3D201408/832772/clone.jpg&amp;rct=j&amp;q=&amp;esrc=s&amp;sa=U&amp;ved=0ahUKEwiwsrnnz6P2AhX_mGoFHX0GCV0QsDwIcQ&amp;usg=AOvVaw3cX2ZS3GqhA_4BLbdESB12</v>
      </c>
      <c r="DB811" t="str">
        <f>INDEX('Data_Price '!AW$2:AW$1266,MATCH(Data!$DN811,'Data_Price '!$BE$2:$BE$1266,0))</f>
        <v>Rossignol Experience 76 Skis + Xpress 10 GW Bindings 2022 - 176</v>
      </c>
      <c r="DC811" t="str">
        <f>INDEX('Data_Price '!AX$2:AX$1266,MATCH(Data!$DN811,'Data_Price '!$BE$2:$BE$1266,0))</f>
        <v>evo.com</v>
      </c>
      <c r="DD811">
        <f>INDEX('Data_Price '!AY$2:AY$1266,MATCH(Data!$DN811,'Data_Price '!$BE$2:$BE$1266,0))</f>
        <v>319.95999999999998</v>
      </c>
      <c r="DE811" t="str">
        <f>INDEX('Data_Price '!AZ$2:AZ$1266,MATCH(Data!$DN811,'Data_Price '!$BE$2:$BE$1266,0))</f>
        <v>https://www.google.com/url?q=https://www.evo.com/ski-packages/rossignol-experience-76-skis-xpress-10-gw-bindings%3Fimage%3D201408/832772/clone.jpg&amp;sa=U&amp;ved=0ahUKEwiFgOjnz6P2AhXjnWoFHY4EC_kQ2ykIGA&amp;usg=AOvVaw3cN7EVn-EcRcNCMtnT7Rkc</v>
      </c>
      <c r="DF811" t="str">
        <f>INDEX('Data_Price '!BA$2:BA$1266,MATCH(Data!$DN811,'Data_Price '!$BE$2:$BE$1266,0))</f>
        <v>Rossignol Experience 76 Skis + Xpress 10 GW Bindings 2022 - 176</v>
      </c>
      <c r="DG811" t="str">
        <f>INDEX('Data_Price '!BB$2:BB$1266,MATCH(Data!$DN811,'Data_Price '!$BE$2:$BE$1266,0))</f>
        <v>SkiEssentials.com</v>
      </c>
      <c r="DH811">
        <f>INDEX('Data_Price '!BC$2:BC$1266,MATCH(Data!$DN811,'Data_Price '!$BE$2:$BE$1266,0))</f>
        <v>399.95</v>
      </c>
      <c r="DI811" t="str">
        <f>INDEX('Data_Price '!BD$2:BD$1266,MATCH(Data!$DN811,'Data_Price '!$BE$2:$BE$1266,0))</f>
        <v>https://www.google.com/url?q=https://www.skiessentials.com/2022-rossignol-experience-76-skis-w-xpress-10-gw-bindings.html%23size%3D22403&amp;sa=U&amp;ved=0ahUKEwiFgOjnz6P2AhXjnWoFHY4EC_kQ2ykIGg&amp;usg=AOvVaw15Dcl8ozwWaW-tjbySpMGe</v>
      </c>
      <c r="DJ811" s="89" t="e">
        <f ca="1">_xll.Connector("TinyUrl.TinyUrl",DA811,0)</f>
        <v>#NAME?</v>
      </c>
      <c r="DK811" s="89" t="e">
        <f ca="1">_xll.Connector("TinyUrl.TinyUrl",DE811,0)</f>
        <v>#NAME?</v>
      </c>
      <c r="DL811" s="89" t="e">
        <f ca="1">_xll.Connector("TinyUrl.TinyUrl",DI811,0)</f>
        <v>#NAME?</v>
      </c>
      <c r="DM811" s="224" t="str">
        <f t="shared" si="440"/>
        <v>Experience 76</v>
      </c>
      <c r="DN811" s="89" t="str">
        <f t="shared" si="441"/>
        <v xml:space="preserve"> RossignolExperience 76176 Unisex</v>
      </c>
      <c r="DO811" s="227" t="s">
        <v>1112</v>
      </c>
    </row>
    <row r="812" spans="2:119" ht="15.45" customHeight="1">
      <c r="B812" s="224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#VALUE!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08"/>
        <v>#VALUE!</v>
      </c>
      <c r="I812" s="43">
        <f t="shared" si="409"/>
        <v>0</v>
      </c>
      <c r="J812" s="43" t="e">
        <f t="array" ref="J812">NOT(OR(($H$9:$H$1273=TRUE)*($I$9:$I$1273&gt;0)*($BT$9:$BT$1273=BT812)*($K$9:$K$1273&gt;K812)))</f>
        <v>#VALUE!</v>
      </c>
      <c r="K812" s="72">
        <f t="shared" si="410"/>
        <v>0.54565945958586926</v>
      </c>
      <c r="L812" s="72">
        <f t="shared" si="411"/>
        <v>0.74463298686648938</v>
      </c>
      <c r="M812" s="72">
        <f t="shared" si="412"/>
        <v>0.34668593230524924</v>
      </c>
      <c r="N812" s="72">
        <f t="shared" si="413"/>
        <v>-0.14577878960349078</v>
      </c>
      <c r="O812" s="72">
        <f t="shared" si="414"/>
        <v>0.30230717475453273</v>
      </c>
      <c r="P812" s="72">
        <f t="shared" si="415"/>
        <v>0.8835294117647059</v>
      </c>
      <c r="Q812" s="72"/>
      <c r="R812" s="72"/>
      <c r="S812" s="72">
        <f t="shared" si="416"/>
        <v>0.72528946223010959</v>
      </c>
      <c r="T812" s="72">
        <f t="shared" si="417"/>
        <v>0.94357728304737432</v>
      </c>
      <c r="U812" s="72">
        <f t="shared" si="418"/>
        <v>0.90867489086651942</v>
      </c>
      <c r="V812" s="72">
        <f t="shared" si="419"/>
        <v>0.77437555058916363</v>
      </c>
      <c r="W812" s="72">
        <f t="shared" si="420"/>
        <v>0.9927952029520295</v>
      </c>
      <c r="X812" s="72">
        <f t="shared" si="421"/>
        <v>0.25536701313351062</v>
      </c>
      <c r="Y812" s="72">
        <f t="shared" si="422"/>
        <v>0.65331406769475076</v>
      </c>
      <c r="Z812" s="72">
        <f t="shared" si="423"/>
        <v>1.1457787896034908</v>
      </c>
      <c r="AA812" s="72">
        <f t="shared" si="424"/>
        <v>0.69769282524546727</v>
      </c>
      <c r="AB812" s="72">
        <f t="shared" si="425"/>
        <v>0.1164705882352941</v>
      </c>
      <c r="AC812" s="72"/>
      <c r="AD812" s="72"/>
      <c r="AE812" s="72">
        <f t="shared" si="426"/>
        <v>0.27471053776989035</v>
      </c>
      <c r="AF812" s="72">
        <f t="shared" si="427"/>
        <v>5.6422716952625719E-2</v>
      </c>
      <c r="AG812" s="72">
        <f t="shared" si="428"/>
        <v>9.1325109133480548E-2</v>
      </c>
      <c r="AH812" s="72">
        <f t="shared" si="429"/>
        <v>0.22562444941083634</v>
      </c>
      <c r="AI812" s="72">
        <f t="shared" si="430"/>
        <v>7.2047970479704737E-3</v>
      </c>
      <c r="AJ812" s="72">
        <f>(AV812-Driver!$K$179)/(Driver!$L$179-Driver!$K$179)</f>
        <v>0.49536701313351061</v>
      </c>
      <c r="AK812" s="72">
        <f>(AW812-Driver!$K$180)/(Driver!$L$180-Driver!$K$180)</f>
        <v>0.32125759881498872</v>
      </c>
      <c r="AL812" s="72">
        <f>(AX812-Driver!$K$181)/(Driver!$L$181-Driver!$K$181)</f>
        <v>0.74577878960349075</v>
      </c>
      <c r="AM812" s="72">
        <f>(AY812-Driver!$K$182)/(Driver!$L$182-Driver!$K$182)</f>
        <v>0.91169282524546724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31"/>
        <v>10.425993759327094</v>
      </c>
      <c r="AW812" s="70">
        <f t="shared" si="432"/>
        <v>32.368756889446885</v>
      </c>
      <c r="AX812" s="70">
        <f t="shared" si="433"/>
        <v>7.7120091064314167</v>
      </c>
      <c r="AY812" s="70">
        <f>IFERROR(Driver!$K$19/Data!BH812/Data!BI812*Data!BK812*Data!BL812,"")</f>
        <v>-0.54057165108728644</v>
      </c>
      <c r="AZ812" s="70">
        <f t="shared" si="434"/>
        <v>25.197319434102756</v>
      </c>
      <c r="BA812" s="70"/>
      <c r="BB812" s="70"/>
      <c r="BC812" s="70">
        <f t="shared" si="435"/>
        <v>39.05316746260781</v>
      </c>
      <c r="BD812" s="70">
        <f t="shared" si="436"/>
        <v>5.5773352194138059</v>
      </c>
      <c r="BE812" s="70">
        <f t="shared" si="437"/>
        <v>8.8517321081494956E-3</v>
      </c>
      <c r="BF812" s="70">
        <f t="shared" si="438"/>
        <v>19.694493381469723</v>
      </c>
      <c r="BG812" s="70">
        <f t="shared" si="439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219</v>
      </c>
      <c r="BS812" s="8" t="s">
        <v>771</v>
      </c>
      <c r="BT812" s="9" t="s">
        <v>776</v>
      </c>
      <c r="BU812" s="10">
        <v>176</v>
      </c>
      <c r="BV812" s="9" t="s">
        <v>222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301</v>
      </c>
      <c r="CU812" s="10"/>
      <c r="CV812" s="10"/>
      <c r="CW812" s="10"/>
      <c r="CX812" t="str">
        <f>INDEX('Data_Price '!AS$2:AS$1266,MATCH(Data!$DN812,'Data_Price '!$BE$2:$BE$1266,0))</f>
        <v>Rossignol Blackops Gamer Skis</v>
      </c>
      <c r="CY812" t="str">
        <f>INDEX('Data_Price '!AT$2:AT$1266,MATCH(Data!$DN812,'Data_Price '!$BE$2:$BE$1266,0))</f>
        <v>Snowcountry.eu</v>
      </c>
      <c r="CZ812">
        <f>INDEX('Data_Price '!AU$2:AU$1266,MATCH(Data!$DN812,'Data_Price '!$BE$2:$BE$1266,0))</f>
        <v>519.22</v>
      </c>
      <c r="DA812" t="str">
        <f>INDEX('Data_Price '!AV$2:AV$1266,MATCH(Data!$DN812,'Data_Price '!$BE$2:$BE$1266,0))</f>
        <v>https://www.google.com/url?q=https://www.snowcountry.eu/rossignol-blackops-gamer-19-20.html%3Fartikel_maat%3D65341%26country%3DUS&amp;sa=U&amp;ved=0ahUKEwj4lK7oz6P2AhXZlGoFHSxnC4wQ2ykIHA&amp;usg=AOvVaw1TXaP4CPH8hmhdZSRjCvSQ</v>
      </c>
      <c r="DB812" t="str">
        <f>INDEX('Data_Price '!AW$2:AW$1266,MATCH(Data!$DN812,'Data_Price '!$BE$2:$BE$1266,0))</f>
        <v>Rossignol Blackops Gamer Skis</v>
      </c>
      <c r="DC812" t="str">
        <f>INDEX('Data_Price '!AX$2:AX$1266,MATCH(Data!$DN812,'Data_Price '!$BE$2:$BE$1266,0))</f>
        <v>Curated</v>
      </c>
      <c r="DD812">
        <f>INDEX('Data_Price '!AY$2:AY$1266,MATCH(Data!$DN812,'Data_Price '!$BE$2:$BE$1266,0))</f>
        <v>559.96</v>
      </c>
      <c r="DE812" t="str">
        <f>INDEX('Data_Price '!AZ$2:AZ$1266,MATCH(Data!$DN812,'Data_Price '!$BE$2:$BE$1266,0))</f>
        <v>https://www.google.com/url?url=https://www.curated.com/products/3267003/rossignol-blackops-gamer-ski%3Fc_source%3Dgoogle-shopping&amp;rct=j&amp;q=&amp;esrc=s&amp;sa=U&amp;ved=0ahUKEwimn4Poz6P2AhWdlWoFHeBGAiMQsDwIWA&amp;usg=AOvVaw3Y71RV4Goca5cddyRpFGLR</v>
      </c>
      <c r="DF812" t="str">
        <f>INDEX('Data_Price '!BA$2:BA$1266,MATCH(Data!$DN812,'Data_Price '!$BE$2:$BE$1266,0))</f>
        <v>Rossignol Blackops Gamer Skis</v>
      </c>
      <c r="DG812" t="str">
        <f>INDEX('Data_Price '!BB$2:BB$1266,MATCH(Data!$DN812,'Data_Price '!$BE$2:$BE$1266,0))</f>
        <v>Curated</v>
      </c>
      <c r="DH812">
        <f>INDEX('Data_Price '!BC$2:BC$1266,MATCH(Data!$DN812,'Data_Price '!$BE$2:$BE$1266,0))</f>
        <v>559.96</v>
      </c>
      <c r="DI812" t="str">
        <f>INDEX('Data_Price '!BD$2:BD$1266,MATCH(Data!$DN812,'Data_Price '!$BE$2:$BE$1266,0))</f>
        <v>https://www.google.com/url?q=https://www.curated.com/products/3267003/rossignol-blackops-gamer-ski%3Fc_source%3Dgoogle-shopping&amp;sa=U&amp;ved=0ahUKEwj4lK7oz6P2AhXZlGoFHSxnC4wQ2ykIGA&amp;usg=AOvVaw0Pe6sR1cAJjxdXB-YOVdsC</v>
      </c>
      <c r="DJ812" s="89" t="e">
        <f ca="1">_xll.Connector("TinyUrl.TinyUrl",DA812,0)</f>
        <v>#NAME?</v>
      </c>
      <c r="DK812" s="89" t="e">
        <f ca="1">_xll.Connector("TinyUrl.TinyUrl",DE812,0)</f>
        <v>#NAME?</v>
      </c>
      <c r="DL812" s="89" t="e">
        <f ca="1">_xll.Connector("TinyUrl.TinyUrl",DI812,0)</f>
        <v>#NAME?</v>
      </c>
      <c r="DM812" s="224" t="str">
        <f t="shared" si="440"/>
        <v>Blackops Gamer</v>
      </c>
      <c r="DN812" s="89" t="str">
        <f t="shared" si="441"/>
        <v xml:space="preserve"> RossignolBlackops Gamer176 Unisex</v>
      </c>
      <c r="DO812" s="227"/>
    </row>
    <row r="813" spans="2:119" ht="15.45" customHeight="1">
      <c r="B813" s="224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#VALUE!</v>
      </c>
      <c r="F813" s="43" t="b">
        <f>CL813&gt;Driver!$F$56</f>
        <v>1</v>
      </c>
      <c r="G813" s="43" t="b">
        <f>AND(CB813&gt;Driver!$F$55,CB813&lt;Driver!$G$55)</f>
        <v>1</v>
      </c>
      <c r="H813" s="43" t="e">
        <f t="shared" si="408"/>
        <v>#VALUE!</v>
      </c>
      <c r="I813" s="43">
        <f t="shared" si="409"/>
        <v>0</v>
      </c>
      <c r="J813" s="43" t="e">
        <f t="array" ref="J813">NOT(OR(($H$9:$H$1273=TRUE)*($I$9:$I$1273&gt;0)*($BT$9:$BT$1273=BT813)*($K$9:$K$1273&gt;K813)))</f>
        <v>#VALUE!</v>
      </c>
      <c r="K813" s="72">
        <f t="shared" si="410"/>
        <v>0.61270170277352753</v>
      </c>
      <c r="L813" s="72">
        <f t="shared" si="411"/>
        <v>0.91125936669083885</v>
      </c>
      <c r="M813" s="72">
        <f t="shared" si="412"/>
        <v>0.31414403885621622</v>
      </c>
      <c r="N813" s="72">
        <f t="shared" si="413"/>
        <v>-1.2976664769493329E-2</v>
      </c>
      <c r="O813" s="72">
        <f t="shared" si="414"/>
        <v>0.28511466369108296</v>
      </c>
      <c r="P813" s="72">
        <f t="shared" si="415"/>
        <v>0.67029411764705893</v>
      </c>
      <c r="Q813" s="72"/>
      <c r="R813" s="72"/>
      <c r="S813" s="72">
        <f t="shared" si="416"/>
        <v>0.75964794151316484</v>
      </c>
      <c r="T813" s="72">
        <f t="shared" si="417"/>
        <v>0.97827832754351041</v>
      </c>
      <c r="U813" s="72">
        <f t="shared" si="418"/>
        <v>0.94364857287344517</v>
      </c>
      <c r="V813" s="72">
        <f t="shared" si="419"/>
        <v>0.68614233454884732</v>
      </c>
      <c r="W813" s="72">
        <f t="shared" si="420"/>
        <v>0.9964834318006679</v>
      </c>
      <c r="X813" s="72">
        <f t="shared" si="421"/>
        <v>8.874063330916121E-2</v>
      </c>
      <c r="Y813" s="72">
        <f t="shared" si="422"/>
        <v>0.68585596114378378</v>
      </c>
      <c r="Z813" s="72">
        <f t="shared" si="423"/>
        <v>1.0129766647694933</v>
      </c>
      <c r="AA813" s="72">
        <f t="shared" si="424"/>
        <v>0.71488533630891704</v>
      </c>
      <c r="AB813" s="72">
        <f t="shared" si="425"/>
        <v>0.32970588235294107</v>
      </c>
      <c r="AC813" s="72"/>
      <c r="AD813" s="72"/>
      <c r="AE813" s="72">
        <f t="shared" si="426"/>
        <v>0.24035205848683516</v>
      </c>
      <c r="AF813" s="72">
        <f t="shared" si="427"/>
        <v>2.1721672456489621E-2</v>
      </c>
      <c r="AG813" s="72">
        <f t="shared" si="428"/>
        <v>5.6351427126554887E-2</v>
      </c>
      <c r="AH813" s="72">
        <f t="shared" si="429"/>
        <v>0.31385766545115262</v>
      </c>
      <c r="AI813" s="72">
        <f t="shared" si="430"/>
        <v>3.5165681993321526E-3</v>
      </c>
      <c r="AJ813" s="72">
        <f>(AV813-Driver!$K$179)/(Driver!$L$179-Driver!$K$179)</f>
        <v>0.3287406333091612</v>
      </c>
      <c r="AK813" s="72">
        <f>(AW813-Driver!$K$180)/(Driver!$L$180-Driver!$K$180)</f>
        <v>0.50884809272807652</v>
      </c>
      <c r="AL813" s="72">
        <f>(AX813-Driver!$K$181)/(Driver!$L$181-Driver!$K$181)</f>
        <v>0.61297666476949342</v>
      </c>
      <c r="AM813" s="72">
        <f>(AY813-Driver!$K$182)/(Driver!$L$182-Driver!$K$182)</f>
        <v>0.92888533630891701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31"/>
        <v>6.919006919006919</v>
      </c>
      <c r="AW813" s="70">
        <f t="shared" si="432"/>
        <v>50.712884337426267</v>
      </c>
      <c r="AX813" s="70">
        <f t="shared" si="433"/>
        <v>6.5167899829254408</v>
      </c>
      <c r="AY813" s="70">
        <f>IFERROR(Driver!$K$19/Data!BH813/Data!BI813*Data!BK813*Data!BL813,"")</f>
        <v>-0.4353278346279843</v>
      </c>
      <c r="AZ813" s="70">
        <f t="shared" si="434"/>
        <v>44.631422189128813</v>
      </c>
      <c r="BA813" s="70"/>
      <c r="BB813" s="70"/>
      <c r="BC813" s="70">
        <f t="shared" si="435"/>
        <v>56.875149523001404</v>
      </c>
      <c r="BD813" s="70">
        <f t="shared" si="436"/>
        <v>8.6483161707093572</v>
      </c>
      <c r="BE813" s="70">
        <f t="shared" si="437"/>
        <v>4.3819175203850674E-2</v>
      </c>
      <c r="BF813" s="70">
        <f t="shared" si="438"/>
        <v>9.729171503141071</v>
      </c>
      <c r="BG813" s="70">
        <f t="shared" si="439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219</v>
      </c>
      <c r="BS813" s="8" t="s">
        <v>742</v>
      </c>
      <c r="BT813" s="9" t="s">
        <v>747</v>
      </c>
      <c r="BU813" s="10">
        <v>172</v>
      </c>
      <c r="BV813" s="9" t="s">
        <v>222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305</v>
      </c>
      <c r="CU813" s="9" t="s">
        <v>301</v>
      </c>
      <c r="CV813" s="10"/>
      <c r="CW813" s="10"/>
      <c r="CX813" t="str">
        <f>INDEX('Data_Price '!AS$2:AS$1266,MATCH(Data!$DN813,'Data_Price '!$BE$2:$BE$1266,0))</f>
        <v>Nordica Enforcer 104 Free Skis 2022</v>
      </c>
      <c r="CY813" t="str">
        <f>INDEX('Data_Price '!AT$2:AT$1266,MATCH(Data!$DN813,'Data_Price '!$BE$2:$BE$1266,0))</f>
        <v>SkiEssentials.com</v>
      </c>
      <c r="CZ813">
        <f>INDEX('Data_Price '!AU$2:AU$1266,MATCH(Data!$DN813,'Data_Price '!$BE$2:$BE$1266,0))</f>
        <v>639.99</v>
      </c>
      <c r="DA813" t="str">
        <f>INDEX('Data_Price '!AV$2:AV$1266,MATCH(Data!$DN813,'Data_Price '!$BE$2:$BE$1266,0))</f>
        <v>https://www.google.com/url?url=https://www.skiessentials.com/2022-nordica-enforcer-104-free-skis.html&amp;rct=j&amp;q=&amp;esrc=s&amp;sa=U&amp;ved=0ahUKEwjb69Xoz6P2AhVTm2oFHaQUCGgQsDwIbQ&amp;usg=AOvVaw1Y89zv3KLkTWKA5TL_2ci5</v>
      </c>
      <c r="DB813" t="str">
        <f>INDEX('Data_Price '!AW$2:AW$1266,MATCH(Data!$DN813,'Data_Price '!$BE$2:$BE$1266,0))</f>
        <v>Nordica Enforcer 104 Free Skis 2022</v>
      </c>
      <c r="DC813" t="str">
        <f>INDEX('Data_Price '!AX$2:AX$1266,MATCH(Data!$DN813,'Data_Price '!$BE$2:$BE$1266,0))</f>
        <v>SkiEssentials.com</v>
      </c>
      <c r="DD813">
        <f>INDEX('Data_Price '!AY$2:AY$1266,MATCH(Data!$DN813,'Data_Price '!$BE$2:$BE$1266,0))</f>
        <v>639.99</v>
      </c>
      <c r="DE813" t="str">
        <f>INDEX('Data_Price '!AZ$2:AZ$1266,MATCH(Data!$DN813,'Data_Price '!$BE$2:$BE$1266,0))</f>
        <v>https://www.google.com/url?q=https://www.skiessentials.com/2022-nordica-enforcer-104-free-skis.html&amp;sa=U&amp;ved=0ahUKEwjnqIbpz6P2AhVXkmoFHVWWDREQ2ykIFw&amp;usg=AOvVaw0wsLfTeImpTOm5GaGM3WYg</v>
      </c>
      <c r="DF813" t="str">
        <f>INDEX('Data_Price '!BA$2:BA$1266,MATCH(Data!$DN813,'Data_Price '!$BE$2:$BE$1266,0))</f>
        <v>2022 Nordica Enforcer Free 104 172</v>
      </c>
      <c r="DG813" t="str">
        <f>INDEX('Data_Price '!BB$2:BB$1266,MATCH(Data!$DN813,'Data_Price '!$BE$2:$BE$1266,0))</f>
        <v>Ski Town All-Stars</v>
      </c>
      <c r="DH813">
        <f>INDEX('Data_Price '!BC$2:BC$1266,MATCH(Data!$DN813,'Data_Price '!$BE$2:$BE$1266,0))</f>
        <v>639.99</v>
      </c>
      <c r="DI813" t="str">
        <f>INDEX('Data_Price '!BD$2:BD$1266,MATCH(Data!$DN813,'Data_Price '!$BE$2:$BE$1266,0))</f>
        <v>https://www.google.com/url?url=https://skitownallstars.com/products/2022-nordica-enforcer-free-104&amp;rct=j&amp;q=&amp;esrc=s&amp;sa=U&amp;ved=0ahUKEwjb69Xoz6P2AhVTm2oFHaQUCGgQ2SkIdw&amp;usg=AOvVaw08Ov6Mt4SmkkG9vrfFEdFS</v>
      </c>
      <c r="DJ813" s="89" t="e">
        <f ca="1">_xll.Connector("TinyUrl.TinyUrl",DA813,0)</f>
        <v>#NAME?</v>
      </c>
      <c r="DK813" s="89" t="e">
        <f ca="1">_xll.Connector("TinyUrl.TinyUrl",DE813,0)</f>
        <v>#NAME?</v>
      </c>
      <c r="DL813" s="89" t="e">
        <f ca="1">_xll.Connector("TinyUrl.TinyUrl",DI813,0)</f>
        <v>#NAME?</v>
      </c>
      <c r="DM813" s="224" t="str">
        <f t="shared" si="440"/>
        <v>Enforcer 104 Free</v>
      </c>
      <c r="DN813" s="89" t="str">
        <f t="shared" si="441"/>
        <v xml:space="preserve"> NordicaEnforcer 104 Free172 Unisex</v>
      </c>
      <c r="DO813" s="227" t="s">
        <v>1106</v>
      </c>
    </row>
    <row r="814" spans="2:119" ht="15.45" customHeight="1">
      <c r="B814" s="224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#VALUE!</v>
      </c>
      <c r="F814" s="43" t="b">
        <f>CL814&gt;Driver!$F$56</f>
        <v>0</v>
      </c>
      <c r="G814" s="43" t="b">
        <f>AND(CB814&gt;Driver!$F$55,CB814&lt;Driver!$G$55)</f>
        <v>0</v>
      </c>
      <c r="H814" s="43" t="e">
        <f t="shared" si="408"/>
        <v>#VALUE!</v>
      </c>
      <c r="I814" s="43">
        <f t="shared" si="409"/>
        <v>0</v>
      </c>
      <c r="J814" s="43" t="e">
        <f t="array" ref="J814">NOT(OR(($H$9:$H$1273=TRUE)*($I$9:$I$1273&gt;0)*($BT$9:$BT$1273=BT814)*($K$9:$K$1273&gt;K814)))</f>
        <v>#VALUE!</v>
      </c>
      <c r="K814" s="72">
        <f t="shared" si="410"/>
        <v>0.78167344509628056</v>
      </c>
      <c r="L814" s="72">
        <f t="shared" si="411"/>
        <v>0.90454919023446934</v>
      </c>
      <c r="M814" s="72">
        <f t="shared" si="412"/>
        <v>0.65879769995809179</v>
      </c>
      <c r="N814" s="72">
        <f t="shared" si="413"/>
        <v>0.49926010244735342</v>
      </c>
      <c r="O814" s="72">
        <f t="shared" si="414"/>
        <v>0.5315937817406472</v>
      </c>
      <c r="P814" s="72">
        <f t="shared" si="415"/>
        <v>0.94553921568627453</v>
      </c>
      <c r="Q814" s="72"/>
      <c r="R814" s="72"/>
      <c r="S814" s="72">
        <f t="shared" si="416"/>
        <v>0.74317905771931803</v>
      </c>
      <c r="T814" s="72">
        <f t="shared" si="417"/>
        <v>0.90639714048374287</v>
      </c>
      <c r="U814" s="72">
        <f t="shared" si="418"/>
        <v>9.9999999999999978E-2</v>
      </c>
      <c r="V814" s="72">
        <f t="shared" si="419"/>
        <v>0.61704188363957946</v>
      </c>
      <c r="W814" s="72">
        <f t="shared" si="420"/>
        <v>0.99544776119402989</v>
      </c>
      <c r="X814" s="72">
        <f t="shared" si="421"/>
        <v>9.5450809765530609E-2</v>
      </c>
      <c r="Y814" s="72">
        <f t="shared" si="422"/>
        <v>0.34120230004190827</v>
      </c>
      <c r="Z814" s="72">
        <f t="shared" si="423"/>
        <v>0.50073989755264658</v>
      </c>
      <c r="AA814" s="72">
        <f t="shared" si="424"/>
        <v>0.4684062182593528</v>
      </c>
      <c r="AB814" s="72">
        <f t="shared" si="425"/>
        <v>5.4460784313725474E-2</v>
      </c>
      <c r="AC814" s="72"/>
      <c r="AD814" s="72"/>
      <c r="AE814" s="72">
        <f t="shared" si="426"/>
        <v>0.25682094228068203</v>
      </c>
      <c r="AF814" s="72">
        <f t="shared" si="427"/>
        <v>9.3602859516257145E-2</v>
      </c>
      <c r="AG814" s="72">
        <f t="shared" si="428"/>
        <v>0.9</v>
      </c>
      <c r="AH814" s="72">
        <f t="shared" si="429"/>
        <v>0.38295811636042049</v>
      </c>
      <c r="AI814" s="72">
        <f t="shared" si="430"/>
        <v>4.5522388059701449E-3</v>
      </c>
      <c r="AJ814" s="72">
        <f>(AV814-Driver!$K$179)/(Driver!$L$179-Driver!$K$179)</f>
        <v>0.14454919023446938</v>
      </c>
      <c r="AK814" s="72">
        <f>(AW814-Driver!$K$180)/(Driver!$L$180-Driver!$K$180)</f>
        <v>0.18974419462813583</v>
      </c>
      <c r="AL814" s="72">
        <f>(AX814-Driver!$K$181)/(Driver!$L$181-Driver!$K$181)</f>
        <v>0.10073989755264656</v>
      </c>
      <c r="AM814" s="72">
        <f>(AY814-Driver!$K$182)/(Driver!$L$182-Driver!$K$182)</f>
        <v>0.68240621825935277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31"/>
        <v>3.0423280423280419</v>
      </c>
      <c r="AW814" s="70">
        <f t="shared" si="432"/>
        <v>19.508304330273049</v>
      </c>
      <c r="AX814" s="70">
        <f t="shared" si="433"/>
        <v>1.9066590779738191</v>
      </c>
      <c r="AY814" s="70">
        <f>IFERROR(Driver!$K$19/Data!BH814/Data!BI814*Data!BK814*Data!BL814,"")</f>
        <v>-1.944147748445372</v>
      </c>
      <c r="AZ814" s="70">
        <f t="shared" si="434"/>
        <v>19.545793000744602</v>
      </c>
      <c r="BA814" s="70"/>
      <c r="BB814" s="70"/>
      <c r="BC814" s="70">
        <f t="shared" si="435"/>
        <v>48.332625009310341</v>
      </c>
      <c r="BD814" s="70">
        <f t="shared" si="436"/>
        <v>2.2869584818467641</v>
      </c>
      <c r="BE814" s="70">
        <f t="shared" si="437"/>
        <v>1</v>
      </c>
      <c r="BF814" s="70">
        <f t="shared" si="438"/>
        <v>1.9247610310819179</v>
      </c>
      <c r="BG814" s="70">
        <f t="shared" si="439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219</v>
      </c>
      <c r="BS814" s="8" t="s">
        <v>950</v>
      </c>
      <c r="BT814" s="9" t="s">
        <v>708</v>
      </c>
      <c r="BU814" s="10">
        <v>174</v>
      </c>
      <c r="BV814" s="9" t="s">
        <v>222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302</v>
      </c>
      <c r="CU814" s="9" t="s">
        <v>388</v>
      </c>
      <c r="CV814" s="10"/>
      <c r="CW814" s="10"/>
      <c r="CX814" t="str">
        <f>INDEX('Data_Price '!AS$2:AS$1266,MATCH(Data!$DN814,'Data_Price '!$BE$2:$BE$1266,0))</f>
        <v>K2 Wayback 88</v>
      </c>
      <c r="CY814" t="str">
        <f>INDEX('Data_Price '!AT$2:AT$1266,MATCH(Data!$DN814,'Data_Price '!$BE$2:$BE$1266,0))</f>
        <v>Snowcountry.eu</v>
      </c>
      <c r="CZ814">
        <f>INDEX('Data_Price '!AU$2:AU$1266,MATCH(Data!$DN814,'Data_Price '!$BE$2:$BE$1266,0))</f>
        <v>294.86</v>
      </c>
      <c r="DA814" t="str">
        <f>INDEX('Data_Price '!AV$2:AV$1266,MATCH(Data!$DN814,'Data_Price '!$BE$2:$BE$1266,0))</f>
        <v>https://www.google.com/url?url=https://www.snowcountry.eu/k2-wayback-88-9395.html%3Fartikel_maat%3D65336%26country%3DUS&amp;rct=j&amp;q=&amp;esrc=s&amp;sa=U&amp;ved=0ahUKEwiOq6fpz6P2AhXZnGoFHSAKBrcQsDwIRA&amp;usg=AOvVaw1RyJfkxmoVjjuc3hdioRt7</v>
      </c>
      <c r="DB814" t="str">
        <f>INDEX('Data_Price '!AW$2:AW$1266,MATCH(Data!$DN814,'Data_Price '!$BE$2:$BE$1266,0))</f>
        <v>K2 Wayback 88</v>
      </c>
      <c r="DC814" t="str">
        <f>INDEX('Data_Price '!AX$2:AX$1266,MATCH(Data!$DN814,'Data_Price '!$BE$2:$BE$1266,0))</f>
        <v>Snowcountry.eu</v>
      </c>
      <c r="DD814">
        <f>INDEX('Data_Price '!AY$2:AY$1266,MATCH(Data!$DN814,'Data_Price '!$BE$2:$BE$1266,0))</f>
        <v>294.86</v>
      </c>
      <c r="DE814" t="str">
        <f>INDEX('Data_Price '!AZ$2:AZ$1266,MATCH(Data!$DN814,'Data_Price '!$BE$2:$BE$1266,0))</f>
        <v>https://www.google.com/url?q=https://www.snowcountry.eu/k2-wayback-88-9395.html%3Fartikel_maat%3D65336%26country%3DUS&amp;sa=U&amp;ved=0ahUKEwjM_tbpz6P2AhXrlWoFHW8dDBIQ2ykIGQ&amp;usg=AOvVaw0T0hK6j59Lx3krX8h7Sf0w</v>
      </c>
      <c r="DF814" t="str">
        <f>INDEX('Data_Price '!BA$2:BA$1266,MATCH(Data!$DN814,'Data_Price '!$BE$2:$BE$1266,0))</f>
        <v>K2 Wayback 88 174</v>
      </c>
      <c r="DG814" t="str">
        <f>INDEX('Data_Price '!BB$2:BB$1266,MATCH(Data!$DN814,'Data_Price '!$BE$2:$BE$1266,0))</f>
        <v>Telemark Pyrenees</v>
      </c>
      <c r="DH814">
        <f>INDEX('Data_Price '!BC$2:BC$1266,MATCH(Data!$DN814,'Data_Price '!$BE$2:$BE$1266,0))</f>
        <v>369.1</v>
      </c>
      <c r="DI814" t="str">
        <f>INDEX('Data_Price '!BD$2:BD$1266,MATCH(Data!$DN814,'Data_Price '!$BE$2:$BE$1266,0))</f>
        <v>https://www.google.com/url?q=https://www.telemark-pyrenees.com/ski/k2-wayback-88-ski-2022%3Fcurrency%3DUSD%26tax%3Dex_vat%26country%3DUS%26var%3D67701&amp;sa=U&amp;ved=0ahUKEwjMx_Tpz6P2AhW1lGoFHSV6CU8Q2ykIGw&amp;usg=AOvVaw30PgZpYgbNyfIdUFvyb0md</v>
      </c>
      <c r="DJ814" s="89" t="e">
        <f ca="1">_xll.Connector("TinyUrl.TinyUrl",DA814,0)</f>
        <v>#NAME?</v>
      </c>
      <c r="DK814" s="89" t="e">
        <f ca="1">_xll.Connector("TinyUrl.TinyUrl",DE814,0)</f>
        <v>#NAME?</v>
      </c>
      <c r="DL814" s="89" t="e">
        <f ca="1">_xll.Connector("TinyUrl.TinyUrl",DI814,0)</f>
        <v>#NAME?</v>
      </c>
      <c r="DM814" s="224" t="str">
        <f t="shared" si="440"/>
        <v>Wayback 88</v>
      </c>
      <c r="DN814" s="89" t="str">
        <f t="shared" si="441"/>
        <v xml:space="preserve"> K2Wayback 88174 Unisex</v>
      </c>
      <c r="DO814" s="227"/>
    </row>
    <row r="815" spans="2:119" ht="15.45" customHeight="1">
      <c r="B815" s="224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#VALUE!</v>
      </c>
      <c r="F815" s="43" t="b">
        <f>CL815&gt;Driver!$F$56</f>
        <v>0</v>
      </c>
      <c r="G815" s="43" t="b">
        <f>AND(CB815&gt;Driver!$F$55,CB815&lt;Driver!$G$55)</f>
        <v>0</v>
      </c>
      <c r="H815" s="43" t="e">
        <f t="shared" si="408"/>
        <v>#VALUE!</v>
      </c>
      <c r="I815" s="43">
        <f t="shared" si="409"/>
        <v>0</v>
      </c>
      <c r="J815" s="43" t="e">
        <f t="array" ref="J815">NOT(OR(($H$9:$H$1273=TRUE)*($I$9:$I$1273&gt;0)*($BT$9:$BT$1273=BT815)*($K$9:$K$1273&gt;K815)))</f>
        <v>#VALUE!</v>
      </c>
      <c r="K815" s="72">
        <f t="shared" si="410"/>
        <v>0.64367143127027127</v>
      </c>
      <c r="L815" s="72">
        <f t="shared" si="411"/>
        <v>0.94346627991298038</v>
      </c>
      <c r="M815" s="72">
        <f t="shared" si="412"/>
        <v>0.34387658262756216</v>
      </c>
      <c r="N815" s="72">
        <f t="shared" si="413"/>
        <v>3.8879403022829329E-2</v>
      </c>
      <c r="O815" s="72">
        <f t="shared" si="414"/>
        <v>0.28373073701672014</v>
      </c>
      <c r="P815" s="72">
        <f t="shared" si="415"/>
        <v>0.70901960784313733</v>
      </c>
      <c r="Q815" s="72"/>
      <c r="R815" s="72"/>
      <c r="S815" s="72">
        <f t="shared" si="416"/>
        <v>0.76794581863655809</v>
      </c>
      <c r="T815" s="72">
        <f t="shared" si="417"/>
        <v>0.9273321464571167</v>
      </c>
      <c r="U815" s="72">
        <f t="shared" si="418"/>
        <v>0.79983606560058873</v>
      </c>
      <c r="V815" s="72">
        <f t="shared" si="419"/>
        <v>0.63378733112681496</v>
      </c>
      <c r="W815" s="72">
        <f t="shared" si="420"/>
        <v>0.96450868040708115</v>
      </c>
      <c r="X815" s="72">
        <f t="shared" si="421"/>
        <v>5.6533720087019596E-2</v>
      </c>
      <c r="Y815" s="72">
        <f t="shared" si="422"/>
        <v>0.65612341737243784</v>
      </c>
      <c r="Z815" s="72">
        <f t="shared" si="423"/>
        <v>0.96112059697717067</v>
      </c>
      <c r="AA815" s="72">
        <f t="shared" si="424"/>
        <v>0.71626926298327986</v>
      </c>
      <c r="AB815" s="72">
        <f t="shared" si="425"/>
        <v>0.29098039215686267</v>
      </c>
      <c r="AC815" s="72"/>
      <c r="AD815" s="72"/>
      <c r="AE815" s="72">
        <f t="shared" si="426"/>
        <v>0.23205418136344194</v>
      </c>
      <c r="AF815" s="72">
        <f t="shared" si="427"/>
        <v>7.2667853542883354E-2</v>
      </c>
      <c r="AG815" s="72">
        <f t="shared" si="428"/>
        <v>0.20016393439941124</v>
      </c>
      <c r="AH815" s="72">
        <f t="shared" si="429"/>
        <v>0.3662126688731851</v>
      </c>
      <c r="AI815" s="72">
        <f t="shared" si="430"/>
        <v>3.5491319592918846E-2</v>
      </c>
      <c r="AJ815" s="72">
        <f>(AV815-Driver!$K$179)/(Driver!$L$179-Driver!$K$179)</f>
        <v>0.1834662799129804</v>
      </c>
      <c r="AK815" s="72">
        <f>(AW815-Driver!$K$180)/(Driver!$L$180-Driver!$K$180)</f>
        <v>0.46806968901281326</v>
      </c>
      <c r="AL815" s="72">
        <f>(AX815-Driver!$K$181)/(Driver!$L$181-Driver!$K$181)</f>
        <v>0.56112059697717065</v>
      </c>
      <c r="AM815" s="72">
        <f>(AY815-Driver!$K$182)/(Driver!$L$182-Driver!$K$182)</f>
        <v>0.93026926298327983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31"/>
        <v>3.8614163614163615</v>
      </c>
      <c r="AW815" s="70">
        <f t="shared" si="432"/>
        <v>46.725239658455912</v>
      </c>
      <c r="AX815" s="70">
        <f t="shared" si="433"/>
        <v>6.0500853727945358</v>
      </c>
      <c r="AY815" s="70">
        <f>IFERROR(Driver!$K$19/Data!BH815/Data!BI815*Data!BK815*Data!BL815,"")</f>
        <v>-0.42685613876155482</v>
      </c>
      <c r="AZ815" s="70">
        <f t="shared" si="434"/>
        <v>41.102010424422929</v>
      </c>
      <c r="BA815" s="70"/>
      <c r="BB815" s="70"/>
      <c r="BC815" s="70">
        <f t="shared" si="435"/>
        <v>61.179316072811353</v>
      </c>
      <c r="BD815" s="70">
        <f t="shared" si="436"/>
        <v>17.001621973310399</v>
      </c>
      <c r="BE815" s="70">
        <f t="shared" si="437"/>
        <v>0.30028877727652398</v>
      </c>
      <c r="BF815" s="70">
        <f t="shared" si="438"/>
        <v>3.8160416813384077</v>
      </c>
      <c r="BG815" s="70">
        <f t="shared" si="439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219</v>
      </c>
      <c r="BS815" s="8" t="s">
        <v>742</v>
      </c>
      <c r="BT815" s="9" t="s">
        <v>750</v>
      </c>
      <c r="BU815" s="10">
        <v>172</v>
      </c>
      <c r="BV815" s="9" t="s">
        <v>222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305</v>
      </c>
      <c r="CU815" s="10"/>
      <c r="CV815" s="10"/>
      <c r="CW815" s="10"/>
      <c r="CX815" t="str">
        <f>INDEX('Data_Price '!AS$2:AS$1266,MATCH(Data!$DN815,'Data_Price '!$BE$2:$BE$1266,0))</f>
        <v>Nordica Enforcer 88 / Santa Ana 93 Ski Skins - 2022 172 cm</v>
      </c>
      <c r="CY815" t="str">
        <f>INDEX('Data_Price '!AT$2:AT$1266,MATCH(Data!$DN815,'Data_Price '!$BE$2:$BE$1266,0))</f>
        <v>Arlberg Ski &amp; Surf Shops</v>
      </c>
      <c r="CZ815">
        <f>INDEX('Data_Price '!AU$2:AU$1266,MATCH(Data!$DN815,'Data_Price '!$BE$2:$BE$1266,0))</f>
        <v>209.95</v>
      </c>
      <c r="DA815" t="str">
        <f>INDEX('Data_Price '!AV$2:AV$1266,MATCH(Data!$DN815,'Data_Price '!$BE$2:$BE$1266,0))</f>
        <v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i0rZDqz6P2AhWWlGoFHdDXCpYQ2SkIfg&amp;usg=AOvVaw0Iogk1Lta2oKF6dW141TUL</v>
      </c>
      <c r="DB815" t="str">
        <f>INDEX('Data_Price '!AW$2:AW$1266,MATCH(Data!$DN815,'Data_Price '!$BE$2:$BE$1266,0))</f>
        <v>2022 Nordica Enforcer 88 Demo Skis w/ Marker Griffon 13 Demo Bindings - 186| Ski Essentials</v>
      </c>
      <c r="DC815" t="str">
        <f>INDEX('Data_Price '!AX$2:AX$1266,MATCH(Data!$DN815,'Data_Price '!$BE$2:$BE$1266,0))</f>
        <v>SkiEssentials.com</v>
      </c>
      <c r="DD815">
        <f>INDEX('Data_Price '!AY$2:AY$1266,MATCH(Data!$DN815,'Data_Price '!$BE$2:$BE$1266,0))</f>
        <v>599</v>
      </c>
      <c r="DE815" t="str">
        <f>INDEX('Data_Price '!AZ$2:AZ$1266,MATCH(Data!$DN815,'Data_Price '!$BE$2:$BE$1266,0))</f>
        <v>https://www.google.com/url?url=https://www.skiessentials.com/2022-nordica-enforcer-88-demo-skis-w-marker-griffon-13-demo-bindings.html%23size%3D22403&amp;rct=j&amp;q=&amp;esrc=s&amp;sa=U&amp;ved=0ahUKEwi0rZDqz6P2AhWWlGoFHdDXCpYQsDwIeA&amp;usg=AOvVaw3O3peLZIJ1d-ml9NHHt-0o</v>
      </c>
      <c r="DF815" t="str">
        <f>INDEX('Data_Price '!BA$2:BA$1266,MATCH(Data!$DN815,'Data_Price '!$BE$2:$BE$1266,0))</f>
        <v>Nordica Enforcer 88 Skis Â· 2022 Â· 172 cm</v>
      </c>
      <c r="DG815" t="str">
        <f>INDEX('Data_Price '!BB$2:BB$1266,MATCH(Data!$DN815,'Data_Price '!$BE$2:$BE$1266,0))</f>
        <v xml:space="preserve">Aspen East </v>
      </c>
      <c r="DH815">
        <f>INDEX('Data_Price '!BC$2:BC$1266,MATCH(Data!$DN815,'Data_Price '!$BE$2:$BE$1266,0))</f>
        <v>649</v>
      </c>
      <c r="DI815" t="str">
        <f>INDEX('Data_Price '!BD$2:BD$1266,MATCH(Data!$DN815,'Data_Price '!$BE$2:$BE$1266,0))</f>
        <v>https://www.google.com/url?q=https://www.aspeneast.com/nordica-enforcer-88-ski-202409.html&amp;sa=U&amp;ved=0ahUKEwigo9Xqz6P2AhVwnGoFHWijBVMQ2ykIGw&amp;usg=AOvVaw3re84kzJA0iLo5K89xlE5q</v>
      </c>
      <c r="DJ815" s="89" t="e">
        <f ca="1">_xll.Connector("TinyUrl.TinyUrl",DA815,0)</f>
        <v>#NAME?</v>
      </c>
      <c r="DK815" s="89" t="e">
        <f ca="1">_xll.Connector("TinyUrl.TinyUrl",DE815,0)</f>
        <v>#NAME?</v>
      </c>
      <c r="DL815" s="89" t="e">
        <f ca="1">_xll.Connector("TinyUrl.TinyUrl",DI815,0)</f>
        <v>#NAME?</v>
      </c>
      <c r="DM815" s="224" t="str">
        <f t="shared" si="440"/>
        <v>Enforcer 88</v>
      </c>
      <c r="DN815" s="89" t="str">
        <f t="shared" si="441"/>
        <v xml:space="preserve"> NordicaEnforcer 88172 Unisex</v>
      </c>
      <c r="DO815" s="227"/>
    </row>
    <row r="816" spans="2:119" ht="15.45" customHeight="1">
      <c r="B816" s="224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#VALUE!</v>
      </c>
      <c r="F816" s="43" t="b">
        <f>CL816&gt;Driver!$F$56</f>
        <v>0</v>
      </c>
      <c r="G816" s="43" t="b">
        <f>AND(CB816&gt;Driver!$F$55,CB816&lt;Driver!$G$55)</f>
        <v>0</v>
      </c>
      <c r="H816" s="43" t="e">
        <f t="shared" si="408"/>
        <v>#VALUE!</v>
      </c>
      <c r="I816" s="43">
        <f t="shared" si="409"/>
        <v>0</v>
      </c>
      <c r="J816" s="43" t="e">
        <f t="array" ref="J816">NOT(OR(($H$9:$H$1273=TRUE)*($I$9:$I$1273&gt;0)*($BT$9:$BT$1273=BT816)*($K$9:$K$1273&gt;K816)))</f>
        <v>#VALUE!</v>
      </c>
      <c r="K816" s="72">
        <f t="shared" si="410"/>
        <v>0.65645120403723856</v>
      </c>
      <c r="L816" s="72">
        <f t="shared" si="411"/>
        <v>0.77522842639593903</v>
      </c>
      <c r="M816" s="72">
        <f t="shared" si="412"/>
        <v>0.53767398167853786</v>
      </c>
      <c r="N816" s="72">
        <f t="shared" si="413"/>
        <v>0.31396951875039525</v>
      </c>
      <c r="O816" s="72">
        <f t="shared" si="414"/>
        <v>0.31127464850744069</v>
      </c>
      <c r="P816" s="72">
        <f t="shared" si="415"/>
        <v>0.98777777777777787</v>
      </c>
      <c r="Q816" s="72"/>
      <c r="R816" s="72"/>
      <c r="S816" s="72">
        <f t="shared" si="416"/>
        <v>0.71320894238710553</v>
      </c>
      <c r="T816" s="72">
        <f t="shared" si="417"/>
        <v>0.97493945354315159</v>
      </c>
      <c r="U816" s="72">
        <f t="shared" si="418"/>
        <v>9.9999999999999978E-2</v>
      </c>
      <c r="V816" s="72">
        <f t="shared" si="419"/>
        <v>0.60057910010177595</v>
      </c>
      <c r="W816" s="72">
        <f t="shared" si="420"/>
        <v>0.99002123142250531</v>
      </c>
      <c r="X816" s="72">
        <f t="shared" si="421"/>
        <v>0.22477157360406091</v>
      </c>
      <c r="Y816" s="72">
        <f t="shared" si="422"/>
        <v>0.46232601832146208</v>
      </c>
      <c r="Z816" s="72">
        <f t="shared" si="423"/>
        <v>0.68603048124960475</v>
      </c>
      <c r="AA816" s="72">
        <f t="shared" si="424"/>
        <v>0.68872535149255931</v>
      </c>
      <c r="AB816" s="72">
        <f t="shared" si="425"/>
        <v>1.222222222222219E-2</v>
      </c>
      <c r="AC816" s="72"/>
      <c r="AD816" s="72"/>
      <c r="AE816" s="72">
        <f t="shared" si="426"/>
        <v>0.28679105761289447</v>
      </c>
      <c r="AF816" s="72">
        <f t="shared" si="427"/>
        <v>2.5060546456848437E-2</v>
      </c>
      <c r="AG816" s="72">
        <f t="shared" si="428"/>
        <v>0.9</v>
      </c>
      <c r="AH816" s="72">
        <f t="shared" si="429"/>
        <v>0.3994208998982241</v>
      </c>
      <c r="AI816" s="72">
        <f t="shared" si="430"/>
        <v>9.9787685774947038E-3</v>
      </c>
      <c r="AJ816" s="72">
        <f>(AV816-Driver!$K$179)/(Driver!$L$179-Driver!$K$179)</f>
        <v>1.5228426395939087E-2</v>
      </c>
      <c r="AK816" s="72">
        <f>(AW816-Driver!$K$180)/(Driver!$L$180-Driver!$K$180)</f>
        <v>0.18122277938611805</v>
      </c>
      <c r="AL816" s="72">
        <f>(AX816-Driver!$K$181)/(Driver!$L$181-Driver!$K$181)</f>
        <v>0.28603048124960473</v>
      </c>
      <c r="AM816" s="72">
        <f>(AY816-Driver!$K$182)/(Driver!$L$182-Driver!$K$182)</f>
        <v>0.90272535149255928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31"/>
        <v>0.32051282051282054</v>
      </c>
      <c r="AW816" s="70">
        <f t="shared" si="432"/>
        <v>18.675010894257301</v>
      </c>
      <c r="AX816" s="70">
        <f t="shared" si="433"/>
        <v>3.5742743312464427</v>
      </c>
      <c r="AY816" s="70">
        <f>IFERROR(Driver!$K$19/Data!BH816/Data!BI816*Data!BK816*Data!BL816,"")</f>
        <v>-0.59546596863471213</v>
      </c>
      <c r="AZ816" s="70">
        <f t="shared" si="434"/>
        <v>15.69620253164557</v>
      </c>
      <c r="BA816" s="70"/>
      <c r="BB816" s="70"/>
      <c r="BC816" s="70">
        <f t="shared" si="435"/>
        <v>32.786917837630106</v>
      </c>
      <c r="BD816" s="70">
        <f t="shared" si="436"/>
        <v>12.788459651352909</v>
      </c>
      <c r="BE816" s="70">
        <f t="shared" si="437"/>
        <v>1</v>
      </c>
      <c r="BF816" s="70">
        <f t="shared" si="438"/>
        <v>6.5405288087121954E-2</v>
      </c>
      <c r="BG816" s="70">
        <f t="shared" si="439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219</v>
      </c>
      <c r="BS816" s="8" t="s">
        <v>438</v>
      </c>
      <c r="BT816" s="9" t="s">
        <v>450</v>
      </c>
      <c r="BU816" s="10">
        <v>150</v>
      </c>
      <c r="BV816" s="9" t="s">
        <v>390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307</v>
      </c>
      <c r="CU816" s="9" t="s">
        <v>306</v>
      </c>
      <c r="CV816" s="10"/>
      <c r="CW816" s="10"/>
      <c r="CX816">
        <f>INDEX('Data_Price '!AS$2:AS$1266,MATCH(Data!$DN816,'Data_Price '!$BE$2:$BE$1266,0))</f>
        <v>0</v>
      </c>
      <c r="CY816">
        <f>INDEX('Data_Price '!AT$2:AT$1266,MATCH(Data!$DN816,'Data_Price '!$BE$2:$BE$1266,0))</f>
        <v>0</v>
      </c>
      <c r="CZ816">
        <f>INDEX('Data_Price '!AU$2:AU$1266,MATCH(Data!$DN816,'Data_Price '!$BE$2:$BE$1266,0))</f>
        <v>0</v>
      </c>
      <c r="DA816">
        <f>INDEX('Data_Price '!AV$2:AV$1266,MATCH(Data!$DN816,'Data_Price '!$BE$2:$BE$1266,0))</f>
        <v>0</v>
      </c>
      <c r="DB816">
        <f>INDEX('Data_Price '!AW$2:AW$1266,MATCH(Data!$DN816,'Data_Price '!$BE$2:$BE$1266,0))</f>
        <v>0</v>
      </c>
      <c r="DC816">
        <f>INDEX('Data_Price '!AX$2:AX$1266,MATCH(Data!$DN816,'Data_Price '!$BE$2:$BE$1266,0))</f>
        <v>0</v>
      </c>
      <c r="DD816">
        <f>INDEX('Data_Price '!AY$2:AY$1266,MATCH(Data!$DN816,'Data_Price '!$BE$2:$BE$1266,0))</f>
        <v>0</v>
      </c>
      <c r="DE816">
        <f>INDEX('Data_Price '!AZ$2:AZ$1266,MATCH(Data!$DN816,'Data_Price '!$BE$2:$BE$1266,0))</f>
        <v>0</v>
      </c>
      <c r="DF816">
        <f>INDEX('Data_Price '!BA$2:BA$1266,MATCH(Data!$DN816,'Data_Price '!$BE$2:$BE$1266,0))</f>
        <v>0</v>
      </c>
      <c r="DG816">
        <f>INDEX('Data_Price '!BB$2:BB$1266,MATCH(Data!$DN816,'Data_Price '!$BE$2:$BE$1266,0))</f>
        <v>0</v>
      </c>
      <c r="DH816">
        <f>INDEX('Data_Price '!BC$2:BC$1266,MATCH(Data!$DN816,'Data_Price '!$BE$2:$BE$1266,0))</f>
        <v>0</v>
      </c>
      <c r="DI816">
        <f>INDEX('Data_Price '!BD$2:BD$1266,MATCH(Data!$DN816,'Data_Price '!$BE$2:$BE$1266,0))</f>
        <v>0</v>
      </c>
      <c r="DJ816" s="89" t="e">
        <f ca="1">_xll.Connector("TinyUrl.TinyUrl",DA816,0)</f>
        <v>#NAME?</v>
      </c>
      <c r="DK816" s="89" t="e">
        <f ca="1">_xll.Connector("TinyUrl.TinyUrl",DE816,0)</f>
        <v>#NAME?</v>
      </c>
      <c r="DL816" s="89" t="e">
        <f ca="1">_xll.Connector("TinyUrl.TinyUrl",DI816,0)</f>
        <v>#NAME?</v>
      </c>
      <c r="DM816" s="224" t="str">
        <f t="shared" si="440"/>
        <v>Cloud C9</v>
      </c>
      <c r="DN816" s="89" t="str">
        <f t="shared" si="441"/>
        <v xml:space="preserve"> AtomicCloud C9150 Women's</v>
      </c>
      <c r="DO816" s="227" t="s">
        <v>1072</v>
      </c>
    </row>
    <row r="817" spans="1:119" ht="15.45" customHeight="1">
      <c r="B817" s="224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#VALUE!</v>
      </c>
      <c r="F817" s="43" t="b">
        <f>CL817&gt;Driver!$F$56</f>
        <v>0</v>
      </c>
      <c r="G817" s="43" t="b">
        <f>AND(CB817&gt;Driver!$F$55,CB817&lt;Driver!$G$55)</f>
        <v>0</v>
      </c>
      <c r="H817" s="43" t="e">
        <f t="shared" si="408"/>
        <v>#VALUE!</v>
      </c>
      <c r="I817" s="43">
        <f t="shared" si="409"/>
        <v>0</v>
      </c>
      <c r="J817" s="43" t="e">
        <f t="array" ref="J817">NOT(OR(($H$9:$H$1273=TRUE)*($I$9:$I$1273&gt;0)*($BT$9:$BT$1273=BT817)*($K$9:$K$1273&gt;K817)))</f>
        <v>#VALUE!</v>
      </c>
      <c r="K817" s="72">
        <f t="shared" si="410"/>
        <v>0.65428417700778363</v>
      </c>
      <c r="L817" s="72">
        <f t="shared" si="411"/>
        <v>0.83654500040286839</v>
      </c>
      <c r="M817" s="72">
        <f t="shared" si="412"/>
        <v>0.47202335361269887</v>
      </c>
      <c r="N817" s="72">
        <f t="shared" si="413"/>
        <v>0.18812369569341669</v>
      </c>
      <c r="O817" s="72">
        <f t="shared" si="414"/>
        <v>0.26508688802049674</v>
      </c>
      <c r="P817" s="72">
        <f t="shared" si="415"/>
        <v>0.96285947712418296</v>
      </c>
      <c r="Q817" s="72"/>
      <c r="R817" s="72"/>
      <c r="S817" s="72">
        <f t="shared" si="416"/>
        <v>0.70549140209893579</v>
      </c>
      <c r="T817" s="72">
        <f t="shared" si="417"/>
        <v>0.72434909985708784</v>
      </c>
      <c r="U817" s="72">
        <f t="shared" si="418"/>
        <v>9.9999999999999978E-2</v>
      </c>
      <c r="V817" s="72">
        <f t="shared" si="419"/>
        <v>0.60460847828989972</v>
      </c>
      <c r="W817" s="72">
        <f t="shared" si="420"/>
        <v>0.97591230191561129</v>
      </c>
      <c r="X817" s="72">
        <f t="shared" si="421"/>
        <v>0.16345499959713158</v>
      </c>
      <c r="Y817" s="72">
        <f t="shared" si="422"/>
        <v>0.52797664638730113</v>
      </c>
      <c r="Z817" s="72">
        <f t="shared" si="423"/>
        <v>0.81187630430658331</v>
      </c>
      <c r="AA817" s="72">
        <f t="shared" si="424"/>
        <v>0.73491311197950326</v>
      </c>
      <c r="AB817" s="72">
        <f t="shared" si="425"/>
        <v>3.7140522875816984E-2</v>
      </c>
      <c r="AC817" s="72"/>
      <c r="AD817" s="72"/>
      <c r="AE817" s="72">
        <f t="shared" si="426"/>
        <v>0.29450859790106421</v>
      </c>
      <c r="AF817" s="72">
        <f t="shared" si="427"/>
        <v>0.27565090014291216</v>
      </c>
      <c r="AG817" s="72">
        <f t="shared" si="428"/>
        <v>0.9</v>
      </c>
      <c r="AH817" s="72">
        <f t="shared" si="429"/>
        <v>0.39539152171010028</v>
      </c>
      <c r="AI817" s="72">
        <f t="shared" si="430"/>
        <v>2.408769808438873E-2</v>
      </c>
      <c r="AJ817" s="72">
        <f>(AV817-Driver!$K$179)/(Driver!$L$179-Driver!$K$179)</f>
        <v>7.6545000402868407E-2</v>
      </c>
      <c r="AK817" s="72">
        <f>(AW817-Driver!$K$180)/(Driver!$L$180-Driver!$K$180)</f>
        <v>0.21892044914717643</v>
      </c>
      <c r="AL817" s="72">
        <f>(AX817-Driver!$K$181)/(Driver!$L$181-Driver!$K$181)</f>
        <v>0.41187630430658323</v>
      </c>
      <c r="AM817" s="72">
        <f>(AY817-Driver!$K$182)/(Driver!$L$182-Driver!$K$182)</f>
        <v>0.94891311197950323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31"/>
        <v>1.6110432777099442</v>
      </c>
      <c r="AW817" s="70">
        <f t="shared" si="432"/>
        <v>22.361396297715352</v>
      </c>
      <c r="AX817" s="70">
        <f t="shared" si="433"/>
        <v>4.7068867387592492</v>
      </c>
      <c r="AY817" s="70">
        <f>IFERROR(Driver!$K$19/Data!BH817/Data!BI817*Data!BK817*Data!BL817,"")</f>
        <v>-0.31272796896645971</v>
      </c>
      <c r="AZ817" s="70">
        <f t="shared" si="434"/>
        <v>17.967237527922563</v>
      </c>
      <c r="BA817" s="70"/>
      <c r="BB817" s="70"/>
      <c r="BC817" s="70">
        <f t="shared" si="435"/>
        <v>28.783776038686813</v>
      </c>
      <c r="BD817" s="70">
        <f t="shared" si="436"/>
        <v>34.965261932736858</v>
      </c>
      <c r="BE817" s="70">
        <f t="shared" si="437"/>
        <v>1</v>
      </c>
      <c r="BF817" s="70">
        <f t="shared" si="438"/>
        <v>0.52049524645181311</v>
      </c>
      <c r="BG817" s="70">
        <f t="shared" si="439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219</v>
      </c>
      <c r="BS817" s="8" t="s">
        <v>742</v>
      </c>
      <c r="BT817" s="9" t="s">
        <v>763</v>
      </c>
      <c r="BU817" s="10">
        <v>162</v>
      </c>
      <c r="BV817" s="9" t="s">
        <v>390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307</v>
      </c>
      <c r="CU817" s="10"/>
      <c r="CV817" s="10"/>
      <c r="CW817" s="10"/>
      <c r="CX817" t="str">
        <f>INDEX('Data_Price '!AS$2:AS$1266,MATCH(Data!$DN817,'Data_Price '!$BE$2:$BE$1266,0))</f>
        <v>Nordica Women's Wild Belle 74 w/ TP2 10 Skis 162</v>
      </c>
      <c r="CY817" t="str">
        <f>INDEX('Data_Price '!AT$2:AT$1266,MATCH(Data!$DN817,'Data_Price '!$BE$2:$BE$1266,0))</f>
        <v>Buckman's Ski and Snowboard Shop</v>
      </c>
      <c r="CZ817">
        <f>INDEX('Data_Price '!AU$2:AU$1266,MATCH(Data!$DN817,'Data_Price '!$BE$2:$BE$1266,0))</f>
        <v>399.95</v>
      </c>
      <c r="DA817" t="str">
        <f>INDEX('Data_Price '!AV$2:AV$1266,MATCH(Data!$DN817,'Data_Price '!$BE$2:$BE$1266,0))</f>
        <v>https://www.google.com/url?url=https://buckmans.com/product/43970/nordica-wild-belle-74-w-tp2-10-skis-womens%3Fbbfid%3DE503E784-714B-4871-B873-5D61D532D3FA&amp;rct=j&amp;q=&amp;esrc=s&amp;sa=U&amp;ved=0ahUKEwjG0J3rz6P2AhXpmGoFHcAyDyIQsDwIXw&amp;usg=AOvVaw2p95_4CGBBZqULXZ7H-Qwu</v>
      </c>
      <c r="DB817" t="str">
        <f>INDEX('Data_Price '!AW$2:AW$1266,MATCH(Data!$DN817,'Data_Price '!$BE$2:$BE$1266,0))</f>
        <v>Nordica Women's Wild Belle 74 w/ TP2 10 Skis 162</v>
      </c>
      <c r="DC817" t="str">
        <f>INDEX('Data_Price '!AX$2:AX$1266,MATCH(Data!$DN817,'Data_Price '!$BE$2:$BE$1266,0))</f>
        <v>Buckman's Ski and Snowboard Shop</v>
      </c>
      <c r="DD817">
        <f>INDEX('Data_Price '!AY$2:AY$1266,MATCH(Data!$DN817,'Data_Price '!$BE$2:$BE$1266,0))</f>
        <v>399.95</v>
      </c>
      <c r="DE817" t="str">
        <f>INDEX('Data_Price '!AZ$2:AZ$1266,MATCH(Data!$DN817,'Data_Price '!$BE$2:$BE$1266,0))</f>
        <v>https://www.google.com/url?q=https://buckmans.com/product/43970/nordica-wild-belle-74-w-tp2-10-skis-womens%3Fbbfid%3DE503E784-714B-4871-B873-5D61D532D3FA&amp;sa=U&amp;ved=0ahUKEwiGvsjrz6P2AhXtlmoFHUuiCF4Q2ykIFQ&amp;usg=AOvVaw1umYIuUBaOnHot8ve6f2nA</v>
      </c>
      <c r="DF817" t="str">
        <f>INDEX('Data_Price '!BA$2:BA$1266,MATCH(Data!$DN817,'Data_Price '!$BE$2:$BE$1266,0))</f>
        <v>Nordica Women's Wild Belle 74 w/ TP2 10 Skis 162</v>
      </c>
      <c r="DG817" t="str">
        <f>INDEX('Data_Price '!BB$2:BB$1266,MATCH(Data!$DN817,'Data_Price '!$BE$2:$BE$1266,0))</f>
        <v>WinterWomen.com</v>
      </c>
      <c r="DH817">
        <f>INDEX('Data_Price '!BC$2:BC$1266,MATCH(Data!$DN817,'Data_Price '!$BE$2:$BE$1266,0))</f>
        <v>399.95</v>
      </c>
      <c r="DI817" t="str">
        <f>INDEX('Data_Price '!BD$2:BD$1266,MATCH(Data!$DN817,'Data_Price '!$BE$2:$BE$1266,0))</f>
        <v>https://www.google.com/url?q=https://www.winterwomen.com/women-s-wild-belle-74-w-tp2-10-skis&amp;sa=U&amp;ved=0ahUKEwiGvsjrz6P2AhXtlmoFHUuiCF4Q2ykIFw&amp;usg=AOvVaw2kSHxIuJShmu0XdWawydRb</v>
      </c>
      <c r="DJ817" s="89" t="e">
        <f ca="1">_xll.Connector("TinyUrl.TinyUrl",DA817,0)</f>
        <v>#NAME?</v>
      </c>
      <c r="DK817" s="89" t="e">
        <f ca="1">_xll.Connector("TinyUrl.TinyUrl",DE817,0)</f>
        <v>#NAME?</v>
      </c>
      <c r="DL817" s="89" t="e">
        <f ca="1">_xll.Connector("TinyUrl.TinyUrl",DI817,0)</f>
        <v>#NAME?</v>
      </c>
      <c r="DM817" s="224" t="str">
        <f t="shared" si="440"/>
        <v>Wild Belle 74</v>
      </c>
      <c r="DN817" s="89" t="str">
        <f t="shared" si="441"/>
        <v xml:space="preserve"> NordicaWild Belle 74162 Women's</v>
      </c>
      <c r="DO817" s="227"/>
    </row>
    <row r="818" spans="1:119" ht="15.45" customHeight="1">
      <c r="B818" s="224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#VALUE!</v>
      </c>
      <c r="F818" s="43" t="b">
        <f>CL818&gt;Driver!$F$56</f>
        <v>0</v>
      </c>
      <c r="G818" s="43" t="b">
        <f>AND(CB818&gt;Driver!$F$55,CB818&lt;Driver!$G$55)</f>
        <v>0</v>
      </c>
      <c r="H818" s="43" t="e">
        <f t="shared" si="408"/>
        <v>#VALUE!</v>
      </c>
      <c r="I818" s="43">
        <f t="shared" si="409"/>
        <v>0</v>
      </c>
      <c r="J818" s="43" t="e">
        <f t="array" ref="J818">NOT(OR(($H$9:$H$1273=TRUE)*($I$9:$I$1273&gt;0)*($BT$9:$BT$1273=BT818)*($K$9:$K$1273&gt;K818)))</f>
        <v>#VALUE!</v>
      </c>
      <c r="K818" s="72">
        <f t="shared" si="410"/>
        <v>0.64947686523155601</v>
      </c>
      <c r="L818" s="72">
        <f t="shared" si="411"/>
        <v>0.98788494077834188</v>
      </c>
      <c r="M818" s="72">
        <f t="shared" si="412"/>
        <v>0.31106878968477025</v>
      </c>
      <c r="N818" s="72">
        <f t="shared" si="413"/>
        <v>-9.3290330740529948E-2</v>
      </c>
      <c r="O818" s="72">
        <f t="shared" si="414"/>
        <v>0.27205225535039623</v>
      </c>
      <c r="P818" s="72">
        <f t="shared" si="415"/>
        <v>0.75444444444444447</v>
      </c>
      <c r="Q818" s="72"/>
      <c r="R818" s="72"/>
      <c r="S818" s="72">
        <f t="shared" si="416"/>
        <v>0.77532446673467548</v>
      </c>
      <c r="T818" s="72">
        <f t="shared" si="417"/>
        <v>0.78381307843672821</v>
      </c>
      <c r="U818" s="72">
        <f t="shared" si="418"/>
        <v>0.34980095618352536</v>
      </c>
      <c r="V818" s="72">
        <f t="shared" si="419"/>
        <v>0.61331754215816647</v>
      </c>
      <c r="W818" s="72">
        <f t="shared" si="420"/>
        <v>0.95626582879574518</v>
      </c>
      <c r="X818" s="72">
        <f t="shared" si="421"/>
        <v>1.2115059221658175E-2</v>
      </c>
      <c r="Y818" s="72">
        <f t="shared" si="422"/>
        <v>0.68893121031522975</v>
      </c>
      <c r="Z818" s="72">
        <f t="shared" si="423"/>
        <v>1.0932903307405299</v>
      </c>
      <c r="AA818" s="72">
        <f t="shared" si="424"/>
        <v>0.72794774464960377</v>
      </c>
      <c r="AB818" s="72">
        <f t="shared" si="425"/>
        <v>0.24555555555555547</v>
      </c>
      <c r="AC818" s="72"/>
      <c r="AD818" s="72"/>
      <c r="AE818" s="72">
        <f t="shared" si="426"/>
        <v>0.2246755332653245</v>
      </c>
      <c r="AF818" s="72">
        <f t="shared" si="427"/>
        <v>0.21618692156327182</v>
      </c>
      <c r="AG818" s="72">
        <f t="shared" si="428"/>
        <v>0.65019904381647464</v>
      </c>
      <c r="AH818" s="72">
        <f t="shared" si="429"/>
        <v>0.38668245784183353</v>
      </c>
      <c r="AI818" s="72">
        <f t="shared" si="430"/>
        <v>4.3734171204254782E-2</v>
      </c>
      <c r="AJ818" s="72">
        <f>(AV818-Driver!$K$179)/(Driver!$L$179-Driver!$K$179)</f>
        <v>0.25211505922165817</v>
      </c>
      <c r="AK818" s="72">
        <f>(AW818-Driver!$K$180)/(Driver!$L$180-Driver!$K$180)</f>
        <v>0.43862882363738698</v>
      </c>
      <c r="AL818" s="72">
        <f>(AX818-Driver!$K$181)/(Driver!$L$181-Driver!$K$181)</f>
        <v>0.69329033074052993</v>
      </c>
      <c r="AM818" s="72">
        <f>(AY818-Driver!$K$182)/(Driver!$L$182-Driver!$K$182)</f>
        <v>0.94194774464960374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31"/>
        <v>5.3062678062678055</v>
      </c>
      <c r="AW818" s="70">
        <f t="shared" si="432"/>
        <v>43.846271884769891</v>
      </c>
      <c r="AX818" s="70">
        <f t="shared" si="433"/>
        <v>7.2396129766647697</v>
      </c>
      <c r="AY818" s="70">
        <f>IFERROR(Driver!$K$19/Data!BH818/Data!BI818*Data!BK818*Data!BL818,"")</f>
        <v>-0.35536640835057021</v>
      </c>
      <c r="AZ818" s="70">
        <f t="shared" si="434"/>
        <v>36.962025316455694</v>
      </c>
      <c r="BA818" s="70"/>
      <c r="BB818" s="70"/>
      <c r="BC818" s="70">
        <f t="shared" si="435"/>
        <v>65.006672136834254</v>
      </c>
      <c r="BD818" s="70">
        <f t="shared" si="436"/>
        <v>29.702805192374015</v>
      </c>
      <c r="BE818" s="70">
        <f t="shared" si="437"/>
        <v>0.75024360549542823</v>
      </c>
      <c r="BF818" s="70">
        <f t="shared" si="438"/>
        <v>1.5041228257360624</v>
      </c>
      <c r="BG818" s="70">
        <f t="shared" si="439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219</v>
      </c>
      <c r="BS818" s="8" t="s">
        <v>550</v>
      </c>
      <c r="BT818" s="9" t="s">
        <v>577</v>
      </c>
      <c r="BU818" s="10">
        <v>178</v>
      </c>
      <c r="BV818" s="9" t="s">
        <v>222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305</v>
      </c>
      <c r="CU818" s="10"/>
      <c r="CV818" s="10"/>
      <c r="CW818" s="10"/>
      <c r="CX818" t="str">
        <f>INDEX('Data_Price '!AS$2:AS$1266,MATCH(Data!$DN818,'Data_Price '!$BE$2:$BE$1266,0))</f>
        <v>Elan Wingman 86 CTI Skis W EMX 12.0 GW Fusion x Bindings 178cm 2021</v>
      </c>
      <c r="CY818" t="str">
        <f>INDEX('Data_Price '!AT$2:AT$1266,MATCH(Data!$DN818,'Data_Price '!$BE$2:$BE$1266,0))</f>
        <v>Next Adventure</v>
      </c>
      <c r="CZ818">
        <f>INDEX('Data_Price '!AU$2:AU$1266,MATCH(Data!$DN818,'Data_Price '!$BE$2:$BE$1266,0))</f>
        <v>399.99</v>
      </c>
      <c r="DA818" t="str">
        <f>INDEX('Data_Price '!AV$2:AV$1266,MATCH(Data!$DN818,'Data_Price '!$BE$2:$BE$1266,0))</f>
        <v>https://www.google.com/url?url=https://www.nextadventure.net/catalog/product/view/id/169834/s/elan-wingman-86ti-skis-2021/&amp;rct=j&amp;q=&amp;esrc=s&amp;sa=U&amp;ved=0ahUKEwjF6eLrz6P2AhVqlWoFHcRPAzcQsDwIbA&amp;usg=AOvVaw2ZgKnuGcpxa18jaFftqi98</v>
      </c>
      <c r="DB818" t="str">
        <f>INDEX('Data_Price '!AW$2:AW$1266,MATCH(Data!$DN818,'Data_Price '!$BE$2:$BE$1266,0))</f>
        <v>Elan Wingman 86 CTI Skis + FX EMX 12.0 GW Bindings Â· 2022 Â· 178 cm</v>
      </c>
      <c r="DC818" t="str">
        <f>INDEX('Data_Price '!AX$2:AX$1266,MATCH(Data!$DN818,'Data_Price '!$BE$2:$BE$1266,0))</f>
        <v>Powder7 Ski Shop</v>
      </c>
      <c r="DD818">
        <f>INDEX('Data_Price '!AY$2:AY$1266,MATCH(Data!$DN818,'Data_Price '!$BE$2:$BE$1266,0))</f>
        <v>899.95</v>
      </c>
      <c r="DE818" t="str">
        <f>INDEX('Data_Price '!AZ$2:AZ$1266,MATCH(Data!$DN818,'Data_Price '!$BE$2:$BE$1266,0))</f>
        <v>https://www.google.com/url?url=https://www.powder7.com/Elan-Wingman-86-CTI-Skis-178cm-New-2022/for-sale%3Futm_source%3Dfeed%26utm_medium%3Dfree&amp;rct=j&amp;q=&amp;esrc=s&amp;sa=U&amp;ved=0ahUKEwjF6eLrz6P2AhVqlWoFHcRPAzcQsDwIaQ&amp;usg=AOvVaw2fVi7FlgfNO5RWModldCFx</v>
      </c>
      <c r="DF818">
        <f>INDEX('Data_Price '!BA$2:BA$1266,MATCH(Data!$DN818,'Data_Price '!$BE$2:$BE$1266,0))</f>
        <v>0</v>
      </c>
      <c r="DG818">
        <f>INDEX('Data_Price '!BB$2:BB$1266,MATCH(Data!$DN818,'Data_Price '!$BE$2:$BE$1266,0))</f>
        <v>0</v>
      </c>
      <c r="DH818">
        <f>INDEX('Data_Price '!BC$2:BC$1266,MATCH(Data!$DN818,'Data_Price '!$BE$2:$BE$1266,0))</f>
        <v>0</v>
      </c>
      <c r="DI818">
        <f>INDEX('Data_Price '!BD$2:BD$1266,MATCH(Data!$DN818,'Data_Price '!$BE$2:$BE$1266,0))</f>
        <v>0</v>
      </c>
      <c r="DJ818" s="89" t="e">
        <f ca="1">_xll.Connector("TinyUrl.TinyUrl",DA818,0)</f>
        <v>#NAME?</v>
      </c>
      <c r="DK818" s="89" t="e">
        <f ca="1">_xll.Connector("TinyUrl.TinyUrl",DE818,0)</f>
        <v>#NAME?</v>
      </c>
      <c r="DL818" s="89" t="e">
        <f ca="1">_xll.Connector("TinyUrl.TinyUrl",DI818,0)</f>
        <v>#NAME?</v>
      </c>
      <c r="DM818" s="224" t="str">
        <f t="shared" si="440"/>
        <v>Wingman 86 CTi</v>
      </c>
      <c r="DN818" s="89" t="str">
        <f t="shared" si="441"/>
        <v xml:space="preserve"> ElanWingman 86 CTi178 Unisex</v>
      </c>
      <c r="DO818" s="227"/>
    </row>
    <row r="819" spans="1:119" ht="15.45" customHeight="1">
      <c r="B819" s="224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#VALUE!</v>
      </c>
      <c r="F819" s="43" t="b">
        <f>CL819&gt;Driver!$F$56</f>
        <v>1</v>
      </c>
      <c r="G819" s="43" t="b">
        <f>AND(CB819&gt;Driver!$F$55,CB819&lt;Driver!$G$55)</f>
        <v>1</v>
      </c>
      <c r="H819" s="43" t="e">
        <f t="shared" si="408"/>
        <v>#VALUE!</v>
      </c>
      <c r="I819" s="43">
        <f t="shared" si="409"/>
        <v>0</v>
      </c>
      <c r="J819" s="43" t="e">
        <f t="array" ref="J819">NOT(OR(($H$9:$H$1273=TRUE)*($I$9:$I$1273&gt;0)*($BT$9:$BT$1273=BT819)*($K$9:$K$1273&gt;K819)))</f>
        <v>#VALUE!</v>
      </c>
      <c r="K819" s="72">
        <f t="shared" si="410"/>
        <v>0.53550661120290577</v>
      </c>
      <c r="L819" s="72">
        <f t="shared" si="411"/>
        <v>0.72779308677785837</v>
      </c>
      <c r="M819" s="72">
        <f t="shared" si="412"/>
        <v>0.34322013562795317</v>
      </c>
      <c r="N819" s="72">
        <f t="shared" si="413"/>
        <v>-3.1316005817997983E-2</v>
      </c>
      <c r="O819" s="72">
        <f t="shared" si="414"/>
        <v>0.30256954995675944</v>
      </c>
      <c r="P819" s="72">
        <f t="shared" si="415"/>
        <v>0.75840686274509816</v>
      </c>
      <c r="Q819" s="72"/>
      <c r="R819" s="72"/>
      <c r="S819" s="72">
        <f t="shared" si="416"/>
        <v>0.76838385801561182</v>
      </c>
      <c r="T819" s="72">
        <f t="shared" si="417"/>
        <v>0.993116879341707</v>
      </c>
      <c r="U819" s="72">
        <f t="shared" si="418"/>
        <v>0.92367752197323028</v>
      </c>
      <c r="V819" s="72">
        <f t="shared" si="419"/>
        <v>0.69669437826179814</v>
      </c>
      <c r="W819" s="72">
        <f t="shared" si="420"/>
        <v>0.98457504624742631</v>
      </c>
      <c r="X819" s="72">
        <f t="shared" si="421"/>
        <v>0.27220691322214163</v>
      </c>
      <c r="Y819" s="72">
        <f t="shared" si="422"/>
        <v>0.65677986437204683</v>
      </c>
      <c r="Z819" s="72">
        <f t="shared" si="423"/>
        <v>1.031316005817998</v>
      </c>
      <c r="AA819" s="72">
        <f t="shared" si="424"/>
        <v>0.69743045004324056</v>
      </c>
      <c r="AB819" s="72">
        <f t="shared" si="425"/>
        <v>0.24159313725490189</v>
      </c>
      <c r="AC819" s="72"/>
      <c r="AD819" s="72"/>
      <c r="AE819" s="72">
        <f t="shared" si="426"/>
        <v>0.23161614198438818</v>
      </c>
      <c r="AF819" s="72">
        <f t="shared" si="427"/>
        <v>6.883120658292996E-3</v>
      </c>
      <c r="AG819" s="72">
        <f t="shared" si="428"/>
        <v>7.632247802676978E-2</v>
      </c>
      <c r="AH819" s="72">
        <f t="shared" si="429"/>
        <v>0.30330562173820186</v>
      </c>
      <c r="AI819" s="72">
        <f t="shared" si="430"/>
        <v>1.5424953752573661E-2</v>
      </c>
      <c r="AJ819" s="72">
        <f>(AV819-Driver!$K$179)/(Driver!$L$179-Driver!$K$179)</f>
        <v>0.51220691322214162</v>
      </c>
      <c r="AK819" s="72">
        <f>(AW819-Driver!$K$180)/(Driver!$L$180-Driver!$K$180)</f>
        <v>0.42732160406395042</v>
      </c>
      <c r="AL819" s="72">
        <f>(AX819-Driver!$K$181)/(Driver!$L$181-Driver!$K$181)</f>
        <v>0.63131600581799785</v>
      </c>
      <c r="AM819" s="72">
        <f>(AY819-Driver!$K$182)/(Driver!$L$182-Driver!$K$182)</f>
        <v>0.91143045004324053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31"/>
        <v>10.780423280423282</v>
      </c>
      <c r="AW819" s="70">
        <f t="shared" si="432"/>
        <v>42.740559795576786</v>
      </c>
      <c r="AX819" s="70">
        <f t="shared" si="433"/>
        <v>6.6818440523619804</v>
      </c>
      <c r="AY819" s="70">
        <f>IFERROR(Driver!$K$19/Data!BH819/Data!BI819*Data!BK819*Data!BL819,"")</f>
        <v>-0.54217777875093665</v>
      </c>
      <c r="AZ819" s="70">
        <f t="shared" si="434"/>
        <v>36.600893521965745</v>
      </c>
      <c r="BA819" s="70"/>
      <c r="BB819" s="70"/>
      <c r="BC819" s="70">
        <f t="shared" si="435"/>
        <v>61.406530143926901</v>
      </c>
      <c r="BD819" s="70">
        <f t="shared" si="436"/>
        <v>11.179789676673391</v>
      </c>
      <c r="BE819" s="70">
        <f t="shared" si="437"/>
        <v>2.385168691433262E-2</v>
      </c>
      <c r="BF819" s="70">
        <f t="shared" si="438"/>
        <v>10.920950708216184</v>
      </c>
      <c r="BG819" s="70">
        <f t="shared" si="439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219</v>
      </c>
      <c r="BS819" s="8" t="s">
        <v>386</v>
      </c>
      <c r="BT819" s="9" t="s">
        <v>518</v>
      </c>
      <c r="BU819" s="10">
        <v>184</v>
      </c>
      <c r="BV819" s="9" t="s">
        <v>222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305</v>
      </c>
      <c r="CU819" s="9" t="s">
        <v>301</v>
      </c>
      <c r="CV819" s="10"/>
      <c r="CW819" s="10"/>
      <c r="CX819" t="str">
        <f>INDEX('Data_Price '!AS$2:AS$1266,MATCH(Data!$DN819,'Data_Price '!$BE$2:$BE$1266,0))</f>
        <v>DPS Koala 103 Foundation Skis 2022</v>
      </c>
      <c r="CY819" t="str">
        <f>INDEX('Data_Price '!AT$2:AT$1266,MATCH(Data!$DN819,'Data_Price '!$BE$2:$BE$1266,0))</f>
        <v>Gorham Bike and Ski</v>
      </c>
      <c r="CZ819">
        <f>INDEX('Data_Price '!AU$2:AU$1266,MATCH(Data!$DN819,'Data_Price '!$BE$2:$BE$1266,0))</f>
        <v>559.99</v>
      </c>
      <c r="DA819" t="str">
        <f>INDEX('Data_Price '!AV$2:AV$1266,MATCH(Data!$DN819,'Data_Price '!$BE$2:$BE$1266,0))</f>
        <v>https://www.google.com/url?url=https://www.gorhambike.com/product/dps-foundation-koala-103-skis-36096.htm%3Fvariations%3D896950&amp;rct=j&amp;q=&amp;esrc=s&amp;sa=U&amp;ved=0ahUKEwjKrpnsz6P2AhUdm2oFHd1MBM0QsDwIJA&amp;usg=AOvVaw3HEDj4oLcSa-nv_3XcXJoG</v>
      </c>
      <c r="DB819" t="str">
        <f>INDEX('Data_Price '!AW$2:AW$1266,MATCH(Data!$DN819,'Data_Price '!$BE$2:$BE$1266,0))</f>
        <v>DPS Koala 103 Foundation Skis 2022</v>
      </c>
      <c r="DC819" t="str">
        <f>INDEX('Data_Price '!AX$2:AX$1266,MATCH(Data!$DN819,'Data_Price '!$BE$2:$BE$1266,0))</f>
        <v>Gorham Bike and Ski</v>
      </c>
      <c r="DD819">
        <f>INDEX('Data_Price '!AY$2:AY$1266,MATCH(Data!$DN819,'Data_Price '!$BE$2:$BE$1266,0))</f>
        <v>559.99</v>
      </c>
      <c r="DE819" t="str">
        <f>INDEX('Data_Price '!AZ$2:AZ$1266,MATCH(Data!$DN819,'Data_Price '!$BE$2:$BE$1266,0))</f>
        <v>https://www.google.com/url?q=https://www.gorhambike.com/product/dps-foundation-koala-103-skis-36096.htm%3Fvariations%3D896950&amp;sa=U&amp;ved=0ahUKEwjDtr3sz6P2AhVNnWoFHVoAC1sQ2ykIFg&amp;usg=AOvVaw17ndDGUtbnu6xRkJ5HeIiv</v>
      </c>
      <c r="DF819" t="str">
        <f>INDEX('Data_Price '!BA$2:BA$1266,MATCH(Data!$DN819,'Data_Price '!$BE$2:$BE$1266,0))</f>
        <v>DPS Koala 103 Foundation Skis 2022</v>
      </c>
      <c r="DG819" t="str">
        <f>INDEX('Data_Price '!BB$2:BB$1266,MATCH(Data!$DN819,'Data_Price '!$BE$2:$BE$1266,0))</f>
        <v>Telemark Pyrenees</v>
      </c>
      <c r="DH819">
        <f>INDEX('Data_Price '!BC$2:BC$1266,MATCH(Data!$DN819,'Data_Price '!$BE$2:$BE$1266,0))</f>
        <v>626.13</v>
      </c>
      <c r="DI819" t="str">
        <f>INDEX('Data_Price '!BD$2:BD$1266,MATCH(Data!$DN819,'Data_Price '!$BE$2:$BE$1266,0))</f>
        <v>https://www.google.com/url?q=https://www.telemark-pyrenees.com/ski/dps-koala-103-foundation-ski-2022%3Fcurrency%3DUSD%26tax%3Dex_vat%26country%3DUS%26var%3D73220&amp;sa=U&amp;ved=0ahUKEwjDtr3sz6P2AhVNnWoFHVoAC1sQ2ykIGA&amp;usg=AOvVaw1O2Mb38XZC5giChso4uhbK</v>
      </c>
      <c r="DJ819" s="89" t="e">
        <f ca="1">_xll.Connector("TinyUrl.TinyUrl",DA819,0)</f>
        <v>#NAME?</v>
      </c>
      <c r="DK819" s="89" t="e">
        <f ca="1">_xll.Connector("TinyUrl.TinyUrl",DE819,0)</f>
        <v>#NAME?</v>
      </c>
      <c r="DL819" s="89" t="e">
        <f ca="1">_xll.Connector("TinyUrl.TinyUrl",DI819,0)</f>
        <v>#NAME?</v>
      </c>
      <c r="DM819" s="224" t="str">
        <f t="shared" si="440"/>
        <v>Foundation 103 Koala</v>
      </c>
      <c r="DN819" s="89" t="str">
        <f t="shared" si="441"/>
        <v xml:space="preserve"> DPSFoundation 103 Koala184 Unisex</v>
      </c>
      <c r="DO819" s="227"/>
    </row>
    <row r="820" spans="1:119" ht="15.45" customHeight="1">
      <c r="B820" s="224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#VALUE!</v>
      </c>
      <c r="F820" s="43" t="b">
        <f>CL820&gt;Driver!$F$56</f>
        <v>0</v>
      </c>
      <c r="G820" s="43" t="b">
        <f>AND(CB820&gt;Driver!$F$55,CB820&lt;Driver!$G$55)</f>
        <v>0</v>
      </c>
      <c r="H820" s="43" t="e">
        <f t="shared" si="408"/>
        <v>#VALUE!</v>
      </c>
      <c r="I820" s="43">
        <f t="shared" si="409"/>
        <v>0</v>
      </c>
      <c r="J820" s="43" t="e">
        <f t="array" ref="J820">NOT(OR(($H$9:$H$1273=TRUE)*($I$9:$I$1273&gt;0)*($BT$9:$BT$1273=BT820)*($K$9:$K$1273&gt;K820)))</f>
        <v>#VALUE!</v>
      </c>
      <c r="K820" s="72">
        <f t="shared" si="410"/>
        <v>0.60190117913633578</v>
      </c>
      <c r="L820" s="72">
        <f t="shared" si="411"/>
        <v>0.86394005317863187</v>
      </c>
      <c r="M820" s="72">
        <f t="shared" si="412"/>
        <v>0.33986230509403959</v>
      </c>
      <c r="N820" s="72">
        <f t="shared" si="413"/>
        <v>-3.7639916524378592E-2</v>
      </c>
      <c r="O820" s="72">
        <f t="shared" si="414"/>
        <v>0.26630362919211825</v>
      </c>
      <c r="P820" s="72">
        <f t="shared" si="415"/>
        <v>0.7909232026143791</v>
      </c>
      <c r="Q820" s="72"/>
      <c r="R820" s="72"/>
      <c r="S820" s="72">
        <f t="shared" si="416"/>
        <v>0.74639138842278663</v>
      </c>
      <c r="T820" s="72">
        <f t="shared" si="417"/>
        <v>0.69533620973922017</v>
      </c>
      <c r="U820" s="72">
        <f t="shared" si="418"/>
        <v>9.9999999999999978E-2</v>
      </c>
      <c r="V820" s="72">
        <f t="shared" si="419"/>
        <v>0.60912478701400152</v>
      </c>
      <c r="W820" s="72">
        <f t="shared" si="420"/>
        <v>0.96166277105593967</v>
      </c>
      <c r="X820" s="72">
        <f t="shared" si="421"/>
        <v>0.13605994682136813</v>
      </c>
      <c r="Y820" s="72">
        <f t="shared" si="422"/>
        <v>0.66013769490596041</v>
      </c>
      <c r="Z820" s="72">
        <f t="shared" si="423"/>
        <v>1.0376399165243786</v>
      </c>
      <c r="AA820" s="72">
        <f t="shared" si="424"/>
        <v>0.73369637080788175</v>
      </c>
      <c r="AB820" s="72">
        <f t="shared" si="425"/>
        <v>0.2090767973856209</v>
      </c>
      <c r="AC820" s="72"/>
      <c r="AD820" s="72"/>
      <c r="AE820" s="72">
        <f t="shared" si="426"/>
        <v>0.25360861157721343</v>
      </c>
      <c r="AF820" s="72">
        <f t="shared" si="427"/>
        <v>0.30466379026077983</v>
      </c>
      <c r="AG820" s="72">
        <f t="shared" si="428"/>
        <v>0.9</v>
      </c>
      <c r="AH820" s="72">
        <f t="shared" si="429"/>
        <v>0.39087521298599853</v>
      </c>
      <c r="AI820" s="72">
        <f t="shared" si="430"/>
        <v>3.8337228944060345E-2</v>
      </c>
      <c r="AJ820" s="72">
        <f>(AV820-Driver!$K$179)/(Driver!$L$179-Driver!$K$179)</f>
        <v>0.10394005317863185</v>
      </c>
      <c r="AK820" s="72">
        <f>(AW820-Driver!$K$180)/(Driver!$L$180-Driver!$K$180)</f>
        <v>0.39986840271491914</v>
      </c>
      <c r="AL820" s="72">
        <f>(AX820-Driver!$K$181)/(Driver!$L$181-Driver!$K$181)</f>
        <v>0.63763991652437868</v>
      </c>
      <c r="AM820" s="72">
        <f>(AY820-Driver!$K$182)/(Driver!$L$182-Driver!$K$182)</f>
        <v>0.94769637080788172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31"/>
        <v>2.1876271876271876</v>
      </c>
      <c r="AW820" s="70">
        <f t="shared" si="432"/>
        <v>40.055962010813801</v>
      </c>
      <c r="AX820" s="70">
        <f t="shared" si="433"/>
        <v>6.7387592487194077</v>
      </c>
      <c r="AY820" s="70">
        <f>IFERROR(Driver!$K$19/Data!BH820/Data!BI820*Data!BK820*Data!BL820,"")</f>
        <v>-0.32017624013941542</v>
      </c>
      <c r="AZ820" s="70">
        <f t="shared" si="434"/>
        <v>33.637379002233807</v>
      </c>
      <c r="BA820" s="70"/>
      <c r="BB820" s="70"/>
      <c r="BC820" s="70">
        <f t="shared" si="435"/>
        <v>49.998883276960242</v>
      </c>
      <c r="BD820" s="70">
        <f t="shared" si="436"/>
        <v>37.532851300368812</v>
      </c>
      <c r="BE820" s="70">
        <f t="shared" si="437"/>
        <v>1</v>
      </c>
      <c r="BF820" s="70">
        <f t="shared" si="438"/>
        <v>1.03058058797459</v>
      </c>
      <c r="BG820" s="70">
        <f t="shared" si="439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219</v>
      </c>
      <c r="BS820" s="8" t="s">
        <v>628</v>
      </c>
      <c r="BT820" s="9" t="s">
        <v>633</v>
      </c>
      <c r="BU820" s="10">
        <v>177</v>
      </c>
      <c r="BV820" s="9" t="s">
        <v>222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307</v>
      </c>
      <c r="CU820" s="9" t="s">
        <v>306</v>
      </c>
      <c r="CV820" s="10"/>
      <c r="CW820" s="10"/>
      <c r="CX820" t="str">
        <f>INDEX('Data_Price '!AS$2:AS$1266,MATCH(Data!$DN820,'Data_Price '!$BE$2:$BE$1266,0))</f>
        <v>Head Kore 80 X LYT-PR + PRW 11 GW 177cm</v>
      </c>
      <c r="CY820" t="str">
        <f>INDEX('Data_Price '!AT$2:AT$1266,MATCH(Data!$DN820,'Data_Price '!$BE$2:$BE$1266,0))</f>
        <v>Sundance Ski and Board Shop</v>
      </c>
      <c r="CZ820">
        <f>INDEX('Data_Price '!AU$2:AU$1266,MATCH(Data!$DN820,'Data_Price '!$BE$2:$BE$1266,0))</f>
        <v>512.80999999999995</v>
      </c>
      <c r="DA820" t="str">
        <f>INDEX('Data_Price '!AV$2:AV$1266,MATCH(Data!$DN820,'Data_Price '!$BE$2:$BE$1266,0))</f>
        <v>https://www.google.com/url?url=https://sundanceskishop.com/products/head-kore-80-x-lyt-pr-prw-11-gw%3Fvariant%3D39372868681826%26currency%3DCAD%26utm_medium%3Dproduct_sync%26utm_source%3Dgoogle%26utm_content%3Dsag_organic%26utm_campaign%3Dsag_organic&amp;rct=j&amp;q=&amp;esrc=s&amp;sa=U&amp;ved=0ahUKEwjSqNnsz6P2AhXkmGoFHS3wC_YQ2SkIeg&amp;usg=AOvVaw2ZYsAUbKJV-uBch_RiEZUq</v>
      </c>
      <c r="DB820" t="str">
        <f>INDEX('Data_Price '!AW$2:AW$1266,MATCH(Data!$DN820,'Data_Price '!$BE$2:$BE$1266,0))</f>
        <v>Head Men's Kore 80 x LYT-PR Alpine Skis with PRW 11 GW Binding</v>
      </c>
      <c r="DC820" t="str">
        <f>INDEX('Data_Price '!AX$2:AX$1266,MATCH(Data!$DN820,'Data_Price '!$BE$2:$BE$1266,0))</f>
        <v>Next Adventure</v>
      </c>
      <c r="DD820">
        <f>INDEX('Data_Price '!AY$2:AY$1266,MATCH(Data!$DN820,'Data_Price '!$BE$2:$BE$1266,0))</f>
        <v>599</v>
      </c>
      <c r="DE820" t="str">
        <f>INDEX('Data_Price '!AZ$2:AZ$1266,MATCH(Data!$DN820,'Data_Price '!$BE$2:$BE$1266,0))</f>
        <v>https://www.google.com/url?q=https://www.nextadventure.net/catalog/product/view/id/240647/s/head-kore-80-x-lyt-skis-with-prw-11-gw-bindings-2022/&amp;sa=U&amp;ved=0ahUKEwjHqpXtz6P2AhVZlWoFHTwnBuIQ2ykIGQ&amp;usg=AOvVaw2cpMpnzcvWi45OxnCqL3zN</v>
      </c>
      <c r="DF820" t="str">
        <f>INDEX('Data_Price '!BA$2:BA$1266,MATCH(Data!$DN820,'Data_Price '!$BE$2:$BE$1266,0))</f>
        <v>Head Men's Kore 80 x LYT-PR Alpine Skis with PRW 11 GW Binding</v>
      </c>
      <c r="DG820" t="str">
        <f>INDEX('Data_Price '!BB$2:BB$1266,MATCH(Data!$DN820,'Data_Price '!$BE$2:$BE$1266,0))</f>
        <v>Buyr.com</v>
      </c>
      <c r="DH820">
        <f>INDEX('Data_Price '!BC$2:BC$1266,MATCH(Data!$DN820,'Data_Price '!$BE$2:$BE$1266,0))</f>
        <v>599</v>
      </c>
      <c r="DI820" t="str">
        <f>INDEX('Data_Price '!BD$2:BD$1266,MATCH(Data!$DN820,'Data_Price '!$BE$2:$BE$1266,0))</f>
        <v>https://www.google.com/url?q=https://www.buyr.com/product/head-kore-80-x-lyt-pr-men-s-alpine-skis-anthracite-green-tyrolia-prw-11-gw-binding-177/bp/PDWM934&amp;sa=U&amp;ved=0ahUKEwjHqpXtz6P2AhVZlWoFHTwnBuIQ2ykIGw&amp;usg=AOvVaw3H0pxZWg9cEXl9zMMAnUju</v>
      </c>
      <c r="DJ820" s="89" t="e">
        <f ca="1">_xll.Connector("TinyUrl.TinyUrl",DA820,0)</f>
        <v>#NAME?</v>
      </c>
      <c r="DK820" s="89" t="e">
        <f ca="1">_xll.Connector("TinyUrl.TinyUrl",DE820,0)</f>
        <v>#NAME?</v>
      </c>
      <c r="DL820" s="89" t="e">
        <f ca="1">_xll.Connector("TinyUrl.TinyUrl",DI820,0)</f>
        <v>#NAME?</v>
      </c>
      <c r="DM820" s="224" t="str">
        <f t="shared" si="440"/>
        <v>Kore 80 X</v>
      </c>
      <c r="DN820" s="89" t="str">
        <f t="shared" si="441"/>
        <v xml:space="preserve"> HeadKore 80 X177 Unisex</v>
      </c>
      <c r="DO820" s="227"/>
    </row>
    <row r="821" spans="1:119" ht="15.45" customHeight="1">
      <c r="B821" s="224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#VALUE!</v>
      </c>
      <c r="F821" s="43" t="b">
        <f>CL821&gt;Driver!$F$56</f>
        <v>0</v>
      </c>
      <c r="G821" s="43" t="b">
        <f>AND(CB821&gt;Driver!$F$55,CB821&lt;Driver!$G$55)</f>
        <v>0</v>
      </c>
      <c r="H821" s="43" t="e">
        <f t="shared" si="408"/>
        <v>#VALUE!</v>
      </c>
      <c r="I821" s="43">
        <f t="shared" si="409"/>
        <v>0</v>
      </c>
      <c r="J821" s="43" t="e">
        <f t="array" ref="J821">NOT(OR(($H$9:$H$1273=TRUE)*($I$9:$I$1273&gt;0)*($BT$9:$BT$1273=BT821)*($K$9:$K$1273&gt;K821)))</f>
        <v>#VALUE!</v>
      </c>
      <c r="K821" s="72">
        <f t="shared" si="410"/>
        <v>0.62736553743127854</v>
      </c>
      <c r="L821" s="72">
        <f t="shared" si="411"/>
        <v>0.91711868503746674</v>
      </c>
      <c r="M821" s="72">
        <f t="shared" si="412"/>
        <v>0.33761238982509023</v>
      </c>
      <c r="N821" s="72">
        <f t="shared" si="413"/>
        <v>3.4452665528362791E-2</v>
      </c>
      <c r="O821" s="72">
        <f t="shared" si="414"/>
        <v>0.25845803335867268</v>
      </c>
      <c r="P821" s="72">
        <f t="shared" si="415"/>
        <v>0.71992647058823533</v>
      </c>
      <c r="Q821" s="72"/>
      <c r="R821" s="72"/>
      <c r="S821" s="72">
        <f t="shared" si="416"/>
        <v>0.71826703284036997</v>
      </c>
      <c r="T821" s="72">
        <f t="shared" si="417"/>
        <v>0.96856782174828138</v>
      </c>
      <c r="U821" s="72">
        <f t="shared" si="418"/>
        <v>0.8241811595278854</v>
      </c>
      <c r="V821" s="72">
        <f t="shared" si="419"/>
        <v>0.62806234101528235</v>
      </c>
      <c r="W821" s="72">
        <f t="shared" si="420"/>
        <v>0.98901869158878508</v>
      </c>
      <c r="X821" s="72">
        <f t="shared" si="421"/>
        <v>8.2881314962533259E-2</v>
      </c>
      <c r="Y821" s="72">
        <f t="shared" si="422"/>
        <v>0.66238761017490977</v>
      </c>
      <c r="Z821" s="72">
        <f t="shared" si="423"/>
        <v>0.96554733447163721</v>
      </c>
      <c r="AA821" s="72">
        <f t="shared" si="424"/>
        <v>0.74154196664132732</v>
      </c>
      <c r="AB821" s="72">
        <f t="shared" si="425"/>
        <v>0.28007352941176467</v>
      </c>
      <c r="AC821" s="72"/>
      <c r="AD821" s="72"/>
      <c r="AE821" s="72">
        <f t="shared" si="426"/>
        <v>0.28173296715962998</v>
      </c>
      <c r="AF821" s="72">
        <f t="shared" si="427"/>
        <v>3.1432178251718651E-2</v>
      </c>
      <c r="AG821" s="72">
        <f t="shared" si="428"/>
        <v>0.17581884047211457</v>
      </c>
      <c r="AH821" s="72">
        <f t="shared" si="429"/>
        <v>0.37193765898471765</v>
      </c>
      <c r="AI821" s="72">
        <f t="shared" si="430"/>
        <v>1.0981308411214939E-2</v>
      </c>
      <c r="AJ821" s="72">
        <f>(AV821-Driver!$K$179)/(Driver!$L$179-Driver!$K$179)</f>
        <v>0.15711868503746673</v>
      </c>
      <c r="AK821" s="72">
        <f>(AW821-Driver!$K$180)/(Driver!$L$180-Driver!$K$180)</f>
        <v>0.4598938937260364</v>
      </c>
      <c r="AL821" s="72">
        <f>(AX821-Driver!$K$181)/(Driver!$L$181-Driver!$K$181)</f>
        <v>0.56554733447163719</v>
      </c>
      <c r="AM821" s="72">
        <f>(AY821-Driver!$K$182)/(Driver!$L$182-Driver!$K$182)</f>
        <v>0.95554196664132729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31"/>
        <v>3.3068783068783065</v>
      </c>
      <c r="AW821" s="70">
        <f t="shared" si="432"/>
        <v>45.925743758633239</v>
      </c>
      <c r="AX821" s="70">
        <f t="shared" si="433"/>
        <v>6.089926010244735</v>
      </c>
      <c r="AY821" s="70">
        <f>IFERROR(Driver!$K$19/Data!BH821/Data!BI821*Data!BK821*Data!BL821,"")</f>
        <v>-0.27214948913941783</v>
      </c>
      <c r="AZ821" s="70">
        <f t="shared" si="434"/>
        <v>40.107967237527923</v>
      </c>
      <c r="BA821" s="70"/>
      <c r="BB821" s="70"/>
      <c r="BC821" s="70">
        <f t="shared" si="435"/>
        <v>35.410584519012772</v>
      </c>
      <c r="BD821" s="70">
        <f t="shared" si="436"/>
        <v>13.352337775335439</v>
      </c>
      <c r="BE821" s="70">
        <f t="shared" si="437"/>
        <v>0.27594802623996822</v>
      </c>
      <c r="BF821" s="70">
        <f t="shared" si="438"/>
        <v>3.1694442685726489</v>
      </c>
      <c r="BG821" s="70">
        <f t="shared" si="439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219</v>
      </c>
      <c r="BS821" s="8" t="s">
        <v>719</v>
      </c>
      <c r="BT821" s="9" t="s">
        <v>720</v>
      </c>
      <c r="BU821" s="10">
        <v>176</v>
      </c>
      <c r="BV821" s="9" t="s">
        <v>222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305</v>
      </c>
      <c r="CU821" s="10"/>
      <c r="CV821" s="10"/>
      <c r="CW821" s="10"/>
      <c r="CX821" t="str">
        <f>INDEX('Data_Price '!AS$2:AS$1266,MATCH(Data!$DN821,'Data_Price '!$BE$2:$BE$1266,0))</f>
        <v>Line Blade Skis</v>
      </c>
      <c r="CY821" t="str">
        <f>INDEX('Data_Price '!AT$2:AT$1266,MATCH(Data!$DN821,'Data_Price '!$BE$2:$BE$1266,0))</f>
        <v>Powder7 Ski Shop</v>
      </c>
      <c r="CZ821">
        <f>INDEX('Data_Price '!AU$2:AU$1266,MATCH(Data!$DN821,'Data_Price '!$BE$2:$BE$1266,0))</f>
        <v>499.93</v>
      </c>
      <c r="DA821" t="str">
        <f>INDEX('Data_Price '!AV$2:AV$1266,MATCH(Data!$DN821,'Data_Price '!$BE$2:$BE$1266,0))</f>
        <v>https://www.google.com/url?q=https://www.powder7.com/Line-Blade-Skis-176cm-New-Flat-2021/for-sale%3Futm_source%3Dfeed%26utm_medium%3Dfree&amp;sa=U&amp;ved=0ahUKEwikrIPuz6P2AhW2mWoFHWlUC3cQ2ykIGw&amp;usg=AOvVaw0DvnI5iuSnHs3gQedEdEW5</v>
      </c>
      <c r="DB821" t="str">
        <f>INDEX('Data_Price '!AW$2:AW$1266,MATCH(Data!$DN821,'Data_Price '!$BE$2:$BE$1266,0))</f>
        <v>Line Blade Skis 2021</v>
      </c>
      <c r="DC821" t="str">
        <f>INDEX('Data_Price '!AX$2:AX$1266,MATCH(Data!$DN821,'Data_Price '!$BE$2:$BE$1266,0))</f>
        <v>Level Nine Sports</v>
      </c>
      <c r="DD821">
        <f>INDEX('Data_Price '!AY$2:AY$1266,MATCH(Data!$DN821,'Data_Price '!$BE$2:$BE$1266,0))</f>
        <v>499.99</v>
      </c>
      <c r="DE821" t="str">
        <f>INDEX('Data_Price '!AZ$2:AZ$1266,MATCH(Data!$DN821,'Data_Price '!$BE$2:$BE$1266,0))</f>
        <v>https://www.google.com/url?url=https://www.levelninesports.com/line-skis-blade-skis-2021/%3Fsku%3DLB0016&amp;rct=j&amp;q=&amp;esrc=s&amp;sa=U&amp;ved=0ahUKEwitzq7tz6P2AhURmGoFHXbeCkgQsDwIMQ&amp;usg=AOvVaw1msBD38e2GR0NETJN_WzGr</v>
      </c>
      <c r="DF821" t="str">
        <f>INDEX('Data_Price '!BA$2:BA$1266,MATCH(Data!$DN821,'Data_Price '!$BE$2:$BE$1266,0))</f>
        <v>Line Blade Skis</v>
      </c>
      <c r="DG821" t="str">
        <f>INDEX('Data_Price '!BB$2:BB$1266,MATCH(Data!$DN821,'Data_Price '!$BE$2:$BE$1266,0))</f>
        <v>Level Nine Sports</v>
      </c>
      <c r="DH821">
        <f>INDEX('Data_Price '!BC$2:BC$1266,MATCH(Data!$DN821,'Data_Price '!$BE$2:$BE$1266,0))</f>
        <v>499.99</v>
      </c>
      <c r="DI821" t="str">
        <f>INDEX('Data_Price '!BD$2:BD$1266,MATCH(Data!$DN821,'Data_Price '!$BE$2:$BE$1266,0))</f>
        <v>https://www.google.com/url?q=https://www.levelninesports.com/line-skis-blade-skis-2021/&amp;sa=U&amp;ved=0ahUKEwikrIPuz6P2AhW2mWoFHWlUC3cQ2ykIFw&amp;usg=AOvVaw0dTk0BiuqxWlw1NKyTjeI_</v>
      </c>
      <c r="DJ821" s="89" t="e">
        <f ca="1">_xll.Connector("TinyUrl.TinyUrl",DA821,0)</f>
        <v>#NAME?</v>
      </c>
      <c r="DK821" s="89" t="e">
        <f ca="1">_xll.Connector("TinyUrl.TinyUrl",DE821,0)</f>
        <v>#NAME?</v>
      </c>
      <c r="DL821" s="89" t="e">
        <f ca="1">_xll.Connector("TinyUrl.TinyUrl",DI821,0)</f>
        <v>#NAME?</v>
      </c>
      <c r="DM821" s="224" t="str">
        <f t="shared" si="440"/>
        <v>Blade</v>
      </c>
      <c r="DN821" s="89" t="str">
        <f t="shared" si="441"/>
        <v xml:space="preserve"> LineBlade176 Unisex</v>
      </c>
      <c r="DO821" s="227" t="s">
        <v>1088</v>
      </c>
    </row>
    <row r="822" spans="1:119" ht="15.45" customHeight="1">
      <c r="B822" s="224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#VALUE!</v>
      </c>
      <c r="F822" s="43" t="b">
        <f>CL822&gt;Driver!$F$56</f>
        <v>0</v>
      </c>
      <c r="G822" s="43" t="b">
        <f>AND(CB822&gt;Driver!$F$55,CB822&lt;Driver!$G$55)</f>
        <v>0</v>
      </c>
      <c r="H822" s="43" t="e">
        <f t="shared" si="408"/>
        <v>#VALUE!</v>
      </c>
      <c r="I822" s="43">
        <f t="shared" si="409"/>
        <v>0</v>
      </c>
      <c r="J822" s="43" t="e">
        <f t="array" ref="J822">NOT(OR(($H$9:$H$1273=TRUE)*($I$9:$I$1273&gt;0)*($BT$9:$BT$1273=BT822)*($K$9:$K$1273&gt;K822)))</f>
        <v>#VALUE!</v>
      </c>
      <c r="K822" s="72">
        <f t="shared" si="410"/>
        <v>0.65246681203760615</v>
      </c>
      <c r="L822" s="72">
        <f t="shared" si="411"/>
        <v>0.80028684231729919</v>
      </c>
      <c r="M822" s="72">
        <f t="shared" si="412"/>
        <v>0.504646781757913</v>
      </c>
      <c r="N822" s="72">
        <f t="shared" si="413"/>
        <v>0.30258647947890971</v>
      </c>
      <c r="O822" s="72">
        <f t="shared" si="414"/>
        <v>0.27503033638306484</v>
      </c>
      <c r="P822" s="72">
        <f t="shared" si="415"/>
        <v>0.93632352941176467</v>
      </c>
      <c r="Q822" s="72"/>
      <c r="R822" s="72"/>
      <c r="S822" s="72">
        <f t="shared" si="416"/>
        <v>0.67218359897795299</v>
      </c>
      <c r="T822" s="72">
        <f t="shared" si="417"/>
        <v>0.885880197393484</v>
      </c>
      <c r="U822" s="72">
        <f t="shared" si="418"/>
        <v>9.9999999999999978E-2</v>
      </c>
      <c r="V822" s="72">
        <f t="shared" si="419"/>
        <v>0.60263831826172154</v>
      </c>
      <c r="W822" s="72">
        <f t="shared" si="420"/>
        <v>0.97626160990712074</v>
      </c>
      <c r="X822" s="72">
        <f t="shared" si="421"/>
        <v>0.19971315768270081</v>
      </c>
      <c r="Y822" s="72">
        <f t="shared" si="422"/>
        <v>0.49535321824208695</v>
      </c>
      <c r="Z822" s="72">
        <f t="shared" si="423"/>
        <v>0.69741352052109029</v>
      </c>
      <c r="AA822" s="72">
        <f t="shared" si="424"/>
        <v>0.72496966361693516</v>
      </c>
      <c r="AB822" s="72">
        <f t="shared" si="425"/>
        <v>6.367647058823532E-2</v>
      </c>
      <c r="AC822" s="72"/>
      <c r="AD822" s="72"/>
      <c r="AE822" s="72">
        <f t="shared" si="426"/>
        <v>0.32781640102204695</v>
      </c>
      <c r="AF822" s="72">
        <f t="shared" si="427"/>
        <v>0.11411980260651597</v>
      </c>
      <c r="AG822" s="72">
        <f t="shared" si="428"/>
        <v>0.9</v>
      </c>
      <c r="AH822" s="72">
        <f t="shared" si="429"/>
        <v>0.39736168173827846</v>
      </c>
      <c r="AI822" s="72">
        <f t="shared" si="430"/>
        <v>2.3738390092879265E-2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0.11380118923787615</v>
      </c>
      <c r="AL822" s="72">
        <f>(AX822-Driver!$K$181)/(Driver!$L$181-Driver!$K$181)</f>
        <v>0.29741352052109021</v>
      </c>
      <c r="AM822" s="72">
        <f>(AY822-Driver!$K$182)/(Driver!$L$182-Driver!$K$182)</f>
        <v>0.93896966361693512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31"/>
        <v>0.84791751458418119</v>
      </c>
      <c r="AW822" s="70">
        <f t="shared" si="432"/>
        <v>12.081978291028509</v>
      </c>
      <c r="AX822" s="70">
        <f t="shared" si="433"/>
        <v>3.6767216846898121</v>
      </c>
      <c r="AY822" s="70">
        <f>IFERROR(Driver!$K$19/Data!BH822/Data!BI822*Data!BK822*Data!BL822,"")</f>
        <v>-0.37359670713859416</v>
      </c>
      <c r="AZ822" s="70">
        <f t="shared" si="434"/>
        <v>8.7788533134772901</v>
      </c>
      <c r="BA822" s="70"/>
      <c r="BB822" s="70"/>
      <c r="BC822" s="70">
        <f t="shared" si="435"/>
        <v>11.50678700774237</v>
      </c>
      <c r="BD822" s="70">
        <f t="shared" si="436"/>
        <v>20.670046016934325</v>
      </c>
      <c r="BE822" s="70">
        <f t="shared" si="437"/>
        <v>1</v>
      </c>
      <c r="BF822" s="70">
        <f t="shared" si="438"/>
        <v>0.29797951242663789</v>
      </c>
      <c r="BG822" s="70">
        <f t="shared" si="439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219</v>
      </c>
      <c r="BS822" s="8" t="s">
        <v>771</v>
      </c>
      <c r="BT822" s="9" t="s">
        <v>808</v>
      </c>
      <c r="BU822" s="10">
        <v>160</v>
      </c>
      <c r="BV822" s="9" t="s">
        <v>390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307</v>
      </c>
      <c r="CU822" s="10"/>
      <c r="CV822" s="10"/>
      <c r="CW822" s="10"/>
      <c r="CX822">
        <f>INDEX('Data_Price '!AS$2:AS$1266,MATCH(Data!$DN822,'Data_Price '!$BE$2:$BE$1266,0))</f>
        <v>0</v>
      </c>
      <c r="CY822">
        <f>INDEX('Data_Price '!AT$2:AT$1266,MATCH(Data!$DN822,'Data_Price '!$BE$2:$BE$1266,0))</f>
        <v>0</v>
      </c>
      <c r="CZ822">
        <f>INDEX('Data_Price '!AU$2:AU$1266,MATCH(Data!$DN822,'Data_Price '!$BE$2:$BE$1266,0))</f>
        <v>0</v>
      </c>
      <c r="DA822">
        <f>INDEX('Data_Price '!AV$2:AV$1266,MATCH(Data!$DN822,'Data_Price '!$BE$2:$BE$1266,0))</f>
        <v>0</v>
      </c>
      <c r="DB822">
        <f>INDEX('Data_Price '!AW$2:AW$1266,MATCH(Data!$DN822,'Data_Price '!$BE$2:$BE$1266,0))</f>
        <v>0</v>
      </c>
      <c r="DC822">
        <f>INDEX('Data_Price '!AX$2:AX$1266,MATCH(Data!$DN822,'Data_Price '!$BE$2:$BE$1266,0))</f>
        <v>0</v>
      </c>
      <c r="DD822">
        <f>INDEX('Data_Price '!AY$2:AY$1266,MATCH(Data!$DN822,'Data_Price '!$BE$2:$BE$1266,0))</f>
        <v>0</v>
      </c>
      <c r="DE822">
        <f>INDEX('Data_Price '!AZ$2:AZ$1266,MATCH(Data!$DN822,'Data_Price '!$BE$2:$BE$1266,0))</f>
        <v>0</v>
      </c>
      <c r="DF822">
        <f>INDEX('Data_Price '!BA$2:BA$1266,MATCH(Data!$DN822,'Data_Price '!$BE$2:$BE$1266,0))</f>
        <v>0</v>
      </c>
      <c r="DG822">
        <f>INDEX('Data_Price '!BB$2:BB$1266,MATCH(Data!$DN822,'Data_Price '!$BE$2:$BE$1266,0))</f>
        <v>0</v>
      </c>
      <c r="DH822">
        <f>INDEX('Data_Price '!BC$2:BC$1266,MATCH(Data!$DN822,'Data_Price '!$BE$2:$BE$1266,0))</f>
        <v>0</v>
      </c>
      <c r="DI822">
        <f>INDEX('Data_Price '!BD$2:BD$1266,MATCH(Data!$DN822,'Data_Price '!$BE$2:$BE$1266,0))</f>
        <v>0</v>
      </c>
      <c r="DJ822" s="89" t="e">
        <f ca="1">_xll.Connector("TinyUrl.TinyUrl",DA822,0)</f>
        <v>#NAME?</v>
      </c>
      <c r="DK822" s="89" t="e">
        <f ca="1">_xll.Connector("TinyUrl.TinyUrl",DE822,0)</f>
        <v>#NAME?</v>
      </c>
      <c r="DL822" s="89" t="e">
        <f ca="1">_xll.Connector("TinyUrl.TinyUrl",DI822,0)</f>
        <v>#NAME?</v>
      </c>
      <c r="DM822" s="224" t="str">
        <f t="shared" si="440"/>
        <v>Nova 2</v>
      </c>
      <c r="DN822" s="89" t="str">
        <f t="shared" si="441"/>
        <v xml:space="preserve"> RossignolNova 2160 Women's</v>
      </c>
      <c r="DO822" s="227" t="s">
        <v>1121</v>
      </c>
    </row>
    <row r="823" spans="1:119" ht="15.45" customHeight="1">
      <c r="B823" s="224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#VALUE!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08"/>
        <v>#VALUE!</v>
      </c>
      <c r="I823" s="43">
        <f t="shared" si="409"/>
        <v>0</v>
      </c>
      <c r="J823" s="43" t="e">
        <f t="array" ref="J823">NOT(OR(($H$9:$H$1273=TRUE)*($I$9:$I$1273&gt;0)*($BT$9:$BT$1273=BT823)*($K$9:$K$1273&gt;K823)))</f>
        <v>#VALUE!</v>
      </c>
      <c r="K823" s="72">
        <f t="shared" si="410"/>
        <v>0.69507379626361565</v>
      </c>
      <c r="L823" s="72">
        <f t="shared" si="411"/>
        <v>0.81922165820642978</v>
      </c>
      <c r="M823" s="72">
        <f t="shared" si="412"/>
        <v>0.57092593432080152</v>
      </c>
      <c r="N823" s="72">
        <f t="shared" si="413"/>
        <v>0.35128059191804217</v>
      </c>
      <c r="O823" s="72">
        <f t="shared" si="414"/>
        <v>0.37674230908357775</v>
      </c>
      <c r="P823" s="72">
        <f t="shared" si="415"/>
        <v>0.98475490196078441</v>
      </c>
      <c r="Q823" s="72"/>
      <c r="R823" s="72"/>
      <c r="S823" s="72">
        <f t="shared" si="416"/>
        <v>0.70492773587359681</v>
      </c>
      <c r="T823" s="72">
        <f t="shared" si="417"/>
        <v>0.91532567045956303</v>
      </c>
      <c r="U823" s="72">
        <f t="shared" si="418"/>
        <v>0.86109105480468195</v>
      </c>
      <c r="V823" s="72">
        <f t="shared" si="419"/>
        <v>0.61337362009087837</v>
      </c>
      <c r="W823" s="72">
        <f t="shared" si="420"/>
        <v>0.71777052473010294</v>
      </c>
      <c r="X823" s="72">
        <f t="shared" si="421"/>
        <v>0.18077834179357022</v>
      </c>
      <c r="Y823" s="72">
        <f t="shared" si="422"/>
        <v>0.42907406567919854</v>
      </c>
      <c r="Z823" s="72">
        <f t="shared" si="423"/>
        <v>0.64871940808195783</v>
      </c>
      <c r="AA823" s="72">
        <f t="shared" si="424"/>
        <v>0.62325769091642225</v>
      </c>
      <c r="AB823" s="72">
        <f t="shared" si="425"/>
        <v>1.5245098039215643E-2</v>
      </c>
      <c r="AC823" s="72"/>
      <c r="AD823" s="72"/>
      <c r="AE823" s="72">
        <f t="shared" si="426"/>
        <v>0.29507226412640319</v>
      </c>
      <c r="AF823" s="72">
        <f t="shared" si="427"/>
        <v>8.4674329540436993E-2</v>
      </c>
      <c r="AG823" s="72">
        <f t="shared" si="428"/>
        <v>0.13890894519531802</v>
      </c>
      <c r="AH823" s="72">
        <f t="shared" si="429"/>
        <v>0.38662637990912163</v>
      </c>
      <c r="AI823" s="72">
        <f t="shared" si="430"/>
        <v>0.28222947526989706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0.1765079258872623</v>
      </c>
      <c r="AL823" s="72">
        <f>(AX823-Driver!$K$181)/(Driver!$L$181-Driver!$K$181)</f>
        <v>0.24871940808195786</v>
      </c>
      <c r="AM823" s="72">
        <f>(AY823-Driver!$K$182)/(Driver!$L$182-Driver!$K$182)</f>
        <v>0.83725769091642221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31"/>
        <v>1.2464387464387463</v>
      </c>
      <c r="AW823" s="70">
        <f t="shared" si="432"/>
        <v>18.213954090805242</v>
      </c>
      <c r="AX823" s="70">
        <f t="shared" si="433"/>
        <v>3.2384746727376208</v>
      </c>
      <c r="AY823" s="70">
        <f>IFERROR(Driver!$K$19/Data!BH823/Data!BI823*Data!BK823*Data!BL823,"")</f>
        <v>-0.99622571968368112</v>
      </c>
      <c r="AZ823" s="70">
        <f t="shared" si="434"/>
        <v>15.971705137751302</v>
      </c>
      <c r="BA823" s="70"/>
      <c r="BB823" s="70"/>
      <c r="BC823" s="70">
        <f t="shared" si="435"/>
        <v>28.491398449059439</v>
      </c>
      <c r="BD823" s="70">
        <f t="shared" si="436"/>
        <v>3.0771175642878732</v>
      </c>
      <c r="BE823" s="70">
        <f t="shared" si="437"/>
        <v>0.23904471527305046</v>
      </c>
      <c r="BF823" s="70">
        <f t="shared" si="438"/>
        <v>1.5104564342660964</v>
      </c>
      <c r="BG823" s="70">
        <f t="shared" si="439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219</v>
      </c>
      <c r="BS823" s="8" t="s">
        <v>405</v>
      </c>
      <c r="BT823" s="9" t="s">
        <v>413</v>
      </c>
      <c r="BU823" s="10">
        <v>156</v>
      </c>
      <c r="BV823" s="9" t="s">
        <v>390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303</v>
      </c>
      <c r="CU823" s="10"/>
      <c r="CV823" s="10"/>
      <c r="CW823" s="10"/>
      <c r="CX823" t="str">
        <f>INDEX('Data_Price '!AS$2:AS$1266,MATCH(Data!$DN823,'Data_Price '!$BE$2:$BE$1266,0))</f>
        <v>Armada ARW 86 Skis Women's Â· 2022 Â· 156 cm</v>
      </c>
      <c r="CY823" t="str">
        <f>INDEX('Data_Price '!AT$2:AT$1266,MATCH(Data!$DN823,'Data_Price '!$BE$2:$BE$1266,0))</f>
        <v>Powder7 Ski Shop</v>
      </c>
      <c r="CZ823">
        <f>INDEX('Data_Price '!AU$2:AU$1266,MATCH(Data!$DN823,'Data_Price '!$BE$2:$BE$1266,0))</f>
        <v>399.95</v>
      </c>
      <c r="DA823" t="str">
        <f>INDEX('Data_Price '!AV$2:AV$1266,MATCH(Data!$DN823,'Data_Price '!$BE$2:$BE$1266,0))</f>
        <v>https://www.google.com/url?url=https://www.powder7.com/Armada-ARW-86-Skis-156cm-New-Flat-2022/for-sale%3Futm_source%3Dfeed%26utm_medium%3Dfree&amp;rct=j&amp;q=&amp;esrc=s&amp;sa=U&amp;ved=0ahUKEwi---Duz6P2AhXBnGoFHbeSCTUQsDwIVQ&amp;usg=AOvVaw0d3qYCoiOUHH6PAx1K39Tk</v>
      </c>
      <c r="DB823" t="str">
        <f>INDEX('Data_Price '!AW$2:AW$1266,MATCH(Data!$DN823,'Data_Price '!$BE$2:$BE$1266,0))</f>
        <v>Armada ARW 86 Skis Women's Â· 2022 Â· 156 cm</v>
      </c>
      <c r="DC823" t="str">
        <f>INDEX('Data_Price '!AX$2:AX$1266,MATCH(Data!$DN823,'Data_Price '!$BE$2:$BE$1266,0))</f>
        <v>Powder7 Ski Shop</v>
      </c>
      <c r="DD823">
        <f>INDEX('Data_Price '!AY$2:AY$1266,MATCH(Data!$DN823,'Data_Price '!$BE$2:$BE$1266,0))</f>
        <v>399.95</v>
      </c>
      <c r="DE823" t="str">
        <f>INDEX('Data_Price '!AZ$2:AZ$1266,MATCH(Data!$DN823,'Data_Price '!$BE$2:$BE$1266,0))</f>
        <v>https://www.google.com/url?q=https://www.powder7.com/Armada-ARW-86-Skis-156cm-New-Flat-2022/for-sale%3Futm_source%3Dfeed%26utm_medium%3Dfree&amp;sa=U&amp;ved=0ahUKEwirt4zvz6P2AhWZk2oFHe_BBSwQ2ykIGA&amp;usg=AOvVaw1tk6c9rzHEv0AByc8rP-2P</v>
      </c>
      <c r="DF823" t="str">
        <f>INDEX('Data_Price '!BA$2:BA$1266,MATCH(Data!$DN823,'Data_Price '!$BE$2:$BE$1266,0))</f>
        <v>Armada ARW 86 Skis Women's Â· 2022 Â· 156 cm</v>
      </c>
      <c r="DG823" t="str">
        <f>INDEX('Data_Price '!BB$2:BB$1266,MATCH(Data!$DN823,'Data_Price '!$BE$2:$BE$1266,0))</f>
        <v>Suburban Ski and Bike</v>
      </c>
      <c r="DH823">
        <f>INDEX('Data_Price '!BC$2:BC$1266,MATCH(Data!$DN823,'Data_Price '!$BE$2:$BE$1266,0))</f>
        <v>399.95</v>
      </c>
      <c r="DI823" t="str">
        <f>INDEX('Data_Price '!BD$2:BD$1266,MATCH(Data!$DN823,'Data_Price '!$BE$2:$BE$1266,0))</f>
        <v>https://www.google.com/url?q=https://suburbanskiandbike.com/armada-arw-86-2022-156cm-ra0000342156/&amp;sa=U&amp;ved=0ahUKEwirt4zvz6P2AhWZk2oFHe_BBSwQ2ykIGg&amp;usg=AOvVaw3CwM-XkD2aBIOyouK66n58</v>
      </c>
      <c r="DJ823" s="89" t="e">
        <f ca="1">_xll.Connector("TinyUrl.TinyUrl",DA823,0)</f>
        <v>#NAME?</v>
      </c>
      <c r="DK823" s="89" t="e">
        <f ca="1">_xll.Connector("TinyUrl.TinyUrl",DE823,0)</f>
        <v>#NAME?</v>
      </c>
      <c r="DL823" s="89" t="e">
        <f ca="1">_xll.Connector("TinyUrl.TinyUrl",DI823,0)</f>
        <v>#NAME?</v>
      </c>
      <c r="DM823" s="224" t="str">
        <f t="shared" si="440"/>
        <v>ARW 86</v>
      </c>
      <c r="DN823" s="89" t="str">
        <f t="shared" si="441"/>
        <v xml:space="preserve"> ArmadaARW 86156 Women's</v>
      </c>
      <c r="DO823" s="227" t="s">
        <v>940</v>
      </c>
    </row>
    <row r="824" spans="1:119" ht="15.45" customHeight="1">
      <c r="B824" s="224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#VALUE!</v>
      </c>
      <c r="F824" s="43" t="b">
        <f>CL824&gt;Driver!$F$56</f>
        <v>1</v>
      </c>
      <c r="G824" s="43" t="b">
        <f>AND(CB824&gt;Driver!$F$55,CB824&lt;Driver!$G$55)</f>
        <v>0</v>
      </c>
      <c r="H824" s="43" t="e">
        <f t="shared" si="408"/>
        <v>#VALUE!</v>
      </c>
      <c r="I824" s="43">
        <f t="shared" si="409"/>
        <v>0</v>
      </c>
      <c r="J824" s="43" t="e">
        <f t="array" ref="J824">NOT(OR(($H$9:$H$1273=TRUE)*($I$9:$I$1273&gt;0)*($BT$9:$BT$1273=BT824)*($K$9:$K$1273&gt;K824)))</f>
        <v>#VALUE!</v>
      </c>
      <c r="K824" s="72">
        <f t="shared" si="410"/>
        <v>0.68421864958483358</v>
      </c>
      <c r="L824" s="72">
        <f t="shared" si="411"/>
        <v>0.85636612682297963</v>
      </c>
      <c r="M824" s="72">
        <f t="shared" si="412"/>
        <v>0.51207117234668753</v>
      </c>
      <c r="N824" s="72">
        <f t="shared" si="413"/>
        <v>0.25958388667552013</v>
      </c>
      <c r="O824" s="72">
        <f t="shared" si="414"/>
        <v>0.3108126369004901</v>
      </c>
      <c r="P824" s="72">
        <f t="shared" si="415"/>
        <v>0.96581699346405225</v>
      </c>
      <c r="Q824" s="72"/>
      <c r="R824" s="72"/>
      <c r="S824" s="72">
        <f t="shared" si="416"/>
        <v>0.67812861651798695</v>
      </c>
      <c r="T824" s="72">
        <f t="shared" si="417"/>
        <v>0.95984277918223115</v>
      </c>
      <c r="U824" s="72">
        <f t="shared" si="418"/>
        <v>0.99653674109845214</v>
      </c>
      <c r="V824" s="72">
        <f t="shared" si="419"/>
        <v>0.64074543932244332</v>
      </c>
      <c r="W824" s="72">
        <f t="shared" si="420"/>
        <v>0.88093487394957981</v>
      </c>
      <c r="X824" s="72">
        <f t="shared" si="421"/>
        <v>0.14363387317702037</v>
      </c>
      <c r="Y824" s="72">
        <f t="shared" si="422"/>
        <v>0.48792882765331252</v>
      </c>
      <c r="Z824" s="72">
        <f t="shared" si="423"/>
        <v>0.74041611332447987</v>
      </c>
      <c r="AA824" s="72">
        <f t="shared" si="424"/>
        <v>0.6891873630995099</v>
      </c>
      <c r="AB824" s="72">
        <f t="shared" si="425"/>
        <v>3.4183006535947746E-2</v>
      </c>
      <c r="AC824" s="72"/>
      <c r="AD824" s="72"/>
      <c r="AE824" s="72">
        <f t="shared" si="426"/>
        <v>0.321871383482013</v>
      </c>
      <c r="AF824" s="72">
        <f t="shared" si="427"/>
        <v>4.0157220817768874E-2</v>
      </c>
      <c r="AG824" s="72">
        <f t="shared" si="428"/>
        <v>3.4632589015479026E-3</v>
      </c>
      <c r="AH824" s="72">
        <f t="shared" si="429"/>
        <v>0.35925456067755668</v>
      </c>
      <c r="AI824" s="72">
        <f t="shared" si="430"/>
        <v>0.11906512605042015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0.14300712240605046</v>
      </c>
      <c r="AL824" s="72">
        <f>(AX824-Driver!$K$181)/(Driver!$L$181-Driver!$K$181)</f>
        <v>0.34041611332447985</v>
      </c>
      <c r="AM824" s="72">
        <f>(AY824-Driver!$K$182)/(Driver!$L$182-Driver!$K$182)</f>
        <v>0.90318736309950987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31"/>
        <v>2.0282186948853616</v>
      </c>
      <c r="AW824" s="70">
        <f t="shared" si="432"/>
        <v>14.937972478678436</v>
      </c>
      <c r="AX824" s="70">
        <f t="shared" si="433"/>
        <v>4.0637450199203187</v>
      </c>
      <c r="AY824" s="70">
        <f>IFERROR(Driver!$K$19/Data!BH824/Data!BI824*Data!BK824*Data!BL824,"")</f>
        <v>-0.59263776834538129</v>
      </c>
      <c r="AZ824" s="70">
        <f t="shared" si="434"/>
        <v>11.466865227103499</v>
      </c>
      <c r="BA824" s="70"/>
      <c r="BB824" s="70"/>
      <c r="BC824" s="70">
        <f t="shared" si="435"/>
        <v>14.590508934849412</v>
      </c>
      <c r="BD824" s="70">
        <f t="shared" si="436"/>
        <v>7.0168028065948995</v>
      </c>
      <c r="BE824" s="70">
        <f t="shared" si="437"/>
        <v>9.669790877492801E-2</v>
      </c>
      <c r="BF824" s="70">
        <f t="shared" si="438"/>
        <v>4.6019111185579495</v>
      </c>
      <c r="BG824" s="70">
        <f t="shared" si="439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219</v>
      </c>
      <c r="BS824" s="8" t="s">
        <v>579</v>
      </c>
      <c r="BT824" s="9" t="s">
        <v>602</v>
      </c>
      <c r="BU824" s="10">
        <v>164</v>
      </c>
      <c r="BV824" s="9" t="s">
        <v>390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305</v>
      </c>
      <c r="CU824" s="10"/>
      <c r="CV824" s="10"/>
      <c r="CW824" s="10"/>
      <c r="CX824">
        <f>INDEX('Data_Price '!AS$2:AS$1266,MATCH(Data!$DN824,'Data_Price '!$BE$2:$BE$1266,0))</f>
        <v>0</v>
      </c>
      <c r="CY824">
        <f>INDEX('Data_Price '!AT$2:AT$1266,MATCH(Data!$DN824,'Data_Price '!$BE$2:$BE$1266,0))</f>
        <v>0</v>
      </c>
      <c r="CZ824">
        <f>INDEX('Data_Price '!AU$2:AU$1266,MATCH(Data!$DN824,'Data_Price '!$BE$2:$BE$1266,0))</f>
        <v>0</v>
      </c>
      <c r="DA824">
        <f>INDEX('Data_Price '!AV$2:AV$1266,MATCH(Data!$DN824,'Data_Price '!$BE$2:$BE$1266,0))</f>
        <v>0</v>
      </c>
      <c r="DB824">
        <f>INDEX('Data_Price '!AW$2:AW$1266,MATCH(Data!$DN824,'Data_Price '!$BE$2:$BE$1266,0))</f>
        <v>0</v>
      </c>
      <c r="DC824">
        <f>INDEX('Data_Price '!AX$2:AX$1266,MATCH(Data!$DN824,'Data_Price '!$BE$2:$BE$1266,0))</f>
        <v>0</v>
      </c>
      <c r="DD824">
        <f>INDEX('Data_Price '!AY$2:AY$1266,MATCH(Data!$DN824,'Data_Price '!$BE$2:$BE$1266,0))</f>
        <v>0</v>
      </c>
      <c r="DE824">
        <f>INDEX('Data_Price '!AZ$2:AZ$1266,MATCH(Data!$DN824,'Data_Price '!$BE$2:$BE$1266,0))</f>
        <v>0</v>
      </c>
      <c r="DF824">
        <f>INDEX('Data_Price '!BA$2:BA$1266,MATCH(Data!$DN824,'Data_Price '!$BE$2:$BE$1266,0))</f>
        <v>0</v>
      </c>
      <c r="DG824">
        <f>INDEX('Data_Price '!BB$2:BB$1266,MATCH(Data!$DN824,'Data_Price '!$BE$2:$BE$1266,0))</f>
        <v>0</v>
      </c>
      <c r="DH824">
        <f>INDEX('Data_Price '!BC$2:BC$1266,MATCH(Data!$DN824,'Data_Price '!$BE$2:$BE$1266,0))</f>
        <v>0</v>
      </c>
      <c r="DI824">
        <f>INDEX('Data_Price '!BD$2:BD$1266,MATCH(Data!$DN824,'Data_Price '!$BE$2:$BE$1266,0))</f>
        <v>0</v>
      </c>
      <c r="DJ824" s="89" t="e">
        <f ca="1">_xll.Connector("TinyUrl.TinyUrl",DA824,0)</f>
        <v>#NAME?</v>
      </c>
      <c r="DK824" s="89" t="e">
        <f ca="1">_xll.Connector("TinyUrl.TinyUrl",DE824,0)</f>
        <v>#NAME?</v>
      </c>
      <c r="DL824" s="89" t="e">
        <f ca="1">_xll.Connector("TinyUrl.TinyUrl",DI824,0)</f>
        <v>#NAME?</v>
      </c>
      <c r="DM824" s="224" t="str">
        <f t="shared" si="440"/>
        <v>Prodigy 1.0 X</v>
      </c>
      <c r="DN824" s="89" t="str">
        <f t="shared" si="441"/>
        <v xml:space="preserve"> FactionProdigy 1.0 X164 Women's</v>
      </c>
      <c r="DO824" s="227"/>
    </row>
    <row r="825" spans="1:119" ht="15.45" customHeight="1">
      <c r="B825" s="224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#VALUE!</v>
      </c>
      <c r="F825" s="43" t="b">
        <f>CL825&gt;Driver!$F$56</f>
        <v>0</v>
      </c>
      <c r="G825" s="43" t="b">
        <f>AND(CB825&gt;Driver!$F$55,CB825&lt;Driver!$G$55)</f>
        <v>0</v>
      </c>
      <c r="H825" s="43" t="e">
        <f t="shared" si="408"/>
        <v>#VALUE!</v>
      </c>
      <c r="I825" s="43">
        <f t="shared" si="409"/>
        <v>0</v>
      </c>
      <c r="J825" s="43" t="e">
        <f t="array" ref="J825">NOT(OR(($H$9:$H$1273=TRUE)*($I$9:$I$1273&gt;0)*($BT$9:$BT$1273=BT825)*($K$9:$K$1273&gt;K825)))</f>
        <v>#VALUE!</v>
      </c>
      <c r="K825" s="72">
        <f t="shared" si="410"/>
        <v>0.69966938808928436</v>
      </c>
      <c r="L825" s="72">
        <f t="shared" si="411"/>
        <v>0.86474579002497776</v>
      </c>
      <c r="M825" s="72">
        <f t="shared" si="412"/>
        <v>0.53459298615359097</v>
      </c>
      <c r="N825" s="72">
        <f t="shared" si="413"/>
        <v>0.35001580977676594</v>
      </c>
      <c r="O825" s="72">
        <f t="shared" si="414"/>
        <v>0.26361608986047758</v>
      </c>
      <c r="P825" s="72">
        <f t="shared" si="415"/>
        <v>0.99014705882352949</v>
      </c>
      <c r="Q825" s="72"/>
      <c r="R825" s="72"/>
      <c r="S825" s="72">
        <f t="shared" si="416"/>
        <v>0.66580621994422051</v>
      </c>
      <c r="T825" s="72">
        <f t="shared" si="417"/>
        <v>0.99481611560853123</v>
      </c>
      <c r="U825" s="72">
        <f t="shared" si="418"/>
        <v>0.85774945021369986</v>
      </c>
      <c r="V825" s="72">
        <f t="shared" si="419"/>
        <v>0.73041040418016334</v>
      </c>
      <c r="W825" s="72">
        <f t="shared" si="420"/>
        <v>0.97572241681260952</v>
      </c>
      <c r="X825" s="72">
        <f t="shared" si="421"/>
        <v>0.13525420997502219</v>
      </c>
      <c r="Y825" s="72">
        <f t="shared" si="422"/>
        <v>0.46540701384640898</v>
      </c>
      <c r="Z825" s="72">
        <f t="shared" si="423"/>
        <v>0.64998419022323406</v>
      </c>
      <c r="AA825" s="72">
        <f t="shared" si="424"/>
        <v>0.73638391013952242</v>
      </c>
      <c r="AB825" s="72">
        <f t="shared" si="425"/>
        <v>9.8529411764705366E-3</v>
      </c>
      <c r="AC825" s="72"/>
      <c r="AD825" s="72"/>
      <c r="AE825" s="72">
        <f t="shared" si="426"/>
        <v>0.33419378005577943</v>
      </c>
      <c r="AF825" s="72">
        <f t="shared" si="427"/>
        <v>5.1838843914688015E-3</v>
      </c>
      <c r="AG825" s="72">
        <f t="shared" si="428"/>
        <v>0.14225054978630011</v>
      </c>
      <c r="AH825" s="72">
        <f t="shared" si="429"/>
        <v>0.26958959581983666</v>
      </c>
      <c r="AI825" s="72">
        <f t="shared" si="430"/>
        <v>2.4277583187390539E-2</v>
      </c>
      <c r="AJ825" s="72">
        <f>(AV825-Driver!$K$179)/(Driver!$L$179-Driver!$K$179)</f>
        <v>0.10474579002497782</v>
      </c>
      <c r="AK825" s="72">
        <f>(AW825-Driver!$K$180)/(Driver!$L$180-Driver!$K$180)</f>
        <v>0.17868045074570266</v>
      </c>
      <c r="AL825" s="72">
        <f>(AX825-Driver!$K$181)/(Driver!$L$181-Driver!$K$181)</f>
        <v>0.24998419022323404</v>
      </c>
      <c r="AM825" s="72">
        <f>(AY825-Driver!$K$182)/(Driver!$L$182-Driver!$K$182)</f>
        <v>0.95038391013952239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31"/>
        <v>2.204585537918871</v>
      </c>
      <c r="AW825" s="70">
        <f t="shared" si="432"/>
        <v>18.426401278590767</v>
      </c>
      <c r="AX825" s="70">
        <f t="shared" si="433"/>
        <v>3.2498577120091063</v>
      </c>
      <c r="AY825" s="70">
        <f>IFERROR(Driver!$K$19/Data!BH825/Data!BI825*Data!BK825*Data!BL825,"")</f>
        <v>-0.30372449000806528</v>
      </c>
      <c r="AZ825" s="70">
        <f t="shared" si="434"/>
        <v>15.480268056589724</v>
      </c>
      <c r="BA825" s="70"/>
      <c r="BB825" s="70"/>
      <c r="BC825" s="70">
        <f t="shared" si="435"/>
        <v>8.1987961681255594</v>
      </c>
      <c r="BD825" s="70">
        <f t="shared" si="436"/>
        <v>10.111881111237212</v>
      </c>
      <c r="BE825" s="70">
        <f t="shared" si="437"/>
        <v>0.24238572375938489</v>
      </c>
      <c r="BF825" s="70">
        <f t="shared" si="438"/>
        <v>14.728938967207631</v>
      </c>
      <c r="BG825" s="70">
        <f t="shared" si="439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219</v>
      </c>
      <c r="BS825" s="8" t="s">
        <v>771</v>
      </c>
      <c r="BT825" s="9" t="s">
        <v>775</v>
      </c>
      <c r="BU825" s="10">
        <v>156</v>
      </c>
      <c r="BV825" s="9" t="s">
        <v>222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305</v>
      </c>
      <c r="CU825" s="9" t="s">
        <v>302</v>
      </c>
      <c r="CV825" s="10"/>
      <c r="CW825" s="10"/>
      <c r="CX825" t="str">
        <f>INDEX('Data_Price '!AS$2:AS$1266,MATCH(Data!$DN825,'Data_Price '!$BE$2:$BE$1266,0))</f>
        <v>Rossignol Blackops Escaper Skis Men's 2022</v>
      </c>
      <c r="CY825" t="str">
        <f>INDEX('Data_Price '!AT$2:AT$1266,MATCH(Data!$DN825,'Data_Price '!$BE$2:$BE$1266,0))</f>
        <v>Level Nine Sports</v>
      </c>
      <c r="CZ825">
        <f>INDEX('Data_Price '!AU$2:AU$1266,MATCH(Data!$DN825,'Data_Price '!$BE$2:$BE$1266,0))</f>
        <v>479.96</v>
      </c>
      <c r="DA825" t="str">
        <f>INDEX('Data_Price '!AV$2:AV$1266,MATCH(Data!$DN825,'Data_Price '!$BE$2:$BE$1266,0))</f>
        <v>https://www.google.com/url?url=https://www.levelninesports.com/rossignol-blackops-escaper-skis-mens-2022/%3Fsku%3DL9852989&amp;rct=j&amp;q=&amp;esrc=s&amp;sa=U&amp;ved=0ahUKEwiLltbvz6P2AhWAnGoFHQEWBgQQsDwIZg&amp;usg=AOvVaw29WtT-TcIb-dbtHPYwEdj7</v>
      </c>
      <c r="DB825" t="str">
        <f>INDEX('Data_Price '!AW$2:AW$1266,MATCH(Data!$DN825,'Data_Price '!$BE$2:$BE$1266,0))</f>
        <v>Rossignol Blackops Escaper Open 156cm</v>
      </c>
      <c r="DC825" t="str">
        <f>INDEX('Data_Price '!AX$2:AX$1266,MATCH(Data!$DN825,'Data_Price '!$BE$2:$BE$1266,0))</f>
        <v>Sundance Ski and Board Shop</v>
      </c>
      <c r="DD825">
        <f>INDEX('Data_Price '!AY$2:AY$1266,MATCH(Data!$DN825,'Data_Price '!$BE$2:$BE$1266,0))</f>
        <v>552.26</v>
      </c>
      <c r="DE825" t="str">
        <f>INDEX('Data_Price '!AZ$2:AZ$1266,MATCH(Data!$DN825,'Data_Price '!$BE$2:$BE$1266,0))</f>
        <v>https://www.google.com/url?url=https://sundanceskishop.com/products/rossignol-blackops-escaper-open%3Fvariant%3D39391422513250%26currency%3DCAD%26utm_medium%3Dproduct_sync%26utm_source%3Dgoogle%26utm_content%3Dsag_organic%26utm_campaign%3Dsag_organic&amp;rct=j&amp;q=&amp;esrc=s&amp;sa=U&amp;ved=0ahUKEwiLltbvz6P2AhWAnGoFHQEWBgQQ2SkIdA&amp;usg=AOvVaw2HqmZ8KzHbZ71EnJbl4nIR</v>
      </c>
      <c r="DF825" t="str">
        <f>INDEX('Data_Price '!BA$2:BA$1266,MATCH(Data!$DN825,'Data_Price '!$BE$2:$BE$1266,0))</f>
        <v>Rossignol Blackops Escaper Skis</v>
      </c>
      <c r="DG825" t="str">
        <f>INDEX('Data_Price '!BB$2:BB$1266,MATCH(Data!$DN825,'Data_Price '!$BE$2:$BE$1266,0))</f>
        <v>Cole Sport</v>
      </c>
      <c r="DH825">
        <f>INDEX('Data_Price '!BC$2:BC$1266,MATCH(Data!$DN825,'Data_Price '!$BE$2:$BE$1266,0))</f>
        <v>599.95000000000005</v>
      </c>
      <c r="DI825" t="str">
        <f>INDEX('Data_Price '!BD$2:BD$1266,MATCH(Data!$DN825,'Data_Price '!$BE$2:$BE$1266,0))</f>
        <v>https://www.google.com/url?url=https://www.colesport.com/rossignol-blackops-escaper-skis-1/%3Fsku%3D253426&amp;rct=j&amp;q=&amp;esrc=s&amp;sa=U&amp;ved=0ahUKEwiLltbvz6P2AhWAnGoFHQEWBgQQ2SkIag&amp;usg=AOvVaw2_ZX6f6Dl8rrc8nDTNS1mF</v>
      </c>
      <c r="DJ825" s="89" t="e">
        <f ca="1">_xll.Connector("TinyUrl.TinyUrl",DA825,0)</f>
        <v>#NAME?</v>
      </c>
      <c r="DK825" s="89" t="e">
        <f ca="1">_xll.Connector("TinyUrl.TinyUrl",DE825,0)</f>
        <v>#NAME?</v>
      </c>
      <c r="DL825" s="89" t="e">
        <f ca="1">_xll.Connector("TinyUrl.TinyUrl",DI825,0)</f>
        <v>#NAME?</v>
      </c>
      <c r="DM825" s="224" t="str">
        <f t="shared" si="440"/>
        <v>Blackops Escaper</v>
      </c>
      <c r="DN825" s="89" t="str">
        <f t="shared" si="441"/>
        <v xml:space="preserve"> RossignolBlackops Escaper156 Unisex</v>
      </c>
      <c r="DO825" s="227"/>
    </row>
    <row r="826" spans="1:119" ht="15.45" customHeight="1">
      <c r="B826" s="224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#VALUE!</v>
      </c>
      <c r="F826" s="43" t="b">
        <f>CL826&gt;Driver!$F$56</f>
        <v>0</v>
      </c>
      <c r="G826" s="43" t="b">
        <f>AND(CB826&gt;Driver!$F$55,CB826&lt;Driver!$G$55)</f>
        <v>0</v>
      </c>
      <c r="H826" s="43" t="e">
        <f t="shared" si="408"/>
        <v>#VALUE!</v>
      </c>
      <c r="I826" s="43">
        <f t="shared" si="409"/>
        <v>0</v>
      </c>
      <c r="J826" s="43" t="e">
        <f t="array" ref="J826">NOT(OR(($H$9:$H$1273=TRUE)*($I$9:$I$1273&gt;0)*($BT$9:$BT$1273=BT826)*($K$9:$K$1273&gt;K826)))</f>
        <v>#VALUE!</v>
      </c>
      <c r="K826" s="72">
        <f t="shared" si="410"/>
        <v>0.74592004856516358</v>
      </c>
      <c r="L826" s="72">
        <f t="shared" si="411"/>
        <v>0.90712754814277652</v>
      </c>
      <c r="M826" s="72">
        <f t="shared" si="412"/>
        <v>0.58471254898755043</v>
      </c>
      <c r="N826" s="72">
        <f t="shared" si="413"/>
        <v>0.43412382217163092</v>
      </c>
      <c r="O826" s="72">
        <f t="shared" si="414"/>
        <v>0.32864127577141267</v>
      </c>
      <c r="P826" s="72">
        <f t="shared" si="415"/>
        <v>0.99137254901960792</v>
      </c>
      <c r="Q826" s="72"/>
      <c r="R826" s="72"/>
      <c r="S826" s="72">
        <f t="shared" si="416"/>
        <v>0.68491043736507029</v>
      </c>
      <c r="T826" s="72">
        <f t="shared" si="417"/>
        <v>0.94328786750456073</v>
      </c>
      <c r="U826" s="72">
        <f t="shared" si="418"/>
        <v>0.80004411496853289</v>
      </c>
      <c r="V826" s="72">
        <f t="shared" si="419"/>
        <v>0.65614982749742423</v>
      </c>
      <c r="W826" s="72">
        <f t="shared" si="420"/>
        <v>0.98933404852285856</v>
      </c>
      <c r="X826" s="72">
        <f t="shared" si="421"/>
        <v>9.2872451857223426E-2</v>
      </c>
      <c r="Y826" s="72">
        <f t="shared" si="422"/>
        <v>0.41528745101244952</v>
      </c>
      <c r="Z826" s="72">
        <f t="shared" si="423"/>
        <v>0.56587617782836908</v>
      </c>
      <c r="AA826" s="72">
        <f t="shared" si="424"/>
        <v>0.67135872422858733</v>
      </c>
      <c r="AB826" s="72">
        <f t="shared" si="425"/>
        <v>8.6274509803921096E-3</v>
      </c>
      <c r="AC826" s="72"/>
      <c r="AD826" s="72"/>
      <c r="AE826" s="72">
        <f t="shared" si="426"/>
        <v>0.31508956263492977</v>
      </c>
      <c r="AF826" s="72">
        <f t="shared" si="427"/>
        <v>5.6712132495439306E-2</v>
      </c>
      <c r="AG826" s="72">
        <f t="shared" si="428"/>
        <v>0.19995588503146713</v>
      </c>
      <c r="AH826" s="72">
        <f t="shared" si="429"/>
        <v>0.34385017250257571</v>
      </c>
      <c r="AI826" s="72">
        <f t="shared" si="430"/>
        <v>1.0665951477141423E-2</v>
      </c>
      <c r="AJ826" s="72">
        <f>(AV826-Driver!$K$179)/(Driver!$L$179-Driver!$K$179)</f>
        <v>0.14712754814277657</v>
      </c>
      <c r="AK826" s="72">
        <f>(AW826-Driver!$K$180)/(Driver!$L$180-Driver!$K$180)</f>
        <v>0.16572680046186603</v>
      </c>
      <c r="AL826" s="72">
        <f>(AX826-Driver!$K$181)/(Driver!$L$181-Driver!$K$181)</f>
        <v>0.16587617782836908</v>
      </c>
      <c r="AM826" s="72">
        <f>(AY826-Driver!$K$182)/(Driver!$L$182-Driver!$K$182)</f>
        <v>0.8853587242285873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31"/>
        <v>3.0965947632614301</v>
      </c>
      <c r="AW826" s="70">
        <f t="shared" si="432"/>
        <v>17.159687775328997</v>
      </c>
      <c r="AX826" s="70">
        <f t="shared" si="433"/>
        <v>2.4928856004553217</v>
      </c>
      <c r="AY826" s="70">
        <f>IFERROR(Driver!$K$19/Data!BH826/Data!BI826*Data!BK826*Data!BL826,"")</f>
        <v>-0.70177563599750936</v>
      </c>
      <c r="AZ826" s="70">
        <f t="shared" si="434"/>
        <v>15.368577810871184</v>
      </c>
      <c r="BA826" s="70"/>
      <c r="BB826" s="70"/>
      <c r="BC826" s="70">
        <f t="shared" si="435"/>
        <v>18.108286554685129</v>
      </c>
      <c r="BD826" s="70">
        <f t="shared" si="436"/>
        <v>5.5517224566888004</v>
      </c>
      <c r="BE826" s="70">
        <f t="shared" si="437"/>
        <v>0.3000807650222454</v>
      </c>
      <c r="BF826" s="70">
        <f t="shared" si="438"/>
        <v>6.3417285409701831</v>
      </c>
      <c r="BG826" s="70">
        <f t="shared" si="439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219</v>
      </c>
      <c r="BS826" s="8" t="s">
        <v>438</v>
      </c>
      <c r="BT826" s="9" t="s">
        <v>451</v>
      </c>
      <c r="BU826" s="10">
        <v>153</v>
      </c>
      <c r="BV826" s="9" t="s">
        <v>390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305</v>
      </c>
      <c r="CU826" s="9" t="s">
        <v>302</v>
      </c>
      <c r="CV826" s="10"/>
      <c r="CW826" s="10"/>
      <c r="CX826" t="str">
        <f>INDEX('Data_Price '!AS$2:AS$1266,MATCH(Data!$DN826,'Data_Price '!$BE$2:$BE$1266,0))</f>
        <v>Atomic Maven 86 Skis</v>
      </c>
      <c r="CY826" t="str">
        <f>INDEX('Data_Price '!AT$2:AT$1266,MATCH(Data!$DN826,'Data_Price '!$BE$2:$BE$1266,0))</f>
        <v>SkiEssentials.com</v>
      </c>
      <c r="CZ826">
        <f>INDEX('Data_Price '!AU$2:AU$1266,MATCH(Data!$DN826,'Data_Price '!$BE$2:$BE$1266,0))</f>
        <v>319.99</v>
      </c>
      <c r="DA826" t="str">
        <f>INDEX('Data_Price '!AV$2:AV$1266,MATCH(Data!$DN826,'Data_Price '!$BE$2:$BE$1266,0))</f>
        <v>https://www.google.com/url?q=https://www.skiessentials.com/2022-atomic-maven-86-women-s-skis.html%23size%3D22403&amp;sa=U&amp;ved=0ahUKEwjkm6rwz6P2AhVFkmoFHQvLAHoQ2ykIFw&amp;usg=AOvVaw1VHx46K0OuVgXgMGib0RIu</v>
      </c>
      <c r="DB826" t="str">
        <f>INDEX('Data_Price '!AW$2:AW$1266,MATCH(Data!$DN826,'Data_Price '!$BE$2:$BE$1266,0))</f>
        <v>Atomic Maven 86 Berry / 153cm</v>
      </c>
      <c r="DC826" t="str">
        <f>INDEX('Data_Price '!AX$2:AX$1266,MATCH(Data!$DN826,'Data_Price '!$BE$2:$BE$1266,0))</f>
        <v>Sundance Ski and Board Shop</v>
      </c>
      <c r="DD826">
        <f>INDEX('Data_Price '!AY$2:AY$1266,MATCH(Data!$DN826,'Data_Price '!$BE$2:$BE$1266,0))</f>
        <v>394.47</v>
      </c>
      <c r="DE826" t="str">
        <f>INDEX('Data_Price '!AZ$2:AZ$1266,MATCH(Data!$DN826,'Data_Price '!$BE$2:$BE$1266,0))</f>
        <v>https://www.google.com/url?url=https://sundanceskishop.com/products/copy-of-atomic-maven-86-c%3Fvariant%3D39399917813858%26currency%3DCAD%26utm_medium%3Dproduct_sync%26utm_source%3Dgoogle%26utm_content%3Dsag_organic%26utm_campaign%3Dsag_organic&amp;rct=j&amp;q=&amp;esrc=s&amp;sa=U&amp;ved=0ahUKEwiKu_7vz6P2AhU0lWoFHXA_CUYQ2SkIYA&amp;usg=AOvVaw14qXO6bIfjA7ig1rbb4JTa</v>
      </c>
      <c r="DF826" t="str">
        <f>INDEX('Data_Price '!BA$2:BA$1266,MATCH(Data!$DN826,'Data_Price '!$BE$2:$BE$1266,0))</f>
        <v>Atomic Maven 86 Skis</v>
      </c>
      <c r="DG826" t="str">
        <f>INDEX('Data_Price '!BB$2:BB$1266,MATCH(Data!$DN826,'Data_Price '!$BE$2:$BE$1266,0))</f>
        <v>REI</v>
      </c>
      <c r="DH826">
        <f>INDEX('Data_Price '!BC$2:BC$1266,MATCH(Data!$DN826,'Data_Price '!$BE$2:$BE$1266,0))</f>
        <v>399.95</v>
      </c>
      <c r="DI826" t="str">
        <f>INDEX('Data_Price '!BD$2:BD$1266,MATCH(Data!$DN826,'Data_Price '!$BE$2:$BE$1266,0))</f>
        <v>https://www.google.com/url?url=https://www.rei.com/product/196649/atomic-maven-86-skis-womens-20212022%3FCAWELAID%3D120217890012608069&amp;rct=j&amp;q=&amp;esrc=s&amp;sa=U&amp;ved=0ahUKEwiKu_7vz6P2AhU0lWoFHXA_CUYQsDwIVA&amp;usg=AOvVaw0XfkXOtZtRWtJooJLtjKAF</v>
      </c>
      <c r="DJ826" s="89" t="e">
        <f ca="1">_xll.Connector("TinyUrl.TinyUrl",DA826,0)</f>
        <v>#NAME?</v>
      </c>
      <c r="DK826" s="89" t="e">
        <f ca="1">_xll.Connector("TinyUrl.TinyUrl",DE826,0)</f>
        <v>#NAME?</v>
      </c>
      <c r="DL826" s="89" t="e">
        <f ca="1">_xll.Connector("TinyUrl.TinyUrl",DI826,0)</f>
        <v>#NAME?</v>
      </c>
      <c r="DM826" s="224" t="str">
        <f t="shared" si="440"/>
        <v>Maven 86</v>
      </c>
      <c r="DN826" s="89" t="str">
        <f t="shared" si="441"/>
        <v xml:space="preserve"> AtomicMaven 86153 Women's</v>
      </c>
      <c r="DO826" s="227" t="s">
        <v>1094</v>
      </c>
    </row>
    <row r="827" spans="1:119" ht="15.45" customHeight="1">
      <c r="A827" s="224">
        <f>ROW()</f>
        <v>827</v>
      </c>
      <c r="B827" s="224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#VALUE!</v>
      </c>
      <c r="F827" s="43" t="b">
        <f>CL827&gt;Driver!$F$56</f>
        <v>1</v>
      </c>
      <c r="G827" s="43" t="b">
        <f>AND(CB827&gt;Driver!$F$55,CB827&lt;Driver!$G$55)</f>
        <v>1</v>
      </c>
      <c r="H827" s="43" t="e">
        <f t="shared" si="408"/>
        <v>#VALUE!</v>
      </c>
      <c r="I827" s="43">
        <f t="shared" si="409"/>
        <v>0</v>
      </c>
      <c r="J827" s="43" t="e">
        <f t="array" ref="J827">NOT(OR(($H$9:$H$1273=TRUE)*($I$9:$I$1273&gt;0)*($BT$9:$BT$1273=BT827)*($K$9:$K$1273&gt;K827)))</f>
        <v>#VALUE!</v>
      </c>
      <c r="K827" s="72">
        <f t="shared" si="410"/>
        <v>0.68453516263337066</v>
      </c>
      <c r="L827" s="72">
        <f t="shared" si="411"/>
        <v>0.90608009024252678</v>
      </c>
      <c r="M827" s="72">
        <f t="shared" si="412"/>
        <v>0.46299023502421466</v>
      </c>
      <c r="N827" s="72">
        <f t="shared" si="413"/>
        <v>0.13753241004237016</v>
      </c>
      <c r="O827" s="72">
        <f t="shared" si="414"/>
        <v>0.25702653032439171</v>
      </c>
      <c r="P827" s="72">
        <f t="shared" si="415"/>
        <v>0.99441176470588233</v>
      </c>
      <c r="Q827" s="72"/>
      <c r="R827" s="72"/>
      <c r="S827" s="72">
        <f t="shared" si="416"/>
        <v>0.68029902501292105</v>
      </c>
      <c r="T827" s="72">
        <f t="shared" si="417"/>
        <v>0.92030350947386375</v>
      </c>
      <c r="U827" s="72">
        <f t="shared" si="418"/>
        <v>0.92501289867929015</v>
      </c>
      <c r="V827" s="72">
        <f t="shared" si="419"/>
        <v>0.75391992030758781</v>
      </c>
      <c r="W827" s="72">
        <f t="shared" si="420"/>
        <v>0.91639628287919361</v>
      </c>
      <c r="X827" s="72">
        <f t="shared" si="421"/>
        <v>9.3919909757473191E-2</v>
      </c>
      <c r="Y827" s="72">
        <f t="shared" si="422"/>
        <v>0.53700976497578534</v>
      </c>
      <c r="Z827" s="72">
        <f t="shared" si="423"/>
        <v>0.86246758995762984</v>
      </c>
      <c r="AA827" s="72">
        <f t="shared" si="424"/>
        <v>0.74297346967560829</v>
      </c>
      <c r="AB827" s="72">
        <f t="shared" si="425"/>
        <v>5.5882352941176716E-3</v>
      </c>
      <c r="AC827" s="72"/>
      <c r="AD827" s="72"/>
      <c r="AE827" s="72">
        <f t="shared" si="426"/>
        <v>0.31970097498707895</v>
      </c>
      <c r="AF827" s="72">
        <f t="shared" si="427"/>
        <v>7.9696490526136241E-2</v>
      </c>
      <c r="AG827" s="72">
        <f t="shared" si="428"/>
        <v>7.4987101320709848E-2</v>
      </c>
      <c r="AH827" s="72">
        <f t="shared" si="429"/>
        <v>0.24608007969241219</v>
      </c>
      <c r="AI827" s="72">
        <f t="shared" si="430"/>
        <v>8.3603717120806373E-2</v>
      </c>
      <c r="AJ827" s="72">
        <f>(AV827-Driver!$K$179)/(Driver!$L$179-Driver!$K$179)</f>
        <v>0.1460800902425268</v>
      </c>
      <c r="AK827" s="72">
        <f>(AW827-Driver!$K$180)/(Driver!$L$180-Driver!$K$180)</f>
        <v>0.18425772604844851</v>
      </c>
      <c r="AL827" s="72">
        <f>(AX827-Driver!$K$181)/(Driver!$L$181-Driver!$K$181)</f>
        <v>0.46246758995762982</v>
      </c>
      <c r="AM827" s="72">
        <f>(AY827-Driver!$K$182)/(Driver!$L$182-Driver!$K$182)</f>
        <v>0.95697346967560826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31"/>
        <v>3.0745489078822414</v>
      </c>
      <c r="AW827" s="70">
        <f t="shared" si="432"/>
        <v>18.971792715181572</v>
      </c>
      <c r="AX827" s="70">
        <f t="shared" si="433"/>
        <v>5.1622083096186682</v>
      </c>
      <c r="AY827" s="70">
        <f>IFERROR(Driver!$K$19/Data!BH705/Data!BI705*Data!BK705*Data!BL705,"")</f>
        <v>-0.2633865549732104</v>
      </c>
      <c r="AZ827" s="70">
        <f t="shared" si="434"/>
        <v>14.072970960536114</v>
      </c>
      <c r="BA827" s="70"/>
      <c r="BB827" s="70"/>
      <c r="BC827" s="70">
        <f t="shared" si="435"/>
        <v>15.716314909606782</v>
      </c>
      <c r="BD827" s="70">
        <f t="shared" si="436"/>
        <v>3.5176474968446763</v>
      </c>
      <c r="BE827" s="70">
        <f t="shared" si="437"/>
        <v>2.5186825404218502E-2</v>
      </c>
      <c r="BF827" s="70">
        <f t="shared" si="438"/>
        <v>17.384173650101818</v>
      </c>
      <c r="BG827" s="70">
        <f t="shared" si="439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219</v>
      </c>
      <c r="BS827" s="8" t="s">
        <v>493</v>
      </c>
      <c r="BT827" s="9" t="s">
        <v>507</v>
      </c>
      <c r="BU827" s="10">
        <v>164</v>
      </c>
      <c r="BV827" s="9" t="s">
        <v>390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305</v>
      </c>
      <c r="CU827" s="9" t="s">
        <v>301</v>
      </c>
      <c r="CV827" s="10"/>
      <c r="CW827" s="10"/>
      <c r="CX827" t="str">
        <f>INDEX('Data_Price '!AS$2:AS$1266,MATCH(Data!$DN827,'Data_Price '!$BE$2:$BE$1266,0))</f>
        <v>Blizzard Sheeva 10 21/22</v>
      </c>
      <c r="CY827" t="str">
        <f>INDEX('Data_Price '!AT$2:AT$1266,MATCH(Data!$DN827,'Data_Price '!$BE$2:$BE$1266,0))</f>
        <v>Telemark Pyrenees</v>
      </c>
      <c r="CZ827">
        <f>INDEX('Data_Price '!AU$2:AU$1266,MATCH(Data!$DN827,'Data_Price '!$BE$2:$BE$1266,0))</f>
        <v>364.42</v>
      </c>
      <c r="DA827" t="str">
        <f>INDEX('Data_Price '!AV$2:AV$1266,MATCH(Data!$DN827,'Data_Price '!$BE$2:$BE$1266,0))</f>
        <v>https://www.google.com/url?url=https://www.telemark-pyrenees.com/ski/blizzard-sheeva-10-women-ski-2022%3Fcurrency%3DUSD%26tax%3Dex_vat%26country%3DUS%26var%3D67665&amp;rct=j&amp;q=&amp;esrc=s&amp;sa=U&amp;ved=0ahUKEwjmpIaJx6P2AhXyRd8KHXocDPsQsDwIZg&amp;usg=AOvVaw0VWyxvXF8owPe-Fwthbsjo</v>
      </c>
      <c r="DB827" t="str">
        <f>INDEX('Data_Price '!AW$2:AW$1266,MATCH(Data!$DN827,'Data_Price '!$BE$2:$BE$1266,0))</f>
        <v>Blizzard Sheeva 10 21/22</v>
      </c>
      <c r="DC827" t="str">
        <f>INDEX('Data_Price '!AX$2:AX$1266,MATCH(Data!$DN827,'Data_Price '!$BE$2:$BE$1266,0))</f>
        <v>Telemark Pyrenees</v>
      </c>
      <c r="DD827">
        <f>INDEX('Data_Price '!AY$2:AY$1266,MATCH(Data!$DN827,'Data_Price '!$BE$2:$BE$1266,0))</f>
        <v>364.42</v>
      </c>
      <c r="DE827" t="str">
        <f>INDEX('Data_Price '!AZ$2:AZ$1266,MATCH(Data!$DN827,'Data_Price '!$BE$2:$BE$1266,0))</f>
        <v>https://www.google.com/url?q=https://www.telemark-pyrenees.com/ski/blizzard-sheeva-10-women-ski-2022%3Fcurrency%3DUSD%26tax%3Dex_vat%26country%3DUS%26var%3D67665&amp;sa=U&amp;ved=0ahUKEwif-MeJx6P2AhXqc98KHZ7yAKUQ2ykIGQ&amp;usg=AOvVaw0FX009qFasrAllJRbSV4Qe</v>
      </c>
      <c r="DF827" t="str">
        <f>INDEX('Data_Price '!BA$2:BA$1266,MATCH(Data!$DN827,'Data_Price '!$BE$2:$BE$1266,0))</f>
        <v>Blizzard Sheeva 10 Women Ski 2020</v>
      </c>
      <c r="DG827" t="str">
        <f>INDEX('Data_Price '!BB$2:BB$1266,MATCH(Data!$DN827,'Data_Price '!$BE$2:$BE$1266,0))</f>
        <v>eBay - grassisport</v>
      </c>
      <c r="DH827">
        <f>INDEX('Data_Price '!BC$2:BC$1266,MATCH(Data!$DN827,'Data_Price '!$BE$2:$BE$1266,0))</f>
        <v>408.25</v>
      </c>
      <c r="DI827" t="str">
        <f>INDEX('Data_Price '!BD$2:BD$1266,MATCH(Data!$DN827,'Data_Price '!$BE$2:$BE$1266,0))</f>
        <v>https://www.google.com/url?url=https://www.ebay.com/itm/303500412401%3Fchn%3Dps%26mkevt%3D1%26mkcid%3D28%26var%3D602710499998&amp;rct=j&amp;q=&amp;esrc=s&amp;sa=U&amp;ved=0ahUKEwjmpIaJx6P2AhXyRd8KHXocDPsQsDwIbg&amp;usg=AOvVaw0FWyZ5KKPXGTgtmv8UMpVQ</v>
      </c>
      <c r="DJ827" s="89" t="e">
        <f ca="1">_xll.Connector("TinyUrl.TinyUrl",DA827,0)</f>
        <v>#NAME?</v>
      </c>
      <c r="DK827" s="89" t="e">
        <f ca="1">_xll.Connector("TinyUrl.TinyUrl",DE827,0)</f>
        <v>#NAME?</v>
      </c>
      <c r="DL827" s="89" t="e">
        <f ca="1">_xll.Connector("TinyUrl.TinyUrl",DI827,0)</f>
        <v>#NAME?</v>
      </c>
      <c r="DM827" s="224" t="str">
        <f t="shared" si="440"/>
        <v>Sheeva 10</v>
      </c>
      <c r="DN827" s="89" t="str">
        <f t="shared" si="441"/>
        <v xml:space="preserve"> BlizzardSheeva 10164 Women's</v>
      </c>
      <c r="DO827" s="227" t="s">
        <v>1052</v>
      </c>
    </row>
    <row r="828" spans="1:119" ht="15.45" customHeight="1">
      <c r="B828" s="224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#VALUE!</v>
      </c>
      <c r="F828" s="43" t="b">
        <f>CL828&gt;Driver!$F$56</f>
        <v>0</v>
      </c>
      <c r="G828" s="43" t="b">
        <f>AND(CB828&gt;Driver!$F$55,CB828&lt;Driver!$G$55)</f>
        <v>0</v>
      </c>
      <c r="H828" s="43" t="e">
        <f t="shared" si="408"/>
        <v>#VALUE!</v>
      </c>
      <c r="I828" s="43">
        <f t="shared" si="409"/>
        <v>0</v>
      </c>
      <c r="J828" s="43" t="e">
        <f t="array" ref="J828">NOT(OR(($H$9:$H$1273=TRUE)*($I$9:$I$1273&gt;0)*($BT$9:$BT$1273=BT828)*($K$9:$K$1273&gt;K828)))</f>
        <v>#VALUE!</v>
      </c>
      <c r="K828" s="72">
        <f t="shared" si="410"/>
        <v>0.636823723724947</v>
      </c>
      <c r="L828" s="72">
        <f t="shared" si="411"/>
        <v>0.92533720087019578</v>
      </c>
      <c r="M828" s="72">
        <f t="shared" si="412"/>
        <v>0.34831024657969822</v>
      </c>
      <c r="N828" s="72">
        <f t="shared" si="413"/>
        <v>6.923417441345725E-2</v>
      </c>
      <c r="O828" s="72">
        <f t="shared" si="414"/>
        <v>0.25319656532563761</v>
      </c>
      <c r="P828" s="72">
        <f t="shared" si="415"/>
        <v>0.72250000000000003</v>
      </c>
      <c r="Q828" s="72"/>
      <c r="R828" s="72"/>
      <c r="S828" s="72">
        <f t="shared" si="416"/>
        <v>0.74178920300832618</v>
      </c>
      <c r="T828" s="72">
        <f t="shared" si="417"/>
        <v>0.83420248646140549</v>
      </c>
      <c r="U828" s="72">
        <f t="shared" si="418"/>
        <v>0.42841555260482989</v>
      </c>
      <c r="V828" s="72">
        <f t="shared" si="419"/>
        <v>0.62595149336999789</v>
      </c>
      <c r="W828" s="72">
        <f t="shared" si="420"/>
        <v>0.95879699248120298</v>
      </c>
      <c r="X828" s="72">
        <f t="shared" si="421"/>
        <v>7.4662799129804253E-2</v>
      </c>
      <c r="Y828" s="72">
        <f t="shared" si="422"/>
        <v>0.65168975342030178</v>
      </c>
      <c r="Z828" s="72">
        <f t="shared" si="423"/>
        <v>0.93076582558654275</v>
      </c>
      <c r="AA828" s="72">
        <f t="shared" si="424"/>
        <v>0.74680343467436239</v>
      </c>
      <c r="AB828" s="72">
        <f t="shared" si="425"/>
        <v>0.27749999999999997</v>
      </c>
      <c r="AC828" s="72"/>
      <c r="AD828" s="72"/>
      <c r="AE828" s="72">
        <f t="shared" si="426"/>
        <v>0.25821079699167382</v>
      </c>
      <c r="AF828" s="72">
        <f t="shared" si="427"/>
        <v>0.16579751353859454</v>
      </c>
      <c r="AG828" s="72">
        <f t="shared" si="428"/>
        <v>0.57158444739517011</v>
      </c>
      <c r="AH828" s="72">
        <f t="shared" si="429"/>
        <v>0.37404850663000211</v>
      </c>
      <c r="AI828" s="72">
        <f t="shared" si="430"/>
        <v>4.1203007518796991E-2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0.45462357150689642</v>
      </c>
      <c r="AL828" s="72">
        <f>(AX828-Driver!$K$181)/(Driver!$L$181-Driver!$K$181)</f>
        <v>0.53076582558654273</v>
      </c>
      <c r="AM828" s="72">
        <f>(AY828-Driver!$K$182)/(Driver!$L$182-Driver!$K$182)</f>
        <v>0.96080343467436236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31"/>
        <v>3.479853479853479</v>
      </c>
      <c r="AW828" s="70">
        <f t="shared" si="432"/>
        <v>45.410368696373347</v>
      </c>
      <c r="AX828" s="70">
        <f t="shared" si="433"/>
        <v>5.7768924302788847</v>
      </c>
      <c r="AY828" s="70">
        <f>IFERROR(Driver!$K$19/Data!BH828/Data!BI828*Data!BK828*Data!BL828,"")</f>
        <v>-0.23994145542452661</v>
      </c>
      <c r="AZ828" s="70">
        <f t="shared" si="434"/>
        <v>39.87341772151899</v>
      </c>
      <c r="BA828" s="70"/>
      <c r="BB828" s="70"/>
      <c r="BC828" s="70">
        <f t="shared" si="435"/>
        <v>47.611697708605675</v>
      </c>
      <c r="BD828" s="70">
        <f t="shared" si="436"/>
        <v>25.24343186693784</v>
      </c>
      <c r="BE828" s="70">
        <f t="shared" si="437"/>
        <v>0.67164303303328032</v>
      </c>
      <c r="BF828" s="70">
        <f t="shared" si="438"/>
        <v>2.9310388565817722</v>
      </c>
      <c r="BG828" s="70">
        <f t="shared" si="439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219</v>
      </c>
      <c r="BS828" s="8" t="s">
        <v>610</v>
      </c>
      <c r="BT828" s="9" t="s">
        <v>625</v>
      </c>
      <c r="BU828" s="10">
        <v>166</v>
      </c>
      <c r="BV828" s="9" t="s">
        <v>222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306</v>
      </c>
      <c r="CU828" s="9" t="s">
        <v>305</v>
      </c>
      <c r="CV828" s="10"/>
      <c r="CW828" s="10"/>
      <c r="CX828" t="str">
        <f>INDEX('Data_Price '!AS$2:AS$1266,MATCH(Data!$DN828,'Data_Price '!$BE$2:$BE$1266,0))</f>
        <v>Fischer XTR RC One 82 Gt Rentaltrack Skis 2021</v>
      </c>
      <c r="CY828" t="str">
        <f>INDEX('Data_Price '!AT$2:AT$1266,MATCH(Data!$DN828,'Data_Price '!$BE$2:$BE$1266,0))</f>
        <v>Level Nine Sports</v>
      </c>
      <c r="CZ828">
        <f>INDEX('Data_Price '!AU$2:AU$1266,MATCH(Data!$DN828,'Data_Price '!$BE$2:$BE$1266,0))</f>
        <v>469.94</v>
      </c>
      <c r="DA828" t="str">
        <f>INDEX('Data_Price '!AV$2:AV$1266,MATCH(Data!$DN828,'Data_Price '!$BE$2:$BE$1266,0))</f>
        <v>https://www.google.com/url?url=https://www.levelninesports.com/fischer-xtr-rc-one-82-gt-skis-w-rsw-10-bindings-2020/%3Fsku%3DJSPRSS826&amp;rct=j&amp;q=&amp;esrc=s&amp;sa=U&amp;ved=0ahUKEwj2u6nxz6P2AhUqmGoFHTWnBAIQ2SkIaA&amp;usg=AOvVaw3WxuXKOvhf-dfp_X38d1fA</v>
      </c>
      <c r="DB828" t="str">
        <f>INDEX('Data_Price '!AW$2:AW$1266,MATCH(Data!$DN828,'Data_Price '!$BE$2:$BE$1266,0))</f>
        <v>Fischer RC One 82 GT Twin Ski - Women's 2022</v>
      </c>
      <c r="DC828" t="str">
        <f>INDEX('Data_Price '!AX$2:AX$1266,MATCH(Data!$DN828,'Data_Price '!$BE$2:$BE$1266,0))</f>
        <v>Next Adventure</v>
      </c>
      <c r="DD828">
        <f>INDEX('Data_Price '!AY$2:AY$1266,MATCH(Data!$DN828,'Data_Price '!$BE$2:$BE$1266,0))</f>
        <v>629.99</v>
      </c>
      <c r="DE828" t="str">
        <f>INDEX('Data_Price '!AZ$2:AZ$1266,MATCH(Data!$DN828,'Data_Price '!$BE$2:$BE$1266,0))</f>
        <v>https://www.google.com/url?q=https://www.nextadventure.net/catalog/product/view/id/255202/s/fischer-rc-one-82-gt-twin-ski-womens-2022/&amp;sa=U&amp;ved=0ahUKEwiK6_Pxz6P2AhXhlWoFHTSOBEEQ2ykIFA&amp;usg=AOvVaw2_zR4EAO9AzJlB1drJMnFo</v>
      </c>
      <c r="DF828" t="str">
        <f>INDEX('Data_Price '!BA$2:BA$1266,MATCH(Data!$DN828,'Data_Price '!$BE$2:$BE$1266,0))</f>
        <v>Fischer RC One 82 GT + RSW 11 21/22</v>
      </c>
      <c r="DG828" t="str">
        <f>INDEX('Data_Price '!BB$2:BB$1266,MATCH(Data!$DN828,'Data_Price '!$BE$2:$BE$1266,0))</f>
        <v>Next Adventure</v>
      </c>
      <c r="DH828">
        <f>INDEX('Data_Price '!BC$2:BC$1266,MATCH(Data!$DN828,'Data_Price '!$BE$2:$BE$1266,0))</f>
        <v>664.99</v>
      </c>
      <c r="DI828" t="str">
        <f>INDEX('Data_Price '!BD$2:BD$1266,MATCH(Data!$DN828,'Data_Price '!$BE$2:$BE$1266,0))</f>
        <v>https://www.google.com/url?url=https://www.nextadventure.net/catalog/product/view/id/255206/s/fischer-rc-one-82-gt-t-rsw-10-bindings-2022/&amp;rct=j&amp;q=&amp;esrc=s&amp;sa=U&amp;ved=0ahUKEwj2u6nxz6P2AhUqmGoFHTWnBAIQsDwIYA&amp;usg=AOvVaw0wig0YRK3tXX34arT3gMU-</v>
      </c>
      <c r="DJ828" s="89" t="e">
        <f ca="1">_xll.Connector("TinyUrl.TinyUrl",DA828,0)</f>
        <v>#NAME?</v>
      </c>
      <c r="DK828" s="89" t="e">
        <f ca="1">_xll.Connector("TinyUrl.TinyUrl",DE828,0)</f>
        <v>#NAME?</v>
      </c>
      <c r="DL828" s="89" t="e">
        <f ca="1">_xll.Connector("TinyUrl.TinyUrl",DI828,0)</f>
        <v>#NAME?</v>
      </c>
      <c r="DM828" s="224" t="str">
        <f t="shared" si="440"/>
        <v>RC One 82 GT</v>
      </c>
      <c r="DN828" s="89" t="str">
        <f t="shared" si="441"/>
        <v xml:space="preserve"> FischerRC One 82 GT166 Unisex</v>
      </c>
      <c r="DO828" s="227"/>
    </row>
    <row r="829" spans="1:119" ht="15.45" customHeight="1">
      <c r="B829" s="224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#VALUE!</v>
      </c>
      <c r="F829" s="43" t="b">
        <f>CL829&gt;Driver!$F$56</f>
        <v>1</v>
      </c>
      <c r="G829" s="43" t="b">
        <f>AND(CB829&gt;Driver!$F$55,CB829&lt;Driver!$G$55)</f>
        <v>0</v>
      </c>
      <c r="H829" s="43" t="e">
        <f t="shared" si="408"/>
        <v>#VALUE!</v>
      </c>
      <c r="I829" s="43">
        <f t="shared" si="409"/>
        <v>0</v>
      </c>
      <c r="J829" s="43" t="e">
        <f t="array" ref="J829">NOT(OR(($H$9:$H$1273=TRUE)*($I$9:$I$1273&gt;0)*($BT$9:$BT$1273=BT829)*($K$9:$K$1273&gt;K829)))</f>
        <v>#VALUE!</v>
      </c>
      <c r="K829" s="72">
        <f t="shared" si="410"/>
        <v>0.66862291834328202</v>
      </c>
      <c r="L829" s="72">
        <f t="shared" si="411"/>
        <v>0.81656272661348805</v>
      </c>
      <c r="M829" s="72">
        <f t="shared" si="412"/>
        <v>0.52068311007307599</v>
      </c>
      <c r="N829" s="72">
        <f t="shared" si="413"/>
        <v>0.28045279200657691</v>
      </c>
      <c r="O829" s="72">
        <f t="shared" si="414"/>
        <v>0.28875340095774937</v>
      </c>
      <c r="P829" s="72">
        <f t="shared" si="415"/>
        <v>0.99284313725490203</v>
      </c>
      <c r="Q829" s="72"/>
      <c r="R829" s="72"/>
      <c r="S829" s="72">
        <f t="shared" si="416"/>
        <v>0.67716522949534985</v>
      </c>
      <c r="T829" s="72">
        <f t="shared" si="417"/>
        <v>0.91198177481441689</v>
      </c>
      <c r="U829" s="72">
        <f t="shared" si="418"/>
        <v>0.70591848364183252</v>
      </c>
      <c r="V829" s="72">
        <f t="shared" si="419"/>
        <v>0.62019809625495115</v>
      </c>
      <c r="W829" s="72">
        <f t="shared" si="420"/>
        <v>0.6880323054331865</v>
      </c>
      <c r="X829" s="72">
        <f t="shared" si="421"/>
        <v>0.18343727338651195</v>
      </c>
      <c r="Y829" s="72">
        <f t="shared" si="422"/>
        <v>0.47931688992692395</v>
      </c>
      <c r="Z829" s="72">
        <f t="shared" si="423"/>
        <v>0.71954720799342309</v>
      </c>
      <c r="AA829" s="72">
        <f t="shared" si="424"/>
        <v>0.71124659904225063</v>
      </c>
      <c r="AB829" s="72">
        <f t="shared" si="425"/>
        <v>7.1568627450979971E-3</v>
      </c>
      <c r="AC829" s="72"/>
      <c r="AD829" s="72"/>
      <c r="AE829" s="72">
        <f t="shared" si="426"/>
        <v>0.32283477050465015</v>
      </c>
      <c r="AF829" s="72">
        <f t="shared" si="427"/>
        <v>8.8018225185583096E-2</v>
      </c>
      <c r="AG829" s="72">
        <f t="shared" si="428"/>
        <v>0.29408151635816748</v>
      </c>
      <c r="AH829" s="72">
        <f t="shared" si="429"/>
        <v>0.3798019037450488</v>
      </c>
      <c r="AI829" s="72">
        <f t="shared" si="430"/>
        <v>0.3119676945668135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0.18099638343353863</v>
      </c>
      <c r="AL829" s="72">
        <f>(AX829-Driver!$K$181)/(Driver!$L$181-Driver!$K$181)</f>
        <v>0.31954720799342312</v>
      </c>
      <c r="AM829" s="72">
        <f>(AY829-Driver!$K$182)/(Driver!$L$182-Driver!$K$182)</f>
        <v>0.92524659904225059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31"/>
        <v>1.1904761904761905</v>
      </c>
      <c r="AW829" s="70">
        <f t="shared" si="432"/>
        <v>18.652872052777692</v>
      </c>
      <c r="AX829" s="70">
        <f t="shared" si="433"/>
        <v>3.8759248719408079</v>
      </c>
      <c r="AY829" s="70">
        <f>IFERROR(Driver!$K$19/Data!BH829/Data!BI829*Data!BK829*Data!BL829,"")</f>
        <v>-0.45760233517205007</v>
      </c>
      <c r="AZ829" s="70">
        <f t="shared" si="434"/>
        <v>15.234549516008935</v>
      </c>
      <c r="BA829" s="70"/>
      <c r="BB829" s="70"/>
      <c r="BC829" s="70">
        <f t="shared" si="435"/>
        <v>14.090793388849578</v>
      </c>
      <c r="BD829" s="70">
        <f t="shared" si="436"/>
        <v>2.7811887247249243</v>
      </c>
      <c r="BE829" s="70">
        <f t="shared" si="437"/>
        <v>0.39418960539574621</v>
      </c>
      <c r="BF829" s="70">
        <f t="shared" si="438"/>
        <v>2.2812330723395871</v>
      </c>
      <c r="BG829" s="70">
        <f t="shared" si="439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219</v>
      </c>
      <c r="BS829" s="8" t="s">
        <v>719</v>
      </c>
      <c r="BT829" s="9" t="s">
        <v>723</v>
      </c>
      <c r="BU829" s="10">
        <v>164</v>
      </c>
      <c r="BV829" s="9" t="s">
        <v>222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303</v>
      </c>
      <c r="CU829" s="9" t="s">
        <v>302</v>
      </c>
      <c r="CV829" s="10"/>
      <c r="CW829" s="10"/>
      <c r="CX829" t="str">
        <f>INDEX('Data_Price '!AS$2:AS$1266,MATCH(Data!$DN829,'Data_Price '!$BE$2:$BE$1266,0))</f>
        <v>Line 2022 Chronic Skis</v>
      </c>
      <c r="CY829" t="str">
        <f>INDEX('Data_Price '!AT$2:AT$1266,MATCH(Data!$DN829,'Data_Price '!$BE$2:$BE$1266,0))</f>
        <v>SkiEssentials.com</v>
      </c>
      <c r="CZ829">
        <f>INDEX('Data_Price '!AU$2:AU$1266,MATCH(Data!$DN829,'Data_Price '!$BE$2:$BE$1266,0))</f>
        <v>499.95</v>
      </c>
      <c r="DA829" t="str">
        <f>INDEX('Data_Price '!AV$2:AV$1266,MATCH(Data!$DN829,'Data_Price '!$BE$2:$BE$1266,0))</f>
        <v>https://www.google.com/url?url=https://www.skiessentials.com/2022-line-chronic-skis.html&amp;rct=j&amp;q=&amp;esrc=s&amp;sa=U&amp;ved=0ahUKEwjdho7yz6P2AhXKlWoFHU52BjoQsDwIOg&amp;usg=AOvVaw155elStoI_zcaox0YuE-mq</v>
      </c>
      <c r="DB829" t="str">
        <f>INDEX('Data_Price '!AW$2:AW$1266,MATCH(Data!$DN829,'Data_Price '!$BE$2:$BE$1266,0))</f>
        <v>Line 2022 Chronic Skis</v>
      </c>
      <c r="DC829" t="str">
        <f>INDEX('Data_Price '!AX$2:AX$1266,MATCH(Data!$DN829,'Data_Price '!$BE$2:$BE$1266,0))</f>
        <v>SkiEssentials.com</v>
      </c>
      <c r="DD829">
        <f>INDEX('Data_Price '!AY$2:AY$1266,MATCH(Data!$DN829,'Data_Price '!$BE$2:$BE$1266,0))</f>
        <v>499.95</v>
      </c>
      <c r="DE829" t="str">
        <f>INDEX('Data_Price '!AZ$2:AZ$1266,MATCH(Data!$DN829,'Data_Price '!$BE$2:$BE$1266,0))</f>
        <v>https://www.google.com/url?q=https://www.skiessentials.com/2022-line-chronic-skis.html&amp;sa=U&amp;ved=0ahUKEwj8vLvyz6P2AhV6mWoFHWyBBy0Q2ykIFw&amp;usg=AOvVaw0LEt3Nj3nAniXglB3wVWFW</v>
      </c>
      <c r="DF829" t="str">
        <f>INDEX('Data_Price '!BA$2:BA$1266,MATCH(Data!$DN829,'Data_Price '!$BE$2:$BE$1266,0))</f>
        <v>Line 2022 Chronic Skis</v>
      </c>
      <c r="DG829" t="str">
        <f>INDEX('Data_Price '!BB$2:BB$1266,MATCH(Data!$DN829,'Data_Price '!$BE$2:$BE$1266,0))</f>
        <v>LINE Skis</v>
      </c>
      <c r="DH829">
        <f>INDEX('Data_Price '!BC$2:BC$1266,MATCH(Data!$DN829,'Data_Price '!$BE$2:$BE$1266,0))</f>
        <v>499.95</v>
      </c>
      <c r="DI829" t="str">
        <f>INDEX('Data_Price '!BD$2:BD$1266,MATCH(Data!$DN829,'Data_Price '!$BE$2:$BE$1266,0))</f>
        <v>https://www.google.com/url?q=https://lineskis.com/p/chronic%3FSize%3D164&amp;sa=U&amp;ved=0ahUKEwj8vLvyz6P2AhV6mWoFHWyBBy0Q2ykIGQ&amp;usg=AOvVaw2TP1AZbJJrpEnc2vvkeWz2</v>
      </c>
      <c r="DJ829" s="89" t="e">
        <f ca="1">_xll.Connector("TinyUrl.TinyUrl",DA829,0)</f>
        <v>#NAME?</v>
      </c>
      <c r="DK829" s="89" t="e">
        <f ca="1">_xll.Connector("TinyUrl.TinyUrl",DE829,0)</f>
        <v>#NAME?</v>
      </c>
      <c r="DL829" s="89" t="e">
        <f ca="1">_xll.Connector("TinyUrl.TinyUrl",DI829,0)</f>
        <v>#NAME?</v>
      </c>
      <c r="DM829" s="224" t="str">
        <f t="shared" si="440"/>
        <v>Chronic</v>
      </c>
      <c r="DN829" s="89" t="str">
        <f t="shared" si="441"/>
        <v xml:space="preserve"> LineChronic164 Unisex</v>
      </c>
      <c r="DO829" s="227" t="s">
        <v>1090</v>
      </c>
    </row>
    <row r="830" spans="1:119" ht="15.45" customHeight="1">
      <c r="B830" s="224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#VALUE!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08"/>
        <v>#VALUE!</v>
      </c>
      <c r="I830" s="43">
        <f t="shared" si="409"/>
        <v>0</v>
      </c>
      <c r="J830" s="43" t="e">
        <f t="array" ref="J830">NOT(OR(($H$9:$H$1273=TRUE)*($I$9:$I$1273&gt;0)*($BT$9:$BT$1273=BT830)*($K$9:$K$1273&gt;K830)))</f>
        <v>#VALUE!</v>
      </c>
      <c r="K830" s="72">
        <f t="shared" si="410"/>
        <v>0.52890101515943488</v>
      </c>
      <c r="L830" s="72">
        <f t="shared" si="411"/>
        <v>0.72029973410684078</v>
      </c>
      <c r="M830" s="72">
        <f t="shared" si="412"/>
        <v>0.3375022962120291</v>
      </c>
      <c r="N830" s="72">
        <f t="shared" si="413"/>
        <v>-0.12807183962562441</v>
      </c>
      <c r="O830" s="72">
        <f t="shared" si="414"/>
        <v>0.30402644068001239</v>
      </c>
      <c r="P830" s="72">
        <f t="shared" si="415"/>
        <v>0.83655228758169931</v>
      </c>
      <c r="Q830" s="72"/>
      <c r="R830" s="72"/>
      <c r="S830" s="72">
        <f t="shared" si="416"/>
        <v>0.74161179530503274</v>
      </c>
      <c r="T830" s="72">
        <f t="shared" si="417"/>
        <v>0.96157762586595186</v>
      </c>
      <c r="U830" s="72">
        <f t="shared" si="418"/>
        <v>0.91384468494826343</v>
      </c>
      <c r="V830" s="72">
        <f t="shared" si="419"/>
        <v>0.73475176295968414</v>
      </c>
      <c r="W830" s="72">
        <f t="shared" si="420"/>
        <v>0.99657909956011992</v>
      </c>
      <c r="X830" s="72">
        <f t="shared" si="421"/>
        <v>0.27970026589315922</v>
      </c>
      <c r="Y830" s="72">
        <f t="shared" si="422"/>
        <v>0.6624977037879709</v>
      </c>
      <c r="Z830" s="72">
        <f t="shared" si="423"/>
        <v>1.1280718396256244</v>
      </c>
      <c r="AA830" s="72">
        <f t="shared" si="424"/>
        <v>0.69597355931998761</v>
      </c>
      <c r="AB830" s="72">
        <f t="shared" si="425"/>
        <v>0.16344771241830064</v>
      </c>
      <c r="AC830" s="72"/>
      <c r="AD830" s="72"/>
      <c r="AE830" s="72">
        <f t="shared" si="426"/>
        <v>0.25838820469496726</v>
      </c>
      <c r="AF830" s="72">
        <f t="shared" si="427"/>
        <v>3.8422374134048136E-2</v>
      </c>
      <c r="AG830" s="72">
        <f t="shared" si="428"/>
        <v>8.6155315051736556E-2</v>
      </c>
      <c r="AH830" s="72">
        <f t="shared" si="429"/>
        <v>0.26524823704031586</v>
      </c>
      <c r="AI830" s="72">
        <f t="shared" si="430"/>
        <v>3.4209004398801299E-3</v>
      </c>
      <c r="AJ830" s="72">
        <f>(AV830-Driver!$K$179)/(Driver!$L$179-Driver!$K$179)</f>
        <v>0.51970026589315921</v>
      </c>
      <c r="AK830" s="72">
        <f>(AW830-Driver!$K$180)/(Driver!$L$180-Driver!$K$180)</f>
        <v>0.36330331065977628</v>
      </c>
      <c r="AL830" s="72">
        <f>(AX830-Driver!$K$181)/(Driver!$L$181-Driver!$K$181)</f>
        <v>0.7280718396256245</v>
      </c>
      <c r="AM830" s="72">
        <f>(AY830-Driver!$K$182)/(Driver!$L$182-Driver!$K$182)</f>
        <v>0.90997355931998758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31"/>
        <v>10.938135938135938</v>
      </c>
      <c r="AW830" s="70">
        <f t="shared" si="432"/>
        <v>36.480329286495667</v>
      </c>
      <c r="AX830" s="70">
        <f t="shared" si="433"/>
        <v>7.55264655663062</v>
      </c>
      <c r="AY830" s="70">
        <f>IFERROR(Driver!$K$19/Data!BH830/Data!BI830*Data!BK830*Data!BL830,"")</f>
        <v>-0.5510961234484284</v>
      </c>
      <c r="AZ830" s="70">
        <f t="shared" si="434"/>
        <v>29.478778853313479</v>
      </c>
      <c r="BA830" s="70"/>
      <c r="BB830" s="70"/>
      <c r="BC830" s="70">
        <f t="shared" si="435"/>
        <v>47.519675099589044</v>
      </c>
      <c r="BD830" s="70">
        <f t="shared" si="436"/>
        <v>7.1703336641377575</v>
      </c>
      <c r="BE830" s="70">
        <f t="shared" si="437"/>
        <v>1.4020603956817815E-2</v>
      </c>
      <c r="BF830" s="70">
        <f t="shared" si="438"/>
        <v>15.219264941582912</v>
      </c>
      <c r="BG830" s="70">
        <f t="shared" si="439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219</v>
      </c>
      <c r="BS830" s="8" t="s">
        <v>471</v>
      </c>
      <c r="BT830" s="9" t="s">
        <v>472</v>
      </c>
      <c r="BU830" s="10">
        <v>182.1</v>
      </c>
      <c r="BV830" s="9" t="s">
        <v>222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303</v>
      </c>
      <c r="CU830" s="9" t="s">
        <v>301</v>
      </c>
      <c r="CV830" s="10"/>
      <c r="CW830" s="10"/>
      <c r="CX830" t="str">
        <f>INDEX('Data_Price '!AS$2:AS$1266,MATCH(Data!$DN830,'Data_Price '!$BE$2:$BE$1266,0))</f>
        <v>Black Crows Anima Skis 182 cm</v>
      </c>
      <c r="CY830" t="str">
        <f>INDEX('Data_Price '!AT$2:AT$1266,MATCH(Data!$DN830,'Data_Price '!$BE$2:$BE$1266,0))</f>
        <v>Telemark Pyrenees</v>
      </c>
      <c r="CZ830">
        <f>INDEX('Data_Price '!AU$2:AU$1266,MATCH(Data!$DN830,'Data_Price '!$BE$2:$BE$1266,0))</f>
        <v>682.26</v>
      </c>
      <c r="DA830" t="str">
        <f>INDEX('Data_Price '!AV$2:AV$1266,MATCH(Data!$DN830,'Data_Price '!$BE$2:$BE$1266,0))</f>
        <v>https://www.google.com/url?q=https://www.telemark-pyrenees.com/ski/black-crows-anima-ski-2022%3Fcurrency%3DUSD%26tax%3Dex_vat%26country%3DUS%26var%3D67906&amp;sa=U&amp;ved=0ahUKEwj8n_7yz6P2AhWJmGoFHSs4DZMQ2ykIHA&amp;usg=AOvVaw0sw0biAWndV99jXk4zy8Ta</v>
      </c>
      <c r="DB830" t="str">
        <f>INDEX('Data_Price '!AW$2:AW$1266,MATCH(Data!$DN830,'Data_Price '!$BE$2:$BE$1266,0))</f>
        <v>Black Crows Anima Birdie Women's Skis 182cm 2022</v>
      </c>
      <c r="DC830" t="str">
        <f>INDEX('Data_Price '!AX$2:AX$1266,MATCH(Data!$DN830,'Data_Price '!$BE$2:$BE$1266,0))</f>
        <v>Telemark Pyrenees</v>
      </c>
      <c r="DD830">
        <f>INDEX('Data_Price '!AY$2:AY$1266,MATCH(Data!$DN830,'Data_Price '!$BE$2:$BE$1266,0))</f>
        <v>682.26</v>
      </c>
      <c r="DE830" t="str">
        <f>INDEX('Data_Price '!AZ$2:AZ$1266,MATCH(Data!$DN830,'Data_Price '!$BE$2:$BE$1266,0))</f>
        <v>https://www.google.com/url?url=https://www.telemark-pyrenees.com/ski/black-crows-anima-birdie-ski-2022%3Fcurrency%3DUSD%26tax%3Dex_vat%26country%3DUS%26var%3D67903&amp;rct=j&amp;q=&amp;esrc=s&amp;sa=U&amp;ved=0ahUKEwj2mtfyz6P2AhVhlGoFHXVDBbEQsDwIjgE&amp;usg=AOvVaw3L5aTA1cmSJ7q4OaKmyNxc</v>
      </c>
      <c r="DF830" t="str">
        <f>INDEX('Data_Price '!BA$2:BA$1266,MATCH(Data!$DN830,'Data_Price '!$BE$2:$BE$1266,0))</f>
        <v>Black Crows Anima Birdie Women's Skis 182cm 2022</v>
      </c>
      <c r="DG830" t="str">
        <f>INDEX('Data_Price '!BB$2:BB$1266,MATCH(Data!$DN830,'Data_Price '!$BE$2:$BE$1266,0))</f>
        <v>Telemark Pyrenees</v>
      </c>
      <c r="DH830">
        <f>INDEX('Data_Price '!BC$2:BC$1266,MATCH(Data!$DN830,'Data_Price '!$BE$2:$BE$1266,0))</f>
        <v>682.26</v>
      </c>
      <c r="DI830" t="str">
        <f>INDEX('Data_Price '!BD$2:BD$1266,MATCH(Data!$DN830,'Data_Price '!$BE$2:$BE$1266,0))</f>
        <v>https://www.google.com/url?q=https://www.telemark-pyrenees.com/ski/black-crows-anima-birdie-ski-2022%3Fcurrency%3DUSD%26tax%3Dex_vat%26country%3DUS%26var%3D67903&amp;sa=U&amp;ved=0ahUKEwiDyZrzz6P2AhXalmoFHUjlDGAQ2ykIFw&amp;usg=AOvVaw3X1cq-5rKOCITO3-OaeDxQ</v>
      </c>
      <c r="DJ830" s="89" t="e">
        <f ca="1">_xll.Connector("TinyUrl.TinyUrl",DA830,0)</f>
        <v>#NAME?</v>
      </c>
      <c r="DK830" s="89" t="e">
        <f ca="1">_xll.Connector("TinyUrl.TinyUrl",DE830,0)</f>
        <v>#NAME?</v>
      </c>
      <c r="DL830" s="89" t="e">
        <f ca="1">_xll.Connector("TinyUrl.TinyUrl",DI830,0)</f>
        <v>#NAME?</v>
      </c>
      <c r="DM830" s="224" t="str">
        <f t="shared" si="440"/>
        <v>Anima</v>
      </c>
      <c r="DN830" s="89" t="str">
        <f t="shared" si="441"/>
        <v xml:space="preserve"> Black CrowsAnima182.1 Unisex</v>
      </c>
      <c r="DO830" s="227" t="s">
        <v>1122</v>
      </c>
    </row>
    <row r="831" spans="1:119" ht="15.45" customHeight="1">
      <c r="B831" s="224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#VALUE!</v>
      </c>
      <c r="F831" s="43" t="b">
        <f>CL831&gt;Driver!$F$56</f>
        <v>0</v>
      </c>
      <c r="G831" s="43" t="b">
        <f>AND(CB831&gt;Driver!$F$55,CB831&lt;Driver!$G$55)</f>
        <v>0</v>
      </c>
      <c r="H831" s="43" t="e">
        <f t="shared" si="408"/>
        <v>#VALUE!</v>
      </c>
      <c r="I831" s="43">
        <f t="shared" si="409"/>
        <v>0</v>
      </c>
      <c r="J831" s="43" t="e">
        <f t="array" ref="J831">NOT(OR(($H$9:$H$1273=TRUE)*($I$9:$I$1273&gt;0)*($BT$9:$BT$1273=BT831)*($K$9:$K$1273&gt;K831)))</f>
        <v>#VALUE!</v>
      </c>
      <c r="K831" s="72">
        <f t="shared" si="410"/>
        <v>0.64672761590991934</v>
      </c>
      <c r="L831" s="72">
        <f t="shared" si="411"/>
        <v>0.80431552654902916</v>
      </c>
      <c r="M831" s="72">
        <f t="shared" si="412"/>
        <v>0.48913970527080963</v>
      </c>
      <c r="N831" s="72">
        <f t="shared" si="413"/>
        <v>0.18559413141086445</v>
      </c>
      <c r="O831" s="72">
        <f t="shared" si="414"/>
        <v>0.29821387329045312</v>
      </c>
      <c r="P831" s="72">
        <f t="shared" si="415"/>
        <v>0.9836111111111111</v>
      </c>
      <c r="Q831" s="72"/>
      <c r="R831" s="72"/>
      <c r="S831" s="72">
        <f t="shared" si="416"/>
        <v>0.71657640706367531</v>
      </c>
      <c r="T831" s="72">
        <f t="shared" si="417"/>
        <v>0.90770230792833617</v>
      </c>
      <c r="U831" s="72">
        <f t="shared" si="418"/>
        <v>9.9999999999999978E-2</v>
      </c>
      <c r="V831" s="72">
        <f t="shared" si="419"/>
        <v>0.60308360138681993</v>
      </c>
      <c r="W831" s="72">
        <f t="shared" si="420"/>
        <v>0.96484739087627169</v>
      </c>
      <c r="X831" s="72">
        <f t="shared" si="421"/>
        <v>0.1956844734509709</v>
      </c>
      <c r="Y831" s="72">
        <f t="shared" si="422"/>
        <v>0.51086029472919037</v>
      </c>
      <c r="Z831" s="72">
        <f t="shared" si="423"/>
        <v>0.81440586858913555</v>
      </c>
      <c r="AA831" s="72">
        <f t="shared" si="424"/>
        <v>0.70178612670954688</v>
      </c>
      <c r="AB831" s="72">
        <f t="shared" si="425"/>
        <v>1.638888888888887E-2</v>
      </c>
      <c r="AC831" s="72"/>
      <c r="AD831" s="72"/>
      <c r="AE831" s="72">
        <f t="shared" si="426"/>
        <v>0.28342359293632463</v>
      </c>
      <c r="AF831" s="72">
        <f t="shared" si="427"/>
        <v>9.2297692071663828E-2</v>
      </c>
      <c r="AG831" s="72">
        <f t="shared" si="428"/>
        <v>0.9</v>
      </c>
      <c r="AH831" s="72">
        <f t="shared" si="429"/>
        <v>0.39691639861318012</v>
      </c>
      <c r="AI831" s="72">
        <f t="shared" si="430"/>
        <v>3.5152609123728265E-2</v>
      </c>
      <c r="AJ831" s="72">
        <f>(AV831-Driver!$K$179)/(Driver!$L$179-Driver!$K$179)</f>
        <v>4.4315526549029087E-2</v>
      </c>
      <c r="AK831" s="72">
        <f>(AW831-Driver!$K$180)/(Driver!$L$180-Driver!$K$180)</f>
        <v>0.19773885769052657</v>
      </c>
      <c r="AL831" s="72">
        <f>(AX831-Driver!$K$181)/(Driver!$L$181-Driver!$K$181)</f>
        <v>0.41440586858913547</v>
      </c>
      <c r="AM831" s="72">
        <f>(AY831-Driver!$K$182)/(Driver!$L$182-Driver!$K$182)</f>
        <v>0.91578612670954684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31"/>
        <v>0.93270926604259941</v>
      </c>
      <c r="AW831" s="70">
        <f t="shared" si="432"/>
        <v>20.290087644880106</v>
      </c>
      <c r="AX831" s="70">
        <f t="shared" si="433"/>
        <v>4.7296528173022194</v>
      </c>
      <c r="AY831" s="70">
        <f>IFERROR(Driver!$K$19/Data!BH831/Data!BI831*Data!BK831*Data!BL831,"")</f>
        <v>-0.51551453951072079</v>
      </c>
      <c r="AZ831" s="70">
        <f t="shared" si="434"/>
        <v>16.075949367088608</v>
      </c>
      <c r="BA831" s="70"/>
      <c r="BB831" s="70"/>
      <c r="BC831" s="70">
        <f t="shared" si="435"/>
        <v>34.533645175601528</v>
      </c>
      <c r="BD831" s="70">
        <f t="shared" si="436"/>
        <v>18.73882790109176</v>
      </c>
      <c r="BE831" s="70">
        <f t="shared" si="437"/>
        <v>1</v>
      </c>
      <c r="BF831" s="70">
        <f t="shared" si="438"/>
        <v>0.34827111311549747</v>
      </c>
      <c r="BG831" s="70">
        <f t="shared" si="439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219</v>
      </c>
      <c r="BS831" s="8" t="s">
        <v>438</v>
      </c>
      <c r="BT831" s="9" t="s">
        <v>466</v>
      </c>
      <c r="BU831" s="10">
        <v>161</v>
      </c>
      <c r="BV831" s="9" t="s">
        <v>222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307</v>
      </c>
      <c r="CU831" s="9" t="s">
        <v>306</v>
      </c>
      <c r="CV831" s="10"/>
      <c r="CW831" s="10"/>
      <c r="CX831" t="str">
        <f>INDEX('Data_Price '!AS$2:AS$1266,MATCH(Data!$DN831,'Data_Price '!$BE$2:$BE$1266,0))</f>
        <v>Atomic Vantage 75 C + M 10 GW</v>
      </c>
      <c r="CY831" t="str">
        <f>INDEX('Data_Price '!AT$2:AT$1266,MATCH(Data!$DN831,'Data_Price '!$BE$2:$BE$1266,0))</f>
        <v>Spoke-N-Sport</v>
      </c>
      <c r="CZ831">
        <f>INDEX('Data_Price '!AU$2:AU$1266,MATCH(Data!$DN831,'Data_Price '!$BE$2:$BE$1266,0))</f>
        <v>383.99</v>
      </c>
      <c r="DA831" t="str">
        <f>INDEX('Data_Price '!AV$2:AV$1266,MATCH(Data!$DN831,'Data_Price '!$BE$2:$BE$1266,0))</f>
        <v>https://www.google.com/aclk?sa=L&amp;ai=DChcSEwiM6ODzz6P2AhWdFdQBHTuHC2EYABADGgJvYQ&amp;sig=AOD64_0YZzMHCwaSfQ-A9RhQyyOS66xDXQ&amp;ctype=5&amp;ved=0ahUKEwiJmtzzz6P2AhXxnGoFHbhlDysQ2ikIFg&amp;adurl=</v>
      </c>
      <c r="DB831" t="str">
        <f>INDEX('Data_Price '!AW$2:AW$1266,MATCH(Data!$DN831,'Data_Price '!$BE$2:$BE$1266,0))</f>
        <v>Atomic Vantage 75 C + M 10 GW</v>
      </c>
      <c r="DC831" t="str">
        <f>INDEX('Data_Price '!AX$2:AX$1266,MATCH(Data!$DN831,'Data_Price '!$BE$2:$BE$1266,0))</f>
        <v>Suburban Ski and Bike</v>
      </c>
      <c r="DD831">
        <f>INDEX('Data_Price '!AY$2:AY$1266,MATCH(Data!$DN831,'Data_Price '!$BE$2:$BE$1266,0))</f>
        <v>399.99</v>
      </c>
      <c r="DE831" t="str">
        <f>INDEX('Data_Price '!AZ$2:AZ$1266,MATCH(Data!$DN831,'Data_Price '!$BE$2:$BE$1266,0))</f>
        <v>https://www.google.com/url?url=https://suburbanskiandbike.com/atomic-vantage-75-c-2021-161cm-aass02422161/&amp;rct=j&amp;q=&amp;esrc=s&amp;sa=U&amp;ved=0ahUKEwi6_bXzz6P2AhU2gGoFHRzTD8cQsDwIZw&amp;usg=AOvVaw2XqVrpzSDUw9wZGfuCi6jf</v>
      </c>
      <c r="DF831" t="str">
        <f>INDEX('Data_Price '!BA$2:BA$1266,MATCH(Data!$DN831,'Data_Price '!$BE$2:$BE$1266,0))</f>
        <v>Atomic Vantage 75 C + M 10 GW</v>
      </c>
      <c r="DG831" t="str">
        <f>INDEX('Data_Price '!BB$2:BB$1266,MATCH(Data!$DN831,'Data_Price '!$BE$2:$BE$1266,0))</f>
        <v>Suburban Ski and Bike</v>
      </c>
      <c r="DH831">
        <f>INDEX('Data_Price '!BC$2:BC$1266,MATCH(Data!$DN831,'Data_Price '!$BE$2:$BE$1266,0))</f>
        <v>399.99</v>
      </c>
      <c r="DI831" t="str">
        <f>INDEX('Data_Price '!BD$2:BD$1266,MATCH(Data!$DN831,'Data_Price '!$BE$2:$BE$1266,0))</f>
        <v>https://www.google.com/aclk?sa=L&amp;ai=DChcSEwiM6ODzz6P2AhWdFdQBHTuHC2EYABABGgJvYQ&amp;sig=AOD64_31k0oY1Q7ftPA5_MBg5xl-rlW4Fg&amp;ctype=5&amp;ved=0ahUKEwiJmtzzz6P2AhXxnGoFHbhlDysQ2ikIFA&amp;adurl=</v>
      </c>
      <c r="DJ831" s="89" t="e">
        <f ca="1">_xll.Connector("TinyUrl.TinyUrl",DA831,0)</f>
        <v>#NAME?</v>
      </c>
      <c r="DK831" s="89" t="e">
        <f ca="1">_xll.Connector("TinyUrl.TinyUrl",DE831,0)</f>
        <v>#NAME?</v>
      </c>
      <c r="DL831" s="89" t="e">
        <f ca="1">_xll.Connector("TinyUrl.TinyUrl",DI831,0)</f>
        <v>#NAME?</v>
      </c>
      <c r="DM831" s="224" t="str">
        <f t="shared" si="440"/>
        <v>Vantage 75 C</v>
      </c>
      <c r="DN831" s="89" t="str">
        <f t="shared" si="441"/>
        <v xml:space="preserve"> AtomicVantage 75 C161 Unisex</v>
      </c>
      <c r="DO831" s="227" t="s">
        <v>919</v>
      </c>
    </row>
    <row r="832" spans="1:119" ht="15.45" customHeight="1">
      <c r="B832" s="224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#VALUE!</v>
      </c>
      <c r="F832" s="43" t="b">
        <f>CL832&gt;Driver!$F$56</f>
        <v>1</v>
      </c>
      <c r="G832" s="43" t="b">
        <f>AND(CB832&gt;Driver!$F$55,CB832&lt;Driver!$G$55)</f>
        <v>0</v>
      </c>
      <c r="H832" s="43" t="e">
        <f t="shared" si="408"/>
        <v>#VALUE!</v>
      </c>
      <c r="I832" s="43">
        <f t="shared" si="409"/>
        <v>0</v>
      </c>
      <c r="J832" s="43" t="e">
        <f t="array" ref="J832">NOT(OR(($H$9:$H$1273=TRUE)*($I$9:$I$1273&gt;0)*($BT$9:$BT$1273=BT832)*($K$9:$K$1273&gt;K832)))</f>
        <v>#VALUE!</v>
      </c>
      <c r="K832" s="72">
        <f t="shared" si="410"/>
        <v>0.68450928005021505</v>
      </c>
      <c r="L832" s="72">
        <f t="shared" si="411"/>
        <v>0.84701957940536621</v>
      </c>
      <c r="M832" s="72">
        <f t="shared" si="412"/>
        <v>0.52199898069506401</v>
      </c>
      <c r="N832" s="72">
        <f t="shared" si="413"/>
        <v>0.22986150635553027</v>
      </c>
      <c r="O832" s="72">
        <f t="shared" si="414"/>
        <v>0.34294916121985763</v>
      </c>
      <c r="P832" s="72">
        <f t="shared" si="415"/>
        <v>0.9931862745098039</v>
      </c>
      <c r="Q832" s="72"/>
      <c r="R832" s="72"/>
      <c r="S832" s="72">
        <f t="shared" si="416"/>
        <v>0.70665766798865248</v>
      </c>
      <c r="T832" s="72">
        <f t="shared" si="417"/>
        <v>0.9083592430056826</v>
      </c>
      <c r="U832" s="72">
        <f t="shared" si="418"/>
        <v>0.94973857826582209</v>
      </c>
      <c r="V832" s="72">
        <f t="shared" si="419"/>
        <v>0.6169188759217944</v>
      </c>
      <c r="W832" s="72">
        <f t="shared" si="420"/>
        <v>0.82706964520367943</v>
      </c>
      <c r="X832" s="72">
        <f t="shared" si="421"/>
        <v>0.15298042059463379</v>
      </c>
      <c r="Y832" s="72">
        <f t="shared" si="422"/>
        <v>0.47800101930493605</v>
      </c>
      <c r="Z832" s="72">
        <f t="shared" si="423"/>
        <v>0.77013849364446973</v>
      </c>
      <c r="AA832" s="72">
        <f t="shared" si="424"/>
        <v>0.65705083878014237</v>
      </c>
      <c r="AB832" s="72">
        <f t="shared" si="425"/>
        <v>6.8137254901960986E-3</v>
      </c>
      <c r="AC832" s="72"/>
      <c r="AD832" s="72"/>
      <c r="AE832" s="72">
        <f t="shared" si="426"/>
        <v>0.29334233201134752</v>
      </c>
      <c r="AF832" s="72">
        <f t="shared" si="427"/>
        <v>9.1640756994317341E-2</v>
      </c>
      <c r="AG832" s="72">
        <f t="shared" si="428"/>
        <v>5.0261421734177886E-2</v>
      </c>
      <c r="AH832" s="72">
        <f t="shared" si="429"/>
        <v>0.3830811240782056</v>
      </c>
      <c r="AI832" s="72">
        <f t="shared" si="430"/>
        <v>0.17293035479632063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0.16923927247759471</v>
      </c>
      <c r="AL832" s="72">
        <f>(AX832-Driver!$K$181)/(Driver!$L$181-Driver!$K$181)</f>
        <v>0.37013849364446977</v>
      </c>
      <c r="AM832" s="72">
        <f>(AY832-Driver!$K$182)/(Driver!$L$182-Driver!$K$182)</f>
        <v>0.87105083878014233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31"/>
        <v>1.8315018315018317</v>
      </c>
      <c r="AW832" s="70">
        <f t="shared" si="432"/>
        <v>17.503165917370886</v>
      </c>
      <c r="AX832" s="70">
        <f t="shared" si="433"/>
        <v>4.3312464428002277</v>
      </c>
      <c r="AY832" s="70">
        <f>IFERROR(Driver!$K$19/Data!BH832/Data!BI832*Data!BK832*Data!BL832,"")</f>
        <v>-0.78936124024691523</v>
      </c>
      <c r="AZ832" s="70">
        <f t="shared" si="434"/>
        <v>13.961280714817574</v>
      </c>
      <c r="BA832" s="70"/>
      <c r="BB832" s="70"/>
      <c r="BC832" s="70">
        <f t="shared" si="435"/>
        <v>29.388726263431792</v>
      </c>
      <c r="BD832" s="70">
        <f t="shared" si="436"/>
        <v>2.4606010783984917</v>
      </c>
      <c r="BE832" s="70">
        <f t="shared" si="437"/>
        <v>0.15041300553232542</v>
      </c>
      <c r="BF832" s="70">
        <f t="shared" si="438"/>
        <v>1.9108681735362192</v>
      </c>
      <c r="BG832" s="70">
        <f t="shared" si="439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219</v>
      </c>
      <c r="BS832" s="8" t="s">
        <v>719</v>
      </c>
      <c r="BT832" s="9" t="s">
        <v>724</v>
      </c>
      <c r="BU832" s="10">
        <v>172</v>
      </c>
      <c r="BV832" s="9" t="s">
        <v>222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303</v>
      </c>
      <c r="CU832" s="10"/>
      <c r="CV832" s="10"/>
      <c r="CW832" s="10"/>
      <c r="CX832" t="str">
        <f>INDEX('Data_Price '!AS$2:AS$1266,MATCH(Data!$DN832,'Data_Price '!$BE$2:$BE$1266,0))</f>
        <v>Line Honey Badger Skis</v>
      </c>
      <c r="CY832" t="str">
        <f>INDEX('Data_Price '!AT$2:AT$1266,MATCH(Data!$DN832,'Data_Price '!$BE$2:$BE$1266,0))</f>
        <v>LINE Skis</v>
      </c>
      <c r="CZ832">
        <f>INDEX('Data_Price '!AU$2:AU$1266,MATCH(Data!$DN832,'Data_Price '!$BE$2:$BE$1266,0))</f>
        <v>349.95</v>
      </c>
      <c r="DA832" t="str">
        <f>INDEX('Data_Price '!AV$2:AV$1266,MATCH(Data!$DN832,'Data_Price '!$BE$2:$BE$1266,0))</f>
        <v>https://www.google.com/url?url=https://lineskis.com/p/honey-badger&amp;rct=j&amp;q=&amp;esrc=s&amp;sa=U&amp;ved=0ahUKEwja7of0z6P2AhWgnGoFHX8zD0sQsDwIOw&amp;usg=AOvVaw29_prkfUI9xFROcupW9uMZ</v>
      </c>
      <c r="DB832" t="str">
        <f>INDEX('Data_Price '!AW$2:AW$1266,MATCH(Data!$DN832,'Data_Price '!$BE$2:$BE$1266,0))</f>
        <v>Line Honey Badger Skis 2022</v>
      </c>
      <c r="DC832" t="str">
        <f>INDEX('Data_Price '!AX$2:AX$1266,MATCH(Data!$DN832,'Data_Price '!$BE$2:$BE$1266,0))</f>
        <v>Suburban Ski and Bike</v>
      </c>
      <c r="DD832">
        <f>INDEX('Data_Price '!AY$2:AY$1266,MATCH(Data!$DN832,'Data_Price '!$BE$2:$BE$1266,0))</f>
        <v>349.95</v>
      </c>
      <c r="DE832" t="str">
        <f>INDEX('Data_Price '!AZ$2:AZ$1266,MATCH(Data!$DN832,'Data_Price '!$BE$2:$BE$1266,0))</f>
        <v>https://www.google.com/url?url=https://suburbanskiandbike.com/line-honey-badger-2022-172cm-a210301101172/&amp;rct=j&amp;q=&amp;esrc=s&amp;sa=U&amp;ved=0ahUKEwja7of0z6P2AhWgnGoFHX8zD0sQsDwIPw&amp;usg=AOvVaw3Z0aptsbwnxnOadR3rvwMM</v>
      </c>
      <c r="DF832" t="str">
        <f>INDEX('Data_Price '!BA$2:BA$1266,MATCH(Data!$DN832,'Data_Price '!$BE$2:$BE$1266,0))</f>
        <v>Line Honey Badger Skis 2022</v>
      </c>
      <c r="DG832" t="str">
        <f>INDEX('Data_Price '!BB$2:BB$1266,MATCH(Data!$DN832,'Data_Price '!$BE$2:$BE$1266,0))</f>
        <v>Suburban Ski and Bike</v>
      </c>
      <c r="DH832">
        <f>INDEX('Data_Price '!BC$2:BC$1266,MATCH(Data!$DN832,'Data_Price '!$BE$2:$BE$1266,0))</f>
        <v>349.95</v>
      </c>
      <c r="DI832" t="str">
        <f>INDEX('Data_Price '!BD$2:BD$1266,MATCH(Data!$DN832,'Data_Price '!$BE$2:$BE$1266,0))</f>
        <v>https://www.google.com/url?q=https://suburbanskiandbike.com/line-honey-badger-2022-172cm-a210301101172/&amp;sa=U&amp;ved=0ahUKEwi_ya70z6P2AhVTnGoFHauKDwIQ2ykIFw&amp;usg=AOvVaw1tTRrqUctdJrfTLUZwDGzH</v>
      </c>
      <c r="DJ832" s="89" t="e">
        <f ca="1">_xll.Connector("TinyUrl.TinyUrl",DA832,0)</f>
        <v>#NAME?</v>
      </c>
      <c r="DK832" s="89" t="e">
        <f ca="1">_xll.Connector("TinyUrl.TinyUrl",DE832,0)</f>
        <v>#NAME?</v>
      </c>
      <c r="DL832" s="89" t="e">
        <f ca="1">_xll.Connector("TinyUrl.TinyUrl",DI832,0)</f>
        <v>#NAME?</v>
      </c>
      <c r="DM832" s="224" t="str">
        <f t="shared" si="440"/>
        <v>Honey Badger</v>
      </c>
      <c r="DN832" s="89" t="str">
        <f t="shared" si="441"/>
        <v xml:space="preserve"> LineHoney Badger172 Unisex</v>
      </c>
      <c r="DO832" s="227" t="s">
        <v>1032</v>
      </c>
    </row>
    <row r="833" spans="2:119" ht="15.45" customHeight="1">
      <c r="B833" s="224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#VALUE!</v>
      </c>
      <c r="F833" s="43" t="b">
        <f>CL833&gt;Driver!$F$56</f>
        <v>0</v>
      </c>
      <c r="G833" s="43" t="b">
        <f>AND(CB833&gt;Driver!$F$55,CB833&lt;Driver!$G$55)</f>
        <v>0</v>
      </c>
      <c r="H833" s="43" t="e">
        <f t="shared" si="408"/>
        <v>#VALUE!</v>
      </c>
      <c r="I833" s="43">
        <f t="shared" si="409"/>
        <v>0</v>
      </c>
      <c r="J833" s="43" t="e">
        <f t="array" ref="J833">NOT(OR(($H$9:$H$1273=TRUE)*($I$9:$I$1273&gt;0)*($BT$9:$BT$1273=BT833)*($K$9:$K$1273&gt;K833)))</f>
        <v>#VALUE!</v>
      </c>
      <c r="K833" s="72">
        <f t="shared" si="410"/>
        <v>0.64658019227188734</v>
      </c>
      <c r="L833" s="72">
        <f t="shared" si="411"/>
        <v>0.80568527918781729</v>
      </c>
      <c r="M833" s="72">
        <f t="shared" si="412"/>
        <v>0.48747510535595739</v>
      </c>
      <c r="N833" s="72">
        <f t="shared" si="413"/>
        <v>0.21088977423638777</v>
      </c>
      <c r="O833" s="72">
        <f t="shared" si="414"/>
        <v>0.25205841764847792</v>
      </c>
      <c r="P833" s="72">
        <f t="shared" si="415"/>
        <v>0.99947712418300649</v>
      </c>
      <c r="Q833" s="72"/>
      <c r="R833" s="72"/>
      <c r="S833" s="72">
        <f t="shared" si="416"/>
        <v>0.6844131348891187</v>
      </c>
      <c r="T833" s="72">
        <f t="shared" si="417"/>
        <v>0.75909732744921965</v>
      </c>
      <c r="U833" s="72">
        <f t="shared" si="418"/>
        <v>9.9999999999999978E-2</v>
      </c>
      <c r="V833" s="72">
        <f t="shared" si="419"/>
        <v>0.60456041330148547</v>
      </c>
      <c r="W833" s="72">
        <f t="shared" si="420"/>
        <v>0.98404370597796642</v>
      </c>
      <c r="X833" s="72">
        <f t="shared" si="421"/>
        <v>0.19431472081218276</v>
      </c>
      <c r="Y833" s="72">
        <f t="shared" si="422"/>
        <v>0.51252489464404261</v>
      </c>
      <c r="Z833" s="72">
        <f t="shared" si="423"/>
        <v>0.78911022576361223</v>
      </c>
      <c r="AA833" s="72">
        <f t="shared" si="424"/>
        <v>0.74794158235152208</v>
      </c>
      <c r="AB833" s="72">
        <f t="shared" si="425"/>
        <v>5.228758169935066E-4</v>
      </c>
      <c r="AC833" s="72"/>
      <c r="AD833" s="72"/>
      <c r="AE833" s="72">
        <f t="shared" si="426"/>
        <v>0.3155868651108813</v>
      </c>
      <c r="AF833" s="72">
        <f t="shared" si="427"/>
        <v>0.24090267255078032</v>
      </c>
      <c r="AG833" s="72">
        <f t="shared" si="428"/>
        <v>0.9</v>
      </c>
      <c r="AH833" s="72">
        <f t="shared" si="429"/>
        <v>0.39543958669851448</v>
      </c>
      <c r="AI833" s="72">
        <f t="shared" si="430"/>
        <v>1.59562940220336E-2</v>
      </c>
      <c r="AJ833" s="72">
        <f>(AV833-Driver!$K$179)/(Driver!$L$179-Driver!$K$179)</f>
        <v>4.5685279187817243E-2</v>
      </c>
      <c r="AK833" s="72">
        <f>(AW833-Driver!$K$180)/(Driver!$L$180-Driver!$K$180)</f>
        <v>0.18253818232056951</v>
      </c>
      <c r="AL833" s="72">
        <f>(AX833-Driver!$K$181)/(Driver!$L$181-Driver!$K$181)</f>
        <v>0.38911022576361215</v>
      </c>
      <c r="AM833" s="72">
        <f>(AY833-Driver!$K$182)/(Driver!$L$182-Driver!$K$182)</f>
        <v>0.96194158235152205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31"/>
        <v>0.96153846153846134</v>
      </c>
      <c r="AW833" s="70">
        <f t="shared" si="432"/>
        <v>18.803641714357404</v>
      </c>
      <c r="AX833" s="70">
        <f t="shared" si="433"/>
        <v>4.5019920318725095</v>
      </c>
      <c r="AY833" s="70">
        <f>IFERROR(Driver!$K$19/Data!BH833/Data!BI833*Data!BK833*Data!BL833,"")</f>
        <v>-0.23297429368785474</v>
      </c>
      <c r="AZ833" s="70">
        <f t="shared" si="434"/>
        <v>14.534623976172748</v>
      </c>
      <c r="BA833" s="70"/>
      <c r="BB833" s="70"/>
      <c r="BC833" s="70">
        <f t="shared" si="435"/>
        <v>17.850332303218352</v>
      </c>
      <c r="BD833" s="70">
        <f t="shared" si="436"/>
        <v>31.890105361049176</v>
      </c>
      <c r="BE833" s="70">
        <f t="shared" si="437"/>
        <v>1</v>
      </c>
      <c r="BF833" s="70">
        <f t="shared" si="438"/>
        <v>0.51506664368608535</v>
      </c>
      <c r="BG833" s="70">
        <f t="shared" si="439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219</v>
      </c>
      <c r="BS833" s="8" t="s">
        <v>742</v>
      </c>
      <c r="BT833" s="9" t="s">
        <v>744</v>
      </c>
      <c r="BU833" s="10">
        <v>156</v>
      </c>
      <c r="BV833" s="9" t="s">
        <v>390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308</v>
      </c>
      <c r="CU833" s="10"/>
      <c r="CV833" s="10"/>
      <c r="CW833" s="10"/>
      <c r="CX833">
        <f>INDEX('Data_Price '!AS$2:AS$1266,MATCH(Data!$DN833,'Data_Price '!$BE$2:$BE$1266,0))</f>
        <v>0</v>
      </c>
      <c r="CY833">
        <f>INDEX('Data_Price '!AT$2:AT$1266,MATCH(Data!$DN833,'Data_Price '!$BE$2:$BE$1266,0))</f>
        <v>0</v>
      </c>
      <c r="CZ833">
        <f>INDEX('Data_Price '!AU$2:AU$1266,MATCH(Data!$DN833,'Data_Price '!$BE$2:$BE$1266,0))</f>
        <v>0</v>
      </c>
      <c r="DA833">
        <f>INDEX('Data_Price '!AV$2:AV$1266,MATCH(Data!$DN833,'Data_Price '!$BE$2:$BE$1266,0))</f>
        <v>0</v>
      </c>
      <c r="DB833">
        <f>INDEX('Data_Price '!AW$2:AW$1266,MATCH(Data!$DN833,'Data_Price '!$BE$2:$BE$1266,0))</f>
        <v>0</v>
      </c>
      <c r="DC833">
        <f>INDEX('Data_Price '!AX$2:AX$1266,MATCH(Data!$DN833,'Data_Price '!$BE$2:$BE$1266,0))</f>
        <v>0</v>
      </c>
      <c r="DD833">
        <f>INDEX('Data_Price '!AY$2:AY$1266,MATCH(Data!$DN833,'Data_Price '!$BE$2:$BE$1266,0))</f>
        <v>0</v>
      </c>
      <c r="DE833">
        <f>INDEX('Data_Price '!AZ$2:AZ$1266,MATCH(Data!$DN833,'Data_Price '!$BE$2:$BE$1266,0))</f>
        <v>0</v>
      </c>
      <c r="DF833">
        <f>INDEX('Data_Price '!BA$2:BA$1266,MATCH(Data!$DN833,'Data_Price '!$BE$2:$BE$1266,0))</f>
        <v>0</v>
      </c>
      <c r="DG833">
        <f>INDEX('Data_Price '!BB$2:BB$1266,MATCH(Data!$DN833,'Data_Price '!$BE$2:$BE$1266,0))</f>
        <v>0</v>
      </c>
      <c r="DH833">
        <f>INDEX('Data_Price '!BC$2:BC$1266,MATCH(Data!$DN833,'Data_Price '!$BE$2:$BE$1266,0))</f>
        <v>0</v>
      </c>
      <c r="DI833">
        <f>INDEX('Data_Price '!BD$2:BD$1266,MATCH(Data!$DN833,'Data_Price '!$BE$2:$BE$1266,0))</f>
        <v>0</v>
      </c>
      <c r="DJ833" s="89" t="e">
        <f ca="1">_xll.Connector("TinyUrl.TinyUrl",DA833,0)</f>
        <v>#NAME?</v>
      </c>
      <c r="DK833" s="89" t="e">
        <f ca="1">_xll.Connector("TinyUrl.TinyUrl",DE833,0)</f>
        <v>#NAME?</v>
      </c>
      <c r="DL833" s="89" t="e">
        <f ca="1">_xll.Connector("TinyUrl.TinyUrl",DI833,0)</f>
        <v>#NAME?</v>
      </c>
      <c r="DM833" s="224" t="str">
        <f t="shared" si="440"/>
        <v>Belle 73</v>
      </c>
      <c r="DN833" s="89" t="str">
        <f t="shared" si="441"/>
        <v xml:space="preserve"> NordicaBelle 73156 Women's</v>
      </c>
      <c r="DO833" s="227"/>
    </row>
    <row r="834" spans="2:119" ht="15.45" customHeight="1">
      <c r="B834" s="224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#VALUE!</v>
      </c>
      <c r="F834" s="43" t="b">
        <f>CL834&gt;Driver!$F$56</f>
        <v>0</v>
      </c>
      <c r="G834" s="43" t="b">
        <f>AND(CB834&gt;Driver!$F$55,CB834&lt;Driver!$G$55)</f>
        <v>0</v>
      </c>
      <c r="H834" s="43" t="e">
        <f t="shared" si="408"/>
        <v>#VALUE!</v>
      </c>
      <c r="I834" s="43">
        <f t="shared" si="409"/>
        <v>0</v>
      </c>
      <c r="J834" s="43" t="e">
        <f t="array" ref="J834">NOT(OR(($H$9:$H$1273=TRUE)*($I$9:$I$1273&gt;0)*($BT$9:$BT$1273=BT834)*($K$9:$K$1273&gt;K834)))</f>
        <v>#VALUE!</v>
      </c>
      <c r="K834" s="72">
        <f t="shared" si="410"/>
        <v>0.70479332228870251</v>
      </c>
      <c r="L834" s="72">
        <f t="shared" si="411"/>
        <v>0.85491580049955684</v>
      </c>
      <c r="M834" s="72">
        <f t="shared" si="412"/>
        <v>0.55467084407784806</v>
      </c>
      <c r="N834" s="72">
        <f t="shared" si="413"/>
        <v>0.39554796686270788</v>
      </c>
      <c r="O834" s="72">
        <f t="shared" si="414"/>
        <v>0.28174887909632651</v>
      </c>
      <c r="P834" s="72">
        <f t="shared" si="415"/>
        <v>0.98671568627450978</v>
      </c>
      <c r="Q834" s="72"/>
      <c r="R834" s="72"/>
      <c r="S834" s="72">
        <f t="shared" si="416"/>
        <v>0.67734377582915539</v>
      </c>
      <c r="T834" s="72">
        <f t="shared" si="417"/>
        <v>0.96782520949704776</v>
      </c>
      <c r="U834" s="72">
        <f t="shared" si="418"/>
        <v>0.76567202535819223</v>
      </c>
      <c r="V834" s="72">
        <f t="shared" si="419"/>
        <v>0.64337814905042578</v>
      </c>
      <c r="W834" s="72">
        <f t="shared" si="420"/>
        <v>0.95677968840907623</v>
      </c>
      <c r="X834" s="72">
        <f t="shared" si="421"/>
        <v>0.14508419950044316</v>
      </c>
      <c r="Y834" s="72">
        <f t="shared" si="422"/>
        <v>0.44532915592215189</v>
      </c>
      <c r="Z834" s="72">
        <f t="shared" si="423"/>
        <v>0.60445203313729212</v>
      </c>
      <c r="AA834" s="72">
        <f t="shared" si="424"/>
        <v>0.71825112090367349</v>
      </c>
      <c r="AB834" s="72">
        <f t="shared" si="425"/>
        <v>1.3284313725490188E-2</v>
      </c>
      <c r="AC834" s="72"/>
      <c r="AD834" s="72"/>
      <c r="AE834" s="72">
        <f t="shared" si="426"/>
        <v>0.32265622417084461</v>
      </c>
      <c r="AF834" s="72">
        <f t="shared" si="427"/>
        <v>3.2174790502952244E-2</v>
      </c>
      <c r="AG834" s="72">
        <f t="shared" si="428"/>
        <v>0.23432797464180774</v>
      </c>
      <c r="AH834" s="72">
        <f t="shared" si="429"/>
        <v>0.35662185094957427</v>
      </c>
      <c r="AI834" s="72">
        <f t="shared" si="430"/>
        <v>4.3220311590923779E-2</v>
      </c>
      <c r="AJ834" s="72">
        <f>(AV834-Driver!$K$179)/(Driver!$L$179-Driver!$K$179)</f>
        <v>9.4915800499556835E-2</v>
      </c>
      <c r="AK834" s="72">
        <f>(AW834-Driver!$K$180)/(Driver!$L$180-Driver!$K$180)</f>
        <v>0.17655282642345446</v>
      </c>
      <c r="AL834" s="72">
        <f>(AX834-Driver!$K$181)/(Driver!$L$181-Driver!$K$181)</f>
        <v>0.20445203313729213</v>
      </c>
      <c r="AM834" s="72">
        <f>(AY834-Driver!$K$182)/(Driver!$L$182-Driver!$K$182)</f>
        <v>0.93225112090367346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31"/>
        <v>1.9976936643603309</v>
      </c>
      <c r="AW834" s="70">
        <f t="shared" si="432"/>
        <v>18.218344831195175</v>
      </c>
      <c r="AX834" s="70">
        <f t="shared" si="433"/>
        <v>2.8400682982356291</v>
      </c>
      <c r="AY834" s="70">
        <f>IFERROR(Driver!$K$19/Data!BH834/Data!BI834*Data!BK834*Data!BL834,"")</f>
        <v>-0.41472421164209272</v>
      </c>
      <c r="AZ834" s="70">
        <f t="shared" si="434"/>
        <v>15.79300074460164</v>
      </c>
      <c r="BA834" s="70"/>
      <c r="BB834" s="70"/>
      <c r="BC834" s="70">
        <f t="shared" si="435"/>
        <v>14.183406613428486</v>
      </c>
      <c r="BD834" s="70">
        <f t="shared" si="436"/>
        <v>7.7232337454265991</v>
      </c>
      <c r="BE834" s="70">
        <f t="shared" si="437"/>
        <v>0.33444672303867384</v>
      </c>
      <c r="BF834" s="70">
        <f t="shared" si="438"/>
        <v>4.8992571865009342</v>
      </c>
      <c r="BG834" s="70">
        <f t="shared" si="439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219</v>
      </c>
      <c r="BS834" s="8" t="s">
        <v>742</v>
      </c>
      <c r="BT834" s="9" t="s">
        <v>754</v>
      </c>
      <c r="BU834" s="10">
        <v>151</v>
      </c>
      <c r="BV834" s="9" t="s">
        <v>390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306</v>
      </c>
      <c r="CU834" s="9" t="s">
        <v>305</v>
      </c>
      <c r="CV834" s="10"/>
      <c r="CW834" s="10"/>
      <c r="CX834" t="str">
        <f>INDEX('Data_Price '!AS$2:AS$1266,MATCH(Data!$DN834,'Data_Price '!$BE$2:$BE$1266,0))</f>
        <v>Nordica Santa Ana 84 Skis - 2022 - Women's 151 cm</v>
      </c>
      <c r="CY834" t="str">
        <f>INDEX('Data_Price '!AT$2:AT$1266,MATCH(Data!$DN834,'Data_Price '!$BE$2:$BE$1266,0))</f>
        <v>SkiEssentials.com</v>
      </c>
      <c r="CZ834">
        <f>INDEX('Data_Price '!AU$2:AU$1266,MATCH(Data!$DN834,'Data_Price '!$BE$2:$BE$1266,0))</f>
        <v>439.99</v>
      </c>
      <c r="DA834" t="str">
        <f>INDEX('Data_Price '!AV$2:AV$1266,MATCH(Data!$DN834,'Data_Price '!$BE$2:$BE$1266,0))</f>
        <v>https://www.google.com/url?url=https://www.skiessentials.com/2022-nordica-santa-ana-84-women-s-skis.html&amp;rct=j&amp;q=&amp;esrc=s&amp;sa=U&amp;ved=0ahUKEwiRp_P0z6P2AhX_lGoFHW1kD88QsDwIXw&amp;usg=AOvVaw38PX5d9YOu2P_PUSo7zr0k</v>
      </c>
      <c r="DB834" t="str">
        <f>INDEX('Data_Price '!AW$2:AW$1266,MATCH(Data!$DN834,'Data_Price '!$BE$2:$BE$1266,0))</f>
        <v>Nordica Santa Ana 84 Skis - 2022 - Women's 151 cm</v>
      </c>
      <c r="DC834" t="str">
        <f>INDEX('Data_Price '!AX$2:AX$1266,MATCH(Data!$DN834,'Data_Price '!$BE$2:$BE$1266,0))</f>
        <v>SkiEssentials.com</v>
      </c>
      <c r="DD834">
        <f>INDEX('Data_Price '!AY$2:AY$1266,MATCH(Data!$DN834,'Data_Price '!$BE$2:$BE$1266,0))</f>
        <v>439.99</v>
      </c>
      <c r="DE834" t="str">
        <f>INDEX('Data_Price '!AZ$2:AZ$1266,MATCH(Data!$DN834,'Data_Price '!$BE$2:$BE$1266,0))</f>
        <v>https://www.google.com/url?q=https://www.skiessentials.com/2022-nordica-santa-ana-84-women-s-skis.html&amp;sa=U&amp;ved=0ahUKEwj0-Z31z6P2AhURnGoFHQoYAqwQ2ykIFw&amp;usg=AOvVaw1iljHEQEzsmDnV3w7V2Z20</v>
      </c>
      <c r="DF834" t="str">
        <f>INDEX('Data_Price '!BA$2:BA$1266,MATCH(Data!$DN834,'Data_Price '!$BE$2:$BE$1266,0))</f>
        <v>Nordica Santa Ana 84 WHITE/BLUE / 151cm</v>
      </c>
      <c r="DG834" t="str">
        <f>INDEX('Data_Price '!BB$2:BB$1266,MATCH(Data!$DN834,'Data_Price '!$BE$2:$BE$1266,0))</f>
        <v>Sundance Ski and Board Shop</v>
      </c>
      <c r="DH834">
        <f>INDEX('Data_Price '!BC$2:BC$1266,MATCH(Data!$DN834,'Data_Price '!$BE$2:$BE$1266,0))</f>
        <v>473.36</v>
      </c>
      <c r="DI834" t="str">
        <f>INDEX('Data_Price '!BD$2:BD$1266,MATCH(Data!$DN834,'Data_Price '!$BE$2:$BE$1266,0))</f>
        <v>https://www.google.com/url?url=https://sundanceskishop.com/products/nordica-santa-ana-84%3Fvariant%3D39404450938978%26currency%3DCAD%26utm_medium%3Dproduct_sync%26utm_source%3Dgoogle%26utm_content%3Dsag_organic%26utm_campaign%3Dsag_organic&amp;rct=j&amp;q=&amp;esrc=s&amp;sa=U&amp;ved=0ahUKEwiRp_P0z6P2AhX_lGoFHW1kD88Q2SkIYw&amp;usg=AOvVaw1kSVInd1Z6AWFY6bS7xSal</v>
      </c>
      <c r="DJ834" s="89" t="e">
        <f ca="1">_xll.Connector("TinyUrl.TinyUrl",DA834,0)</f>
        <v>#NAME?</v>
      </c>
      <c r="DK834" s="89" t="e">
        <f ca="1">_xll.Connector("TinyUrl.TinyUrl",DE834,0)</f>
        <v>#NAME?</v>
      </c>
      <c r="DL834" s="89" t="e">
        <f ca="1">_xll.Connector("TinyUrl.TinyUrl",DI834,0)</f>
        <v>#NAME?</v>
      </c>
      <c r="DM834" s="224" t="str">
        <f t="shared" si="440"/>
        <v>Santa Ana 84</v>
      </c>
      <c r="DN834" s="89" t="str">
        <f t="shared" si="441"/>
        <v xml:space="preserve"> NordicaSanta Ana 84151 Women's</v>
      </c>
      <c r="DO834" s="227"/>
    </row>
    <row r="835" spans="2:119" ht="15.45" customHeight="1">
      <c r="B835" s="224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#VALUE!</v>
      </c>
      <c r="F835" s="43" t="b">
        <f>CL835&gt;Driver!$F$56</f>
        <v>0</v>
      </c>
      <c r="G835" s="43" t="b">
        <f>AND(CB835&gt;Driver!$F$55,CB835&lt;Driver!$G$55)</f>
        <v>0</v>
      </c>
      <c r="H835" s="43" t="e">
        <f t="shared" si="408"/>
        <v>#VALUE!</v>
      </c>
      <c r="I835" s="43">
        <f t="shared" si="409"/>
        <v>0</v>
      </c>
      <c r="J835" s="43" t="e">
        <f t="array" ref="J835">NOT(OR(($H$9:$H$1273=TRUE)*($I$9:$I$1273&gt;0)*($BT$9:$BT$1273=BT835)*($K$9:$K$1273&gt;K835)))</f>
        <v>#VALUE!</v>
      </c>
      <c r="K835" s="72">
        <f t="shared" si="410"/>
        <v>0.71183916277085979</v>
      </c>
      <c r="L835" s="72">
        <f t="shared" si="411"/>
        <v>0.86410120054790107</v>
      </c>
      <c r="M835" s="72">
        <f t="shared" si="412"/>
        <v>0.55957712499381862</v>
      </c>
      <c r="N835" s="72">
        <f t="shared" si="413"/>
        <v>0.38795927401505081</v>
      </c>
      <c r="O835" s="72">
        <f t="shared" si="414"/>
        <v>0.29243876763307186</v>
      </c>
      <c r="P835" s="72">
        <f t="shared" si="415"/>
        <v>0.99833333333333329</v>
      </c>
      <c r="Q835" s="72"/>
      <c r="R835" s="72"/>
      <c r="S835" s="72">
        <f t="shared" si="416"/>
        <v>0.68600715034928372</v>
      </c>
      <c r="T835" s="72">
        <f t="shared" si="417"/>
        <v>0.94370920756739274</v>
      </c>
      <c r="U835" s="72">
        <f t="shared" si="418"/>
        <v>0.56607597785962105</v>
      </c>
      <c r="V835" s="72">
        <f t="shared" si="419"/>
        <v>0.62523002747241119</v>
      </c>
      <c r="W835" s="72">
        <f t="shared" si="420"/>
        <v>0.98164786462530218</v>
      </c>
      <c r="X835" s="72">
        <f t="shared" si="421"/>
        <v>0.13589879945209893</v>
      </c>
      <c r="Y835" s="72">
        <f t="shared" si="422"/>
        <v>0.44042287500618138</v>
      </c>
      <c r="Z835" s="72">
        <f t="shared" si="423"/>
        <v>0.61204072598494919</v>
      </c>
      <c r="AA835" s="72">
        <f t="shared" si="424"/>
        <v>0.70756123236692814</v>
      </c>
      <c r="AB835" s="72">
        <f t="shared" si="425"/>
        <v>1.6666666666667052E-3</v>
      </c>
      <c r="AC835" s="72"/>
      <c r="AD835" s="72"/>
      <c r="AE835" s="72">
        <f t="shared" si="426"/>
        <v>0.31399284965071622</v>
      </c>
      <c r="AF835" s="72">
        <f t="shared" si="427"/>
        <v>5.6290792432607276E-2</v>
      </c>
      <c r="AG835" s="72">
        <f t="shared" si="428"/>
        <v>0.43392402214037895</v>
      </c>
      <c r="AH835" s="72">
        <f t="shared" si="429"/>
        <v>0.37476997252758881</v>
      </c>
      <c r="AI835" s="72">
        <f t="shared" si="430"/>
        <v>1.8352135374697806E-2</v>
      </c>
      <c r="AJ835" s="72">
        <f>(AV835-Driver!$K$179)/(Driver!$L$179-Driver!$K$179)</f>
        <v>0.10410120054790105</v>
      </c>
      <c r="AK835" s="72">
        <f>(AW835-Driver!$K$180)/(Driver!$L$180-Driver!$K$180)</f>
        <v>0.1626476567169152</v>
      </c>
      <c r="AL835" s="72">
        <f>(AX835-Driver!$K$181)/(Driver!$L$181-Driver!$K$181)</f>
        <v>0.21204072598494911</v>
      </c>
      <c r="AM835" s="72">
        <f>(AY835-Driver!$K$182)/(Driver!$L$182-Driver!$K$182)</f>
        <v>0.92156123236692811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31"/>
        <v>2.1910188576855245</v>
      </c>
      <c r="AW835" s="70">
        <f t="shared" si="432"/>
        <v>16.85858400343853</v>
      </c>
      <c r="AX835" s="70">
        <f t="shared" si="433"/>
        <v>2.9083665338645419</v>
      </c>
      <c r="AY835" s="70">
        <f>IFERROR(Driver!$K$19/Data!BH835/Data!BI835*Data!BK835*Data!BL835,"")</f>
        <v>-0.480162277261454</v>
      </c>
      <c r="AZ835" s="70">
        <f t="shared" si="434"/>
        <v>14.430379746835444</v>
      </c>
      <c r="BA835" s="70"/>
      <c r="BB835" s="70"/>
      <c r="BC835" s="70">
        <f t="shared" si="435"/>
        <v>18.677159203821667</v>
      </c>
      <c r="BD835" s="70">
        <f t="shared" si="436"/>
        <v>5.5890103056790208</v>
      </c>
      <c r="BE835" s="70">
        <f t="shared" si="437"/>
        <v>0.53400716484892052</v>
      </c>
      <c r="BF835" s="70">
        <f t="shared" si="438"/>
        <v>2.849554352034144</v>
      </c>
      <c r="BG835" s="70">
        <f t="shared" si="439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219</v>
      </c>
      <c r="BS835" s="8" t="s">
        <v>855</v>
      </c>
      <c r="BT835" s="9" t="s">
        <v>896</v>
      </c>
      <c r="BU835" s="10">
        <v>161</v>
      </c>
      <c r="BV835" s="9" t="s">
        <v>390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306</v>
      </c>
      <c r="CU835" s="9" t="s">
        <v>305</v>
      </c>
      <c r="CV835" s="9" t="s">
        <v>302</v>
      </c>
      <c r="CW835" s="10"/>
      <c r="CX835" t="e">
        <f>INDEX('Data_Price '!AS$2:AS$1266,MATCH(Data!$DN835,'Data_Price '!$BE$2:$BE$1266,0))</f>
        <v>#N/A</v>
      </c>
      <c r="CY835" t="e">
        <f>INDEX('Data_Price '!AT$2:AT$1266,MATCH(Data!$DN835,'Data_Price '!$BE$2:$BE$1266,0))</f>
        <v>#N/A</v>
      </c>
      <c r="CZ835" t="e">
        <f>INDEX('Data_Price '!AU$2:AU$1266,MATCH(Data!$DN835,'Data_Price '!$BE$2:$BE$1266,0))</f>
        <v>#N/A</v>
      </c>
      <c r="DA835" t="e">
        <f>INDEX('Data_Price '!AV$2:AV$1266,MATCH(Data!$DN835,'Data_Price '!$BE$2:$BE$1266,0))</f>
        <v>#N/A</v>
      </c>
      <c r="DB835" t="e">
        <f>INDEX('Data_Price '!AW$2:AW$1266,MATCH(Data!$DN835,'Data_Price '!$BE$2:$BE$1266,0))</f>
        <v>#N/A</v>
      </c>
      <c r="DC835" t="e">
        <f>INDEX('Data_Price '!AX$2:AX$1266,MATCH(Data!$DN835,'Data_Price '!$BE$2:$BE$1266,0))</f>
        <v>#N/A</v>
      </c>
      <c r="DD835" t="e">
        <f>INDEX('Data_Price '!AY$2:AY$1266,MATCH(Data!$DN835,'Data_Price '!$BE$2:$BE$1266,0))</f>
        <v>#N/A</v>
      </c>
      <c r="DE835" t="e">
        <f>INDEX('Data_Price '!AZ$2:AZ$1266,MATCH(Data!$DN835,'Data_Price '!$BE$2:$BE$1266,0))</f>
        <v>#N/A</v>
      </c>
      <c r="DF835" t="e">
        <f>INDEX('Data_Price '!BA$2:BA$1266,MATCH(Data!$DN835,'Data_Price '!$BE$2:$BE$1266,0))</f>
        <v>#N/A</v>
      </c>
      <c r="DG835" t="e">
        <f>INDEX('Data_Price '!BB$2:BB$1266,MATCH(Data!$DN835,'Data_Price '!$BE$2:$BE$1266,0))</f>
        <v>#N/A</v>
      </c>
      <c r="DH835" t="e">
        <f>INDEX('Data_Price '!BC$2:BC$1266,MATCH(Data!$DN835,'Data_Price '!$BE$2:$BE$1266,0))</f>
        <v>#N/A</v>
      </c>
      <c r="DI835" t="e">
        <f>INDEX('Data_Price '!BD$2:BD$1266,MATCH(Data!$DN835,'Data_Price '!$BE$2:$BE$1266,0))</f>
        <v>#N/A</v>
      </c>
      <c r="DJ835" s="89" t="e">
        <f ca="1">_xll.Connector("TinyUrl.TinyUrl",DA835,0)</f>
        <v>#NAME?</v>
      </c>
      <c r="DK835" s="89" t="e">
        <f ca="1">_xll.Connector("TinyUrl.TinyUrl",DE835,0)</f>
        <v>#NAME?</v>
      </c>
      <c r="DL835" s="89" t="e">
        <f ca="1">_xll.Connector("TinyUrl.TinyUrl",DI835,0)</f>
        <v>#NAME?</v>
      </c>
      <c r="DM835" s="224" t="str">
        <f t="shared" si="440"/>
        <v>Yumi 84</v>
      </c>
      <c r="DN835" s="89" t="str">
        <f t="shared" si="441"/>
        <v xml:space="preserve"> VölklYumi 84161 Women's</v>
      </c>
      <c r="DO835" s="227" t="s">
        <v>1123</v>
      </c>
    </row>
    <row r="836" spans="2:119" ht="15.45" customHeight="1">
      <c r="B836" s="224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#VALUE!</v>
      </c>
      <c r="F836" s="43" t="b">
        <f>CL836&gt;Driver!$F$56</f>
        <v>0</v>
      </c>
      <c r="G836" s="43" t="b">
        <f>AND(CB836&gt;Driver!$F$55,CB836&lt;Driver!$G$55)</f>
        <v>0</v>
      </c>
      <c r="H836" s="43" t="e">
        <f t="shared" si="408"/>
        <v>#VALUE!</v>
      </c>
      <c r="I836" s="43">
        <f t="shared" si="409"/>
        <v>0</v>
      </c>
      <c r="J836" s="43" t="e">
        <f t="array" ref="J836">NOT(OR(($H$9:$H$1273=TRUE)*($I$9:$I$1273&gt;0)*($BT$9:$BT$1273=BT836)*($K$9:$K$1273&gt;K836)))</f>
        <v>#VALUE!</v>
      </c>
      <c r="K836" s="72">
        <f t="shared" si="410"/>
        <v>0.65195938960624389</v>
      </c>
      <c r="L836" s="72">
        <f t="shared" si="411"/>
        <v>0.85040367416001938</v>
      </c>
      <c r="M836" s="72">
        <f t="shared" si="412"/>
        <v>0.4535151050524685</v>
      </c>
      <c r="N836" s="72">
        <f t="shared" si="413"/>
        <v>0.12994371719471332</v>
      </c>
      <c r="O836" s="72">
        <f t="shared" si="414"/>
        <v>0.27615715351824777</v>
      </c>
      <c r="P836" s="72">
        <f t="shared" si="415"/>
        <v>0.95444444444444443</v>
      </c>
      <c r="Q836" s="72"/>
      <c r="R836" s="72"/>
      <c r="S836" s="72">
        <f t="shared" si="416"/>
        <v>0.72146688444709217</v>
      </c>
      <c r="T836" s="72">
        <f t="shared" si="417"/>
        <v>0.74971990596477267</v>
      </c>
      <c r="U836" s="72">
        <f t="shared" si="418"/>
        <v>9.9999999999999978E-2</v>
      </c>
      <c r="V836" s="72">
        <f t="shared" si="419"/>
        <v>0.60230170133770444</v>
      </c>
      <c r="W836" s="72">
        <f t="shared" si="420"/>
        <v>0.96809831658452283</v>
      </c>
      <c r="X836" s="72">
        <f t="shared" si="421"/>
        <v>0.14959632583998067</v>
      </c>
      <c r="Y836" s="72">
        <f t="shared" si="422"/>
        <v>0.5464848949475315</v>
      </c>
      <c r="Z836" s="72">
        <f t="shared" si="423"/>
        <v>0.87005628280528668</v>
      </c>
      <c r="AA836" s="72">
        <f t="shared" si="424"/>
        <v>0.72384284648175223</v>
      </c>
      <c r="AB836" s="72">
        <f t="shared" si="425"/>
        <v>4.5555555555555516E-2</v>
      </c>
      <c r="AC836" s="72"/>
      <c r="AD836" s="72"/>
      <c r="AE836" s="72">
        <f t="shared" si="426"/>
        <v>0.27853311555290783</v>
      </c>
      <c r="AF836" s="72">
        <f t="shared" si="427"/>
        <v>0.25028009403522733</v>
      </c>
      <c r="AG836" s="72">
        <f t="shared" si="428"/>
        <v>0.9</v>
      </c>
      <c r="AH836" s="72">
        <f t="shared" si="429"/>
        <v>0.39769829866229556</v>
      </c>
      <c r="AI836" s="72">
        <f t="shared" si="430"/>
        <v>3.1901683415477187E-2</v>
      </c>
      <c r="AJ836" s="72">
        <f>(AV836-Driver!$K$179)/(Driver!$L$179-Driver!$K$179)</f>
        <v>9.0403674160019334E-2</v>
      </c>
      <c r="AK836" s="72">
        <f>(AW836-Driver!$K$180)/(Driver!$L$180-Driver!$K$180)</f>
        <v>0.23142495963874271</v>
      </c>
      <c r="AL836" s="72">
        <f>(AX836-Driver!$K$181)/(Driver!$L$181-Driver!$K$181)</f>
        <v>0.47005628280528672</v>
      </c>
      <c r="AM836" s="72">
        <f>(AY836-Driver!$K$182)/(Driver!$L$182-Driver!$K$182)</f>
        <v>0.9378428464817522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31"/>
        <v>1.9027269027269029</v>
      </c>
      <c r="AW836" s="70">
        <f t="shared" si="432"/>
        <v>23.584189251382625</v>
      </c>
      <c r="AX836" s="70">
        <f t="shared" si="433"/>
        <v>5.2305065452475805</v>
      </c>
      <c r="AY836" s="70">
        <f>IFERROR(Driver!$K$19/Data!BH836/Data!BI836*Data!BK836*Data!BL836,"")</f>
        <v>-0.38049450905483068</v>
      </c>
      <c r="AZ836" s="70">
        <f t="shared" si="434"/>
        <v>18.734177215189874</v>
      </c>
      <c r="BA836" s="70"/>
      <c r="BB836" s="70"/>
      <c r="BC836" s="70">
        <f t="shared" si="435"/>
        <v>37.070369792427002</v>
      </c>
      <c r="BD836" s="70">
        <f t="shared" si="436"/>
        <v>32.719990546615072</v>
      </c>
      <c r="BE836" s="70">
        <f t="shared" si="437"/>
        <v>1</v>
      </c>
      <c r="BF836" s="70">
        <f t="shared" si="438"/>
        <v>0.25996099572664216</v>
      </c>
      <c r="BG836" s="70">
        <f t="shared" si="439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219</v>
      </c>
      <c r="BS836" s="8" t="s">
        <v>550</v>
      </c>
      <c r="BT836" s="9" t="s">
        <v>556</v>
      </c>
      <c r="BU836" s="10">
        <v>168</v>
      </c>
      <c r="BV836" s="9" t="s">
        <v>390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307</v>
      </c>
      <c r="CU836" s="10"/>
      <c r="CV836" s="10"/>
      <c r="CW836" s="10"/>
      <c r="CX836">
        <f>INDEX('Data_Price '!AS$2:AS$1266,MATCH(Data!$DN836,'Data_Price '!$BE$2:$BE$1266,0))</f>
        <v>0</v>
      </c>
      <c r="CY836">
        <f>INDEX('Data_Price '!AT$2:AT$1266,MATCH(Data!$DN836,'Data_Price '!$BE$2:$BE$1266,0))</f>
        <v>0</v>
      </c>
      <c r="CZ836">
        <f>INDEX('Data_Price '!AU$2:AU$1266,MATCH(Data!$DN836,'Data_Price '!$BE$2:$BE$1266,0))</f>
        <v>0</v>
      </c>
      <c r="DA836">
        <f>INDEX('Data_Price '!AV$2:AV$1266,MATCH(Data!$DN836,'Data_Price '!$BE$2:$BE$1266,0))</f>
        <v>0</v>
      </c>
      <c r="DB836">
        <f>INDEX('Data_Price '!AW$2:AW$1266,MATCH(Data!$DN836,'Data_Price '!$BE$2:$BE$1266,0))</f>
        <v>0</v>
      </c>
      <c r="DC836">
        <f>INDEX('Data_Price '!AX$2:AX$1266,MATCH(Data!$DN836,'Data_Price '!$BE$2:$BE$1266,0))</f>
        <v>0</v>
      </c>
      <c r="DD836">
        <f>INDEX('Data_Price '!AY$2:AY$1266,MATCH(Data!$DN836,'Data_Price '!$BE$2:$BE$1266,0))</f>
        <v>0</v>
      </c>
      <c r="DE836">
        <f>INDEX('Data_Price '!AZ$2:AZ$1266,MATCH(Data!$DN836,'Data_Price '!$BE$2:$BE$1266,0))</f>
        <v>0</v>
      </c>
      <c r="DF836">
        <f>INDEX('Data_Price '!BA$2:BA$1266,MATCH(Data!$DN836,'Data_Price '!$BE$2:$BE$1266,0))</f>
        <v>0</v>
      </c>
      <c r="DG836">
        <f>INDEX('Data_Price '!BB$2:BB$1266,MATCH(Data!$DN836,'Data_Price '!$BE$2:$BE$1266,0))</f>
        <v>0</v>
      </c>
      <c r="DH836">
        <f>INDEX('Data_Price '!BC$2:BC$1266,MATCH(Data!$DN836,'Data_Price '!$BE$2:$BE$1266,0))</f>
        <v>0</v>
      </c>
      <c r="DI836">
        <f>INDEX('Data_Price '!BD$2:BD$1266,MATCH(Data!$DN836,'Data_Price '!$BE$2:$BE$1266,0))</f>
        <v>0</v>
      </c>
      <c r="DJ836" s="89" t="e">
        <f ca="1">_xll.Connector("TinyUrl.TinyUrl",DA836,0)</f>
        <v>#NAME?</v>
      </c>
      <c r="DK836" s="89" t="e">
        <f ca="1">_xll.Connector("TinyUrl.TinyUrl",DE836,0)</f>
        <v>#NAME?</v>
      </c>
      <c r="DL836" s="89" t="e">
        <f ca="1">_xll.Connector("TinyUrl.TinyUrl",DI836,0)</f>
        <v>#NAME?</v>
      </c>
      <c r="DM836" s="224" t="str">
        <f t="shared" si="440"/>
        <v>Element W</v>
      </c>
      <c r="DN836" s="89" t="str">
        <f t="shared" si="441"/>
        <v xml:space="preserve"> ElanElement W168 Women's</v>
      </c>
      <c r="DO836" s="227"/>
    </row>
    <row r="837" spans="2:119" ht="15.45" customHeight="1">
      <c r="B837" s="224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#VALUE!</v>
      </c>
      <c r="F837" s="43" t="b">
        <f>CL837&gt;Driver!$F$56</f>
        <v>1</v>
      </c>
      <c r="G837" s="43" t="b">
        <f>AND(CB837&gt;Driver!$F$55,CB837&lt;Driver!$G$55)</f>
        <v>0</v>
      </c>
      <c r="H837" s="43" t="e">
        <f t="shared" si="408"/>
        <v>#VALUE!</v>
      </c>
      <c r="I837" s="43">
        <f t="shared" si="409"/>
        <v>0</v>
      </c>
      <c r="J837" s="43" t="e">
        <f t="array" ref="J837">NOT(OR(($H$9:$H$1273=TRUE)*($I$9:$I$1273&gt;0)*($BT$9:$BT$1273=BT837)*($K$9:$K$1273&gt;K837)))</f>
        <v>#VALUE!</v>
      </c>
      <c r="K837" s="72">
        <f t="shared" si="410"/>
        <v>0.67770712016402745</v>
      </c>
      <c r="L837" s="72">
        <f t="shared" si="411"/>
        <v>0.9348448956570784</v>
      </c>
      <c r="M837" s="72">
        <f t="shared" si="412"/>
        <v>0.42056934467097662</v>
      </c>
      <c r="N837" s="72">
        <f t="shared" si="413"/>
        <v>1.3583760197306005E-2</v>
      </c>
      <c r="O837" s="72">
        <f t="shared" si="414"/>
        <v>0.27856545028621182</v>
      </c>
      <c r="P837" s="72">
        <f t="shared" si="415"/>
        <v>0.96955882352941181</v>
      </c>
      <c r="Q837" s="72"/>
      <c r="R837" s="72"/>
      <c r="S837" s="72">
        <f t="shared" si="416"/>
        <v>0.68777043136162352</v>
      </c>
      <c r="T837" s="72">
        <f t="shared" si="417"/>
        <v>0.96386614396802539</v>
      </c>
      <c r="U837" s="72">
        <f t="shared" si="418"/>
        <v>0.94265613566868955</v>
      </c>
      <c r="V837" s="72">
        <f t="shared" si="419"/>
        <v>0.68833932000092013</v>
      </c>
      <c r="W837" s="72">
        <f t="shared" si="420"/>
        <v>0.96317301786915455</v>
      </c>
      <c r="X837" s="72">
        <f t="shared" si="421"/>
        <v>6.5155104342921627E-2</v>
      </c>
      <c r="Y837" s="72">
        <f t="shared" si="422"/>
        <v>0.57943065532902338</v>
      </c>
      <c r="Z837" s="72">
        <f t="shared" si="423"/>
        <v>0.98641623980269399</v>
      </c>
      <c r="AA837" s="72">
        <f t="shared" si="424"/>
        <v>0.72143454971378818</v>
      </c>
      <c r="AB837" s="72">
        <f t="shared" si="425"/>
        <v>3.0441176470588194E-2</v>
      </c>
      <c r="AC837" s="72"/>
      <c r="AD837" s="72"/>
      <c r="AE837" s="72">
        <f t="shared" si="426"/>
        <v>0.31222956863837642</v>
      </c>
      <c r="AF837" s="72">
        <f t="shared" si="427"/>
        <v>3.6133856031974596E-2</v>
      </c>
      <c r="AG837" s="72">
        <f t="shared" si="428"/>
        <v>5.7343864331310446E-2</v>
      </c>
      <c r="AH837" s="72">
        <f t="shared" si="429"/>
        <v>0.31166067999907987</v>
      </c>
      <c r="AI837" s="72">
        <f t="shared" si="430"/>
        <v>3.6826982130845495E-2</v>
      </c>
      <c r="AJ837" s="72">
        <f>(AV837-Driver!$K$179)/(Driver!$L$179-Driver!$K$179)</f>
        <v>0.17484489565707836</v>
      </c>
      <c r="AK837" s="72">
        <f>(AW837-Driver!$K$180)/(Driver!$L$180-Driver!$K$180)</f>
        <v>0.22789676338081835</v>
      </c>
      <c r="AL837" s="72">
        <f>(AX837-Driver!$K$181)/(Driver!$L$181-Driver!$K$181)</f>
        <v>0.58641623980269397</v>
      </c>
      <c r="AM837" s="72">
        <f>(AY837-Driver!$K$182)/(Driver!$L$182-Driver!$K$182)</f>
        <v>0.93543454971378814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31"/>
        <v>3.6799620132953463</v>
      </c>
      <c r="AW837" s="70">
        <f t="shared" si="432"/>
        <v>23.23917346477867</v>
      </c>
      <c r="AX837" s="70">
        <f t="shared" si="433"/>
        <v>6.2777461582242458</v>
      </c>
      <c r="AY837" s="70">
        <f>IFERROR(Driver!$K$19/Data!BH837/Data!BI837*Data!BK837*Data!BL837,"")</f>
        <v>-0.39523687810678243</v>
      </c>
      <c r="AZ837" s="70">
        <f t="shared" si="434"/>
        <v>17.356664184661206</v>
      </c>
      <c r="BA837" s="70"/>
      <c r="BB837" s="70"/>
      <c r="BC837" s="70">
        <f t="shared" si="435"/>
        <v>19.591785323053038</v>
      </c>
      <c r="BD837" s="70">
        <f t="shared" si="436"/>
        <v>7.3728634611571362</v>
      </c>
      <c r="BE837" s="70">
        <f t="shared" si="437"/>
        <v>4.2826915038722088E-2</v>
      </c>
      <c r="BF837" s="70">
        <f t="shared" si="438"/>
        <v>9.9773055752563433</v>
      </c>
      <c r="BG837" s="70">
        <f t="shared" si="439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219</v>
      </c>
      <c r="BS837" s="8" t="s">
        <v>405</v>
      </c>
      <c r="BT837" s="9" t="s">
        <v>428</v>
      </c>
      <c r="BU837" s="10">
        <v>172</v>
      </c>
      <c r="BV837" s="9" t="s">
        <v>222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305</v>
      </c>
      <c r="CU837" s="10"/>
      <c r="CV837" s="10"/>
      <c r="CW837" s="10"/>
      <c r="CX837" t="str">
        <f>INDEX('Data_Price '!AS$2:AS$1266,MATCH(Data!$DN837,'Data_Price '!$BE$2:$BE$1266,0))</f>
        <v>Armada Stranger Ski 2022</v>
      </c>
      <c r="CY837" t="str">
        <f>INDEX('Data_Price '!AT$2:AT$1266,MATCH(Data!$DN837,'Data_Price '!$BE$2:$BE$1266,0))</f>
        <v>Snowcountry.eu</v>
      </c>
      <c r="CZ837">
        <f>INDEX('Data_Price '!AU$2:AU$1266,MATCH(Data!$DN837,'Data_Price '!$BE$2:$BE$1266,0))</f>
        <v>444.11</v>
      </c>
      <c r="DA837" t="str">
        <f>INDEX('Data_Price '!AV$2:AV$1266,MATCH(Data!$DN837,'Data_Price '!$BE$2:$BE$1266,0))</f>
        <v>https://www.google.com/url?q=https://www.snowcountry.eu/armada-stranger.html%3Fartikel_maat%3D65330%26country%3DUS&amp;sa=U&amp;ved=0ahUKEwjt2pT3z6P2AhVIgGoFHcHmBqkQ2ykIGA&amp;usg=AOvVaw2KktDOqwqUfQ_tAZY_QYGu</v>
      </c>
      <c r="DB837" t="str">
        <f>INDEX('Data_Price '!AW$2:AW$1266,MATCH(Data!$DN837,'Data_Price '!$BE$2:$BE$1266,0))</f>
        <v>Armada Stranger Ski 2022</v>
      </c>
      <c r="DC837" t="str">
        <f>INDEX('Data_Price '!AX$2:AX$1266,MATCH(Data!$DN837,'Data_Price '!$BE$2:$BE$1266,0))</f>
        <v>Snowcountry.eu</v>
      </c>
      <c r="DD837">
        <f>INDEX('Data_Price '!AY$2:AY$1266,MATCH(Data!$DN837,'Data_Price '!$BE$2:$BE$1266,0))</f>
        <v>444.15</v>
      </c>
      <c r="DE837" t="str">
        <f>INDEX('Data_Price '!AZ$2:AZ$1266,MATCH(Data!$DN837,'Data_Price '!$BE$2:$BE$1266,0))</f>
        <v>https://www.google.com/url?url=https://www.snowcountry.eu/armada-stranger.html%3Fartikel_maat%3D65330%26country%3DUS&amp;rct=j&amp;q=&amp;esrc=s&amp;sa=U&amp;ved=0ahUKEwjTwOr2z6P2AhWXkmoFHSjqCoUQsDwIXg&amp;usg=AOvVaw2HyKt6D6abOAeQnYtm28c3</v>
      </c>
      <c r="DF837" t="str">
        <f>INDEX('Data_Price '!BA$2:BA$1266,MATCH(Data!$DN837,'Data_Price '!$BE$2:$BE$1266,0))</f>
        <v>Armada Stranger Ski 2022</v>
      </c>
      <c r="DG837" t="str">
        <f>INDEX('Data_Price '!BB$2:BB$1266,MATCH(Data!$DN837,'Data_Price '!$BE$2:$BE$1266,0))</f>
        <v>Blue Tomato</v>
      </c>
      <c r="DH837">
        <f>INDEX('Data_Price '!BC$2:BC$1266,MATCH(Data!$DN837,'Data_Price '!$BE$2:$BE$1266,0))</f>
        <v>447.71</v>
      </c>
      <c r="DI837" t="str">
        <f>INDEX('Data_Price '!BD$2:BD$1266,MATCH(Data!$DN837,'Data_Price '!$BE$2:$BE$1266,0))</f>
        <v>https://www.google.com/url?q=https://www.blue-tomato.com/en-US/product/--304559277-/%3Fcr%3DUSD%26_%24ja%3Dtsid:46445%26adword%3DGoogle%252FUS%252FPRODUKTERWEITERUNG%252FArmada%252F304559277&amp;sa=U&amp;ved=0ahUKEwjt2pT3z6P2AhVIgGoFHcHmBqkQ2ykIGg&amp;usg=AOvVaw0p4Ised1id-NoKaX_1H_Mb</v>
      </c>
      <c r="DJ837" s="89" t="e">
        <f ca="1">_xll.Connector("TinyUrl.TinyUrl",DA837,0)</f>
        <v>#NAME?</v>
      </c>
      <c r="DK837" s="89" t="e">
        <f ca="1">_xll.Connector("TinyUrl.TinyUrl",DE837,0)</f>
        <v>#NAME?</v>
      </c>
      <c r="DL837" s="89" t="e">
        <f ca="1">_xll.Connector("TinyUrl.TinyUrl",DI837,0)</f>
        <v>#NAME?</v>
      </c>
      <c r="DM837" s="224" t="str">
        <f t="shared" si="440"/>
        <v>Stranger</v>
      </c>
      <c r="DN837" s="89" t="str">
        <f t="shared" si="441"/>
        <v xml:space="preserve"> ArmadaStranger172 Unisex</v>
      </c>
      <c r="DO837" s="227" t="s">
        <v>1103</v>
      </c>
    </row>
    <row r="838" spans="2:119" ht="15.45" customHeight="1">
      <c r="B838" s="224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#VALUE!</v>
      </c>
      <c r="F838" s="43" t="b">
        <f>CL838&gt;Driver!$F$56</f>
        <v>0</v>
      </c>
      <c r="G838" s="43" t="b">
        <f>AND(CB838&gt;Driver!$F$55,CB838&lt;Driver!$G$55)</f>
        <v>1</v>
      </c>
      <c r="H838" s="43" t="e">
        <f t="shared" si="408"/>
        <v>#VALUE!</v>
      </c>
      <c r="I838" s="43">
        <f t="shared" si="409"/>
        <v>0</v>
      </c>
      <c r="J838" s="43" t="e">
        <f t="array" ref="J838">NOT(OR(($H$9:$H$1273=TRUE)*($I$9:$I$1273&gt;0)*($BT$9:$BT$1273=BT838)*($K$9:$K$1273&gt;K838)))</f>
        <v>#VALUE!</v>
      </c>
      <c r="K838" s="72">
        <f t="shared" si="410"/>
        <v>0.55294576824716812</v>
      </c>
      <c r="L838" s="72">
        <f t="shared" si="411"/>
        <v>0.78121343969059698</v>
      </c>
      <c r="M838" s="72">
        <f t="shared" si="412"/>
        <v>0.32467809680373927</v>
      </c>
      <c r="N838" s="72">
        <f t="shared" si="413"/>
        <v>-9.1823183456649637E-3</v>
      </c>
      <c r="O838" s="72">
        <f t="shared" si="414"/>
        <v>0.29049602052158852</v>
      </c>
      <c r="P838" s="72">
        <f t="shared" si="415"/>
        <v>0.69272058823529425</v>
      </c>
      <c r="Q838" s="72"/>
      <c r="R838" s="72"/>
      <c r="S838" s="72">
        <f t="shared" si="416"/>
        <v>0.77563757725647897</v>
      </c>
      <c r="T838" s="72">
        <f t="shared" si="417"/>
        <v>0.9990844226571044</v>
      </c>
      <c r="U838" s="72">
        <f t="shared" si="418"/>
        <v>0.94326965993081058</v>
      </c>
      <c r="V838" s="72">
        <f t="shared" si="419"/>
        <v>0.69433272813264435</v>
      </c>
      <c r="W838" s="72">
        <f t="shared" si="420"/>
        <v>0.97754489037487824</v>
      </c>
      <c r="X838" s="72">
        <f t="shared" si="421"/>
        <v>0.21878656030940297</v>
      </c>
      <c r="Y838" s="72">
        <f t="shared" si="422"/>
        <v>0.67532190319626073</v>
      </c>
      <c r="Z838" s="72">
        <f t="shared" si="423"/>
        <v>1.009182318345665</v>
      </c>
      <c r="AA838" s="72">
        <f t="shared" si="424"/>
        <v>0.70950397947841148</v>
      </c>
      <c r="AB838" s="72">
        <f t="shared" si="425"/>
        <v>0.3072794117647058</v>
      </c>
      <c r="AC838" s="72"/>
      <c r="AD838" s="72"/>
      <c r="AE838" s="72">
        <f t="shared" si="426"/>
        <v>0.22436242274352108</v>
      </c>
      <c r="AF838" s="72">
        <f t="shared" si="427"/>
        <v>9.1557734289555992E-4</v>
      </c>
      <c r="AG838" s="72">
        <f t="shared" si="428"/>
        <v>5.6730340069189443E-2</v>
      </c>
      <c r="AH838" s="72">
        <f t="shared" si="429"/>
        <v>0.30566727186735559</v>
      </c>
      <c r="AI838" s="72">
        <f t="shared" si="430"/>
        <v>2.2455109625121775E-2</v>
      </c>
      <c r="AJ838" s="72">
        <f>(AV838-Driver!$K$179)/(Driver!$L$179-Driver!$K$179)</f>
        <v>0.45878656030940296</v>
      </c>
      <c r="AK838" s="72">
        <f>(AW838-Driver!$K$180)/(Driver!$L$180-Driver!$K$180)</f>
        <v>0.48726037953331708</v>
      </c>
      <c r="AL838" s="72">
        <f>(AX838-Driver!$K$181)/(Driver!$L$181-Driver!$K$181)</f>
        <v>0.60918231834566494</v>
      </c>
      <c r="AM838" s="72">
        <f>(AY838-Driver!$K$182)/(Driver!$L$182-Driver!$K$182)</f>
        <v>0.92350397947841145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31"/>
        <v>9.6560846560846567</v>
      </c>
      <c r="AW838" s="70">
        <f t="shared" si="432"/>
        <v>48.601861790950288</v>
      </c>
      <c r="AX838" s="70">
        <f t="shared" si="433"/>
        <v>6.4826408651109846</v>
      </c>
      <c r="AY838" s="70">
        <f>IFERROR(Driver!$K$19/Data!BH838/Data!BI838*Data!BK838*Data!BL838,"")</f>
        <v>-0.46826976664021802</v>
      </c>
      <c r="AZ838" s="70">
        <f t="shared" si="434"/>
        <v>42.58749069247952</v>
      </c>
      <c r="BA838" s="70"/>
      <c r="BB838" s="70"/>
      <c r="BC838" s="70">
        <f t="shared" si="435"/>
        <v>65.169084741202724</v>
      </c>
      <c r="BD838" s="70">
        <f t="shared" si="436"/>
        <v>10.651672667121785</v>
      </c>
      <c r="BE838" s="70">
        <f t="shared" si="437"/>
        <v>4.3440329855020235E-2</v>
      </c>
      <c r="BF838" s="70">
        <f t="shared" si="438"/>
        <v>10.654218917659442</v>
      </c>
      <c r="BG838" s="70">
        <f t="shared" si="439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219</v>
      </c>
      <c r="BS838" s="8" t="s">
        <v>610</v>
      </c>
      <c r="BT838" s="9" t="s">
        <v>615</v>
      </c>
      <c r="BU838" s="10">
        <v>191</v>
      </c>
      <c r="BV838" s="9" t="s">
        <v>390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305</v>
      </c>
      <c r="CU838" s="9" t="s">
        <v>301</v>
      </c>
      <c r="CV838" s="9" t="s">
        <v>302</v>
      </c>
      <c r="CW838" s="10"/>
      <c r="CX838">
        <f>INDEX('Data_Price '!AS$2:AS$1266,MATCH(Data!$DN838,'Data_Price '!$BE$2:$BE$1266,0))</f>
        <v>0</v>
      </c>
      <c r="CY838">
        <f>INDEX('Data_Price '!AT$2:AT$1266,MATCH(Data!$DN838,'Data_Price '!$BE$2:$BE$1266,0))</f>
        <v>0</v>
      </c>
      <c r="CZ838">
        <f>INDEX('Data_Price '!AU$2:AU$1266,MATCH(Data!$DN838,'Data_Price '!$BE$2:$BE$1266,0))</f>
        <v>0</v>
      </c>
      <c r="DA838">
        <f>INDEX('Data_Price '!AV$2:AV$1266,MATCH(Data!$DN838,'Data_Price '!$BE$2:$BE$1266,0))</f>
        <v>0</v>
      </c>
      <c r="DB838">
        <f>INDEX('Data_Price '!AW$2:AW$1266,MATCH(Data!$DN838,'Data_Price '!$BE$2:$BE$1266,0))</f>
        <v>0</v>
      </c>
      <c r="DC838">
        <f>INDEX('Data_Price '!AX$2:AX$1266,MATCH(Data!$DN838,'Data_Price '!$BE$2:$BE$1266,0))</f>
        <v>0</v>
      </c>
      <c r="DD838">
        <f>INDEX('Data_Price '!AY$2:AY$1266,MATCH(Data!$DN838,'Data_Price '!$BE$2:$BE$1266,0))</f>
        <v>0</v>
      </c>
      <c r="DE838">
        <f>INDEX('Data_Price '!AZ$2:AZ$1266,MATCH(Data!$DN838,'Data_Price '!$BE$2:$BE$1266,0))</f>
        <v>0</v>
      </c>
      <c r="DF838">
        <f>INDEX('Data_Price '!BA$2:BA$1266,MATCH(Data!$DN838,'Data_Price '!$BE$2:$BE$1266,0))</f>
        <v>0</v>
      </c>
      <c r="DG838">
        <f>INDEX('Data_Price '!BB$2:BB$1266,MATCH(Data!$DN838,'Data_Price '!$BE$2:$BE$1266,0))</f>
        <v>0</v>
      </c>
      <c r="DH838">
        <f>INDEX('Data_Price '!BC$2:BC$1266,MATCH(Data!$DN838,'Data_Price '!$BE$2:$BE$1266,0))</f>
        <v>0</v>
      </c>
      <c r="DI838">
        <f>INDEX('Data_Price '!BD$2:BD$1266,MATCH(Data!$DN838,'Data_Price '!$BE$2:$BE$1266,0))</f>
        <v>0</v>
      </c>
      <c r="DJ838" s="89" t="e">
        <f ca="1">_xll.Connector("TinyUrl.TinyUrl",DA838,0)</f>
        <v>#NAME?</v>
      </c>
      <c r="DK838" s="89" t="e">
        <f ca="1">_xll.Connector("TinyUrl.TinyUrl",DE838,0)</f>
        <v>#NAME?</v>
      </c>
      <c r="DL838" s="89" t="e">
        <f ca="1">_xll.Connector("TinyUrl.TinyUrl",DI838,0)</f>
        <v>#NAME?</v>
      </c>
      <c r="DM838" s="224" t="str">
        <f t="shared" si="440"/>
        <v>Ranger 102 FR W</v>
      </c>
      <c r="DN838" s="89" t="str">
        <f t="shared" si="441"/>
        <v xml:space="preserve"> FischerRanger 102 FR W191 Women's</v>
      </c>
      <c r="DO838" s="227"/>
    </row>
    <row r="839" spans="2:119" ht="15.45" customHeight="1">
      <c r="B839" s="224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#VALUE!</v>
      </c>
      <c r="F839" s="43" t="b">
        <f>CL839&gt;Driver!$F$56</f>
        <v>0</v>
      </c>
      <c r="G839" s="43" t="b">
        <f>AND(CB839&gt;Driver!$F$55,CB839&lt;Driver!$G$55)</f>
        <v>0</v>
      </c>
      <c r="H839" s="43" t="e">
        <f t="shared" si="408"/>
        <v>#VALUE!</v>
      </c>
      <c r="I839" s="43">
        <f t="shared" si="409"/>
        <v>0</v>
      </c>
      <c r="J839" s="43" t="e">
        <f t="array" ref="J839">NOT(OR(($H$9:$H$1273=TRUE)*($I$9:$I$1273&gt;0)*($BT$9:$BT$1273=BT839)*($K$9:$K$1273&gt;K839)))</f>
        <v>#VALUE!</v>
      </c>
      <c r="K839" s="72">
        <f t="shared" si="410"/>
        <v>0.75021444489186428</v>
      </c>
      <c r="L839" s="72">
        <f t="shared" si="411"/>
        <v>0.93758440093465478</v>
      </c>
      <c r="M839" s="72">
        <f t="shared" si="412"/>
        <v>0.56284448884907379</v>
      </c>
      <c r="N839" s="72">
        <f t="shared" si="413"/>
        <v>0.35823689369506095</v>
      </c>
      <c r="O839" s="72">
        <f t="shared" si="414"/>
        <v>0.34523938330967696</v>
      </c>
      <c r="P839" s="72">
        <f t="shared" si="415"/>
        <v>0.98505718954248367</v>
      </c>
      <c r="Q839" s="72"/>
      <c r="R839" s="72"/>
      <c r="S839" s="72">
        <f t="shared" si="416"/>
        <v>0.68106077110739427</v>
      </c>
      <c r="T839" s="72">
        <f t="shared" si="417"/>
        <v>0.92062654763063945</v>
      </c>
      <c r="U839" s="72">
        <f t="shared" si="418"/>
        <v>0.92110977876634137</v>
      </c>
      <c r="V839" s="72">
        <f t="shared" si="419"/>
        <v>0.87209830282005407</v>
      </c>
      <c r="W839" s="72">
        <f t="shared" si="420"/>
        <v>0.95799023769100167</v>
      </c>
      <c r="X839" s="72">
        <f t="shared" si="421"/>
        <v>6.2415599065345273E-2</v>
      </c>
      <c r="Y839" s="72">
        <f t="shared" si="422"/>
        <v>0.43715551115092616</v>
      </c>
      <c r="Z839" s="72">
        <f t="shared" si="423"/>
        <v>0.64176310630493905</v>
      </c>
      <c r="AA839" s="72">
        <f t="shared" si="424"/>
        <v>0.65476061669032304</v>
      </c>
      <c r="AB839" s="72">
        <f t="shared" si="425"/>
        <v>1.4942810457516359E-2</v>
      </c>
      <c r="AC839" s="72"/>
      <c r="AD839" s="72"/>
      <c r="AE839" s="72">
        <f t="shared" si="426"/>
        <v>0.31893922889260573</v>
      </c>
      <c r="AF839" s="72">
        <f t="shared" si="427"/>
        <v>7.9373452369360595E-2</v>
      </c>
      <c r="AG839" s="72">
        <f t="shared" si="428"/>
        <v>7.8890221233658631E-2</v>
      </c>
      <c r="AH839" s="72">
        <f t="shared" si="429"/>
        <v>0.12790169717994593</v>
      </c>
      <c r="AI839" s="72">
        <f t="shared" si="430"/>
        <v>4.2009762308998291E-2</v>
      </c>
      <c r="AJ839" s="72">
        <f>(AV839-Driver!$K$179)/(Driver!$L$179-Driver!$K$179)</f>
        <v>0.17758440093465472</v>
      </c>
      <c r="AK839" s="72">
        <f>(AW839-Driver!$K$180)/(Driver!$L$180-Driver!$K$180)</f>
        <v>0.14970442410975049</v>
      </c>
      <c r="AL839" s="72">
        <f>(AX839-Driver!$K$181)/(Driver!$L$181-Driver!$K$181)</f>
        <v>0.241763106304939</v>
      </c>
      <c r="AM839" s="72">
        <f>(AY839-Driver!$K$182)/(Driver!$L$182-Driver!$K$182)</f>
        <v>0.86876061669032301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31"/>
        <v>3.7376204042870707</v>
      </c>
      <c r="AW839" s="70">
        <f t="shared" si="432"/>
        <v>15.592889225510836</v>
      </c>
      <c r="AX839" s="70">
        <f t="shared" si="433"/>
        <v>3.175867956744451</v>
      </c>
      <c r="AY839" s="70">
        <f>IFERROR(Driver!$K$19/Data!BH839/Data!BI839*Data!BK839*Data!BL839,"")</f>
        <v>-0.80338081611820278</v>
      </c>
      <c r="AZ839" s="70">
        <f t="shared" si="434"/>
        <v>13.220402084884588</v>
      </c>
      <c r="BA839" s="70"/>
      <c r="BB839" s="70"/>
      <c r="BC839" s="70">
        <f t="shared" si="435"/>
        <v>16.111437904382949</v>
      </c>
      <c r="BD839" s="70">
        <f t="shared" si="436"/>
        <v>3.5462358013295767</v>
      </c>
      <c r="BE839" s="70">
        <f t="shared" si="437"/>
        <v>2.1284401763930701E-2</v>
      </c>
      <c r="BF839" s="70">
        <f t="shared" si="438"/>
        <v>30.731591704758852</v>
      </c>
      <c r="BG839" s="70">
        <f t="shared" si="439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219</v>
      </c>
      <c r="BS839" s="8" t="s">
        <v>855</v>
      </c>
      <c r="BT839" s="9" t="s">
        <v>864</v>
      </c>
      <c r="BU839" s="10">
        <v>165</v>
      </c>
      <c r="BV839" s="9" t="s">
        <v>390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305</v>
      </c>
      <c r="CU839" s="9" t="s">
        <v>302</v>
      </c>
      <c r="CV839" s="10"/>
      <c r="CW839" s="10"/>
      <c r="CX839" t="e">
        <f>INDEX('Data_Price '!AS$2:AS$1266,MATCH(Data!$DN839,'Data_Price '!$BE$2:$BE$1266,0))</f>
        <v>#N/A</v>
      </c>
      <c r="CY839" t="e">
        <f>INDEX('Data_Price '!AT$2:AT$1266,MATCH(Data!$DN839,'Data_Price '!$BE$2:$BE$1266,0))</f>
        <v>#N/A</v>
      </c>
      <c r="CZ839" t="e">
        <f>INDEX('Data_Price '!AU$2:AU$1266,MATCH(Data!$DN839,'Data_Price '!$BE$2:$BE$1266,0))</f>
        <v>#N/A</v>
      </c>
      <c r="DA839" t="e">
        <f>INDEX('Data_Price '!AV$2:AV$1266,MATCH(Data!$DN839,'Data_Price '!$BE$2:$BE$1266,0))</f>
        <v>#N/A</v>
      </c>
      <c r="DB839" t="e">
        <f>INDEX('Data_Price '!AW$2:AW$1266,MATCH(Data!$DN839,'Data_Price '!$BE$2:$BE$1266,0))</f>
        <v>#N/A</v>
      </c>
      <c r="DC839" t="e">
        <f>INDEX('Data_Price '!AX$2:AX$1266,MATCH(Data!$DN839,'Data_Price '!$BE$2:$BE$1266,0))</f>
        <v>#N/A</v>
      </c>
      <c r="DD839" t="e">
        <f>INDEX('Data_Price '!AY$2:AY$1266,MATCH(Data!$DN839,'Data_Price '!$BE$2:$BE$1266,0))</f>
        <v>#N/A</v>
      </c>
      <c r="DE839" t="e">
        <f>INDEX('Data_Price '!AZ$2:AZ$1266,MATCH(Data!$DN839,'Data_Price '!$BE$2:$BE$1266,0))</f>
        <v>#N/A</v>
      </c>
      <c r="DF839" t="e">
        <f>INDEX('Data_Price '!BA$2:BA$1266,MATCH(Data!$DN839,'Data_Price '!$BE$2:$BE$1266,0))</f>
        <v>#N/A</v>
      </c>
      <c r="DG839" t="e">
        <f>INDEX('Data_Price '!BB$2:BB$1266,MATCH(Data!$DN839,'Data_Price '!$BE$2:$BE$1266,0))</f>
        <v>#N/A</v>
      </c>
      <c r="DH839" t="e">
        <f>INDEX('Data_Price '!BC$2:BC$1266,MATCH(Data!$DN839,'Data_Price '!$BE$2:$BE$1266,0))</f>
        <v>#N/A</v>
      </c>
      <c r="DI839" t="e">
        <f>INDEX('Data_Price '!BD$2:BD$1266,MATCH(Data!$DN839,'Data_Price '!$BE$2:$BE$1266,0))</f>
        <v>#N/A</v>
      </c>
      <c r="DJ839" s="89" t="e">
        <f ca="1">_xll.Connector("TinyUrl.TinyUrl",DA839,0)</f>
        <v>#NAME?</v>
      </c>
      <c r="DK839" s="89" t="e">
        <f ca="1">_xll.Connector("TinyUrl.TinyUrl",DE839,0)</f>
        <v>#NAME?</v>
      </c>
      <c r="DL839" s="89" t="e">
        <f ca="1">_xll.Connector("TinyUrl.TinyUrl",DI839,0)</f>
        <v>#NAME?</v>
      </c>
      <c r="DM839" s="224" t="str">
        <f t="shared" si="440"/>
        <v>Blaze 94 W</v>
      </c>
      <c r="DN839" s="89" t="str">
        <f t="shared" si="441"/>
        <v xml:space="preserve"> VölklBlaze 94 W165 Women's</v>
      </c>
      <c r="DO839" s="227" t="s">
        <v>1124</v>
      </c>
    </row>
    <row r="840" spans="2:119" ht="15.45" customHeight="1">
      <c r="B840" s="224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#VALUE!</v>
      </c>
      <c r="F840" s="43" t="b">
        <f>CL840&gt;Driver!$F$56</f>
        <v>0</v>
      </c>
      <c r="G840" s="43" t="b">
        <f>AND(CB840&gt;Driver!$F$55,CB840&lt;Driver!$G$55)</f>
        <v>0</v>
      </c>
      <c r="H840" s="43" t="e">
        <f t="shared" si="408"/>
        <v>#VALUE!</v>
      </c>
      <c r="I840" s="43">
        <f t="shared" si="409"/>
        <v>0</v>
      </c>
      <c r="J840" s="43" t="e">
        <f t="array" ref="J840">NOT(OR(($H$9:$H$1273=TRUE)*($I$9:$I$1273&gt;0)*($BT$9:$BT$1273=BT840)*($K$9:$K$1273&gt;K840)))</f>
        <v>#VALUE!</v>
      </c>
      <c r="K840" s="72">
        <f t="shared" si="410"/>
        <v>0.5925351504945926</v>
      </c>
      <c r="L840" s="72">
        <f t="shared" si="411"/>
        <v>0.81922165820642978</v>
      </c>
      <c r="M840" s="72">
        <f t="shared" si="412"/>
        <v>0.36584864278275553</v>
      </c>
      <c r="N840" s="72">
        <f t="shared" si="413"/>
        <v>0.13057610826535127</v>
      </c>
      <c r="O840" s="72">
        <f t="shared" si="414"/>
        <v>0.27020511420056237</v>
      </c>
      <c r="P840" s="72">
        <f t="shared" si="415"/>
        <v>0.69676470588235306</v>
      </c>
      <c r="Q840" s="72"/>
      <c r="R840" s="72"/>
      <c r="S840" s="72">
        <f t="shared" si="416"/>
        <v>0.8377265108786871</v>
      </c>
      <c r="T840" s="72">
        <f t="shared" si="417"/>
        <v>0.47692194649869091</v>
      </c>
      <c r="U840" s="72">
        <f t="shared" si="418"/>
        <v>9.9999999999999978E-2</v>
      </c>
      <c r="V840" s="72">
        <f t="shared" si="419"/>
        <v>0.60102103879847446</v>
      </c>
      <c r="W840" s="72">
        <f t="shared" si="420"/>
        <v>0.96056022408963582</v>
      </c>
      <c r="X840" s="72">
        <f t="shared" si="421"/>
        <v>0.18077834179357022</v>
      </c>
      <c r="Y840" s="72">
        <f t="shared" si="422"/>
        <v>0.63415135721724447</v>
      </c>
      <c r="Z840" s="72">
        <f t="shared" si="423"/>
        <v>0.86942389173464873</v>
      </c>
      <c r="AA840" s="72">
        <f t="shared" si="424"/>
        <v>0.72979488579943763</v>
      </c>
      <c r="AB840" s="72">
        <f t="shared" si="425"/>
        <v>0.30323529411764694</v>
      </c>
      <c r="AC840" s="72"/>
      <c r="AD840" s="72"/>
      <c r="AE840" s="72">
        <f t="shared" si="426"/>
        <v>0.1622734891213129</v>
      </c>
      <c r="AF840" s="72">
        <f t="shared" si="427"/>
        <v>0.52307805350130909</v>
      </c>
      <c r="AG840" s="72">
        <f t="shared" si="428"/>
        <v>0.9</v>
      </c>
      <c r="AH840" s="72">
        <f t="shared" si="429"/>
        <v>0.39897896120152554</v>
      </c>
      <c r="AI840" s="72">
        <f t="shared" si="430"/>
        <v>3.9439775910364148E-2</v>
      </c>
      <c r="AJ840" s="72">
        <f>(AV840-Driver!$K$179)/(Driver!$L$179-Driver!$K$179)</f>
        <v>5.9221658206429779E-2</v>
      </c>
      <c r="AK840" s="72">
        <f>(AW840-Driver!$K$180)/(Driver!$L$180-Driver!$K$180)</f>
        <v>0.4718986713390908</v>
      </c>
      <c r="AL840" s="72">
        <f>(AX840-Driver!$K$181)/(Driver!$L$181-Driver!$K$181)</f>
        <v>0.46942389173464871</v>
      </c>
      <c r="AM840" s="72">
        <f>(AY840-Driver!$K$182)/(Driver!$L$182-Driver!$K$182)</f>
        <v>0.9437948857994376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31"/>
        <v>1.2464387464387465</v>
      </c>
      <c r="AW840" s="70">
        <f t="shared" si="432"/>
        <v>47.099668758375216</v>
      </c>
      <c r="AX840" s="70">
        <f t="shared" si="433"/>
        <v>5.2248150256118384</v>
      </c>
      <c r="AY840" s="70">
        <f>IFERROR(Driver!$K$19/Data!BH840/Data!BI840*Data!BK840*Data!BL840,"")</f>
        <v>-0.34405914884495747</v>
      </c>
      <c r="AZ840" s="70">
        <f t="shared" si="434"/>
        <v>42.218912881608333</v>
      </c>
      <c r="BA840" s="70"/>
      <c r="BB840" s="70"/>
      <c r="BC840" s="70">
        <f t="shared" si="435"/>
        <v>97.37504624630597</v>
      </c>
      <c r="BD840" s="70">
        <f t="shared" si="436"/>
        <v>56.862126589981607</v>
      </c>
      <c r="BE840" s="70">
        <f t="shared" si="437"/>
        <v>1</v>
      </c>
      <c r="BF840" s="70">
        <f t="shared" si="438"/>
        <v>0.11531915908415881</v>
      </c>
      <c r="BG840" s="70">
        <f t="shared" si="439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219</v>
      </c>
      <c r="BS840" s="8" t="s">
        <v>843</v>
      </c>
      <c r="BT840" s="9" t="s">
        <v>847</v>
      </c>
      <c r="BU840" s="10">
        <v>170</v>
      </c>
      <c r="BV840" s="9" t="s">
        <v>222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307</v>
      </c>
      <c r="CU840" s="10"/>
      <c r="CV840" s="10"/>
      <c r="CW840" s="10"/>
      <c r="CX840" t="e">
        <f>INDEX('Data_Price '!AS$2:AS$1266,MATCH(Data!$DN840,'Data_Price '!$BE$2:$BE$1266,0))</f>
        <v>#N/A</v>
      </c>
      <c r="CY840" t="e">
        <f>INDEX('Data_Price '!AT$2:AT$1266,MATCH(Data!$DN840,'Data_Price '!$BE$2:$BE$1266,0))</f>
        <v>#N/A</v>
      </c>
      <c r="CZ840" t="e">
        <f>INDEX('Data_Price '!AU$2:AU$1266,MATCH(Data!$DN840,'Data_Price '!$BE$2:$BE$1266,0))</f>
        <v>#N/A</v>
      </c>
      <c r="DA840" t="e">
        <f>INDEX('Data_Price '!AV$2:AV$1266,MATCH(Data!$DN840,'Data_Price '!$BE$2:$BE$1266,0))</f>
        <v>#N/A</v>
      </c>
      <c r="DB840" t="e">
        <f>INDEX('Data_Price '!AW$2:AW$1266,MATCH(Data!$DN840,'Data_Price '!$BE$2:$BE$1266,0))</f>
        <v>#N/A</v>
      </c>
      <c r="DC840" t="e">
        <f>INDEX('Data_Price '!AX$2:AX$1266,MATCH(Data!$DN840,'Data_Price '!$BE$2:$BE$1266,0))</f>
        <v>#N/A</v>
      </c>
      <c r="DD840" t="e">
        <f>INDEX('Data_Price '!AY$2:AY$1266,MATCH(Data!$DN840,'Data_Price '!$BE$2:$BE$1266,0))</f>
        <v>#N/A</v>
      </c>
      <c r="DE840" t="e">
        <f>INDEX('Data_Price '!AZ$2:AZ$1266,MATCH(Data!$DN840,'Data_Price '!$BE$2:$BE$1266,0))</f>
        <v>#N/A</v>
      </c>
      <c r="DF840" t="e">
        <f>INDEX('Data_Price '!BA$2:BA$1266,MATCH(Data!$DN840,'Data_Price '!$BE$2:$BE$1266,0))</f>
        <v>#N/A</v>
      </c>
      <c r="DG840" t="e">
        <f>INDEX('Data_Price '!BB$2:BB$1266,MATCH(Data!$DN840,'Data_Price '!$BE$2:$BE$1266,0))</f>
        <v>#N/A</v>
      </c>
      <c r="DH840" t="e">
        <f>INDEX('Data_Price '!BC$2:BC$1266,MATCH(Data!$DN840,'Data_Price '!$BE$2:$BE$1266,0))</f>
        <v>#N/A</v>
      </c>
      <c r="DI840" t="e">
        <f>INDEX('Data_Price '!BD$2:BD$1266,MATCH(Data!$DN840,'Data_Price '!$BE$2:$BE$1266,0))</f>
        <v>#N/A</v>
      </c>
      <c r="DJ840" s="89" t="e">
        <f ca="1">_xll.Connector("TinyUrl.TinyUrl",DA840,0)</f>
        <v>#NAME?</v>
      </c>
      <c r="DK840" s="89" t="e">
        <f ca="1">_xll.Connector("TinyUrl.TinyUrl",DE840,0)</f>
        <v>#NAME?</v>
      </c>
      <c r="DL840" s="89" t="e">
        <f ca="1">_xll.Connector("TinyUrl.TinyUrl",DI840,0)</f>
        <v>#NAME?</v>
      </c>
      <c r="DM840" s="224" t="str">
        <f t="shared" si="440"/>
        <v>Laser SC</v>
      </c>
      <c r="DN840" s="89" t="str">
        <f t="shared" si="441"/>
        <v xml:space="preserve"> StöckliLaser SC170 Unisex</v>
      </c>
      <c r="DO840" s="227"/>
    </row>
    <row r="841" spans="2:119" ht="15.45" customHeight="1">
      <c r="B841" s="224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#VALUE!</v>
      </c>
      <c r="F841" s="43" t="b">
        <f>CL841&gt;Driver!$F$56</f>
        <v>1</v>
      </c>
      <c r="G841" s="43" t="b">
        <f>AND(CB841&gt;Driver!$F$55,CB841&lt;Driver!$G$55)</f>
        <v>0</v>
      </c>
      <c r="H841" s="43" t="e">
        <f t="shared" ref="H841:H904" si="442">AND(B841:G841)</f>
        <v>#VALUE!</v>
      </c>
      <c r="I841" s="43">
        <f t="shared" ref="I841:I904" si="443">COUNTIFS($H$9:$H$1273,TRUE,$BT$9:$BT$1273,BT841)</f>
        <v>0</v>
      </c>
      <c r="J841" s="43" t="e">
        <f t="array" ref="J841">NOT(OR(($H$9:$H$1273=TRUE)*($I$9:$I$1273&gt;0)*($BT$9:$BT$1273=BT841)*($K$9:$K$1273&gt;K841)))</f>
        <v>#VALUE!</v>
      </c>
      <c r="K841" s="72">
        <f t="shared" ref="K841:K904" si="444">IFERROR(1-AVERAGE(X841:Y841),"")</f>
        <v>0.68603812282933185</v>
      </c>
      <c r="L841" s="72">
        <f t="shared" ref="L841:L904" si="445">1-X841</f>
        <v>0.91421803239062127</v>
      </c>
      <c r="M841" s="72">
        <f t="shared" ref="M841:M904" si="446">1-Y841</f>
        <v>0.45785821326804244</v>
      </c>
      <c r="N841" s="72">
        <f t="shared" ref="N841:N904" si="447">1-Z841</f>
        <v>0.13373806361854168</v>
      </c>
      <c r="O841" s="72">
        <f t="shared" ref="O841:O904" si="448">1-AA841</f>
        <v>0.25931370036859225</v>
      </c>
      <c r="P841" s="72">
        <f t="shared" ref="P841:P904" si="449">1-AB841</f>
        <v>0.98052287581699349</v>
      </c>
      <c r="Q841" s="72"/>
      <c r="R841" s="72"/>
      <c r="S841" s="72">
        <f t="shared" ref="S841:S904" si="450">1-AE841</f>
        <v>0.66534083047162174</v>
      </c>
      <c r="T841" s="72">
        <f t="shared" ref="T841:T904" si="451">1-AF841</f>
        <v>0.98835558466602458</v>
      </c>
      <c r="U841" s="72">
        <f t="shared" ref="U841:U904" si="452">1-AG841</f>
        <v>0.91782719523807965</v>
      </c>
      <c r="V841" s="72">
        <f t="shared" ref="V841:V904" si="453">1-AH841</f>
        <v>0.97953410986362432</v>
      </c>
      <c r="W841" s="72">
        <f t="shared" ref="W841:W904" si="454">1-AI841</f>
        <v>0.94748083242059145</v>
      </c>
      <c r="X841" s="72">
        <f t="shared" ref="X841:X904" si="455">ABS(AJ841-AJ$1)</f>
        <v>8.5781967609378756E-2</v>
      </c>
      <c r="Y841" s="72">
        <f t="shared" ref="Y841:Y904" si="456">AVERAGE(Z841:AB841)</f>
        <v>0.54214178673195756</v>
      </c>
      <c r="Z841" s="72">
        <f t="shared" ref="Z841:Z904" si="457">ABS(AL841-AL$1)</f>
        <v>0.86626193638145832</v>
      </c>
      <c r="AA841" s="72">
        <f t="shared" ref="AA841:AA904" si="458">ABS(AM841-AM$1)</f>
        <v>0.74068629963140775</v>
      </c>
      <c r="AB841" s="72">
        <f t="shared" ref="AB841:AB904" si="459">ABS(AN841-AN$1)</f>
        <v>1.9477124183006567E-2</v>
      </c>
      <c r="AC841" s="72"/>
      <c r="AD841" s="72"/>
      <c r="AE841" s="72">
        <f t="shared" ref="AE841:AE904" si="460">ABS(AQ$1-AQ841)</f>
        <v>0.33465916952837821</v>
      </c>
      <c r="AF841" s="72">
        <f t="shared" ref="AF841:AF904" si="461">ABS(AR$1-AR841)</f>
        <v>1.164441533397545E-2</v>
      </c>
      <c r="AG841" s="72">
        <f t="shared" ref="AG841:AG904" si="462">ABS(AS$1-AS841)</f>
        <v>8.2172804761920293E-2</v>
      </c>
      <c r="AH841" s="72">
        <f t="shared" ref="AH841:AH904" si="463">ABS(AT$1-AT841)</f>
        <v>2.0465890136375675E-2</v>
      </c>
      <c r="AI841" s="72">
        <f t="shared" ref="AI841:AI904" si="464">ABS(AU$1-AU841)</f>
        <v>5.2519167579408541E-2</v>
      </c>
      <c r="AJ841" s="72">
        <f>(AV841-Driver!$K$179)/(Driver!$L$179-Driver!$K$179)</f>
        <v>0.15421803239062123</v>
      </c>
      <c r="AK841" s="72">
        <f>(AW841-Driver!$K$180)/(Driver!$L$180-Driver!$K$180)</f>
        <v>0.17151922395345956</v>
      </c>
      <c r="AL841" s="72">
        <f>(AX841-Driver!$K$181)/(Driver!$L$181-Driver!$K$181)</f>
        <v>0.46626193638145824</v>
      </c>
      <c r="AM841" s="72">
        <f>(AY841-Driver!$K$182)/(Driver!$L$182-Driver!$K$182)</f>
        <v>0.95468629963140772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465">IFERROR(BM841*BJ841^1/4,"")</f>
        <v>3.2458282458282461</v>
      </c>
      <c r="AW841" s="70">
        <f t="shared" ref="AW841:AW904" si="466">IFERROR(SUM(AX841:AZ841),"")</f>
        <v>17.726118155387013</v>
      </c>
      <c r="AX841" s="70">
        <f t="shared" ref="AX841:AX904" si="467">IFERROR(BH841,"")</f>
        <v>5.1963574274331243</v>
      </c>
      <c r="AY841" s="70">
        <f>IFERROR(Driver!$K$19/Data!BH841/Data!BI841*Data!BK841*Data!BL841,"")</f>
        <v>-0.27738744777209773</v>
      </c>
      <c r="AZ841" s="70">
        <f t="shared" ref="AZ841:AZ904" si="468">IFERROR(BI841*BN841,"")</f>
        <v>12.807148175725986</v>
      </c>
      <c r="BA841" s="70"/>
      <c r="BB841" s="70"/>
      <c r="BC841" s="70">
        <f t="shared" ref="BC841:BC904" si="469">IFERROR(BI841*BN841*BK841/BJ841^(1/2),"")</f>
        <v>7.9573954133534315</v>
      </c>
      <c r="BD841" s="70">
        <f t="shared" ref="BD841:BD904" si="470">IFERROR(BH841*BM841*BL841/BJ841/BK841,"")</f>
        <v>9.5401355702088271</v>
      </c>
      <c r="BE841" s="70">
        <f t="shared" ref="BE841:BE904" si="471">IFERROR(MIN(BI841/BQ841/BP841/BO841/BH841,$BE$1),"")</f>
        <v>1.8002403811623435E-2</v>
      </c>
      <c r="BF841" s="70">
        <f t="shared" ref="BF841:BF904" si="472">IFERROR(BJ841*BO841*BP841/BK841,"")</f>
        <v>42.865711331068098</v>
      </c>
      <c r="BG841" s="70">
        <f t="shared" ref="BG841:BG904" si="473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219</v>
      </c>
      <c r="BS841" s="8" t="s">
        <v>812</v>
      </c>
      <c r="BT841" s="9" t="s">
        <v>819</v>
      </c>
      <c r="BU841" s="10">
        <v>169</v>
      </c>
      <c r="BV841" s="9" t="s">
        <v>222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305</v>
      </c>
      <c r="CU841" s="10"/>
      <c r="CV841" s="10"/>
      <c r="CW841" s="10"/>
      <c r="CX841" t="str">
        <f>INDEX('Data_Price '!AS$2:AS$1266,MATCH(Data!$DN841,'Data_Price '!$BE$2:$BE$1266,0))</f>
        <v>Salomon QST 98 Skis</v>
      </c>
      <c r="CY841" t="str">
        <f>INDEX('Data_Price '!AT$2:AT$1266,MATCH(Data!$DN841,'Data_Price '!$BE$2:$BE$1266,0))</f>
        <v>eBay - cargolargo</v>
      </c>
      <c r="CZ841">
        <f>INDEX('Data_Price '!AU$2:AU$1266,MATCH(Data!$DN841,'Data_Price '!$BE$2:$BE$1266,0))</f>
        <v>469.98</v>
      </c>
      <c r="DA841" t="str">
        <f>INDEX('Data_Price '!AV$2:AV$1266,MATCH(Data!$DN841,'Data_Price '!$BE$2:$BE$1266,0))</f>
        <v>https://www.google.com/url?q=https://www.ebay.com/itm/384727290765%3Fchn%3Dps%26mkevt%3D1%26mkcid%3D28&amp;sa=U&amp;ved=0ahUKEwjzq_34z6P2AhWElGoFHZsEBJwQ2ykIHQ&amp;usg=AOvVaw2Z1ohOOzT_83mU0CeOPMxR</v>
      </c>
      <c r="DB841" t="str">
        <f>INDEX('Data_Price '!AW$2:AW$1266,MATCH(Data!$DN841,'Data_Price '!$BE$2:$BE$1266,0))</f>
        <v>Salomon QST 98 Skis</v>
      </c>
      <c r="DC841" t="str">
        <f>INDEX('Data_Price '!AX$2:AX$1266,MATCH(Data!$DN841,'Data_Price '!$BE$2:$BE$1266,0))</f>
        <v>eBay - grassisport</v>
      </c>
      <c r="DD841">
        <f>INDEX('Data_Price '!AY$2:AY$1266,MATCH(Data!$DN841,'Data_Price '!$BE$2:$BE$1266,0))</f>
        <v>513.23</v>
      </c>
      <c r="DE841" t="str">
        <f>INDEX('Data_Price '!AZ$2:AZ$1266,MATCH(Data!$DN841,'Data_Price '!$BE$2:$BE$1266,0))</f>
        <v>https://www.google.com/url?url=https://www.ebay.com/itm/403365062191%3Fchn%3Dps%26mkevt%3D1%26mkcid%3D28%26var%3D673402764509&amp;rct=j&amp;q=&amp;esrc=s&amp;sa=U&amp;ved=0ahUKEwiT1Mz4z6P2AhUonWoFHUo1ABEQsDwIgwE&amp;usg=AOvVaw0bz9qCuoDPmLH4hTMReJ5a</v>
      </c>
      <c r="DF841" t="str">
        <f>INDEX('Data_Price '!BA$2:BA$1266,MATCH(Data!$DN841,'Data_Price '!$BE$2:$BE$1266,0))</f>
        <v>Salomon QST 98 Skis</v>
      </c>
      <c r="DG841" t="str">
        <f>INDEX('Data_Price '!BB$2:BB$1266,MATCH(Data!$DN841,'Data_Price '!$BE$2:$BE$1266,0))</f>
        <v>Ski Pro  - Snow Ski &amp; Snowboard</v>
      </c>
      <c r="DH841">
        <f>INDEX('Data_Price '!BC$2:BC$1266,MATCH(Data!$DN841,'Data_Price '!$BE$2:$BE$1266,0))</f>
        <v>599.95000000000005</v>
      </c>
      <c r="DI841" t="str">
        <f>INDEX('Data_Price '!BD$2:BD$1266,MATCH(Data!$DN841,'Data_Price '!$BE$2:$BE$1266,0))</f>
        <v>https://www.google.com/url?q=https://www.skipro.com/products/qst-98-flat-12w%3Fvariant%3D40893499900081&amp;sa=U&amp;ved=0ahUKEwjzq_34z6P2AhWElGoFHZsEBJwQ2ykIIQ&amp;usg=AOvVaw0OtToE_DVvm7Y0X_Vu542s</v>
      </c>
      <c r="DJ841" s="89" t="e">
        <f ca="1">_xll.Connector("TinyUrl.TinyUrl",DA841,0)</f>
        <v>#NAME?</v>
      </c>
      <c r="DK841" s="89" t="e">
        <f ca="1">_xll.Connector("TinyUrl.TinyUrl",DE841,0)</f>
        <v>#NAME?</v>
      </c>
      <c r="DL841" s="89" t="e">
        <f ca="1">_xll.Connector("TinyUrl.TinyUrl",DI841,0)</f>
        <v>#NAME?</v>
      </c>
      <c r="DM841" s="224" t="str">
        <f t="shared" ref="DM841:DM904" si="474">IF(LEFT(BT841,1)=" ",RIGHT(BT841,LEN(BT841)-1),BT841)</f>
        <v>QST 98</v>
      </c>
      <c r="DN841" s="89" t="str">
        <f t="shared" ref="DN841:DN904" si="475">_xlfn.CONCAT(BS841,DM841,BU841,BV841)</f>
        <v xml:space="preserve"> SalomonQST 98169 Unisex</v>
      </c>
      <c r="DO841" s="227" t="s">
        <v>1065</v>
      </c>
    </row>
    <row r="842" spans="2:119" ht="15.45" customHeight="1">
      <c r="B842" s="224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#VALUE!</v>
      </c>
      <c r="F842" s="43" t="b">
        <f>CL842&gt;Driver!$F$56</f>
        <v>0</v>
      </c>
      <c r="G842" s="43" t="b">
        <f>AND(CB842&gt;Driver!$F$55,CB842&lt;Driver!$G$55)</f>
        <v>0</v>
      </c>
      <c r="H842" s="43" t="e">
        <f t="shared" si="442"/>
        <v>#VALUE!</v>
      </c>
      <c r="I842" s="43">
        <f t="shared" si="443"/>
        <v>0</v>
      </c>
      <c r="J842" s="43" t="e">
        <f t="array" ref="J842">NOT(OR(($H$9:$H$1273=TRUE)*($I$9:$I$1273&gt;0)*($BT$9:$BT$1273=BT842)*($K$9:$K$1273&gt;K842)))</f>
        <v>#VALUE!</v>
      </c>
      <c r="K842" s="72">
        <f t="shared" si="444"/>
        <v>0.55858899179282995</v>
      </c>
      <c r="L842" s="72">
        <f t="shared" si="445"/>
        <v>0.77734590282813631</v>
      </c>
      <c r="M842" s="72">
        <f t="shared" si="446"/>
        <v>0.33983208075752358</v>
      </c>
      <c r="N842" s="72">
        <f t="shared" si="447"/>
        <v>-8.5499272750269029E-3</v>
      </c>
      <c r="O842" s="72">
        <f t="shared" si="448"/>
        <v>0.31249061399204192</v>
      </c>
      <c r="P842" s="72">
        <f t="shared" si="449"/>
        <v>0.7155555555555555</v>
      </c>
      <c r="Q842" s="72"/>
      <c r="R842" s="72"/>
      <c r="S842" s="72">
        <f t="shared" si="450"/>
        <v>0.84564449963808686</v>
      </c>
      <c r="T842" s="72">
        <f t="shared" si="451"/>
        <v>0.98052406405084136</v>
      </c>
      <c r="U842" s="72">
        <f t="shared" si="452"/>
        <v>0.97798406600578625</v>
      </c>
      <c r="V842" s="72">
        <f t="shared" si="453"/>
        <v>0.6331229768608253</v>
      </c>
      <c r="W842" s="72">
        <f t="shared" si="454"/>
        <v>0.96370826010544819</v>
      </c>
      <c r="X842" s="72">
        <f t="shared" si="455"/>
        <v>0.22265409717186369</v>
      </c>
      <c r="Y842" s="72">
        <f t="shared" si="456"/>
        <v>0.66016791924247642</v>
      </c>
      <c r="Z842" s="72">
        <f t="shared" si="457"/>
        <v>1.0085499272750269</v>
      </c>
      <c r="AA842" s="72">
        <f t="shared" si="458"/>
        <v>0.68750938600795808</v>
      </c>
      <c r="AB842" s="72">
        <f t="shared" si="459"/>
        <v>0.28444444444444444</v>
      </c>
      <c r="AC842" s="72"/>
      <c r="AD842" s="72"/>
      <c r="AE842" s="72">
        <f t="shared" si="460"/>
        <v>0.15435550036191314</v>
      </c>
      <c r="AF842" s="72">
        <f t="shared" si="461"/>
        <v>1.9475935949158654E-2</v>
      </c>
      <c r="AG842" s="72">
        <f t="shared" si="462"/>
        <v>2.2015933994213727E-2</v>
      </c>
      <c r="AH842" s="72">
        <f t="shared" si="463"/>
        <v>0.36687702313917464</v>
      </c>
      <c r="AI842" s="72">
        <f t="shared" si="464"/>
        <v>3.6291739894551853E-2</v>
      </c>
      <c r="AJ842" s="72">
        <f>(AV842-Driver!$K$179)/(Driver!$L$179-Driver!$K$179)</f>
        <v>0.46265409717186368</v>
      </c>
      <c r="AK842" s="72">
        <f>(AW842-Driver!$K$180)/(Driver!$L$180-Driver!$K$180)</f>
        <v>0.46454297653488402</v>
      </c>
      <c r="AL842" s="72">
        <f>(AX842-Driver!$K$181)/(Driver!$L$181-Driver!$K$181)</f>
        <v>0.60854992727502688</v>
      </c>
      <c r="AM842" s="72">
        <f>(AY842-Driver!$K$182)/(Driver!$L$182-Driver!$K$182)</f>
        <v>0.90150938600795805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465"/>
        <v>9.7374847374847384</v>
      </c>
      <c r="AW842" s="70">
        <f t="shared" si="466"/>
        <v>46.380368967953402</v>
      </c>
      <c r="AX842" s="70">
        <f t="shared" si="467"/>
        <v>6.4769493454752416</v>
      </c>
      <c r="AY842" s="70">
        <f>IFERROR(Driver!$K$19/Data!BH842/Data!BI842*Data!BK842*Data!BL842,"")</f>
        <v>-0.60290949144588957</v>
      </c>
      <c r="AZ842" s="70">
        <f t="shared" si="468"/>
        <v>40.506329113924053</v>
      </c>
      <c r="BA842" s="70"/>
      <c r="BB842" s="70"/>
      <c r="BC842" s="70">
        <f t="shared" si="469"/>
        <v>101.48216206077146</v>
      </c>
      <c r="BD842" s="70">
        <f t="shared" si="470"/>
        <v>8.8470598723985194</v>
      </c>
      <c r="BE842" s="70">
        <f t="shared" si="471"/>
        <v>0.12217255646945757</v>
      </c>
      <c r="BF842" s="70">
        <f t="shared" si="472"/>
        <v>3.7410075343477609</v>
      </c>
      <c r="BG842" s="70">
        <f t="shared" si="473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219</v>
      </c>
      <c r="BS842" s="8" t="s">
        <v>533</v>
      </c>
      <c r="BT842" s="9" t="s">
        <v>543</v>
      </c>
      <c r="BU842" s="10">
        <v>186</v>
      </c>
      <c r="BV842" s="9" t="s">
        <v>222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305</v>
      </c>
      <c r="CU842" s="10"/>
      <c r="CV842" s="10"/>
      <c r="CW842" s="10"/>
      <c r="CX842" t="str">
        <f>INDEX('Data_Price '!AS$2:AS$1266,MATCH(Data!$DN842,'Data_Price '!$BE$2:$BE$1266,0))</f>
        <v>Dynastar M-Pro 99 Skis Â· 186 cm</v>
      </c>
      <c r="CY842" t="str">
        <f>INDEX('Data_Price '!AT$2:AT$1266,MATCH(Data!$DN842,'Data_Price '!$BE$2:$BE$1266,0))</f>
        <v>Bobleisure</v>
      </c>
      <c r="CZ842">
        <f>INDEX('Data_Price '!AU$2:AU$1266,MATCH(Data!$DN842,'Data_Price '!$BE$2:$BE$1266,0))</f>
        <v>538.66</v>
      </c>
      <c r="DA842" t="str">
        <f>INDEX('Data_Price '!AV$2:AV$1266,MATCH(Data!$DN842,'Data_Price '!$BE$2:$BE$1266,0))</f>
        <v>https://www.google.com/url?q=https://www.bobleisure.com/dynastar-m-pro-99%3Fnumber%3D152-3607683335794&amp;sa=U&amp;ved=0ahUKEwjWqM75z6P2AhVllmoFHbTfBqMQ2ykIHg&amp;usg=AOvVaw3i1sZUqTToiJHzLV_pHeMt</v>
      </c>
      <c r="DB842" t="str">
        <f>INDEX('Data_Price '!AW$2:AW$1266,MATCH(Data!$DN842,'Data_Price '!$BE$2:$BE$1266,0))</f>
        <v>Dynastar M-Pro 99 Skis Â· 186 cm</v>
      </c>
      <c r="DC842" t="str">
        <f>INDEX('Data_Price '!AX$2:AX$1266,MATCH(Data!$DN842,'Data_Price '!$BE$2:$BE$1266,0))</f>
        <v>evo.com</v>
      </c>
      <c r="DD842">
        <f>INDEX('Data_Price '!AY$2:AY$1266,MATCH(Data!$DN842,'Data_Price '!$BE$2:$BE$1266,0))</f>
        <v>559.96</v>
      </c>
      <c r="DE842" t="str">
        <f>INDEX('Data_Price '!AZ$2:AZ$1266,MATCH(Data!$DN842,'Data_Price '!$BE$2:$BE$1266,0))</f>
        <v>https://www.google.com/url?url=https://www.evo.com/skis/dynastar-m-pro-99%3Fimage%3D185150/736349/clone.jpg&amp;rct=j&amp;q=&amp;esrc=s&amp;sa=U&amp;ved=0ahUKEwjmjpv5z6P2AhWPkmoFHbj-BFEQsDwIfA&amp;usg=AOvVaw3m5vKn6nNiqlWCymTZXCX0</v>
      </c>
      <c r="DF842" t="str">
        <f>INDEX('Data_Price '!BA$2:BA$1266,MATCH(Data!$DN842,'Data_Price '!$BE$2:$BE$1266,0))</f>
        <v>Dynastar M-Pro 99 Skis Â· 186 cm</v>
      </c>
      <c r="DG842" t="str">
        <f>INDEX('Data_Price '!BB$2:BB$1266,MATCH(Data!$DN842,'Data_Price '!$BE$2:$BE$1266,0))</f>
        <v>evo.com</v>
      </c>
      <c r="DH842">
        <f>INDEX('Data_Price '!BC$2:BC$1266,MATCH(Data!$DN842,'Data_Price '!$BE$2:$BE$1266,0))</f>
        <v>559.96</v>
      </c>
      <c r="DI842" t="str">
        <f>INDEX('Data_Price '!BD$2:BD$1266,MATCH(Data!$DN842,'Data_Price '!$BE$2:$BE$1266,0))</f>
        <v>https://www.google.com/url?q=https://www.evo.com/skis/dynastar-m-pro-99%3Fimage%3D185150/736349/clone.jpg&amp;sa=U&amp;ved=0ahUKEwjWqM75z6P2AhVllmoFHbTfBqMQ2ykIGA&amp;usg=AOvVaw1fe6V3c9wMp-270rV6mBnP</v>
      </c>
      <c r="DJ842" s="89" t="e">
        <f ca="1">_xll.Connector("TinyUrl.TinyUrl",DA842,0)</f>
        <v>#NAME?</v>
      </c>
      <c r="DK842" s="89" t="e">
        <f ca="1">_xll.Connector("TinyUrl.TinyUrl",DE842,0)</f>
        <v>#NAME?</v>
      </c>
      <c r="DL842" s="89" t="e">
        <f ca="1">_xll.Connector("TinyUrl.TinyUrl",DI842,0)</f>
        <v>#NAME?</v>
      </c>
      <c r="DM842" s="224" t="str">
        <f t="shared" si="474"/>
        <v>M-Pro 99</v>
      </c>
      <c r="DN842" s="89" t="str">
        <f t="shared" si="475"/>
        <v xml:space="preserve"> DynastarM-Pro 99186 Unisex</v>
      </c>
      <c r="DO842" s="227" t="s">
        <v>996</v>
      </c>
    </row>
    <row r="843" spans="2:119" ht="15.45" customHeight="1">
      <c r="B843" s="224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#VALUE!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42"/>
        <v>#VALUE!</v>
      </c>
      <c r="I843" s="43">
        <f t="shared" si="443"/>
        <v>0</v>
      </c>
      <c r="J843" s="43" t="e">
        <f t="array" ref="J843">NOT(OR(($H$9:$H$1273=TRUE)*($I$9:$I$1273&gt;0)*($BT$9:$BT$1273=BT843)*($K$9:$K$1273&gt;K843)))</f>
        <v>#VALUE!</v>
      </c>
      <c r="K843" s="72">
        <f t="shared" si="444"/>
        <v>0.61369180125238398</v>
      </c>
      <c r="L843" s="72">
        <f t="shared" si="445"/>
        <v>0.82488437676254933</v>
      </c>
      <c r="M843" s="72">
        <f t="shared" si="446"/>
        <v>0.40249922574221875</v>
      </c>
      <c r="N843" s="72">
        <f t="shared" si="447"/>
        <v>-8.4436855751596873E-2</v>
      </c>
      <c r="O843" s="72">
        <f t="shared" si="448"/>
        <v>0.3163299578148544</v>
      </c>
      <c r="P843" s="72">
        <f t="shared" si="449"/>
        <v>0.97560457516339871</v>
      </c>
      <c r="Q843" s="72"/>
      <c r="R843" s="72"/>
      <c r="S843" s="72">
        <f t="shared" si="450"/>
        <v>0.69137436465527113</v>
      </c>
      <c r="T843" s="72">
        <f t="shared" si="451"/>
        <v>0.93241130447923248</v>
      </c>
      <c r="U843" s="72">
        <f t="shared" si="452"/>
        <v>0.90444097734189111</v>
      </c>
      <c r="V843" s="72">
        <f t="shared" si="453"/>
        <v>0.98361797142545304</v>
      </c>
      <c r="W843" s="72">
        <f t="shared" si="454"/>
        <v>0.98403737817100989</v>
      </c>
      <c r="X843" s="72">
        <f t="shared" si="455"/>
        <v>0.17511562323745067</v>
      </c>
      <c r="Y843" s="72">
        <f t="shared" si="456"/>
        <v>0.59750077425778125</v>
      </c>
      <c r="Z843" s="72">
        <f t="shared" si="457"/>
        <v>1.0844368557515969</v>
      </c>
      <c r="AA843" s="72">
        <f t="shared" si="458"/>
        <v>0.6836700421851456</v>
      </c>
      <c r="AB843" s="72">
        <f t="shared" si="459"/>
        <v>2.4395424836601287E-2</v>
      </c>
      <c r="AC843" s="72"/>
      <c r="AD843" s="72"/>
      <c r="AE843" s="72">
        <f t="shared" si="460"/>
        <v>0.30862563534472887</v>
      </c>
      <c r="AF843" s="72">
        <f t="shared" si="461"/>
        <v>6.7588695520767489E-2</v>
      </c>
      <c r="AG843" s="72">
        <f t="shared" si="462"/>
        <v>9.5559022658108908E-2</v>
      </c>
      <c r="AH843" s="72">
        <f t="shared" si="463"/>
        <v>1.6382028574546958E-2</v>
      </c>
      <c r="AI843" s="72">
        <f t="shared" si="464"/>
        <v>1.5962621828990109E-2</v>
      </c>
      <c r="AJ843" s="72">
        <f>(AV843-Driver!$K$179)/(Driver!$L$179-Driver!$K$179)</f>
        <v>0.41511562323745066</v>
      </c>
      <c r="AK843" s="72">
        <f>(AW843-Driver!$K$180)/(Driver!$L$180-Driver!$K$180)</f>
        <v>0.22891943540755863</v>
      </c>
      <c r="AL843" s="72">
        <f>(AX843-Driver!$K$181)/(Driver!$L$181-Driver!$K$181)</f>
        <v>0.68443685575159685</v>
      </c>
      <c r="AM843" s="72">
        <f>(AY843-Driver!$K$182)/(Driver!$L$182-Driver!$K$182)</f>
        <v>0.89767004218514557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465"/>
        <v>8.7369420702754041</v>
      </c>
      <c r="AW843" s="70">
        <f t="shared" si="466"/>
        <v>23.339178670824445</v>
      </c>
      <c r="AX843" s="70">
        <f t="shared" si="467"/>
        <v>7.1599317017643713</v>
      </c>
      <c r="AY843" s="70">
        <f>IFERROR(Driver!$K$19/Data!BH843/Data!BI843*Data!BK843*Data!BL843,"")</f>
        <v>-0.62641200338966596</v>
      </c>
      <c r="AZ843" s="70">
        <f t="shared" si="468"/>
        <v>16.805658972449741</v>
      </c>
      <c r="BA843" s="70"/>
      <c r="BB843" s="70"/>
      <c r="BC843" s="70">
        <f t="shared" si="469"/>
        <v>21.461170576605838</v>
      </c>
      <c r="BD843" s="70">
        <f t="shared" si="470"/>
        <v>4.5891659010765462</v>
      </c>
      <c r="BE843" s="70">
        <f t="shared" si="471"/>
        <v>4.618573866039196E-3</v>
      </c>
      <c r="BF843" s="70">
        <f t="shared" si="472"/>
        <v>47.027424878186771</v>
      </c>
      <c r="BG843" s="70">
        <f t="shared" si="473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219</v>
      </c>
      <c r="BS843" s="8" t="s">
        <v>855</v>
      </c>
      <c r="BT843" s="9" t="s">
        <v>885</v>
      </c>
      <c r="BU843" s="10">
        <v>177</v>
      </c>
      <c r="BV843" s="9" t="s">
        <v>222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301</v>
      </c>
      <c r="CU843" s="10"/>
      <c r="CV843" s="10"/>
      <c r="CW843" s="10"/>
      <c r="CX843" t="e">
        <f>INDEX('Data_Price '!AS$2:AS$1266,MATCH(Data!$DN843,'Data_Price '!$BE$2:$BE$1266,0))</f>
        <v>#N/A</v>
      </c>
      <c r="CY843" t="e">
        <f>INDEX('Data_Price '!AT$2:AT$1266,MATCH(Data!$DN843,'Data_Price '!$BE$2:$BE$1266,0))</f>
        <v>#N/A</v>
      </c>
      <c r="CZ843" t="e">
        <f>INDEX('Data_Price '!AU$2:AU$1266,MATCH(Data!$DN843,'Data_Price '!$BE$2:$BE$1266,0))</f>
        <v>#N/A</v>
      </c>
      <c r="DA843" t="e">
        <f>INDEX('Data_Price '!AV$2:AV$1266,MATCH(Data!$DN843,'Data_Price '!$BE$2:$BE$1266,0))</f>
        <v>#N/A</v>
      </c>
      <c r="DB843" t="e">
        <f>INDEX('Data_Price '!AW$2:AW$1266,MATCH(Data!$DN843,'Data_Price '!$BE$2:$BE$1266,0))</f>
        <v>#N/A</v>
      </c>
      <c r="DC843" t="e">
        <f>INDEX('Data_Price '!AX$2:AX$1266,MATCH(Data!$DN843,'Data_Price '!$BE$2:$BE$1266,0))</f>
        <v>#N/A</v>
      </c>
      <c r="DD843" t="e">
        <f>INDEX('Data_Price '!AY$2:AY$1266,MATCH(Data!$DN843,'Data_Price '!$BE$2:$BE$1266,0))</f>
        <v>#N/A</v>
      </c>
      <c r="DE843" t="e">
        <f>INDEX('Data_Price '!AZ$2:AZ$1266,MATCH(Data!$DN843,'Data_Price '!$BE$2:$BE$1266,0))</f>
        <v>#N/A</v>
      </c>
      <c r="DF843" t="e">
        <f>INDEX('Data_Price '!BA$2:BA$1266,MATCH(Data!$DN843,'Data_Price '!$BE$2:$BE$1266,0))</f>
        <v>#N/A</v>
      </c>
      <c r="DG843" t="e">
        <f>INDEX('Data_Price '!BB$2:BB$1266,MATCH(Data!$DN843,'Data_Price '!$BE$2:$BE$1266,0))</f>
        <v>#N/A</v>
      </c>
      <c r="DH843" t="e">
        <f>INDEX('Data_Price '!BC$2:BC$1266,MATCH(Data!$DN843,'Data_Price '!$BE$2:$BE$1266,0))</f>
        <v>#N/A</v>
      </c>
      <c r="DI843" t="e">
        <f>INDEX('Data_Price '!BD$2:BD$1266,MATCH(Data!$DN843,'Data_Price '!$BE$2:$BE$1266,0))</f>
        <v>#N/A</v>
      </c>
      <c r="DJ843" s="89" t="e">
        <f ca="1">_xll.Connector("TinyUrl.TinyUrl",DA843,0)</f>
        <v>#NAME?</v>
      </c>
      <c r="DK843" s="89" t="e">
        <f ca="1">_xll.Connector("TinyUrl.TinyUrl",DE843,0)</f>
        <v>#NAME?</v>
      </c>
      <c r="DL843" s="89" t="e">
        <f ca="1">_xll.Connector("TinyUrl.TinyUrl",DI843,0)</f>
        <v>#NAME?</v>
      </c>
      <c r="DM843" s="224" t="str">
        <f t="shared" si="474"/>
        <v>Revolt 121</v>
      </c>
      <c r="DN843" s="89" t="str">
        <f t="shared" si="475"/>
        <v xml:space="preserve"> VölklRevolt 121177 Unisex</v>
      </c>
      <c r="DO843" s="227" t="s">
        <v>1125</v>
      </c>
    </row>
    <row r="844" spans="2:119" ht="15.45" customHeight="1">
      <c r="B844" s="224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#VALUE!</v>
      </c>
      <c r="F844" s="43" t="b">
        <f>CL844&gt;Driver!$F$56</f>
        <v>1</v>
      </c>
      <c r="G844" s="43" t="b">
        <f>AND(CB844&gt;Driver!$F$55,CB844&lt;Driver!$G$55)</f>
        <v>0</v>
      </c>
      <c r="H844" s="43" t="e">
        <f t="shared" si="442"/>
        <v>#VALUE!</v>
      </c>
      <c r="I844" s="43">
        <f t="shared" si="443"/>
        <v>0</v>
      </c>
      <c r="J844" s="43" t="e">
        <f t="array" ref="J844">NOT(OR(($H$9:$H$1273=TRUE)*($I$9:$I$1273&gt;0)*($BT$9:$BT$1273=BT844)*($K$9:$K$1273&gt;K844)))</f>
        <v>#VALUE!</v>
      </c>
      <c r="K844" s="72">
        <f t="shared" si="444"/>
        <v>0.53226275659033817</v>
      </c>
      <c r="L844" s="72">
        <f t="shared" si="445"/>
        <v>0.71675449198291852</v>
      </c>
      <c r="M844" s="72">
        <f t="shared" si="446"/>
        <v>0.34777102119775782</v>
      </c>
      <c r="N844" s="72">
        <f t="shared" si="447"/>
        <v>-1.2976664769493329E-2</v>
      </c>
      <c r="O844" s="72">
        <f t="shared" si="448"/>
        <v>0.31299724470263623</v>
      </c>
      <c r="P844" s="72">
        <f t="shared" si="449"/>
        <v>0.74329248366013068</v>
      </c>
      <c r="Q844" s="72"/>
      <c r="R844" s="72"/>
      <c r="S844" s="72">
        <f t="shared" si="450"/>
        <v>0.8148139031642887</v>
      </c>
      <c r="T844" s="72">
        <f t="shared" si="451"/>
        <v>0.98337111106353858</v>
      </c>
      <c r="U844" s="72">
        <f t="shared" si="452"/>
        <v>0.91723743245840594</v>
      </c>
      <c r="V844" s="72">
        <f t="shared" si="453"/>
        <v>0.69982977975897431</v>
      </c>
      <c r="W844" s="72">
        <f t="shared" si="454"/>
        <v>0.9755993506938887</v>
      </c>
      <c r="X844" s="72">
        <f t="shared" si="455"/>
        <v>0.28324550801708148</v>
      </c>
      <c r="Y844" s="72">
        <f t="shared" si="456"/>
        <v>0.65222897880224218</v>
      </c>
      <c r="Z844" s="72">
        <f t="shared" si="457"/>
        <v>1.0129766647694933</v>
      </c>
      <c r="AA844" s="72">
        <f t="shared" si="458"/>
        <v>0.68700275529736377</v>
      </c>
      <c r="AB844" s="72">
        <f t="shared" si="459"/>
        <v>0.25670751633986927</v>
      </c>
      <c r="AC844" s="72"/>
      <c r="AD844" s="72"/>
      <c r="AE844" s="72">
        <f t="shared" si="460"/>
        <v>0.18518609683571127</v>
      </c>
      <c r="AF844" s="72">
        <f t="shared" si="461"/>
        <v>1.6628888936461431E-2</v>
      </c>
      <c r="AG844" s="72">
        <f t="shared" si="462"/>
        <v>8.2762567541594056E-2</v>
      </c>
      <c r="AH844" s="72">
        <f t="shared" si="463"/>
        <v>0.30017022024102563</v>
      </c>
      <c r="AI844" s="72">
        <f t="shared" si="464"/>
        <v>2.4400649306111251E-2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0.43906766845880091</v>
      </c>
      <c r="AL844" s="72">
        <f>(AX844-Driver!$K$181)/(Driver!$L$181-Driver!$K$181)</f>
        <v>0.61297666476949342</v>
      </c>
      <c r="AM844" s="72">
        <f>(AY844-Driver!$K$182)/(Driver!$L$182-Driver!$K$182)</f>
        <v>0.90100275529736373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465"/>
        <v>11.012752679419345</v>
      </c>
      <c r="AW844" s="70">
        <f t="shared" si="466"/>
        <v>43.889185708205062</v>
      </c>
      <c r="AX844" s="70">
        <f t="shared" si="467"/>
        <v>6.5167899829254408</v>
      </c>
      <c r="AY844" s="70">
        <f>IFERROR(Driver!$K$19/Data!BH844/Data!BI844*Data!BK844*Data!BL844,"")</f>
        <v>-0.60601082721479804</v>
      </c>
      <c r="AZ844" s="70">
        <f t="shared" si="468"/>
        <v>37.97840655249442</v>
      </c>
      <c r="BA844" s="70"/>
      <c r="BB844" s="70"/>
      <c r="BC844" s="70">
        <f t="shared" si="469"/>
        <v>85.490117338982898</v>
      </c>
      <c r="BD844" s="70">
        <f t="shared" si="470"/>
        <v>9.0990184883534262</v>
      </c>
      <c r="BE844" s="70">
        <f t="shared" si="471"/>
        <v>1.74127462389915E-2</v>
      </c>
      <c r="BF844" s="70">
        <f t="shared" si="472"/>
        <v>11.275072279880055</v>
      </c>
      <c r="BG844" s="70">
        <f t="shared" si="473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219</v>
      </c>
      <c r="BS844" s="8" t="s">
        <v>471</v>
      </c>
      <c r="BT844" s="9" t="s">
        <v>483</v>
      </c>
      <c r="BU844" s="10">
        <v>183.1</v>
      </c>
      <c r="BV844" s="9" t="s">
        <v>222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305</v>
      </c>
      <c r="CU844" s="10"/>
      <c r="CV844" s="10"/>
      <c r="CW844" s="10"/>
      <c r="CX844" t="str">
        <f>INDEX('Data_Price '!AS$2:AS$1266,MATCH(Data!$DN844,'Data_Price '!$BE$2:$BE$1266,0))</f>
        <v>Black Crows - Justis Skis - 183</v>
      </c>
      <c r="CY844" t="str">
        <f>INDEX('Data_Price '!AT$2:AT$1266,MATCH(Data!$DN844,'Data_Price '!$BE$2:$BE$1266,0))</f>
        <v>! OutdoorXL.com</v>
      </c>
      <c r="CZ844">
        <f>INDEX('Data_Price '!AU$2:AU$1266,MATCH(Data!$DN844,'Data_Price '!$BE$2:$BE$1266,0))</f>
        <v>629.95000000000005</v>
      </c>
      <c r="DA844" t="str">
        <f>INDEX('Data_Price '!AV$2:AV$1266,MATCH(Data!$DN844,'Data_Price '!$BE$2:$BE$1266,0))</f>
        <v>https://www.google.com/url?url=https://www.outdoorxl.com/black-crows-justis.html%3Fprl%3D92-1060x144-4028&amp;rct=j&amp;q=&amp;esrc=s&amp;sa=U&amp;ved=0ahUKEwiGi9z6z6P2AhWSlWoFHU7kBAQQsDwIXQ&amp;usg=AOvVaw3D4dBHalrKUKTO4MabWIJq</v>
      </c>
      <c r="DB844" t="str">
        <f>INDEX('Data_Price '!AW$2:AW$1266,MATCH(Data!$DN844,'Data_Price '!$BE$2:$BE$1266,0))</f>
        <v>Black Crows - Justis Skis - 183</v>
      </c>
      <c r="DC844" t="str">
        <f>INDEX('Data_Price '!AX$2:AX$1266,MATCH(Data!$DN844,'Data_Price '!$BE$2:$BE$1266,0))</f>
        <v>! OutdoorXL.com</v>
      </c>
      <c r="DD844">
        <f>INDEX('Data_Price '!AY$2:AY$1266,MATCH(Data!$DN844,'Data_Price '!$BE$2:$BE$1266,0))</f>
        <v>629.95000000000005</v>
      </c>
      <c r="DE844" t="str">
        <f>INDEX('Data_Price '!AZ$2:AZ$1266,MATCH(Data!$DN844,'Data_Price '!$BE$2:$BE$1266,0))</f>
        <v>https://www.google.com/url?q=https://www.outdoorxl.com/black-crows-justis.html%3Fprl%3D92-1060x144-4028&amp;sa=U&amp;ved=0ahUKEwiOoYT7z6P2AhXkkGoFHRd2BbAQ2ykIHg&amp;usg=AOvVaw393gbS-G7s7wEjQhz32z-5</v>
      </c>
      <c r="DF844" t="str">
        <f>INDEX('Data_Price '!BA$2:BA$1266,MATCH(Data!$DN844,'Data_Price '!$BE$2:$BE$1266,0))</f>
        <v>Black Crows - Justis Skis - 183</v>
      </c>
      <c r="DG844" t="str">
        <f>INDEX('Data_Price '!BB$2:BB$1266,MATCH(Data!$DN844,'Data_Price '!$BE$2:$BE$1266,0))</f>
        <v>evo.com</v>
      </c>
      <c r="DH844">
        <f>INDEX('Data_Price '!BC$2:BC$1266,MATCH(Data!$DN844,'Data_Price '!$BE$2:$BE$1266,0))</f>
        <v>959.9</v>
      </c>
      <c r="DI844" t="str">
        <f>INDEX('Data_Price '!BD$2:BD$1266,MATCH(Data!$DN844,'Data_Price '!$BE$2:$BE$1266,0))</f>
        <v>https://www.google.com/url?q=https://www.evo.com/skis/black-crows-justis%3Fimage%3D181598/727237/clone.jpg&amp;sa=U&amp;ved=0ahUKEwiOoYT7z6P2AhXkkGoFHRd2BbAQ2ykIGA&amp;usg=AOvVaw2X1Vm8oA6sENs6aVdZZ8lz</v>
      </c>
      <c r="DJ844" s="89" t="e">
        <f ca="1">_xll.Connector("TinyUrl.TinyUrl",DA844,0)</f>
        <v>#NAME?</v>
      </c>
      <c r="DK844" s="89" t="e">
        <f ca="1">_xll.Connector("TinyUrl.TinyUrl",DE844,0)</f>
        <v>#NAME?</v>
      </c>
      <c r="DL844" s="89" t="e">
        <f ca="1">_xll.Connector("TinyUrl.TinyUrl",DI844,0)</f>
        <v>#NAME?</v>
      </c>
      <c r="DM844" s="224" t="str">
        <f t="shared" si="474"/>
        <v>Justis</v>
      </c>
      <c r="DN844" s="89" t="str">
        <f t="shared" si="475"/>
        <v xml:space="preserve"> Black CrowsJustis183.1 Unisex</v>
      </c>
      <c r="DO844" s="227" t="s">
        <v>1059</v>
      </c>
    </row>
    <row r="845" spans="2:119" ht="15.45" customHeight="1">
      <c r="B845" s="224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#VALUE!</v>
      </c>
      <c r="F845" s="43" t="b">
        <f>CL845&gt;Driver!$F$56</f>
        <v>0</v>
      </c>
      <c r="G845" s="43" t="b">
        <f>AND(CB845&gt;Driver!$F$55,CB845&lt;Driver!$G$55)</f>
        <v>0</v>
      </c>
      <c r="H845" s="43" t="e">
        <f t="shared" si="442"/>
        <v>#VALUE!</v>
      </c>
      <c r="I845" s="43">
        <f t="shared" si="443"/>
        <v>0</v>
      </c>
      <c r="J845" s="43" t="e">
        <f t="array" ref="J845">NOT(OR(($H$9:$H$1273=TRUE)*($I$9:$I$1273&gt;0)*($BT$9:$BT$1273=BT845)*($K$9:$K$1273&gt;K845)))</f>
        <v>#VALUE!</v>
      </c>
      <c r="K845" s="72">
        <f t="shared" si="444"/>
        <v>0.57019179228653227</v>
      </c>
      <c r="L845" s="72">
        <f t="shared" si="445"/>
        <v>0.78320522117476432</v>
      </c>
      <c r="M845" s="72">
        <f t="shared" si="446"/>
        <v>0.35717836339830022</v>
      </c>
      <c r="N845" s="72">
        <f t="shared" si="447"/>
        <v>-1.9932966546512443E-2</v>
      </c>
      <c r="O845" s="72">
        <f t="shared" si="448"/>
        <v>0.23882099791788369</v>
      </c>
      <c r="P845" s="72">
        <f t="shared" si="449"/>
        <v>0.85264705882352954</v>
      </c>
      <c r="Q845" s="72"/>
      <c r="R845" s="72"/>
      <c r="S845" s="72">
        <f t="shared" si="450"/>
        <v>0.72897625656274245</v>
      </c>
      <c r="T845" s="72">
        <f t="shared" si="451"/>
        <v>9.9999999999999978E-2</v>
      </c>
      <c r="U845" s="72">
        <f t="shared" si="452"/>
        <v>9.9999999999999978E-2</v>
      </c>
      <c r="V845" s="72">
        <f t="shared" si="453"/>
        <v>0.60084248743737234</v>
      </c>
      <c r="W845" s="72">
        <f t="shared" si="454"/>
        <v>0.95611483564013844</v>
      </c>
      <c r="X845" s="72">
        <f t="shared" si="455"/>
        <v>0.21679477882523568</v>
      </c>
      <c r="Y845" s="72">
        <f t="shared" si="456"/>
        <v>0.64282163660169978</v>
      </c>
      <c r="Z845" s="72">
        <f t="shared" si="457"/>
        <v>1.0199329665465124</v>
      </c>
      <c r="AA845" s="72">
        <f t="shared" si="458"/>
        <v>0.76117900208211631</v>
      </c>
      <c r="AB845" s="72">
        <f t="shared" si="459"/>
        <v>0.14735294117647052</v>
      </c>
      <c r="AC845" s="72"/>
      <c r="AD845" s="72"/>
      <c r="AE845" s="72">
        <f t="shared" si="460"/>
        <v>0.27102374343725755</v>
      </c>
      <c r="AF845" s="72">
        <f t="shared" si="461"/>
        <v>0.9</v>
      </c>
      <c r="AG845" s="72">
        <f t="shared" si="462"/>
        <v>0.9</v>
      </c>
      <c r="AH845" s="72">
        <f t="shared" si="463"/>
        <v>0.39915751256262771</v>
      </c>
      <c r="AI845" s="72">
        <f t="shared" si="464"/>
        <v>4.3885164359861596E-2</v>
      </c>
      <c r="AJ845" s="72">
        <f>(AV845-Driver!$K$179)/(Driver!$L$179-Driver!$K$179)</f>
        <v>2.3205221174764316E-2</v>
      </c>
      <c r="AK845" s="72">
        <f>(AW845-Driver!$K$180)/(Driver!$L$180-Driver!$K$180)</f>
        <v>0.3424320651367167</v>
      </c>
      <c r="AL845" s="72">
        <f>(AX845-Driver!$K$181)/(Driver!$L$181-Driver!$K$181)</f>
        <v>0.61993296654651231</v>
      </c>
      <c r="AM845" s="72">
        <f>(AY845-Driver!$K$182)/(Driver!$L$182-Driver!$K$182)</f>
        <v>0.97517900208211628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465"/>
        <v>0.48840048840048833</v>
      </c>
      <c r="AW845" s="70">
        <f t="shared" si="466"/>
        <v>34.439368788516177</v>
      </c>
      <c r="AX845" s="70">
        <f t="shared" si="467"/>
        <v>6.579396698918611</v>
      </c>
      <c r="AY845" s="70">
        <f>IFERROR(Driver!$K$19/Data!BH845/Data!BI845*Data!BK845*Data!BL845,"")</f>
        <v>-0.15194153661241183</v>
      </c>
      <c r="AZ845" s="70">
        <f t="shared" si="468"/>
        <v>28.011913626209974</v>
      </c>
      <c r="BA845" s="70"/>
      <c r="BB845" s="70"/>
      <c r="BC845" s="70">
        <f t="shared" si="469"/>
        <v>40.965533313122826</v>
      </c>
      <c r="BD845" s="70">
        <f t="shared" si="470"/>
        <v>464.84460998542625</v>
      </c>
      <c r="BE845" s="70">
        <f t="shared" si="471"/>
        <v>1</v>
      </c>
      <c r="BF845" s="70">
        <f t="shared" si="472"/>
        <v>9.5153037241972091E-2</v>
      </c>
      <c r="BG845" s="70">
        <f t="shared" si="473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219</v>
      </c>
      <c r="BS845" s="8" t="s">
        <v>771</v>
      </c>
      <c r="BT845" s="9" t="s">
        <v>801</v>
      </c>
      <c r="BU845" s="10">
        <v>162</v>
      </c>
      <c r="BV845" s="9" t="s">
        <v>222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307</v>
      </c>
      <c r="CU845" s="10"/>
      <c r="CV845" s="10"/>
      <c r="CW845" s="10"/>
      <c r="CX845">
        <f>INDEX('Data_Price '!AS$2:AS$1266,MATCH(Data!$DN845,'Data_Price '!$BE$2:$BE$1266,0))</f>
        <v>0</v>
      </c>
      <c r="CY845">
        <f>INDEX('Data_Price '!AT$2:AT$1266,MATCH(Data!$DN845,'Data_Price '!$BE$2:$BE$1266,0))</f>
        <v>0</v>
      </c>
      <c r="CZ845">
        <f>INDEX('Data_Price '!AU$2:AU$1266,MATCH(Data!$DN845,'Data_Price '!$BE$2:$BE$1266,0))</f>
        <v>0</v>
      </c>
      <c r="DA845">
        <f>INDEX('Data_Price '!AV$2:AV$1266,MATCH(Data!$DN845,'Data_Price '!$BE$2:$BE$1266,0))</f>
        <v>0</v>
      </c>
      <c r="DB845">
        <f>INDEX('Data_Price '!AW$2:AW$1266,MATCH(Data!$DN845,'Data_Price '!$BE$2:$BE$1266,0))</f>
        <v>0</v>
      </c>
      <c r="DC845">
        <f>INDEX('Data_Price '!AX$2:AX$1266,MATCH(Data!$DN845,'Data_Price '!$BE$2:$BE$1266,0))</f>
        <v>0</v>
      </c>
      <c r="DD845">
        <f>INDEX('Data_Price '!AY$2:AY$1266,MATCH(Data!$DN845,'Data_Price '!$BE$2:$BE$1266,0))</f>
        <v>0</v>
      </c>
      <c r="DE845">
        <f>INDEX('Data_Price '!AZ$2:AZ$1266,MATCH(Data!$DN845,'Data_Price '!$BE$2:$BE$1266,0))</f>
        <v>0</v>
      </c>
      <c r="DF845">
        <f>INDEX('Data_Price '!BA$2:BA$1266,MATCH(Data!$DN845,'Data_Price '!$BE$2:$BE$1266,0))</f>
        <v>0</v>
      </c>
      <c r="DG845">
        <f>INDEX('Data_Price '!BB$2:BB$1266,MATCH(Data!$DN845,'Data_Price '!$BE$2:$BE$1266,0))</f>
        <v>0</v>
      </c>
      <c r="DH845">
        <f>INDEX('Data_Price '!BC$2:BC$1266,MATCH(Data!$DN845,'Data_Price '!$BE$2:$BE$1266,0))</f>
        <v>0</v>
      </c>
      <c r="DI845">
        <f>INDEX('Data_Price '!BD$2:BD$1266,MATCH(Data!$DN845,'Data_Price '!$BE$2:$BE$1266,0))</f>
        <v>0</v>
      </c>
      <c r="DJ845" s="89" t="e">
        <f ca="1">_xll.Connector("TinyUrl.TinyUrl",DA845,0)</f>
        <v>#NAME?</v>
      </c>
      <c r="DK845" s="89" t="e">
        <f ca="1">_xll.Connector("TinyUrl.TinyUrl",DE845,0)</f>
        <v>#NAME?</v>
      </c>
      <c r="DL845" s="89" t="e">
        <f ca="1">_xll.Connector("TinyUrl.TinyUrl",DI845,0)</f>
        <v>#NAME?</v>
      </c>
      <c r="DM845" s="224" t="str">
        <f t="shared" si="474"/>
        <v>Hero Elite ST Ti (R22)</v>
      </c>
      <c r="DN845" s="89" t="str">
        <f t="shared" si="475"/>
        <v xml:space="preserve"> RossignolHero Elite ST Ti (R22)162 Unisex</v>
      </c>
      <c r="DO845" s="227"/>
    </row>
    <row r="846" spans="2:119" ht="15.45" customHeight="1">
      <c r="B846" s="224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#VALUE!</v>
      </c>
      <c r="F846" s="43" t="b">
        <f>CL846&gt;Driver!$F$56</f>
        <v>1</v>
      </c>
      <c r="G846" s="43" t="b">
        <f>AND(CB846&gt;Driver!$F$55,CB846&lt;Driver!$G$55)</f>
        <v>1</v>
      </c>
      <c r="H846" s="43" t="e">
        <f t="shared" si="442"/>
        <v>#VALUE!</v>
      </c>
      <c r="I846" s="43">
        <f t="shared" si="443"/>
        <v>0</v>
      </c>
      <c r="J846" s="43" t="e">
        <f t="array" ref="J846">NOT(OR(($H$9:$H$1273=TRUE)*($I$9:$I$1273&gt;0)*($BT$9:$BT$1273=BT846)*($K$9:$K$1273&gt;K846)))</f>
        <v>#VALUE!</v>
      </c>
      <c r="K846" s="72">
        <f t="shared" si="444"/>
        <v>0.60520906258079787</v>
      </c>
      <c r="L846" s="72">
        <f t="shared" si="445"/>
        <v>0.90062364031907172</v>
      </c>
      <c r="M846" s="72">
        <f t="shared" si="446"/>
        <v>0.30979448484252403</v>
      </c>
      <c r="N846" s="72">
        <f t="shared" si="447"/>
        <v>-5.7244039714159367E-2</v>
      </c>
      <c r="O846" s="72">
        <f t="shared" si="448"/>
        <v>0.28700331123519529</v>
      </c>
      <c r="P846" s="72">
        <f t="shared" si="449"/>
        <v>0.69962418300653617</v>
      </c>
      <c r="Q846" s="72"/>
      <c r="R846" s="72"/>
      <c r="S846" s="72">
        <f t="shared" si="450"/>
        <v>0.7678160364076404</v>
      </c>
      <c r="T846" s="72">
        <f t="shared" si="451"/>
        <v>0.98033854487881245</v>
      </c>
      <c r="U846" s="72">
        <f t="shared" si="452"/>
        <v>0.93367532789609897</v>
      </c>
      <c r="V846" s="72">
        <f t="shared" si="453"/>
        <v>0.68361393557532391</v>
      </c>
      <c r="W846" s="72">
        <f t="shared" si="454"/>
        <v>0.99654320987654321</v>
      </c>
      <c r="X846" s="72">
        <f t="shared" si="455"/>
        <v>9.9376359680928228E-2</v>
      </c>
      <c r="Y846" s="72">
        <f t="shared" si="456"/>
        <v>0.69020551515747597</v>
      </c>
      <c r="Z846" s="72">
        <f t="shared" si="457"/>
        <v>1.0572440397141594</v>
      </c>
      <c r="AA846" s="72">
        <f t="shared" si="458"/>
        <v>0.71299668876480471</v>
      </c>
      <c r="AB846" s="72">
        <f t="shared" si="459"/>
        <v>0.30037581699346388</v>
      </c>
      <c r="AC846" s="72"/>
      <c r="AD846" s="72"/>
      <c r="AE846" s="72">
        <f t="shared" si="460"/>
        <v>0.2321839635923596</v>
      </c>
      <c r="AF846" s="72">
        <f t="shared" si="461"/>
        <v>1.9661455121187554E-2</v>
      </c>
      <c r="AG846" s="72">
        <f t="shared" si="462"/>
        <v>6.6324672103901083E-2</v>
      </c>
      <c r="AH846" s="72">
        <f t="shared" si="463"/>
        <v>0.31638606442467604</v>
      </c>
      <c r="AI846" s="72">
        <f t="shared" si="464"/>
        <v>3.4567901234568016E-3</v>
      </c>
      <c r="AJ846" s="72">
        <f>(AV846-Driver!$K$179)/(Driver!$L$179-Driver!$K$179)</f>
        <v>0.33937635968092822</v>
      </c>
      <c r="AK846" s="72">
        <f>(AW846-Driver!$K$180)/(Driver!$L$180-Driver!$K$180)</f>
        <v>0.48546821658126138</v>
      </c>
      <c r="AL846" s="72">
        <f>(AX846-Driver!$K$181)/(Driver!$L$181-Driver!$K$181)</f>
        <v>0.65724403971415923</v>
      </c>
      <c r="AM846" s="72">
        <f>(AY846-Driver!$K$182)/(Driver!$L$182-Driver!$K$182)</f>
        <v>0.92699668876480468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465"/>
        <v>7.1428571428571441</v>
      </c>
      <c r="AW846" s="70">
        <f t="shared" si="466"/>
        <v>48.426609490504354</v>
      </c>
      <c r="AX846" s="70">
        <f t="shared" si="467"/>
        <v>6.9151963574274333</v>
      </c>
      <c r="AY846" s="70">
        <f>IFERROR(Driver!$K$19/Data!BH846/Data!BI846*Data!BK846*Data!BL846,"")</f>
        <v>-0.44688917518814503</v>
      </c>
      <c r="AZ846" s="70">
        <f t="shared" si="468"/>
        <v>41.958302308265068</v>
      </c>
      <c r="BA846" s="70"/>
      <c r="BB846" s="70"/>
      <c r="BC846" s="70">
        <f t="shared" si="469"/>
        <v>61.111997128440358</v>
      </c>
      <c r="BD846" s="70">
        <f t="shared" si="470"/>
        <v>8.8306417543944828</v>
      </c>
      <c r="BE846" s="70">
        <f t="shared" si="471"/>
        <v>3.3847709341154775E-2</v>
      </c>
      <c r="BF846" s="70">
        <f t="shared" si="472"/>
        <v>9.4436066020897069</v>
      </c>
      <c r="BG846" s="70">
        <f t="shared" si="473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219</v>
      </c>
      <c r="BS846" s="8" t="s">
        <v>742</v>
      </c>
      <c r="BT846" s="9" t="s">
        <v>747</v>
      </c>
      <c r="BU846" s="10">
        <v>179</v>
      </c>
      <c r="BV846" s="9" t="s">
        <v>222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305</v>
      </c>
      <c r="CU846" s="9" t="s">
        <v>301</v>
      </c>
      <c r="CV846" s="10"/>
      <c r="CW846" s="10"/>
      <c r="CX846" t="str">
        <f>INDEX('Data_Price '!AS$2:AS$1266,MATCH(Data!$DN846,'Data_Price '!$BE$2:$BE$1266,0))</f>
        <v>2022 Nordica Enforcer 104 Free Demo Skis w/ Marker Griffon 13 Demo Bindings - 172| Ski Essentials</v>
      </c>
      <c r="CY846" t="str">
        <f>INDEX('Data_Price '!AT$2:AT$1266,MATCH(Data!$DN846,'Data_Price '!$BE$2:$BE$1266,0))</f>
        <v>SkiEssentials.com</v>
      </c>
      <c r="CZ846">
        <f>INDEX('Data_Price '!AU$2:AU$1266,MATCH(Data!$DN846,'Data_Price '!$BE$2:$BE$1266,0))</f>
        <v>599</v>
      </c>
      <c r="DA846" t="str">
        <f>INDEX('Data_Price '!AV$2:AV$1266,MATCH(Data!$DN846,'Data_Price '!$BE$2:$BE$1266,0))</f>
        <v>https://www.google.com/url?url=https://www.skiessentials.com/2022-nordica-enforcer-104-free-demo-skis-w-marker-griffon-13-demo-bindings.html%23size%3D22403&amp;rct=j&amp;q=&amp;esrc=s&amp;sa=U&amp;ved=0ahUKEwiy2sz7z6P2AhUWk2oFHZ67AZwQsDwIbg&amp;usg=AOvVaw08yvr98yz3sPYnRZ1XHoaH</v>
      </c>
      <c r="DB846" t="str">
        <f>INDEX('Data_Price '!AW$2:AW$1266,MATCH(Data!$DN846,'Data_Price '!$BE$2:$BE$1266,0))</f>
        <v>Nordica Enforcer 104 Free Skis 2022</v>
      </c>
      <c r="DC846" t="str">
        <f>INDEX('Data_Price '!AX$2:AX$1266,MATCH(Data!$DN846,'Data_Price '!$BE$2:$BE$1266,0))</f>
        <v>SkiEssentials.com</v>
      </c>
      <c r="DD846">
        <f>INDEX('Data_Price '!AY$2:AY$1266,MATCH(Data!$DN846,'Data_Price '!$BE$2:$BE$1266,0))</f>
        <v>639.99</v>
      </c>
      <c r="DE846" t="str">
        <f>INDEX('Data_Price '!AZ$2:AZ$1266,MATCH(Data!$DN846,'Data_Price '!$BE$2:$BE$1266,0))</f>
        <v>https://www.google.com/url?url=https://www.skiessentials.com/2022-nordica-enforcer-104-free-skis.html&amp;rct=j&amp;q=&amp;esrc=s&amp;sa=U&amp;ved=0ahUKEwiy2sz7z6P2AhUWk2oFHZ67AZwQsDwIag&amp;usg=AOvVaw1iDlgKGN-JmodFVJ0qE9xW</v>
      </c>
      <c r="DF846" t="str">
        <f>INDEX('Data_Price '!BA$2:BA$1266,MATCH(Data!$DN846,'Data_Price '!$BE$2:$BE$1266,0))</f>
        <v>Nordica Enforcer 104 Free Skis 2022</v>
      </c>
      <c r="DG846" t="str">
        <f>INDEX('Data_Price '!BB$2:BB$1266,MATCH(Data!$DN846,'Data_Price '!$BE$2:$BE$1266,0))</f>
        <v>SkiEssentials.com</v>
      </c>
      <c r="DH846">
        <f>INDEX('Data_Price '!BC$2:BC$1266,MATCH(Data!$DN846,'Data_Price '!$BE$2:$BE$1266,0))</f>
        <v>639.99</v>
      </c>
      <c r="DI846" t="str">
        <f>INDEX('Data_Price '!BD$2:BD$1266,MATCH(Data!$DN846,'Data_Price '!$BE$2:$BE$1266,0))</f>
        <v>https://www.google.com/url?q=https://www.skiessentials.com/2022-nordica-enforcer-104-free-skis.html&amp;sa=U&amp;ved=0ahUKEwi8ofn7z6P2AhXkkGoFHRd2BbAQ2ykIFw&amp;usg=AOvVaw2NTf201o8U7cTLHgGUH63V</v>
      </c>
      <c r="DJ846" s="89" t="e">
        <f ca="1">_xll.Connector("TinyUrl.TinyUrl",DA846,0)</f>
        <v>#NAME?</v>
      </c>
      <c r="DK846" s="89" t="e">
        <f ca="1">_xll.Connector("TinyUrl.TinyUrl",DE846,0)</f>
        <v>#NAME?</v>
      </c>
      <c r="DL846" s="89" t="e">
        <f ca="1">_xll.Connector("TinyUrl.TinyUrl",DI846,0)</f>
        <v>#NAME?</v>
      </c>
      <c r="DM846" s="224" t="str">
        <f t="shared" si="474"/>
        <v>Enforcer 104 Free</v>
      </c>
      <c r="DN846" s="89" t="str">
        <f t="shared" si="475"/>
        <v xml:space="preserve"> NordicaEnforcer 104 Free179 Unisex</v>
      </c>
      <c r="DO846" s="227" t="s">
        <v>1106</v>
      </c>
    </row>
    <row r="847" spans="2:119" ht="15.45" customHeight="1">
      <c r="B847" s="224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#VALUE!</v>
      </c>
      <c r="F847" s="43" t="b">
        <f>CL847&gt;Driver!$F$56</f>
        <v>0</v>
      </c>
      <c r="G847" s="43" t="b">
        <f>AND(CB847&gt;Driver!$F$55,CB847&lt;Driver!$G$55)</f>
        <v>0</v>
      </c>
      <c r="H847" s="43" t="e">
        <f t="shared" si="442"/>
        <v>#VALUE!</v>
      </c>
      <c r="I847" s="43">
        <f t="shared" si="443"/>
        <v>0</v>
      </c>
      <c r="J847" s="43" t="e">
        <f t="array" ref="J847">NOT(OR(($H$9:$H$1273=TRUE)*($I$9:$I$1273&gt;0)*($BT$9:$BT$1273=BT847)*($K$9:$K$1273&gt;K847)))</f>
        <v>#VALUE!</v>
      </c>
      <c r="K847" s="72">
        <f t="shared" si="444"/>
        <v>0.62554658321961865</v>
      </c>
      <c r="L847" s="72">
        <f t="shared" si="445"/>
        <v>0.91341229554427517</v>
      </c>
      <c r="M847" s="72">
        <f t="shared" si="446"/>
        <v>0.33768087089496202</v>
      </c>
      <c r="N847" s="72">
        <f t="shared" si="447"/>
        <v>-3.4477961171188287E-2</v>
      </c>
      <c r="O847" s="72">
        <f t="shared" si="448"/>
        <v>0.29058429934627017</v>
      </c>
      <c r="P847" s="72">
        <f t="shared" si="449"/>
        <v>0.75693627450980394</v>
      </c>
      <c r="Q847" s="72"/>
      <c r="R847" s="72"/>
      <c r="S847" s="72">
        <f t="shared" si="450"/>
        <v>0.79832270427747831</v>
      </c>
      <c r="T847" s="72">
        <f t="shared" si="451"/>
        <v>0.79591830798994001</v>
      </c>
      <c r="U847" s="72">
        <f t="shared" si="452"/>
        <v>0.62614151076044944</v>
      </c>
      <c r="V847" s="72">
        <f t="shared" si="453"/>
        <v>0.60602292268769864</v>
      </c>
      <c r="W847" s="72">
        <f t="shared" si="454"/>
        <v>0.97697996183206104</v>
      </c>
      <c r="X847" s="72">
        <f t="shared" si="455"/>
        <v>8.6587704455724779E-2</v>
      </c>
      <c r="Y847" s="72">
        <f t="shared" si="456"/>
        <v>0.66231912910503798</v>
      </c>
      <c r="Z847" s="72">
        <f t="shared" si="457"/>
        <v>1.0344779611711883</v>
      </c>
      <c r="AA847" s="72">
        <f t="shared" si="458"/>
        <v>0.70941570065372983</v>
      </c>
      <c r="AB847" s="72">
        <f t="shared" si="459"/>
        <v>0.24306372549019606</v>
      </c>
      <c r="AC847" s="72"/>
      <c r="AD847" s="72"/>
      <c r="AE847" s="72">
        <f t="shared" si="460"/>
        <v>0.20167729572252166</v>
      </c>
      <c r="AF847" s="72">
        <f t="shared" si="461"/>
        <v>0.20408169201006002</v>
      </c>
      <c r="AG847" s="72">
        <f t="shared" si="462"/>
        <v>0.37385848923955056</v>
      </c>
      <c r="AH847" s="72">
        <f t="shared" si="463"/>
        <v>0.39397707731230136</v>
      </c>
      <c r="AI847" s="72">
        <f t="shared" si="464"/>
        <v>2.3020038167938933E-2</v>
      </c>
      <c r="AJ847" s="72">
        <f>(AV847-Driver!$K$179)/(Driver!$L$179-Driver!$K$179)</f>
        <v>0.15341229554427521</v>
      </c>
      <c r="AK847" s="72">
        <f>(AW847-Driver!$K$180)/(Driver!$L$180-Driver!$K$180)</f>
        <v>0.42973348634089364</v>
      </c>
      <c r="AL847" s="72">
        <f>(AX847-Driver!$K$181)/(Driver!$L$181-Driver!$K$181)</f>
        <v>0.63447796117118826</v>
      </c>
      <c r="AM847" s="72">
        <f>(AY847-Driver!$K$182)/(Driver!$L$182-Driver!$K$182)</f>
        <v>0.9234157006537298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465"/>
        <v>3.2288698955365618</v>
      </c>
      <c r="AW847" s="70">
        <f t="shared" si="466"/>
        <v>42.976413302622127</v>
      </c>
      <c r="AX847" s="70">
        <f t="shared" si="467"/>
        <v>6.7103016505406945</v>
      </c>
      <c r="AY847" s="70">
        <f>IFERROR(Driver!$K$19/Data!BH847/Data!BI847*Data!BK847*Data!BL847,"")</f>
        <v>-0.46881016474656512</v>
      </c>
      <c r="AZ847" s="70">
        <f t="shared" si="468"/>
        <v>36.734921816827999</v>
      </c>
      <c r="BA847" s="70"/>
      <c r="BB847" s="70"/>
      <c r="BC847" s="70">
        <f t="shared" si="469"/>
        <v>76.936017831439642</v>
      </c>
      <c r="BD847" s="70">
        <f t="shared" si="470"/>
        <v>28.631513826112322</v>
      </c>
      <c r="BE847" s="70">
        <f t="shared" si="471"/>
        <v>0.47395234696309529</v>
      </c>
      <c r="BF847" s="70">
        <f t="shared" si="472"/>
        <v>0.68024680414890693</v>
      </c>
      <c r="BG847" s="70">
        <f t="shared" si="473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219</v>
      </c>
      <c r="BS847" s="8" t="s">
        <v>438</v>
      </c>
      <c r="BT847" s="9" t="s">
        <v>455</v>
      </c>
      <c r="BU847" s="10">
        <v>181</v>
      </c>
      <c r="BV847" s="9" t="s">
        <v>222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305</v>
      </c>
      <c r="CU847" s="10"/>
      <c r="CV847" s="10"/>
      <c r="CW847" s="10"/>
      <c r="CX847" t="str">
        <f>INDEX('Data_Price '!AS$2:AS$1266,MATCH(Data!$DN847,'Data_Price '!$BE$2:$BE$1266,0))</f>
        <v>Atomic Mens Maverick 83 R Skis with M10 Bindings</v>
      </c>
      <c r="CY847" t="str">
        <f>INDEX('Data_Price '!AT$2:AT$1266,MATCH(Data!$DN847,'Data_Price '!$BE$2:$BE$1266,0))</f>
        <v>evo.com</v>
      </c>
      <c r="CZ847">
        <f>INDEX('Data_Price '!AU$2:AU$1266,MATCH(Data!$DN847,'Data_Price '!$BE$2:$BE$1266,0))</f>
        <v>499.99</v>
      </c>
      <c r="DA847" t="str">
        <f>INDEX('Data_Price '!AV$2:AV$1266,MATCH(Data!$DN847,'Data_Price '!$BE$2:$BE$1266,0))</f>
        <v>https://www.google.com/url?url=https://www.evo.com/ski-packages/atomic-maverick-83-skis-m10-gw-bindings%3Fimage%3D197826/826871/clone.jpg&amp;rct=j&amp;q=&amp;esrc=s&amp;sa=U&amp;ved=0ahUKEwjEppX8z6P2AhWBk2oFHQb2DhYQsDwITQ&amp;usg=AOvVaw2PAqYUzLKH4sDbcHue79W3</v>
      </c>
      <c r="DB847" t="str">
        <f>INDEX('Data_Price '!AW$2:AW$1266,MATCH(Data!$DN847,'Data_Price '!$BE$2:$BE$1266,0))</f>
        <v>Atomic Mens Maverick 83 R Skis with M10 Bindings</v>
      </c>
      <c r="DC847" t="str">
        <f>INDEX('Data_Price '!AX$2:AX$1266,MATCH(Data!$DN847,'Data_Price '!$BE$2:$BE$1266,0))</f>
        <v>evo.com</v>
      </c>
      <c r="DD847">
        <f>INDEX('Data_Price '!AY$2:AY$1266,MATCH(Data!$DN847,'Data_Price '!$BE$2:$BE$1266,0))</f>
        <v>499.99</v>
      </c>
      <c r="DE847" t="str">
        <f>INDEX('Data_Price '!AZ$2:AZ$1266,MATCH(Data!$DN847,'Data_Price '!$BE$2:$BE$1266,0))</f>
        <v>https://www.google.com/url?q=https://www.evo.com/ski-packages/atomic-maverick-83-skis-m10-gw-bindings%3Fimage%3D197826/826871/clone.jpg&amp;sa=U&amp;ved=0ahUKEwiZub_8z6P2AhXulmoFHZInDbkQ2ykIFw&amp;usg=AOvVaw1jj2LfN6UHPubzCjwZfi1s</v>
      </c>
      <c r="DF847" t="str">
        <f>INDEX('Data_Price '!BA$2:BA$1266,MATCH(Data!$DN847,'Data_Price '!$BE$2:$BE$1266,0))</f>
        <v>Atomic Mens Maverick 83 R Skis with M10 Bindings</v>
      </c>
      <c r="DG847" t="str">
        <f>INDEX('Data_Price '!BB$2:BB$1266,MATCH(Data!$DN847,'Data_Price '!$BE$2:$BE$1266,0))</f>
        <v>sunandski.com</v>
      </c>
      <c r="DH847">
        <f>INDEX('Data_Price '!BC$2:BC$1266,MATCH(Data!$DN847,'Data_Price '!$BE$2:$BE$1266,0))</f>
        <v>499.99</v>
      </c>
      <c r="DI847" t="str">
        <f>INDEX('Data_Price '!BD$2:BD$1266,MATCH(Data!$DN847,'Data_Price '!$BE$2:$BE$1266,0))</f>
        <v>https://www.google.com/url?q=https://www.sunandski.com/p/34200050150002205/Atomic-Mens-Maverick-83-R-Skis-with-M10-Bindings-22%3Fvpc%3D34200050150002205-000000181&amp;sa=U&amp;ved=0ahUKEwiZub_8z6P2AhXulmoFHZInDbkQ2ykIGQ&amp;usg=AOvVaw2pwsQ7_hG1sm7ajbj8vmH8</v>
      </c>
      <c r="DJ847" s="89" t="e">
        <f ca="1">_xll.Connector("TinyUrl.TinyUrl",DA847,0)</f>
        <v>#NAME?</v>
      </c>
      <c r="DK847" s="89" t="e">
        <f ca="1">_xll.Connector("TinyUrl.TinyUrl",DE847,0)</f>
        <v>#NAME?</v>
      </c>
      <c r="DL847" s="89" t="e">
        <f ca="1">_xll.Connector("TinyUrl.TinyUrl",DI847,0)</f>
        <v>#NAME?</v>
      </c>
      <c r="DM847" s="224" t="str">
        <f t="shared" si="474"/>
        <v>Maverick 83</v>
      </c>
      <c r="DN847" s="89" t="str">
        <f t="shared" si="475"/>
        <v xml:space="preserve"> AtomicMaverick 83181 Unisex</v>
      </c>
      <c r="DO847" s="227" t="s">
        <v>1104</v>
      </c>
    </row>
    <row r="848" spans="2:119" ht="15.45" customHeight="1">
      <c r="B848" s="224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#VALUE!</v>
      </c>
      <c r="F848" s="43" t="b">
        <f>CL848&gt;Driver!$F$56</f>
        <v>0</v>
      </c>
      <c r="G848" s="43" t="b">
        <f>AND(CB848&gt;Driver!$F$55,CB848&lt;Driver!$G$55)</f>
        <v>0</v>
      </c>
      <c r="H848" s="43" t="e">
        <f t="shared" si="442"/>
        <v>#VALUE!</v>
      </c>
      <c r="I848" s="43">
        <f t="shared" si="443"/>
        <v>0</v>
      </c>
      <c r="J848" s="43" t="e">
        <f t="array" ref="J848">NOT(OR(($H$9:$H$1273=TRUE)*($I$9:$I$1273&gt;0)*($BT$9:$BT$1273=BT848)*($K$9:$K$1273&gt;K848)))</f>
        <v>#VALUE!</v>
      </c>
      <c r="K848" s="72">
        <f t="shared" si="444"/>
        <v>0.63576402939300425</v>
      </c>
      <c r="L848" s="72">
        <f t="shared" si="445"/>
        <v>0.78320522117476432</v>
      </c>
      <c r="M848" s="72">
        <f t="shared" si="446"/>
        <v>0.48832283761124418</v>
      </c>
      <c r="N848" s="72">
        <f t="shared" si="447"/>
        <v>0.2463036741921204</v>
      </c>
      <c r="O848" s="72">
        <f t="shared" si="448"/>
        <v>0.22447366217102394</v>
      </c>
      <c r="P848" s="72">
        <f t="shared" si="449"/>
        <v>0.9941911764705883</v>
      </c>
      <c r="Q848" s="72"/>
      <c r="R848" s="72"/>
      <c r="S848" s="72">
        <f t="shared" si="450"/>
        <v>0.65711559157774624</v>
      </c>
      <c r="T848" s="72">
        <f t="shared" si="451"/>
        <v>9.9999999999999978E-2</v>
      </c>
      <c r="U848" s="72">
        <f t="shared" si="452"/>
        <v>9.9999999999999978E-2</v>
      </c>
      <c r="V848" s="72">
        <f t="shared" si="453"/>
        <v>0.60939233478138732</v>
      </c>
      <c r="W848" s="72">
        <f t="shared" si="454"/>
        <v>0.98588435374149663</v>
      </c>
      <c r="X848" s="72">
        <f t="shared" si="455"/>
        <v>0.21679477882523568</v>
      </c>
      <c r="Y848" s="72">
        <f t="shared" si="456"/>
        <v>0.51167716238875582</v>
      </c>
      <c r="Z848" s="72">
        <f t="shared" si="457"/>
        <v>0.7536963258078796</v>
      </c>
      <c r="AA848" s="72">
        <f t="shared" si="458"/>
        <v>0.77552633782897606</v>
      </c>
      <c r="AB848" s="72">
        <f t="shared" si="459"/>
        <v>5.8088235294117274E-3</v>
      </c>
      <c r="AC848" s="72"/>
      <c r="AD848" s="72"/>
      <c r="AE848" s="72">
        <f t="shared" si="460"/>
        <v>0.34288440842225371</v>
      </c>
      <c r="AF848" s="72">
        <f t="shared" si="461"/>
        <v>0.9</v>
      </c>
      <c r="AG848" s="72">
        <f t="shared" si="462"/>
        <v>0.9</v>
      </c>
      <c r="AH848" s="72">
        <f t="shared" si="463"/>
        <v>0.39060766521861268</v>
      </c>
      <c r="AI848" s="72">
        <f t="shared" si="464"/>
        <v>1.4115646258503381E-2</v>
      </c>
      <c r="AJ848" s="72">
        <f>(AV848-Driver!$K$179)/(Driver!$L$179-Driver!$K$179)</f>
        <v>2.3205221174764319E-2</v>
      </c>
      <c r="AK848" s="72">
        <f>(AW848-Driver!$K$180)/(Driver!$L$180-Driver!$K$180)</f>
        <v>0.18690682027761082</v>
      </c>
      <c r="AL848" s="72">
        <f>(AX848-Driver!$K$181)/(Driver!$L$181-Driver!$K$181)</f>
        <v>0.35369632580787957</v>
      </c>
      <c r="AM848" s="72">
        <f>(AY848-Driver!$K$182)/(Driver!$L$182-Driver!$K$182)</f>
        <v>0.98952633782897603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465"/>
        <v>0.48840048840048839</v>
      </c>
      <c r="AW848" s="70">
        <f t="shared" si="466"/>
        <v>19.230842740306912</v>
      </c>
      <c r="AX848" s="70">
        <f t="shared" si="467"/>
        <v>4.1832669322709162</v>
      </c>
      <c r="AY848" s="70">
        <f>IFERROR(Driver!$K$19/Data!BH848/Data!BI848*Data!BK848*Data!BL848,"")</f>
        <v>-6.4114437682542852E-2</v>
      </c>
      <c r="AZ848" s="70">
        <f t="shared" si="468"/>
        <v>15.11169024571854</v>
      </c>
      <c r="BA848" s="70"/>
      <c r="BB848" s="70"/>
      <c r="BC848" s="70">
        <f t="shared" si="469"/>
        <v>3.690906818167119</v>
      </c>
      <c r="BD848" s="70">
        <f t="shared" si="470"/>
        <v>139.69559428070218</v>
      </c>
      <c r="BE848" s="70">
        <f t="shared" si="471"/>
        <v>1</v>
      </c>
      <c r="BF848" s="70">
        <f t="shared" si="472"/>
        <v>1.060798228671376</v>
      </c>
      <c r="BG848" s="70">
        <f t="shared" si="473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219</v>
      </c>
      <c r="BS848" s="8" t="s">
        <v>628</v>
      </c>
      <c r="BT848" s="9" t="s">
        <v>643</v>
      </c>
      <c r="BU848" s="10">
        <v>153</v>
      </c>
      <c r="BV848" s="9" t="s">
        <v>390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307</v>
      </c>
      <c r="CU848" s="9" t="s">
        <v>306</v>
      </c>
      <c r="CV848" s="10"/>
      <c r="CW848" s="10"/>
      <c r="CX848" t="str">
        <f>INDEX('Data_Price '!AS$2:AS$1266,MATCH(Data!$DN848,'Data_Price '!$BE$2:$BE$1266,0))</f>
        <v>Used 2015 Head Libra Pure Joy Demo Ski with Bindings Size 148 (Option 210930)</v>
      </c>
      <c r="CY848" t="str">
        <f>INDEX('Data_Price '!AT$2:AT$1266,MATCH(Data!$DN848,'Data_Price '!$BE$2:$BE$1266,0))</f>
        <v>SidelineSwap</v>
      </c>
      <c r="CZ848" t="str">
        <f>INDEX('Data_Price '!AU$2:AU$1266,MATCH(Data!$DN848,'Data_Price '!$BE$2:$BE$1266,0))</f>
        <v>$279.00 used</v>
      </c>
      <c r="DA848" t="str">
        <f>INDEX('Data_Price '!AV$2:AV$1266,MATCH(Data!$DN848,'Data_Price '!$BE$2:$BE$1266,0))</f>
        <v>https://www.google.com/aclk?sa=L&amp;ai=DChcSEwjXtt_8z6P2AhUWFdQBHUV2BF4YABAFGgJvYQ&amp;sig=AOD64_3EW18hTllzSkiY2US4aGLLi9GzDQ&amp;ctype=5&amp;ved=0ahUKEwi6hdr8z6P2AhUqlWoFHUvAA6oQ2CkIYg&amp;adurl=</v>
      </c>
      <c r="DB848" t="str">
        <f>INDEX('Data_Price '!AW$2:AW$1266,MATCH(Data!$DN848,'Data_Price '!$BE$2:$BE$1266,0))</f>
        <v>2019 Head Libra Pure Joy Demo Ski with Bindings Size 148 (Option 210933) - Used</v>
      </c>
      <c r="DC848" t="str">
        <f>INDEX('Data_Price '!AX$2:AX$1266,MATCH(Data!$DN848,'Data_Price '!$BE$2:$BE$1266,0))</f>
        <v>SidelineSwap</v>
      </c>
      <c r="DD848" t="str">
        <f>INDEX('Data_Price '!AY$2:AY$1266,MATCH(Data!$DN848,'Data_Price '!$BE$2:$BE$1266,0))</f>
        <v>$309.00 used</v>
      </c>
      <c r="DE848" t="str">
        <f>INDEX('Data_Price '!AZ$2:AZ$1266,MATCH(Data!$DN848,'Data_Price '!$BE$2:$BE$1266,0))</f>
        <v>https://www.google.com/aclk?sa=L&amp;ai=DChcSEwjXtt_8z6P2AhUWFdQBHUV2BF4YABAJGgJvYQ&amp;sig=AOD64_2Ch05oFAj3xIa3yUfKNxTqpRdUPw&amp;ctype=5&amp;ved=0ahUKEwi6hdr8z6P2AhUqlWoFHUvAA6oQ2CkIag&amp;adurl=</v>
      </c>
      <c r="DF848" t="str">
        <f>INDEX('Data_Price '!BA$2:BA$1266,MATCH(Data!$DN848,'Data_Price '!$BE$2:$BE$1266,0))</f>
        <v>18-19 Head Pure Joy Used Women's Demo Skis W/bindings Size 153cm</v>
      </c>
      <c r="DG848" t="str">
        <f>INDEX('Data_Price '!BB$2:BB$1266,MATCH(Data!$DN848,'Data_Price '!$BE$2:$BE$1266,0))</f>
        <v>eBay - demo-skis</v>
      </c>
      <c r="DH848" t="str">
        <f>INDEX('Data_Price '!BC$2:BC$1266,MATCH(Data!$DN848,'Data_Price '!$BE$2:$BE$1266,0))</f>
        <v>$379.00 used</v>
      </c>
      <c r="DI848" t="str">
        <f>INDEX('Data_Price '!BD$2:BD$1266,MATCH(Data!$DN848,'Data_Price '!$BE$2:$BE$1266,0))</f>
        <v>https://www.google.com/aclk?sa=L&amp;ai=DChcSEwjXtt_8z6P2AhUWFdQBHUV2BF4YABAHGgJvYQ&amp;sig=AOD64_3B0fkbcuYtEKyZiLoW9-KBif-C2Q&amp;ctype=5&amp;ved=0ahUKEwi6hdr8z6P2AhUqlWoFHUvAA6oQ2CkIZg&amp;adurl=</v>
      </c>
      <c r="DJ848" s="89" t="e">
        <f ca="1">_xll.Connector("TinyUrl.TinyUrl",DA848,0)</f>
        <v>#NAME?</v>
      </c>
      <c r="DK848" s="89" t="e">
        <f ca="1">_xll.Connector("TinyUrl.TinyUrl",DE848,0)</f>
        <v>#NAME?</v>
      </c>
      <c r="DL848" s="89" t="e">
        <f ca="1">_xll.Connector("TinyUrl.TinyUrl",DI848,0)</f>
        <v>#NAME?</v>
      </c>
      <c r="DM848" s="224" t="str">
        <f t="shared" si="474"/>
        <v>Pure Joy</v>
      </c>
      <c r="DN848" s="89" t="str">
        <f t="shared" si="475"/>
        <v xml:space="preserve"> HeadPure Joy153 Women's</v>
      </c>
      <c r="DO848" s="227"/>
    </row>
    <row r="849" spans="2:119" ht="15.45" customHeight="1">
      <c r="B849" s="224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#VALUE!</v>
      </c>
      <c r="F849" s="43" t="b">
        <f>CL849&gt;Driver!$F$56</f>
        <v>0</v>
      </c>
      <c r="G849" s="43" t="b">
        <f>AND(CB849&gt;Driver!$F$55,CB849&lt;Driver!$G$55)</f>
        <v>0</v>
      </c>
      <c r="H849" s="43" t="e">
        <f t="shared" si="442"/>
        <v>#VALUE!</v>
      </c>
      <c r="I849" s="43">
        <f t="shared" si="443"/>
        <v>0</v>
      </c>
      <c r="J849" s="43" t="e">
        <f t="array" ref="J849">NOT(OR(($H$9:$H$1273=TRUE)*($I$9:$I$1273&gt;0)*($BT$9:$BT$1273=BT849)*($K$9:$K$1273&gt;K849)))</f>
        <v>#VALUE!</v>
      </c>
      <c r="K849" s="72">
        <f t="shared" si="444"/>
        <v>0.55598208862318932</v>
      </c>
      <c r="L849" s="72">
        <f t="shared" si="445"/>
        <v>0.78151317379743779</v>
      </c>
      <c r="M849" s="72">
        <f t="shared" si="446"/>
        <v>0.33045100344894085</v>
      </c>
      <c r="N849" s="72">
        <f t="shared" si="447"/>
        <v>5.7218744071333649E-2</v>
      </c>
      <c r="O849" s="72">
        <f t="shared" si="448"/>
        <v>0.22764733817091365</v>
      </c>
      <c r="P849" s="72">
        <f t="shared" si="449"/>
        <v>0.70648692810457514</v>
      </c>
      <c r="Q849" s="72"/>
      <c r="R849" s="72"/>
      <c r="S849" s="72">
        <f t="shared" si="450"/>
        <v>0.73475128320135008</v>
      </c>
      <c r="T849" s="72">
        <f t="shared" si="451"/>
        <v>9.9999999999999978E-2</v>
      </c>
      <c r="U849" s="72">
        <f t="shared" si="452"/>
        <v>9.9999999999999978E-2</v>
      </c>
      <c r="V849" s="72">
        <f t="shared" si="453"/>
        <v>0.60290958197032107</v>
      </c>
      <c r="W849" s="72">
        <f t="shared" si="454"/>
        <v>0.96106100449872867</v>
      </c>
      <c r="X849" s="72">
        <f t="shared" si="455"/>
        <v>0.21848682620256224</v>
      </c>
      <c r="Y849" s="72">
        <f t="shared" si="456"/>
        <v>0.66954899655105915</v>
      </c>
      <c r="Z849" s="72">
        <f t="shared" si="457"/>
        <v>0.94278125592866635</v>
      </c>
      <c r="AA849" s="72">
        <f t="shared" si="458"/>
        <v>0.77235266182908635</v>
      </c>
      <c r="AB849" s="72">
        <f t="shared" si="459"/>
        <v>0.2935130718954248</v>
      </c>
      <c r="AC849" s="72"/>
      <c r="AD849" s="72"/>
      <c r="AE849" s="72">
        <f t="shared" si="460"/>
        <v>0.26524871679864997</v>
      </c>
      <c r="AF849" s="72">
        <f t="shared" si="461"/>
        <v>0.9</v>
      </c>
      <c r="AG849" s="72">
        <f t="shared" si="462"/>
        <v>0.9</v>
      </c>
      <c r="AH849" s="72">
        <f t="shared" si="463"/>
        <v>0.39709041802967893</v>
      </c>
      <c r="AI849" s="72">
        <f t="shared" si="464"/>
        <v>3.8938995501271383E-2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0.47225308450247827</v>
      </c>
      <c r="AL849" s="72">
        <f>(AX849-Driver!$K$181)/(Driver!$L$181-Driver!$K$181)</f>
        <v>0.54278125592866633</v>
      </c>
      <c r="AM849" s="72">
        <f>(AY849-Driver!$K$182)/(Driver!$L$182-Driver!$K$182)</f>
        <v>0.98635266182908632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465"/>
        <v>0.45278795278795275</v>
      </c>
      <c r="AW849" s="70">
        <f t="shared" si="466"/>
        <v>47.13432616612976</v>
      </c>
      <c r="AX849" s="70">
        <f t="shared" si="467"/>
        <v>5.8850313033579971</v>
      </c>
      <c r="AY849" s="70">
        <f>IFERROR(Driver!$K$19/Data!BH849/Data!BI849*Data!BK849*Data!BL849,"")</f>
        <v>-8.3542069469487307E-2</v>
      </c>
      <c r="AZ849" s="70">
        <f t="shared" si="468"/>
        <v>41.33283693224125</v>
      </c>
      <c r="BA849" s="70"/>
      <c r="BB849" s="70"/>
      <c r="BC849" s="70">
        <f t="shared" si="469"/>
        <v>43.961079777902441</v>
      </c>
      <c r="BD849" s="70">
        <f t="shared" si="470"/>
        <v>331.26228507719793</v>
      </c>
      <c r="BE849" s="70">
        <f t="shared" si="471"/>
        <v>1</v>
      </c>
      <c r="BF849" s="70">
        <f t="shared" si="472"/>
        <v>0.32861684257754575</v>
      </c>
      <c r="BG849" s="70">
        <f t="shared" si="473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219</v>
      </c>
      <c r="BS849" s="8" t="s">
        <v>855</v>
      </c>
      <c r="BT849" s="9" t="s">
        <v>883</v>
      </c>
      <c r="BU849" s="10">
        <v>155</v>
      </c>
      <c r="BV849" s="9" t="s">
        <v>222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307</v>
      </c>
      <c r="CU849" s="10"/>
      <c r="CV849" s="10"/>
      <c r="CW849" s="10"/>
      <c r="CX849" t="e">
        <f>INDEX('Data_Price '!AS$2:AS$1266,MATCH(Data!$DN849,'Data_Price '!$BE$2:$BE$1266,0))</f>
        <v>#N/A</v>
      </c>
      <c r="CY849" t="e">
        <f>INDEX('Data_Price '!AT$2:AT$1266,MATCH(Data!$DN849,'Data_Price '!$BE$2:$BE$1266,0))</f>
        <v>#N/A</v>
      </c>
      <c r="CZ849" t="e">
        <f>INDEX('Data_Price '!AU$2:AU$1266,MATCH(Data!$DN849,'Data_Price '!$BE$2:$BE$1266,0))</f>
        <v>#N/A</v>
      </c>
      <c r="DA849" t="e">
        <f>INDEX('Data_Price '!AV$2:AV$1266,MATCH(Data!$DN849,'Data_Price '!$BE$2:$BE$1266,0))</f>
        <v>#N/A</v>
      </c>
      <c r="DB849" t="e">
        <f>INDEX('Data_Price '!AW$2:AW$1266,MATCH(Data!$DN849,'Data_Price '!$BE$2:$BE$1266,0))</f>
        <v>#N/A</v>
      </c>
      <c r="DC849" t="e">
        <f>INDEX('Data_Price '!AX$2:AX$1266,MATCH(Data!$DN849,'Data_Price '!$BE$2:$BE$1266,0))</f>
        <v>#N/A</v>
      </c>
      <c r="DD849" t="e">
        <f>INDEX('Data_Price '!AY$2:AY$1266,MATCH(Data!$DN849,'Data_Price '!$BE$2:$BE$1266,0))</f>
        <v>#N/A</v>
      </c>
      <c r="DE849" t="e">
        <f>INDEX('Data_Price '!AZ$2:AZ$1266,MATCH(Data!$DN849,'Data_Price '!$BE$2:$BE$1266,0))</f>
        <v>#N/A</v>
      </c>
      <c r="DF849" t="e">
        <f>INDEX('Data_Price '!BA$2:BA$1266,MATCH(Data!$DN849,'Data_Price '!$BE$2:$BE$1266,0))</f>
        <v>#N/A</v>
      </c>
      <c r="DG849" t="e">
        <f>INDEX('Data_Price '!BB$2:BB$1266,MATCH(Data!$DN849,'Data_Price '!$BE$2:$BE$1266,0))</f>
        <v>#N/A</v>
      </c>
      <c r="DH849" t="e">
        <f>INDEX('Data_Price '!BC$2:BC$1266,MATCH(Data!$DN849,'Data_Price '!$BE$2:$BE$1266,0))</f>
        <v>#N/A</v>
      </c>
      <c r="DI849" t="e">
        <f>INDEX('Data_Price '!BD$2:BD$1266,MATCH(Data!$DN849,'Data_Price '!$BE$2:$BE$1266,0))</f>
        <v>#N/A</v>
      </c>
      <c r="DJ849" s="89" t="e">
        <f ca="1">_xll.Connector("TinyUrl.TinyUrl",DA849,0)</f>
        <v>#NAME?</v>
      </c>
      <c r="DK849" s="89" t="e">
        <f ca="1">_xll.Connector("TinyUrl.TinyUrl",DE849,0)</f>
        <v>#NAME?</v>
      </c>
      <c r="DL849" s="89" t="e">
        <f ca="1">_xll.Connector("TinyUrl.TinyUrl",DI849,0)</f>
        <v>#NAME?</v>
      </c>
      <c r="DM849" s="224" t="str">
        <f t="shared" si="474"/>
        <v>Racetiger SL</v>
      </c>
      <c r="DN849" s="89" t="str">
        <f t="shared" si="475"/>
        <v xml:space="preserve"> VölklRacetiger SL155 Unisex</v>
      </c>
      <c r="DO849" s="227"/>
    </row>
    <row r="850" spans="2:119" ht="15.45" customHeight="1">
      <c r="B850" s="224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#VALUE!</v>
      </c>
      <c r="F850" s="43" t="b">
        <f>CL850&gt;Driver!$F$56</f>
        <v>0</v>
      </c>
      <c r="G850" s="43" t="b">
        <f>AND(CB850&gt;Driver!$F$55,CB850&lt;Driver!$G$55)</f>
        <v>0</v>
      </c>
      <c r="H850" s="43" t="e">
        <f t="shared" si="442"/>
        <v>#VALUE!</v>
      </c>
      <c r="I850" s="43">
        <f t="shared" si="443"/>
        <v>0</v>
      </c>
      <c r="J850" s="43" t="e">
        <f t="array" ref="J850">NOT(OR(($H$9:$H$1273=TRUE)*($I$9:$I$1273&gt;0)*($BT$9:$BT$1273=BT850)*($K$9:$K$1273&gt;K850)))</f>
        <v>#VALUE!</v>
      </c>
      <c r="K850" s="72">
        <f t="shared" si="444"/>
        <v>0.66618352559056138</v>
      </c>
      <c r="L850" s="72">
        <f t="shared" si="445"/>
        <v>0.81559584239787286</v>
      </c>
      <c r="M850" s="72">
        <f t="shared" si="446"/>
        <v>0.51677120878324989</v>
      </c>
      <c r="N850" s="72">
        <f t="shared" si="447"/>
        <v>0.27412888130019608</v>
      </c>
      <c r="O850" s="72">
        <f t="shared" si="448"/>
        <v>0.27862755550706975</v>
      </c>
      <c r="P850" s="72">
        <f t="shared" si="449"/>
        <v>0.99755718954248362</v>
      </c>
      <c r="Q850" s="72"/>
      <c r="R850" s="72"/>
      <c r="S850" s="72">
        <f t="shared" si="450"/>
        <v>0.68628589535961193</v>
      </c>
      <c r="T850" s="72">
        <f t="shared" si="451"/>
        <v>0.7229573761259469</v>
      </c>
      <c r="U850" s="72">
        <f t="shared" si="452"/>
        <v>9.9999999999999978E-2</v>
      </c>
      <c r="V850" s="72">
        <f t="shared" si="453"/>
        <v>0.60227063565741934</v>
      </c>
      <c r="W850" s="72">
        <f t="shared" si="454"/>
        <v>0.96423268105455229</v>
      </c>
      <c r="X850" s="72">
        <f t="shared" si="455"/>
        <v>0.18440415760212714</v>
      </c>
      <c r="Y850" s="72">
        <f t="shared" si="456"/>
        <v>0.48322879121675011</v>
      </c>
      <c r="Z850" s="72">
        <f t="shared" si="457"/>
        <v>0.72587111869980392</v>
      </c>
      <c r="AA850" s="72">
        <f t="shared" si="458"/>
        <v>0.72137244449293025</v>
      </c>
      <c r="AB850" s="72">
        <f t="shared" si="459"/>
        <v>2.4428104575163478E-3</v>
      </c>
      <c r="AC850" s="72"/>
      <c r="AD850" s="72"/>
      <c r="AE850" s="72">
        <f t="shared" si="460"/>
        <v>0.31371410464038807</v>
      </c>
      <c r="AF850" s="72">
        <f t="shared" si="461"/>
        <v>0.2770426238740531</v>
      </c>
      <c r="AG850" s="72">
        <f t="shared" si="462"/>
        <v>0.9</v>
      </c>
      <c r="AH850" s="72">
        <f t="shared" si="463"/>
        <v>0.39772936434258066</v>
      </c>
      <c r="AI850" s="72">
        <f t="shared" si="464"/>
        <v>3.5767318945447685E-2</v>
      </c>
      <c r="AJ850" s="72">
        <f>(AV850-Driver!$K$179)/(Driver!$L$179-Driver!$K$179)</f>
        <v>5.5595842397872845E-2</v>
      </c>
      <c r="AK850" s="72">
        <f>(AW850-Driver!$K$180)/(Driver!$L$180-Driver!$K$180)</f>
        <v>0.17326531945246265</v>
      </c>
      <c r="AL850" s="72">
        <f>(AX850-Driver!$K$181)/(Driver!$L$181-Driver!$K$181)</f>
        <v>0.32587111869980395</v>
      </c>
      <c r="AM850" s="72">
        <f>(AY850-Driver!$K$182)/(Driver!$L$182-Driver!$K$182)</f>
        <v>0.93537244449293022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465"/>
        <v>1.17012617012617</v>
      </c>
      <c r="AW850" s="70">
        <f t="shared" si="466"/>
        <v>17.896865604801459</v>
      </c>
      <c r="AX850" s="70">
        <f t="shared" si="467"/>
        <v>3.9328400682982356</v>
      </c>
      <c r="AY850" s="70">
        <f>IFERROR(Driver!$K$19/Data!BH850/Data!BI850*Data!BK850*Data!BL850,"")</f>
        <v>-0.3956170547104802</v>
      </c>
      <c r="AZ850" s="70">
        <f t="shared" si="468"/>
        <v>14.359642591213703</v>
      </c>
      <c r="BA850" s="70"/>
      <c r="BB850" s="70"/>
      <c r="BC850" s="70">
        <f t="shared" si="469"/>
        <v>18.821746178482755</v>
      </c>
      <c r="BD850" s="70">
        <f t="shared" si="470"/>
        <v>35.088427016954292</v>
      </c>
      <c r="BE850" s="70">
        <f t="shared" si="471"/>
        <v>1</v>
      </c>
      <c r="BF850" s="70">
        <f t="shared" si="472"/>
        <v>0.25645234538719541</v>
      </c>
      <c r="BG850" s="70">
        <f t="shared" si="473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219</v>
      </c>
      <c r="BS850" s="8" t="s">
        <v>533</v>
      </c>
      <c r="BT850" s="9" t="s">
        <v>534</v>
      </c>
      <c r="BU850" s="10">
        <v>162</v>
      </c>
      <c r="BV850" s="9" t="s">
        <v>390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307</v>
      </c>
      <c r="CU850" s="10"/>
      <c r="CV850" s="10"/>
      <c r="CW850" s="10"/>
      <c r="CX850">
        <f>INDEX('Data_Price '!AS$2:AS$1266,MATCH(Data!$DN850,'Data_Price '!$BE$2:$BE$1266,0))</f>
        <v>0</v>
      </c>
      <c r="CY850">
        <f>INDEX('Data_Price '!AT$2:AT$1266,MATCH(Data!$DN850,'Data_Price '!$BE$2:$BE$1266,0))</f>
        <v>0</v>
      </c>
      <c r="CZ850">
        <f>INDEX('Data_Price '!AU$2:AU$1266,MATCH(Data!$DN850,'Data_Price '!$BE$2:$BE$1266,0))</f>
        <v>0</v>
      </c>
      <c r="DA850">
        <f>INDEX('Data_Price '!AV$2:AV$1266,MATCH(Data!$DN850,'Data_Price '!$BE$2:$BE$1266,0))</f>
        <v>0</v>
      </c>
      <c r="DB850">
        <f>INDEX('Data_Price '!AW$2:AW$1266,MATCH(Data!$DN850,'Data_Price '!$BE$2:$BE$1266,0))</f>
        <v>0</v>
      </c>
      <c r="DC850">
        <f>INDEX('Data_Price '!AX$2:AX$1266,MATCH(Data!$DN850,'Data_Price '!$BE$2:$BE$1266,0))</f>
        <v>0</v>
      </c>
      <c r="DD850">
        <f>INDEX('Data_Price '!AY$2:AY$1266,MATCH(Data!$DN850,'Data_Price '!$BE$2:$BE$1266,0))</f>
        <v>0</v>
      </c>
      <c r="DE850">
        <f>INDEX('Data_Price '!AZ$2:AZ$1266,MATCH(Data!$DN850,'Data_Price '!$BE$2:$BE$1266,0))</f>
        <v>0</v>
      </c>
      <c r="DF850">
        <f>INDEX('Data_Price '!BA$2:BA$1266,MATCH(Data!$DN850,'Data_Price '!$BE$2:$BE$1266,0))</f>
        <v>0</v>
      </c>
      <c r="DG850">
        <f>INDEX('Data_Price '!BB$2:BB$1266,MATCH(Data!$DN850,'Data_Price '!$BE$2:$BE$1266,0))</f>
        <v>0</v>
      </c>
      <c r="DH850">
        <f>INDEX('Data_Price '!BC$2:BC$1266,MATCH(Data!$DN850,'Data_Price '!$BE$2:$BE$1266,0))</f>
        <v>0</v>
      </c>
      <c r="DI850">
        <f>INDEX('Data_Price '!BD$2:BD$1266,MATCH(Data!$DN850,'Data_Price '!$BE$2:$BE$1266,0))</f>
        <v>0</v>
      </c>
      <c r="DJ850" s="89" t="e">
        <f ca="1">_xll.Connector("TinyUrl.TinyUrl",DA850,0)</f>
        <v>#NAME?</v>
      </c>
      <c r="DK850" s="89" t="e">
        <f ca="1">_xll.Connector("TinyUrl.TinyUrl",DE850,0)</f>
        <v>#NAME?</v>
      </c>
      <c r="DL850" s="89" t="e">
        <f ca="1">_xll.Connector("TinyUrl.TinyUrl",DI850,0)</f>
        <v>#NAME?</v>
      </c>
      <c r="DM850" s="224" t="str">
        <f t="shared" si="474"/>
        <v>E Lite 7</v>
      </c>
      <c r="DN850" s="89" t="str">
        <f t="shared" si="475"/>
        <v xml:space="preserve"> DynastarE Lite 7162 Women's</v>
      </c>
      <c r="DO850" s="227"/>
    </row>
    <row r="851" spans="2:119" ht="15.45" customHeight="1">
      <c r="B851" s="224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#VALUE!</v>
      </c>
      <c r="F851" s="43" t="b">
        <f>CL851&gt;Driver!$F$56</f>
        <v>1</v>
      </c>
      <c r="G851" s="43" t="b">
        <f>AND(CB851&gt;Driver!$F$55,CB851&lt;Driver!$G$55)</f>
        <v>1</v>
      </c>
      <c r="H851" s="43" t="e">
        <f t="shared" si="442"/>
        <v>#VALUE!</v>
      </c>
      <c r="I851" s="43">
        <f t="shared" si="443"/>
        <v>0</v>
      </c>
      <c r="J851" s="43" t="e">
        <f t="array" ref="J851">NOT(OR(($H$9:$H$1273=TRUE)*($I$9:$I$1273&gt;0)*($BT$9:$BT$1273=BT851)*($K$9:$K$1273&gt;K851)))</f>
        <v>#VALUE!</v>
      </c>
      <c r="K851" s="72">
        <f t="shared" si="444"/>
        <v>0.71451920303437211</v>
      </c>
      <c r="L851" s="72">
        <f t="shared" si="445"/>
        <v>0.97053903795020546</v>
      </c>
      <c r="M851" s="72">
        <f t="shared" si="446"/>
        <v>0.45849936811853886</v>
      </c>
      <c r="N851" s="72">
        <f t="shared" si="447"/>
        <v>4.2041358376019744E-2</v>
      </c>
      <c r="O851" s="72">
        <f t="shared" si="448"/>
        <v>0.34960053682927017</v>
      </c>
      <c r="P851" s="72">
        <f t="shared" si="449"/>
        <v>0.9838562091503269</v>
      </c>
      <c r="Q851" s="72"/>
      <c r="R851" s="72"/>
      <c r="S851" s="72">
        <f t="shared" si="450"/>
        <v>0.71276605571964557</v>
      </c>
      <c r="T851" s="72">
        <f t="shared" si="451"/>
        <v>0.91496649968227262</v>
      </c>
      <c r="U851" s="72">
        <f t="shared" si="452"/>
        <v>0.9098575468742256</v>
      </c>
      <c r="V851" s="72">
        <f t="shared" si="453"/>
        <v>0.76431375726694539</v>
      </c>
      <c r="W851" s="72">
        <f t="shared" si="454"/>
        <v>0.95666210535225571</v>
      </c>
      <c r="X851" s="72">
        <f t="shared" si="455"/>
        <v>2.9460962049794537E-2</v>
      </c>
      <c r="Y851" s="72">
        <f t="shared" si="456"/>
        <v>0.54150063188146114</v>
      </c>
      <c r="Z851" s="72">
        <f t="shared" si="457"/>
        <v>0.95795864162398026</v>
      </c>
      <c r="AA851" s="72">
        <f t="shared" si="458"/>
        <v>0.65039946317072983</v>
      </c>
      <c r="AB851" s="72">
        <f t="shared" si="459"/>
        <v>1.6143790849673156E-2</v>
      </c>
      <c r="AC851" s="72"/>
      <c r="AD851" s="72"/>
      <c r="AE851" s="72">
        <f t="shared" si="460"/>
        <v>0.28723394428035448</v>
      </c>
      <c r="AF851" s="72">
        <f t="shared" si="461"/>
        <v>8.503350031772744E-2</v>
      </c>
      <c r="AG851" s="72">
        <f t="shared" si="462"/>
        <v>9.0142453125774444E-2</v>
      </c>
      <c r="AH851" s="72">
        <f t="shared" si="463"/>
        <v>0.23568624273305464</v>
      </c>
      <c r="AI851" s="72">
        <f t="shared" si="464"/>
        <v>4.3337894647744277E-2</v>
      </c>
      <c r="AJ851" s="72">
        <f>(AV851-Driver!$K$179)/(Driver!$L$179-Driver!$K$179)</f>
        <v>0.21053903795020545</v>
      </c>
      <c r="AK851" s="72">
        <f>(AW851-Driver!$K$180)/(Driver!$L$180-Driver!$K$180)</f>
        <v>0.2075056224886202</v>
      </c>
      <c r="AL851" s="72">
        <f>(AX851-Driver!$K$181)/(Driver!$L$181-Driver!$K$181)</f>
        <v>0.55795864162398023</v>
      </c>
      <c r="AM851" s="72">
        <f>(AY851-Driver!$K$182)/(Driver!$L$182-Driver!$K$182)</f>
        <v>0.8643994631707298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465"/>
        <v>4.4312169312169312</v>
      </c>
      <c r="AW851" s="70">
        <f t="shared" si="466"/>
        <v>21.24516151068951</v>
      </c>
      <c r="AX851" s="70">
        <f t="shared" si="467"/>
        <v>6.0216277746158218</v>
      </c>
      <c r="AY851" s="70">
        <f>IFERROR(Driver!$K$19/Data!BH851/Data!BI851*Data!BK851*Data!BL851,"")</f>
        <v>-0.83007758187121028</v>
      </c>
      <c r="AZ851" s="70">
        <f t="shared" si="468"/>
        <v>16.053611317944899</v>
      </c>
      <c r="BA851" s="70"/>
      <c r="BB851" s="70"/>
      <c r="BC851" s="70">
        <f t="shared" si="469"/>
        <v>32.55718944432045</v>
      </c>
      <c r="BD851" s="70">
        <f t="shared" si="470"/>
        <v>3.0453315869106281</v>
      </c>
      <c r="BE851" s="70">
        <f t="shared" si="471"/>
        <v>1.0034177143335181E-2</v>
      </c>
      <c r="BF851" s="70">
        <f t="shared" si="472"/>
        <v>18.558084513823921</v>
      </c>
      <c r="BG851" s="70">
        <f t="shared" si="473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219</v>
      </c>
      <c r="BS851" s="8" t="s">
        <v>855</v>
      </c>
      <c r="BT851" s="9" t="s">
        <v>884</v>
      </c>
      <c r="BU851" s="10">
        <v>180</v>
      </c>
      <c r="BV851" s="9" t="s">
        <v>222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305</v>
      </c>
      <c r="CU851" s="9" t="s">
        <v>301</v>
      </c>
      <c r="CV851" s="10"/>
      <c r="CW851" s="10"/>
      <c r="CX851" t="e">
        <f>INDEX('Data_Price '!AS$2:AS$1266,MATCH(Data!$DN851,'Data_Price '!$BE$2:$BE$1266,0))</f>
        <v>#N/A</v>
      </c>
      <c r="CY851" t="e">
        <f>INDEX('Data_Price '!AT$2:AT$1266,MATCH(Data!$DN851,'Data_Price '!$BE$2:$BE$1266,0))</f>
        <v>#N/A</v>
      </c>
      <c r="CZ851" t="e">
        <f>INDEX('Data_Price '!AU$2:AU$1266,MATCH(Data!$DN851,'Data_Price '!$BE$2:$BE$1266,0))</f>
        <v>#N/A</v>
      </c>
      <c r="DA851" t="e">
        <f>INDEX('Data_Price '!AV$2:AV$1266,MATCH(Data!$DN851,'Data_Price '!$BE$2:$BE$1266,0))</f>
        <v>#N/A</v>
      </c>
      <c r="DB851" t="e">
        <f>INDEX('Data_Price '!AW$2:AW$1266,MATCH(Data!$DN851,'Data_Price '!$BE$2:$BE$1266,0))</f>
        <v>#N/A</v>
      </c>
      <c r="DC851" t="e">
        <f>INDEX('Data_Price '!AX$2:AX$1266,MATCH(Data!$DN851,'Data_Price '!$BE$2:$BE$1266,0))</f>
        <v>#N/A</v>
      </c>
      <c r="DD851" t="e">
        <f>INDEX('Data_Price '!AY$2:AY$1266,MATCH(Data!$DN851,'Data_Price '!$BE$2:$BE$1266,0))</f>
        <v>#N/A</v>
      </c>
      <c r="DE851" t="e">
        <f>INDEX('Data_Price '!AZ$2:AZ$1266,MATCH(Data!$DN851,'Data_Price '!$BE$2:$BE$1266,0))</f>
        <v>#N/A</v>
      </c>
      <c r="DF851" t="e">
        <f>INDEX('Data_Price '!BA$2:BA$1266,MATCH(Data!$DN851,'Data_Price '!$BE$2:$BE$1266,0))</f>
        <v>#N/A</v>
      </c>
      <c r="DG851" t="e">
        <f>INDEX('Data_Price '!BB$2:BB$1266,MATCH(Data!$DN851,'Data_Price '!$BE$2:$BE$1266,0))</f>
        <v>#N/A</v>
      </c>
      <c r="DH851" t="e">
        <f>INDEX('Data_Price '!BC$2:BC$1266,MATCH(Data!$DN851,'Data_Price '!$BE$2:$BE$1266,0))</f>
        <v>#N/A</v>
      </c>
      <c r="DI851" t="e">
        <f>INDEX('Data_Price '!BD$2:BD$1266,MATCH(Data!$DN851,'Data_Price '!$BE$2:$BE$1266,0))</f>
        <v>#N/A</v>
      </c>
      <c r="DJ851" s="89" t="e">
        <f ca="1">_xll.Connector("TinyUrl.TinyUrl",DA851,0)</f>
        <v>#NAME?</v>
      </c>
      <c r="DK851" s="89" t="e">
        <f ca="1">_xll.Connector("TinyUrl.TinyUrl",DE851,0)</f>
        <v>#NAME?</v>
      </c>
      <c r="DL851" s="89" t="e">
        <f ca="1">_xll.Connector("TinyUrl.TinyUrl",DI851,0)</f>
        <v>#NAME?</v>
      </c>
      <c r="DM851" s="224" t="str">
        <f t="shared" si="474"/>
        <v>Revolt 104</v>
      </c>
      <c r="DN851" s="89" t="str">
        <f t="shared" si="475"/>
        <v xml:space="preserve"> VölklRevolt 104180 Unisex</v>
      </c>
      <c r="DO851" s="227" t="s">
        <v>1118</v>
      </c>
    </row>
    <row r="852" spans="2:119" ht="15.45" customHeight="1">
      <c r="B852" s="224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#VALUE!</v>
      </c>
      <c r="F852" s="43" t="b">
        <f>CL852&gt;Driver!$F$56</f>
        <v>0</v>
      </c>
      <c r="G852" s="43" t="b">
        <f>AND(CB852&gt;Driver!$F$55,CB852&lt;Driver!$G$55)</f>
        <v>0</v>
      </c>
      <c r="H852" s="43" t="e">
        <f t="shared" si="442"/>
        <v>#VALUE!</v>
      </c>
      <c r="I852" s="43">
        <f t="shared" si="443"/>
        <v>0</v>
      </c>
      <c r="J852" s="43" t="e">
        <f t="array" ref="J852">NOT(OR(($H$9:$H$1273=TRUE)*($I$9:$I$1273&gt;0)*($BT$9:$BT$1273=BT852)*($K$9:$K$1273&gt;K852)))</f>
        <v>#VALUE!</v>
      </c>
      <c r="K852" s="72">
        <f t="shared" si="444"/>
        <v>0.61380977321777852</v>
      </c>
      <c r="L852" s="72">
        <f t="shared" si="445"/>
        <v>0.88859560067681898</v>
      </c>
      <c r="M852" s="72">
        <f t="shared" si="446"/>
        <v>0.33902394575873807</v>
      </c>
      <c r="N852" s="72">
        <f t="shared" si="447"/>
        <v>3.3820274457724619E-2</v>
      </c>
      <c r="O852" s="72">
        <f t="shared" si="448"/>
        <v>0.26361103994267254</v>
      </c>
      <c r="P852" s="72">
        <f t="shared" si="449"/>
        <v>0.71964052287581703</v>
      </c>
      <c r="Q852" s="72"/>
      <c r="R852" s="72"/>
      <c r="S852" s="72">
        <f t="shared" si="450"/>
        <v>0.80687136554096051</v>
      </c>
      <c r="T852" s="72">
        <f t="shared" si="451"/>
        <v>0.68886278282505675</v>
      </c>
      <c r="U852" s="72">
        <f t="shared" si="452"/>
        <v>9.9999999999999978E-2</v>
      </c>
      <c r="V852" s="72">
        <f t="shared" si="453"/>
        <v>0.60187191099718018</v>
      </c>
      <c r="W852" s="72">
        <f t="shared" si="454"/>
        <v>0.95595501358438106</v>
      </c>
      <c r="X852" s="72">
        <f t="shared" si="455"/>
        <v>0.11140439932318108</v>
      </c>
      <c r="Y852" s="72">
        <f t="shared" si="456"/>
        <v>0.66097605424126193</v>
      </c>
      <c r="Z852" s="72">
        <f t="shared" si="457"/>
        <v>0.96617972554227538</v>
      </c>
      <c r="AA852" s="72">
        <f t="shared" si="458"/>
        <v>0.73638896005732746</v>
      </c>
      <c r="AB852" s="72">
        <f t="shared" si="459"/>
        <v>0.28035947712418297</v>
      </c>
      <c r="AC852" s="72"/>
      <c r="AD852" s="72"/>
      <c r="AE852" s="72">
        <f t="shared" si="460"/>
        <v>0.19312863445903955</v>
      </c>
      <c r="AF852" s="72">
        <f t="shared" si="461"/>
        <v>0.31113721717494325</v>
      </c>
      <c r="AG852" s="72">
        <f t="shared" si="462"/>
        <v>0.9</v>
      </c>
      <c r="AH852" s="72">
        <f t="shared" si="463"/>
        <v>0.39812808900281982</v>
      </c>
      <c r="AI852" s="72">
        <f t="shared" si="464"/>
        <v>4.4044986415618881E-2</v>
      </c>
      <c r="AJ852" s="72">
        <f>(AV852-Driver!$K$179)/(Driver!$L$179-Driver!$K$179)</f>
        <v>0.12859560067681891</v>
      </c>
      <c r="AK852" s="72">
        <f>(AW852-Driver!$K$180)/(Driver!$L$180-Driver!$K$180)</f>
        <v>0.45989602577507416</v>
      </c>
      <c r="AL852" s="72">
        <f>(AX852-Driver!$K$181)/(Driver!$L$181-Driver!$K$181)</f>
        <v>0.56617972554227536</v>
      </c>
      <c r="AM852" s="72">
        <f>(AY852-Driver!$K$182)/(Driver!$L$182-Driver!$K$182)</f>
        <v>0.95038896005732743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465"/>
        <v>2.706552706552706</v>
      </c>
      <c r="AW852" s="70">
        <f t="shared" si="466"/>
        <v>45.92595224776538</v>
      </c>
      <c r="AX852" s="70">
        <f t="shared" si="467"/>
        <v>6.095617529880478</v>
      </c>
      <c r="AY852" s="70">
        <f>IFERROR(Driver!$K$19/Data!BH852/Data!BI852*Data!BK852*Data!BL852,"")</f>
        <v>-0.303693576977348</v>
      </c>
      <c r="AZ852" s="70">
        <f t="shared" si="468"/>
        <v>40.134028294862247</v>
      </c>
      <c r="BA852" s="70"/>
      <c r="BB852" s="70"/>
      <c r="BC852" s="70">
        <f t="shared" si="469"/>
        <v>81.370267858136756</v>
      </c>
      <c r="BD852" s="70">
        <f t="shared" si="470"/>
        <v>38.105738112038509</v>
      </c>
      <c r="BE852" s="70">
        <f t="shared" si="471"/>
        <v>1</v>
      </c>
      <c r="BF852" s="70">
        <f t="shared" si="472"/>
        <v>0.21141919621245572</v>
      </c>
      <c r="BG852" s="70">
        <f t="shared" si="473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219</v>
      </c>
      <c r="BS852" s="8" t="s">
        <v>493</v>
      </c>
      <c r="BT852" s="9" t="s">
        <v>514</v>
      </c>
      <c r="BU852" s="10">
        <v>170</v>
      </c>
      <c r="BV852" s="9" t="s">
        <v>222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307</v>
      </c>
      <c r="CU852" s="10"/>
      <c r="CV852" s="10"/>
      <c r="CW852" s="10"/>
      <c r="CX852" t="str">
        <f>INDEX('Data_Price '!AS$2:AS$1266,MATCH(Data!$DN852,'Data_Price '!$BE$2:$BE$1266,0))</f>
        <v>Blizzard Thunderbird Sport Ti Ski w/ TPX 12 Binding - Men's (15657)</v>
      </c>
      <c r="CY852" t="str">
        <f>INDEX('Data_Price '!AT$2:AT$1266,MATCH(Data!$DN852,'Data_Price '!$BE$2:$BE$1266,0))</f>
        <v>BlueZone Sports</v>
      </c>
      <c r="CZ852">
        <f>INDEX('Data_Price '!AU$2:AU$1266,MATCH(Data!$DN852,'Data_Price '!$BE$2:$BE$1266,0))</f>
        <v>699.95</v>
      </c>
      <c r="DA852" t="str">
        <f>INDEX('Data_Price '!AV$2:AV$1266,MATCH(Data!$DN852,'Data_Price '!$BE$2:$BE$1266,0))</f>
        <v>https://www.google.com/url?url=https://www.bluezonesports.com/blizzard/blizzard-thunderbird-sport-r14-ti-skis-tpx-12-demo-bindings-mens-2022-38264&amp;rct=j&amp;q=&amp;esrc=s&amp;sa=U&amp;ved=0ahUKEwi9h6X-z6P2AhXQlGoFHQnkB3AQsDwIOA&amp;usg=AOvVaw3CAn-42KnHnvA3vvayZeg6</v>
      </c>
      <c r="DB852">
        <f>INDEX('Data_Price '!AW$2:AW$1266,MATCH(Data!$DN852,'Data_Price '!$BE$2:$BE$1266,0))</f>
        <v>0</v>
      </c>
      <c r="DC852">
        <f>INDEX('Data_Price '!AX$2:AX$1266,MATCH(Data!$DN852,'Data_Price '!$BE$2:$BE$1266,0))</f>
        <v>0</v>
      </c>
      <c r="DD852">
        <f>INDEX('Data_Price '!AY$2:AY$1266,MATCH(Data!$DN852,'Data_Price '!$BE$2:$BE$1266,0))</f>
        <v>0</v>
      </c>
      <c r="DE852">
        <f>INDEX('Data_Price '!AZ$2:AZ$1266,MATCH(Data!$DN852,'Data_Price '!$BE$2:$BE$1266,0))</f>
        <v>0</v>
      </c>
      <c r="DF852">
        <f>INDEX('Data_Price '!BA$2:BA$1266,MATCH(Data!$DN852,'Data_Price '!$BE$2:$BE$1266,0))</f>
        <v>0</v>
      </c>
      <c r="DG852">
        <f>INDEX('Data_Price '!BB$2:BB$1266,MATCH(Data!$DN852,'Data_Price '!$BE$2:$BE$1266,0))</f>
        <v>0</v>
      </c>
      <c r="DH852">
        <f>INDEX('Data_Price '!BC$2:BC$1266,MATCH(Data!$DN852,'Data_Price '!$BE$2:$BE$1266,0))</f>
        <v>0</v>
      </c>
      <c r="DI852">
        <f>INDEX('Data_Price '!BD$2:BD$1266,MATCH(Data!$DN852,'Data_Price '!$BE$2:$BE$1266,0))</f>
        <v>0</v>
      </c>
      <c r="DJ852" s="89" t="e">
        <f ca="1">_xll.Connector("TinyUrl.TinyUrl",DA852,0)</f>
        <v>#NAME?</v>
      </c>
      <c r="DK852" s="89" t="e">
        <f ca="1">_xll.Connector("TinyUrl.TinyUrl",DE852,0)</f>
        <v>#NAME?</v>
      </c>
      <c r="DL852" s="89" t="e">
        <f ca="1">_xll.Connector("TinyUrl.TinyUrl",DI852,0)</f>
        <v>#NAME?</v>
      </c>
      <c r="DM852" s="224" t="str">
        <f t="shared" si="474"/>
        <v>Thunderbird Sport Ti</v>
      </c>
      <c r="DN852" s="89" t="str">
        <f t="shared" si="475"/>
        <v xml:space="preserve"> BlizzardThunderbird Sport Ti170 Unisex</v>
      </c>
      <c r="DO852" s="227" t="s">
        <v>1091</v>
      </c>
    </row>
    <row r="853" spans="2:119" ht="15.45" customHeight="1">
      <c r="B853" s="224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#VALUE!</v>
      </c>
      <c r="F853" s="43" t="b">
        <f>CL853&gt;Driver!$F$56</f>
        <v>0</v>
      </c>
      <c r="G853" s="43" t="b">
        <f>AND(CB853&gt;Driver!$F$55,CB853&lt;Driver!$G$55)</f>
        <v>0</v>
      </c>
      <c r="H853" s="43" t="e">
        <f t="shared" si="442"/>
        <v>#VALUE!</v>
      </c>
      <c r="I853" s="43">
        <f t="shared" si="443"/>
        <v>0</v>
      </c>
      <c r="J853" s="43" t="e">
        <f t="array" ref="J853">NOT(OR(($H$9:$H$1273=TRUE)*($I$9:$I$1273&gt;0)*($BT$9:$BT$1273=BT853)*($K$9:$K$1273&gt;K853)))</f>
        <v>#VALUE!</v>
      </c>
      <c r="K853" s="72">
        <f t="shared" si="444"/>
        <v>0.79105988226574797</v>
      </c>
      <c r="L853" s="72">
        <f t="shared" si="445"/>
        <v>0.97625976955926197</v>
      </c>
      <c r="M853" s="72">
        <f t="shared" si="446"/>
        <v>0.60585999497223408</v>
      </c>
      <c r="N853" s="72">
        <f t="shared" si="447"/>
        <v>0.48977423638778217</v>
      </c>
      <c r="O853" s="72">
        <f t="shared" si="448"/>
        <v>0.33226653284264529</v>
      </c>
      <c r="P853" s="72">
        <f t="shared" si="449"/>
        <v>0.99553921568627457</v>
      </c>
      <c r="Q853" s="72"/>
      <c r="R853" s="72"/>
      <c r="S853" s="72">
        <f t="shared" si="450"/>
        <v>0.68121050607940692</v>
      </c>
      <c r="T853" s="72">
        <f t="shared" si="451"/>
        <v>0.97242013028855645</v>
      </c>
      <c r="U853" s="72">
        <f t="shared" si="452"/>
        <v>9.9999999999999978E-2</v>
      </c>
      <c r="V853" s="72">
        <f t="shared" si="453"/>
        <v>0.62095849517278467</v>
      </c>
      <c r="W853" s="72">
        <f t="shared" si="454"/>
        <v>0.96589227166276348</v>
      </c>
      <c r="X853" s="72">
        <f t="shared" si="455"/>
        <v>2.374023044073803E-2</v>
      </c>
      <c r="Y853" s="72">
        <f t="shared" si="456"/>
        <v>0.39414000502776597</v>
      </c>
      <c r="Z853" s="72">
        <f t="shared" si="457"/>
        <v>0.51022576361221783</v>
      </c>
      <c r="AA853" s="72">
        <f t="shared" si="458"/>
        <v>0.66773346715735471</v>
      </c>
      <c r="AB853" s="72">
        <f t="shared" si="459"/>
        <v>4.4607843137254577E-3</v>
      </c>
      <c r="AC853" s="72"/>
      <c r="AD853" s="72"/>
      <c r="AE853" s="72">
        <f t="shared" si="460"/>
        <v>0.31878949392059308</v>
      </c>
      <c r="AF853" s="72">
        <f t="shared" si="461"/>
        <v>2.7579869711443578E-2</v>
      </c>
      <c r="AG853" s="72">
        <f t="shared" si="462"/>
        <v>0.9</v>
      </c>
      <c r="AH853" s="72">
        <f t="shared" si="463"/>
        <v>0.37904150482721538</v>
      </c>
      <c r="AI853" s="72">
        <f t="shared" si="464"/>
        <v>3.4107728337236534E-2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0.15649467427310493</v>
      </c>
      <c r="AL853" s="72">
        <f>(AX853-Driver!$K$181)/(Driver!$L$181-Driver!$K$181)</f>
        <v>0.11022576361221779</v>
      </c>
      <c r="AM853" s="72">
        <f>(AY853-Driver!$K$182)/(Driver!$L$182-Driver!$K$182)</f>
        <v>0.88173346715735468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465"/>
        <v>4.5516212182878855</v>
      </c>
      <c r="AW853" s="70">
        <f t="shared" si="466"/>
        <v>16.256895230303098</v>
      </c>
      <c r="AX853" s="70">
        <f t="shared" si="467"/>
        <v>1.9920318725099602</v>
      </c>
      <c r="AY853" s="70">
        <f>IFERROR(Driver!$K$19/Data!BH853/Data!BI853*Data!BK853*Data!BL853,"")</f>
        <v>-0.72396761763500883</v>
      </c>
      <c r="AZ853" s="70">
        <f t="shared" si="468"/>
        <v>14.988830975428147</v>
      </c>
      <c r="BA853" s="70"/>
      <c r="BB853" s="70"/>
      <c r="BC853" s="70">
        <f t="shared" si="469"/>
        <v>16.189106475306566</v>
      </c>
      <c r="BD853" s="70">
        <f t="shared" si="470"/>
        <v>8.129876093757245</v>
      </c>
      <c r="BE853" s="70">
        <f t="shared" si="471"/>
        <v>1</v>
      </c>
      <c r="BF853" s="70">
        <f t="shared" si="472"/>
        <v>2.3671147880041357</v>
      </c>
      <c r="BG853" s="70">
        <f t="shared" si="473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219</v>
      </c>
      <c r="BS853" s="8" t="s">
        <v>533</v>
      </c>
      <c r="BT853" s="9" t="s">
        <v>546</v>
      </c>
      <c r="BU853" s="10">
        <v>171</v>
      </c>
      <c r="BV853" s="9" t="s">
        <v>222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302</v>
      </c>
      <c r="CU853" s="9" t="s">
        <v>388</v>
      </c>
      <c r="CV853" s="10"/>
      <c r="CW853" s="10"/>
      <c r="CX853" t="str">
        <f>INDEX('Data_Price '!AS$2:AS$1266,MATCH(Data!$DN853,'Data_Price '!$BE$2:$BE$1266,0))</f>
        <v>Dynastar M-Tour 87 CA Ski 2022</v>
      </c>
      <c r="CY853" t="str">
        <f>INDEX('Data_Price '!AT$2:AT$1266,MATCH(Data!$DN853,'Data_Price '!$BE$2:$BE$1266,0))</f>
        <v>Telemark Pyrenees</v>
      </c>
      <c r="CZ853">
        <f>INDEX('Data_Price '!AU$2:AU$1266,MATCH(Data!$DN853,'Data_Price '!$BE$2:$BE$1266,0))</f>
        <v>411.16</v>
      </c>
      <c r="DA853" t="str">
        <f>INDEX('Data_Price '!AV$2:AV$1266,MATCH(Data!$DN853,'Data_Price '!$BE$2:$BE$1266,0))</f>
        <v>https://www.google.com/url?url=https://www.telemark-pyrenees.com/ski/dynastar-m-tour-87-ca-ski-2022%3Fcurrency%3DUSD%26tax%3Dex_vat%26country%3DUS%26var%3D67311&amp;rct=j&amp;q=&amp;esrc=s&amp;sa=U&amp;ved=0ahUKEwjmgtP-z6P2AhVAl2oFHSdSC-UQsDwIZg&amp;usg=AOvVaw2PJbPXGlp7rI01VKcDUkgZ</v>
      </c>
      <c r="DB853" t="str">
        <f>INDEX('Data_Price '!AW$2:AW$1266,MATCH(Data!$DN853,'Data_Price '!$BE$2:$BE$1266,0))</f>
        <v>Dynastar M-Tour 87 CA Ski Only Skis, 171cm Black/Blue 2022</v>
      </c>
      <c r="DC853" t="str">
        <f>INDEX('Data_Price '!AX$2:AX$1266,MATCH(Data!$DN853,'Data_Price '!$BE$2:$BE$1266,0))</f>
        <v>Absolute-Snow.co.uk</v>
      </c>
      <c r="DD853">
        <f>INDEX('Data_Price '!AY$2:AY$1266,MATCH(Data!$DN853,'Data_Price '!$BE$2:$BE$1266,0))</f>
        <v>599.38</v>
      </c>
      <c r="DE853" t="str">
        <f>INDEX('Data_Price '!AZ$2:AZ$1266,MATCH(Data!$DN853,'Data_Price '!$BE$2:$BE$1266,0))</f>
        <v>https://www.google.com/url?url=https://www.absolute-snow.co.uk/V/Dynastar_M-Tour_87_CA_Ski_Only_Skis_171cm_BlackBlue-(274003)%3Fcurr%3DUSD%26deliverycountry%3DUSA&amp;rct=j&amp;q=&amp;esrc=s&amp;sa=U&amp;ved=0ahUKEwjmgtP-z6P2AhVAl2oFHSdSC-UQ2SkIag&amp;usg=AOvVaw0jSbctFNe-nI2QYCvPGcUd</v>
      </c>
      <c r="DF853">
        <f>INDEX('Data_Price '!BA$2:BA$1266,MATCH(Data!$DN853,'Data_Price '!$BE$2:$BE$1266,0))</f>
        <v>0</v>
      </c>
      <c r="DG853">
        <f>INDEX('Data_Price '!BB$2:BB$1266,MATCH(Data!$DN853,'Data_Price '!$BE$2:$BE$1266,0))</f>
        <v>0</v>
      </c>
      <c r="DH853">
        <f>INDEX('Data_Price '!BC$2:BC$1266,MATCH(Data!$DN853,'Data_Price '!$BE$2:$BE$1266,0))</f>
        <v>0</v>
      </c>
      <c r="DI853">
        <f>INDEX('Data_Price '!BD$2:BD$1266,MATCH(Data!$DN853,'Data_Price '!$BE$2:$BE$1266,0))</f>
        <v>0</v>
      </c>
      <c r="DJ853" s="89" t="e">
        <f ca="1">_xll.Connector("TinyUrl.TinyUrl",DA853,0)</f>
        <v>#NAME?</v>
      </c>
      <c r="DK853" s="89" t="e">
        <f ca="1">_xll.Connector("TinyUrl.TinyUrl",DE853,0)</f>
        <v>#NAME?</v>
      </c>
      <c r="DL853" s="89" t="e">
        <f ca="1">_xll.Connector("TinyUrl.TinyUrl",DI853,0)</f>
        <v>#NAME?</v>
      </c>
      <c r="DM853" s="224" t="str">
        <f t="shared" si="474"/>
        <v>M-Tour 87 Ca</v>
      </c>
      <c r="DN853" s="89" t="str">
        <f t="shared" si="475"/>
        <v xml:space="preserve"> DynastarM-Tour 87 Ca171 Unisex</v>
      </c>
      <c r="DO853" s="227"/>
    </row>
    <row r="854" spans="2:119" ht="15.45" customHeight="1">
      <c r="B854" s="224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#VALUE!</v>
      </c>
      <c r="F854" s="43" t="b">
        <f>CL854&gt;Driver!$F$56</f>
        <v>0</v>
      </c>
      <c r="G854" s="43" t="b">
        <f>AND(CB854&gt;Driver!$F$55,CB854&lt;Driver!$G$55)</f>
        <v>0</v>
      </c>
      <c r="H854" s="43" t="e">
        <f t="shared" si="442"/>
        <v>#VALUE!</v>
      </c>
      <c r="I854" s="43">
        <f t="shared" si="443"/>
        <v>0</v>
      </c>
      <c r="J854" s="43" t="e">
        <f t="array" ref="J854">NOT(OR(($H$9:$H$1273=TRUE)*($I$9:$I$1273&gt;0)*($BT$9:$BT$1273=BT854)*($K$9:$K$1273&gt;K854)))</f>
        <v>#VALUE!</v>
      </c>
      <c r="K854" s="72">
        <f t="shared" si="444"/>
        <v>0.65652930284782851</v>
      </c>
      <c r="L854" s="72">
        <f t="shared" si="445"/>
        <v>0.81511240029006526</v>
      </c>
      <c r="M854" s="72">
        <f t="shared" si="446"/>
        <v>0.49794620540559165</v>
      </c>
      <c r="N854" s="72">
        <f t="shared" si="447"/>
        <v>0.24883323847467276</v>
      </c>
      <c r="O854" s="72">
        <f t="shared" si="448"/>
        <v>0.27020145617347457</v>
      </c>
      <c r="P854" s="72">
        <f t="shared" si="449"/>
        <v>0.9748039215686275</v>
      </c>
      <c r="Q854" s="72"/>
      <c r="R854" s="72"/>
      <c r="S854" s="72">
        <f t="shared" si="450"/>
        <v>0.67189731611245695</v>
      </c>
      <c r="T854" s="72">
        <f t="shared" si="451"/>
        <v>0.97326976890414263</v>
      </c>
      <c r="U854" s="72">
        <f t="shared" si="452"/>
        <v>0.76449160433130692</v>
      </c>
      <c r="V854" s="72">
        <f t="shared" si="453"/>
        <v>0.61830026728919185</v>
      </c>
      <c r="W854" s="72">
        <f t="shared" si="454"/>
        <v>0.86304719562243504</v>
      </c>
      <c r="X854" s="72">
        <f t="shared" si="455"/>
        <v>0.18488759970993474</v>
      </c>
      <c r="Y854" s="72">
        <f t="shared" si="456"/>
        <v>0.50205379459440835</v>
      </c>
      <c r="Z854" s="72">
        <f t="shared" si="457"/>
        <v>0.75116676152532724</v>
      </c>
      <c r="AA854" s="72">
        <f t="shared" si="458"/>
        <v>0.72979854382652543</v>
      </c>
      <c r="AB854" s="72">
        <f t="shared" si="459"/>
        <v>2.5196078431372559E-2</v>
      </c>
      <c r="AC854" s="72"/>
      <c r="AD854" s="72"/>
      <c r="AE854" s="72">
        <f t="shared" si="460"/>
        <v>0.32810268388754305</v>
      </c>
      <c r="AF854" s="72">
        <f t="shared" si="461"/>
        <v>2.6730231095857357E-2</v>
      </c>
      <c r="AG854" s="72">
        <f t="shared" si="462"/>
        <v>0.23550839566869305</v>
      </c>
      <c r="AH854" s="72">
        <f t="shared" si="463"/>
        <v>0.38169973271080815</v>
      </c>
      <c r="AI854" s="72">
        <f t="shared" si="464"/>
        <v>0.13695280437756496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0.15491468627829919</v>
      </c>
      <c r="AL854" s="72">
        <f>(AX854-Driver!$K$181)/(Driver!$L$181-Driver!$K$181)</f>
        <v>0.35116676152532722</v>
      </c>
      <c r="AM854" s="72">
        <f>(AY854-Driver!$K$182)/(Driver!$L$182-Driver!$K$182)</f>
        <v>0.94379854382652539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465"/>
        <v>1.15995115995116</v>
      </c>
      <c r="AW854" s="70">
        <f t="shared" si="466"/>
        <v>16.102391126505481</v>
      </c>
      <c r="AX854" s="70">
        <f t="shared" si="467"/>
        <v>4.1605008537279451</v>
      </c>
      <c r="AY854" s="70">
        <f>IFERROR(Driver!$K$19/Data!BH854/Data!BI854*Data!BK854*Data!BL854,"")</f>
        <v>-0.34403675626193053</v>
      </c>
      <c r="AZ854" s="70">
        <f t="shared" si="468"/>
        <v>12.285927029039465</v>
      </c>
      <c r="BA854" s="70"/>
      <c r="BB854" s="70"/>
      <c r="BC854" s="70">
        <f t="shared" si="469"/>
        <v>11.358290095203357</v>
      </c>
      <c r="BD854" s="70">
        <f t="shared" si="470"/>
        <v>8.2050676057660823</v>
      </c>
      <c r="BE854" s="70">
        <f t="shared" si="471"/>
        <v>0.33562693349173417</v>
      </c>
      <c r="BF854" s="70">
        <f t="shared" si="472"/>
        <v>2.06688662366015</v>
      </c>
      <c r="BG854" s="70">
        <f t="shared" si="473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219</v>
      </c>
      <c r="BS854" s="8" t="s">
        <v>438</v>
      </c>
      <c r="BT854" s="9" t="s">
        <v>447</v>
      </c>
      <c r="BU854" s="10">
        <v>150</v>
      </c>
      <c r="BV854" s="9" t="s">
        <v>430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305</v>
      </c>
      <c r="CU854" s="10"/>
      <c r="CV854" s="10"/>
      <c r="CW854" s="10"/>
      <c r="CX854" t="str">
        <f>INDEX('Data_Price '!AS$2:AS$1266,MATCH(Data!$DN854,'Data_Price '!$BE$2:$BE$1266,0))</f>
        <v>Atomic Bent Chetler Jr Skis 2022</v>
      </c>
      <c r="CY854" t="str">
        <f>INDEX('Data_Price '!AT$2:AT$1266,MATCH(Data!$DN854,'Data_Price '!$BE$2:$BE$1266,0))</f>
        <v>evo.com</v>
      </c>
      <c r="CZ854">
        <f>INDEX('Data_Price '!AU$2:AU$1266,MATCH(Data!$DN854,'Data_Price '!$BE$2:$BE$1266,0))</f>
        <v>259.99</v>
      </c>
      <c r="DA854" t="str">
        <f>INDEX('Data_Price '!AV$2:AV$1266,MATCH(Data!$DN854,'Data_Price '!$BE$2:$BE$1266,0))</f>
        <v>https://www.google.com/url?url=https://www.evo.com/skis/atomic-bent-chetler-jr-kids%3Fimage%3D197742/826815/clone.jpg&amp;rct=j&amp;q=&amp;esrc=s&amp;sa=U&amp;ved=0ahUKEwi4r4__z6P2AhVmmmoFHV-WBVQQsDwIRg&amp;usg=AOvVaw2hTcdAbsx-v5quUkxiRiL8</v>
      </c>
      <c r="DB854" t="str">
        <f>INDEX('Data_Price '!AW$2:AW$1266,MATCH(Data!$DN854,'Data_Price '!$BE$2:$BE$1266,0))</f>
        <v>Atomic Bent Chetler Jr Skis 2022</v>
      </c>
      <c r="DC854" t="str">
        <f>INDEX('Data_Price '!AX$2:AX$1266,MATCH(Data!$DN854,'Data_Price '!$BE$2:$BE$1266,0))</f>
        <v>evo.com</v>
      </c>
      <c r="DD854">
        <f>INDEX('Data_Price '!AY$2:AY$1266,MATCH(Data!$DN854,'Data_Price '!$BE$2:$BE$1266,0))</f>
        <v>259.99</v>
      </c>
      <c r="DE854" t="str">
        <f>INDEX('Data_Price '!AZ$2:AZ$1266,MATCH(Data!$DN854,'Data_Price '!$BE$2:$BE$1266,0))</f>
        <v>https://www.google.com/url?q=https://www.evo.com/skis/atomic-bent-chetler-jr-kids%3Fimage%3D197742/826815/clone.jpg&amp;sa=U&amp;ved=0ahUKEwir9a7_z6P2AhVKmGoFHfGZARoQ2ykIFg&amp;usg=AOvVaw0VPbgwPVCkBJoKcDwzXxFF</v>
      </c>
      <c r="DF854" t="str">
        <f>INDEX('Data_Price '!BA$2:BA$1266,MATCH(Data!$DN854,'Data_Price '!$BE$2:$BE$1266,0))</f>
        <v>Atomic Bent Chetler Jr Skis 2022</v>
      </c>
      <c r="DG854" t="str">
        <f>INDEX('Data_Price '!BB$2:BB$1266,MATCH(Data!$DN854,'Data_Price '!$BE$2:$BE$1266,0))</f>
        <v>The-House.com</v>
      </c>
      <c r="DH854">
        <f>INDEX('Data_Price '!BC$2:BC$1266,MATCH(Data!$DN854,'Data_Price '!$BE$2:$BE$1266,0))</f>
        <v>259.99</v>
      </c>
      <c r="DI854" t="str">
        <f>INDEX('Data_Price '!BD$2:BD$1266,MATCH(Data!$DN854,'Data_Price '!$BE$2:$BE$1266,0))</f>
        <v>https://www.google.com/url?q=https://www.the-house.com/atbcjkg120253zz-atomic-skis%3Futm_source%3Dfroogle%26utm_medium%3Dppc%26utm_campaign%3Dshopcomparefeed&amp;sa=U&amp;ved=0ahUKEwir9a7_z6P2AhVKmGoFHfGZARoQ2ykIGA&amp;usg=AOvVaw3QBNQJoetrxrQcizbv0Kun</v>
      </c>
      <c r="DJ854" s="89" t="e">
        <f ca="1">_xll.Connector("TinyUrl.TinyUrl",DA854,0)</f>
        <v>#NAME?</v>
      </c>
      <c r="DK854" s="89" t="e">
        <f ca="1">_xll.Connector("TinyUrl.TinyUrl",DE854,0)</f>
        <v>#NAME?</v>
      </c>
      <c r="DL854" s="89" t="e">
        <f ca="1">_xll.Connector("TinyUrl.TinyUrl",DI854,0)</f>
        <v>#NAME?</v>
      </c>
      <c r="DM854" s="224" t="str">
        <f t="shared" si="474"/>
        <v>Bent Chetler JR</v>
      </c>
      <c r="DN854" s="89" t="str">
        <f t="shared" si="475"/>
        <v xml:space="preserve"> AtomicBent Chetler JR150 Junior</v>
      </c>
      <c r="DO854" s="227" t="s">
        <v>1126</v>
      </c>
    </row>
    <row r="855" spans="2:119" ht="15.45" customHeight="1">
      <c r="B855" s="224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#VALUE!</v>
      </c>
      <c r="F855" s="43" t="b">
        <f>CL855&gt;Driver!$F$56</f>
        <v>0</v>
      </c>
      <c r="G855" s="43" t="b">
        <f>AND(CB855&gt;Driver!$F$55,CB855&lt;Driver!$G$55)</f>
        <v>0</v>
      </c>
      <c r="H855" s="43" t="e">
        <f t="shared" si="442"/>
        <v>#VALUE!</v>
      </c>
      <c r="I855" s="43">
        <f t="shared" si="443"/>
        <v>0</v>
      </c>
      <c r="J855" s="43" t="e">
        <f t="array" ref="J855">NOT(OR(($H$9:$H$1273=TRUE)*($I$9:$I$1273&gt;0)*($BT$9:$BT$1273=BT855)*($K$9:$K$1273&gt;K855)))</f>
        <v>#VALUE!</v>
      </c>
      <c r="K855" s="72">
        <f t="shared" si="444"/>
        <v>0.6572589839358628</v>
      </c>
      <c r="L855" s="72">
        <f t="shared" si="445"/>
        <v>0.98522600918540004</v>
      </c>
      <c r="M855" s="72">
        <f t="shared" si="446"/>
        <v>0.32929195868632555</v>
      </c>
      <c r="N855" s="72">
        <f t="shared" si="447"/>
        <v>5.9115917283247832E-2</v>
      </c>
      <c r="O855" s="72">
        <f t="shared" si="448"/>
        <v>0.27141518753389871</v>
      </c>
      <c r="P855" s="72">
        <f t="shared" si="449"/>
        <v>0.65734477124183011</v>
      </c>
      <c r="Q855" s="72"/>
      <c r="R855" s="72"/>
      <c r="S855" s="72">
        <f t="shared" si="450"/>
        <v>0.78332430714554524</v>
      </c>
      <c r="T855" s="72">
        <f t="shared" si="451"/>
        <v>0.95918640876002859</v>
      </c>
      <c r="U855" s="72">
        <f t="shared" si="452"/>
        <v>0.98256479654538043</v>
      </c>
      <c r="V855" s="72">
        <f t="shared" si="453"/>
        <v>0.65166546071854725</v>
      </c>
      <c r="W855" s="72">
        <f t="shared" si="454"/>
        <v>0.97742483026188165</v>
      </c>
      <c r="X855" s="72">
        <f t="shared" si="455"/>
        <v>1.4773990814599958E-2</v>
      </c>
      <c r="Y855" s="72">
        <f t="shared" si="456"/>
        <v>0.67070804131367445</v>
      </c>
      <c r="Z855" s="72">
        <f t="shared" si="457"/>
        <v>0.94088408271675217</v>
      </c>
      <c r="AA855" s="72">
        <f t="shared" si="458"/>
        <v>0.72858481246610129</v>
      </c>
      <c r="AB855" s="72">
        <f t="shared" si="459"/>
        <v>0.34265522875816989</v>
      </c>
      <c r="AC855" s="72"/>
      <c r="AD855" s="72"/>
      <c r="AE855" s="72">
        <f t="shared" si="460"/>
        <v>0.21667569285445473</v>
      </c>
      <c r="AF855" s="72">
        <f t="shared" si="461"/>
        <v>4.0813591239971442E-2</v>
      </c>
      <c r="AG855" s="72">
        <f t="shared" si="462"/>
        <v>1.7435203454619602E-2</v>
      </c>
      <c r="AH855" s="72">
        <f t="shared" si="463"/>
        <v>0.3483345392814528</v>
      </c>
      <c r="AI855" s="72">
        <f t="shared" si="464"/>
        <v>2.2575169738118343E-2</v>
      </c>
      <c r="AJ855" s="72">
        <f>(AV855-Driver!$K$179)/(Driver!$L$179-Driver!$K$179)</f>
        <v>0.25477399081459995</v>
      </c>
      <c r="AK855" s="72">
        <f>(AW855-Driver!$K$180)/(Driver!$L$180-Driver!$K$180)</f>
        <v>0.51513946429650759</v>
      </c>
      <c r="AL855" s="72">
        <f>(AX855-Driver!$K$181)/(Driver!$L$181-Driver!$K$181)</f>
        <v>0.54088408271675215</v>
      </c>
      <c r="AM855" s="72">
        <f>(AY855-Driver!$K$182)/(Driver!$L$182-Driver!$K$182)</f>
        <v>0.94258481246610126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465"/>
        <v>5.3622303622303624</v>
      </c>
      <c r="AW855" s="70">
        <f t="shared" si="466"/>
        <v>51.328105927105341</v>
      </c>
      <c r="AX855" s="70">
        <f t="shared" si="467"/>
        <v>5.867956744450769</v>
      </c>
      <c r="AY855" s="70">
        <f>IFERROR(Driver!$K$19/Data!BH855/Data!BI855*Data!BK855*Data!BL855,"")</f>
        <v>-0.35146660290015336</v>
      </c>
      <c r="AZ855" s="70">
        <f t="shared" si="468"/>
        <v>45.811615785554729</v>
      </c>
      <c r="BA855" s="70"/>
      <c r="BB855" s="70"/>
      <c r="BC855" s="70">
        <f t="shared" si="469"/>
        <v>69.15624497194068</v>
      </c>
      <c r="BD855" s="70">
        <f t="shared" si="470"/>
        <v>6.958715187249541</v>
      </c>
      <c r="BE855" s="70">
        <f t="shared" si="471"/>
        <v>0.11759264308063339</v>
      </c>
      <c r="BF855" s="70">
        <f t="shared" si="472"/>
        <v>5.8352508177556688</v>
      </c>
      <c r="BG855" s="70">
        <f t="shared" si="473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219</v>
      </c>
      <c r="BS855" s="8" t="s">
        <v>855</v>
      </c>
      <c r="BT855" s="9" t="s">
        <v>894</v>
      </c>
      <c r="BU855" s="10">
        <v>170</v>
      </c>
      <c r="BV855" s="9" t="s">
        <v>390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305</v>
      </c>
      <c r="CU855" s="10"/>
      <c r="CV855" s="10"/>
      <c r="CW855" s="10"/>
      <c r="CX855" t="e">
        <f>INDEX('Data_Price '!AS$2:AS$1266,MATCH(Data!$DN855,'Data_Price '!$BE$2:$BE$1266,0))</f>
        <v>#N/A</v>
      </c>
      <c r="CY855" t="e">
        <f>INDEX('Data_Price '!AT$2:AT$1266,MATCH(Data!$DN855,'Data_Price '!$BE$2:$BE$1266,0))</f>
        <v>#N/A</v>
      </c>
      <c r="CZ855" t="e">
        <f>INDEX('Data_Price '!AU$2:AU$1266,MATCH(Data!$DN855,'Data_Price '!$BE$2:$BE$1266,0))</f>
        <v>#N/A</v>
      </c>
      <c r="DA855" t="e">
        <f>INDEX('Data_Price '!AV$2:AV$1266,MATCH(Data!$DN855,'Data_Price '!$BE$2:$BE$1266,0))</f>
        <v>#N/A</v>
      </c>
      <c r="DB855" t="e">
        <f>INDEX('Data_Price '!AW$2:AW$1266,MATCH(Data!$DN855,'Data_Price '!$BE$2:$BE$1266,0))</f>
        <v>#N/A</v>
      </c>
      <c r="DC855" t="e">
        <f>INDEX('Data_Price '!AX$2:AX$1266,MATCH(Data!$DN855,'Data_Price '!$BE$2:$BE$1266,0))</f>
        <v>#N/A</v>
      </c>
      <c r="DD855" t="e">
        <f>INDEX('Data_Price '!AY$2:AY$1266,MATCH(Data!$DN855,'Data_Price '!$BE$2:$BE$1266,0))</f>
        <v>#N/A</v>
      </c>
      <c r="DE855" t="e">
        <f>INDEX('Data_Price '!AZ$2:AZ$1266,MATCH(Data!$DN855,'Data_Price '!$BE$2:$BE$1266,0))</f>
        <v>#N/A</v>
      </c>
      <c r="DF855" t="e">
        <f>INDEX('Data_Price '!BA$2:BA$1266,MATCH(Data!$DN855,'Data_Price '!$BE$2:$BE$1266,0))</f>
        <v>#N/A</v>
      </c>
      <c r="DG855" t="e">
        <f>INDEX('Data_Price '!BB$2:BB$1266,MATCH(Data!$DN855,'Data_Price '!$BE$2:$BE$1266,0))</f>
        <v>#N/A</v>
      </c>
      <c r="DH855" t="e">
        <f>INDEX('Data_Price '!BC$2:BC$1266,MATCH(Data!$DN855,'Data_Price '!$BE$2:$BE$1266,0))</f>
        <v>#N/A</v>
      </c>
      <c r="DI855" t="e">
        <f>INDEX('Data_Price '!BD$2:BD$1266,MATCH(Data!$DN855,'Data_Price '!$BE$2:$BE$1266,0))</f>
        <v>#N/A</v>
      </c>
      <c r="DJ855" s="89" t="e">
        <f ca="1">_xll.Connector("TinyUrl.TinyUrl",DA855,0)</f>
        <v>#NAME?</v>
      </c>
      <c r="DK855" s="89" t="e">
        <f ca="1">_xll.Connector("TinyUrl.TinyUrl",DE855,0)</f>
        <v>#NAME?</v>
      </c>
      <c r="DL855" s="89" t="e">
        <f ca="1">_xll.Connector("TinyUrl.TinyUrl",DI855,0)</f>
        <v>#NAME?</v>
      </c>
      <c r="DM855" s="224" t="str">
        <f t="shared" si="474"/>
        <v>Secret 96</v>
      </c>
      <c r="DN855" s="89" t="str">
        <f t="shared" si="475"/>
        <v xml:space="preserve"> VölklSecret 96170 Women's</v>
      </c>
      <c r="DO855" s="227" t="s">
        <v>973</v>
      </c>
    </row>
    <row r="856" spans="2:119" ht="15.45" customHeight="1">
      <c r="B856" s="224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#VALUE!</v>
      </c>
      <c r="F856" s="43" t="b">
        <f>CL856&gt;Driver!$F$56</f>
        <v>0</v>
      </c>
      <c r="G856" s="43" t="b">
        <f>AND(CB856&gt;Driver!$F$55,CB856&lt;Driver!$G$55)</f>
        <v>1</v>
      </c>
      <c r="H856" s="43" t="e">
        <f t="shared" si="442"/>
        <v>#VALUE!</v>
      </c>
      <c r="I856" s="43">
        <f t="shared" si="443"/>
        <v>0</v>
      </c>
      <c r="J856" s="43" t="e">
        <f t="array" ref="J856">NOT(OR(($H$9:$H$1273=TRUE)*($I$9:$I$1273&gt;0)*($BT$9:$BT$1273=BT856)*($K$9:$K$1273&gt;K856)))</f>
        <v>#VALUE!</v>
      </c>
      <c r="K856" s="72">
        <f t="shared" si="444"/>
        <v>0.49723906355982561</v>
      </c>
      <c r="L856" s="72">
        <f t="shared" si="445"/>
        <v>0.57703972282652494</v>
      </c>
      <c r="M856" s="72">
        <f t="shared" si="446"/>
        <v>0.41743840429312618</v>
      </c>
      <c r="N856" s="72">
        <f t="shared" si="447"/>
        <v>0.18179978498703586</v>
      </c>
      <c r="O856" s="72">
        <f t="shared" si="448"/>
        <v>0.33800725795770203</v>
      </c>
      <c r="P856" s="72">
        <f t="shared" si="449"/>
        <v>0.73250816993464063</v>
      </c>
      <c r="Q856" s="72"/>
      <c r="R856" s="72"/>
      <c r="S856" s="72">
        <f t="shared" si="450"/>
        <v>0.78559133537785752</v>
      </c>
      <c r="T856" s="72">
        <f t="shared" si="451"/>
        <v>0.95178773436744091</v>
      </c>
      <c r="U856" s="72">
        <f t="shared" si="452"/>
        <v>0.99591366611955112</v>
      </c>
      <c r="V856" s="72">
        <f t="shared" si="453"/>
        <v>0.66596338753404305</v>
      </c>
      <c r="W856" s="72">
        <f t="shared" si="454"/>
        <v>0.97167787936288885</v>
      </c>
      <c r="X856" s="72">
        <f t="shared" si="455"/>
        <v>0.42296027717347506</v>
      </c>
      <c r="Y856" s="72">
        <f t="shared" si="456"/>
        <v>0.58256159570687382</v>
      </c>
      <c r="Z856" s="72">
        <f t="shared" si="457"/>
        <v>0.81820021501296414</v>
      </c>
      <c r="AA856" s="72">
        <f t="shared" si="458"/>
        <v>0.66199274204229797</v>
      </c>
      <c r="AB856" s="72">
        <f t="shared" si="459"/>
        <v>0.26749183006535937</v>
      </c>
      <c r="AC856" s="72"/>
      <c r="AD856" s="72"/>
      <c r="AE856" s="72">
        <f t="shared" si="460"/>
        <v>0.2144086646221425</v>
      </c>
      <c r="AF856" s="72">
        <f t="shared" si="461"/>
        <v>4.8212265632559058E-2</v>
      </c>
      <c r="AG856" s="72">
        <f t="shared" si="462"/>
        <v>4.0863338804488503E-3</v>
      </c>
      <c r="AH856" s="72">
        <f t="shared" si="463"/>
        <v>0.33403661246595695</v>
      </c>
      <c r="AI856" s="72">
        <f t="shared" si="464"/>
        <v>2.8322120637111155E-2</v>
      </c>
      <c r="AJ856" s="72">
        <f>(AV856-Driver!$K$179)/(Driver!$L$179-Driver!$K$179)</f>
        <v>0.66296027717347505</v>
      </c>
      <c r="AK856" s="72">
        <f>(AW856-Driver!$K$180)/(Driver!$L$180-Driver!$K$180)</f>
        <v>0.42962672419935877</v>
      </c>
      <c r="AL856" s="72">
        <f>(AX856-Driver!$K$181)/(Driver!$L$181-Driver!$K$181)</f>
        <v>0.41820021501296406</v>
      </c>
      <c r="AM856" s="72">
        <f>(AY856-Driver!$K$182)/(Driver!$L$182-Driver!$K$182)</f>
        <v>0.87599274204229793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465"/>
        <v>13.953330619997287</v>
      </c>
      <c r="AW856" s="70">
        <f t="shared" si="466"/>
        <v>42.965973230259813</v>
      </c>
      <c r="AX856" s="70">
        <f t="shared" si="467"/>
        <v>4.7638019351166765</v>
      </c>
      <c r="AY856" s="70">
        <f>IFERROR(Driver!$K$19/Data!BH856/Data!BI856*Data!BK856*Data!BL856,"")</f>
        <v>-0.7591094196744318</v>
      </c>
      <c r="AZ856" s="70">
        <f t="shared" si="468"/>
        <v>38.961280714817569</v>
      </c>
      <c r="BA856" s="70"/>
      <c r="BB856" s="70"/>
      <c r="BC856" s="70">
        <f t="shared" si="469"/>
        <v>70.332168276165618</v>
      </c>
      <c r="BD856" s="70">
        <f t="shared" si="470"/>
        <v>6.3039456131808205</v>
      </c>
      <c r="BE856" s="70">
        <f t="shared" si="471"/>
        <v>9.6074944945590296E-2</v>
      </c>
      <c r="BF856" s="70">
        <f t="shared" si="472"/>
        <v>7.4501012029450511</v>
      </c>
      <c r="BG856" s="70">
        <f t="shared" si="473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219</v>
      </c>
      <c r="BS856" s="8" t="s">
        <v>628</v>
      </c>
      <c r="BT856" s="9" t="s">
        <v>631</v>
      </c>
      <c r="BU856" s="10">
        <v>177</v>
      </c>
      <c r="BV856" s="9" t="s">
        <v>222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301</v>
      </c>
      <c r="CU856" s="9" t="s">
        <v>304</v>
      </c>
      <c r="CV856" s="9" t="s">
        <v>302</v>
      </c>
      <c r="CW856" s="10"/>
      <c r="CX856" t="str">
        <f>INDEX('Data_Price '!AS$2:AS$1266,MATCH(Data!$DN856,'Data_Price '!$BE$2:$BE$1266,0))</f>
        <v>Head Kore 111 Skis - 2022</v>
      </c>
      <c r="CY856" t="str">
        <f>INDEX('Data_Price '!AT$2:AT$1266,MATCH(Data!$DN856,'Data_Price '!$BE$2:$BE$1266,0))</f>
        <v>! OutdoorXL.com</v>
      </c>
      <c r="CZ856">
        <f>INDEX('Data_Price '!AU$2:AU$1266,MATCH(Data!$DN856,'Data_Price '!$BE$2:$BE$1266,0))</f>
        <v>439.95</v>
      </c>
      <c r="DA856" t="str">
        <f>INDEX('Data_Price '!AV$2:AV$1266,MATCH(Data!$DN856,'Data_Price '!$BE$2:$BE$1266,0))</f>
        <v>https://www.google.com/url?q=https://www.outdoorxl.com/head-kore-111.html%3Fprl%3D92-9283x144-1002&amp;sa=U&amp;ved=0ahUKEwiu-qmA0KP2AhWfm2oFHfhFD4cQ2ykIHw&amp;usg=AOvVaw0I-2pkkUEl5gOnkO5buwSE</v>
      </c>
      <c r="DB856" t="str">
        <f>INDEX('Data_Price '!AW$2:AW$1266,MATCH(Data!$DN856,'Data_Price '!$BE$2:$BE$1266,0))</f>
        <v>Head Kore 111 Skis - 2022</v>
      </c>
      <c r="DC856" t="str">
        <f>INDEX('Data_Price '!AX$2:AX$1266,MATCH(Data!$DN856,'Data_Price '!$BE$2:$BE$1266,0))</f>
        <v>Snowcountry.eu</v>
      </c>
      <c r="DD856">
        <f>INDEX('Data_Price '!AY$2:AY$1266,MATCH(Data!$DN856,'Data_Price '!$BE$2:$BE$1266,0))</f>
        <v>453.42</v>
      </c>
      <c r="DE856" t="str">
        <f>INDEX('Data_Price '!AZ$2:AZ$1266,MATCH(Data!$DN856,'Data_Price '!$BE$2:$BE$1266,0))</f>
        <v>https://www.google.com/url?q=https://www.snowcountry.eu/head-kore-111.html%3Fartikel_maat%3D65346%26country%3DUS&amp;sa=U&amp;ved=0ahUKEwiu-qmA0KP2AhWfm2oFHfhFD4cQ2ykIIQ&amp;usg=AOvVaw092h448vSZmTMYTXB-cUEW</v>
      </c>
      <c r="DF856" t="str">
        <f>INDEX('Data_Price '!BA$2:BA$1266,MATCH(Data!$DN856,'Data_Price '!$BE$2:$BE$1266,0))</f>
        <v>Head Kore 111 Skis - 2022</v>
      </c>
      <c r="DG856" t="str">
        <f>INDEX('Data_Price '!BB$2:BB$1266,MATCH(Data!$DN856,'Data_Price '!$BE$2:$BE$1266,0))</f>
        <v>Telemark Pyrenees</v>
      </c>
      <c r="DH856">
        <f>INDEX('Data_Price '!BC$2:BC$1266,MATCH(Data!$DN856,'Data_Price '!$BE$2:$BE$1266,0))</f>
        <v>485.93</v>
      </c>
      <c r="DI856" t="str">
        <f>INDEX('Data_Price '!BD$2:BD$1266,MATCH(Data!$DN856,'Data_Price '!$BE$2:$BE$1266,0))</f>
        <v>https://www.google.com/url?q=https://www.telemark-pyrenees.com/ski/head-kore-111-ski-2022%3Fcurrency%3DUSD%26tax%3Dex_vat%26country%3DUS%26var%3D73478&amp;sa=U&amp;ved=0ahUKEwiu-qmA0KP2AhWfm2oFHfhFD4cQ2ykIHQ&amp;usg=AOvVaw301JDa86nYbCdGvp2h57cm</v>
      </c>
      <c r="DJ856" s="89" t="e">
        <f ca="1">_xll.Connector("TinyUrl.TinyUrl",DA856,0)</f>
        <v>#NAME?</v>
      </c>
      <c r="DK856" s="89" t="e">
        <f ca="1">_xll.Connector("TinyUrl.TinyUrl",DE856,0)</f>
        <v>#NAME?</v>
      </c>
      <c r="DL856" s="89" t="e">
        <f ca="1">_xll.Connector("TinyUrl.TinyUrl",DI856,0)</f>
        <v>#NAME?</v>
      </c>
      <c r="DM856" s="224" t="str">
        <f t="shared" si="474"/>
        <v>Kore 111</v>
      </c>
      <c r="DN856" s="89" t="str">
        <f t="shared" si="475"/>
        <v xml:space="preserve"> HeadKore 111177 Unisex</v>
      </c>
      <c r="DO856" s="227" t="s">
        <v>1127</v>
      </c>
    </row>
    <row r="857" spans="2:119" ht="15.45" customHeight="1">
      <c r="B857" s="224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#VALUE!</v>
      </c>
      <c r="F857" s="43" t="b">
        <f>CL857&gt;Driver!$F$56</f>
        <v>0</v>
      </c>
      <c r="G857" s="43" t="b">
        <f>AND(CB857&gt;Driver!$F$55,CB857&lt;Driver!$G$55)</f>
        <v>0</v>
      </c>
      <c r="H857" s="43" t="e">
        <f t="shared" si="442"/>
        <v>#VALUE!</v>
      </c>
      <c r="I857" s="43">
        <f t="shared" si="443"/>
        <v>0</v>
      </c>
      <c r="J857" s="43" t="e">
        <f t="array" ref="J857">NOT(OR(($H$9:$H$1273=TRUE)*($I$9:$I$1273&gt;0)*($BT$9:$BT$1273=BT857)*($K$9:$K$1273&gt;K857)))</f>
        <v>#VALUE!</v>
      </c>
      <c r="K857" s="72">
        <f t="shared" si="444"/>
        <v>0.65841622662303467</v>
      </c>
      <c r="L857" s="72">
        <f t="shared" si="445"/>
        <v>0.97432600112803158</v>
      </c>
      <c r="M857" s="72">
        <f t="shared" si="446"/>
        <v>0.34250645211803776</v>
      </c>
      <c r="N857" s="72">
        <f t="shared" si="447"/>
        <v>6.1645481565800186E-2</v>
      </c>
      <c r="O857" s="72">
        <f t="shared" si="448"/>
        <v>0.27768760027850925</v>
      </c>
      <c r="P857" s="72">
        <f t="shared" si="449"/>
        <v>0.68818627450980396</v>
      </c>
      <c r="Q857" s="72"/>
      <c r="R857" s="72"/>
      <c r="S857" s="72">
        <f t="shared" si="450"/>
        <v>0.75642427110435706</v>
      </c>
      <c r="T857" s="72">
        <f t="shared" si="451"/>
        <v>0.98876451940347887</v>
      </c>
      <c r="U857" s="72">
        <f t="shared" si="452"/>
        <v>0.92898795013623869</v>
      </c>
      <c r="V857" s="72">
        <f t="shared" si="453"/>
        <v>0.6539630242693486</v>
      </c>
      <c r="W857" s="72">
        <f t="shared" si="454"/>
        <v>0.97086608927381746</v>
      </c>
      <c r="X857" s="72">
        <f t="shared" si="455"/>
        <v>2.5673998871968418E-2</v>
      </c>
      <c r="Y857" s="72">
        <f t="shared" si="456"/>
        <v>0.65749354788196224</v>
      </c>
      <c r="Z857" s="72">
        <f t="shared" si="457"/>
        <v>0.93835451843419981</v>
      </c>
      <c r="AA857" s="72">
        <f t="shared" si="458"/>
        <v>0.72231239972149075</v>
      </c>
      <c r="AB857" s="72">
        <f t="shared" si="459"/>
        <v>0.31181372549019604</v>
      </c>
      <c r="AC857" s="72"/>
      <c r="AD857" s="72"/>
      <c r="AE857" s="72">
        <f t="shared" si="460"/>
        <v>0.24357572889564294</v>
      </c>
      <c r="AF857" s="72">
        <f t="shared" si="461"/>
        <v>1.123548059652113E-2</v>
      </c>
      <c r="AG857" s="72">
        <f t="shared" si="462"/>
        <v>7.1012049863761306E-2</v>
      </c>
      <c r="AH857" s="72">
        <f t="shared" si="463"/>
        <v>0.3460369757306514</v>
      </c>
      <c r="AI857" s="72">
        <f t="shared" si="464"/>
        <v>2.9133910726182554E-2</v>
      </c>
      <c r="AJ857" s="72">
        <f>(AV857-Driver!$K$179)/(Driver!$L$179-Driver!$K$179)</f>
        <v>0.21432600112803157</v>
      </c>
      <c r="AK857" s="72">
        <f>(AW857-Driver!$K$180)/(Driver!$L$180-Driver!$K$180)</f>
        <v>0.48576950718203626</v>
      </c>
      <c r="AL857" s="72">
        <f>(AX857-Driver!$K$181)/(Driver!$L$181-Driver!$K$181)</f>
        <v>0.53835451843419979</v>
      </c>
      <c r="AM857" s="72">
        <f>(AY857-Driver!$K$182)/(Driver!$L$182-Driver!$K$182)</f>
        <v>0.93631239972149072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465"/>
        <v>4.5109211775878446</v>
      </c>
      <c r="AW857" s="70">
        <f t="shared" si="466"/>
        <v>48.456072141112088</v>
      </c>
      <c r="AX857" s="70">
        <f t="shared" si="467"/>
        <v>5.8451906659077979</v>
      </c>
      <c r="AY857" s="70">
        <f>IFERROR(Driver!$K$19/Data!BH857/Data!BI857*Data!BK857*Data!BL857,"")</f>
        <v>-0.38986312643383192</v>
      </c>
      <c r="AZ857" s="70">
        <f t="shared" si="468"/>
        <v>43.000744601638125</v>
      </c>
      <c r="BA857" s="70"/>
      <c r="BB857" s="70"/>
      <c r="BC857" s="70">
        <f t="shared" si="469"/>
        <v>55.203009271359711</v>
      </c>
      <c r="BD857" s="70">
        <f t="shared" si="470"/>
        <v>11.56496581928111</v>
      </c>
      <c r="BE857" s="70">
        <f t="shared" si="471"/>
        <v>0.17115993198340879</v>
      </c>
      <c r="BF857" s="70">
        <f t="shared" si="472"/>
        <v>6.094744479521208</v>
      </c>
      <c r="BG857" s="70">
        <f t="shared" si="473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219</v>
      </c>
      <c r="BS857" s="8" t="s">
        <v>742</v>
      </c>
      <c r="BT857" s="9" t="s">
        <v>751</v>
      </c>
      <c r="BU857" s="10">
        <v>165</v>
      </c>
      <c r="BV857" s="9" t="s">
        <v>222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305</v>
      </c>
      <c r="CU857" s="10"/>
      <c r="CV857" s="10"/>
      <c r="CW857" s="10"/>
      <c r="CX857" t="str">
        <f>INDEX('Data_Price '!AS$2:AS$1266,MATCH(Data!$DN857,'Data_Price '!$BE$2:$BE$1266,0))</f>
        <v>Nordica Enforcer 94 Skis 2022</v>
      </c>
      <c r="CY857" t="str">
        <f>INDEX('Data_Price '!AT$2:AT$1266,MATCH(Data!$DN857,'Data_Price '!$BE$2:$BE$1266,0))</f>
        <v>AlpineShopVT.com</v>
      </c>
      <c r="CZ857">
        <f>INDEX('Data_Price '!AU$2:AU$1266,MATCH(Data!$DN857,'Data_Price '!$BE$2:$BE$1266,0))</f>
        <v>559.99</v>
      </c>
      <c r="DA857" t="str">
        <f>INDEX('Data_Price '!AV$2:AV$1266,MATCH(Data!$DN857,'Data_Price '!$BE$2:$BE$1266,0))</f>
        <v>https://www.google.com/url?q=https://alpineshopvt.com/nordica-enforcer-94-2022/%3Fsku%3D37590&amp;sa=U&amp;ved=0ahUKEwjhtfiA0KP2AhW4lWoFHanODHQQ2ykIHA&amp;usg=AOvVaw2RBao5bZCEFNOGbrLFmCCt</v>
      </c>
      <c r="DB857" t="str">
        <f>INDEX('Data_Price '!AW$2:AW$1266,MATCH(Data!$DN857,'Data_Price '!$BE$2:$BE$1266,0))</f>
        <v>2022 Nordica Enforcer 94 Snow Skis | from Proskiguy 165</v>
      </c>
      <c r="DC857" t="str">
        <f>INDEX('Data_Price '!AX$2:AX$1266,MATCH(Data!$DN857,'Data_Price '!$BE$2:$BE$1266,0))</f>
        <v>The Pro Shop</v>
      </c>
      <c r="DD857">
        <f>INDEX('Data_Price '!AY$2:AY$1266,MATCH(Data!$DN857,'Data_Price '!$BE$2:$BE$1266,0))</f>
        <v>699</v>
      </c>
      <c r="DE857" t="str">
        <f>INDEX('Data_Price '!AZ$2:AZ$1266,MATCH(Data!$DN857,'Data_Price '!$BE$2:$BE$1266,0))</f>
        <v>https://www.google.com/url?url=https://proskiguy.myshopify.com/products/2022-nordica-enforcer-94-snow-skis%3Fvariant%3D39763343867992%26currency%3DUSD%26utm_medium%3Dproduct_sync%26utm_source%3Dgoogle%26utm_content%3Dsag_organic%26utm_campaign%3Dsag_organic&amp;rct=j&amp;q=&amp;esrc=s&amp;sa=U&amp;ved=0ahUKEwixotCA0KP2AhU4lGoFHdZRA5gQsDwIhAE&amp;usg=AOvVaw3PeJ7pC_6dKZb-HzquhvtS</v>
      </c>
      <c r="DF857" t="str">
        <f>INDEX('Data_Price '!BA$2:BA$1266,MATCH(Data!$DN857,'Data_Price '!$BE$2:$BE$1266,0))</f>
        <v>Nordica Enforcer 94 Skis 2022</v>
      </c>
      <c r="DG857" t="str">
        <f>INDEX('Data_Price '!BB$2:BB$1266,MATCH(Data!$DN857,'Data_Price '!$BE$2:$BE$1266,0))</f>
        <v>evo.com</v>
      </c>
      <c r="DH857">
        <f>INDEX('Data_Price '!BC$2:BC$1266,MATCH(Data!$DN857,'Data_Price '!$BE$2:$BE$1266,0))</f>
        <v>699.99</v>
      </c>
      <c r="DI857" t="str">
        <f>INDEX('Data_Price '!BD$2:BD$1266,MATCH(Data!$DN857,'Data_Price '!$BE$2:$BE$1266,0))</f>
        <v>https://www.google.com/url?url=https://www.evo.com/skis/nordica-enforcer-94%3Fimage%3D198254/792323/nordica-enforcer-94-skis-2022-.jpg&amp;rct=j&amp;q=&amp;esrc=s&amp;sa=U&amp;ved=0ahUKEwixotCA0KP2AhU4lGoFHdZRA5gQsDwIdg&amp;usg=AOvVaw3Z188BhIDEfjrzxRy9K-gl</v>
      </c>
      <c r="DJ857" s="89" t="e">
        <f ca="1">_xll.Connector("TinyUrl.TinyUrl",DA857,0)</f>
        <v>#NAME?</v>
      </c>
      <c r="DK857" s="89" t="e">
        <f ca="1">_xll.Connector("TinyUrl.TinyUrl",DE857,0)</f>
        <v>#NAME?</v>
      </c>
      <c r="DL857" s="89" t="e">
        <f ca="1">_xll.Connector("TinyUrl.TinyUrl",DI857,0)</f>
        <v>#NAME?</v>
      </c>
      <c r="DM857" s="224" t="str">
        <f t="shared" si="474"/>
        <v>Enforcer 94</v>
      </c>
      <c r="DN857" s="89" t="str">
        <f t="shared" si="475"/>
        <v xml:space="preserve"> NordicaEnforcer 94165 Unisex</v>
      </c>
      <c r="DO857" s="227" t="s">
        <v>1128</v>
      </c>
    </row>
    <row r="858" spans="2:119" ht="15.45" customHeight="1">
      <c r="B858" s="224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#VALUE!</v>
      </c>
      <c r="F858" s="43" t="b">
        <f>CL858&gt;Driver!$F$56</f>
        <v>0</v>
      </c>
      <c r="G858" s="43" t="b">
        <f>AND(CB858&gt;Driver!$F$55,CB858&lt;Driver!$G$55)</f>
        <v>1</v>
      </c>
      <c r="H858" s="43" t="e">
        <f t="shared" si="442"/>
        <v>#VALUE!</v>
      </c>
      <c r="I858" s="43">
        <f t="shared" si="443"/>
        <v>0</v>
      </c>
      <c r="J858" s="43" t="e">
        <f t="array" ref="J858">NOT(OR(($H$9:$H$1273=TRUE)*($I$9:$I$1273&gt;0)*($BT$9:$BT$1273=BT858)*($K$9:$K$1273&gt;K858)))</f>
        <v>#VALUE!</v>
      </c>
      <c r="K858" s="72">
        <f t="shared" si="444"/>
        <v>0.71144760322341916</v>
      </c>
      <c r="L858" s="72">
        <f t="shared" si="445"/>
        <v>0.89544436387075976</v>
      </c>
      <c r="M858" s="72">
        <f t="shared" si="446"/>
        <v>0.52745084257607844</v>
      </c>
      <c r="N858" s="72">
        <f t="shared" si="447"/>
        <v>0.3095427812559286</v>
      </c>
      <c r="O858" s="72">
        <f t="shared" si="448"/>
        <v>0.30364307980564009</v>
      </c>
      <c r="P858" s="72">
        <f t="shared" si="449"/>
        <v>0.96916666666666662</v>
      </c>
      <c r="Q858" s="72"/>
      <c r="R858" s="72"/>
      <c r="S858" s="72">
        <f t="shared" si="450"/>
        <v>0.66673167800497102</v>
      </c>
      <c r="T858" s="72">
        <f t="shared" si="451"/>
        <v>0.91684129503284484</v>
      </c>
      <c r="U858" s="72">
        <f t="shared" si="452"/>
        <v>0.96283172217022439</v>
      </c>
      <c r="V858" s="72">
        <f t="shared" si="453"/>
        <v>0.80276248365950753</v>
      </c>
      <c r="W858" s="72">
        <f t="shared" si="454"/>
        <v>0.88709429613981183</v>
      </c>
      <c r="X858" s="72">
        <f t="shared" si="455"/>
        <v>0.10455563612924021</v>
      </c>
      <c r="Y858" s="72">
        <f t="shared" si="456"/>
        <v>0.47254915742392151</v>
      </c>
      <c r="Z858" s="72">
        <f t="shared" si="457"/>
        <v>0.6904572187440714</v>
      </c>
      <c r="AA858" s="72">
        <f t="shared" si="458"/>
        <v>0.69635692019435991</v>
      </c>
      <c r="AB858" s="72">
        <f t="shared" si="459"/>
        <v>3.0833333333333351E-2</v>
      </c>
      <c r="AC858" s="72"/>
      <c r="AD858" s="72"/>
      <c r="AE858" s="72">
        <f t="shared" si="460"/>
        <v>0.33326832199502898</v>
      </c>
      <c r="AF858" s="72">
        <f t="shared" si="461"/>
        <v>8.3158704967155161E-2</v>
      </c>
      <c r="AG858" s="72">
        <f t="shared" si="462"/>
        <v>3.7168277829775595E-2</v>
      </c>
      <c r="AH858" s="72">
        <f t="shared" si="463"/>
        <v>0.19723751634049241</v>
      </c>
      <c r="AI858" s="72">
        <f t="shared" si="464"/>
        <v>0.11290570386018818</v>
      </c>
      <c r="AJ858" s="72">
        <f>(AV858-Driver!$K$179)/(Driver!$L$179-Driver!$K$179)</f>
        <v>0.13544436387075978</v>
      </c>
      <c r="AK858" s="72">
        <f>(AW858-Driver!$K$180)/(Driver!$L$180-Driver!$K$180)</f>
        <v>0.14197985076087313</v>
      </c>
      <c r="AL858" s="72">
        <f>(AX858-Driver!$K$181)/(Driver!$L$181-Driver!$K$181)</f>
        <v>0.29045721874407132</v>
      </c>
      <c r="AM858" s="72">
        <f>(AY858-Driver!$K$182)/(Driver!$L$182-Driver!$K$182)</f>
        <v>0.91035692019435988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465"/>
        <v>2.8506986840320172</v>
      </c>
      <c r="AW858" s="70">
        <f t="shared" si="466"/>
        <v>14.837517484452775</v>
      </c>
      <c r="AX858" s="70">
        <f t="shared" si="467"/>
        <v>3.6141149686966418</v>
      </c>
      <c r="AY858" s="70">
        <f>IFERROR(Driver!$K$19/Data!BH858/Data!BI858*Data!BK858*Data!BL858,"")</f>
        <v>-0.54874938297804465</v>
      </c>
      <c r="AZ858" s="70">
        <f t="shared" si="468"/>
        <v>11.772151898734178</v>
      </c>
      <c r="BA858" s="70"/>
      <c r="BB858" s="70"/>
      <c r="BC858" s="70">
        <f t="shared" si="469"/>
        <v>8.6788376979168653</v>
      </c>
      <c r="BD858" s="70">
        <f t="shared" si="470"/>
        <v>3.2112476534954828</v>
      </c>
      <c r="BE858" s="70">
        <f t="shared" si="471"/>
        <v>6.2998902442710975E-2</v>
      </c>
      <c r="BF858" s="70">
        <f t="shared" si="472"/>
        <v>22.900598042273327</v>
      </c>
      <c r="BG858" s="70">
        <f t="shared" si="473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219</v>
      </c>
      <c r="BS858" s="8" t="s">
        <v>950</v>
      </c>
      <c r="BT858" s="9" t="s">
        <v>684</v>
      </c>
      <c r="BU858" s="10">
        <v>159</v>
      </c>
      <c r="BV858" s="9" t="s">
        <v>390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301</v>
      </c>
      <c r="CU858" s="9" t="s">
        <v>302</v>
      </c>
      <c r="CV858" s="10"/>
      <c r="CW858" s="10"/>
      <c r="CX858">
        <f>INDEX('Data_Price '!AS$2:AS$1266,MATCH(Data!$DN858,'Data_Price '!$BE$2:$BE$1266,0))</f>
        <v>0</v>
      </c>
      <c r="CY858">
        <f>INDEX('Data_Price '!AT$2:AT$1266,MATCH(Data!$DN858,'Data_Price '!$BE$2:$BE$1266,0))</f>
        <v>0</v>
      </c>
      <c r="CZ858">
        <f>INDEX('Data_Price '!AU$2:AU$1266,MATCH(Data!$DN858,'Data_Price '!$BE$2:$BE$1266,0))</f>
        <v>0</v>
      </c>
      <c r="DA858">
        <f>INDEX('Data_Price '!AV$2:AV$1266,MATCH(Data!$DN858,'Data_Price '!$BE$2:$BE$1266,0))</f>
        <v>0</v>
      </c>
      <c r="DB858">
        <f>INDEX('Data_Price '!AW$2:AW$1266,MATCH(Data!$DN858,'Data_Price '!$BE$2:$BE$1266,0))</f>
        <v>0</v>
      </c>
      <c r="DC858">
        <f>INDEX('Data_Price '!AX$2:AX$1266,MATCH(Data!$DN858,'Data_Price '!$BE$2:$BE$1266,0))</f>
        <v>0</v>
      </c>
      <c r="DD858">
        <f>INDEX('Data_Price '!AY$2:AY$1266,MATCH(Data!$DN858,'Data_Price '!$BE$2:$BE$1266,0))</f>
        <v>0</v>
      </c>
      <c r="DE858">
        <f>INDEX('Data_Price '!AZ$2:AZ$1266,MATCH(Data!$DN858,'Data_Price '!$BE$2:$BE$1266,0))</f>
        <v>0</v>
      </c>
      <c r="DF858">
        <f>INDEX('Data_Price '!BA$2:BA$1266,MATCH(Data!$DN858,'Data_Price '!$BE$2:$BE$1266,0))</f>
        <v>0</v>
      </c>
      <c r="DG858">
        <f>INDEX('Data_Price '!BB$2:BB$1266,MATCH(Data!$DN858,'Data_Price '!$BE$2:$BE$1266,0))</f>
        <v>0</v>
      </c>
      <c r="DH858">
        <f>INDEX('Data_Price '!BC$2:BC$1266,MATCH(Data!$DN858,'Data_Price '!$BE$2:$BE$1266,0))</f>
        <v>0</v>
      </c>
      <c r="DI858">
        <f>INDEX('Data_Price '!BD$2:BD$1266,MATCH(Data!$DN858,'Data_Price '!$BE$2:$BE$1266,0))</f>
        <v>0</v>
      </c>
      <c r="DJ858" s="89" t="e">
        <f ca="1">_xll.Connector("TinyUrl.TinyUrl",DA858,0)</f>
        <v>#NAME?</v>
      </c>
      <c r="DK858" s="89" t="e">
        <f ca="1">_xll.Connector("TinyUrl.TinyUrl",DE858,0)</f>
        <v>#NAME?</v>
      </c>
      <c r="DL858" s="89" t="e">
        <f ca="1">_xll.Connector("TinyUrl.TinyUrl",DI858,0)</f>
        <v>#NAME?</v>
      </c>
      <c r="DM858" s="224" t="str">
        <f t="shared" si="474"/>
        <v>Mindbender 106 C Alliance</v>
      </c>
      <c r="DN858" s="89" t="str">
        <f t="shared" si="475"/>
        <v xml:space="preserve"> K2Mindbender 106 C Alliance159 Women's</v>
      </c>
      <c r="DO858" s="227"/>
    </row>
    <row r="859" spans="2:119" ht="15.45" customHeight="1">
      <c r="B859" s="224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#VALUE!</v>
      </c>
      <c r="F859" s="43" t="b">
        <f>CL859&gt;Driver!$F$56</f>
        <v>0</v>
      </c>
      <c r="G859" s="43" t="b">
        <f>AND(CB859&gt;Driver!$F$55,CB859&lt;Driver!$G$55)</f>
        <v>0</v>
      </c>
      <c r="H859" s="43" t="e">
        <f t="shared" si="442"/>
        <v>#VALUE!</v>
      </c>
      <c r="I859" s="43">
        <f t="shared" si="443"/>
        <v>0</v>
      </c>
      <c r="J859" s="43" t="e">
        <f t="array" ref="J859">NOT(OR(($H$9:$H$1273=TRUE)*($I$9:$I$1273&gt;0)*($BT$9:$BT$1273=BT859)*($K$9:$K$1273&gt;K859)))</f>
        <v>#VALUE!</v>
      </c>
      <c r="K859" s="72">
        <f t="shared" si="444"/>
        <v>0.58133834486264835</v>
      </c>
      <c r="L859" s="72">
        <f t="shared" si="445"/>
        <v>0.78699218435259044</v>
      </c>
      <c r="M859" s="72">
        <f t="shared" si="446"/>
        <v>0.37568450537270626</v>
      </c>
      <c r="N859" s="72">
        <f t="shared" si="447"/>
        <v>8.3779169038133205E-2</v>
      </c>
      <c r="O859" s="72">
        <f t="shared" si="448"/>
        <v>0.26358480459632527</v>
      </c>
      <c r="P859" s="72">
        <f t="shared" si="449"/>
        <v>0.77968954248366029</v>
      </c>
      <c r="Q859" s="72"/>
      <c r="R859" s="72"/>
      <c r="S859" s="72">
        <f t="shared" si="450"/>
        <v>0.81515495971627527</v>
      </c>
      <c r="T859" s="72">
        <f t="shared" si="451"/>
        <v>0.43457859169762669</v>
      </c>
      <c r="U859" s="72">
        <f t="shared" si="452"/>
        <v>9.9999999999999978E-2</v>
      </c>
      <c r="V859" s="72">
        <f t="shared" si="453"/>
        <v>0.6004004415597386</v>
      </c>
      <c r="W859" s="72">
        <f t="shared" si="454"/>
        <v>0.96531505777563797</v>
      </c>
      <c r="X859" s="72">
        <f t="shared" si="455"/>
        <v>0.21300781564740956</v>
      </c>
      <c r="Y859" s="72">
        <f t="shared" si="456"/>
        <v>0.62431549462729374</v>
      </c>
      <c r="Z859" s="72">
        <f t="shared" si="457"/>
        <v>0.91622083096186679</v>
      </c>
      <c r="AA859" s="72">
        <f t="shared" si="458"/>
        <v>0.73641519540367473</v>
      </c>
      <c r="AB859" s="72">
        <f t="shared" si="459"/>
        <v>0.22031045751633976</v>
      </c>
      <c r="AC859" s="72"/>
      <c r="AD859" s="72"/>
      <c r="AE859" s="72">
        <f t="shared" si="460"/>
        <v>0.1848450402837247</v>
      </c>
      <c r="AF859" s="72">
        <f t="shared" si="461"/>
        <v>0.56542140830237331</v>
      </c>
      <c r="AG859" s="72">
        <f t="shared" si="462"/>
        <v>0.9</v>
      </c>
      <c r="AH859" s="72">
        <f t="shared" si="463"/>
        <v>0.39959955844026135</v>
      </c>
      <c r="AI859" s="72">
        <f t="shared" si="464"/>
        <v>3.468494222436206E-2</v>
      </c>
      <c r="AJ859" s="72">
        <f>(AV859-Driver!$K$179)/(Driver!$L$179-Driver!$K$179)</f>
        <v>2.6992184352590438E-2</v>
      </c>
      <c r="AK859" s="72">
        <f>(AW859-Driver!$K$180)/(Driver!$L$180-Driver!$K$180)</f>
        <v>0.39933356025432254</v>
      </c>
      <c r="AL859" s="72">
        <f>(AX859-Driver!$K$181)/(Driver!$L$181-Driver!$K$181)</f>
        <v>0.51622083096186677</v>
      </c>
      <c r="AM859" s="72">
        <f>(AY859-Driver!$K$182)/(Driver!$L$182-Driver!$K$182)</f>
        <v>0.9504151954036747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465"/>
        <v>0.56810473477140133</v>
      </c>
      <c r="AW859" s="70">
        <f t="shared" si="466"/>
        <v>40.003660755792211</v>
      </c>
      <c r="AX859" s="70">
        <f t="shared" si="467"/>
        <v>5.6459874786568012</v>
      </c>
      <c r="AY859" s="70">
        <f>IFERROR(Driver!$K$19/Data!BH859/Data!BI859*Data!BK859*Data!BL859,"")</f>
        <v>-0.30353297751834346</v>
      </c>
      <c r="AZ859" s="70">
        <f t="shared" si="468"/>
        <v>34.661206254653756</v>
      </c>
      <c r="BA859" s="70"/>
      <c r="BB859" s="70"/>
      <c r="BC859" s="70">
        <f t="shared" si="469"/>
        <v>85.667025743485013</v>
      </c>
      <c r="BD859" s="70">
        <f t="shared" si="470"/>
        <v>60.609438461890718</v>
      </c>
      <c r="BE859" s="70">
        <f t="shared" si="471"/>
        <v>1</v>
      </c>
      <c r="BF859" s="70">
        <f t="shared" si="472"/>
        <v>4.5227060911307723E-2</v>
      </c>
      <c r="BG859" s="70">
        <f t="shared" si="473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219</v>
      </c>
      <c r="BS859" s="8" t="s">
        <v>742</v>
      </c>
      <c r="BT859" s="9" t="s">
        <v>761</v>
      </c>
      <c r="BU859" s="10">
        <v>160</v>
      </c>
      <c r="BV859" s="9" t="s">
        <v>222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307</v>
      </c>
      <c r="CU859" s="10"/>
      <c r="CV859" s="10"/>
      <c r="CW859" s="10"/>
      <c r="CX859">
        <f>INDEX('Data_Price '!AS$2:AS$1266,MATCH(Data!$DN859,'Data_Price '!$BE$2:$BE$1266,0))</f>
        <v>0</v>
      </c>
      <c r="CY859">
        <f>INDEX('Data_Price '!AT$2:AT$1266,MATCH(Data!$DN859,'Data_Price '!$BE$2:$BE$1266,0))</f>
        <v>0</v>
      </c>
      <c r="CZ859">
        <f>INDEX('Data_Price '!AU$2:AU$1266,MATCH(Data!$DN859,'Data_Price '!$BE$2:$BE$1266,0))</f>
        <v>0</v>
      </c>
      <c r="DA859">
        <f>INDEX('Data_Price '!AV$2:AV$1266,MATCH(Data!$DN859,'Data_Price '!$BE$2:$BE$1266,0))</f>
        <v>0</v>
      </c>
      <c r="DB859">
        <f>INDEX('Data_Price '!AW$2:AW$1266,MATCH(Data!$DN859,'Data_Price '!$BE$2:$BE$1266,0))</f>
        <v>0</v>
      </c>
      <c r="DC859">
        <f>INDEX('Data_Price '!AX$2:AX$1266,MATCH(Data!$DN859,'Data_Price '!$BE$2:$BE$1266,0))</f>
        <v>0</v>
      </c>
      <c r="DD859">
        <f>INDEX('Data_Price '!AY$2:AY$1266,MATCH(Data!$DN859,'Data_Price '!$BE$2:$BE$1266,0))</f>
        <v>0</v>
      </c>
      <c r="DE859">
        <f>INDEX('Data_Price '!AZ$2:AZ$1266,MATCH(Data!$DN859,'Data_Price '!$BE$2:$BE$1266,0))</f>
        <v>0</v>
      </c>
      <c r="DF859">
        <f>INDEX('Data_Price '!BA$2:BA$1266,MATCH(Data!$DN859,'Data_Price '!$BE$2:$BE$1266,0))</f>
        <v>0</v>
      </c>
      <c r="DG859">
        <f>INDEX('Data_Price '!BB$2:BB$1266,MATCH(Data!$DN859,'Data_Price '!$BE$2:$BE$1266,0))</f>
        <v>0</v>
      </c>
      <c r="DH859">
        <f>INDEX('Data_Price '!BC$2:BC$1266,MATCH(Data!$DN859,'Data_Price '!$BE$2:$BE$1266,0))</f>
        <v>0</v>
      </c>
      <c r="DI859">
        <f>INDEX('Data_Price '!BD$2:BD$1266,MATCH(Data!$DN859,'Data_Price '!$BE$2:$BE$1266,0))</f>
        <v>0</v>
      </c>
      <c r="DJ859" s="89" t="e">
        <f ca="1">_xll.Connector("TinyUrl.TinyUrl",DA859,0)</f>
        <v>#NAME?</v>
      </c>
      <c r="DK859" s="89" t="e">
        <f ca="1">_xll.Connector("TinyUrl.TinyUrl",DE859,0)</f>
        <v>#NAME?</v>
      </c>
      <c r="DL859" s="89" t="e">
        <f ca="1">_xll.Connector("TinyUrl.TinyUrl",DI859,0)</f>
        <v>#NAME?</v>
      </c>
      <c r="DM859" s="224" t="str">
        <f t="shared" si="474"/>
        <v>Spitfire 70 Pro</v>
      </c>
      <c r="DN859" s="89" t="str">
        <f t="shared" si="475"/>
        <v xml:space="preserve"> NordicaSpitfire 70 Pro160 Unisex</v>
      </c>
      <c r="DO859" s="227"/>
    </row>
    <row r="860" spans="2:119" ht="15.45" customHeight="1">
      <c r="B860" s="224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#VALUE!</v>
      </c>
      <c r="F860" s="43" t="b">
        <f>CL860&gt;Driver!$F$56</f>
        <v>1</v>
      </c>
      <c r="G860" s="43" t="b">
        <f>AND(CB860&gt;Driver!$F$55,CB860&lt;Driver!$G$55)</f>
        <v>0</v>
      </c>
      <c r="H860" s="43" t="e">
        <f t="shared" si="442"/>
        <v>#VALUE!</v>
      </c>
      <c r="I860" s="43">
        <f t="shared" si="443"/>
        <v>0</v>
      </c>
      <c r="J860" s="43" t="e">
        <f t="array" ref="J860">NOT(OR(($H$9:$H$1273=TRUE)*($I$9:$I$1273&gt;0)*($BT$9:$BT$1273=BT860)*($K$9:$K$1273&gt;K860)))</f>
        <v>#VALUE!</v>
      </c>
      <c r="K860" s="72">
        <f t="shared" si="444"/>
        <v>0.6631742402699603</v>
      </c>
      <c r="L860" s="72">
        <f t="shared" si="445"/>
        <v>0.99537829344935946</v>
      </c>
      <c r="M860" s="72">
        <f t="shared" si="446"/>
        <v>0.33097018709056103</v>
      </c>
      <c r="N860" s="72">
        <f t="shared" si="447"/>
        <v>-5.2184911149054436E-2</v>
      </c>
      <c r="O860" s="72">
        <f t="shared" si="448"/>
        <v>0.29959710640766579</v>
      </c>
      <c r="P860" s="72">
        <f t="shared" si="449"/>
        <v>0.74549836601307196</v>
      </c>
      <c r="Q860" s="72"/>
      <c r="R860" s="72"/>
      <c r="S860" s="72">
        <f t="shared" si="450"/>
        <v>0.81268721194104521</v>
      </c>
      <c r="T860" s="72">
        <f t="shared" si="451"/>
        <v>0.88120080183905514</v>
      </c>
      <c r="U860" s="72">
        <f t="shared" si="452"/>
        <v>0.9849162875131684</v>
      </c>
      <c r="V860" s="72">
        <f t="shared" si="453"/>
        <v>0.61209380899944521</v>
      </c>
      <c r="W860" s="72">
        <f t="shared" si="454"/>
        <v>0.98990760419293256</v>
      </c>
      <c r="X860" s="72">
        <f t="shared" si="455"/>
        <v>4.6217065506405641E-3</v>
      </c>
      <c r="Y860" s="72">
        <f t="shared" si="456"/>
        <v>0.66902981290943897</v>
      </c>
      <c r="Z860" s="72">
        <f t="shared" si="457"/>
        <v>1.0521849111490544</v>
      </c>
      <c r="AA860" s="72">
        <f t="shared" si="458"/>
        <v>0.70040289359233421</v>
      </c>
      <c r="AB860" s="72">
        <f t="shared" si="459"/>
        <v>0.25450163398692804</v>
      </c>
      <c r="AC860" s="72"/>
      <c r="AD860" s="72"/>
      <c r="AE860" s="72">
        <f t="shared" si="460"/>
        <v>0.18731278805895479</v>
      </c>
      <c r="AF860" s="72">
        <f t="shared" si="461"/>
        <v>0.11879919816094484</v>
      </c>
      <c r="AG860" s="72">
        <f t="shared" si="462"/>
        <v>1.5083712486831616E-2</v>
      </c>
      <c r="AH860" s="72">
        <f t="shared" si="463"/>
        <v>0.38790619100055479</v>
      </c>
      <c r="AI860" s="72">
        <f t="shared" si="464"/>
        <v>1.0092395807067459E-2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0.44145917102234605</v>
      </c>
      <c r="AL860" s="72">
        <f>(AX860-Driver!$K$181)/(Driver!$L$181-Driver!$K$181)</f>
        <v>0.65218491114905452</v>
      </c>
      <c r="AM860" s="72">
        <f>(AY860-Driver!$K$182)/(Driver!$L$182-Driver!$K$182)</f>
        <v>0.91440289359233418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465"/>
        <v>5.1485551485551486</v>
      </c>
      <c r="AW860" s="70">
        <f t="shared" si="466"/>
        <v>44.123046320769831</v>
      </c>
      <c r="AX860" s="70">
        <f t="shared" si="467"/>
        <v>6.8696642003414912</v>
      </c>
      <c r="AY860" s="70">
        <f>IFERROR(Driver!$K$19/Data!BH860/Data!BI860*Data!BK860*Data!BL860,"")</f>
        <v>-0.52398198977270505</v>
      </c>
      <c r="AZ860" s="70">
        <f t="shared" si="468"/>
        <v>37.777364110201042</v>
      </c>
      <c r="BA860" s="70"/>
      <c r="BB860" s="70"/>
      <c r="BC860" s="70">
        <f t="shared" si="469"/>
        <v>84.386987816968954</v>
      </c>
      <c r="BD860" s="70">
        <f t="shared" si="470"/>
        <v>21.084164232102985</v>
      </c>
      <c r="BE860" s="70">
        <f t="shared" si="471"/>
        <v>8.5079528147770145E-2</v>
      </c>
      <c r="BF860" s="70">
        <f t="shared" si="472"/>
        <v>1.3659107626705005</v>
      </c>
      <c r="BG860" s="70">
        <f t="shared" si="473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219</v>
      </c>
      <c r="BS860" s="8" t="s">
        <v>742</v>
      </c>
      <c r="BT860" s="9" t="s">
        <v>759</v>
      </c>
      <c r="BU860" s="10">
        <v>185</v>
      </c>
      <c r="BV860" s="9" t="s">
        <v>222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303</v>
      </c>
      <c r="CU860" s="10"/>
      <c r="CV860" s="10"/>
      <c r="CW860" s="10"/>
      <c r="CX860" t="str">
        <f>INDEX('Data_Price '!AS$2:AS$1266,MATCH(Data!$DN860,'Data_Price '!$BE$2:$BE$1266,0))</f>
        <v>Nordica Soul Rider 87 Skis 2022 185</v>
      </c>
      <c r="CY860" t="str">
        <f>INDEX('Data_Price '!AT$2:AT$1266,MATCH(Data!$DN860,'Data_Price '!$BE$2:$BE$1266,0))</f>
        <v>AlpineShopVT.com</v>
      </c>
      <c r="CZ860">
        <f>INDEX('Data_Price '!AU$2:AU$1266,MATCH(Data!$DN860,'Data_Price '!$BE$2:$BE$1266,0))</f>
        <v>399.99</v>
      </c>
      <c r="DA860" t="str">
        <f>INDEX('Data_Price '!AV$2:AV$1266,MATCH(Data!$DN860,'Data_Price '!$BE$2:$BE$1266,0))</f>
        <v>https://www.google.com/url?url=https://alpineshopvt.com/nordica-soulrider-87-2022/%3Fsku%3D40451&amp;rct=j&amp;q=&amp;esrc=s&amp;sa=U&amp;ved=0ahUKEwjZpN2B0KP2AhVRl2oFHbcbCSoQsDwIQw&amp;usg=AOvVaw3ccjM0GRbQvtlQh8q2-wL9</v>
      </c>
      <c r="DB860" t="str">
        <f>INDEX('Data_Price '!AW$2:AW$1266,MATCH(Data!$DN860,'Data_Price '!$BE$2:$BE$1266,0))</f>
        <v>Nordica Soul Rider 87 Skis 2022 185</v>
      </c>
      <c r="DC860" t="str">
        <f>INDEX('Data_Price '!AX$2:AX$1266,MATCH(Data!$DN860,'Data_Price '!$BE$2:$BE$1266,0))</f>
        <v>AlpineShopVT.com</v>
      </c>
      <c r="DD860">
        <f>INDEX('Data_Price '!AY$2:AY$1266,MATCH(Data!$DN860,'Data_Price '!$BE$2:$BE$1266,0))</f>
        <v>399.99</v>
      </c>
      <c r="DE860" t="str">
        <f>INDEX('Data_Price '!AZ$2:AZ$1266,MATCH(Data!$DN860,'Data_Price '!$BE$2:$BE$1266,0))</f>
        <v>https://www.google.com/url?q=https://alpineshopvt.com/nordica-soulrider-87-2022/%3Fsku%3D40451&amp;sa=U&amp;ved=0ahUKEwjti4uC0KP2AhU8lGoFHXdkDHAQ2ykIGA&amp;usg=AOvVaw2ST0Oi2sMkk-eOpk00YVFX</v>
      </c>
      <c r="DF860" t="str">
        <f>INDEX('Data_Price '!BA$2:BA$1266,MATCH(Data!$DN860,'Data_Price '!$BE$2:$BE$1266,0))</f>
        <v>Nordica Soul Rider 87 Skis 2022 185</v>
      </c>
      <c r="DG860" t="str">
        <f>INDEX('Data_Price '!BB$2:BB$1266,MATCH(Data!$DN860,'Data_Price '!$BE$2:$BE$1266,0))</f>
        <v>Skis.com</v>
      </c>
      <c r="DH860">
        <f>INDEX('Data_Price '!BC$2:BC$1266,MATCH(Data!$DN860,'Data_Price '!$BE$2:$BE$1266,0))</f>
        <v>499.99</v>
      </c>
      <c r="DI860" t="str">
        <f>INDEX('Data_Price '!BD$2:BD$1266,MATCH(Data!$DN860,'Data_Price '!$BE$2:$BE$1266,0))</f>
        <v>https://www.google.com/url?q=https://www.skis.com/Nordica-Soul-Rider-87-Skis/615504P,default,pd.html%3Fsrc%3Dcpc&amp;sa=U&amp;ved=0ahUKEwjti4uC0KP2AhU8lGoFHXdkDHAQ2ykIGg&amp;usg=AOvVaw19ZtYe_48h94sUGueav3g0</v>
      </c>
      <c r="DJ860" s="89" t="e">
        <f ca="1">_xll.Connector("TinyUrl.TinyUrl",DA860,0)</f>
        <v>#NAME?</v>
      </c>
      <c r="DK860" s="89" t="e">
        <f ca="1">_xll.Connector("TinyUrl.TinyUrl",DE860,0)</f>
        <v>#NAME?</v>
      </c>
      <c r="DL860" s="89" t="e">
        <f ca="1">_xll.Connector("TinyUrl.TinyUrl",DI860,0)</f>
        <v>#NAME?</v>
      </c>
      <c r="DM860" s="224" t="str">
        <f t="shared" si="474"/>
        <v>Soul Rider 87</v>
      </c>
      <c r="DN860" s="89" t="str">
        <f t="shared" si="475"/>
        <v xml:space="preserve"> NordicaSoul Rider 87185 Unisex</v>
      </c>
      <c r="DO860" s="227"/>
    </row>
    <row r="861" spans="2:119" ht="15.45" customHeight="1">
      <c r="B861" s="224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#VALUE!</v>
      </c>
      <c r="F861" s="43" t="b">
        <f>CL861&gt;Driver!$F$56</f>
        <v>1</v>
      </c>
      <c r="G861" s="43" t="b">
        <f>AND(CB861&gt;Driver!$F$55,CB861&lt;Driver!$G$55)</f>
        <v>1</v>
      </c>
      <c r="H861" s="43" t="e">
        <f t="shared" si="442"/>
        <v>#VALUE!</v>
      </c>
      <c r="I861" s="43">
        <f t="shared" si="443"/>
        <v>0</v>
      </c>
      <c r="J861" s="43" t="e">
        <f t="array" ref="J861">NOT(OR(($H$9:$H$1273=TRUE)*($I$9:$I$1273&gt;0)*($BT$9:$BT$1273=BT861)*($K$9:$K$1273&gt;K861)))</f>
        <v>#VALUE!</v>
      </c>
      <c r="K861" s="72">
        <f t="shared" si="444"/>
        <v>0.56779076595741895</v>
      </c>
      <c r="L861" s="72">
        <f t="shared" si="445"/>
        <v>0.76284263959390874</v>
      </c>
      <c r="M861" s="72">
        <f t="shared" si="446"/>
        <v>0.37273889232092916</v>
      </c>
      <c r="N861" s="72">
        <f t="shared" si="447"/>
        <v>-9.3290330740529948E-2</v>
      </c>
      <c r="O861" s="72">
        <f t="shared" si="448"/>
        <v>0.30003641946802317</v>
      </c>
      <c r="P861" s="72">
        <f t="shared" si="449"/>
        <v>0.91147058823529414</v>
      </c>
      <c r="Q861" s="72"/>
      <c r="R861" s="72"/>
      <c r="S861" s="72">
        <f t="shared" si="450"/>
        <v>0.71233685768713539</v>
      </c>
      <c r="T861" s="72">
        <f t="shared" si="451"/>
        <v>0.9536600617564851</v>
      </c>
      <c r="U861" s="72">
        <f t="shared" si="452"/>
        <v>0.90589628801981925</v>
      </c>
      <c r="V861" s="72">
        <f t="shared" si="453"/>
        <v>0.96887216566904621</v>
      </c>
      <c r="W861" s="72">
        <f t="shared" si="454"/>
        <v>0.98493092991913744</v>
      </c>
      <c r="X861" s="72">
        <f t="shared" si="455"/>
        <v>0.23715736040609131</v>
      </c>
      <c r="Y861" s="72">
        <f t="shared" si="456"/>
        <v>0.62726110767907084</v>
      </c>
      <c r="Z861" s="72">
        <f t="shared" si="457"/>
        <v>1.0932903307405299</v>
      </c>
      <c r="AA861" s="72">
        <f t="shared" si="458"/>
        <v>0.69996358053197683</v>
      </c>
      <c r="AB861" s="72">
        <f t="shared" si="459"/>
        <v>8.8529411764705829E-2</v>
      </c>
      <c r="AC861" s="72"/>
      <c r="AD861" s="72"/>
      <c r="AE861" s="72">
        <f t="shared" si="460"/>
        <v>0.28766314231286466</v>
      </c>
      <c r="AF861" s="72">
        <f t="shared" si="461"/>
        <v>4.63399382435149E-2</v>
      </c>
      <c r="AG861" s="72">
        <f t="shared" si="462"/>
        <v>9.4103711980180707E-2</v>
      </c>
      <c r="AH861" s="72">
        <f t="shared" si="463"/>
        <v>3.1127834330953841E-2</v>
      </c>
      <c r="AI861" s="72">
        <f t="shared" si="464"/>
        <v>1.5069070080862536E-2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0.29052756345478264</v>
      </c>
      <c r="AL861" s="72">
        <f>(AX861-Driver!$K$181)/(Driver!$L$181-Driver!$K$181)</f>
        <v>0.69329033074052993</v>
      </c>
      <c r="AM861" s="72">
        <f>(AY861-Driver!$K$182)/(Driver!$L$182-Driver!$K$182)</f>
        <v>0.91396358053197679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465"/>
        <v>10.042735042735043</v>
      </c>
      <c r="AW861" s="70">
        <f t="shared" si="466"/>
        <v>29.363723567290876</v>
      </c>
      <c r="AX861" s="70">
        <f t="shared" si="467"/>
        <v>7.2396129766647697</v>
      </c>
      <c r="AY861" s="70">
        <f>IFERROR(Driver!$K$19/Data!BH861/Data!BI861*Data!BK861*Data!BL861,"")</f>
        <v>-0.52667124109392194</v>
      </c>
      <c r="AZ861" s="70">
        <f t="shared" si="468"/>
        <v>22.650781831720028</v>
      </c>
      <c r="BA861" s="70"/>
      <c r="BB861" s="70"/>
      <c r="BC861" s="70">
        <f t="shared" si="469"/>
        <v>32.334561441121096</v>
      </c>
      <c r="BD861" s="70">
        <f t="shared" si="470"/>
        <v>6.4696432695434059</v>
      </c>
      <c r="BE861" s="70">
        <f t="shared" si="471"/>
        <v>6.0736249329226832E-3</v>
      </c>
      <c r="BF861" s="70">
        <f t="shared" si="472"/>
        <v>41.661519638687757</v>
      </c>
      <c r="BG861" s="70">
        <f t="shared" si="473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219</v>
      </c>
      <c r="BS861" s="8" t="s">
        <v>812</v>
      </c>
      <c r="BT861" s="9" t="s">
        <v>821</v>
      </c>
      <c r="BU861" s="10">
        <v>186</v>
      </c>
      <c r="BV861" s="9" t="s">
        <v>222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301</v>
      </c>
      <c r="CU861" s="10"/>
      <c r="CV861" s="10"/>
      <c r="CW861" s="10"/>
      <c r="CX861" t="str">
        <f>INDEX('Data_Price '!AS$2:AS$1266,MATCH(Data!$DN861,'Data_Price '!$BE$2:$BE$1266,0))</f>
        <v>Salomon QST Blank Skis</v>
      </c>
      <c r="CY861" t="str">
        <f>INDEX('Data_Price '!AT$2:AT$1266,MATCH(Data!$DN861,'Data_Price '!$BE$2:$BE$1266,0))</f>
        <v>Gravity Coalition</v>
      </c>
      <c r="CZ861">
        <f>INDEX('Data_Price '!AU$2:AU$1266,MATCH(Data!$DN861,'Data_Price '!$BE$2:$BE$1266,0))</f>
        <v>599.95000000000005</v>
      </c>
      <c r="DA861" t="str">
        <f>INDEX('Data_Price '!AV$2:AV$1266,MATCH(Data!$DN861,'Data_Price '!$BE$2:$BE$1266,0))</f>
        <v>https://www.google.com/url?q=https://gravitycoalition.com/products/salomon-qst-blank-skis%3Fvariant%3D40505081168067%26currency%3DUSD%26utm_medium%3Dproduct_sync%26utm_source%3Dgoogle%26utm_content%3Dsag_organic%26utm_campaign%3Dsag_organic&amp;sa=U&amp;ved=0ahUKEwjJrcuC0KP2AhWnm2oFHcJPCpAQ2ykIHg&amp;usg=AOvVaw0C3BAMxb1Q_5PjWk4oocAC</v>
      </c>
      <c r="DB861" t="str">
        <f>INDEX('Data_Price '!AW$2:AW$1266,MATCH(Data!$DN861,'Data_Price '!$BE$2:$BE$1266,0))</f>
        <v>Salomon QST Blank White/Light Grey / 186cm</v>
      </c>
      <c r="DC861" t="str">
        <f>INDEX('Data_Price '!AX$2:AX$1266,MATCH(Data!$DN861,'Data_Price '!$BE$2:$BE$1266,0))</f>
        <v>Sundance Ski and Board Shop</v>
      </c>
      <c r="DD861">
        <f>INDEX('Data_Price '!AY$2:AY$1266,MATCH(Data!$DN861,'Data_Price '!$BE$2:$BE$1266,0))</f>
        <v>670.6</v>
      </c>
      <c r="DE861" t="str">
        <f>INDEX('Data_Price '!AZ$2:AZ$1266,MATCH(Data!$DN861,'Data_Price '!$BE$2:$BE$1266,0))</f>
        <v>https://www.google.com/url?url=https://sundanceskishop.com/products/salomon-qst-blank%3Fvariant%3D39372457345122%26currency%3DCAD%26utm_medium%3Dproduct_sync%26utm_source%3Dgoogle%26utm_content%3Dsag_organic%26utm_campaign%3Dsag_organic&amp;rct=j&amp;q=&amp;esrc=s&amp;sa=U&amp;ved=0ahUKEwinkqaC0KP2AhVNlmoFHQL1C7oQ2SkIaQ&amp;usg=AOvVaw0BtG0ILBH6CUvIMtgtPqxP</v>
      </c>
      <c r="DF861" t="str">
        <f>INDEX('Data_Price '!BA$2:BA$1266,MATCH(Data!$DN861,'Data_Price '!$BE$2:$BE$1266,0))</f>
        <v>Salomon N QST Blank Skis - 2022 186cm / White/Light Grey</v>
      </c>
      <c r="DG861" t="str">
        <f>INDEX('Data_Price '!BB$2:BB$1266,MATCH(Data!$DN861,'Data_Price '!$BE$2:$BE$1266,0))</f>
        <v>Glacier Ski Shop</v>
      </c>
      <c r="DH861">
        <f>INDEX('Data_Price '!BC$2:BC$1266,MATCH(Data!$DN861,'Data_Price '!$BE$2:$BE$1266,0))</f>
        <v>749</v>
      </c>
      <c r="DI861" t="str">
        <f>INDEX('Data_Price '!BD$2:BD$1266,MATCH(Data!$DN861,'Data_Price '!$BE$2:$BE$1266,0))</f>
        <v>https://www.google.com/url?url=https://glacierskishop.com/products/salomon-n-qst-blank-skis-2022%3Fvariant%3D39598908375143%26currency%3DUSD%26utm_medium%3Dproduct_sync%26utm_source%3Dgoogle%26utm_content%3Dsag_organic%26utm_campaign%3Dsag_organic&amp;rct=j&amp;q=&amp;esrc=s&amp;sa=U&amp;ved=0ahUKEwinkqaC0KP2AhVNlmoFHQL1C7oQ2SkIdQ&amp;usg=AOvVaw0JDxN5jVTCxnqVtKNFMEC3</v>
      </c>
      <c r="DJ861" s="89" t="e">
        <f ca="1">_xll.Connector("TinyUrl.TinyUrl",DA861,0)</f>
        <v>#NAME?</v>
      </c>
      <c r="DK861" s="89" t="e">
        <f ca="1">_xll.Connector("TinyUrl.TinyUrl",DE861,0)</f>
        <v>#NAME?</v>
      </c>
      <c r="DL861" s="89" t="e">
        <f ca="1">_xll.Connector("TinyUrl.TinyUrl",DI861,0)</f>
        <v>#NAME?</v>
      </c>
      <c r="DM861" s="224" t="str">
        <f t="shared" si="474"/>
        <v>QST Blank</v>
      </c>
      <c r="DN861" s="89" t="str">
        <f t="shared" si="475"/>
        <v xml:space="preserve"> SalomonQST Blank186 Unisex</v>
      </c>
      <c r="DO861" s="227" t="s">
        <v>1129</v>
      </c>
    </row>
    <row r="862" spans="2:119" ht="15.45" customHeight="1">
      <c r="B862" s="224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#VALUE!</v>
      </c>
      <c r="F862" s="43" t="b">
        <f>CL862&gt;Driver!$F$56</f>
        <v>0</v>
      </c>
      <c r="G862" s="43" t="b">
        <f>AND(CB862&gt;Driver!$F$55,CB862&lt;Driver!$G$55)</f>
        <v>0</v>
      </c>
      <c r="H862" s="43" t="e">
        <f t="shared" si="442"/>
        <v>#VALUE!</v>
      </c>
      <c r="I862" s="43">
        <f t="shared" si="443"/>
        <v>0</v>
      </c>
      <c r="J862" s="43" t="e">
        <f t="array" ref="J862">NOT(OR(($H$9:$H$1273=TRUE)*($I$9:$I$1273&gt;0)*($BT$9:$BT$1273=BT862)*($K$9:$K$1273&gt;K862)))</f>
        <v>#VALUE!</v>
      </c>
      <c r="K862" s="72">
        <f t="shared" si="444"/>
        <v>0.7184746939855674</v>
      </c>
      <c r="L862" s="72">
        <f t="shared" si="445"/>
        <v>0.84508581097413582</v>
      </c>
      <c r="M862" s="72">
        <f t="shared" si="446"/>
        <v>0.59186357699699887</v>
      </c>
      <c r="N862" s="72">
        <f t="shared" si="447"/>
        <v>0.43475621324226899</v>
      </c>
      <c r="O862" s="72">
        <f t="shared" si="448"/>
        <v>0.37936392951343367</v>
      </c>
      <c r="P862" s="72">
        <f t="shared" si="449"/>
        <v>0.96147058823529419</v>
      </c>
      <c r="Q862" s="72"/>
      <c r="R862" s="72"/>
      <c r="S862" s="72">
        <f t="shared" si="450"/>
        <v>0.69754161341205512</v>
      </c>
      <c r="T862" s="72">
        <f t="shared" si="451"/>
        <v>0.89353321338449998</v>
      </c>
      <c r="U862" s="72">
        <f t="shared" si="452"/>
        <v>0.61908583369387205</v>
      </c>
      <c r="V862" s="72">
        <f t="shared" si="453"/>
        <v>0.6339803266406826</v>
      </c>
      <c r="W862" s="72">
        <f t="shared" si="454"/>
        <v>0.85589244851258584</v>
      </c>
      <c r="X862" s="72">
        <f t="shared" si="455"/>
        <v>0.15491418902586415</v>
      </c>
      <c r="Y862" s="72">
        <f t="shared" si="456"/>
        <v>0.40813642300300107</v>
      </c>
      <c r="Z862" s="72">
        <f t="shared" si="457"/>
        <v>0.56524378675773101</v>
      </c>
      <c r="AA862" s="72">
        <f t="shared" si="458"/>
        <v>0.62063607048656633</v>
      </c>
      <c r="AB862" s="72">
        <f t="shared" si="459"/>
        <v>3.852941176470584E-2</v>
      </c>
      <c r="AC862" s="72"/>
      <c r="AD862" s="72"/>
      <c r="AE862" s="72">
        <f t="shared" si="460"/>
        <v>0.30245838658794488</v>
      </c>
      <c r="AF862" s="72">
        <f t="shared" si="461"/>
        <v>0.10646678661549999</v>
      </c>
      <c r="AG862" s="72">
        <f t="shared" si="462"/>
        <v>0.38091416630612795</v>
      </c>
      <c r="AH862" s="72">
        <f t="shared" si="463"/>
        <v>0.3660196733593174</v>
      </c>
      <c r="AI862" s="72">
        <f t="shared" si="464"/>
        <v>0.14410755148741416</v>
      </c>
      <c r="AJ862" s="72">
        <f>(AV862-Driver!$K$179)/(Driver!$L$179-Driver!$K$179)</f>
        <v>8.5085810974135839E-2</v>
      </c>
      <c r="AK862" s="72">
        <f>(AW862-Driver!$K$180)/(Driver!$L$180-Driver!$K$180)</f>
        <v>0.19036222052244831</v>
      </c>
      <c r="AL862" s="72">
        <f>(AX862-Driver!$K$181)/(Driver!$L$181-Driver!$K$181)</f>
        <v>0.16524378675773096</v>
      </c>
      <c r="AM862" s="72">
        <f>(AY862-Driver!$K$182)/(Driver!$L$182-Driver!$K$182)</f>
        <v>0.83463607048656629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465"/>
        <v>1.7908017908017908</v>
      </c>
      <c r="AW862" s="70">
        <f t="shared" si="466"/>
        <v>19.568739939428553</v>
      </c>
      <c r="AX862" s="70">
        <f t="shared" si="467"/>
        <v>2.4871940808195787</v>
      </c>
      <c r="AY862" s="70">
        <f>IFERROR(Driver!$K$19/Data!BH862/Data!BI862*Data!BK862*Data!BL862,"")</f>
        <v>-1.012273947794599</v>
      </c>
      <c r="AZ862" s="70">
        <f t="shared" si="468"/>
        <v>18.093819806403573</v>
      </c>
      <c r="BA862" s="70"/>
      <c r="BB862" s="70"/>
      <c r="BC862" s="70">
        <f t="shared" si="469"/>
        <v>24.660165380767459</v>
      </c>
      <c r="BD862" s="70">
        <f t="shared" si="470"/>
        <v>1.148523727093828</v>
      </c>
      <c r="BE862" s="70">
        <f t="shared" si="471"/>
        <v>0.48100676537629899</v>
      </c>
      <c r="BF862" s="70">
        <f t="shared" si="472"/>
        <v>3.8378391687595412</v>
      </c>
      <c r="BG862" s="70">
        <f t="shared" si="473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219</v>
      </c>
      <c r="BS862" s="8" t="s">
        <v>405</v>
      </c>
      <c r="BT862" s="9" t="s">
        <v>433</v>
      </c>
      <c r="BU862" s="10">
        <v>156</v>
      </c>
      <c r="BV862" s="9" t="s">
        <v>390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305</v>
      </c>
      <c r="CU862" s="9" t="s">
        <v>302</v>
      </c>
      <c r="CV862" s="10"/>
      <c r="CW862" s="10"/>
      <c r="CX862" t="str">
        <f>INDEX('Data_Price '!AS$2:AS$1266,MATCH(Data!$DN862,'Data_Price '!$BE$2:$BE$1266,0))</f>
        <v>Armada Trace 98 Skis - Women's 2022</v>
      </c>
      <c r="CY862" t="str">
        <f>INDEX('Data_Price '!AT$2:AT$1266,MATCH(Data!$DN862,'Data_Price '!$BE$2:$BE$1266,0))</f>
        <v>BlueZone Sports</v>
      </c>
      <c r="CZ862">
        <f>INDEX('Data_Price '!AU$2:AU$1266,MATCH(Data!$DN862,'Data_Price '!$BE$2:$BE$1266,0))</f>
        <v>419.97</v>
      </c>
      <c r="DA862" t="str">
        <f>INDEX('Data_Price '!AV$2:AV$1266,MATCH(Data!$DN862,'Data_Price '!$BE$2:$BE$1266,0))</f>
        <v>https://www.google.com/url?q=https://www.bluezonesports.com/armada/armada-trace-98-skis-womens-2022-38909&amp;sa=U&amp;ved=0ahUKEwjokI2D0KP2AhUalWoFHVimBfwQ2ykIHA&amp;usg=AOvVaw1Pud-QQTYEJHqFCaycHSUj</v>
      </c>
      <c r="DB862" t="str">
        <f>INDEX('Data_Price '!AW$2:AW$1266,MATCH(Data!$DN862,'Data_Price '!$BE$2:$BE$1266,0))</f>
        <v>Armada Trace 98 Skis - Women's 2022</v>
      </c>
      <c r="DC862" t="str">
        <f>INDEX('Data_Price '!AX$2:AX$1266,MATCH(Data!$DN862,'Data_Price '!$BE$2:$BE$1266,0))</f>
        <v>eBay - grassisport</v>
      </c>
      <c r="DD862">
        <f>INDEX('Data_Price '!AY$2:AY$1266,MATCH(Data!$DN862,'Data_Price '!$BE$2:$BE$1266,0))</f>
        <v>524.9</v>
      </c>
      <c r="DE862" t="str">
        <f>INDEX('Data_Price '!AZ$2:AZ$1266,MATCH(Data!$DN862,'Data_Price '!$BE$2:$BE$1266,0))</f>
        <v>https://www.google.com/url?q=https://www.ebay.com/itm/403292876247%3Fchn%3Dps%26mkevt%3D1%26mkcid%3D28%26var%3D673352288104&amp;sa=U&amp;ved=0ahUKEwjokI2D0KP2AhUalWoFHVimBfwQ2ykIIA&amp;usg=AOvVaw2chSlPyd_uUfA9pJfUy57_</v>
      </c>
      <c r="DF862" t="str">
        <f>INDEX('Data_Price '!BA$2:BA$1266,MATCH(Data!$DN862,'Data_Price '!$BE$2:$BE$1266,0))</f>
        <v>Armada Trace 98 Skis - Women's 2022 156cm</v>
      </c>
      <c r="DG862" t="str">
        <f>INDEX('Data_Price '!BB$2:BB$1266,MATCH(Data!$DN862,'Data_Price '!$BE$2:$BE$1266,0))</f>
        <v>Glacier Ski Shop</v>
      </c>
      <c r="DH862">
        <f>INDEX('Data_Price '!BC$2:BC$1266,MATCH(Data!$DN862,'Data_Price '!$BE$2:$BE$1266,0))</f>
        <v>629</v>
      </c>
      <c r="DI862" t="str">
        <f>INDEX('Data_Price '!BD$2:BD$1266,MATCH(Data!$DN862,'Data_Price '!$BE$2:$BE$1266,0))</f>
        <v>https://www.google.com/url?url=https://glacierskishop.com/products/armada-trace-98-skis-womens-2022%3Fvariant%3D39361260716135%26currency%3DUSD%26utm_medium%3Dproduct_sync%26utm_source%3Dgoogle%26utm_content%3Dsag_organic%26utm_campaign%3Dsag_organic&amp;rct=j&amp;q=&amp;esrc=s&amp;sa=U&amp;ved=0ahUKEwjViOaC0KP2AhVwnGoFHWijBVMQ2SkIggE&amp;usg=AOvVaw35dUappwtt6OMxoZU35Ra3</v>
      </c>
      <c r="DJ862" s="89" t="e">
        <f ca="1">_xll.Connector("TinyUrl.TinyUrl",DA862,0)</f>
        <v>#NAME?</v>
      </c>
      <c r="DK862" s="89" t="e">
        <f ca="1">_xll.Connector("TinyUrl.TinyUrl",DE862,0)</f>
        <v>#NAME?</v>
      </c>
      <c r="DL862" s="89" t="e">
        <f ca="1">_xll.Connector("TinyUrl.TinyUrl",DI862,0)</f>
        <v>#NAME?</v>
      </c>
      <c r="DM862" s="224" t="str">
        <f t="shared" si="474"/>
        <v>Trace 98</v>
      </c>
      <c r="DN862" s="89" t="str">
        <f t="shared" si="475"/>
        <v xml:space="preserve"> ArmadaTrace 98156 Women's</v>
      </c>
      <c r="DO862" s="227" t="s">
        <v>964</v>
      </c>
    </row>
    <row r="863" spans="2:119" ht="15.45" customHeight="1">
      <c r="B863" s="224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#VALUE!</v>
      </c>
      <c r="F863" s="43" t="b">
        <f>CL863&gt;Driver!$F$56</f>
        <v>0</v>
      </c>
      <c r="G863" s="43" t="b">
        <f>AND(CB863&gt;Driver!$F$55,CB863&lt;Driver!$G$55)</f>
        <v>1</v>
      </c>
      <c r="H863" s="43" t="e">
        <f t="shared" si="442"/>
        <v>#VALUE!</v>
      </c>
      <c r="I863" s="43">
        <f t="shared" si="443"/>
        <v>0</v>
      </c>
      <c r="J863" s="43" t="e">
        <f t="array" ref="J863">NOT(OR(($H$9:$H$1273=TRUE)*($I$9:$I$1273&gt;0)*($BT$9:$BT$1273=BT863)*($K$9:$K$1273&gt;K863)))</f>
        <v>#VALUE!</v>
      </c>
      <c r="K863" s="72">
        <f t="shared" si="444"/>
        <v>0.50078619526287182</v>
      </c>
      <c r="L863" s="72">
        <f t="shared" si="445"/>
        <v>0.6308629441624366</v>
      </c>
      <c r="M863" s="72">
        <f t="shared" si="446"/>
        <v>0.37070944636330705</v>
      </c>
      <c r="N863" s="72">
        <f t="shared" si="447"/>
        <v>4.1408967305381572E-2</v>
      </c>
      <c r="O863" s="72">
        <f t="shared" si="448"/>
        <v>0.30189584237277467</v>
      </c>
      <c r="P863" s="72">
        <f t="shared" si="449"/>
        <v>0.76882352941176468</v>
      </c>
      <c r="Q863" s="72"/>
      <c r="R863" s="72"/>
      <c r="S863" s="72">
        <f t="shared" si="450"/>
        <v>0.78638491704129998</v>
      </c>
      <c r="T863" s="72">
        <f t="shared" si="451"/>
        <v>0.97018239265410444</v>
      </c>
      <c r="U863" s="72">
        <f t="shared" si="452"/>
        <v>0.98061932631965809</v>
      </c>
      <c r="V863" s="72">
        <f t="shared" si="453"/>
        <v>0.64424679397858631</v>
      </c>
      <c r="W863" s="72">
        <f t="shared" si="454"/>
        <v>0.96525698097936052</v>
      </c>
      <c r="X863" s="72">
        <f t="shared" si="455"/>
        <v>0.3691370558375634</v>
      </c>
      <c r="Y863" s="72">
        <f t="shared" si="456"/>
        <v>0.62929055363669295</v>
      </c>
      <c r="Z863" s="72">
        <f t="shared" si="457"/>
        <v>0.95859103269461843</v>
      </c>
      <c r="AA863" s="72">
        <f t="shared" si="458"/>
        <v>0.69810415762722533</v>
      </c>
      <c r="AB863" s="72">
        <f t="shared" si="459"/>
        <v>0.23117647058823532</v>
      </c>
      <c r="AC863" s="72"/>
      <c r="AD863" s="72"/>
      <c r="AE863" s="72">
        <f t="shared" si="460"/>
        <v>0.21361508295870002</v>
      </c>
      <c r="AF863" s="72">
        <f t="shared" si="461"/>
        <v>2.9817607345895503E-2</v>
      </c>
      <c r="AG863" s="72">
        <f t="shared" si="462"/>
        <v>1.9380673680341909E-2</v>
      </c>
      <c r="AH863" s="72">
        <f t="shared" si="463"/>
        <v>0.35575320602141369</v>
      </c>
      <c r="AI863" s="72">
        <f t="shared" si="464"/>
        <v>3.4743019020639421E-2</v>
      </c>
      <c r="AJ863" s="72">
        <f>(AV863-Driver!$K$179)/(Driver!$L$179-Driver!$K$179)</f>
        <v>0.60913705583756339</v>
      </c>
      <c r="AK863" s="72">
        <f>(AW863-Driver!$K$180)/(Driver!$L$180-Driver!$K$180)</f>
        <v>0.41096207846370769</v>
      </c>
      <c r="AL863" s="72">
        <f>(AX863-Driver!$K$181)/(Driver!$L$181-Driver!$K$181)</f>
        <v>0.55859103269461841</v>
      </c>
      <c r="AM863" s="72">
        <f>(AY863-Driver!$K$182)/(Driver!$L$182-Driver!$K$182)</f>
        <v>0.9121041576272253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465"/>
        <v>12.820512820512819</v>
      </c>
      <c r="AW863" s="70">
        <f t="shared" si="466"/>
        <v>41.140792044347485</v>
      </c>
      <c r="AX863" s="70">
        <f t="shared" si="467"/>
        <v>6.0273192942515657</v>
      </c>
      <c r="AY863" s="70">
        <f>IFERROR(Driver!$K$19/Data!BH863/Data!BI863*Data!BK863*Data!BL863,"")</f>
        <v>-0.53805368326224057</v>
      </c>
      <c r="AZ863" s="70">
        <f t="shared" si="468"/>
        <v>35.651526433358157</v>
      </c>
      <c r="BA863" s="70"/>
      <c r="BB863" s="70"/>
      <c r="BC863" s="70">
        <f t="shared" si="469"/>
        <v>70.743804601883454</v>
      </c>
      <c r="BD863" s="70">
        <f t="shared" si="470"/>
        <v>7.9318402781447146</v>
      </c>
      <c r="BE863" s="70">
        <f t="shared" si="471"/>
        <v>0.11953776625636463</v>
      </c>
      <c r="BF863" s="70">
        <f t="shared" si="472"/>
        <v>4.9973645285606665</v>
      </c>
      <c r="BG863" s="70">
        <f t="shared" si="473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219</v>
      </c>
      <c r="BS863" s="8" t="s">
        <v>550</v>
      </c>
      <c r="BT863" s="9" t="s">
        <v>561</v>
      </c>
      <c r="BU863" s="10">
        <v>188</v>
      </c>
      <c r="BV863" s="9" t="s">
        <v>222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305</v>
      </c>
      <c r="CU863" s="9" t="s">
        <v>301</v>
      </c>
      <c r="CV863" s="9" t="s">
        <v>304</v>
      </c>
      <c r="CW863" s="9" t="s">
        <v>302</v>
      </c>
      <c r="CX863" t="str">
        <f>INDEX('Data_Price '!AS$2:AS$1266,MATCH(Data!$DN863,'Data_Price '!$BE$2:$BE$1266,0))</f>
        <v>Elan Ripstick 106 Skis</v>
      </c>
      <c r="CY863" t="str">
        <f>INDEX('Data_Price '!AT$2:AT$1266,MATCH(Data!$DN863,'Data_Price '!$BE$2:$BE$1266,0))</f>
        <v>Aspen Ski and Board</v>
      </c>
      <c r="CZ863">
        <f>INDEX('Data_Price '!AU$2:AU$1266,MATCH(Data!$DN863,'Data_Price '!$BE$2:$BE$1266,0))</f>
        <v>447.95</v>
      </c>
      <c r="DA863" t="str">
        <f>INDEX('Data_Price '!AV$2:AV$1266,MATCH(Data!$DN863,'Data_Price '!$BE$2:$BE$1266,0))</f>
        <v>https://www.google.com/url?q=https://www.aspenskiandboard.com/products/elanripstick106mensskis2022%3Fvariant%3D33124868948073%26currency%3DUSD%26utm_medium%3Dproduct_sync%26utm_source%3Dgoogle%26utm_content%3Dsag_organic%26utm_campaign%3Dsag_organic&amp;sa=U&amp;ved=0ahUKEwjnjtSD0KP2AhWxmmoFHaIRC1MQ2ykIGg&amp;usg=AOvVaw15uQkaDbneyhCjoKYQY3oz</v>
      </c>
      <c r="DB863" t="str">
        <f>INDEX('Data_Price '!AW$2:AW$1266,MATCH(Data!$DN863,'Data_Price '!$BE$2:$BE$1266,0))</f>
        <v>Elan Ripstick 106 Skis</v>
      </c>
      <c r="DC863" t="str">
        <f>INDEX('Data_Price '!AX$2:AX$1266,MATCH(Data!$DN863,'Data_Price '!$BE$2:$BE$1266,0))</f>
        <v>Level Nine Sports</v>
      </c>
      <c r="DD863">
        <f>INDEX('Data_Price '!AY$2:AY$1266,MATCH(Data!$DN863,'Data_Price '!$BE$2:$BE$1266,0))</f>
        <v>524.99</v>
      </c>
      <c r="DE863" t="str">
        <f>INDEX('Data_Price '!AZ$2:AZ$1266,MATCH(Data!$DN863,'Data_Price '!$BE$2:$BE$1266,0))</f>
        <v>https://www.google.com/url?url=https://www.levelninesports.com/elan-ripstick-106-skis-2021/&amp;rct=j&amp;q=&amp;esrc=s&amp;sa=U&amp;ved=0ahUKEwiBmqmD0KP2AhWonGoFHShwAb8QsDwIWA&amp;usg=AOvVaw3G2GgAqlu6__5FwO6jfKha</v>
      </c>
      <c r="DF863" t="str">
        <f>INDEX('Data_Price '!BA$2:BA$1266,MATCH(Data!$DN863,'Data_Price '!$BE$2:$BE$1266,0))</f>
        <v>Elan Ripstick 106 Skis</v>
      </c>
      <c r="DG863" t="str">
        <f>INDEX('Data_Price '!BB$2:BB$1266,MATCH(Data!$DN863,'Data_Price '!$BE$2:$BE$1266,0))</f>
        <v>Level Nine Sports</v>
      </c>
      <c r="DH863">
        <f>INDEX('Data_Price '!BC$2:BC$1266,MATCH(Data!$DN863,'Data_Price '!$BE$2:$BE$1266,0))</f>
        <v>524.99</v>
      </c>
      <c r="DI863" t="str">
        <f>INDEX('Data_Price '!BD$2:BD$1266,MATCH(Data!$DN863,'Data_Price '!$BE$2:$BE$1266,0))</f>
        <v>https://www.google.com/url?q=https://www.levelninesports.com/elan-ripstick-106-skis-2021/&amp;sa=U&amp;ved=0ahUKEwjnjtSD0KP2AhWxmmoFHaIRC1MQ2ykIFg&amp;usg=AOvVaw1WYo_HbLXICpsIwIvIdFPh</v>
      </c>
      <c r="DJ863" s="89" t="e">
        <f ca="1">_xll.Connector("TinyUrl.TinyUrl",DA863,0)</f>
        <v>#NAME?</v>
      </c>
      <c r="DK863" s="89" t="e">
        <f ca="1">_xll.Connector("TinyUrl.TinyUrl",DE863,0)</f>
        <v>#NAME?</v>
      </c>
      <c r="DL863" s="89" t="e">
        <f ca="1">_xll.Connector("TinyUrl.TinyUrl",DI863,0)</f>
        <v>#NAME?</v>
      </c>
      <c r="DM863" s="224" t="str">
        <f t="shared" si="474"/>
        <v>Ripstick 106</v>
      </c>
      <c r="DN863" s="89" t="str">
        <f t="shared" si="475"/>
        <v xml:space="preserve"> ElanRipstick 106188 Unisex</v>
      </c>
      <c r="DO863" s="227" t="s">
        <v>971</v>
      </c>
    </row>
    <row r="864" spans="2:119" ht="15.45" customHeight="1">
      <c r="B864" s="224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#VALUE!</v>
      </c>
      <c r="F864" s="43" t="b">
        <f>CL864&gt;Driver!$F$56</f>
        <v>0</v>
      </c>
      <c r="G864" s="43" t="b">
        <f>AND(CB864&gt;Driver!$F$55,CB864&lt;Driver!$G$55)</f>
        <v>0</v>
      </c>
      <c r="H864" s="43" t="e">
        <f t="shared" si="442"/>
        <v>#VALUE!</v>
      </c>
      <c r="I864" s="43">
        <f t="shared" si="443"/>
        <v>0</v>
      </c>
      <c r="J864" s="43" t="e">
        <f t="array" ref="J864">NOT(OR(($H$9:$H$1273=TRUE)*($I$9:$I$1273&gt;0)*($BT$9:$BT$1273=BT864)*($K$9:$K$1273&gt;K864)))</f>
        <v>#VALUE!</v>
      </c>
      <c r="K864" s="72">
        <f t="shared" si="444"/>
        <v>0.7258342849959758</v>
      </c>
      <c r="L864" s="72">
        <f t="shared" si="445"/>
        <v>0.91985819031504312</v>
      </c>
      <c r="M864" s="72">
        <f t="shared" si="446"/>
        <v>0.5318103796769087</v>
      </c>
      <c r="N864" s="72">
        <f t="shared" si="447"/>
        <v>0.33167646872826151</v>
      </c>
      <c r="O864" s="72">
        <f t="shared" si="448"/>
        <v>0.28772525853775843</v>
      </c>
      <c r="P864" s="72">
        <f t="shared" si="449"/>
        <v>0.97602941176470592</v>
      </c>
      <c r="Q864" s="72"/>
      <c r="R864" s="72"/>
      <c r="S864" s="72">
        <f t="shared" si="450"/>
        <v>0.6682873515982507</v>
      </c>
      <c r="T864" s="72">
        <f t="shared" si="451"/>
        <v>0.9459188772024808</v>
      </c>
      <c r="U864" s="72">
        <f t="shared" si="452"/>
        <v>0.9982897010587809</v>
      </c>
      <c r="V864" s="72">
        <f t="shared" si="453"/>
        <v>0.74944502795700119</v>
      </c>
      <c r="W864" s="72">
        <f t="shared" si="454"/>
        <v>0.97047656250000003</v>
      </c>
      <c r="X864" s="72">
        <f t="shared" si="455"/>
        <v>8.0141809684956905E-2</v>
      </c>
      <c r="Y864" s="72">
        <f t="shared" si="456"/>
        <v>0.46818962032309136</v>
      </c>
      <c r="Z864" s="72">
        <f t="shared" si="457"/>
        <v>0.66832353127173849</v>
      </c>
      <c r="AA864" s="72">
        <f t="shared" si="458"/>
        <v>0.71227474146224157</v>
      </c>
      <c r="AB864" s="72">
        <f t="shared" si="459"/>
        <v>2.3970588235294132E-2</v>
      </c>
      <c r="AC864" s="72"/>
      <c r="AD864" s="72"/>
      <c r="AE864" s="72">
        <f t="shared" si="460"/>
        <v>0.3317126484017493</v>
      </c>
      <c r="AF864" s="72">
        <f t="shared" si="461"/>
        <v>5.4081122797519199E-2</v>
      </c>
      <c r="AG864" s="72">
        <f t="shared" si="462"/>
        <v>1.7102989412191433E-3</v>
      </c>
      <c r="AH864" s="72">
        <f t="shared" si="463"/>
        <v>0.25055497204299881</v>
      </c>
      <c r="AI864" s="72">
        <f t="shared" si="464"/>
        <v>2.9523437499999985E-2</v>
      </c>
      <c r="AJ864" s="72">
        <f>(AV864-Driver!$K$179)/(Driver!$L$179-Driver!$K$179)</f>
        <v>0.15985819031504309</v>
      </c>
      <c r="AK864" s="72">
        <f>(AW864-Driver!$K$180)/(Driver!$L$180-Driver!$K$180)</f>
        <v>0.14733533605681318</v>
      </c>
      <c r="AL864" s="72">
        <f>(AX864-Driver!$K$181)/(Driver!$L$181-Driver!$K$181)</f>
        <v>0.26832353127173847</v>
      </c>
      <c r="AM864" s="72">
        <f>(AY864-Driver!$K$182)/(Driver!$L$182-Driver!$K$182)</f>
        <v>0.92627474146224154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465"/>
        <v>3.3645366978700308</v>
      </c>
      <c r="AW864" s="70">
        <f t="shared" si="466"/>
        <v>15.361220486482397</v>
      </c>
      <c r="AX864" s="70">
        <f t="shared" si="467"/>
        <v>3.414911781445646</v>
      </c>
      <c r="AY864" s="70">
        <f>IFERROR(Driver!$K$19/Data!BH864/Data!BI864*Data!BK864*Data!BL864,"")</f>
        <v>-0.45130856972125555</v>
      </c>
      <c r="AZ864" s="70">
        <f t="shared" si="468"/>
        <v>12.397617274758007</v>
      </c>
      <c r="BA864" s="70"/>
      <c r="BB864" s="70"/>
      <c r="BC864" s="70">
        <f t="shared" si="469"/>
        <v>9.4857764056183989</v>
      </c>
      <c r="BD864" s="70">
        <f t="shared" si="470"/>
        <v>5.7845621530814029</v>
      </c>
      <c r="BE864" s="70">
        <f t="shared" si="471"/>
        <v>0.10187054371320678</v>
      </c>
      <c r="BF864" s="70">
        <f t="shared" si="472"/>
        <v>16.878765997001086</v>
      </c>
      <c r="BG864" s="70">
        <f t="shared" si="473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219</v>
      </c>
      <c r="BS864" s="8" t="s">
        <v>659</v>
      </c>
      <c r="BT864" s="9" t="s">
        <v>667</v>
      </c>
      <c r="BU864" s="10">
        <v>155</v>
      </c>
      <c r="BV864" s="9" t="s">
        <v>390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305</v>
      </c>
      <c r="CU864" s="9" t="s">
        <v>302</v>
      </c>
      <c r="CV864" s="10"/>
      <c r="CW864" s="10"/>
      <c r="CX864" t="str">
        <f>INDEX('Data_Price '!AS$2:AS$1266,MATCH(Data!$DN864,'Data_Price '!$BE$2:$BE$1266,0))</f>
        <v>Icelantic Riveter 95 Skis - Women's 2022 155cm</v>
      </c>
      <c r="CY864" t="str">
        <f>INDEX('Data_Price '!AT$2:AT$1266,MATCH(Data!$DN864,'Data_Price '!$BE$2:$BE$1266,0))</f>
        <v>Glacier Ski Shop</v>
      </c>
      <c r="CZ864">
        <f>INDEX('Data_Price '!AU$2:AU$1266,MATCH(Data!$DN864,'Data_Price '!$BE$2:$BE$1266,0))</f>
        <v>609</v>
      </c>
      <c r="DA864" t="str">
        <f>INDEX('Data_Price '!AV$2:AV$1266,MATCH(Data!$DN864,'Data_Price '!$BE$2:$BE$1266,0))</f>
        <v>https://www.google.com/url?url=https://glacierskishop.com/products/icelantic-riveter-95-skis-womens-2022%3Fvariant%3D39369485811815%26currency%3DUSD%26utm_medium%3Dproduct_sync%26utm_source%3Dgoogle%26utm_content%3Dsag_organic%26utm_campaign%3Dsag_organic&amp;rct=j&amp;q=&amp;esrc=s&amp;sa=U&amp;ved=0ahUKEwjqw--D0KP2AhXOkWoFHT8KDNkQ2SkIVA&amp;usg=AOvVaw27pIC9T3Jb7QkvGTn9UNRb</v>
      </c>
      <c r="DB864" t="str">
        <f>INDEX('Data_Price '!AW$2:AW$1266,MATCH(Data!$DN864,'Data_Price '!$BE$2:$BE$1266,0))</f>
        <v>Icelantic Riveter 95 Women's Skis Â· 2022 Â· 155 cm</v>
      </c>
      <c r="DC864" t="str">
        <f>INDEX('Data_Price '!AX$2:AX$1266,MATCH(Data!$DN864,'Data_Price '!$BE$2:$BE$1266,0))</f>
        <v>Ski World</v>
      </c>
      <c r="DD864">
        <f>INDEX('Data_Price '!AY$2:AY$1266,MATCH(Data!$DN864,'Data_Price '!$BE$2:$BE$1266,0))</f>
        <v>649</v>
      </c>
      <c r="DE864" t="str">
        <f>INDEX('Data_Price '!AZ$2:AZ$1266,MATCH(Data!$DN864,'Data_Price '!$BE$2:$BE$1266,0))</f>
        <v>https://www.google.com/url?q=https://www.skiworldinc.com/icelantic-21-22-riveter-95.html%3Fdfw_tracker%3D130438-68261286&amp;sa=U&amp;ved=0ahUKEwiDhJKE0KP2AhXrnGoFHTaGBGYQ2ykIGg&amp;usg=AOvVaw2tI3coQNgkH2wNJHdlH3EK</v>
      </c>
      <c r="DF864" t="str">
        <f>INDEX('Data_Price '!BA$2:BA$1266,MATCH(Data!$DN864,'Data_Price '!$BE$2:$BE$1266,0))</f>
        <v>Icelantic Riveter 95 Women's Skis Â· 2022 Â· 155 cm</v>
      </c>
      <c r="DG864" t="str">
        <f>INDEX('Data_Price '!BB$2:BB$1266,MATCH(Data!$DN864,'Data_Price '!$BE$2:$BE$1266,0))</f>
        <v>Curated</v>
      </c>
      <c r="DH864">
        <f>INDEX('Data_Price '!BC$2:BC$1266,MATCH(Data!$DN864,'Data_Price '!$BE$2:$BE$1266,0))</f>
        <v>679</v>
      </c>
      <c r="DI864" t="str">
        <f>INDEX('Data_Price '!BD$2:BD$1266,MATCH(Data!$DN864,'Data_Price '!$BE$2:$BE$1266,0))</f>
        <v>https://www.google.com/url?url=https://www.curated.com/products/4864760/icelantic-riveter-95-women-s-skis-size-155cm-2022%3Fc_source%3Dgoogle-shopping&amp;rct=j&amp;q=&amp;esrc=s&amp;sa=U&amp;ved=0ahUKEwjqw--D0KP2AhXOkWoFHT8KDNkQsDwIUA&amp;usg=AOvVaw3yDjxlcJ6cSCODMKkReDZO</v>
      </c>
      <c r="DJ864" s="89" t="e">
        <f ca="1">_xll.Connector("TinyUrl.TinyUrl",DA864,0)</f>
        <v>#NAME?</v>
      </c>
      <c r="DK864" s="89" t="e">
        <f ca="1">_xll.Connector("TinyUrl.TinyUrl",DE864,0)</f>
        <v>#NAME?</v>
      </c>
      <c r="DL864" s="89" t="e">
        <f ca="1">_xll.Connector("TinyUrl.TinyUrl",DI864,0)</f>
        <v>#NAME?</v>
      </c>
      <c r="DM864" s="224" t="str">
        <f t="shared" si="474"/>
        <v>Riveter 95</v>
      </c>
      <c r="DN864" s="89" t="str">
        <f t="shared" si="475"/>
        <v xml:space="preserve"> IcelanticRiveter 95155 Women's</v>
      </c>
      <c r="DO864" s="227" t="s">
        <v>1079</v>
      </c>
    </row>
    <row r="865" spans="2:119" ht="15.45" customHeight="1">
      <c r="B865" s="224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#VALUE!</v>
      </c>
      <c r="F865" s="43" t="b">
        <f>CL865&gt;Driver!$F$56</f>
        <v>0</v>
      </c>
      <c r="G865" s="43" t="b">
        <f>AND(CB865&gt;Driver!$F$55,CB865&lt;Driver!$G$55)</f>
        <v>0</v>
      </c>
      <c r="H865" s="43" t="e">
        <f t="shared" si="442"/>
        <v>#VALUE!</v>
      </c>
      <c r="I865" s="43">
        <f t="shared" si="443"/>
        <v>0</v>
      </c>
      <c r="J865" s="43" t="e">
        <f t="array" ref="J865">NOT(OR(($H$9:$H$1273=TRUE)*($I$9:$I$1273&gt;0)*($BT$9:$BT$1273=BT865)*($K$9:$K$1273&gt;K865)))</f>
        <v>#VALUE!</v>
      </c>
      <c r="K865" s="72">
        <f t="shared" si="444"/>
        <v>0.68953479741320456</v>
      </c>
      <c r="L865" s="72">
        <f t="shared" si="445"/>
        <v>0.99972927241962783</v>
      </c>
      <c r="M865" s="72">
        <f t="shared" si="446"/>
        <v>0.37934032240678139</v>
      </c>
      <c r="N865" s="72">
        <f t="shared" si="447"/>
        <v>0.20899260102447348</v>
      </c>
      <c r="O865" s="72">
        <f t="shared" si="448"/>
        <v>0.33969830083639352</v>
      </c>
      <c r="P865" s="72">
        <f t="shared" si="449"/>
        <v>0.58933006535947718</v>
      </c>
      <c r="Q865" s="72"/>
      <c r="R865" s="72"/>
      <c r="S865" s="72">
        <f t="shared" si="450"/>
        <v>0.88429089505346747</v>
      </c>
      <c r="T865" s="72">
        <f t="shared" si="451"/>
        <v>0.97667468419487269</v>
      </c>
      <c r="U865" s="72">
        <f t="shared" si="452"/>
        <v>0.88232434960128803</v>
      </c>
      <c r="V865" s="72">
        <f t="shared" si="453"/>
        <v>0.61807809816690251</v>
      </c>
      <c r="W865" s="72">
        <f t="shared" si="454"/>
        <v>0.98009366019796362</v>
      </c>
      <c r="X865" s="72">
        <f t="shared" si="455"/>
        <v>2.7072758037222089E-4</v>
      </c>
      <c r="Y865" s="72">
        <f t="shared" si="456"/>
        <v>0.62065967759321861</v>
      </c>
      <c r="Z865" s="72">
        <f t="shared" si="457"/>
        <v>0.79100739897552652</v>
      </c>
      <c r="AA865" s="72">
        <f t="shared" si="458"/>
        <v>0.66030169916360648</v>
      </c>
      <c r="AB865" s="72">
        <f t="shared" si="459"/>
        <v>0.41066993464052282</v>
      </c>
      <c r="AC865" s="72"/>
      <c r="AD865" s="72"/>
      <c r="AE865" s="72">
        <f t="shared" si="460"/>
        <v>0.1157091049465325</v>
      </c>
      <c r="AF865" s="72">
        <f t="shared" si="461"/>
        <v>2.3325315805127311E-2</v>
      </c>
      <c r="AG865" s="72">
        <f t="shared" si="462"/>
        <v>0.11767565039871197</v>
      </c>
      <c r="AH865" s="72">
        <f t="shared" si="463"/>
        <v>0.38192190183309749</v>
      </c>
      <c r="AI865" s="72">
        <f t="shared" si="464"/>
        <v>1.9906339802036405E-2</v>
      </c>
      <c r="AJ865" s="72">
        <f>(AV865-Driver!$K$179)/(Driver!$L$179-Driver!$K$179)</f>
        <v>0.24027072758037221</v>
      </c>
      <c r="AK865" s="72">
        <f>(AW865-Driver!$K$180)/(Driver!$L$180-Driver!$K$180)</f>
        <v>0.5604611514316763</v>
      </c>
      <c r="AL865" s="72">
        <f>(AX865-Driver!$K$181)/(Driver!$L$181-Driver!$K$181)</f>
        <v>0.3910073989755265</v>
      </c>
      <c r="AM865" s="72">
        <f>(AY865-Driver!$K$182)/(Driver!$L$182-Driver!$K$182)</f>
        <v>0.87430169916360645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465"/>
        <v>5.0569800569800565</v>
      </c>
      <c r="AW865" s="70">
        <f t="shared" si="466"/>
        <v>55.76002988882896</v>
      </c>
      <c r="AX865" s="70">
        <f t="shared" si="467"/>
        <v>4.5190665907797385</v>
      </c>
      <c r="AY865" s="70">
        <f>IFERROR(Driver!$K$19/Data!BH865/Data!BI865*Data!BK865*Data!BL865,"")</f>
        <v>-0.76946112488450846</v>
      </c>
      <c r="AZ865" s="70">
        <f t="shared" si="468"/>
        <v>52.010424422933731</v>
      </c>
      <c r="BA865" s="70"/>
      <c r="BB865" s="70"/>
      <c r="BC865" s="70">
        <f t="shared" si="469"/>
        <v>121.5283160281116</v>
      </c>
      <c r="BD865" s="70">
        <f t="shared" si="470"/>
        <v>12.634894813322369</v>
      </c>
      <c r="BE865" s="70">
        <f t="shared" si="471"/>
        <v>0.21781520825724521</v>
      </c>
      <c r="BF865" s="70">
        <f t="shared" si="472"/>
        <v>2.0417941821239904</v>
      </c>
      <c r="BG865" s="70">
        <f t="shared" si="473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219</v>
      </c>
      <c r="BS865" s="8" t="s">
        <v>579</v>
      </c>
      <c r="BT865" s="9" t="s">
        <v>590</v>
      </c>
      <c r="BU865" s="10">
        <v>178</v>
      </c>
      <c r="BV865" s="9" t="s">
        <v>222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306</v>
      </c>
      <c r="CU865" s="9" t="s">
        <v>305</v>
      </c>
      <c r="CV865" s="10"/>
      <c r="CW865" s="10"/>
      <c r="CX865" t="str">
        <f>INDEX('Data_Price '!AS$2:AS$1266,MATCH(Data!$DN865,'Data_Price '!$BE$2:$BE$1266,0))</f>
        <v>Faction Dictator 1.0 Skis</v>
      </c>
      <c r="CY865" t="str">
        <f>INDEX('Data_Price '!AT$2:AT$1266,MATCH(Data!$DN865,'Data_Price '!$BE$2:$BE$1266,0))</f>
        <v>Curated</v>
      </c>
      <c r="CZ865">
        <f>INDEX('Data_Price '!AU$2:AU$1266,MATCH(Data!$DN865,'Data_Price '!$BE$2:$BE$1266,0))</f>
        <v>619</v>
      </c>
      <c r="DA865" t="str">
        <f>INDEX('Data_Price '!AV$2:AV$1266,MATCH(Data!$DN865,'Data_Price '!$BE$2:$BE$1266,0))</f>
        <v>https://www.google.com/url?url=https://www.curated.com/products/4482113/faction-skis-dictator-1-0-w21-skis-2021-178-cm%3Fc_source%3Dgoogle-shopping&amp;rct=j&amp;q=&amp;esrc=s&amp;sa=U&amp;ved=0ahUKEwi32q2E0KP2AhVFkmoFHQvLAHoQsDwITw&amp;usg=AOvVaw02iYcKQM0Ji2dnA8m7J_Cg</v>
      </c>
      <c r="DB865" t="str">
        <f>INDEX('Data_Price '!AW$2:AW$1266,MATCH(Data!$DN865,'Data_Price '!$BE$2:$BE$1266,0))</f>
        <v>Faction Dictator 1.0 Skis</v>
      </c>
      <c r="DC865" t="str">
        <f>INDEX('Data_Price '!AX$2:AX$1266,MATCH(Data!$DN865,'Data_Price '!$BE$2:$BE$1266,0))</f>
        <v>Curated</v>
      </c>
      <c r="DD865">
        <f>INDEX('Data_Price '!AY$2:AY$1266,MATCH(Data!$DN865,'Data_Price '!$BE$2:$BE$1266,0))</f>
        <v>619</v>
      </c>
      <c r="DE865" t="str">
        <f>INDEX('Data_Price '!AZ$2:AZ$1266,MATCH(Data!$DN865,'Data_Price '!$BE$2:$BE$1266,0))</f>
        <v>https://www.google.com/url?q=https://www.curated.com/products/4482113/faction-skis-dictator-1-0-w21-skis-2021-178-cm%3Fc_source%3Dgoogle-shopping&amp;sa=U&amp;ved=0ahUKEwiLlNKE0KP2AhVRl2oFHbcbCSoQ2ykIFw&amp;usg=AOvVaw019SGi1iWbnzCL36vf2fMt</v>
      </c>
      <c r="DF865" t="str">
        <f>INDEX('Data_Price '!BA$2:BA$1266,MATCH(Data!$DN865,'Data_Price '!$BE$2:$BE$1266,0))</f>
        <v>Faction Dictator 1.0 Skis</v>
      </c>
      <c r="DG865" t="str">
        <f>INDEX('Data_Price '!BB$2:BB$1266,MATCH(Data!$DN865,'Data_Price '!$BE$2:$BE$1266,0))</f>
        <v>Gear West Ski &amp; Bike</v>
      </c>
      <c r="DH865">
        <f>INDEX('Data_Price '!BC$2:BC$1266,MATCH(Data!$DN865,'Data_Price '!$BE$2:$BE$1266,0))</f>
        <v>619</v>
      </c>
      <c r="DI865" t="str">
        <f>INDEX('Data_Price '!BD$2:BD$1266,MATCH(Data!$DN865,'Data_Price '!$BE$2:$BE$1266,0))</f>
        <v>https://www.google.com/url?q=https://www.gearwest.com/products/faction-dictator-1-0-ski-2021%3Fcurrency%3DUSD%26variant%3D40949154382024%26utm_medium%3Dcpc%26utm_source%3Dgoogle%26utm_campaign%3DGoogle%2520Shopping&amp;sa=U&amp;ved=0ahUKEwiLlNKE0KP2AhVRl2oFHbcbCSoQ2ykIGQ&amp;usg=AOvVaw1P3biNVJsTFxnw1WN7tv_L</v>
      </c>
      <c r="DJ865" s="89" t="e">
        <f ca="1">_xll.Connector("TinyUrl.TinyUrl",DA865,0)</f>
        <v>#NAME?</v>
      </c>
      <c r="DK865" s="89" t="e">
        <f ca="1">_xll.Connector("TinyUrl.TinyUrl",DE865,0)</f>
        <v>#NAME?</v>
      </c>
      <c r="DL865" s="89" t="e">
        <f ca="1">_xll.Connector("TinyUrl.TinyUrl",DI865,0)</f>
        <v>#NAME?</v>
      </c>
      <c r="DM865" s="224" t="str">
        <f t="shared" si="474"/>
        <v>Dictator 1.0</v>
      </c>
      <c r="DN865" s="89" t="str">
        <f t="shared" si="475"/>
        <v xml:space="preserve"> FactionDictator 1.0178 Unisex</v>
      </c>
      <c r="DO865" s="227"/>
    </row>
    <row r="866" spans="2:119" ht="15.45" customHeight="1">
      <c r="B866" s="224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#VALUE!</v>
      </c>
      <c r="F866" s="43" t="b">
        <f>CL866&gt;Driver!$F$56</f>
        <v>1</v>
      </c>
      <c r="G866" s="43" t="b">
        <f>AND(CB866&gt;Driver!$F$55,CB866&lt;Driver!$G$55)</f>
        <v>1</v>
      </c>
      <c r="H866" s="43" t="e">
        <f t="shared" si="442"/>
        <v>#VALUE!</v>
      </c>
      <c r="I866" s="43">
        <f t="shared" si="443"/>
        <v>0</v>
      </c>
      <c r="J866" s="43" t="e">
        <f t="array" ref="J866">NOT(OR(($H$9:$H$1273=TRUE)*($I$9:$I$1273&gt;0)*($BT$9:$BT$1273=BT866)*($K$9:$K$1273&gt;K866)))</f>
        <v>#VALUE!</v>
      </c>
      <c r="K866" s="72">
        <f t="shared" si="444"/>
        <v>0.67160684263542469</v>
      </c>
      <c r="L866" s="72">
        <f t="shared" si="445"/>
        <v>0.85838046893884457</v>
      </c>
      <c r="M866" s="72">
        <f t="shared" si="446"/>
        <v>0.48483321633200482</v>
      </c>
      <c r="N866" s="72">
        <f t="shared" si="447"/>
        <v>0.20013912603554029</v>
      </c>
      <c r="O866" s="72">
        <f t="shared" si="448"/>
        <v>0.28372326805851322</v>
      </c>
      <c r="P866" s="72">
        <f t="shared" si="449"/>
        <v>0.97063725490196073</v>
      </c>
      <c r="Q866" s="72"/>
      <c r="R866" s="72"/>
      <c r="S866" s="72">
        <f t="shared" si="450"/>
        <v>0.66998578141691678</v>
      </c>
      <c r="T866" s="72">
        <f t="shared" si="451"/>
        <v>0.90910295192108714</v>
      </c>
      <c r="U866" s="72">
        <f t="shared" si="452"/>
        <v>0.9223567274607346</v>
      </c>
      <c r="V866" s="72">
        <f t="shared" si="453"/>
        <v>0.80255837899828963</v>
      </c>
      <c r="W866" s="72">
        <f t="shared" si="454"/>
        <v>0.80186206120612069</v>
      </c>
      <c r="X866" s="72">
        <f t="shared" si="455"/>
        <v>0.14161953106115543</v>
      </c>
      <c r="Y866" s="72">
        <f t="shared" si="456"/>
        <v>0.51516678366799518</v>
      </c>
      <c r="Z866" s="72">
        <f t="shared" si="457"/>
        <v>0.79986087396445971</v>
      </c>
      <c r="AA866" s="72">
        <f t="shared" si="458"/>
        <v>0.71627673194148678</v>
      </c>
      <c r="AB866" s="72">
        <f t="shared" si="459"/>
        <v>2.9362745098039267E-2</v>
      </c>
      <c r="AC866" s="72"/>
      <c r="AD866" s="72"/>
      <c r="AE866" s="72">
        <f t="shared" si="460"/>
        <v>0.33001421858308316</v>
      </c>
      <c r="AF866" s="72">
        <f t="shared" si="461"/>
        <v>9.0897048078912884E-2</v>
      </c>
      <c r="AG866" s="72">
        <f t="shared" si="462"/>
        <v>7.7643272539265368E-2</v>
      </c>
      <c r="AH866" s="72">
        <f t="shared" si="463"/>
        <v>0.19744162100171039</v>
      </c>
      <c r="AI866" s="72">
        <f t="shared" si="464"/>
        <v>0.19813793879387936</v>
      </c>
      <c r="AJ866" s="72">
        <f>(AV866-Driver!$K$179)/(Driver!$L$179-Driver!$K$179)</f>
        <v>9.838046893884457E-2</v>
      </c>
      <c r="AK866" s="72">
        <f>(AW866-Driver!$K$180)/(Driver!$L$180-Driver!$K$180)</f>
        <v>0.15466646106181117</v>
      </c>
      <c r="AL866" s="72">
        <f>(AX866-Driver!$K$181)/(Driver!$L$181-Driver!$K$181)</f>
        <v>0.39986087396445963</v>
      </c>
      <c r="AM866" s="72">
        <f>(AY866-Driver!$K$182)/(Driver!$L$182-Driver!$K$182)</f>
        <v>0.93027673194148675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465"/>
        <v>2.0706145706145707</v>
      </c>
      <c r="AW866" s="70">
        <f t="shared" si="466"/>
        <v>16.078117641681843</v>
      </c>
      <c r="AX866" s="70">
        <f t="shared" si="467"/>
        <v>4.5987478656801368</v>
      </c>
      <c r="AY866" s="70">
        <f>IFERROR(Driver!$K$19/Data!BH866/Data!BI866*Data!BK866*Data!BL866,"")</f>
        <v>-0.42681041759471816</v>
      </c>
      <c r="AZ866" s="70">
        <f t="shared" si="468"/>
        <v>11.906180193596425</v>
      </c>
      <c r="BA866" s="70"/>
      <c r="BB866" s="70"/>
      <c r="BC866" s="70">
        <f t="shared" si="469"/>
        <v>10.366763759853079</v>
      </c>
      <c r="BD866" s="70">
        <f t="shared" si="470"/>
        <v>2.5264179996375646</v>
      </c>
      <c r="BE866" s="70">
        <f t="shared" si="471"/>
        <v>2.2531128016711886E-2</v>
      </c>
      <c r="BF866" s="70">
        <f t="shared" si="472"/>
        <v>22.877545854705154</v>
      </c>
      <c r="BG866" s="70">
        <f t="shared" si="473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219</v>
      </c>
      <c r="BS866" s="8" t="s">
        <v>493</v>
      </c>
      <c r="BT866" s="9" t="s">
        <v>507</v>
      </c>
      <c r="BU866" s="10">
        <v>156</v>
      </c>
      <c r="BV866" s="9" t="s">
        <v>390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305</v>
      </c>
      <c r="CU866" s="9" t="s">
        <v>301</v>
      </c>
      <c r="CV866" s="10"/>
      <c r="CW866" s="10"/>
      <c r="CX866" t="str">
        <f>INDEX('Data_Price '!AS$2:AS$1266,MATCH(Data!$DN866,'Data_Price '!$BE$2:$BE$1266,0))</f>
        <v>2022 Blizzard Sheeva 10 156</v>
      </c>
      <c r="CY866" t="str">
        <f>INDEX('Data_Price '!AT$2:AT$1266,MATCH(Data!$DN866,'Data_Price '!$BE$2:$BE$1266,0))</f>
        <v>Ski Town All-Stars</v>
      </c>
      <c r="CZ866">
        <f>INDEX('Data_Price '!AU$2:AU$1266,MATCH(Data!$DN866,'Data_Price '!$BE$2:$BE$1266,0))</f>
        <v>519.95000000000005</v>
      </c>
      <c r="DA866" t="str">
        <f>INDEX('Data_Price '!AV$2:AV$1266,MATCH(Data!$DN866,'Data_Price '!$BE$2:$BE$1266,0))</f>
        <v>https://www.google.com/url?url=https://skitownallstars.com/products/2022-blizzard-sheeva-skis&amp;rct=j&amp;q=&amp;esrc=s&amp;sa=U&amp;ved=0ahUKEwjNmuyE0KP2AhXpkGoFHa_KD90Q2SkIbg&amp;usg=AOvVaw1dTbcPja6AYUAMsZEGrN0j</v>
      </c>
      <c r="DB866" t="str">
        <f>INDEX('Data_Price '!AW$2:AW$1266,MATCH(Data!$DN866,'Data_Price '!$BE$2:$BE$1266,0))</f>
        <v>Blizzard Sheeva 10 Skis - Women's 2022 156cm</v>
      </c>
      <c r="DC866" t="str">
        <f>INDEX('Data_Price '!AX$2:AX$1266,MATCH(Data!$DN866,'Data_Price '!$BE$2:$BE$1266,0))</f>
        <v>Glacier Ski Shop</v>
      </c>
      <c r="DD866">
        <f>INDEX('Data_Price '!AY$2:AY$1266,MATCH(Data!$DN866,'Data_Price '!$BE$2:$BE$1266,0))</f>
        <v>579</v>
      </c>
      <c r="DE866" t="str">
        <f>INDEX('Data_Price '!AZ$2:AZ$1266,MATCH(Data!$DN866,'Data_Price '!$BE$2:$BE$1266,0))</f>
        <v>https://www.google.com/url?url=https://glacierskishop.com/products/blizzard-sheeva-10-skis-womens-2022%3Fvariant%3D39526499024999%26currency%3DUSD%26utm_medium%3Dproduct_sync%26utm_source%3Dgoogle%26utm_content%3Dsag_organic%26utm_campaign%3Dsag_organic&amp;rct=j&amp;q=&amp;esrc=s&amp;sa=U&amp;ved=0ahUKEwjNmuyE0KP2AhXpkGoFHa_KD90Q2SkIdw&amp;usg=AOvVaw2hrj8gUhFqDNMfqinR3Tn4</v>
      </c>
      <c r="DF866" t="str">
        <f>INDEX('Data_Price '!BA$2:BA$1266,MATCH(Data!$DN866,'Data_Price '!$BE$2:$BE$1266,0))</f>
        <v>Blizzard Sheeva 10 Skis Â· Women's Â· 156 cm</v>
      </c>
      <c r="DG866" t="str">
        <f>INDEX('Data_Price '!BB$2:BB$1266,MATCH(Data!$DN866,'Data_Price '!$BE$2:$BE$1266,0))</f>
        <v>REI</v>
      </c>
      <c r="DH866">
        <f>INDEX('Data_Price '!BC$2:BC$1266,MATCH(Data!$DN866,'Data_Price '!$BE$2:$BE$1266,0))</f>
        <v>649.95000000000005</v>
      </c>
      <c r="DI866" t="str">
        <f>INDEX('Data_Price '!BD$2:BD$1266,MATCH(Data!$DN866,'Data_Price '!$BE$2:$BE$1266,0))</f>
        <v>https://www.google.com/url?url=https://www.rei.com/product/178697/blizzard-sheeva-10-skis-womens-20212022%3FCAWELAID%3D120217890010778432&amp;rct=j&amp;q=&amp;esrc=s&amp;sa=U&amp;ved=0ahUKEwjNmuyE0KP2AhXpkGoFHa_KD90QsDwIZg&amp;usg=AOvVaw1sXFemO4h2da7bUWxlIeCH</v>
      </c>
      <c r="DJ866" s="89" t="e">
        <f ca="1">_xll.Connector("TinyUrl.TinyUrl",DA866,0)</f>
        <v>#NAME?</v>
      </c>
      <c r="DK866" s="89" t="e">
        <f ca="1">_xll.Connector("TinyUrl.TinyUrl",DE866,0)</f>
        <v>#NAME?</v>
      </c>
      <c r="DL866" s="89" t="e">
        <f ca="1">_xll.Connector("TinyUrl.TinyUrl",DI866,0)</f>
        <v>#NAME?</v>
      </c>
      <c r="DM866" s="224" t="str">
        <f t="shared" si="474"/>
        <v>Sheeva 10</v>
      </c>
      <c r="DN866" s="89" t="str">
        <f t="shared" si="475"/>
        <v xml:space="preserve"> BlizzardSheeva 10156 Women's</v>
      </c>
      <c r="DO866" s="227" t="s">
        <v>1021</v>
      </c>
    </row>
    <row r="867" spans="2:119" ht="15.45" customHeight="1">
      <c r="B867" s="224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#VALUE!</v>
      </c>
      <c r="F867" s="43" t="b">
        <f>CL867&gt;Driver!$F$56</f>
        <v>0</v>
      </c>
      <c r="G867" s="43" t="b">
        <f>AND(CB867&gt;Driver!$F$55,CB867&lt;Driver!$G$55)</f>
        <v>0</v>
      </c>
      <c r="H867" s="43" t="e">
        <f t="shared" si="442"/>
        <v>#VALUE!</v>
      </c>
      <c r="I867" s="43">
        <f t="shared" si="443"/>
        <v>0</v>
      </c>
      <c r="J867" s="43" t="e">
        <f t="array" ref="J867">NOT(OR(($H$9:$H$1273=TRUE)*($I$9:$I$1273&gt;0)*($BT$9:$BT$1273=BT867)*($K$9:$K$1273&gt;K867)))</f>
        <v>#VALUE!</v>
      </c>
      <c r="K867" s="72">
        <f t="shared" si="444"/>
        <v>0.65266864719422568</v>
      </c>
      <c r="L867" s="72">
        <f t="shared" si="445"/>
        <v>0.847664168882443</v>
      </c>
      <c r="M867" s="72">
        <f t="shared" si="446"/>
        <v>0.45767312550600836</v>
      </c>
      <c r="N867" s="72">
        <f t="shared" si="447"/>
        <v>0.12614937077088473</v>
      </c>
      <c r="O867" s="72">
        <f t="shared" si="448"/>
        <v>0.27935366587785937</v>
      </c>
      <c r="P867" s="72">
        <f t="shared" si="449"/>
        <v>0.96751633986928109</v>
      </c>
      <c r="Q867" s="72"/>
      <c r="R867" s="72"/>
      <c r="S867" s="72">
        <f t="shared" si="450"/>
        <v>0.70194326143110208</v>
      </c>
      <c r="T867" s="72">
        <f t="shared" si="451"/>
        <v>0.96286318017597117</v>
      </c>
      <c r="U867" s="72">
        <f t="shared" si="452"/>
        <v>0.74437282800474136</v>
      </c>
      <c r="V867" s="72">
        <f t="shared" si="453"/>
        <v>0.61104217000917149</v>
      </c>
      <c r="W867" s="72">
        <f t="shared" si="454"/>
        <v>0.98408868243243242</v>
      </c>
      <c r="X867" s="72">
        <f t="shared" si="455"/>
        <v>0.152335831117557</v>
      </c>
      <c r="Y867" s="72">
        <f t="shared" si="456"/>
        <v>0.54232687449399164</v>
      </c>
      <c r="Z867" s="72">
        <f t="shared" si="457"/>
        <v>0.87385062922911527</v>
      </c>
      <c r="AA867" s="72">
        <f t="shared" si="458"/>
        <v>0.72064633412214063</v>
      </c>
      <c r="AB867" s="72">
        <f t="shared" si="459"/>
        <v>3.2483660130718933E-2</v>
      </c>
      <c r="AC867" s="72"/>
      <c r="AD867" s="72"/>
      <c r="AE867" s="72">
        <f t="shared" si="460"/>
        <v>0.29805673856889792</v>
      </c>
      <c r="AF867" s="72">
        <f t="shared" si="461"/>
        <v>3.7136819824028805E-2</v>
      </c>
      <c r="AG867" s="72">
        <f t="shared" si="462"/>
        <v>0.25562717199525864</v>
      </c>
      <c r="AH867" s="72">
        <f t="shared" si="463"/>
        <v>0.38895782999082856</v>
      </c>
      <c r="AI867" s="72">
        <f t="shared" si="464"/>
        <v>1.5911317567567557E-2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0.21939097677122521</v>
      </c>
      <c r="AL867" s="72">
        <f>(AX867-Driver!$K$181)/(Driver!$L$181-Driver!$K$181)</f>
        <v>0.47385062922911531</v>
      </c>
      <c r="AM867" s="72">
        <f>(AY867-Driver!$K$182)/(Driver!$L$182-Driver!$K$182)</f>
        <v>0.9346463341221406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465"/>
        <v>1.8450685117351782</v>
      </c>
      <c r="AW867" s="70">
        <f t="shared" si="466"/>
        <v>22.40740832382231</v>
      </c>
      <c r="AX867" s="70">
        <f t="shared" si="467"/>
        <v>5.2646556630620376</v>
      </c>
      <c r="AY867" s="70">
        <f>IFERROR(Driver!$K$19/Data!BH867/Data!BI867*Data!BK867*Data!BL867,"")</f>
        <v>-0.40006193343183477</v>
      </c>
      <c r="AZ867" s="70">
        <f t="shared" si="468"/>
        <v>17.542814594192109</v>
      </c>
      <c r="BA867" s="70"/>
      <c r="BB867" s="70"/>
      <c r="BC867" s="70">
        <f t="shared" si="469"/>
        <v>26.943330808007712</v>
      </c>
      <c r="BD867" s="70">
        <f t="shared" si="470"/>
        <v>13.857188446458144</v>
      </c>
      <c r="BE867" s="70">
        <f t="shared" si="471"/>
        <v>0.35574212085504958</v>
      </c>
      <c r="BF867" s="70">
        <f t="shared" si="472"/>
        <v>1.2471355269011248</v>
      </c>
      <c r="BG867" s="70">
        <f t="shared" si="473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219</v>
      </c>
      <c r="BS867" s="8" t="s">
        <v>438</v>
      </c>
      <c r="BT867" s="9" t="s">
        <v>455</v>
      </c>
      <c r="BU867" s="10">
        <v>165</v>
      </c>
      <c r="BV867" s="9" t="s">
        <v>222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305</v>
      </c>
      <c r="CU867" s="10"/>
      <c r="CV867" s="10"/>
      <c r="CW867" s="10"/>
      <c r="CX867" t="str">
        <f>INDEX('Data_Price '!AS$2:AS$1266,MATCH(Data!$DN867,'Data_Price '!$BE$2:$BE$1266,0))</f>
        <v>Atomic Maverick 83 R AW + M 10 GW Alpine Set</v>
      </c>
      <c r="CY867" t="str">
        <f>INDEX('Data_Price '!AT$2:AT$1266,MATCH(Data!$DN867,'Data_Price '!$BE$2:$BE$1266,0))</f>
        <v>evo.com</v>
      </c>
      <c r="CZ867">
        <f>INDEX('Data_Price '!AU$2:AU$1266,MATCH(Data!$DN867,'Data_Price '!$BE$2:$BE$1266,0))</f>
        <v>499.99</v>
      </c>
      <c r="DA867" t="str">
        <f>INDEX('Data_Price '!AV$2:AV$1266,MATCH(Data!$DN867,'Data_Price '!$BE$2:$BE$1266,0))</f>
        <v>https://www.google.com/url?url=https://www.evo.com/ski-packages/atomic-maverick-83-skis-m10-gw-bindings%3Fimage%3D197826/826871/clone.jpg&amp;rct=j&amp;q=&amp;esrc=s&amp;sa=U&amp;ved=0ahUKEwix9tSF0KP2AhWjnGoFHVmNCEIQsDwIVg&amp;usg=AOvVaw2Mi_o85mqSvadMOQU1eGzl</v>
      </c>
      <c r="DB867">
        <f>INDEX('Data_Price '!AW$2:AW$1266,MATCH(Data!$DN867,'Data_Price '!$BE$2:$BE$1266,0))</f>
        <v>0</v>
      </c>
      <c r="DC867">
        <f>INDEX('Data_Price '!AX$2:AX$1266,MATCH(Data!$DN867,'Data_Price '!$BE$2:$BE$1266,0))</f>
        <v>0</v>
      </c>
      <c r="DD867">
        <f>INDEX('Data_Price '!AY$2:AY$1266,MATCH(Data!$DN867,'Data_Price '!$BE$2:$BE$1266,0))</f>
        <v>0</v>
      </c>
      <c r="DE867">
        <f>INDEX('Data_Price '!AZ$2:AZ$1266,MATCH(Data!$DN867,'Data_Price '!$BE$2:$BE$1266,0))</f>
        <v>0</v>
      </c>
      <c r="DF867">
        <f>INDEX('Data_Price '!BA$2:BA$1266,MATCH(Data!$DN867,'Data_Price '!$BE$2:$BE$1266,0))</f>
        <v>0</v>
      </c>
      <c r="DG867">
        <f>INDEX('Data_Price '!BB$2:BB$1266,MATCH(Data!$DN867,'Data_Price '!$BE$2:$BE$1266,0))</f>
        <v>0</v>
      </c>
      <c r="DH867">
        <f>INDEX('Data_Price '!BC$2:BC$1266,MATCH(Data!$DN867,'Data_Price '!$BE$2:$BE$1266,0))</f>
        <v>0</v>
      </c>
      <c r="DI867">
        <f>INDEX('Data_Price '!BD$2:BD$1266,MATCH(Data!$DN867,'Data_Price '!$BE$2:$BE$1266,0))</f>
        <v>0</v>
      </c>
      <c r="DJ867" s="89" t="e">
        <f ca="1">_xll.Connector("TinyUrl.TinyUrl",DA867,0)</f>
        <v>#NAME?</v>
      </c>
      <c r="DK867" s="89" t="e">
        <f ca="1">_xll.Connector("TinyUrl.TinyUrl",DE867,0)</f>
        <v>#NAME?</v>
      </c>
      <c r="DL867" s="89" t="e">
        <f ca="1">_xll.Connector("TinyUrl.TinyUrl",DI867,0)</f>
        <v>#NAME?</v>
      </c>
      <c r="DM867" s="224" t="str">
        <f t="shared" si="474"/>
        <v>Maverick 83</v>
      </c>
      <c r="DN867" s="89" t="str">
        <f t="shared" si="475"/>
        <v xml:space="preserve"> AtomicMaverick 83165 Unisex</v>
      </c>
      <c r="DO867" s="227" t="s">
        <v>1104</v>
      </c>
    </row>
    <row r="868" spans="2:119" ht="15.45" customHeight="1">
      <c r="B868" s="224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#VALUE!</v>
      </c>
      <c r="F868" s="43" t="b">
        <f>CL868&gt;Driver!$F$56</f>
        <v>0</v>
      </c>
      <c r="G868" s="43" t="b">
        <f>AND(CB868&gt;Driver!$F$55,CB868&lt;Driver!$G$55)</f>
        <v>0</v>
      </c>
      <c r="H868" s="43" t="e">
        <f t="shared" si="442"/>
        <v>#VALUE!</v>
      </c>
      <c r="I868" s="43">
        <f t="shared" si="443"/>
        <v>0</v>
      </c>
      <c r="J868" s="43" t="e">
        <f t="array" ref="J868">NOT(OR(($H$9:$H$1273=TRUE)*($I$9:$I$1273&gt;0)*($BT$9:$BT$1273=BT868)*($K$9:$K$1273&gt;K868)))</f>
        <v>#VALUE!</v>
      </c>
      <c r="K868" s="72">
        <f t="shared" si="444"/>
        <v>0.66020935648347012</v>
      </c>
      <c r="L868" s="72">
        <f t="shared" si="445"/>
        <v>0.90261542180323906</v>
      </c>
      <c r="M868" s="72">
        <f t="shared" si="446"/>
        <v>0.41780329116370118</v>
      </c>
      <c r="N868" s="72">
        <f t="shared" si="447"/>
        <v>3.9511794093467389E-2</v>
      </c>
      <c r="O868" s="72">
        <f t="shared" si="448"/>
        <v>0.25978043233881265</v>
      </c>
      <c r="P868" s="72">
        <f t="shared" si="449"/>
        <v>0.95411764705882351</v>
      </c>
      <c r="Q868" s="72"/>
      <c r="R868" s="72"/>
      <c r="S868" s="72">
        <f t="shared" si="450"/>
        <v>0.71559948745257662</v>
      </c>
      <c r="T868" s="72">
        <f t="shared" si="451"/>
        <v>0.83422321309915926</v>
      </c>
      <c r="U868" s="72">
        <f t="shared" si="452"/>
        <v>9.9999999999999978E-2</v>
      </c>
      <c r="V868" s="72">
        <f t="shared" si="453"/>
        <v>0.60163177591087891</v>
      </c>
      <c r="W868" s="72">
        <f t="shared" si="454"/>
        <v>0.95947644355070383</v>
      </c>
      <c r="X868" s="72">
        <f t="shared" si="455"/>
        <v>9.738457819676094E-2</v>
      </c>
      <c r="Y868" s="72">
        <f t="shared" si="456"/>
        <v>0.58219670883629882</v>
      </c>
      <c r="Z868" s="72">
        <f t="shared" si="457"/>
        <v>0.96048820590653261</v>
      </c>
      <c r="AA868" s="72">
        <f t="shared" si="458"/>
        <v>0.74021956766118735</v>
      </c>
      <c r="AB868" s="72">
        <f t="shared" si="459"/>
        <v>4.588235294117643E-2</v>
      </c>
      <c r="AC868" s="72"/>
      <c r="AD868" s="72"/>
      <c r="AE868" s="72">
        <f t="shared" si="460"/>
        <v>0.28440051254742338</v>
      </c>
      <c r="AF868" s="72">
        <f t="shared" si="461"/>
        <v>0.16577678690084077</v>
      </c>
      <c r="AG868" s="72">
        <f t="shared" si="462"/>
        <v>0.9</v>
      </c>
      <c r="AH868" s="72">
        <f t="shared" si="463"/>
        <v>0.39836822408912109</v>
      </c>
      <c r="AI868" s="72">
        <f t="shared" si="464"/>
        <v>4.0523556449296186E-2</v>
      </c>
      <c r="AJ868" s="72">
        <f>(AV868-Driver!$K$179)/(Driver!$L$179-Driver!$K$179)</f>
        <v>0.14261542180323905</v>
      </c>
      <c r="AK868" s="72">
        <f>(AW868-Driver!$K$180)/(Driver!$L$180-Driver!$K$180)</f>
        <v>0.24107767659985344</v>
      </c>
      <c r="AL868" s="72">
        <f>(AX868-Driver!$K$181)/(Driver!$L$181-Driver!$K$181)</f>
        <v>0.56048820590653259</v>
      </c>
      <c r="AM868" s="72">
        <f>(AY868-Driver!$K$182)/(Driver!$L$182-Driver!$K$182)</f>
        <v>0.95421956766118732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465"/>
        <v>3.0016280016280015</v>
      </c>
      <c r="AW868" s="70">
        <f t="shared" si="466"/>
        <v>24.528110590146866</v>
      </c>
      <c r="AX868" s="70">
        <f t="shared" si="467"/>
        <v>6.0443938531587937</v>
      </c>
      <c r="AY868" s="70">
        <f>IFERROR(Driver!$K$19/Data!BH868/Data!BI868*Data!BK868*Data!BL868,"")</f>
        <v>-0.2802445437267429</v>
      </c>
      <c r="AZ868" s="70">
        <f t="shared" si="468"/>
        <v>18.763961280714817</v>
      </c>
      <c r="BA868" s="70"/>
      <c r="BB868" s="70"/>
      <c r="BC868" s="70">
        <f t="shared" si="469"/>
        <v>34.026910181889662</v>
      </c>
      <c r="BD868" s="70">
        <f t="shared" si="470"/>
        <v>25.241597596222061</v>
      </c>
      <c r="BE868" s="70">
        <f t="shared" si="471"/>
        <v>1</v>
      </c>
      <c r="BF868" s="70">
        <f t="shared" si="472"/>
        <v>0.18429762525919297</v>
      </c>
      <c r="BG868" s="70">
        <f t="shared" si="473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219</v>
      </c>
      <c r="BS868" s="8" t="s">
        <v>855</v>
      </c>
      <c r="BT868" s="9" t="s">
        <v>867</v>
      </c>
      <c r="BU868" s="10">
        <v>172</v>
      </c>
      <c r="BV868" s="9" t="s">
        <v>222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307</v>
      </c>
      <c r="CU868" s="10"/>
      <c r="CV868" s="10"/>
      <c r="CW868" s="10"/>
      <c r="CX868" t="e">
        <f>INDEX('Data_Price '!AS$2:AS$1266,MATCH(Data!$DN868,'Data_Price '!$BE$2:$BE$1266,0))</f>
        <v>#N/A</v>
      </c>
      <c r="CY868" t="e">
        <f>INDEX('Data_Price '!AT$2:AT$1266,MATCH(Data!$DN868,'Data_Price '!$BE$2:$BE$1266,0))</f>
        <v>#N/A</v>
      </c>
      <c r="CZ868" t="e">
        <f>INDEX('Data_Price '!AU$2:AU$1266,MATCH(Data!$DN868,'Data_Price '!$BE$2:$BE$1266,0))</f>
        <v>#N/A</v>
      </c>
      <c r="DA868" t="e">
        <f>INDEX('Data_Price '!AV$2:AV$1266,MATCH(Data!$DN868,'Data_Price '!$BE$2:$BE$1266,0))</f>
        <v>#N/A</v>
      </c>
      <c r="DB868" t="e">
        <f>INDEX('Data_Price '!AW$2:AW$1266,MATCH(Data!$DN868,'Data_Price '!$BE$2:$BE$1266,0))</f>
        <v>#N/A</v>
      </c>
      <c r="DC868" t="e">
        <f>INDEX('Data_Price '!AX$2:AX$1266,MATCH(Data!$DN868,'Data_Price '!$BE$2:$BE$1266,0))</f>
        <v>#N/A</v>
      </c>
      <c r="DD868" t="e">
        <f>INDEX('Data_Price '!AY$2:AY$1266,MATCH(Data!$DN868,'Data_Price '!$BE$2:$BE$1266,0))</f>
        <v>#N/A</v>
      </c>
      <c r="DE868" t="e">
        <f>INDEX('Data_Price '!AZ$2:AZ$1266,MATCH(Data!$DN868,'Data_Price '!$BE$2:$BE$1266,0))</f>
        <v>#N/A</v>
      </c>
      <c r="DF868" t="e">
        <f>INDEX('Data_Price '!BA$2:BA$1266,MATCH(Data!$DN868,'Data_Price '!$BE$2:$BE$1266,0))</f>
        <v>#N/A</v>
      </c>
      <c r="DG868" t="e">
        <f>INDEX('Data_Price '!BB$2:BB$1266,MATCH(Data!$DN868,'Data_Price '!$BE$2:$BE$1266,0))</f>
        <v>#N/A</v>
      </c>
      <c r="DH868" t="e">
        <f>INDEX('Data_Price '!BC$2:BC$1266,MATCH(Data!$DN868,'Data_Price '!$BE$2:$BE$1266,0))</f>
        <v>#N/A</v>
      </c>
      <c r="DI868" t="e">
        <f>INDEX('Data_Price '!BD$2:BD$1266,MATCH(Data!$DN868,'Data_Price '!$BE$2:$BE$1266,0))</f>
        <v>#N/A</v>
      </c>
      <c r="DJ868" s="89" t="e">
        <f ca="1">_xll.Connector("TinyUrl.TinyUrl",DA868,0)</f>
        <v>#NAME?</v>
      </c>
      <c r="DK868" s="89" t="e">
        <f ca="1">_xll.Connector("TinyUrl.TinyUrl",DE868,0)</f>
        <v>#NAME?</v>
      </c>
      <c r="DL868" s="89" t="e">
        <f ca="1">_xll.Connector("TinyUrl.TinyUrl",DI868,0)</f>
        <v>#NAME?</v>
      </c>
      <c r="DM868" s="224" t="str">
        <f t="shared" si="474"/>
        <v>Deacon 80</v>
      </c>
      <c r="DN868" s="89" t="str">
        <f t="shared" si="475"/>
        <v xml:space="preserve"> VölklDeacon 80172 Unisex</v>
      </c>
      <c r="DO868" s="227"/>
    </row>
    <row r="869" spans="2:119" ht="15.45" customHeight="1">
      <c r="B869" s="224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#VALUE!</v>
      </c>
      <c r="F869" s="43" t="b">
        <f>CL869&gt;Driver!$F$56</f>
        <v>0</v>
      </c>
      <c r="G869" s="43" t="b">
        <f>AND(CB869&gt;Driver!$F$55,CB869&lt;Driver!$G$55)</f>
        <v>0</v>
      </c>
      <c r="H869" s="43" t="e">
        <f t="shared" si="442"/>
        <v>#VALUE!</v>
      </c>
      <c r="I869" s="43">
        <f t="shared" si="443"/>
        <v>0</v>
      </c>
      <c r="J869" s="43" t="e">
        <f t="array" ref="J869">NOT(OR(($H$9:$H$1273=TRUE)*($I$9:$I$1273&gt;0)*($BT$9:$BT$1273=BT869)*($K$9:$K$1273&gt;K869)))</f>
        <v>#VALUE!</v>
      </c>
      <c r="K869" s="72">
        <f t="shared" si="444"/>
        <v>0.62834388002463015</v>
      </c>
      <c r="L869" s="72">
        <f t="shared" si="445"/>
        <v>0.93790669567319318</v>
      </c>
      <c r="M869" s="72">
        <f t="shared" si="446"/>
        <v>0.31878106437606724</v>
      </c>
      <c r="N869" s="72">
        <f t="shared" si="447"/>
        <v>-8.1907291469044408E-2</v>
      </c>
      <c r="O869" s="72">
        <f t="shared" si="448"/>
        <v>0.27727009244038381</v>
      </c>
      <c r="P869" s="72">
        <f t="shared" si="449"/>
        <v>0.76098039215686275</v>
      </c>
      <c r="Q869" s="72"/>
      <c r="R869" s="72"/>
      <c r="S869" s="72">
        <f t="shared" si="450"/>
        <v>0.75416917534684402</v>
      </c>
      <c r="T869" s="72">
        <f t="shared" si="451"/>
        <v>0.97697828337537551</v>
      </c>
      <c r="U869" s="72">
        <f t="shared" si="452"/>
        <v>9.9999999999999978E-2</v>
      </c>
      <c r="V869" s="72">
        <f t="shared" si="453"/>
        <v>0.61285463822537323</v>
      </c>
      <c r="W869" s="72">
        <f t="shared" si="454"/>
        <v>0.96372477636779696</v>
      </c>
      <c r="X869" s="72">
        <f t="shared" si="455"/>
        <v>6.2093304326806875E-2</v>
      </c>
      <c r="Y869" s="72">
        <f t="shared" si="456"/>
        <v>0.68121893562393276</v>
      </c>
      <c r="Z869" s="72">
        <f t="shared" si="457"/>
        <v>1.0819072914690444</v>
      </c>
      <c r="AA869" s="72">
        <f t="shared" si="458"/>
        <v>0.72272990755961619</v>
      </c>
      <c r="AB869" s="72">
        <f t="shared" si="459"/>
        <v>0.23901960784313725</v>
      </c>
      <c r="AC869" s="72"/>
      <c r="AD869" s="72"/>
      <c r="AE869" s="72">
        <f t="shared" si="460"/>
        <v>0.24583082465315592</v>
      </c>
      <c r="AF869" s="72">
        <f t="shared" si="461"/>
        <v>2.3021716624624516E-2</v>
      </c>
      <c r="AG869" s="72">
        <f t="shared" si="462"/>
        <v>0.9</v>
      </c>
      <c r="AH869" s="72">
        <f t="shared" si="463"/>
        <v>0.38714536177462672</v>
      </c>
      <c r="AI869" s="72">
        <f t="shared" si="464"/>
        <v>3.6275223632203042E-2</v>
      </c>
      <c r="AJ869" s="72">
        <f>(AV869-Driver!$K$179)/(Driver!$L$179-Driver!$K$179)</f>
        <v>0.17790669567319312</v>
      </c>
      <c r="AK869" s="72">
        <f>(AW869-Driver!$K$180)/(Driver!$L$180-Driver!$K$180)</f>
        <v>0.43116299462244428</v>
      </c>
      <c r="AL869" s="72">
        <f>(AX869-Driver!$K$181)/(Driver!$L$181-Driver!$K$181)</f>
        <v>0.68190729146904439</v>
      </c>
      <c r="AM869" s="72">
        <f>(AY869-Driver!$K$182)/(Driver!$L$182-Driver!$K$182)</f>
        <v>0.93672990755961616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465"/>
        <v>3.7444037444037446</v>
      </c>
      <c r="AW869" s="70">
        <f t="shared" si="466"/>
        <v>43.11620227357529</v>
      </c>
      <c r="AX869" s="70">
        <f t="shared" si="467"/>
        <v>7.1371656232213994</v>
      </c>
      <c r="AY869" s="70">
        <f>IFERROR(Driver!$K$19/Data!BH869/Data!BI869*Data!BK869*Data!BL869,"")</f>
        <v>-0.38730735560292562</v>
      </c>
      <c r="AZ869" s="70">
        <f t="shared" si="468"/>
        <v>36.366344005956819</v>
      </c>
      <c r="BA869" s="70"/>
      <c r="BB869" s="70"/>
      <c r="BC869" s="70">
        <f t="shared" si="469"/>
        <v>54.033275424766359</v>
      </c>
      <c r="BD869" s="70">
        <f t="shared" si="470"/>
        <v>8.5332645653713772</v>
      </c>
      <c r="BE869" s="70">
        <f t="shared" si="471"/>
        <v>1</v>
      </c>
      <c r="BF869" s="70">
        <f t="shared" si="472"/>
        <v>1.4518410786112521</v>
      </c>
      <c r="BG869" s="70">
        <f t="shared" si="473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219</v>
      </c>
      <c r="BS869" s="8" t="s">
        <v>493</v>
      </c>
      <c r="BT869" s="9" t="s">
        <v>497</v>
      </c>
      <c r="BU869" s="10">
        <v>171</v>
      </c>
      <c r="BV869" s="9" t="s">
        <v>222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305</v>
      </c>
      <c r="CU869" s="10"/>
      <c r="CV869" s="10"/>
      <c r="CW869" s="10"/>
      <c r="CX869" t="str">
        <f>INDEX('Data_Price '!AS$2:AS$1266,MATCH(Data!$DN869,'Data_Price '!$BE$2:$BE$1266,0))</f>
        <v>2022 Blizzard Bonafide 97 Demo Skis w/ Marker Griffon 13 ID Demo Bindings - 171| Ski Essentials</v>
      </c>
      <c r="CY869" t="str">
        <f>INDEX('Data_Price '!AT$2:AT$1266,MATCH(Data!$DN869,'Data_Price '!$BE$2:$BE$1266,0))</f>
        <v>SkiEssentials.com</v>
      </c>
      <c r="CZ869">
        <f>INDEX('Data_Price '!AU$2:AU$1266,MATCH(Data!$DN869,'Data_Price '!$BE$2:$BE$1266,0))</f>
        <v>599</v>
      </c>
      <c r="DA869" t="str">
        <f>INDEX('Data_Price '!AV$2:AV$1266,MATCH(Data!$DN869,'Data_Price '!$BE$2:$BE$1266,0))</f>
        <v>https://www.google.com/url?url=https://www.skiessentials.com/2022-blizzard-bonafide-97-demo-skis-w-marker-griffon-13-id-demo-bindings.html%23size%3D22403&amp;rct=j&amp;q=&amp;esrc=s&amp;sa=U&amp;ved=0ahUKEwjwnqiG0KP2AhWWmGoFHWuXDNUQsDwIdw&amp;usg=AOvVaw22pwep94-z5KzZHE-YK-Iu</v>
      </c>
      <c r="DB869" t="str">
        <f>INDEX('Data_Price '!AW$2:AW$1266,MATCH(Data!$DN869,'Data_Price '!$BE$2:$BE$1266,0))</f>
        <v>Blizzard Bonafide 97</v>
      </c>
      <c r="DC869" t="str">
        <f>INDEX('Data_Price '!AX$2:AX$1266,MATCH(Data!$DN869,'Data_Price '!$BE$2:$BE$1266,0))</f>
        <v>SkiEssentials.com</v>
      </c>
      <c r="DD869">
        <f>INDEX('Data_Price '!AY$2:AY$1266,MATCH(Data!$DN869,'Data_Price '!$BE$2:$BE$1266,0))</f>
        <v>599.95000000000005</v>
      </c>
      <c r="DE869" t="str">
        <f>INDEX('Data_Price '!AZ$2:AZ$1266,MATCH(Data!$DN869,'Data_Price '!$BE$2:$BE$1266,0))</f>
        <v>https://www.google.com/url?url=https://www.skiessentials.com/2022-blizzard-bonafide-97-skis.html&amp;rct=j&amp;q=&amp;esrc=s&amp;sa=U&amp;ved=0ahUKEwjwnqiG0KP2AhWWmGoFHWuXDNUQsDwIbw&amp;usg=AOvVaw2gHjHHczzh_Q1jl4p5Oo1z</v>
      </c>
      <c r="DF869" t="str">
        <f>INDEX('Data_Price '!BA$2:BA$1266,MATCH(Data!$DN869,'Data_Price '!$BE$2:$BE$1266,0))</f>
        <v>Blizzard Bonafide 97</v>
      </c>
      <c r="DG869" t="str">
        <f>INDEX('Data_Price '!BB$2:BB$1266,MATCH(Data!$DN869,'Data_Price '!$BE$2:$BE$1266,0))</f>
        <v>SkiEssentials.com</v>
      </c>
      <c r="DH869">
        <f>INDEX('Data_Price '!BC$2:BC$1266,MATCH(Data!$DN869,'Data_Price '!$BE$2:$BE$1266,0))</f>
        <v>599.95000000000005</v>
      </c>
      <c r="DI869" t="str">
        <f>INDEX('Data_Price '!BD$2:BD$1266,MATCH(Data!$DN869,'Data_Price '!$BE$2:$BE$1266,0))</f>
        <v>https://www.google.com/url?q=https://www.skiessentials.com/2022-blizzard-bonafide-97-skis.html&amp;sa=U&amp;ved=0ahUKEwjI5NaG0KP2AhVgkmoFHb7NASwQ2ykIFw&amp;usg=AOvVaw0Bh0Xk2g5CObBGuWt_183J</v>
      </c>
      <c r="DJ869" s="89" t="e">
        <f ca="1">_xll.Connector("TinyUrl.TinyUrl",DA869,0)</f>
        <v>#NAME?</v>
      </c>
      <c r="DK869" s="89" t="e">
        <f ca="1">_xll.Connector("TinyUrl.TinyUrl",DE869,0)</f>
        <v>#NAME?</v>
      </c>
      <c r="DL869" s="89" t="e">
        <f ca="1">_xll.Connector("TinyUrl.TinyUrl",DI869,0)</f>
        <v>#NAME?</v>
      </c>
      <c r="DM869" s="224" t="str">
        <f t="shared" si="474"/>
        <v>Bonafide 97</v>
      </c>
      <c r="DN869" s="89" t="str">
        <f t="shared" si="475"/>
        <v xml:space="preserve"> BlizzardBonafide 97171 Unisex</v>
      </c>
      <c r="DO869" s="227" t="s">
        <v>1130</v>
      </c>
    </row>
    <row r="870" spans="2:119" ht="15.45" customHeight="1">
      <c r="B870" s="224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#VALUE!</v>
      </c>
      <c r="F870" s="43" t="b">
        <f>CL870&gt;Driver!$F$56</f>
        <v>0</v>
      </c>
      <c r="G870" s="43" t="b">
        <f>AND(CB870&gt;Driver!$F$55,CB870&lt;Driver!$G$55)</f>
        <v>0</v>
      </c>
      <c r="H870" s="43" t="e">
        <f t="shared" si="442"/>
        <v>#VALUE!</v>
      </c>
      <c r="I870" s="43">
        <f t="shared" si="443"/>
        <v>0</v>
      </c>
      <c r="J870" s="43" t="e">
        <f t="array" ref="J870">NOT(OR(($H$9:$H$1273=TRUE)*($I$9:$I$1273&gt;0)*($BT$9:$BT$1273=BT870)*($K$9:$K$1273&gt;K870)))</f>
        <v>#VALUE!</v>
      </c>
      <c r="K870" s="72">
        <f t="shared" si="444"/>
        <v>0.69782692543986802</v>
      </c>
      <c r="L870" s="72">
        <f t="shared" si="445"/>
        <v>0.86192571106276694</v>
      </c>
      <c r="M870" s="72">
        <f t="shared" si="446"/>
        <v>0.53372813981696909</v>
      </c>
      <c r="N870" s="72">
        <f t="shared" si="447"/>
        <v>0.34875102763548971</v>
      </c>
      <c r="O870" s="72">
        <f t="shared" si="448"/>
        <v>0.26784188854744384</v>
      </c>
      <c r="P870" s="72">
        <f t="shared" si="449"/>
        <v>0.98459150326797396</v>
      </c>
      <c r="Q870" s="72"/>
      <c r="R870" s="72"/>
      <c r="S870" s="72">
        <f t="shared" si="450"/>
        <v>0.66997779675240365</v>
      </c>
      <c r="T870" s="72">
        <f t="shared" si="451"/>
        <v>0.99945342609397181</v>
      </c>
      <c r="U870" s="72">
        <f t="shared" si="452"/>
        <v>0.55893218086541363</v>
      </c>
      <c r="V870" s="72">
        <f t="shared" si="453"/>
        <v>0.64512639009907935</v>
      </c>
      <c r="W870" s="72">
        <f t="shared" si="454"/>
        <v>0.96925273679200386</v>
      </c>
      <c r="X870" s="72">
        <f t="shared" si="455"/>
        <v>0.13807428893723311</v>
      </c>
      <c r="Y870" s="72">
        <f t="shared" si="456"/>
        <v>0.46627186018303085</v>
      </c>
      <c r="Z870" s="72">
        <f t="shared" si="457"/>
        <v>0.65124897236451029</v>
      </c>
      <c r="AA870" s="72">
        <f t="shared" si="458"/>
        <v>0.73215811145255616</v>
      </c>
      <c r="AB870" s="72">
        <f t="shared" si="459"/>
        <v>1.54084967320261E-2</v>
      </c>
      <c r="AC870" s="72"/>
      <c r="AD870" s="72"/>
      <c r="AE870" s="72">
        <f t="shared" si="460"/>
        <v>0.33002220324759629</v>
      </c>
      <c r="AF870" s="72">
        <f t="shared" si="461"/>
        <v>5.4657390602817768E-4</v>
      </c>
      <c r="AG870" s="72">
        <f t="shared" si="462"/>
        <v>0.44106781913458637</v>
      </c>
      <c r="AH870" s="72">
        <f t="shared" si="463"/>
        <v>0.35487360990092065</v>
      </c>
      <c r="AI870" s="72">
        <f t="shared" si="464"/>
        <v>3.0747263207996173E-2</v>
      </c>
      <c r="AJ870" s="72">
        <f>(AV870-Driver!$K$179)/(Driver!$L$179-Driver!$K$179)</f>
        <v>0.10192571106276689</v>
      </c>
      <c r="AK870" s="72">
        <f>(AW870-Driver!$K$180)/(Driver!$L$180-Driver!$K$180)</f>
        <v>0.18371013950163156</v>
      </c>
      <c r="AL870" s="72">
        <f>(AX870-Driver!$K$181)/(Driver!$L$181-Driver!$K$181)</f>
        <v>0.25124897236451021</v>
      </c>
      <c r="AM870" s="72">
        <f>(AY870-Driver!$K$182)/(Driver!$L$182-Driver!$K$182)</f>
        <v>0.94615811145255613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465"/>
        <v>2.1452313118979784</v>
      </c>
      <c r="AW870" s="70">
        <f t="shared" si="466"/>
        <v>18.918245239538894</v>
      </c>
      <c r="AX870" s="70">
        <f t="shared" si="467"/>
        <v>3.2612407512805919</v>
      </c>
      <c r="AY870" s="70">
        <f>IFERROR(Driver!$K$19/Data!BH870/Data!BI870*Data!BK870*Data!BL870,"")</f>
        <v>-0.32959268225547417</v>
      </c>
      <c r="AZ870" s="70">
        <f t="shared" si="468"/>
        <v>15.986597170513775</v>
      </c>
      <c r="BA870" s="70"/>
      <c r="BB870" s="70"/>
      <c r="BC870" s="70">
        <f t="shared" si="469"/>
        <v>10.362622058861621</v>
      </c>
      <c r="BD870" s="70">
        <f t="shared" si="470"/>
        <v>10.522274872370742</v>
      </c>
      <c r="BE870" s="70">
        <f t="shared" si="471"/>
        <v>0.54114968747015102</v>
      </c>
      <c r="BF870" s="70">
        <f t="shared" si="472"/>
        <v>5.0967087308578751</v>
      </c>
      <c r="BG870" s="70">
        <f t="shared" si="473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219</v>
      </c>
      <c r="BS870" s="8" t="s">
        <v>628</v>
      </c>
      <c r="BT870" s="9" t="s">
        <v>635</v>
      </c>
      <c r="BU870" s="10">
        <v>156</v>
      </c>
      <c r="BV870" s="9" t="s">
        <v>222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305</v>
      </c>
      <c r="CU870" s="9" t="s">
        <v>302</v>
      </c>
      <c r="CV870" s="10"/>
      <c r="CW870" s="10"/>
      <c r="CX870" t="str">
        <f>INDEX('Data_Price '!AS$2:AS$1266,MATCH(Data!$DN870,'Data_Price '!$BE$2:$BE$1266,0))</f>
        <v>Head Kore 90 x Skis Mens 2022 Anthracite/Beige 156</v>
      </c>
      <c r="CY870" t="str">
        <f>INDEX('Data_Price '!AT$2:AT$1266,MATCH(Data!$DN870,'Data_Price '!$BE$2:$BE$1266,0))</f>
        <v>evo.com</v>
      </c>
      <c r="CZ870">
        <f>INDEX('Data_Price '!AU$2:AU$1266,MATCH(Data!$DN870,'Data_Price '!$BE$2:$BE$1266,0))</f>
        <v>409</v>
      </c>
      <c r="DA870" t="str">
        <f>INDEX('Data_Price '!AV$2:AV$1266,MATCH(Data!$DN870,'Data_Price '!$BE$2:$BE$1266,0))</f>
        <v>https://www.google.com/url?url=https://www.evo.com/skis/head-kore-90-x%3Fimage%3D218718/886395/head-kore-90-x-skis-2022-.jpg&amp;rct=j&amp;q=&amp;esrc=s&amp;sa=U&amp;ved=0ahUKEwjklvOG0KP2AhValWoFHUSkDxwQsDwIVw&amp;usg=AOvVaw3Cnc0kDgoxy2bqhPXt-lG_</v>
      </c>
      <c r="DB870">
        <f>INDEX('Data_Price '!AW$2:AW$1266,MATCH(Data!$DN870,'Data_Price '!$BE$2:$BE$1266,0))</f>
        <v>0</v>
      </c>
      <c r="DC870">
        <f>INDEX('Data_Price '!AX$2:AX$1266,MATCH(Data!$DN870,'Data_Price '!$BE$2:$BE$1266,0))</f>
        <v>0</v>
      </c>
      <c r="DD870">
        <f>INDEX('Data_Price '!AY$2:AY$1266,MATCH(Data!$DN870,'Data_Price '!$BE$2:$BE$1266,0))</f>
        <v>0</v>
      </c>
      <c r="DE870">
        <f>INDEX('Data_Price '!AZ$2:AZ$1266,MATCH(Data!$DN870,'Data_Price '!$BE$2:$BE$1266,0))</f>
        <v>0</v>
      </c>
      <c r="DF870">
        <f>INDEX('Data_Price '!BA$2:BA$1266,MATCH(Data!$DN870,'Data_Price '!$BE$2:$BE$1266,0))</f>
        <v>0</v>
      </c>
      <c r="DG870">
        <f>INDEX('Data_Price '!BB$2:BB$1266,MATCH(Data!$DN870,'Data_Price '!$BE$2:$BE$1266,0))</f>
        <v>0</v>
      </c>
      <c r="DH870">
        <f>INDEX('Data_Price '!BC$2:BC$1266,MATCH(Data!$DN870,'Data_Price '!$BE$2:$BE$1266,0))</f>
        <v>0</v>
      </c>
      <c r="DI870">
        <f>INDEX('Data_Price '!BD$2:BD$1266,MATCH(Data!$DN870,'Data_Price '!$BE$2:$BE$1266,0))</f>
        <v>0</v>
      </c>
      <c r="DJ870" s="89" t="e">
        <f ca="1">_xll.Connector("TinyUrl.TinyUrl",DA870,0)</f>
        <v>#NAME?</v>
      </c>
      <c r="DK870" s="89" t="e">
        <f ca="1">_xll.Connector("TinyUrl.TinyUrl",DE870,0)</f>
        <v>#NAME?</v>
      </c>
      <c r="DL870" s="89" t="e">
        <f ca="1">_xll.Connector("TinyUrl.TinyUrl",DI870,0)</f>
        <v>#NAME?</v>
      </c>
      <c r="DM870" s="224" t="str">
        <f t="shared" si="474"/>
        <v>Kore 90 X</v>
      </c>
      <c r="DN870" s="89" t="str">
        <f t="shared" si="475"/>
        <v xml:space="preserve"> HeadKore 90 X156 Unisex</v>
      </c>
      <c r="DO870" s="227" t="s">
        <v>1014</v>
      </c>
    </row>
    <row r="871" spans="2:119" ht="15.45" customHeight="1">
      <c r="B871" s="224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#VALUE!</v>
      </c>
      <c r="F871" s="43" t="b">
        <f>CL871&gt;Driver!$F$56</f>
        <v>1</v>
      </c>
      <c r="G871" s="43" t="b">
        <f>AND(CB871&gt;Driver!$F$55,CB871&lt;Driver!$G$55)</f>
        <v>0</v>
      </c>
      <c r="H871" s="43" t="e">
        <f t="shared" si="442"/>
        <v>#VALUE!</v>
      </c>
      <c r="I871" s="43">
        <f t="shared" si="443"/>
        <v>0</v>
      </c>
      <c r="J871" s="43" t="e">
        <f t="array" ref="J871">NOT(OR(($H$9:$H$1273=TRUE)*($I$9:$I$1273&gt;0)*($BT$9:$BT$1273=BT871)*($K$9:$K$1273&gt;K871)))</f>
        <v>#VALUE!</v>
      </c>
      <c r="K871" s="72">
        <f t="shared" si="444"/>
        <v>0.70546935246960363</v>
      </c>
      <c r="L871" s="72">
        <f t="shared" si="445"/>
        <v>0.94491660623640317</v>
      </c>
      <c r="M871" s="72">
        <f t="shared" si="446"/>
        <v>0.46602209870280398</v>
      </c>
      <c r="N871" s="72">
        <f t="shared" si="447"/>
        <v>0.10211851008663753</v>
      </c>
      <c r="O871" s="72">
        <f t="shared" si="448"/>
        <v>0.30010628275380047</v>
      </c>
      <c r="P871" s="72">
        <f t="shared" si="449"/>
        <v>0.99584150326797383</v>
      </c>
      <c r="Q871" s="72"/>
      <c r="R871" s="72"/>
      <c r="S871" s="72">
        <f t="shared" si="450"/>
        <v>0.69247138311963408</v>
      </c>
      <c r="T871" s="72">
        <f t="shared" si="451"/>
        <v>0.98202414045715813</v>
      </c>
      <c r="U871" s="72">
        <f t="shared" si="452"/>
        <v>0.93333929821379391</v>
      </c>
      <c r="V871" s="72">
        <f t="shared" si="453"/>
        <v>0.66928456211152176</v>
      </c>
      <c r="W871" s="72">
        <f t="shared" si="454"/>
        <v>0.96502473886750961</v>
      </c>
      <c r="X871" s="72">
        <f t="shared" si="455"/>
        <v>5.5083393763596805E-2</v>
      </c>
      <c r="Y871" s="72">
        <f t="shared" si="456"/>
        <v>0.53397790129719602</v>
      </c>
      <c r="Z871" s="72">
        <f t="shared" si="457"/>
        <v>0.89788148991336247</v>
      </c>
      <c r="AA871" s="72">
        <f t="shared" si="458"/>
        <v>0.69989371724619953</v>
      </c>
      <c r="AB871" s="72">
        <f t="shared" si="459"/>
        <v>4.1584967320262012E-3</v>
      </c>
      <c r="AC871" s="72"/>
      <c r="AD871" s="72"/>
      <c r="AE871" s="72">
        <f t="shared" si="460"/>
        <v>0.30752861688036587</v>
      </c>
      <c r="AF871" s="72">
        <f t="shared" si="461"/>
        <v>1.7975859542841921E-2</v>
      </c>
      <c r="AG871" s="72">
        <f t="shared" si="462"/>
        <v>6.6660701786206089E-2</v>
      </c>
      <c r="AH871" s="72">
        <f t="shared" si="463"/>
        <v>0.33071543788847829</v>
      </c>
      <c r="AI871" s="72">
        <f t="shared" si="464"/>
        <v>3.497526113249036E-2</v>
      </c>
      <c r="AJ871" s="72">
        <f>(AV871-Driver!$K$179)/(Driver!$L$179-Driver!$K$179)</f>
        <v>0.18491660623640319</v>
      </c>
      <c r="AK871" s="72">
        <f>(AW871-Driver!$K$180)/(Driver!$L$180-Driver!$K$180)</f>
        <v>0.18615282306891565</v>
      </c>
      <c r="AL871" s="72">
        <f>(AX871-Driver!$K$181)/(Driver!$L$181-Driver!$K$181)</f>
        <v>0.49788148991336251</v>
      </c>
      <c r="AM871" s="72">
        <f>(AY871-Driver!$K$182)/(Driver!$L$182-Driver!$K$182)</f>
        <v>0.9138937172461995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465"/>
        <v>3.8919413919413919</v>
      </c>
      <c r="AW871" s="70">
        <f t="shared" si="466"/>
        <v>19.157110747799162</v>
      </c>
      <c r="AX871" s="70">
        <f t="shared" si="467"/>
        <v>5.4809334092202624</v>
      </c>
      <c r="AY871" s="70">
        <f>IFERROR(Driver!$K$19/Data!BH871/Data!BI871*Data!BK871*Data!BL871,"")</f>
        <v>-0.5270989086288419</v>
      </c>
      <c r="AZ871" s="70">
        <f t="shared" si="468"/>
        <v>14.203276247207743</v>
      </c>
      <c r="BA871" s="70"/>
      <c r="BB871" s="70"/>
      <c r="BC871" s="70">
        <f t="shared" si="469"/>
        <v>22.030201680419534</v>
      </c>
      <c r="BD871" s="70">
        <f t="shared" si="470"/>
        <v>8.9798139763794396</v>
      </c>
      <c r="BE871" s="70">
        <f t="shared" si="471"/>
        <v>3.3511739602762936E-2</v>
      </c>
      <c r="BF871" s="70">
        <f t="shared" si="472"/>
        <v>7.8252045388993237</v>
      </c>
      <c r="BG871" s="70">
        <f t="shared" si="473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219</v>
      </c>
      <c r="BS871" s="8" t="s">
        <v>606</v>
      </c>
      <c r="BT871" s="9" t="s">
        <v>609</v>
      </c>
      <c r="BU871" s="10">
        <v>177</v>
      </c>
      <c r="BV871" s="9" t="s">
        <v>222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303</v>
      </c>
      <c r="CU871" s="10"/>
      <c r="CV871" s="10"/>
      <c r="CW871" s="10"/>
      <c r="CX871">
        <f>INDEX('Data_Price '!AS$2:AS$1266,MATCH(Data!$DN871,'Data_Price '!$BE$2:$BE$1266,0))</f>
        <v>0</v>
      </c>
      <c r="CY871">
        <f>INDEX('Data_Price '!AT$2:AT$1266,MATCH(Data!$DN871,'Data_Price '!$BE$2:$BE$1266,0))</f>
        <v>0</v>
      </c>
      <c r="CZ871">
        <f>INDEX('Data_Price '!AU$2:AU$1266,MATCH(Data!$DN871,'Data_Price '!$BE$2:$BE$1266,0))</f>
        <v>0</v>
      </c>
      <c r="DA871">
        <f>INDEX('Data_Price '!AV$2:AV$1266,MATCH(Data!$DN871,'Data_Price '!$BE$2:$BE$1266,0))</f>
        <v>0</v>
      </c>
      <c r="DB871">
        <f>INDEX('Data_Price '!AW$2:AW$1266,MATCH(Data!$DN871,'Data_Price '!$BE$2:$BE$1266,0))</f>
        <v>0</v>
      </c>
      <c r="DC871">
        <f>INDEX('Data_Price '!AX$2:AX$1266,MATCH(Data!$DN871,'Data_Price '!$BE$2:$BE$1266,0))</f>
        <v>0</v>
      </c>
      <c r="DD871">
        <f>INDEX('Data_Price '!AY$2:AY$1266,MATCH(Data!$DN871,'Data_Price '!$BE$2:$BE$1266,0))</f>
        <v>0</v>
      </c>
      <c r="DE871">
        <f>INDEX('Data_Price '!AZ$2:AZ$1266,MATCH(Data!$DN871,'Data_Price '!$BE$2:$BE$1266,0))</f>
        <v>0</v>
      </c>
      <c r="DF871">
        <f>INDEX('Data_Price '!BA$2:BA$1266,MATCH(Data!$DN871,'Data_Price '!$BE$2:$BE$1266,0))</f>
        <v>0</v>
      </c>
      <c r="DG871">
        <f>INDEX('Data_Price '!BB$2:BB$1266,MATCH(Data!$DN871,'Data_Price '!$BE$2:$BE$1266,0))</f>
        <v>0</v>
      </c>
      <c r="DH871">
        <f>INDEX('Data_Price '!BC$2:BC$1266,MATCH(Data!$DN871,'Data_Price '!$BE$2:$BE$1266,0))</f>
        <v>0</v>
      </c>
      <c r="DI871">
        <f>INDEX('Data_Price '!BD$2:BD$1266,MATCH(Data!$DN871,'Data_Price '!$BE$2:$BE$1266,0))</f>
        <v>0</v>
      </c>
      <c r="DJ871" s="89" t="e">
        <f ca="1">_xll.Connector("TinyUrl.TinyUrl",DA871,0)</f>
        <v>#NAME?</v>
      </c>
      <c r="DK871" s="89" t="e">
        <f ca="1">_xll.Connector("TinyUrl.TinyUrl",DE871,0)</f>
        <v>#NAME?</v>
      </c>
      <c r="DL871" s="89" t="e">
        <f ca="1">_xll.Connector("TinyUrl.TinyUrl",DI871,0)</f>
        <v>#NAME?</v>
      </c>
      <c r="DM871" s="224" t="str">
        <f t="shared" si="474"/>
        <v>Zigzag 92</v>
      </c>
      <c r="DN871" s="89" t="str">
        <f t="shared" si="475"/>
        <v xml:space="preserve"> FerreolZigzag 92177 Unisex</v>
      </c>
      <c r="DO871" s="227"/>
    </row>
    <row r="872" spans="2:119" ht="15.45" customHeight="1">
      <c r="B872" s="224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#VALUE!</v>
      </c>
      <c r="F872" s="43" t="b">
        <f>CL872&gt;Driver!$F$56</f>
        <v>0</v>
      </c>
      <c r="G872" s="43" t="b">
        <f>AND(CB872&gt;Driver!$F$55,CB872&lt;Driver!$G$55)</f>
        <v>0</v>
      </c>
      <c r="H872" s="43" t="e">
        <f t="shared" si="442"/>
        <v>#VALUE!</v>
      </c>
      <c r="I872" s="43">
        <f t="shared" si="443"/>
        <v>0</v>
      </c>
      <c r="J872" s="43" t="e">
        <f t="array" ref="J872">NOT(OR(($H$9:$H$1273=TRUE)*($I$9:$I$1273&gt;0)*($BT$9:$BT$1273=BT872)*($K$9:$K$1273&gt;K872)))</f>
        <v>#VALUE!</v>
      </c>
      <c r="K872" s="72">
        <f t="shared" si="444"/>
        <v>0.71514778843647486</v>
      </c>
      <c r="L872" s="72">
        <f t="shared" si="445"/>
        <v>0.86990250584159212</v>
      </c>
      <c r="M872" s="72">
        <f t="shared" si="446"/>
        <v>0.5603930710313576</v>
      </c>
      <c r="N872" s="72">
        <f t="shared" si="447"/>
        <v>0.40756339720483148</v>
      </c>
      <c r="O872" s="72">
        <f t="shared" si="448"/>
        <v>0.30287235183695349</v>
      </c>
      <c r="P872" s="72">
        <f t="shared" si="449"/>
        <v>0.97074346405228762</v>
      </c>
      <c r="Q872" s="72"/>
      <c r="R872" s="72"/>
      <c r="S872" s="72">
        <f t="shared" si="450"/>
        <v>0.68918121519195019</v>
      </c>
      <c r="T872" s="72">
        <f t="shared" si="451"/>
        <v>0.93190923919543578</v>
      </c>
      <c r="U872" s="72">
        <f t="shared" si="452"/>
        <v>0.84009068170914392</v>
      </c>
      <c r="V872" s="72">
        <f t="shared" si="453"/>
        <v>0.65026377661493573</v>
      </c>
      <c r="W872" s="72">
        <f t="shared" si="454"/>
        <v>0.94738911290322581</v>
      </c>
      <c r="X872" s="72">
        <f t="shared" si="455"/>
        <v>0.13009749415840788</v>
      </c>
      <c r="Y872" s="72">
        <f t="shared" si="456"/>
        <v>0.43960692896864245</v>
      </c>
      <c r="Z872" s="72">
        <f t="shared" si="457"/>
        <v>0.59243660279516852</v>
      </c>
      <c r="AA872" s="72">
        <f t="shared" si="458"/>
        <v>0.69712764816304651</v>
      </c>
      <c r="AB872" s="72">
        <f t="shared" si="459"/>
        <v>2.9256535947712381E-2</v>
      </c>
      <c r="AC872" s="72"/>
      <c r="AD872" s="72"/>
      <c r="AE872" s="72">
        <f t="shared" si="460"/>
        <v>0.31081878480804981</v>
      </c>
      <c r="AF872" s="72">
        <f t="shared" si="461"/>
        <v>6.8090760804564235E-2</v>
      </c>
      <c r="AG872" s="72">
        <f t="shared" si="462"/>
        <v>0.15990931829085606</v>
      </c>
      <c r="AH872" s="72">
        <f t="shared" si="463"/>
        <v>0.34973622338506433</v>
      </c>
      <c r="AI872" s="72">
        <f t="shared" si="464"/>
        <v>5.2610887096774195E-2</v>
      </c>
      <c r="AJ872" s="72">
        <f>(AV872-Driver!$K$179)/(Driver!$L$179-Driver!$K$179)</f>
        <v>0.10990250584159211</v>
      </c>
      <c r="AK872" s="72">
        <f>(AW872-Driver!$K$180)/(Driver!$L$180-Driver!$K$180)</f>
        <v>0.18901088148514777</v>
      </c>
      <c r="AL872" s="72">
        <f>(AX872-Driver!$K$181)/(Driver!$L$181-Driver!$K$181)</f>
        <v>0.19243660279516853</v>
      </c>
      <c r="AM872" s="72">
        <f>(AY872-Driver!$K$182)/(Driver!$L$182-Driver!$K$182)</f>
        <v>0.91112764816304648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465"/>
        <v>2.3131189797856462</v>
      </c>
      <c r="AW872" s="70">
        <f t="shared" si="466"/>
        <v>19.43659499429527</v>
      </c>
      <c r="AX872" s="70">
        <f t="shared" si="467"/>
        <v>2.7319294251565167</v>
      </c>
      <c r="AY872" s="70">
        <f>IFERROR(Driver!$K$19/Data!BH872/Data!BI872*Data!BK872*Data!BL872,"")</f>
        <v>-0.5440313779945295</v>
      </c>
      <c r="AZ872" s="70">
        <f t="shared" si="468"/>
        <v>17.248696947133283</v>
      </c>
      <c r="BA872" s="70"/>
      <c r="BB872" s="70"/>
      <c r="BC872" s="70">
        <f t="shared" si="469"/>
        <v>20.323568703453542</v>
      </c>
      <c r="BD872" s="70">
        <f t="shared" si="470"/>
        <v>4.5447340130675755</v>
      </c>
      <c r="BE872" s="70">
        <f t="shared" si="471"/>
        <v>0.26004134213839752</v>
      </c>
      <c r="BF872" s="70">
        <f t="shared" si="472"/>
        <v>5.6769404456408949</v>
      </c>
      <c r="BG872" s="70">
        <f t="shared" si="473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219</v>
      </c>
      <c r="BS872" s="8" t="s">
        <v>855</v>
      </c>
      <c r="BT872" s="9" t="s">
        <v>861</v>
      </c>
      <c r="BU872" s="10">
        <v>166</v>
      </c>
      <c r="BV872" s="9" t="s">
        <v>222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305</v>
      </c>
      <c r="CU872" s="9" t="s">
        <v>302</v>
      </c>
      <c r="CV872" s="10"/>
      <c r="CW872" s="10"/>
      <c r="CX872" t="e">
        <f>INDEX('Data_Price '!AS$2:AS$1266,MATCH(Data!$DN872,'Data_Price '!$BE$2:$BE$1266,0))</f>
        <v>#N/A</v>
      </c>
      <c r="CY872" t="e">
        <f>INDEX('Data_Price '!AT$2:AT$1266,MATCH(Data!$DN872,'Data_Price '!$BE$2:$BE$1266,0))</f>
        <v>#N/A</v>
      </c>
      <c r="CZ872" t="e">
        <f>INDEX('Data_Price '!AU$2:AU$1266,MATCH(Data!$DN872,'Data_Price '!$BE$2:$BE$1266,0))</f>
        <v>#N/A</v>
      </c>
      <c r="DA872" t="e">
        <f>INDEX('Data_Price '!AV$2:AV$1266,MATCH(Data!$DN872,'Data_Price '!$BE$2:$BE$1266,0))</f>
        <v>#N/A</v>
      </c>
      <c r="DB872" t="e">
        <f>INDEX('Data_Price '!AW$2:AW$1266,MATCH(Data!$DN872,'Data_Price '!$BE$2:$BE$1266,0))</f>
        <v>#N/A</v>
      </c>
      <c r="DC872" t="e">
        <f>INDEX('Data_Price '!AX$2:AX$1266,MATCH(Data!$DN872,'Data_Price '!$BE$2:$BE$1266,0))</f>
        <v>#N/A</v>
      </c>
      <c r="DD872" t="e">
        <f>INDEX('Data_Price '!AY$2:AY$1266,MATCH(Data!$DN872,'Data_Price '!$BE$2:$BE$1266,0))</f>
        <v>#N/A</v>
      </c>
      <c r="DE872" t="e">
        <f>INDEX('Data_Price '!AZ$2:AZ$1266,MATCH(Data!$DN872,'Data_Price '!$BE$2:$BE$1266,0))</f>
        <v>#N/A</v>
      </c>
      <c r="DF872" t="e">
        <f>INDEX('Data_Price '!BA$2:BA$1266,MATCH(Data!$DN872,'Data_Price '!$BE$2:$BE$1266,0))</f>
        <v>#N/A</v>
      </c>
      <c r="DG872" t="e">
        <f>INDEX('Data_Price '!BB$2:BB$1266,MATCH(Data!$DN872,'Data_Price '!$BE$2:$BE$1266,0))</f>
        <v>#N/A</v>
      </c>
      <c r="DH872" t="e">
        <f>INDEX('Data_Price '!BC$2:BC$1266,MATCH(Data!$DN872,'Data_Price '!$BE$2:$BE$1266,0))</f>
        <v>#N/A</v>
      </c>
      <c r="DI872" t="e">
        <f>INDEX('Data_Price '!BD$2:BD$1266,MATCH(Data!$DN872,'Data_Price '!$BE$2:$BE$1266,0))</f>
        <v>#N/A</v>
      </c>
      <c r="DJ872" s="89" t="e">
        <f ca="1">_xll.Connector("TinyUrl.TinyUrl",DA872,0)</f>
        <v>#NAME?</v>
      </c>
      <c r="DK872" s="89" t="e">
        <f ca="1">_xll.Connector("TinyUrl.TinyUrl",DE872,0)</f>
        <v>#NAME?</v>
      </c>
      <c r="DL872" s="89" t="e">
        <f ca="1">_xll.Connector("TinyUrl.TinyUrl",DI872,0)</f>
        <v>#NAME?</v>
      </c>
      <c r="DM872" s="224" t="str">
        <f t="shared" si="474"/>
        <v>Blaze 86</v>
      </c>
      <c r="DN872" s="89" t="str">
        <f t="shared" si="475"/>
        <v xml:space="preserve"> VölklBlaze 86166 Unisex</v>
      </c>
      <c r="DO872" s="227" t="s">
        <v>1086</v>
      </c>
    </row>
    <row r="873" spans="2:119" ht="15.45" customHeight="1">
      <c r="B873" s="224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#VALUE!</v>
      </c>
      <c r="F873" s="43" t="b">
        <f>CL873&gt;Driver!$F$56</f>
        <v>0</v>
      </c>
      <c r="G873" s="43" t="b">
        <f>AND(CB873&gt;Driver!$F$55,CB873&lt;Driver!$G$55)</f>
        <v>0</v>
      </c>
      <c r="H873" s="43" t="e">
        <f t="shared" si="442"/>
        <v>#VALUE!</v>
      </c>
      <c r="I873" s="43">
        <f t="shared" si="443"/>
        <v>0</v>
      </c>
      <c r="J873" s="43" t="e">
        <f t="array" ref="J873">NOT(OR(($H$9:$H$1273=TRUE)*($I$9:$I$1273&gt;0)*($BT$9:$BT$1273=BT873)*($K$9:$K$1273&gt;K873)))</f>
        <v>#VALUE!</v>
      </c>
      <c r="K873" s="72">
        <f t="shared" si="444"/>
        <v>0.6848327330651347</v>
      </c>
      <c r="L873" s="72">
        <f t="shared" si="445"/>
        <v>0.83259688985577307</v>
      </c>
      <c r="M873" s="72">
        <f t="shared" si="446"/>
        <v>0.53706857627449645</v>
      </c>
      <c r="N873" s="72">
        <f t="shared" si="447"/>
        <v>0.34495668121166123</v>
      </c>
      <c r="O873" s="72">
        <f t="shared" si="448"/>
        <v>0.27945166199091309</v>
      </c>
      <c r="P873" s="72">
        <f t="shared" si="449"/>
        <v>0.98679738562091512</v>
      </c>
      <c r="Q873" s="72"/>
      <c r="R873" s="72"/>
      <c r="S873" s="72">
        <f t="shared" si="450"/>
        <v>0.68399281192589489</v>
      </c>
      <c r="T873" s="72">
        <f t="shared" si="451"/>
        <v>0.96278909336403284</v>
      </c>
      <c r="U873" s="72">
        <f t="shared" si="452"/>
        <v>9.9999999999999978E-2</v>
      </c>
      <c r="V873" s="72">
        <f t="shared" si="453"/>
        <v>0.623157491395121</v>
      </c>
      <c r="W873" s="72">
        <f t="shared" si="454"/>
        <v>0.9886987975364161</v>
      </c>
      <c r="X873" s="72">
        <f t="shared" si="455"/>
        <v>0.1674031101442269</v>
      </c>
      <c r="Y873" s="72">
        <f t="shared" si="456"/>
        <v>0.46293142372550355</v>
      </c>
      <c r="Z873" s="72">
        <f t="shared" si="457"/>
        <v>0.65504331878833877</v>
      </c>
      <c r="AA873" s="72">
        <f t="shared" si="458"/>
        <v>0.72054833800908691</v>
      </c>
      <c r="AB873" s="72">
        <f t="shared" si="459"/>
        <v>1.3202614379084932E-2</v>
      </c>
      <c r="AC873" s="72"/>
      <c r="AD873" s="72"/>
      <c r="AE873" s="72">
        <f t="shared" si="460"/>
        <v>0.31600718807410511</v>
      </c>
      <c r="AF873" s="72">
        <f t="shared" si="461"/>
        <v>3.7210906635967211E-2</v>
      </c>
      <c r="AG873" s="72">
        <f t="shared" si="462"/>
        <v>0.9</v>
      </c>
      <c r="AH873" s="72">
        <f t="shared" si="463"/>
        <v>0.37684250860487895</v>
      </c>
      <c r="AI873" s="72">
        <f t="shared" si="464"/>
        <v>1.1301202463583931E-2</v>
      </c>
      <c r="AJ873" s="72">
        <f>(AV873-Driver!$K$179)/(Driver!$L$179-Driver!$K$179)</f>
        <v>7.2596889855773089E-2</v>
      </c>
      <c r="AK873" s="72">
        <f>(AW873-Driver!$K$180)/(Driver!$L$180-Driver!$K$180)</f>
        <v>0.18127669069533381</v>
      </c>
      <c r="AL873" s="72">
        <f>(AX873-Driver!$K$181)/(Driver!$L$181-Driver!$K$181)</f>
        <v>0.25504331878833875</v>
      </c>
      <c r="AM873" s="72">
        <f>(AY873-Driver!$K$182)/(Driver!$L$182-Driver!$K$182)</f>
        <v>0.93454833800908688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465"/>
        <v>1.5279473612806944</v>
      </c>
      <c r="AW873" s="70">
        <f t="shared" si="466"/>
        <v>18.680282781475636</v>
      </c>
      <c r="AX873" s="70">
        <f t="shared" si="467"/>
        <v>3.2953898690950485</v>
      </c>
      <c r="AY873" s="70">
        <f>IFERROR(Driver!$K$19/Data!BH873/Data!BI873*Data!BK873*Data!BL873,"")</f>
        <v>-0.40066181583981381</v>
      </c>
      <c r="AZ873" s="70">
        <f t="shared" si="468"/>
        <v>15.785554728220403</v>
      </c>
      <c r="BA873" s="70"/>
      <c r="BB873" s="70"/>
      <c r="BC873" s="70">
        <f t="shared" si="469"/>
        <v>17.632307860156303</v>
      </c>
      <c r="BD873" s="70">
        <f t="shared" si="470"/>
        <v>7.2775463911245328</v>
      </c>
      <c r="BE873" s="70">
        <f t="shared" si="471"/>
        <v>1</v>
      </c>
      <c r="BF873" s="70">
        <f t="shared" si="472"/>
        <v>2.6154759624942319</v>
      </c>
      <c r="BG873" s="70">
        <f t="shared" si="473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219</v>
      </c>
      <c r="BS873" s="8" t="s">
        <v>493</v>
      </c>
      <c r="BT873" s="9" t="s">
        <v>494</v>
      </c>
      <c r="BU873" s="10">
        <v>152</v>
      </c>
      <c r="BV873" s="9" t="s">
        <v>390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306</v>
      </c>
      <c r="CU873" s="9" t="s">
        <v>305</v>
      </c>
      <c r="CV873" s="10"/>
      <c r="CW873" s="10"/>
      <c r="CX873" t="str">
        <f>INDEX('Data_Price '!AS$2:AS$1266,MATCH(Data!$DN873,'Data_Price '!$BE$2:$BE$1266,0))</f>
        <v>Blizzard Black Pearl 82 2021</v>
      </c>
      <c r="CY873" t="str">
        <f>INDEX('Data_Price '!AT$2:AT$1266,MATCH(Data!$DN873,'Data_Price '!$BE$2:$BE$1266,0))</f>
        <v>Powder7 Ski Shop</v>
      </c>
      <c r="CZ873">
        <f>INDEX('Data_Price '!AU$2:AU$1266,MATCH(Data!$DN873,'Data_Price '!$BE$2:$BE$1266,0))</f>
        <v>479.93</v>
      </c>
      <c r="DA873" t="str">
        <f>INDEX('Data_Price '!AV$2:AV$1266,MATCH(Data!$DN873,'Data_Price '!$BE$2:$BE$1266,0))</f>
        <v>https://www.google.com/url?url=https://www.powder7.com/Blizzard-Black-Pearl-82-Skis-152cm-New-Flat-2021/for-sale%3Futm_source%3Dfeed%26utm_medium%3Dfree&amp;rct=j&amp;q=&amp;esrc=s&amp;sa=U&amp;ved=0ahUKEwi7k-iH0KP2AhVek2oFHYmADVQQsDwIag&amp;usg=AOvVaw2vQqlpGtDTqP6D3DCGYRf1</v>
      </c>
      <c r="DB873" t="str">
        <f>INDEX('Data_Price '!AW$2:AW$1266,MATCH(Data!$DN873,'Data_Price '!$BE$2:$BE$1266,0))</f>
        <v>Blizzard Black Pearl 82 2021</v>
      </c>
      <c r="DC873" t="str">
        <f>INDEX('Data_Price '!AX$2:AX$1266,MATCH(Data!$DN873,'Data_Price '!$BE$2:$BE$1266,0))</f>
        <v>Powder7 Ski Shop</v>
      </c>
      <c r="DD873">
        <f>INDEX('Data_Price '!AY$2:AY$1266,MATCH(Data!$DN873,'Data_Price '!$BE$2:$BE$1266,0))</f>
        <v>479.93</v>
      </c>
      <c r="DE873" t="str">
        <f>INDEX('Data_Price '!AZ$2:AZ$1266,MATCH(Data!$DN873,'Data_Price '!$BE$2:$BE$1266,0))</f>
        <v>https://www.google.com/url?q=https://www.powder7.com/Blizzard-Black-Pearl-82-Skis-152cm-New-Flat-2021/for-sale%3Futm_source%3Dfeed%26utm_medium%3Dfree&amp;sa=U&amp;ved=0ahUKEwiDx5yI0KP2AhW9mGoFHVFIDZkQ2ykIGA&amp;usg=AOvVaw3j0ScpPoI9RCYKMJoOFVqY</v>
      </c>
      <c r="DF873" t="str">
        <f>INDEX('Data_Price '!BA$2:BA$1266,MATCH(Data!$DN873,'Data_Price '!$BE$2:$BE$1266,0))</f>
        <v>Blizzard Black Pearl 82 SP Women's Skis w Marker TPC 10 GW Demo Bindings Used Demo</v>
      </c>
      <c r="DG873" t="str">
        <f>INDEX('Data_Price '!BB$2:BB$1266,MATCH(Data!$DN873,'Data_Price '!$BE$2:$BE$1266,0))</f>
        <v>Powder7 Ski Shop</v>
      </c>
      <c r="DH873" t="str">
        <f>INDEX('Data_Price '!BC$2:BC$1266,MATCH(Data!$DN873,'Data_Price '!$BE$2:$BE$1266,0))</f>
        <v>$499.99 used</v>
      </c>
      <c r="DI873" t="str">
        <f>INDEX('Data_Price '!BD$2:BD$1266,MATCH(Data!$DN873,'Data_Price '!$BE$2:$BE$1266,0))</f>
        <v>https://www.google.com/url?url=https://www.powder7.com/Blizzard-Black-Pearl-82-SP-Skis-152cm-Used-2021/for-sale%3Futm_source%3Dfeed%26utm_medium%3Dfree&amp;rct=j&amp;q=&amp;esrc=s&amp;sa=U&amp;ved=0ahUKEwi7k-iH0KP2AhVek2oFHYmADVQQ2SkIcQ&amp;usg=AOvVaw3tCt0va8Szvwx52AASsQKi</v>
      </c>
      <c r="DJ873" s="89" t="e">
        <f ca="1">_xll.Connector("TinyUrl.TinyUrl",DA873,0)</f>
        <v>#NAME?</v>
      </c>
      <c r="DK873" s="89" t="e">
        <f ca="1">_xll.Connector("TinyUrl.TinyUrl",DE873,0)</f>
        <v>#NAME?</v>
      </c>
      <c r="DL873" s="89" t="e">
        <f ca="1">_xll.Connector("TinyUrl.TinyUrl",DI873,0)</f>
        <v>#NAME?</v>
      </c>
      <c r="DM873" s="224" t="str">
        <f t="shared" si="474"/>
        <v>Black Pearl 82</v>
      </c>
      <c r="DN873" s="89" t="str">
        <f t="shared" si="475"/>
        <v xml:space="preserve"> BlizzardBlack Pearl 82152 Women's</v>
      </c>
      <c r="DO873" s="227" t="s">
        <v>1083</v>
      </c>
    </row>
    <row r="874" spans="2:119" ht="15.45" customHeight="1">
      <c r="B874" s="224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#VALUE!</v>
      </c>
      <c r="F874" s="43" t="b">
        <f>CL874&gt;Driver!$F$56</f>
        <v>0</v>
      </c>
      <c r="G874" s="43" t="b">
        <f>AND(CB874&gt;Driver!$F$55,CB874&lt;Driver!$G$55)</f>
        <v>0</v>
      </c>
      <c r="H874" s="43" t="e">
        <f t="shared" si="442"/>
        <v>#VALUE!</v>
      </c>
      <c r="I874" s="43">
        <f t="shared" si="443"/>
        <v>0</v>
      </c>
      <c r="J874" s="43" t="e">
        <f t="array" ref="J874">NOT(OR(($H$9:$H$1273=TRUE)*($I$9:$I$1273&gt;0)*($BT$9:$BT$1273=BT874)*($K$9:$K$1273&gt;K874)))</f>
        <v>#VALUE!</v>
      </c>
      <c r="K874" s="72">
        <f t="shared" si="444"/>
        <v>0.65381796813804494</v>
      </c>
      <c r="L874" s="72">
        <f t="shared" si="445"/>
        <v>0.88069937958262834</v>
      </c>
      <c r="M874" s="72">
        <f t="shared" si="446"/>
        <v>0.42693655669346164</v>
      </c>
      <c r="N874" s="72">
        <f t="shared" si="447"/>
        <v>7.1131347625371433E-2</v>
      </c>
      <c r="O874" s="72">
        <f t="shared" si="448"/>
        <v>0.24739074075566736</v>
      </c>
      <c r="P874" s="72">
        <f t="shared" si="449"/>
        <v>0.96228758169934636</v>
      </c>
      <c r="Q874" s="72"/>
      <c r="R874" s="72"/>
      <c r="S874" s="72">
        <f t="shared" si="450"/>
        <v>0.68206921303972845</v>
      </c>
      <c r="T874" s="72">
        <f t="shared" si="451"/>
        <v>0.48184890983649609</v>
      </c>
      <c r="U874" s="72">
        <f t="shared" si="452"/>
        <v>0.46503334839106547</v>
      </c>
      <c r="V874" s="72">
        <f t="shared" si="453"/>
        <v>0.61368483361076198</v>
      </c>
      <c r="W874" s="72">
        <f t="shared" si="454"/>
        <v>0.97193398840087175</v>
      </c>
      <c r="X874" s="72">
        <f t="shared" si="455"/>
        <v>0.11930062041737169</v>
      </c>
      <c r="Y874" s="72">
        <f t="shared" si="456"/>
        <v>0.57306344330653836</v>
      </c>
      <c r="Z874" s="72">
        <f t="shared" si="457"/>
        <v>0.92886865237462857</v>
      </c>
      <c r="AA874" s="72">
        <f t="shared" si="458"/>
        <v>0.75260925924433264</v>
      </c>
      <c r="AB874" s="72">
        <f t="shared" si="459"/>
        <v>3.7712418300653583E-2</v>
      </c>
      <c r="AC874" s="72"/>
      <c r="AD874" s="72"/>
      <c r="AE874" s="72">
        <f t="shared" si="460"/>
        <v>0.31793078696027155</v>
      </c>
      <c r="AF874" s="72">
        <f t="shared" si="461"/>
        <v>0.51815109016350391</v>
      </c>
      <c r="AG874" s="72">
        <f t="shared" si="462"/>
        <v>0.53496665160893453</v>
      </c>
      <c r="AH874" s="72">
        <f t="shared" si="463"/>
        <v>0.38631516638923802</v>
      </c>
      <c r="AI874" s="72">
        <f t="shared" si="464"/>
        <v>2.8066011599128225E-2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0.23132870170794775</v>
      </c>
      <c r="AL874" s="72">
        <f>(AX874-Driver!$K$181)/(Driver!$L$181-Driver!$K$181)</f>
        <v>0.52886865237462855</v>
      </c>
      <c r="AM874" s="72">
        <f>(AY874-Driver!$K$182)/(Driver!$L$182-Driver!$K$182)</f>
        <v>0.96660925924433261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465"/>
        <v>2.5403608736942069</v>
      </c>
      <c r="AW874" s="70">
        <f t="shared" si="466"/>
        <v>23.574776366360851</v>
      </c>
      <c r="AX874" s="70">
        <f t="shared" si="467"/>
        <v>5.7598178713716566</v>
      </c>
      <c r="AY874" s="70">
        <f>IFERROR(Driver!$K$19/Data!BH874/Data!BI874*Data!BK874*Data!BL874,"")</f>
        <v>-0.20440114760202044</v>
      </c>
      <c r="AZ874" s="70">
        <f t="shared" si="468"/>
        <v>18.019359642591215</v>
      </c>
      <c r="BA874" s="70"/>
      <c r="BB874" s="70"/>
      <c r="BC874" s="70">
        <f t="shared" si="469"/>
        <v>16.63452374525929</v>
      </c>
      <c r="BD874" s="70">
        <f t="shared" si="470"/>
        <v>56.426099064648298</v>
      </c>
      <c r="BE874" s="70">
        <f t="shared" si="471"/>
        <v>0.63503176944966211</v>
      </c>
      <c r="BF874" s="70">
        <f t="shared" si="472"/>
        <v>1.5456058149382288</v>
      </c>
      <c r="BG874" s="70">
        <f t="shared" si="473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219</v>
      </c>
      <c r="BS874" s="8" t="s">
        <v>610</v>
      </c>
      <c r="BT874" s="9" t="s">
        <v>624</v>
      </c>
      <c r="BU874" s="10">
        <v>159</v>
      </c>
      <c r="BV874" s="9" t="s">
        <v>222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307</v>
      </c>
      <c r="CU874" s="10"/>
      <c r="CV874" s="10"/>
      <c r="CW874" s="10"/>
      <c r="CX874" t="str">
        <f>INDEX('Data_Price '!AS$2:AS$1266,MATCH(Data!$DN874,'Data_Price '!$BE$2:$BE$1266,0))</f>
        <v>Fischer 2022 RC One 78 GT Men's Skis with RSW 10 GW Powerrail Bindings</v>
      </c>
      <c r="CY874" t="str">
        <f>INDEX('Data_Price '!AT$2:AT$1266,MATCH(Data!$DN874,'Data_Price '!$BE$2:$BE$1266,0))</f>
        <v>GritrOutdoors</v>
      </c>
      <c r="CZ874">
        <f>INDEX('Data_Price '!AU$2:AU$1266,MATCH(Data!$DN874,'Data_Price '!$BE$2:$BE$1266,0))</f>
        <v>699.99</v>
      </c>
      <c r="DA874" t="str">
        <f>INDEX('Data_Price '!AV$2:AV$1266,MATCH(Data!$DN874,'Data_Price '!$BE$2:$BE$1266,0))</f>
        <v>https://www.google.com/url?url=https://gritroutdoors.com/fischer-rc-one-78-gt-twin-powerrail-with-rsw-10-pr-skis%3Fsrsltid%3DAWLEVJyxWTqaM5F6_psPXGsnK7iQXmVM3kL7sYuw34LnbEQhRatUw9wfTeg&amp;rct=j&amp;q=&amp;esrc=s&amp;sa=U&amp;ved=0ahUKEwin_7iI0KP2AhUzk2oFHehpA4kQsDwISg&amp;usg=AOvVaw0lxEFuKaDN3_Q9TqNX2HSl</v>
      </c>
      <c r="DB874" t="str">
        <f>INDEX('Data_Price '!AW$2:AW$1266,MATCH(Data!$DN874,'Data_Price '!$BE$2:$BE$1266,0))</f>
        <v>Fischer 2022 RC One 78 GT Men's Skis with RSW 10 GW Powerrail Bindings</v>
      </c>
      <c r="DC874" t="str">
        <f>INDEX('Data_Price '!AX$2:AX$1266,MATCH(Data!$DN874,'Data_Price '!$BE$2:$BE$1266,0))</f>
        <v>GritrOutdoors</v>
      </c>
      <c r="DD874">
        <f>INDEX('Data_Price '!AY$2:AY$1266,MATCH(Data!$DN874,'Data_Price '!$BE$2:$BE$1266,0))</f>
        <v>699.99</v>
      </c>
      <c r="DE874" t="str">
        <f>INDEX('Data_Price '!AZ$2:AZ$1266,MATCH(Data!$DN874,'Data_Price '!$BE$2:$BE$1266,0))</f>
        <v>https://www.google.com/url?q=https://gritroutdoors.com/fischer-rc-one-78-gt-twin-powerrail-with-rsw-10-pr-skis%3Fsrsltid%3DAWLEVJxPQ9_IrphfGbMNoes0osj-XXCVjZ-RByI2k5y7u1PPFL000WxnQOA&amp;sa=U&amp;ved=0ahUKEwiEp96I0KP2AhVXkWoFHWCsAXUQ2ykIFw&amp;usg=AOvVaw2Wg4ONhgpxgeVIDncsQ9kq</v>
      </c>
      <c r="DF874" t="str">
        <f>INDEX('Data_Price '!BA$2:BA$1266,MATCH(Data!$DN874,'Data_Price '!$BE$2:$BE$1266,0))</f>
        <v>Fischer 2022 RC One 78 GT Men's Skis with RSW 10 GW Powerrail Bindings</v>
      </c>
      <c r="DG874" t="str">
        <f>INDEX('Data_Price '!BB$2:BB$1266,MATCH(Data!$DN874,'Data_Price '!$BE$2:$BE$1266,0))</f>
        <v>Buyr.com</v>
      </c>
      <c r="DH874">
        <f>INDEX('Data_Price '!BC$2:BC$1266,MATCH(Data!$DN874,'Data_Price '!$BE$2:$BE$1266,0))</f>
        <v>749.99</v>
      </c>
      <c r="DI874" t="str">
        <f>INDEX('Data_Price '!BD$2:BD$1266,MATCH(Data!$DN874,'Data_Price '!$BE$2:$BE$1266,0))</f>
        <v>https://www.google.com/url?q=https://www.buyr.com/product/fischer-2022-rc-one-78-gt-men-s-skis-with-rsw-10-gw-powerrail-bindings-159/bp/PPG0X2N&amp;sa=U&amp;ved=0ahUKEwiEp96I0KP2AhVXkWoFHWCsAXUQ2ykIGQ&amp;usg=AOvVaw25ID1GOW0tbLsabEjbDiiM</v>
      </c>
      <c r="DJ874" s="89" t="e">
        <f ca="1">_xll.Connector("TinyUrl.TinyUrl",DA874,0)</f>
        <v>#NAME?</v>
      </c>
      <c r="DK874" s="89" t="e">
        <f ca="1">_xll.Connector("TinyUrl.TinyUrl",DE874,0)</f>
        <v>#NAME?</v>
      </c>
      <c r="DL874" s="89" t="e">
        <f ca="1">_xll.Connector("TinyUrl.TinyUrl",DI874,0)</f>
        <v>#NAME?</v>
      </c>
      <c r="DM874" s="224" t="str">
        <f t="shared" si="474"/>
        <v>RC One 78 GT</v>
      </c>
      <c r="DN874" s="89" t="str">
        <f t="shared" si="475"/>
        <v xml:space="preserve"> FischerRC One 78 GT159 Unisex</v>
      </c>
      <c r="DO874" s="227"/>
    </row>
    <row r="875" spans="2:119" ht="15.45" customHeight="1">
      <c r="B875" s="224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#VALUE!</v>
      </c>
      <c r="F875" s="43" t="b">
        <f>CL875&gt;Driver!$F$56</f>
        <v>0</v>
      </c>
      <c r="G875" s="43" t="b">
        <f>AND(CB875&gt;Driver!$F$55,CB875&lt;Driver!$G$55)</f>
        <v>1</v>
      </c>
      <c r="H875" s="43" t="e">
        <f t="shared" si="442"/>
        <v>#VALUE!</v>
      </c>
      <c r="I875" s="43">
        <f t="shared" si="443"/>
        <v>0</v>
      </c>
      <c r="J875" s="43" t="e">
        <f t="array" ref="J875">NOT(OR(($H$9:$H$1273=TRUE)*($I$9:$I$1273&gt;0)*($BT$9:$BT$1273=BT875)*($K$9:$K$1273&gt;K875)))</f>
        <v>#VALUE!</v>
      </c>
      <c r="K875" s="72">
        <f t="shared" si="444"/>
        <v>0.60974482636578631</v>
      </c>
      <c r="L875" s="72">
        <f t="shared" si="445"/>
        <v>0.88821529288534373</v>
      </c>
      <c r="M875" s="72">
        <f t="shared" si="446"/>
        <v>0.33127435984622899</v>
      </c>
      <c r="N875" s="72">
        <f t="shared" si="447"/>
        <v>4.2041358376019744E-2</v>
      </c>
      <c r="O875" s="72">
        <f t="shared" si="448"/>
        <v>0.30930623096658871</v>
      </c>
      <c r="P875" s="72">
        <f t="shared" si="449"/>
        <v>0.64247549019607852</v>
      </c>
      <c r="Q875" s="72"/>
      <c r="R875" s="72"/>
      <c r="S875" s="72">
        <f t="shared" si="450"/>
        <v>0.80662770001735906</v>
      </c>
      <c r="T875" s="72">
        <f t="shared" si="451"/>
        <v>0.97225225962722106</v>
      </c>
      <c r="U875" s="72">
        <f t="shared" si="452"/>
        <v>0.99382064158212513</v>
      </c>
      <c r="V875" s="72">
        <f t="shared" si="453"/>
        <v>0.65101357575135443</v>
      </c>
      <c r="W875" s="72">
        <f t="shared" si="454"/>
        <v>0.97581902213963023</v>
      </c>
      <c r="X875" s="72">
        <f t="shared" si="455"/>
        <v>0.11178470711465632</v>
      </c>
      <c r="Y875" s="72">
        <f t="shared" si="456"/>
        <v>0.66872564015377101</v>
      </c>
      <c r="Z875" s="72">
        <f t="shared" si="457"/>
        <v>0.95795864162398026</v>
      </c>
      <c r="AA875" s="72">
        <f t="shared" si="458"/>
        <v>0.69069376903341129</v>
      </c>
      <c r="AB875" s="72">
        <f t="shared" si="459"/>
        <v>0.35752450980392148</v>
      </c>
      <c r="AC875" s="72"/>
      <c r="AD875" s="72"/>
      <c r="AE875" s="72">
        <f t="shared" si="460"/>
        <v>0.19337229998264097</v>
      </c>
      <c r="AF875" s="72">
        <f t="shared" si="461"/>
        <v>2.7747740372778967E-2</v>
      </c>
      <c r="AG875" s="72">
        <f t="shared" si="462"/>
        <v>6.1793584178749111E-3</v>
      </c>
      <c r="AH875" s="72">
        <f t="shared" si="463"/>
        <v>0.34898642424864557</v>
      </c>
      <c r="AI875" s="72">
        <f t="shared" si="464"/>
        <v>2.4180977860369744E-2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0.52819724575011207</v>
      </c>
      <c r="AL875" s="72">
        <f>(AX875-Driver!$K$181)/(Driver!$L$181-Driver!$K$181)</f>
        <v>0.55795864162398023</v>
      </c>
      <c r="AM875" s="72">
        <f>(AY875-Driver!$K$182)/(Driver!$L$182-Driver!$K$182)</f>
        <v>0.90469376903341125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465"/>
        <v>7.4040157373490709</v>
      </c>
      <c r="AW875" s="70">
        <f t="shared" si="466"/>
        <v>52.605002224866354</v>
      </c>
      <c r="AX875" s="70">
        <f t="shared" si="467"/>
        <v>6.0216277746158218</v>
      </c>
      <c r="AY875" s="70">
        <f>IFERROR(Driver!$K$19/Data!BH875/Data!BI875*Data!BK875*Data!BL875,"")</f>
        <v>-0.58341631668915561</v>
      </c>
      <c r="AZ875" s="70">
        <f t="shared" si="468"/>
        <v>47.166790766939684</v>
      </c>
      <c r="BA875" s="70"/>
      <c r="BB875" s="70"/>
      <c r="BC875" s="70">
        <f t="shared" si="469"/>
        <v>81.243876857109456</v>
      </c>
      <c r="BD875" s="70">
        <f t="shared" si="470"/>
        <v>8.1150198376782736</v>
      </c>
      <c r="BE875" s="70">
        <f t="shared" si="471"/>
        <v>0.10633880595995332</v>
      </c>
      <c r="BF875" s="70">
        <f t="shared" si="472"/>
        <v>5.7616249904623373</v>
      </c>
      <c r="BG875" s="70">
        <f t="shared" si="473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219</v>
      </c>
      <c r="BS875" s="8" t="s">
        <v>405</v>
      </c>
      <c r="BT875" s="9" t="s">
        <v>417</v>
      </c>
      <c r="BU875" s="10">
        <v>180</v>
      </c>
      <c r="BV875" s="9" t="s">
        <v>222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305</v>
      </c>
      <c r="CU875" s="9" t="s">
        <v>304</v>
      </c>
      <c r="CV875" s="10"/>
      <c r="CW875" s="10"/>
      <c r="CX875" t="str">
        <f>INDEX('Data_Price '!AS$2:AS$1266,MATCH(Data!$DN875,'Data_Price '!$BE$2:$BE$1266,0))</f>
        <v>Armada Declivity 102 Ti Skis 2022</v>
      </c>
      <c r="CY875" t="str">
        <f>INDEX('Data_Price '!AT$2:AT$1266,MATCH(Data!$DN875,'Data_Price '!$BE$2:$BE$1266,0))</f>
        <v>BlueZone Sports</v>
      </c>
      <c r="CZ875">
        <f>INDEX('Data_Price '!AU$2:AU$1266,MATCH(Data!$DN875,'Data_Price '!$BE$2:$BE$1266,0))</f>
        <v>449.97</v>
      </c>
      <c r="DA875" t="str">
        <f>INDEX('Data_Price '!AV$2:AV$1266,MATCH(Data!$DN875,'Data_Price '!$BE$2:$BE$1266,0))</f>
        <v>https://www.google.com/url?q=https://www.bluezonesports.com/armada/armada-declivity-102-ti-skis-mens-2022-38891&amp;sa=U&amp;ved=0ahUKEwiiqqCJ0KP2AhWmmWoFHa37AOwQ2ykIGQ&amp;usg=AOvVaw0d0aQz3U-apm4aTWPV950F</v>
      </c>
      <c r="DB875" t="str">
        <f>INDEX('Data_Price '!AW$2:AW$1266,MATCH(Data!$DN875,'Data_Price '!$BE$2:$BE$1266,0))</f>
        <v>Armada Declivity 102 Ti Skis 2022</v>
      </c>
      <c r="DC875" t="str">
        <f>INDEX('Data_Price '!AX$2:AX$1266,MATCH(Data!$DN875,'Data_Price '!$BE$2:$BE$1266,0))</f>
        <v>Snowcountry.eu</v>
      </c>
      <c r="DD875">
        <f>INDEX('Data_Price '!AY$2:AY$1266,MATCH(Data!$DN875,'Data_Price '!$BE$2:$BE$1266,0))</f>
        <v>453.42</v>
      </c>
      <c r="DE875" t="str">
        <f>INDEX('Data_Price '!AZ$2:AZ$1266,MATCH(Data!$DN875,'Data_Price '!$BE$2:$BE$1266,0))</f>
        <v>https://www.google.com/url?q=https://www.snowcountry.eu/armada-declivity-102-ti-19-20.html%3Fartikel_maat%3D65356%26country%3DUS&amp;sa=U&amp;ved=0ahUKEwiiqqCJ0KP2AhWmmWoFHa37AOwQ2ykIGw&amp;usg=AOvVaw13OzX3XlG9Kcl08uFMLIOG</v>
      </c>
      <c r="DF875" t="str">
        <f>INDEX('Data_Price '!BA$2:BA$1266,MATCH(Data!$DN875,'Data_Price '!$BE$2:$BE$1266,0))</f>
        <v>Armada DEMO ARMADA DECLIVITY 102 Ti w/ ARMADA DEMO WARDEN BINDING - 180</v>
      </c>
      <c r="DG875" t="str">
        <f>INDEX('Data_Price '!BB$2:BB$1266,MATCH(Data!$DN875,'Data_Price '!$BE$2:$BE$1266,0))</f>
        <v>Village Sports Shop - Vermont</v>
      </c>
      <c r="DH875">
        <f>INDEX('Data_Price '!BC$2:BC$1266,MATCH(Data!$DN875,'Data_Price '!$BE$2:$BE$1266,0))</f>
        <v>499.99</v>
      </c>
      <c r="DI875" t="str">
        <f>INDEX('Data_Price '!BD$2:BD$1266,MATCH(Data!$DN875,'Data_Price '!$BE$2:$BE$1266,0))</f>
        <v>https://www.google.com/url?url=https://www.villagesportshop.com/product/armada-demo-armada-declivity-102-ti-w-armada-demo-warden-binding-180-5972.htm&amp;rct=j&amp;q=&amp;esrc=s&amp;sa=U&amp;ved=0ahUKEwiR4_eI0KP2AhXhk2oFHcJpDJgQ2SkIcQ&amp;usg=AOvVaw0o51Mr-n-PPCooerZitG6n</v>
      </c>
      <c r="DJ875" s="89" t="e">
        <f ca="1">_xll.Connector("TinyUrl.TinyUrl",DA875,0)</f>
        <v>#NAME?</v>
      </c>
      <c r="DK875" s="89" t="e">
        <f ca="1">_xll.Connector("TinyUrl.TinyUrl",DE875,0)</f>
        <v>#NAME?</v>
      </c>
      <c r="DL875" s="89" t="e">
        <f ca="1">_xll.Connector("TinyUrl.TinyUrl",DI875,0)</f>
        <v>#NAME?</v>
      </c>
      <c r="DM875" s="224" t="str">
        <f t="shared" si="474"/>
        <v>Declivity 102 Ti</v>
      </c>
      <c r="DN875" s="89" t="str">
        <f t="shared" si="475"/>
        <v xml:space="preserve"> ArmadaDeclivity 102 Ti180 Unisex</v>
      </c>
      <c r="DO875" s="227" t="s">
        <v>1060</v>
      </c>
    </row>
    <row r="876" spans="2:119" ht="15.45" customHeight="1">
      <c r="B876" s="224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#VALUE!</v>
      </c>
      <c r="F876" s="43" t="b">
        <f>CL876&gt;Driver!$F$56</f>
        <v>1</v>
      </c>
      <c r="G876" s="43" t="b">
        <f>AND(CB876&gt;Driver!$F$55,CB876&lt;Driver!$G$55)</f>
        <v>0</v>
      </c>
      <c r="H876" s="43" t="e">
        <f t="shared" si="442"/>
        <v>#VALUE!</v>
      </c>
      <c r="I876" s="43">
        <f t="shared" si="443"/>
        <v>0</v>
      </c>
      <c r="J876" s="43" t="e">
        <f t="array" ref="J876">NOT(OR(($H$9:$H$1273=TRUE)*($I$9:$I$1273&gt;0)*($BT$9:$BT$1273=BT876)*($K$9:$K$1273&gt;K876)))</f>
        <v>#VALUE!</v>
      </c>
      <c r="K876" s="72">
        <f t="shared" si="444"/>
        <v>0.68313775874545124</v>
      </c>
      <c r="L876" s="72">
        <f t="shared" si="445"/>
        <v>0.93291112722584801</v>
      </c>
      <c r="M876" s="72">
        <f t="shared" si="446"/>
        <v>0.43336439026505436</v>
      </c>
      <c r="N876" s="72">
        <f t="shared" si="447"/>
        <v>3.1290710175172265E-2</v>
      </c>
      <c r="O876" s="72">
        <f t="shared" si="448"/>
        <v>0.26909657826704969</v>
      </c>
      <c r="P876" s="72">
        <f t="shared" si="449"/>
        <v>0.99970588235294122</v>
      </c>
      <c r="Q876" s="72"/>
      <c r="R876" s="72"/>
      <c r="S876" s="72">
        <f t="shared" si="450"/>
        <v>0.67709743715456328</v>
      </c>
      <c r="T876" s="72">
        <f t="shared" si="451"/>
        <v>0.96075948088109964</v>
      </c>
      <c r="U876" s="72">
        <f t="shared" si="452"/>
        <v>0.9346130445620906</v>
      </c>
      <c r="V876" s="72">
        <f t="shared" si="453"/>
        <v>0.69752374281340512</v>
      </c>
      <c r="W876" s="72">
        <f t="shared" si="454"/>
        <v>0.96042991829038349</v>
      </c>
      <c r="X876" s="72">
        <f t="shared" si="455"/>
        <v>6.7088872774151986E-2</v>
      </c>
      <c r="Y876" s="72">
        <f t="shared" si="456"/>
        <v>0.56663560973494564</v>
      </c>
      <c r="Z876" s="72">
        <f t="shared" si="457"/>
        <v>0.96870928982482774</v>
      </c>
      <c r="AA876" s="72">
        <f t="shared" si="458"/>
        <v>0.73090342173295031</v>
      </c>
      <c r="AB876" s="72">
        <f t="shared" si="459"/>
        <v>2.9411764705880583E-4</v>
      </c>
      <c r="AC876" s="72"/>
      <c r="AD876" s="72"/>
      <c r="AE876" s="72">
        <f t="shared" si="460"/>
        <v>0.32290256284543678</v>
      </c>
      <c r="AF876" s="72">
        <f t="shared" si="461"/>
        <v>3.9240519118900363E-2</v>
      </c>
      <c r="AG876" s="72">
        <f t="shared" si="462"/>
        <v>6.5386955437909344E-2</v>
      </c>
      <c r="AH876" s="72">
        <f t="shared" si="463"/>
        <v>0.30247625718659488</v>
      </c>
      <c r="AI876" s="72">
        <f t="shared" si="464"/>
        <v>3.9570081709616567E-2</v>
      </c>
      <c r="AJ876" s="72">
        <f>(AV876-Driver!$K$179)/(Driver!$L$179-Driver!$K$179)</f>
        <v>0.172911127225848</v>
      </c>
      <c r="AK876" s="72">
        <f>(AW876-Driver!$K$180)/(Driver!$L$180-Driver!$K$180)</f>
        <v>0.19876256913079812</v>
      </c>
      <c r="AL876" s="72">
        <f>(AX876-Driver!$K$181)/(Driver!$L$181-Driver!$K$181)</f>
        <v>0.56870928982482771</v>
      </c>
      <c r="AM876" s="72">
        <f>(AY876-Driver!$K$182)/(Driver!$L$182-Driver!$K$182)</f>
        <v>0.94490342173295028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465"/>
        <v>3.6392619725953055</v>
      </c>
      <c r="AW876" s="70">
        <f t="shared" si="466"/>
        <v>20.390194493252693</v>
      </c>
      <c r="AX876" s="70">
        <f t="shared" si="467"/>
        <v>6.1183836084234491</v>
      </c>
      <c r="AY876" s="70">
        <f>IFERROR(Driver!$K$19/Data!BH876/Data!BI876*Data!BK876*Data!BL876,"")</f>
        <v>-0.3372732551558637</v>
      </c>
      <c r="AZ876" s="70">
        <f t="shared" si="468"/>
        <v>14.609084139985109</v>
      </c>
      <c r="BA876" s="70"/>
      <c r="BB876" s="70"/>
      <c r="BC876" s="70">
        <f t="shared" si="469"/>
        <v>14.055629030398856</v>
      </c>
      <c r="BD876" s="70">
        <f t="shared" si="470"/>
        <v>14.043362106519698</v>
      </c>
      <c r="BE876" s="70">
        <f t="shared" si="471"/>
        <v>3.4785258729047752E-2</v>
      </c>
      <c r="BF876" s="70">
        <f t="shared" si="472"/>
        <v>11.014621607704452</v>
      </c>
      <c r="BG876" s="70">
        <f t="shared" si="473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219</v>
      </c>
      <c r="BS876" s="8" t="s">
        <v>405</v>
      </c>
      <c r="BT876" s="9" t="s">
        <v>415</v>
      </c>
      <c r="BU876" s="10">
        <v>172</v>
      </c>
      <c r="BV876" s="9" t="s">
        <v>222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303</v>
      </c>
      <c r="CU876" s="10"/>
      <c r="CV876" s="10"/>
      <c r="CW876" s="10"/>
      <c r="CX876" t="str">
        <f>INDEX('Data_Price '!AS$2:AS$1266,MATCH(Data!$DN876,'Data_Price '!$BE$2:$BE$1266,0))</f>
        <v>Armada Bdog Edgeless Skis 2022</v>
      </c>
      <c r="CY876" t="str">
        <f>INDEX('Data_Price '!AT$2:AT$1266,MATCH(Data!$DN876,'Data_Price '!$BE$2:$BE$1266,0))</f>
        <v>Blue Tomato</v>
      </c>
      <c r="CZ876">
        <f>INDEX('Data_Price '!AU$2:AU$1266,MATCH(Data!$DN876,'Data_Price '!$BE$2:$BE$1266,0))</f>
        <v>410.32</v>
      </c>
      <c r="DA876" t="str">
        <f>INDEX('Data_Price '!AV$2:AV$1266,MATCH(Data!$DN876,'Data_Price '!$BE$2:$BE$1266,0))</f>
        <v>https://www.google.com/url?url=https://www.blue-tomato.com/en-US/product/--304559222-/%3Fcr%3DUSD%26_%24ja%3Dtsid:46445%26adword%3DGoogle%252FUS%252FPRODUKTERWEITERUNG%252FArmada%252F304559222&amp;rct=j&amp;q=&amp;esrc=s&amp;sa=U&amp;ved=0ahUKEwjHzsiJ0KP2AhX1lGoFHVsoC84QsDwIYg&amp;usg=AOvVaw2ym9rtzwDMjhtefvAsn168</v>
      </c>
      <c r="DB876" t="str">
        <f>INDEX('Data_Price '!AW$2:AW$1266,MATCH(Data!$DN876,'Data_Price '!$BE$2:$BE$1266,0))</f>
        <v>Armada Bdog Edgeless Skis 2022</v>
      </c>
      <c r="DC876" t="str">
        <f>INDEX('Data_Price '!AX$2:AX$1266,MATCH(Data!$DN876,'Data_Price '!$BE$2:$BE$1266,0))</f>
        <v>Blue Tomato</v>
      </c>
      <c r="DD876">
        <f>INDEX('Data_Price '!AY$2:AY$1266,MATCH(Data!$DN876,'Data_Price '!$BE$2:$BE$1266,0))</f>
        <v>410.32</v>
      </c>
      <c r="DE876" t="str">
        <f>INDEX('Data_Price '!AZ$2:AZ$1266,MATCH(Data!$DN876,'Data_Price '!$BE$2:$BE$1266,0))</f>
        <v>https://www.google.com/url?q=https://www.blue-tomato.com/en-US/product/--304559222-/%3Fcr%3DUSD%26_%24ja%3Dtsid:46445%26adword%3DGoogle%252FUS%252FPRODUKTERWEITERUNG%252FArmada%252F304559222&amp;sa=U&amp;ved=0ahUKEwik0JGK0KP2AhW8l2oFHZpQBqQQ2ykIFQ&amp;usg=AOvVaw20O8rFgP73aB_rT8EvF6iy</v>
      </c>
      <c r="DF876" t="str">
        <f>INDEX('Data_Price '!BA$2:BA$1266,MATCH(Data!$DN876,'Data_Price '!$BE$2:$BE$1266,0))</f>
        <v>Armada Bdog Edgeless Skis 2022</v>
      </c>
      <c r="DG876" t="str">
        <f>INDEX('Data_Price '!BB$2:BB$1266,MATCH(Data!$DN876,'Data_Price '!$BE$2:$BE$1266,0))</f>
        <v>Powder7 Ski Shop</v>
      </c>
      <c r="DH876">
        <f>INDEX('Data_Price '!BC$2:BC$1266,MATCH(Data!$DN876,'Data_Price '!$BE$2:$BE$1266,0))</f>
        <v>499.95</v>
      </c>
      <c r="DI876" t="str">
        <f>INDEX('Data_Price '!BD$2:BD$1266,MATCH(Data!$DN876,'Data_Price '!$BE$2:$BE$1266,0))</f>
        <v>https://www.google.com/url?q=https://www.powder7.com/Armada-Bdog-Edgeless-Skis-172cm-New-Flat-2022/for-sale%3Futm_source%3Dfeed%26utm_medium%3Dfree&amp;sa=U&amp;ved=0ahUKEwik0JGK0KP2AhW8l2oFHZpQBqQQ2ykIFw&amp;usg=AOvVaw1z9bdo28WIGPcyi464GSBX</v>
      </c>
      <c r="DJ876" s="89" t="e">
        <f ca="1">_xll.Connector("TinyUrl.TinyUrl",DA876,0)</f>
        <v>#NAME?</v>
      </c>
      <c r="DK876" s="89" t="e">
        <f ca="1">_xll.Connector("TinyUrl.TinyUrl",DE876,0)</f>
        <v>#NAME?</v>
      </c>
      <c r="DL876" s="89" t="e">
        <f ca="1">_xll.Connector("TinyUrl.TinyUrl",DI876,0)</f>
        <v>#NAME?</v>
      </c>
      <c r="DM876" s="224" t="str">
        <f t="shared" si="474"/>
        <v>Bdog</v>
      </c>
      <c r="DN876" s="89" t="str">
        <f t="shared" si="475"/>
        <v xml:space="preserve"> ArmadaBdog172 Unisex</v>
      </c>
      <c r="DO876" s="227" t="s">
        <v>1117</v>
      </c>
    </row>
    <row r="877" spans="2:119" ht="15.45" customHeight="1">
      <c r="B877" s="224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#VALUE!</v>
      </c>
      <c r="F877" s="43" t="b">
        <f>CL877&gt;Driver!$F$56</f>
        <v>0</v>
      </c>
      <c r="G877" s="43" t="b">
        <f>AND(CB877&gt;Driver!$F$55,CB877&lt;Driver!$G$55)</f>
        <v>0</v>
      </c>
      <c r="H877" s="43" t="e">
        <f t="shared" si="442"/>
        <v>#VALUE!</v>
      </c>
      <c r="I877" s="43">
        <f t="shared" si="443"/>
        <v>0</v>
      </c>
      <c r="J877" s="43" t="e">
        <f t="array" ref="J877">NOT(OR(($H$9:$H$1273=TRUE)*($I$9:$I$1273&gt;0)*($BT$9:$BT$1273=BT877)*($K$9:$K$1273&gt;K877)))</f>
        <v>#VALUE!</v>
      </c>
      <c r="K877" s="72">
        <f t="shared" si="444"/>
        <v>0.64905270922558156</v>
      </c>
      <c r="L877" s="72">
        <f t="shared" si="445"/>
        <v>0.81801305293691073</v>
      </c>
      <c r="M877" s="72">
        <f t="shared" si="446"/>
        <v>0.48009236551425227</v>
      </c>
      <c r="N877" s="72">
        <f t="shared" si="447"/>
        <v>0.18559413141086445</v>
      </c>
      <c r="O877" s="72">
        <f t="shared" si="448"/>
        <v>0.26067969715803641</v>
      </c>
      <c r="P877" s="72">
        <f t="shared" si="449"/>
        <v>0.99400326797385619</v>
      </c>
      <c r="Q877" s="72"/>
      <c r="R877" s="72"/>
      <c r="S877" s="72">
        <f t="shared" si="450"/>
        <v>0.68327653940099853</v>
      </c>
      <c r="T877" s="72">
        <f t="shared" si="451"/>
        <v>0.84172944822842122</v>
      </c>
      <c r="U877" s="72">
        <f t="shared" si="452"/>
        <v>9.9999999999999978E-2</v>
      </c>
      <c r="V877" s="72">
        <f t="shared" si="453"/>
        <v>0.60255749786178225</v>
      </c>
      <c r="W877" s="72">
        <f t="shared" si="454"/>
        <v>0.98402527075812274</v>
      </c>
      <c r="X877" s="72">
        <f t="shared" si="455"/>
        <v>0.18198694706308921</v>
      </c>
      <c r="Y877" s="72">
        <f t="shared" si="456"/>
        <v>0.51990763448574773</v>
      </c>
      <c r="Z877" s="72">
        <f t="shared" si="457"/>
        <v>0.81440586858913555</v>
      </c>
      <c r="AA877" s="72">
        <f t="shared" si="458"/>
        <v>0.73932030284196359</v>
      </c>
      <c r="AB877" s="72">
        <f t="shared" si="459"/>
        <v>5.996732026143814E-3</v>
      </c>
      <c r="AC877" s="72"/>
      <c r="AD877" s="72"/>
      <c r="AE877" s="72">
        <f t="shared" si="460"/>
        <v>0.31672346059900153</v>
      </c>
      <c r="AF877" s="72">
        <f t="shared" si="461"/>
        <v>0.15827055177157881</v>
      </c>
      <c r="AG877" s="72">
        <f t="shared" si="462"/>
        <v>0.9</v>
      </c>
      <c r="AH877" s="72">
        <f t="shared" si="463"/>
        <v>0.3974425021382178</v>
      </c>
      <c r="AI877" s="72">
        <f t="shared" si="464"/>
        <v>1.5974729241877254E-2</v>
      </c>
      <c r="AJ877" s="72">
        <f>(AV877-Driver!$K$179)/(Driver!$L$179-Driver!$K$179)</f>
        <v>5.8013052936910794E-2</v>
      </c>
      <c r="AK877" s="72">
        <f>(AW877-Driver!$K$180)/(Driver!$L$180-Driver!$K$180)</f>
        <v>0.1792249239879545</v>
      </c>
      <c r="AL877" s="72">
        <f>(AX877-Driver!$K$181)/(Driver!$L$181-Driver!$K$181)</f>
        <v>0.41440586858913547</v>
      </c>
      <c r="AM877" s="72">
        <f>(AY877-Driver!$K$182)/(Driver!$L$182-Driver!$K$182)</f>
        <v>0.95332030284196356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465"/>
        <v>1.2210012210012209</v>
      </c>
      <c r="AW877" s="70">
        <f t="shared" si="466"/>
        <v>18.479644309938134</v>
      </c>
      <c r="AX877" s="70">
        <f t="shared" si="467"/>
        <v>4.7296528173022194</v>
      </c>
      <c r="AY877" s="70">
        <f>IFERROR(Driver!$K$19/Data!BH877/Data!BI877*Data!BK877*Data!BL877,"")</f>
        <v>-0.28574938599401906</v>
      </c>
      <c r="AZ877" s="70">
        <f t="shared" si="468"/>
        <v>14.035740878629934</v>
      </c>
      <c r="BA877" s="70"/>
      <c r="BB877" s="70"/>
      <c r="BC877" s="70">
        <f t="shared" si="469"/>
        <v>17.260772322046737</v>
      </c>
      <c r="BD877" s="70">
        <f t="shared" si="470"/>
        <v>24.577309087544005</v>
      </c>
      <c r="BE877" s="70">
        <f t="shared" si="471"/>
        <v>1</v>
      </c>
      <c r="BF877" s="70">
        <f t="shared" si="472"/>
        <v>0.28885141604893416</v>
      </c>
      <c r="BG877" s="70">
        <f t="shared" si="473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219</v>
      </c>
      <c r="BS877" s="8" t="s">
        <v>550</v>
      </c>
      <c r="BT877" s="9" t="s">
        <v>557</v>
      </c>
      <c r="BU877" s="10">
        <v>158</v>
      </c>
      <c r="BV877" s="9" t="s">
        <v>390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307</v>
      </c>
      <c r="CU877" s="10"/>
      <c r="CV877" s="10"/>
      <c r="CW877" s="10"/>
      <c r="CX877" t="str">
        <f>INDEX('Data_Price '!AS$2:AS$1266,MATCH(Data!$DN877,'Data_Price '!$BE$2:$BE$1266,0))</f>
        <v>Elan Insomnia 12 C Women's Skis with ELW 9 GW Bindings 2022 Size 158cm for Women</v>
      </c>
      <c r="CY877" t="str">
        <f>INDEX('Data_Price '!AT$2:AT$1266,MATCH(Data!$DN877,'Data_Price '!$BE$2:$BE$1266,0))</f>
        <v>Skis.com</v>
      </c>
      <c r="CZ877">
        <f>INDEX('Data_Price '!AU$2:AU$1266,MATCH(Data!$DN877,'Data_Price '!$BE$2:$BE$1266,0))</f>
        <v>599.99</v>
      </c>
      <c r="DA877" t="str">
        <f>INDEX('Data_Price '!AV$2:AV$1266,MATCH(Data!$DN877,'Data_Price '!$BE$2:$BE$1266,0))</f>
        <v>https://www.google.com/url?url=https://www.skis.com/Elan-Insomnia-12-C-Womens-Skis-with-ELW-9-GW-Bindings-2022-2022/915593P,default,pd.html%3Fsrc%3Dcpc&amp;rct=j&amp;q=&amp;esrc=s&amp;sa=U&amp;ved=0ahUKEwiHgqqK0KP2AhX7mWoFHcZAABAQsDwIWQ&amp;usg=AOvVaw0nVmc41sZJVb7K-IAmcyLI</v>
      </c>
      <c r="DB877">
        <f>INDEX('Data_Price '!AW$2:AW$1266,MATCH(Data!$DN877,'Data_Price '!$BE$2:$BE$1266,0))</f>
        <v>0</v>
      </c>
      <c r="DC877">
        <f>INDEX('Data_Price '!AX$2:AX$1266,MATCH(Data!$DN877,'Data_Price '!$BE$2:$BE$1266,0))</f>
        <v>0</v>
      </c>
      <c r="DD877">
        <f>INDEX('Data_Price '!AY$2:AY$1266,MATCH(Data!$DN877,'Data_Price '!$BE$2:$BE$1266,0))</f>
        <v>0</v>
      </c>
      <c r="DE877">
        <f>INDEX('Data_Price '!AZ$2:AZ$1266,MATCH(Data!$DN877,'Data_Price '!$BE$2:$BE$1266,0))</f>
        <v>0</v>
      </c>
      <c r="DF877">
        <f>INDEX('Data_Price '!BA$2:BA$1266,MATCH(Data!$DN877,'Data_Price '!$BE$2:$BE$1266,0))</f>
        <v>0</v>
      </c>
      <c r="DG877">
        <f>INDEX('Data_Price '!BB$2:BB$1266,MATCH(Data!$DN877,'Data_Price '!$BE$2:$BE$1266,0))</f>
        <v>0</v>
      </c>
      <c r="DH877">
        <f>INDEX('Data_Price '!BC$2:BC$1266,MATCH(Data!$DN877,'Data_Price '!$BE$2:$BE$1266,0))</f>
        <v>0</v>
      </c>
      <c r="DI877">
        <f>INDEX('Data_Price '!BD$2:BD$1266,MATCH(Data!$DN877,'Data_Price '!$BE$2:$BE$1266,0))</f>
        <v>0</v>
      </c>
      <c r="DJ877" s="89" t="e">
        <f ca="1">_xll.Connector("TinyUrl.TinyUrl",DA877,0)</f>
        <v>#NAME?</v>
      </c>
      <c r="DK877" s="89" t="e">
        <f ca="1">_xll.Connector("TinyUrl.TinyUrl",DE877,0)</f>
        <v>#NAME?</v>
      </c>
      <c r="DL877" s="89" t="e">
        <f ca="1">_xll.Connector("TinyUrl.TinyUrl",DI877,0)</f>
        <v>#NAME?</v>
      </c>
      <c r="DM877" s="224" t="str">
        <f t="shared" si="474"/>
        <v>Insomnia 12 C</v>
      </c>
      <c r="DN877" s="89" t="str">
        <f t="shared" si="475"/>
        <v xml:space="preserve"> ElanInsomnia 12 C158 Women's</v>
      </c>
      <c r="DO877" s="227"/>
    </row>
    <row r="878" spans="2:119" ht="15.45" customHeight="1">
      <c r="B878" s="224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#VALUE!</v>
      </c>
      <c r="F878" s="43" t="b">
        <f>CL878&gt;Driver!$F$56</f>
        <v>0</v>
      </c>
      <c r="G878" s="43" t="b">
        <f>AND(CB878&gt;Driver!$F$55,CB878&lt;Driver!$G$55)</f>
        <v>0</v>
      </c>
      <c r="H878" s="43" t="e">
        <f t="shared" si="442"/>
        <v>#VALUE!</v>
      </c>
      <c r="I878" s="43">
        <f t="shared" si="443"/>
        <v>0</v>
      </c>
      <c r="J878" s="43" t="e">
        <f t="array" ref="J878">NOT(OR(($H$9:$H$1273=TRUE)*($I$9:$I$1273&gt;0)*($BT$9:$BT$1273=BT878)*($K$9:$K$1273&gt;K878)))</f>
        <v>#VALUE!</v>
      </c>
      <c r="K878" s="72">
        <f t="shared" si="444"/>
        <v>0.58486864974668884</v>
      </c>
      <c r="L878" s="72">
        <f t="shared" si="445"/>
        <v>0.80060913705583758</v>
      </c>
      <c r="M878" s="72">
        <f t="shared" si="446"/>
        <v>0.3691281624375401</v>
      </c>
      <c r="N878" s="72">
        <f t="shared" si="447"/>
        <v>4.4570922658571988E-2</v>
      </c>
      <c r="O878" s="72">
        <f t="shared" si="448"/>
        <v>0.26923513328149906</v>
      </c>
      <c r="P878" s="72">
        <f t="shared" si="449"/>
        <v>0.79357843137254913</v>
      </c>
      <c r="Q878" s="72"/>
      <c r="R878" s="72"/>
      <c r="S878" s="72">
        <f t="shared" si="450"/>
        <v>0.81946911014547519</v>
      </c>
      <c r="T878" s="72">
        <f t="shared" si="451"/>
        <v>0.43350260407156682</v>
      </c>
      <c r="U878" s="72">
        <f t="shared" si="452"/>
        <v>9.9999999999999978E-2</v>
      </c>
      <c r="V878" s="72">
        <f t="shared" si="453"/>
        <v>0.60038812028097754</v>
      </c>
      <c r="W878" s="72">
        <f t="shared" si="454"/>
        <v>0.95958084846841962</v>
      </c>
      <c r="X878" s="72">
        <f t="shared" si="455"/>
        <v>0.19939086294416242</v>
      </c>
      <c r="Y878" s="72">
        <f t="shared" si="456"/>
        <v>0.6308718375624599</v>
      </c>
      <c r="Z878" s="72">
        <f t="shared" si="457"/>
        <v>0.95542907734142801</v>
      </c>
      <c r="AA878" s="72">
        <f t="shared" si="458"/>
        <v>0.73076486671850094</v>
      </c>
      <c r="AB878" s="72">
        <f t="shared" si="459"/>
        <v>0.20642156862745087</v>
      </c>
      <c r="AC878" s="72"/>
      <c r="AD878" s="72"/>
      <c r="AE878" s="72">
        <f t="shared" si="460"/>
        <v>0.18053088985452484</v>
      </c>
      <c r="AF878" s="72">
        <f t="shared" si="461"/>
        <v>0.56649739592843318</v>
      </c>
      <c r="AG878" s="72">
        <f t="shared" si="462"/>
        <v>0.9</v>
      </c>
      <c r="AH878" s="72">
        <f t="shared" si="463"/>
        <v>0.39961187971902251</v>
      </c>
      <c r="AI878" s="72">
        <f t="shared" si="464"/>
        <v>4.0419151531580377E-2</v>
      </c>
      <c r="AJ878" s="72">
        <f>(AV878-Driver!$K$179)/(Driver!$L$179-Driver!$K$179)</f>
        <v>4.060913705583756E-2</v>
      </c>
      <c r="AK878" s="72">
        <f>(AW878-Driver!$K$180)/(Driver!$L$180-Driver!$K$180)</f>
        <v>0.38964386877593082</v>
      </c>
      <c r="AL878" s="72">
        <f>(AX878-Driver!$K$181)/(Driver!$L$181-Driver!$K$181)</f>
        <v>0.55542907734142799</v>
      </c>
      <c r="AM878" s="72">
        <f>(AY878-Driver!$K$182)/(Driver!$L$182-Driver!$K$182)</f>
        <v>0.94476486671850091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465"/>
        <v>0.85470085470085466</v>
      </c>
      <c r="AW878" s="70">
        <f t="shared" si="466"/>
        <v>39.056123747368055</v>
      </c>
      <c r="AX878" s="70">
        <f t="shared" si="467"/>
        <v>5.9988616960728516</v>
      </c>
      <c r="AY878" s="70">
        <f>IFERROR(Driver!$K$19/Data!BH878/Data!BI878*Data!BK878*Data!BL878,"")</f>
        <v>-0.3381214185484247</v>
      </c>
      <c r="AZ878" s="70">
        <f t="shared" si="468"/>
        <v>33.39538346984363</v>
      </c>
      <c r="BA878" s="70"/>
      <c r="BB878" s="70"/>
      <c r="BC878" s="70">
        <f t="shared" si="469"/>
        <v>87.904805562598199</v>
      </c>
      <c r="BD878" s="70">
        <f t="shared" si="470"/>
        <v>60.704661460259764</v>
      </c>
      <c r="BE878" s="70">
        <f t="shared" si="471"/>
        <v>1</v>
      </c>
      <c r="BF878" s="70">
        <f t="shared" si="472"/>
        <v>4.3835459037113632E-2</v>
      </c>
      <c r="BG878" s="70">
        <f t="shared" si="473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219</v>
      </c>
      <c r="BS878" s="8" t="s">
        <v>742</v>
      </c>
      <c r="BT878" s="9" t="s">
        <v>762</v>
      </c>
      <c r="BU878" s="10">
        <v>165</v>
      </c>
      <c r="BV878" s="9" t="s">
        <v>222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307</v>
      </c>
      <c r="CU878" s="10"/>
      <c r="CV878" s="10"/>
      <c r="CW878" s="10"/>
      <c r="CX878">
        <f>INDEX('Data_Price '!AS$2:AS$1266,MATCH(Data!$DN878,'Data_Price '!$BE$2:$BE$1266,0))</f>
        <v>0</v>
      </c>
      <c r="CY878">
        <f>INDEX('Data_Price '!AT$2:AT$1266,MATCH(Data!$DN878,'Data_Price '!$BE$2:$BE$1266,0))</f>
        <v>0</v>
      </c>
      <c r="CZ878">
        <f>INDEX('Data_Price '!AU$2:AU$1266,MATCH(Data!$DN878,'Data_Price '!$BE$2:$BE$1266,0))</f>
        <v>0</v>
      </c>
      <c r="DA878">
        <f>INDEX('Data_Price '!AV$2:AV$1266,MATCH(Data!$DN878,'Data_Price '!$BE$2:$BE$1266,0))</f>
        <v>0</v>
      </c>
      <c r="DB878">
        <f>INDEX('Data_Price '!AW$2:AW$1266,MATCH(Data!$DN878,'Data_Price '!$BE$2:$BE$1266,0))</f>
        <v>0</v>
      </c>
      <c r="DC878">
        <f>INDEX('Data_Price '!AX$2:AX$1266,MATCH(Data!$DN878,'Data_Price '!$BE$2:$BE$1266,0))</f>
        <v>0</v>
      </c>
      <c r="DD878">
        <f>INDEX('Data_Price '!AY$2:AY$1266,MATCH(Data!$DN878,'Data_Price '!$BE$2:$BE$1266,0))</f>
        <v>0</v>
      </c>
      <c r="DE878">
        <f>INDEX('Data_Price '!AZ$2:AZ$1266,MATCH(Data!$DN878,'Data_Price '!$BE$2:$BE$1266,0))</f>
        <v>0</v>
      </c>
      <c r="DF878">
        <f>INDEX('Data_Price '!BA$2:BA$1266,MATCH(Data!$DN878,'Data_Price '!$BE$2:$BE$1266,0))</f>
        <v>0</v>
      </c>
      <c r="DG878">
        <f>INDEX('Data_Price '!BB$2:BB$1266,MATCH(Data!$DN878,'Data_Price '!$BE$2:$BE$1266,0))</f>
        <v>0</v>
      </c>
      <c r="DH878">
        <f>INDEX('Data_Price '!BC$2:BC$1266,MATCH(Data!$DN878,'Data_Price '!$BE$2:$BE$1266,0))</f>
        <v>0</v>
      </c>
      <c r="DI878">
        <f>INDEX('Data_Price '!BD$2:BD$1266,MATCH(Data!$DN878,'Data_Price '!$BE$2:$BE$1266,0))</f>
        <v>0</v>
      </c>
      <c r="DJ878" s="89" t="e">
        <f ca="1">_xll.Connector("TinyUrl.TinyUrl",DA878,0)</f>
        <v>#NAME?</v>
      </c>
      <c r="DK878" s="89" t="e">
        <f ca="1">_xll.Connector("TinyUrl.TinyUrl",DE878,0)</f>
        <v>#NAME?</v>
      </c>
      <c r="DL878" s="89" t="e">
        <f ca="1">_xll.Connector("TinyUrl.TinyUrl",DI878,0)</f>
        <v>#NAME?</v>
      </c>
      <c r="DM878" s="224" t="str">
        <f t="shared" si="474"/>
        <v>Spitfire 70 Ti</v>
      </c>
      <c r="DN878" s="89" t="str">
        <f t="shared" si="475"/>
        <v xml:space="preserve"> NordicaSpitfire 70 Ti165 Unisex</v>
      </c>
      <c r="DO878" s="227"/>
    </row>
    <row r="879" spans="2:119" ht="15.45" customHeight="1">
      <c r="B879" s="224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#VALUE!</v>
      </c>
      <c r="F879" s="43" t="b">
        <f>CL879&gt;Driver!$F$56</f>
        <v>0</v>
      </c>
      <c r="G879" s="43" t="b">
        <f>AND(CB879&gt;Driver!$F$55,CB879&lt;Driver!$G$55)</f>
        <v>0</v>
      </c>
      <c r="H879" s="43" t="e">
        <f t="shared" si="442"/>
        <v>#VALUE!</v>
      </c>
      <c r="I879" s="43">
        <f t="shared" si="443"/>
        <v>0</v>
      </c>
      <c r="J879" s="43" t="e">
        <f t="array" ref="J879">NOT(OR(($H$9:$H$1273=TRUE)*($I$9:$I$1273&gt;0)*($BT$9:$BT$1273=BT879)*($K$9:$K$1273&gt;K879)))</f>
        <v>#VALUE!</v>
      </c>
      <c r="K879" s="72">
        <f t="shared" si="444"/>
        <v>0.70161734028471545</v>
      </c>
      <c r="L879" s="72">
        <f t="shared" si="445"/>
        <v>0.84573040045121262</v>
      </c>
      <c r="M879" s="72">
        <f t="shared" si="446"/>
        <v>0.5575042801182184</v>
      </c>
      <c r="N879" s="72">
        <f t="shared" si="447"/>
        <v>0.38416492759122234</v>
      </c>
      <c r="O879" s="72">
        <f t="shared" si="448"/>
        <v>0.30375640949545868</v>
      </c>
      <c r="P879" s="72">
        <f t="shared" si="449"/>
        <v>0.98459150326797396</v>
      </c>
      <c r="Q879" s="72"/>
      <c r="R879" s="72"/>
      <c r="S879" s="72">
        <f t="shared" si="450"/>
        <v>0.68500575100983796</v>
      </c>
      <c r="T879" s="72">
        <f t="shared" si="451"/>
        <v>0.95896723999668909</v>
      </c>
      <c r="U879" s="72">
        <f t="shared" si="452"/>
        <v>0.26528369673959873</v>
      </c>
      <c r="V879" s="72">
        <f t="shared" si="453"/>
        <v>0.62803029516449382</v>
      </c>
      <c r="W879" s="72">
        <f t="shared" si="454"/>
        <v>0.99726271069356176</v>
      </c>
      <c r="X879" s="72">
        <f t="shared" si="455"/>
        <v>0.15426959954878738</v>
      </c>
      <c r="Y879" s="72">
        <f t="shared" si="456"/>
        <v>0.44249571988178166</v>
      </c>
      <c r="Z879" s="72">
        <f t="shared" si="457"/>
        <v>0.61583507240877766</v>
      </c>
      <c r="AA879" s="72">
        <f t="shared" si="458"/>
        <v>0.69624359050454132</v>
      </c>
      <c r="AB879" s="72">
        <f t="shared" si="459"/>
        <v>1.54084967320261E-2</v>
      </c>
      <c r="AC879" s="72"/>
      <c r="AD879" s="72"/>
      <c r="AE879" s="72">
        <f t="shared" si="460"/>
        <v>0.3149942489901621</v>
      </c>
      <c r="AF879" s="72">
        <f t="shared" si="461"/>
        <v>4.1032760003310957E-2</v>
      </c>
      <c r="AG879" s="72">
        <f t="shared" si="462"/>
        <v>0.73471630326040127</v>
      </c>
      <c r="AH879" s="72">
        <f t="shared" si="463"/>
        <v>0.37196970483550618</v>
      </c>
      <c r="AI879" s="72">
        <f t="shared" si="464"/>
        <v>2.7372893064382328E-3</v>
      </c>
      <c r="AJ879" s="72">
        <f>(AV879-Driver!$K$179)/(Driver!$L$179-Driver!$K$179)</f>
        <v>8.5730400451212621E-2</v>
      </c>
      <c r="AK879" s="72">
        <f>(AW879-Driver!$K$180)/(Driver!$L$180-Driver!$K$180)</f>
        <v>0.17820256476546453</v>
      </c>
      <c r="AL879" s="72">
        <f>(AX879-Driver!$K$181)/(Driver!$L$181-Driver!$K$181)</f>
        <v>0.21583507240877761</v>
      </c>
      <c r="AM879" s="72">
        <f>(AY879-Driver!$K$182)/(Driver!$L$182-Driver!$K$182)</f>
        <v>0.91024359050454129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465"/>
        <v>1.8043684710351375</v>
      </c>
      <c r="AW879" s="70">
        <f t="shared" si="466"/>
        <v>18.37966969244146</v>
      </c>
      <c r="AX879" s="70">
        <f t="shared" si="467"/>
        <v>2.9425156516789985</v>
      </c>
      <c r="AY879" s="70">
        <f>IFERROR(Driver!$K$19/Data!BH879/Data!BI879*Data!BK879*Data!BL879,"")</f>
        <v>-0.54944312975131393</v>
      </c>
      <c r="AZ879" s="70">
        <f t="shared" si="468"/>
        <v>15.986597170513775</v>
      </c>
      <c r="BA879" s="70"/>
      <c r="BB879" s="70"/>
      <c r="BC879" s="70">
        <f t="shared" si="469"/>
        <v>18.157726404835824</v>
      </c>
      <c r="BD879" s="70">
        <f t="shared" si="470"/>
        <v>6.9393191400380632</v>
      </c>
      <c r="BE879" s="70">
        <f t="shared" si="471"/>
        <v>0.8347457880115523</v>
      </c>
      <c r="BF879" s="70">
        <f t="shared" si="472"/>
        <v>3.1658249148609325</v>
      </c>
      <c r="BG879" s="70">
        <f t="shared" si="473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219</v>
      </c>
      <c r="BS879" s="8" t="s">
        <v>812</v>
      </c>
      <c r="BT879" s="9" t="s">
        <v>830</v>
      </c>
      <c r="BU879" s="10">
        <v>161</v>
      </c>
      <c r="BV879" s="9" t="s">
        <v>222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306</v>
      </c>
      <c r="CU879" s="9" t="s">
        <v>305</v>
      </c>
      <c r="CV879" s="9" t="s">
        <v>302</v>
      </c>
      <c r="CW879" s="10"/>
      <c r="CX879" t="str">
        <f>INDEX('Data_Price '!AS$2:AS$1266,MATCH(Data!$DN879,'Data_Price '!$BE$2:$BE$1266,0))</f>
        <v>Salomon Stance 84 Skis 2022</v>
      </c>
      <c r="CY879" t="str">
        <f>INDEX('Data_Price '!AT$2:AT$1266,MATCH(Data!$DN879,'Data_Price '!$BE$2:$BE$1266,0))</f>
        <v>Aspen Ski and Board</v>
      </c>
      <c r="CZ879">
        <f>INDEX('Data_Price '!AU$2:AU$1266,MATCH(Data!$DN879,'Data_Price '!$BE$2:$BE$1266,0))</f>
        <v>399.95</v>
      </c>
      <c r="DA879" t="str">
        <f>INDEX('Data_Price '!AV$2:AV$1266,MATCH(Data!$DN879,'Data_Price '!$BE$2:$BE$1266,0))</f>
        <v>https://www.google.com/url?q=https://www.aspenskiandboard.com/products/salomonstance84skismens2022%3Fvariant%3D39488636911721%26currency%3DUSD%26utm_medium%3Dproduct_sync%26utm_source%3Dgoogle%26utm_content%3Dsag_organic%26utm_campaign%3Dsag_organic%26srsltid%3DAWLEVJzv0M61vo6rfSe05Z1eDRj0abASRoHWwHVmAVtezI-7qObToyr4KZ0&amp;sa=U&amp;ved=0ahUKEwiL-qaL0KP2AhXxlmoFHUChANMQ2ykIHg&amp;usg=AOvVaw28KohM80JBhCpfwGPcXsGA</v>
      </c>
      <c r="DB879" t="str">
        <f>INDEX('Data_Price '!AW$2:AW$1266,MATCH(Data!$DN879,'Data_Price '!$BE$2:$BE$1266,0))</f>
        <v>Salomon Stance 84 Skis 2022</v>
      </c>
      <c r="DC879" t="str">
        <f>INDEX('Data_Price '!AX$2:AX$1266,MATCH(Data!$DN879,'Data_Price '!$BE$2:$BE$1266,0))</f>
        <v>Curated</v>
      </c>
      <c r="DD879">
        <f>INDEX('Data_Price '!AY$2:AY$1266,MATCH(Data!$DN879,'Data_Price '!$BE$2:$BE$1266,0))</f>
        <v>499.99</v>
      </c>
      <c r="DE879" t="str">
        <f>INDEX('Data_Price '!AZ$2:AZ$1266,MATCH(Data!$DN879,'Data_Price '!$BE$2:$BE$1266,0))</f>
        <v>https://www.google.com/url?url=https://www.curated.com/products/4409006/salomon-stance-84-skis-2022%3Fc_source%3Dgoogle-shopping&amp;rct=j&amp;q=&amp;esrc=s&amp;sa=U&amp;ved=0ahUKEwio3PmK0KP2AhUukWoFHRhsD-AQsDwIYA&amp;usg=AOvVaw3Eu-Id9KaF_PpasQlQjRdw</v>
      </c>
      <c r="DF879" t="str">
        <f>INDEX('Data_Price '!BA$2:BA$1266,MATCH(Data!$DN879,'Data_Price '!$BE$2:$BE$1266,0))</f>
        <v>Salomon Stance 84 Skis 2022</v>
      </c>
      <c r="DG879" t="str">
        <f>INDEX('Data_Price '!BB$2:BB$1266,MATCH(Data!$DN879,'Data_Price '!$BE$2:$BE$1266,0))</f>
        <v>Curated</v>
      </c>
      <c r="DH879">
        <f>INDEX('Data_Price '!BC$2:BC$1266,MATCH(Data!$DN879,'Data_Price '!$BE$2:$BE$1266,0))</f>
        <v>499.99</v>
      </c>
      <c r="DI879" t="str">
        <f>INDEX('Data_Price '!BD$2:BD$1266,MATCH(Data!$DN879,'Data_Price '!$BE$2:$BE$1266,0))</f>
        <v>https://www.google.com/url?q=https://www.curated.com/products/4409006/salomon-stance-84-skis-2022%3Fc_source%3Dgoogle-shopping&amp;sa=U&amp;ved=0ahUKEwiL-qaL0KP2AhXxlmoFHUChANMQ2ykIGA&amp;usg=AOvVaw013JBW-t6cnUz-vcdiq5U0</v>
      </c>
      <c r="DJ879" s="89" t="e">
        <f ca="1">_xll.Connector("TinyUrl.TinyUrl",DA879,0)</f>
        <v>#NAME?</v>
      </c>
      <c r="DK879" s="89" t="e">
        <f ca="1">_xll.Connector("TinyUrl.TinyUrl",DE879,0)</f>
        <v>#NAME?</v>
      </c>
      <c r="DL879" s="89" t="e">
        <f ca="1">_xll.Connector("TinyUrl.TinyUrl",DI879,0)</f>
        <v>#NAME?</v>
      </c>
      <c r="DM879" s="224" t="str">
        <f t="shared" si="474"/>
        <v>Stance 84</v>
      </c>
      <c r="DN879" s="89" t="str">
        <f t="shared" si="475"/>
        <v xml:space="preserve"> SalomonStance 84161 Unisex</v>
      </c>
      <c r="DO879" s="227" t="s">
        <v>981</v>
      </c>
    </row>
    <row r="880" spans="2:119" ht="15.45" customHeight="1">
      <c r="B880" s="224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#VALUE!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42"/>
        <v>#VALUE!</v>
      </c>
      <c r="I880" s="43">
        <f t="shared" si="443"/>
        <v>0</v>
      </c>
      <c r="J880" s="43" t="e">
        <f t="array" ref="J880">NOT(OR(($H$9:$H$1273=TRUE)*($I$9:$I$1273&gt;0)*($BT$9:$BT$1273=BT880)*($K$9:$K$1273&gt;K880)))</f>
        <v>#VALUE!</v>
      </c>
      <c r="K880" s="72">
        <f t="shared" si="444"/>
        <v>0.66680960680284462</v>
      </c>
      <c r="L880" s="72">
        <f t="shared" si="445"/>
        <v>0.84057368463459836</v>
      </c>
      <c r="M880" s="72">
        <f t="shared" si="446"/>
        <v>0.49304552897109077</v>
      </c>
      <c r="N880" s="72">
        <f t="shared" si="447"/>
        <v>0.22227281350787331</v>
      </c>
      <c r="O880" s="72">
        <f t="shared" si="448"/>
        <v>0.30215789105245772</v>
      </c>
      <c r="P880" s="72">
        <f t="shared" si="449"/>
        <v>0.95470588235294118</v>
      </c>
      <c r="Q880" s="72"/>
      <c r="R880" s="72"/>
      <c r="S880" s="72">
        <f t="shared" si="450"/>
        <v>0.67957621982674121</v>
      </c>
      <c r="T880" s="72">
        <f t="shared" si="451"/>
        <v>0.95998701091227456</v>
      </c>
      <c r="U880" s="72">
        <f t="shared" si="452"/>
        <v>0.9785783104301814</v>
      </c>
      <c r="V880" s="72">
        <f t="shared" si="453"/>
        <v>0.63878577975953632</v>
      </c>
      <c r="W880" s="72">
        <f t="shared" si="454"/>
        <v>0.89637128072445016</v>
      </c>
      <c r="X880" s="72">
        <f t="shared" si="455"/>
        <v>0.15942631536540167</v>
      </c>
      <c r="Y880" s="72">
        <f t="shared" si="456"/>
        <v>0.50695447102890923</v>
      </c>
      <c r="Z880" s="72">
        <f t="shared" si="457"/>
        <v>0.77772718649212669</v>
      </c>
      <c r="AA880" s="72">
        <f t="shared" si="458"/>
        <v>0.69784210894754228</v>
      </c>
      <c r="AB880" s="72">
        <f t="shared" si="459"/>
        <v>4.5294117647058846E-2</v>
      </c>
      <c r="AC880" s="72"/>
      <c r="AD880" s="72"/>
      <c r="AE880" s="72">
        <f t="shared" si="460"/>
        <v>0.32042378017325884</v>
      </c>
      <c r="AF880" s="72">
        <f t="shared" si="461"/>
        <v>4.0012989087725492E-2</v>
      </c>
      <c r="AG880" s="72">
        <f t="shared" si="462"/>
        <v>2.1421689569818575E-2</v>
      </c>
      <c r="AH880" s="72">
        <f t="shared" si="463"/>
        <v>0.36121422024046368</v>
      </c>
      <c r="AI880" s="72">
        <f t="shared" si="464"/>
        <v>0.1036287192755498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0.13662722248942133</v>
      </c>
      <c r="AL880" s="72">
        <f>(AX880-Driver!$K$181)/(Driver!$L$181-Driver!$K$181)</f>
        <v>0.37772718649212667</v>
      </c>
      <c r="AM880" s="72">
        <f>(AY880-Driver!$K$182)/(Driver!$L$182-Driver!$K$182)</f>
        <v>0.91184210894754225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465"/>
        <v>1.6958350291683624</v>
      </c>
      <c r="AW880" s="70">
        <f t="shared" si="466"/>
        <v>14.314093865563741</v>
      </c>
      <c r="AX880" s="70">
        <f t="shared" si="467"/>
        <v>4.3995446784291401</v>
      </c>
      <c r="AY880" s="70">
        <f>IFERROR(Driver!$K$19/Data!BH880/Data!BI880*Data!BK880*Data!BL880,"")</f>
        <v>-0.539657812120798</v>
      </c>
      <c r="AZ880" s="70">
        <f t="shared" si="468"/>
        <v>10.454206999255399</v>
      </c>
      <c r="BA880" s="70"/>
      <c r="BB880" s="70"/>
      <c r="BC880" s="70">
        <f t="shared" si="469"/>
        <v>15.341390834675128</v>
      </c>
      <c r="BD880" s="70">
        <f t="shared" si="470"/>
        <v>7.0295670591402359</v>
      </c>
      <c r="BE880" s="70">
        <f t="shared" si="471"/>
        <v>7.8742681688557817E-2</v>
      </c>
      <c r="BF880" s="70">
        <f t="shared" si="472"/>
        <v>4.3805813383152108</v>
      </c>
      <c r="BG880" s="70">
        <f t="shared" si="473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219</v>
      </c>
      <c r="BS880" s="8" t="s">
        <v>405</v>
      </c>
      <c r="BT880" s="9" t="s">
        <v>408</v>
      </c>
      <c r="BU880" s="10">
        <v>164</v>
      </c>
      <c r="BV880" s="9" t="s">
        <v>222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305</v>
      </c>
      <c r="CU880" s="10"/>
      <c r="CV880" s="10"/>
      <c r="CW880" s="10"/>
      <c r="CX880" t="str">
        <f>INDEX('Data_Price '!AS$2:AS$1266,MATCH(Data!$DN880,'Data_Price '!$BE$2:$BE$1266,0))</f>
        <v>Armada ARV 84 Ski 2022 - 164</v>
      </c>
      <c r="CY880" t="str">
        <f>INDEX('Data_Price '!AT$2:AT$1266,MATCH(Data!$DN880,'Data_Price '!$BE$2:$BE$1266,0))</f>
        <v>BlueZone Sports</v>
      </c>
      <c r="CZ880">
        <f>INDEX('Data_Price '!AU$2:AU$1266,MATCH(Data!$DN880,'Data_Price '!$BE$2:$BE$1266,0))</f>
        <v>209.97</v>
      </c>
      <c r="DA880" t="str">
        <f>INDEX('Data_Price '!AV$2:AV$1266,MATCH(Data!$DN880,'Data_Price '!$BE$2:$BE$1266,0))</f>
        <v>https://www.google.com/url?url=https://www.bluezonesports.com/armada/armada-arv-84-long-skis-mens-2022-38898&amp;rct=j&amp;q=&amp;esrc=s&amp;sa=U&amp;ved=0ahUKEwisvsKL0KP2AhWbl2oFHT_VAQEQsDwIbw&amp;usg=AOvVaw1bqmgQ2ylCPMpv0nxgarB9</v>
      </c>
      <c r="DB880" t="str">
        <f>INDEX('Data_Price '!AW$2:AW$1266,MATCH(Data!$DN880,'Data_Price '!$BE$2:$BE$1266,0))</f>
        <v>Armada ARV 84 Ski 2022 - 164</v>
      </c>
      <c r="DC880" t="str">
        <f>INDEX('Data_Price '!AX$2:AX$1266,MATCH(Data!$DN880,'Data_Price '!$BE$2:$BE$1266,0))</f>
        <v>BlueZone Sports</v>
      </c>
      <c r="DD880">
        <f>INDEX('Data_Price '!AY$2:AY$1266,MATCH(Data!$DN880,'Data_Price '!$BE$2:$BE$1266,0))</f>
        <v>209.97</v>
      </c>
      <c r="DE880" t="str">
        <f>INDEX('Data_Price '!AZ$2:AZ$1266,MATCH(Data!$DN880,'Data_Price '!$BE$2:$BE$1266,0))</f>
        <v>https://www.google.com/url?q=https://www.bluezonesports.com/armada/armada-arv-84-long-skis-mens-2022-38898&amp;sa=U&amp;ved=0ahUKEwjJjJmM0KP2AhURlmoFHSJyCTIQ2ykIFg&amp;usg=AOvVaw1H1s3pDNmrk7qwdHBW1GP4</v>
      </c>
      <c r="DF880" t="str">
        <f>INDEX('Data_Price '!BA$2:BA$1266,MATCH(Data!$DN880,'Data_Price '!$BE$2:$BE$1266,0))</f>
        <v>Armada ARV 84 Ski 2022 - 164</v>
      </c>
      <c r="DG880" t="str">
        <f>INDEX('Data_Price '!BB$2:BB$1266,MATCH(Data!$DN880,'Data_Price '!$BE$2:$BE$1266,0))</f>
        <v>Absolute-Snow.co.uk</v>
      </c>
      <c r="DH880">
        <f>INDEX('Data_Price '!BC$2:BC$1266,MATCH(Data!$DN880,'Data_Price '!$BE$2:$BE$1266,0))</f>
        <v>230</v>
      </c>
      <c r="DI880" t="str">
        <f>INDEX('Data_Price '!BD$2:BD$1266,MATCH(Data!$DN880,'Data_Price '!$BE$2:$BE$1266,0))</f>
        <v>https://www.google.com/url?q=https://www.absolute-snow.co.uk/V/Armada_ARV_84_Skis_164cm_BlueGreyOrange_Ski_Only_2022-(308002)%3Fcurr%3DUSD%26deliverycountry%3DUSA&amp;sa=U&amp;ved=0ahUKEwjJjJmM0KP2AhURlmoFHSJyCTIQ2ykIGA&amp;usg=AOvVaw0-U49wGzsUHfuZPSYFIIuS</v>
      </c>
      <c r="DJ880" s="89" t="e">
        <f ca="1">_xll.Connector("TinyUrl.TinyUrl",DA880,0)</f>
        <v>#NAME?</v>
      </c>
      <c r="DK880" s="89" t="e">
        <f ca="1">_xll.Connector("TinyUrl.TinyUrl",DE880,0)</f>
        <v>#NAME?</v>
      </c>
      <c r="DL880" s="89" t="e">
        <f ca="1">_xll.Connector("TinyUrl.TinyUrl",DI880,0)</f>
        <v>#NAME?</v>
      </c>
      <c r="DM880" s="224" t="str">
        <f t="shared" si="474"/>
        <v>ARV 84</v>
      </c>
      <c r="DN880" s="89" t="str">
        <f t="shared" si="475"/>
        <v xml:space="preserve"> ArmadaARV 84164 Unisex</v>
      </c>
      <c r="DO880" s="227" t="s">
        <v>929</v>
      </c>
    </row>
    <row r="881" spans="2:119" ht="15.45" customHeight="1">
      <c r="B881" s="224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#VALUE!</v>
      </c>
      <c r="F881" s="43" t="b">
        <f>CL881&gt;Driver!$F$56</f>
        <v>1</v>
      </c>
      <c r="G881" s="43" t="b">
        <f>AND(CB881&gt;Driver!$F$55,CB881&lt;Driver!$G$55)</f>
        <v>0</v>
      </c>
      <c r="H881" s="43" t="e">
        <f t="shared" si="442"/>
        <v>#VALUE!</v>
      </c>
      <c r="I881" s="43">
        <f t="shared" si="443"/>
        <v>0</v>
      </c>
      <c r="J881" s="43" t="e">
        <f t="array" ref="J881">NOT(OR(($H$9:$H$1273=TRUE)*($I$9:$I$1273&gt;0)*($BT$9:$BT$1273=BT881)*($K$9:$K$1273&gt;K881)))</f>
        <v>#VALUE!</v>
      </c>
      <c r="K881" s="72">
        <f t="shared" si="444"/>
        <v>0.70210149901558061</v>
      </c>
      <c r="L881" s="72">
        <f t="shared" si="445"/>
        <v>0.8665989847715736</v>
      </c>
      <c r="M881" s="72">
        <f t="shared" si="446"/>
        <v>0.53760401325958762</v>
      </c>
      <c r="N881" s="72">
        <f t="shared" si="447"/>
        <v>0.31776386517422373</v>
      </c>
      <c r="O881" s="72">
        <f t="shared" si="448"/>
        <v>0.3177932726437549</v>
      </c>
      <c r="P881" s="72">
        <f t="shared" si="449"/>
        <v>0.97725490196078424</v>
      </c>
      <c r="Q881" s="72"/>
      <c r="R881" s="72"/>
      <c r="S881" s="72">
        <f t="shared" si="450"/>
        <v>0.67885604850487336</v>
      </c>
      <c r="T881" s="72">
        <f t="shared" si="451"/>
        <v>0.92408900377243164</v>
      </c>
      <c r="U881" s="72">
        <f t="shared" si="452"/>
        <v>0.94927687771189695</v>
      </c>
      <c r="V881" s="72">
        <f t="shared" si="453"/>
        <v>0.68102472913358725</v>
      </c>
      <c r="W881" s="72">
        <f t="shared" si="454"/>
        <v>0.81621497473587512</v>
      </c>
      <c r="X881" s="72">
        <f t="shared" si="455"/>
        <v>0.1334010152284264</v>
      </c>
      <c r="Y881" s="72">
        <f t="shared" si="456"/>
        <v>0.46239598674041232</v>
      </c>
      <c r="Z881" s="72">
        <f t="shared" si="457"/>
        <v>0.68223613482577627</v>
      </c>
      <c r="AA881" s="72">
        <f t="shared" si="458"/>
        <v>0.6822067273562451</v>
      </c>
      <c r="AB881" s="72">
        <f t="shared" si="459"/>
        <v>2.2745098039215733E-2</v>
      </c>
      <c r="AC881" s="72"/>
      <c r="AD881" s="72"/>
      <c r="AE881" s="72">
        <f t="shared" si="460"/>
        <v>0.3211439514951267</v>
      </c>
      <c r="AF881" s="72">
        <f t="shared" si="461"/>
        <v>7.5910996227568306E-2</v>
      </c>
      <c r="AG881" s="72">
        <f t="shared" si="462"/>
        <v>5.0723122288103016E-2</v>
      </c>
      <c r="AH881" s="72">
        <f t="shared" si="463"/>
        <v>0.31897527086641275</v>
      </c>
      <c r="AI881" s="72">
        <f t="shared" si="464"/>
        <v>0.18378502526412488</v>
      </c>
      <c r="AJ881" s="72">
        <f>(AV881-Driver!$K$179)/(Driver!$L$179-Driver!$K$179)</f>
        <v>0.10659898477157359</v>
      </c>
      <c r="AK881" s="72">
        <f>(AW881-Driver!$K$180)/(Driver!$L$180-Driver!$K$180)</f>
        <v>0.1478757141493274</v>
      </c>
      <c r="AL881" s="72">
        <f>(AX881-Driver!$K$181)/(Driver!$L$181-Driver!$K$181)</f>
        <v>0.28223613482577625</v>
      </c>
      <c r="AM881" s="72">
        <f>(AY881-Driver!$K$182)/(Driver!$L$182-Driver!$K$182)</f>
        <v>0.89620672735624507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465"/>
        <v>2.2435897435897436</v>
      </c>
      <c r="AW881" s="70">
        <f t="shared" si="466"/>
        <v>15.414063060710969</v>
      </c>
      <c r="AX881" s="70">
        <f t="shared" si="467"/>
        <v>3.5401252134319865</v>
      </c>
      <c r="AY881" s="70">
        <f>IFERROR(Driver!$K$19/Data!BH881/Data!BI881*Data!BK881*Data!BL881,"")</f>
        <v>-0.63536967319756155</v>
      </c>
      <c r="AZ881" s="70">
        <f t="shared" si="468"/>
        <v>12.509307520476545</v>
      </c>
      <c r="BA881" s="70"/>
      <c r="BB881" s="70"/>
      <c r="BC881" s="70">
        <f t="shared" si="469"/>
        <v>14.967832963472462</v>
      </c>
      <c r="BD881" s="70">
        <f t="shared" si="470"/>
        <v>3.8526570347689448</v>
      </c>
      <c r="BE881" s="70">
        <f t="shared" si="471"/>
        <v>4.9446476016068636E-2</v>
      </c>
      <c r="BF881" s="70">
        <f t="shared" si="472"/>
        <v>9.151173924700295</v>
      </c>
      <c r="BG881" s="70">
        <f t="shared" si="473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219</v>
      </c>
      <c r="BS881" s="8" t="s">
        <v>950</v>
      </c>
      <c r="BT881" s="9" t="s">
        <v>702</v>
      </c>
      <c r="BU881" s="10">
        <v>159</v>
      </c>
      <c r="BV881" s="9" t="s">
        <v>222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303</v>
      </c>
      <c r="CU881" s="9" t="s">
        <v>302</v>
      </c>
      <c r="CV881" s="10"/>
      <c r="CW881" s="10"/>
      <c r="CX881" t="str">
        <f>INDEX('Data_Price '!AS$2:AS$1266,MATCH(Data!$DN881,'Data_Price '!$BE$2:$BE$1266,0))</f>
        <v>K2 Reckoner 92 Skis 2022 - 159</v>
      </c>
      <c r="CY881" t="str">
        <f>INDEX('Data_Price '!AT$2:AT$1266,MATCH(Data!$DN881,'Data_Price '!$BE$2:$BE$1266,0))</f>
        <v>evo.com</v>
      </c>
      <c r="CZ881">
        <f>INDEX('Data_Price '!AU$2:AU$1266,MATCH(Data!$DN881,'Data_Price '!$BE$2:$BE$1266,0))</f>
        <v>299.95</v>
      </c>
      <c r="DA881" t="str">
        <f>INDEX('Data_Price '!AV$2:AV$1266,MATCH(Data!$DN881,'Data_Price '!$BE$2:$BE$1266,0))</f>
        <v>https://www.google.com/url?url=https://www.evo.com/skis/k2-reckoner-92%3Fimage%3D201067/825046/k2-reckoner-92-skis-2022-.jpg&amp;rct=j&amp;q=&amp;esrc=s&amp;sa=U&amp;ved=0ahUKEwjunb2M0KP2AhWMk2oFHeX5AcgQsDwIVA&amp;usg=AOvVaw1RAXVkkoS-KyeFtQPO7_FO</v>
      </c>
      <c r="DB881" t="str">
        <f>INDEX('Data_Price '!AW$2:AW$1266,MATCH(Data!$DN881,'Data_Price '!$BE$2:$BE$1266,0))</f>
        <v>K2 2022 Reckoner 92 Alliance Women's Skis</v>
      </c>
      <c r="DC881" t="str">
        <f>INDEX('Data_Price '!AX$2:AX$1266,MATCH(Data!$DN881,'Data_Price '!$BE$2:$BE$1266,0))</f>
        <v>Buckman's Ski and Snowboard Shop</v>
      </c>
      <c r="DD881">
        <f>INDEX('Data_Price '!AY$2:AY$1266,MATCH(Data!$DN881,'Data_Price '!$BE$2:$BE$1266,0))</f>
        <v>299.95</v>
      </c>
      <c r="DE881" t="str">
        <f>INDEX('Data_Price '!AZ$2:AZ$1266,MATCH(Data!$DN881,'Data_Price '!$BE$2:$BE$1266,0))</f>
        <v>https://www.google.com/url?url=https://buckmans.com/product/43382/k2-reckoner-92-alliance-skis-womens%3Fbbfid%3DE503E784-714B-4871-B873-5D61D532D3FA&amp;rct=j&amp;q=&amp;esrc=s&amp;sa=U&amp;ved=0ahUKEwjunb2M0KP2AhWMk2oFHeX5AcgQsDwIVw&amp;usg=AOvVaw2_S0fXk3uEY4KsqTBaIMIN</v>
      </c>
      <c r="DF881" t="str">
        <f>INDEX('Data_Price '!BA$2:BA$1266,MATCH(Data!$DN881,'Data_Price '!$BE$2:$BE$1266,0))</f>
        <v>K2 2022 Reckoner 92 Alliance Women's Skis</v>
      </c>
      <c r="DG881" t="str">
        <f>INDEX('Data_Price '!BB$2:BB$1266,MATCH(Data!$DN881,'Data_Price '!$BE$2:$BE$1266,0))</f>
        <v>Buckman's Ski and Snowboard Shop</v>
      </c>
      <c r="DH881">
        <f>INDEX('Data_Price '!BC$2:BC$1266,MATCH(Data!$DN881,'Data_Price '!$BE$2:$BE$1266,0))</f>
        <v>299.95</v>
      </c>
      <c r="DI881" t="str">
        <f>INDEX('Data_Price '!BD$2:BD$1266,MATCH(Data!$DN881,'Data_Price '!$BE$2:$BE$1266,0))</f>
        <v>https://www.google.com/url?q=https://buckmans.com/product/43382/k2-reckoner-92-alliance-skis-womens%3Fbbfid%3DE503E784-714B-4871-B873-5D61D532D3FA&amp;sa=U&amp;ved=0ahUKEwjgyemM0KP2AhXpmGoFHcAyDyIQ2ykIFw&amp;usg=AOvVaw2yeQODtDg9lIEw6JvXyCD5</v>
      </c>
      <c r="DJ881" s="89" t="e">
        <f ca="1">_xll.Connector("TinyUrl.TinyUrl",DA881,0)</f>
        <v>#NAME?</v>
      </c>
      <c r="DK881" s="89" t="e">
        <f ca="1">_xll.Connector("TinyUrl.TinyUrl",DE881,0)</f>
        <v>#NAME?</v>
      </c>
      <c r="DL881" s="89" t="e">
        <f ca="1">_xll.Connector("TinyUrl.TinyUrl",DI881,0)</f>
        <v>#NAME?</v>
      </c>
      <c r="DM881" s="224" t="str">
        <f t="shared" si="474"/>
        <v>Reckoner 92</v>
      </c>
      <c r="DN881" s="89" t="str">
        <f t="shared" si="475"/>
        <v xml:space="preserve"> K2Reckoner 92159 Unisex</v>
      </c>
      <c r="DO881" s="227" t="s">
        <v>1068</v>
      </c>
    </row>
    <row r="882" spans="2:119" ht="15.45" customHeight="1">
      <c r="B882" s="224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#VALUE!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42"/>
        <v>#VALUE!</v>
      </c>
      <c r="I882" s="43">
        <f t="shared" si="443"/>
        <v>0</v>
      </c>
      <c r="J882" s="43" t="e">
        <f t="array" ref="J882">NOT(OR(($H$9:$H$1273=TRUE)*($I$9:$I$1273&gt;0)*($BT$9:$BT$1273=BT882)*($K$9:$K$1273&gt;K882)))</f>
        <v>#VALUE!</v>
      </c>
      <c r="K882" s="72">
        <f t="shared" si="444"/>
        <v>0.68733905948894036</v>
      </c>
      <c r="L882" s="72">
        <f t="shared" si="445"/>
        <v>0.82832648457013935</v>
      </c>
      <c r="M882" s="72">
        <f t="shared" si="446"/>
        <v>0.54635163440774126</v>
      </c>
      <c r="N882" s="72">
        <f t="shared" si="447"/>
        <v>0.37404667046101303</v>
      </c>
      <c r="O882" s="72">
        <f t="shared" si="448"/>
        <v>0.30092326544194958</v>
      </c>
      <c r="P882" s="72">
        <f t="shared" si="449"/>
        <v>0.9640849673202615</v>
      </c>
      <c r="Q882" s="72"/>
      <c r="R882" s="72"/>
      <c r="S882" s="72">
        <f t="shared" si="450"/>
        <v>0.69359709618845289</v>
      </c>
      <c r="T882" s="72">
        <f t="shared" si="451"/>
        <v>0.96412082990336789</v>
      </c>
      <c r="U882" s="72">
        <f t="shared" si="452"/>
        <v>0.6239023471652958</v>
      </c>
      <c r="V882" s="72">
        <f t="shared" si="453"/>
        <v>0.60896093000813833</v>
      </c>
      <c r="W882" s="72">
        <f t="shared" si="454"/>
        <v>0.82179015186378279</v>
      </c>
      <c r="X882" s="72">
        <f t="shared" si="455"/>
        <v>0.17167351542986062</v>
      </c>
      <c r="Y882" s="72">
        <f t="shared" si="456"/>
        <v>0.45364836559225868</v>
      </c>
      <c r="Z882" s="72">
        <f t="shared" si="457"/>
        <v>0.62595332953898697</v>
      </c>
      <c r="AA882" s="72">
        <f t="shared" si="458"/>
        <v>0.69907673455805042</v>
      </c>
      <c r="AB882" s="72">
        <f t="shared" si="459"/>
        <v>3.5915032679738529E-2</v>
      </c>
      <c r="AC882" s="72"/>
      <c r="AD882" s="72"/>
      <c r="AE882" s="72">
        <f t="shared" si="460"/>
        <v>0.30640290381154711</v>
      </c>
      <c r="AF882" s="72">
        <f t="shared" si="461"/>
        <v>3.5879170096632079E-2</v>
      </c>
      <c r="AG882" s="72">
        <f t="shared" si="462"/>
        <v>0.3760976528347042</v>
      </c>
      <c r="AH882" s="72">
        <f t="shared" si="463"/>
        <v>0.39103906999186167</v>
      </c>
      <c r="AI882" s="72">
        <f t="shared" si="464"/>
        <v>0.17820984813621721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0.19842339402077946</v>
      </c>
      <c r="AL882" s="72">
        <f>(AX882-Driver!$K$181)/(Driver!$L$181-Driver!$K$181)</f>
        <v>0.22595332953898695</v>
      </c>
      <c r="AM882" s="72">
        <f>(AY882-Driver!$K$182)/(Driver!$L$182-Driver!$K$182)</f>
        <v>0.91307673455805038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465"/>
        <v>1.4380681047347712</v>
      </c>
      <c r="AW882" s="70">
        <f t="shared" si="466"/>
        <v>20.357027186554053</v>
      </c>
      <c r="AX882" s="70">
        <f t="shared" si="467"/>
        <v>3.0335799658508824</v>
      </c>
      <c r="AY882" s="70">
        <f>IFERROR(Driver!$K$19/Data!BH882/Data!BI882*Data!BK882*Data!BL882,"")</f>
        <v>-0.53210006150084987</v>
      </c>
      <c r="AZ882" s="70">
        <f t="shared" si="468"/>
        <v>17.855547282204022</v>
      </c>
      <c r="BA882" s="70"/>
      <c r="BB882" s="70"/>
      <c r="BC882" s="70">
        <f t="shared" si="469"/>
        <v>22.614116875046129</v>
      </c>
      <c r="BD882" s="70">
        <f t="shared" si="470"/>
        <v>7.3954027151581752</v>
      </c>
      <c r="BE882" s="70">
        <f t="shared" si="471"/>
        <v>0.4761911111166664</v>
      </c>
      <c r="BF882" s="70">
        <f t="shared" si="472"/>
        <v>1.0120740903229697</v>
      </c>
      <c r="BG882" s="70">
        <f t="shared" si="473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219</v>
      </c>
      <c r="BS882" s="8" t="s">
        <v>855</v>
      </c>
      <c r="BT882" s="9" t="s">
        <v>856</v>
      </c>
      <c r="BU882" s="10">
        <v>148</v>
      </c>
      <c r="BV882" s="9" t="s">
        <v>222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305</v>
      </c>
      <c r="CU882" s="9" t="s">
        <v>303</v>
      </c>
      <c r="CV882" s="10"/>
      <c r="CW882" s="10"/>
      <c r="CX882" t="e">
        <f>INDEX('Data_Price '!AS$2:AS$1266,MATCH(Data!$DN882,'Data_Price '!$BE$2:$BE$1266,0))</f>
        <v>#N/A</v>
      </c>
      <c r="CY882" t="e">
        <f>INDEX('Data_Price '!AT$2:AT$1266,MATCH(Data!$DN882,'Data_Price '!$BE$2:$BE$1266,0))</f>
        <v>#N/A</v>
      </c>
      <c r="CZ882" t="e">
        <f>INDEX('Data_Price '!AU$2:AU$1266,MATCH(Data!$DN882,'Data_Price '!$BE$2:$BE$1266,0))</f>
        <v>#N/A</v>
      </c>
      <c r="DA882" t="e">
        <f>INDEX('Data_Price '!AV$2:AV$1266,MATCH(Data!$DN882,'Data_Price '!$BE$2:$BE$1266,0))</f>
        <v>#N/A</v>
      </c>
      <c r="DB882" t="e">
        <f>INDEX('Data_Price '!AW$2:AW$1266,MATCH(Data!$DN882,'Data_Price '!$BE$2:$BE$1266,0))</f>
        <v>#N/A</v>
      </c>
      <c r="DC882" t="e">
        <f>INDEX('Data_Price '!AX$2:AX$1266,MATCH(Data!$DN882,'Data_Price '!$BE$2:$BE$1266,0))</f>
        <v>#N/A</v>
      </c>
      <c r="DD882" t="e">
        <f>INDEX('Data_Price '!AY$2:AY$1266,MATCH(Data!$DN882,'Data_Price '!$BE$2:$BE$1266,0))</f>
        <v>#N/A</v>
      </c>
      <c r="DE882" t="e">
        <f>INDEX('Data_Price '!AZ$2:AZ$1266,MATCH(Data!$DN882,'Data_Price '!$BE$2:$BE$1266,0))</f>
        <v>#N/A</v>
      </c>
      <c r="DF882" t="e">
        <f>INDEX('Data_Price '!BA$2:BA$1266,MATCH(Data!$DN882,'Data_Price '!$BE$2:$BE$1266,0))</f>
        <v>#N/A</v>
      </c>
      <c r="DG882" t="e">
        <f>INDEX('Data_Price '!BB$2:BB$1266,MATCH(Data!$DN882,'Data_Price '!$BE$2:$BE$1266,0))</f>
        <v>#N/A</v>
      </c>
      <c r="DH882" t="e">
        <f>INDEX('Data_Price '!BC$2:BC$1266,MATCH(Data!$DN882,'Data_Price '!$BE$2:$BE$1266,0))</f>
        <v>#N/A</v>
      </c>
      <c r="DI882" t="e">
        <f>INDEX('Data_Price '!BD$2:BD$1266,MATCH(Data!$DN882,'Data_Price '!$BE$2:$BE$1266,0))</f>
        <v>#N/A</v>
      </c>
      <c r="DJ882" s="89" t="e">
        <f ca="1">_xll.Connector("TinyUrl.TinyUrl",DA882,0)</f>
        <v>#NAME?</v>
      </c>
      <c r="DK882" s="89" t="e">
        <f ca="1">_xll.Connector("TinyUrl.TinyUrl",DE882,0)</f>
        <v>#NAME?</v>
      </c>
      <c r="DL882" s="89" t="e">
        <f ca="1">_xll.Connector("TinyUrl.TinyUrl",DI882,0)</f>
        <v>#NAME?</v>
      </c>
      <c r="DM882" s="224" t="str">
        <f t="shared" si="474"/>
        <v>Bash 81</v>
      </c>
      <c r="DN882" s="89" t="str">
        <f t="shared" si="475"/>
        <v xml:space="preserve"> VölklBash 81148 Unisex</v>
      </c>
      <c r="DO882" s="227" t="s">
        <v>962</v>
      </c>
    </row>
    <row r="883" spans="2:119" ht="15.45" customHeight="1">
      <c r="B883" s="224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#VALUE!</v>
      </c>
      <c r="F883" s="43" t="b">
        <f>CL883&gt;Driver!$F$56</f>
        <v>0</v>
      </c>
      <c r="G883" s="43" t="b">
        <f>AND(CB883&gt;Driver!$F$55,CB883&lt;Driver!$G$55)</f>
        <v>0</v>
      </c>
      <c r="H883" s="43" t="e">
        <f t="shared" si="442"/>
        <v>#VALUE!</v>
      </c>
      <c r="I883" s="43">
        <f t="shared" si="443"/>
        <v>0</v>
      </c>
      <c r="J883" s="43" t="e">
        <f t="array" ref="J883">NOT(OR(($H$9:$H$1273=TRUE)*($I$9:$I$1273&gt;0)*($BT$9:$BT$1273=BT883)*($K$9:$K$1273&gt;K883)))</f>
        <v>#VALUE!</v>
      </c>
      <c r="K883" s="72">
        <f t="shared" si="444"/>
        <v>0.74672073997772137</v>
      </c>
      <c r="L883" s="72">
        <f t="shared" si="445"/>
        <v>0.89488034807831762</v>
      </c>
      <c r="M883" s="72">
        <f t="shared" si="446"/>
        <v>0.59856113187712512</v>
      </c>
      <c r="N883" s="72">
        <f t="shared" si="447"/>
        <v>0.43855055966609746</v>
      </c>
      <c r="O883" s="72">
        <f t="shared" si="448"/>
        <v>0.38765571178227121</v>
      </c>
      <c r="P883" s="72">
        <f t="shared" si="449"/>
        <v>0.96947712418300658</v>
      </c>
      <c r="Q883" s="72"/>
      <c r="R883" s="72"/>
      <c r="S883" s="72">
        <f t="shared" si="450"/>
        <v>0.7046878047275793</v>
      </c>
      <c r="T883" s="72">
        <f t="shared" si="451"/>
        <v>0.89787286147607337</v>
      </c>
      <c r="U883" s="72">
        <f t="shared" si="452"/>
        <v>0.76753378517068938</v>
      </c>
      <c r="V883" s="72">
        <f t="shared" si="453"/>
        <v>0.64218132967870267</v>
      </c>
      <c r="W883" s="72">
        <f t="shared" si="454"/>
        <v>0.94066125290023206</v>
      </c>
      <c r="X883" s="72">
        <f t="shared" si="455"/>
        <v>0.10511965192168238</v>
      </c>
      <c r="Y883" s="72">
        <f t="shared" si="456"/>
        <v>0.40143886812287494</v>
      </c>
      <c r="Z883" s="72">
        <f t="shared" si="457"/>
        <v>0.56144944033390254</v>
      </c>
      <c r="AA883" s="72">
        <f t="shared" si="458"/>
        <v>0.61234428821772879</v>
      </c>
      <c r="AB883" s="72">
        <f t="shared" si="459"/>
        <v>3.052287581699345E-2</v>
      </c>
      <c r="AC883" s="72"/>
      <c r="AD883" s="72"/>
      <c r="AE883" s="72">
        <f t="shared" si="460"/>
        <v>0.29531219527242064</v>
      </c>
      <c r="AF883" s="72">
        <f t="shared" si="461"/>
        <v>0.10212713852392666</v>
      </c>
      <c r="AG883" s="72">
        <f t="shared" si="462"/>
        <v>0.23246621482931065</v>
      </c>
      <c r="AH883" s="72">
        <f t="shared" si="463"/>
        <v>0.35781867032129733</v>
      </c>
      <c r="AI883" s="72">
        <f t="shared" si="464"/>
        <v>5.9338747099767955E-2</v>
      </c>
      <c r="AJ883" s="72">
        <f>(AV883-Driver!$K$179)/(Driver!$L$179-Driver!$K$179)</f>
        <v>0.13488034807831761</v>
      </c>
      <c r="AK883" s="72">
        <f>(AW883-Driver!$K$180)/(Driver!$L$180-Driver!$K$180)</f>
        <v>0.18203179606118844</v>
      </c>
      <c r="AL883" s="72">
        <f>(AX883-Driver!$K$181)/(Driver!$L$181-Driver!$K$181)</f>
        <v>0.16144944033390252</v>
      </c>
      <c r="AM883" s="72">
        <f>(AY883-Driver!$K$182)/(Driver!$L$182-Driver!$K$182)</f>
        <v>0.82634428821772876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465"/>
        <v>2.838827838827839</v>
      </c>
      <c r="AW883" s="70">
        <f t="shared" si="466"/>
        <v>18.754123138622454</v>
      </c>
      <c r="AX883" s="70">
        <f t="shared" si="467"/>
        <v>2.4530449630051225</v>
      </c>
      <c r="AY883" s="70">
        <f>IFERROR(Driver!$K$19/Data!BH883/Data!BI883*Data!BK883*Data!BL883,"")</f>
        <v>-1.063032025425112</v>
      </c>
      <c r="AZ883" s="70">
        <f t="shared" si="468"/>
        <v>17.364110201042443</v>
      </c>
      <c r="BA883" s="70"/>
      <c r="BB883" s="70"/>
      <c r="BC883" s="70">
        <f t="shared" si="469"/>
        <v>28.366944495645921</v>
      </c>
      <c r="BD883" s="70">
        <f t="shared" si="470"/>
        <v>1.5325748937966546</v>
      </c>
      <c r="BE883" s="70">
        <f t="shared" si="471"/>
        <v>0.33258529534317233</v>
      </c>
      <c r="BF883" s="70">
        <f t="shared" si="472"/>
        <v>4.7640848465967691</v>
      </c>
      <c r="BG883" s="70">
        <f t="shared" si="473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219</v>
      </c>
      <c r="BS883" s="8" t="s">
        <v>471</v>
      </c>
      <c r="BT883" s="9" t="s">
        <v>477</v>
      </c>
      <c r="BU883" s="10">
        <v>160.19999999999999</v>
      </c>
      <c r="BV883" s="9" t="s">
        <v>222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305</v>
      </c>
      <c r="CU883" s="9" t="s">
        <v>302</v>
      </c>
      <c r="CV883" s="9" t="s">
        <v>388</v>
      </c>
      <c r="CW883" s="10"/>
      <c r="CX883" t="str">
        <f>INDEX('Data_Price '!AS$2:AS$1266,MATCH(Data!$DN883,'Data_Price '!$BE$2:$BE$1266,0))</f>
        <v>Black Crows Camox Freebird (Size: 160) | By Outdoor Divas</v>
      </c>
      <c r="CY883" t="str">
        <f>INDEX('Data_Price '!AT$2:AT$1266,MATCH(Data!$DN883,'Data_Price '!$BE$2:$BE$1266,0))</f>
        <v>outdoor DIVAS</v>
      </c>
      <c r="CZ883">
        <f>INDEX('Data_Price '!AU$2:AU$1266,MATCH(Data!$DN883,'Data_Price '!$BE$2:$BE$1266,0))</f>
        <v>739</v>
      </c>
      <c r="DA883" t="str">
        <f>INDEX('Data_Price '!AV$2:AV$1266,MATCH(Data!$DN883,'Data_Price '!$BE$2:$BE$1266,0))</f>
        <v>https://www.google.com/url?url=https://outdoordivas.com/snow/womens-skis/camox-freebird/%3Fsku%3D1962&amp;rct=j&amp;q=&amp;esrc=s&amp;sa=U&amp;ved=0ahUKEwi8xPmN0KP2AhXilGoFHXJKCn4QsDwIVg&amp;usg=AOvVaw0VRPLexCnCi2-dQlbqqQib</v>
      </c>
      <c r="DB883" t="str">
        <f>INDEX('Data_Price '!AW$2:AW$1266,MATCH(Data!$DN883,'Data_Price '!$BE$2:$BE$1266,0))</f>
        <v>Black Crows Camox Freebird (Size: 160) | By Outdoor Divas</v>
      </c>
      <c r="DC883" t="str">
        <f>INDEX('Data_Price '!AX$2:AX$1266,MATCH(Data!$DN883,'Data_Price '!$BE$2:$BE$1266,0))</f>
        <v>outdoor DIVAS</v>
      </c>
      <c r="DD883">
        <f>INDEX('Data_Price '!AY$2:AY$1266,MATCH(Data!$DN883,'Data_Price '!$BE$2:$BE$1266,0))</f>
        <v>739</v>
      </c>
      <c r="DE883" t="str">
        <f>INDEX('Data_Price '!AZ$2:AZ$1266,MATCH(Data!$DN883,'Data_Price '!$BE$2:$BE$1266,0))</f>
        <v>https://www.google.com/url?q=https://outdoordivas.com/snow/womens-skis/camox-freebird/%3Fsku%3D1962&amp;sa=U&amp;ved=0ahUKEwjTv8mO0KP2AhVolmoFHZyeBccQ2ykIDg&amp;usg=AOvVaw0jldckm0U7UqTljNd6_uc4</v>
      </c>
      <c r="DF883" t="str">
        <f>INDEX('Data_Price '!BA$2:BA$1266,MATCH(Data!$DN883,'Data_Price '!$BE$2:$BE$1266,0))</f>
        <v>Black Crows Camox Freebird (Size: 160) | By Outdoor Divas</v>
      </c>
      <c r="DG883" t="str">
        <f>INDEX('Data_Price '!BB$2:BB$1266,MATCH(Data!$DN883,'Data_Price '!$BE$2:$BE$1266,0))</f>
        <v>outdoor DIVAS</v>
      </c>
      <c r="DH883">
        <f>INDEX('Data_Price '!BC$2:BC$1266,MATCH(Data!$DN883,'Data_Price '!$BE$2:$BE$1266,0))</f>
        <v>739</v>
      </c>
      <c r="DI883" t="str">
        <f>INDEX('Data_Price '!BD$2:BD$1266,MATCH(Data!$DN883,'Data_Price '!$BE$2:$BE$1266,0))</f>
        <v>https://www.google.com/url?q=https://outdoordivas.com/snow/womens-skis/camox-freebird/%3Fsku%3D1962&amp;sa=U&amp;ved=0ahUKEwjTv8mO0KP2AhVolmoFHZyeBccQ2ykIEA&amp;usg=AOvVaw3dZtuU-yfDzwU72NKbPWNh</v>
      </c>
      <c r="DJ883" s="89" t="e">
        <f ca="1">_xll.Connector("TinyUrl.TinyUrl",DA883,0)</f>
        <v>#NAME?</v>
      </c>
      <c r="DK883" s="89" t="e">
        <f ca="1">_xll.Connector("TinyUrl.TinyUrl",DE883,0)</f>
        <v>#NAME?</v>
      </c>
      <c r="DL883" s="89" t="e">
        <f ca="1">_xll.Connector("TinyUrl.TinyUrl",DI883,0)</f>
        <v>#NAME?</v>
      </c>
      <c r="DM883" s="224" t="str">
        <f t="shared" si="474"/>
        <v>Camox Freebird</v>
      </c>
      <c r="DN883" s="89" t="str">
        <f t="shared" si="475"/>
        <v xml:space="preserve"> Black CrowsCamox Freebird160.2 Unisex</v>
      </c>
      <c r="DO883" s="227" t="s">
        <v>988</v>
      </c>
    </row>
    <row r="884" spans="2:119" ht="15.45" customHeight="1">
      <c r="B884" s="224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#VALUE!</v>
      </c>
      <c r="F884" s="43" t="b">
        <f>CL884&gt;Driver!$F$56</f>
        <v>0</v>
      </c>
      <c r="G884" s="43" t="b">
        <f>AND(CB884&gt;Driver!$F$55,CB884&lt;Driver!$G$55)</f>
        <v>0</v>
      </c>
      <c r="H884" s="43" t="e">
        <f t="shared" si="442"/>
        <v>#VALUE!</v>
      </c>
      <c r="I884" s="43">
        <f t="shared" si="443"/>
        <v>0</v>
      </c>
      <c r="J884" s="43" t="e">
        <f t="array" ref="J884">NOT(OR(($H$9:$H$1273=TRUE)*($I$9:$I$1273&gt;0)*($BT$9:$BT$1273=BT884)*($K$9:$K$1273&gt;K884)))</f>
        <v>#VALUE!</v>
      </c>
      <c r="K884" s="72">
        <f t="shared" si="444"/>
        <v>0.71194334278417959</v>
      </c>
      <c r="L884" s="72">
        <f t="shared" si="445"/>
        <v>0.87481750060430263</v>
      </c>
      <c r="M884" s="72">
        <f t="shared" si="446"/>
        <v>0.54906918496405654</v>
      </c>
      <c r="N884" s="72">
        <f t="shared" si="447"/>
        <v>0.35444254727123248</v>
      </c>
      <c r="O884" s="72">
        <f t="shared" si="448"/>
        <v>0.31289572657518561</v>
      </c>
      <c r="P884" s="72">
        <f t="shared" si="449"/>
        <v>0.97986928104575155</v>
      </c>
      <c r="Q884" s="72"/>
      <c r="R884" s="72"/>
      <c r="S884" s="72">
        <f t="shared" si="450"/>
        <v>0.69154537024778673</v>
      </c>
      <c r="T884" s="72">
        <f t="shared" si="451"/>
        <v>0.9394161974994284</v>
      </c>
      <c r="U884" s="72">
        <f t="shared" si="452"/>
        <v>0.92386698703076875</v>
      </c>
      <c r="V884" s="72">
        <f t="shared" si="453"/>
        <v>0.64644462024463667</v>
      </c>
      <c r="W884" s="72">
        <f t="shared" si="454"/>
        <v>0.98984042553191487</v>
      </c>
      <c r="X884" s="72">
        <f t="shared" si="455"/>
        <v>0.12518249939569737</v>
      </c>
      <c r="Y884" s="72">
        <f t="shared" si="456"/>
        <v>0.45093081503594346</v>
      </c>
      <c r="Z884" s="72">
        <f t="shared" si="457"/>
        <v>0.64555745272876752</v>
      </c>
      <c r="AA884" s="72">
        <f t="shared" si="458"/>
        <v>0.68710427342481439</v>
      </c>
      <c r="AB884" s="72">
        <f t="shared" si="459"/>
        <v>2.0130718954248422E-2</v>
      </c>
      <c r="AC884" s="72"/>
      <c r="AD884" s="72"/>
      <c r="AE884" s="72">
        <f t="shared" si="460"/>
        <v>0.30845462975221327</v>
      </c>
      <c r="AF884" s="72">
        <f t="shared" si="461"/>
        <v>6.0583802500571653E-2</v>
      </c>
      <c r="AG884" s="72">
        <f t="shared" si="462"/>
        <v>7.6133012969231251E-2</v>
      </c>
      <c r="AH884" s="72">
        <f t="shared" si="463"/>
        <v>0.35355537975536333</v>
      </c>
      <c r="AI884" s="72">
        <f t="shared" si="464"/>
        <v>1.0159574468085103E-2</v>
      </c>
      <c r="AJ884" s="72">
        <f>(AV884-Driver!$K$179)/(Driver!$L$179-Driver!$K$179)</f>
        <v>0.11481750060430262</v>
      </c>
      <c r="AK884" s="72">
        <f>(AW884-Driver!$K$180)/(Driver!$L$180-Driver!$K$180)</f>
        <v>0.14724316996074494</v>
      </c>
      <c r="AL884" s="72">
        <f>(AX884-Driver!$K$181)/(Driver!$L$181-Driver!$K$181)</f>
        <v>0.24555745272876747</v>
      </c>
      <c r="AM884" s="72">
        <f>(AY884-Driver!$K$182)/(Driver!$L$182-Driver!$K$182)</f>
        <v>0.90110427342481436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465"/>
        <v>2.4165649165649166</v>
      </c>
      <c r="AW884" s="70">
        <f t="shared" si="466"/>
        <v>15.352207734410632</v>
      </c>
      <c r="AX884" s="70">
        <f t="shared" si="467"/>
        <v>3.2100170745589072</v>
      </c>
      <c r="AY884" s="70">
        <f>IFERROR(Driver!$K$19/Data!BH884/Data!BI884*Data!BK884*Data!BL884,"")</f>
        <v>-0.60538938482437221</v>
      </c>
      <c r="AZ884" s="70">
        <f t="shared" si="468"/>
        <v>12.747580044676097</v>
      </c>
      <c r="BA884" s="70"/>
      <c r="BB884" s="70"/>
      <c r="BC884" s="70">
        <f t="shared" si="469"/>
        <v>21.549872366255258</v>
      </c>
      <c r="BD884" s="70">
        <f t="shared" si="470"/>
        <v>5.2090865214278983</v>
      </c>
      <c r="BE884" s="70">
        <f t="shared" si="471"/>
        <v>0.17627998156669961</v>
      </c>
      <c r="BF884" s="70">
        <f t="shared" si="472"/>
        <v>5.2455935647076615</v>
      </c>
      <c r="BG884" s="70">
        <f t="shared" si="473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219</v>
      </c>
      <c r="BS884" s="8" t="s">
        <v>855</v>
      </c>
      <c r="BT884" s="9" t="s">
        <v>896</v>
      </c>
      <c r="BU884" s="10">
        <v>168</v>
      </c>
      <c r="BV884" s="9" t="s">
        <v>390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306</v>
      </c>
      <c r="CU884" s="9" t="s">
        <v>305</v>
      </c>
      <c r="CV884" s="9" t="s">
        <v>302</v>
      </c>
      <c r="CW884" s="10"/>
      <c r="CX884" t="e">
        <f>INDEX('Data_Price '!AS$2:AS$1266,MATCH(Data!$DN884,'Data_Price '!$BE$2:$BE$1266,0))</f>
        <v>#N/A</v>
      </c>
      <c r="CY884" t="e">
        <f>INDEX('Data_Price '!AT$2:AT$1266,MATCH(Data!$DN884,'Data_Price '!$BE$2:$BE$1266,0))</f>
        <v>#N/A</v>
      </c>
      <c r="CZ884" t="e">
        <f>INDEX('Data_Price '!AU$2:AU$1266,MATCH(Data!$DN884,'Data_Price '!$BE$2:$BE$1266,0))</f>
        <v>#N/A</v>
      </c>
      <c r="DA884" t="e">
        <f>INDEX('Data_Price '!AV$2:AV$1266,MATCH(Data!$DN884,'Data_Price '!$BE$2:$BE$1266,0))</f>
        <v>#N/A</v>
      </c>
      <c r="DB884" t="e">
        <f>INDEX('Data_Price '!AW$2:AW$1266,MATCH(Data!$DN884,'Data_Price '!$BE$2:$BE$1266,0))</f>
        <v>#N/A</v>
      </c>
      <c r="DC884" t="e">
        <f>INDEX('Data_Price '!AX$2:AX$1266,MATCH(Data!$DN884,'Data_Price '!$BE$2:$BE$1266,0))</f>
        <v>#N/A</v>
      </c>
      <c r="DD884" t="e">
        <f>INDEX('Data_Price '!AY$2:AY$1266,MATCH(Data!$DN884,'Data_Price '!$BE$2:$BE$1266,0))</f>
        <v>#N/A</v>
      </c>
      <c r="DE884" t="e">
        <f>INDEX('Data_Price '!AZ$2:AZ$1266,MATCH(Data!$DN884,'Data_Price '!$BE$2:$BE$1266,0))</f>
        <v>#N/A</v>
      </c>
      <c r="DF884" t="e">
        <f>INDEX('Data_Price '!BA$2:BA$1266,MATCH(Data!$DN884,'Data_Price '!$BE$2:$BE$1266,0))</f>
        <v>#N/A</v>
      </c>
      <c r="DG884" t="e">
        <f>INDEX('Data_Price '!BB$2:BB$1266,MATCH(Data!$DN884,'Data_Price '!$BE$2:$BE$1266,0))</f>
        <v>#N/A</v>
      </c>
      <c r="DH884" t="e">
        <f>INDEX('Data_Price '!BC$2:BC$1266,MATCH(Data!$DN884,'Data_Price '!$BE$2:$BE$1266,0))</f>
        <v>#N/A</v>
      </c>
      <c r="DI884" t="e">
        <f>INDEX('Data_Price '!BD$2:BD$1266,MATCH(Data!$DN884,'Data_Price '!$BE$2:$BE$1266,0))</f>
        <v>#N/A</v>
      </c>
      <c r="DJ884" s="89" t="e">
        <f ca="1">_xll.Connector("TinyUrl.TinyUrl",DA884,0)</f>
        <v>#NAME?</v>
      </c>
      <c r="DK884" s="89" t="e">
        <f ca="1">_xll.Connector("TinyUrl.TinyUrl",DE884,0)</f>
        <v>#NAME?</v>
      </c>
      <c r="DL884" s="89" t="e">
        <f ca="1">_xll.Connector("TinyUrl.TinyUrl",DI884,0)</f>
        <v>#NAME?</v>
      </c>
      <c r="DM884" s="224" t="str">
        <f t="shared" si="474"/>
        <v>Yumi 84</v>
      </c>
      <c r="DN884" s="89" t="str">
        <f t="shared" si="475"/>
        <v xml:space="preserve"> VölklYumi 84168 Women's</v>
      </c>
      <c r="DO884" s="227" t="s">
        <v>1123</v>
      </c>
    </row>
    <row r="885" spans="2:119" ht="15.45" customHeight="1">
      <c r="B885" s="224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#VALUE!</v>
      </c>
      <c r="F885" s="43" t="b">
        <f>CL885&gt;Driver!$F$56</f>
        <v>0</v>
      </c>
      <c r="G885" s="43" t="b">
        <f>AND(CB885&gt;Driver!$F$55,CB885&lt;Driver!$G$55)</f>
        <v>0</v>
      </c>
      <c r="H885" s="43" t="e">
        <f t="shared" si="442"/>
        <v>#VALUE!</v>
      </c>
      <c r="I885" s="43">
        <f t="shared" si="443"/>
        <v>0</v>
      </c>
      <c r="J885" s="43" t="e">
        <f t="array" ref="J885">NOT(OR(($H$9:$H$1273=TRUE)*($I$9:$I$1273&gt;0)*($BT$9:$BT$1273=BT885)*($K$9:$K$1273&gt;K885)))</f>
        <v>#VALUE!</v>
      </c>
      <c r="K885" s="72">
        <f t="shared" si="444"/>
        <v>0.5928711315043822</v>
      </c>
      <c r="L885" s="72">
        <f t="shared" si="445"/>
        <v>0.83670614777213759</v>
      </c>
      <c r="M885" s="72">
        <f t="shared" si="446"/>
        <v>0.3490361152366267</v>
      </c>
      <c r="N885" s="72">
        <f t="shared" si="447"/>
        <v>7.0498956554733483E-2</v>
      </c>
      <c r="O885" s="72">
        <f t="shared" si="448"/>
        <v>0.24536755908978725</v>
      </c>
      <c r="P885" s="72">
        <f t="shared" si="449"/>
        <v>0.73124183006535959</v>
      </c>
      <c r="Q885" s="72"/>
      <c r="R885" s="72"/>
      <c r="S885" s="72">
        <f t="shared" si="450"/>
        <v>0.73279961108650227</v>
      </c>
      <c r="T885" s="72">
        <f t="shared" si="451"/>
        <v>9.9999999999999978E-2</v>
      </c>
      <c r="U885" s="72">
        <f t="shared" si="452"/>
        <v>9.9999999999999978E-2</v>
      </c>
      <c r="V885" s="72">
        <f t="shared" si="453"/>
        <v>0.60265148703584726</v>
      </c>
      <c r="W885" s="72">
        <f t="shared" si="454"/>
        <v>0.95985134428894958</v>
      </c>
      <c r="X885" s="72">
        <f t="shared" si="455"/>
        <v>0.16329385222786238</v>
      </c>
      <c r="Y885" s="72">
        <f t="shared" si="456"/>
        <v>0.6509638847633733</v>
      </c>
      <c r="Z885" s="72">
        <f t="shared" si="457"/>
        <v>0.92950104344526652</v>
      </c>
      <c r="AA885" s="72">
        <f t="shared" si="458"/>
        <v>0.75463244091021275</v>
      </c>
      <c r="AB885" s="72">
        <f t="shared" si="459"/>
        <v>0.26875816993464047</v>
      </c>
      <c r="AC885" s="72"/>
      <c r="AD885" s="72"/>
      <c r="AE885" s="72">
        <f t="shared" si="460"/>
        <v>0.26720038891349773</v>
      </c>
      <c r="AF885" s="72">
        <f t="shared" si="461"/>
        <v>0.9</v>
      </c>
      <c r="AG885" s="72">
        <f t="shared" si="462"/>
        <v>0.9</v>
      </c>
      <c r="AH885" s="72">
        <f t="shared" si="463"/>
        <v>0.39734851296415274</v>
      </c>
      <c r="AI885" s="72">
        <f t="shared" si="464"/>
        <v>4.0148655711050467E-2</v>
      </c>
      <c r="AJ885" s="72">
        <f>(AV885-Driver!$K$179)/(Driver!$L$179-Driver!$K$179)</f>
        <v>7.6706147772137606E-2</v>
      </c>
      <c r="AK885" s="72">
        <f>(AW885-Driver!$K$180)/(Driver!$L$180-Driver!$K$180)</f>
        <v>0.44684981169658694</v>
      </c>
      <c r="AL885" s="72">
        <f>(AX885-Driver!$K$181)/(Driver!$L$181-Driver!$K$181)</f>
        <v>0.52950104344526649</v>
      </c>
      <c r="AM885" s="72">
        <f>(AY885-Driver!$K$182)/(Driver!$L$182-Driver!$K$182)</f>
        <v>0.96863244091021272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465"/>
        <v>1.6144349477682809</v>
      </c>
      <c r="AW885" s="70">
        <f t="shared" si="466"/>
        <v>44.650187102223029</v>
      </c>
      <c r="AX885" s="70">
        <f t="shared" si="467"/>
        <v>5.7655093910073987</v>
      </c>
      <c r="AY885" s="70">
        <f>IFERROR(Driver!$K$19/Data!BH885/Data!BI885*Data!BK885*Data!BL885,"")</f>
        <v>-0.19201625751110288</v>
      </c>
      <c r="AZ885" s="70">
        <f t="shared" si="468"/>
        <v>39.07669396872673</v>
      </c>
      <c r="BA885" s="70"/>
      <c r="BB885" s="70"/>
      <c r="BC885" s="70">
        <f t="shared" si="469"/>
        <v>42.948733884126483</v>
      </c>
      <c r="BD885" s="70">
        <f t="shared" si="470"/>
        <v>134.99987817665382</v>
      </c>
      <c r="BE885" s="70">
        <f t="shared" si="471"/>
        <v>1</v>
      </c>
      <c r="BF885" s="70">
        <f t="shared" si="472"/>
        <v>0.29946683294826343</v>
      </c>
      <c r="BG885" s="70">
        <f t="shared" si="473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219</v>
      </c>
      <c r="BS885" s="8" t="s">
        <v>533</v>
      </c>
      <c r="BT885" s="9" t="s">
        <v>549</v>
      </c>
      <c r="BU885" s="10">
        <v>158</v>
      </c>
      <c r="BV885" s="9" t="s">
        <v>222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307</v>
      </c>
      <c r="CU885" s="10"/>
      <c r="CV885" s="10"/>
      <c r="CW885" s="10"/>
      <c r="CX885" t="str">
        <f>INDEX('Data_Price '!AS$2:AS$1266,MATCH(Data!$DN885,'Data_Price '!$BE$2:$BE$1266,0))</f>
        <v>2022 Dynastar Speed 4x4 763 Skis with SPX 12 GW Bindings - 158| Ski Essentials</v>
      </c>
      <c r="CY885" t="str">
        <f>INDEX('Data_Price '!AT$2:AT$1266,MATCH(Data!$DN885,'Data_Price '!$BE$2:$BE$1266,0))</f>
        <v>SkiEssentials.com</v>
      </c>
      <c r="CZ885">
        <f>INDEX('Data_Price '!AU$2:AU$1266,MATCH(Data!$DN885,'Data_Price '!$BE$2:$BE$1266,0))</f>
        <v>899.95</v>
      </c>
      <c r="DA885" t="str">
        <f>INDEX('Data_Price '!AV$2:AV$1266,MATCH(Data!$DN885,'Data_Price '!$BE$2:$BE$1266,0))</f>
        <v>https://www.google.com/url?url=https://www.skiessentials.com/2022-dynastar-speed-4x4-763-skis-with-spx-12-gw-bindings.html&amp;rct=j&amp;q=&amp;esrc=s&amp;sa=U&amp;ved=0ahUKEwjgoZ2P0KP2AhVol2oFHfsiA4sQsDwIUw&amp;usg=AOvVaw0oNP7Wxl0-IWuB1_ZJeqWb</v>
      </c>
      <c r="DB885" t="str">
        <f>INDEX('Data_Price '!AW$2:AW$1266,MATCH(Data!$DN885,'Data_Price '!$BE$2:$BE$1266,0))</f>
        <v>2022 Dynastar Speed 4x4 763 Skis with SPX 12 GW Bindings - 158| Ski Essentials</v>
      </c>
      <c r="DC885" t="str">
        <f>INDEX('Data_Price '!AX$2:AX$1266,MATCH(Data!$DN885,'Data_Price '!$BE$2:$BE$1266,0))</f>
        <v>SkiEssentials.com</v>
      </c>
      <c r="DD885">
        <f>INDEX('Data_Price '!AY$2:AY$1266,MATCH(Data!$DN885,'Data_Price '!$BE$2:$BE$1266,0))</f>
        <v>899.95</v>
      </c>
      <c r="DE885" t="str">
        <f>INDEX('Data_Price '!AZ$2:AZ$1266,MATCH(Data!$DN885,'Data_Price '!$BE$2:$BE$1266,0))</f>
        <v>https://www.google.com/url?q=https://www.skiessentials.com/2022-dynastar-speed-4x4-763-skis-with-spx-12-gw-bindings.html&amp;sa=U&amp;ved=0ahUKEwj52MeP0KP2AhVbl2oFHZGmBD8Q2ykIFw&amp;usg=AOvVaw2r7n3e07x6CAbbo29jrBcJ</v>
      </c>
      <c r="DF885" t="str">
        <f>INDEX('Data_Price '!BA$2:BA$1266,MATCH(Data!$DN885,'Data_Price '!$BE$2:$BE$1266,0))</f>
        <v>2022 Dynastar Speed 4x4 763 Skis with SPX 12 GW Bindings - 158| Ski Essentials</v>
      </c>
      <c r="DG885" t="str">
        <f>INDEX('Data_Price '!BB$2:BB$1266,MATCH(Data!$DN885,'Data_Price '!$BE$2:$BE$1266,0))</f>
        <v>eBay - david110549</v>
      </c>
      <c r="DH885">
        <f>INDEX('Data_Price '!BC$2:BC$1266,MATCH(Data!$DN885,'Data_Price '!$BE$2:$BE$1266,0))</f>
        <v>899.95</v>
      </c>
      <c r="DI885" t="str">
        <f>INDEX('Data_Price '!BD$2:BD$1266,MATCH(Data!$DN885,'Data_Price '!$BE$2:$BE$1266,0))</f>
        <v>https://www.google.com/url?q=https://www.ebay.com/itm/203606702106%3Fchn%3Dps%26mkevt%3D1%26mkcid%3D28%26var%3D504018045390&amp;sa=U&amp;ved=0ahUKEwj52MeP0KP2AhVbl2oFHZGmBD8Q2ykIGQ&amp;usg=AOvVaw3nvIW79NAazU3gr0Pa_ZEa</v>
      </c>
      <c r="DJ885" s="89" t="e">
        <f ca="1">_xll.Connector("TinyUrl.TinyUrl",DA885,0)</f>
        <v>#NAME?</v>
      </c>
      <c r="DK885" s="89" t="e">
        <f ca="1">_xll.Connector("TinyUrl.TinyUrl",DE885,0)</f>
        <v>#NAME?</v>
      </c>
      <c r="DL885" s="89" t="e">
        <f ca="1">_xll.Connector("TinyUrl.TinyUrl",DI885,0)</f>
        <v>#NAME?</v>
      </c>
      <c r="DM885" s="224" t="str">
        <f t="shared" si="474"/>
        <v>Speed 763</v>
      </c>
      <c r="DN885" s="89" t="str">
        <f t="shared" si="475"/>
        <v xml:space="preserve"> DynastarSpeed 763158 Unisex</v>
      </c>
      <c r="DO885" s="227"/>
    </row>
    <row r="886" spans="2:119" ht="15.45" customHeight="1">
      <c r="B886" s="224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#VALUE!</v>
      </c>
      <c r="F886" s="43" t="b">
        <f>CL886&gt;Driver!$F$56</f>
        <v>0</v>
      </c>
      <c r="G886" s="43" t="b">
        <f>AND(CB886&gt;Driver!$F$55,CB886&lt;Driver!$G$55)</f>
        <v>0</v>
      </c>
      <c r="H886" s="43" t="e">
        <f t="shared" si="442"/>
        <v>#VALUE!</v>
      </c>
      <c r="I886" s="43">
        <f t="shared" si="443"/>
        <v>0</v>
      </c>
      <c r="J886" s="43" t="e">
        <f t="array" ref="J886">NOT(OR(($H$9:$H$1273=TRUE)*($I$9:$I$1273&gt;0)*($BT$9:$BT$1273=BT886)*($K$9:$K$1273&gt;K886)))</f>
        <v>#VALUE!</v>
      </c>
      <c r="K886" s="72">
        <f t="shared" si="444"/>
        <v>0.60913970933078276</v>
      </c>
      <c r="L886" s="72">
        <f t="shared" si="445"/>
        <v>0.88104423495286444</v>
      </c>
      <c r="M886" s="72">
        <f t="shared" si="446"/>
        <v>0.3372351837087012</v>
      </c>
      <c r="N886" s="72">
        <f t="shared" si="447"/>
        <v>0.10970720293429448</v>
      </c>
      <c r="O886" s="72">
        <f t="shared" si="448"/>
        <v>0.28464540701533847</v>
      </c>
      <c r="P886" s="72">
        <f t="shared" si="449"/>
        <v>0.61735294117647066</v>
      </c>
      <c r="Q886" s="72"/>
      <c r="R886" s="72"/>
      <c r="S886" s="72">
        <f t="shared" si="450"/>
        <v>0.80211259854711781</v>
      </c>
      <c r="T886" s="72">
        <f t="shared" si="451"/>
        <v>0.95134575277830535</v>
      </c>
      <c r="U886" s="72">
        <f t="shared" si="452"/>
        <v>0.99178918491081391</v>
      </c>
      <c r="V886" s="72">
        <f t="shared" si="453"/>
        <v>0.66053356246238781</v>
      </c>
      <c r="W886" s="72">
        <f t="shared" si="454"/>
        <v>0.9705420131918554</v>
      </c>
      <c r="X886" s="72">
        <f t="shared" si="455"/>
        <v>0.11895576504713562</v>
      </c>
      <c r="Y886" s="72">
        <f t="shared" si="456"/>
        <v>0.6627648162912988</v>
      </c>
      <c r="Z886" s="72">
        <f t="shared" si="457"/>
        <v>0.89029279706570552</v>
      </c>
      <c r="AA886" s="72">
        <f t="shared" si="458"/>
        <v>0.71535459298466153</v>
      </c>
      <c r="AB886" s="72">
        <f t="shared" si="459"/>
        <v>0.38264705882352934</v>
      </c>
      <c r="AC886" s="72"/>
      <c r="AD886" s="72"/>
      <c r="AE886" s="72">
        <f t="shared" si="460"/>
        <v>0.19788740145288225</v>
      </c>
      <c r="AF886" s="72">
        <f t="shared" si="461"/>
        <v>4.8654247221694702E-2</v>
      </c>
      <c r="AG886" s="72">
        <f t="shared" si="462"/>
        <v>8.2108150891860993E-3</v>
      </c>
      <c r="AH886" s="72">
        <f t="shared" si="463"/>
        <v>0.33946643753761224</v>
      </c>
      <c r="AI886" s="72">
        <f t="shared" si="464"/>
        <v>2.9457986808144546E-2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0.54692772035400117</v>
      </c>
      <c r="AL886" s="72">
        <f>(AX886-Driver!$K$181)/(Driver!$L$181-Driver!$K$181)</f>
        <v>0.49029279706570544</v>
      </c>
      <c r="AM886" s="72">
        <f>(AY886-Driver!$K$182)/(Driver!$L$182-Driver!$K$182)</f>
        <v>0.9293545929846615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465"/>
        <v>7.5549450549450556</v>
      </c>
      <c r="AW886" s="70">
        <f t="shared" si="466"/>
        <v>54.436620694052081</v>
      </c>
      <c r="AX886" s="70">
        <f t="shared" si="467"/>
        <v>5.4126351735913492</v>
      </c>
      <c r="AY886" s="70">
        <f>IFERROR(Driver!$K$19/Data!BH886/Data!BI886*Data!BK886*Data!BL886,"")</f>
        <v>-0.43245528370903602</v>
      </c>
      <c r="AZ886" s="70">
        <f t="shared" si="468"/>
        <v>49.456440804169766</v>
      </c>
      <c r="BA886" s="70"/>
      <c r="BB886" s="70"/>
      <c r="BC886" s="70">
        <f t="shared" si="469"/>
        <v>78.901862336019121</v>
      </c>
      <c r="BD886" s="70">
        <f t="shared" si="470"/>
        <v>14.876460363477813</v>
      </c>
      <c r="BE886" s="70">
        <f t="shared" si="471"/>
        <v>9.1951199497877667E-2</v>
      </c>
      <c r="BF886" s="70">
        <f t="shared" si="472"/>
        <v>6.8368406077816628</v>
      </c>
      <c r="BG886" s="70">
        <f t="shared" si="473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219</v>
      </c>
      <c r="BS886" s="8" t="s">
        <v>610</v>
      </c>
      <c r="BT886" s="9" t="s">
        <v>618</v>
      </c>
      <c r="BU886" s="10">
        <v>185</v>
      </c>
      <c r="BV886" s="9" t="s">
        <v>222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305</v>
      </c>
      <c r="CU886" s="10"/>
      <c r="CV886" s="10"/>
      <c r="CW886" s="10"/>
      <c r="CX886" t="str">
        <f>INDEX('Data_Price '!AS$2:AS$1266,MATCH(Data!$DN886,'Data_Price '!$BE$2:$BE$1266,0))</f>
        <v>Fischer Ranger 92 Ti Skis 2022 - 185</v>
      </c>
      <c r="CY886" t="str">
        <f>INDEX('Data_Price '!AT$2:AT$1266,MATCH(Data!$DN886,'Data_Price '!$BE$2:$BE$1266,0))</f>
        <v>Telemark Pyrenees</v>
      </c>
      <c r="CZ886">
        <f>INDEX('Data_Price '!AU$2:AU$1266,MATCH(Data!$DN886,'Data_Price '!$BE$2:$BE$1266,0))</f>
        <v>364.42</v>
      </c>
      <c r="DA886" t="str">
        <f>INDEX('Data_Price '!AV$2:AV$1266,MATCH(Data!$DN886,'Data_Price '!$BE$2:$BE$1266,0))</f>
        <v>https://www.google.com/url?q=https://www.telemark-pyrenees.com/ski/fischer-ranger-92-ti-ski-2022%3Fcurrency%3DUSD%26tax%3Dex_vat%26country%3DUS%26var%3D73590&amp;sa=U&amp;ved=0ahUKEwiPzouQ0KP2AhXOlGoFHYA-DPkQ2ykIGQ&amp;usg=AOvVaw0bIi1WfWLwNHMVxepjtUqT</v>
      </c>
      <c r="DB886" t="str">
        <f>INDEX('Data_Price '!AW$2:AW$1266,MATCH(Data!$DN886,'Data_Price '!$BE$2:$BE$1266,0))</f>
        <v>Fischer Ranger 92 Ti Skis 2022 - 185</v>
      </c>
      <c r="DC886" t="str">
        <f>INDEX('Data_Price '!AX$2:AX$1266,MATCH(Data!$DN886,'Data_Price '!$BE$2:$BE$1266,0))</f>
        <v>SkiEssentials.com</v>
      </c>
      <c r="DD886">
        <f>INDEX('Data_Price '!AY$2:AY$1266,MATCH(Data!$DN886,'Data_Price '!$BE$2:$BE$1266,0))</f>
        <v>449.99</v>
      </c>
      <c r="DE886" t="str">
        <f>INDEX('Data_Price '!AZ$2:AZ$1266,MATCH(Data!$DN886,'Data_Price '!$BE$2:$BE$1266,0))</f>
        <v>https://www.google.com/url?url=https://www.skiessentials.com/2022-fischer-ranger-92-ti-skis.html&amp;rct=j&amp;q=&amp;esrc=s&amp;sa=U&amp;ved=0ahUKEwjCs-OP0KP2AhWrmmoFHZsiBYYQsDwIVQ&amp;usg=AOvVaw2Q-iZRojw2IVWLN6fGkvTP</v>
      </c>
      <c r="DF886" t="str">
        <f>INDEX('Data_Price '!BA$2:BA$1266,MATCH(Data!$DN886,'Data_Price '!$BE$2:$BE$1266,0))</f>
        <v>Fischer Ranger 92 Ti Skis 2022 - 185</v>
      </c>
      <c r="DG886" t="str">
        <f>INDEX('Data_Price '!BB$2:BB$1266,MATCH(Data!$DN886,'Data_Price '!$BE$2:$BE$1266,0))</f>
        <v>SkiEssentials.com</v>
      </c>
      <c r="DH886">
        <f>INDEX('Data_Price '!BC$2:BC$1266,MATCH(Data!$DN886,'Data_Price '!$BE$2:$BE$1266,0))</f>
        <v>449.99</v>
      </c>
      <c r="DI886" t="str">
        <f>INDEX('Data_Price '!BD$2:BD$1266,MATCH(Data!$DN886,'Data_Price '!$BE$2:$BE$1266,0))</f>
        <v>https://www.google.com/url?q=https://www.skiessentials.com/2022-fischer-ranger-92-ti-skis.html&amp;sa=U&amp;ved=0ahUKEwiPzouQ0KP2AhXOlGoFHYA-DPkQ2ykIFw&amp;usg=AOvVaw0voFK26Ib_7OpqfEIhU6nZ</v>
      </c>
      <c r="DJ886" s="89" t="e">
        <f ca="1">_xll.Connector("TinyUrl.TinyUrl",DA886,0)</f>
        <v>#NAME?</v>
      </c>
      <c r="DK886" s="89" t="e">
        <f ca="1">_xll.Connector("TinyUrl.TinyUrl",DE886,0)</f>
        <v>#NAME?</v>
      </c>
      <c r="DL886" s="89" t="e">
        <f ca="1">_xll.Connector("TinyUrl.TinyUrl",DI886,0)</f>
        <v>#NAME?</v>
      </c>
      <c r="DM886" s="224" t="str">
        <f t="shared" si="474"/>
        <v>Ranger 92 Ti</v>
      </c>
      <c r="DN886" s="89" t="str">
        <f t="shared" si="475"/>
        <v xml:space="preserve"> FischerRanger 92 Ti185 Unisex</v>
      </c>
      <c r="DO886" s="227"/>
    </row>
    <row r="887" spans="2:119" ht="15.45" customHeight="1">
      <c r="B887" s="224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#VALUE!</v>
      </c>
      <c r="F887" s="43" t="b">
        <f>CL887&gt;Driver!$F$56</f>
        <v>0</v>
      </c>
      <c r="G887" s="43" t="b">
        <f>AND(CB887&gt;Driver!$F$55,CB887&lt;Driver!$G$55)</f>
        <v>0</v>
      </c>
      <c r="H887" s="43" t="e">
        <f t="shared" si="442"/>
        <v>#VALUE!</v>
      </c>
      <c r="I887" s="43">
        <f t="shared" si="443"/>
        <v>0</v>
      </c>
      <c r="J887" s="43" t="e">
        <f t="array" ref="J887">NOT(OR(($H$9:$H$1273=TRUE)*($I$9:$I$1273&gt;0)*($BT$9:$BT$1273=BT887)*($K$9:$K$1273&gt;K887)))</f>
        <v>#VALUE!</v>
      </c>
      <c r="K887" s="72">
        <f t="shared" si="444"/>
        <v>0.65971268710472031</v>
      </c>
      <c r="L887" s="72">
        <f t="shared" si="445"/>
        <v>0.78094915800499554</v>
      </c>
      <c r="M887" s="72">
        <f t="shared" si="446"/>
        <v>0.53847621620444497</v>
      </c>
      <c r="N887" s="72">
        <f t="shared" si="447"/>
        <v>0.34811863656485165</v>
      </c>
      <c r="O887" s="72">
        <f t="shared" si="448"/>
        <v>0.27936883557789483</v>
      </c>
      <c r="P887" s="72">
        <f t="shared" si="449"/>
        <v>0.98794117647058832</v>
      </c>
      <c r="Q887" s="72"/>
      <c r="R887" s="72"/>
      <c r="S887" s="72">
        <f t="shared" si="450"/>
        <v>0.70603915335593059</v>
      </c>
      <c r="T887" s="72">
        <f t="shared" si="451"/>
        <v>0.75252715031858841</v>
      </c>
      <c r="U887" s="72">
        <f t="shared" si="452"/>
        <v>9.9999999999999978E-2</v>
      </c>
      <c r="V887" s="72">
        <f t="shared" si="453"/>
        <v>0.60116269844817904</v>
      </c>
      <c r="W887" s="72">
        <f t="shared" si="454"/>
        <v>0.97841898954703832</v>
      </c>
      <c r="X887" s="72">
        <f t="shared" si="455"/>
        <v>0.21905084199500444</v>
      </c>
      <c r="Y887" s="72">
        <f t="shared" si="456"/>
        <v>0.46152378379555503</v>
      </c>
      <c r="Z887" s="72">
        <f t="shared" si="457"/>
        <v>0.65188136343514835</v>
      </c>
      <c r="AA887" s="72">
        <f t="shared" si="458"/>
        <v>0.72063116442210517</v>
      </c>
      <c r="AB887" s="72">
        <f t="shared" si="459"/>
        <v>1.2058823529411733E-2</v>
      </c>
      <c r="AC887" s="72"/>
      <c r="AD887" s="72"/>
      <c r="AE887" s="72">
        <f t="shared" si="460"/>
        <v>0.29396084664406941</v>
      </c>
      <c r="AF887" s="72">
        <f t="shared" si="461"/>
        <v>0.24747284968141156</v>
      </c>
      <c r="AG887" s="72">
        <f t="shared" si="462"/>
        <v>0.9</v>
      </c>
      <c r="AH887" s="72">
        <f t="shared" si="463"/>
        <v>0.39883730155182101</v>
      </c>
      <c r="AI887" s="72">
        <f t="shared" si="464"/>
        <v>2.158101045296168E-2</v>
      </c>
      <c r="AJ887" s="72">
        <f>(AV887-Driver!$K$179)/(Driver!$L$179-Driver!$K$179)</f>
        <v>2.0949158004995565E-2</v>
      </c>
      <c r="AK887" s="72">
        <f>(AW887-Driver!$K$180)/(Driver!$L$180-Driver!$K$180)</f>
        <v>0.17992484176834078</v>
      </c>
      <c r="AL887" s="72">
        <f>(AX887-Driver!$K$181)/(Driver!$L$181-Driver!$K$181)</f>
        <v>0.25188136343514828</v>
      </c>
      <c r="AM887" s="72">
        <f>(AY887-Driver!$K$182)/(Driver!$L$182-Driver!$K$182)</f>
        <v>0.93463116442210514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465"/>
        <v>0.44091710758377423</v>
      </c>
      <c r="AW887" s="70">
        <f t="shared" si="466"/>
        <v>18.548087975172372</v>
      </c>
      <c r="AX887" s="70">
        <f t="shared" si="467"/>
        <v>3.2669322709163344</v>
      </c>
      <c r="AY887" s="70">
        <f>IFERROR(Driver!$K$19/Data!BH887/Data!BI887*Data!BK887*Data!BL887,"")</f>
        <v>-0.40015479462705961</v>
      </c>
      <c r="AZ887" s="70">
        <f t="shared" si="468"/>
        <v>15.681310498883098</v>
      </c>
      <c r="BA887" s="70"/>
      <c r="BB887" s="70"/>
      <c r="BC887" s="70">
        <f t="shared" si="469"/>
        <v>29.067898423594976</v>
      </c>
      <c r="BD887" s="70">
        <f t="shared" si="470"/>
        <v>32.47155439544504</v>
      </c>
      <c r="BE887" s="70">
        <f t="shared" si="471"/>
        <v>1</v>
      </c>
      <c r="BF887" s="70">
        <f t="shared" si="472"/>
        <v>0.13131862130291788</v>
      </c>
      <c r="BG887" s="70">
        <f t="shared" si="473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219</v>
      </c>
      <c r="BS887" s="8" t="s">
        <v>438</v>
      </c>
      <c r="BT887" s="9" t="s">
        <v>459</v>
      </c>
      <c r="BU887" s="10">
        <v>149</v>
      </c>
      <c r="BV887" s="9" t="s">
        <v>222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307</v>
      </c>
      <c r="CU887" s="10"/>
      <c r="CV887" s="10"/>
      <c r="CW887" s="10"/>
      <c r="CX887" t="str">
        <f>INDEX('Data_Price '!AS$2:AS$1266,MATCH(Data!$DN887,'Data_Price '!$BE$2:$BE$1266,0))</f>
        <v>Atomic Redster S7 Ft+ft 12 GW Alpine Skis 149</v>
      </c>
      <c r="CY887" t="str">
        <f>INDEX('Data_Price '!AT$2:AT$1266,MATCH(Data!$DN887,'Data_Price '!$BE$2:$BE$1266,0))</f>
        <v>eBay - asogear</v>
      </c>
      <c r="CZ887">
        <f>INDEX('Data_Price '!AU$2:AU$1266,MATCH(Data!$DN887,'Data_Price '!$BE$2:$BE$1266,0))</f>
        <v>629.99</v>
      </c>
      <c r="DA887" t="str">
        <f>INDEX('Data_Price '!AV$2:AV$1266,MATCH(Data!$DN887,'Data_Price '!$BE$2:$BE$1266,0))</f>
        <v>https://www.google.com/url?url=https://www.ebay.com/itm/313316641202%3Fchn%3Dps%26mkevt%3D1%26mkcid%3D28%26var%3D612347915750&amp;rct=j&amp;q=&amp;esrc=s&amp;sa=U&amp;ved=0ahUKEwi09aaQ0KP2AhUjlWoFHeQ8C9EQsDwINQ&amp;usg=AOvVaw0Oq9WK2_ILOdgxfLGFzrnm</v>
      </c>
      <c r="DB887">
        <f>INDEX('Data_Price '!AW$2:AW$1266,MATCH(Data!$DN887,'Data_Price '!$BE$2:$BE$1266,0))</f>
        <v>0</v>
      </c>
      <c r="DC887">
        <f>INDEX('Data_Price '!AX$2:AX$1266,MATCH(Data!$DN887,'Data_Price '!$BE$2:$BE$1266,0))</f>
        <v>0</v>
      </c>
      <c r="DD887">
        <f>INDEX('Data_Price '!AY$2:AY$1266,MATCH(Data!$DN887,'Data_Price '!$BE$2:$BE$1266,0))</f>
        <v>0</v>
      </c>
      <c r="DE887">
        <f>INDEX('Data_Price '!AZ$2:AZ$1266,MATCH(Data!$DN887,'Data_Price '!$BE$2:$BE$1266,0))</f>
        <v>0</v>
      </c>
      <c r="DF887">
        <f>INDEX('Data_Price '!BA$2:BA$1266,MATCH(Data!$DN887,'Data_Price '!$BE$2:$BE$1266,0))</f>
        <v>0</v>
      </c>
      <c r="DG887">
        <f>INDEX('Data_Price '!BB$2:BB$1266,MATCH(Data!$DN887,'Data_Price '!$BE$2:$BE$1266,0))</f>
        <v>0</v>
      </c>
      <c r="DH887">
        <f>INDEX('Data_Price '!BC$2:BC$1266,MATCH(Data!$DN887,'Data_Price '!$BE$2:$BE$1266,0))</f>
        <v>0</v>
      </c>
      <c r="DI887">
        <f>INDEX('Data_Price '!BD$2:BD$1266,MATCH(Data!$DN887,'Data_Price '!$BE$2:$BE$1266,0))</f>
        <v>0</v>
      </c>
      <c r="DJ887" s="89" t="e">
        <f ca="1">_xll.Connector("TinyUrl.TinyUrl",DA887,0)</f>
        <v>#NAME?</v>
      </c>
      <c r="DK887" s="89" t="e">
        <f ca="1">_xll.Connector("TinyUrl.TinyUrl",DE887,0)</f>
        <v>#NAME?</v>
      </c>
      <c r="DL887" s="89" t="e">
        <f ca="1">_xll.Connector("TinyUrl.TinyUrl",DI887,0)</f>
        <v>#NAME?</v>
      </c>
      <c r="DM887" s="224" t="str">
        <f t="shared" si="474"/>
        <v>Redster S7</v>
      </c>
      <c r="DN887" s="89" t="str">
        <f t="shared" si="475"/>
        <v xml:space="preserve"> AtomicRedster S7149 Unisex</v>
      </c>
      <c r="DO887" s="227"/>
    </row>
    <row r="888" spans="2:119" ht="15.45" customHeight="1">
      <c r="B888" s="224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#VALUE!</v>
      </c>
      <c r="F888" s="43" t="b">
        <f>CL888&gt;Driver!$F$56</f>
        <v>0</v>
      </c>
      <c r="G888" s="43" t="b">
        <f>AND(CB888&gt;Driver!$F$55,CB888&lt;Driver!$G$55)</f>
        <v>0</v>
      </c>
      <c r="H888" s="43" t="e">
        <f t="shared" si="442"/>
        <v>#VALUE!</v>
      </c>
      <c r="I888" s="43">
        <f t="shared" si="443"/>
        <v>0</v>
      </c>
      <c r="J888" s="43" t="e">
        <f t="array" ref="J888">NOT(OR(($H$9:$H$1273=TRUE)*($I$9:$I$1273&gt;0)*($BT$9:$BT$1273=BT888)*($K$9:$K$1273&gt;K888)))</f>
        <v>#VALUE!</v>
      </c>
      <c r="K888" s="72">
        <f t="shared" si="444"/>
        <v>0.64518598033415597</v>
      </c>
      <c r="L888" s="72">
        <f t="shared" si="445"/>
        <v>0.78639593908629446</v>
      </c>
      <c r="M888" s="72">
        <f t="shared" si="446"/>
        <v>0.50397602158201771</v>
      </c>
      <c r="N888" s="72">
        <f t="shared" si="447"/>
        <v>0.26590779738190096</v>
      </c>
      <c r="O888" s="72">
        <f t="shared" si="448"/>
        <v>0.24680458108964198</v>
      </c>
      <c r="P888" s="72">
        <f t="shared" si="449"/>
        <v>0.99921568627450985</v>
      </c>
      <c r="Q888" s="72"/>
      <c r="R888" s="72"/>
      <c r="S888" s="72">
        <f t="shared" si="450"/>
        <v>0.66564765568483941</v>
      </c>
      <c r="T888" s="72">
        <f t="shared" si="451"/>
        <v>0.93225261956022254</v>
      </c>
      <c r="U888" s="72">
        <f t="shared" si="452"/>
        <v>9.9999999999999978E-2</v>
      </c>
      <c r="V888" s="72">
        <f t="shared" si="453"/>
        <v>0.60519684157527531</v>
      </c>
      <c r="W888" s="72">
        <f t="shared" si="454"/>
        <v>0.93671875000000004</v>
      </c>
      <c r="X888" s="72">
        <f t="shared" si="455"/>
        <v>0.21360406091370557</v>
      </c>
      <c r="Y888" s="72">
        <f t="shared" si="456"/>
        <v>0.49602397841798235</v>
      </c>
      <c r="Z888" s="72">
        <f t="shared" si="457"/>
        <v>0.73409220261809904</v>
      </c>
      <c r="AA888" s="72">
        <f t="shared" si="458"/>
        <v>0.75319541891035802</v>
      </c>
      <c r="AB888" s="72">
        <f t="shared" si="459"/>
        <v>7.8431372549014888E-4</v>
      </c>
      <c r="AC888" s="72"/>
      <c r="AD888" s="72"/>
      <c r="AE888" s="72">
        <f t="shared" si="460"/>
        <v>0.33435234431516059</v>
      </c>
      <c r="AF888" s="72">
        <f t="shared" si="461"/>
        <v>6.774738043977746E-2</v>
      </c>
      <c r="AG888" s="72">
        <f t="shared" si="462"/>
        <v>0.9</v>
      </c>
      <c r="AH888" s="72">
        <f t="shared" si="463"/>
        <v>0.39480315842472463</v>
      </c>
      <c r="AI888" s="72">
        <f t="shared" si="464"/>
        <v>6.3281249999999983E-2</v>
      </c>
      <c r="AJ888" s="72">
        <f>(AV888-Driver!$K$179)/(Driver!$L$179-Driver!$K$179)</f>
        <v>2.6395939086294416E-2</v>
      </c>
      <c r="AK888" s="72">
        <f>(AW888-Driver!$K$180)/(Driver!$L$180-Driver!$K$180)</f>
        <v>0.17902175802168269</v>
      </c>
      <c r="AL888" s="72">
        <f>(AX888-Driver!$K$181)/(Driver!$L$181-Driver!$K$181)</f>
        <v>0.33409220261809902</v>
      </c>
      <c r="AM888" s="72">
        <f>(AY888-Driver!$K$182)/(Driver!$L$182-Driver!$K$182)</f>
        <v>0.96719541891035798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465"/>
        <v>0.55555555555555558</v>
      </c>
      <c r="AW888" s="70">
        <f t="shared" si="466"/>
        <v>18.459777085855293</v>
      </c>
      <c r="AX888" s="70">
        <f t="shared" si="467"/>
        <v>4.0068298235628914</v>
      </c>
      <c r="AY888" s="70">
        <f>IFERROR(Driver!$K$19/Data!BH888/Data!BI888*Data!BK888*Data!BL888,"")</f>
        <v>-0.20081297598012351</v>
      </c>
      <c r="AZ888" s="70">
        <f t="shared" si="468"/>
        <v>14.653760238272524</v>
      </c>
      <c r="BA888" s="70"/>
      <c r="BB888" s="70"/>
      <c r="BC888" s="70">
        <f t="shared" si="469"/>
        <v>8.1165477844637</v>
      </c>
      <c r="BD888" s="70">
        <f t="shared" si="470"/>
        <v>16.566168822247963</v>
      </c>
      <c r="BE888" s="70">
        <f t="shared" si="471"/>
        <v>1</v>
      </c>
      <c r="BF888" s="70">
        <f t="shared" si="472"/>
        <v>0.58694674604897168</v>
      </c>
      <c r="BG888" s="70">
        <f t="shared" si="473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219</v>
      </c>
      <c r="BS888" s="8" t="s">
        <v>628</v>
      </c>
      <c r="BT888" s="9" t="s">
        <v>629</v>
      </c>
      <c r="BU888" s="10">
        <v>153</v>
      </c>
      <c r="BV888" s="9" t="s">
        <v>390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307</v>
      </c>
      <c r="CU888" s="9" t="s">
        <v>306</v>
      </c>
      <c r="CV888" s="10"/>
      <c r="CW888" s="10"/>
      <c r="CX888" t="str">
        <f>INDEX('Data_Price '!AS$2:AS$1266,MATCH(Data!$DN888,'Data_Price '!$BE$2:$BE$1266,0))</f>
        <v>Used Head Absolut Joy Womens Skis C by GalacticSnowSports</v>
      </c>
      <c r="CY888" t="str">
        <f>INDEX('Data_Price '!AT$2:AT$1266,MATCH(Data!$DN888,'Data_Price '!$BE$2:$BE$1266,0))</f>
        <v>GalacticSnowSports</v>
      </c>
      <c r="CZ888" t="str">
        <f>INDEX('Data_Price '!AU$2:AU$1266,MATCH(Data!$DN888,'Data_Price '!$BE$2:$BE$1266,0))</f>
        <v>$239.99 used</v>
      </c>
      <c r="DA888" t="str">
        <f>INDEX('Data_Price '!AV$2:AV$1266,MATCH(Data!$DN888,'Data_Price '!$BE$2:$BE$1266,0))</f>
        <v>https://www.google.com/url?url=https://galacticsnowsports.com/products/used-head-absolut-joy-67-womens-skis-c-white%3Fcurrency%3DUSD%26variant%3D40040748613680%26utm_medium%3Dcpc%26utm_source%3Dgoogle%26utm_campaign%3DGoogle%2520Shopping&amp;rct=j&amp;q=&amp;esrc=s&amp;sa=U&amp;ved=0ahUKEwiD0NWQ0KP2AhUulWoFHSj3AaYQ2SkIgAE&amp;usg=AOvVaw359bSJ7x5t1dOS0MEaYriv</v>
      </c>
      <c r="DB888" t="str">
        <f>INDEX('Data_Price '!AW$2:AW$1266,MATCH(Data!$DN888,'Data_Price '!$BE$2:$BE$1266,0))</f>
        <v>Head Absolut Joy SLR Joy Pro + JOY 9 GW 153cm</v>
      </c>
      <c r="DC888" t="str">
        <f>INDEX('Data_Price '!AX$2:AX$1266,MATCH(Data!$DN888,'Data_Price '!$BE$2:$BE$1266,0))</f>
        <v>Sundance Ski and Board Shop</v>
      </c>
      <c r="DD888">
        <f>INDEX('Data_Price '!AY$2:AY$1266,MATCH(Data!$DN888,'Data_Price '!$BE$2:$BE$1266,0))</f>
        <v>512.80999999999995</v>
      </c>
      <c r="DE888" t="str">
        <f>INDEX('Data_Price '!AZ$2:AZ$1266,MATCH(Data!$DN888,'Data_Price '!$BE$2:$BE$1266,0))</f>
        <v>https://www.google.com/url?url=https://sundanceskishop.com/products/head-absolut-joy-slr-joy-pro-joy-9-gw%3Fvariant%3D39372869337186%26currency%3DCAD%26utm_medium%3Dproduct_sync%26utm_source%3Dgoogle%26utm_content%3Dsag_organic%26utm_campaign%3Dsag_organic&amp;rct=j&amp;q=&amp;esrc=s&amp;sa=U&amp;ved=0ahUKEwiD0NWQ0KP2AhUulWoFHSj3AaYQ2SkIeg&amp;usg=AOvVaw3T6CuHYjs2nTx5UCLRuRvH</v>
      </c>
      <c r="DF888" t="str">
        <f>INDEX('Data_Price '!BA$2:BA$1266,MATCH(Data!$DN888,'Data_Price '!$BE$2:$BE$1266,0))</f>
        <v>Head Women's Absolut Joy Skis with Bindings White 153 cm</v>
      </c>
      <c r="DG888" t="str">
        <f>INDEX('Data_Price '!BB$2:BB$1266,MATCH(Data!$DN888,'Data_Price '!$BE$2:$BE$1266,0))</f>
        <v>Sports Basement</v>
      </c>
      <c r="DH888">
        <f>INDEX('Data_Price '!BC$2:BC$1266,MATCH(Data!$DN888,'Data_Price '!$BE$2:$BE$1266,0))</f>
        <v>599</v>
      </c>
      <c r="DI888" t="str">
        <f>INDEX('Data_Price '!BD$2:BD$1266,MATCH(Data!$DN888,'Data_Price '!$BE$2:$BE$1266,0))</f>
        <v>https://www.google.com/url?url=https://shop.sportsbasement.com/products/absolut-joy-w-slr-joy-pro&amp;rct=j&amp;q=&amp;esrc=s&amp;sa=U&amp;ved=0ahUKEwiD0NWQ0KP2AhUulWoFHSj3AaYQsDwIdg&amp;usg=AOvVaw2tGX9lf-ujyWmMCWzrS1qG</v>
      </c>
      <c r="DJ888" s="89" t="e">
        <f ca="1">_xll.Connector("TinyUrl.TinyUrl",DA888,0)</f>
        <v>#NAME?</v>
      </c>
      <c r="DK888" s="89" t="e">
        <f ca="1">_xll.Connector("TinyUrl.TinyUrl",DE888,0)</f>
        <v>#NAME?</v>
      </c>
      <c r="DL888" s="89" t="e">
        <f ca="1">_xll.Connector("TinyUrl.TinyUrl",DI888,0)</f>
        <v>#NAME?</v>
      </c>
      <c r="DM888" s="224" t="str">
        <f t="shared" si="474"/>
        <v>Absolut Joy</v>
      </c>
      <c r="DN888" s="89" t="str">
        <f t="shared" si="475"/>
        <v xml:space="preserve"> HeadAbsolut Joy153 Women's</v>
      </c>
      <c r="DO888" s="227"/>
    </row>
    <row r="889" spans="2:119" ht="15.45" customHeight="1">
      <c r="B889" s="224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#VALUE!</v>
      </c>
      <c r="F889" s="43" t="b">
        <f>CL889&gt;Driver!$F$56</f>
        <v>1</v>
      </c>
      <c r="G889" s="43" t="b">
        <f>AND(CB889&gt;Driver!$F$55,CB889&lt;Driver!$G$55)</f>
        <v>0</v>
      </c>
      <c r="H889" s="43" t="e">
        <f t="shared" si="442"/>
        <v>#VALUE!</v>
      </c>
      <c r="I889" s="43">
        <f t="shared" si="443"/>
        <v>0</v>
      </c>
      <c r="J889" s="43" t="e">
        <f t="array" ref="J889">NOT(OR(($H$9:$H$1273=TRUE)*($I$9:$I$1273&gt;0)*($BT$9:$BT$1273=BT889)*($K$9:$K$1273&gt;K889)))</f>
        <v>#VALUE!</v>
      </c>
      <c r="K889" s="72">
        <f t="shared" si="444"/>
        <v>0.67748936844410923</v>
      </c>
      <c r="L889" s="72">
        <f t="shared" si="445"/>
        <v>0.8417822899041173</v>
      </c>
      <c r="M889" s="72">
        <f t="shared" si="446"/>
        <v>0.51319644698410127</v>
      </c>
      <c r="N889" s="72">
        <f t="shared" si="447"/>
        <v>0.2361854170619111</v>
      </c>
      <c r="O889" s="72">
        <f t="shared" si="448"/>
        <v>0.35004608075313792</v>
      </c>
      <c r="P889" s="72">
        <f t="shared" si="449"/>
        <v>0.95335784313725491</v>
      </c>
      <c r="Q889" s="72"/>
      <c r="R889" s="72"/>
      <c r="S889" s="72">
        <f t="shared" si="450"/>
        <v>0.68604936490795354</v>
      </c>
      <c r="T889" s="72">
        <f t="shared" si="451"/>
        <v>0.89536043098675444</v>
      </c>
      <c r="U889" s="72">
        <f t="shared" si="452"/>
        <v>0.96262982683053622</v>
      </c>
      <c r="V889" s="72">
        <f t="shared" si="453"/>
        <v>0.65082726219293585</v>
      </c>
      <c r="W889" s="72">
        <f t="shared" si="454"/>
        <v>0.75399467376830898</v>
      </c>
      <c r="X889" s="72">
        <f t="shared" si="455"/>
        <v>0.15821771009588267</v>
      </c>
      <c r="Y889" s="72">
        <f t="shared" si="456"/>
        <v>0.48680355301589873</v>
      </c>
      <c r="Z889" s="72">
        <f t="shared" si="457"/>
        <v>0.7638145829380889</v>
      </c>
      <c r="AA889" s="72">
        <f t="shared" si="458"/>
        <v>0.64995391924686208</v>
      </c>
      <c r="AB889" s="72">
        <f t="shared" si="459"/>
        <v>4.6642156862745116E-2</v>
      </c>
      <c r="AC889" s="72"/>
      <c r="AD889" s="72"/>
      <c r="AE889" s="72">
        <f t="shared" si="460"/>
        <v>0.31395063509204646</v>
      </c>
      <c r="AF889" s="72">
        <f t="shared" si="461"/>
        <v>0.10463956901324555</v>
      </c>
      <c r="AG889" s="72">
        <f t="shared" si="462"/>
        <v>3.7370173169463727E-2</v>
      </c>
      <c r="AH889" s="72">
        <f t="shared" si="463"/>
        <v>0.34917273780706415</v>
      </c>
      <c r="AI889" s="72">
        <f t="shared" si="464"/>
        <v>0.24600532623169102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0.13109260645614318</v>
      </c>
      <c r="AL889" s="72">
        <f>(AX889-Driver!$K$181)/(Driver!$L$181-Driver!$K$181)</f>
        <v>0.36381458293808894</v>
      </c>
      <c r="AM889" s="72">
        <f>(AY889-Driver!$K$182)/(Driver!$L$182-Driver!$K$182)</f>
        <v>0.86395391924686205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465"/>
        <v>1.721272554605888</v>
      </c>
      <c r="AW889" s="70">
        <f t="shared" si="466"/>
        <v>13.772874000035143</v>
      </c>
      <c r="AX889" s="70">
        <f t="shared" si="467"/>
        <v>4.2743312464428005</v>
      </c>
      <c r="AY889" s="70">
        <f>IFERROR(Driver!$K$19/Data!BH889/Data!BI889*Data!BK889*Data!BL889,"")</f>
        <v>-0.83280497537266207</v>
      </c>
      <c r="AZ889" s="70">
        <f t="shared" si="468"/>
        <v>10.331347728965005</v>
      </c>
      <c r="BA889" s="70"/>
      <c r="BB889" s="70"/>
      <c r="BC889" s="70">
        <f t="shared" si="469"/>
        <v>18.699056188874518</v>
      </c>
      <c r="BD889" s="70">
        <f t="shared" si="470"/>
        <v>1.3102292472553365</v>
      </c>
      <c r="BE889" s="70">
        <f t="shared" si="471"/>
        <v>6.2797043118879015E-2</v>
      </c>
      <c r="BF889" s="70">
        <f t="shared" si="472"/>
        <v>5.7405821829657873</v>
      </c>
      <c r="BG889" s="70">
        <f t="shared" si="473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219</v>
      </c>
      <c r="BS889" s="8" t="s">
        <v>719</v>
      </c>
      <c r="BT889" s="9" t="s">
        <v>722</v>
      </c>
      <c r="BU889" s="10">
        <v>171</v>
      </c>
      <c r="BV889" s="9" t="s">
        <v>222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303</v>
      </c>
      <c r="CU889" s="9" t="s">
        <v>302</v>
      </c>
      <c r="CV889" s="10"/>
      <c r="CW889" s="10"/>
      <c r="CX889" t="str">
        <f>INDEX('Data_Price '!AS$2:AS$1266,MATCH(Data!$DN889,'Data_Price '!$BE$2:$BE$1266,0))</f>
        <v>Line 2022 Blend Skis</v>
      </c>
      <c r="CY889" t="str">
        <f>INDEX('Data_Price '!AT$2:AT$1266,MATCH(Data!$DN889,'Data_Price '!$BE$2:$BE$1266,0))</f>
        <v>Absolute-Snow.co.uk</v>
      </c>
      <c r="CZ889">
        <f>INDEX('Data_Price '!AU$2:AU$1266,MATCH(Data!$DN889,'Data_Price '!$BE$2:$BE$1266,0))</f>
        <v>471.68</v>
      </c>
      <c r="DA889" t="str">
        <f>INDEX('Data_Price '!AV$2:AV$1266,MATCH(Data!$DN889,'Data_Price '!$BE$2:$BE$1266,0))</f>
        <v>https://www.google.com/url?q=https://www.absolute-snow.co.uk/V/LINE_Blend_Skis_171cm_PurpleBlackGreen_Ski_Only_2022-(308019)%3Fcurr%3DUSD%26deliverycountry%3DUSA&amp;sa=U&amp;ved=0ahUKEwil6MWR0KP2AhW4lWoFHanODHQQ2ykIGg&amp;usg=AOvVaw3n_delLhtlc9YNKEjuoERN</v>
      </c>
      <c r="DB889" t="str">
        <f>INDEX('Data_Price '!AW$2:AW$1266,MATCH(Data!$DN889,'Data_Price '!$BE$2:$BE$1266,0))</f>
        <v>'22 Line Blend Skis 171cm</v>
      </c>
      <c r="DC889" t="str">
        <f>INDEX('Data_Price '!AX$2:AX$1266,MATCH(Data!$DN889,'Data_Price '!$BE$2:$BE$1266,0))</f>
        <v>Al's Ski Equipment Barn</v>
      </c>
      <c r="DD889">
        <f>INDEX('Data_Price '!AY$2:AY$1266,MATCH(Data!$DN889,'Data_Price '!$BE$2:$BE$1266,0))</f>
        <v>595</v>
      </c>
      <c r="DE889" t="str">
        <f>INDEX('Data_Price '!AZ$2:AZ$1266,MATCH(Data!$DN889,'Data_Price '!$BE$2:$BE$1266,0))</f>
        <v>https://www.google.com/url?url=https://www.untracked.com/p7280c51b88lr-Froogle-22_line_blend_freeride_freestyle_skis.html%23chsku745369&amp;rct=j&amp;q=&amp;esrc=s&amp;sa=U&amp;ved=0ahUKEwj-sI2R0KP2AhUAnWoFHYh3AyMQ2SkIQA&amp;usg=AOvVaw2i-m1MZ5rMkAFH3N26NM_E</v>
      </c>
      <c r="DF889" t="str">
        <f>INDEX('Data_Price '!BA$2:BA$1266,MATCH(Data!$DN889,'Data_Price '!$BE$2:$BE$1266,0))</f>
        <v>Line 2022 Blend Skis</v>
      </c>
      <c r="DG889" t="str">
        <f>INDEX('Data_Price '!BB$2:BB$1266,MATCH(Data!$DN889,'Data_Price '!$BE$2:$BE$1266,0))</f>
        <v>evo.com</v>
      </c>
      <c r="DH889">
        <f>INDEX('Data_Price '!BC$2:BC$1266,MATCH(Data!$DN889,'Data_Price '!$BE$2:$BE$1266,0))</f>
        <v>599.95000000000005</v>
      </c>
      <c r="DI889" t="str">
        <f>INDEX('Data_Price '!BD$2:BD$1266,MATCH(Data!$DN889,'Data_Price '!$BE$2:$BE$1266,0))</f>
        <v>https://www.google.com/url?url=https://www.evo.com/skis/line-blend%3Fimage%3D197209/792880/line-skis-blend-skis-2022-.jpg&amp;rct=j&amp;q=&amp;esrc=s&amp;sa=U&amp;ved=0ahUKEwj-sI2R0KP2AhUAnWoFHYh3AyMQsDwIPA&amp;usg=AOvVaw3JasPMU9n-SIKgGyqMmjbD</v>
      </c>
      <c r="DJ889" s="89" t="e">
        <f ca="1">_xll.Connector("TinyUrl.TinyUrl",DA889,0)</f>
        <v>#NAME?</v>
      </c>
      <c r="DK889" s="89" t="e">
        <f ca="1">_xll.Connector("TinyUrl.TinyUrl",DE889,0)</f>
        <v>#NAME?</v>
      </c>
      <c r="DL889" s="89" t="e">
        <f ca="1">_xll.Connector("TinyUrl.TinyUrl",DI889,0)</f>
        <v>#NAME?</v>
      </c>
      <c r="DM889" s="224" t="str">
        <f t="shared" si="474"/>
        <v>Blend</v>
      </c>
      <c r="DN889" s="89" t="str">
        <f t="shared" si="475"/>
        <v xml:space="preserve"> LineBlend171 Unisex</v>
      </c>
      <c r="DO889" s="227" t="s">
        <v>1087</v>
      </c>
    </row>
    <row r="890" spans="2:119" ht="15.45" customHeight="1">
      <c r="B890" s="224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#VALUE!</v>
      </c>
      <c r="F890" s="43" t="b">
        <f>CL890&gt;Driver!$F$56</f>
        <v>0</v>
      </c>
      <c r="G890" s="43" t="b">
        <f>AND(CB890&gt;Driver!$F$55,CB890&lt;Driver!$G$55)</f>
        <v>0</v>
      </c>
      <c r="H890" s="43" t="e">
        <f t="shared" si="442"/>
        <v>#VALUE!</v>
      </c>
      <c r="I890" s="43">
        <f t="shared" si="443"/>
        <v>0</v>
      </c>
      <c r="J890" s="43" t="e">
        <f t="array" ref="J890">NOT(OR(($H$9:$H$1273=TRUE)*($I$9:$I$1273&gt;0)*($BT$9:$BT$1273=BT890)*($K$9:$K$1273&gt;K890)))</f>
        <v>#VALUE!</v>
      </c>
      <c r="K890" s="72">
        <f t="shared" si="444"/>
        <v>0.6272622543221732</v>
      </c>
      <c r="L890" s="72">
        <f t="shared" si="445"/>
        <v>0.78191604222061073</v>
      </c>
      <c r="M890" s="72">
        <f t="shared" si="446"/>
        <v>0.47260846642373566</v>
      </c>
      <c r="N890" s="72">
        <f t="shared" si="447"/>
        <v>0.21658129387213054</v>
      </c>
      <c r="O890" s="72">
        <f t="shared" si="448"/>
        <v>0.22947939951672358</v>
      </c>
      <c r="P890" s="72">
        <f t="shared" si="449"/>
        <v>0.97176470588235297</v>
      </c>
      <c r="Q890" s="72"/>
      <c r="R890" s="72"/>
      <c r="S890" s="72">
        <f t="shared" si="450"/>
        <v>0.66211701625656127</v>
      </c>
      <c r="T890" s="72">
        <f t="shared" si="451"/>
        <v>9.9999999999999978E-2</v>
      </c>
      <c r="U890" s="72">
        <f t="shared" si="452"/>
        <v>9.9999999999999978E-2</v>
      </c>
      <c r="V890" s="72">
        <f t="shared" si="453"/>
        <v>0.60473137104429697</v>
      </c>
      <c r="W890" s="72">
        <f t="shared" si="454"/>
        <v>0.98828418835564913</v>
      </c>
      <c r="X890" s="72">
        <f t="shared" si="455"/>
        <v>0.21808395777938924</v>
      </c>
      <c r="Y890" s="72">
        <f t="shared" si="456"/>
        <v>0.52739153357626434</v>
      </c>
      <c r="Z890" s="72">
        <f t="shared" si="457"/>
        <v>0.78341870612786946</v>
      </c>
      <c r="AA890" s="72">
        <f t="shared" si="458"/>
        <v>0.77052060048327642</v>
      </c>
      <c r="AB890" s="72">
        <f t="shared" si="459"/>
        <v>2.8235294117647053E-2</v>
      </c>
      <c r="AC890" s="72"/>
      <c r="AD890" s="72"/>
      <c r="AE890" s="72">
        <f t="shared" si="460"/>
        <v>0.33788298374343867</v>
      </c>
      <c r="AF890" s="72">
        <f t="shared" si="461"/>
        <v>0.9</v>
      </c>
      <c r="AG890" s="72">
        <f t="shared" si="462"/>
        <v>0.9</v>
      </c>
      <c r="AH890" s="72">
        <f t="shared" si="463"/>
        <v>0.39526862895570297</v>
      </c>
      <c r="AI890" s="72">
        <f t="shared" si="464"/>
        <v>1.171581164435085E-2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0.21023061081731875</v>
      </c>
      <c r="AL890" s="72">
        <f>(AX890-Driver!$K$181)/(Driver!$L$181-Driver!$K$181)</f>
        <v>0.38341870612786949</v>
      </c>
      <c r="AM890" s="72">
        <f>(AY890-Driver!$K$182)/(Driver!$L$182-Driver!$K$182)</f>
        <v>0.98452060048327639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465"/>
        <v>0.46126712793379465</v>
      </c>
      <c r="AW890" s="70">
        <f t="shared" si="466"/>
        <v>21.511633079441083</v>
      </c>
      <c r="AX890" s="70">
        <f t="shared" si="467"/>
        <v>4.4507683551508253</v>
      </c>
      <c r="AY890" s="70">
        <f>IFERROR(Driver!$K$19/Data!BH890/Data!BI890*Data!BK890*Data!BL890,"")</f>
        <v>-9.4757018077577582E-2</v>
      </c>
      <c r="AZ890" s="70">
        <f t="shared" si="468"/>
        <v>17.155621742367835</v>
      </c>
      <c r="BA890" s="70"/>
      <c r="BB890" s="70"/>
      <c r="BC890" s="70">
        <f t="shared" si="469"/>
        <v>6.2851805684087587</v>
      </c>
      <c r="BD890" s="70">
        <f t="shared" si="470"/>
        <v>102.0882693804798</v>
      </c>
      <c r="BE890" s="70">
        <f t="shared" si="471"/>
        <v>1</v>
      </c>
      <c r="BF890" s="70">
        <f t="shared" si="472"/>
        <v>0.53437511969052776</v>
      </c>
      <c r="BG890" s="70">
        <f t="shared" si="473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219</v>
      </c>
      <c r="BS890" s="8" t="s">
        <v>628</v>
      </c>
      <c r="BT890" s="9" t="s">
        <v>651</v>
      </c>
      <c r="BU890" s="10">
        <v>156</v>
      </c>
      <c r="BV890" s="9" t="s">
        <v>222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307</v>
      </c>
      <c r="CU890" s="10"/>
      <c r="CV890" s="10"/>
      <c r="CW890" s="10"/>
      <c r="CX890" t="str">
        <f>INDEX('Data_Price '!AS$2:AS$1266,MATCH(Data!$DN890,'Data_Price '!$BE$2:$BE$1266,0))</f>
        <v>Head V-shape V4 Skis + Size Adjustable Pr 10 Gw Bindings 156cm Pair</v>
      </c>
      <c r="CY890" t="str">
        <f>INDEX('Data_Price '!AT$2:AT$1266,MATCH(Data!$DN890,'Data_Price '!$BE$2:$BE$1266,0))</f>
        <v>eBay - wintersportdeals</v>
      </c>
      <c r="CZ890">
        <f>INDEX('Data_Price '!AU$2:AU$1266,MATCH(Data!$DN890,'Data_Price '!$BE$2:$BE$1266,0))</f>
        <v>443.99</v>
      </c>
      <c r="DA890" t="str">
        <f>INDEX('Data_Price '!AV$2:AV$1266,MATCH(Data!$DN890,'Data_Price '!$BE$2:$BE$1266,0))</f>
        <v>https://www.google.com/url?url=https://www.ebay.com/itm/384652435920%3Fchn%3Dps%26mkevt%3D1%26mkcid%3D28&amp;rct=j&amp;q=&amp;esrc=s&amp;sa=U&amp;ved=0ahUKEwjQgOOR0KP2AhVFkmoFHQvLAHoQ2SkIbA&amp;usg=AOvVaw3mx7n4wcKLpLcsJrHRrh1H</v>
      </c>
      <c r="DB890" t="str">
        <f>INDEX('Data_Price '!AW$2:AW$1266,MATCH(Data!$DN890,'Data_Price '!$BE$2:$BE$1266,0))</f>
        <v>Head V-Shape V4 w/ LYT-PR | One | 156 cm Sports Basement</v>
      </c>
      <c r="DC890" t="str">
        <f>INDEX('Data_Price '!AX$2:AX$1266,MATCH(Data!$DN890,'Data_Price '!$BE$2:$BE$1266,0))</f>
        <v>Sports Basement</v>
      </c>
      <c r="DD890">
        <f>INDEX('Data_Price '!AY$2:AY$1266,MATCH(Data!$DN890,'Data_Price '!$BE$2:$BE$1266,0))</f>
        <v>499</v>
      </c>
      <c r="DE890" t="str">
        <f>INDEX('Data_Price '!AZ$2:AZ$1266,MATCH(Data!$DN890,'Data_Price '!$BE$2:$BE$1266,0))</f>
        <v>https://www.google.com/url?url=https://shop.sportsbasement.com/products/v-shape-v4-w-lyt-pr&amp;rct=j&amp;q=&amp;esrc=s&amp;sa=U&amp;ved=0ahUKEwjQgOOR0KP2AhVFkmoFHQvLAHoQsDwIZQ&amp;usg=AOvVaw0VKgKjF4-6BF6-cHfKREOR</v>
      </c>
      <c r="DF890">
        <f>INDEX('Data_Price '!BA$2:BA$1266,MATCH(Data!$DN890,'Data_Price '!$BE$2:$BE$1266,0))</f>
        <v>0</v>
      </c>
      <c r="DG890">
        <f>INDEX('Data_Price '!BB$2:BB$1266,MATCH(Data!$DN890,'Data_Price '!$BE$2:$BE$1266,0))</f>
        <v>0</v>
      </c>
      <c r="DH890">
        <f>INDEX('Data_Price '!BC$2:BC$1266,MATCH(Data!$DN890,'Data_Price '!$BE$2:$BE$1266,0))</f>
        <v>0</v>
      </c>
      <c r="DI890">
        <f>INDEX('Data_Price '!BD$2:BD$1266,MATCH(Data!$DN890,'Data_Price '!$BE$2:$BE$1266,0))</f>
        <v>0</v>
      </c>
      <c r="DJ890" s="89" t="e">
        <f ca="1">_xll.Connector("TinyUrl.TinyUrl",DA890,0)</f>
        <v>#NAME?</v>
      </c>
      <c r="DK890" s="89" t="e">
        <f ca="1">_xll.Connector("TinyUrl.TinyUrl",DE890,0)</f>
        <v>#NAME?</v>
      </c>
      <c r="DL890" s="89" t="e">
        <f ca="1">_xll.Connector("TinyUrl.TinyUrl",DI890,0)</f>
        <v>#NAME?</v>
      </c>
      <c r="DM890" s="224" t="str">
        <f t="shared" si="474"/>
        <v>V-Shape V4</v>
      </c>
      <c r="DN890" s="89" t="str">
        <f t="shared" si="475"/>
        <v xml:space="preserve"> HeadV-Shape V4156 Unisex</v>
      </c>
      <c r="DO890" s="227"/>
    </row>
    <row r="891" spans="2:119" ht="15.45" customHeight="1">
      <c r="B891" s="224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#VALUE!</v>
      </c>
      <c r="F891" s="43" t="b">
        <f>CL891&gt;Driver!$F$56</f>
        <v>0</v>
      </c>
      <c r="G891" s="43" t="b">
        <f>AND(CB891&gt;Driver!$F$55,CB891&lt;Driver!$G$55)</f>
        <v>0</v>
      </c>
      <c r="H891" s="43" t="e">
        <f t="shared" si="442"/>
        <v>#VALUE!</v>
      </c>
      <c r="I891" s="43">
        <f t="shared" si="443"/>
        <v>0</v>
      </c>
      <c r="J891" s="43" t="e">
        <f t="array" ref="J891">NOT(OR(($H$9:$H$1273=TRUE)*($I$9:$I$1273&gt;0)*($BT$9:$BT$1273=BT891)*($K$9:$K$1273&gt;K891)))</f>
        <v>#VALUE!</v>
      </c>
      <c r="K891" s="72">
        <f t="shared" si="444"/>
        <v>0.5693529152397736</v>
      </c>
      <c r="L891" s="72">
        <f t="shared" si="445"/>
        <v>0.80230118443316412</v>
      </c>
      <c r="M891" s="72">
        <f t="shared" si="446"/>
        <v>0.33640464604638309</v>
      </c>
      <c r="N891" s="72">
        <f t="shared" si="447"/>
        <v>-2.8154050464807234E-2</v>
      </c>
      <c r="O891" s="72">
        <f t="shared" si="448"/>
        <v>0.240970929780427</v>
      </c>
      <c r="P891" s="72">
        <f t="shared" si="449"/>
        <v>0.7963970588235294</v>
      </c>
      <c r="Q891" s="72"/>
      <c r="R891" s="72"/>
      <c r="S891" s="72">
        <f t="shared" si="450"/>
        <v>0.73881846581572974</v>
      </c>
      <c r="T891" s="72">
        <f t="shared" si="451"/>
        <v>9.9999999999999978E-2</v>
      </c>
      <c r="U891" s="72">
        <f t="shared" si="452"/>
        <v>9.9999999999999978E-2</v>
      </c>
      <c r="V891" s="72">
        <f t="shared" si="453"/>
        <v>0.60148572456596572</v>
      </c>
      <c r="W891" s="72">
        <f t="shared" si="454"/>
        <v>0.95829280215080048</v>
      </c>
      <c r="X891" s="72">
        <f t="shared" si="455"/>
        <v>0.19769881556683588</v>
      </c>
      <c r="Y891" s="72">
        <f t="shared" si="456"/>
        <v>0.66359535395361691</v>
      </c>
      <c r="Z891" s="72">
        <f t="shared" si="457"/>
        <v>1.0281540504648072</v>
      </c>
      <c r="AA891" s="72">
        <f t="shared" si="458"/>
        <v>0.759029070219573</v>
      </c>
      <c r="AB891" s="72">
        <f t="shared" si="459"/>
        <v>0.20360294117647054</v>
      </c>
      <c r="AC891" s="72"/>
      <c r="AD891" s="72"/>
      <c r="AE891" s="72">
        <f t="shared" si="460"/>
        <v>0.26118153418427026</v>
      </c>
      <c r="AF891" s="72">
        <f t="shared" si="461"/>
        <v>0.9</v>
      </c>
      <c r="AG891" s="72">
        <f t="shared" si="462"/>
        <v>0.9</v>
      </c>
      <c r="AH891" s="72">
        <f t="shared" si="463"/>
        <v>0.39851427543403428</v>
      </c>
      <c r="AI891" s="72">
        <f t="shared" si="464"/>
        <v>4.1707197849199559E-2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0.39547950716040614</v>
      </c>
      <c r="AL891" s="72">
        <f>(AX891-Driver!$K$181)/(Driver!$L$181-Driver!$K$181)</f>
        <v>0.62815405046480732</v>
      </c>
      <c r="AM891" s="72">
        <f>(AY891-Driver!$K$182)/(Driver!$L$182-Driver!$K$182)</f>
        <v>0.97302907021957297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465"/>
        <v>0.8903133903133903</v>
      </c>
      <c r="AW891" s="70">
        <f t="shared" si="466"/>
        <v>39.626780031874304</v>
      </c>
      <c r="AX891" s="70">
        <f t="shared" si="467"/>
        <v>6.6533864541832664</v>
      </c>
      <c r="AY891" s="70">
        <f>IFERROR(Driver!$K$19/Data!BH891/Data!BI891*Data!BK891*Data!BL891,"")</f>
        <v>-0.1651023269999512</v>
      </c>
      <c r="AZ891" s="70">
        <f t="shared" si="468"/>
        <v>33.138495904690991</v>
      </c>
      <c r="BA891" s="70"/>
      <c r="BB891" s="70"/>
      <c r="BC891" s="70">
        <f t="shared" si="469"/>
        <v>46.070755674575999</v>
      </c>
      <c r="BD891" s="70">
        <f t="shared" si="470"/>
        <v>219.93824877325358</v>
      </c>
      <c r="BE891" s="70">
        <f t="shared" si="471"/>
        <v>1</v>
      </c>
      <c r="BF891" s="70">
        <f t="shared" si="472"/>
        <v>0.16780215192001677</v>
      </c>
      <c r="BG891" s="70">
        <f t="shared" si="473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219</v>
      </c>
      <c r="BS891" s="8" t="s">
        <v>438</v>
      </c>
      <c r="BT891" s="9" t="s">
        <v>461</v>
      </c>
      <c r="BU891" s="10">
        <v>159</v>
      </c>
      <c r="BV891" s="9" t="s">
        <v>222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307</v>
      </c>
      <c r="CU891" s="10"/>
      <c r="CV891" s="10"/>
      <c r="CW891" s="10"/>
      <c r="CX891">
        <f>INDEX('Data_Price '!AS$2:AS$1266,MATCH(Data!$DN891,'Data_Price '!$BE$2:$BE$1266,0))</f>
        <v>0</v>
      </c>
      <c r="CY891">
        <f>INDEX('Data_Price '!AT$2:AT$1266,MATCH(Data!$DN891,'Data_Price '!$BE$2:$BE$1266,0))</f>
        <v>0</v>
      </c>
      <c r="CZ891">
        <f>INDEX('Data_Price '!AU$2:AU$1266,MATCH(Data!$DN891,'Data_Price '!$BE$2:$BE$1266,0))</f>
        <v>0</v>
      </c>
      <c r="DA891">
        <f>INDEX('Data_Price '!AV$2:AV$1266,MATCH(Data!$DN891,'Data_Price '!$BE$2:$BE$1266,0))</f>
        <v>0</v>
      </c>
      <c r="DB891">
        <f>INDEX('Data_Price '!AW$2:AW$1266,MATCH(Data!$DN891,'Data_Price '!$BE$2:$BE$1266,0))</f>
        <v>0</v>
      </c>
      <c r="DC891">
        <f>INDEX('Data_Price '!AX$2:AX$1266,MATCH(Data!$DN891,'Data_Price '!$BE$2:$BE$1266,0))</f>
        <v>0</v>
      </c>
      <c r="DD891">
        <f>INDEX('Data_Price '!AY$2:AY$1266,MATCH(Data!$DN891,'Data_Price '!$BE$2:$BE$1266,0))</f>
        <v>0</v>
      </c>
      <c r="DE891">
        <f>INDEX('Data_Price '!AZ$2:AZ$1266,MATCH(Data!$DN891,'Data_Price '!$BE$2:$BE$1266,0))</f>
        <v>0</v>
      </c>
      <c r="DF891">
        <f>INDEX('Data_Price '!BA$2:BA$1266,MATCH(Data!$DN891,'Data_Price '!$BE$2:$BE$1266,0))</f>
        <v>0</v>
      </c>
      <c r="DG891">
        <f>INDEX('Data_Price '!BB$2:BB$1266,MATCH(Data!$DN891,'Data_Price '!$BE$2:$BE$1266,0))</f>
        <v>0</v>
      </c>
      <c r="DH891">
        <f>INDEX('Data_Price '!BC$2:BC$1266,MATCH(Data!$DN891,'Data_Price '!$BE$2:$BE$1266,0))</f>
        <v>0</v>
      </c>
      <c r="DI891">
        <f>INDEX('Data_Price '!BD$2:BD$1266,MATCH(Data!$DN891,'Data_Price '!$BE$2:$BE$1266,0))</f>
        <v>0</v>
      </c>
      <c r="DJ891" s="89" t="e">
        <f ca="1">_xll.Connector("TinyUrl.TinyUrl",DA891,0)</f>
        <v>#NAME?</v>
      </c>
      <c r="DK891" s="89" t="e">
        <f ca="1">_xll.Connector("TinyUrl.TinyUrl",DE891,0)</f>
        <v>#NAME?</v>
      </c>
      <c r="DL891" s="89" t="e">
        <f ca="1">_xll.Connector("TinyUrl.TinyUrl",DI891,0)</f>
        <v>#NAME?</v>
      </c>
      <c r="DM891" s="224" t="str">
        <f t="shared" si="474"/>
        <v>Redster S9 Servo</v>
      </c>
      <c r="DN891" s="89" t="str">
        <f t="shared" si="475"/>
        <v xml:space="preserve"> AtomicRedster S9 Servo159 Unisex</v>
      </c>
      <c r="DO891" s="227"/>
    </row>
    <row r="892" spans="2:119" ht="15.45" customHeight="1">
      <c r="B892" s="224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#VALUE!</v>
      </c>
      <c r="F892" s="43" t="b">
        <f>CL892&gt;Driver!$F$56</f>
        <v>0</v>
      </c>
      <c r="G892" s="43" t="b">
        <f>AND(CB892&gt;Driver!$F$55,CB892&lt;Driver!$G$55)</f>
        <v>0</v>
      </c>
      <c r="H892" s="43" t="e">
        <f t="shared" si="442"/>
        <v>#VALUE!</v>
      </c>
      <c r="I892" s="43">
        <f t="shared" si="443"/>
        <v>0</v>
      </c>
      <c r="J892" s="43" t="e">
        <f t="array" ref="J892">NOT(OR(($H$9:$H$1273=TRUE)*($I$9:$I$1273&gt;0)*($BT$9:$BT$1273=BT892)*($K$9:$K$1273&gt;K892)))</f>
        <v>#VALUE!</v>
      </c>
      <c r="K892" s="72">
        <f t="shared" si="444"/>
        <v>0.75154244902107115</v>
      </c>
      <c r="L892" s="72">
        <f t="shared" si="445"/>
        <v>0.89238256385464498</v>
      </c>
      <c r="M892" s="72">
        <f t="shared" si="446"/>
        <v>0.61070233418749709</v>
      </c>
      <c r="N892" s="72">
        <f t="shared" si="447"/>
        <v>0.44171251501928799</v>
      </c>
      <c r="O892" s="72">
        <f t="shared" si="448"/>
        <v>0.39787814767392227</v>
      </c>
      <c r="P892" s="72">
        <f t="shared" si="449"/>
        <v>0.99251633986928112</v>
      </c>
      <c r="Q892" s="72"/>
      <c r="R892" s="72"/>
      <c r="S892" s="72">
        <f t="shared" si="450"/>
        <v>0.69746607451603415</v>
      </c>
      <c r="T892" s="72">
        <f t="shared" si="451"/>
        <v>0.89757036679632296</v>
      </c>
      <c r="U892" s="72">
        <f t="shared" si="452"/>
        <v>0.93341565413551753</v>
      </c>
      <c r="V892" s="72">
        <f t="shared" si="453"/>
        <v>0.68714835954500963</v>
      </c>
      <c r="W892" s="72">
        <f t="shared" si="454"/>
        <v>0.9448046771193197</v>
      </c>
      <c r="X892" s="72">
        <f t="shared" si="455"/>
        <v>0.10761743614535496</v>
      </c>
      <c r="Y892" s="72">
        <f t="shared" si="456"/>
        <v>0.38929766581250286</v>
      </c>
      <c r="Z892" s="72">
        <f t="shared" si="457"/>
        <v>0.55828748498071201</v>
      </c>
      <c r="AA892" s="72">
        <f t="shared" si="458"/>
        <v>0.60212185232607773</v>
      </c>
      <c r="AB892" s="72">
        <f t="shared" si="459"/>
        <v>7.483660130718911E-3</v>
      </c>
      <c r="AC892" s="72"/>
      <c r="AD892" s="72"/>
      <c r="AE892" s="72">
        <f t="shared" si="460"/>
        <v>0.30253392548396585</v>
      </c>
      <c r="AF892" s="72">
        <f t="shared" si="461"/>
        <v>0.10242963320367707</v>
      </c>
      <c r="AG892" s="72">
        <f t="shared" si="462"/>
        <v>6.6584345864482503E-2</v>
      </c>
      <c r="AH892" s="72">
        <f t="shared" si="463"/>
        <v>0.31285164045499042</v>
      </c>
      <c r="AI892" s="72">
        <f t="shared" si="464"/>
        <v>5.5195322880680311E-2</v>
      </c>
      <c r="AJ892" s="72">
        <f>(AV892-Driver!$K$179)/(Driver!$L$179-Driver!$K$179)</f>
        <v>0.13238256385464503</v>
      </c>
      <c r="AK892" s="72">
        <f>(AW892-Driver!$K$180)/(Driver!$L$180-Driver!$K$180)</f>
        <v>0.15962815344270601</v>
      </c>
      <c r="AL892" s="72">
        <f>(AX892-Driver!$K$181)/(Driver!$L$181-Driver!$K$181)</f>
        <v>0.15828748498071205</v>
      </c>
      <c r="AM892" s="72">
        <f>(AY892-Driver!$K$182)/(Driver!$L$182-Driver!$K$182)</f>
        <v>0.8161218523260777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465"/>
        <v>2.786256952923619</v>
      </c>
      <c r="AW892" s="70">
        <f t="shared" si="466"/>
        <v>16.563312362875831</v>
      </c>
      <c r="AX892" s="70">
        <f t="shared" si="467"/>
        <v>2.4245873648264085</v>
      </c>
      <c r="AY892" s="70">
        <f>IFERROR(Driver!$K$19/Data!BH892/Data!BI892*Data!BK892*Data!BL892,"")</f>
        <v>-1.1256085834844565</v>
      </c>
      <c r="AZ892" s="70">
        <f t="shared" si="468"/>
        <v>15.264333581533878</v>
      </c>
      <c r="BA892" s="70"/>
      <c r="BB892" s="70"/>
      <c r="BC892" s="70">
        <f t="shared" si="469"/>
        <v>24.620982830263486</v>
      </c>
      <c r="BD892" s="70">
        <f t="shared" si="470"/>
        <v>1.5058046506276004</v>
      </c>
      <c r="BE892" s="70">
        <f t="shared" si="471"/>
        <v>0.16673301783668751</v>
      </c>
      <c r="BF892" s="70">
        <f t="shared" si="472"/>
        <v>9.8427949587319876</v>
      </c>
      <c r="BG892" s="70">
        <f t="shared" si="473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219</v>
      </c>
      <c r="BS892" s="8" t="s">
        <v>525</v>
      </c>
      <c r="BT892" s="9" t="s">
        <v>527</v>
      </c>
      <c r="BU892" s="10">
        <v>170</v>
      </c>
      <c r="BV892" s="9" t="s">
        <v>222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302</v>
      </c>
      <c r="CU892" s="9" t="s">
        <v>388</v>
      </c>
      <c r="CV892" s="10"/>
      <c r="CW892" s="10"/>
      <c r="CX892" t="str">
        <f>INDEX('Data_Price '!AS$2:AS$1266,MATCH(Data!$DN892,'Data_Price '!$BE$2:$BE$1266,0))</f>
        <v>Dynafit Beast 98</v>
      </c>
      <c r="CY892" t="str">
        <f>INDEX('Data_Price '!AT$2:AT$1266,MATCH(Data!$DN892,'Data_Price '!$BE$2:$BE$1266,0))</f>
        <v>Idaho Mountain Touring</v>
      </c>
      <c r="CZ892">
        <f>INDEX('Data_Price '!AU$2:AU$1266,MATCH(Data!$DN892,'Data_Price '!$BE$2:$BE$1266,0))</f>
        <v>549.95000000000005</v>
      </c>
      <c r="DA892" t="str">
        <f>INDEX('Data_Price '!AV$2:AV$1266,MATCH(Data!$DN892,'Data_Price '!$BE$2:$BE$1266,0))</f>
        <v>https://www.google.com/url?url=https://www.idahomountaintouring.com/products/dynafit-mens-beast-98%3Fvariant%3D24032866992228%26currency%3DUSD%26utm_medium%3Dproduct_sync%26utm_source%3Dgoogle%26utm_content%3Dsag_organic%26utm_campaign%3Dsag_organic&amp;rct=j&amp;q=&amp;esrc=s&amp;sa=U&amp;ved=0ahUKEwib_7mS0KP2AhXel2oFHYFoDJ8QsDwITg&amp;usg=AOvVaw2q2RfMid7QE9CHv9P6vCKT</v>
      </c>
      <c r="DB892" t="str">
        <f>INDEX('Data_Price '!AW$2:AW$1266,MATCH(Data!$DN892,'Data_Price '!$BE$2:$BE$1266,0))</f>
        <v>2018-19 Dynafit Beast 98 Touring And Freeride Ski</v>
      </c>
      <c r="DC892" t="str">
        <f>INDEX('Data_Price '!AX$2:AX$1266,MATCH(Data!$DN892,'Data_Price '!$BE$2:$BE$1266,0))</f>
        <v>eBay - anything-technical-limited</v>
      </c>
      <c r="DD892">
        <f>INDEX('Data_Price '!AY$2:AY$1266,MATCH(Data!$DN892,'Data_Price '!$BE$2:$BE$1266,0))</f>
        <v>625.95000000000005</v>
      </c>
      <c r="DE892" t="str">
        <f>INDEX('Data_Price '!AZ$2:AZ$1266,MATCH(Data!$DN892,'Data_Price '!$BE$2:$BE$1266,0))</f>
        <v>https://www.google.com/url?url=https://www.ebay.com/itm/185260036087%3Fchn%3Dps%26mkevt%3D1%26mkcid%3D28%26var%3D693025167379&amp;rct=j&amp;q=&amp;esrc=s&amp;sa=U&amp;ved=0ahUKEwib_7mS0KP2AhXel2oFHYFoDJ8Q2SkIUg&amp;usg=AOvVaw1dlS20-flUh944h-ihHGsY</v>
      </c>
      <c r="DF892">
        <f>INDEX('Data_Price '!BA$2:BA$1266,MATCH(Data!$DN892,'Data_Price '!$BE$2:$BE$1266,0))</f>
        <v>0</v>
      </c>
      <c r="DG892">
        <f>INDEX('Data_Price '!BB$2:BB$1266,MATCH(Data!$DN892,'Data_Price '!$BE$2:$BE$1266,0))</f>
        <v>0</v>
      </c>
      <c r="DH892">
        <f>INDEX('Data_Price '!BC$2:BC$1266,MATCH(Data!$DN892,'Data_Price '!$BE$2:$BE$1266,0))</f>
        <v>0</v>
      </c>
      <c r="DI892">
        <f>INDEX('Data_Price '!BD$2:BD$1266,MATCH(Data!$DN892,'Data_Price '!$BE$2:$BE$1266,0))</f>
        <v>0</v>
      </c>
      <c r="DJ892" s="89" t="e">
        <f ca="1">_xll.Connector("TinyUrl.TinyUrl",DA892,0)</f>
        <v>#NAME?</v>
      </c>
      <c r="DK892" s="89" t="e">
        <f ca="1">_xll.Connector("TinyUrl.TinyUrl",DE892,0)</f>
        <v>#NAME?</v>
      </c>
      <c r="DL892" s="89" t="e">
        <f ca="1">_xll.Connector("TinyUrl.TinyUrl",DI892,0)</f>
        <v>#NAME?</v>
      </c>
      <c r="DM892" s="224" t="str">
        <f t="shared" si="474"/>
        <v>Beast 98</v>
      </c>
      <c r="DN892" s="89" t="str">
        <f t="shared" si="475"/>
        <v xml:space="preserve"> DynafitBeast 98170 Unisex</v>
      </c>
      <c r="DO892" s="227"/>
    </row>
    <row r="893" spans="2:119" ht="15.45" customHeight="1">
      <c r="B893" s="224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#VALUE!</v>
      </c>
      <c r="F893" s="43" t="b">
        <f>CL893&gt;Driver!$F$56</f>
        <v>0</v>
      </c>
      <c r="G893" s="43" t="b">
        <f>AND(CB893&gt;Driver!$F$55,CB893&lt;Driver!$G$55)</f>
        <v>0</v>
      </c>
      <c r="H893" s="43" t="e">
        <f t="shared" si="442"/>
        <v>#VALUE!</v>
      </c>
      <c r="I893" s="43">
        <f t="shared" si="443"/>
        <v>0</v>
      </c>
      <c r="J893" s="43" t="e">
        <f t="array" ref="J893">NOT(OR(($H$9:$H$1273=TRUE)*($I$9:$I$1273&gt;0)*($BT$9:$BT$1273=BT893)*($K$9:$K$1273&gt;K893)))</f>
        <v>#VALUE!</v>
      </c>
      <c r="K893" s="72">
        <f t="shared" si="444"/>
        <v>0.65971127145067143</v>
      </c>
      <c r="L893" s="72">
        <f t="shared" si="445"/>
        <v>0.87481750060430263</v>
      </c>
      <c r="M893" s="72">
        <f t="shared" si="446"/>
        <v>0.44460504229704012</v>
      </c>
      <c r="N893" s="72">
        <f t="shared" si="447"/>
        <v>7.1763738696009716E-2</v>
      </c>
      <c r="O893" s="72">
        <f t="shared" si="448"/>
        <v>0.29960040780295394</v>
      </c>
      <c r="P893" s="72">
        <f t="shared" si="449"/>
        <v>0.96245098039215693</v>
      </c>
      <c r="Q893" s="72"/>
      <c r="R893" s="72"/>
      <c r="S893" s="72">
        <f t="shared" si="450"/>
        <v>0.73068222531035576</v>
      </c>
      <c r="T893" s="72">
        <f t="shared" si="451"/>
        <v>0.98090171241583579</v>
      </c>
      <c r="U893" s="72">
        <f t="shared" si="452"/>
        <v>0.15695679690862818</v>
      </c>
      <c r="V893" s="72">
        <f t="shared" si="453"/>
        <v>0.60874698780419401</v>
      </c>
      <c r="W893" s="72">
        <f t="shared" si="454"/>
        <v>0.96566172106824921</v>
      </c>
      <c r="X893" s="72">
        <f t="shared" si="455"/>
        <v>0.12518249939569737</v>
      </c>
      <c r="Y893" s="72">
        <f t="shared" si="456"/>
        <v>0.55539495770295988</v>
      </c>
      <c r="Z893" s="72">
        <f t="shared" si="457"/>
        <v>0.92823626130399028</v>
      </c>
      <c r="AA893" s="72">
        <f t="shared" si="458"/>
        <v>0.70039959219704606</v>
      </c>
      <c r="AB893" s="72">
        <f t="shared" si="459"/>
        <v>3.7549019607843098E-2</v>
      </c>
      <c r="AC893" s="72"/>
      <c r="AD893" s="72"/>
      <c r="AE893" s="72">
        <f t="shared" si="460"/>
        <v>0.2693177746896443</v>
      </c>
      <c r="AF893" s="72">
        <f t="shared" si="461"/>
        <v>1.9098287584164222E-2</v>
      </c>
      <c r="AG893" s="72">
        <f t="shared" si="462"/>
        <v>0.84304320309137182</v>
      </c>
      <c r="AH893" s="72">
        <f t="shared" si="463"/>
        <v>0.39125301219580594</v>
      </c>
      <c r="AI893" s="72">
        <f t="shared" si="464"/>
        <v>3.4338278931750746E-2</v>
      </c>
      <c r="AJ893" s="72">
        <f>(AV893-Driver!$K$179)/(Driver!$L$179-Driver!$K$179)</f>
        <v>0.11481750060430262</v>
      </c>
      <c r="AK893" s="72">
        <f>(AW893-Driver!$K$180)/(Driver!$L$180-Driver!$K$180)</f>
        <v>0.22784991003070942</v>
      </c>
      <c r="AL893" s="72">
        <f>(AX893-Driver!$K$181)/(Driver!$L$181-Driver!$K$181)</f>
        <v>0.52823626130399026</v>
      </c>
      <c r="AM893" s="72">
        <f>(AY893-Driver!$K$182)/(Driver!$L$182-Driver!$K$182)</f>
        <v>0.91439959219704603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465"/>
        <v>2.4165649165649166</v>
      </c>
      <c r="AW893" s="70">
        <f t="shared" si="466"/>
        <v>23.234591762327579</v>
      </c>
      <c r="AX893" s="70">
        <f t="shared" si="467"/>
        <v>5.7541263517359127</v>
      </c>
      <c r="AY893" s="70">
        <f>IFERROR(Driver!$K$19/Data!BH893/Data!BI893*Data!BK893*Data!BL893,"")</f>
        <v>-0.52400219923707447</v>
      </c>
      <c r="AZ893" s="70">
        <f t="shared" si="468"/>
        <v>18.00446760982874</v>
      </c>
      <c r="BA893" s="70"/>
      <c r="BB893" s="70"/>
      <c r="BC893" s="70">
        <f t="shared" si="469"/>
        <v>41.850431162212139</v>
      </c>
      <c r="BD893" s="70">
        <f t="shared" si="470"/>
        <v>8.8804810835472203</v>
      </c>
      <c r="BE893" s="70">
        <f t="shared" si="471"/>
        <v>0.94305336354286429</v>
      </c>
      <c r="BF893" s="70">
        <f t="shared" si="472"/>
        <v>0.98791082141650888</v>
      </c>
      <c r="BG893" s="70">
        <f t="shared" si="473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219</v>
      </c>
      <c r="BS893" s="8" t="s">
        <v>525</v>
      </c>
      <c r="BT893" s="9" t="s">
        <v>532</v>
      </c>
      <c r="BU893" s="10">
        <v>166</v>
      </c>
      <c r="BV893" s="9" t="s">
        <v>222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307</v>
      </c>
      <c r="CU893" s="9" t="s">
        <v>306</v>
      </c>
      <c r="CV893" s="9" t="s">
        <v>305</v>
      </c>
      <c r="CW893" s="10"/>
      <c r="CX893" t="str">
        <f>INDEX('Data_Price '!AS$2:AS$1266,MATCH(Data!$DN893,'Data_Price '!$BE$2:$BE$1266,0))</f>
        <v>Dynafit Seven Summits + Set Ski</v>
      </c>
      <c r="CY893" t="str">
        <f>INDEX('Data_Price '!AT$2:AT$1266,MATCH(Data!$DN893,'Data_Price '!$BE$2:$BE$1266,0))</f>
        <v>evo.com</v>
      </c>
      <c r="CZ893">
        <f>INDEX('Data_Price '!AU$2:AU$1266,MATCH(Data!$DN893,'Data_Price '!$BE$2:$BE$1266,0))</f>
        <v>719.96</v>
      </c>
      <c r="DA893" t="str">
        <f>INDEX('Data_Price '!AV$2:AV$1266,MATCH(Data!$DN893,'Data_Price '!$BE$2:$BE$1266,0))</f>
        <v>https://www.google.com/url?url=https://www.evo.com/ski-packages/dynafit-seven-summits-complete-alpine-touring-set%3Fimage%3D183669/751830/clone.jpg&amp;rct=j&amp;q=&amp;esrc=s&amp;sa=U&amp;ved=0ahUKEwict-OS0KP2AhXnmWoFHaEVCMgQsDwISA&amp;usg=AOvVaw0iyYEo6E9aqI5Rhm3FWfDA</v>
      </c>
      <c r="DB893" t="str">
        <f>INDEX('Data_Price '!AW$2:AW$1266,MATCH(Data!$DN893,'Data_Price '!$BE$2:$BE$1266,0))</f>
        <v>Dynafit Seven Summits + Set Ski</v>
      </c>
      <c r="DC893" t="str">
        <f>INDEX('Data_Price '!AX$2:AX$1266,MATCH(Data!$DN893,'Data_Price '!$BE$2:$BE$1266,0))</f>
        <v>evo.com</v>
      </c>
      <c r="DD893">
        <f>INDEX('Data_Price '!AY$2:AY$1266,MATCH(Data!$DN893,'Data_Price '!$BE$2:$BE$1266,0))</f>
        <v>719.96</v>
      </c>
      <c r="DE893" t="str">
        <f>INDEX('Data_Price '!AZ$2:AZ$1266,MATCH(Data!$DN893,'Data_Price '!$BE$2:$BE$1266,0))</f>
        <v>https://www.google.com/url?q=https://www.evo.com/ski-packages/dynafit-seven-summits-complete-alpine-touring-set%3Fimage%3D183669/751830/clone.jpg&amp;sa=U&amp;ved=0ahUKEwib6YmT0KP2AhVwlGoFHURZDVsQ2ykIGA&amp;usg=AOvVaw2u92g_zBfa6naoz6AwHZK-</v>
      </c>
      <c r="DF893" t="str">
        <f>INDEX('Data_Price '!BA$2:BA$1266,MATCH(Data!$DN893,'Data_Price '!$BE$2:$BE$1266,0))</f>
        <v>Dynafit Seven Summits + Set Ski</v>
      </c>
      <c r="DG893" t="str">
        <f>INDEX('Data_Price '!BB$2:BB$1266,MATCH(Data!$DN893,'Data_Price '!$BE$2:$BE$1266,0))</f>
        <v>Moosejaw</v>
      </c>
      <c r="DH893">
        <f>INDEX('Data_Price '!BC$2:BC$1266,MATCH(Data!$DN893,'Data_Price '!$BE$2:$BE$1266,0))</f>
        <v>719.99</v>
      </c>
      <c r="DI893" t="str">
        <f>INDEX('Data_Price '!BD$2:BD$1266,MATCH(Data!$DN893,'Data_Price '!$BE$2:$BE$1266,0))</f>
        <v>https://www.google.com/url?q=https://www.moosejaw.com/product/dynafit-men-s-seven-summits--set_10507685%3Fad_id%3DGooglePlusBox%26utm_source%3DGooglePlusBox%26utm_medium%3DPLA%26utm_campaign%3DDynafit&amp;sa=U&amp;ved=0ahUKEwib6YmT0KP2AhVwlGoFHURZDVsQ2ykIHA&amp;usg=AOvVaw3HOYDm0-lBaNFXlVJEgBnx</v>
      </c>
      <c r="DJ893" s="89" t="e">
        <f ca="1">_xll.Connector("TinyUrl.TinyUrl",DA893,0)</f>
        <v>#NAME?</v>
      </c>
      <c r="DK893" s="89" t="e">
        <f ca="1">_xll.Connector("TinyUrl.TinyUrl",DE893,0)</f>
        <v>#NAME?</v>
      </c>
      <c r="DL893" s="89" t="e">
        <f ca="1">_xll.Connector("TinyUrl.TinyUrl",DI893,0)</f>
        <v>#NAME?</v>
      </c>
      <c r="DM893" s="224" t="str">
        <f t="shared" si="474"/>
        <v>Seven Summits</v>
      </c>
      <c r="DN893" s="89" t="str">
        <f t="shared" si="475"/>
        <v xml:space="preserve"> DynafitSeven Summits166 Unisex</v>
      </c>
      <c r="DO893" s="227" t="s">
        <v>1101</v>
      </c>
    </row>
    <row r="894" spans="2:119" ht="15.45" customHeight="1">
      <c r="B894" s="224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#VALUE!</v>
      </c>
      <c r="F894" s="43" t="b">
        <f>CL894&gt;Driver!$F$56</f>
        <v>0</v>
      </c>
      <c r="G894" s="43" t="b">
        <f>AND(CB894&gt;Driver!$F$55,CB894&lt;Driver!$G$55)</f>
        <v>0</v>
      </c>
      <c r="H894" s="43" t="e">
        <f t="shared" si="442"/>
        <v>#VALUE!</v>
      </c>
      <c r="I894" s="43">
        <f t="shared" si="443"/>
        <v>0</v>
      </c>
      <c r="J894" s="43" t="e">
        <f t="array" ref="J894">NOT(OR(($H$9:$H$1273=TRUE)*($I$9:$I$1273&gt;0)*($BT$9:$BT$1273=BT894)*($K$9:$K$1273&gt;K894)))</f>
        <v>#VALUE!</v>
      </c>
      <c r="K894" s="72">
        <f t="shared" si="444"/>
        <v>0.78308361273112315</v>
      </c>
      <c r="L894" s="72">
        <f t="shared" si="445"/>
        <v>0.93234711143340587</v>
      </c>
      <c r="M894" s="72">
        <f t="shared" si="446"/>
        <v>0.63382011402884042</v>
      </c>
      <c r="N894" s="72">
        <f t="shared" si="447"/>
        <v>0.47965597925757286</v>
      </c>
      <c r="O894" s="72">
        <f t="shared" si="448"/>
        <v>0.47503965694659578</v>
      </c>
      <c r="P894" s="72">
        <f t="shared" si="449"/>
        <v>0.94676470588235295</v>
      </c>
      <c r="Q894" s="72"/>
      <c r="R894" s="72"/>
      <c r="S894" s="72">
        <f t="shared" si="450"/>
        <v>0.72980178118915229</v>
      </c>
      <c r="T894" s="72">
        <f t="shared" si="451"/>
        <v>0.89599713566709571</v>
      </c>
      <c r="U894" s="72">
        <f t="shared" si="452"/>
        <v>9.9999999999999978E-2</v>
      </c>
      <c r="V894" s="72">
        <f t="shared" si="453"/>
        <v>0.63220963413188824</v>
      </c>
      <c r="W894" s="72">
        <f t="shared" si="454"/>
        <v>0.99030648610121164</v>
      </c>
      <c r="X894" s="72">
        <f t="shared" si="455"/>
        <v>6.7652888566594155E-2</v>
      </c>
      <c r="Y894" s="72">
        <f t="shared" si="456"/>
        <v>0.36617988597115952</v>
      </c>
      <c r="Z894" s="72">
        <f t="shared" si="457"/>
        <v>0.52034402074242714</v>
      </c>
      <c r="AA894" s="72">
        <f t="shared" si="458"/>
        <v>0.52496034305340422</v>
      </c>
      <c r="AB894" s="72">
        <f t="shared" si="459"/>
        <v>5.323529411764702E-2</v>
      </c>
      <c r="AC894" s="72"/>
      <c r="AD894" s="72"/>
      <c r="AE894" s="72">
        <f t="shared" si="460"/>
        <v>0.27019821881084771</v>
      </c>
      <c r="AF894" s="72">
        <f t="shared" si="461"/>
        <v>0.10400286433290425</v>
      </c>
      <c r="AG894" s="72">
        <f t="shared" si="462"/>
        <v>0.9</v>
      </c>
      <c r="AH894" s="72">
        <f t="shared" si="463"/>
        <v>0.36779036586811176</v>
      </c>
      <c r="AI894" s="72">
        <f t="shared" si="464"/>
        <v>9.6935138987883224E-3</v>
      </c>
      <c r="AJ894" s="72">
        <f>(AV894-Driver!$K$179)/(Driver!$L$179-Driver!$K$179)</f>
        <v>0.17234711143340584</v>
      </c>
      <c r="AK894" s="72">
        <f>(AW894-Driver!$K$180)/(Driver!$L$180-Driver!$K$180)</f>
        <v>0.19394656961232168</v>
      </c>
      <c r="AL894" s="72">
        <f>(AX894-Driver!$K$181)/(Driver!$L$181-Driver!$K$181)</f>
        <v>0.12034402074242712</v>
      </c>
      <c r="AM894" s="72">
        <f>(AY894-Driver!$K$182)/(Driver!$L$182-Driver!$K$182)</f>
        <v>0.73896034305340419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465"/>
        <v>3.6273911273911272</v>
      </c>
      <c r="AW894" s="70">
        <f t="shared" si="466"/>
        <v>19.919246807613195</v>
      </c>
      <c r="AX894" s="70">
        <f t="shared" si="467"/>
        <v>2.083096186681844</v>
      </c>
      <c r="AY894" s="70">
        <f>IFERROR(Driver!$K$19/Data!BH894/Data!BI894*Data!BK894*Data!BL894,"")</f>
        <v>-1.5979521340947092</v>
      </c>
      <c r="AZ894" s="70">
        <f t="shared" si="468"/>
        <v>19.434102755026061</v>
      </c>
      <c r="BA894" s="70"/>
      <c r="BB894" s="70"/>
      <c r="BC894" s="70">
        <f t="shared" si="469"/>
        <v>41.393738675795703</v>
      </c>
      <c r="BD894" s="70">
        <f t="shared" si="470"/>
        <v>1.3665764832916052</v>
      </c>
      <c r="BE894" s="70">
        <f t="shared" si="471"/>
        <v>1</v>
      </c>
      <c r="BF894" s="70">
        <f t="shared" si="472"/>
        <v>3.6378518897101366</v>
      </c>
      <c r="BG894" s="70">
        <f t="shared" si="473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219</v>
      </c>
      <c r="BS894" s="8" t="s">
        <v>950</v>
      </c>
      <c r="BT894" s="9" t="s">
        <v>709</v>
      </c>
      <c r="BU894" s="10">
        <v>170</v>
      </c>
      <c r="BV894" s="9" t="s">
        <v>222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302</v>
      </c>
      <c r="CU894" s="9" t="s">
        <v>388</v>
      </c>
      <c r="CV894" s="10"/>
      <c r="CW894" s="10"/>
      <c r="CX894" t="str">
        <f>INDEX('Data_Price '!AS$2:AS$1266,MATCH(Data!$DN894,'Data_Price '!$BE$2:$BE$1266,0))</f>
        <v>K2 Wayback 96</v>
      </c>
      <c r="CY894" t="str">
        <f>INDEX('Data_Price '!AT$2:AT$1266,MATCH(Data!$DN894,'Data_Price '!$BE$2:$BE$1266,0))</f>
        <v>Snowcountry.eu</v>
      </c>
      <c r="CZ894">
        <f>INDEX('Data_Price '!AU$2:AU$1266,MATCH(Data!$DN894,'Data_Price '!$BE$2:$BE$1266,0))</f>
        <v>444.15</v>
      </c>
      <c r="DA894" t="str">
        <f>INDEX('Data_Price '!AV$2:AV$1266,MATCH(Data!$DN894,'Data_Price '!$BE$2:$BE$1266,0))</f>
        <v>https://www.google.com/url?url=https://www.snowcountry.eu/k2-wayback-96-9162.html%3Fartikel_maat%3D65323%26country%3DUS&amp;rct=j&amp;q=&amp;esrc=s&amp;sa=U&amp;ved=0ahUKEwjqyKST0KP2AhV6mWoFHWyBBy0QsDwIdg&amp;usg=AOvVaw0JUOiMvICRf5AZK0imtC30</v>
      </c>
      <c r="DB894" t="str">
        <f>INDEX('Data_Price '!AW$2:AW$1266,MATCH(Data!$DN894,'Data_Price '!$BE$2:$BE$1266,0))</f>
        <v>K2 Wayback 96</v>
      </c>
      <c r="DC894" t="str">
        <f>INDEX('Data_Price '!AX$2:AX$1266,MATCH(Data!$DN894,'Data_Price '!$BE$2:$BE$1266,0))</f>
        <v>Snowcountry.eu</v>
      </c>
      <c r="DD894">
        <f>INDEX('Data_Price '!AY$2:AY$1266,MATCH(Data!$DN894,'Data_Price '!$BE$2:$BE$1266,0))</f>
        <v>444.15</v>
      </c>
      <c r="DE894" t="str">
        <f>INDEX('Data_Price '!AZ$2:AZ$1266,MATCH(Data!$DN894,'Data_Price '!$BE$2:$BE$1266,0))</f>
        <v>https://www.google.com/url?q=https://www.snowcountry.eu/k2-wayback-96-9162.html%3Fartikel_maat%3D65323%26country%3DUS&amp;sa=U&amp;ved=0ahUKEwjXhdOT0KP2AhWAk2oFHUJ4CvIQ2ykIGA&amp;usg=AOvVaw3iYK_u2r6ha0cpBg_QcI1e</v>
      </c>
      <c r="DF894" t="str">
        <f>INDEX('Data_Price '!BA$2:BA$1266,MATCH(Data!$DN894,'Data_Price '!$BE$2:$BE$1266,0))</f>
        <v>K2 Wayback 96</v>
      </c>
      <c r="DG894" t="str">
        <f>INDEX('Data_Price '!BB$2:BB$1266,MATCH(Data!$DN894,'Data_Price '!$BE$2:$BE$1266,0))</f>
        <v>Blue Tomato</v>
      </c>
      <c r="DH894">
        <f>INDEX('Data_Price '!BC$2:BC$1266,MATCH(Data!$DN894,'Data_Price '!$BE$2:$BE$1266,0))</f>
        <v>560.75</v>
      </c>
      <c r="DI894" t="str">
        <f>INDEX('Data_Price '!BD$2:BD$1266,MATCH(Data!$DN894,'Data_Price '!$BE$2:$BE$1266,0))</f>
        <v>https://www.google.com/url?q=https://www.blue-tomato.com/en-US/product/--303655703-/%3Fcr%3DUSD%26_%24ja%3Dtsid:46445%26adword%3DGoogle%252FUS%252FPRODUKTERWEITERUNG%252FK2%252F303655703&amp;sa=U&amp;ved=0ahUKEwjXhdOT0KP2AhWAk2oFHUJ4CvIQ2ykIGg&amp;usg=AOvVaw2O60u9TOAItpoYYkABEl3q</v>
      </c>
      <c r="DJ894" s="89" t="e">
        <f ca="1">_xll.Connector("TinyUrl.TinyUrl",DA894,0)</f>
        <v>#NAME?</v>
      </c>
      <c r="DK894" s="89" t="e">
        <f ca="1">_xll.Connector("TinyUrl.TinyUrl",DE894,0)</f>
        <v>#NAME?</v>
      </c>
      <c r="DL894" s="89" t="e">
        <f ca="1">_xll.Connector("TinyUrl.TinyUrl",DI894,0)</f>
        <v>#NAME?</v>
      </c>
      <c r="DM894" s="224" t="str">
        <f t="shared" si="474"/>
        <v>Wayback 96</v>
      </c>
      <c r="DN894" s="89" t="str">
        <f t="shared" si="475"/>
        <v xml:space="preserve"> K2Wayback 96170 Unisex</v>
      </c>
      <c r="DO894" s="227" t="s">
        <v>954</v>
      </c>
    </row>
    <row r="895" spans="2:119" ht="15.45" customHeight="1">
      <c r="B895" s="224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#VALUE!</v>
      </c>
      <c r="F895" s="43" t="b">
        <f>CL895&gt;Driver!$F$56</f>
        <v>0</v>
      </c>
      <c r="G895" s="43" t="b">
        <f>AND(CB895&gt;Driver!$F$55,CB895&lt;Driver!$G$55)</f>
        <v>1</v>
      </c>
      <c r="H895" s="43" t="e">
        <f t="shared" si="442"/>
        <v>#VALUE!</v>
      </c>
      <c r="I895" s="43">
        <f t="shared" si="443"/>
        <v>0</v>
      </c>
      <c r="J895" s="43" t="e">
        <f t="array" ref="J895">NOT(OR(($H$9:$H$1273=TRUE)*($I$9:$I$1273&gt;0)*($BT$9:$BT$1273=BT895)*($K$9:$K$1273&gt;K895)))</f>
        <v>#VALUE!</v>
      </c>
      <c r="K895" s="72">
        <f t="shared" si="444"/>
        <v>0.52229492989727877</v>
      </c>
      <c r="L895" s="72">
        <f t="shared" si="445"/>
        <v>0.68887599709934744</v>
      </c>
      <c r="M895" s="72">
        <f t="shared" si="446"/>
        <v>0.35571386269520999</v>
      </c>
      <c r="N895" s="72">
        <f t="shared" si="447"/>
        <v>6.0380699424524065E-2</v>
      </c>
      <c r="O895" s="72">
        <f t="shared" si="448"/>
        <v>0.29455500630816467</v>
      </c>
      <c r="P895" s="72">
        <f t="shared" si="449"/>
        <v>0.71220588235294136</v>
      </c>
      <c r="Q895" s="72"/>
      <c r="R895" s="72"/>
      <c r="S895" s="72">
        <f t="shared" si="450"/>
        <v>0.7803427556996585</v>
      </c>
      <c r="T895" s="72">
        <f t="shared" si="451"/>
        <v>0.98122687596393887</v>
      </c>
      <c r="U895" s="72">
        <f t="shared" si="452"/>
        <v>0.89364650251210676</v>
      </c>
      <c r="V895" s="72">
        <f t="shared" si="453"/>
        <v>0.64059638911143824</v>
      </c>
      <c r="W895" s="72">
        <f t="shared" si="454"/>
        <v>0.96349803079126384</v>
      </c>
      <c r="X895" s="72">
        <f t="shared" si="455"/>
        <v>0.31112400290065256</v>
      </c>
      <c r="Y895" s="72">
        <f t="shared" si="456"/>
        <v>0.64428613730479001</v>
      </c>
      <c r="Z895" s="72">
        <f t="shared" si="457"/>
        <v>0.93961930057547594</v>
      </c>
      <c r="AA895" s="72">
        <f t="shared" si="458"/>
        <v>0.70544499369183533</v>
      </c>
      <c r="AB895" s="72">
        <f t="shared" si="459"/>
        <v>0.2877941176470587</v>
      </c>
      <c r="AC895" s="72"/>
      <c r="AD895" s="72"/>
      <c r="AE895" s="72">
        <f t="shared" si="460"/>
        <v>0.21965724430034145</v>
      </c>
      <c r="AF895" s="72">
        <f t="shared" si="461"/>
        <v>1.877312403606117E-2</v>
      </c>
      <c r="AG895" s="72">
        <f t="shared" si="462"/>
        <v>0.10635349748789324</v>
      </c>
      <c r="AH895" s="72">
        <f t="shared" si="463"/>
        <v>0.35940361088856176</v>
      </c>
      <c r="AI895" s="72">
        <f t="shared" si="464"/>
        <v>3.6501969208736128E-2</v>
      </c>
      <c r="AJ895" s="72">
        <f>(AV895-Driver!$K$179)/(Driver!$L$179-Driver!$K$179)</f>
        <v>0.55112400290065255</v>
      </c>
      <c r="AK895" s="72">
        <f>(AW895-Driver!$K$180)/(Driver!$L$180-Driver!$K$180)</f>
        <v>0.46244357807728448</v>
      </c>
      <c r="AL895" s="72">
        <f>(AX895-Driver!$K$181)/(Driver!$L$181-Driver!$K$181)</f>
        <v>0.53961930057547591</v>
      </c>
      <c r="AM895" s="72">
        <f>(AY895-Driver!$K$182)/(Driver!$L$182-Driver!$K$182)</f>
        <v>0.9194449936918353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465"/>
        <v>11.599511599511599</v>
      </c>
      <c r="AW895" s="70">
        <f t="shared" si="466"/>
        <v>46.175072675657589</v>
      </c>
      <c r="AX895" s="70">
        <f t="shared" si="467"/>
        <v>5.856573705179283</v>
      </c>
      <c r="AY895" s="70">
        <f>IFERROR(Driver!$K$19/Data!BH895/Data!BI895*Data!BK895*Data!BL895,"")</f>
        <v>-0.49311681507641197</v>
      </c>
      <c r="AZ895" s="70">
        <f t="shared" si="468"/>
        <v>40.811615785554721</v>
      </c>
      <c r="BA895" s="70"/>
      <c r="BB895" s="70"/>
      <c r="BC895" s="70">
        <f t="shared" si="469"/>
        <v>67.609693509549857</v>
      </c>
      <c r="BD895" s="70">
        <f t="shared" si="470"/>
        <v>8.9092574813986261</v>
      </c>
      <c r="BE895" s="70">
        <f t="shared" si="471"/>
        <v>0.20649507509106951</v>
      </c>
      <c r="BF895" s="70">
        <f t="shared" si="472"/>
        <v>4.5850769443619193</v>
      </c>
      <c r="BG895" s="70">
        <f t="shared" si="473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219</v>
      </c>
      <c r="BS895" s="8" t="s">
        <v>550</v>
      </c>
      <c r="BT895" s="9" t="s">
        <v>562</v>
      </c>
      <c r="BU895" s="10">
        <v>180</v>
      </c>
      <c r="BV895" s="9" t="s">
        <v>222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305</v>
      </c>
      <c r="CU895" s="9" t="s">
        <v>304</v>
      </c>
      <c r="CV895" s="9" t="s">
        <v>302</v>
      </c>
      <c r="CW895" s="10"/>
      <c r="CX895" t="str">
        <f>INDEX('Data_Price '!AS$2:AS$1266,MATCH(Data!$DN895,'Data_Price '!$BE$2:$BE$1266,0))</f>
        <v>Mountain skiing Elan 2021-22 ripstick Black Edition 106 (CM: 180) kant kaht Mountain skiing with</v>
      </c>
      <c r="CY895" t="str">
        <f>INDEX('Data_Price '!AT$2:AT$1266,MATCH(Data!$DN895,'Data_Price '!$BE$2:$BE$1266,0))</f>
        <v>AliExpress.com</v>
      </c>
      <c r="CZ895">
        <f>INDEX('Data_Price '!AU$2:AU$1266,MATCH(Data!$DN895,'Data_Price '!$BE$2:$BE$1266,0))</f>
        <v>705.18</v>
      </c>
      <c r="DA895" t="str">
        <f>INDEX('Data_Price '!AV$2:AV$1266,MATCH(Data!$DN895,'Data_Price '!$BE$2:$BE$1266,0))</f>
        <v>https://www.google.com/url?url=https://s.click.aliexpress.com/deep_link.htm%3Faff_short_key%3DUneMJZVf%26dl_target_url%3Dhttps%253A%252F%252Fwww.aliexpress.com%252Fitem%252F1005003368465869.html%253F_randl_currency%253DUSD%2526_randl_shipto%253DUS%2526src%253Dgoogle&amp;rct=j&amp;q=&amp;esrc=s&amp;sa=U&amp;ved=0ahUKEwj9tvCT0KP2AhXxl2oFHf-rB9UQ2SkIcA&amp;usg=AOvVaw2sISm65w0ox0jTEki-15S2</v>
      </c>
      <c r="DB895" t="str">
        <f>INDEX('Data_Price '!AW$2:AW$1266,MATCH(Data!$DN895,'Data_Price '!$BE$2:$BE$1266,0))</f>
        <v>Elan 2022 Ripstick 106 Black Edition Skis</v>
      </c>
      <c r="DC895" t="str">
        <f>INDEX('Data_Price '!AX$2:AX$1266,MATCH(Data!$DN895,'Data_Price '!$BE$2:$BE$1266,0))</f>
        <v>Ski Pro  - Snow Ski &amp; Snowboard</v>
      </c>
      <c r="DD895">
        <f>INDEX('Data_Price '!AY$2:AY$1266,MATCH(Data!$DN895,'Data_Price '!$BE$2:$BE$1266,0))</f>
        <v>849.95</v>
      </c>
      <c r="DE895" t="str">
        <f>INDEX('Data_Price '!AZ$2:AZ$1266,MATCH(Data!$DN895,'Data_Price '!$BE$2:$BE$1266,0))</f>
        <v>https://www.google.com/url?q=https://www.skipro.com/products/ripstick_106_blk_ed_flat_12w%3Fvariant%3D40621479166129&amp;sa=U&amp;ved=0ahUKEwi69JuU0KP2AhWnkmoFHV5rCiAQ2ykIHQ&amp;usg=AOvVaw148ufsqeQ_GqcbVQEwG8fF</v>
      </c>
      <c r="DF895" t="str">
        <f>INDEX('Data_Price '!BA$2:BA$1266,MATCH(Data!$DN895,'Data_Price '!$BE$2:$BE$1266,0))</f>
        <v>Elan 2022 Ripstick 106 Black Edition Skis</v>
      </c>
      <c r="DG895" t="str">
        <f>INDEX('Data_Price '!BB$2:BB$1266,MATCH(Data!$DN895,'Data_Price '!$BE$2:$BE$1266,0))</f>
        <v>Powder7 Ski Shop</v>
      </c>
      <c r="DH895">
        <f>INDEX('Data_Price '!BC$2:BC$1266,MATCH(Data!$DN895,'Data_Price '!$BE$2:$BE$1266,0))</f>
        <v>849.99</v>
      </c>
      <c r="DI895" t="str">
        <f>INDEX('Data_Price '!BD$2:BD$1266,MATCH(Data!$DN895,'Data_Price '!$BE$2:$BE$1266,0))</f>
        <v>https://www.google.com/url?url=https://www.powder7.com/Elan-Ripstick-106-Black-Edition-Skis-180cm-New-Flat-2022/for-sale%3Futm_source%3Dfeed%26utm_medium%3Dfree&amp;rct=j&amp;q=&amp;esrc=s&amp;sa=U&amp;ved=0ahUKEwj9tvCT0KP2AhXxl2oFHf-rB9UQsDwIaA&amp;usg=AOvVaw2vnCWSTdZ2QbcTcoAhzVDP</v>
      </c>
      <c r="DJ895" s="89" t="e">
        <f ca="1">_xll.Connector("TinyUrl.TinyUrl",DA895,0)</f>
        <v>#NAME?</v>
      </c>
      <c r="DK895" s="89" t="e">
        <f ca="1">_xll.Connector("TinyUrl.TinyUrl",DE895,0)</f>
        <v>#NAME?</v>
      </c>
      <c r="DL895" s="89" t="e">
        <f ca="1">_xll.Connector("TinyUrl.TinyUrl",DI895,0)</f>
        <v>#NAME?</v>
      </c>
      <c r="DM895" s="224" t="str">
        <f t="shared" si="474"/>
        <v>Ripstick 106 Black Edition</v>
      </c>
      <c r="DN895" s="89" t="str">
        <f t="shared" si="475"/>
        <v xml:space="preserve"> ElanRipstick 106 Black Edition180 Unisex</v>
      </c>
      <c r="DO895" s="227" t="s">
        <v>1131</v>
      </c>
    </row>
    <row r="896" spans="2:119" ht="15.45" customHeight="1">
      <c r="B896" s="224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#VALUE!</v>
      </c>
      <c r="F896" s="43" t="b">
        <f>CL896&gt;Driver!$F$56</f>
        <v>0</v>
      </c>
      <c r="G896" s="43" t="b">
        <f>AND(CB896&gt;Driver!$F$55,CB896&lt;Driver!$G$55)</f>
        <v>0</v>
      </c>
      <c r="H896" s="43" t="e">
        <f t="shared" si="442"/>
        <v>#VALUE!</v>
      </c>
      <c r="I896" s="43">
        <f t="shared" si="443"/>
        <v>0</v>
      </c>
      <c r="J896" s="43" t="e">
        <f t="array" ref="J896">NOT(OR(($H$9:$H$1273=TRUE)*($I$9:$I$1273&gt;0)*($BT$9:$BT$1273=BT896)*($K$9:$K$1273&gt;K896)))</f>
        <v>#VALUE!</v>
      </c>
      <c r="K896" s="72">
        <f t="shared" si="444"/>
        <v>0.70839433311771205</v>
      </c>
      <c r="L896" s="72">
        <f t="shared" si="445"/>
        <v>0.85829989525421002</v>
      </c>
      <c r="M896" s="72">
        <f t="shared" si="446"/>
        <v>0.55848877098121408</v>
      </c>
      <c r="N896" s="72">
        <f t="shared" si="447"/>
        <v>0.35381015620059442</v>
      </c>
      <c r="O896" s="72">
        <f t="shared" si="448"/>
        <v>0.32178687569729636</v>
      </c>
      <c r="P896" s="72">
        <f t="shared" si="449"/>
        <v>0.99986928104575168</v>
      </c>
      <c r="Q896" s="72"/>
      <c r="R896" s="72"/>
      <c r="S896" s="72">
        <f t="shared" si="450"/>
        <v>0.68766692063704526</v>
      </c>
      <c r="T896" s="72">
        <f t="shared" si="451"/>
        <v>0.94957001173246347</v>
      </c>
      <c r="U896" s="72">
        <f t="shared" si="452"/>
        <v>0.97927240140087024</v>
      </c>
      <c r="V896" s="72">
        <f t="shared" si="453"/>
        <v>0.66685173819285803</v>
      </c>
      <c r="W896" s="72">
        <f t="shared" si="454"/>
        <v>0.96139706949078774</v>
      </c>
      <c r="X896" s="72">
        <f t="shared" si="455"/>
        <v>0.14170010474579003</v>
      </c>
      <c r="Y896" s="72">
        <f t="shared" si="456"/>
        <v>0.44151122901878587</v>
      </c>
      <c r="Z896" s="72">
        <f t="shared" si="457"/>
        <v>0.64618984379940558</v>
      </c>
      <c r="AA896" s="72">
        <f t="shared" si="458"/>
        <v>0.67821312430270364</v>
      </c>
      <c r="AB896" s="72">
        <f t="shared" si="459"/>
        <v>1.307189542483489E-4</v>
      </c>
      <c r="AC896" s="72"/>
      <c r="AD896" s="72"/>
      <c r="AE896" s="72">
        <f t="shared" si="460"/>
        <v>0.31233307936295474</v>
      </c>
      <c r="AF896" s="72">
        <f t="shared" si="461"/>
        <v>5.0429988267536516E-2</v>
      </c>
      <c r="AG896" s="72">
        <f t="shared" si="462"/>
        <v>2.0727598599129746E-2</v>
      </c>
      <c r="AH896" s="72">
        <f t="shared" si="463"/>
        <v>0.33314826180714191</v>
      </c>
      <c r="AI896" s="72">
        <f t="shared" si="464"/>
        <v>3.8602930509212235E-2</v>
      </c>
      <c r="AJ896" s="72">
        <f>(AV896-Driver!$K$179)/(Driver!$L$179-Driver!$K$179)</f>
        <v>9.8299895254209971E-2</v>
      </c>
      <c r="AK896" s="72">
        <f>(AW896-Driver!$K$180)/(Driver!$L$180-Driver!$K$180)</f>
        <v>0.16562859269711924</v>
      </c>
      <c r="AL896" s="72">
        <f>(AX896-Driver!$K$181)/(Driver!$L$181-Driver!$K$181)</f>
        <v>0.24618984379940556</v>
      </c>
      <c r="AM896" s="72">
        <f>(AY896-Driver!$K$182)/(Driver!$L$182-Driver!$K$182)</f>
        <v>0.89221312430270361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465"/>
        <v>2.0689187355854024</v>
      </c>
      <c r="AW896" s="70">
        <f t="shared" si="466"/>
        <v>17.150084219651326</v>
      </c>
      <c r="AX896" s="70">
        <f t="shared" si="467"/>
        <v>3.2157085941946502</v>
      </c>
      <c r="AY896" s="70">
        <f>IFERROR(Driver!$K$19/Data!BH896/Data!BI896*Data!BK896*Data!BL896,"")</f>
        <v>-0.65981648176595997</v>
      </c>
      <c r="AZ896" s="70">
        <f t="shared" si="468"/>
        <v>14.594192107222637</v>
      </c>
      <c r="BA896" s="70"/>
      <c r="BB896" s="70"/>
      <c r="BC896" s="70">
        <f t="shared" si="469"/>
        <v>19.538093590619393</v>
      </c>
      <c r="BD896" s="70">
        <f t="shared" si="470"/>
        <v>6.1076810895572997</v>
      </c>
      <c r="BE896" s="70">
        <f t="shared" si="471"/>
        <v>0.12088445089890724</v>
      </c>
      <c r="BF896" s="70">
        <f t="shared" si="472"/>
        <v>7.5504341688416154</v>
      </c>
      <c r="BG896" s="70">
        <f t="shared" si="473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219</v>
      </c>
      <c r="BS896" s="8" t="s">
        <v>659</v>
      </c>
      <c r="BT896" s="9" t="s">
        <v>666</v>
      </c>
      <c r="BU896" s="10">
        <v>162</v>
      </c>
      <c r="BV896" s="9" t="s">
        <v>390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306</v>
      </c>
      <c r="CU896" s="9" t="s">
        <v>305</v>
      </c>
      <c r="CV896" s="9" t="s">
        <v>302</v>
      </c>
      <c r="CW896" s="10"/>
      <c r="CX896" t="str">
        <f>INDEX('Data_Price '!AS$2:AS$1266,MATCH(Data!$DN896,'Data_Price '!$BE$2:$BE$1266,0))</f>
        <v>Icelantic Riveter 85 Skis - Women's 2022 162cm</v>
      </c>
      <c r="CY896" t="str">
        <f>INDEX('Data_Price '!AT$2:AT$1266,MATCH(Data!$DN896,'Data_Price '!$BE$2:$BE$1266,0))</f>
        <v>Glacier Ski Shop</v>
      </c>
      <c r="CZ896">
        <f>INDEX('Data_Price '!AU$2:AU$1266,MATCH(Data!$DN896,'Data_Price '!$BE$2:$BE$1266,0))</f>
        <v>559</v>
      </c>
      <c r="DA896" t="str">
        <f>INDEX('Data_Price '!AV$2:AV$1266,MATCH(Data!$DN896,'Data_Price '!$BE$2:$BE$1266,0))</f>
        <v>https://www.google.com/url?url=https://glacierskishop.com/products/icelantic-riveter-85-skis-womens-2022%3Fvariant%3D39369485484135%26currency%3DUSD%26utm_medium%3Dproduct_sync%26utm_source%3Dgoogle%26utm_content%3Dsag_organic%26utm_campaign%3Dsag_organic&amp;rct=j&amp;q=&amp;esrc=s&amp;sa=U&amp;ved=0ahUKEwjt87-U0KP2AhXSgGoFHbTyBhYQ2SkITA&amp;usg=AOvVaw15Zu6YylhxPP825AOFQfUf</v>
      </c>
      <c r="DB896" t="str">
        <f>INDEX('Data_Price '!AW$2:AW$1266,MATCH(Data!$DN896,'Data_Price '!$BE$2:$BE$1266,0))</f>
        <v>Icelantic Riveter 85 Skis Women's Â· 2022 Â· 162 cm</v>
      </c>
      <c r="DC896" t="str">
        <f>INDEX('Data_Price '!AX$2:AX$1266,MATCH(Data!$DN896,'Data_Price '!$BE$2:$BE$1266,0))</f>
        <v>REI</v>
      </c>
      <c r="DD896">
        <f>INDEX('Data_Price '!AY$2:AY$1266,MATCH(Data!$DN896,'Data_Price '!$BE$2:$BE$1266,0))</f>
        <v>629</v>
      </c>
      <c r="DE896" t="str">
        <f>INDEX('Data_Price '!AZ$2:AZ$1266,MATCH(Data!$DN896,'Data_Price '!$BE$2:$BE$1266,0))</f>
        <v>https://www.google.com/url?url=https://www.rei.com/product/197107/icelantic-skis-riveter-85-skis-womens-20212022%3FCAWELAID%3D120217890012518336&amp;rct=j&amp;q=&amp;esrc=s&amp;sa=U&amp;ved=0ahUKEwjt87-U0KP2AhXSgGoFHbTyBhYQsDwISA&amp;usg=AOvVaw0hygIz6vs46P26A-fiyTbd</v>
      </c>
      <c r="DF896" t="str">
        <f>INDEX('Data_Price '!BA$2:BA$1266,MATCH(Data!$DN896,'Data_Price '!$BE$2:$BE$1266,0))</f>
        <v>Icelantic Riveter 85 Skis Women's Â· 2022 Â· 162 cm</v>
      </c>
      <c r="DG896" t="str">
        <f>INDEX('Data_Price '!BB$2:BB$1266,MATCH(Data!$DN896,'Data_Price '!$BE$2:$BE$1266,0))</f>
        <v>REI</v>
      </c>
      <c r="DH896">
        <f>INDEX('Data_Price '!BC$2:BC$1266,MATCH(Data!$DN896,'Data_Price '!$BE$2:$BE$1266,0))</f>
        <v>629</v>
      </c>
      <c r="DI896" t="str">
        <f>INDEX('Data_Price '!BD$2:BD$1266,MATCH(Data!$DN896,'Data_Price '!$BE$2:$BE$1266,0))</f>
        <v>https://www.google.com/aclk?sa=L&amp;ai=DChcSEwi3u-SU0KP2AhUqKUwKHeLQAgcYABABGgJvYQ&amp;sig=AOD64_04Z5zLMGAN4Mi4sVxZdb0NSb6Cjw&amp;ctype=5&amp;ved=0ahUKEwjMxd-U0KP2AhUfk2oFHQORDm8Q2ikIFQ&amp;adurl=</v>
      </c>
      <c r="DJ896" s="89" t="e">
        <f ca="1">_xll.Connector("TinyUrl.TinyUrl",DA896,0)</f>
        <v>#NAME?</v>
      </c>
      <c r="DK896" s="89" t="e">
        <f ca="1">_xll.Connector("TinyUrl.TinyUrl",DE896,0)</f>
        <v>#NAME?</v>
      </c>
      <c r="DL896" s="89" t="e">
        <f ca="1">_xll.Connector("TinyUrl.TinyUrl",DI896,0)</f>
        <v>#NAME?</v>
      </c>
      <c r="DM896" s="224" t="str">
        <f t="shared" si="474"/>
        <v>Riveter 85</v>
      </c>
      <c r="DN896" s="89" t="str">
        <f t="shared" si="475"/>
        <v xml:space="preserve"> IcelanticRiveter 85162 Women's</v>
      </c>
      <c r="DO896" s="227" t="s">
        <v>1132</v>
      </c>
    </row>
    <row r="897" spans="2:119" ht="15.45" customHeight="1">
      <c r="B897" s="224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#VALUE!</v>
      </c>
      <c r="F897" s="43" t="b">
        <f>CL897&gt;Driver!$F$56</f>
        <v>1</v>
      </c>
      <c r="G897" s="43" t="b">
        <f>AND(CB897&gt;Driver!$F$55,CB897&lt;Driver!$G$55)</f>
        <v>1</v>
      </c>
      <c r="H897" s="43" t="e">
        <f t="shared" si="442"/>
        <v>#VALUE!</v>
      </c>
      <c r="I897" s="43">
        <f t="shared" si="443"/>
        <v>0</v>
      </c>
      <c r="J897" s="43" t="e">
        <f t="array" ref="J897">NOT(OR(($H$9:$H$1273=TRUE)*($I$9:$I$1273&gt;0)*($BT$9:$BT$1273=BT897)*($K$9:$K$1273&gt;K897)))</f>
        <v>#VALUE!</v>
      </c>
      <c r="K897" s="72">
        <f t="shared" si="444"/>
        <v>0.78630905431743869</v>
      </c>
      <c r="L897" s="72">
        <f t="shared" si="445"/>
        <v>0.95692208524695832</v>
      </c>
      <c r="M897" s="72">
        <f t="shared" si="446"/>
        <v>0.61569602338791918</v>
      </c>
      <c r="N897" s="72">
        <f t="shared" si="447"/>
        <v>0.46194902927970649</v>
      </c>
      <c r="O897" s="72">
        <f t="shared" si="448"/>
        <v>0.40483675330235158</v>
      </c>
      <c r="P897" s="72">
        <f t="shared" si="449"/>
        <v>0.98030228758169935</v>
      </c>
      <c r="Q897" s="72"/>
      <c r="R897" s="72"/>
      <c r="S897" s="72">
        <f t="shared" si="450"/>
        <v>0.68075521240671977</v>
      </c>
      <c r="T897" s="72">
        <f t="shared" si="451"/>
        <v>0.8952290582444099</v>
      </c>
      <c r="U897" s="72">
        <f t="shared" si="452"/>
        <v>0.95636840815384383</v>
      </c>
      <c r="V897" s="72">
        <f t="shared" si="453"/>
        <v>0.81237854372913998</v>
      </c>
      <c r="W897" s="72">
        <f t="shared" si="454"/>
        <v>0.79330583756345185</v>
      </c>
      <c r="X897" s="72">
        <f t="shared" si="455"/>
        <v>4.3077914753041679E-2</v>
      </c>
      <c r="Y897" s="72">
        <f t="shared" si="456"/>
        <v>0.38430397661208088</v>
      </c>
      <c r="Z897" s="72">
        <f t="shared" si="457"/>
        <v>0.53805097072029351</v>
      </c>
      <c r="AA897" s="72">
        <f t="shared" si="458"/>
        <v>0.59516324669764842</v>
      </c>
      <c r="AB897" s="72">
        <f t="shared" si="459"/>
        <v>1.9697712418300595E-2</v>
      </c>
      <c r="AC897" s="72"/>
      <c r="AD897" s="72"/>
      <c r="AE897" s="72">
        <f t="shared" si="460"/>
        <v>0.31924478759328018</v>
      </c>
      <c r="AF897" s="72">
        <f t="shared" si="461"/>
        <v>0.10477094175559006</v>
      </c>
      <c r="AG897" s="72">
        <f t="shared" si="462"/>
        <v>4.3631591846156149E-2</v>
      </c>
      <c r="AH897" s="72">
        <f t="shared" si="463"/>
        <v>0.18762145627085997</v>
      </c>
      <c r="AI897" s="72">
        <f t="shared" si="464"/>
        <v>0.20669416243654815</v>
      </c>
      <c r="AJ897" s="72">
        <f>(AV897-Driver!$K$179)/(Driver!$L$179-Driver!$K$179)</f>
        <v>0.19692208524695831</v>
      </c>
      <c r="AK897" s="72">
        <f>(AW897-Driver!$K$180)/(Driver!$L$180-Driver!$K$180)</f>
        <v>0.16871364865432251</v>
      </c>
      <c r="AL897" s="72">
        <f>(AX897-Driver!$K$181)/(Driver!$L$181-Driver!$K$181)</f>
        <v>0.13805097072029346</v>
      </c>
      <c r="AM897" s="72">
        <f>(AY897-Driver!$K$182)/(Driver!$L$182-Driver!$K$182)</f>
        <v>0.80916324669764839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465"/>
        <v>4.1446208112874778</v>
      </c>
      <c r="AW897" s="70">
        <f t="shared" si="466"/>
        <v>17.451766135843222</v>
      </c>
      <c r="AX897" s="70">
        <f t="shared" si="467"/>
        <v>2.2424587364826412</v>
      </c>
      <c r="AY897" s="70">
        <f>IFERROR(Driver!$K$19/Data!BH897/Data!BI897*Data!BK897*Data!BL897,"")</f>
        <v>-1.1682056311680846</v>
      </c>
      <c r="AZ897" s="70">
        <f t="shared" si="468"/>
        <v>16.377513030528664</v>
      </c>
      <c r="BA897" s="70"/>
      <c r="BB897" s="70"/>
      <c r="BC897" s="70">
        <f t="shared" si="469"/>
        <v>15.952942482133498</v>
      </c>
      <c r="BD897" s="70">
        <f t="shared" si="470"/>
        <v>1.2986029923365716</v>
      </c>
      <c r="BE897" s="70">
        <f t="shared" si="471"/>
        <v>5.6536741408803236E-2</v>
      </c>
      <c r="BF897" s="70">
        <f t="shared" si="472"/>
        <v>23.986664470492883</v>
      </c>
      <c r="BG897" s="70">
        <f t="shared" si="473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219</v>
      </c>
      <c r="BS897" s="8" t="s">
        <v>386</v>
      </c>
      <c r="BT897" s="9" t="s">
        <v>524</v>
      </c>
      <c r="BU897" s="10">
        <v>158</v>
      </c>
      <c r="BV897" s="9" t="s">
        <v>222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301</v>
      </c>
      <c r="CU897" s="9" t="s">
        <v>302</v>
      </c>
      <c r="CV897" s="9" t="s">
        <v>388</v>
      </c>
      <c r="CW897" s="10"/>
      <c r="CX897" t="str">
        <f>INDEX('Data_Price '!AS$2:AS$1266,MATCH(Data!$DN897,'Data_Price '!$BE$2:$BE$1266,0))</f>
        <v>DPS Pagoda Tour 112 RP Skis 158cm</v>
      </c>
      <c r="CY897" t="str">
        <f>INDEX('Data_Price '!AT$2:AT$1266,MATCH(Data!$DN897,'Data_Price '!$BE$2:$BE$1266,0))</f>
        <v>Skimo &amp; SkyRun</v>
      </c>
      <c r="CZ897">
        <f>INDEX('Data_Price '!AU$2:AU$1266,MATCH(Data!$DN897,'Data_Price '!$BE$2:$BE$1266,0))</f>
        <v>1298.95</v>
      </c>
      <c r="DA897" t="str">
        <f>INDEX('Data_Price '!AV$2:AV$1266,MATCH(Data!$DN897,'Data_Price '!$BE$2:$BE$1266,0))</f>
        <v>https://www.google.com/url?url=https://skimo.co/dps-pagoda-tour-112%3Foption%255B2757%255D%3D21939&amp;rct=j&amp;q=&amp;esrc=s&amp;sa=U&amp;ved=0ahUKEwi1uPuU0KP2AhVblGoFHTYCDlsQsDwIcg&amp;usg=AOvVaw3_wty9nsKNOTNwc4KsVOU9</v>
      </c>
      <c r="DB897" t="str">
        <f>INDEX('Data_Price '!AW$2:AW$1266,MATCH(Data!$DN897,'Data_Price '!$BE$2:$BE$1266,0))</f>
        <v>DPS Pagoda Tour 112 RP Skis 158cm</v>
      </c>
      <c r="DC897" t="str">
        <f>INDEX('Data_Price '!AX$2:AX$1266,MATCH(Data!$DN897,'Data_Price '!$BE$2:$BE$1266,0))</f>
        <v>Skimo &amp; SkyRun</v>
      </c>
      <c r="DD897">
        <f>INDEX('Data_Price '!AY$2:AY$1266,MATCH(Data!$DN897,'Data_Price '!$BE$2:$BE$1266,0))</f>
        <v>1298.95</v>
      </c>
      <c r="DE897" t="str">
        <f>INDEX('Data_Price '!AZ$2:AZ$1266,MATCH(Data!$DN897,'Data_Price '!$BE$2:$BE$1266,0))</f>
        <v>https://www.google.com/url?q=https://skimo.co/dps-pagoda-tour-112%3Foption%255B2757%255D%3D21939&amp;sa=U&amp;ved=0ahUKEwiAsKCV0KP2AhWmm2oFHZe3CjQQ2ykIGA&amp;usg=AOvVaw2uYUeu3LsKNYj99M8U21pN</v>
      </c>
      <c r="DF897" t="str">
        <f>INDEX('Data_Price '!BA$2:BA$1266,MATCH(Data!$DN897,'Data_Price '!$BE$2:$BE$1266,0))</f>
        <v>DPS Pagoda Tour 112 RP Skis 158cm</v>
      </c>
      <c r="DG897" t="str">
        <f>INDEX('Data_Price '!BB$2:BB$1266,MATCH(Data!$DN897,'Data_Price '!$BE$2:$BE$1266,0))</f>
        <v>Backcountry.com</v>
      </c>
      <c r="DH897">
        <f>INDEX('Data_Price '!BC$2:BC$1266,MATCH(Data!$DN897,'Data_Price '!$BE$2:$BE$1266,0))</f>
        <v>1299</v>
      </c>
      <c r="DI897" t="str">
        <f>INDEX('Data_Price '!BD$2:BD$1266,MATCH(Data!$DN897,'Data_Price '!$BE$2:$BE$1266,0))</f>
        <v>https://www.google.com/url?q=https://www.backcountry.com/dps-skis-pagoda-tour-112rp-ski%3FCMP_SKU%3DDPKC025%26MER%3D0406%26skid%3DDPKC025-ONECOL-S158&amp;sa=U&amp;ved=0ahUKEwiAsKCV0KP2AhWmm2oFHZe3CjQQ2ykIGg&amp;usg=AOvVaw0gWeJ7LzV6nYsK_EYqyMf4</v>
      </c>
      <c r="DJ897" s="89" t="e">
        <f ca="1">_xll.Connector("TinyUrl.TinyUrl",DA897,0)</f>
        <v>#NAME?</v>
      </c>
      <c r="DK897" s="89" t="e">
        <f ca="1">_xll.Connector("TinyUrl.TinyUrl",DE897,0)</f>
        <v>#NAME?</v>
      </c>
      <c r="DL897" s="89" t="e">
        <f ca="1">_xll.Connector("TinyUrl.TinyUrl",DI897,0)</f>
        <v>#NAME?</v>
      </c>
      <c r="DM897" s="224" t="str">
        <f t="shared" si="474"/>
        <v>Pagoda Tour 112 RP</v>
      </c>
      <c r="DN897" s="89" t="str">
        <f t="shared" si="475"/>
        <v xml:space="preserve"> DPSPagoda Tour 112 RP158 Unisex</v>
      </c>
      <c r="DO897" s="227" t="s">
        <v>956</v>
      </c>
    </row>
    <row r="898" spans="2:119" ht="15.45" customHeight="1">
      <c r="B898" s="224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#VALUE!</v>
      </c>
      <c r="F898" s="43" t="b">
        <f>CL898&gt;Driver!$F$56</f>
        <v>0</v>
      </c>
      <c r="G898" s="43" t="b">
        <f>AND(CB898&gt;Driver!$F$55,CB898&lt;Driver!$G$55)</f>
        <v>0</v>
      </c>
      <c r="H898" s="43" t="e">
        <f t="shared" si="442"/>
        <v>#VALUE!</v>
      </c>
      <c r="I898" s="43">
        <f t="shared" si="443"/>
        <v>0</v>
      </c>
      <c r="J898" s="43" t="e">
        <f t="array" ref="J898">NOT(OR(($H$9:$H$1273=TRUE)*($I$9:$I$1273&gt;0)*($BT$9:$BT$1273=BT898)*($K$9:$K$1273&gt;K898)))</f>
        <v>#VALUE!</v>
      </c>
      <c r="K898" s="72">
        <f t="shared" si="444"/>
        <v>0.68129350907442676</v>
      </c>
      <c r="L898" s="72">
        <f t="shared" si="445"/>
        <v>0.86474579002497776</v>
      </c>
      <c r="M898" s="72">
        <f t="shared" si="446"/>
        <v>0.49784122812387566</v>
      </c>
      <c r="N898" s="72">
        <f t="shared" si="447"/>
        <v>0.16472522607980777</v>
      </c>
      <c r="O898" s="72">
        <f t="shared" si="448"/>
        <v>0.37940303345521786</v>
      </c>
      <c r="P898" s="72">
        <f t="shared" si="449"/>
        <v>0.94939542483660133</v>
      </c>
      <c r="Q898" s="72"/>
      <c r="R898" s="72"/>
      <c r="S898" s="72">
        <f t="shared" si="450"/>
        <v>0.70045812680857211</v>
      </c>
      <c r="T898" s="72">
        <f t="shared" si="451"/>
        <v>0.91748887927053235</v>
      </c>
      <c r="U898" s="72">
        <f t="shared" si="452"/>
        <v>0.97863059014665743</v>
      </c>
      <c r="V898" s="72">
        <f t="shared" si="453"/>
        <v>0.62494672944167307</v>
      </c>
      <c r="W898" s="72">
        <f t="shared" si="454"/>
        <v>0.94049479166666672</v>
      </c>
      <c r="X898" s="72">
        <f t="shared" si="455"/>
        <v>0.13525420997502219</v>
      </c>
      <c r="Y898" s="72">
        <f t="shared" si="456"/>
        <v>0.50215877187612434</v>
      </c>
      <c r="Z898" s="72">
        <f t="shared" si="457"/>
        <v>0.83527477392019223</v>
      </c>
      <c r="AA898" s="72">
        <f t="shared" si="458"/>
        <v>0.62059696654478214</v>
      </c>
      <c r="AB898" s="72">
        <f t="shared" si="459"/>
        <v>5.060457516339871E-2</v>
      </c>
      <c r="AC898" s="72"/>
      <c r="AD898" s="72"/>
      <c r="AE898" s="72">
        <f t="shared" si="460"/>
        <v>0.29954187319142789</v>
      </c>
      <c r="AF898" s="72">
        <f t="shared" si="461"/>
        <v>8.2511120729467646E-2</v>
      </c>
      <c r="AG898" s="72">
        <f t="shared" si="462"/>
        <v>2.1369409853342569E-2</v>
      </c>
      <c r="AH898" s="72">
        <f t="shared" si="463"/>
        <v>0.37505327055832693</v>
      </c>
      <c r="AI898" s="72">
        <f t="shared" si="464"/>
        <v>5.9505208333333309E-2</v>
      </c>
      <c r="AJ898" s="72">
        <f>(AV898-Driver!$K$179)/(Driver!$L$179-Driver!$K$179)</f>
        <v>0.10474579002497782</v>
      </c>
      <c r="AK898" s="72">
        <f>(AW898-Driver!$K$180)/(Driver!$L$180-Driver!$K$180)</f>
        <v>0.13213876160848459</v>
      </c>
      <c r="AL898" s="72">
        <f>(AX898-Driver!$K$181)/(Driver!$L$181-Driver!$K$181)</f>
        <v>0.43527477392019226</v>
      </c>
      <c r="AM898" s="72">
        <f>(AY898-Driver!$K$182)/(Driver!$L$182-Driver!$K$182)</f>
        <v>0.8345969665447821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465"/>
        <v>2.204585537918871</v>
      </c>
      <c r="AW898" s="70">
        <f t="shared" si="466"/>
        <v>13.875175577501018</v>
      </c>
      <c r="AX898" s="70">
        <f t="shared" si="467"/>
        <v>4.9174729652817302</v>
      </c>
      <c r="AY898" s="70">
        <f>IFERROR(Driver!$K$19/Data!BH898/Data!BI898*Data!BK898*Data!BL898,"")</f>
        <v>-1.012513322255769</v>
      </c>
      <c r="AZ898" s="70">
        <f t="shared" si="468"/>
        <v>9.9702159344750569</v>
      </c>
      <c r="BA898" s="70"/>
      <c r="BB898" s="70"/>
      <c r="BC898" s="70">
        <f t="shared" si="469"/>
        <v>26.172981154813037</v>
      </c>
      <c r="BD898" s="70">
        <f t="shared" si="470"/>
        <v>3.2685577110794566</v>
      </c>
      <c r="BE898" s="70">
        <f t="shared" si="471"/>
        <v>7.879495207892083E-2</v>
      </c>
      <c r="BF898" s="70">
        <f t="shared" si="472"/>
        <v>2.8175578297435848</v>
      </c>
      <c r="BG898" s="70">
        <f t="shared" si="473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219</v>
      </c>
      <c r="BS898" s="8" t="s">
        <v>771</v>
      </c>
      <c r="BT898" s="9" t="s">
        <v>774</v>
      </c>
      <c r="BU898" s="10">
        <v>160</v>
      </c>
      <c r="BV898" s="9" t="s">
        <v>390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305</v>
      </c>
      <c r="CU898" s="10"/>
      <c r="CV898" s="10"/>
      <c r="CW898" s="10"/>
      <c r="CX898" t="str">
        <f>INDEX('Data_Price '!AS$2:AS$1266,MATCH(Data!$DN898,'Data_Price '!$BE$2:$BE$1266,0))</f>
        <v>Rossignol Blackops W Dreamer XP/XP W10GW 160cm</v>
      </c>
      <c r="CY898" t="str">
        <f>INDEX('Data_Price '!AT$2:AT$1266,MATCH(Data!$DN898,'Data_Price '!$BE$2:$BE$1266,0))</f>
        <v>Sundance Ski and Board Shop</v>
      </c>
      <c r="CZ898">
        <f>INDEX('Data_Price '!AU$2:AU$1266,MATCH(Data!$DN898,'Data_Price '!$BE$2:$BE$1266,0))</f>
        <v>339.24</v>
      </c>
      <c r="DA898" t="str">
        <f>INDEX('Data_Price '!AV$2:AV$1266,MATCH(Data!$DN898,'Data_Price '!$BE$2:$BE$1266,0))</f>
        <v>https://www.google.com/url?url=https://sundanceskishop.com/products/rossignol-blackops-w-dreamer-xp-xp-w10gw%3Fvariant%3D31932166832226%26currency%3DCAD%26utm_medium%3Dproduct_sync%26utm_source%3Dgoogle%26utm_content%3Dsag_organic%26utm_campaign%3Dsag_organic&amp;rct=j&amp;q=&amp;esrc=s&amp;sa=U&amp;ved=0ahUKEwj9oLmV0KP2AhUikmoFHUBHBKAQ2SkIbA&amp;usg=AOvVaw1jS6hd191IKAAd1ioRT6Lr</v>
      </c>
      <c r="DB898" t="str">
        <f>INDEX('Data_Price '!AW$2:AW$1266,MATCH(Data!$DN898,'Data_Price '!$BE$2:$BE$1266,0))</f>
        <v>Rossignol Teen's Skis Blackops W Dreamer (xpress)</v>
      </c>
      <c r="DC898" t="str">
        <f>INDEX('Data_Price '!AX$2:AX$1266,MATCH(Data!$DN898,'Data_Price '!$BE$2:$BE$1266,0))</f>
        <v>Spoke-N-Sport</v>
      </c>
      <c r="DD898">
        <f>INDEX('Data_Price '!AY$2:AY$1266,MATCH(Data!$DN898,'Data_Price '!$BE$2:$BE$1266,0))</f>
        <v>359.99</v>
      </c>
      <c r="DE898" t="str">
        <f>INDEX('Data_Price '!AZ$2:AZ$1266,MATCH(Data!$DN898,'Data_Price '!$BE$2:$BE$1266,0))</f>
        <v>https://www.google.com/aclk?sa=L&amp;ai=DChcSEwiv7uaV0KP2AhWpKUwKHWGUBxUYABADGgJvYQ&amp;sig=AOD64_33Z-AmFCumcX5ftzJ9gLp85Qm_Qg&amp;ctype=5&amp;ved=0ahUKEwiGz-GV0KP2AhUzm2oFHcchAKMQ2ikIFw&amp;adurl=</v>
      </c>
      <c r="DF898" t="str">
        <f>INDEX('Data_Price '!BA$2:BA$1266,MATCH(Data!$DN898,'Data_Price '!$BE$2:$BE$1266,0))</f>
        <v>Rossignol Teen's Skis Blackops W Dreamer (xpress)</v>
      </c>
      <c r="DG898" t="str">
        <f>INDEX('Data_Price '!BB$2:BB$1266,MATCH(Data!$DN898,'Data_Price '!$BE$2:$BE$1266,0))</f>
        <v>SkiEssentials.com</v>
      </c>
      <c r="DH898">
        <f>INDEX('Data_Price '!BC$2:BC$1266,MATCH(Data!$DN898,'Data_Price '!$BE$2:$BE$1266,0))</f>
        <v>424.95</v>
      </c>
      <c r="DI898" t="str">
        <f>INDEX('Data_Price '!BD$2:BD$1266,MATCH(Data!$DN898,'Data_Price '!$BE$2:$BE$1266,0))</f>
        <v>https://www.google.com/aclk?sa=L&amp;ai=DChcSEwiv7uaV0KP2AhWpKUwKHWGUBxUYABAFGgJvYQ&amp;sig=AOD64_2YAFdfie3CfLMb7pzPctWAyaeCww&amp;ctype=5&amp;ved=0ahUKEwiGz-GV0KP2AhUzm2oFHcchAKMQ2ikIGQ&amp;adurl=</v>
      </c>
      <c r="DJ898" s="89" t="e">
        <f ca="1">_xll.Connector("TinyUrl.TinyUrl",DA898,0)</f>
        <v>#NAME?</v>
      </c>
      <c r="DK898" s="89" t="e">
        <f ca="1">_xll.Connector("TinyUrl.TinyUrl",DE898,0)</f>
        <v>#NAME?</v>
      </c>
      <c r="DL898" s="89" t="e">
        <f ca="1">_xll.Connector("TinyUrl.TinyUrl",DI898,0)</f>
        <v>#NAME?</v>
      </c>
      <c r="DM898" s="224" t="str">
        <f t="shared" si="474"/>
        <v>Blackops Dreamer W</v>
      </c>
      <c r="DN898" s="89" t="str">
        <f t="shared" si="475"/>
        <v xml:space="preserve"> RossignolBlackops Dreamer W160 Women's</v>
      </c>
      <c r="DO898" s="227"/>
    </row>
    <row r="899" spans="2:119" ht="15.45" customHeight="1">
      <c r="B899" s="224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#VALUE!</v>
      </c>
      <c r="F899" s="43" t="b">
        <f>CL899&gt;Driver!$F$56</f>
        <v>0</v>
      </c>
      <c r="G899" s="43" t="b">
        <f>AND(CB899&gt;Driver!$F$55,CB899&lt;Driver!$G$55)</f>
        <v>0</v>
      </c>
      <c r="H899" s="43" t="e">
        <f t="shared" si="442"/>
        <v>#VALUE!</v>
      </c>
      <c r="I899" s="43">
        <f t="shared" si="443"/>
        <v>0</v>
      </c>
      <c r="J899" s="43" t="e">
        <f t="array" ref="J899">NOT(OR(($H$9:$H$1273=TRUE)*($I$9:$I$1273&gt;0)*($BT$9:$BT$1273=BT899)*($K$9:$K$1273&gt;K899)))</f>
        <v>#VALUE!</v>
      </c>
      <c r="K899" s="72">
        <f t="shared" si="444"/>
        <v>0.63523265725670019</v>
      </c>
      <c r="L899" s="72">
        <f t="shared" si="445"/>
        <v>0.96916928531141733</v>
      </c>
      <c r="M899" s="72">
        <f t="shared" si="446"/>
        <v>0.30129602920198317</v>
      </c>
      <c r="N899" s="72">
        <f t="shared" si="447"/>
        <v>-6.8627078985644685E-2</v>
      </c>
      <c r="O899" s="72">
        <f t="shared" si="448"/>
        <v>0.26807072214714978</v>
      </c>
      <c r="P899" s="72">
        <f t="shared" si="449"/>
        <v>0.70444444444444454</v>
      </c>
      <c r="Q899" s="72"/>
      <c r="R899" s="72"/>
      <c r="S899" s="72">
        <f t="shared" si="450"/>
        <v>0.80522233629141327</v>
      </c>
      <c r="T899" s="72">
        <f t="shared" si="451"/>
        <v>0.94510668123729713</v>
      </c>
      <c r="U899" s="72">
        <f t="shared" si="452"/>
        <v>0.34510782064855761</v>
      </c>
      <c r="V899" s="72">
        <f t="shared" si="453"/>
        <v>0.61108977474728698</v>
      </c>
      <c r="W899" s="72">
        <f t="shared" si="454"/>
        <v>0.95932821972040083</v>
      </c>
      <c r="X899" s="72">
        <f t="shared" si="455"/>
        <v>3.0830714688582728E-2</v>
      </c>
      <c r="Y899" s="72">
        <f t="shared" si="456"/>
        <v>0.69870397079801683</v>
      </c>
      <c r="Z899" s="72">
        <f t="shared" si="457"/>
        <v>1.0686270789856447</v>
      </c>
      <c r="AA899" s="72">
        <f t="shared" si="458"/>
        <v>0.73192927785285022</v>
      </c>
      <c r="AB899" s="72">
        <f t="shared" si="459"/>
        <v>0.29555555555555546</v>
      </c>
      <c r="AC899" s="72"/>
      <c r="AD899" s="72"/>
      <c r="AE899" s="72">
        <f t="shared" si="460"/>
        <v>0.19477766370858668</v>
      </c>
      <c r="AF899" s="72">
        <f t="shared" si="461"/>
        <v>5.4893318762702842E-2</v>
      </c>
      <c r="AG899" s="72">
        <f t="shared" si="462"/>
        <v>0.65489217935144239</v>
      </c>
      <c r="AH899" s="72">
        <f t="shared" si="463"/>
        <v>0.38891022525271302</v>
      </c>
      <c r="AI899" s="72">
        <f t="shared" si="464"/>
        <v>4.0671780279599161E-2</v>
      </c>
      <c r="AJ899" s="72">
        <f>(AV899-Driver!$K$179)/(Driver!$L$179-Driver!$K$179)</f>
        <v>0.20916928531141726</v>
      </c>
      <c r="AK899" s="72">
        <f>(AW899-Driver!$K$180)/(Driver!$L$180-Driver!$K$180)</f>
        <v>0.48320851617745869</v>
      </c>
      <c r="AL899" s="72">
        <f>(AX899-Driver!$K$181)/(Driver!$L$181-Driver!$K$181)</f>
        <v>0.66862707898564466</v>
      </c>
      <c r="AM899" s="72">
        <f>(AY899-Driver!$K$182)/(Driver!$L$182-Driver!$K$182)</f>
        <v>0.94592927785285019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465"/>
        <v>4.402387735721069</v>
      </c>
      <c r="AW899" s="70">
        <f t="shared" si="466"/>
        <v>48.205637567370488</v>
      </c>
      <c r="AX899" s="70">
        <f t="shared" si="467"/>
        <v>7.0176437108708019</v>
      </c>
      <c r="AY899" s="70">
        <f>IFERROR(Driver!$K$19/Data!BH899/Data!BI899*Data!BK899*Data!BL899,"")</f>
        <v>-0.3309934852724562</v>
      </c>
      <c r="AZ899" s="70">
        <f t="shared" si="468"/>
        <v>41.518987341772146</v>
      </c>
      <c r="BA899" s="70"/>
      <c r="BB899" s="70"/>
      <c r="BC899" s="70">
        <f t="shared" si="469"/>
        <v>80.514904922531301</v>
      </c>
      <c r="BD899" s="70">
        <f t="shared" si="470"/>
        <v>15.428607139876421</v>
      </c>
      <c r="BE899" s="70">
        <f t="shared" si="471"/>
        <v>0.75493590382784004</v>
      </c>
      <c r="BF899" s="70">
        <f t="shared" si="472"/>
        <v>1.2525121476290648</v>
      </c>
      <c r="BG899" s="70">
        <f t="shared" si="473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219</v>
      </c>
      <c r="BS899" s="8" t="s">
        <v>493</v>
      </c>
      <c r="BT899" s="9" t="s">
        <v>499</v>
      </c>
      <c r="BU899" s="10">
        <v>177</v>
      </c>
      <c r="BV899" s="9" t="s">
        <v>222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305</v>
      </c>
      <c r="CU899" s="10"/>
      <c r="CV899" s="10"/>
      <c r="CW899" s="10"/>
      <c r="CX899" t="str">
        <f>INDEX('Data_Price '!AS$2:AS$1266,MATCH(Data!$DN899,'Data_Price '!$BE$2:$BE$1266,0))</f>
        <v>Blizzard Brahma 88 Skis</v>
      </c>
      <c r="CY899" t="str">
        <f>INDEX('Data_Price '!AT$2:AT$1266,MATCH(Data!$DN899,'Data_Price '!$BE$2:$BE$1266,0))</f>
        <v>U.S. Outdoor</v>
      </c>
      <c r="CZ899">
        <f>INDEX('Data_Price '!AU$2:AU$1266,MATCH(Data!$DN899,'Data_Price '!$BE$2:$BE$1266,0))</f>
        <v>628.95000000000005</v>
      </c>
      <c r="DA899" t="str">
        <f>INDEX('Data_Price '!AV$2:AV$1266,MATCH(Data!$DN899,'Data_Price '!$BE$2:$BE$1266,0))</f>
        <v>https://www.google.com/aclk?sa=L&amp;ai=DChcSEwj1hLWW0KP2AhWHF9QBHQtHACwYABAFGgJvYQ&amp;sig=AOD64_2BR7tdAkw76BWenNRz3op5N65tFA&amp;ctype=5&amp;ved=0ahUKEwj6qrCW0KP2AhU3mGoFHVDGCPAQ2ikIGQ&amp;adurl=</v>
      </c>
      <c r="DB899" t="str">
        <f>INDEX('Data_Price '!AW$2:AW$1266,MATCH(Data!$DN899,'Data_Price '!$BE$2:$BE$1266,0))</f>
        <v>'22 Blizzard Brahma 88 Skis 177cm</v>
      </c>
      <c r="DC899" t="str">
        <f>INDEX('Data_Price '!AX$2:AX$1266,MATCH(Data!$DN899,'Data_Price '!$BE$2:$BE$1266,0))</f>
        <v>Al's Ski Equipment Barn</v>
      </c>
      <c r="DD899">
        <f>INDEX('Data_Price '!AY$2:AY$1266,MATCH(Data!$DN899,'Data_Price '!$BE$2:$BE$1266,0))</f>
        <v>699</v>
      </c>
      <c r="DE899" t="str">
        <f>INDEX('Data_Price '!AZ$2:AZ$1266,MATCH(Data!$DN899,'Data_Price '!$BE$2:$BE$1266,0))</f>
        <v>https://www.google.com/url?url=https://www.untracked.com/p7453c92b119lr-Froogle-22_blizzard_brahma_88_skis_w_marker_squire_11_gw_bindings.html%23chsku776210&amp;rct=j&amp;q=&amp;esrc=s&amp;sa=U&amp;ved=0ahUKEwinuYGW0KP2AhVgkmoFHb7NASwQ2SkIcA&amp;usg=AOvVaw1ekOR1pRJpVMev3afdOqaF</v>
      </c>
      <c r="DF899" t="str">
        <f>INDEX('Data_Price '!BA$2:BA$1266,MATCH(Data!$DN899,'Data_Price '!$BE$2:$BE$1266,0))</f>
        <v>Blizzard Brahma 88 Ski Winter 2020/2021 177</v>
      </c>
      <c r="DG899" t="str">
        <f>INDEX('Data_Price '!BB$2:BB$1266,MATCH(Data!$DN899,'Data_Price '!$BE$2:$BE$1266,0))</f>
        <v>Equipe Sport</v>
      </c>
      <c r="DH899">
        <f>INDEX('Data_Price '!BC$2:BC$1266,MATCH(Data!$DN899,'Data_Price '!$BE$2:$BE$1266,0))</f>
        <v>699</v>
      </c>
      <c r="DI899" t="str">
        <f>INDEX('Data_Price '!BD$2:BD$1266,MATCH(Data!$DN899,'Data_Price '!$BE$2:$BE$1266,0))</f>
        <v>https://www.google.com/url?url=https://www.equipesport.com/products/brahma-89%3Fvariant%3D31948810977377%26currency%3DUSD%26utm_medium%3Dproduct_sync%26utm_source%3Dgoogle%26utm_content%3Dsag_organic%26utm_campaign%3Dsag_organic&amp;rct=j&amp;q=&amp;esrc=s&amp;sa=U&amp;ved=0ahUKEwinuYGW0KP2AhVgkmoFHb7NASwQ2SkIfA&amp;usg=AOvVaw2w8WwWU2fTqziu0vfIbHP0</v>
      </c>
      <c r="DJ899" s="89" t="e">
        <f ca="1">_xll.Connector("TinyUrl.TinyUrl",DA899,0)</f>
        <v>#NAME?</v>
      </c>
      <c r="DK899" s="89" t="e">
        <f ca="1">_xll.Connector("TinyUrl.TinyUrl",DE899,0)</f>
        <v>#NAME?</v>
      </c>
      <c r="DL899" s="89" t="e">
        <f ca="1">_xll.Connector("TinyUrl.TinyUrl",DI899,0)</f>
        <v>#NAME?</v>
      </c>
      <c r="DM899" s="224" t="str">
        <f t="shared" si="474"/>
        <v>Brahma 88</v>
      </c>
      <c r="DN899" s="89" t="str">
        <f t="shared" si="475"/>
        <v xml:space="preserve"> BlizzardBrahma 88177 Unisex</v>
      </c>
      <c r="DO899" s="227"/>
    </row>
    <row r="900" spans="2:119" ht="15.45" customHeight="1">
      <c r="B900" s="224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#VALUE!</v>
      </c>
      <c r="F900" s="43" t="b">
        <f>CL900&gt;Driver!$F$56</f>
        <v>0</v>
      </c>
      <c r="G900" s="43" t="b">
        <f>AND(CB900&gt;Driver!$F$55,CB900&lt;Driver!$G$55)</f>
        <v>0</v>
      </c>
      <c r="H900" s="43" t="e">
        <f t="shared" si="442"/>
        <v>#VALUE!</v>
      </c>
      <c r="I900" s="43">
        <f t="shared" si="443"/>
        <v>0</v>
      </c>
      <c r="J900" s="43" t="e">
        <f t="array" ref="J900">NOT(OR(($H$9:$H$1273=TRUE)*($I$9:$I$1273&gt;0)*($BT$9:$BT$1273=BT900)*($K$9:$K$1273&gt;K900)))</f>
        <v>#VALUE!</v>
      </c>
      <c r="K900" s="72">
        <f t="shared" si="444"/>
        <v>0.7193042164089456</v>
      </c>
      <c r="L900" s="72">
        <f t="shared" si="445"/>
        <v>0.87675126903553302</v>
      </c>
      <c r="M900" s="72">
        <f t="shared" si="446"/>
        <v>0.56185716378235839</v>
      </c>
      <c r="N900" s="72">
        <f t="shared" si="447"/>
        <v>0.38795927401505081</v>
      </c>
      <c r="O900" s="72">
        <f t="shared" si="448"/>
        <v>0.30485077942352723</v>
      </c>
      <c r="P900" s="72">
        <f t="shared" si="449"/>
        <v>0.9927614379084968</v>
      </c>
      <c r="Q900" s="72"/>
      <c r="R900" s="72"/>
      <c r="S900" s="72">
        <f t="shared" si="450"/>
        <v>0.68543766778946202</v>
      </c>
      <c r="T900" s="72">
        <f t="shared" si="451"/>
        <v>0.93518985762643003</v>
      </c>
      <c r="U900" s="72">
        <f t="shared" si="452"/>
        <v>0.96800824189548829</v>
      </c>
      <c r="V900" s="72">
        <f t="shared" si="453"/>
        <v>0.73539545198702971</v>
      </c>
      <c r="W900" s="72">
        <f t="shared" si="454"/>
        <v>0.96339232536373698</v>
      </c>
      <c r="X900" s="72">
        <f t="shared" si="455"/>
        <v>0.12324873096446699</v>
      </c>
      <c r="Y900" s="72">
        <f t="shared" si="456"/>
        <v>0.43814283621764166</v>
      </c>
      <c r="Z900" s="72">
        <f t="shared" si="457"/>
        <v>0.61204072598494919</v>
      </c>
      <c r="AA900" s="72">
        <f t="shared" si="458"/>
        <v>0.69514922057647277</v>
      </c>
      <c r="AB900" s="72">
        <f t="shared" si="459"/>
        <v>7.2385620915031978E-3</v>
      </c>
      <c r="AC900" s="72"/>
      <c r="AD900" s="72"/>
      <c r="AE900" s="72">
        <f t="shared" si="460"/>
        <v>0.31456233221053792</v>
      </c>
      <c r="AF900" s="72">
        <f t="shared" si="461"/>
        <v>6.481014237356994E-2</v>
      </c>
      <c r="AG900" s="72">
        <f t="shared" si="462"/>
        <v>3.1991758104511728E-2</v>
      </c>
      <c r="AH900" s="72">
        <f t="shared" si="463"/>
        <v>0.26460454801297029</v>
      </c>
      <c r="AI900" s="72">
        <f t="shared" si="464"/>
        <v>3.6607674636263063E-2</v>
      </c>
      <c r="AJ900" s="72">
        <f>(AV900-Driver!$K$179)/(Driver!$L$179-Driver!$K$179)</f>
        <v>0.116751269035533</v>
      </c>
      <c r="AK900" s="72">
        <f>(AW900-Driver!$K$180)/(Driver!$L$180-Driver!$K$180)</f>
        <v>0.17017040617917825</v>
      </c>
      <c r="AL900" s="72">
        <f>(AX900-Driver!$K$181)/(Driver!$L$181-Driver!$K$181)</f>
        <v>0.21204072598494911</v>
      </c>
      <c r="AM900" s="72">
        <f>(AY900-Driver!$K$182)/(Driver!$L$182-Driver!$K$182)</f>
        <v>0.90914922057647274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465"/>
        <v>2.4572649572649574</v>
      </c>
      <c r="AW900" s="70">
        <f t="shared" si="466"/>
        <v>17.594219759901261</v>
      </c>
      <c r="AX900" s="70">
        <f t="shared" si="467"/>
        <v>2.9083665338645419</v>
      </c>
      <c r="AY900" s="70">
        <f>IFERROR(Driver!$K$19/Data!BH900/Data!BI900*Data!BK900*Data!BL900,"")</f>
        <v>-0.55614230635344941</v>
      </c>
      <c r="AZ900" s="70">
        <f t="shared" si="468"/>
        <v>15.241995532390169</v>
      </c>
      <c r="BA900" s="70"/>
      <c r="BB900" s="70"/>
      <c r="BC900" s="70">
        <f t="shared" si="469"/>
        <v>18.381764641063615</v>
      </c>
      <c r="BD900" s="70">
        <f t="shared" si="470"/>
        <v>4.8350629312986797</v>
      </c>
      <c r="BE900" s="70">
        <f t="shared" si="471"/>
        <v>6.8174498735120062E-2</v>
      </c>
      <c r="BF900" s="70">
        <f t="shared" si="472"/>
        <v>15.291965095050241</v>
      </c>
      <c r="BG900" s="70">
        <f t="shared" si="473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219</v>
      </c>
      <c r="BS900" s="8" t="s">
        <v>855</v>
      </c>
      <c r="BT900" s="9" t="s">
        <v>862</v>
      </c>
      <c r="BU900" s="10">
        <v>166</v>
      </c>
      <c r="BV900" s="9" t="s">
        <v>390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305</v>
      </c>
      <c r="CU900" s="9" t="s">
        <v>302</v>
      </c>
      <c r="CV900" s="10"/>
      <c r="CW900" s="10"/>
      <c r="CX900" t="e">
        <f>INDEX('Data_Price '!AS$2:AS$1266,MATCH(Data!$DN900,'Data_Price '!$BE$2:$BE$1266,0))</f>
        <v>#N/A</v>
      </c>
      <c r="CY900" t="e">
        <f>INDEX('Data_Price '!AT$2:AT$1266,MATCH(Data!$DN900,'Data_Price '!$BE$2:$BE$1266,0))</f>
        <v>#N/A</v>
      </c>
      <c r="CZ900" t="e">
        <f>INDEX('Data_Price '!AU$2:AU$1266,MATCH(Data!$DN900,'Data_Price '!$BE$2:$BE$1266,0))</f>
        <v>#N/A</v>
      </c>
      <c r="DA900" t="e">
        <f>INDEX('Data_Price '!AV$2:AV$1266,MATCH(Data!$DN900,'Data_Price '!$BE$2:$BE$1266,0))</f>
        <v>#N/A</v>
      </c>
      <c r="DB900" t="e">
        <f>INDEX('Data_Price '!AW$2:AW$1266,MATCH(Data!$DN900,'Data_Price '!$BE$2:$BE$1266,0))</f>
        <v>#N/A</v>
      </c>
      <c r="DC900" t="e">
        <f>INDEX('Data_Price '!AX$2:AX$1266,MATCH(Data!$DN900,'Data_Price '!$BE$2:$BE$1266,0))</f>
        <v>#N/A</v>
      </c>
      <c r="DD900" t="e">
        <f>INDEX('Data_Price '!AY$2:AY$1266,MATCH(Data!$DN900,'Data_Price '!$BE$2:$BE$1266,0))</f>
        <v>#N/A</v>
      </c>
      <c r="DE900" t="e">
        <f>INDEX('Data_Price '!AZ$2:AZ$1266,MATCH(Data!$DN900,'Data_Price '!$BE$2:$BE$1266,0))</f>
        <v>#N/A</v>
      </c>
      <c r="DF900" t="e">
        <f>INDEX('Data_Price '!BA$2:BA$1266,MATCH(Data!$DN900,'Data_Price '!$BE$2:$BE$1266,0))</f>
        <v>#N/A</v>
      </c>
      <c r="DG900" t="e">
        <f>INDEX('Data_Price '!BB$2:BB$1266,MATCH(Data!$DN900,'Data_Price '!$BE$2:$BE$1266,0))</f>
        <v>#N/A</v>
      </c>
      <c r="DH900" t="e">
        <f>INDEX('Data_Price '!BC$2:BC$1266,MATCH(Data!$DN900,'Data_Price '!$BE$2:$BE$1266,0))</f>
        <v>#N/A</v>
      </c>
      <c r="DI900" t="e">
        <f>INDEX('Data_Price '!BD$2:BD$1266,MATCH(Data!$DN900,'Data_Price '!$BE$2:$BE$1266,0))</f>
        <v>#N/A</v>
      </c>
      <c r="DJ900" s="89" t="e">
        <f ca="1">_xll.Connector("TinyUrl.TinyUrl",DA900,0)</f>
        <v>#NAME?</v>
      </c>
      <c r="DK900" s="89" t="e">
        <f ca="1">_xll.Connector("TinyUrl.TinyUrl",DE900,0)</f>
        <v>#NAME?</v>
      </c>
      <c r="DL900" s="89" t="e">
        <f ca="1">_xll.Connector("TinyUrl.TinyUrl",DI900,0)</f>
        <v>#NAME?</v>
      </c>
      <c r="DM900" s="224" t="str">
        <f t="shared" si="474"/>
        <v>Blaze 86 W</v>
      </c>
      <c r="DN900" s="89" t="str">
        <f t="shared" si="475"/>
        <v xml:space="preserve"> VölklBlaze 86 W166 Women's</v>
      </c>
      <c r="DO900" s="227" t="s">
        <v>1086</v>
      </c>
    </row>
    <row r="901" spans="2:119" ht="15.45" customHeight="1">
      <c r="B901" s="224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#VALUE!</v>
      </c>
      <c r="F901" s="43" t="b">
        <f>CL901&gt;Driver!$F$56</f>
        <v>0</v>
      </c>
      <c r="G901" s="43" t="b">
        <f>AND(CB901&gt;Driver!$F$55,CB901&lt;Driver!$G$55)</f>
        <v>0</v>
      </c>
      <c r="H901" s="43" t="e">
        <f t="shared" si="442"/>
        <v>#VALUE!</v>
      </c>
      <c r="I901" s="43">
        <f t="shared" si="443"/>
        <v>0</v>
      </c>
      <c r="J901" s="43" t="e">
        <f t="array" ref="J901">NOT(OR(($H$9:$H$1273=TRUE)*($I$9:$I$1273&gt;0)*($BT$9:$BT$1273=BT901)*($K$9:$K$1273&gt;K901)))</f>
        <v>#VALUE!</v>
      </c>
      <c r="K901" s="72">
        <f t="shared" si="444"/>
        <v>0.59032142004815213</v>
      </c>
      <c r="L901" s="72">
        <f t="shared" si="445"/>
        <v>0.85082910321489003</v>
      </c>
      <c r="M901" s="72">
        <f t="shared" si="446"/>
        <v>0.32981373688141424</v>
      </c>
      <c r="N901" s="72">
        <f t="shared" si="447"/>
        <v>2.6231581610067667E-2</v>
      </c>
      <c r="O901" s="72">
        <f t="shared" si="448"/>
        <v>0.31248250485116857</v>
      </c>
      <c r="P901" s="72">
        <f t="shared" si="449"/>
        <v>0.6507271241830066</v>
      </c>
      <c r="Q901" s="72"/>
      <c r="R901" s="72"/>
      <c r="S901" s="72">
        <f t="shared" si="450"/>
        <v>0.81892167367557211</v>
      </c>
      <c r="T901" s="72">
        <f t="shared" si="451"/>
        <v>0.99911748821659374</v>
      </c>
      <c r="U901" s="72">
        <f t="shared" si="452"/>
        <v>0.47334271275630713</v>
      </c>
      <c r="V901" s="72">
        <f t="shared" si="453"/>
        <v>0.61588047701777326</v>
      </c>
      <c r="W901" s="72">
        <f t="shared" si="454"/>
        <v>0.96135131880043356</v>
      </c>
      <c r="X901" s="72">
        <f t="shared" si="455"/>
        <v>0.14917089678510997</v>
      </c>
      <c r="Y901" s="72">
        <f t="shared" si="456"/>
        <v>0.67018626311858576</v>
      </c>
      <c r="Z901" s="72">
        <f t="shared" si="457"/>
        <v>0.97376841838993233</v>
      </c>
      <c r="AA901" s="72">
        <f t="shared" si="458"/>
        <v>0.68751749514883143</v>
      </c>
      <c r="AB901" s="72">
        <f t="shared" si="459"/>
        <v>0.3492728758169934</v>
      </c>
      <c r="AC901" s="72"/>
      <c r="AD901" s="72"/>
      <c r="AE901" s="72">
        <f t="shared" si="460"/>
        <v>0.18107832632442789</v>
      </c>
      <c r="AF901" s="72">
        <f t="shared" si="461"/>
        <v>8.8251178340625902E-4</v>
      </c>
      <c r="AG901" s="72">
        <f t="shared" si="462"/>
        <v>0.52665728724369287</v>
      </c>
      <c r="AH901" s="72">
        <f t="shared" si="463"/>
        <v>0.38411952298222674</v>
      </c>
      <c r="AI901" s="72">
        <f t="shared" si="464"/>
        <v>3.8648681199566423E-2</v>
      </c>
      <c r="AJ901" s="72">
        <f>(AV901-Driver!$K$179)/(Driver!$L$179-Driver!$K$179)</f>
        <v>0.38917089678510997</v>
      </c>
      <c r="AK901" s="72">
        <f>(AW901-Driver!$K$180)/(Driver!$L$180-Driver!$K$180)</f>
        <v>0.52176289562466727</v>
      </c>
      <c r="AL901" s="72">
        <f>(AX901-Driver!$K$181)/(Driver!$L$181-Driver!$K$181)</f>
        <v>0.57376841838993231</v>
      </c>
      <c r="AM901" s="72">
        <f>(AY901-Driver!$K$182)/(Driver!$L$182-Driver!$K$182)</f>
        <v>0.90151749514883139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465"/>
        <v>8.1908831908831914</v>
      </c>
      <c r="AW901" s="70">
        <f t="shared" si="466"/>
        <v>51.975799026538155</v>
      </c>
      <c r="AX901" s="70">
        <f t="shared" si="467"/>
        <v>6.1639157655093912</v>
      </c>
      <c r="AY901" s="70">
        <f>IFERROR(Driver!$K$19/Data!BH901/Data!BI901*Data!BK901*Data!BL901,"")</f>
        <v>-0.60285985140607379</v>
      </c>
      <c r="AZ901" s="70">
        <f t="shared" si="468"/>
        <v>46.414743112434842</v>
      </c>
      <c r="BA901" s="70"/>
      <c r="BB901" s="70"/>
      <c r="BC901" s="70">
        <f t="shared" si="469"/>
        <v>87.620846459942896</v>
      </c>
      <c r="BD901" s="70">
        <f t="shared" si="470"/>
        <v>10.648746423695686</v>
      </c>
      <c r="BE901" s="70">
        <f t="shared" si="471"/>
        <v>0.62672388738149731</v>
      </c>
      <c r="BF901" s="70">
        <f t="shared" si="472"/>
        <v>1.7935883124922098</v>
      </c>
      <c r="BG901" s="70">
        <f t="shared" si="473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219</v>
      </c>
      <c r="BS901" s="8" t="s">
        <v>710</v>
      </c>
      <c r="BT901" s="9" t="s">
        <v>711</v>
      </c>
      <c r="BU901" s="10">
        <v>179</v>
      </c>
      <c r="BV901" s="9" t="s">
        <v>222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305</v>
      </c>
      <c r="CU901" s="10"/>
      <c r="CV901" s="10"/>
      <c r="CW901" s="10"/>
      <c r="CX901" t="str">
        <f>INDEX('Data_Price '!AS$2:AS$1266,MATCH(Data!$DN901,'Data_Price '!$BE$2:$BE$1266,0))</f>
        <v>Liberty Skis Evolv 100 Skis 2022 size 179cm For Men</v>
      </c>
      <c r="CY901" t="str">
        <f>INDEX('Data_Price '!AT$2:AT$1266,MATCH(Data!$DN901,'Data_Price '!$BE$2:$BE$1266,0))</f>
        <v>Skis.com</v>
      </c>
      <c r="CZ901">
        <f>INDEX('Data_Price '!AU$2:AU$1266,MATCH(Data!$DN901,'Data_Price '!$BE$2:$BE$1266,0))</f>
        <v>699.99</v>
      </c>
      <c r="DA901" t="str">
        <f>INDEX('Data_Price '!AV$2:AV$1266,MATCH(Data!$DN901,'Data_Price '!$BE$2:$BE$1266,0))</f>
        <v>https://www.google.com/url?url=https://www.skis.com/Liberty-Skis-Evolv-100-Skis-2022-2022/923508P,default,pd.html%3Fsrc%3Dcpc&amp;rct=j&amp;q=&amp;esrc=s&amp;sa=U&amp;ved=0ahUKEwi5u-6W0KP2AhWylWoFHYeIAhwQ2SkILw&amp;usg=AOvVaw21GQ-n3KbxrOsor5xwHfX2</v>
      </c>
      <c r="DB901">
        <f>INDEX('Data_Price '!AW$2:AW$1266,MATCH(Data!$DN901,'Data_Price '!$BE$2:$BE$1266,0))</f>
        <v>0</v>
      </c>
      <c r="DC901">
        <f>INDEX('Data_Price '!AX$2:AX$1266,MATCH(Data!$DN901,'Data_Price '!$BE$2:$BE$1266,0))</f>
        <v>0</v>
      </c>
      <c r="DD901">
        <f>INDEX('Data_Price '!AY$2:AY$1266,MATCH(Data!$DN901,'Data_Price '!$BE$2:$BE$1266,0))</f>
        <v>0</v>
      </c>
      <c r="DE901">
        <f>INDEX('Data_Price '!AZ$2:AZ$1266,MATCH(Data!$DN901,'Data_Price '!$BE$2:$BE$1266,0))</f>
        <v>0</v>
      </c>
      <c r="DF901">
        <f>INDEX('Data_Price '!BA$2:BA$1266,MATCH(Data!$DN901,'Data_Price '!$BE$2:$BE$1266,0))</f>
        <v>0</v>
      </c>
      <c r="DG901">
        <f>INDEX('Data_Price '!BB$2:BB$1266,MATCH(Data!$DN901,'Data_Price '!$BE$2:$BE$1266,0))</f>
        <v>0</v>
      </c>
      <c r="DH901">
        <f>INDEX('Data_Price '!BC$2:BC$1266,MATCH(Data!$DN901,'Data_Price '!$BE$2:$BE$1266,0))</f>
        <v>0</v>
      </c>
      <c r="DI901">
        <f>INDEX('Data_Price '!BD$2:BD$1266,MATCH(Data!$DN901,'Data_Price '!$BE$2:$BE$1266,0))</f>
        <v>0</v>
      </c>
      <c r="DJ901" s="89" t="e">
        <f ca="1">_xll.Connector("TinyUrl.TinyUrl",DA901,0)</f>
        <v>#NAME?</v>
      </c>
      <c r="DK901" s="89" t="e">
        <f ca="1">_xll.Connector("TinyUrl.TinyUrl",DE901,0)</f>
        <v>#NAME?</v>
      </c>
      <c r="DL901" s="89" t="e">
        <f ca="1">_xll.Connector("TinyUrl.TinyUrl",DI901,0)</f>
        <v>#NAME?</v>
      </c>
      <c r="DM901" s="224" t="str">
        <f t="shared" si="474"/>
        <v>Evolv 100</v>
      </c>
      <c r="DN901" s="89" t="str">
        <f t="shared" si="475"/>
        <v xml:space="preserve"> LibertyEvolv 100179 Unisex</v>
      </c>
      <c r="DO901" s="227"/>
    </row>
    <row r="902" spans="2:119" ht="15.45" customHeight="1">
      <c r="B902" s="224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#VALUE!</v>
      </c>
      <c r="F902" s="43" t="b">
        <f>CL902&gt;Driver!$F$56</f>
        <v>1</v>
      </c>
      <c r="G902" s="43" t="b">
        <f>AND(CB902&gt;Driver!$F$55,CB902&lt;Driver!$G$55)</f>
        <v>0</v>
      </c>
      <c r="H902" s="43" t="e">
        <f t="shared" si="442"/>
        <v>#VALUE!</v>
      </c>
      <c r="I902" s="43">
        <f t="shared" si="443"/>
        <v>0</v>
      </c>
      <c r="J902" s="43" t="e">
        <f t="array" ref="J902">NOT(OR(($H$9:$H$1273=TRUE)*($I$9:$I$1273&gt;0)*($BT$9:$BT$1273=BT902)*($K$9:$K$1273&gt;K902)))</f>
        <v>#VALUE!</v>
      </c>
      <c r="K902" s="72">
        <f t="shared" si="444"/>
        <v>0.68095959702118769</v>
      </c>
      <c r="L902" s="72">
        <f t="shared" si="445"/>
        <v>0.8546740794456531</v>
      </c>
      <c r="M902" s="72">
        <f t="shared" si="446"/>
        <v>0.50724511459672228</v>
      </c>
      <c r="N902" s="72">
        <f t="shared" si="447"/>
        <v>0.25073041168658694</v>
      </c>
      <c r="O902" s="72">
        <f t="shared" si="448"/>
        <v>0.3408088536722077</v>
      </c>
      <c r="P902" s="72">
        <f t="shared" si="449"/>
        <v>0.93019607843137253</v>
      </c>
      <c r="Q902" s="72"/>
      <c r="R902" s="72"/>
      <c r="S902" s="72">
        <f t="shared" si="450"/>
        <v>0.6770051434544837</v>
      </c>
      <c r="T902" s="72">
        <f t="shared" si="451"/>
        <v>0.91907245182700426</v>
      </c>
      <c r="U902" s="72">
        <f t="shared" si="452"/>
        <v>0.9737835270912133</v>
      </c>
      <c r="V902" s="72">
        <f t="shared" si="453"/>
        <v>0.63934008290180033</v>
      </c>
      <c r="W902" s="72">
        <f t="shared" si="454"/>
        <v>0.89133738601823709</v>
      </c>
      <c r="X902" s="72">
        <f t="shared" si="455"/>
        <v>0.14532592055434695</v>
      </c>
      <c r="Y902" s="72">
        <f t="shared" si="456"/>
        <v>0.49275488540327766</v>
      </c>
      <c r="Z902" s="72">
        <f t="shared" si="457"/>
        <v>0.74926958831341306</v>
      </c>
      <c r="AA902" s="72">
        <f t="shared" si="458"/>
        <v>0.6591911463277923</v>
      </c>
      <c r="AB902" s="72">
        <f t="shared" si="459"/>
        <v>6.9803921568627483E-2</v>
      </c>
      <c r="AC902" s="72"/>
      <c r="AD902" s="72"/>
      <c r="AE902" s="72">
        <f t="shared" si="460"/>
        <v>0.32299485654551635</v>
      </c>
      <c r="AF902" s="72">
        <f t="shared" si="461"/>
        <v>8.0927548172995772E-2</v>
      </c>
      <c r="AG902" s="72">
        <f t="shared" si="462"/>
        <v>2.6216472908786662E-2</v>
      </c>
      <c r="AH902" s="72">
        <f t="shared" si="463"/>
        <v>0.36065991709819961</v>
      </c>
      <c r="AI902" s="72">
        <f t="shared" si="464"/>
        <v>0.1086626139817629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0.10874526708467959</v>
      </c>
      <c r="AL902" s="72">
        <f>(AX902-Driver!$K$181)/(Driver!$L$181-Driver!$K$181)</f>
        <v>0.34926958831341298</v>
      </c>
      <c r="AM902" s="72">
        <f>(AY902-Driver!$K$182)/(Driver!$L$182-Driver!$K$182)</f>
        <v>0.87319114632779227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465"/>
        <v>1.9926061592728257</v>
      </c>
      <c r="AW902" s="70">
        <f t="shared" si="466"/>
        <v>11.587569014680689</v>
      </c>
      <c r="AX902" s="70">
        <f t="shared" si="467"/>
        <v>4.143426294820717</v>
      </c>
      <c r="AY902" s="70">
        <f>IFERROR(Driver!$K$19/Data!BH902/Data!BI902*Data!BK902*Data!BL902,"")</f>
        <v>-0.77625936502461568</v>
      </c>
      <c r="AZ902" s="70">
        <f t="shared" si="468"/>
        <v>8.2204020848845865</v>
      </c>
      <c r="BA902" s="70"/>
      <c r="BB902" s="70"/>
      <c r="BC902" s="70">
        <f t="shared" si="469"/>
        <v>14.007755646552189</v>
      </c>
      <c r="BD902" s="70">
        <f t="shared" si="470"/>
        <v>3.4087010764026835</v>
      </c>
      <c r="BE902" s="70">
        <f t="shared" si="471"/>
        <v>7.3948753684969809E-2</v>
      </c>
      <c r="BF902" s="70">
        <f t="shared" si="472"/>
        <v>4.4431859840339669</v>
      </c>
      <c r="BG902" s="70">
        <f t="shared" si="473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219</v>
      </c>
      <c r="BS902" s="8" t="s">
        <v>771</v>
      </c>
      <c r="BT902" s="9" t="s">
        <v>774</v>
      </c>
      <c r="BU902" s="10">
        <v>150</v>
      </c>
      <c r="BV902" s="9" t="s">
        <v>390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305</v>
      </c>
      <c r="CU902" s="10"/>
      <c r="CV902" s="10"/>
      <c r="CW902" s="10"/>
      <c r="CX902">
        <f>INDEX('Data_Price '!AS$2:AS$1266,MATCH(Data!$DN902,'Data_Price '!$BE$2:$BE$1266,0))</f>
        <v>0</v>
      </c>
      <c r="CY902">
        <f>INDEX('Data_Price '!AT$2:AT$1266,MATCH(Data!$DN902,'Data_Price '!$BE$2:$BE$1266,0))</f>
        <v>0</v>
      </c>
      <c r="CZ902">
        <f>INDEX('Data_Price '!AU$2:AU$1266,MATCH(Data!$DN902,'Data_Price '!$BE$2:$BE$1266,0))</f>
        <v>0</v>
      </c>
      <c r="DA902">
        <f>INDEX('Data_Price '!AV$2:AV$1266,MATCH(Data!$DN902,'Data_Price '!$BE$2:$BE$1266,0))</f>
        <v>0</v>
      </c>
      <c r="DB902">
        <f>INDEX('Data_Price '!AW$2:AW$1266,MATCH(Data!$DN902,'Data_Price '!$BE$2:$BE$1266,0))</f>
        <v>0</v>
      </c>
      <c r="DC902">
        <f>INDEX('Data_Price '!AX$2:AX$1266,MATCH(Data!$DN902,'Data_Price '!$BE$2:$BE$1266,0))</f>
        <v>0</v>
      </c>
      <c r="DD902">
        <f>INDEX('Data_Price '!AY$2:AY$1266,MATCH(Data!$DN902,'Data_Price '!$BE$2:$BE$1266,0))</f>
        <v>0</v>
      </c>
      <c r="DE902">
        <f>INDEX('Data_Price '!AZ$2:AZ$1266,MATCH(Data!$DN902,'Data_Price '!$BE$2:$BE$1266,0))</f>
        <v>0</v>
      </c>
      <c r="DF902">
        <f>INDEX('Data_Price '!BA$2:BA$1266,MATCH(Data!$DN902,'Data_Price '!$BE$2:$BE$1266,0))</f>
        <v>0</v>
      </c>
      <c r="DG902">
        <f>INDEX('Data_Price '!BB$2:BB$1266,MATCH(Data!$DN902,'Data_Price '!$BE$2:$BE$1266,0))</f>
        <v>0</v>
      </c>
      <c r="DH902">
        <f>INDEX('Data_Price '!BC$2:BC$1266,MATCH(Data!$DN902,'Data_Price '!$BE$2:$BE$1266,0))</f>
        <v>0</v>
      </c>
      <c r="DI902">
        <f>INDEX('Data_Price '!BD$2:BD$1266,MATCH(Data!$DN902,'Data_Price '!$BE$2:$BE$1266,0))</f>
        <v>0</v>
      </c>
      <c r="DJ902" s="89" t="e">
        <f ca="1">_xll.Connector("TinyUrl.TinyUrl",DA902,0)</f>
        <v>#NAME?</v>
      </c>
      <c r="DK902" s="89" t="e">
        <f ca="1">_xll.Connector("TinyUrl.TinyUrl",DE902,0)</f>
        <v>#NAME?</v>
      </c>
      <c r="DL902" s="89" t="e">
        <f ca="1">_xll.Connector("TinyUrl.TinyUrl",DI902,0)</f>
        <v>#NAME?</v>
      </c>
      <c r="DM902" s="224" t="str">
        <f t="shared" si="474"/>
        <v>Blackops Dreamer W</v>
      </c>
      <c r="DN902" s="89" t="str">
        <f t="shared" si="475"/>
        <v xml:space="preserve"> RossignolBlackops Dreamer W150 Women's</v>
      </c>
      <c r="DO902" s="227"/>
    </row>
    <row r="903" spans="2:119" ht="15.45" customHeight="1">
      <c r="B903" s="224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#VALUE!</v>
      </c>
      <c r="F903" s="43" t="b">
        <f>CL903&gt;Driver!$F$56</f>
        <v>0</v>
      </c>
      <c r="G903" s="43" t="b">
        <f>AND(CB903&gt;Driver!$F$55,CB903&lt;Driver!$G$55)</f>
        <v>0</v>
      </c>
      <c r="H903" s="43" t="e">
        <f t="shared" si="442"/>
        <v>#VALUE!</v>
      </c>
      <c r="I903" s="43">
        <f t="shared" si="443"/>
        <v>0</v>
      </c>
      <c r="J903" s="43" t="e">
        <f t="array" ref="J903">NOT(OR(($H$9:$H$1273=TRUE)*($I$9:$I$1273&gt;0)*($BT$9:$BT$1273=BT903)*($K$9:$K$1273&gt;K903)))</f>
        <v>#VALUE!</v>
      </c>
      <c r="K903" s="72">
        <f t="shared" si="444"/>
        <v>0.65208508728920234</v>
      </c>
      <c r="L903" s="72">
        <f t="shared" si="445"/>
        <v>0.82647328982354362</v>
      </c>
      <c r="M903" s="72">
        <f t="shared" si="446"/>
        <v>0.47769688475486094</v>
      </c>
      <c r="N903" s="72">
        <f t="shared" si="447"/>
        <v>0.18179978498703586</v>
      </c>
      <c r="O903" s="72">
        <f t="shared" si="448"/>
        <v>0.26488564051937702</v>
      </c>
      <c r="P903" s="72">
        <f t="shared" si="449"/>
        <v>0.98640522875816994</v>
      </c>
      <c r="Q903" s="72"/>
      <c r="R903" s="72"/>
      <c r="S903" s="72">
        <f t="shared" si="450"/>
        <v>0.68572048557420273</v>
      </c>
      <c r="T903" s="72">
        <f t="shared" si="451"/>
        <v>0.76661553461096188</v>
      </c>
      <c r="U903" s="72">
        <f t="shared" si="452"/>
        <v>9.9999999999999978E-2</v>
      </c>
      <c r="V903" s="72">
        <f t="shared" si="453"/>
        <v>0.60381625206887657</v>
      </c>
      <c r="W903" s="72">
        <f t="shared" si="454"/>
        <v>0.97702508960573475</v>
      </c>
      <c r="X903" s="72">
        <f t="shared" si="455"/>
        <v>0.17352671017645638</v>
      </c>
      <c r="Y903" s="72">
        <f t="shared" si="456"/>
        <v>0.52230311524513906</v>
      </c>
      <c r="Z903" s="72">
        <f t="shared" si="457"/>
        <v>0.81820021501296414</v>
      </c>
      <c r="AA903" s="72">
        <f t="shared" si="458"/>
        <v>0.73511435948062298</v>
      </c>
      <c r="AB903" s="72">
        <f t="shared" si="459"/>
        <v>1.3594771241830117E-2</v>
      </c>
      <c r="AC903" s="72"/>
      <c r="AD903" s="72"/>
      <c r="AE903" s="72">
        <f t="shared" si="460"/>
        <v>0.31427951442579727</v>
      </c>
      <c r="AF903" s="72">
        <f t="shared" si="461"/>
        <v>0.23338446538903815</v>
      </c>
      <c r="AG903" s="72">
        <f t="shared" si="462"/>
        <v>0.9</v>
      </c>
      <c r="AH903" s="72">
        <f t="shared" si="463"/>
        <v>0.39618374793112338</v>
      </c>
      <c r="AI903" s="72">
        <f t="shared" si="464"/>
        <v>2.2974910394265243E-2</v>
      </c>
      <c r="AJ903" s="72">
        <f>(AV903-Driver!$K$179)/(Driver!$L$179-Driver!$K$179)</f>
        <v>6.6473289823543627E-2</v>
      </c>
      <c r="AK903" s="72">
        <f>(AW903-Driver!$K$180)/(Driver!$L$180-Driver!$K$180)</f>
        <v>0.17222942350764078</v>
      </c>
      <c r="AL903" s="72">
        <f>(AX903-Driver!$K$181)/(Driver!$L$181-Driver!$K$181)</f>
        <v>0.41820021501296406</v>
      </c>
      <c r="AM903" s="72">
        <f>(AY903-Driver!$K$182)/(Driver!$L$182-Driver!$K$182)</f>
        <v>0.94911435948062295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465"/>
        <v>1.3990638990638991</v>
      </c>
      <c r="AW903" s="70">
        <f t="shared" si="466"/>
        <v>17.795567256264345</v>
      </c>
      <c r="AX903" s="70">
        <f t="shared" si="467"/>
        <v>4.7638019351166765</v>
      </c>
      <c r="AY903" s="70">
        <f>IFERROR(Driver!$K$19/Data!BH903/Data!BI903*Data!BK903*Data!BL903,"")</f>
        <v>-0.31149603402731235</v>
      </c>
      <c r="AZ903" s="70">
        <f t="shared" si="468"/>
        <v>13.343261355174981</v>
      </c>
      <c r="BA903" s="70"/>
      <c r="BB903" s="70"/>
      <c r="BC903" s="70">
        <f t="shared" si="469"/>
        <v>18.528464192125956</v>
      </c>
      <c r="BD903" s="70">
        <f t="shared" si="470"/>
        <v>31.224757348709812</v>
      </c>
      <c r="BE903" s="70">
        <f t="shared" si="471"/>
        <v>1</v>
      </c>
      <c r="BF903" s="70">
        <f t="shared" si="472"/>
        <v>0.4310188604914561</v>
      </c>
      <c r="BG903" s="70">
        <f t="shared" si="473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219</v>
      </c>
      <c r="BS903" s="8" t="s">
        <v>550</v>
      </c>
      <c r="BT903" s="9" t="s">
        <v>556</v>
      </c>
      <c r="BU903" s="10">
        <v>160</v>
      </c>
      <c r="BV903" s="9" t="s">
        <v>390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307</v>
      </c>
      <c r="CU903" s="10"/>
      <c r="CV903" s="10"/>
      <c r="CW903" s="10"/>
      <c r="CX903" t="str">
        <f>INDEX('Data_Price '!AS$2:AS$1266,MATCH(Data!$DN903,'Data_Price '!$BE$2:$BE$1266,0))</f>
        <v>Elan Element Skis W Elan El 10 GW Demo Bindings Used Demo Skis 160cm</v>
      </c>
      <c r="CY903" t="str">
        <f>INDEX('Data_Price '!AT$2:AT$1266,MATCH(Data!$DN903,'Data_Price '!$BE$2:$BE$1266,0))</f>
        <v>Powder7 Ski Shop</v>
      </c>
      <c r="CZ903" t="str">
        <f>INDEX('Data_Price '!AU$2:AU$1266,MATCH(Data!$DN903,'Data_Price '!$BE$2:$BE$1266,0))</f>
        <v>$379.99 used</v>
      </c>
      <c r="DA903" t="str">
        <f>INDEX('Data_Price '!AV$2:AV$1266,MATCH(Data!$DN903,'Data_Price '!$BE$2:$BE$1266,0))</f>
        <v>https://www.google.com/url?url=https://www.powder7.com/Elan-Element-Skis-160cm-Used-2021/for-sale%3Futm_source%3Dfeed%26utm_medium%3Dfree&amp;rct=j&amp;q=&amp;esrc=s&amp;sa=U&amp;ved=0ahUKEwi60MSX0KP2AhX5lGoFHaQ2DE4QsDwIVg&amp;usg=AOvVaw0nNub-nhZLSotUoV7oAD9g</v>
      </c>
      <c r="DB903">
        <f>INDEX('Data_Price '!AW$2:AW$1266,MATCH(Data!$DN903,'Data_Price '!$BE$2:$BE$1266,0))</f>
        <v>0</v>
      </c>
      <c r="DC903">
        <f>INDEX('Data_Price '!AX$2:AX$1266,MATCH(Data!$DN903,'Data_Price '!$BE$2:$BE$1266,0))</f>
        <v>0</v>
      </c>
      <c r="DD903">
        <f>INDEX('Data_Price '!AY$2:AY$1266,MATCH(Data!$DN903,'Data_Price '!$BE$2:$BE$1266,0))</f>
        <v>0</v>
      </c>
      <c r="DE903">
        <f>INDEX('Data_Price '!AZ$2:AZ$1266,MATCH(Data!$DN903,'Data_Price '!$BE$2:$BE$1266,0))</f>
        <v>0</v>
      </c>
      <c r="DF903">
        <f>INDEX('Data_Price '!BA$2:BA$1266,MATCH(Data!$DN903,'Data_Price '!$BE$2:$BE$1266,0))</f>
        <v>0</v>
      </c>
      <c r="DG903">
        <f>INDEX('Data_Price '!BB$2:BB$1266,MATCH(Data!$DN903,'Data_Price '!$BE$2:$BE$1266,0))</f>
        <v>0</v>
      </c>
      <c r="DH903">
        <f>INDEX('Data_Price '!BC$2:BC$1266,MATCH(Data!$DN903,'Data_Price '!$BE$2:$BE$1266,0))</f>
        <v>0</v>
      </c>
      <c r="DI903">
        <f>INDEX('Data_Price '!BD$2:BD$1266,MATCH(Data!$DN903,'Data_Price '!$BE$2:$BE$1266,0))</f>
        <v>0</v>
      </c>
      <c r="DJ903" s="89" t="e">
        <f ca="1">_xll.Connector("TinyUrl.TinyUrl",DA903,0)</f>
        <v>#NAME?</v>
      </c>
      <c r="DK903" s="89" t="e">
        <f ca="1">_xll.Connector("TinyUrl.TinyUrl",DE903,0)</f>
        <v>#NAME?</v>
      </c>
      <c r="DL903" s="89" t="e">
        <f ca="1">_xll.Connector("TinyUrl.TinyUrl",DI903,0)</f>
        <v>#NAME?</v>
      </c>
      <c r="DM903" s="224" t="str">
        <f t="shared" si="474"/>
        <v>Element W</v>
      </c>
      <c r="DN903" s="89" t="str">
        <f t="shared" si="475"/>
        <v xml:space="preserve"> ElanElement W160 Women's</v>
      </c>
      <c r="DO903" s="227"/>
    </row>
    <row r="904" spans="2:119" ht="15.45" customHeight="1">
      <c r="B904" s="224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#VALUE!</v>
      </c>
      <c r="F904" s="43" t="b">
        <f>CL904&gt;Driver!$F$56</f>
        <v>0</v>
      </c>
      <c r="G904" s="43" t="b">
        <f>AND(CB904&gt;Driver!$F$55,CB904&lt;Driver!$G$55)</f>
        <v>0</v>
      </c>
      <c r="H904" s="43" t="e">
        <f t="shared" si="442"/>
        <v>#VALUE!</v>
      </c>
      <c r="I904" s="43">
        <f t="shared" si="443"/>
        <v>0</v>
      </c>
      <c r="J904" s="43" t="e">
        <f t="array" ref="J904">NOT(OR(($H$9:$H$1273=TRUE)*($I$9:$I$1273&gt;0)*($BT$9:$BT$1273=BT904)*($K$9:$K$1273&gt;K904)))</f>
        <v>#VALUE!</v>
      </c>
      <c r="K904" s="72">
        <f t="shared" si="444"/>
        <v>0.6977698482631739</v>
      </c>
      <c r="L904" s="72">
        <f t="shared" si="445"/>
        <v>0.82647328982354362</v>
      </c>
      <c r="M904" s="72">
        <f t="shared" si="446"/>
        <v>0.56906640670280417</v>
      </c>
      <c r="N904" s="72">
        <f t="shared" si="447"/>
        <v>0.4208436096882312</v>
      </c>
      <c r="O904" s="72">
        <f t="shared" si="448"/>
        <v>0.30642096989730516</v>
      </c>
      <c r="P904" s="72">
        <f t="shared" si="449"/>
        <v>0.97993464052287582</v>
      </c>
      <c r="Q904" s="72"/>
      <c r="R904" s="72"/>
      <c r="S904" s="72">
        <f t="shared" si="450"/>
        <v>0.69608692588426013</v>
      </c>
      <c r="T904" s="72">
        <f t="shared" si="451"/>
        <v>0.94314355072056166</v>
      </c>
      <c r="U904" s="72">
        <f t="shared" si="452"/>
        <v>0.33688571533498513</v>
      </c>
      <c r="V904" s="72">
        <f t="shared" si="453"/>
        <v>0.61700336469044248</v>
      </c>
      <c r="W904" s="72">
        <f t="shared" si="454"/>
        <v>0.96263814616755794</v>
      </c>
      <c r="X904" s="72">
        <f t="shared" si="455"/>
        <v>0.17352671017645638</v>
      </c>
      <c r="Y904" s="72">
        <f t="shared" si="456"/>
        <v>0.43093359329719588</v>
      </c>
      <c r="Z904" s="72">
        <f t="shared" si="457"/>
        <v>0.5791563903117688</v>
      </c>
      <c r="AA904" s="72">
        <f t="shared" si="458"/>
        <v>0.69357903010269484</v>
      </c>
      <c r="AB904" s="72">
        <f t="shared" si="459"/>
        <v>2.0065359477124151E-2</v>
      </c>
      <c r="AC904" s="72"/>
      <c r="AD904" s="72"/>
      <c r="AE904" s="72">
        <f t="shared" si="460"/>
        <v>0.30391307411573987</v>
      </c>
      <c r="AF904" s="72">
        <f t="shared" si="461"/>
        <v>5.6856449279438392E-2</v>
      </c>
      <c r="AG904" s="72">
        <f t="shared" si="462"/>
        <v>0.66311428466501487</v>
      </c>
      <c r="AH904" s="72">
        <f t="shared" si="463"/>
        <v>0.38299663530955746</v>
      </c>
      <c r="AI904" s="72">
        <f t="shared" si="464"/>
        <v>3.736185383244206E-2</v>
      </c>
      <c r="AJ904" s="72">
        <f>(AV904-Driver!$K$179)/(Driver!$L$179-Driver!$K$179)</f>
        <v>6.6473289823543627E-2</v>
      </c>
      <c r="AK904" s="72">
        <f>(AW904-Driver!$K$180)/(Driver!$L$180-Driver!$K$180)</f>
        <v>0.1790002453604265</v>
      </c>
      <c r="AL904" s="72">
        <f>(AX904-Driver!$K$181)/(Driver!$L$181-Driver!$K$181)</f>
        <v>0.1791563903117688</v>
      </c>
      <c r="AM904" s="72">
        <f>(AY904-Driver!$K$182)/(Driver!$L$182-Driver!$K$182)</f>
        <v>0.90757903010269481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465"/>
        <v>1.3990638990638991</v>
      </c>
      <c r="AW904" s="70">
        <f t="shared" si="466"/>
        <v>18.457673402499079</v>
      </c>
      <c r="AX904" s="70">
        <f t="shared" si="467"/>
        <v>2.6124075128059192</v>
      </c>
      <c r="AY904" s="70">
        <f>IFERROR(Driver!$K$19/Data!BH904/Data!BI904*Data!BK904*Data!BL904,"")</f>
        <v>-0.56575421455106889</v>
      </c>
      <c r="AZ904" s="70">
        <f t="shared" si="468"/>
        <v>16.41102010424423</v>
      </c>
      <c r="BA904" s="70"/>
      <c r="BB904" s="70"/>
      <c r="BC904" s="70">
        <f t="shared" si="469"/>
        <v>23.905608847276582</v>
      </c>
      <c r="BD904" s="70">
        <f t="shared" si="470"/>
        <v>5.5389506770190913</v>
      </c>
      <c r="BE904" s="70">
        <f t="shared" si="471"/>
        <v>0.76315654241036834</v>
      </c>
      <c r="BF904" s="70">
        <f t="shared" si="472"/>
        <v>1.9204105863878351</v>
      </c>
      <c r="BG904" s="70">
        <f t="shared" si="473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219</v>
      </c>
      <c r="BS904" s="8" t="s">
        <v>855</v>
      </c>
      <c r="BT904" s="9" t="s">
        <v>895</v>
      </c>
      <c r="BU904" s="10">
        <v>161</v>
      </c>
      <c r="BV904" s="9" t="s">
        <v>390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306</v>
      </c>
      <c r="CU904" s="9" t="s">
        <v>302</v>
      </c>
      <c r="CV904" s="10"/>
      <c r="CW904" s="10"/>
      <c r="CX904" t="e">
        <f>INDEX('Data_Price '!AS$2:AS$1266,MATCH(Data!$DN904,'Data_Price '!$BE$2:$BE$1266,0))</f>
        <v>#N/A</v>
      </c>
      <c r="CY904" t="e">
        <f>INDEX('Data_Price '!AT$2:AT$1266,MATCH(Data!$DN904,'Data_Price '!$BE$2:$BE$1266,0))</f>
        <v>#N/A</v>
      </c>
      <c r="CZ904" t="e">
        <f>INDEX('Data_Price '!AU$2:AU$1266,MATCH(Data!$DN904,'Data_Price '!$BE$2:$BE$1266,0))</f>
        <v>#N/A</v>
      </c>
      <c r="DA904" t="e">
        <f>INDEX('Data_Price '!AV$2:AV$1266,MATCH(Data!$DN904,'Data_Price '!$BE$2:$BE$1266,0))</f>
        <v>#N/A</v>
      </c>
      <c r="DB904" t="e">
        <f>INDEX('Data_Price '!AW$2:AW$1266,MATCH(Data!$DN904,'Data_Price '!$BE$2:$BE$1266,0))</f>
        <v>#N/A</v>
      </c>
      <c r="DC904" t="e">
        <f>INDEX('Data_Price '!AX$2:AX$1266,MATCH(Data!$DN904,'Data_Price '!$BE$2:$BE$1266,0))</f>
        <v>#N/A</v>
      </c>
      <c r="DD904" t="e">
        <f>INDEX('Data_Price '!AY$2:AY$1266,MATCH(Data!$DN904,'Data_Price '!$BE$2:$BE$1266,0))</f>
        <v>#N/A</v>
      </c>
      <c r="DE904" t="e">
        <f>INDEX('Data_Price '!AZ$2:AZ$1266,MATCH(Data!$DN904,'Data_Price '!$BE$2:$BE$1266,0))</f>
        <v>#N/A</v>
      </c>
      <c r="DF904" t="e">
        <f>INDEX('Data_Price '!BA$2:BA$1266,MATCH(Data!$DN904,'Data_Price '!$BE$2:$BE$1266,0))</f>
        <v>#N/A</v>
      </c>
      <c r="DG904" t="e">
        <f>INDEX('Data_Price '!BB$2:BB$1266,MATCH(Data!$DN904,'Data_Price '!$BE$2:$BE$1266,0))</f>
        <v>#N/A</v>
      </c>
      <c r="DH904" t="e">
        <f>INDEX('Data_Price '!BC$2:BC$1266,MATCH(Data!$DN904,'Data_Price '!$BE$2:$BE$1266,0))</f>
        <v>#N/A</v>
      </c>
      <c r="DI904" t="e">
        <f>INDEX('Data_Price '!BD$2:BD$1266,MATCH(Data!$DN904,'Data_Price '!$BE$2:$BE$1266,0))</f>
        <v>#N/A</v>
      </c>
      <c r="DJ904" s="89" t="e">
        <f ca="1">_xll.Connector("TinyUrl.TinyUrl",DA904,0)</f>
        <v>#NAME?</v>
      </c>
      <c r="DK904" s="89" t="e">
        <f ca="1">_xll.Connector("TinyUrl.TinyUrl",DE904,0)</f>
        <v>#NAME?</v>
      </c>
      <c r="DL904" s="89" t="e">
        <f ca="1">_xll.Connector("TinyUrl.TinyUrl",DI904,0)</f>
        <v>#NAME?</v>
      </c>
      <c r="DM904" s="224" t="str">
        <f t="shared" si="474"/>
        <v>Yumi 80</v>
      </c>
      <c r="DN904" s="89" t="str">
        <f t="shared" si="475"/>
        <v xml:space="preserve"> VölklYumi 80161 Women's</v>
      </c>
      <c r="DO904" s="227"/>
    </row>
    <row r="905" spans="2:119" ht="15.45" customHeight="1">
      <c r="B905" s="224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#VALUE!</v>
      </c>
      <c r="F905" s="43" t="b">
        <f>CL905&gt;Driver!$F$56</f>
        <v>0</v>
      </c>
      <c r="G905" s="43" t="b">
        <f>AND(CB905&gt;Driver!$F$55,CB905&lt;Driver!$G$55)</f>
        <v>0</v>
      </c>
      <c r="H905" s="43" t="e">
        <f t="shared" ref="H905:H968" si="476">AND(B905:G905)</f>
        <v>#VALUE!</v>
      </c>
      <c r="I905" s="43">
        <f t="shared" ref="I905:I968" si="477">COUNTIFS($H$9:$H$1273,TRUE,$BT$9:$BT$1273,BT905)</f>
        <v>0</v>
      </c>
      <c r="J905" s="43" t="e">
        <f t="array" ref="J905">NOT(OR(($H$9:$H$1273=TRUE)*($I$9:$I$1273&gt;0)*($BT$9:$BT$1273=BT905)*($K$9:$K$1273&gt;K905)))</f>
        <v>#VALUE!</v>
      </c>
      <c r="K905" s="72">
        <f t="shared" ref="K905:K968" si="478">IFERROR(1-AVERAGE(X905:Y905),"")</f>
        <v>0.6541817512951793</v>
      </c>
      <c r="L905" s="72">
        <f t="shared" ref="L905:L968" si="479">1-X905</f>
        <v>0.811567158166143</v>
      </c>
      <c r="M905" s="72">
        <f t="shared" ref="M905:M968" si="480">1-Y905</f>
        <v>0.49679634442421572</v>
      </c>
      <c r="N905" s="72">
        <f t="shared" ref="N905:N968" si="481">1-Z905</f>
        <v>0.2342882438499968</v>
      </c>
      <c r="O905" s="72">
        <f t="shared" ref="O905:O968" si="482">1-AA905</f>
        <v>0.25819229269062416</v>
      </c>
      <c r="P905" s="72">
        <f t="shared" ref="P905:P968" si="483">1-AB905</f>
        <v>0.9979084967320262</v>
      </c>
      <c r="Q905" s="72"/>
      <c r="R905" s="72"/>
      <c r="S905" s="72">
        <f t="shared" ref="S905:S968" si="484">1-AE905</f>
        <v>0.68318236575045432</v>
      </c>
      <c r="T905" s="72">
        <f t="shared" ref="T905:T968" si="485">1-AF905</f>
        <v>0.76613897227621597</v>
      </c>
      <c r="U905" s="72">
        <f t="shared" ref="U905:U968" si="486">1-AG905</f>
        <v>9.9999999999999978E-2</v>
      </c>
      <c r="V905" s="72">
        <f t="shared" ref="V905:V968" si="487">1-AH905</f>
        <v>0.60403961925099026</v>
      </c>
      <c r="W905" s="72">
        <f t="shared" ref="W905:W968" si="488">1-AI905</f>
        <v>0.9921875</v>
      </c>
      <c r="X905" s="72">
        <f t="shared" ref="X905:X968" si="489">ABS(AJ905-AJ$1)</f>
        <v>0.18843284183385706</v>
      </c>
      <c r="Y905" s="72">
        <f t="shared" ref="Y905:Y968" si="490">AVERAGE(Z905:AB905)</f>
        <v>0.50320365557578428</v>
      </c>
      <c r="Z905" s="72">
        <f t="shared" ref="Z905:Z968" si="491">ABS(AL905-AL$1)</f>
        <v>0.7657117561500032</v>
      </c>
      <c r="AA905" s="72">
        <f t="shared" ref="AA905:AA968" si="492">ABS(AM905-AM$1)</f>
        <v>0.74180770730937584</v>
      </c>
      <c r="AB905" s="72">
        <f t="shared" ref="AB905:AB968" si="493">ABS(AN905-AN$1)</f>
        <v>2.0915032679738321E-3</v>
      </c>
      <c r="AC905" s="72"/>
      <c r="AD905" s="72"/>
      <c r="AE905" s="72">
        <f t="shared" ref="AE905:AE968" si="494">ABS(AQ$1-AQ905)</f>
        <v>0.31681763424954568</v>
      </c>
      <c r="AF905" s="72">
        <f t="shared" ref="AF905:AF968" si="495">ABS(AR$1-AR905)</f>
        <v>0.23386102772378406</v>
      </c>
      <c r="AG905" s="72">
        <f t="shared" ref="AG905:AG968" si="496">ABS(AS$1-AS905)</f>
        <v>0.9</v>
      </c>
      <c r="AH905" s="72">
        <f t="shared" ref="AH905:AH968" si="497">ABS(AT$1-AT905)</f>
        <v>0.3959603807490098</v>
      </c>
      <c r="AI905" s="72">
        <f t="shared" ref="AI905:AI968" si="498">ABS(AU$1-AU905)</f>
        <v>7.8125000000000069E-3</v>
      </c>
      <c r="AJ905" s="72">
        <f>(AV905-Driver!$K$179)/(Driver!$L$179-Driver!$K$179)</f>
        <v>5.1567158166142935E-2</v>
      </c>
      <c r="AK905" s="72">
        <f>(AW905-Driver!$K$180)/(Driver!$L$180-Driver!$K$180)</f>
        <v>0.18243732993313305</v>
      </c>
      <c r="AL905" s="72">
        <f>(AX905-Driver!$K$181)/(Driver!$L$181-Driver!$K$181)</f>
        <v>0.36571175615000318</v>
      </c>
      <c r="AM905" s="72">
        <f>(AY905-Driver!$K$182)/(Driver!$L$182-Driver!$K$182)</f>
        <v>0.95580770730937581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499">IFERROR(BM905*BJ905^1/4,"")</f>
        <v>1.085334418667752</v>
      </c>
      <c r="AW905" s="70">
        <f t="shared" ref="AW905:AW968" si="500">IFERROR(SUM(AX905:AZ905),"")</f>
        <v>18.793779545918184</v>
      </c>
      <c r="AX905" s="70">
        <f t="shared" ref="AX905:AX968" si="501">IFERROR(BH905,"")</f>
        <v>4.2914058053500286</v>
      </c>
      <c r="AY905" s="70">
        <f>IFERROR(Driver!$K$19/Data!BH905/Data!BI905*Data!BK905*Data!BL905,"")</f>
        <v>-0.27052275980414697</v>
      </c>
      <c r="AZ905" s="70">
        <f t="shared" ref="AZ905:AZ968" si="502">IFERROR(BI905*BN905,"")</f>
        <v>14.772896500372301</v>
      </c>
      <c r="BA905" s="70"/>
      <c r="BB905" s="70"/>
      <c r="BC905" s="70">
        <f t="shared" ref="BC905:BC968" si="503">IFERROR(BI905*BN905*BK905/BJ905^(1/2),"")</f>
        <v>17.211923794824887</v>
      </c>
      <c r="BD905" s="70">
        <f t="shared" ref="BD905:BD968" si="504">IFERROR(BH905*BM905*BL905/BJ905/BK905,"")</f>
        <v>31.266932270916339</v>
      </c>
      <c r="BE905" s="70">
        <f t="shared" ref="BE905:BE968" si="505">IFERROR(MIN(BI905/BQ905/BP905/BO905/BH905,$BE$1),"")</f>
        <v>1</v>
      </c>
      <c r="BF905" s="70">
        <f t="shared" ref="BF905:BF968" si="506">IFERROR(BJ905*BO905*BP905/BK905,"")</f>
        <v>0.45624661446791748</v>
      </c>
      <c r="BG905" s="70">
        <f t="shared" ref="BG905:BG968" si="507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219</v>
      </c>
      <c r="BS905" s="8" t="s">
        <v>742</v>
      </c>
      <c r="BT905" s="9" t="s">
        <v>763</v>
      </c>
      <c r="BU905" s="10">
        <v>156</v>
      </c>
      <c r="BV905" s="9" t="s">
        <v>390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307</v>
      </c>
      <c r="CU905" s="10"/>
      <c r="CV905" s="10"/>
      <c r="CW905" s="10"/>
      <c r="CX905" t="str">
        <f>INDEX('Data_Price '!AS$2:AS$1266,MATCH(Data!$DN905,'Data_Price '!$BE$2:$BE$1266,0))</f>
        <v>Nordica Wild Belle 74 Skis + Compact 10 - 2022 - Women's 156 cm + Compact 10</v>
      </c>
      <c r="CY905" t="str">
        <f>INDEX('Data_Price '!AT$2:AT$1266,MATCH(Data!$DN905,'Data_Price '!$BE$2:$BE$1266,0))</f>
        <v>Park2Peak</v>
      </c>
      <c r="CZ905">
        <f>INDEX('Data_Price '!AU$2:AU$1266,MATCH(Data!$DN905,'Data_Price '!$BE$2:$BE$1266,0))</f>
        <v>399.95</v>
      </c>
      <c r="DA905" t="str">
        <f>INDEX('Data_Price '!AV$2:AV$1266,MATCH(Data!$DN905,'Data_Price '!$BE$2:$BE$1266,0))</f>
        <v>https://www.google.com/url?url=https://park2peak.com/products/nordica-wild-belle-74-skis-compact-10-2022-womens%3Fvariant%3D41069866188960%26currency%3DUSD%26utm_medium%3Dproduct_sync%26utm_source%3Dgoogle%26utm_content%3Dsag_organic%26utm_campaign%3Dsag_organic&amp;rct=j&amp;q=&amp;esrc=s&amp;sa=U&amp;ved=0ahUKEwjX4eKY0KP2AhUnkmoFHTUwDUwQsDwIcA&amp;usg=AOvVaw14RwLYHg-lH0_8BM4iZ97H</v>
      </c>
      <c r="DB905" t="str">
        <f>INDEX('Data_Price '!AW$2:AW$1266,MATCH(Data!$DN905,'Data_Price '!$BE$2:$BE$1266,0))</f>
        <v>Nordica Wild Belle 74 Skis + Compact 10 - 2022 - Women's 156 cm + Compact 10</v>
      </c>
      <c r="DC905" t="str">
        <f>INDEX('Data_Price '!AX$2:AX$1266,MATCH(Data!$DN905,'Data_Price '!$BE$2:$BE$1266,0))</f>
        <v>Park2Peak</v>
      </c>
      <c r="DD905">
        <f>INDEX('Data_Price '!AY$2:AY$1266,MATCH(Data!$DN905,'Data_Price '!$BE$2:$BE$1266,0))</f>
        <v>399.95</v>
      </c>
      <c r="DE905" t="str">
        <f>INDEX('Data_Price '!AZ$2:AZ$1266,MATCH(Data!$DN905,'Data_Price '!$BE$2:$BE$1266,0))</f>
        <v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Dw&amp;usg=AOvVaw3ifoAqX3evF1kHWjBpmvaT</v>
      </c>
      <c r="DF905" t="str">
        <f>INDEX('Data_Price '!BA$2:BA$1266,MATCH(Data!$DN905,'Data_Price '!$BE$2:$BE$1266,0))</f>
        <v>Nordica Wild Belle 74 Skis + Compact 10 - 2022 - Women's 156 cm + Compact 10</v>
      </c>
      <c r="DG905" t="str">
        <f>INDEX('Data_Price '!BB$2:BB$1266,MATCH(Data!$DN905,'Data_Price '!$BE$2:$BE$1266,0))</f>
        <v>Park2Peak</v>
      </c>
      <c r="DH905">
        <f>INDEX('Data_Price '!BC$2:BC$1266,MATCH(Data!$DN905,'Data_Price '!$BE$2:$BE$1266,0))</f>
        <v>399.95</v>
      </c>
      <c r="DI905" t="str">
        <f>INDEX('Data_Price '!BD$2:BD$1266,MATCH(Data!$DN905,'Data_Price '!$BE$2:$BE$1266,0))</f>
        <v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EQ&amp;usg=AOvVaw18IIGdaDwnRWnXY9FleTIl</v>
      </c>
      <c r="DJ905" s="89" t="e">
        <f ca="1">_xll.Connector("TinyUrl.TinyUrl",DA905,0)</f>
        <v>#NAME?</v>
      </c>
      <c r="DK905" s="89" t="e">
        <f ca="1">_xll.Connector("TinyUrl.TinyUrl",DE905,0)</f>
        <v>#NAME?</v>
      </c>
      <c r="DL905" s="89" t="e">
        <f ca="1">_xll.Connector("TinyUrl.TinyUrl",DI905,0)</f>
        <v>#NAME?</v>
      </c>
      <c r="DM905" s="224" t="str">
        <f t="shared" ref="DM905:DM968" si="508">IF(LEFT(BT905,1)=" ",RIGHT(BT905,LEN(BT905)-1),BT905)</f>
        <v>Wild Belle 74</v>
      </c>
      <c r="DN905" s="89" t="str">
        <f t="shared" ref="DN905:DN968" si="509">_xlfn.CONCAT(BS905,DM905,BU905,BV905)</f>
        <v xml:space="preserve"> NordicaWild Belle 74156 Women's</v>
      </c>
      <c r="DO905" s="227"/>
    </row>
    <row r="906" spans="2:119" ht="15.45" customHeight="1">
      <c r="B906" s="224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#VALUE!</v>
      </c>
      <c r="F906" s="43" t="b">
        <f>CL906&gt;Driver!$F$56</f>
        <v>0</v>
      </c>
      <c r="G906" s="43" t="b">
        <f>AND(CB906&gt;Driver!$F$55,CB906&lt;Driver!$G$55)</f>
        <v>0</v>
      </c>
      <c r="H906" s="43" t="e">
        <f t="shared" si="476"/>
        <v>#VALUE!</v>
      </c>
      <c r="I906" s="43">
        <f t="shared" si="477"/>
        <v>0</v>
      </c>
      <c r="J906" s="43" t="e">
        <f t="array" ref="J906">NOT(OR(($H$9:$H$1273=TRUE)*($I$9:$I$1273&gt;0)*($BT$9:$BT$1273=BT906)*($K$9:$K$1273&gt;K906)))</f>
        <v>#VALUE!</v>
      </c>
      <c r="K906" s="72">
        <f t="shared" si="478"/>
        <v>0.68804509701940408</v>
      </c>
      <c r="L906" s="72">
        <f t="shared" si="479"/>
        <v>0.82848763193940855</v>
      </c>
      <c r="M906" s="72">
        <f t="shared" si="480"/>
        <v>0.54760256209939939</v>
      </c>
      <c r="N906" s="72">
        <f t="shared" si="481"/>
        <v>0.33800037943464234</v>
      </c>
      <c r="O906" s="72">
        <f t="shared" si="482"/>
        <v>0.30843475784394825</v>
      </c>
      <c r="P906" s="72">
        <f t="shared" si="483"/>
        <v>0.99637254901960781</v>
      </c>
      <c r="Q906" s="72"/>
      <c r="R906" s="72"/>
      <c r="S906" s="72">
        <f t="shared" si="484"/>
        <v>0.6835323120141712</v>
      </c>
      <c r="T906" s="72">
        <f t="shared" si="485"/>
        <v>0.91405497697254379</v>
      </c>
      <c r="U906" s="72">
        <f t="shared" si="486"/>
        <v>0.69641946833146096</v>
      </c>
      <c r="V906" s="72">
        <f t="shared" si="487"/>
        <v>0.63339531498198087</v>
      </c>
      <c r="W906" s="72">
        <f t="shared" si="488"/>
        <v>0.92314307078763713</v>
      </c>
      <c r="X906" s="72">
        <f t="shared" si="489"/>
        <v>0.17151236806059139</v>
      </c>
      <c r="Y906" s="72">
        <f t="shared" si="490"/>
        <v>0.45239743790060055</v>
      </c>
      <c r="Z906" s="72">
        <f t="shared" si="491"/>
        <v>0.66199962056535766</v>
      </c>
      <c r="AA906" s="72">
        <f t="shared" si="492"/>
        <v>0.69156524215605175</v>
      </c>
      <c r="AB906" s="72">
        <f t="shared" si="493"/>
        <v>3.6274509803921884E-3</v>
      </c>
      <c r="AC906" s="72"/>
      <c r="AD906" s="72"/>
      <c r="AE906" s="72">
        <f t="shared" si="494"/>
        <v>0.3164676879858288</v>
      </c>
      <c r="AF906" s="72">
        <f t="shared" si="495"/>
        <v>8.5945023027456185E-2</v>
      </c>
      <c r="AG906" s="72">
        <f t="shared" si="496"/>
        <v>0.30358053166853904</v>
      </c>
      <c r="AH906" s="72">
        <f t="shared" si="497"/>
        <v>0.36660468501801918</v>
      </c>
      <c r="AI906" s="72">
        <f t="shared" si="498"/>
        <v>7.6856929212362854E-2</v>
      </c>
      <c r="AJ906" s="72">
        <f>(AV906-Driver!$K$179)/(Driver!$L$179-Driver!$K$179)</f>
        <v>6.8487631939408586E-2</v>
      </c>
      <c r="AK906" s="72">
        <f>(AW906-Driver!$K$180)/(Driver!$L$180-Driver!$K$180)</f>
        <v>0.16441685199685988</v>
      </c>
      <c r="AL906" s="72">
        <f>(AX906-Driver!$K$181)/(Driver!$L$181-Driver!$K$181)</f>
        <v>0.26199962056535764</v>
      </c>
      <c r="AM906" s="72">
        <f>(AY906-Driver!$K$182)/(Driver!$L$182-Driver!$K$182)</f>
        <v>0.90556524215605172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499"/>
        <v>1.4414597747931082</v>
      </c>
      <c r="AW906" s="70">
        <f t="shared" si="500"/>
        <v>17.031590337707819</v>
      </c>
      <c r="AX906" s="70">
        <f t="shared" si="501"/>
        <v>3.3579965850882187</v>
      </c>
      <c r="AY906" s="70">
        <f>IFERROR(Driver!$K$19/Data!BH906/Data!BI906*Data!BK906*Data!BL906,"")</f>
        <v>-0.57808160106617923</v>
      </c>
      <c r="AZ906" s="70">
        <f t="shared" si="502"/>
        <v>14.251675353685778</v>
      </c>
      <c r="BA906" s="70"/>
      <c r="BB906" s="70"/>
      <c r="BC906" s="70">
        <f t="shared" si="503"/>
        <v>17.393443354601779</v>
      </c>
      <c r="BD906" s="70">
        <f t="shared" si="504"/>
        <v>2.964663442222303</v>
      </c>
      <c r="BE906" s="70">
        <f t="shared" si="505"/>
        <v>0.40368692618870233</v>
      </c>
      <c r="BF906" s="70">
        <f t="shared" si="506"/>
        <v>3.7717662118486808</v>
      </c>
      <c r="BG906" s="70">
        <f t="shared" si="507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219</v>
      </c>
      <c r="BS906" s="8" t="s">
        <v>950</v>
      </c>
      <c r="BT906" s="9" t="s">
        <v>691</v>
      </c>
      <c r="BU906" s="10">
        <v>163</v>
      </c>
      <c r="BV906" s="9" t="s">
        <v>390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305</v>
      </c>
      <c r="CU906" s="9" t="s">
        <v>302</v>
      </c>
      <c r="CV906" s="10"/>
      <c r="CW906" s="10"/>
      <c r="CX906">
        <f>INDEX('Data_Price '!AS$2:AS$1266,MATCH(Data!$DN906,'Data_Price '!$BE$2:$BE$1266,0))</f>
        <v>0</v>
      </c>
      <c r="CY906">
        <f>INDEX('Data_Price '!AT$2:AT$1266,MATCH(Data!$DN906,'Data_Price '!$BE$2:$BE$1266,0))</f>
        <v>0</v>
      </c>
      <c r="CZ906">
        <f>INDEX('Data_Price '!AU$2:AU$1266,MATCH(Data!$DN906,'Data_Price '!$BE$2:$BE$1266,0))</f>
        <v>0</v>
      </c>
      <c r="DA906">
        <f>INDEX('Data_Price '!AV$2:AV$1266,MATCH(Data!$DN906,'Data_Price '!$BE$2:$BE$1266,0))</f>
        <v>0</v>
      </c>
      <c r="DB906">
        <f>INDEX('Data_Price '!AW$2:AW$1266,MATCH(Data!$DN906,'Data_Price '!$BE$2:$BE$1266,0))</f>
        <v>0</v>
      </c>
      <c r="DC906">
        <f>INDEX('Data_Price '!AX$2:AX$1266,MATCH(Data!$DN906,'Data_Price '!$BE$2:$BE$1266,0))</f>
        <v>0</v>
      </c>
      <c r="DD906">
        <f>INDEX('Data_Price '!AY$2:AY$1266,MATCH(Data!$DN906,'Data_Price '!$BE$2:$BE$1266,0))</f>
        <v>0</v>
      </c>
      <c r="DE906">
        <f>INDEX('Data_Price '!AZ$2:AZ$1266,MATCH(Data!$DN906,'Data_Price '!$BE$2:$BE$1266,0))</f>
        <v>0</v>
      </c>
      <c r="DF906">
        <f>INDEX('Data_Price '!BA$2:BA$1266,MATCH(Data!$DN906,'Data_Price '!$BE$2:$BE$1266,0))</f>
        <v>0</v>
      </c>
      <c r="DG906">
        <f>INDEX('Data_Price '!BB$2:BB$1266,MATCH(Data!$DN906,'Data_Price '!$BE$2:$BE$1266,0))</f>
        <v>0</v>
      </c>
      <c r="DH906">
        <f>INDEX('Data_Price '!BC$2:BC$1266,MATCH(Data!$DN906,'Data_Price '!$BE$2:$BE$1266,0))</f>
        <v>0</v>
      </c>
      <c r="DI906">
        <f>INDEX('Data_Price '!BD$2:BD$1266,MATCH(Data!$DN906,'Data_Price '!$BE$2:$BE$1266,0))</f>
        <v>0</v>
      </c>
      <c r="DJ906" s="89" t="e">
        <f ca="1">_xll.Connector("TinyUrl.TinyUrl",DA906,0)</f>
        <v>#NAME?</v>
      </c>
      <c r="DK906" s="89" t="e">
        <f ca="1">_xll.Connector("TinyUrl.TinyUrl",DE906,0)</f>
        <v>#NAME?</v>
      </c>
      <c r="DL906" s="89" t="e">
        <f ca="1">_xll.Connector("TinyUrl.TinyUrl",DI906,0)</f>
        <v>#NAME?</v>
      </c>
      <c r="DM906" s="224" t="str">
        <f t="shared" si="508"/>
        <v>Mindbender 90 C Alliance</v>
      </c>
      <c r="DN906" s="89" t="str">
        <f t="shared" si="509"/>
        <v xml:space="preserve"> K2Mindbender 90 C Alliance163 Women's</v>
      </c>
      <c r="DO906" s="227"/>
    </row>
    <row r="907" spans="2:119" ht="15.45" customHeight="1">
      <c r="B907" s="224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#VALUE!</v>
      </c>
      <c r="F907" s="43" t="b">
        <f>CL907&gt;Driver!$F$56</f>
        <v>0</v>
      </c>
      <c r="G907" s="43" t="b">
        <f>AND(CB907&gt;Driver!$F$55,CB907&lt;Driver!$G$55)</f>
        <v>0</v>
      </c>
      <c r="H907" s="43" t="e">
        <f t="shared" si="476"/>
        <v>#VALUE!</v>
      </c>
      <c r="I907" s="43">
        <f t="shared" si="477"/>
        <v>0</v>
      </c>
      <c r="J907" s="43" t="e">
        <f t="array" ref="J907">NOT(OR(($H$9:$H$1273=TRUE)*($I$9:$I$1273&gt;0)*($BT$9:$BT$1273=BT907)*($K$9:$K$1273&gt;K907)))</f>
        <v>#VALUE!</v>
      </c>
      <c r="K907" s="72">
        <f t="shared" si="478"/>
        <v>0.65676473884547693</v>
      </c>
      <c r="L907" s="72">
        <f t="shared" si="479"/>
        <v>0.7986753686246072</v>
      </c>
      <c r="M907" s="72">
        <f t="shared" si="480"/>
        <v>0.51485410906634654</v>
      </c>
      <c r="N907" s="72">
        <f t="shared" si="481"/>
        <v>0.32661734016315691</v>
      </c>
      <c r="O907" s="72">
        <f t="shared" si="482"/>
        <v>0.23956263409470646</v>
      </c>
      <c r="P907" s="72">
        <f t="shared" si="483"/>
        <v>0.97838235294117648</v>
      </c>
      <c r="Q907" s="72"/>
      <c r="R907" s="72"/>
      <c r="S907" s="72">
        <f t="shared" si="484"/>
        <v>0.66068030160410096</v>
      </c>
      <c r="T907" s="72">
        <f t="shared" si="485"/>
        <v>0.98065032175642119</v>
      </c>
      <c r="U907" s="72">
        <f t="shared" si="486"/>
        <v>0.24394816178237166</v>
      </c>
      <c r="V907" s="72">
        <f t="shared" si="487"/>
        <v>0.67347273304365163</v>
      </c>
      <c r="W907" s="72">
        <f t="shared" si="488"/>
        <v>0.93373766447368423</v>
      </c>
      <c r="X907" s="72">
        <f t="shared" si="489"/>
        <v>0.2013246313753928</v>
      </c>
      <c r="Y907" s="72">
        <f t="shared" si="490"/>
        <v>0.4851458909336534</v>
      </c>
      <c r="Z907" s="72">
        <f t="shared" si="491"/>
        <v>0.67338265983684309</v>
      </c>
      <c r="AA907" s="72">
        <f t="shared" si="492"/>
        <v>0.76043736590529354</v>
      </c>
      <c r="AB907" s="72">
        <f t="shared" si="493"/>
        <v>2.1617647058823491E-2</v>
      </c>
      <c r="AC907" s="72"/>
      <c r="AD907" s="72"/>
      <c r="AE907" s="72">
        <f t="shared" si="494"/>
        <v>0.33931969839589904</v>
      </c>
      <c r="AF907" s="72">
        <f t="shared" si="495"/>
        <v>1.9349678243578819E-2</v>
      </c>
      <c r="AG907" s="72">
        <f t="shared" si="496"/>
        <v>0.75605183821762834</v>
      </c>
      <c r="AH907" s="72">
        <f t="shared" si="497"/>
        <v>0.32652726695634843</v>
      </c>
      <c r="AI907" s="72">
        <f t="shared" si="498"/>
        <v>6.6262335526315788E-2</v>
      </c>
      <c r="AJ907" s="72">
        <f>(AV907-Driver!$K$179)/(Driver!$L$179-Driver!$K$179)</f>
        <v>3.8675368624607194E-2</v>
      </c>
      <c r="AK907" s="72">
        <f>(AW907-Driver!$K$180)/(Driver!$L$180-Driver!$K$180)</f>
        <v>0.19330446819499636</v>
      </c>
      <c r="AL907" s="72">
        <f>(AX907-Driver!$K$181)/(Driver!$L$181-Driver!$K$181)</f>
        <v>0.27338265983684307</v>
      </c>
      <c r="AM907" s="72">
        <f>(AY907-Driver!$K$182)/(Driver!$L$182-Driver!$K$182)</f>
        <v>0.97443736590529351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499"/>
        <v>0.81400081400081392</v>
      </c>
      <c r="AW907" s="70">
        <f t="shared" si="500"/>
        <v>19.856456897590348</v>
      </c>
      <c r="AX907" s="70">
        <f t="shared" si="501"/>
        <v>3.4604439385315877</v>
      </c>
      <c r="AY907" s="70">
        <f>IFERROR(Driver!$K$19/Data!BH907/Data!BI907*Data!BK907*Data!BL907,"")</f>
        <v>-0.15648145642895586</v>
      </c>
      <c r="AZ907" s="70">
        <f t="shared" si="502"/>
        <v>16.552494415487715</v>
      </c>
      <c r="BA907" s="70"/>
      <c r="BB907" s="70"/>
      <c r="BC907" s="70">
        <f t="shared" si="503"/>
        <v>5.5399466902993479</v>
      </c>
      <c r="BD907" s="70">
        <f t="shared" si="504"/>
        <v>12.283057933538245</v>
      </c>
      <c r="BE907" s="70">
        <f t="shared" si="505"/>
        <v>0.85607751694948475</v>
      </c>
      <c r="BF907" s="70">
        <f t="shared" si="506"/>
        <v>8.29822902211734</v>
      </c>
      <c r="BG907" s="70">
        <f t="shared" si="507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219</v>
      </c>
      <c r="BS907" s="8" t="s">
        <v>950</v>
      </c>
      <c r="BT907" s="9" t="s">
        <v>689</v>
      </c>
      <c r="BU907" s="10">
        <v>159</v>
      </c>
      <c r="BV907" s="9" t="s">
        <v>390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306</v>
      </c>
      <c r="CU907" s="9" t="s">
        <v>305</v>
      </c>
      <c r="CV907" s="10"/>
      <c r="CW907" s="10"/>
      <c r="CX907">
        <f>INDEX('Data_Price '!AS$2:AS$1266,MATCH(Data!$DN907,'Data_Price '!$BE$2:$BE$1266,0))</f>
        <v>0</v>
      </c>
      <c r="CY907">
        <f>INDEX('Data_Price '!AT$2:AT$1266,MATCH(Data!$DN907,'Data_Price '!$BE$2:$BE$1266,0))</f>
        <v>0</v>
      </c>
      <c r="CZ907">
        <f>INDEX('Data_Price '!AU$2:AU$1266,MATCH(Data!$DN907,'Data_Price '!$BE$2:$BE$1266,0))</f>
        <v>0</v>
      </c>
      <c r="DA907">
        <f>INDEX('Data_Price '!AV$2:AV$1266,MATCH(Data!$DN907,'Data_Price '!$BE$2:$BE$1266,0))</f>
        <v>0</v>
      </c>
      <c r="DB907">
        <f>INDEX('Data_Price '!AW$2:AW$1266,MATCH(Data!$DN907,'Data_Price '!$BE$2:$BE$1266,0))</f>
        <v>0</v>
      </c>
      <c r="DC907">
        <f>INDEX('Data_Price '!AX$2:AX$1266,MATCH(Data!$DN907,'Data_Price '!$BE$2:$BE$1266,0))</f>
        <v>0</v>
      </c>
      <c r="DD907">
        <f>INDEX('Data_Price '!AY$2:AY$1266,MATCH(Data!$DN907,'Data_Price '!$BE$2:$BE$1266,0))</f>
        <v>0</v>
      </c>
      <c r="DE907">
        <f>INDEX('Data_Price '!AZ$2:AZ$1266,MATCH(Data!$DN907,'Data_Price '!$BE$2:$BE$1266,0))</f>
        <v>0</v>
      </c>
      <c r="DF907">
        <f>INDEX('Data_Price '!BA$2:BA$1266,MATCH(Data!$DN907,'Data_Price '!$BE$2:$BE$1266,0))</f>
        <v>0</v>
      </c>
      <c r="DG907">
        <f>INDEX('Data_Price '!BB$2:BB$1266,MATCH(Data!$DN907,'Data_Price '!$BE$2:$BE$1266,0))</f>
        <v>0</v>
      </c>
      <c r="DH907">
        <f>INDEX('Data_Price '!BC$2:BC$1266,MATCH(Data!$DN907,'Data_Price '!$BE$2:$BE$1266,0))</f>
        <v>0</v>
      </c>
      <c r="DI907">
        <f>INDEX('Data_Price '!BD$2:BD$1266,MATCH(Data!$DN907,'Data_Price '!$BE$2:$BE$1266,0))</f>
        <v>0</v>
      </c>
      <c r="DJ907" s="89" t="e">
        <f ca="1">_xll.Connector("TinyUrl.TinyUrl",DA907,0)</f>
        <v>#NAME?</v>
      </c>
      <c r="DK907" s="89" t="e">
        <f ca="1">_xll.Connector("TinyUrl.TinyUrl",DE907,0)</f>
        <v>#NAME?</v>
      </c>
      <c r="DL907" s="89" t="e">
        <f ca="1">_xll.Connector("TinyUrl.TinyUrl",DI907,0)</f>
        <v>#NAME?</v>
      </c>
      <c r="DM907" s="224" t="str">
        <f t="shared" si="508"/>
        <v>Mindbender 85 Alliance</v>
      </c>
      <c r="DN907" s="89" t="str">
        <f t="shared" si="509"/>
        <v xml:space="preserve"> K2Mindbender 85 Alliance159 Women's</v>
      </c>
      <c r="DO907" s="227" t="s">
        <v>1069</v>
      </c>
    </row>
    <row r="908" spans="2:119" ht="15.45" customHeight="1">
      <c r="B908" s="224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#VALUE!</v>
      </c>
      <c r="F908" s="43" t="b">
        <f>CL908&gt;Driver!$F$56</f>
        <v>0</v>
      </c>
      <c r="G908" s="43" t="b">
        <f>AND(CB908&gt;Driver!$F$55,CB908&lt;Driver!$G$55)</f>
        <v>0</v>
      </c>
      <c r="H908" s="43" t="e">
        <f t="shared" si="476"/>
        <v>#VALUE!</v>
      </c>
      <c r="I908" s="43">
        <f t="shared" si="477"/>
        <v>0</v>
      </c>
      <c r="J908" s="43" t="e">
        <f t="array" ref="J908">NOT(OR(($H$9:$H$1273=TRUE)*($I$9:$I$1273&gt;0)*($BT$9:$BT$1273=BT908)*($K$9:$K$1273&gt;K908)))</f>
        <v>#VALUE!</v>
      </c>
      <c r="K908" s="72">
        <f t="shared" si="478"/>
        <v>0.58915818209944215</v>
      </c>
      <c r="L908" s="72">
        <f t="shared" si="479"/>
        <v>0.76467327370880667</v>
      </c>
      <c r="M908" s="72">
        <f t="shared" si="480"/>
        <v>0.41364309049007753</v>
      </c>
      <c r="N908" s="72">
        <f t="shared" si="481"/>
        <v>9.7059381521532928E-2</v>
      </c>
      <c r="O908" s="72">
        <f t="shared" si="482"/>
        <v>0.23190910563497402</v>
      </c>
      <c r="P908" s="72">
        <f t="shared" si="483"/>
        <v>0.91196078431372563</v>
      </c>
      <c r="Q908" s="72"/>
      <c r="R908" s="72"/>
      <c r="S908" s="72">
        <f t="shared" si="484"/>
        <v>0.73028556162143787</v>
      </c>
      <c r="T908" s="72">
        <f t="shared" si="485"/>
        <v>9.9999999999999978E-2</v>
      </c>
      <c r="U908" s="72">
        <f t="shared" si="486"/>
        <v>9.9999999999999978E-2</v>
      </c>
      <c r="V908" s="72">
        <f t="shared" si="487"/>
        <v>0.60037755918489644</v>
      </c>
      <c r="W908" s="72">
        <f t="shared" si="488"/>
        <v>0.96506179196704434</v>
      </c>
      <c r="X908" s="72">
        <f t="shared" si="489"/>
        <v>0.23532672629119328</v>
      </c>
      <c r="Y908" s="72">
        <f t="shared" si="490"/>
        <v>0.58635690950992247</v>
      </c>
      <c r="Z908" s="72">
        <f t="shared" si="491"/>
        <v>0.90294061847846707</v>
      </c>
      <c r="AA908" s="72">
        <f t="shared" si="492"/>
        <v>0.76809089436502598</v>
      </c>
      <c r="AB908" s="72">
        <f t="shared" si="493"/>
        <v>8.803921568627443E-2</v>
      </c>
      <c r="AC908" s="72"/>
      <c r="AD908" s="72"/>
      <c r="AE908" s="72">
        <f t="shared" si="494"/>
        <v>0.26971443837856218</v>
      </c>
      <c r="AF908" s="72">
        <f t="shared" si="495"/>
        <v>0.9</v>
      </c>
      <c r="AG908" s="72">
        <f t="shared" si="496"/>
        <v>0.9</v>
      </c>
      <c r="AH908" s="72">
        <f t="shared" si="497"/>
        <v>0.39962244081510356</v>
      </c>
      <c r="AI908" s="72">
        <f t="shared" si="498"/>
        <v>3.493820803295572E-2</v>
      </c>
      <c r="AJ908" s="72">
        <f>(AV908-Driver!$K$179)/(Driver!$L$179-Driver!$K$179)</f>
        <v>4.6732737088067029E-3</v>
      </c>
      <c r="AK908" s="72">
        <f>(AW908-Driver!$K$180)/(Driver!$L$180-Driver!$K$180)</f>
        <v>0.27681646752730421</v>
      </c>
      <c r="AL908" s="72">
        <f>(AX908-Driver!$K$181)/(Driver!$L$181-Driver!$K$181)</f>
        <v>0.50294061847846705</v>
      </c>
      <c r="AM908" s="72">
        <f>(AY908-Driver!$K$182)/(Driver!$L$182-Driver!$K$182)</f>
        <v>0.98209089436502595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499"/>
        <v>9.8358431691765016E-2</v>
      </c>
      <c r="AW908" s="70">
        <f t="shared" si="500"/>
        <v>28.022940855445864</v>
      </c>
      <c r="AX908" s="70">
        <f t="shared" si="501"/>
        <v>5.5264655663062037</v>
      </c>
      <c r="AY908" s="70">
        <f>IFERROR(Driver!$K$19/Data!BH908/Data!BI908*Data!BK908*Data!BL908,"")</f>
        <v>-0.10963044429294892</v>
      </c>
      <c r="AZ908" s="70">
        <f t="shared" si="502"/>
        <v>22.60610573343261</v>
      </c>
      <c r="BA908" s="70"/>
      <c r="BB908" s="70"/>
      <c r="BC908" s="70">
        <f t="shared" si="503"/>
        <v>41.644678949209201</v>
      </c>
      <c r="BD908" s="70">
        <f t="shared" si="504"/>
        <v>810.90254367146815</v>
      </c>
      <c r="BE908" s="70">
        <f t="shared" si="505"/>
        <v>1</v>
      </c>
      <c r="BF908" s="70">
        <f t="shared" si="506"/>
        <v>4.2642657430661562E-2</v>
      </c>
      <c r="BG908" s="70">
        <f t="shared" si="507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219</v>
      </c>
      <c r="BS908" s="8" t="s">
        <v>628</v>
      </c>
      <c r="BT908" s="9" t="s">
        <v>658</v>
      </c>
      <c r="BU908" s="10">
        <v>160</v>
      </c>
      <c r="BV908" s="9" t="s">
        <v>222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307</v>
      </c>
      <c r="CU908" s="10"/>
      <c r="CV908" s="10"/>
      <c r="CW908" s="10"/>
      <c r="CX908" t="str">
        <f>INDEX('Data_Price '!AS$2:AS$1266,MATCH(Data!$DN908,'Data_Price '!$BE$2:$BE$1266,0))</f>
        <v>Head Worldcup Rebels i.Slr + PR11 GW 21/22</v>
      </c>
      <c r="CY908" t="str">
        <f>INDEX('Data_Price '!AT$2:AT$1266,MATCH(Data!$DN908,'Data_Price '!$BE$2:$BE$1266,0))</f>
        <v>Snowcountry.eu</v>
      </c>
      <c r="CZ908">
        <f>INDEX('Data_Price '!AU$2:AU$1266,MATCH(Data!$DN908,'Data_Price '!$BE$2:$BE$1266,0))</f>
        <v>444.15</v>
      </c>
      <c r="DA908" t="str">
        <f>INDEX('Data_Price '!AV$2:AV$1266,MATCH(Data!$DN908,'Data_Price '!$BE$2:$BE$1266,0))</f>
        <v>https://www.google.com/url?url=https://www.snowcountry.eu/head-worldcup-rebels-i-slr-pr11-gw-19-20.html%3Fartikel_maat%3D65257%26country%3DUS&amp;rct=j&amp;q=&amp;esrc=s&amp;sa=U&amp;ved=0ahUKEwiU15ma0KP2AhWel2oFHQb5AOcQsDwIPw&amp;usg=AOvVaw1Vwf3x4uLRSkzrzSZ4JuvL</v>
      </c>
      <c r="DB908">
        <f>INDEX('Data_Price '!AW$2:AW$1266,MATCH(Data!$DN908,'Data_Price '!$BE$2:$BE$1266,0))</f>
        <v>0</v>
      </c>
      <c r="DC908">
        <f>INDEX('Data_Price '!AX$2:AX$1266,MATCH(Data!$DN908,'Data_Price '!$BE$2:$BE$1266,0))</f>
        <v>0</v>
      </c>
      <c r="DD908">
        <f>INDEX('Data_Price '!AY$2:AY$1266,MATCH(Data!$DN908,'Data_Price '!$BE$2:$BE$1266,0))</f>
        <v>0</v>
      </c>
      <c r="DE908">
        <f>INDEX('Data_Price '!AZ$2:AZ$1266,MATCH(Data!$DN908,'Data_Price '!$BE$2:$BE$1266,0))</f>
        <v>0</v>
      </c>
      <c r="DF908">
        <f>INDEX('Data_Price '!BA$2:BA$1266,MATCH(Data!$DN908,'Data_Price '!$BE$2:$BE$1266,0))</f>
        <v>0</v>
      </c>
      <c r="DG908">
        <f>INDEX('Data_Price '!BB$2:BB$1266,MATCH(Data!$DN908,'Data_Price '!$BE$2:$BE$1266,0))</f>
        <v>0</v>
      </c>
      <c r="DH908">
        <f>INDEX('Data_Price '!BC$2:BC$1266,MATCH(Data!$DN908,'Data_Price '!$BE$2:$BE$1266,0))</f>
        <v>0</v>
      </c>
      <c r="DI908">
        <f>INDEX('Data_Price '!BD$2:BD$1266,MATCH(Data!$DN908,'Data_Price '!$BE$2:$BE$1266,0))</f>
        <v>0</v>
      </c>
      <c r="DJ908" s="89" t="e">
        <f ca="1">_xll.Connector("TinyUrl.TinyUrl",DA908,0)</f>
        <v>#NAME?</v>
      </c>
      <c r="DK908" s="89" t="e">
        <f ca="1">_xll.Connector("TinyUrl.TinyUrl",DE908,0)</f>
        <v>#NAME?</v>
      </c>
      <c r="DL908" s="89" t="e">
        <f ca="1">_xll.Connector("TinyUrl.TinyUrl",DI908,0)</f>
        <v>#NAME?</v>
      </c>
      <c r="DM908" s="224" t="str">
        <f t="shared" si="508"/>
        <v>Worldcup Rebels I.SLR</v>
      </c>
      <c r="DN908" s="89" t="str">
        <f t="shared" si="509"/>
        <v xml:space="preserve"> HeadWorldcup Rebels I.SLR160 Unisex</v>
      </c>
      <c r="DO908" s="227"/>
    </row>
    <row r="909" spans="2:119" ht="15.45" customHeight="1">
      <c r="B909" s="224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#VALUE!</v>
      </c>
      <c r="F909" s="43" t="b">
        <f>CL909&gt;Driver!$F$56</f>
        <v>0</v>
      </c>
      <c r="G909" s="43" t="b">
        <f>AND(CB909&gt;Driver!$F$55,CB909&lt;Driver!$G$55)</f>
        <v>0</v>
      </c>
      <c r="H909" s="43" t="e">
        <f t="shared" si="476"/>
        <v>#VALUE!</v>
      </c>
      <c r="I909" s="43">
        <f t="shared" si="477"/>
        <v>0</v>
      </c>
      <c r="J909" s="43" t="e">
        <f t="array" ref="J909">NOT(OR(($H$9:$H$1273=TRUE)*($I$9:$I$1273&gt;0)*($BT$9:$BT$1273=BT909)*($K$9:$K$1273&gt;K909)))</f>
        <v>#VALUE!</v>
      </c>
      <c r="K909" s="72">
        <f t="shared" si="478"/>
        <v>0.74134170763962859</v>
      </c>
      <c r="L909" s="72">
        <f t="shared" si="479"/>
        <v>0.89649182177100961</v>
      </c>
      <c r="M909" s="72">
        <f t="shared" si="480"/>
        <v>0.58619159350824757</v>
      </c>
      <c r="N909" s="72">
        <f t="shared" si="481"/>
        <v>0.4379181685954594</v>
      </c>
      <c r="O909" s="72">
        <f t="shared" si="482"/>
        <v>0.32193112173320504</v>
      </c>
      <c r="P909" s="72">
        <f t="shared" si="483"/>
        <v>0.99872549019607848</v>
      </c>
      <c r="Q909" s="72"/>
      <c r="R909" s="72"/>
      <c r="S909" s="72">
        <f t="shared" si="484"/>
        <v>0.68269259284012118</v>
      </c>
      <c r="T909" s="72">
        <f t="shared" si="485"/>
        <v>0.93498977156092855</v>
      </c>
      <c r="U909" s="72">
        <f t="shared" si="486"/>
        <v>0.82226045777127765</v>
      </c>
      <c r="V909" s="72">
        <f t="shared" si="487"/>
        <v>0.66148055946966688</v>
      </c>
      <c r="W909" s="72">
        <f t="shared" si="488"/>
        <v>0.98369859307359309</v>
      </c>
      <c r="X909" s="72">
        <f t="shared" si="489"/>
        <v>0.10350817822899042</v>
      </c>
      <c r="Y909" s="72">
        <f t="shared" si="490"/>
        <v>0.41380840649175238</v>
      </c>
      <c r="Z909" s="72">
        <f t="shared" si="491"/>
        <v>0.5620818314045406</v>
      </c>
      <c r="AA909" s="72">
        <f t="shared" si="492"/>
        <v>0.67806887826679496</v>
      </c>
      <c r="AB909" s="72">
        <f t="shared" si="493"/>
        <v>1.2745098039215197E-3</v>
      </c>
      <c r="AC909" s="72"/>
      <c r="AD909" s="72"/>
      <c r="AE909" s="72">
        <f t="shared" si="494"/>
        <v>0.31730740715987882</v>
      </c>
      <c r="AF909" s="72">
        <f t="shared" si="495"/>
        <v>6.5010228439071394E-2</v>
      </c>
      <c r="AG909" s="72">
        <f t="shared" si="496"/>
        <v>0.17773954222872237</v>
      </c>
      <c r="AH909" s="72">
        <f t="shared" si="497"/>
        <v>0.33851944053033312</v>
      </c>
      <c r="AI909" s="72">
        <f t="shared" si="498"/>
        <v>1.6301406926406914E-2</v>
      </c>
      <c r="AJ909" s="72">
        <f>(AV909-Driver!$K$179)/(Driver!$L$179-Driver!$K$179)</f>
        <v>0.13649182177100957</v>
      </c>
      <c r="AK909" s="72">
        <f>(AW909-Driver!$K$180)/(Driver!$L$180-Driver!$K$180)</f>
        <v>0.15894464500078509</v>
      </c>
      <c r="AL909" s="72">
        <f>(AX909-Driver!$K$181)/(Driver!$L$181-Driver!$K$181)</f>
        <v>0.16208183140454058</v>
      </c>
      <c r="AM909" s="72">
        <f>(AY909-Driver!$K$182)/(Driver!$L$182-Driver!$K$182)</f>
        <v>0.89206887826679493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499"/>
        <v>2.8727445394112059</v>
      </c>
      <c r="AW909" s="70">
        <f t="shared" si="500"/>
        <v>16.49647333650077</v>
      </c>
      <c r="AX909" s="70">
        <f t="shared" si="501"/>
        <v>2.4587364826408651</v>
      </c>
      <c r="AY909" s="70">
        <f>IFERROR(Driver!$K$19/Data!BH909/Data!BI909*Data!BK909*Data!BL909,"")</f>
        <v>-0.66069948270003609</v>
      </c>
      <c r="AZ909" s="70">
        <f t="shared" si="502"/>
        <v>14.69843633655994</v>
      </c>
      <c r="BA909" s="70"/>
      <c r="BB909" s="70"/>
      <c r="BC909" s="70">
        <f t="shared" si="503"/>
        <v>16.957875181389063</v>
      </c>
      <c r="BD909" s="70">
        <f t="shared" si="504"/>
        <v>4.8173556690333301</v>
      </c>
      <c r="BE909" s="70">
        <f t="shared" si="505"/>
        <v>0.27786838536500108</v>
      </c>
      <c r="BF909" s="70">
        <f t="shared" si="506"/>
        <v>6.9437972667233305</v>
      </c>
      <c r="BG909" s="70">
        <f t="shared" si="507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219</v>
      </c>
      <c r="BS909" s="8" t="s">
        <v>438</v>
      </c>
      <c r="BT909" s="9" t="s">
        <v>452</v>
      </c>
      <c r="BU909" s="10">
        <v>153</v>
      </c>
      <c r="BV909" s="9" t="s">
        <v>390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305</v>
      </c>
      <c r="CU909" s="9" t="s">
        <v>302</v>
      </c>
      <c r="CV909" s="10"/>
      <c r="CW909" s="10"/>
      <c r="CX909" t="str">
        <f>INDEX('Data_Price '!AS$2:AS$1266,MATCH(Data!$DN909,'Data_Price '!$BE$2:$BE$1266,0))</f>
        <v>Atomic Maven 86 C Skis Women's 2023</v>
      </c>
      <c r="CY909" t="str">
        <f>INDEX('Data_Price '!AT$2:AT$1266,MATCH(Data!$DN909,'Data_Price '!$BE$2:$BE$1266,0))</f>
        <v>Level Nine Sports</v>
      </c>
      <c r="CZ909">
        <f>INDEX('Data_Price '!AU$2:AU$1266,MATCH(Data!$DN909,'Data_Price '!$BE$2:$BE$1266,0))</f>
        <v>499.95</v>
      </c>
      <c r="DA909" t="str">
        <f>INDEX('Data_Price '!AV$2:AV$1266,MATCH(Data!$DN909,'Data_Price '!$BE$2:$BE$1266,0))</f>
        <v>https://www.google.com/url?url=https://www.levelninesports.com/atomic-maven-86-c-skis-womens-2023/&amp;rct=j&amp;q=&amp;esrc=s&amp;sa=U&amp;ved=0ahUKEwjc1b2a0KP2AhXylWoFHYHhB0kQsDwIWg&amp;usg=AOvVaw3nn9U92B5_7qJb4FPfwyuL</v>
      </c>
      <c r="DB909" t="str">
        <f>INDEX('Data_Price '!AW$2:AW$1266,MATCH(Data!$DN909,'Data_Price '!$BE$2:$BE$1266,0))</f>
        <v>Atomic Maven 86 C Skis Women's 2023</v>
      </c>
      <c r="DC909" t="str">
        <f>INDEX('Data_Price '!AX$2:AX$1266,MATCH(Data!$DN909,'Data_Price '!$BE$2:$BE$1266,0))</f>
        <v>Level Nine Sports</v>
      </c>
      <c r="DD909">
        <f>INDEX('Data_Price '!AY$2:AY$1266,MATCH(Data!$DN909,'Data_Price '!$BE$2:$BE$1266,0))</f>
        <v>499.95</v>
      </c>
      <c r="DE909" t="str">
        <f>INDEX('Data_Price '!AZ$2:AZ$1266,MATCH(Data!$DN909,'Data_Price '!$BE$2:$BE$1266,0))</f>
        <v>https://www.google.com/url?q=https://www.levelninesports.com/atomic-maven-86-c-skis-womens-2023/&amp;sa=U&amp;ved=0ahUKEwj01ZSb0KP2AhU8m2oFHZtGAjQQ2ykIFQ&amp;usg=AOvVaw1TaCDsc5AI33AasZYZfkxK</v>
      </c>
      <c r="DF909" t="str">
        <f>INDEX('Data_Price '!BA$2:BA$1266,MATCH(Data!$DN909,'Data_Price '!$BE$2:$BE$1266,0))</f>
        <v>Atomic Maven 86 C Skis Women's 2023</v>
      </c>
      <c r="DG909" t="str">
        <f>INDEX('Data_Price '!BB$2:BB$1266,MATCH(Data!$DN909,'Data_Price '!$BE$2:$BE$1266,0))</f>
        <v>Buckman's Ski and Snowboard Shop</v>
      </c>
      <c r="DH909">
        <f>INDEX('Data_Price '!BC$2:BC$1266,MATCH(Data!$DN909,'Data_Price '!$BE$2:$BE$1266,0))</f>
        <v>499.95</v>
      </c>
      <c r="DI909" t="str">
        <f>INDEX('Data_Price '!BD$2:BD$1266,MATCH(Data!$DN909,'Data_Price '!$BE$2:$BE$1266,0))</f>
        <v>https://www.google.com/url?q=https://buckmans.com/product/44209/2023-atomic-maven-86-c-skis-womens%3Fbbfid%3DE503E784-714B-4871-B873-5D61D532D3FA&amp;sa=U&amp;ved=0ahUKEwj01ZSb0KP2AhU8m2oFHZtGAjQQ2ykIFw&amp;usg=AOvVaw0zcESsV8HL1xTFN7mmv3Th</v>
      </c>
      <c r="DJ909" s="89" t="e">
        <f ca="1">_xll.Connector("TinyUrl.TinyUrl",DA909,0)</f>
        <v>#NAME?</v>
      </c>
      <c r="DK909" s="89" t="e">
        <f ca="1">_xll.Connector("TinyUrl.TinyUrl",DE909,0)</f>
        <v>#NAME?</v>
      </c>
      <c r="DL909" s="89" t="e">
        <f ca="1">_xll.Connector("TinyUrl.TinyUrl",DI909,0)</f>
        <v>#NAME?</v>
      </c>
      <c r="DM909" s="224" t="str">
        <f t="shared" si="508"/>
        <v>Maven 86 C</v>
      </c>
      <c r="DN909" s="89" t="str">
        <f t="shared" si="509"/>
        <v xml:space="preserve"> AtomicMaven 86 C153 Women's</v>
      </c>
      <c r="DO909" s="227" t="s">
        <v>1094</v>
      </c>
    </row>
    <row r="910" spans="2:119" ht="15.45" customHeight="1">
      <c r="B910" s="224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#VALUE!</v>
      </c>
      <c r="F910" s="43" t="b">
        <f>CL910&gt;Driver!$F$56</f>
        <v>0</v>
      </c>
      <c r="G910" s="43" t="b">
        <f>AND(CB910&gt;Driver!$F$55,CB910&lt;Driver!$G$55)</f>
        <v>1</v>
      </c>
      <c r="H910" s="43" t="e">
        <f t="shared" si="476"/>
        <v>#VALUE!</v>
      </c>
      <c r="I910" s="43">
        <f t="shared" si="477"/>
        <v>0</v>
      </c>
      <c r="J910" s="43" t="e">
        <f t="array" ref="J910">NOT(OR(($H$9:$H$1273=TRUE)*($I$9:$I$1273&gt;0)*($BT$9:$BT$1273=BT910)*($K$9:$K$1273&gt;K910)))</f>
        <v>#VALUE!</v>
      </c>
      <c r="K910" s="72">
        <f t="shared" si="478"/>
        <v>0.54225615195391752</v>
      </c>
      <c r="L910" s="72">
        <f t="shared" si="479"/>
        <v>0.70813310772701632</v>
      </c>
      <c r="M910" s="72">
        <f t="shared" si="480"/>
        <v>0.37637919618081861</v>
      </c>
      <c r="N910" s="72">
        <f t="shared" si="481"/>
        <v>9.5794599380256806E-2</v>
      </c>
      <c r="O910" s="72">
        <f t="shared" si="482"/>
        <v>0.34180704144978069</v>
      </c>
      <c r="P910" s="72">
        <f t="shared" si="483"/>
        <v>0.69153594771241833</v>
      </c>
      <c r="Q910" s="72"/>
      <c r="R910" s="72"/>
      <c r="S910" s="72">
        <f t="shared" si="484"/>
        <v>0.8586894876189971</v>
      </c>
      <c r="T910" s="72">
        <f t="shared" si="485"/>
        <v>0.93346115387222484</v>
      </c>
      <c r="U910" s="72">
        <f t="shared" si="486"/>
        <v>0.96478949409557746</v>
      </c>
      <c r="V910" s="72">
        <f t="shared" si="487"/>
        <v>0.65321251952899928</v>
      </c>
      <c r="W910" s="72">
        <f t="shared" si="488"/>
        <v>0.97490823667596538</v>
      </c>
      <c r="X910" s="72">
        <f t="shared" si="489"/>
        <v>0.29186689227298368</v>
      </c>
      <c r="Y910" s="72">
        <f t="shared" si="490"/>
        <v>0.62362080381918139</v>
      </c>
      <c r="Z910" s="72">
        <f t="shared" si="491"/>
        <v>0.90420540061974319</v>
      </c>
      <c r="AA910" s="72">
        <f t="shared" si="492"/>
        <v>0.65819295855021931</v>
      </c>
      <c r="AB910" s="72">
        <f t="shared" si="493"/>
        <v>0.30846405228758172</v>
      </c>
      <c r="AC910" s="72"/>
      <c r="AD910" s="72"/>
      <c r="AE910" s="72">
        <f t="shared" si="494"/>
        <v>0.1413105123810029</v>
      </c>
      <c r="AF910" s="72">
        <f t="shared" si="495"/>
        <v>6.6538846127775178E-2</v>
      </c>
      <c r="AG910" s="72">
        <f t="shared" si="496"/>
        <v>3.5210505904422582E-2</v>
      </c>
      <c r="AH910" s="72">
        <f t="shared" si="497"/>
        <v>0.34678748047100078</v>
      </c>
      <c r="AI910" s="72">
        <f t="shared" si="498"/>
        <v>2.5091763324034656E-2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0.47549080404738542</v>
      </c>
      <c r="AL910" s="72">
        <f>(AX910-Driver!$K$181)/(Driver!$L$181-Driver!$K$181)</f>
        <v>0.50420540061974317</v>
      </c>
      <c r="AM910" s="72">
        <f>(AY910-Driver!$K$182)/(Driver!$L$182-Driver!$K$182)</f>
        <v>0.87219295855021928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499"/>
        <v>11.194207027540362</v>
      </c>
      <c r="AW910" s="70">
        <f t="shared" si="500"/>
        <v>47.450936772209339</v>
      </c>
      <c r="AX910" s="70">
        <f t="shared" si="501"/>
        <v>5.5378486055776888</v>
      </c>
      <c r="AY910" s="70">
        <f>IFERROR(Driver!$K$19/Data!BH910/Data!BI910*Data!BK910*Data!BL910,"")</f>
        <v>-0.78236976337579889</v>
      </c>
      <c r="AZ910" s="70">
        <f t="shared" si="502"/>
        <v>42.69545793000745</v>
      </c>
      <c r="BA910" s="70"/>
      <c r="BB910" s="70"/>
      <c r="BC910" s="70">
        <f t="shared" si="503"/>
        <v>108.24868801375477</v>
      </c>
      <c r="BD910" s="70">
        <f t="shared" si="504"/>
        <v>4.6820757121333161</v>
      </c>
      <c r="BE910" s="70">
        <f t="shared" si="505"/>
        <v>6.4956325123588163E-2</v>
      </c>
      <c r="BF910" s="70">
        <f t="shared" si="506"/>
        <v>6.0099802416929542</v>
      </c>
      <c r="BG910" s="70">
        <f t="shared" si="507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219</v>
      </c>
      <c r="BS910" s="8" t="s">
        <v>579</v>
      </c>
      <c r="BT910" s="9" t="s">
        <v>583</v>
      </c>
      <c r="BU910" s="10">
        <v>188</v>
      </c>
      <c r="BV910" s="9" t="s">
        <v>222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301</v>
      </c>
      <c r="CU910" s="9" t="s">
        <v>302</v>
      </c>
      <c r="CV910" s="10"/>
      <c r="CW910" s="10"/>
      <c r="CX910" t="str">
        <f>INDEX('Data_Price '!AS$2:AS$1266,MATCH(Data!$DN910,'Data_Price '!$BE$2:$BE$1266,0))</f>
        <v>Faction Agent 3.0 Skis 2022</v>
      </c>
      <c r="CY910" t="str">
        <f>INDEX('Data_Price '!AT$2:AT$1266,MATCH(Data!$DN910,'Data_Price '!$BE$2:$BE$1266,0))</f>
        <v>Snowcountry.eu</v>
      </c>
      <c r="CZ910">
        <f>INDEX('Data_Price '!AU$2:AU$1266,MATCH(Data!$DN910,'Data_Price '!$BE$2:$BE$1266,0))</f>
        <v>518.32000000000005</v>
      </c>
      <c r="DA910" t="str">
        <f>INDEX('Data_Price '!AV$2:AV$1266,MATCH(Data!$DN910,'Data_Price '!$BE$2:$BE$1266,0))</f>
        <v>https://www.google.com/url?url=https://www.snowcountry.eu/faction-agent-3-0-19-20.html%3Fartikel_maat%3D65375%26country%3DUS&amp;rct=j&amp;q=&amp;esrc=s&amp;sa=U&amp;ved=0ahUKEwissbCb0KP2AhW1k2oFHRSnCSYQsDwIPg&amp;usg=AOvVaw1_wV1_m3a0rMAPtqMh9mij</v>
      </c>
      <c r="DB910" t="str">
        <f>INDEX('Data_Price '!AW$2:AW$1266,MATCH(Data!$DN910,'Data_Price '!$BE$2:$BE$1266,0))</f>
        <v>Faction Agent 3.0 Skis 2022</v>
      </c>
      <c r="DC910" t="str">
        <f>INDEX('Data_Price '!AX$2:AX$1266,MATCH(Data!$DN910,'Data_Price '!$BE$2:$BE$1266,0))</f>
        <v>Snowcountry.eu</v>
      </c>
      <c r="DD910">
        <f>INDEX('Data_Price '!AY$2:AY$1266,MATCH(Data!$DN910,'Data_Price '!$BE$2:$BE$1266,0))</f>
        <v>518.32000000000005</v>
      </c>
      <c r="DE910" t="str">
        <f>INDEX('Data_Price '!AZ$2:AZ$1266,MATCH(Data!$DN910,'Data_Price '!$BE$2:$BE$1266,0))</f>
        <v>https://www.google.com/url?q=https://www.snowcountry.eu/faction-agent-3-0-19-20.html%3Fartikel_maat%3D65375%26country%3DUS&amp;sa=U&amp;ved=0ahUKEwjd5-Sb0KP2AhVDkmoFHR6XDlsQ2ykIFw&amp;usg=AOvVaw25JgavH9i7dmcR3jGGjmZp</v>
      </c>
      <c r="DF910" t="str">
        <f>INDEX('Data_Price '!BA$2:BA$1266,MATCH(Data!$DN910,'Data_Price '!$BE$2:$BE$1266,0))</f>
        <v>Faction Agent 3.0 Skis 2022</v>
      </c>
      <c r="DG910" t="str">
        <f>INDEX('Data_Price '!BB$2:BB$1266,MATCH(Data!$DN910,'Data_Price '!$BE$2:$BE$1266,0))</f>
        <v>Gear.com</v>
      </c>
      <c r="DH910">
        <f>INDEX('Data_Price '!BC$2:BC$1266,MATCH(Data!$DN910,'Data_Price '!$BE$2:$BE$1266,0))</f>
        <v>561.75</v>
      </c>
      <c r="DI910" t="str">
        <f>INDEX('Data_Price '!BD$2:BD$1266,MATCH(Data!$DN910,'Data_Price '!$BE$2:$BE$1266,0))</f>
        <v>https://www.google.com/url?q=https://gear.com/products/faction-agent-3-0-ski-2021%3Fcurrency%3DUSD%26variant%3D41027728801965%26utm_medium%3Dcpc%26utm_source%3Dgoogle%26utm_campaign%3DGoogle%2520Shopping&amp;sa=U&amp;ved=0ahUKEwjd5-Sb0KP2AhVDkmoFHR6XDlsQ2ykIGQ&amp;usg=AOvVaw0SsJwvOZeZeXg3TjA9h-db</v>
      </c>
      <c r="DJ910" s="89" t="e">
        <f ca="1">_xll.Connector("TinyUrl.TinyUrl",DA910,0)</f>
        <v>#NAME?</v>
      </c>
      <c r="DK910" s="89" t="e">
        <f ca="1">_xll.Connector("TinyUrl.TinyUrl",DE910,0)</f>
        <v>#NAME?</v>
      </c>
      <c r="DL910" s="89" t="e">
        <f ca="1">_xll.Connector("TinyUrl.TinyUrl",DI910,0)</f>
        <v>#NAME?</v>
      </c>
      <c r="DM910" s="224" t="str">
        <f t="shared" si="508"/>
        <v>Agent 3.0</v>
      </c>
      <c r="DN910" s="89" t="str">
        <f t="shared" si="509"/>
        <v xml:space="preserve"> FactionAgent 3.0188 Unisex</v>
      </c>
      <c r="DO910" s="227" t="s">
        <v>958</v>
      </c>
    </row>
    <row r="911" spans="2:119" ht="15.45" customHeight="1">
      <c r="B911" s="224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#VALUE!</v>
      </c>
      <c r="F911" s="43" t="b">
        <f>CL911&gt;Driver!$F$56</f>
        <v>0</v>
      </c>
      <c r="G911" s="43" t="b">
        <f>AND(CB911&gt;Driver!$F$55,CB911&lt;Driver!$G$55)</f>
        <v>0</v>
      </c>
      <c r="H911" s="43" t="e">
        <f t="shared" si="476"/>
        <v>#VALUE!</v>
      </c>
      <c r="I911" s="43">
        <f t="shared" si="477"/>
        <v>0</v>
      </c>
      <c r="J911" s="43" t="e">
        <f t="array" ref="J911">NOT(OR(($H$9:$H$1273=TRUE)*($I$9:$I$1273&gt;0)*($BT$9:$BT$1273=BT911)*($K$9:$K$1273&gt;K911)))</f>
        <v>#VALUE!</v>
      </c>
      <c r="K911" s="72">
        <f t="shared" si="478"/>
        <v>0.66403302373425721</v>
      </c>
      <c r="L911" s="72">
        <f t="shared" si="479"/>
        <v>0.81897993715252593</v>
      </c>
      <c r="M911" s="72">
        <f t="shared" si="480"/>
        <v>0.50908611031598849</v>
      </c>
      <c r="N911" s="72">
        <f t="shared" si="481"/>
        <v>0.34242711692910888</v>
      </c>
      <c r="O911" s="72">
        <f t="shared" si="482"/>
        <v>0.22350768460709203</v>
      </c>
      <c r="P911" s="72">
        <f t="shared" si="483"/>
        <v>0.96132352941176469</v>
      </c>
      <c r="Q911" s="72"/>
      <c r="R911" s="72"/>
      <c r="S911" s="72">
        <f t="shared" si="484"/>
        <v>0.65354259524055358</v>
      </c>
      <c r="T911" s="72">
        <f t="shared" si="485"/>
        <v>9.9999999999999978E-2</v>
      </c>
      <c r="U911" s="72">
        <f t="shared" si="486"/>
        <v>9.9999999999999978E-2</v>
      </c>
      <c r="V911" s="72">
        <f t="shared" si="487"/>
        <v>0.64687436884600014</v>
      </c>
      <c r="W911" s="72">
        <f t="shared" si="488"/>
        <v>0.97862244467564607</v>
      </c>
      <c r="X911" s="72">
        <f t="shared" si="489"/>
        <v>0.18102006284747402</v>
      </c>
      <c r="Y911" s="72">
        <f t="shared" si="490"/>
        <v>0.49091388968401151</v>
      </c>
      <c r="Z911" s="72">
        <f t="shared" si="491"/>
        <v>0.65757288307089112</v>
      </c>
      <c r="AA911" s="72">
        <f t="shared" si="492"/>
        <v>0.77649231539290797</v>
      </c>
      <c r="AB911" s="72">
        <f t="shared" si="493"/>
        <v>3.867647058823534E-2</v>
      </c>
      <c r="AC911" s="72"/>
      <c r="AD911" s="72"/>
      <c r="AE911" s="72">
        <f t="shared" si="494"/>
        <v>0.34645740475944636</v>
      </c>
      <c r="AF911" s="72">
        <f t="shared" si="495"/>
        <v>0.9</v>
      </c>
      <c r="AG911" s="72">
        <f t="shared" si="496"/>
        <v>0.9</v>
      </c>
      <c r="AH911" s="72">
        <f t="shared" si="497"/>
        <v>0.35312563115399981</v>
      </c>
      <c r="AI911" s="72">
        <f t="shared" si="498"/>
        <v>2.137755532435397E-2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0.13665989714685337</v>
      </c>
      <c r="AL911" s="72">
        <f>(AX911-Driver!$K$181)/(Driver!$L$181-Driver!$K$181)</f>
        <v>0.25757288307089105</v>
      </c>
      <c r="AM911" s="72">
        <f>(AY911-Driver!$K$182)/(Driver!$L$182-Driver!$K$182)</f>
        <v>0.99049231539290794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499"/>
        <v>1.2413512413512413</v>
      </c>
      <c r="AW911" s="70">
        <f t="shared" si="500"/>
        <v>14.317289059881691</v>
      </c>
      <c r="AX911" s="70">
        <f t="shared" si="501"/>
        <v>3.3181559476380196</v>
      </c>
      <c r="AY911" s="70">
        <f>IFERROR(Driver!$K$19/Data!BH911/Data!BI911*Data!BK911*Data!BL911,"")</f>
        <v>-5.820121389184308E-2</v>
      </c>
      <c r="AZ911" s="70">
        <f t="shared" si="502"/>
        <v>11.057334326135516</v>
      </c>
      <c r="BA911" s="70"/>
      <c r="BB911" s="70"/>
      <c r="BC911" s="70">
        <f t="shared" si="503"/>
        <v>1.8375687789977351</v>
      </c>
      <c r="BD911" s="70">
        <f t="shared" si="504"/>
        <v>116.06665997372139</v>
      </c>
      <c r="BE911" s="70">
        <f t="shared" si="505"/>
        <v>1</v>
      </c>
      <c r="BF911" s="70">
        <f t="shared" si="506"/>
        <v>5.294130650076875</v>
      </c>
      <c r="BG911" s="70">
        <f t="shared" si="507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219</v>
      </c>
      <c r="BS911" s="8" t="s">
        <v>771</v>
      </c>
      <c r="BT911" s="9" t="s">
        <v>786</v>
      </c>
      <c r="BU911" s="10">
        <v>144</v>
      </c>
      <c r="BV911" s="9" t="s">
        <v>390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307</v>
      </c>
      <c r="CU911" s="9" t="s">
        <v>306</v>
      </c>
      <c r="CV911" s="10"/>
      <c r="CW911" s="10"/>
      <c r="CX911">
        <f>INDEX('Data_Price '!AS$2:AS$1266,MATCH(Data!$DN911,'Data_Price '!$BE$2:$BE$1266,0))</f>
        <v>0</v>
      </c>
      <c r="CY911">
        <f>INDEX('Data_Price '!AT$2:AT$1266,MATCH(Data!$DN911,'Data_Price '!$BE$2:$BE$1266,0))</f>
        <v>0</v>
      </c>
      <c r="CZ911">
        <f>INDEX('Data_Price '!AU$2:AU$1266,MATCH(Data!$DN911,'Data_Price '!$BE$2:$BE$1266,0))</f>
        <v>0</v>
      </c>
      <c r="DA911">
        <f>INDEX('Data_Price '!AV$2:AV$1266,MATCH(Data!$DN911,'Data_Price '!$BE$2:$BE$1266,0))</f>
        <v>0</v>
      </c>
      <c r="DB911">
        <f>INDEX('Data_Price '!AW$2:AW$1266,MATCH(Data!$DN911,'Data_Price '!$BE$2:$BE$1266,0))</f>
        <v>0</v>
      </c>
      <c r="DC911">
        <f>INDEX('Data_Price '!AX$2:AX$1266,MATCH(Data!$DN911,'Data_Price '!$BE$2:$BE$1266,0))</f>
        <v>0</v>
      </c>
      <c r="DD911">
        <f>INDEX('Data_Price '!AY$2:AY$1266,MATCH(Data!$DN911,'Data_Price '!$BE$2:$BE$1266,0))</f>
        <v>0</v>
      </c>
      <c r="DE911">
        <f>INDEX('Data_Price '!AZ$2:AZ$1266,MATCH(Data!$DN911,'Data_Price '!$BE$2:$BE$1266,0))</f>
        <v>0</v>
      </c>
      <c r="DF911">
        <f>INDEX('Data_Price '!BA$2:BA$1266,MATCH(Data!$DN911,'Data_Price '!$BE$2:$BE$1266,0))</f>
        <v>0</v>
      </c>
      <c r="DG911">
        <f>INDEX('Data_Price '!BB$2:BB$1266,MATCH(Data!$DN911,'Data_Price '!$BE$2:$BE$1266,0))</f>
        <v>0</v>
      </c>
      <c r="DH911">
        <f>INDEX('Data_Price '!BC$2:BC$1266,MATCH(Data!$DN911,'Data_Price '!$BE$2:$BE$1266,0))</f>
        <v>0</v>
      </c>
      <c r="DI911">
        <f>INDEX('Data_Price '!BD$2:BD$1266,MATCH(Data!$DN911,'Data_Price '!$BE$2:$BE$1266,0))</f>
        <v>0</v>
      </c>
      <c r="DJ911" s="89" t="e">
        <f ca="1">_xll.Connector("TinyUrl.TinyUrl",DA911,0)</f>
        <v>#NAME?</v>
      </c>
      <c r="DK911" s="89" t="e">
        <f ca="1">_xll.Connector("TinyUrl.TinyUrl",DE911,0)</f>
        <v>#NAME?</v>
      </c>
      <c r="DL911" s="89" t="e">
        <f ca="1">_xll.Connector("TinyUrl.TinyUrl",DI911,0)</f>
        <v>#NAME?</v>
      </c>
      <c r="DM911" s="224" t="str">
        <f t="shared" si="508"/>
        <v>Experience 76 W</v>
      </c>
      <c r="DN911" s="89" t="str">
        <f t="shared" si="509"/>
        <v xml:space="preserve"> RossignolExperience 76 W144 Women's</v>
      </c>
      <c r="DO911" s="227"/>
    </row>
    <row r="912" spans="2:119" ht="15.45" customHeight="1">
      <c r="B912" s="224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#VALUE!</v>
      </c>
      <c r="F912" s="43" t="b">
        <f>CL912&gt;Driver!$F$56</f>
        <v>0</v>
      </c>
      <c r="G912" s="43" t="b">
        <f>AND(CB912&gt;Driver!$F$55,CB912&lt;Driver!$G$55)</f>
        <v>0</v>
      </c>
      <c r="H912" s="43" t="e">
        <f t="shared" si="476"/>
        <v>#VALUE!</v>
      </c>
      <c r="I912" s="43">
        <f t="shared" si="477"/>
        <v>0</v>
      </c>
      <c r="J912" s="43" t="e">
        <f t="array" ref="J912">NOT(OR(($H$9:$H$1273=TRUE)*($I$9:$I$1273&gt;0)*($BT$9:$BT$1273=BT912)*($K$9:$K$1273&gt;K912)))</f>
        <v>#VALUE!</v>
      </c>
      <c r="K912" s="72">
        <f t="shared" si="478"/>
        <v>0.69821422253607524</v>
      </c>
      <c r="L912" s="72">
        <f t="shared" si="479"/>
        <v>0.93242768511804042</v>
      </c>
      <c r="M912" s="72">
        <f t="shared" si="480"/>
        <v>0.46400075995411016</v>
      </c>
      <c r="N912" s="72">
        <f t="shared" si="481"/>
        <v>0.15334218680832223</v>
      </c>
      <c r="O912" s="72">
        <f t="shared" si="482"/>
        <v>0.26806368782524992</v>
      </c>
      <c r="P912" s="72">
        <f t="shared" si="483"/>
        <v>0.97059640522875812</v>
      </c>
      <c r="Q912" s="72"/>
      <c r="R912" s="72"/>
      <c r="S912" s="72">
        <f t="shared" si="484"/>
        <v>0.67481204916414161</v>
      </c>
      <c r="T912" s="72">
        <f t="shared" si="485"/>
        <v>0.79772875415259259</v>
      </c>
      <c r="U912" s="72">
        <f t="shared" si="486"/>
        <v>9.9999999999999978E-2</v>
      </c>
      <c r="V912" s="72">
        <f t="shared" si="487"/>
        <v>0.60494527514904917</v>
      </c>
      <c r="W912" s="72">
        <f t="shared" si="488"/>
        <v>0.9643810795346176</v>
      </c>
      <c r="X912" s="72">
        <f t="shared" si="489"/>
        <v>6.7572314881959555E-2</v>
      </c>
      <c r="Y912" s="72">
        <f t="shared" si="490"/>
        <v>0.53599924004588984</v>
      </c>
      <c r="Z912" s="72">
        <f t="shared" si="491"/>
        <v>0.84665781319167777</v>
      </c>
      <c r="AA912" s="72">
        <f t="shared" si="492"/>
        <v>0.73193631217475008</v>
      </c>
      <c r="AB912" s="72">
        <f t="shared" si="493"/>
        <v>2.9403594771241853E-2</v>
      </c>
      <c r="AC912" s="72"/>
      <c r="AD912" s="72"/>
      <c r="AE912" s="72">
        <f t="shared" si="494"/>
        <v>0.32518795083585844</v>
      </c>
      <c r="AF912" s="72">
        <f t="shared" si="495"/>
        <v>0.20227124584740738</v>
      </c>
      <c r="AG912" s="72">
        <f t="shared" si="496"/>
        <v>0.9</v>
      </c>
      <c r="AH912" s="72">
        <f t="shared" si="497"/>
        <v>0.39505472485095083</v>
      </c>
      <c r="AI912" s="72">
        <f t="shared" si="498"/>
        <v>3.5618920465382418E-2</v>
      </c>
      <c r="AJ912" s="72">
        <f>(AV912-Driver!$K$179)/(Driver!$L$179-Driver!$K$179)</f>
        <v>0.17242768511804044</v>
      </c>
      <c r="AK912" s="72">
        <f>(AW912-Driver!$K$180)/(Driver!$L$180-Driver!$K$180)</f>
        <v>0.15991565981630995</v>
      </c>
      <c r="AL912" s="72">
        <f>(AX912-Driver!$K$181)/(Driver!$L$181-Driver!$K$181)</f>
        <v>0.44665781319167774</v>
      </c>
      <c r="AM912" s="72">
        <f>(AY912-Driver!$K$182)/(Driver!$L$182-Driver!$K$182)</f>
        <v>0.94593631217475005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499"/>
        <v>3.6290869624202955</v>
      </c>
      <c r="AW912" s="70">
        <f t="shared" si="500"/>
        <v>16.591427079402674</v>
      </c>
      <c r="AX912" s="70">
        <f t="shared" si="501"/>
        <v>5.0199203187250996</v>
      </c>
      <c r="AY912" s="70">
        <f>IFERROR(Driver!$K$19/Data!BH912/Data!BI912*Data!BK912*Data!BL912,"")</f>
        <v>-0.33095042472823377</v>
      </c>
      <c r="AZ912" s="70">
        <f t="shared" si="502"/>
        <v>11.902457185405808</v>
      </c>
      <c r="BA912" s="70"/>
      <c r="BB912" s="70"/>
      <c r="BC912" s="70">
        <f t="shared" si="503"/>
        <v>12.870182392007594</v>
      </c>
      <c r="BD912" s="70">
        <f t="shared" si="504"/>
        <v>28.471292548638342</v>
      </c>
      <c r="BE912" s="70">
        <f t="shared" si="505"/>
        <v>1</v>
      </c>
      <c r="BF912" s="70">
        <f t="shared" si="506"/>
        <v>0.5585340855608909</v>
      </c>
      <c r="BG912" s="70">
        <f t="shared" si="507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219</v>
      </c>
      <c r="BS912" s="8" t="s">
        <v>628</v>
      </c>
      <c r="BT912" s="9" t="s">
        <v>650</v>
      </c>
      <c r="BU912" s="10">
        <v>170</v>
      </c>
      <c r="BV912" s="9" t="s">
        <v>222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307</v>
      </c>
      <c r="CU912" s="9" t="s">
        <v>305</v>
      </c>
      <c r="CV912" s="10"/>
      <c r="CW912" s="10"/>
      <c r="CX912" t="str">
        <f>INDEX('Data_Price '!AS$2:AS$1266,MATCH(Data!$DN912,'Data_Price '!$BE$2:$BE$1266,0))</f>
        <v>Head V10 V-shape Lyt Alpine Skis + Prx 14 Bindings 170cm Free Ship</v>
      </c>
      <c r="CY912" t="str">
        <f>INDEX('Data_Price '!AT$2:AT$1266,MATCH(Data!$DN912,'Data_Price '!$BE$2:$BE$1266,0))</f>
        <v>eBay - suburbansports</v>
      </c>
      <c r="CZ912">
        <f>INDEX('Data_Price '!AU$2:AU$1266,MATCH(Data!$DN912,'Data_Price '!$BE$2:$BE$1266,0))</f>
        <v>619.99</v>
      </c>
      <c r="DA912" t="str">
        <f>INDEX('Data_Price '!AV$2:AV$1266,MATCH(Data!$DN912,'Data_Price '!$BE$2:$BE$1266,0))</f>
        <v>https://www.google.com/url?url=https://www.ebay.com/itm/284449783720%3Fchn%3Dps%26mkevt%3D1%26mkcid%3D28&amp;rct=j&amp;q=&amp;esrc=s&amp;sa=U&amp;ved=0ahUKEwiCssyc0KP2AhWNkWoFHcaFD_EQ2SkIbA&amp;usg=AOvVaw30WO8r9I9aH8_mW_tEsQOp</v>
      </c>
      <c r="DB912">
        <f>INDEX('Data_Price '!AW$2:AW$1266,MATCH(Data!$DN912,'Data_Price '!$BE$2:$BE$1266,0))</f>
        <v>0</v>
      </c>
      <c r="DC912">
        <f>INDEX('Data_Price '!AX$2:AX$1266,MATCH(Data!$DN912,'Data_Price '!$BE$2:$BE$1266,0))</f>
        <v>0</v>
      </c>
      <c r="DD912">
        <f>INDEX('Data_Price '!AY$2:AY$1266,MATCH(Data!$DN912,'Data_Price '!$BE$2:$BE$1266,0))</f>
        <v>0</v>
      </c>
      <c r="DE912">
        <f>INDEX('Data_Price '!AZ$2:AZ$1266,MATCH(Data!$DN912,'Data_Price '!$BE$2:$BE$1266,0))</f>
        <v>0</v>
      </c>
      <c r="DF912">
        <f>INDEX('Data_Price '!BA$2:BA$1266,MATCH(Data!$DN912,'Data_Price '!$BE$2:$BE$1266,0))</f>
        <v>0</v>
      </c>
      <c r="DG912">
        <f>INDEX('Data_Price '!BB$2:BB$1266,MATCH(Data!$DN912,'Data_Price '!$BE$2:$BE$1266,0))</f>
        <v>0</v>
      </c>
      <c r="DH912">
        <f>INDEX('Data_Price '!BC$2:BC$1266,MATCH(Data!$DN912,'Data_Price '!$BE$2:$BE$1266,0))</f>
        <v>0</v>
      </c>
      <c r="DI912">
        <f>INDEX('Data_Price '!BD$2:BD$1266,MATCH(Data!$DN912,'Data_Price '!$BE$2:$BE$1266,0))</f>
        <v>0</v>
      </c>
      <c r="DJ912" s="89" t="e">
        <f ca="1">_xll.Connector("TinyUrl.TinyUrl",DA912,0)</f>
        <v>#NAME?</v>
      </c>
      <c r="DK912" s="89" t="e">
        <f ca="1">_xll.Connector("TinyUrl.TinyUrl",DE912,0)</f>
        <v>#NAME?</v>
      </c>
      <c r="DL912" s="89" t="e">
        <f ca="1">_xll.Connector("TinyUrl.TinyUrl",DI912,0)</f>
        <v>#NAME?</v>
      </c>
      <c r="DM912" s="224" t="str">
        <f t="shared" si="508"/>
        <v>V-Shape V10</v>
      </c>
      <c r="DN912" s="89" t="str">
        <f t="shared" si="509"/>
        <v xml:space="preserve"> HeadV-Shape V10170 Unisex</v>
      </c>
      <c r="DO912" s="227"/>
    </row>
    <row r="913" spans="2:119" ht="15.45" customHeight="1">
      <c r="B913" s="224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#VALUE!</v>
      </c>
      <c r="F913" s="43" t="b">
        <f>CL913&gt;Driver!$F$56</f>
        <v>1</v>
      </c>
      <c r="G913" s="43" t="b">
        <f>AND(CB913&gt;Driver!$F$55,CB913&lt;Driver!$G$55)</f>
        <v>1</v>
      </c>
      <c r="H913" s="43" t="e">
        <f t="shared" si="476"/>
        <v>#VALUE!</v>
      </c>
      <c r="I913" s="43">
        <f t="shared" si="477"/>
        <v>0</v>
      </c>
      <c r="J913" s="43" t="e">
        <f t="array" ref="J913">NOT(OR(($H$9:$H$1273=TRUE)*($I$9:$I$1273&gt;0)*($BT$9:$BT$1273=BT913)*($K$9:$K$1273&gt;K913)))</f>
        <v>#VALUE!</v>
      </c>
      <c r="K913" s="72">
        <f t="shared" si="478"/>
        <v>0.52468826644063871</v>
      </c>
      <c r="L913" s="72">
        <f t="shared" si="479"/>
        <v>0.69491902344694223</v>
      </c>
      <c r="M913" s="72">
        <f t="shared" si="480"/>
        <v>0.35445750943433507</v>
      </c>
      <c r="N913" s="72">
        <f t="shared" si="481"/>
        <v>4.5203313729210048E-2</v>
      </c>
      <c r="O913" s="72">
        <f t="shared" si="482"/>
        <v>0.33267901849536374</v>
      </c>
      <c r="P913" s="72">
        <f t="shared" si="483"/>
        <v>0.68549019607843142</v>
      </c>
      <c r="Q913" s="72"/>
      <c r="R913" s="72"/>
      <c r="S913" s="72">
        <f t="shared" si="484"/>
        <v>0.83589686437660737</v>
      </c>
      <c r="T913" s="72">
        <f t="shared" si="485"/>
        <v>0.95617456566744596</v>
      </c>
      <c r="U913" s="72">
        <f t="shared" si="486"/>
        <v>0.9446281805511314</v>
      </c>
      <c r="V913" s="72">
        <f t="shared" si="487"/>
        <v>0.65439100753932911</v>
      </c>
      <c r="W913" s="72">
        <f t="shared" si="488"/>
        <v>0.98319865319865318</v>
      </c>
      <c r="X913" s="72">
        <f t="shared" si="489"/>
        <v>0.30508097655305777</v>
      </c>
      <c r="Y913" s="72">
        <f t="shared" si="490"/>
        <v>0.64554249056566493</v>
      </c>
      <c r="Z913" s="72">
        <f t="shared" si="491"/>
        <v>0.95479668627078995</v>
      </c>
      <c r="AA913" s="72">
        <f t="shared" si="492"/>
        <v>0.66732098150463626</v>
      </c>
      <c r="AB913" s="72">
        <f t="shared" si="493"/>
        <v>0.31450980392156852</v>
      </c>
      <c r="AC913" s="72"/>
      <c r="AD913" s="72"/>
      <c r="AE913" s="72">
        <f t="shared" si="494"/>
        <v>0.16410313562339268</v>
      </c>
      <c r="AF913" s="72">
        <f t="shared" si="495"/>
        <v>4.3825434332554009E-2</v>
      </c>
      <c r="AG913" s="72">
        <f t="shared" si="496"/>
        <v>5.5371819448868612E-2</v>
      </c>
      <c r="AH913" s="72">
        <f t="shared" si="497"/>
        <v>0.34560899246067084</v>
      </c>
      <c r="AI913" s="72">
        <f t="shared" si="498"/>
        <v>1.680134680134681E-2</v>
      </c>
      <c r="AJ913" s="72">
        <f>(AV913-Driver!$K$179)/(Driver!$L$179-Driver!$K$179)</f>
        <v>0.54508097655305776</v>
      </c>
      <c r="AK913" s="72">
        <f>(AW913-Driver!$K$180)/(Driver!$L$180-Driver!$K$180)</f>
        <v>0.48635310071625415</v>
      </c>
      <c r="AL913" s="72">
        <f>(AX913-Driver!$K$181)/(Driver!$L$181-Driver!$K$181)</f>
        <v>0.55479668627078993</v>
      </c>
      <c r="AM913" s="72">
        <f>(AY913-Driver!$K$182)/(Driver!$L$182-Driver!$K$182)</f>
        <v>0.88132098150463622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499"/>
        <v>11.472323972323974</v>
      </c>
      <c r="AW913" s="70">
        <f t="shared" si="500"/>
        <v>48.513140673457173</v>
      </c>
      <c r="AX913" s="70">
        <f t="shared" si="501"/>
        <v>5.9931701764371095</v>
      </c>
      <c r="AY913" s="70">
        <f>IFERROR(Driver!$K$19/Data!BH913/Data!BI913*Data!BK913*Data!BL913,"")</f>
        <v>-0.72649264519884682</v>
      </c>
      <c r="AZ913" s="70">
        <f t="shared" si="502"/>
        <v>43.246463142218907</v>
      </c>
      <c r="BA913" s="70"/>
      <c r="BB913" s="70"/>
      <c r="BC913" s="70">
        <f t="shared" si="503"/>
        <v>96.42599588618107</v>
      </c>
      <c r="BD913" s="70">
        <f t="shared" si="504"/>
        <v>6.6921724102261564</v>
      </c>
      <c r="BE913" s="70">
        <f t="shared" si="505"/>
        <v>4.4798608130553204E-2</v>
      </c>
      <c r="BF913" s="70">
        <f t="shared" si="506"/>
        <v>6.143082183112873</v>
      </c>
      <c r="BG913" s="70">
        <f t="shared" si="507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219</v>
      </c>
      <c r="BS913" s="8" t="s">
        <v>405</v>
      </c>
      <c r="BT913" s="9" t="s">
        <v>411</v>
      </c>
      <c r="BU913" s="10">
        <v>188</v>
      </c>
      <c r="BV913" s="9" t="s">
        <v>390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305</v>
      </c>
      <c r="CU913" s="9" t="s">
        <v>301</v>
      </c>
      <c r="CV913" s="9" t="s">
        <v>302</v>
      </c>
      <c r="CW913" s="10"/>
      <c r="CX913" t="str">
        <f>INDEX('Data_Price '!AS$2:AS$1266,MATCH(Data!$DN913,'Data_Price '!$BE$2:$BE$1266,0))</f>
        <v>Armada ARW 106 UL Women's Skis 188cm 2022</v>
      </c>
      <c r="CY913" t="str">
        <f>INDEX('Data_Price '!AT$2:AT$1266,MATCH(Data!$DN913,'Data_Price '!$BE$2:$BE$1266,0))</f>
        <v>evo.com</v>
      </c>
      <c r="CZ913">
        <f>INDEX('Data_Price '!AU$2:AU$1266,MATCH(Data!$DN913,'Data_Price '!$BE$2:$BE$1266,0))</f>
        <v>699.95</v>
      </c>
      <c r="DA913" t="str">
        <f>INDEX('Data_Price '!AV$2:AV$1266,MATCH(Data!$DN913,'Data_Price '!$BE$2:$BE$1266,0))</f>
        <v>https://www.google.com/url?url=https://www.evo.com/skis/armada-arw-106-ul-womens-2022%3Fimage%3D198715/839687/clone.jpg&amp;rct=j&amp;q=&amp;esrc=s&amp;sa=U&amp;ved=0ahUKEwiZ1YKd0KP2AhUikWoFHZXCCNoQsDwIWA&amp;usg=AOvVaw13OYM1QIzqQHGuCNiwPThL</v>
      </c>
      <c r="DB913">
        <f>INDEX('Data_Price '!AW$2:AW$1266,MATCH(Data!$DN913,'Data_Price '!$BE$2:$BE$1266,0))</f>
        <v>0</v>
      </c>
      <c r="DC913">
        <f>INDEX('Data_Price '!AX$2:AX$1266,MATCH(Data!$DN913,'Data_Price '!$BE$2:$BE$1266,0))</f>
        <v>0</v>
      </c>
      <c r="DD913">
        <f>INDEX('Data_Price '!AY$2:AY$1266,MATCH(Data!$DN913,'Data_Price '!$BE$2:$BE$1266,0))</f>
        <v>0</v>
      </c>
      <c r="DE913">
        <f>INDEX('Data_Price '!AZ$2:AZ$1266,MATCH(Data!$DN913,'Data_Price '!$BE$2:$BE$1266,0))</f>
        <v>0</v>
      </c>
      <c r="DF913">
        <f>INDEX('Data_Price '!BA$2:BA$1266,MATCH(Data!$DN913,'Data_Price '!$BE$2:$BE$1266,0))</f>
        <v>0</v>
      </c>
      <c r="DG913">
        <f>INDEX('Data_Price '!BB$2:BB$1266,MATCH(Data!$DN913,'Data_Price '!$BE$2:$BE$1266,0))</f>
        <v>0</v>
      </c>
      <c r="DH913">
        <f>INDEX('Data_Price '!BC$2:BC$1266,MATCH(Data!$DN913,'Data_Price '!$BE$2:$BE$1266,0))</f>
        <v>0</v>
      </c>
      <c r="DI913">
        <f>INDEX('Data_Price '!BD$2:BD$1266,MATCH(Data!$DN913,'Data_Price '!$BE$2:$BE$1266,0))</f>
        <v>0</v>
      </c>
      <c r="DJ913" s="89" t="e">
        <f ca="1">_xll.Connector("TinyUrl.TinyUrl",DA913,0)</f>
        <v>#NAME?</v>
      </c>
      <c r="DK913" s="89" t="e">
        <f ca="1">_xll.Connector("TinyUrl.TinyUrl",DE913,0)</f>
        <v>#NAME?</v>
      </c>
      <c r="DL913" s="89" t="e">
        <f ca="1">_xll.Connector("TinyUrl.TinyUrl",DI913,0)</f>
        <v>#NAME?</v>
      </c>
      <c r="DM913" s="224" t="str">
        <f t="shared" si="508"/>
        <v>ARW 106 UL</v>
      </c>
      <c r="DN913" s="89" t="str">
        <f t="shared" si="509"/>
        <v xml:space="preserve"> ArmadaARW 106 UL188 Women's</v>
      </c>
      <c r="DO913" s="227" t="s">
        <v>936</v>
      </c>
    </row>
    <row r="914" spans="2:119" ht="15.45" customHeight="1">
      <c r="B914" s="224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#VALUE!</v>
      </c>
      <c r="F914" s="43" t="b">
        <f>CL914&gt;Driver!$F$56</f>
        <v>1</v>
      </c>
      <c r="G914" s="43" t="b">
        <f>AND(CB914&gt;Driver!$F$55,CB914&lt;Driver!$G$55)</f>
        <v>1</v>
      </c>
      <c r="H914" s="43" t="e">
        <f t="shared" si="476"/>
        <v>#VALUE!</v>
      </c>
      <c r="I914" s="43">
        <f t="shared" si="477"/>
        <v>0</v>
      </c>
      <c r="J914" s="43" t="e">
        <f t="array" ref="J914">NOT(OR(($H$9:$H$1273=TRUE)*($I$9:$I$1273&gt;0)*($BT$9:$BT$1273=BT914)*($K$9:$K$1273&gt;K914)))</f>
        <v>#VALUE!</v>
      </c>
      <c r="K914" s="72">
        <f t="shared" si="478"/>
        <v>0.67799712807100554</v>
      </c>
      <c r="L914" s="72">
        <f t="shared" si="479"/>
        <v>0.87505922165820649</v>
      </c>
      <c r="M914" s="72">
        <f t="shared" si="480"/>
        <v>0.4809350344838047</v>
      </c>
      <c r="N914" s="72">
        <f t="shared" si="481"/>
        <v>0.18116739391639791</v>
      </c>
      <c r="O914" s="72">
        <f t="shared" si="482"/>
        <v>0.28487300365266344</v>
      </c>
      <c r="P914" s="72">
        <f t="shared" si="483"/>
        <v>0.97676470588235287</v>
      </c>
      <c r="Q914" s="72"/>
      <c r="R914" s="72"/>
      <c r="S914" s="72">
        <f t="shared" si="484"/>
        <v>0.67348060040886859</v>
      </c>
      <c r="T914" s="72">
        <f t="shared" si="485"/>
        <v>0.90303111968312111</v>
      </c>
      <c r="U914" s="72">
        <f t="shared" si="486"/>
        <v>0.9145098550256574</v>
      </c>
      <c r="V914" s="72">
        <f t="shared" si="487"/>
        <v>0.86772301757414805</v>
      </c>
      <c r="W914" s="72">
        <f t="shared" si="488"/>
        <v>0.77014776077495439</v>
      </c>
      <c r="X914" s="72">
        <f t="shared" si="489"/>
        <v>0.12494077834179357</v>
      </c>
      <c r="Y914" s="72">
        <f t="shared" si="490"/>
        <v>0.5190649655161953</v>
      </c>
      <c r="Z914" s="72">
        <f t="shared" si="491"/>
        <v>0.81883260608360209</v>
      </c>
      <c r="AA914" s="72">
        <f t="shared" si="492"/>
        <v>0.71512699634733656</v>
      </c>
      <c r="AB914" s="72">
        <f t="shared" si="493"/>
        <v>2.3235294117647104E-2</v>
      </c>
      <c r="AC914" s="72"/>
      <c r="AD914" s="72"/>
      <c r="AE914" s="72">
        <f t="shared" si="494"/>
        <v>0.32651939959113141</v>
      </c>
      <c r="AF914" s="72">
        <f t="shared" si="495"/>
        <v>9.6968880316878947E-2</v>
      </c>
      <c r="AG914" s="72">
        <f t="shared" si="496"/>
        <v>8.5490144974342555E-2</v>
      </c>
      <c r="AH914" s="72">
        <f t="shared" si="497"/>
        <v>0.13227698242585195</v>
      </c>
      <c r="AI914" s="72">
        <f t="shared" si="498"/>
        <v>0.22985223922504561</v>
      </c>
      <c r="AJ914" s="72">
        <f>(AV914-Driver!$K$179)/(Driver!$L$179-Driver!$K$179)</f>
        <v>0.11505922165820642</v>
      </c>
      <c r="AK914" s="72">
        <f>(AW914-Driver!$K$180)/(Driver!$L$180-Driver!$K$180)</f>
        <v>0.16205139182306275</v>
      </c>
      <c r="AL914" s="72">
        <f>(AX914-Driver!$K$181)/(Driver!$L$181-Driver!$K$181)</f>
        <v>0.41883260608360207</v>
      </c>
      <c r="AM914" s="72">
        <f>(AY914-Driver!$K$182)/(Driver!$L$182-Driver!$K$182)</f>
        <v>0.92912699634733653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499"/>
        <v>2.4216524216524218</v>
      </c>
      <c r="AW914" s="70">
        <f t="shared" si="500"/>
        <v>16.800276362270672</v>
      </c>
      <c r="AX914" s="70">
        <f t="shared" si="501"/>
        <v>4.7694934547524186</v>
      </c>
      <c r="AY914" s="70">
        <f>IFERROR(Driver!$K$19/Data!BH914/Data!BI914*Data!BK914*Data!BL914,"")</f>
        <v>-0.43384851467087554</v>
      </c>
      <c r="AZ914" s="70">
        <f t="shared" si="502"/>
        <v>12.464631422189129</v>
      </c>
      <c r="BA914" s="70"/>
      <c r="BB914" s="70"/>
      <c r="BC914" s="70">
        <f t="shared" si="503"/>
        <v>12.179550666565914</v>
      </c>
      <c r="BD914" s="70">
        <f t="shared" si="504"/>
        <v>1.9890716052276707</v>
      </c>
      <c r="BE914" s="70">
        <f t="shared" si="505"/>
        <v>1.4685655375356819E-2</v>
      </c>
      <c r="BF914" s="70">
        <f t="shared" si="506"/>
        <v>30.237433974352271</v>
      </c>
      <c r="BG914" s="70">
        <f t="shared" si="507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219</v>
      </c>
      <c r="BS914" s="8" t="s">
        <v>719</v>
      </c>
      <c r="BT914" s="9" t="s">
        <v>736</v>
      </c>
      <c r="BU914" s="10">
        <v>176</v>
      </c>
      <c r="BV914" s="9" t="s">
        <v>222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303</v>
      </c>
      <c r="CU914" s="9" t="s">
        <v>301</v>
      </c>
      <c r="CV914" s="9" t="s">
        <v>302</v>
      </c>
      <c r="CW914" s="10"/>
      <c r="CX914" t="str">
        <f>INDEX('Data_Price '!AS$2:AS$1266,MATCH(Data!$DN914,'Data_Price '!$BE$2:$BE$1266,0))</f>
        <v>Line Sir Francis Bacon Skis 2022</v>
      </c>
      <c r="CY914" t="str">
        <f>INDEX('Data_Price '!AT$2:AT$1266,MATCH(Data!$DN914,'Data_Price '!$BE$2:$BE$1266,0))</f>
        <v>Snowinn.com</v>
      </c>
      <c r="CZ914">
        <f>INDEX('Data_Price '!AU$2:AU$1266,MATCH(Data!$DN914,'Data_Price '!$BE$2:$BE$1266,0))</f>
        <v>549.49</v>
      </c>
      <c r="DA914" t="str">
        <f>INDEX('Data_Price '!AV$2:AV$1266,MATCH(Data!$DN914,'Data_Price '!$BE$2:$BE$1266,0))</f>
        <v>https://www.google.com/url?q=https://www.snowinn.com/ski-store/line-sir-francis-bacon-skis/138134080/p%3Futm_source%3Dgoogle_products%26utm_medium%3Dmerchant%26id_producte%3D13274326%26country%3Dus&amp;sa=U&amp;ved=0ahUKEwjH48-d0KP2AhUPmmoFHTp6CaoQ2ykIGg&amp;usg=AOvVaw2KZ2R4NXqkY3BXl6BwuRHj</v>
      </c>
      <c r="DB914" t="str">
        <f>INDEX('Data_Price '!AW$2:AW$1266,MATCH(Data!$DN914,'Data_Price '!$BE$2:$BE$1266,0))</f>
        <v>Line Sir Francis Bacon</v>
      </c>
      <c r="DC914" t="str">
        <f>INDEX('Data_Price '!AX$2:AX$1266,MATCH(Data!$DN914,'Data_Price '!$BE$2:$BE$1266,0))</f>
        <v>eBay</v>
      </c>
      <c r="DD914">
        <f>INDEX('Data_Price '!AY$2:AY$1266,MATCH(Data!$DN914,'Data_Price '!$BE$2:$BE$1266,0))</f>
        <v>630</v>
      </c>
      <c r="DE914" t="str">
        <f>INDEX('Data_Price '!AZ$2:AZ$1266,MATCH(Data!$DN914,'Data_Price '!$BE$2:$BE$1266,0))</f>
        <v>https://www.google.com/url?url=https://www.ebay.com/itm/294762008738%3Fchn%3Dps%26mkevt%3D1%26mkcid%3D28%26var%3D593150156268&amp;rct=j&amp;q=&amp;esrc=s&amp;sa=U&amp;ved=0ahUKEwiwmaqd0KP2AhXQk2oFHXj3BfUQ2SkITA&amp;usg=AOvVaw0WL8gZJXmW7XeMg-Ji0FkL</v>
      </c>
      <c r="DF914" t="str">
        <f>INDEX('Data_Price '!BA$2:BA$1266,MATCH(Data!$DN914,'Data_Price '!$BE$2:$BE$1266,0))</f>
        <v>Line Sir Francis Bacon Skis 2022</v>
      </c>
      <c r="DG914" t="str">
        <f>INDEX('Data_Price '!BB$2:BB$1266,MATCH(Data!$DN914,'Data_Price '!$BE$2:$BE$1266,0))</f>
        <v>evo.com</v>
      </c>
      <c r="DH914">
        <f>INDEX('Data_Price '!BC$2:BC$1266,MATCH(Data!$DN914,'Data_Price '!$BE$2:$BE$1266,0))</f>
        <v>699.95</v>
      </c>
      <c r="DI914" t="str">
        <f>INDEX('Data_Price '!BD$2:BD$1266,MATCH(Data!$DN914,'Data_Price '!$BE$2:$BE$1266,0))</f>
        <v>https://www.google.com/url?url=https://www.evo.com/skis/line-sir-francis-bacon%3Fimage%3D197208/792879/line-skis-sir-francis-bacon-skis-2022-.jpg&amp;rct=j&amp;q=&amp;esrc=s&amp;sa=U&amp;ved=0ahUKEwiwmaqd0KP2AhXQk2oFHXj3BfUQsDwISA&amp;usg=AOvVaw1Cdxk_k3Xp2gLs4gWkZMSJ</v>
      </c>
      <c r="DJ914" s="89" t="e">
        <f ca="1">_xll.Connector("TinyUrl.TinyUrl",DA914,0)</f>
        <v>#NAME?</v>
      </c>
      <c r="DK914" s="89" t="e">
        <f ca="1">_xll.Connector("TinyUrl.TinyUrl",DE914,0)</f>
        <v>#NAME?</v>
      </c>
      <c r="DL914" s="89" t="e">
        <f ca="1">_xll.Connector("TinyUrl.TinyUrl",DI914,0)</f>
        <v>#NAME?</v>
      </c>
      <c r="DM914" s="224" t="str">
        <f t="shared" si="508"/>
        <v>Sir Francis Bacon</v>
      </c>
      <c r="DN914" s="89" t="str">
        <f t="shared" si="509"/>
        <v xml:space="preserve"> LineSir Francis Bacon176 Unisex</v>
      </c>
      <c r="DO914" s="227" t="s">
        <v>1011</v>
      </c>
    </row>
    <row r="915" spans="2:119" ht="15.45" customHeight="1">
      <c r="B915" s="224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#VALUE!</v>
      </c>
      <c r="F915" s="43" t="b">
        <f>CL915&gt;Driver!$F$56</f>
        <v>1</v>
      </c>
      <c r="G915" s="43" t="b">
        <f>AND(CB915&gt;Driver!$F$55,CB915&lt;Driver!$G$55)</f>
        <v>1</v>
      </c>
      <c r="H915" s="43" t="e">
        <f t="shared" si="476"/>
        <v>#VALUE!</v>
      </c>
      <c r="I915" s="43">
        <f t="shared" si="477"/>
        <v>0</v>
      </c>
      <c r="J915" s="43" t="e">
        <f t="array" ref="J915">NOT(OR(($H$9:$H$1273=TRUE)*($I$9:$I$1273&gt;0)*($BT$9:$BT$1273=BT915)*($K$9:$K$1273&gt;K915)))</f>
        <v>#VALUE!</v>
      </c>
      <c r="K915" s="72">
        <f t="shared" si="478"/>
        <v>0.60537435681180529</v>
      </c>
      <c r="L915" s="72">
        <f t="shared" si="479"/>
        <v>0.91730239303843364</v>
      </c>
      <c r="M915" s="72">
        <f t="shared" si="480"/>
        <v>0.29344632058517683</v>
      </c>
      <c r="N915" s="72">
        <f t="shared" si="481"/>
        <v>-8.2539682539682691E-2</v>
      </c>
      <c r="O915" s="72">
        <f t="shared" si="482"/>
        <v>0.28351589919717413</v>
      </c>
      <c r="P915" s="72">
        <f t="shared" si="483"/>
        <v>0.67936274509803929</v>
      </c>
      <c r="Q915" s="72"/>
      <c r="R915" s="72"/>
      <c r="S915" s="72">
        <f t="shared" si="484"/>
        <v>0.75871001477027922</v>
      </c>
      <c r="T915" s="72">
        <f t="shared" si="485"/>
        <v>0.9580923410203086</v>
      </c>
      <c r="U915" s="72">
        <f t="shared" si="486"/>
        <v>0.92806747507743359</v>
      </c>
      <c r="V915" s="72">
        <f t="shared" si="487"/>
        <v>0.71073942906714582</v>
      </c>
      <c r="W915" s="72">
        <f t="shared" si="488"/>
        <v>0.99380187116701735</v>
      </c>
      <c r="X915" s="72">
        <f t="shared" si="489"/>
        <v>8.2697606961566306E-2</v>
      </c>
      <c r="Y915" s="72">
        <f t="shared" si="490"/>
        <v>0.70655367941482317</v>
      </c>
      <c r="Z915" s="72">
        <f t="shared" si="491"/>
        <v>1.0825396825396827</v>
      </c>
      <c r="AA915" s="72">
        <f t="shared" si="492"/>
        <v>0.71648410080282587</v>
      </c>
      <c r="AB915" s="72">
        <f t="shared" si="493"/>
        <v>0.32063725490196077</v>
      </c>
      <c r="AC915" s="72"/>
      <c r="AD915" s="72"/>
      <c r="AE915" s="72">
        <f t="shared" si="494"/>
        <v>0.24128998522972078</v>
      </c>
      <c r="AF915" s="72">
        <f t="shared" si="495"/>
        <v>4.1907658979691384E-2</v>
      </c>
      <c r="AG915" s="72">
        <f t="shared" si="496"/>
        <v>7.1932524922566451E-2</v>
      </c>
      <c r="AH915" s="72">
        <f t="shared" si="497"/>
        <v>0.28926057093285418</v>
      </c>
      <c r="AI915" s="72">
        <f t="shared" si="498"/>
        <v>6.1981288329826592E-3</v>
      </c>
      <c r="AJ915" s="72">
        <f>(AV915-Driver!$K$179)/(Driver!$L$179-Driver!$K$179)</f>
        <v>0.3226976069615663</v>
      </c>
      <c r="AK915" s="72">
        <f>(AW915-Driver!$K$180)/(Driver!$L$180-Driver!$K$180)</f>
        <v>0.50689843079445374</v>
      </c>
      <c r="AL915" s="72">
        <f>(AX915-Driver!$K$181)/(Driver!$L$181-Driver!$K$181)</f>
        <v>0.68253968253968256</v>
      </c>
      <c r="AM915" s="72">
        <f>(AY915-Driver!$K$182)/(Driver!$L$182-Driver!$K$182)</f>
        <v>0.93048410080282584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499"/>
        <v>6.7918192918192917</v>
      </c>
      <c r="AW915" s="70">
        <f t="shared" si="500"/>
        <v>50.522230502869917</v>
      </c>
      <c r="AX915" s="70">
        <f t="shared" si="501"/>
        <v>7.1428571428571432</v>
      </c>
      <c r="AY915" s="70">
        <f>IFERROR(Driver!$K$19/Data!BH915/Data!BI915*Data!BK915*Data!BL915,"")</f>
        <v>-0.42554101079884044</v>
      </c>
      <c r="AZ915" s="70">
        <f t="shared" si="502"/>
        <v>43.804914370811616</v>
      </c>
      <c r="BA915" s="70"/>
      <c r="BB915" s="70"/>
      <c r="BC915" s="70">
        <f t="shared" si="503"/>
        <v>56.388640401105697</v>
      </c>
      <c r="BD915" s="70">
        <f t="shared" si="504"/>
        <v>6.8618921308576493</v>
      </c>
      <c r="BE915" s="70">
        <f t="shared" si="505"/>
        <v>2.824085690031319E-2</v>
      </c>
      <c r="BF915" s="70">
        <f t="shared" si="506"/>
        <v>12.507240524613849</v>
      </c>
      <c r="BG915" s="70">
        <f t="shared" si="507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219</v>
      </c>
      <c r="BS915" s="8" t="s">
        <v>742</v>
      </c>
      <c r="BT915" s="9" t="s">
        <v>748</v>
      </c>
      <c r="BU915" s="10">
        <v>177</v>
      </c>
      <c r="BV915" s="9" t="s">
        <v>222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301</v>
      </c>
      <c r="CU915" s="10"/>
      <c r="CV915" s="10"/>
      <c r="CW915" s="10"/>
      <c r="CX915" t="str">
        <f>INDEX('Data_Price '!AS$2:AS$1266,MATCH(Data!$DN915,'Data_Price '!$BE$2:$BE$1266,0))</f>
        <v>2022 Nordica Enforcer 110 Free snow skis 177</v>
      </c>
      <c r="CY915" t="str">
        <f>INDEX('Data_Price '!AT$2:AT$1266,MATCH(Data!$DN915,'Data_Price '!$BE$2:$BE$1266,0))</f>
        <v>The Pro Shop</v>
      </c>
      <c r="CZ915">
        <f>INDEX('Data_Price '!AU$2:AU$1266,MATCH(Data!$DN915,'Data_Price '!$BE$2:$BE$1266,0))</f>
        <v>799.99</v>
      </c>
      <c r="DA915" t="str">
        <f>INDEX('Data_Price '!AV$2:AV$1266,MATCH(Data!$DN915,'Data_Price '!$BE$2:$BE$1266,0))</f>
        <v>https://www.google.com/url?url=https://proskiguy.myshopify.com/products/nordicaenforcer-110-free-snow-skioa130200001%3Fvariant%3D39743070404696%26currency%3DUSD%26utm_medium%3Dproduct_sync%26utm_source%3Dgoogle%26utm_content%3Dsag_organic%26utm_campaign%3Dsag_organic&amp;rct=j&amp;q=&amp;esrc=s&amp;sa=U&amp;ved=0ahUKEwiDyOqd0KP2AhWTgGoFHVNGDTAQ2SkIXg&amp;usg=AOvVaw3doB7DI4YXjfavio1SGaGA</v>
      </c>
      <c r="DB915" t="str">
        <f>INDEX('Data_Price '!AW$2:AW$1266,MATCH(Data!$DN915,'Data_Price '!$BE$2:$BE$1266,0))</f>
        <v>2022 Nordica Enforcer 110 Free Skis w/ Tyrolia Attack2 13 GW Bindings - 177| Ski Essentials</v>
      </c>
      <c r="DC915" t="str">
        <f>INDEX('Data_Price '!AX$2:AX$1266,MATCH(Data!$DN915,'Data_Price '!$BE$2:$BE$1266,0))</f>
        <v>SkiEssentials.com</v>
      </c>
      <c r="DD915">
        <f>INDEX('Data_Price '!AY$2:AY$1266,MATCH(Data!$DN915,'Data_Price '!$BE$2:$BE$1266,0))</f>
        <v>814.99</v>
      </c>
      <c r="DE915" t="str">
        <f>INDEX('Data_Price '!AZ$2:AZ$1266,MATCH(Data!$DN915,'Data_Price '!$BE$2:$BE$1266,0))</f>
        <v>https://www.google.com/url?url=https://www.skiessentials.com/2022-nordica-enforcer-110-free-skis-w-tyrolia-attack2-13-gw-bindings.html&amp;rct=j&amp;q=&amp;esrc=s&amp;sa=U&amp;ved=0ahUKEwiDyOqd0KP2AhWTgGoFHVNGDTAQsDwIVw&amp;usg=AOvVaw0GkpcxMc5W_HeSiuN8dGap</v>
      </c>
      <c r="DF915" t="str">
        <f>INDEX('Data_Price '!BA$2:BA$1266,MATCH(Data!$DN915,'Data_Price '!$BE$2:$BE$1266,0))</f>
        <v>2022 Nordica Enforcer 110 Free Skis W/ Tyrolia Attack2 14 Gw Bindings</v>
      </c>
      <c r="DG915" t="str">
        <f>INDEX('Data_Price '!BB$2:BB$1266,MATCH(Data!$DN915,'Data_Price '!$BE$2:$BE$1266,0))</f>
        <v>eBay - david110549</v>
      </c>
      <c r="DH915">
        <f>INDEX('Data_Price '!BC$2:BC$1266,MATCH(Data!$DN915,'Data_Price '!$BE$2:$BE$1266,0))</f>
        <v>969.95</v>
      </c>
      <c r="DI915" t="str">
        <f>INDEX('Data_Price '!BD$2:BD$1266,MATCH(Data!$DN915,'Data_Price '!$BE$2:$BE$1266,0))</f>
        <v>https://www.google.com/url?url=https://www.ebay.com/itm/194242621516%3Fchn%3Dps%26mkevt%3D1%26mkcid%3D28%26var%3D494334640294&amp;rct=j&amp;q=&amp;esrc=s&amp;sa=U&amp;ved=0ahUKEwiDyOqd0KP2AhWTgGoFHVNGDTAQ2SkIWw&amp;usg=AOvVaw0pj9ZmoM75FaUJGQtLW9Fe</v>
      </c>
      <c r="DJ915" s="89" t="e">
        <f ca="1">_xll.Connector("TinyUrl.TinyUrl",DA915,0)</f>
        <v>#NAME?</v>
      </c>
      <c r="DK915" s="89" t="e">
        <f ca="1">_xll.Connector("TinyUrl.TinyUrl",DE915,0)</f>
        <v>#NAME?</v>
      </c>
      <c r="DL915" s="89" t="e">
        <f ca="1">_xll.Connector("TinyUrl.TinyUrl",DI915,0)</f>
        <v>#NAME?</v>
      </c>
      <c r="DM915" s="224" t="str">
        <f t="shared" si="508"/>
        <v>Enforcer 110 Free</v>
      </c>
      <c r="DN915" s="89" t="str">
        <f t="shared" si="509"/>
        <v xml:space="preserve"> NordicaEnforcer 110 Free177 Unisex</v>
      </c>
      <c r="DO915" s="227" t="s">
        <v>1133</v>
      </c>
    </row>
    <row r="916" spans="2:119" ht="15.45" customHeight="1">
      <c r="B916" s="224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#VALUE!</v>
      </c>
      <c r="F916" s="43" t="b">
        <f>CL916&gt;Driver!$F$56</f>
        <v>0</v>
      </c>
      <c r="G916" s="43" t="b">
        <f>AND(CB916&gt;Driver!$F$55,CB916&lt;Driver!$G$55)</f>
        <v>0</v>
      </c>
      <c r="H916" s="43" t="e">
        <f t="shared" si="476"/>
        <v>#VALUE!</v>
      </c>
      <c r="I916" s="43">
        <f t="shared" si="477"/>
        <v>0</v>
      </c>
      <c r="J916" s="43" t="e">
        <f t="array" ref="J916">NOT(OR(($H$9:$H$1273=TRUE)*($I$9:$I$1273&gt;0)*($BT$9:$BT$1273=BT916)*($K$9:$K$1273&gt;K916)))</f>
        <v>#VALUE!</v>
      </c>
      <c r="K916" s="72">
        <f t="shared" si="478"/>
        <v>0.66518266163952899</v>
      </c>
      <c r="L916" s="72">
        <f t="shared" si="479"/>
        <v>0.83396664249456132</v>
      </c>
      <c r="M916" s="72">
        <f t="shared" si="480"/>
        <v>0.49639868078449667</v>
      </c>
      <c r="N916" s="72">
        <f t="shared" si="481"/>
        <v>0.20772781888319736</v>
      </c>
      <c r="O916" s="72">
        <f t="shared" si="482"/>
        <v>0.29563489013695932</v>
      </c>
      <c r="P916" s="72">
        <f t="shared" si="483"/>
        <v>0.98583333333333334</v>
      </c>
      <c r="Q916" s="72"/>
      <c r="R916" s="72"/>
      <c r="S916" s="72">
        <f t="shared" si="484"/>
        <v>0.68407326475309072</v>
      </c>
      <c r="T916" s="72">
        <f t="shared" si="485"/>
        <v>0.98764508590008471</v>
      </c>
      <c r="U916" s="72">
        <f t="shared" si="486"/>
        <v>0.51766965507262297</v>
      </c>
      <c r="V916" s="72">
        <f t="shared" si="487"/>
        <v>0.609790782664825</v>
      </c>
      <c r="W916" s="72">
        <f t="shared" si="488"/>
        <v>0.96224135382796339</v>
      </c>
      <c r="X916" s="72">
        <f t="shared" si="489"/>
        <v>0.16603335750543874</v>
      </c>
      <c r="Y916" s="72">
        <f t="shared" si="490"/>
        <v>0.50360131921550333</v>
      </c>
      <c r="Z916" s="72">
        <f t="shared" si="491"/>
        <v>0.79227218111680264</v>
      </c>
      <c r="AA916" s="72">
        <f t="shared" si="492"/>
        <v>0.70436510986304068</v>
      </c>
      <c r="AB916" s="72">
        <f t="shared" si="493"/>
        <v>1.4166666666666689E-2</v>
      </c>
      <c r="AC916" s="72"/>
      <c r="AD916" s="72"/>
      <c r="AE916" s="72">
        <f t="shared" si="494"/>
        <v>0.31592673524690923</v>
      </c>
      <c r="AF916" s="72">
        <f t="shared" si="495"/>
        <v>1.2354914099915265E-2</v>
      </c>
      <c r="AG916" s="72">
        <f t="shared" si="496"/>
        <v>0.48233034492737703</v>
      </c>
      <c r="AH916" s="72">
        <f t="shared" si="497"/>
        <v>0.390209217335175</v>
      </c>
      <c r="AI916" s="72">
        <f t="shared" si="498"/>
        <v>3.7758646172036628E-2</v>
      </c>
      <c r="AJ916" s="72">
        <f>(AV916-Driver!$K$179)/(Driver!$L$179-Driver!$K$179)</f>
        <v>7.3966642494561266E-2</v>
      </c>
      <c r="AK916" s="72">
        <f>(AW916-Driver!$K$180)/(Driver!$L$180-Driver!$K$180)</f>
        <v>0.16738522000746017</v>
      </c>
      <c r="AL916" s="72">
        <f>(AX916-Driver!$K$181)/(Driver!$L$181-Driver!$K$181)</f>
        <v>0.39227218111680262</v>
      </c>
      <c r="AM916" s="72">
        <f>(AY916-Driver!$K$182)/(Driver!$L$182-Driver!$K$182)</f>
        <v>0.91836510986304065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499"/>
        <v>1.5567765567765568</v>
      </c>
      <c r="AW916" s="70">
        <f t="shared" si="500"/>
        <v>17.321861555417737</v>
      </c>
      <c r="AX916" s="70">
        <f t="shared" si="501"/>
        <v>4.5304496300512236</v>
      </c>
      <c r="AY916" s="70">
        <f>IFERROR(Driver!$K$19/Data!BH916/Data!BI916*Data!BK916*Data!BL916,"")</f>
        <v>-0.499727315139817</v>
      </c>
      <c r="AZ916" s="70">
        <f t="shared" si="502"/>
        <v>13.291139240506331</v>
      </c>
      <c r="BA916" s="70"/>
      <c r="BB916" s="70"/>
      <c r="BC916" s="70">
        <f t="shared" si="503"/>
        <v>17.674039300921805</v>
      </c>
      <c r="BD916" s="70">
        <f t="shared" si="504"/>
        <v>11.664033700812693</v>
      </c>
      <c r="BE916" s="70">
        <f t="shared" si="505"/>
        <v>0.58240485249276974</v>
      </c>
      <c r="BF916" s="70">
        <f t="shared" si="506"/>
        <v>1.1058001178508527</v>
      </c>
      <c r="BG916" s="70">
        <f t="shared" si="507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219</v>
      </c>
      <c r="BS916" s="8" t="s">
        <v>438</v>
      </c>
      <c r="BT916" s="9" t="s">
        <v>455</v>
      </c>
      <c r="BU916" s="10">
        <v>157</v>
      </c>
      <c r="BV916" s="9" t="s">
        <v>222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305</v>
      </c>
      <c r="CU916" s="10"/>
      <c r="CV916" s="10"/>
      <c r="CW916" s="10"/>
      <c r="CX916" t="str">
        <f>INDEX('Data_Price '!AS$2:AS$1266,MATCH(Data!$DN916,'Data_Price '!$BE$2:$BE$1266,0))</f>
        <v>Atomic Maverick 83 Skis + M10 GW Bindings 2022 - 157</v>
      </c>
      <c r="CY916" t="str">
        <f>INDEX('Data_Price '!AT$2:AT$1266,MATCH(Data!$DN916,'Data_Price '!$BE$2:$BE$1266,0))</f>
        <v>evo.com</v>
      </c>
      <c r="CZ916">
        <f>INDEX('Data_Price '!AU$2:AU$1266,MATCH(Data!$DN916,'Data_Price '!$BE$2:$BE$1266,0))</f>
        <v>499.99</v>
      </c>
      <c r="DA916" t="str">
        <f>INDEX('Data_Price '!AV$2:AV$1266,MATCH(Data!$DN916,'Data_Price '!$BE$2:$BE$1266,0))</f>
        <v>https://www.google.com/url?url=https://www.evo.com/ski-packages/atomic-maverick-83-skis-m10-gw-bindings%3Fimage%3D197826/826871/atomic-maverick-83-skis-m10-gw-bindings-2022-.jpg&amp;rct=j&amp;q=&amp;esrc=s&amp;sa=U&amp;ved=0ahUKEwjlrqOe0KP2AhXfnGoFHTOZD6MQsDwISg&amp;usg=AOvVaw3Mvcof3sM3l8vQifaElowo</v>
      </c>
      <c r="DB916" t="str">
        <f>INDEX('Data_Price '!AW$2:AW$1266,MATCH(Data!$DN916,'Data_Price '!$BE$2:$BE$1266,0))</f>
        <v>Atomic Maverick 83 Ski w/ M10 Binding - Men's (15625)</v>
      </c>
      <c r="DC916" t="str">
        <f>INDEX('Data_Price '!AX$2:AX$1266,MATCH(Data!$DN916,'Data_Price '!$BE$2:$BE$1266,0))</f>
        <v>The Peak Ski and Sports</v>
      </c>
      <c r="DD916">
        <f>INDEX('Data_Price '!AY$2:AY$1266,MATCH(Data!$DN916,'Data_Price '!$BE$2:$BE$1266,0))</f>
        <v>499.99</v>
      </c>
      <c r="DE916" t="str">
        <f>INDEX('Data_Price '!AZ$2:AZ$1266,MATCH(Data!$DN916,'Data_Price '!$BE$2:$BE$1266,0))</f>
        <v>https://www.google.com/url?url=https://www.thepeakskiandsports.com/atomic-maverick-83-ski-w-m10-binding-mens-15625/&amp;rct=j&amp;q=&amp;esrc=s&amp;sa=U&amp;ved=0ahUKEwjlrqOe0KP2AhXfnGoFHTOZD6MQsDwITg&amp;usg=AOvVaw0EiyScDwJ1_bG7K1FfuSHV</v>
      </c>
      <c r="DF916">
        <f>INDEX('Data_Price '!BA$2:BA$1266,MATCH(Data!$DN916,'Data_Price '!$BE$2:$BE$1266,0))</f>
        <v>0</v>
      </c>
      <c r="DG916">
        <f>INDEX('Data_Price '!BB$2:BB$1266,MATCH(Data!$DN916,'Data_Price '!$BE$2:$BE$1266,0))</f>
        <v>0</v>
      </c>
      <c r="DH916">
        <f>INDEX('Data_Price '!BC$2:BC$1266,MATCH(Data!$DN916,'Data_Price '!$BE$2:$BE$1266,0))</f>
        <v>0</v>
      </c>
      <c r="DI916">
        <f>INDEX('Data_Price '!BD$2:BD$1266,MATCH(Data!$DN916,'Data_Price '!$BE$2:$BE$1266,0))</f>
        <v>0</v>
      </c>
      <c r="DJ916" s="89" t="e">
        <f ca="1">_xll.Connector("TinyUrl.TinyUrl",DA916,0)</f>
        <v>#NAME?</v>
      </c>
      <c r="DK916" s="89" t="e">
        <f ca="1">_xll.Connector("TinyUrl.TinyUrl",DE916,0)</f>
        <v>#NAME?</v>
      </c>
      <c r="DL916" s="89" t="e">
        <f ca="1">_xll.Connector("TinyUrl.TinyUrl",DI916,0)</f>
        <v>#NAME?</v>
      </c>
      <c r="DM916" s="224" t="str">
        <f t="shared" si="508"/>
        <v>Maverick 83</v>
      </c>
      <c r="DN916" s="89" t="str">
        <f t="shared" si="509"/>
        <v xml:space="preserve"> AtomicMaverick 83157 Unisex</v>
      </c>
      <c r="DO916" s="227" t="s">
        <v>1104</v>
      </c>
    </row>
    <row r="917" spans="2:119" ht="15.45" customHeight="1">
      <c r="B917" s="224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#VALUE!</v>
      </c>
      <c r="F917" s="43" t="b">
        <f>CL917&gt;Driver!$F$56</f>
        <v>0</v>
      </c>
      <c r="G917" s="43" t="b">
        <f>AND(CB917&gt;Driver!$F$55,CB917&lt;Driver!$G$55)</f>
        <v>0</v>
      </c>
      <c r="H917" s="43" t="e">
        <f t="shared" si="476"/>
        <v>#VALUE!</v>
      </c>
      <c r="I917" s="43">
        <f t="shared" si="477"/>
        <v>0</v>
      </c>
      <c r="J917" s="43" t="e">
        <f t="array" ref="J917">NOT(OR(($H$9:$H$1273=TRUE)*($I$9:$I$1273&gt;0)*($BT$9:$BT$1273=BT917)*($K$9:$K$1273&gt;K917)))</f>
        <v>#VALUE!</v>
      </c>
      <c r="K917" s="72">
        <f t="shared" si="478"/>
        <v>0.64143730385205155</v>
      </c>
      <c r="L917" s="72">
        <f t="shared" si="479"/>
        <v>0.97916042220610744</v>
      </c>
      <c r="M917" s="72">
        <f t="shared" si="480"/>
        <v>0.30371418549799556</v>
      </c>
      <c r="N917" s="72">
        <f t="shared" si="481"/>
        <v>-6.672990577373028E-2</v>
      </c>
      <c r="O917" s="72">
        <f t="shared" si="482"/>
        <v>0.25578095899974307</v>
      </c>
      <c r="P917" s="72">
        <f t="shared" si="483"/>
        <v>0.72209150326797389</v>
      </c>
      <c r="Q917" s="72"/>
      <c r="R917" s="72"/>
      <c r="S917" s="72">
        <f t="shared" si="484"/>
        <v>0.75313290863554516</v>
      </c>
      <c r="T917" s="72">
        <f t="shared" si="485"/>
        <v>0.49161512362892368</v>
      </c>
      <c r="U917" s="72">
        <f t="shared" si="486"/>
        <v>0.23491927885332176</v>
      </c>
      <c r="V917" s="72">
        <f t="shared" si="487"/>
        <v>0.60972500930793938</v>
      </c>
      <c r="W917" s="72">
        <f t="shared" si="488"/>
        <v>0.95862042682926829</v>
      </c>
      <c r="X917" s="72">
        <f t="shared" si="489"/>
        <v>2.0839577793892505E-2</v>
      </c>
      <c r="Y917" s="72">
        <f t="shared" si="490"/>
        <v>0.69628581450200444</v>
      </c>
      <c r="Z917" s="72">
        <f t="shared" si="491"/>
        <v>1.0667299057737303</v>
      </c>
      <c r="AA917" s="72">
        <f t="shared" si="492"/>
        <v>0.74421904100025693</v>
      </c>
      <c r="AB917" s="72">
        <f t="shared" si="493"/>
        <v>0.27790849673202611</v>
      </c>
      <c r="AC917" s="72"/>
      <c r="AD917" s="72"/>
      <c r="AE917" s="72">
        <f t="shared" si="494"/>
        <v>0.24686709136445487</v>
      </c>
      <c r="AF917" s="72">
        <f t="shared" si="495"/>
        <v>0.50838487637107632</v>
      </c>
      <c r="AG917" s="72">
        <f t="shared" si="496"/>
        <v>0.76508072114667824</v>
      </c>
      <c r="AH917" s="72">
        <f t="shared" si="497"/>
        <v>0.39027499069206056</v>
      </c>
      <c r="AI917" s="72">
        <f t="shared" si="498"/>
        <v>4.1379573170731709E-2</v>
      </c>
      <c r="AJ917" s="72">
        <f>(AV917-Driver!$K$179)/(Driver!$L$179-Driver!$K$179)</f>
        <v>0.21916042220610749</v>
      </c>
      <c r="AK917" s="72">
        <f>(AW917-Driver!$K$180)/(Driver!$L$180-Driver!$K$180)</f>
        <v>0.4673560595702308</v>
      </c>
      <c r="AL917" s="72">
        <f>(AX917-Driver!$K$181)/(Driver!$L$181-Driver!$K$181)</f>
        <v>0.66672990577373037</v>
      </c>
      <c r="AM917" s="72">
        <f>(AY917-Driver!$K$182)/(Driver!$L$182-Driver!$K$182)</f>
        <v>0.9582190410002569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499"/>
        <v>4.6126712793379463</v>
      </c>
      <c r="AW917" s="70">
        <f t="shared" si="500"/>
        <v>46.655455155135456</v>
      </c>
      <c r="AX917" s="70">
        <f t="shared" si="501"/>
        <v>7.0005691519635738</v>
      </c>
      <c r="AY917" s="70">
        <f>IFERROR(Driver!$K$19/Data!BH917/Data!BI917*Data!BK917*Data!BL917,"")</f>
        <v>-0.2557618002532917</v>
      </c>
      <c r="AZ917" s="70">
        <f t="shared" si="502"/>
        <v>39.910647803425171</v>
      </c>
      <c r="BA917" s="70"/>
      <c r="BB917" s="70"/>
      <c r="BC917" s="70">
        <f t="shared" si="503"/>
        <v>53.495756677606288</v>
      </c>
      <c r="BD917" s="70">
        <f t="shared" si="504"/>
        <v>55.561806448725321</v>
      </c>
      <c r="BE917" s="70">
        <f t="shared" si="505"/>
        <v>0.86510478922744449</v>
      </c>
      <c r="BF917" s="70">
        <f t="shared" si="506"/>
        <v>1.098371479274616</v>
      </c>
      <c r="BG917" s="70">
        <f t="shared" si="507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219</v>
      </c>
      <c r="BS917" s="8" t="s">
        <v>550</v>
      </c>
      <c r="BT917" s="9" t="s">
        <v>575</v>
      </c>
      <c r="BU917" s="10">
        <v>172</v>
      </c>
      <c r="BV917" s="9" t="s">
        <v>222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306</v>
      </c>
      <c r="CU917" s="9" t="s">
        <v>305</v>
      </c>
      <c r="CV917" s="10"/>
      <c r="CW917" s="10"/>
      <c r="CX917" t="str">
        <f>INDEX('Data_Price '!AS$2:AS$1266,MATCH(Data!$DN917,'Data_Price '!$BE$2:$BE$1266,0))</f>
        <v>Elan Wingman 82 CTI Orange-blue 172 Ski Men</v>
      </c>
      <c r="CY917" t="str">
        <f>INDEX('Data_Price '!AT$2:AT$1266,MATCH(Data!$DN917,'Data_Price '!$BE$2:$BE$1266,0))</f>
        <v>! OutdoorXL.com</v>
      </c>
      <c r="CZ917">
        <f>INDEX('Data_Price '!AU$2:AU$1266,MATCH(Data!$DN917,'Data_Price '!$BE$2:$BE$1266,0))</f>
        <v>544.95000000000005</v>
      </c>
      <c r="DA917" t="str">
        <f>INDEX('Data_Price '!AV$2:AV$1266,MATCH(Data!$DN917,'Data_Price '!$BE$2:$BE$1266,0))</f>
        <v>https://www.google.com/url?url=https://www.outdoorxl.com/elan-wingman-82-cti-356989.html%3Fprl%3D92-11393x144-3967&amp;rct=j&amp;q=&amp;esrc=s&amp;sa=U&amp;ved=0ahUKEwjDhcye0KP2AhVynGoFHQ7sC0UQsDwIZw&amp;usg=AOvVaw2c_cY0YpGGNOE0e_sOEnGh</v>
      </c>
      <c r="DB917" t="str">
        <f>INDEX('Data_Price '!AW$2:AW$1266,MATCH(Data!$DN917,'Data_Price '!$BE$2:$BE$1266,0))</f>
        <v>Elan Wingman 82 CTI Skis 2022 172cm</v>
      </c>
      <c r="DC917" t="str">
        <f>INDEX('Data_Price '!AX$2:AX$1266,MATCH(Data!$DN917,'Data_Price '!$BE$2:$BE$1266,0))</f>
        <v>Erik's Bike, Board and Ski</v>
      </c>
      <c r="DD917">
        <f>INDEX('Data_Price '!AY$2:AY$1266,MATCH(Data!$DN917,'Data_Price '!$BE$2:$BE$1266,0))</f>
        <v>599.99</v>
      </c>
      <c r="DE917" t="str">
        <f>INDEX('Data_Price '!AZ$2:AZ$1266,MATCH(Data!$DN917,'Data_Price '!$BE$2:$BE$1266,0))</f>
        <v>https://www.google.com/url?url=https://www.eriksbikeshop.com/elan-wingman-82-cti-skis-2022-pr5a12486/p&amp;rct=j&amp;q=&amp;esrc=s&amp;sa=U&amp;ved=0ahUKEwjDhcye0KP2AhVynGoFHQ7sC0UQsDwIaw&amp;usg=AOvVaw36H2oWxmYclsU7pAwL4dAd</v>
      </c>
      <c r="DF917" t="str">
        <f>INDEX('Data_Price '!BA$2:BA$1266,MATCH(Data!$DN917,'Data_Price '!$BE$2:$BE$1266,0))</f>
        <v>Elan Wingman 82 CTI Skis 2022 172cm</v>
      </c>
      <c r="DG917" t="str">
        <f>INDEX('Data_Price '!BB$2:BB$1266,MATCH(Data!$DN917,'Data_Price '!$BE$2:$BE$1266,0))</f>
        <v>Erik's Bike, Board and Ski</v>
      </c>
      <c r="DH917">
        <f>INDEX('Data_Price '!BC$2:BC$1266,MATCH(Data!$DN917,'Data_Price '!$BE$2:$BE$1266,0))</f>
        <v>599.99</v>
      </c>
      <c r="DI917" t="str">
        <f>INDEX('Data_Price '!BD$2:BD$1266,MATCH(Data!$DN917,'Data_Price '!$BE$2:$BE$1266,0))</f>
        <v>https://www.google.com/url?q=https://www.eriksbikeshop.com/elan-wingman-82-cti-skis-2022-pr5a12486/p&amp;sa=U&amp;ved=0ahUKEwi91vme0KP2AhUXmGoFHSmYDI8Q2ykIFg&amp;usg=AOvVaw06lC2LUULGJ2efsgyZjPoX</v>
      </c>
      <c r="DJ917" s="89" t="e">
        <f ca="1">_xll.Connector("TinyUrl.TinyUrl",DA917,0)</f>
        <v>#NAME?</v>
      </c>
      <c r="DK917" s="89" t="e">
        <f ca="1">_xll.Connector("TinyUrl.TinyUrl",DE917,0)</f>
        <v>#NAME?</v>
      </c>
      <c r="DL917" s="89" t="e">
        <f ca="1">_xll.Connector("TinyUrl.TinyUrl",DI917,0)</f>
        <v>#NAME?</v>
      </c>
      <c r="DM917" s="224" t="str">
        <f t="shared" si="508"/>
        <v>Wingman 82 CTi</v>
      </c>
      <c r="DN917" s="89" t="str">
        <f t="shared" si="509"/>
        <v xml:space="preserve"> ElanWingman 82 CTi172 Unisex</v>
      </c>
      <c r="DO917" s="227"/>
    </row>
    <row r="918" spans="2:119" ht="15.45" customHeight="1">
      <c r="B918" s="224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#VALUE!</v>
      </c>
      <c r="F918" s="43" t="b">
        <f>CL918&gt;Driver!$F$56</f>
        <v>0</v>
      </c>
      <c r="G918" s="43" t="b">
        <f>AND(CB918&gt;Driver!$F$55,CB918&lt;Driver!$G$55)</f>
        <v>0</v>
      </c>
      <c r="H918" s="43" t="e">
        <f t="shared" si="476"/>
        <v>#VALUE!</v>
      </c>
      <c r="I918" s="43">
        <f t="shared" si="477"/>
        <v>0</v>
      </c>
      <c r="J918" s="43" t="e">
        <f t="array" ref="J918">NOT(OR(($H$9:$H$1273=TRUE)*($I$9:$I$1273&gt;0)*($BT$9:$BT$1273=BT918)*($K$9:$K$1273&gt;K918)))</f>
        <v>#VALUE!</v>
      </c>
      <c r="K918" s="72">
        <f t="shared" si="478"/>
        <v>0.65431642046975291</v>
      </c>
      <c r="L918" s="72">
        <f t="shared" si="479"/>
        <v>0.82292804769962125</v>
      </c>
      <c r="M918" s="72">
        <f t="shared" si="480"/>
        <v>0.48570479323988447</v>
      </c>
      <c r="N918" s="72">
        <f t="shared" si="481"/>
        <v>0.19887434389426417</v>
      </c>
      <c r="O918" s="72">
        <f t="shared" si="482"/>
        <v>0.26260278092342837</v>
      </c>
      <c r="P918" s="72">
        <f t="shared" si="483"/>
        <v>0.99563725490196076</v>
      </c>
      <c r="Q918" s="72"/>
      <c r="R918" s="72"/>
      <c r="S918" s="72">
        <f t="shared" si="484"/>
        <v>0.6889222729600043</v>
      </c>
      <c r="T918" s="72">
        <f t="shared" si="485"/>
        <v>0.83728656649027899</v>
      </c>
      <c r="U918" s="72">
        <f t="shared" si="486"/>
        <v>9.9999999999999978E-2</v>
      </c>
      <c r="V918" s="72">
        <f t="shared" si="487"/>
        <v>0.60398385151192824</v>
      </c>
      <c r="W918" s="72">
        <f t="shared" si="488"/>
        <v>0.97949921752738656</v>
      </c>
      <c r="X918" s="72">
        <f t="shared" si="489"/>
        <v>0.1770719523003787</v>
      </c>
      <c r="Y918" s="72">
        <f t="shared" si="490"/>
        <v>0.51429520676011553</v>
      </c>
      <c r="Z918" s="72">
        <f t="shared" si="491"/>
        <v>0.80112565610573583</v>
      </c>
      <c r="AA918" s="72">
        <f t="shared" si="492"/>
        <v>0.73739721907657163</v>
      </c>
      <c r="AB918" s="72">
        <f t="shared" si="493"/>
        <v>4.3627450980392168E-3</v>
      </c>
      <c r="AC918" s="72"/>
      <c r="AD918" s="72"/>
      <c r="AE918" s="72">
        <f t="shared" si="494"/>
        <v>0.3110777270399957</v>
      </c>
      <c r="AF918" s="72">
        <f t="shared" si="495"/>
        <v>0.16271343350972098</v>
      </c>
      <c r="AG918" s="72">
        <f t="shared" si="496"/>
        <v>0.9</v>
      </c>
      <c r="AH918" s="72">
        <f t="shared" si="497"/>
        <v>0.39601614848807176</v>
      </c>
      <c r="AI918" s="72">
        <f t="shared" si="498"/>
        <v>2.0500782472613461E-2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0.1794051735742159</v>
      </c>
      <c r="AL918" s="72">
        <f>(AX918-Driver!$K$181)/(Driver!$L$181-Driver!$K$181)</f>
        <v>0.40112565610573575</v>
      </c>
      <c r="AM918" s="72">
        <f>(AY918-Driver!$K$182)/(Driver!$L$182-Driver!$K$182)</f>
        <v>0.9513972190765716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499"/>
        <v>1.324447157780491</v>
      </c>
      <c r="AW918" s="70">
        <f t="shared" si="500"/>
        <v>18.497270583603985</v>
      </c>
      <c r="AX918" s="70">
        <f t="shared" si="501"/>
        <v>4.6101309049516219</v>
      </c>
      <c r="AY918" s="70">
        <f>IFERROR(Driver!$K$19/Data!BH918/Data!BI918*Data!BK918*Data!BL918,"")</f>
        <v>-0.29752152760229378</v>
      </c>
      <c r="AZ918" s="70">
        <f t="shared" si="502"/>
        <v>14.184661206254656</v>
      </c>
      <c r="BA918" s="70"/>
      <c r="BB918" s="70"/>
      <c r="BC918" s="70">
        <f t="shared" si="503"/>
        <v>20.189253567605999</v>
      </c>
      <c r="BD918" s="70">
        <f t="shared" si="504"/>
        <v>24.970496249048981</v>
      </c>
      <c r="BE918" s="70">
        <f t="shared" si="505"/>
        <v>1</v>
      </c>
      <c r="BF918" s="70">
        <f t="shared" si="506"/>
        <v>0.44994804013140832</v>
      </c>
      <c r="BG918" s="70">
        <f t="shared" si="507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219</v>
      </c>
      <c r="BS918" s="8" t="s">
        <v>550</v>
      </c>
      <c r="BT918" s="9" t="s">
        <v>555</v>
      </c>
      <c r="BU918" s="10">
        <v>160</v>
      </c>
      <c r="BV918" s="9" t="s">
        <v>222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307</v>
      </c>
      <c r="CU918" s="10"/>
      <c r="CV918" s="10"/>
      <c r="CW918" s="10"/>
      <c r="CX918" t="str">
        <f>INDEX('Data_Price '!AS$2:AS$1266,MATCH(Data!$DN918,'Data_Price '!$BE$2:$BE$1266,0))</f>
        <v>Elan Element Ls+elw 9.0 Alpine Skis 160</v>
      </c>
      <c r="CY918" t="str">
        <f>INDEX('Data_Price '!AT$2:AT$1266,MATCH(Data!$DN918,'Data_Price '!$BE$2:$BE$1266,0))</f>
        <v>! OutdoorXL.com</v>
      </c>
      <c r="CZ918">
        <f>INDEX('Data_Price '!AU$2:AU$1266,MATCH(Data!$DN918,'Data_Price '!$BE$2:$BE$1266,0))</f>
        <v>294.95</v>
      </c>
      <c r="DA918" t="str">
        <f>INDEX('Data_Price '!AV$2:AV$1266,MATCH(Data!$DN918,'Data_Price '!$BE$2:$BE$1266,0))</f>
        <v>https://www.google.com/url?url=https://www.outdoorxl.com/elan-element-white.html%3Fprl%3D92-268x144-1282&amp;rct=j&amp;q=&amp;esrc=s&amp;sa=U&amp;ved=0ahUKEwi85JOf0KP2AhXJmGoFHX6YCIAQsDwIYA&amp;usg=AOvVaw107HExueESANjucnGYRiLx</v>
      </c>
      <c r="DB918" t="str">
        <f>INDEX('Data_Price '!AW$2:AW$1266,MATCH(Data!$DN918,'Data_Price '!$BE$2:$BE$1266,0))</f>
        <v>Elan Element Skis W Elan El 10 GW Demo Bindings Used Demo Skis 160cm</v>
      </c>
      <c r="DC918" t="str">
        <f>INDEX('Data_Price '!AX$2:AX$1266,MATCH(Data!$DN918,'Data_Price '!$BE$2:$BE$1266,0))</f>
        <v>Powder7 Ski Shop</v>
      </c>
      <c r="DD918" t="str">
        <f>INDEX('Data_Price '!AY$2:AY$1266,MATCH(Data!$DN918,'Data_Price '!$BE$2:$BE$1266,0))</f>
        <v>$379.99 used</v>
      </c>
      <c r="DE918" t="str">
        <f>INDEX('Data_Price '!AZ$2:AZ$1266,MATCH(Data!$DN918,'Data_Price '!$BE$2:$BE$1266,0))</f>
        <v>https://www.google.com/url?url=https://www.powder7.com/Elan-Element-Skis-160cm-Used-2021/for-sale%3Futm_source%3Dfeed%26utm_medium%3Dfree&amp;rct=j&amp;q=&amp;esrc=s&amp;sa=U&amp;ved=0ahUKEwi85JOf0KP2AhXJmGoFHX6YCIAQsDwIWA&amp;usg=AOvVaw2GGDOXy_fil3IdGb5nP_FB</v>
      </c>
      <c r="DF918" t="str">
        <f>INDEX('Data_Price '!BA$2:BA$1266,MATCH(Data!$DN918,'Data_Price '!$BE$2:$BE$1266,0))</f>
        <v>Elan Element LS EL 10.0 Orange / 160cm</v>
      </c>
      <c r="DG918" t="str">
        <f>INDEX('Data_Price '!BB$2:BB$1266,MATCH(Data!$DN918,'Data_Price '!$BE$2:$BE$1266,0))</f>
        <v>Sundance Ski and Board Shop</v>
      </c>
      <c r="DH918">
        <f>INDEX('Data_Price '!BC$2:BC$1266,MATCH(Data!$DN918,'Data_Price '!$BE$2:$BE$1266,0))</f>
        <v>418.14</v>
      </c>
      <c r="DI918" t="str">
        <f>INDEX('Data_Price '!BD$2:BD$1266,MATCH(Data!$DN918,'Data_Price '!$BE$2:$BE$1266,0))</f>
        <v>https://www.google.com/url?url=https://sundanceskishop.com/products/elan-element-ls-el-10-0%3Fvariant%3D39392111100002%26currency%3DCAD%26utm_medium%3Dproduct_sync%26utm_source%3Dgoogle%26utm_content%3Dsag_organic%26utm_campaign%3Dsag_organic&amp;rct=j&amp;q=&amp;esrc=s&amp;sa=U&amp;ved=0ahUKEwi85JOf0KP2AhXJmGoFHX6YCIAQsDwIZw&amp;usg=AOvVaw1rLrQK_ZURIj4AZYa927wz</v>
      </c>
      <c r="DJ918" s="89" t="e">
        <f ca="1">_xll.Connector("TinyUrl.TinyUrl",DA918,0)</f>
        <v>#NAME?</v>
      </c>
      <c r="DK918" s="89" t="e">
        <f ca="1">_xll.Connector("TinyUrl.TinyUrl",DE918,0)</f>
        <v>#NAME?</v>
      </c>
      <c r="DL918" s="89" t="e">
        <f ca="1">_xll.Connector("TinyUrl.TinyUrl",DI918,0)</f>
        <v>#NAME?</v>
      </c>
      <c r="DM918" s="224" t="str">
        <f t="shared" si="508"/>
        <v>Element</v>
      </c>
      <c r="DN918" s="89" t="str">
        <f t="shared" si="509"/>
        <v xml:space="preserve"> ElanElement160 Unisex</v>
      </c>
      <c r="DO918" s="227"/>
    </row>
    <row r="919" spans="2:119" ht="15.45" customHeight="1">
      <c r="B919" s="224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#VALUE!</v>
      </c>
      <c r="F919" s="43" t="b">
        <f>CL919&gt;Driver!$F$56</f>
        <v>0</v>
      </c>
      <c r="G919" s="43" t="b">
        <f>AND(CB919&gt;Driver!$F$55,CB919&lt;Driver!$G$55)</f>
        <v>0</v>
      </c>
      <c r="H919" s="43" t="e">
        <f t="shared" si="476"/>
        <v>#VALUE!</v>
      </c>
      <c r="I919" s="43">
        <f t="shared" si="477"/>
        <v>0</v>
      </c>
      <c r="J919" s="43" t="e">
        <f t="array" ref="J919">NOT(OR(($H$9:$H$1273=TRUE)*($I$9:$I$1273&gt;0)*($BT$9:$BT$1273=BT919)*($K$9:$K$1273&gt;K919)))</f>
        <v>#VALUE!</v>
      </c>
      <c r="K919" s="72">
        <f t="shared" si="478"/>
        <v>0.63850695623592701</v>
      </c>
      <c r="L919" s="72">
        <f t="shared" si="479"/>
        <v>0.97448714849730078</v>
      </c>
      <c r="M919" s="72">
        <f t="shared" si="480"/>
        <v>0.30252676397455325</v>
      </c>
      <c r="N919" s="72">
        <f t="shared" si="481"/>
        <v>-9.7084677164358535E-2</v>
      </c>
      <c r="O919" s="72">
        <f t="shared" si="482"/>
        <v>0.26929732202919476</v>
      </c>
      <c r="P919" s="72">
        <f t="shared" si="483"/>
        <v>0.73536764705882363</v>
      </c>
      <c r="Q919" s="72"/>
      <c r="R919" s="72"/>
      <c r="S919" s="72">
        <f t="shared" si="484"/>
        <v>0.7782026190482344</v>
      </c>
      <c r="T919" s="72">
        <f t="shared" si="485"/>
        <v>0.8711165645650264</v>
      </c>
      <c r="U919" s="72">
        <f t="shared" si="486"/>
        <v>0.47972833966213346</v>
      </c>
      <c r="V919" s="72">
        <f t="shared" si="487"/>
        <v>0.61458678474337025</v>
      </c>
      <c r="W919" s="72">
        <f t="shared" si="488"/>
        <v>0.95877662670236297</v>
      </c>
      <c r="X919" s="72">
        <f t="shared" si="489"/>
        <v>2.5512851502699219E-2</v>
      </c>
      <c r="Y919" s="72">
        <f t="shared" si="490"/>
        <v>0.69747323602544675</v>
      </c>
      <c r="Z919" s="72">
        <f t="shared" si="491"/>
        <v>1.0970846771643585</v>
      </c>
      <c r="AA919" s="72">
        <f t="shared" si="492"/>
        <v>0.73070267797080524</v>
      </c>
      <c r="AB919" s="72">
        <f t="shared" si="493"/>
        <v>0.26463235294117637</v>
      </c>
      <c r="AC919" s="72"/>
      <c r="AD919" s="72"/>
      <c r="AE919" s="72">
        <f t="shared" si="494"/>
        <v>0.2217973809517656</v>
      </c>
      <c r="AF919" s="72">
        <f t="shared" si="495"/>
        <v>0.12888343543497363</v>
      </c>
      <c r="AG919" s="72">
        <f t="shared" si="496"/>
        <v>0.52027166033786654</v>
      </c>
      <c r="AH919" s="72">
        <f t="shared" si="497"/>
        <v>0.38541321525662975</v>
      </c>
      <c r="AI919" s="72">
        <f t="shared" si="498"/>
        <v>4.1223373297637061E-2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0.45693020510212018</v>
      </c>
      <c r="AL919" s="72">
        <f>(AX919-Driver!$K$181)/(Driver!$L$181-Driver!$K$181)</f>
        <v>0.6970846771643584</v>
      </c>
      <c r="AM919" s="72">
        <f>(AY919-Driver!$K$182)/(Driver!$L$182-Driver!$K$182)</f>
        <v>0.9447026779708052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499"/>
        <v>4.5143128476461811</v>
      </c>
      <c r="AW919" s="70">
        <f t="shared" si="500"/>
        <v>45.63593012949255</v>
      </c>
      <c r="AX919" s="70">
        <f t="shared" si="501"/>
        <v>7.2737620944792258</v>
      </c>
      <c r="AY919" s="70">
        <f>IFERROR(Driver!$K$19/Data!BH919/Data!BI919*Data!BK919*Data!BL919,"")</f>
        <v>-0.33850210646097922</v>
      </c>
      <c r="AZ919" s="70">
        <f t="shared" si="502"/>
        <v>38.700670141474305</v>
      </c>
      <c r="BA919" s="70"/>
      <c r="BB919" s="70"/>
      <c r="BC919" s="70">
        <f t="shared" si="503"/>
        <v>66.499589750467521</v>
      </c>
      <c r="BD919" s="70">
        <f t="shared" si="504"/>
        <v>21.9766013626434</v>
      </c>
      <c r="BE919" s="70">
        <f t="shared" si="505"/>
        <v>0.62033939959963769</v>
      </c>
      <c r="BF919" s="70">
        <f t="shared" si="506"/>
        <v>1.6474748588010029</v>
      </c>
      <c r="BG919" s="70">
        <f t="shared" si="507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219</v>
      </c>
      <c r="BS919" s="8" t="s">
        <v>550</v>
      </c>
      <c r="BT919" s="9" t="s">
        <v>578</v>
      </c>
      <c r="BU919" s="10">
        <v>178</v>
      </c>
      <c r="BV919" s="9" t="s">
        <v>222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305</v>
      </c>
      <c r="CU919" s="10"/>
      <c r="CV919" s="10"/>
      <c r="CW919" s="10"/>
      <c r="CX919" t="str">
        <f>INDEX('Data_Price '!AS$2:AS$1266,MATCH(Data!$DN919,'Data_Price '!$BE$2:$BE$1266,0))</f>
        <v>Elan Wingman 86 Ti Skis 2022</v>
      </c>
      <c r="CY919" t="str">
        <f>INDEX('Data_Price '!AT$2:AT$1266,MATCH(Data!$DN919,'Data_Price '!$BE$2:$BE$1266,0))</f>
        <v>Gorham Bike and Ski</v>
      </c>
      <c r="CZ919">
        <f>INDEX('Data_Price '!AU$2:AU$1266,MATCH(Data!$DN919,'Data_Price '!$BE$2:$BE$1266,0))</f>
        <v>399.99</v>
      </c>
      <c r="DA919" t="str">
        <f>INDEX('Data_Price '!AV$2:AV$1266,MATCH(Data!$DN919,'Data_Price '!$BE$2:$BE$1266,0))</f>
        <v>https://www.google.com/url?url=https://www.gorhambike.com/product/elan-wingman-86-ti-skis-36111.htm%3Fvariations%3D899156&amp;rct=j&amp;q=&amp;esrc=s&amp;sa=U&amp;ved=0ahUKEwj38r-f0KP2AhWxmGoFHcu9CD8QsDwIcg&amp;usg=AOvVaw1E4TOJouudzuszEAelJIwD</v>
      </c>
      <c r="DB919" t="str">
        <f>INDEX('Data_Price '!AW$2:AW$1266,MATCH(Data!$DN919,'Data_Price '!$BE$2:$BE$1266,0))</f>
        <v>Elan Wingman 86 Ti Skis 2022</v>
      </c>
      <c r="DC919" t="str">
        <f>INDEX('Data_Price '!AX$2:AX$1266,MATCH(Data!$DN919,'Data_Price '!$BE$2:$BE$1266,0))</f>
        <v>Gorham Bike and Ski</v>
      </c>
      <c r="DD919">
        <f>INDEX('Data_Price '!AY$2:AY$1266,MATCH(Data!$DN919,'Data_Price '!$BE$2:$BE$1266,0))</f>
        <v>399.99</v>
      </c>
      <c r="DE919" t="str">
        <f>INDEX('Data_Price '!AZ$2:AZ$1266,MATCH(Data!$DN919,'Data_Price '!$BE$2:$BE$1266,0))</f>
        <v>https://www.google.com/url?q=https://www.gorhambike.com/product/elan-wingman-86-ti-skis-36111.htm%3Fvariations%3D899156&amp;sa=U&amp;ved=0ahUKEwji4uqf0KP2AhXJnGoFHcRgC68Q2ykIFg&amp;usg=AOvVaw2DLLRh7KKlt0GLAeJcIqPB</v>
      </c>
      <c r="DF919" t="str">
        <f>INDEX('Data_Price '!BA$2:BA$1266,MATCH(Data!$DN919,'Data_Price '!$BE$2:$BE$1266,0))</f>
        <v>Elan Wingman 86 Ti Skis 2022</v>
      </c>
      <c r="DG919" t="str">
        <f>INDEX('Data_Price '!BB$2:BB$1266,MATCH(Data!$DN919,'Data_Price '!$BE$2:$BE$1266,0))</f>
        <v>Next Adventure</v>
      </c>
      <c r="DH919">
        <f>INDEX('Data_Price '!BC$2:BC$1266,MATCH(Data!$DN919,'Data_Price '!$BE$2:$BE$1266,0))</f>
        <v>499.99</v>
      </c>
      <c r="DI919" t="str">
        <f>INDEX('Data_Price '!BD$2:BD$1266,MATCH(Data!$DN919,'Data_Price '!$BE$2:$BE$1266,0))</f>
        <v>https://www.google.com/url?q=https://www.nextadventure.net/catalog/product/view/id/234928/s/elan-wingman-86-ti-skis-2022/&amp;sa=U&amp;ved=0ahUKEwji4uqf0KP2AhXJnGoFHcRgC68Q2ykIGA&amp;usg=AOvVaw2KBaHDFAaU8PYrG4Eqoc2C</v>
      </c>
      <c r="DJ919" s="89" t="e">
        <f ca="1">_xll.Connector("TinyUrl.TinyUrl",DA919,0)</f>
        <v>#NAME?</v>
      </c>
      <c r="DK919" s="89" t="e">
        <f ca="1">_xll.Connector("TinyUrl.TinyUrl",DE919,0)</f>
        <v>#NAME?</v>
      </c>
      <c r="DL919" s="89" t="e">
        <f ca="1">_xll.Connector("TinyUrl.TinyUrl",DI919,0)</f>
        <v>#NAME?</v>
      </c>
      <c r="DM919" s="224" t="str">
        <f t="shared" si="508"/>
        <v>Wingman 86 Ti</v>
      </c>
      <c r="DN919" s="89" t="str">
        <f t="shared" si="509"/>
        <v xml:space="preserve"> ElanWingman 86 Ti178 Unisex</v>
      </c>
      <c r="DO919" s="227"/>
    </row>
    <row r="920" spans="2:119" ht="15.45" customHeight="1">
      <c r="B920" s="224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#VALUE!</v>
      </c>
      <c r="F920" s="43" t="b">
        <f>CL920&gt;Driver!$F$56</f>
        <v>0</v>
      </c>
      <c r="G920" s="43" t="b">
        <f>AND(CB920&gt;Driver!$F$55,CB920&lt;Driver!$G$55)</f>
        <v>0</v>
      </c>
      <c r="H920" s="43" t="e">
        <f t="shared" si="476"/>
        <v>#VALUE!</v>
      </c>
      <c r="I920" s="43">
        <f t="shared" si="477"/>
        <v>0</v>
      </c>
      <c r="J920" s="43" t="e">
        <f t="array" ref="J920">NOT(OR(($H$9:$H$1273=TRUE)*($I$9:$I$1273&gt;0)*($BT$9:$BT$1273=BT920)*($K$9:$K$1273&gt;K920)))</f>
        <v>#VALUE!</v>
      </c>
      <c r="K920" s="72">
        <f t="shared" si="478"/>
        <v>0.59283910807759743</v>
      </c>
      <c r="L920" s="72">
        <f t="shared" si="479"/>
        <v>0.84573040045121262</v>
      </c>
      <c r="M920" s="72">
        <f t="shared" si="480"/>
        <v>0.33994781570398214</v>
      </c>
      <c r="N920" s="72">
        <f t="shared" si="481"/>
        <v>-7.917536204388842E-3</v>
      </c>
      <c r="O920" s="72">
        <f t="shared" si="482"/>
        <v>0.26518745390457055</v>
      </c>
      <c r="P920" s="72">
        <f t="shared" si="483"/>
        <v>0.76257352941176482</v>
      </c>
      <c r="Q920" s="72"/>
      <c r="R920" s="72"/>
      <c r="S920" s="72">
        <f t="shared" si="484"/>
        <v>0.79781287278945845</v>
      </c>
      <c r="T920" s="72">
        <f t="shared" si="485"/>
        <v>9.9999999999999978E-2</v>
      </c>
      <c r="U920" s="72">
        <f t="shared" si="486"/>
        <v>9.9999999999999978E-2</v>
      </c>
      <c r="V920" s="72">
        <f t="shared" si="487"/>
        <v>0.6007690644325665</v>
      </c>
      <c r="W920" s="72">
        <f t="shared" si="488"/>
        <v>0.95448747197809825</v>
      </c>
      <c r="X920" s="72">
        <f t="shared" si="489"/>
        <v>0.15426959954878738</v>
      </c>
      <c r="Y920" s="72">
        <f t="shared" si="490"/>
        <v>0.66005218429601786</v>
      </c>
      <c r="Z920" s="72">
        <f t="shared" si="491"/>
        <v>1.0079175362043888</v>
      </c>
      <c r="AA920" s="72">
        <f t="shared" si="492"/>
        <v>0.73481254609542945</v>
      </c>
      <c r="AB920" s="72">
        <f t="shared" si="493"/>
        <v>0.23742647058823524</v>
      </c>
      <c r="AC920" s="72"/>
      <c r="AD920" s="72"/>
      <c r="AE920" s="72">
        <f t="shared" si="494"/>
        <v>0.20218712721054161</v>
      </c>
      <c r="AF920" s="72">
        <f t="shared" si="495"/>
        <v>0.9</v>
      </c>
      <c r="AG920" s="72">
        <f t="shared" si="496"/>
        <v>0.9</v>
      </c>
      <c r="AH920" s="72">
        <f t="shared" si="497"/>
        <v>0.39923093556743344</v>
      </c>
      <c r="AI920" s="72">
        <f t="shared" si="498"/>
        <v>4.551252802190172E-2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0.4236248487450765</v>
      </c>
      <c r="AL920" s="72">
        <f>(AX920-Driver!$K$181)/(Driver!$L$181-Driver!$K$181)</f>
        <v>0.60791753620438882</v>
      </c>
      <c r="AM920" s="72">
        <f>(AY920-Driver!$K$182)/(Driver!$L$182-Driver!$K$182)</f>
        <v>0.94881254609542942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499"/>
        <v>1.8043684710351373</v>
      </c>
      <c r="AW920" s="70">
        <f t="shared" si="500"/>
        <v>42.379060930155397</v>
      </c>
      <c r="AX920" s="70">
        <f t="shared" si="501"/>
        <v>6.4712578258394995</v>
      </c>
      <c r="AY920" s="70">
        <f>IFERROR(Driver!$K$19/Data!BH920/Data!BI920*Data!BK920*Data!BL920,"")</f>
        <v>-0.31334358220681002</v>
      </c>
      <c r="AZ920" s="70">
        <f t="shared" si="502"/>
        <v>36.221146686522708</v>
      </c>
      <c r="BA920" s="70"/>
      <c r="BB920" s="70"/>
      <c r="BC920" s="70">
        <f t="shared" si="503"/>
        <v>76.671564694312693</v>
      </c>
      <c r="BD920" s="70">
        <f t="shared" si="504"/>
        <v>92.119777876862287</v>
      </c>
      <c r="BE920" s="70">
        <f t="shared" si="505"/>
        <v>1</v>
      </c>
      <c r="BF920" s="70">
        <f t="shared" si="506"/>
        <v>8.6860424674971376E-2</v>
      </c>
      <c r="BG920" s="70">
        <f t="shared" si="507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219</v>
      </c>
      <c r="BS920" s="8" t="s">
        <v>812</v>
      </c>
      <c r="BT920" s="9" t="s">
        <v>828</v>
      </c>
      <c r="BU920" s="10">
        <v>170</v>
      </c>
      <c r="BV920" s="9" t="s">
        <v>222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307</v>
      </c>
      <c r="CU920" s="10"/>
      <c r="CV920" s="10"/>
      <c r="CW920" s="10"/>
      <c r="CX920">
        <f>INDEX('Data_Price '!AS$2:AS$1266,MATCH(Data!$DN920,'Data_Price '!$BE$2:$BE$1266,0))</f>
        <v>0</v>
      </c>
      <c r="CY920">
        <f>INDEX('Data_Price '!AT$2:AT$1266,MATCH(Data!$DN920,'Data_Price '!$BE$2:$BE$1266,0))</f>
        <v>0</v>
      </c>
      <c r="CZ920">
        <f>INDEX('Data_Price '!AU$2:AU$1266,MATCH(Data!$DN920,'Data_Price '!$BE$2:$BE$1266,0))</f>
        <v>0</v>
      </c>
      <c r="DA920">
        <f>INDEX('Data_Price '!AV$2:AV$1266,MATCH(Data!$DN920,'Data_Price '!$BE$2:$BE$1266,0))</f>
        <v>0</v>
      </c>
      <c r="DB920">
        <f>INDEX('Data_Price '!AW$2:AW$1266,MATCH(Data!$DN920,'Data_Price '!$BE$2:$BE$1266,0))</f>
        <v>0</v>
      </c>
      <c r="DC920">
        <f>INDEX('Data_Price '!AX$2:AX$1266,MATCH(Data!$DN920,'Data_Price '!$BE$2:$BE$1266,0))</f>
        <v>0</v>
      </c>
      <c r="DD920">
        <f>INDEX('Data_Price '!AY$2:AY$1266,MATCH(Data!$DN920,'Data_Price '!$BE$2:$BE$1266,0))</f>
        <v>0</v>
      </c>
      <c r="DE920">
        <f>INDEX('Data_Price '!AZ$2:AZ$1266,MATCH(Data!$DN920,'Data_Price '!$BE$2:$BE$1266,0))</f>
        <v>0</v>
      </c>
      <c r="DF920">
        <f>INDEX('Data_Price '!BA$2:BA$1266,MATCH(Data!$DN920,'Data_Price '!$BE$2:$BE$1266,0))</f>
        <v>0</v>
      </c>
      <c r="DG920">
        <f>INDEX('Data_Price '!BB$2:BB$1266,MATCH(Data!$DN920,'Data_Price '!$BE$2:$BE$1266,0))</f>
        <v>0</v>
      </c>
      <c r="DH920">
        <f>INDEX('Data_Price '!BC$2:BC$1266,MATCH(Data!$DN920,'Data_Price '!$BE$2:$BE$1266,0))</f>
        <v>0</v>
      </c>
      <c r="DI920">
        <f>INDEX('Data_Price '!BD$2:BD$1266,MATCH(Data!$DN920,'Data_Price '!$BE$2:$BE$1266,0))</f>
        <v>0</v>
      </c>
      <c r="DJ920" s="89" t="e">
        <f ca="1">_xll.Connector("TinyUrl.TinyUrl",DA920,0)</f>
        <v>#NAME?</v>
      </c>
      <c r="DK920" s="89" t="e">
        <f ca="1">_xll.Connector("TinyUrl.TinyUrl",DE920,0)</f>
        <v>#NAME?</v>
      </c>
      <c r="DL920" s="89" t="e">
        <f ca="1">_xll.Connector("TinyUrl.TinyUrl",DI920,0)</f>
        <v>#NAME?</v>
      </c>
      <c r="DM920" s="224" t="str">
        <f t="shared" si="508"/>
        <v>S/Max 8</v>
      </c>
      <c r="DN920" s="89" t="str">
        <f t="shared" si="509"/>
        <v xml:space="preserve"> SalomonS/Max 8170 Unisex</v>
      </c>
      <c r="DO920" s="227"/>
    </row>
    <row r="921" spans="2:119" ht="15.45" customHeight="1">
      <c r="B921" s="224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#VALUE!</v>
      </c>
      <c r="F921" s="43" t="b">
        <f>CL921&gt;Driver!$F$56</f>
        <v>0</v>
      </c>
      <c r="G921" s="43" t="b">
        <f>AND(CB921&gt;Driver!$F$55,CB921&lt;Driver!$G$55)</f>
        <v>0</v>
      </c>
      <c r="H921" s="43" t="e">
        <f t="shared" si="476"/>
        <v>#VALUE!</v>
      </c>
      <c r="I921" s="43">
        <f t="shared" si="477"/>
        <v>0</v>
      </c>
      <c r="J921" s="43" t="e">
        <f t="array" ref="J921">NOT(OR(($H$9:$H$1273=TRUE)*($I$9:$I$1273&gt;0)*($BT$9:$BT$1273=BT921)*($K$9:$K$1273&gt;K921)))</f>
        <v>#VALUE!</v>
      </c>
      <c r="K921" s="72">
        <f t="shared" si="478"/>
        <v>0.77890813029490846</v>
      </c>
      <c r="L921" s="72">
        <f t="shared" si="479"/>
        <v>0.89488034807831762</v>
      </c>
      <c r="M921" s="72">
        <f t="shared" si="480"/>
        <v>0.6629359125114993</v>
      </c>
      <c r="N921" s="72">
        <f t="shared" si="481"/>
        <v>0.48028837032821092</v>
      </c>
      <c r="O921" s="72">
        <f t="shared" si="482"/>
        <v>0.5129801515200122</v>
      </c>
      <c r="P921" s="72">
        <f t="shared" si="483"/>
        <v>0.99553921568627457</v>
      </c>
      <c r="Q921" s="72"/>
      <c r="R921" s="72"/>
      <c r="S921" s="72">
        <f t="shared" si="484"/>
        <v>0.71931649861219571</v>
      </c>
      <c r="T921" s="72">
        <f t="shared" si="485"/>
        <v>0.89196996520248029</v>
      </c>
      <c r="U921" s="72">
        <f t="shared" si="486"/>
        <v>9.9999999999999978E-2</v>
      </c>
      <c r="V921" s="72">
        <f t="shared" si="487"/>
        <v>0.62677386561627124</v>
      </c>
      <c r="W921" s="72">
        <f t="shared" si="488"/>
        <v>0.99303652968036527</v>
      </c>
      <c r="X921" s="72">
        <f t="shared" si="489"/>
        <v>0.10511965192168238</v>
      </c>
      <c r="Y921" s="72">
        <f t="shared" si="490"/>
        <v>0.33706408748850075</v>
      </c>
      <c r="Z921" s="72">
        <f t="shared" si="491"/>
        <v>0.51971162967178908</v>
      </c>
      <c r="AA921" s="72">
        <f t="shared" si="492"/>
        <v>0.4870198484799878</v>
      </c>
      <c r="AB921" s="72">
        <f t="shared" si="493"/>
        <v>4.4607843137254577E-3</v>
      </c>
      <c r="AC921" s="72"/>
      <c r="AD921" s="72"/>
      <c r="AE921" s="72">
        <f t="shared" si="494"/>
        <v>0.28068350138780429</v>
      </c>
      <c r="AF921" s="72">
        <f t="shared" si="495"/>
        <v>0.10803003479751976</v>
      </c>
      <c r="AG921" s="72">
        <f t="shared" si="496"/>
        <v>0.9</v>
      </c>
      <c r="AH921" s="72">
        <f t="shared" si="497"/>
        <v>0.37322613438372876</v>
      </c>
      <c r="AI921" s="72">
        <f t="shared" si="498"/>
        <v>6.9634703196347139E-3</v>
      </c>
      <c r="AJ921" s="72">
        <f>(AV921-Driver!$K$179)/(Driver!$L$179-Driver!$K$179)</f>
        <v>0.13488034807831761</v>
      </c>
      <c r="AK921" s="72">
        <f>(AW921-Driver!$K$180)/(Driver!$L$180-Driver!$K$180)</f>
        <v>0.14605512566293041</v>
      </c>
      <c r="AL921" s="72">
        <f>(AX921-Driver!$K$181)/(Driver!$L$181-Driver!$K$181)</f>
        <v>0.11971162967178905</v>
      </c>
      <c r="AM921" s="72">
        <f>(AY921-Driver!$K$182)/(Driver!$L$182-Driver!$K$182)</f>
        <v>0.70101984847998777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499"/>
        <v>2.838827838827839</v>
      </c>
      <c r="AW921" s="70">
        <f t="shared" si="500"/>
        <v>15.23603107983531</v>
      </c>
      <c r="AX921" s="70">
        <f t="shared" si="501"/>
        <v>2.0774046670461015</v>
      </c>
      <c r="AY921" s="70">
        <f>IFERROR(Driver!$K$19/Data!BH921/Data!BI921*Data!BK921*Data!BL921,"")</f>
        <v>-1.8302045626389383</v>
      </c>
      <c r="AZ921" s="70">
        <f t="shared" si="502"/>
        <v>14.988830975428147</v>
      </c>
      <c r="BA921" s="70"/>
      <c r="BB921" s="70"/>
      <c r="BC921" s="70">
        <f t="shared" si="503"/>
        <v>35.95494971062643</v>
      </c>
      <c r="BD921" s="70">
        <f t="shared" si="504"/>
        <v>1.0101790328969529</v>
      </c>
      <c r="BE921" s="70">
        <f t="shared" si="505"/>
        <v>1</v>
      </c>
      <c r="BF921" s="70">
        <f t="shared" si="506"/>
        <v>3.023920024306336</v>
      </c>
      <c r="BG921" s="70">
        <f t="shared" si="507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219</v>
      </c>
      <c r="BS921" s="8" t="s">
        <v>610</v>
      </c>
      <c r="BT921" s="9" t="s">
        <v>612</v>
      </c>
      <c r="BU921" s="10">
        <v>176</v>
      </c>
      <c r="BV921" s="9" t="s">
        <v>222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302</v>
      </c>
      <c r="CU921" s="9" t="s">
        <v>388</v>
      </c>
      <c r="CV921" s="10"/>
      <c r="CW921" s="10"/>
      <c r="CX921" t="str">
        <f>INDEX('Data_Price '!AS$2:AS$1266,MATCH(Data!$DN921,'Data_Price '!$BE$2:$BE$1266,0))</f>
        <v>Fischer Hannibal 96 Carbon Alpine Touring Skis 2022 176 cm</v>
      </c>
      <c r="CY921" t="str">
        <f>INDEX('Data_Price '!AT$2:AT$1266,MATCH(Data!$DN921,'Data_Price '!$BE$2:$BE$1266,0))</f>
        <v>Utah SKI Gear</v>
      </c>
      <c r="CZ921">
        <f>INDEX('Data_Price '!AU$2:AU$1266,MATCH(Data!$DN921,'Data_Price '!$BE$2:$BE$1266,0))</f>
        <v>599.95000000000005</v>
      </c>
      <c r="DA921" t="str">
        <f>INDEX('Data_Price '!AV$2:AV$1266,MATCH(Data!$DN921,'Data_Price '!$BE$2:$BE$1266,0))</f>
        <v>https://www.google.com/url?url=https://www.utahskigear.com/products/fischer-hannibal-96-carbon-alpine-touring-skis-2022%3Fvariant%3D40119803871390%26currency%3DUSD%26utm_medium%3Dproduct_sync%26utm_source%3Dgoogle%26utm_content%3Dsag_organic%26utm_campaign%3Dsag_organic&amp;rct=j&amp;q=&amp;esrc=s&amp;sa=U&amp;ved=0ahUKEwj6h_Sg0KP2AhU0mWoFHdCaDnEQ2SkIfg&amp;usg=AOvVaw0wTwdnnjl3bEng6gd9oVj2</v>
      </c>
      <c r="DB921" t="str">
        <f>INDEX('Data_Price '!AW$2:AW$1266,MATCH(Data!$DN921,'Data_Price '!$BE$2:$BE$1266,0))</f>
        <v>Fischer Hannibal 96 Backcountry Ski 176</v>
      </c>
      <c r="DC921" t="str">
        <f>INDEX('Data_Price '!AX$2:AX$1266,MATCH(Data!$DN921,'Data_Price '!$BE$2:$BE$1266,0))</f>
        <v>Ski The Whites</v>
      </c>
      <c r="DD921">
        <f>INDEX('Data_Price '!AY$2:AY$1266,MATCH(Data!$DN921,'Data_Price '!$BE$2:$BE$1266,0))</f>
        <v>699</v>
      </c>
      <c r="DE921" t="str">
        <f>INDEX('Data_Price '!AZ$2:AZ$1266,MATCH(Data!$DN921,'Data_Price '!$BE$2:$BE$1266,0))</f>
        <v>https://www.google.com/url?url=https://skithewhites.com/products/fischer-hannibal-96-backcountry-ski-2020%3Fvariant%3D17450601906247%26currency%3DUSD%26utm_medium%3Dproduct_sync%26utm_source%3Dgoogle%26utm_content%3Dsag_organic%26utm_campaign%3Dsag_organic&amp;rct=j&amp;q=&amp;esrc=s&amp;sa=U&amp;ved=0ahUKEwj6h_Sg0KP2AhU0mWoFHdCaDnEQ2SkIeA&amp;usg=AOvVaw2yy9SmWnpsi884H3VfJalA</v>
      </c>
      <c r="DF921" t="str">
        <f>INDEX('Data_Price '!BA$2:BA$1266,MATCH(Data!$DN921,'Data_Price '!$BE$2:$BE$1266,0))</f>
        <v>Fischer Hannibal 96 Carbon Skis - 2022 - 176cm</v>
      </c>
      <c r="DG921" t="str">
        <f>INDEX('Data_Price '!BB$2:BB$1266,MATCH(Data!$DN921,'Data_Price '!$BE$2:$BE$1266,0))</f>
        <v>ColoradoSkiShop.com</v>
      </c>
      <c r="DH921">
        <f>INDEX('Data_Price '!BC$2:BC$1266,MATCH(Data!$DN921,'Data_Price '!$BE$2:$BE$1266,0))</f>
        <v>699.99</v>
      </c>
      <c r="DI921" t="str">
        <f>INDEX('Data_Price '!BD$2:BD$1266,MATCH(Data!$DN921,'Data_Price '!$BE$2:$BE$1266,0))</f>
        <v>https://www.google.com/url?url=http://www.coloradoskishop.com/ProductDetails.asp%3FProductCode%3DFISHHAN9622%26Click%3D30416%26utm_source%3Dgooglebase%26utm_medium%3Dshoppingengine&amp;rct=j&amp;q=&amp;esrc=s&amp;sa=U&amp;ved=0ahUKEwj6h_Sg0KP2AhU0mWoFHdCaDnEQ2SkIew&amp;usg=AOvVaw3j3Ust6NwM9p9DPie74OX1</v>
      </c>
      <c r="DJ921" s="89" t="e">
        <f ca="1">_xll.Connector("TinyUrl.TinyUrl",DA921,0)</f>
        <v>#NAME?</v>
      </c>
      <c r="DK921" s="89" t="e">
        <f ca="1">_xll.Connector("TinyUrl.TinyUrl",DE921,0)</f>
        <v>#NAME?</v>
      </c>
      <c r="DL921" s="89" t="e">
        <f ca="1">_xll.Connector("TinyUrl.TinyUrl",DI921,0)</f>
        <v>#NAME?</v>
      </c>
      <c r="DM921" s="224" t="str">
        <f t="shared" si="508"/>
        <v>Hannibal 96</v>
      </c>
      <c r="DN921" s="89" t="str">
        <f t="shared" si="509"/>
        <v xml:space="preserve"> FischerHannibal 96176 Unisex</v>
      </c>
      <c r="DO921" s="227" t="s">
        <v>1082</v>
      </c>
    </row>
    <row r="922" spans="2:119" ht="15.45" customHeight="1">
      <c r="B922" s="224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#VALUE!</v>
      </c>
      <c r="F922" s="43" t="b">
        <f>CL922&gt;Driver!$F$56</f>
        <v>1</v>
      </c>
      <c r="G922" s="43" t="b">
        <f>AND(CB922&gt;Driver!$F$55,CB922&lt;Driver!$G$55)</f>
        <v>0</v>
      </c>
      <c r="H922" s="43" t="e">
        <f t="shared" si="476"/>
        <v>#VALUE!</v>
      </c>
      <c r="I922" s="43">
        <f t="shared" si="477"/>
        <v>0</v>
      </c>
      <c r="J922" s="43" t="e">
        <f t="array" ref="J922">NOT(OR(($H$9:$H$1273=TRUE)*($I$9:$I$1273&gt;0)*($BT$9:$BT$1273=BT922)*($K$9:$K$1273&gt;K922)))</f>
        <v>#VALUE!</v>
      </c>
      <c r="K922" s="72">
        <f t="shared" si="478"/>
        <v>0.74958631437843926</v>
      </c>
      <c r="L922" s="72">
        <f t="shared" si="479"/>
        <v>0.90624123761179598</v>
      </c>
      <c r="M922" s="72">
        <f t="shared" si="480"/>
        <v>0.59293139114508242</v>
      </c>
      <c r="N922" s="72">
        <f t="shared" si="481"/>
        <v>0.42843230253588815</v>
      </c>
      <c r="O922" s="72">
        <f t="shared" si="482"/>
        <v>0.37992886436341178</v>
      </c>
      <c r="P922" s="72">
        <f t="shared" si="483"/>
        <v>0.97043300653594766</v>
      </c>
      <c r="Q922" s="72"/>
      <c r="R922" s="72"/>
      <c r="S922" s="72">
        <f t="shared" si="484"/>
        <v>0.68261264338342142</v>
      </c>
      <c r="T922" s="72">
        <f t="shared" si="485"/>
        <v>0.90104170251365889</v>
      </c>
      <c r="U922" s="72">
        <f t="shared" si="486"/>
        <v>0.96909936217165904</v>
      </c>
      <c r="V922" s="72">
        <f t="shared" si="487"/>
        <v>0.70216596101813999</v>
      </c>
      <c r="W922" s="72">
        <f t="shared" si="488"/>
        <v>0.82228187919463092</v>
      </c>
      <c r="X922" s="72">
        <f t="shared" si="489"/>
        <v>9.375876238820402E-2</v>
      </c>
      <c r="Y922" s="72">
        <f t="shared" si="490"/>
        <v>0.40706860885491752</v>
      </c>
      <c r="Z922" s="72">
        <f t="shared" si="491"/>
        <v>0.57156769746411185</v>
      </c>
      <c r="AA922" s="72">
        <f t="shared" si="492"/>
        <v>0.62007113563658822</v>
      </c>
      <c r="AB922" s="72">
        <f t="shared" si="493"/>
        <v>2.956699346405231E-2</v>
      </c>
      <c r="AC922" s="72"/>
      <c r="AD922" s="72"/>
      <c r="AE922" s="72">
        <f t="shared" si="494"/>
        <v>0.31738735661657852</v>
      </c>
      <c r="AF922" s="72">
        <f t="shared" si="495"/>
        <v>9.8958297486341065E-2</v>
      </c>
      <c r="AG922" s="72">
        <f t="shared" si="496"/>
        <v>3.0900637828341002E-2</v>
      </c>
      <c r="AH922" s="72">
        <f t="shared" si="497"/>
        <v>0.29783403898186001</v>
      </c>
      <c r="AI922" s="72">
        <f t="shared" si="498"/>
        <v>0.17771812080536903</v>
      </c>
      <c r="AJ922" s="72">
        <f>(AV922-Driver!$K$179)/(Driver!$L$179-Driver!$K$179)</f>
        <v>0.14624123761179597</v>
      </c>
      <c r="AK922" s="72">
        <f>(AW922-Driver!$K$180)/(Driver!$L$180-Driver!$K$180)</f>
        <v>0.12744255519400929</v>
      </c>
      <c r="AL922" s="72">
        <f>(AX922-Driver!$K$181)/(Driver!$L$181-Driver!$K$181)</f>
        <v>0.17156769746411182</v>
      </c>
      <c r="AM922" s="72">
        <f>(AY922-Driver!$K$182)/(Driver!$L$182-Driver!$K$182)</f>
        <v>0.83407113563658819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499"/>
        <v>3.077940577940578</v>
      </c>
      <c r="AW922" s="70">
        <f t="shared" si="500"/>
        <v>13.415942237942426</v>
      </c>
      <c r="AX922" s="70">
        <f t="shared" si="501"/>
        <v>2.5441092771770064</v>
      </c>
      <c r="AY922" s="70">
        <f>IFERROR(Driver!$K$19/Data!BH922/Data!BI922*Data!BK922*Data!BL922,"")</f>
        <v>-1.0157321918779172</v>
      </c>
      <c r="AZ922" s="70">
        <f t="shared" si="502"/>
        <v>11.887565152643337</v>
      </c>
      <c r="BA922" s="70"/>
      <c r="BB922" s="70"/>
      <c r="BC922" s="70">
        <f t="shared" si="503"/>
        <v>16.916404842399317</v>
      </c>
      <c r="BD922" s="70">
        <f t="shared" si="504"/>
        <v>1.8130117107689094</v>
      </c>
      <c r="BE922" s="70">
        <f t="shared" si="505"/>
        <v>6.9265424367714601E-2</v>
      </c>
      <c r="BF922" s="70">
        <f t="shared" si="506"/>
        <v>11.538927540500577</v>
      </c>
      <c r="BG922" s="70">
        <f t="shared" si="507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219</v>
      </c>
      <c r="BS922" s="8" t="s">
        <v>719</v>
      </c>
      <c r="BT922" s="9" t="s">
        <v>741</v>
      </c>
      <c r="BU922" s="10">
        <v>172</v>
      </c>
      <c r="BV922" s="9" t="s">
        <v>222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302</v>
      </c>
      <c r="CU922" s="9" t="s">
        <v>388</v>
      </c>
      <c r="CV922" s="10"/>
      <c r="CW922" s="10"/>
      <c r="CX922" t="str">
        <f>INDEX('Data_Price '!AS$2:AS$1266,MATCH(Data!$DN922,'Data_Price '!$BE$2:$BE$1266,0))</f>
        <v>Line Vision 98 Skis 2022</v>
      </c>
      <c r="CY922" t="str">
        <f>INDEX('Data_Price '!AT$2:AT$1266,MATCH(Data!$DN922,'Data_Price '!$BE$2:$BE$1266,0))</f>
        <v>Telemark Pyrenees</v>
      </c>
      <c r="CZ922">
        <f>INDEX('Data_Price '!AU$2:AU$1266,MATCH(Data!$DN922,'Data_Price '!$BE$2:$BE$1266,0))</f>
        <v>401.81</v>
      </c>
      <c r="DA922" t="str">
        <f>INDEX('Data_Price '!AV$2:AV$1266,MATCH(Data!$DN922,'Data_Price '!$BE$2:$BE$1266,0))</f>
        <v>https://www.google.com/aclk?sa=L&amp;ai=DChcSEwjt_5-i0KP2AhVaE9QBHZkHBkgYABADGgJvYQ&amp;sig=AOD64_2LlpKw6w51Bb6w4K6wamVyfbMkNw&amp;ctype=5&amp;ved=0ahUKEwiRnZui0KP2AhWVm2oFHXstCeUQ2ikIFw&amp;adurl=</v>
      </c>
      <c r="DB922" t="str">
        <f>INDEX('Data_Price '!AW$2:AW$1266,MATCH(Data!$DN922,'Data_Price '!$BE$2:$BE$1266,0))</f>
        <v>Line Vision 98 Skis 2022</v>
      </c>
      <c r="DC922" t="str">
        <f>INDEX('Data_Price '!AX$2:AX$1266,MATCH(Data!$DN922,'Data_Price '!$BE$2:$BE$1266,0))</f>
        <v>Absolute-Snow.co.uk</v>
      </c>
      <c r="DD922">
        <f>INDEX('Data_Price '!AY$2:AY$1266,MATCH(Data!$DN922,'Data_Price '!$BE$2:$BE$1266,0))</f>
        <v>539.35</v>
      </c>
      <c r="DE922" t="str">
        <f>INDEX('Data_Price '!AZ$2:AZ$1266,MATCH(Data!$DN922,'Data_Price '!$BE$2:$BE$1266,0))</f>
        <v>https://www.google.com/aclk?sa=L&amp;ai=DChcSEwjt_5-i0KP2AhVaE9QBHZkHBkgYABAFGgJvYQ&amp;sig=AOD64_05DPqGtp_7Pdz_QazGUVaX0Dmklg&amp;ctype=5&amp;ved=0ahUKEwiRnZui0KP2AhWVm2oFHXstCeUQ2ikIGQ&amp;adurl=</v>
      </c>
      <c r="DF922" t="str">
        <f>INDEX('Data_Price '!BA$2:BA$1266,MATCH(Data!$DN922,'Data_Price '!$BE$2:$BE$1266,0))</f>
        <v>Line Vision 98 Skis 2022 - - 172 cm</v>
      </c>
      <c r="DG922" t="str">
        <f>INDEX('Data_Price '!BB$2:BB$1266,MATCH(Data!$DN922,'Data_Price '!$BE$2:$BE$1266,0))</f>
        <v>Skirack</v>
      </c>
      <c r="DH922">
        <f>INDEX('Data_Price '!BC$2:BC$1266,MATCH(Data!$DN922,'Data_Price '!$BE$2:$BE$1266,0))</f>
        <v>559.96</v>
      </c>
      <c r="DI922" t="str">
        <f>INDEX('Data_Price '!BD$2:BD$1266,MATCH(Data!$DN922,'Data_Price '!$BE$2:$BE$1266,0))</f>
        <v>https://www.google.com/url?url=https://www.skirack.com/line-vision-98-skis-2022-13146958%3Ffee%3D7%26fep%3D314289%26utm_source%3Dgoogle_shopping%26utm_medium%3Dcpc%26utm_campaign%3Dproduct&amp;rct=j&amp;q=&amp;esrc=s&amp;sa=U&amp;ved=0ahUKEwjp99mh0KP2AhUumWoFHX77DnwQ2SkIbg&amp;usg=AOvVaw3y-F8ZbjcjgvS4uloTYK12</v>
      </c>
      <c r="DJ922" s="89" t="e">
        <f ca="1">_xll.Connector("TinyUrl.TinyUrl",DA922,0)</f>
        <v>#NAME?</v>
      </c>
      <c r="DK922" s="89" t="e">
        <f ca="1">_xll.Connector("TinyUrl.TinyUrl",DE922,0)</f>
        <v>#NAME?</v>
      </c>
      <c r="DL922" s="89" t="e">
        <f ca="1">_xll.Connector("TinyUrl.TinyUrl",DI922,0)</f>
        <v>#NAME?</v>
      </c>
      <c r="DM922" s="224" t="str">
        <f t="shared" si="508"/>
        <v>Vision 98</v>
      </c>
      <c r="DN922" s="89" t="str">
        <f t="shared" si="509"/>
        <v xml:space="preserve"> LineVision 98172 Unisex</v>
      </c>
      <c r="DO922" s="227" t="s">
        <v>934</v>
      </c>
    </row>
    <row r="923" spans="2:119" ht="15.45" customHeight="1">
      <c r="B923" s="224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#VALUE!</v>
      </c>
      <c r="F923" s="43" t="b">
        <f>CL923&gt;Driver!$F$56</f>
        <v>0</v>
      </c>
      <c r="G923" s="43" t="b">
        <f>AND(CB923&gt;Driver!$F$55,CB923&lt;Driver!$G$55)</f>
        <v>0</v>
      </c>
      <c r="H923" s="43" t="e">
        <f t="shared" si="476"/>
        <v>#VALUE!</v>
      </c>
      <c r="I923" s="43">
        <f t="shared" si="477"/>
        <v>0</v>
      </c>
      <c r="J923" s="43" t="e">
        <f t="array" ref="J923">NOT(OR(($H$9:$H$1273=TRUE)*($I$9:$I$1273&gt;0)*($BT$9:$BT$1273=BT923)*($K$9:$K$1273&gt;K923)))</f>
        <v>#VALUE!</v>
      </c>
      <c r="K923" s="72">
        <f t="shared" si="478"/>
        <v>0.61722110821647014</v>
      </c>
      <c r="L923" s="72">
        <f t="shared" si="479"/>
        <v>0.76565627266134884</v>
      </c>
      <c r="M923" s="72">
        <f t="shared" si="480"/>
        <v>0.46878594377159144</v>
      </c>
      <c r="N923" s="72">
        <f t="shared" si="481"/>
        <v>0.19191804211724528</v>
      </c>
      <c r="O923" s="72">
        <f t="shared" si="482"/>
        <v>0.23767508331517606</v>
      </c>
      <c r="P923" s="72">
        <f t="shared" si="483"/>
        <v>0.97676470588235287</v>
      </c>
      <c r="Q923" s="72"/>
      <c r="R923" s="72"/>
      <c r="S923" s="72">
        <f t="shared" si="484"/>
        <v>0.67555821439003061</v>
      </c>
      <c r="T923" s="72">
        <f t="shared" si="485"/>
        <v>9.9999999999999978E-2</v>
      </c>
      <c r="U923" s="72">
        <f t="shared" si="486"/>
        <v>9.9999999999999978E-2</v>
      </c>
      <c r="V923" s="72">
        <f t="shared" si="487"/>
        <v>0.60114059837675016</v>
      </c>
      <c r="W923" s="72">
        <f t="shared" si="488"/>
        <v>0.9440316686967114</v>
      </c>
      <c r="X923" s="72">
        <f t="shared" si="489"/>
        <v>0.23434372733865119</v>
      </c>
      <c r="Y923" s="72">
        <f t="shared" si="490"/>
        <v>0.53121405622840856</v>
      </c>
      <c r="Z923" s="72">
        <f t="shared" si="491"/>
        <v>0.80808195788275472</v>
      </c>
      <c r="AA923" s="72">
        <f t="shared" si="492"/>
        <v>0.76232491668482394</v>
      </c>
      <c r="AB923" s="72">
        <f t="shared" si="493"/>
        <v>2.3235294117647104E-2</v>
      </c>
      <c r="AC923" s="72"/>
      <c r="AD923" s="72"/>
      <c r="AE923" s="72">
        <f t="shared" si="494"/>
        <v>0.32444178560996939</v>
      </c>
      <c r="AF923" s="72">
        <f t="shared" si="495"/>
        <v>0.9</v>
      </c>
      <c r="AG923" s="72">
        <f t="shared" si="496"/>
        <v>0.9</v>
      </c>
      <c r="AH923" s="72">
        <f t="shared" si="497"/>
        <v>0.39885940162324984</v>
      </c>
      <c r="AI923" s="72">
        <f t="shared" si="498"/>
        <v>5.5968331303288654E-2</v>
      </c>
      <c r="AJ923" s="72">
        <f>(AV923-Driver!$K$179)/(Driver!$L$179-Driver!$K$179)</f>
        <v>5.6562726613488025E-3</v>
      </c>
      <c r="AK923" s="72">
        <f>(AW923-Driver!$K$180)/(Driver!$L$180-Driver!$K$180)</f>
        <v>0.16401651592255301</v>
      </c>
      <c r="AL923" s="72">
        <f>(AX923-Driver!$K$181)/(Driver!$L$181-Driver!$K$181)</f>
        <v>0.4080819578827547</v>
      </c>
      <c r="AM923" s="72">
        <f>(AY923-Driver!$K$182)/(Driver!$L$182-Driver!$K$182)</f>
        <v>0.97632491668482391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499"/>
        <v>0.11904761904761904</v>
      </c>
      <c r="AW923" s="70">
        <f t="shared" si="500"/>
        <v>16.992442213429669</v>
      </c>
      <c r="AX923" s="70">
        <f t="shared" si="501"/>
        <v>4.6727376209447922</v>
      </c>
      <c r="AY923" s="70">
        <f>IFERROR(Driver!$K$19/Data!BH923/Data!BI923*Data!BK923*Data!BL923,"")</f>
        <v>-0.14492682970425169</v>
      </c>
      <c r="AZ923" s="70">
        <f t="shared" si="502"/>
        <v>12.464631422189129</v>
      </c>
      <c r="BA923" s="70"/>
      <c r="BB923" s="70"/>
      <c r="BC923" s="70">
        <f t="shared" si="503"/>
        <v>13.257223481932748</v>
      </c>
      <c r="BD923" s="70">
        <f t="shared" si="504"/>
        <v>96.816303750515189</v>
      </c>
      <c r="BE923" s="70">
        <f t="shared" si="505"/>
        <v>1</v>
      </c>
      <c r="BF923" s="70">
        <f t="shared" si="506"/>
        <v>0.12882257349682377</v>
      </c>
      <c r="BG923" s="70">
        <f t="shared" si="507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219</v>
      </c>
      <c r="BS923" s="8" t="s">
        <v>628</v>
      </c>
      <c r="BT923" s="9" t="s">
        <v>642</v>
      </c>
      <c r="BU923" s="10">
        <v>153</v>
      </c>
      <c r="BV923" s="9" t="s">
        <v>390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307</v>
      </c>
      <c r="CU923" s="10"/>
      <c r="CV923" s="10"/>
      <c r="CW923" s="10"/>
      <c r="CX923" t="str">
        <f>INDEX('Data_Price '!AS$2:AS$1266,MATCH(Data!$DN923,'Data_Price '!$BE$2:$BE$1266,0))</f>
        <v>Head Power Joy Ski w/ Joy 12 GW PRD Binding 2021</v>
      </c>
      <c r="CY923" t="str">
        <f>INDEX('Data_Price '!AT$2:AT$1266,MATCH(Data!$DN923,'Data_Price '!$BE$2:$BE$1266,0))</f>
        <v>Powder7 Ski Shop</v>
      </c>
      <c r="CZ923">
        <f>INDEX('Data_Price '!AU$2:AU$1266,MATCH(Data!$DN923,'Data_Price '!$BE$2:$BE$1266,0))</f>
        <v>669</v>
      </c>
      <c r="DA923" t="str">
        <f>INDEX('Data_Price '!AV$2:AV$1266,MATCH(Data!$DN923,'Data_Price '!$BE$2:$BE$1266,0))</f>
        <v>https://www.google.com/url?url=https://www.powder7.com/Head-Power-Joy-Skis-153cm-New-2022/for-sale%3Futm_source%3Dfeed%26utm_medium%3Dfree&amp;rct=j&amp;q=&amp;esrc=s&amp;sa=U&amp;ved=0ahUKEwj6v9ii0KP2AhVbm2oFHR8RDD8QsDwIZA&amp;usg=AOvVaw1ygvF3X0PRBsb0qsYmUkJd</v>
      </c>
      <c r="DB923" t="str">
        <f>INDEX('Data_Price '!AW$2:AW$1266,MATCH(Data!$DN923,'Data_Price '!$BE$2:$BE$1266,0))</f>
        <v>Head Power Joy Ski w/ Joy 12 GW PRD Binding 2021</v>
      </c>
      <c r="DC923" t="str">
        <f>INDEX('Data_Price '!AX$2:AX$1266,MATCH(Data!$DN923,'Data_Price '!$BE$2:$BE$1266,0))</f>
        <v>Powder7 Ski Shop</v>
      </c>
      <c r="DD923">
        <f>INDEX('Data_Price '!AY$2:AY$1266,MATCH(Data!$DN923,'Data_Price '!$BE$2:$BE$1266,0))</f>
        <v>669</v>
      </c>
      <c r="DE923" t="str">
        <f>INDEX('Data_Price '!AZ$2:AZ$1266,MATCH(Data!$DN923,'Data_Price '!$BE$2:$BE$1266,0))</f>
        <v>https://www.google.com/url?q=https://www.powder7.com/Head-Power-Joy-Skis-153cm-New-2022/for-sale%3Futm_source%3Dfeed%26utm_medium%3Dfree&amp;sa=U&amp;ved=0ahUKEwjqkPqi0KP2AhW4lWoFHanODHQQ2ykIFw&amp;usg=AOvVaw2AFZId2yCrfN_3Mjc4D9pd</v>
      </c>
      <c r="DF923" t="str">
        <f>INDEX('Data_Price '!BA$2:BA$1266,MATCH(Data!$DN923,'Data_Price '!$BE$2:$BE$1266,0))</f>
        <v>Head Power Joy Ski w/ Joy 12 GW PRD Binding 2021</v>
      </c>
      <c r="DG923" t="str">
        <f>INDEX('Data_Price '!BB$2:BB$1266,MATCH(Data!$DN923,'Data_Price '!$BE$2:$BE$1266,0))</f>
        <v>SkiEssentials.com</v>
      </c>
      <c r="DH923">
        <f>INDEX('Data_Price '!BC$2:BC$1266,MATCH(Data!$DN923,'Data_Price '!$BE$2:$BE$1266,0))</f>
        <v>699</v>
      </c>
      <c r="DI923" t="str">
        <f>INDEX('Data_Price '!BD$2:BD$1266,MATCH(Data!$DN923,'Data_Price '!$BE$2:$BE$1266,0))</f>
        <v>https://www.google.com/url?q=https://www.skiessentials.com/2022-head-power-joy-women-s-skis-w-joy-12-gw-prd-bindings.html&amp;sa=U&amp;ved=0ahUKEwjqkPqi0KP2AhW4lWoFHanODHQQ2ykIGQ&amp;usg=AOvVaw2cmXsuG_6fuZbCtDHAvkJJ</v>
      </c>
      <c r="DJ923" s="89" t="e">
        <f ca="1">_xll.Connector("TinyUrl.TinyUrl",DA923,0)</f>
        <v>#NAME?</v>
      </c>
      <c r="DK923" s="89" t="e">
        <f ca="1">_xll.Connector("TinyUrl.TinyUrl",DE923,0)</f>
        <v>#NAME?</v>
      </c>
      <c r="DL923" s="89" t="e">
        <f ca="1">_xll.Connector("TinyUrl.TinyUrl",DI923,0)</f>
        <v>#NAME?</v>
      </c>
      <c r="DM923" s="224" t="str">
        <f t="shared" si="508"/>
        <v>Power Joy</v>
      </c>
      <c r="DN923" s="89" t="str">
        <f t="shared" si="509"/>
        <v xml:space="preserve"> HeadPower Joy153 Women's</v>
      </c>
      <c r="DO923" s="227"/>
    </row>
    <row r="924" spans="2:119" ht="15.45" customHeight="1">
      <c r="B924" s="224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#VALUE!</v>
      </c>
      <c r="F924" s="43" t="b">
        <f>CL924&gt;Driver!$F$56</f>
        <v>0</v>
      </c>
      <c r="G924" s="43" t="b">
        <f>AND(CB924&gt;Driver!$F$55,CB924&lt;Driver!$G$55)</f>
        <v>0</v>
      </c>
      <c r="H924" s="43" t="e">
        <f t="shared" si="476"/>
        <v>#VALUE!</v>
      </c>
      <c r="I924" s="43">
        <f t="shared" si="477"/>
        <v>0</v>
      </c>
      <c r="J924" s="43" t="e">
        <f t="array" ref="J924">NOT(OR(($H$9:$H$1273=TRUE)*($I$9:$I$1273&gt;0)*($BT$9:$BT$1273=BT924)*($K$9:$K$1273&gt;K924)))</f>
        <v>#VALUE!</v>
      </c>
      <c r="K924" s="72">
        <f t="shared" si="478"/>
        <v>0.65534694351785328</v>
      </c>
      <c r="L924" s="72">
        <f t="shared" si="479"/>
        <v>0.7986753686246072</v>
      </c>
      <c r="M924" s="72">
        <f t="shared" si="480"/>
        <v>0.51201851841109947</v>
      </c>
      <c r="N924" s="72">
        <f t="shared" si="481"/>
        <v>0.31017517232656677</v>
      </c>
      <c r="O924" s="72">
        <f t="shared" si="482"/>
        <v>0.24508789924660079</v>
      </c>
      <c r="P924" s="72">
        <f t="shared" si="483"/>
        <v>0.98079248366013072</v>
      </c>
      <c r="Q924" s="72"/>
      <c r="R924" s="72"/>
      <c r="S924" s="72">
        <f t="shared" si="484"/>
        <v>0.66134922945293395</v>
      </c>
      <c r="T924" s="72">
        <f t="shared" si="485"/>
        <v>0.97090635937104852</v>
      </c>
      <c r="U924" s="72">
        <f t="shared" si="486"/>
        <v>0.72831616659675746</v>
      </c>
      <c r="V924" s="72">
        <f t="shared" si="487"/>
        <v>0.7178316577039543</v>
      </c>
      <c r="W924" s="72">
        <f t="shared" si="488"/>
        <v>0.91620662460567825</v>
      </c>
      <c r="X924" s="72">
        <f t="shared" si="489"/>
        <v>0.2013246313753928</v>
      </c>
      <c r="Y924" s="72">
        <f t="shared" si="490"/>
        <v>0.48798148158890059</v>
      </c>
      <c r="Z924" s="72">
        <f t="shared" si="491"/>
        <v>0.68982482767343323</v>
      </c>
      <c r="AA924" s="72">
        <f t="shared" si="492"/>
        <v>0.75491210075339921</v>
      </c>
      <c r="AB924" s="72">
        <f t="shared" si="493"/>
        <v>1.9207516339869224E-2</v>
      </c>
      <c r="AC924" s="72"/>
      <c r="AD924" s="72"/>
      <c r="AE924" s="72">
        <f t="shared" si="494"/>
        <v>0.3386507705470661</v>
      </c>
      <c r="AF924" s="72">
        <f t="shared" si="495"/>
        <v>2.909364062895145E-2</v>
      </c>
      <c r="AG924" s="72">
        <f t="shared" si="496"/>
        <v>0.27168383340324254</v>
      </c>
      <c r="AH924" s="72">
        <f t="shared" si="497"/>
        <v>0.2821683422960457</v>
      </c>
      <c r="AI924" s="72">
        <f t="shared" si="498"/>
        <v>8.3793375394321787E-2</v>
      </c>
      <c r="AJ924" s="72">
        <f>(AV924-Driver!$K$179)/(Driver!$L$179-Driver!$K$179)</f>
        <v>3.8675368624607194E-2</v>
      </c>
      <c r="AK924" s="72">
        <f>(AW924-Driver!$K$180)/(Driver!$L$180-Driver!$K$180)</f>
        <v>0.19222559679978599</v>
      </c>
      <c r="AL924" s="72">
        <f>(AX924-Driver!$K$181)/(Driver!$L$181-Driver!$K$181)</f>
        <v>0.28982482767343321</v>
      </c>
      <c r="AM924" s="72">
        <f>(AY924-Driver!$K$182)/(Driver!$L$182-Driver!$K$182)</f>
        <v>0.96891210075339917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499"/>
        <v>0.81400081400081392</v>
      </c>
      <c r="AW924" s="70">
        <f t="shared" si="500"/>
        <v>19.750956059243563</v>
      </c>
      <c r="AX924" s="70">
        <f t="shared" si="501"/>
        <v>3.6084234490608988</v>
      </c>
      <c r="AY924" s="70">
        <f>IFERROR(Driver!$K$19/Data!BH924/Data!BI924*Data!BK924*Data!BL924,"")</f>
        <v>-0.19030432205858361</v>
      </c>
      <c r="AZ924" s="70">
        <f t="shared" si="502"/>
        <v>16.33283693224125</v>
      </c>
      <c r="BA924" s="70"/>
      <c r="BB924" s="70"/>
      <c r="BC924" s="70">
        <f t="shared" si="503"/>
        <v>5.8869242157999526</v>
      </c>
      <c r="BD924" s="70">
        <f t="shared" si="504"/>
        <v>13.145381339364018</v>
      </c>
      <c r="BE924" s="70">
        <f t="shared" si="505"/>
        <v>0.37179591793536376</v>
      </c>
      <c r="BF924" s="70">
        <f t="shared" si="506"/>
        <v>13.308257923415249</v>
      </c>
      <c r="BG924" s="70">
        <f t="shared" si="507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219</v>
      </c>
      <c r="BS924" s="8" t="s">
        <v>950</v>
      </c>
      <c r="BT924" s="9" t="s">
        <v>688</v>
      </c>
      <c r="BU924" s="10">
        <v>156</v>
      </c>
      <c r="BV924" s="9" t="s">
        <v>222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306</v>
      </c>
      <c r="CU924" s="9" t="s">
        <v>305</v>
      </c>
      <c r="CV924" s="10"/>
      <c r="CW924" s="10"/>
      <c r="CX924" t="str">
        <f>INDEX('Data_Price '!AS$2:AS$1266,MATCH(Data!$DN924,'Data_Price '!$BE$2:$BE$1266,0))</f>
        <v>K2 Mindbender 85 Skis Â· 2022 Â· 156 cm</v>
      </c>
      <c r="CY924" t="str">
        <f>INDEX('Data_Price '!AT$2:AT$1266,MATCH(Data!$DN924,'Data_Price '!$BE$2:$BE$1266,0))</f>
        <v>PRFO Sports</v>
      </c>
      <c r="CZ924">
        <f>INDEX('Data_Price '!AU$2:AU$1266,MATCH(Data!$DN924,'Data_Price '!$BE$2:$BE$1266,0))</f>
        <v>394.47</v>
      </c>
      <c r="DA924" t="str">
        <f>INDEX('Data_Price '!AV$2:AV$1266,MATCH(Data!$DN924,'Data_Price '!$BE$2:$BE$1266,0))</f>
        <v>https://www.google.com/url?q=http://www.prfo.com/products/k2-mens-mindbender-85-ski%3Fvariant%3D39534481899564%26dfw_tracker%3D35966-39534481899564&amp;sa=U&amp;ved=0ahUKEwiktLyj0KP2AhW6nGoFHQwdAbgQ2ykIGQ&amp;usg=AOvVaw1vr6dg_xwQvvvifHiKCTAH</v>
      </c>
      <c r="DB924" t="str">
        <f>INDEX('Data_Price '!AW$2:AW$1266,MATCH(Data!$DN924,'Data_Price '!$BE$2:$BE$1266,0))</f>
        <v>K2 Mindbender 85 Skis Men's 2022</v>
      </c>
      <c r="DC924" t="str">
        <f>INDEX('Data_Price '!AX$2:AX$1266,MATCH(Data!$DN924,'Data_Price '!$BE$2:$BE$1266,0))</f>
        <v>PRFO Sports</v>
      </c>
      <c r="DD924">
        <f>INDEX('Data_Price '!AY$2:AY$1266,MATCH(Data!$DN924,'Data_Price '!$BE$2:$BE$1266,0))</f>
        <v>394.47</v>
      </c>
      <c r="DE924" t="str">
        <f>INDEX('Data_Price '!AZ$2:AZ$1266,MATCH(Data!$DN924,'Data_Price '!$BE$2:$BE$1266,0))</f>
        <v>https://www.google.com/url?url=http://www.prfo.com/products/k2-mens-mindbender-85-ski%3Fvariant%3D39534481899564%26dfw_tracker%3D35966-39534481899564&amp;rct=j&amp;q=&amp;esrc=s&amp;sa=U&amp;ved=0ahUKEwiNzZWj0KP2AhUllWoFHa0CCvgQsDwIWw&amp;usg=AOvVaw1afD5gWlhI3q64Uo2LS26c</v>
      </c>
      <c r="DF924" t="str">
        <f>INDEX('Data_Price '!BA$2:BA$1266,MATCH(Data!$DN924,'Data_Price '!$BE$2:$BE$1266,0))</f>
        <v>K2 Mindbender 85 Skis Â· 2022 Â· 156 cm</v>
      </c>
      <c r="DG924" t="str">
        <f>INDEX('Data_Price '!BB$2:BB$1266,MATCH(Data!$DN924,'Data_Price '!$BE$2:$BE$1266,0))</f>
        <v>Curated</v>
      </c>
      <c r="DH924">
        <f>INDEX('Data_Price '!BC$2:BC$1266,MATCH(Data!$DN924,'Data_Price '!$BE$2:$BE$1266,0))</f>
        <v>399.95</v>
      </c>
      <c r="DI924" t="str">
        <f>INDEX('Data_Price '!BD$2:BD$1266,MATCH(Data!$DN924,'Data_Price '!$BE$2:$BE$1266,0))</f>
        <v>https://www.google.com/url?url=https://www.curated.com/products/4780029/k2-mindbender-85-skis-2022-156-cm%3Fc_source%3Dgoogle-shopping&amp;rct=j&amp;q=&amp;esrc=s&amp;sa=U&amp;ved=0ahUKEwiNzZWj0KP2AhUllWoFHa0CCvgQsDwIVw&amp;usg=AOvVaw038Et_kimoYdA6t6Uqm9Vb</v>
      </c>
      <c r="DJ924" s="89" t="e">
        <f ca="1">_xll.Connector("TinyUrl.TinyUrl",DA924,0)</f>
        <v>#NAME?</v>
      </c>
      <c r="DK924" s="89" t="e">
        <f ca="1">_xll.Connector("TinyUrl.TinyUrl",DE924,0)</f>
        <v>#NAME?</v>
      </c>
      <c r="DL924" s="89" t="e">
        <f ca="1">_xll.Connector("TinyUrl.TinyUrl",DI924,0)</f>
        <v>#NAME?</v>
      </c>
      <c r="DM924" s="224" t="str">
        <f t="shared" si="508"/>
        <v>Mindbender 85</v>
      </c>
      <c r="DN924" s="89" t="str">
        <f t="shared" si="509"/>
        <v xml:space="preserve"> K2Mindbender 85156 Unisex</v>
      </c>
      <c r="DO924" s="227" t="s">
        <v>1053</v>
      </c>
    </row>
    <row r="925" spans="2:119" ht="15.45" customHeight="1">
      <c r="B925" s="224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#VALUE!</v>
      </c>
      <c r="F925" s="43" t="b">
        <f>CL925&gt;Driver!$F$56</f>
        <v>0</v>
      </c>
      <c r="G925" s="43" t="b">
        <f>AND(CB925&gt;Driver!$F$55,CB925&lt;Driver!$G$55)</f>
        <v>0</v>
      </c>
      <c r="H925" s="43" t="e">
        <f t="shared" si="476"/>
        <v>#VALUE!</v>
      </c>
      <c r="I925" s="43">
        <f t="shared" si="477"/>
        <v>0</v>
      </c>
      <c r="J925" s="43" t="e">
        <f t="array" ref="J925">NOT(OR(($H$9:$H$1273=TRUE)*($I$9:$I$1273&gt;0)*($BT$9:$BT$1273=BT925)*($K$9:$K$1273&gt;K925)))</f>
        <v>#VALUE!</v>
      </c>
      <c r="K925" s="72">
        <f t="shared" si="478"/>
        <v>0.75105373463238845</v>
      </c>
      <c r="L925" s="72">
        <f t="shared" si="479"/>
        <v>0.89488034807831762</v>
      </c>
      <c r="M925" s="72">
        <f t="shared" si="480"/>
        <v>0.60722712118645927</v>
      </c>
      <c r="N925" s="72">
        <f t="shared" si="481"/>
        <v>0.48345032568140134</v>
      </c>
      <c r="O925" s="72">
        <f t="shared" si="482"/>
        <v>0.36262646271457744</v>
      </c>
      <c r="P925" s="72">
        <f t="shared" si="483"/>
        <v>0.97560457516339871</v>
      </c>
      <c r="Q925" s="72"/>
      <c r="R925" s="72"/>
      <c r="S925" s="72">
        <f t="shared" si="484"/>
        <v>0.6935491586108492</v>
      </c>
      <c r="T925" s="72">
        <f t="shared" si="485"/>
        <v>0.89813557681761624</v>
      </c>
      <c r="U925" s="72">
        <f t="shared" si="486"/>
        <v>9.9999999999999978E-2</v>
      </c>
      <c r="V925" s="72">
        <f t="shared" si="487"/>
        <v>0.62611092899391196</v>
      </c>
      <c r="W925" s="72">
        <f t="shared" si="488"/>
        <v>0.9936342592592593</v>
      </c>
      <c r="X925" s="72">
        <f t="shared" si="489"/>
        <v>0.10511965192168238</v>
      </c>
      <c r="Y925" s="72">
        <f t="shared" si="490"/>
        <v>0.39277287881354078</v>
      </c>
      <c r="Z925" s="72">
        <f t="shared" si="491"/>
        <v>0.51654967431859866</v>
      </c>
      <c r="AA925" s="72">
        <f t="shared" si="492"/>
        <v>0.63737353728542256</v>
      </c>
      <c r="AB925" s="72">
        <f t="shared" si="493"/>
        <v>2.4395424836601287E-2</v>
      </c>
      <c r="AC925" s="72"/>
      <c r="AD925" s="72"/>
      <c r="AE925" s="72">
        <f t="shared" si="494"/>
        <v>0.3064508413891508</v>
      </c>
      <c r="AF925" s="72">
        <f t="shared" si="495"/>
        <v>0.10186442318238374</v>
      </c>
      <c r="AG925" s="72">
        <f t="shared" si="496"/>
        <v>0.9</v>
      </c>
      <c r="AH925" s="72">
        <f t="shared" si="497"/>
        <v>0.37388907100608809</v>
      </c>
      <c r="AI925" s="72">
        <f t="shared" si="498"/>
        <v>6.3657407407407551E-3</v>
      </c>
      <c r="AJ925" s="72">
        <f>(AV925-Driver!$K$179)/(Driver!$L$179-Driver!$K$179)</f>
        <v>0.13488034807831761</v>
      </c>
      <c r="AK925" s="72">
        <f>(AW925-Driver!$K$180)/(Driver!$L$180-Driver!$K$180)</f>
        <v>0.17375540700584982</v>
      </c>
      <c r="AL925" s="72">
        <f>(AX925-Driver!$K$181)/(Driver!$L$181-Driver!$K$181)</f>
        <v>0.1165496743185986</v>
      </c>
      <c r="AM925" s="72">
        <f>(AY925-Driver!$K$182)/(Driver!$L$182-Driver!$K$182)</f>
        <v>0.85137353728542253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499"/>
        <v>2.838827838827839</v>
      </c>
      <c r="AW925" s="70">
        <f t="shared" si="500"/>
        <v>17.944790360221997</v>
      </c>
      <c r="AX925" s="70">
        <f t="shared" si="501"/>
        <v>2.0489470688673874</v>
      </c>
      <c r="AY925" s="70">
        <f>IFERROR(Driver!$K$19/Data!BH925/Data!BI925*Data!BK925*Data!BL925,"")</f>
        <v>-0.90981568109513222</v>
      </c>
      <c r="AZ925" s="70">
        <f t="shared" si="502"/>
        <v>16.805658972449741</v>
      </c>
      <c r="BA925" s="70"/>
      <c r="BB925" s="70"/>
      <c r="BC925" s="70">
        <f t="shared" si="503"/>
        <v>22.589251320286461</v>
      </c>
      <c r="BD925" s="70">
        <f t="shared" si="504"/>
        <v>1.555824736019163</v>
      </c>
      <c r="BE925" s="70">
        <f t="shared" si="505"/>
        <v>1</v>
      </c>
      <c r="BF925" s="70">
        <f t="shared" si="506"/>
        <v>2.9490459902042101</v>
      </c>
      <c r="BG925" s="70">
        <f t="shared" si="507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219</v>
      </c>
      <c r="BS925" s="8" t="s">
        <v>855</v>
      </c>
      <c r="BT925" s="9" t="s">
        <v>890</v>
      </c>
      <c r="BU925" s="10">
        <v>170</v>
      </c>
      <c r="BV925" s="9" t="s">
        <v>222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302</v>
      </c>
      <c r="CU925" s="9" t="s">
        <v>388</v>
      </c>
      <c r="CV925" s="10"/>
      <c r="CW925" s="10"/>
      <c r="CX925" t="e">
        <f>INDEX('Data_Price '!AS$2:AS$1266,MATCH(Data!$DN925,'Data_Price '!$BE$2:$BE$1266,0))</f>
        <v>#N/A</v>
      </c>
      <c r="CY925" t="e">
        <f>INDEX('Data_Price '!AT$2:AT$1266,MATCH(Data!$DN925,'Data_Price '!$BE$2:$BE$1266,0))</f>
        <v>#N/A</v>
      </c>
      <c r="CZ925" t="e">
        <f>INDEX('Data_Price '!AU$2:AU$1266,MATCH(Data!$DN925,'Data_Price '!$BE$2:$BE$1266,0))</f>
        <v>#N/A</v>
      </c>
      <c r="DA925" t="e">
        <f>INDEX('Data_Price '!AV$2:AV$1266,MATCH(Data!$DN925,'Data_Price '!$BE$2:$BE$1266,0))</f>
        <v>#N/A</v>
      </c>
      <c r="DB925" t="e">
        <f>INDEX('Data_Price '!AW$2:AW$1266,MATCH(Data!$DN925,'Data_Price '!$BE$2:$BE$1266,0))</f>
        <v>#N/A</v>
      </c>
      <c r="DC925" t="e">
        <f>INDEX('Data_Price '!AX$2:AX$1266,MATCH(Data!$DN925,'Data_Price '!$BE$2:$BE$1266,0))</f>
        <v>#N/A</v>
      </c>
      <c r="DD925" t="e">
        <f>INDEX('Data_Price '!AY$2:AY$1266,MATCH(Data!$DN925,'Data_Price '!$BE$2:$BE$1266,0))</f>
        <v>#N/A</v>
      </c>
      <c r="DE925" t="e">
        <f>INDEX('Data_Price '!AZ$2:AZ$1266,MATCH(Data!$DN925,'Data_Price '!$BE$2:$BE$1266,0))</f>
        <v>#N/A</v>
      </c>
      <c r="DF925" t="e">
        <f>INDEX('Data_Price '!BA$2:BA$1266,MATCH(Data!$DN925,'Data_Price '!$BE$2:$BE$1266,0))</f>
        <v>#N/A</v>
      </c>
      <c r="DG925" t="e">
        <f>INDEX('Data_Price '!BB$2:BB$1266,MATCH(Data!$DN925,'Data_Price '!$BE$2:$BE$1266,0))</f>
        <v>#N/A</v>
      </c>
      <c r="DH925" t="e">
        <f>INDEX('Data_Price '!BC$2:BC$1266,MATCH(Data!$DN925,'Data_Price '!$BE$2:$BE$1266,0))</f>
        <v>#N/A</v>
      </c>
      <c r="DI925" t="e">
        <f>INDEX('Data_Price '!BD$2:BD$1266,MATCH(Data!$DN925,'Data_Price '!$BE$2:$BE$1266,0))</f>
        <v>#N/A</v>
      </c>
      <c r="DJ925" s="89" t="e">
        <f ca="1">_xll.Connector("TinyUrl.TinyUrl",DA925,0)</f>
        <v>#NAME?</v>
      </c>
      <c r="DK925" s="89" t="e">
        <f ca="1">_xll.Connector("TinyUrl.TinyUrl",DE925,0)</f>
        <v>#NAME?</v>
      </c>
      <c r="DL925" s="89" t="e">
        <f ca="1">_xll.Connector("TinyUrl.TinyUrl",DI925,0)</f>
        <v>#NAME?</v>
      </c>
      <c r="DM925" s="224" t="str">
        <f t="shared" si="508"/>
        <v>Rise Beyond 96</v>
      </c>
      <c r="DN925" s="89" t="str">
        <f t="shared" si="509"/>
        <v xml:space="preserve"> VölklRise Beyond 96170 Unisex</v>
      </c>
      <c r="DO925" s="227"/>
    </row>
    <row r="926" spans="2:119" ht="15.45" customHeight="1">
      <c r="B926" s="224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#VALUE!</v>
      </c>
      <c r="F926" s="43" t="b">
        <f>CL926&gt;Driver!$F$56</f>
        <v>0</v>
      </c>
      <c r="G926" s="43" t="b">
        <f>AND(CB926&gt;Driver!$F$55,CB926&lt;Driver!$G$55)</f>
        <v>1</v>
      </c>
      <c r="H926" s="43" t="e">
        <f t="shared" si="476"/>
        <v>#VALUE!</v>
      </c>
      <c r="I926" s="43">
        <f t="shared" si="477"/>
        <v>0</v>
      </c>
      <c r="J926" s="43" t="e">
        <f t="array" ref="J926">NOT(OR(($H$9:$H$1273=TRUE)*($I$9:$I$1273&gt;0)*($BT$9:$BT$1273=BT926)*($K$9:$K$1273&gt;K926)))</f>
        <v>#VALUE!</v>
      </c>
      <c r="K926" s="72">
        <f t="shared" si="478"/>
        <v>0.68938318198575887</v>
      </c>
      <c r="L926" s="72">
        <f t="shared" si="479"/>
        <v>0.83353154459753442</v>
      </c>
      <c r="M926" s="72">
        <f t="shared" si="480"/>
        <v>0.54523481937398333</v>
      </c>
      <c r="N926" s="72">
        <f t="shared" si="481"/>
        <v>0.3455890722822994</v>
      </c>
      <c r="O926" s="72">
        <f t="shared" si="482"/>
        <v>0.29717420936906225</v>
      </c>
      <c r="P926" s="72">
        <f t="shared" si="483"/>
        <v>0.99294117647058822</v>
      </c>
      <c r="Q926" s="72"/>
      <c r="R926" s="72"/>
      <c r="S926" s="72">
        <f t="shared" si="484"/>
        <v>0.67031295458169271</v>
      </c>
      <c r="T926" s="72">
        <f t="shared" si="485"/>
        <v>0.89927162769118851</v>
      </c>
      <c r="U926" s="72">
        <f t="shared" si="486"/>
        <v>0.83775475290516765</v>
      </c>
      <c r="V926" s="72">
        <f t="shared" si="487"/>
        <v>0.70159774429941468</v>
      </c>
      <c r="W926" s="72">
        <f t="shared" si="488"/>
        <v>0.87439446366782003</v>
      </c>
      <c r="X926" s="72">
        <f t="shared" si="489"/>
        <v>0.16646845540246555</v>
      </c>
      <c r="Y926" s="72">
        <f t="shared" si="490"/>
        <v>0.45476518062601667</v>
      </c>
      <c r="Z926" s="72">
        <f t="shared" si="491"/>
        <v>0.6544109277177006</v>
      </c>
      <c r="AA926" s="72">
        <f t="shared" si="492"/>
        <v>0.70282579063093775</v>
      </c>
      <c r="AB926" s="72">
        <f t="shared" si="493"/>
        <v>7.058823529411784E-3</v>
      </c>
      <c r="AC926" s="72"/>
      <c r="AD926" s="72"/>
      <c r="AE926" s="72">
        <f t="shared" si="494"/>
        <v>0.32968704541830729</v>
      </c>
      <c r="AF926" s="72">
        <f t="shared" si="495"/>
        <v>0.10072837230881146</v>
      </c>
      <c r="AG926" s="72">
        <f t="shared" si="496"/>
        <v>0.16224524709483237</v>
      </c>
      <c r="AH926" s="72">
        <f t="shared" si="497"/>
        <v>0.29840225570058532</v>
      </c>
      <c r="AI926" s="72">
        <f t="shared" si="498"/>
        <v>0.12560553633217991</v>
      </c>
      <c r="AJ926" s="72">
        <f>(AV926-Driver!$K$179)/(Driver!$L$179-Driver!$K$179)</f>
        <v>7.3531544597534443E-2</v>
      </c>
      <c r="AK926" s="72">
        <f>(AW926-Driver!$K$180)/(Driver!$L$180-Driver!$K$180)</f>
        <v>0.161225263176378</v>
      </c>
      <c r="AL926" s="72">
        <f>(AX926-Driver!$K$181)/(Driver!$L$181-Driver!$K$181)</f>
        <v>0.25441092771770063</v>
      </c>
      <c r="AM926" s="72">
        <f>(AY926-Driver!$K$182)/(Driver!$L$182-Driver!$K$182)</f>
        <v>0.91682579063093772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499"/>
        <v>1.5476190476190477</v>
      </c>
      <c r="AW926" s="70">
        <f t="shared" si="500"/>
        <v>16.719490769850232</v>
      </c>
      <c r="AX926" s="70">
        <f t="shared" si="501"/>
        <v>3.2896983494593055</v>
      </c>
      <c r="AY926" s="70">
        <f>IFERROR(Driver!$K$19/Data!BH926/Data!BI926*Data!BK926*Data!BL926,"")</f>
        <v>-0.50915024528293773</v>
      </c>
      <c r="AZ926" s="70">
        <f t="shared" si="502"/>
        <v>13.938942665673865</v>
      </c>
      <c r="BA926" s="70"/>
      <c r="BB926" s="70"/>
      <c r="BC926" s="70">
        <f t="shared" si="503"/>
        <v>10.536470754893253</v>
      </c>
      <c r="BD926" s="70">
        <f t="shared" si="504"/>
        <v>1.6563632253672762</v>
      </c>
      <c r="BE926" s="70">
        <f t="shared" si="505"/>
        <v>0.26237685423896723</v>
      </c>
      <c r="BF926" s="70">
        <f t="shared" si="506"/>
        <v>11.474751454068933</v>
      </c>
      <c r="BG926" s="70">
        <f t="shared" si="507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219</v>
      </c>
      <c r="BS926" s="8" t="s">
        <v>719</v>
      </c>
      <c r="BT926" s="9" t="s">
        <v>727</v>
      </c>
      <c r="BU926" s="10">
        <v>158</v>
      </c>
      <c r="BV926" s="9" t="s">
        <v>390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305</v>
      </c>
      <c r="CU926" s="9" t="s">
        <v>304</v>
      </c>
      <c r="CV926" s="9" t="s">
        <v>302</v>
      </c>
      <c r="CW926" s="10"/>
      <c r="CX926" t="str">
        <f>INDEX('Data_Price '!AS$2:AS$1266,MATCH(Data!$DN926,'Data_Price '!$BE$2:$BE$1266,0))</f>
        <v>Line Pandora 104 Skis Women's 2022 - - 158 cm</v>
      </c>
      <c r="CY926" t="str">
        <f>INDEX('Data_Price '!AT$2:AT$1266,MATCH(Data!$DN926,'Data_Price '!$BE$2:$BE$1266,0))</f>
        <v>Skirack</v>
      </c>
      <c r="CZ926">
        <f>INDEX('Data_Price '!AU$2:AU$1266,MATCH(Data!$DN926,'Data_Price '!$BE$2:$BE$1266,0))</f>
        <v>479.96</v>
      </c>
      <c r="DA926" t="str">
        <f>INDEX('Data_Price '!AV$2:AV$1266,MATCH(Data!$DN926,'Data_Price '!$BE$2:$BE$1266,0))</f>
        <v>https://www.google.com/url?url=https://www.skirack.com/line-pandora-104-skis-womens-2022-13146955%3Ffee%3D7%26fep%3D314282%26utm_source%3Dgoogle_shopping%26utm_medium%3Dcpc%26utm_campaign%3Dproduct&amp;rct=j&amp;q=&amp;esrc=s&amp;sa=U&amp;ved=0ahUKEwjcwYyk0KP2AhXlk2oFHbKcAwoQ2SkIbQ&amp;usg=AOvVaw03Hcr32LB1xf3o5dmi5IwQ</v>
      </c>
      <c r="DB926" t="str">
        <f>INDEX('Data_Price '!AW$2:AW$1266,MATCH(Data!$DN926,'Data_Price '!$BE$2:$BE$1266,0))</f>
        <v>Line Pandora 104 Women's Skis Â· 2022 Â· 158 cm</v>
      </c>
      <c r="DC926" t="str">
        <f>INDEX('Data_Price '!AX$2:AX$1266,MATCH(Data!$DN926,'Data_Price '!$BE$2:$BE$1266,0))</f>
        <v>PRFO Sports</v>
      </c>
      <c r="DD926">
        <f>INDEX('Data_Price '!AY$2:AY$1266,MATCH(Data!$DN926,'Data_Price '!$BE$2:$BE$1266,0))</f>
        <v>512.80999999999995</v>
      </c>
      <c r="DE926" t="str">
        <f>INDEX('Data_Price '!AZ$2:AZ$1266,MATCH(Data!$DN926,'Data_Price '!$BE$2:$BE$1266,0))</f>
        <v>https://www.google.com/url?q=http://www.prfo.com/products/line-womens-pandora-104-ski%3Fvariant%3D39454054023212%26dfw_tracker%3D35966-39454054023212&amp;sa=U&amp;ved=0ahUKEwi2wbSk0KP2AhUknWoFHeMTDI4Q2ykIGg&amp;usg=AOvVaw1RtrKMvt9dLk5YlL56KBJT</v>
      </c>
      <c r="DF926" t="str">
        <f>INDEX('Data_Price '!BA$2:BA$1266,MATCH(Data!$DN926,'Data_Price '!$BE$2:$BE$1266,0))</f>
        <v>Line Women's Pandora 104 Ski</v>
      </c>
      <c r="DG926" t="str">
        <f>INDEX('Data_Price '!BB$2:BB$1266,MATCH(Data!$DN926,'Data_Price '!$BE$2:$BE$1266,0))</f>
        <v>PRFO Sports</v>
      </c>
      <c r="DH926">
        <f>INDEX('Data_Price '!BC$2:BC$1266,MATCH(Data!$DN926,'Data_Price '!$BE$2:$BE$1266,0))</f>
        <v>512.80999999999995</v>
      </c>
      <c r="DI926" t="str">
        <f>INDEX('Data_Price '!BD$2:BD$1266,MATCH(Data!$DN926,'Data_Price '!$BE$2:$BE$1266,0))</f>
        <v>https://www.google.com/url?url=http://www.prfo.com/products/line-womens-pandora-104-ski%3Fvariant%3D39454054023212%26dfw_tracker%3D35966-39454054023212&amp;rct=j&amp;q=&amp;esrc=s&amp;sa=U&amp;ved=0ahUKEwjcwYyk0KP2AhXlk2oFHbKcAwoQsDwIZg&amp;usg=AOvVaw1f1t5gis_umROehaoz-vH9</v>
      </c>
      <c r="DJ926" s="89" t="e">
        <f ca="1">_xll.Connector("TinyUrl.TinyUrl",DA926,0)</f>
        <v>#NAME?</v>
      </c>
      <c r="DK926" s="89" t="e">
        <f ca="1">_xll.Connector("TinyUrl.TinyUrl",DE926,0)</f>
        <v>#NAME?</v>
      </c>
      <c r="DL926" s="89" t="e">
        <f ca="1">_xll.Connector("TinyUrl.TinyUrl",DI926,0)</f>
        <v>#NAME?</v>
      </c>
      <c r="DM926" s="224" t="str">
        <f t="shared" si="508"/>
        <v>Pandora 104</v>
      </c>
      <c r="DN926" s="89" t="str">
        <f t="shared" si="509"/>
        <v xml:space="preserve"> LinePandora 104158 Women's</v>
      </c>
      <c r="DO926" s="227" t="s">
        <v>1081</v>
      </c>
    </row>
    <row r="927" spans="2:119" ht="15.45" customHeight="1">
      <c r="B927" s="224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#VALUE!</v>
      </c>
      <c r="F927" s="43" t="b">
        <f>CL927&gt;Driver!$F$56</f>
        <v>0</v>
      </c>
      <c r="G927" s="43" t="b">
        <f>AND(CB927&gt;Driver!$F$55,CB927&lt;Driver!$G$55)</f>
        <v>0</v>
      </c>
      <c r="H927" s="43" t="e">
        <f t="shared" si="476"/>
        <v>#VALUE!</v>
      </c>
      <c r="I927" s="43">
        <f t="shared" si="477"/>
        <v>0</v>
      </c>
      <c r="J927" s="43" t="e">
        <f t="array" ref="J927">NOT(OR(($H$9:$H$1273=TRUE)*($I$9:$I$1273&gt;0)*($BT$9:$BT$1273=BT927)*($K$9:$K$1273&gt;K927)))</f>
        <v>#VALUE!</v>
      </c>
      <c r="K927" s="72">
        <f t="shared" si="478"/>
        <v>0.7599161348518304</v>
      </c>
      <c r="L927" s="72">
        <f t="shared" si="479"/>
        <v>0.97974699863024739</v>
      </c>
      <c r="M927" s="72">
        <f t="shared" si="480"/>
        <v>0.54008527107341342</v>
      </c>
      <c r="N927" s="72">
        <f t="shared" si="481"/>
        <v>0.34242711692910888</v>
      </c>
      <c r="O927" s="72">
        <f t="shared" si="482"/>
        <v>0.37839242178132737</v>
      </c>
      <c r="P927" s="72">
        <f t="shared" si="483"/>
        <v>0.8994362745098039</v>
      </c>
      <c r="Q927" s="72"/>
      <c r="R927" s="72"/>
      <c r="S927" s="72">
        <f t="shared" si="484"/>
        <v>0.66670299141417788</v>
      </c>
      <c r="T927" s="72">
        <f t="shared" si="485"/>
        <v>0.92243705722227498</v>
      </c>
      <c r="U927" s="72">
        <f t="shared" si="486"/>
        <v>0.94840326703068267</v>
      </c>
      <c r="V927" s="72">
        <f t="shared" si="487"/>
        <v>0.70810737792499168</v>
      </c>
      <c r="W927" s="72">
        <f t="shared" si="488"/>
        <v>0.96116999187505647</v>
      </c>
      <c r="X927" s="72">
        <f t="shared" si="489"/>
        <v>2.025300136975261E-2</v>
      </c>
      <c r="Y927" s="72">
        <f t="shared" si="490"/>
        <v>0.45991472892658658</v>
      </c>
      <c r="Z927" s="72">
        <f t="shared" si="491"/>
        <v>0.65757288307089112</v>
      </c>
      <c r="AA927" s="72">
        <f t="shared" si="492"/>
        <v>0.62160757821867263</v>
      </c>
      <c r="AB927" s="72">
        <f t="shared" si="493"/>
        <v>0.1005637254901961</v>
      </c>
      <c r="AC927" s="72"/>
      <c r="AD927" s="72"/>
      <c r="AE927" s="72">
        <f t="shared" si="494"/>
        <v>0.33329700858582212</v>
      </c>
      <c r="AF927" s="72">
        <f t="shared" si="495"/>
        <v>7.7562942777725019E-2</v>
      </c>
      <c r="AG927" s="72">
        <f t="shared" si="496"/>
        <v>5.1596732969317279E-2</v>
      </c>
      <c r="AH927" s="72">
        <f t="shared" si="497"/>
        <v>0.29189262207500832</v>
      </c>
      <c r="AI927" s="72">
        <f t="shared" si="498"/>
        <v>3.8830008124943555E-2</v>
      </c>
      <c r="AJ927" s="72">
        <f>(AV927-Driver!$K$179)/(Driver!$L$179-Driver!$K$179)</f>
        <v>0.2602530013697526</v>
      </c>
      <c r="AK927" s="72">
        <f>(AW927-Driver!$K$180)/(Driver!$L$180-Driver!$K$180)</f>
        <v>6.9284831420920373E-2</v>
      </c>
      <c r="AL927" s="72">
        <f>(AX927-Driver!$K$181)/(Driver!$L$181-Driver!$K$181)</f>
        <v>0.25757288307089105</v>
      </c>
      <c r="AM927" s="72">
        <f>(AY927-Driver!$K$182)/(Driver!$L$182-Driver!$K$182)</f>
        <v>0.8356075782186726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499"/>
        <v>5.4775471442138102</v>
      </c>
      <c r="AW927" s="70">
        <f t="shared" si="500"/>
        <v>7.7288059938627809</v>
      </c>
      <c r="AX927" s="70">
        <f t="shared" si="501"/>
        <v>3.3181559476380196</v>
      </c>
      <c r="AY927" s="70">
        <f>IFERROR(Driver!$K$19/Data!BH927/Data!BI927*Data!BK927*Data!BL927,"")</f>
        <v>-1.0063268711244575</v>
      </c>
      <c r="AZ927" s="70">
        <f t="shared" si="502"/>
        <v>5.4169769173492188</v>
      </c>
      <c r="BA927" s="70"/>
      <c r="BB927" s="70"/>
      <c r="BC927" s="70">
        <f t="shared" si="503"/>
        <v>8.6639577638465344</v>
      </c>
      <c r="BD927" s="70">
        <f t="shared" si="504"/>
        <v>3.7064626921561588</v>
      </c>
      <c r="BE927" s="70">
        <f t="shared" si="505"/>
        <v>4.857302117716699E-2</v>
      </c>
      <c r="BF927" s="70">
        <f t="shared" si="506"/>
        <v>12.209968839313335</v>
      </c>
      <c r="BG927" s="70">
        <f t="shared" si="507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219</v>
      </c>
      <c r="BS927" s="8" t="s">
        <v>764</v>
      </c>
      <c r="BT927" s="9" t="s">
        <v>766</v>
      </c>
      <c r="BU927" s="10">
        <v>172</v>
      </c>
      <c r="BV927" s="9" t="s">
        <v>222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305</v>
      </c>
      <c r="CU927" s="9" t="s">
        <v>302</v>
      </c>
      <c r="CV927" s="9" t="s">
        <v>388</v>
      </c>
      <c r="CW927" s="10"/>
      <c r="CX927">
        <f>INDEX('Data_Price '!AS$2:AS$1266,MATCH(Data!$DN927,'Data_Price '!$BE$2:$BE$1266,0))</f>
        <v>0</v>
      </c>
      <c r="CY927">
        <f>INDEX('Data_Price '!AT$2:AT$1266,MATCH(Data!$DN927,'Data_Price '!$BE$2:$BE$1266,0))</f>
        <v>0</v>
      </c>
      <c r="CZ927">
        <f>INDEX('Data_Price '!AU$2:AU$1266,MATCH(Data!$DN927,'Data_Price '!$BE$2:$BE$1266,0))</f>
        <v>0</v>
      </c>
      <c r="DA927">
        <f>INDEX('Data_Price '!AV$2:AV$1266,MATCH(Data!$DN927,'Data_Price '!$BE$2:$BE$1266,0))</f>
        <v>0</v>
      </c>
      <c r="DB927">
        <f>INDEX('Data_Price '!AW$2:AW$1266,MATCH(Data!$DN927,'Data_Price '!$BE$2:$BE$1266,0))</f>
        <v>0</v>
      </c>
      <c r="DC927">
        <f>INDEX('Data_Price '!AX$2:AX$1266,MATCH(Data!$DN927,'Data_Price '!$BE$2:$BE$1266,0))</f>
        <v>0</v>
      </c>
      <c r="DD927">
        <f>INDEX('Data_Price '!AY$2:AY$1266,MATCH(Data!$DN927,'Data_Price '!$BE$2:$BE$1266,0))</f>
        <v>0</v>
      </c>
      <c r="DE927">
        <f>INDEX('Data_Price '!AZ$2:AZ$1266,MATCH(Data!$DN927,'Data_Price '!$BE$2:$BE$1266,0))</f>
        <v>0</v>
      </c>
      <c r="DF927">
        <f>INDEX('Data_Price '!BA$2:BA$1266,MATCH(Data!$DN927,'Data_Price '!$BE$2:$BE$1266,0))</f>
        <v>0</v>
      </c>
      <c r="DG927">
        <f>INDEX('Data_Price '!BB$2:BB$1266,MATCH(Data!$DN927,'Data_Price '!$BE$2:$BE$1266,0))</f>
        <v>0</v>
      </c>
      <c r="DH927">
        <f>INDEX('Data_Price '!BC$2:BC$1266,MATCH(Data!$DN927,'Data_Price '!$BE$2:$BE$1266,0))</f>
        <v>0</v>
      </c>
      <c r="DI927">
        <f>INDEX('Data_Price '!BD$2:BD$1266,MATCH(Data!$DN927,'Data_Price '!$BE$2:$BE$1266,0))</f>
        <v>0</v>
      </c>
      <c r="DJ927" s="89" t="e">
        <f ca="1">_xll.Connector("TinyUrl.TinyUrl",DA927,0)</f>
        <v>#NAME?</v>
      </c>
      <c r="DK927" s="89" t="e">
        <f ca="1">_xll.Connector("TinyUrl.TinyUrl",DE927,0)</f>
        <v>#NAME?</v>
      </c>
      <c r="DL927" s="89" t="e">
        <f ca="1">_xll.Connector("TinyUrl.TinyUrl",DI927,0)</f>
        <v>#NAME?</v>
      </c>
      <c r="DM927" s="224" t="str">
        <f t="shared" si="508"/>
        <v>Chinook 99</v>
      </c>
      <c r="DN927" s="89" t="str">
        <f t="shared" si="509"/>
        <v xml:space="preserve"> RaccoonChinook 99172 Unisex</v>
      </c>
      <c r="DO927" s="227"/>
    </row>
    <row r="928" spans="2:119" ht="15.45" customHeight="1">
      <c r="B928" s="224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#VALUE!</v>
      </c>
      <c r="F928" s="43" t="b">
        <f>CL928&gt;Driver!$F$56</f>
        <v>0</v>
      </c>
      <c r="G928" s="43" t="b">
        <f>AND(CB928&gt;Driver!$F$55,CB928&lt;Driver!$G$55)</f>
        <v>0</v>
      </c>
      <c r="H928" s="43" t="e">
        <f t="shared" si="476"/>
        <v>#VALUE!</v>
      </c>
      <c r="I928" s="43">
        <f t="shared" si="477"/>
        <v>0</v>
      </c>
      <c r="J928" s="43" t="e">
        <f t="array" ref="J928">NOT(OR(($H$9:$H$1273=TRUE)*($I$9:$I$1273&gt;0)*($BT$9:$BT$1273=BT928)*($K$9:$K$1273&gt;K928)))</f>
        <v>#VALUE!</v>
      </c>
      <c r="K928" s="72">
        <f t="shared" si="478"/>
        <v>0.73213168795125538</v>
      </c>
      <c r="L928" s="72">
        <f t="shared" si="479"/>
        <v>0.90720812182741117</v>
      </c>
      <c r="M928" s="72">
        <f t="shared" si="480"/>
        <v>0.55705525407509948</v>
      </c>
      <c r="N928" s="72">
        <f t="shared" si="481"/>
        <v>0.32661734016315691</v>
      </c>
      <c r="O928" s="72">
        <f t="shared" si="482"/>
        <v>0.38297979461116127</v>
      </c>
      <c r="P928" s="72">
        <f t="shared" si="483"/>
        <v>0.96156862745098037</v>
      </c>
      <c r="Q928" s="72"/>
      <c r="R928" s="72"/>
      <c r="S928" s="72">
        <f t="shared" si="484"/>
        <v>0.68379491448593566</v>
      </c>
      <c r="T928" s="72">
        <f t="shared" si="485"/>
        <v>0.90843398364018568</v>
      </c>
      <c r="U928" s="72">
        <f t="shared" si="486"/>
        <v>0.91309497771356618</v>
      </c>
      <c r="V928" s="72">
        <f t="shared" si="487"/>
        <v>0.88547841534120408</v>
      </c>
      <c r="W928" s="72">
        <f t="shared" si="488"/>
        <v>0.9481320488721805</v>
      </c>
      <c r="X928" s="72">
        <f t="shared" si="489"/>
        <v>9.2791878172588854E-2</v>
      </c>
      <c r="Y928" s="72">
        <f t="shared" si="490"/>
        <v>0.44294474592490052</v>
      </c>
      <c r="Z928" s="72">
        <f t="shared" si="491"/>
        <v>0.67338265983684309</v>
      </c>
      <c r="AA928" s="72">
        <f t="shared" si="492"/>
        <v>0.61702020538883873</v>
      </c>
      <c r="AB928" s="72">
        <f t="shared" si="493"/>
        <v>3.8431372549019654E-2</v>
      </c>
      <c r="AC928" s="72"/>
      <c r="AD928" s="72"/>
      <c r="AE928" s="72">
        <f t="shared" si="494"/>
        <v>0.31620508551406429</v>
      </c>
      <c r="AF928" s="72">
        <f t="shared" si="495"/>
        <v>9.156601635981429E-2</v>
      </c>
      <c r="AG928" s="72">
        <f t="shared" si="496"/>
        <v>8.6905022286433847E-2</v>
      </c>
      <c r="AH928" s="72">
        <f t="shared" si="497"/>
        <v>0.11452158465879586</v>
      </c>
      <c r="AI928" s="72">
        <f t="shared" si="498"/>
        <v>5.1867951127819542E-2</v>
      </c>
      <c r="AJ928" s="72">
        <f>(AV928-Driver!$K$179)/(Driver!$L$179-Driver!$K$179)</f>
        <v>0.14720812182741114</v>
      </c>
      <c r="AK928" s="72">
        <f>(AW928-Driver!$K$180)/(Driver!$L$180-Driver!$K$180)</f>
        <v>0.12836051548758382</v>
      </c>
      <c r="AL928" s="72">
        <f>(AX928-Driver!$K$181)/(Driver!$L$181-Driver!$K$181)</f>
        <v>0.27338265983684307</v>
      </c>
      <c r="AM928" s="72">
        <f>(AY928-Driver!$K$182)/(Driver!$L$182-Driver!$K$182)</f>
        <v>0.8310202053888387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499"/>
        <v>3.0982905982905979</v>
      </c>
      <c r="AW928" s="70">
        <f t="shared" si="500"/>
        <v>13.505707877268037</v>
      </c>
      <c r="AX928" s="70">
        <f t="shared" si="501"/>
        <v>3.4604439385315877</v>
      </c>
      <c r="AY928" s="70">
        <f>IFERROR(Driver!$K$19/Data!BH928/Data!BI928*Data!BK928*Data!BL928,"")</f>
        <v>-1.0344084365427761</v>
      </c>
      <c r="AZ928" s="70">
        <f t="shared" si="502"/>
        <v>11.079672375279225</v>
      </c>
      <c r="BA928" s="70"/>
      <c r="BB928" s="70"/>
      <c r="BC928" s="70">
        <f t="shared" si="503"/>
        <v>17.529657082288807</v>
      </c>
      <c r="BD928" s="70">
        <f t="shared" si="504"/>
        <v>2.4672154921194429</v>
      </c>
      <c r="BE928" s="70">
        <f t="shared" si="505"/>
        <v>1.3271030461452877E-2</v>
      </c>
      <c r="BF928" s="70">
        <f t="shared" si="506"/>
        <v>32.242781413412224</v>
      </c>
      <c r="BG928" s="70">
        <f t="shared" si="507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219</v>
      </c>
      <c r="BS928" s="8" t="s">
        <v>855</v>
      </c>
      <c r="BT928" s="9" t="s">
        <v>864</v>
      </c>
      <c r="BU928" s="10">
        <v>172</v>
      </c>
      <c r="BV928" s="9" t="s">
        <v>390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305</v>
      </c>
      <c r="CU928" s="9" t="s">
        <v>302</v>
      </c>
      <c r="CV928" s="10"/>
      <c r="CW928" s="10"/>
      <c r="CX928" t="e">
        <f>INDEX('Data_Price '!AS$2:AS$1266,MATCH(Data!$DN928,'Data_Price '!$BE$2:$BE$1266,0))</f>
        <v>#N/A</v>
      </c>
      <c r="CY928" t="e">
        <f>INDEX('Data_Price '!AT$2:AT$1266,MATCH(Data!$DN928,'Data_Price '!$BE$2:$BE$1266,0))</f>
        <v>#N/A</v>
      </c>
      <c r="CZ928" t="e">
        <f>INDEX('Data_Price '!AU$2:AU$1266,MATCH(Data!$DN928,'Data_Price '!$BE$2:$BE$1266,0))</f>
        <v>#N/A</v>
      </c>
      <c r="DA928" t="e">
        <f>INDEX('Data_Price '!AV$2:AV$1266,MATCH(Data!$DN928,'Data_Price '!$BE$2:$BE$1266,0))</f>
        <v>#N/A</v>
      </c>
      <c r="DB928" t="e">
        <f>INDEX('Data_Price '!AW$2:AW$1266,MATCH(Data!$DN928,'Data_Price '!$BE$2:$BE$1266,0))</f>
        <v>#N/A</v>
      </c>
      <c r="DC928" t="e">
        <f>INDEX('Data_Price '!AX$2:AX$1266,MATCH(Data!$DN928,'Data_Price '!$BE$2:$BE$1266,0))</f>
        <v>#N/A</v>
      </c>
      <c r="DD928" t="e">
        <f>INDEX('Data_Price '!AY$2:AY$1266,MATCH(Data!$DN928,'Data_Price '!$BE$2:$BE$1266,0))</f>
        <v>#N/A</v>
      </c>
      <c r="DE928" t="e">
        <f>INDEX('Data_Price '!AZ$2:AZ$1266,MATCH(Data!$DN928,'Data_Price '!$BE$2:$BE$1266,0))</f>
        <v>#N/A</v>
      </c>
      <c r="DF928" t="e">
        <f>INDEX('Data_Price '!BA$2:BA$1266,MATCH(Data!$DN928,'Data_Price '!$BE$2:$BE$1266,0))</f>
        <v>#N/A</v>
      </c>
      <c r="DG928" t="e">
        <f>INDEX('Data_Price '!BB$2:BB$1266,MATCH(Data!$DN928,'Data_Price '!$BE$2:$BE$1266,0))</f>
        <v>#N/A</v>
      </c>
      <c r="DH928" t="e">
        <f>INDEX('Data_Price '!BC$2:BC$1266,MATCH(Data!$DN928,'Data_Price '!$BE$2:$BE$1266,0))</f>
        <v>#N/A</v>
      </c>
      <c r="DI928" t="e">
        <f>INDEX('Data_Price '!BD$2:BD$1266,MATCH(Data!$DN928,'Data_Price '!$BE$2:$BE$1266,0))</f>
        <v>#N/A</v>
      </c>
      <c r="DJ928" s="89" t="e">
        <f ca="1">_xll.Connector("TinyUrl.TinyUrl",DA928,0)</f>
        <v>#NAME?</v>
      </c>
      <c r="DK928" s="89" t="e">
        <f ca="1">_xll.Connector("TinyUrl.TinyUrl",DE928,0)</f>
        <v>#NAME?</v>
      </c>
      <c r="DL928" s="89" t="e">
        <f ca="1">_xll.Connector("TinyUrl.TinyUrl",DI928,0)</f>
        <v>#NAME?</v>
      </c>
      <c r="DM928" s="224" t="str">
        <f t="shared" si="508"/>
        <v>Blaze 94 W</v>
      </c>
      <c r="DN928" s="89" t="str">
        <f t="shared" si="509"/>
        <v xml:space="preserve"> VölklBlaze 94 W172 Women's</v>
      </c>
      <c r="DO928" s="227" t="s">
        <v>1124</v>
      </c>
    </row>
    <row r="929" spans="2:119" ht="15.45" customHeight="1">
      <c r="B929" s="224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#VALUE!</v>
      </c>
      <c r="F929" s="43" t="b">
        <f>CL929&gt;Driver!$F$56</f>
        <v>0</v>
      </c>
      <c r="G929" s="43" t="b">
        <f>AND(CB929&gt;Driver!$F$55,CB929&lt;Driver!$G$55)</f>
        <v>0</v>
      </c>
      <c r="H929" s="43" t="e">
        <f t="shared" si="476"/>
        <v>#VALUE!</v>
      </c>
      <c r="I929" s="43">
        <f t="shared" si="477"/>
        <v>0</v>
      </c>
      <c r="J929" s="43" t="e">
        <f t="array" ref="J929">NOT(OR(($H$9:$H$1273=TRUE)*($I$9:$I$1273&gt;0)*($BT$9:$BT$1273=BT929)*($K$9:$K$1273&gt;K929)))</f>
        <v>#VALUE!</v>
      </c>
      <c r="K929" s="72">
        <f t="shared" si="478"/>
        <v>0.71421983163809921</v>
      </c>
      <c r="L929" s="72">
        <f t="shared" si="479"/>
        <v>0.8728031584884377</v>
      </c>
      <c r="M929" s="72">
        <f t="shared" si="480"/>
        <v>0.55563650478776072</v>
      </c>
      <c r="N929" s="72">
        <f t="shared" si="481"/>
        <v>0.3095427812559286</v>
      </c>
      <c r="O929" s="72">
        <f t="shared" si="482"/>
        <v>0.40690921676748437</v>
      </c>
      <c r="P929" s="72">
        <f t="shared" si="483"/>
        <v>0.9504575163398693</v>
      </c>
      <c r="Q929" s="72"/>
      <c r="R929" s="72"/>
      <c r="S929" s="72">
        <f t="shared" si="484"/>
        <v>0.69960727438921455</v>
      </c>
      <c r="T929" s="72">
        <f t="shared" si="485"/>
        <v>0.90724202885423577</v>
      </c>
      <c r="U929" s="72">
        <f t="shared" si="486"/>
        <v>0.98791208878957859</v>
      </c>
      <c r="V929" s="72">
        <f t="shared" si="487"/>
        <v>0.62470915902919777</v>
      </c>
      <c r="W929" s="72">
        <f t="shared" si="488"/>
        <v>0.91164651293588306</v>
      </c>
      <c r="X929" s="72">
        <f t="shared" si="489"/>
        <v>0.12719684151156233</v>
      </c>
      <c r="Y929" s="72">
        <f t="shared" si="490"/>
        <v>0.44436349521223928</v>
      </c>
      <c r="Z929" s="72">
        <f t="shared" si="491"/>
        <v>0.6904572187440714</v>
      </c>
      <c r="AA929" s="72">
        <f t="shared" si="492"/>
        <v>0.59309078323251563</v>
      </c>
      <c r="AB929" s="72">
        <f t="shared" si="493"/>
        <v>4.954248366013074E-2</v>
      </c>
      <c r="AC929" s="72"/>
      <c r="AD929" s="72"/>
      <c r="AE929" s="72">
        <f t="shared" si="494"/>
        <v>0.3003927256107855</v>
      </c>
      <c r="AF929" s="72">
        <f t="shared" si="495"/>
        <v>9.2757971145764187E-2</v>
      </c>
      <c r="AG929" s="72">
        <f t="shared" si="496"/>
        <v>1.2087911210421409E-2</v>
      </c>
      <c r="AH929" s="72">
        <f t="shared" si="497"/>
        <v>0.37529084097080223</v>
      </c>
      <c r="AI929" s="72">
        <f t="shared" si="498"/>
        <v>8.8353487064116984E-2</v>
      </c>
      <c r="AJ929" s="72">
        <f>(AV929-Driver!$K$179)/(Driver!$L$179-Driver!$K$179)</f>
        <v>0.11280315848843767</v>
      </c>
      <c r="AK929" s="72">
        <f>(AW929-Driver!$K$180)/(Driver!$L$180-Driver!$K$180)</f>
        <v>0.11807838052987833</v>
      </c>
      <c r="AL929" s="72">
        <f>(AX929-Driver!$K$181)/(Driver!$L$181-Driver!$K$181)</f>
        <v>0.29045721874407132</v>
      </c>
      <c r="AM929" s="72">
        <f>(AY929-Driver!$K$182)/(Driver!$L$182-Driver!$K$182)</f>
        <v>0.8070907832325156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499"/>
        <v>2.3741690408357075</v>
      </c>
      <c r="AW929" s="70">
        <f t="shared" si="500"/>
        <v>12.500236916735989</v>
      </c>
      <c r="AX929" s="70">
        <f t="shared" si="501"/>
        <v>3.6141149686966418</v>
      </c>
      <c r="AY929" s="70">
        <f>IFERROR(Driver!$K$19/Data!BH929/Data!BI929*Data!BK929*Data!BL929,"")</f>
        <v>-1.1808921993917774</v>
      </c>
      <c r="AZ929" s="70">
        <f t="shared" si="502"/>
        <v>10.067014147431125</v>
      </c>
      <c r="BA929" s="70"/>
      <c r="BB929" s="70"/>
      <c r="BC929" s="70">
        <f t="shared" si="503"/>
        <v>25.731638089862177</v>
      </c>
      <c r="BD929" s="70">
        <f t="shared" si="504"/>
        <v>2.3617296055817829</v>
      </c>
      <c r="BE929" s="70">
        <f t="shared" si="505"/>
        <v>0.11224630473318523</v>
      </c>
      <c r="BF929" s="70">
        <f t="shared" si="506"/>
        <v>2.7907259206811084</v>
      </c>
      <c r="BG929" s="70">
        <f t="shared" si="507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219</v>
      </c>
      <c r="BS929" s="8" t="s">
        <v>533</v>
      </c>
      <c r="BT929" s="9" t="s">
        <v>538</v>
      </c>
      <c r="BU929" s="10">
        <v>160</v>
      </c>
      <c r="BV929" s="9" t="s">
        <v>222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305</v>
      </c>
      <c r="CU929" s="10"/>
      <c r="CV929" s="10"/>
      <c r="CW929" s="10"/>
      <c r="CX929" t="str">
        <f>INDEX('Data_Price '!AS$2:AS$1266,MATCH(Data!$DN929,'Data_Price '!$BE$2:$BE$1266,0))</f>
        <v>Dynastar M-Menace 90 Skis 2022</v>
      </c>
      <c r="CY929" t="str">
        <f>INDEX('Data_Price '!AT$2:AT$1266,MATCH(Data!$DN929,'Data_Price '!$BE$2:$BE$1266,0))</f>
        <v>Level Nine Sports</v>
      </c>
      <c r="CZ929">
        <f>INDEX('Data_Price '!AU$2:AU$1266,MATCH(Data!$DN929,'Data_Price '!$BE$2:$BE$1266,0))</f>
        <v>349.95</v>
      </c>
      <c r="DA929" t="str">
        <f>INDEX('Data_Price '!AV$2:AV$1266,MATCH(Data!$DN929,'Data_Price '!$BE$2:$BE$1266,0))</f>
        <v>https://www.google.com/url?url=https://www.levelninesports.com/dynastar-m-menace-90-skis-2022/&amp;rct=j&amp;q=&amp;esrc=s&amp;sa=U&amp;ved=0ahUKEwjk_q-l0KP2AhXKlmoFHcNiD1AQsDwIaA&amp;usg=AOvVaw0lOPZdia2wuuVA_XfPJJvg</v>
      </c>
      <c r="DB929" t="str">
        <f>INDEX('Data_Price '!AW$2:AW$1266,MATCH(Data!$DN929,'Data_Price '!$BE$2:$BE$1266,0))</f>
        <v>Dynastar M-Menace 90 Skis 2022</v>
      </c>
      <c r="DC929" t="str">
        <f>INDEX('Data_Price '!AX$2:AX$1266,MATCH(Data!$DN929,'Data_Price '!$BE$2:$BE$1266,0))</f>
        <v>Level Nine Sports</v>
      </c>
      <c r="DD929">
        <f>INDEX('Data_Price '!AY$2:AY$1266,MATCH(Data!$DN929,'Data_Price '!$BE$2:$BE$1266,0))</f>
        <v>349.95</v>
      </c>
      <c r="DE929" t="str">
        <f>INDEX('Data_Price '!AZ$2:AZ$1266,MATCH(Data!$DN929,'Data_Price '!$BE$2:$BE$1266,0))</f>
        <v>https://www.google.com/url?q=https://www.levelninesports.com/dynastar-m-menace-90-skis-2022/&amp;sa=U&amp;ved=0ahUKEwj0w9ml0KP2AhU3lWoFHfLnC5sQ2ykIFQ&amp;usg=AOvVaw1MGdutBU9OttDVSYa_N3-T</v>
      </c>
      <c r="DF929" t="str">
        <f>INDEX('Data_Price '!BA$2:BA$1266,MATCH(Data!$DN929,'Data_Price '!$BE$2:$BE$1266,0))</f>
        <v>Dynastar M-Menace 90 Skis 2022</v>
      </c>
      <c r="DG929" t="str">
        <f>INDEX('Data_Price '!BB$2:BB$1266,MATCH(Data!$DN929,'Data_Price '!$BE$2:$BE$1266,0))</f>
        <v>BlueZone Sports</v>
      </c>
      <c r="DH929">
        <f>INDEX('Data_Price '!BC$2:BC$1266,MATCH(Data!$DN929,'Data_Price '!$BE$2:$BE$1266,0))</f>
        <v>349.95</v>
      </c>
      <c r="DI929" t="str">
        <f>INDEX('Data_Price '!BD$2:BD$1266,MATCH(Data!$DN929,'Data_Price '!$BE$2:$BE$1266,0))</f>
        <v>https://www.google.com/url?q=https://www.bluezonesports.com/dynastar/dynastar-menace-90-skis-youth-2023-40086&amp;sa=U&amp;ved=0ahUKEwj0w9ml0KP2AhU3lWoFHfLnC5sQ2ykIFw&amp;usg=AOvVaw1T8Zs8Zg8MSv6LfIZM3KfO</v>
      </c>
      <c r="DJ929" s="89" t="e">
        <f ca="1">_xll.Connector("TinyUrl.TinyUrl",DA929,0)</f>
        <v>#NAME?</v>
      </c>
      <c r="DK929" s="89" t="e">
        <f ca="1">_xll.Connector("TinyUrl.TinyUrl",DE929,0)</f>
        <v>#NAME?</v>
      </c>
      <c r="DL929" s="89" t="e">
        <f ca="1">_xll.Connector("TinyUrl.TinyUrl",DI929,0)</f>
        <v>#NAME?</v>
      </c>
      <c r="DM929" s="224" t="str">
        <f t="shared" si="508"/>
        <v>M-Menace 90</v>
      </c>
      <c r="DN929" s="89" t="str">
        <f t="shared" si="509"/>
        <v xml:space="preserve"> DynastarM-Menace 90160 Unisex</v>
      </c>
      <c r="DO929" s="227"/>
    </row>
    <row r="930" spans="2:119" ht="15.45" customHeight="1">
      <c r="B930" s="224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#VALUE!</v>
      </c>
      <c r="F930" s="43" t="b">
        <f>CL930&gt;Driver!$F$56</f>
        <v>0</v>
      </c>
      <c r="G930" s="43" t="b">
        <f>AND(CB930&gt;Driver!$F$55,CB930&lt;Driver!$G$55)</f>
        <v>0</v>
      </c>
      <c r="H930" s="43" t="e">
        <f t="shared" si="476"/>
        <v>#VALUE!</v>
      </c>
      <c r="I930" s="43">
        <f t="shared" si="477"/>
        <v>0</v>
      </c>
      <c r="J930" s="43" t="e">
        <f t="array" ref="J930">NOT(OR(($H$9:$H$1273=TRUE)*($I$9:$I$1273&gt;0)*($BT$9:$BT$1273=BT930)*($K$9:$K$1273&gt;K930)))</f>
        <v>#VALUE!</v>
      </c>
      <c r="K930" s="72">
        <f t="shared" si="478"/>
        <v>0.65428018051027348</v>
      </c>
      <c r="L930" s="72">
        <f t="shared" si="479"/>
        <v>0.93669809040367413</v>
      </c>
      <c r="M930" s="72">
        <f t="shared" si="480"/>
        <v>0.37186227061687283</v>
      </c>
      <c r="N930" s="72">
        <f t="shared" si="481"/>
        <v>0.23808259027382528</v>
      </c>
      <c r="O930" s="72">
        <f t="shared" si="482"/>
        <v>0.29773297974672785</v>
      </c>
      <c r="P930" s="72">
        <f t="shared" si="483"/>
        <v>0.57977124183006534</v>
      </c>
      <c r="Q930" s="72"/>
      <c r="R930" s="72"/>
      <c r="S930" s="72">
        <f t="shared" si="484"/>
        <v>0.83504836992159015</v>
      </c>
      <c r="T930" s="72">
        <f t="shared" si="485"/>
        <v>0.91485754984236256</v>
      </c>
      <c r="U930" s="72">
        <f t="shared" si="486"/>
        <v>0.23162802145599337</v>
      </c>
      <c r="V930" s="72">
        <f t="shared" si="487"/>
        <v>0.60980373009334343</v>
      </c>
      <c r="W930" s="72">
        <f t="shared" si="488"/>
        <v>0.97109812212411395</v>
      </c>
      <c r="X930" s="72">
        <f t="shared" si="489"/>
        <v>6.3301909596325867E-2</v>
      </c>
      <c r="Y930" s="72">
        <f t="shared" si="490"/>
        <v>0.62813772938312717</v>
      </c>
      <c r="Z930" s="72">
        <f t="shared" si="491"/>
        <v>0.76191740972617472</v>
      </c>
      <c r="AA930" s="72">
        <f t="shared" si="492"/>
        <v>0.70226702025327215</v>
      </c>
      <c r="AB930" s="72">
        <f t="shared" si="493"/>
        <v>0.42022875816993466</v>
      </c>
      <c r="AC930" s="72"/>
      <c r="AD930" s="72"/>
      <c r="AE930" s="72">
        <f t="shared" si="494"/>
        <v>0.16495163007840988</v>
      </c>
      <c r="AF930" s="72">
        <f t="shared" si="495"/>
        <v>8.5142450157637467E-2</v>
      </c>
      <c r="AG930" s="72">
        <f t="shared" si="496"/>
        <v>0.76837197854400663</v>
      </c>
      <c r="AH930" s="72">
        <f t="shared" si="497"/>
        <v>0.39019626990665662</v>
      </c>
      <c r="AI930" s="72">
        <f t="shared" si="498"/>
        <v>2.8901877875886089E-2</v>
      </c>
      <c r="AJ930" s="72">
        <f>(AV930-Driver!$K$179)/(Driver!$L$179-Driver!$K$179)</f>
        <v>0.17669809040367412</v>
      </c>
      <c r="AK930" s="72">
        <f>(AW930-Driver!$K$180)/(Driver!$L$180-Driver!$K$180)</f>
        <v>0.56931973378920986</v>
      </c>
      <c r="AL930" s="72">
        <f>(AX930-Driver!$K$181)/(Driver!$L$181-Driver!$K$181)</f>
        <v>0.3619174097261747</v>
      </c>
      <c r="AM930" s="72">
        <f>(AY930-Driver!$K$182)/(Driver!$L$182-Driver!$K$182)</f>
        <v>0.91626702025327211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499"/>
        <v>3.7189662189662185</v>
      </c>
      <c r="AW930" s="70">
        <f t="shared" si="500"/>
        <v>56.626294273474727</v>
      </c>
      <c r="AX930" s="70">
        <f t="shared" si="501"/>
        <v>4.2572566875355724</v>
      </c>
      <c r="AY930" s="70">
        <f>IFERROR(Driver!$K$19/Data!BH930/Data!BI930*Data!BK930*Data!BL930,"")</f>
        <v>-0.51257075359919813</v>
      </c>
      <c r="AZ930" s="70">
        <f t="shared" si="502"/>
        <v>52.881608339538353</v>
      </c>
      <c r="BA930" s="70"/>
      <c r="BB930" s="70"/>
      <c r="BC930" s="70">
        <f t="shared" si="503"/>
        <v>95.985875913725891</v>
      </c>
      <c r="BD930" s="70">
        <f t="shared" si="504"/>
        <v>18.105601670038883</v>
      </c>
      <c r="BE930" s="70">
        <f t="shared" si="505"/>
        <v>0.86839545950149788</v>
      </c>
      <c r="BF930" s="70">
        <f t="shared" si="506"/>
        <v>1.10726243894117</v>
      </c>
      <c r="BG930" s="70">
        <f t="shared" si="507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219</v>
      </c>
      <c r="BS930" s="8" t="s">
        <v>405</v>
      </c>
      <c r="BT930" s="9" t="s">
        <v>419</v>
      </c>
      <c r="BU930" s="10">
        <v>174</v>
      </c>
      <c r="BV930" s="9" t="s">
        <v>222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306</v>
      </c>
      <c r="CU930" s="9" t="s">
        <v>305</v>
      </c>
      <c r="CV930" s="10"/>
      <c r="CW930" s="10"/>
      <c r="CX930" t="str">
        <f>INDEX('Data_Price '!AS$2:AS$1266,MATCH(Data!$DN930,'Data_Price '!$BE$2:$BE$1266,0))</f>
        <v>Armada Declivity 82 Ti Incl. Z12 Limited Black-Blue 174 Ski Men</v>
      </c>
      <c r="CY930" t="str">
        <f>INDEX('Data_Price '!AT$2:AT$1266,MATCH(Data!$DN930,'Data_Price '!$BE$2:$BE$1266,0))</f>
        <v>! OutdoorXL.com</v>
      </c>
      <c r="CZ930">
        <f>INDEX('Data_Price '!AU$2:AU$1266,MATCH(Data!$DN930,'Data_Price '!$BE$2:$BE$1266,0))</f>
        <v>439.95</v>
      </c>
      <c r="DA930" t="str">
        <f>INDEX('Data_Price '!AV$2:AV$1266,MATCH(Data!$DN930,'Data_Price '!$BE$2:$BE$1266,0))</f>
        <v>https://www.google.com/url?url=https://www.outdoorxl.com/armada-declivity-82-ti-incl-z12-limited.html%3Fprl%3D92-863x144-3469&amp;rct=j&amp;q=&amp;esrc=s&amp;sa=U&amp;ved=0ahUKEwjI9vGl0KP2AhVTnWoFHTXSAgsQsDwIPQ&amp;usg=AOvVaw0hku5ASaGOSXuRZqsixNSi</v>
      </c>
      <c r="DB930" t="str">
        <f>INDEX('Data_Price '!AW$2:AW$1266,MATCH(Data!$DN930,'Data_Price '!$BE$2:$BE$1266,0))</f>
        <v>Armada Declivity 82 Ti Skis Â· 2021 Â· 174 cm</v>
      </c>
      <c r="DC930" t="str">
        <f>INDEX('Data_Price '!AX$2:AX$1266,MATCH(Data!$DN930,'Data_Price '!$BE$2:$BE$1266,0))</f>
        <v>Skis.com</v>
      </c>
      <c r="DD930">
        <f>INDEX('Data_Price '!AY$2:AY$1266,MATCH(Data!$DN930,'Data_Price '!$BE$2:$BE$1266,0))</f>
        <v>599.95000000000005</v>
      </c>
      <c r="DE930" t="str">
        <f>INDEX('Data_Price '!AZ$2:AZ$1266,MATCH(Data!$DN930,'Data_Price '!$BE$2:$BE$1266,0))</f>
        <v>https://www.google.com/url?url=https://www.skis.com/Armada-Declivity-82-TI-Skis-2022-2022/908355P,default,pd.html%3Fsrc%3Dcpc&amp;rct=j&amp;q=&amp;esrc=s&amp;sa=U&amp;ved=0ahUKEwjI9vGl0KP2AhVTnWoFHTXSAgsQsDwIOQ&amp;usg=AOvVaw2tNMWh_82Ezpo_G0ASwTyE</v>
      </c>
      <c r="DF930">
        <f>INDEX('Data_Price '!BA$2:BA$1266,MATCH(Data!$DN930,'Data_Price '!$BE$2:$BE$1266,0))</f>
        <v>0</v>
      </c>
      <c r="DG930">
        <f>INDEX('Data_Price '!BB$2:BB$1266,MATCH(Data!$DN930,'Data_Price '!$BE$2:$BE$1266,0))</f>
        <v>0</v>
      </c>
      <c r="DH930">
        <f>INDEX('Data_Price '!BC$2:BC$1266,MATCH(Data!$DN930,'Data_Price '!$BE$2:$BE$1266,0))</f>
        <v>0</v>
      </c>
      <c r="DI930">
        <f>INDEX('Data_Price '!BD$2:BD$1266,MATCH(Data!$DN930,'Data_Price '!$BE$2:$BE$1266,0))</f>
        <v>0</v>
      </c>
      <c r="DJ930" s="89" t="e">
        <f ca="1">_xll.Connector("TinyUrl.TinyUrl",DA930,0)</f>
        <v>#NAME?</v>
      </c>
      <c r="DK930" s="89" t="e">
        <f ca="1">_xll.Connector("TinyUrl.TinyUrl",DE930,0)</f>
        <v>#NAME?</v>
      </c>
      <c r="DL930" s="89" t="e">
        <f ca="1">_xll.Connector("TinyUrl.TinyUrl",DI930,0)</f>
        <v>#NAME?</v>
      </c>
      <c r="DM930" s="224" t="str">
        <f t="shared" si="508"/>
        <v>Declivity 82 Ti</v>
      </c>
      <c r="DN930" s="89" t="str">
        <f t="shared" si="509"/>
        <v xml:space="preserve"> ArmadaDeclivity 82 Ti174 Unisex</v>
      </c>
      <c r="DO930" s="227"/>
    </row>
    <row r="931" spans="2:119" ht="15.45" customHeight="1">
      <c r="B931" s="224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#VALUE!</v>
      </c>
      <c r="F931" s="43" t="b">
        <f>CL931&gt;Driver!$F$56</f>
        <v>0</v>
      </c>
      <c r="G931" s="43" t="b">
        <f>AND(CB931&gt;Driver!$F$55,CB931&lt;Driver!$G$55)</f>
        <v>0</v>
      </c>
      <c r="H931" s="43" t="e">
        <f t="shared" si="476"/>
        <v>#VALUE!</v>
      </c>
      <c r="I931" s="43">
        <f t="shared" si="477"/>
        <v>0</v>
      </c>
      <c r="J931" s="43" t="e">
        <f t="array" ref="J931">NOT(OR(($H$9:$H$1273=TRUE)*($I$9:$I$1273&gt;0)*($BT$9:$BT$1273=BT931)*($K$9:$K$1273&gt;K931)))</f>
        <v>#VALUE!</v>
      </c>
      <c r="K931" s="72">
        <f t="shared" si="478"/>
        <v>0.63171624686255923</v>
      </c>
      <c r="L931" s="72">
        <f t="shared" si="479"/>
        <v>0.80914994762710502</v>
      </c>
      <c r="M931" s="72">
        <f t="shared" si="480"/>
        <v>0.45428254609801344</v>
      </c>
      <c r="N931" s="72">
        <f t="shared" si="481"/>
        <v>0.14638588503130334</v>
      </c>
      <c r="O931" s="72">
        <f t="shared" si="482"/>
        <v>0.25204998855685479</v>
      </c>
      <c r="P931" s="72">
        <f t="shared" si="483"/>
        <v>0.9644117647058823</v>
      </c>
      <c r="Q931" s="72"/>
      <c r="R931" s="72"/>
      <c r="S931" s="72">
        <f t="shared" si="484"/>
        <v>0.70255198638288618</v>
      </c>
      <c r="T931" s="72">
        <f t="shared" si="485"/>
        <v>0.86622348604317767</v>
      </c>
      <c r="U931" s="72">
        <f t="shared" si="486"/>
        <v>9.9999999999999978E-2</v>
      </c>
      <c r="V931" s="72">
        <f t="shared" si="487"/>
        <v>0.60117596966679931</v>
      </c>
      <c r="W931" s="72">
        <f t="shared" si="488"/>
        <v>0.96557193471995295</v>
      </c>
      <c r="X931" s="72">
        <f t="shared" si="489"/>
        <v>0.19085005237289501</v>
      </c>
      <c r="Y931" s="72">
        <f t="shared" si="490"/>
        <v>0.54571745390198656</v>
      </c>
      <c r="Z931" s="72">
        <f t="shared" si="491"/>
        <v>0.85361411496869666</v>
      </c>
      <c r="AA931" s="72">
        <f t="shared" si="492"/>
        <v>0.74795001144314521</v>
      </c>
      <c r="AB931" s="72">
        <f t="shared" si="493"/>
        <v>3.5588235294117643E-2</v>
      </c>
      <c r="AC931" s="72"/>
      <c r="AD931" s="72"/>
      <c r="AE931" s="72">
        <f t="shared" si="494"/>
        <v>0.29744801361711376</v>
      </c>
      <c r="AF931" s="72">
        <f t="shared" si="495"/>
        <v>0.13377651395682227</v>
      </c>
      <c r="AG931" s="72">
        <f t="shared" si="496"/>
        <v>0.9</v>
      </c>
      <c r="AH931" s="72">
        <f t="shared" si="497"/>
        <v>0.39882403033320069</v>
      </c>
      <c r="AI931" s="72">
        <f t="shared" si="498"/>
        <v>3.4428065280047E-2</v>
      </c>
      <c r="AJ931" s="72">
        <f>(AV931-Driver!$K$179)/(Driver!$L$179-Driver!$K$179)</f>
        <v>4.9149947627104985E-2</v>
      </c>
      <c r="AK931" s="72">
        <f>(AW931-Driver!$K$180)/(Driver!$L$180-Driver!$K$180)</f>
        <v>0.22213117822895823</v>
      </c>
      <c r="AL931" s="72">
        <f>(AX931-Driver!$K$181)/(Driver!$L$181-Driver!$K$181)</f>
        <v>0.45361411496869664</v>
      </c>
      <c r="AM931" s="72">
        <f>(AY931-Driver!$K$182)/(Driver!$L$182-Driver!$K$182)</f>
        <v>0.96195001144314518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499"/>
        <v>1.0344593677927012</v>
      </c>
      <c r="AW931" s="70">
        <f t="shared" si="500"/>
        <v>22.67536755632522</v>
      </c>
      <c r="AX931" s="70">
        <f t="shared" si="501"/>
        <v>5.0825270347182698</v>
      </c>
      <c r="AY931" s="70">
        <f>IFERROR(Driver!$K$19/Data!BH931/Data!BI931*Data!BK931*Data!BL931,"")</f>
        <v>-0.23292269507213012</v>
      </c>
      <c r="AZ931" s="70">
        <f t="shared" si="502"/>
        <v>17.825763216679078</v>
      </c>
      <c r="BA931" s="70"/>
      <c r="BB931" s="70"/>
      <c r="BC931" s="70">
        <f t="shared" si="503"/>
        <v>27.259080672285361</v>
      </c>
      <c r="BD931" s="70">
        <f t="shared" si="504"/>
        <v>22.409630141804897</v>
      </c>
      <c r="BE931" s="70">
        <f t="shared" si="505"/>
        <v>1</v>
      </c>
      <c r="BF931" s="70">
        <f t="shared" si="506"/>
        <v>0.13281751221049659</v>
      </c>
      <c r="BG931" s="70">
        <f t="shared" si="507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219</v>
      </c>
      <c r="BS931" s="8" t="s">
        <v>855</v>
      </c>
      <c r="BT931" s="9" t="s">
        <v>870</v>
      </c>
      <c r="BU931" s="10">
        <v>161</v>
      </c>
      <c r="BV931" s="9" t="s">
        <v>390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307</v>
      </c>
      <c r="CU931" s="10"/>
      <c r="CV931" s="10"/>
      <c r="CW931" s="10"/>
      <c r="CX931" t="e">
        <f>INDEX('Data_Price '!AS$2:AS$1266,MATCH(Data!$DN931,'Data_Price '!$BE$2:$BE$1266,0))</f>
        <v>#N/A</v>
      </c>
      <c r="CY931" t="e">
        <f>INDEX('Data_Price '!AT$2:AT$1266,MATCH(Data!$DN931,'Data_Price '!$BE$2:$BE$1266,0))</f>
        <v>#N/A</v>
      </c>
      <c r="CZ931" t="e">
        <f>INDEX('Data_Price '!AU$2:AU$1266,MATCH(Data!$DN931,'Data_Price '!$BE$2:$BE$1266,0))</f>
        <v>#N/A</v>
      </c>
      <c r="DA931" t="e">
        <f>INDEX('Data_Price '!AV$2:AV$1266,MATCH(Data!$DN931,'Data_Price '!$BE$2:$BE$1266,0))</f>
        <v>#N/A</v>
      </c>
      <c r="DB931" t="e">
        <f>INDEX('Data_Price '!AW$2:AW$1266,MATCH(Data!$DN931,'Data_Price '!$BE$2:$BE$1266,0))</f>
        <v>#N/A</v>
      </c>
      <c r="DC931" t="e">
        <f>INDEX('Data_Price '!AX$2:AX$1266,MATCH(Data!$DN931,'Data_Price '!$BE$2:$BE$1266,0))</f>
        <v>#N/A</v>
      </c>
      <c r="DD931" t="e">
        <f>INDEX('Data_Price '!AY$2:AY$1266,MATCH(Data!$DN931,'Data_Price '!$BE$2:$BE$1266,0))</f>
        <v>#N/A</v>
      </c>
      <c r="DE931" t="e">
        <f>INDEX('Data_Price '!AZ$2:AZ$1266,MATCH(Data!$DN931,'Data_Price '!$BE$2:$BE$1266,0))</f>
        <v>#N/A</v>
      </c>
      <c r="DF931" t="e">
        <f>INDEX('Data_Price '!BA$2:BA$1266,MATCH(Data!$DN931,'Data_Price '!$BE$2:$BE$1266,0))</f>
        <v>#N/A</v>
      </c>
      <c r="DG931" t="e">
        <f>INDEX('Data_Price '!BB$2:BB$1266,MATCH(Data!$DN931,'Data_Price '!$BE$2:$BE$1266,0))</f>
        <v>#N/A</v>
      </c>
      <c r="DH931" t="e">
        <f>INDEX('Data_Price '!BC$2:BC$1266,MATCH(Data!$DN931,'Data_Price '!$BE$2:$BE$1266,0))</f>
        <v>#N/A</v>
      </c>
      <c r="DI931" t="e">
        <f>INDEX('Data_Price '!BD$2:BD$1266,MATCH(Data!$DN931,'Data_Price '!$BE$2:$BE$1266,0))</f>
        <v>#N/A</v>
      </c>
      <c r="DJ931" s="89" t="e">
        <f ca="1">_xll.Connector("TinyUrl.TinyUrl",DA931,0)</f>
        <v>#NAME?</v>
      </c>
      <c r="DK931" s="89" t="e">
        <f ca="1">_xll.Connector("TinyUrl.TinyUrl",DE931,0)</f>
        <v>#NAME?</v>
      </c>
      <c r="DL931" s="89" t="e">
        <f ca="1">_xll.Connector("TinyUrl.TinyUrl",DI931,0)</f>
        <v>#NAME?</v>
      </c>
      <c r="DM931" s="224" t="str">
        <f t="shared" si="508"/>
        <v>Flair 75</v>
      </c>
      <c r="DN931" s="89" t="str">
        <f t="shared" si="509"/>
        <v xml:space="preserve"> VölklFlair 75161 Women's</v>
      </c>
      <c r="DO931" s="227"/>
    </row>
    <row r="932" spans="2:119" ht="15.45" customHeight="1">
      <c r="B932" s="224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#VALUE!</v>
      </c>
      <c r="F932" s="43" t="b">
        <f>CL932&gt;Driver!$F$56</f>
        <v>0</v>
      </c>
      <c r="G932" s="43" t="b">
        <f>AND(CB932&gt;Driver!$F$55,CB932&lt;Driver!$G$55)</f>
        <v>0</v>
      </c>
      <c r="H932" s="43" t="e">
        <f t="shared" si="476"/>
        <v>#VALUE!</v>
      </c>
      <c r="I932" s="43">
        <f t="shared" si="477"/>
        <v>0</v>
      </c>
      <c r="J932" s="43" t="e">
        <f t="array" ref="J932">NOT(OR(($H$9:$H$1273=TRUE)*($I$9:$I$1273&gt;0)*($BT$9:$BT$1273=BT932)*($K$9:$K$1273&gt;K932)))</f>
        <v>#VALUE!</v>
      </c>
      <c r="K932" s="72">
        <f t="shared" si="478"/>
        <v>0.64984355805574334</v>
      </c>
      <c r="L932" s="72">
        <f t="shared" si="479"/>
        <v>0.81237289501248888</v>
      </c>
      <c r="M932" s="72">
        <f t="shared" si="480"/>
        <v>0.48731422109899791</v>
      </c>
      <c r="N932" s="72">
        <f t="shared" si="481"/>
        <v>0.21594890280149237</v>
      </c>
      <c r="O932" s="72">
        <f t="shared" si="482"/>
        <v>0.2503565055935405</v>
      </c>
      <c r="P932" s="72">
        <f t="shared" si="483"/>
        <v>0.99563725490196076</v>
      </c>
      <c r="Q932" s="72"/>
      <c r="R932" s="72"/>
      <c r="S932" s="72">
        <f t="shared" si="484"/>
        <v>0.67787845559994386</v>
      </c>
      <c r="T932" s="72">
        <f t="shared" si="485"/>
        <v>0.69358511425483249</v>
      </c>
      <c r="U932" s="72">
        <f t="shared" si="486"/>
        <v>9.9999999999999978E-2</v>
      </c>
      <c r="V932" s="72">
        <f t="shared" si="487"/>
        <v>0.60081471312625012</v>
      </c>
      <c r="W932" s="72">
        <f t="shared" si="488"/>
        <v>0.96666666666666667</v>
      </c>
      <c r="X932" s="72">
        <f t="shared" si="489"/>
        <v>0.18762710498751109</v>
      </c>
      <c r="Y932" s="72">
        <f t="shared" si="490"/>
        <v>0.51268577890100209</v>
      </c>
      <c r="Z932" s="72">
        <f t="shared" si="491"/>
        <v>0.78405109719850763</v>
      </c>
      <c r="AA932" s="72">
        <f t="shared" si="492"/>
        <v>0.7496434944064595</v>
      </c>
      <c r="AB932" s="72">
        <f t="shared" si="493"/>
        <v>4.3627450980392168E-3</v>
      </c>
      <c r="AC932" s="72"/>
      <c r="AD932" s="72"/>
      <c r="AE932" s="72">
        <f t="shared" si="494"/>
        <v>0.32212154440005614</v>
      </c>
      <c r="AF932" s="72">
        <f t="shared" si="495"/>
        <v>0.30641488574516751</v>
      </c>
      <c r="AG932" s="72">
        <f t="shared" si="496"/>
        <v>0.9</v>
      </c>
      <c r="AH932" s="72">
        <f t="shared" si="497"/>
        <v>0.39918528687374988</v>
      </c>
      <c r="AI932" s="72">
        <f t="shared" si="498"/>
        <v>3.333333333333334E-2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0.17860031577623309</v>
      </c>
      <c r="AL932" s="72">
        <f>(AX932-Driver!$K$181)/(Driver!$L$181-Driver!$K$181)</f>
        <v>0.38405109719850761</v>
      </c>
      <c r="AM932" s="72">
        <f>(AY932-Driver!$K$182)/(Driver!$L$182-Driver!$K$182)</f>
        <v>0.96364349440645947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499"/>
        <v>1.1022927689594355</v>
      </c>
      <c r="AW932" s="70">
        <f t="shared" si="500"/>
        <v>18.418565028137316</v>
      </c>
      <c r="AX932" s="70">
        <f t="shared" si="501"/>
        <v>4.4564598747865682</v>
      </c>
      <c r="AY932" s="70">
        <f>IFERROR(Driver!$K$19/Data!BH932/Data!BI932*Data!BK932*Data!BL932,"")</f>
        <v>-0.22255605290390745</v>
      </c>
      <c r="AZ932" s="70">
        <f t="shared" si="502"/>
        <v>14.184661206254656</v>
      </c>
      <c r="BA932" s="70"/>
      <c r="BB932" s="70"/>
      <c r="BC932" s="70">
        <f t="shared" si="503"/>
        <v>14.46074872756993</v>
      </c>
      <c r="BD932" s="70">
        <f t="shared" si="504"/>
        <v>37.687820147979522</v>
      </c>
      <c r="BE932" s="70">
        <f t="shared" si="505"/>
        <v>1</v>
      </c>
      <c r="BF932" s="70">
        <f t="shared" si="506"/>
        <v>9.2016123926302679E-2</v>
      </c>
      <c r="BG932" s="70">
        <f t="shared" si="507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219</v>
      </c>
      <c r="BS932" s="8" t="s">
        <v>855</v>
      </c>
      <c r="BT932" s="9" t="s">
        <v>870</v>
      </c>
      <c r="BU932" s="10">
        <v>154</v>
      </c>
      <c r="BV932" s="9" t="s">
        <v>390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307</v>
      </c>
      <c r="CU932" s="10"/>
      <c r="CV932" s="10"/>
      <c r="CW932" s="10"/>
      <c r="CX932" t="e">
        <f>INDEX('Data_Price '!AS$2:AS$1266,MATCH(Data!$DN932,'Data_Price '!$BE$2:$BE$1266,0))</f>
        <v>#N/A</v>
      </c>
      <c r="CY932" t="e">
        <f>INDEX('Data_Price '!AT$2:AT$1266,MATCH(Data!$DN932,'Data_Price '!$BE$2:$BE$1266,0))</f>
        <v>#N/A</v>
      </c>
      <c r="CZ932" t="e">
        <f>INDEX('Data_Price '!AU$2:AU$1266,MATCH(Data!$DN932,'Data_Price '!$BE$2:$BE$1266,0))</f>
        <v>#N/A</v>
      </c>
      <c r="DA932" t="e">
        <f>INDEX('Data_Price '!AV$2:AV$1266,MATCH(Data!$DN932,'Data_Price '!$BE$2:$BE$1266,0))</f>
        <v>#N/A</v>
      </c>
      <c r="DB932" t="e">
        <f>INDEX('Data_Price '!AW$2:AW$1266,MATCH(Data!$DN932,'Data_Price '!$BE$2:$BE$1266,0))</f>
        <v>#N/A</v>
      </c>
      <c r="DC932" t="e">
        <f>INDEX('Data_Price '!AX$2:AX$1266,MATCH(Data!$DN932,'Data_Price '!$BE$2:$BE$1266,0))</f>
        <v>#N/A</v>
      </c>
      <c r="DD932" t="e">
        <f>INDEX('Data_Price '!AY$2:AY$1266,MATCH(Data!$DN932,'Data_Price '!$BE$2:$BE$1266,0))</f>
        <v>#N/A</v>
      </c>
      <c r="DE932" t="e">
        <f>INDEX('Data_Price '!AZ$2:AZ$1266,MATCH(Data!$DN932,'Data_Price '!$BE$2:$BE$1266,0))</f>
        <v>#N/A</v>
      </c>
      <c r="DF932" t="e">
        <f>INDEX('Data_Price '!BA$2:BA$1266,MATCH(Data!$DN932,'Data_Price '!$BE$2:$BE$1266,0))</f>
        <v>#N/A</v>
      </c>
      <c r="DG932" t="e">
        <f>INDEX('Data_Price '!BB$2:BB$1266,MATCH(Data!$DN932,'Data_Price '!$BE$2:$BE$1266,0))</f>
        <v>#N/A</v>
      </c>
      <c r="DH932" t="e">
        <f>INDEX('Data_Price '!BC$2:BC$1266,MATCH(Data!$DN932,'Data_Price '!$BE$2:$BE$1266,0))</f>
        <v>#N/A</v>
      </c>
      <c r="DI932" t="e">
        <f>INDEX('Data_Price '!BD$2:BD$1266,MATCH(Data!$DN932,'Data_Price '!$BE$2:$BE$1266,0))</f>
        <v>#N/A</v>
      </c>
      <c r="DJ932" s="89" t="e">
        <f ca="1">_xll.Connector("TinyUrl.TinyUrl",DA932,0)</f>
        <v>#NAME?</v>
      </c>
      <c r="DK932" s="89" t="e">
        <f ca="1">_xll.Connector("TinyUrl.TinyUrl",DE932,0)</f>
        <v>#NAME?</v>
      </c>
      <c r="DL932" s="89" t="e">
        <f ca="1">_xll.Connector("TinyUrl.TinyUrl",DI932,0)</f>
        <v>#NAME?</v>
      </c>
      <c r="DM932" s="224" t="str">
        <f t="shared" si="508"/>
        <v>Flair 75</v>
      </c>
      <c r="DN932" s="89" t="str">
        <f t="shared" si="509"/>
        <v xml:space="preserve"> VölklFlair 75154 Women's</v>
      </c>
      <c r="DO932" s="227"/>
    </row>
    <row r="933" spans="2:119" ht="15.45" customHeight="1">
      <c r="B933" s="224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#VALUE!</v>
      </c>
      <c r="F933" s="43" t="b">
        <f>CL933&gt;Driver!$F$56</f>
        <v>0</v>
      </c>
      <c r="G933" s="43" t="b">
        <f>AND(CB933&gt;Driver!$F$55,CB933&lt;Driver!$G$55)</f>
        <v>1</v>
      </c>
      <c r="H933" s="43" t="e">
        <f t="shared" si="476"/>
        <v>#VALUE!</v>
      </c>
      <c r="I933" s="43">
        <f t="shared" si="477"/>
        <v>0</v>
      </c>
      <c r="J933" s="43" t="e">
        <f t="array" ref="J933">NOT(OR(($H$9:$H$1273=TRUE)*($I$9:$I$1273&gt;0)*($BT$9:$BT$1273=BT933)*($K$9:$K$1273&gt;K933)))</f>
        <v>#VALUE!</v>
      </c>
      <c r="K933" s="72">
        <f t="shared" si="478"/>
        <v>0.72856834400313941</v>
      </c>
      <c r="L933" s="72">
        <f t="shared" si="479"/>
        <v>0.86420433486423343</v>
      </c>
      <c r="M933" s="72">
        <f t="shared" si="480"/>
        <v>0.5929323531420454</v>
      </c>
      <c r="N933" s="72">
        <f t="shared" si="481"/>
        <v>0.17927022070448362</v>
      </c>
      <c r="O933" s="72">
        <f t="shared" si="482"/>
        <v>0.69175723087851504</v>
      </c>
      <c r="P933" s="72">
        <f t="shared" si="483"/>
        <v>0.90776960784313721</v>
      </c>
      <c r="Q933" s="72"/>
      <c r="R933" s="72"/>
      <c r="S933" s="72">
        <f t="shared" si="484"/>
        <v>0.68658297483770103</v>
      </c>
      <c r="T933" s="72">
        <f t="shared" si="485"/>
        <v>0.88800470968069156</v>
      </c>
      <c r="U933" s="72">
        <f t="shared" si="486"/>
        <v>0.9003586485012669</v>
      </c>
      <c r="V933" s="72">
        <f t="shared" si="487"/>
        <v>0.72269984350225602</v>
      </c>
      <c r="W933" s="72">
        <f t="shared" si="488"/>
        <v>0.99671437865972679</v>
      </c>
      <c r="X933" s="72">
        <f t="shared" si="489"/>
        <v>0.13579566513576663</v>
      </c>
      <c r="Y933" s="72">
        <f t="shared" si="490"/>
        <v>0.40706764685795466</v>
      </c>
      <c r="Z933" s="72">
        <f t="shared" si="491"/>
        <v>0.82072977929551638</v>
      </c>
      <c r="AA933" s="72">
        <f t="shared" si="492"/>
        <v>0.30824276912148496</v>
      </c>
      <c r="AB933" s="72">
        <f t="shared" si="493"/>
        <v>9.2230392156862781E-2</v>
      </c>
      <c r="AC933" s="72"/>
      <c r="AD933" s="72"/>
      <c r="AE933" s="72">
        <f t="shared" si="494"/>
        <v>0.31341702516229902</v>
      </c>
      <c r="AF933" s="72">
        <f t="shared" si="495"/>
        <v>0.11199529031930841</v>
      </c>
      <c r="AG933" s="72">
        <f t="shared" si="496"/>
        <v>9.9641351498733127E-2</v>
      </c>
      <c r="AH933" s="72">
        <f t="shared" si="497"/>
        <v>0.27730015649774398</v>
      </c>
      <c r="AI933" s="72">
        <f t="shared" si="498"/>
        <v>3.2856213402732495E-3</v>
      </c>
      <c r="AJ933" s="72">
        <f>(AV933-Driver!$K$179)/(Driver!$L$179-Driver!$K$179)</f>
        <v>0.37579566513576662</v>
      </c>
      <c r="AK933" s="72">
        <f>(AW933-Driver!$K$180)/(Driver!$L$180-Driver!$K$180)</f>
        <v>7.245132560788177E-2</v>
      </c>
      <c r="AL933" s="72">
        <f>(AX933-Driver!$K$181)/(Driver!$L$181-Driver!$K$181)</f>
        <v>0.42072977929551642</v>
      </c>
      <c r="AM933" s="72">
        <f>(AY933-Driver!$K$182)/(Driver!$L$182-Driver!$K$182)</f>
        <v>0.52224276912148493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499"/>
        <v>7.9093745760412428</v>
      </c>
      <c r="AW933" s="70">
        <f t="shared" si="500"/>
        <v>8.0384516039213469</v>
      </c>
      <c r="AX933" s="70">
        <f t="shared" si="501"/>
        <v>4.7865680136596476</v>
      </c>
      <c r="AY933" s="70">
        <f>IFERROR(Driver!$K$19/Data!BH933/Data!BI933*Data!BK933*Data!BL933,"")</f>
        <v>-2.9245869979735946</v>
      </c>
      <c r="AZ933" s="70">
        <f t="shared" si="502"/>
        <v>6.1764705882352944</v>
      </c>
      <c r="BA933" s="70"/>
      <c r="BB933" s="70"/>
      <c r="BC933" s="70">
        <f t="shared" si="503"/>
        <v>18.975843369030564</v>
      </c>
      <c r="BD933" s="70">
        <f t="shared" si="504"/>
        <v>0.65926094523569023</v>
      </c>
      <c r="BE933" s="70">
        <f t="shared" si="505"/>
        <v>5.3697326693157759E-4</v>
      </c>
      <c r="BF933" s="70">
        <f t="shared" si="506"/>
        <v>76.496294373519618</v>
      </c>
      <c r="BG933" s="70">
        <f t="shared" si="507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219</v>
      </c>
      <c r="BS933" s="8" t="s">
        <v>855</v>
      </c>
      <c r="BT933" s="9" t="s">
        <v>865</v>
      </c>
      <c r="BU933" s="10">
        <v>186</v>
      </c>
      <c r="BV933" s="9" t="s">
        <v>222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301</v>
      </c>
      <c r="CU933" s="9" t="s">
        <v>302</v>
      </c>
      <c r="CV933" s="10"/>
      <c r="CW933" s="10"/>
      <c r="CX933" t="e">
        <f>INDEX('Data_Price '!AS$2:AS$1266,MATCH(Data!$DN933,'Data_Price '!$BE$2:$BE$1266,0))</f>
        <v>#N/A</v>
      </c>
      <c r="CY933" t="e">
        <f>INDEX('Data_Price '!AT$2:AT$1266,MATCH(Data!$DN933,'Data_Price '!$BE$2:$BE$1266,0))</f>
        <v>#N/A</v>
      </c>
      <c r="CZ933" t="e">
        <f>INDEX('Data_Price '!AU$2:AU$1266,MATCH(Data!$DN933,'Data_Price '!$BE$2:$BE$1266,0))</f>
        <v>#N/A</v>
      </c>
      <c r="DA933" t="e">
        <f>INDEX('Data_Price '!AV$2:AV$1266,MATCH(Data!$DN933,'Data_Price '!$BE$2:$BE$1266,0))</f>
        <v>#N/A</v>
      </c>
      <c r="DB933" t="e">
        <f>INDEX('Data_Price '!AW$2:AW$1266,MATCH(Data!$DN933,'Data_Price '!$BE$2:$BE$1266,0))</f>
        <v>#N/A</v>
      </c>
      <c r="DC933" t="e">
        <f>INDEX('Data_Price '!AX$2:AX$1266,MATCH(Data!$DN933,'Data_Price '!$BE$2:$BE$1266,0))</f>
        <v>#N/A</v>
      </c>
      <c r="DD933" t="e">
        <f>INDEX('Data_Price '!AY$2:AY$1266,MATCH(Data!$DN933,'Data_Price '!$BE$2:$BE$1266,0))</f>
        <v>#N/A</v>
      </c>
      <c r="DE933" t="e">
        <f>INDEX('Data_Price '!AZ$2:AZ$1266,MATCH(Data!$DN933,'Data_Price '!$BE$2:$BE$1266,0))</f>
        <v>#N/A</v>
      </c>
      <c r="DF933" t="e">
        <f>INDEX('Data_Price '!BA$2:BA$1266,MATCH(Data!$DN933,'Data_Price '!$BE$2:$BE$1266,0))</f>
        <v>#N/A</v>
      </c>
      <c r="DG933" t="e">
        <f>INDEX('Data_Price '!BB$2:BB$1266,MATCH(Data!$DN933,'Data_Price '!$BE$2:$BE$1266,0))</f>
        <v>#N/A</v>
      </c>
      <c r="DH933" t="e">
        <f>INDEX('Data_Price '!BC$2:BC$1266,MATCH(Data!$DN933,'Data_Price '!$BE$2:$BE$1266,0))</f>
        <v>#N/A</v>
      </c>
      <c r="DI933" t="e">
        <f>INDEX('Data_Price '!BD$2:BD$1266,MATCH(Data!$DN933,'Data_Price '!$BE$2:$BE$1266,0))</f>
        <v>#N/A</v>
      </c>
      <c r="DJ933" s="89" t="e">
        <f ca="1">_xll.Connector("TinyUrl.TinyUrl",DA933,0)</f>
        <v>#NAME?</v>
      </c>
      <c r="DK933" s="89" t="e">
        <f ca="1">_xll.Connector("TinyUrl.TinyUrl",DE933,0)</f>
        <v>#NAME?</v>
      </c>
      <c r="DL933" s="89" t="e">
        <f ca="1">_xll.Connector("TinyUrl.TinyUrl",DI933,0)</f>
        <v>#NAME?</v>
      </c>
      <c r="DM933" s="224" t="str">
        <f t="shared" si="508"/>
        <v>BMT109</v>
      </c>
      <c r="DN933" s="89" t="str">
        <f t="shared" si="509"/>
        <v xml:space="preserve"> VölklBMT109186 Unisex</v>
      </c>
      <c r="DO933" s="227"/>
    </row>
    <row r="934" spans="2:119" ht="15.45" customHeight="1">
      <c r="B934" s="224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#VALUE!</v>
      </c>
      <c r="F934" s="43" t="b">
        <f>CL934&gt;Driver!$F$56</f>
        <v>1</v>
      </c>
      <c r="G934" s="43" t="b">
        <f>AND(CB934&gt;Driver!$F$55,CB934&lt;Driver!$G$55)</f>
        <v>1</v>
      </c>
      <c r="H934" s="43" t="e">
        <f t="shared" si="476"/>
        <v>#VALUE!</v>
      </c>
      <c r="I934" s="43">
        <f t="shared" si="477"/>
        <v>0</v>
      </c>
      <c r="J934" s="43" t="e">
        <f t="array" ref="J934">NOT(OR(($H$9:$H$1273=TRUE)*($I$9:$I$1273&gt;0)*($BT$9:$BT$1273=BT934)*($K$9:$K$1273&gt;K934)))</f>
        <v>#VALUE!</v>
      </c>
      <c r="K934" s="72">
        <f t="shared" si="478"/>
        <v>0.7540728698749195</v>
      </c>
      <c r="L934" s="72">
        <f t="shared" si="479"/>
        <v>0.92678752719361857</v>
      </c>
      <c r="M934" s="72">
        <f t="shared" si="480"/>
        <v>0.58135821255622044</v>
      </c>
      <c r="N934" s="72">
        <f t="shared" si="481"/>
        <v>0.38859166508568888</v>
      </c>
      <c r="O934" s="72">
        <f t="shared" si="482"/>
        <v>0.37659408369408365</v>
      </c>
      <c r="P934" s="72">
        <f t="shared" si="483"/>
        <v>0.97888888888888892</v>
      </c>
      <c r="Q934" s="72"/>
      <c r="R934" s="72"/>
      <c r="S934" s="72">
        <f t="shared" si="484"/>
        <v>0.67848178980666163</v>
      </c>
      <c r="T934" s="72">
        <f t="shared" si="485"/>
        <v>0.89751944406488071</v>
      </c>
      <c r="U934" s="72">
        <f t="shared" si="486"/>
        <v>0.95793900448961233</v>
      </c>
      <c r="V934" s="72">
        <f t="shared" si="487"/>
        <v>0.74755093707077158</v>
      </c>
      <c r="W934" s="72">
        <f t="shared" si="488"/>
        <v>0.8113618925831203</v>
      </c>
      <c r="X934" s="72">
        <f t="shared" si="489"/>
        <v>7.3212472806381435E-2</v>
      </c>
      <c r="Y934" s="72">
        <f t="shared" si="490"/>
        <v>0.4186417874437795</v>
      </c>
      <c r="Z934" s="72">
        <f t="shared" si="491"/>
        <v>0.61140833491431112</v>
      </c>
      <c r="AA934" s="72">
        <f t="shared" si="492"/>
        <v>0.62340591630591635</v>
      </c>
      <c r="AB934" s="72">
        <f t="shared" si="493"/>
        <v>2.1111111111111136E-2</v>
      </c>
      <c r="AC934" s="72"/>
      <c r="AD934" s="72"/>
      <c r="AE934" s="72">
        <f t="shared" si="494"/>
        <v>0.32151821019333837</v>
      </c>
      <c r="AF934" s="72">
        <f t="shared" si="495"/>
        <v>0.1024805559351193</v>
      </c>
      <c r="AG934" s="72">
        <f t="shared" si="496"/>
        <v>4.2060995510387611E-2</v>
      </c>
      <c r="AH934" s="72">
        <f t="shared" si="497"/>
        <v>0.25244906292922842</v>
      </c>
      <c r="AI934" s="72">
        <f t="shared" si="498"/>
        <v>0.18863810741687975</v>
      </c>
      <c r="AJ934" s="72">
        <f>(AV934-Driver!$K$179)/(Driver!$L$179-Driver!$K$179)</f>
        <v>0.16678752719361856</v>
      </c>
      <c r="AK934" s="72">
        <f>(AW934-Driver!$K$180)/(Driver!$L$180-Driver!$K$180)</f>
        <v>0.13919901300140824</v>
      </c>
      <c r="AL934" s="72">
        <f>(AX934-Driver!$K$181)/(Driver!$L$181-Driver!$K$181)</f>
        <v>0.21140833491431105</v>
      </c>
      <c r="AM934" s="72">
        <f>(AY934-Driver!$K$182)/(Driver!$L$182-Driver!$K$182)</f>
        <v>0.83740591630591632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499"/>
        <v>3.5103785103785103</v>
      </c>
      <c r="AW934" s="70">
        <f t="shared" si="500"/>
        <v>14.565584503161027</v>
      </c>
      <c r="AX934" s="70">
        <f t="shared" si="501"/>
        <v>2.9026750142287994</v>
      </c>
      <c r="AY934" s="70">
        <f>IFERROR(Driver!$K$19/Data!BH934/Data!BI934*Data!BK934*Data!BL934,"")</f>
        <v>-0.99531835916903921</v>
      </c>
      <c r="AZ934" s="70">
        <f t="shared" si="502"/>
        <v>12.658227848101266</v>
      </c>
      <c r="BA934" s="70"/>
      <c r="BB934" s="70"/>
      <c r="BC934" s="70">
        <f t="shared" si="503"/>
        <v>14.773702374905819</v>
      </c>
      <c r="BD934" s="70">
        <f t="shared" si="504"/>
        <v>1.5012980791247039</v>
      </c>
      <c r="BE934" s="70">
        <f t="shared" si="505"/>
        <v>5.8107057567863288E-2</v>
      </c>
      <c r="BF934" s="70">
        <f t="shared" si="506"/>
        <v>16.664841738143032</v>
      </c>
      <c r="BG934" s="70">
        <f t="shared" si="507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219</v>
      </c>
      <c r="BS934" s="8" t="s">
        <v>719</v>
      </c>
      <c r="BT934" s="9" t="s">
        <v>728</v>
      </c>
      <c r="BU934" s="10">
        <v>170</v>
      </c>
      <c r="BV934" s="9" t="s">
        <v>390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301</v>
      </c>
      <c r="CU934" s="9" t="s">
        <v>302</v>
      </c>
      <c r="CV934" s="9" t="s">
        <v>388</v>
      </c>
      <c r="CW934" s="10"/>
      <c r="CX934" t="str">
        <f>INDEX('Data_Price '!AS$2:AS$1266,MATCH(Data!$DN934,'Data_Price '!$BE$2:$BE$1266,0))</f>
        <v>Line Pandora 110 Women's Ski 2022, 170</v>
      </c>
      <c r="CY934" t="str">
        <f>INDEX('Data_Price '!AT$2:AT$1266,MATCH(Data!$DN934,'Data_Price '!$BE$2:$BE$1266,0))</f>
        <v>Telemark Pyrenees</v>
      </c>
      <c r="CZ934">
        <f>INDEX('Data_Price '!AU$2:AU$1266,MATCH(Data!$DN934,'Data_Price '!$BE$2:$BE$1266,0))</f>
        <v>372.83</v>
      </c>
      <c r="DA934" t="str">
        <f>INDEX('Data_Price '!AV$2:AV$1266,MATCH(Data!$DN934,'Data_Price '!$BE$2:$BE$1266,0))</f>
        <v>https://www.google.com/url?url=https://www.telemark-pyrenees.com/ski/line-pandora-110-ski-2022%3Fcurrency%3DUSD%26tax%3Dex_vat%26country%3DUS%26var%3D73468&amp;rct=j&amp;q=&amp;esrc=s&amp;sa=U&amp;ved=0ahUKEwiXrJSn0KP2AhX6lWoFHaLmC6kQsDwIWA&amp;usg=AOvVaw01cKX5F7tVcHc5l8oPlMqC</v>
      </c>
      <c r="DB934" t="str">
        <f>INDEX('Data_Price '!AW$2:AW$1266,MATCH(Data!$DN934,'Data_Price '!$BE$2:$BE$1266,0))</f>
        <v>Line Pandora 110 Women's Ski 2022, 170</v>
      </c>
      <c r="DC934" t="str">
        <f>INDEX('Data_Price '!AX$2:AX$1266,MATCH(Data!$DN934,'Data_Price '!$BE$2:$BE$1266,0))</f>
        <v>Telemark Pyrenees</v>
      </c>
      <c r="DD934">
        <f>INDEX('Data_Price '!AY$2:AY$1266,MATCH(Data!$DN934,'Data_Price '!$BE$2:$BE$1266,0))</f>
        <v>372.83</v>
      </c>
      <c r="DE934" t="str">
        <f>INDEX('Data_Price '!AZ$2:AZ$1266,MATCH(Data!$DN934,'Data_Price '!$BE$2:$BE$1266,0))</f>
        <v>https://www.google.com/url?q=https://www.telemark-pyrenees.com/ski/line-pandora-110-ski-2022%3Fcurrency%3DUSD%26tax%3Dex_vat%26country%3DUS%26var%3D73468&amp;sa=U&amp;ved=0ahUKEwjEsOun0KP2AhVJk2oFHfdkC1wQ2ykIGQ&amp;usg=AOvVaw2NzcgsAXrtqY1k18z8LL_R</v>
      </c>
      <c r="DF934" t="str">
        <f>INDEX('Data_Price '!BA$2:BA$1266,MATCH(Data!$DN934,'Data_Price '!$BE$2:$BE$1266,0))</f>
        <v>Line 2021 Pandora 110 Skis W Marker Griffon Bindings</v>
      </c>
      <c r="DG934" t="str">
        <f>INDEX('Data_Price '!BB$2:BB$1266,MATCH(Data!$DN934,'Data_Price '!$BE$2:$BE$1266,0))</f>
        <v>The Locals Sale</v>
      </c>
      <c r="DH934">
        <f>INDEX('Data_Price '!BC$2:BC$1266,MATCH(Data!$DN934,'Data_Price '!$BE$2:$BE$1266,0))</f>
        <v>588</v>
      </c>
      <c r="DI934" t="str">
        <f>INDEX('Data_Price '!BD$2:BD$1266,MATCH(Data!$DN934,'Data_Price '!$BE$2:$BE$1266,0))</f>
        <v>https://www.google.com/url?url=https://www.localssale.com/products/2021-line-pandora-110-skis-w-marker-griffon-demo-bindings%3Fvariant%3D39482753908814%26currency%3DUSD%26utm_medium%3Dproduct_sync%26utm_source%3Dgoogle%26utm_content%3Dsag_organic%26utm_campaign%3Dsag_organic&amp;rct=j&amp;q=&amp;esrc=s&amp;sa=U&amp;ved=0ahUKEwiXrJSn0KP2AhX6lWoFHaLmC6kQsDwIXw&amp;usg=AOvVaw3GrPJ6FiVOSwpyD4XOShtE</v>
      </c>
      <c r="DJ934" s="89" t="e">
        <f ca="1">_xll.Connector("TinyUrl.TinyUrl",DA934,0)</f>
        <v>#NAME?</v>
      </c>
      <c r="DK934" s="89" t="e">
        <f ca="1">_xll.Connector("TinyUrl.TinyUrl",DE934,0)</f>
        <v>#NAME?</v>
      </c>
      <c r="DL934" s="89" t="e">
        <f ca="1">_xll.Connector("TinyUrl.TinyUrl",DI934,0)</f>
        <v>#NAME?</v>
      </c>
      <c r="DM934" s="224" t="str">
        <f t="shared" si="508"/>
        <v>Pandora 110</v>
      </c>
      <c r="DN934" s="89" t="str">
        <f t="shared" si="509"/>
        <v xml:space="preserve"> LinePandora 110170 Women's</v>
      </c>
      <c r="DO934" s="227" t="s">
        <v>1067</v>
      </c>
    </row>
    <row r="935" spans="2:119" ht="15.45" customHeight="1">
      <c r="B935" s="224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#VALUE!</v>
      </c>
      <c r="F935" s="43" t="b">
        <f>CL935&gt;Driver!$F$56</f>
        <v>0</v>
      </c>
      <c r="G935" s="43" t="b">
        <f>AND(CB935&gt;Driver!$F$55,CB935&lt;Driver!$G$55)</f>
        <v>0</v>
      </c>
      <c r="H935" s="43" t="e">
        <f t="shared" si="476"/>
        <v>#VALUE!</v>
      </c>
      <c r="I935" s="43">
        <f t="shared" si="477"/>
        <v>0</v>
      </c>
      <c r="J935" s="43" t="e">
        <f t="array" ref="J935">NOT(OR(($H$9:$H$1273=TRUE)*($I$9:$I$1273&gt;0)*($BT$9:$BT$1273=BT935)*($K$9:$K$1273&gt;K935)))</f>
        <v>#VALUE!</v>
      </c>
      <c r="K935" s="72">
        <f t="shared" si="478"/>
        <v>0.65414393839313423</v>
      </c>
      <c r="L935" s="72">
        <f t="shared" si="479"/>
        <v>0.81237289501248888</v>
      </c>
      <c r="M935" s="72">
        <f t="shared" si="480"/>
        <v>0.49591498177377946</v>
      </c>
      <c r="N935" s="72">
        <f t="shared" si="481"/>
        <v>0.25325997596913929</v>
      </c>
      <c r="O935" s="72">
        <f t="shared" si="482"/>
        <v>0.27140490399272177</v>
      </c>
      <c r="P935" s="72">
        <f t="shared" si="483"/>
        <v>0.9630800653594771</v>
      </c>
      <c r="Q935" s="72"/>
      <c r="R935" s="72"/>
      <c r="S935" s="72">
        <f t="shared" si="484"/>
        <v>0.67278909608943682</v>
      </c>
      <c r="T935" s="72">
        <f t="shared" si="485"/>
        <v>0.8668315593973599</v>
      </c>
      <c r="U935" s="72">
        <f t="shared" si="486"/>
        <v>9.9999999999999978E-2</v>
      </c>
      <c r="V935" s="72">
        <f t="shared" si="487"/>
        <v>0.60320630609910242</v>
      </c>
      <c r="W935" s="72">
        <f t="shared" si="488"/>
        <v>0.97343232044198891</v>
      </c>
      <c r="X935" s="72">
        <f t="shared" si="489"/>
        <v>0.18762710498751109</v>
      </c>
      <c r="Y935" s="72">
        <f t="shared" si="490"/>
        <v>0.50408501822622054</v>
      </c>
      <c r="Z935" s="72">
        <f t="shared" si="491"/>
        <v>0.74674002403086071</v>
      </c>
      <c r="AA935" s="72">
        <f t="shared" si="492"/>
        <v>0.72859509600727823</v>
      </c>
      <c r="AB935" s="72">
        <f t="shared" si="493"/>
        <v>3.6919934640522928E-2</v>
      </c>
      <c r="AC935" s="72"/>
      <c r="AD935" s="72"/>
      <c r="AE935" s="72">
        <f t="shared" si="494"/>
        <v>0.32721090391056318</v>
      </c>
      <c r="AF935" s="72">
        <f t="shared" si="495"/>
        <v>0.13316844060264016</v>
      </c>
      <c r="AG935" s="72">
        <f t="shared" si="496"/>
        <v>0.9</v>
      </c>
      <c r="AH935" s="72">
        <f t="shared" si="497"/>
        <v>0.39679369390089758</v>
      </c>
      <c r="AI935" s="72">
        <f t="shared" si="498"/>
        <v>2.6567679558011051E-2</v>
      </c>
      <c r="AJ935" s="72">
        <f>(AV935-Driver!$K$179)/(Driver!$L$179-Driver!$K$179)</f>
        <v>5.2372895012488908E-2</v>
      </c>
      <c r="AK935" s="72">
        <f>(AW935-Driver!$K$180)/(Driver!$L$180-Driver!$K$180)</f>
        <v>0.14350521714865644</v>
      </c>
      <c r="AL935" s="72">
        <f>(AX935-Driver!$K$181)/(Driver!$L$181-Driver!$K$181)</f>
        <v>0.34674002403086068</v>
      </c>
      <c r="AM935" s="72">
        <f>(AY935-Driver!$K$182)/(Driver!$L$182-Driver!$K$182)</f>
        <v>0.9425950960072782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499"/>
        <v>1.1022927689594355</v>
      </c>
      <c r="AW935" s="70">
        <f t="shared" si="500"/>
        <v>14.986680242323249</v>
      </c>
      <c r="AX935" s="70">
        <f t="shared" si="501"/>
        <v>4.1206602162777459</v>
      </c>
      <c r="AY935" s="70">
        <f>IFERROR(Driver!$K$19/Data!BH935/Data!BI935*Data!BK935*Data!BL935,"")</f>
        <v>-0.35140365228658804</v>
      </c>
      <c r="AZ935" s="70">
        <f t="shared" si="502"/>
        <v>11.217423678332091</v>
      </c>
      <c r="BA935" s="70"/>
      <c r="BB935" s="70"/>
      <c r="BC935" s="70">
        <f t="shared" si="503"/>
        <v>11.820862568816619</v>
      </c>
      <c r="BD935" s="70">
        <f t="shared" si="504"/>
        <v>22.355816727402008</v>
      </c>
      <c r="BE935" s="70">
        <f t="shared" si="505"/>
        <v>1</v>
      </c>
      <c r="BF935" s="70">
        <f t="shared" si="506"/>
        <v>0.36212974831841882</v>
      </c>
      <c r="BG935" s="70">
        <f t="shared" si="507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219</v>
      </c>
      <c r="BS935" s="8" t="s">
        <v>771</v>
      </c>
      <c r="BT935" s="9" t="s">
        <v>786</v>
      </c>
      <c r="BU935" s="10">
        <v>160</v>
      </c>
      <c r="BV935" s="9" t="s">
        <v>390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307</v>
      </c>
      <c r="CU935" s="10"/>
      <c r="CV935" s="10"/>
      <c r="CW935" s="10"/>
      <c r="CX935">
        <f>INDEX('Data_Price '!AS$2:AS$1266,MATCH(Data!$DN935,'Data_Price '!$BE$2:$BE$1266,0))</f>
        <v>0</v>
      </c>
      <c r="CY935">
        <f>INDEX('Data_Price '!AT$2:AT$1266,MATCH(Data!$DN935,'Data_Price '!$BE$2:$BE$1266,0))</f>
        <v>0</v>
      </c>
      <c r="CZ935">
        <f>INDEX('Data_Price '!AU$2:AU$1266,MATCH(Data!$DN935,'Data_Price '!$BE$2:$BE$1266,0))</f>
        <v>0</v>
      </c>
      <c r="DA935">
        <f>INDEX('Data_Price '!AV$2:AV$1266,MATCH(Data!$DN935,'Data_Price '!$BE$2:$BE$1266,0))</f>
        <v>0</v>
      </c>
      <c r="DB935">
        <f>INDEX('Data_Price '!AW$2:AW$1266,MATCH(Data!$DN935,'Data_Price '!$BE$2:$BE$1266,0))</f>
        <v>0</v>
      </c>
      <c r="DC935">
        <f>INDEX('Data_Price '!AX$2:AX$1266,MATCH(Data!$DN935,'Data_Price '!$BE$2:$BE$1266,0))</f>
        <v>0</v>
      </c>
      <c r="DD935">
        <f>INDEX('Data_Price '!AY$2:AY$1266,MATCH(Data!$DN935,'Data_Price '!$BE$2:$BE$1266,0))</f>
        <v>0</v>
      </c>
      <c r="DE935">
        <f>INDEX('Data_Price '!AZ$2:AZ$1266,MATCH(Data!$DN935,'Data_Price '!$BE$2:$BE$1266,0))</f>
        <v>0</v>
      </c>
      <c r="DF935">
        <f>INDEX('Data_Price '!BA$2:BA$1266,MATCH(Data!$DN935,'Data_Price '!$BE$2:$BE$1266,0))</f>
        <v>0</v>
      </c>
      <c r="DG935">
        <f>INDEX('Data_Price '!BB$2:BB$1266,MATCH(Data!$DN935,'Data_Price '!$BE$2:$BE$1266,0))</f>
        <v>0</v>
      </c>
      <c r="DH935">
        <f>INDEX('Data_Price '!BC$2:BC$1266,MATCH(Data!$DN935,'Data_Price '!$BE$2:$BE$1266,0))</f>
        <v>0</v>
      </c>
      <c r="DI935">
        <f>INDEX('Data_Price '!BD$2:BD$1266,MATCH(Data!$DN935,'Data_Price '!$BE$2:$BE$1266,0))</f>
        <v>0</v>
      </c>
      <c r="DJ935" s="89" t="e">
        <f ca="1">_xll.Connector("TinyUrl.TinyUrl",DA935,0)</f>
        <v>#NAME?</v>
      </c>
      <c r="DK935" s="89" t="e">
        <f ca="1">_xll.Connector("TinyUrl.TinyUrl",DE935,0)</f>
        <v>#NAME?</v>
      </c>
      <c r="DL935" s="89" t="e">
        <f ca="1">_xll.Connector("TinyUrl.TinyUrl",DI935,0)</f>
        <v>#NAME?</v>
      </c>
      <c r="DM935" s="224" t="str">
        <f t="shared" si="508"/>
        <v>Experience 76 W</v>
      </c>
      <c r="DN935" s="89" t="str">
        <f t="shared" si="509"/>
        <v xml:space="preserve"> RossignolExperience 76 W160 Women's</v>
      </c>
      <c r="DO935" s="227"/>
    </row>
    <row r="936" spans="2:119" ht="15.45" customHeight="1">
      <c r="B936" s="224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#VALUE!</v>
      </c>
      <c r="F936" s="43" t="b">
        <f>CL936&gt;Driver!$F$56</f>
        <v>0</v>
      </c>
      <c r="G936" s="43" t="b">
        <f>AND(CB936&gt;Driver!$F$55,CB936&lt;Driver!$G$55)</f>
        <v>0</v>
      </c>
      <c r="H936" s="43" t="e">
        <f t="shared" si="476"/>
        <v>#VALUE!</v>
      </c>
      <c r="I936" s="43">
        <f t="shared" si="477"/>
        <v>0</v>
      </c>
      <c r="J936" s="43" t="e">
        <f t="array" ref="J936">NOT(OR(($H$9:$H$1273=TRUE)*($I$9:$I$1273&gt;0)*($BT$9:$BT$1273=BT936)*($K$9:$K$1273&gt;K936)))</f>
        <v>#VALUE!</v>
      </c>
      <c r="K936" s="72">
        <f t="shared" si="478"/>
        <v>0.73848519791552036</v>
      </c>
      <c r="L936" s="72">
        <f t="shared" si="479"/>
        <v>0.88182741116751262</v>
      </c>
      <c r="M936" s="72">
        <f t="shared" si="480"/>
        <v>0.59514298466352811</v>
      </c>
      <c r="N936" s="72">
        <f t="shared" si="481"/>
        <v>0.47080250426863968</v>
      </c>
      <c r="O936" s="72">
        <f t="shared" si="482"/>
        <v>0.33246958697684637</v>
      </c>
      <c r="P936" s="72">
        <f t="shared" si="483"/>
        <v>0.98215686274509806</v>
      </c>
      <c r="Q936" s="72"/>
      <c r="R936" s="72"/>
      <c r="S936" s="72">
        <f t="shared" si="484"/>
        <v>0.67635752281849348</v>
      </c>
      <c r="T936" s="72">
        <f t="shared" si="485"/>
        <v>0.93304421327582976</v>
      </c>
      <c r="U936" s="72">
        <f t="shared" si="486"/>
        <v>0.84536388206457636</v>
      </c>
      <c r="V936" s="72">
        <f t="shared" si="487"/>
        <v>0.66998134299820045</v>
      </c>
      <c r="W936" s="72">
        <f t="shared" si="488"/>
        <v>0.96319078947368419</v>
      </c>
      <c r="X936" s="72">
        <f t="shared" si="489"/>
        <v>0.11817258883248732</v>
      </c>
      <c r="Y936" s="72">
        <f t="shared" si="490"/>
        <v>0.40485701533647195</v>
      </c>
      <c r="Z936" s="72">
        <f t="shared" si="491"/>
        <v>0.52919749573136032</v>
      </c>
      <c r="AA936" s="72">
        <f t="shared" si="492"/>
        <v>0.66753041302315363</v>
      </c>
      <c r="AB936" s="72">
        <f t="shared" si="493"/>
        <v>1.7843137254901997E-2</v>
      </c>
      <c r="AC936" s="72"/>
      <c r="AD936" s="72"/>
      <c r="AE936" s="72">
        <f t="shared" si="494"/>
        <v>0.32364247718150657</v>
      </c>
      <c r="AF936" s="72">
        <f t="shared" si="495"/>
        <v>6.6955786724170199E-2</v>
      </c>
      <c r="AG936" s="72">
        <f t="shared" si="496"/>
        <v>0.15463611793542362</v>
      </c>
      <c r="AH936" s="72">
        <f t="shared" si="497"/>
        <v>0.33001865700179955</v>
      </c>
      <c r="AI936" s="72">
        <f t="shared" si="498"/>
        <v>3.6809210526315778E-2</v>
      </c>
      <c r="AJ936" s="72">
        <f>(AV936-Driver!$K$179)/(Driver!$L$179-Driver!$K$179)</f>
        <v>0.12182741116751267</v>
      </c>
      <c r="AK936" s="72">
        <f>(AW936-Driver!$K$180)/(Driver!$L$180-Driver!$K$180)</f>
        <v>0.13744062868549284</v>
      </c>
      <c r="AL936" s="72">
        <f>(AX936-Driver!$K$181)/(Driver!$L$181-Driver!$K$181)</f>
        <v>0.12919749573136027</v>
      </c>
      <c r="AM936" s="72">
        <f>(AY936-Driver!$K$182)/(Driver!$L$182-Driver!$K$182)</f>
        <v>0.8815304130231536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499"/>
        <v>2.5641025641025639</v>
      </c>
      <c r="AW936" s="70">
        <f t="shared" si="500"/>
        <v>14.393635353069099</v>
      </c>
      <c r="AX936" s="70">
        <f t="shared" si="501"/>
        <v>2.1627774615822424</v>
      </c>
      <c r="AY936" s="70">
        <f>IFERROR(Driver!$K$19/Data!BH936/Data!BI936*Data!BK936*Data!BL936,"")</f>
        <v>-0.72521061186385094</v>
      </c>
      <c r="AZ936" s="70">
        <f t="shared" si="502"/>
        <v>12.956068503350707</v>
      </c>
      <c r="BA936" s="70"/>
      <c r="BB936" s="70"/>
      <c r="BC936" s="70">
        <f t="shared" si="503"/>
        <v>13.671830320478435</v>
      </c>
      <c r="BD936" s="70">
        <f t="shared" si="504"/>
        <v>4.6451772081273779</v>
      </c>
      <c r="BE936" s="70">
        <f t="shared" si="505"/>
        <v>0.25476908246255608</v>
      </c>
      <c r="BF936" s="70">
        <f t="shared" si="506"/>
        <v>7.9039010448869114</v>
      </c>
      <c r="BG936" s="70">
        <f t="shared" si="507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219</v>
      </c>
      <c r="BS936" s="8" t="s">
        <v>438</v>
      </c>
      <c r="BT936" s="9" t="s">
        <v>451</v>
      </c>
      <c r="BU936" s="10">
        <v>147</v>
      </c>
      <c r="BV936" s="9" t="s">
        <v>390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306</v>
      </c>
      <c r="CU936" s="9" t="s">
        <v>305</v>
      </c>
      <c r="CV936" s="9" t="s">
        <v>302</v>
      </c>
      <c r="CW936" s="10"/>
      <c r="CX936" t="str">
        <f>INDEX('Data_Price '!AS$2:AS$1266,MATCH(Data!$DN936,'Data_Price '!$BE$2:$BE$1266,0))</f>
        <v>Atomic Maven 86 Skis</v>
      </c>
      <c r="CY936" t="str">
        <f>INDEX('Data_Price '!AT$2:AT$1266,MATCH(Data!$DN936,'Data_Price '!$BE$2:$BE$1266,0))</f>
        <v>SkiEssentials.com</v>
      </c>
      <c r="CZ936">
        <f>INDEX('Data_Price '!AU$2:AU$1266,MATCH(Data!$DN936,'Data_Price '!$BE$2:$BE$1266,0))</f>
        <v>319.99</v>
      </c>
      <c r="DA936" t="str">
        <f>INDEX('Data_Price '!AV$2:AV$1266,MATCH(Data!$DN936,'Data_Price '!$BE$2:$BE$1266,0))</f>
        <v>https://www.google.com/url?url=https://www.skiessentials.com/2022-atomic-maven-86-women-s-skis.html%23size%3D22403&amp;rct=j&amp;q=&amp;esrc=s&amp;sa=U&amp;ved=0ahUKEwihmrqo0KP2AhUulWoFHSj3AaYQsDwIRg&amp;usg=AOvVaw1Ysr1d3NZDPPYM3NVjfhRA</v>
      </c>
      <c r="DB936" t="str">
        <f>INDEX('Data_Price '!AW$2:AW$1266,MATCH(Data!$DN936,'Data_Price '!$BE$2:$BE$1266,0))</f>
        <v>Atomic Maven 86 Skis</v>
      </c>
      <c r="DC936" t="str">
        <f>INDEX('Data_Price '!AX$2:AX$1266,MATCH(Data!$DN936,'Data_Price '!$BE$2:$BE$1266,0))</f>
        <v>SkiEssentials.com</v>
      </c>
      <c r="DD936">
        <f>INDEX('Data_Price '!AY$2:AY$1266,MATCH(Data!$DN936,'Data_Price '!$BE$2:$BE$1266,0))</f>
        <v>319.99</v>
      </c>
      <c r="DE936" t="str">
        <f>INDEX('Data_Price '!AZ$2:AZ$1266,MATCH(Data!$DN936,'Data_Price '!$BE$2:$BE$1266,0))</f>
        <v>https://www.google.com/aclk?sa=L&amp;ai=DChcSEwjU7umo0KP2AhXTE9QBHXSRAX8YABABGgJvYQ&amp;sig=AOD64_3Deln3AmNNoSIEudDVzZeA2m4ARA&amp;ctype=5&amp;ved=0ahUKEwjZouWo0KP2AhU2mGoFHWuzD_EQ2ikIFA&amp;adurl=</v>
      </c>
      <c r="DF936" t="str">
        <f>INDEX('Data_Price '!BA$2:BA$1266,MATCH(Data!$DN936,'Data_Price '!$BE$2:$BE$1266,0))</f>
        <v>Atomic Maven 86 Berry / 147cm</v>
      </c>
      <c r="DG936" t="str">
        <f>INDEX('Data_Price '!BB$2:BB$1266,MATCH(Data!$DN936,'Data_Price '!$BE$2:$BE$1266,0))</f>
        <v>Sundance Ski and Board Shop</v>
      </c>
      <c r="DH936">
        <f>INDEX('Data_Price '!BC$2:BC$1266,MATCH(Data!$DN936,'Data_Price '!$BE$2:$BE$1266,0))</f>
        <v>394.47</v>
      </c>
      <c r="DI936" t="str">
        <f>INDEX('Data_Price '!BD$2:BD$1266,MATCH(Data!$DN936,'Data_Price '!$BE$2:$BE$1266,0))</f>
        <v>https://www.google.com/url?url=https://sundanceskishop.com/products/copy-of-atomic-maven-86-c%3Fvariant%3D39399917781090%26currency%3DCAD%26utm_medium%3Dproduct_sync%26utm_source%3Dgoogle%26utm_content%3Dsag_organic%26utm_campaign%3Dsag_organic&amp;rct=j&amp;q=&amp;esrc=s&amp;sa=U&amp;ved=0ahUKEwihmrqo0KP2AhUulWoFHSj3AaYQ2SkIUg&amp;usg=AOvVaw0s-sL0fcjkvaFk4zSBC1Vs</v>
      </c>
      <c r="DJ936" s="89" t="e">
        <f ca="1">_xll.Connector("TinyUrl.TinyUrl",DA936,0)</f>
        <v>#NAME?</v>
      </c>
      <c r="DK936" s="89" t="e">
        <f ca="1">_xll.Connector("TinyUrl.TinyUrl",DE936,0)</f>
        <v>#NAME?</v>
      </c>
      <c r="DL936" s="89" t="e">
        <f ca="1">_xll.Connector("TinyUrl.TinyUrl",DI936,0)</f>
        <v>#NAME?</v>
      </c>
      <c r="DM936" s="224" t="str">
        <f t="shared" si="508"/>
        <v>Maven 86</v>
      </c>
      <c r="DN936" s="89" t="str">
        <f t="shared" si="509"/>
        <v xml:space="preserve"> AtomicMaven 86147 Women's</v>
      </c>
      <c r="DO936" s="227" t="s">
        <v>1094</v>
      </c>
    </row>
    <row r="937" spans="2:119" ht="15.45" customHeight="1">
      <c r="B937" s="224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#VALUE!</v>
      </c>
      <c r="F937" s="43" t="b">
        <f>CL937&gt;Driver!$F$56</f>
        <v>0</v>
      </c>
      <c r="G937" s="43" t="b">
        <f>AND(CB937&gt;Driver!$F$55,CB937&lt;Driver!$G$55)</f>
        <v>0</v>
      </c>
      <c r="H937" s="43" t="e">
        <f t="shared" si="476"/>
        <v>#VALUE!</v>
      </c>
      <c r="I937" s="43">
        <f t="shared" si="477"/>
        <v>0</v>
      </c>
      <c r="J937" s="43" t="e">
        <f t="array" ref="J937">NOT(OR(($H$9:$H$1273=TRUE)*($I$9:$I$1273&gt;0)*($BT$9:$BT$1273=BT937)*($K$9:$K$1273&gt;K937)))</f>
        <v>#VALUE!</v>
      </c>
      <c r="K937" s="72">
        <f t="shared" si="478"/>
        <v>0.69684534979136603</v>
      </c>
      <c r="L937" s="72">
        <f t="shared" si="479"/>
        <v>0.93081621142534843</v>
      </c>
      <c r="M937" s="72">
        <f t="shared" si="480"/>
        <v>0.46287448815738352</v>
      </c>
      <c r="N937" s="72">
        <f t="shared" si="481"/>
        <v>0.18685891355214057</v>
      </c>
      <c r="O937" s="72">
        <f t="shared" si="482"/>
        <v>0.25392141366510812</v>
      </c>
      <c r="P937" s="72">
        <f t="shared" si="483"/>
        <v>0.94784313725490188</v>
      </c>
      <c r="Q937" s="72"/>
      <c r="R937" s="72"/>
      <c r="S937" s="72">
        <f t="shared" si="484"/>
        <v>0.66414726964272064</v>
      </c>
      <c r="T937" s="72">
        <f t="shared" si="485"/>
        <v>0.70532248201534442</v>
      </c>
      <c r="U937" s="72">
        <f t="shared" si="486"/>
        <v>9.9999999999999978E-2</v>
      </c>
      <c r="V937" s="72">
        <f t="shared" si="487"/>
        <v>0.60714755560058009</v>
      </c>
      <c r="W937" s="72">
        <f t="shared" si="488"/>
        <v>0.96737544666226638</v>
      </c>
      <c r="X937" s="72">
        <f t="shared" si="489"/>
        <v>6.9183788574651545E-2</v>
      </c>
      <c r="Y937" s="72">
        <f t="shared" si="490"/>
        <v>0.53712551184261648</v>
      </c>
      <c r="Z937" s="72">
        <f t="shared" si="491"/>
        <v>0.81314108644785943</v>
      </c>
      <c r="AA937" s="72">
        <f t="shared" si="492"/>
        <v>0.74607858633489188</v>
      </c>
      <c r="AB937" s="72">
        <f t="shared" si="493"/>
        <v>5.2156862745098065E-2</v>
      </c>
      <c r="AC937" s="72"/>
      <c r="AD937" s="72"/>
      <c r="AE937" s="72">
        <f t="shared" si="494"/>
        <v>0.33585273035727931</v>
      </c>
      <c r="AF937" s="72">
        <f t="shared" si="495"/>
        <v>0.29467751798465558</v>
      </c>
      <c r="AG937" s="72">
        <f t="shared" si="496"/>
        <v>0.9</v>
      </c>
      <c r="AH937" s="72">
        <f t="shared" si="497"/>
        <v>0.39285244439941991</v>
      </c>
      <c r="AI937" s="72">
        <f t="shared" si="498"/>
        <v>3.2624553337733578E-2</v>
      </c>
      <c r="AJ937" s="72">
        <f>(AV937-Driver!$K$179)/(Driver!$L$179-Driver!$K$179)</f>
        <v>0.17081621142534845</v>
      </c>
      <c r="AK937" s="72">
        <f>(AW937-Driver!$K$180)/(Driver!$L$180-Driver!$K$180)</f>
        <v>0.13651001940421878</v>
      </c>
      <c r="AL937" s="72">
        <f>(AX937-Driver!$K$181)/(Driver!$L$181-Driver!$K$181)</f>
        <v>0.41314108644785935</v>
      </c>
      <c r="AM937" s="72">
        <f>(AY937-Driver!$K$182)/(Driver!$L$182-Driver!$K$182)</f>
        <v>0.96007858633489185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499"/>
        <v>3.5951702618369281</v>
      </c>
      <c r="AW937" s="70">
        <f t="shared" si="500"/>
        <v>14.302632792630867</v>
      </c>
      <c r="AX937" s="70">
        <f t="shared" si="501"/>
        <v>4.7182697780307343</v>
      </c>
      <c r="AY937" s="70">
        <f>IFERROR(Driver!$K$19/Data!BH937/Data!BI937*Data!BK937*Data!BL937,"")</f>
        <v>-0.24437860863143898</v>
      </c>
      <c r="AZ937" s="70">
        <f t="shared" si="502"/>
        <v>9.8287416232315721</v>
      </c>
      <c r="BA937" s="70"/>
      <c r="BB937" s="70"/>
      <c r="BC937" s="70">
        <f t="shared" si="503"/>
        <v>7.3382871139021839</v>
      </c>
      <c r="BD937" s="70">
        <f t="shared" si="504"/>
        <v>36.64908389855924</v>
      </c>
      <c r="BE937" s="70">
        <f t="shared" si="505"/>
        <v>1</v>
      </c>
      <c r="BF937" s="70">
        <f t="shared" si="506"/>
        <v>0.80726619066549399</v>
      </c>
      <c r="BG937" s="70">
        <f t="shared" si="507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219</v>
      </c>
      <c r="BS937" s="8" t="s">
        <v>628</v>
      </c>
      <c r="BT937" s="9" t="s">
        <v>650</v>
      </c>
      <c r="BU937" s="10">
        <v>163</v>
      </c>
      <c r="BV937" s="9" t="s">
        <v>222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307</v>
      </c>
      <c r="CU937" s="9" t="s">
        <v>305</v>
      </c>
      <c r="CV937" s="10"/>
      <c r="CW937" s="10"/>
      <c r="CX937" t="str">
        <f>INDEX('Data_Price '!AS$2:AS$1266,MATCH(Data!$DN937,'Data_Price '!$BE$2:$BE$1266,0))</f>
        <v>Head V-Shape V10 + PR 11 GW 21/22</v>
      </c>
      <c r="CY937" t="str">
        <f>INDEX('Data_Price '!AT$2:AT$1266,MATCH(Data!$DN937,'Data_Price '!$BE$2:$BE$1266,0))</f>
        <v>Peter Glenn Ski &amp; Sports</v>
      </c>
      <c r="CZ937">
        <f>INDEX('Data_Price '!AU$2:AU$1266,MATCH(Data!$DN937,'Data_Price '!$BE$2:$BE$1266,0))</f>
        <v>799.99</v>
      </c>
      <c r="DA937" t="str">
        <f>INDEX('Data_Price '!AV$2:AV$1266,MATCH(Data!$DN937,'Data_Price '!$BE$2:$BE$1266,0))</f>
        <v>https://www.google.com/url?url=https://www.peterglenn.com/product/head-v-shape-v10-ski-system-prd-12-gw-bindings-mens-1%3Futm_source%3DGooglePLA%26utm_medium%3DPPC%26utm_term%3DHead%2BV-shape%2BV10%2BSki%2BSystem%2BWith%2BPrd%2B12%2BGw%2BBindings%2BMen%27s%26utm_campaign%3DHead%26utm_content%3D881827&amp;rct=j&amp;q=&amp;esrc=s&amp;sa=U&amp;ved=0ahUKEwjM7NGp0KP2AhWOl2oFHYxyCGYQsDwIWg&amp;usg=AOvVaw2_rCKoBpOxgtg8p0Z_xEWM</v>
      </c>
      <c r="DB937">
        <f>INDEX('Data_Price '!AW$2:AW$1266,MATCH(Data!$DN937,'Data_Price '!$BE$2:$BE$1266,0))</f>
        <v>0</v>
      </c>
      <c r="DC937">
        <f>INDEX('Data_Price '!AX$2:AX$1266,MATCH(Data!$DN937,'Data_Price '!$BE$2:$BE$1266,0))</f>
        <v>0</v>
      </c>
      <c r="DD937">
        <f>INDEX('Data_Price '!AY$2:AY$1266,MATCH(Data!$DN937,'Data_Price '!$BE$2:$BE$1266,0))</f>
        <v>0</v>
      </c>
      <c r="DE937">
        <f>INDEX('Data_Price '!AZ$2:AZ$1266,MATCH(Data!$DN937,'Data_Price '!$BE$2:$BE$1266,0))</f>
        <v>0</v>
      </c>
      <c r="DF937">
        <f>INDEX('Data_Price '!BA$2:BA$1266,MATCH(Data!$DN937,'Data_Price '!$BE$2:$BE$1266,0))</f>
        <v>0</v>
      </c>
      <c r="DG937">
        <f>INDEX('Data_Price '!BB$2:BB$1266,MATCH(Data!$DN937,'Data_Price '!$BE$2:$BE$1266,0))</f>
        <v>0</v>
      </c>
      <c r="DH937">
        <f>INDEX('Data_Price '!BC$2:BC$1266,MATCH(Data!$DN937,'Data_Price '!$BE$2:$BE$1266,0))</f>
        <v>0</v>
      </c>
      <c r="DI937">
        <f>INDEX('Data_Price '!BD$2:BD$1266,MATCH(Data!$DN937,'Data_Price '!$BE$2:$BE$1266,0))</f>
        <v>0</v>
      </c>
      <c r="DJ937" s="89" t="e">
        <f ca="1">_xll.Connector("TinyUrl.TinyUrl",DA937,0)</f>
        <v>#NAME?</v>
      </c>
      <c r="DK937" s="89" t="e">
        <f ca="1">_xll.Connector("TinyUrl.TinyUrl",DE937,0)</f>
        <v>#NAME?</v>
      </c>
      <c r="DL937" s="89" t="e">
        <f ca="1">_xll.Connector("TinyUrl.TinyUrl",DI937,0)</f>
        <v>#NAME?</v>
      </c>
      <c r="DM937" s="224" t="str">
        <f t="shared" si="508"/>
        <v>V-Shape V10</v>
      </c>
      <c r="DN937" s="89" t="str">
        <f t="shared" si="509"/>
        <v xml:space="preserve"> HeadV-Shape V10163 Unisex</v>
      </c>
      <c r="DO937" s="227"/>
    </row>
    <row r="938" spans="2:119" ht="15.45" customHeight="1">
      <c r="B938" s="224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#VALUE!</v>
      </c>
      <c r="F938" s="43" t="b">
        <f>CL938&gt;Driver!$F$56</f>
        <v>0</v>
      </c>
      <c r="G938" s="43" t="b">
        <f>AND(CB938&gt;Driver!$F$55,CB938&lt;Driver!$G$55)</f>
        <v>0</v>
      </c>
      <c r="H938" s="43" t="e">
        <f t="shared" si="476"/>
        <v>#VALUE!</v>
      </c>
      <c r="I938" s="43">
        <f t="shared" si="477"/>
        <v>0</v>
      </c>
      <c r="J938" s="43" t="e">
        <f t="array" ref="J938">NOT(OR(($H$9:$H$1273=TRUE)*($I$9:$I$1273&gt;0)*($BT$9:$BT$1273=BT938)*($K$9:$K$1273&gt;K938)))</f>
        <v>#VALUE!</v>
      </c>
      <c r="K938" s="72">
        <f t="shared" si="478"/>
        <v>0.59242519563096574</v>
      </c>
      <c r="L938" s="72">
        <f t="shared" si="479"/>
        <v>0.8480090242526791</v>
      </c>
      <c r="M938" s="72">
        <f t="shared" si="480"/>
        <v>0.33684136700925238</v>
      </c>
      <c r="N938" s="72">
        <f t="shared" si="481"/>
        <v>2.812875482198185E-2</v>
      </c>
      <c r="O938" s="72">
        <f t="shared" si="482"/>
        <v>0.33285286254564428</v>
      </c>
      <c r="P938" s="72">
        <f t="shared" si="483"/>
        <v>0.64954248366013079</v>
      </c>
      <c r="Q938" s="72"/>
      <c r="R938" s="72"/>
      <c r="S938" s="72">
        <f t="shared" si="484"/>
        <v>0.86120688377667043</v>
      </c>
      <c r="T938" s="72">
        <f t="shared" si="485"/>
        <v>0.97744580429777206</v>
      </c>
      <c r="U938" s="72">
        <f t="shared" si="486"/>
        <v>0.61391662682269676</v>
      </c>
      <c r="V938" s="72">
        <f t="shared" si="487"/>
        <v>0.61550648206408309</v>
      </c>
      <c r="W938" s="72">
        <f t="shared" si="488"/>
        <v>0.96243105515587524</v>
      </c>
      <c r="X938" s="72">
        <f t="shared" si="489"/>
        <v>0.1519909757473209</v>
      </c>
      <c r="Y938" s="72">
        <f t="shared" si="490"/>
        <v>0.66315863299074762</v>
      </c>
      <c r="Z938" s="72">
        <f t="shared" si="491"/>
        <v>0.97187124517801815</v>
      </c>
      <c r="AA938" s="72">
        <f t="shared" si="492"/>
        <v>0.66714713745435572</v>
      </c>
      <c r="AB938" s="72">
        <f t="shared" si="493"/>
        <v>0.35045751633986921</v>
      </c>
      <c r="AC938" s="72"/>
      <c r="AD938" s="72"/>
      <c r="AE938" s="72">
        <f t="shared" si="494"/>
        <v>0.13879311622332952</v>
      </c>
      <c r="AF938" s="72">
        <f t="shared" si="495"/>
        <v>2.2554195702227942E-2</v>
      </c>
      <c r="AG938" s="72">
        <f t="shared" si="496"/>
        <v>0.38608337317730324</v>
      </c>
      <c r="AH938" s="72">
        <f t="shared" si="497"/>
        <v>0.38449351793591691</v>
      </c>
      <c r="AI938" s="72">
        <f t="shared" si="498"/>
        <v>3.7568944844124708E-2</v>
      </c>
      <c r="AJ938" s="72">
        <f>(AV938-Driver!$K$179)/(Driver!$L$179-Driver!$K$179)</f>
        <v>0.39199097574732089</v>
      </c>
      <c r="AK938" s="72">
        <f>(AW938-Driver!$K$180)/(Driver!$L$180-Driver!$K$180)</f>
        <v>0.52141720650034018</v>
      </c>
      <c r="AL938" s="72">
        <f>(AX938-Driver!$K$181)/(Driver!$L$181-Driver!$K$181)</f>
        <v>0.57187124517801813</v>
      </c>
      <c r="AM938" s="72">
        <f>(AY938-Driver!$K$182)/(Driver!$L$182-Driver!$K$182)</f>
        <v>0.88114713745435569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499"/>
        <v>8.2502374169040831</v>
      </c>
      <c r="AW938" s="70">
        <f t="shared" si="500"/>
        <v>51.941994726428078</v>
      </c>
      <c r="AX938" s="70">
        <f t="shared" si="501"/>
        <v>6.1468412066021632</v>
      </c>
      <c r="AY938" s="70">
        <f>IFERROR(Driver!$K$19/Data!BH938/Data!BI938*Data!BK938*Data!BL938,"")</f>
        <v>-0.72755683013685479</v>
      </c>
      <c r="AZ938" s="70">
        <f t="shared" si="502"/>
        <v>46.522710349962772</v>
      </c>
      <c r="BA938" s="70"/>
      <c r="BB938" s="70"/>
      <c r="BC938" s="70">
        <f t="shared" si="503"/>
        <v>109.55447890139412</v>
      </c>
      <c r="BD938" s="70">
        <f t="shared" si="504"/>
        <v>8.5746393386054187</v>
      </c>
      <c r="BE938" s="70">
        <f t="shared" si="505"/>
        <v>0.48617505011915035</v>
      </c>
      <c r="BF938" s="70">
        <f t="shared" si="506"/>
        <v>1.7513482099361577</v>
      </c>
      <c r="BG938" s="70">
        <f t="shared" si="507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219</v>
      </c>
      <c r="BS938" s="8" t="s">
        <v>710</v>
      </c>
      <c r="BT938" s="9" t="s">
        <v>711</v>
      </c>
      <c r="BU938" s="10">
        <v>186</v>
      </c>
      <c r="BV938" s="9" t="s">
        <v>222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305</v>
      </c>
      <c r="CU938" s="10"/>
      <c r="CV938" s="10"/>
      <c r="CW938" s="10"/>
      <c r="CX938" t="str">
        <f>INDEX('Data_Price '!AS$2:AS$1266,MATCH(Data!$DN938,'Data_Price '!$BE$2:$BE$1266,0))</f>
        <v>Liberty 22 Evolv 100 Demo 186 cm Downhill Ski / Mens Combo</v>
      </c>
      <c r="CY938" t="str">
        <f>INDEX('Data_Price '!AT$2:AT$1266,MATCH(Data!$DN938,'Data_Price '!$BE$2:$BE$1266,0))</f>
        <v>Play It Again Sports</v>
      </c>
      <c r="CZ938" t="str">
        <f>INDEX('Data_Price '!AU$2:AU$1266,MATCH(Data!$DN938,'Data_Price '!$BE$2:$BE$1266,0))</f>
        <v>$499.91 used</v>
      </c>
      <c r="DA938" t="str">
        <f>INDEX('Data_Price '!AV$2:AV$1266,MATCH(Data!$DN938,'Data_Price '!$BE$2:$BE$1266,0))</f>
        <v>https://www.google.com/url?url=https://playitagainsports.com/product/seattle-wa/11317-S000067918/LIBERTY-22-EVOLV-100-DEMO-186-cm-Downhill-Ski-Mens-Combo&amp;rct=j&amp;q=&amp;esrc=s&amp;sa=U&amp;ved=0ahUKEwj1rZeq0KP2AhW1lmoFHb5EDXAQsDwIKw&amp;usg=AOvVaw0hnTgOCM1vXotjIfpKgoa4</v>
      </c>
      <c r="DB938" t="str">
        <f>INDEX('Data_Price '!AW$2:AW$1266,MATCH(Data!$DN938,'Data_Price '!$BE$2:$BE$1266,0))</f>
        <v>Liberty Skis Evolv 100 Skis 2022 size 186cm For Men</v>
      </c>
      <c r="DC938" t="str">
        <f>INDEX('Data_Price '!AX$2:AX$1266,MATCH(Data!$DN938,'Data_Price '!$BE$2:$BE$1266,0))</f>
        <v>Skis.com</v>
      </c>
      <c r="DD938">
        <f>INDEX('Data_Price '!AY$2:AY$1266,MATCH(Data!$DN938,'Data_Price '!$BE$2:$BE$1266,0))</f>
        <v>699.99</v>
      </c>
      <c r="DE938" t="str">
        <f>INDEX('Data_Price '!AZ$2:AZ$1266,MATCH(Data!$DN938,'Data_Price '!$BE$2:$BE$1266,0))</f>
        <v>https://www.google.com/url?url=https://www.skis.com/Liberty-Skis-Evolv-100-Skis-2022-2022/923508P,default,pd.html%3Fsrc%3Dcpc&amp;rct=j&amp;q=&amp;esrc=s&amp;sa=U&amp;ved=0ahUKEwj1rZeq0KP2AhW1lmoFHb5EDXAQ2SkIKA&amp;usg=AOvVaw2tnK-gireTpLbWOzbomD1r</v>
      </c>
      <c r="DF938">
        <f>INDEX('Data_Price '!BA$2:BA$1266,MATCH(Data!$DN938,'Data_Price '!$BE$2:$BE$1266,0))</f>
        <v>0</v>
      </c>
      <c r="DG938">
        <f>INDEX('Data_Price '!BB$2:BB$1266,MATCH(Data!$DN938,'Data_Price '!$BE$2:$BE$1266,0))</f>
        <v>0</v>
      </c>
      <c r="DH938">
        <f>INDEX('Data_Price '!BC$2:BC$1266,MATCH(Data!$DN938,'Data_Price '!$BE$2:$BE$1266,0))</f>
        <v>0</v>
      </c>
      <c r="DI938">
        <f>INDEX('Data_Price '!BD$2:BD$1266,MATCH(Data!$DN938,'Data_Price '!$BE$2:$BE$1266,0))</f>
        <v>0</v>
      </c>
      <c r="DJ938" s="89" t="e">
        <f ca="1">_xll.Connector("TinyUrl.TinyUrl",DA938,0)</f>
        <v>#NAME?</v>
      </c>
      <c r="DK938" s="89" t="e">
        <f ca="1">_xll.Connector("TinyUrl.TinyUrl",DE938,0)</f>
        <v>#NAME?</v>
      </c>
      <c r="DL938" s="89" t="e">
        <f ca="1">_xll.Connector("TinyUrl.TinyUrl",DI938,0)</f>
        <v>#NAME?</v>
      </c>
      <c r="DM938" s="224" t="str">
        <f t="shared" si="508"/>
        <v>Evolv 100</v>
      </c>
      <c r="DN938" s="89" t="str">
        <f t="shared" si="509"/>
        <v xml:space="preserve"> LibertyEvolv 100186 Unisex</v>
      </c>
      <c r="DO938" s="227"/>
    </row>
    <row r="939" spans="2:119" ht="15.45" customHeight="1">
      <c r="B939" s="224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#VALUE!</v>
      </c>
      <c r="F939" s="43" t="b">
        <f>CL939&gt;Driver!$F$56</f>
        <v>0</v>
      </c>
      <c r="G939" s="43" t="b">
        <f>AND(CB939&gt;Driver!$F$55,CB939&lt;Driver!$G$55)</f>
        <v>0</v>
      </c>
      <c r="H939" s="43" t="e">
        <f t="shared" si="476"/>
        <v>#VALUE!</v>
      </c>
      <c r="I939" s="43">
        <f t="shared" si="477"/>
        <v>0</v>
      </c>
      <c r="J939" s="43" t="e">
        <f t="array" ref="J939">NOT(OR(($H$9:$H$1273=TRUE)*($I$9:$I$1273&gt;0)*($BT$9:$BT$1273=BT939)*($K$9:$K$1273&gt;K939)))</f>
        <v>#VALUE!</v>
      </c>
      <c r="K939" s="72">
        <f t="shared" si="478"/>
        <v>0.68723433474380435</v>
      </c>
      <c r="L939" s="72">
        <f t="shared" si="479"/>
        <v>0.935328337764886</v>
      </c>
      <c r="M939" s="72">
        <f t="shared" si="480"/>
        <v>0.43914033172272271</v>
      </c>
      <c r="N939" s="72">
        <f t="shared" si="481"/>
        <v>0.22733194207297791</v>
      </c>
      <c r="O939" s="72">
        <f t="shared" si="482"/>
        <v>0.28805473936969994</v>
      </c>
      <c r="P939" s="72">
        <f t="shared" si="483"/>
        <v>0.80203431372549028</v>
      </c>
      <c r="Q939" s="72"/>
      <c r="R939" s="72"/>
      <c r="S939" s="72">
        <f t="shared" si="484"/>
        <v>0.72552931368053819</v>
      </c>
      <c r="T939" s="72">
        <f t="shared" si="485"/>
        <v>0.9415221867314425</v>
      </c>
      <c r="U939" s="72">
        <f t="shared" si="486"/>
        <v>9.9999999999999978E-2</v>
      </c>
      <c r="V939" s="72">
        <f t="shared" si="487"/>
        <v>0.61399935936109196</v>
      </c>
      <c r="W939" s="72">
        <f t="shared" si="488"/>
        <v>0.97608996539792381</v>
      </c>
      <c r="X939" s="72">
        <f t="shared" si="489"/>
        <v>6.4671662235114002E-2</v>
      </c>
      <c r="Y939" s="72">
        <f t="shared" si="490"/>
        <v>0.56085966827727729</v>
      </c>
      <c r="Z939" s="72">
        <f t="shared" si="491"/>
        <v>0.77266805792702209</v>
      </c>
      <c r="AA939" s="72">
        <f t="shared" si="492"/>
        <v>0.71194526063030006</v>
      </c>
      <c r="AB939" s="72">
        <f t="shared" si="493"/>
        <v>0.19796568627450972</v>
      </c>
      <c r="AC939" s="72"/>
      <c r="AD939" s="72"/>
      <c r="AE939" s="72">
        <f t="shared" si="494"/>
        <v>0.27447068631946181</v>
      </c>
      <c r="AF939" s="72">
        <f t="shared" si="495"/>
        <v>5.8477813268557506E-2</v>
      </c>
      <c r="AG939" s="72">
        <f t="shared" si="496"/>
        <v>0.9</v>
      </c>
      <c r="AH939" s="72">
        <f t="shared" si="497"/>
        <v>0.38600064063890799</v>
      </c>
      <c r="AI939" s="72">
        <f t="shared" si="498"/>
        <v>2.3910034602076136E-2</v>
      </c>
      <c r="AJ939" s="72">
        <f>(AV939-Driver!$K$179)/(Driver!$L$179-Driver!$K$179)</f>
        <v>0.17532833776488599</v>
      </c>
      <c r="AK939" s="72">
        <f>(AW939-Driver!$K$180)/(Driver!$L$180-Driver!$K$180)</f>
        <v>0.36376429212900152</v>
      </c>
      <c r="AL939" s="72">
        <f>(AX939-Driver!$K$181)/(Driver!$L$181-Driver!$K$181)</f>
        <v>0.37266805792702207</v>
      </c>
      <c r="AM939" s="72">
        <f>(AY939-Driver!$K$182)/(Driver!$L$182-Driver!$K$182)</f>
        <v>0.92594526063030003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499"/>
        <v>3.6901370234703572</v>
      </c>
      <c r="AW939" s="70">
        <f t="shared" si="500"/>
        <v>36.525407811778202</v>
      </c>
      <c r="AX939" s="70">
        <f t="shared" si="501"/>
        <v>4.3540125213431988</v>
      </c>
      <c r="AY939" s="70">
        <f>IFERROR(Driver!$K$19/Data!BH939/Data!BI939*Data!BK939*Data!BL939,"")</f>
        <v>-0.45332548395069722</v>
      </c>
      <c r="AZ939" s="70">
        <f t="shared" si="502"/>
        <v>32.6247207743857</v>
      </c>
      <c r="BA939" s="70"/>
      <c r="BB939" s="70"/>
      <c r="BC939" s="70">
        <f t="shared" si="503"/>
        <v>39.17758007736532</v>
      </c>
      <c r="BD939" s="70">
        <f t="shared" si="504"/>
        <v>5.3954628368690409</v>
      </c>
      <c r="BE939" s="70">
        <f t="shared" si="505"/>
        <v>1</v>
      </c>
      <c r="BF939" s="70">
        <f t="shared" si="506"/>
        <v>1.5811292887695529</v>
      </c>
      <c r="BG939" s="70">
        <f t="shared" si="507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219</v>
      </c>
      <c r="BS939" s="8" t="s">
        <v>843</v>
      </c>
      <c r="BT939" s="9" t="s">
        <v>851</v>
      </c>
      <c r="BU939" s="10">
        <v>164</v>
      </c>
      <c r="BV939" s="9" t="s">
        <v>390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305</v>
      </c>
      <c r="CU939" s="9" t="s">
        <v>302</v>
      </c>
      <c r="CV939" s="10"/>
      <c r="CW939" s="10"/>
      <c r="CX939" t="e">
        <f>INDEX('Data_Price '!AS$2:AS$1266,MATCH(Data!$DN939,'Data_Price '!$BE$2:$BE$1266,0))</f>
        <v>#N/A</v>
      </c>
      <c r="CY939" t="e">
        <f>INDEX('Data_Price '!AT$2:AT$1266,MATCH(Data!$DN939,'Data_Price '!$BE$2:$BE$1266,0))</f>
        <v>#N/A</v>
      </c>
      <c r="CZ939" t="e">
        <f>INDEX('Data_Price '!AU$2:AU$1266,MATCH(Data!$DN939,'Data_Price '!$BE$2:$BE$1266,0))</f>
        <v>#N/A</v>
      </c>
      <c r="DA939" t="e">
        <f>INDEX('Data_Price '!AV$2:AV$1266,MATCH(Data!$DN939,'Data_Price '!$BE$2:$BE$1266,0))</f>
        <v>#N/A</v>
      </c>
      <c r="DB939" t="e">
        <f>INDEX('Data_Price '!AW$2:AW$1266,MATCH(Data!$DN939,'Data_Price '!$BE$2:$BE$1266,0))</f>
        <v>#N/A</v>
      </c>
      <c r="DC939" t="e">
        <f>INDEX('Data_Price '!AX$2:AX$1266,MATCH(Data!$DN939,'Data_Price '!$BE$2:$BE$1266,0))</f>
        <v>#N/A</v>
      </c>
      <c r="DD939" t="e">
        <f>INDEX('Data_Price '!AY$2:AY$1266,MATCH(Data!$DN939,'Data_Price '!$BE$2:$BE$1266,0))</f>
        <v>#N/A</v>
      </c>
      <c r="DE939" t="e">
        <f>INDEX('Data_Price '!AZ$2:AZ$1266,MATCH(Data!$DN939,'Data_Price '!$BE$2:$BE$1266,0))</f>
        <v>#N/A</v>
      </c>
      <c r="DF939" t="e">
        <f>INDEX('Data_Price '!BA$2:BA$1266,MATCH(Data!$DN939,'Data_Price '!$BE$2:$BE$1266,0))</f>
        <v>#N/A</v>
      </c>
      <c r="DG939" t="e">
        <f>INDEX('Data_Price '!BB$2:BB$1266,MATCH(Data!$DN939,'Data_Price '!$BE$2:$BE$1266,0))</f>
        <v>#N/A</v>
      </c>
      <c r="DH939" t="e">
        <f>INDEX('Data_Price '!BC$2:BC$1266,MATCH(Data!$DN939,'Data_Price '!$BE$2:$BE$1266,0))</f>
        <v>#N/A</v>
      </c>
      <c r="DI939" t="e">
        <f>INDEX('Data_Price '!BD$2:BD$1266,MATCH(Data!$DN939,'Data_Price '!$BE$2:$BE$1266,0))</f>
        <v>#N/A</v>
      </c>
      <c r="DJ939" s="89" t="e">
        <f ca="1">_xll.Connector("TinyUrl.TinyUrl",DA939,0)</f>
        <v>#NAME?</v>
      </c>
      <c r="DK939" s="89" t="e">
        <f ca="1">_xll.Connector("TinyUrl.TinyUrl",DE939,0)</f>
        <v>#NAME?</v>
      </c>
      <c r="DL939" s="89" t="e">
        <f ca="1">_xll.Connector("TinyUrl.TinyUrl",DI939,0)</f>
        <v>#NAME?</v>
      </c>
      <c r="DM939" s="224" t="str">
        <f t="shared" si="508"/>
        <v>Nela 96</v>
      </c>
      <c r="DN939" s="89" t="str">
        <f t="shared" si="509"/>
        <v xml:space="preserve"> StöckliNela 96164 Women's</v>
      </c>
      <c r="DO939" s="227" t="s">
        <v>986</v>
      </c>
    </row>
    <row r="940" spans="2:119" ht="15.45" customHeight="1">
      <c r="B940" s="224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#VALUE!</v>
      </c>
      <c r="F940" s="43" t="b">
        <f>CL940&gt;Driver!$F$56</f>
        <v>1</v>
      </c>
      <c r="G940" s="43" t="b">
        <f>AND(CB940&gt;Driver!$F$55,CB940&lt;Driver!$G$55)</f>
        <v>1</v>
      </c>
      <c r="H940" s="43" t="e">
        <f t="shared" si="476"/>
        <v>#VALUE!</v>
      </c>
      <c r="I940" s="43">
        <f t="shared" si="477"/>
        <v>0</v>
      </c>
      <c r="J940" s="43" t="e">
        <f t="array" ref="J940">NOT(OR(($H$9:$H$1273=TRUE)*($I$9:$I$1273&gt;0)*($BT$9:$BT$1273=BT940)*($K$9:$K$1273&gt;K940)))</f>
        <v>#VALUE!</v>
      </c>
      <c r="K940" s="72">
        <f t="shared" si="478"/>
        <v>0.50786373377462968</v>
      </c>
      <c r="L940" s="72">
        <f t="shared" si="479"/>
        <v>0.68911771815325107</v>
      </c>
      <c r="M940" s="72">
        <f t="shared" si="480"/>
        <v>0.3266097493960084</v>
      </c>
      <c r="N940" s="72">
        <f t="shared" si="481"/>
        <v>-0.10593815215329161</v>
      </c>
      <c r="O940" s="72">
        <f t="shared" si="482"/>
        <v>0.29635563563543432</v>
      </c>
      <c r="P940" s="72">
        <f t="shared" si="483"/>
        <v>0.78941176470588237</v>
      </c>
      <c r="Q940" s="72"/>
      <c r="R940" s="72"/>
      <c r="S940" s="72">
        <f t="shared" si="484"/>
        <v>0.75175236790666289</v>
      </c>
      <c r="T940" s="72">
        <f t="shared" si="485"/>
        <v>0.9936823982110583</v>
      </c>
      <c r="U940" s="72">
        <f t="shared" si="486"/>
        <v>0.91785476118111298</v>
      </c>
      <c r="V940" s="72">
        <f t="shared" si="487"/>
        <v>0.71912758160722956</v>
      </c>
      <c r="W940" s="72">
        <f t="shared" si="488"/>
        <v>0.98385930837081603</v>
      </c>
      <c r="X940" s="72">
        <f t="shared" si="489"/>
        <v>0.31088228184674893</v>
      </c>
      <c r="Y940" s="72">
        <f t="shared" si="490"/>
        <v>0.6733902506039916</v>
      </c>
      <c r="Z940" s="72">
        <f t="shared" si="491"/>
        <v>1.1059381521532916</v>
      </c>
      <c r="AA940" s="72">
        <f t="shared" si="492"/>
        <v>0.70364436436456568</v>
      </c>
      <c r="AB940" s="72">
        <f t="shared" si="493"/>
        <v>0.21058823529411763</v>
      </c>
      <c r="AC940" s="72"/>
      <c r="AD940" s="72"/>
      <c r="AE940" s="72">
        <f t="shared" si="494"/>
        <v>0.24824763209333717</v>
      </c>
      <c r="AF940" s="72">
        <f t="shared" si="495"/>
        <v>6.3176017889417097E-3</v>
      </c>
      <c r="AG940" s="72">
        <f t="shared" si="496"/>
        <v>8.2145238818887023E-2</v>
      </c>
      <c r="AH940" s="72">
        <f t="shared" si="497"/>
        <v>0.2808724183927705</v>
      </c>
      <c r="AI940" s="72">
        <f t="shared" si="498"/>
        <v>1.6140691629183961E-2</v>
      </c>
      <c r="AJ940" s="72">
        <f>(AV940-Driver!$K$179)/(Driver!$L$179-Driver!$K$179)</f>
        <v>0.55088228184674892</v>
      </c>
      <c r="AK940" s="72">
        <f>(AW940-Driver!$K$180)/(Driver!$L$180-Driver!$K$180)</f>
        <v>0.40568170737611653</v>
      </c>
      <c r="AL940" s="72">
        <f>(AX940-Driver!$K$181)/(Driver!$L$181-Driver!$K$181)</f>
        <v>0.70593815215329159</v>
      </c>
      <c r="AM940" s="72">
        <f>(AY940-Driver!$K$182)/(Driver!$L$182-Driver!$K$182)</f>
        <v>0.91764436436456565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499"/>
        <v>11.594424094424097</v>
      </c>
      <c r="AW940" s="70">
        <f t="shared" si="500"/>
        <v>40.624434321827309</v>
      </c>
      <c r="AX940" s="70">
        <f t="shared" si="501"/>
        <v>7.3534433693796242</v>
      </c>
      <c r="AY940" s="70">
        <f>IFERROR(Driver!$K$19/Data!BH940/Data!BI940*Data!BK940*Data!BL940,"")</f>
        <v>-0.50413935283898936</v>
      </c>
      <c r="AZ940" s="70">
        <f t="shared" si="502"/>
        <v>33.775130305286673</v>
      </c>
      <c r="BA940" s="70"/>
      <c r="BB940" s="70"/>
      <c r="BC940" s="70">
        <f t="shared" si="503"/>
        <v>52.779660604171596</v>
      </c>
      <c r="BD940" s="70">
        <f t="shared" si="504"/>
        <v>11.129742258775945</v>
      </c>
      <c r="BE940" s="70">
        <f t="shared" si="505"/>
        <v>1.8029964837202726E-2</v>
      </c>
      <c r="BF940" s="70">
        <f t="shared" si="506"/>
        <v>13.45462342390949</v>
      </c>
      <c r="BG940" s="70">
        <f t="shared" si="507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219</v>
      </c>
      <c r="BS940" s="8" t="s">
        <v>533</v>
      </c>
      <c r="BT940" s="9" t="s">
        <v>535</v>
      </c>
      <c r="BU940" s="10">
        <v>182</v>
      </c>
      <c r="BV940" s="9" t="s">
        <v>222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301</v>
      </c>
      <c r="CU940" s="10"/>
      <c r="CV940" s="10"/>
      <c r="CW940" s="10"/>
      <c r="CX940" t="str">
        <f>INDEX('Data_Price '!AS$2:AS$1266,MATCH(Data!$DN940,'Data_Price '!$BE$2:$BE$1266,0))</f>
        <v>Dynastar M-Free 108 Skis</v>
      </c>
      <c r="CY940" t="str">
        <f>INDEX('Data_Price '!AT$2:AT$1266,MATCH(Data!$DN940,'Data_Price '!$BE$2:$BE$1266,0))</f>
        <v>The Locals Sale</v>
      </c>
      <c r="CZ940">
        <f>INDEX('Data_Price '!AU$2:AU$1266,MATCH(Data!$DN940,'Data_Price '!$BE$2:$BE$1266,0))</f>
        <v>567</v>
      </c>
      <c r="DA940" t="str">
        <f>INDEX('Data_Price '!AV$2:AV$1266,MATCH(Data!$DN940,'Data_Price '!$BE$2:$BE$1266,0))</f>
        <v>https://www.google.com/url?url=https://www.localssale.com/products/dynastar-m-free-108-skis%3Fvariant%3D39521252474958%26currency%3DUSD%26utm_medium%3Dproduct_sync%26utm_source%3Dgoogle%26utm_content%3Dsag_organic%26utm_campaign%3Dsag_organic&amp;rct=j&amp;q=&amp;esrc=s&amp;sa=U&amp;ved=0ahUKEwjGlu2q0KP2AhWXlGoFHSArDpkQ2SkIRQ&amp;usg=AOvVaw1Ztcf9tvuQ_n2Ff2QqPgIC</v>
      </c>
      <c r="DB940" t="str">
        <f>INDEX('Data_Price '!AW$2:AW$1266,MATCH(Data!$DN940,'Data_Price '!$BE$2:$BE$1266,0))</f>
        <v>Dynastar M-Free 108 Skis - 2021</v>
      </c>
      <c r="DC940" t="str">
        <f>INDEX('Data_Price '!AX$2:AX$1266,MATCH(Data!$DN940,'Data_Price '!$BE$2:$BE$1266,0))</f>
        <v>Cole Sport</v>
      </c>
      <c r="DD940">
        <f>INDEX('Data_Price '!AY$2:AY$1266,MATCH(Data!$DN940,'Data_Price '!$BE$2:$BE$1266,0))</f>
        <v>699.95</v>
      </c>
      <c r="DE940" t="str">
        <f>INDEX('Data_Price '!AZ$2:AZ$1266,MATCH(Data!$DN940,'Data_Price '!$BE$2:$BE$1266,0))</f>
        <v>https://www.google.com/url?url=https://www.colesport.com/dynastar-m-free-108-skis/%3Fsku%3D232742&amp;rct=j&amp;q=&amp;esrc=s&amp;sa=U&amp;ved=0ahUKEwjGlu2q0KP2AhWXlGoFHSArDpkQ2SkISw&amp;usg=AOvVaw3UUTZLbvegqrNYRgDJV1uN</v>
      </c>
      <c r="DF940" t="str">
        <f>INDEX('Data_Price '!BA$2:BA$1266,MATCH(Data!$DN940,'Data_Price '!$BE$2:$BE$1266,0))</f>
        <v>2022 Dynastar M-Free 108 Ski w/ Marker Griffon 13 Bindings - 182| Ski Essentials</v>
      </c>
      <c r="DG940" t="str">
        <f>INDEX('Data_Price '!BB$2:BB$1266,MATCH(Data!$DN940,'Data_Price '!$BE$2:$BE$1266,0))</f>
        <v>SkiEssentials.com</v>
      </c>
      <c r="DH940">
        <f>INDEX('Data_Price '!BC$2:BC$1266,MATCH(Data!$DN940,'Data_Price '!$BE$2:$BE$1266,0))</f>
        <v>734.96</v>
      </c>
      <c r="DI940" t="str">
        <f>INDEX('Data_Price '!BD$2:BD$1266,MATCH(Data!$DN940,'Data_Price '!$BE$2:$BE$1266,0))</f>
        <v>https://www.google.com/url?url=https://www.skiessentials.com/2022-dynastar-m-free-108-ski-w-marker-griffon-13-bindings.html%23size%3D22403&amp;rct=j&amp;q=&amp;esrc=s&amp;sa=U&amp;ved=0ahUKEwjGlu2q0KP2AhWXlGoFHSArDpkQsDwISA&amp;usg=AOvVaw3dp8Y54Oim6YgC1qlsNJZt</v>
      </c>
      <c r="DJ940" s="89" t="e">
        <f ca="1">_xll.Connector("TinyUrl.TinyUrl",DA940,0)</f>
        <v>#NAME?</v>
      </c>
      <c r="DK940" s="89" t="e">
        <f ca="1">_xll.Connector("TinyUrl.TinyUrl",DE940,0)</f>
        <v>#NAME?</v>
      </c>
      <c r="DL940" s="89" t="e">
        <f ca="1">_xll.Connector("TinyUrl.TinyUrl",DI940,0)</f>
        <v>#NAME?</v>
      </c>
      <c r="DM940" s="224" t="str">
        <f t="shared" si="508"/>
        <v>M-Free 108</v>
      </c>
      <c r="DN940" s="89" t="str">
        <f t="shared" si="509"/>
        <v xml:space="preserve"> DynastarM-Free 108182 Unisex</v>
      </c>
      <c r="DO940" s="227" t="s">
        <v>1036</v>
      </c>
    </row>
    <row r="941" spans="2:119" ht="15.45" customHeight="1">
      <c r="B941" s="224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#VALUE!</v>
      </c>
      <c r="F941" s="43" t="b">
        <f>CL941&gt;Driver!$F$56</f>
        <v>0</v>
      </c>
      <c r="G941" s="43" t="b">
        <f>AND(CB941&gt;Driver!$F$55,CB941&lt;Driver!$G$55)</f>
        <v>0</v>
      </c>
      <c r="H941" s="43" t="e">
        <f t="shared" si="476"/>
        <v>#VALUE!</v>
      </c>
      <c r="I941" s="43">
        <f t="shared" si="477"/>
        <v>0</v>
      </c>
      <c r="J941" s="43" t="e">
        <f t="array" ref="J941">NOT(OR(($H$9:$H$1273=TRUE)*($I$9:$I$1273&gt;0)*($BT$9:$BT$1273=BT941)*($K$9:$K$1273&gt;K941)))</f>
        <v>#VALUE!</v>
      </c>
      <c r="K941" s="72">
        <f t="shared" si="478"/>
        <v>0.71876612269974993</v>
      </c>
      <c r="L941" s="72">
        <f t="shared" si="479"/>
        <v>0.88287486906776247</v>
      </c>
      <c r="M941" s="72">
        <f t="shared" si="480"/>
        <v>0.55465737633173751</v>
      </c>
      <c r="N941" s="72">
        <f t="shared" si="481"/>
        <v>0.37531145260228915</v>
      </c>
      <c r="O941" s="72">
        <f t="shared" si="482"/>
        <v>0.29596459796155083</v>
      </c>
      <c r="P941" s="72">
        <f t="shared" si="483"/>
        <v>0.99269607843137253</v>
      </c>
      <c r="Q941" s="72"/>
      <c r="R941" s="72"/>
      <c r="S941" s="72">
        <f t="shared" si="484"/>
        <v>0.67224116324167005</v>
      </c>
      <c r="T941" s="72">
        <f t="shared" si="485"/>
        <v>0.95082204882277466</v>
      </c>
      <c r="U941" s="72">
        <f t="shared" si="486"/>
        <v>0.97565458839968622</v>
      </c>
      <c r="V941" s="72">
        <f t="shared" si="487"/>
        <v>0.74553777127205945</v>
      </c>
      <c r="W941" s="72">
        <f t="shared" si="488"/>
        <v>0.92953598221728262</v>
      </c>
      <c r="X941" s="72">
        <f t="shared" si="489"/>
        <v>0.11712513093223755</v>
      </c>
      <c r="Y941" s="72">
        <f t="shared" si="490"/>
        <v>0.44534262366826249</v>
      </c>
      <c r="Z941" s="72">
        <f t="shared" si="491"/>
        <v>0.62468854739771085</v>
      </c>
      <c r="AA941" s="72">
        <f t="shared" si="492"/>
        <v>0.70403540203844917</v>
      </c>
      <c r="AB941" s="72">
        <f t="shared" si="493"/>
        <v>7.3039215686274972E-3</v>
      </c>
      <c r="AC941" s="72"/>
      <c r="AD941" s="72"/>
      <c r="AE941" s="72">
        <f t="shared" si="494"/>
        <v>0.32775883675832995</v>
      </c>
      <c r="AF941" s="72">
        <f t="shared" si="495"/>
        <v>4.9177951177225308E-2</v>
      </c>
      <c r="AG941" s="72">
        <f t="shared" si="496"/>
        <v>2.4345411600313741E-2</v>
      </c>
      <c r="AH941" s="72">
        <f t="shared" si="497"/>
        <v>0.25446222872794055</v>
      </c>
      <c r="AI941" s="72">
        <f t="shared" si="498"/>
        <v>7.0464017782717409E-2</v>
      </c>
      <c r="AJ941" s="72">
        <f>(AV941-Driver!$K$179)/(Driver!$L$179-Driver!$K$179)</f>
        <v>0.12287486906776245</v>
      </c>
      <c r="AK941" s="72">
        <f>(AW941-Driver!$K$180)/(Driver!$L$180-Driver!$K$180)</f>
        <v>0.1583370313788833</v>
      </c>
      <c r="AL941" s="72">
        <f>(AX941-Driver!$K$181)/(Driver!$L$181-Driver!$K$181)</f>
        <v>0.22468854739771077</v>
      </c>
      <c r="AM941" s="72">
        <f>(AY941-Driver!$K$182)/(Driver!$L$182-Driver!$K$182)</f>
        <v>0.91803540203844913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499"/>
        <v>2.5861484194817526</v>
      </c>
      <c r="AW941" s="70">
        <f t="shared" si="500"/>
        <v>16.437055924206636</v>
      </c>
      <c r="AX941" s="70">
        <f t="shared" si="501"/>
        <v>3.0221969265793969</v>
      </c>
      <c r="AY941" s="70">
        <f>IFERROR(Driver!$K$19/Data!BH941/Data!BI941*Data!BK941*Data!BL941,"")</f>
        <v>-0.50174561890291791</v>
      </c>
      <c r="AZ941" s="70">
        <f t="shared" si="502"/>
        <v>13.916604616530156</v>
      </c>
      <c r="BA941" s="70"/>
      <c r="BB941" s="70"/>
      <c r="BC941" s="70">
        <f t="shared" si="503"/>
        <v>11.53664599151265</v>
      </c>
      <c r="BD941" s="70">
        <f t="shared" si="504"/>
        <v>6.2184841535713913</v>
      </c>
      <c r="BE941" s="70">
        <f t="shared" si="505"/>
        <v>7.5819481217164988E-2</v>
      </c>
      <c r="BF941" s="70">
        <f t="shared" si="506"/>
        <v>16.437468804468686</v>
      </c>
      <c r="BG941" s="70">
        <f t="shared" si="507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219</v>
      </c>
      <c r="BS941" s="8" t="s">
        <v>710</v>
      </c>
      <c r="BT941" s="9" t="s">
        <v>715</v>
      </c>
      <c r="BU941" s="10">
        <v>158</v>
      </c>
      <c r="BV941" s="9" t="s">
        <v>390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305</v>
      </c>
      <c r="CU941" s="9" t="s">
        <v>302</v>
      </c>
      <c r="CV941" s="10"/>
      <c r="CW941" s="10"/>
      <c r="CX941" t="str">
        <f>INDEX('Data_Price '!AS$2:AS$1266,MATCH(Data!$DN941,'Data_Price '!$BE$2:$BE$1266,0))</f>
        <v>Liberty Skis Women ' S Genesis 90 Ski</v>
      </c>
      <c r="CY941" t="str">
        <f>INDEX('Data_Price '!AT$2:AT$1266,MATCH(Data!$DN941,'Data_Price '!$BE$2:$BE$1266,0))</f>
        <v>SkiEssentials.com</v>
      </c>
      <c r="CZ941">
        <f>INDEX('Data_Price '!AU$2:AU$1266,MATCH(Data!$DN941,'Data_Price '!$BE$2:$BE$1266,0))</f>
        <v>397.49</v>
      </c>
      <c r="DA941" t="str">
        <f>INDEX('Data_Price '!AV$2:AV$1266,MATCH(Data!$DN941,'Data_Price '!$BE$2:$BE$1266,0))</f>
        <v>https://www.google.com/url?url=https://www.skiessentials.com/2022-liberty-genesis-90-women-s-skis.html&amp;rct=j&amp;q=&amp;esrc=s&amp;sa=U&amp;ved=0ahUKEwi1wpqr0KP2AhUEmWoFHZWBAWQQsDwIVg&amp;usg=AOvVaw0BWy03syHNKc_o8iChDWno</v>
      </c>
      <c r="DB941" t="str">
        <f>INDEX('Data_Price '!AW$2:AW$1266,MATCH(Data!$DN941,'Data_Price '!$BE$2:$BE$1266,0))</f>
        <v>Liberty Skis Women ' S Genesis 90 Ski</v>
      </c>
      <c r="DC941" t="str">
        <f>INDEX('Data_Price '!AX$2:AX$1266,MATCH(Data!$DN941,'Data_Price '!$BE$2:$BE$1266,0))</f>
        <v>SkiEssentials.com</v>
      </c>
      <c r="DD941">
        <f>INDEX('Data_Price '!AY$2:AY$1266,MATCH(Data!$DN941,'Data_Price '!$BE$2:$BE$1266,0))</f>
        <v>397.49</v>
      </c>
      <c r="DE941" t="str">
        <f>INDEX('Data_Price '!AZ$2:AZ$1266,MATCH(Data!$DN941,'Data_Price '!$BE$2:$BE$1266,0))</f>
        <v>https://www.google.com/url?q=https://www.skiessentials.com/2022-liberty-genesis-90-women-s-skis.html&amp;sa=U&amp;ved=0ahUKEwi5qt6r0KP2AhUDmGoFHTKlDnoQ2ykIFw&amp;usg=AOvVaw2UU0Jh7jFBrRGlDX-4fi2K</v>
      </c>
      <c r="DF941" t="str">
        <f>INDEX('Data_Price '!BA$2:BA$1266,MATCH(Data!$DN941,'Data_Price '!$BE$2:$BE$1266,0))</f>
        <v>'21 Liberty Genesis 90 Skis 158cm</v>
      </c>
      <c r="DG941" t="str">
        <f>INDEX('Data_Price '!BB$2:BB$1266,MATCH(Data!$DN941,'Data_Price '!$BE$2:$BE$1266,0))</f>
        <v>Al's Ski Equipment Barn</v>
      </c>
      <c r="DH941">
        <f>INDEX('Data_Price '!BC$2:BC$1266,MATCH(Data!$DN941,'Data_Price '!$BE$2:$BE$1266,0))</f>
        <v>399.95</v>
      </c>
      <c r="DI941" t="str">
        <f>INDEX('Data_Price '!BD$2:BD$1266,MATCH(Data!$DN941,'Data_Price '!$BE$2:$BE$1266,0))</f>
        <v>https://www.google.com/url?url=https://www.untracked.com/p7439c92b101lr-Froogle-21_liberty_genesis_90_skis_w_tyrolia_attack2_11_gw_bindings.html%23chsku771227&amp;rct=j&amp;q=&amp;esrc=s&amp;sa=U&amp;ved=0ahUKEwi1wpqr0KP2AhUEmWoFHZWBAWQQ2SkIWg&amp;usg=AOvVaw1LxkRgb7P3RINV9MN-x1g4</v>
      </c>
      <c r="DJ941" s="89" t="e">
        <f ca="1">_xll.Connector("TinyUrl.TinyUrl",DA941,0)</f>
        <v>#NAME?</v>
      </c>
      <c r="DK941" s="89" t="e">
        <f ca="1">_xll.Connector("TinyUrl.TinyUrl",DE941,0)</f>
        <v>#NAME?</v>
      </c>
      <c r="DL941" s="89" t="e">
        <f ca="1">_xll.Connector("TinyUrl.TinyUrl",DI941,0)</f>
        <v>#NAME?</v>
      </c>
      <c r="DM941" s="224" t="str">
        <f t="shared" si="508"/>
        <v>Genesis 90</v>
      </c>
      <c r="DN941" s="89" t="str">
        <f t="shared" si="509"/>
        <v xml:space="preserve"> LibertyGenesis 90158 Women's</v>
      </c>
      <c r="DO941" s="227"/>
    </row>
    <row r="942" spans="2:119" ht="15.45" customHeight="1">
      <c r="B942" s="224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#VALUE!</v>
      </c>
      <c r="F942" s="43" t="b">
        <f>CL942&gt;Driver!$F$56</f>
        <v>0</v>
      </c>
      <c r="G942" s="43" t="b">
        <f>AND(CB942&gt;Driver!$F$55,CB942&lt;Driver!$G$55)</f>
        <v>0</v>
      </c>
      <c r="H942" s="43" t="e">
        <f t="shared" si="476"/>
        <v>#VALUE!</v>
      </c>
      <c r="I942" s="43">
        <f t="shared" si="477"/>
        <v>0</v>
      </c>
      <c r="J942" s="43" t="e">
        <f t="array" ref="J942">NOT(OR(($H$9:$H$1273=TRUE)*($I$9:$I$1273&gt;0)*($BT$9:$BT$1273=BT942)*($K$9:$K$1273&gt;K942)))</f>
        <v>#VALUE!</v>
      </c>
      <c r="K942" s="72">
        <f t="shared" si="478"/>
        <v>0.63430503095187196</v>
      </c>
      <c r="L942" s="72">
        <f t="shared" si="479"/>
        <v>0.93760696156635248</v>
      </c>
      <c r="M942" s="72">
        <f t="shared" si="480"/>
        <v>0.33100310033739155</v>
      </c>
      <c r="N942" s="72">
        <f t="shared" si="481"/>
        <v>0.10528046543982794</v>
      </c>
      <c r="O942" s="72">
        <f t="shared" si="482"/>
        <v>0.31449354145469943</v>
      </c>
      <c r="P942" s="72">
        <f t="shared" si="483"/>
        <v>0.57323529411764718</v>
      </c>
      <c r="Q942" s="72"/>
      <c r="R942" s="72"/>
      <c r="S942" s="72">
        <f t="shared" si="484"/>
        <v>0.84417715973070973</v>
      </c>
      <c r="T942" s="72">
        <f t="shared" si="485"/>
        <v>0.96084815499056908</v>
      </c>
      <c r="U942" s="72">
        <f t="shared" si="486"/>
        <v>0.81754755861893014</v>
      </c>
      <c r="V942" s="72">
        <f t="shared" si="487"/>
        <v>0.62126768679158018</v>
      </c>
      <c r="W942" s="72">
        <f t="shared" si="488"/>
        <v>0.97038419368889017</v>
      </c>
      <c r="X942" s="72">
        <f t="shared" si="489"/>
        <v>6.2393038433647574E-2</v>
      </c>
      <c r="Y942" s="72">
        <f t="shared" si="490"/>
        <v>0.66899689966260845</v>
      </c>
      <c r="Z942" s="72">
        <f t="shared" si="491"/>
        <v>0.89471953456017206</v>
      </c>
      <c r="AA942" s="72">
        <f t="shared" si="492"/>
        <v>0.68550645854530057</v>
      </c>
      <c r="AB942" s="72">
        <f t="shared" si="493"/>
        <v>0.42676470588235282</v>
      </c>
      <c r="AC942" s="72"/>
      <c r="AD942" s="72"/>
      <c r="AE942" s="72">
        <f t="shared" si="494"/>
        <v>0.15582284026929022</v>
      </c>
      <c r="AF942" s="72">
        <f t="shared" si="495"/>
        <v>3.9151845009430947E-2</v>
      </c>
      <c r="AG942" s="72">
        <f t="shared" si="496"/>
        <v>0.18245244138106984</v>
      </c>
      <c r="AH942" s="72">
        <f t="shared" si="497"/>
        <v>0.37873231320841982</v>
      </c>
      <c r="AI942" s="72">
        <f t="shared" si="498"/>
        <v>2.9615806311109782E-2</v>
      </c>
      <c r="AJ942" s="72">
        <f>(AV942-Driver!$K$179)/(Driver!$L$179-Driver!$K$179)</f>
        <v>0.30239303843364757</v>
      </c>
      <c r="AK942" s="72">
        <f>(AW942-Driver!$K$180)/(Driver!$L$180-Driver!$K$180)</f>
        <v>0.58658461489868963</v>
      </c>
      <c r="AL942" s="72">
        <f>(AX942-Driver!$K$181)/(Driver!$L$181-Driver!$K$181)</f>
        <v>0.49471953456017204</v>
      </c>
      <c r="AM942" s="72">
        <f>(AY942-Driver!$K$182)/(Driver!$L$182-Driver!$K$182)</f>
        <v>0.89950645854530054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499"/>
        <v>6.364468864468865</v>
      </c>
      <c r="AW942" s="70">
        <f t="shared" si="500"/>
        <v>58.314595065482045</v>
      </c>
      <c r="AX942" s="70">
        <f t="shared" si="501"/>
        <v>5.4524758110415483</v>
      </c>
      <c r="AY942" s="70">
        <f>IFERROR(Driver!$K$19/Data!BH942/Data!BI942*Data!BK942*Data!BL942,"")</f>
        <v>-0.6151703955967307</v>
      </c>
      <c r="AZ942" s="70">
        <f t="shared" si="502"/>
        <v>53.477289650037228</v>
      </c>
      <c r="BA942" s="70"/>
      <c r="BB942" s="70"/>
      <c r="BC942" s="70">
        <f t="shared" si="503"/>
        <v>100.72104265003343</v>
      </c>
      <c r="BD942" s="70">
        <f t="shared" si="504"/>
        <v>14.035514604952878</v>
      </c>
      <c r="BE942" s="70">
        <f t="shared" si="505"/>
        <v>0.28258044378918568</v>
      </c>
      <c r="BF942" s="70">
        <f t="shared" si="506"/>
        <v>2.4020358091530301</v>
      </c>
      <c r="BG942" s="70">
        <f t="shared" si="507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219</v>
      </c>
      <c r="BS942" s="8" t="s">
        <v>405</v>
      </c>
      <c r="BT942" s="9" t="s">
        <v>421</v>
      </c>
      <c r="BU942" s="10">
        <v>180</v>
      </c>
      <c r="BV942" s="9" t="s">
        <v>222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305</v>
      </c>
      <c r="CU942" s="10"/>
      <c r="CV942" s="10"/>
      <c r="CW942" s="10"/>
      <c r="CX942" t="str">
        <f>INDEX('Data_Price '!AS$2:AS$1266,MATCH(Data!$DN942,'Data_Price '!$BE$2:$BE$1266,0))</f>
        <v>Armada Declivity 92 Ti</v>
      </c>
      <c r="CY942" t="str">
        <f>INDEX('Data_Price '!AT$2:AT$1266,MATCH(Data!$DN942,'Data_Price '!$BE$2:$BE$1266,0))</f>
        <v>BlueZone Sports</v>
      </c>
      <c r="CZ942">
        <f>INDEX('Data_Price '!AU$2:AU$1266,MATCH(Data!$DN942,'Data_Price '!$BE$2:$BE$1266,0))</f>
        <v>389.97</v>
      </c>
      <c r="DA942" t="str">
        <f>INDEX('Data_Price '!AV$2:AV$1266,MATCH(Data!$DN942,'Data_Price '!$BE$2:$BE$1266,0))</f>
        <v>https://www.google.com/url?q=https://www.bluezonesports.com/armada/armada-declivity-92-ti-skis-mens-2022-38892&amp;sa=U&amp;ved=0ahUKEwipyOes0KP2AhX7k2oFHVI5D5kQ2ykIGg&amp;usg=AOvVaw3eVzzUzfIGlifI5r2QOnsm</v>
      </c>
      <c r="DB942" t="str">
        <f>INDEX('Data_Price '!AW$2:AW$1266,MATCH(Data!$DN942,'Data_Price '!$BE$2:$BE$1266,0))</f>
        <v>Armada Declivity 92 Ti Skis 180cm, Blue/Green, Ski Only, 2022</v>
      </c>
      <c r="DC942" t="str">
        <f>INDEX('Data_Price '!AX$2:AX$1266,MATCH(Data!$DN942,'Data_Price '!$BE$2:$BE$1266,0))</f>
        <v>Absolute-Snow.co.uk</v>
      </c>
      <c r="DD942">
        <f>INDEX('Data_Price '!AY$2:AY$1266,MATCH(Data!$DN942,'Data_Price '!$BE$2:$BE$1266,0))</f>
        <v>635.4</v>
      </c>
      <c r="DE942" t="str">
        <f>INDEX('Data_Price '!AZ$2:AZ$1266,MATCH(Data!$DN942,'Data_Price '!$BE$2:$BE$1266,0))</f>
        <v>https://www.google.com/url?url=https://www.absolute-snow.co.uk/V/Armada_Declivity_92_Ti_Ski_Only_Skis_180cm_BlueGreen-(265428)%3Fcurr%3DUSD%26deliverycountry%3DUSA&amp;rct=j&amp;q=&amp;esrc=s&amp;sa=U&amp;ved=0ahUKEwj_xLOs0KP2AhUOlmoFHYWXBJUQ2SkIOA&amp;usg=AOvVaw2uS-Rjf8jooCvfcOLXoBU2</v>
      </c>
      <c r="DF942" t="str">
        <f>INDEX('Data_Price '!BA$2:BA$1266,MATCH(Data!$DN942,'Data_Price '!$BE$2:$BE$1266,0))</f>
        <v>Armada Declivity 92 Ti</v>
      </c>
      <c r="DG942" t="str">
        <f>INDEX('Data_Price '!BB$2:BB$1266,MATCH(Data!$DN942,'Data_Price '!$BE$2:$BE$1266,0))</f>
        <v>Powder7 Ski Shop</v>
      </c>
      <c r="DH942">
        <f>INDEX('Data_Price '!BC$2:BC$1266,MATCH(Data!$DN942,'Data_Price '!$BE$2:$BE$1266,0))</f>
        <v>649.95000000000005</v>
      </c>
      <c r="DI942" t="str">
        <f>INDEX('Data_Price '!BD$2:BD$1266,MATCH(Data!$DN942,'Data_Price '!$BE$2:$BE$1266,0))</f>
        <v>https://www.google.com/url?url=https://www.powder7.com/Armada-Declivity-92-Ti-Skis-180cm-New-Flat-2022/for-sale%3Futm_source%3Dfeed%26utm_medium%3Dfree&amp;rct=j&amp;q=&amp;esrc=s&amp;sa=U&amp;ved=0ahUKEwj_xLOs0KP2AhUOlmoFHYWXBJUQsDwINA&amp;usg=AOvVaw1Ni-SdEH6kFSrufnq984JD</v>
      </c>
      <c r="DJ942" s="89" t="e">
        <f ca="1">_xll.Connector("TinyUrl.TinyUrl",DA942,0)</f>
        <v>#NAME?</v>
      </c>
      <c r="DK942" s="89" t="e">
        <f ca="1">_xll.Connector("TinyUrl.TinyUrl",DE942,0)</f>
        <v>#NAME?</v>
      </c>
      <c r="DL942" s="89" t="e">
        <f ca="1">_xll.Connector("TinyUrl.TinyUrl",DI942,0)</f>
        <v>#NAME?</v>
      </c>
      <c r="DM942" s="224" t="str">
        <f t="shared" si="508"/>
        <v>Declivity 92 Ti</v>
      </c>
      <c r="DN942" s="89" t="str">
        <f t="shared" si="509"/>
        <v xml:space="preserve"> ArmadaDeclivity 92 Ti180 Unisex</v>
      </c>
      <c r="DO942" s="227" t="s">
        <v>955</v>
      </c>
    </row>
    <row r="943" spans="2:119" ht="15.45" customHeight="1">
      <c r="B943" s="224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#VALUE!</v>
      </c>
      <c r="F943" s="43" t="b">
        <f>CL943&gt;Driver!$F$56</f>
        <v>0</v>
      </c>
      <c r="G943" s="43" t="b">
        <f>AND(CB943&gt;Driver!$F$55,CB943&lt;Driver!$G$55)</f>
        <v>0</v>
      </c>
      <c r="H943" s="43" t="e">
        <f t="shared" si="476"/>
        <v>#VALUE!</v>
      </c>
      <c r="I943" s="43">
        <f t="shared" si="477"/>
        <v>0</v>
      </c>
      <c r="J943" s="43" t="e">
        <f t="array" ref="J943">NOT(OR(($H$9:$H$1273=TRUE)*($I$9:$I$1273&gt;0)*($BT$9:$BT$1273=BT943)*($K$9:$K$1273&gt;K943)))</f>
        <v>#VALUE!</v>
      </c>
      <c r="K943" s="72">
        <f t="shared" si="478"/>
        <v>0.67328301576813021</v>
      </c>
      <c r="L943" s="72">
        <f t="shared" si="479"/>
        <v>0.85411006365321085</v>
      </c>
      <c r="M943" s="72">
        <f t="shared" si="480"/>
        <v>0.49245596788304968</v>
      </c>
      <c r="N943" s="72">
        <f t="shared" si="481"/>
        <v>0.26780497059381514</v>
      </c>
      <c r="O943" s="72">
        <f t="shared" si="482"/>
        <v>0.25175247553899405</v>
      </c>
      <c r="P943" s="72">
        <f t="shared" si="483"/>
        <v>0.95781045751633986</v>
      </c>
      <c r="Q943" s="72"/>
      <c r="R943" s="72"/>
      <c r="S943" s="72">
        <f t="shared" si="484"/>
        <v>0.66191656166194357</v>
      </c>
      <c r="T943" s="72">
        <f t="shared" si="485"/>
        <v>0.72396760593967824</v>
      </c>
      <c r="U943" s="72">
        <f t="shared" si="486"/>
        <v>0.7398306704227906</v>
      </c>
      <c r="V943" s="72">
        <f t="shared" si="487"/>
        <v>0.65472337545341441</v>
      </c>
      <c r="W943" s="72">
        <f t="shared" si="488"/>
        <v>0.99309792273269104</v>
      </c>
      <c r="X943" s="72">
        <f t="shared" si="489"/>
        <v>0.14588993634678915</v>
      </c>
      <c r="Y943" s="72">
        <f t="shared" si="490"/>
        <v>0.50754403211695032</v>
      </c>
      <c r="Z943" s="72">
        <f t="shared" si="491"/>
        <v>0.73219502940618486</v>
      </c>
      <c r="AA943" s="72">
        <f t="shared" si="492"/>
        <v>0.74824752446100595</v>
      </c>
      <c r="AB943" s="72">
        <f t="shared" si="493"/>
        <v>4.2189542483660164E-2</v>
      </c>
      <c r="AC943" s="72"/>
      <c r="AD943" s="72"/>
      <c r="AE943" s="72">
        <f t="shared" si="494"/>
        <v>0.33808343833805649</v>
      </c>
      <c r="AF943" s="72">
        <f t="shared" si="495"/>
        <v>0.27603239406032176</v>
      </c>
      <c r="AG943" s="72">
        <f t="shared" si="496"/>
        <v>0.2601693295772094</v>
      </c>
      <c r="AH943" s="72">
        <f t="shared" si="497"/>
        <v>0.34527662454658559</v>
      </c>
      <c r="AI943" s="72">
        <f t="shared" si="498"/>
        <v>6.9020772673089384E-3</v>
      </c>
      <c r="AJ943" s="72">
        <f>(AV943-Driver!$K$179)/(Driver!$L$179-Driver!$K$179)</f>
        <v>9.411006365321084E-2</v>
      </c>
      <c r="AK943" s="72">
        <f>(AW943-Driver!$K$180)/(Driver!$L$180-Driver!$K$180)</f>
        <v>0.13848547983839721</v>
      </c>
      <c r="AL943" s="72">
        <f>(AX943-Driver!$K$181)/(Driver!$L$181-Driver!$K$181)</f>
        <v>0.33219502940618484</v>
      </c>
      <c r="AM943" s="72">
        <f>(AY943-Driver!$K$182)/(Driver!$L$182-Driver!$K$182)</f>
        <v>0.96224752446100592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499"/>
        <v>1.9807353140686472</v>
      </c>
      <c r="AW943" s="70">
        <f t="shared" si="500"/>
        <v>14.495809414841792</v>
      </c>
      <c r="AX943" s="70">
        <f t="shared" si="501"/>
        <v>3.9897552646556633</v>
      </c>
      <c r="AY943" s="70">
        <f>IFERROR(Driver!$K$19/Data!BH943/Data!BI943*Data!BK943*Data!BL943,"")</f>
        <v>-0.23110147155623822</v>
      </c>
      <c r="AZ943" s="70">
        <f t="shared" si="502"/>
        <v>10.737155621742367</v>
      </c>
      <c r="BA943" s="70"/>
      <c r="BB943" s="70"/>
      <c r="BC943" s="70">
        <f t="shared" si="503"/>
        <v>6.1812033766427525</v>
      </c>
      <c r="BD943" s="70">
        <f t="shared" si="504"/>
        <v>34.999023468460379</v>
      </c>
      <c r="BE943" s="70">
        <f t="shared" si="505"/>
        <v>0.36028346816721185</v>
      </c>
      <c r="BF943" s="70">
        <f t="shared" si="506"/>
        <v>6.1806208039920536</v>
      </c>
      <c r="BG943" s="70">
        <f t="shared" si="507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219</v>
      </c>
      <c r="BS943" s="8" t="s">
        <v>771</v>
      </c>
      <c r="BT943" s="9" t="s">
        <v>790</v>
      </c>
      <c r="BU943" s="10">
        <v>151</v>
      </c>
      <c r="BV943" s="9" t="s">
        <v>390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308</v>
      </c>
      <c r="CU943" s="10"/>
      <c r="CV943" s="10"/>
      <c r="CW943" s="10"/>
      <c r="CX943" t="str">
        <f>INDEX('Data_Price '!AS$2:AS$1266,MATCH(Data!$DN943,'Data_Price '!$BE$2:$BE$1266,0))</f>
        <v>Rossignol Experience W 82 Basalt W XP11 151cm</v>
      </c>
      <c r="CY943" t="str">
        <f>INDEX('Data_Price '!AT$2:AT$1266,MATCH(Data!$DN943,'Data_Price '!$BE$2:$BE$1266,0))</f>
        <v>Sundance Ski and Board Shop</v>
      </c>
      <c r="CZ943">
        <f>INDEX('Data_Price '!AU$2:AU$1266,MATCH(Data!$DN943,'Data_Price '!$BE$2:$BE$1266,0))</f>
        <v>631.15</v>
      </c>
      <c r="DA943" t="str">
        <f>INDEX('Data_Price '!AV$2:AV$1266,MATCH(Data!$DN943,'Data_Price '!$BE$2:$BE$1266,0))</f>
        <v>https://www.google.com/url?url=https://sundanceskishop.com/products/rossignol-experience-w-82-basalt-w-xp11%3Fvariant%3D39391423168610%26currency%3DCAD%26utm_medium%3Dproduct_sync%26utm_source%3Dgoogle%26utm_content%3Dsag_organic%26utm_campaign%3Dsag_organic&amp;rct=j&amp;q=&amp;esrc=s&amp;sa=U&amp;ved=0ahUKEwie3NGt0KP2AhXgk2oFHaWyCvAQ2SkIbQ&amp;usg=AOvVaw1NsyKWZycBln5DRhgKGyvO</v>
      </c>
      <c r="DB943" t="str">
        <f>INDEX('Data_Price '!AW$2:AW$1266,MATCH(Data!$DN943,'Data_Price '!$BE$2:$BE$1266,0))</f>
        <v>Rossignol Experience W 82 Basalt Skis w/ XPRess W 11 GW Bindings</v>
      </c>
      <c r="DC943" t="str">
        <f>INDEX('Data_Price '!AX$2:AX$1266,MATCH(Data!$DN943,'Data_Price '!$BE$2:$BE$1266,0))</f>
        <v>Cole Sport</v>
      </c>
      <c r="DD943">
        <f>INDEX('Data_Price '!AY$2:AY$1266,MATCH(Data!$DN943,'Data_Price '!$BE$2:$BE$1266,0))</f>
        <v>699.95</v>
      </c>
      <c r="DE943" t="str">
        <f>INDEX('Data_Price '!AZ$2:AZ$1266,MATCH(Data!$DN943,'Data_Price '!$BE$2:$BE$1266,0))</f>
        <v>https://www.google.com/url?url=https://www.colesport.com/rossignol-experience-w-82-basalt-skis-w-xpress-w-11-gw-bindings/%3Fsku%3D253440&amp;rct=j&amp;q=&amp;esrc=s&amp;sa=U&amp;ved=0ahUKEwie3NGt0KP2AhXgk2oFHaWyCvAQ2SkIcA&amp;usg=AOvVaw2VtYMgpD-Q_jt0VWvhhcPe</v>
      </c>
      <c r="DF943">
        <f>INDEX('Data_Price '!BA$2:BA$1266,MATCH(Data!$DN943,'Data_Price '!$BE$2:$BE$1266,0))</f>
        <v>0</v>
      </c>
      <c r="DG943">
        <f>INDEX('Data_Price '!BB$2:BB$1266,MATCH(Data!$DN943,'Data_Price '!$BE$2:$BE$1266,0))</f>
        <v>0</v>
      </c>
      <c r="DH943">
        <f>INDEX('Data_Price '!BC$2:BC$1266,MATCH(Data!$DN943,'Data_Price '!$BE$2:$BE$1266,0))</f>
        <v>0</v>
      </c>
      <c r="DI943">
        <f>INDEX('Data_Price '!BD$2:BD$1266,MATCH(Data!$DN943,'Data_Price '!$BE$2:$BE$1266,0))</f>
        <v>0</v>
      </c>
      <c r="DJ943" s="89" t="e">
        <f ca="1">_xll.Connector("TinyUrl.TinyUrl",DA943,0)</f>
        <v>#NAME?</v>
      </c>
      <c r="DK943" s="89" t="e">
        <f ca="1">_xll.Connector("TinyUrl.TinyUrl",DE943,0)</f>
        <v>#NAME?</v>
      </c>
      <c r="DL943" s="89" t="e">
        <f ca="1">_xll.Connector("TinyUrl.TinyUrl",DI943,0)</f>
        <v>#NAME?</v>
      </c>
      <c r="DM943" s="224" t="str">
        <f t="shared" si="508"/>
        <v>Experience 82 Basalt W</v>
      </c>
      <c r="DN943" s="89" t="str">
        <f t="shared" si="509"/>
        <v xml:space="preserve"> RossignolExperience 82 Basalt W151 Women's</v>
      </c>
      <c r="DO943" s="227"/>
    </row>
    <row r="944" spans="2:119" ht="15.45" customHeight="1">
      <c r="B944" s="224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#VALUE!</v>
      </c>
      <c r="F944" s="43" t="b">
        <f>CL944&gt;Driver!$F$56</f>
        <v>0</v>
      </c>
      <c r="G944" s="43" t="b">
        <f>AND(CB944&gt;Driver!$F$55,CB944&lt;Driver!$G$55)</f>
        <v>0</v>
      </c>
      <c r="H944" s="43" t="e">
        <f t="shared" si="476"/>
        <v>#VALUE!</v>
      </c>
      <c r="I944" s="43">
        <f t="shared" si="477"/>
        <v>0</v>
      </c>
      <c r="J944" s="43" t="e">
        <f t="array" ref="J944">NOT(OR(($H$9:$H$1273=TRUE)*($I$9:$I$1273&gt;0)*($BT$9:$BT$1273=BT944)*($K$9:$K$1273&gt;K944)))</f>
        <v>#VALUE!</v>
      </c>
      <c r="K944" s="72">
        <f t="shared" si="478"/>
        <v>0.73122524317948256</v>
      </c>
      <c r="L944" s="72">
        <f t="shared" si="479"/>
        <v>0.88013536379018609</v>
      </c>
      <c r="M944" s="72">
        <f t="shared" si="480"/>
        <v>0.58231512256877904</v>
      </c>
      <c r="N944" s="72">
        <f t="shared" si="481"/>
        <v>0.46005185606779231</v>
      </c>
      <c r="O944" s="72">
        <f t="shared" si="482"/>
        <v>0.32011246588691056</v>
      </c>
      <c r="P944" s="72">
        <f t="shared" si="483"/>
        <v>0.96678104575163404</v>
      </c>
      <c r="Q944" s="72"/>
      <c r="R944" s="72"/>
      <c r="S944" s="72">
        <f t="shared" si="484"/>
        <v>0.68241311679937056</v>
      </c>
      <c r="T944" s="72">
        <f t="shared" si="485"/>
        <v>0.95871297814681955</v>
      </c>
      <c r="U944" s="72">
        <f t="shared" si="486"/>
        <v>0.39261264924480344</v>
      </c>
      <c r="V944" s="72">
        <f t="shared" si="487"/>
        <v>0.62483969798255956</v>
      </c>
      <c r="W944" s="72">
        <f t="shared" si="488"/>
        <v>0.93564409124773829</v>
      </c>
      <c r="X944" s="72">
        <f t="shared" si="489"/>
        <v>0.11986463620981389</v>
      </c>
      <c r="Y944" s="72">
        <f t="shared" si="490"/>
        <v>0.41768487743122096</v>
      </c>
      <c r="Z944" s="72">
        <f t="shared" si="491"/>
        <v>0.53994814393220769</v>
      </c>
      <c r="AA944" s="72">
        <f t="shared" si="492"/>
        <v>0.67988753411308944</v>
      </c>
      <c r="AB944" s="72">
        <f t="shared" si="493"/>
        <v>3.3218954248365934E-2</v>
      </c>
      <c r="AC944" s="72"/>
      <c r="AD944" s="72"/>
      <c r="AE944" s="72">
        <f t="shared" si="494"/>
        <v>0.31758688320062944</v>
      </c>
      <c r="AF944" s="72">
        <f t="shared" si="495"/>
        <v>4.1287021853180401E-2</v>
      </c>
      <c r="AG944" s="72">
        <f t="shared" si="496"/>
        <v>0.60738735075519656</v>
      </c>
      <c r="AH944" s="72">
        <f t="shared" si="497"/>
        <v>0.37516030201744044</v>
      </c>
      <c r="AI944" s="72">
        <f t="shared" si="498"/>
        <v>6.4355908752261673E-2</v>
      </c>
      <c r="AJ944" s="72">
        <f>(AV944-Driver!$K$179)/(Driver!$L$179-Driver!$K$179)</f>
        <v>0.12013536379018611</v>
      </c>
      <c r="AK944" s="72">
        <f>(AW944-Driver!$K$180)/(Driver!$L$180-Driver!$K$180)</f>
        <v>0.18679384852196057</v>
      </c>
      <c r="AL944" s="72">
        <f>(AX944-Driver!$K$181)/(Driver!$L$181-Driver!$K$181)</f>
        <v>0.1399481439322077</v>
      </c>
      <c r="AM944" s="72">
        <f>(AY944-Driver!$K$182)/(Driver!$L$182-Driver!$K$182)</f>
        <v>0.89388753411308941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499"/>
        <v>2.5284900284900282</v>
      </c>
      <c r="AW944" s="70">
        <f t="shared" si="500"/>
        <v>19.219795441265042</v>
      </c>
      <c r="AX944" s="70">
        <f t="shared" si="501"/>
        <v>2.2595332953898692</v>
      </c>
      <c r="AY944" s="70">
        <f>IFERROR(Driver!$K$19/Data!BH944/Data!BI944*Data!BK944*Data!BL944,"")</f>
        <v>-0.6495665957480562</v>
      </c>
      <c r="AZ944" s="70">
        <f t="shared" si="502"/>
        <v>17.609828741623229</v>
      </c>
      <c r="BA944" s="70"/>
      <c r="BB944" s="70"/>
      <c r="BC944" s="70">
        <f t="shared" si="503"/>
        <v>16.812909016165801</v>
      </c>
      <c r="BD944" s="70">
        <f t="shared" si="504"/>
        <v>6.9168174168499563</v>
      </c>
      <c r="BE944" s="70">
        <f t="shared" si="505"/>
        <v>0.70743954955832622</v>
      </c>
      <c r="BF944" s="70">
        <f t="shared" si="506"/>
        <v>2.8054693783752729</v>
      </c>
      <c r="BG944" s="70">
        <f t="shared" si="507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219</v>
      </c>
      <c r="BS944" s="8" t="s">
        <v>579</v>
      </c>
      <c r="BT944" s="9" t="s">
        <v>580</v>
      </c>
      <c r="BU944" s="10">
        <v>154</v>
      </c>
      <c r="BV944" s="9" t="s">
        <v>390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305</v>
      </c>
      <c r="CU944" s="9" t="s">
        <v>302</v>
      </c>
      <c r="CV944" s="10"/>
      <c r="CW944" s="10"/>
      <c r="CX944">
        <f>INDEX('Data_Price '!AS$2:AS$1266,MATCH(Data!$DN944,'Data_Price '!$BE$2:$BE$1266,0))</f>
        <v>0</v>
      </c>
      <c r="CY944">
        <f>INDEX('Data_Price '!AT$2:AT$1266,MATCH(Data!$DN944,'Data_Price '!$BE$2:$BE$1266,0))</f>
        <v>0</v>
      </c>
      <c r="CZ944">
        <f>INDEX('Data_Price '!AU$2:AU$1266,MATCH(Data!$DN944,'Data_Price '!$BE$2:$BE$1266,0))</f>
        <v>0</v>
      </c>
      <c r="DA944">
        <f>INDEX('Data_Price '!AV$2:AV$1266,MATCH(Data!$DN944,'Data_Price '!$BE$2:$BE$1266,0))</f>
        <v>0</v>
      </c>
      <c r="DB944">
        <f>INDEX('Data_Price '!AW$2:AW$1266,MATCH(Data!$DN944,'Data_Price '!$BE$2:$BE$1266,0))</f>
        <v>0</v>
      </c>
      <c r="DC944">
        <f>INDEX('Data_Price '!AX$2:AX$1266,MATCH(Data!$DN944,'Data_Price '!$BE$2:$BE$1266,0))</f>
        <v>0</v>
      </c>
      <c r="DD944">
        <f>INDEX('Data_Price '!AY$2:AY$1266,MATCH(Data!$DN944,'Data_Price '!$BE$2:$BE$1266,0))</f>
        <v>0</v>
      </c>
      <c r="DE944">
        <f>INDEX('Data_Price '!AZ$2:AZ$1266,MATCH(Data!$DN944,'Data_Price '!$BE$2:$BE$1266,0))</f>
        <v>0</v>
      </c>
      <c r="DF944">
        <f>INDEX('Data_Price '!BA$2:BA$1266,MATCH(Data!$DN944,'Data_Price '!$BE$2:$BE$1266,0))</f>
        <v>0</v>
      </c>
      <c r="DG944">
        <f>INDEX('Data_Price '!BB$2:BB$1266,MATCH(Data!$DN944,'Data_Price '!$BE$2:$BE$1266,0))</f>
        <v>0</v>
      </c>
      <c r="DH944">
        <f>INDEX('Data_Price '!BC$2:BC$1266,MATCH(Data!$DN944,'Data_Price '!$BE$2:$BE$1266,0))</f>
        <v>0</v>
      </c>
      <c r="DI944">
        <f>INDEX('Data_Price '!BD$2:BD$1266,MATCH(Data!$DN944,'Data_Price '!$BE$2:$BE$1266,0))</f>
        <v>0</v>
      </c>
      <c r="DJ944" s="89" t="e">
        <f ca="1">_xll.Connector("TinyUrl.TinyUrl",DA944,0)</f>
        <v>#NAME?</v>
      </c>
      <c r="DK944" s="89" t="e">
        <f ca="1">_xll.Connector("TinyUrl.TinyUrl",DE944,0)</f>
        <v>#NAME?</v>
      </c>
      <c r="DL944" s="89" t="e">
        <f ca="1">_xll.Connector("TinyUrl.TinyUrl",DI944,0)</f>
        <v>#NAME?</v>
      </c>
      <c r="DM944" s="224" t="str">
        <f t="shared" si="508"/>
        <v>Agent 1.0 X</v>
      </c>
      <c r="DN944" s="89" t="str">
        <f t="shared" si="509"/>
        <v xml:space="preserve"> FactionAgent 1.0 X154 Women's</v>
      </c>
      <c r="DO944" s="227"/>
    </row>
    <row r="945" spans="2:119" ht="15.45" customHeight="1">
      <c r="B945" s="224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#VALUE!</v>
      </c>
      <c r="F945" s="43" t="b">
        <f>CL945&gt;Driver!$F$56</f>
        <v>0</v>
      </c>
      <c r="G945" s="43" t="b">
        <f>AND(CB945&gt;Driver!$F$55,CB945&lt;Driver!$G$55)</f>
        <v>0</v>
      </c>
      <c r="H945" s="43" t="e">
        <f t="shared" si="476"/>
        <v>#VALUE!</v>
      </c>
      <c r="I945" s="43">
        <f t="shared" si="477"/>
        <v>0</v>
      </c>
      <c r="J945" s="43" t="e">
        <f t="array" ref="J945">NOT(OR(($H$9:$H$1273=TRUE)*($I$9:$I$1273&gt;0)*($BT$9:$BT$1273=BT945)*($K$9:$K$1273&gt;K945)))</f>
        <v>#VALUE!</v>
      </c>
      <c r="K945" s="72">
        <f t="shared" si="478"/>
        <v>0.75951959211175568</v>
      </c>
      <c r="L945" s="72">
        <f t="shared" si="479"/>
        <v>0.89149625332366456</v>
      </c>
      <c r="M945" s="72">
        <f t="shared" si="480"/>
        <v>0.62754293089984681</v>
      </c>
      <c r="N945" s="72">
        <f t="shared" si="481"/>
        <v>0.44613925251375453</v>
      </c>
      <c r="O945" s="72">
        <f t="shared" si="482"/>
        <v>0.44634248136225618</v>
      </c>
      <c r="P945" s="72">
        <f t="shared" si="483"/>
        <v>0.99014705882352949</v>
      </c>
      <c r="Q945" s="72"/>
      <c r="R945" s="72"/>
      <c r="S945" s="72">
        <f t="shared" si="484"/>
        <v>0.71312582656338563</v>
      </c>
      <c r="T945" s="72">
        <f t="shared" si="485"/>
        <v>0.91317646203664737</v>
      </c>
      <c r="U945" s="72">
        <f t="shared" si="486"/>
        <v>9.9999999999999978E-2</v>
      </c>
      <c r="V945" s="72">
        <f t="shared" si="487"/>
        <v>0.61217764785448836</v>
      </c>
      <c r="W945" s="72">
        <f t="shared" si="488"/>
        <v>0.96663975852870987</v>
      </c>
      <c r="X945" s="72">
        <f t="shared" si="489"/>
        <v>0.1085037466763355</v>
      </c>
      <c r="Y945" s="72">
        <f t="shared" si="490"/>
        <v>0.37245706910015325</v>
      </c>
      <c r="Z945" s="72">
        <f t="shared" si="491"/>
        <v>0.55386074748624547</v>
      </c>
      <c r="AA945" s="72">
        <f t="shared" si="492"/>
        <v>0.55365751863774382</v>
      </c>
      <c r="AB945" s="72">
        <f t="shared" si="493"/>
        <v>9.8529411764705366E-3</v>
      </c>
      <c r="AC945" s="72"/>
      <c r="AD945" s="72"/>
      <c r="AE945" s="72">
        <f t="shared" si="494"/>
        <v>0.28687417343661437</v>
      </c>
      <c r="AF945" s="72">
        <f t="shared" si="495"/>
        <v>8.6823537963352584E-2</v>
      </c>
      <c r="AG945" s="72">
        <f t="shared" si="496"/>
        <v>0.9</v>
      </c>
      <c r="AH945" s="72">
        <f t="shared" si="497"/>
        <v>0.38782235214551164</v>
      </c>
      <c r="AI945" s="72">
        <f t="shared" si="498"/>
        <v>3.3360241471290172E-2</v>
      </c>
      <c r="AJ945" s="72">
        <f>(AV945-Driver!$K$179)/(Driver!$L$179-Driver!$K$179)</f>
        <v>0.13149625332366449</v>
      </c>
      <c r="AK945" s="72">
        <f>(AW945-Driver!$K$180)/(Driver!$L$180-Driver!$K$180)</f>
        <v>0.15839507780134474</v>
      </c>
      <c r="AL945" s="72">
        <f>(AX945-Driver!$K$181)/(Driver!$L$181-Driver!$K$181)</f>
        <v>0.15386074748624548</v>
      </c>
      <c r="AM945" s="72">
        <f>(AY945-Driver!$K$182)/(Driver!$L$182-Driver!$K$182)</f>
        <v>0.76765751863774379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499"/>
        <v>2.7676027676027677</v>
      </c>
      <c r="AW945" s="70">
        <f t="shared" si="500"/>
        <v>16.442732176501302</v>
      </c>
      <c r="AX945" s="70">
        <f t="shared" si="501"/>
        <v>2.3847467273762093</v>
      </c>
      <c r="AY945" s="70">
        <f>IFERROR(Driver!$K$19/Data!BH945/Data!BI945*Data!BK945*Data!BL945,"")</f>
        <v>-1.4222826074646326</v>
      </c>
      <c r="AZ945" s="70">
        <f t="shared" si="502"/>
        <v>15.480268056589724</v>
      </c>
      <c r="BA945" s="70"/>
      <c r="BB945" s="70"/>
      <c r="BC945" s="70">
        <f t="shared" si="503"/>
        <v>32.743805082054763</v>
      </c>
      <c r="BD945" s="70">
        <f t="shared" si="504"/>
        <v>2.8869164270318275</v>
      </c>
      <c r="BE945" s="70">
        <f t="shared" si="505"/>
        <v>1</v>
      </c>
      <c r="BF945" s="70">
        <f t="shared" si="506"/>
        <v>1.3753797723463357</v>
      </c>
      <c r="BG945" s="70">
        <f t="shared" si="507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219</v>
      </c>
      <c r="BS945" s="8" t="s">
        <v>812</v>
      </c>
      <c r="BT945" s="9" t="s">
        <v>813</v>
      </c>
      <c r="BU945" s="10">
        <v>169</v>
      </c>
      <c r="BV945" s="9" t="s">
        <v>222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305</v>
      </c>
      <c r="CU945" s="9" t="s">
        <v>302</v>
      </c>
      <c r="CV945" s="9" t="s">
        <v>388</v>
      </c>
      <c r="CW945" s="10"/>
      <c r="CX945" t="str">
        <f>INDEX('Data_Price '!AS$2:AS$1266,MATCH(Data!$DN945,'Data_Price '!$BE$2:$BE$1266,0))</f>
        <v>Salomon N MTN Explore 88 W 169cm</v>
      </c>
      <c r="CY945" t="str">
        <f>INDEX('Data_Price '!AT$2:AT$1266,MATCH(Data!$DN945,'Data_Price '!$BE$2:$BE$1266,0))</f>
        <v>Sundance Ski and Board Shop</v>
      </c>
      <c r="CZ945">
        <f>INDEX('Data_Price '!AU$2:AU$1266,MATCH(Data!$DN945,'Data_Price '!$BE$2:$BE$1266,0))</f>
        <v>315.57</v>
      </c>
      <c r="DA945" t="str">
        <f>INDEX('Data_Price '!AV$2:AV$1266,MATCH(Data!$DN945,'Data_Price '!$BE$2:$BE$1266,0))</f>
        <v>https://www.google.com/url?url=https://sundanceskishop.com/products/salomon-n-mtn-explore-88-w%3Fvariant%3D31944482783330%26currency%3DCAD%26utm_medium%3Dproduct_sync%26utm_source%3Dgoogle%26utm_content%3Dsag_organic%26utm_campaign%3Dsag_organic&amp;rct=j&amp;q=&amp;esrc=s&amp;sa=U&amp;ved=0ahUKEwj1xaSu0KP2AhWQnGoFHXbEAiwQ2SkIaA&amp;usg=AOvVaw3XXcxUYlnhrvMcyvUn3-qN</v>
      </c>
      <c r="DB945" t="str">
        <f>INDEX('Data_Price '!AW$2:AW$1266,MATCH(Data!$DN945,'Data_Price '!$BE$2:$BE$1266,0))</f>
        <v>Salomon Mtn Explore 88 W 169</v>
      </c>
      <c r="DC945" t="str">
        <f>INDEX('Data_Price '!AX$2:AX$1266,MATCH(Data!$DN945,'Data_Price '!$BE$2:$BE$1266,0))</f>
        <v>eBay - asogear</v>
      </c>
      <c r="DD945">
        <f>INDEX('Data_Price '!AY$2:AY$1266,MATCH(Data!$DN945,'Data_Price '!$BE$2:$BE$1266,0))</f>
        <v>559.99</v>
      </c>
      <c r="DE945" t="str">
        <f>INDEX('Data_Price '!AZ$2:AZ$1266,MATCH(Data!$DN945,'Data_Price '!$BE$2:$BE$1266,0))</f>
        <v>https://www.google.com/url?q=https://www.ebay.com/itm/193877737671%3Fchn%3Dps%26mkevt%3D1%26mkcid%3D28%26var%3D494223565521&amp;sa=U&amp;ved=0ahUKEwiD1Nqu0KP2AhXkmGoFHS3wC_YQ2ykIIA&amp;usg=AOvVaw2YWNo1R02dwEYR1gH47nji</v>
      </c>
      <c r="DF945" t="str">
        <f>INDEX('Data_Price '!BA$2:BA$1266,MATCH(Data!$DN945,'Data_Price '!$BE$2:$BE$1266,0))</f>
        <v>Salomon Mtn Explore 88 W 169</v>
      </c>
      <c r="DG945" t="str">
        <f>INDEX('Data_Price '!BB$2:BB$1266,MATCH(Data!$DN945,'Data_Price '!$BE$2:$BE$1266,0))</f>
        <v>Skimo &amp; SkyRun</v>
      </c>
      <c r="DH945">
        <f>INDEX('Data_Price '!BC$2:BC$1266,MATCH(Data!$DN945,'Data_Price '!$BE$2:$BE$1266,0))</f>
        <v>649.95000000000005</v>
      </c>
      <c r="DI945" t="str">
        <f>INDEX('Data_Price '!BD$2:BD$1266,MATCH(Data!$DN945,'Data_Price '!$BE$2:$BE$1266,0))</f>
        <v>https://www.google.com/url?q=https://skimo.co/salomon-mtn-explore-88-women%3Foption%255B1497%255D%3D16585&amp;sa=U&amp;ved=0ahUKEwiD1Nqu0KP2AhXkmGoFHS3wC_YQ2ykIGg&amp;usg=AOvVaw1xBe8xjpcJ-K5EDewB7V5g</v>
      </c>
      <c r="DJ945" s="89" t="e">
        <f ca="1">_xll.Connector("TinyUrl.TinyUrl",DA945,0)</f>
        <v>#NAME?</v>
      </c>
      <c r="DK945" s="89" t="e">
        <f ca="1">_xll.Connector("TinyUrl.TinyUrl",DE945,0)</f>
        <v>#NAME?</v>
      </c>
      <c r="DL945" s="89" t="e">
        <f ca="1">_xll.Connector("TinyUrl.TinyUrl",DI945,0)</f>
        <v>#NAME?</v>
      </c>
      <c r="DM945" s="224" t="str">
        <f t="shared" si="508"/>
        <v>MTN Explore 88</v>
      </c>
      <c r="DN945" s="89" t="str">
        <f t="shared" si="509"/>
        <v xml:space="preserve"> SalomonMTN Explore 88169 Unisex</v>
      </c>
      <c r="DO945" s="227" t="s">
        <v>1043</v>
      </c>
    </row>
    <row r="946" spans="2:119" ht="15.45" customHeight="1">
      <c r="B946" s="224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#VALUE!</v>
      </c>
      <c r="F946" s="43" t="b">
        <f>CL946&gt;Driver!$F$56</f>
        <v>0</v>
      </c>
      <c r="G946" s="43" t="b">
        <f>AND(CB946&gt;Driver!$F$55,CB946&lt;Driver!$G$55)</f>
        <v>0</v>
      </c>
      <c r="H946" s="43" t="e">
        <f t="shared" si="476"/>
        <v>#VALUE!</v>
      </c>
      <c r="I946" s="43">
        <f t="shared" si="477"/>
        <v>0</v>
      </c>
      <c r="J946" s="43" t="e">
        <f t="array" ref="J946">NOT(OR(($H$9:$H$1273=TRUE)*($I$9:$I$1273&gt;0)*($BT$9:$BT$1273=BT946)*($K$9:$K$1273&gt;K946)))</f>
        <v>#VALUE!</v>
      </c>
      <c r="K946" s="72">
        <f t="shared" si="478"/>
        <v>0.65119354020601272</v>
      </c>
      <c r="L946" s="72">
        <f t="shared" si="479"/>
        <v>0.79480783176214653</v>
      </c>
      <c r="M946" s="72">
        <f t="shared" si="480"/>
        <v>0.50757924864987891</v>
      </c>
      <c r="N946" s="72">
        <f t="shared" si="481"/>
        <v>0.25895149560488195</v>
      </c>
      <c r="O946" s="72">
        <f t="shared" si="482"/>
        <v>0.27599213269769574</v>
      </c>
      <c r="P946" s="72">
        <f t="shared" si="483"/>
        <v>0.98779411764705882</v>
      </c>
      <c r="Q946" s="72"/>
      <c r="R946" s="72"/>
      <c r="S946" s="72">
        <f t="shared" si="484"/>
        <v>0.68587860201906647</v>
      </c>
      <c r="T946" s="72">
        <f t="shared" si="485"/>
        <v>0.80233689291491594</v>
      </c>
      <c r="U946" s="72">
        <f t="shared" si="486"/>
        <v>9.9999999999999978E-2</v>
      </c>
      <c r="V946" s="72">
        <f t="shared" si="487"/>
        <v>0.60209109702404207</v>
      </c>
      <c r="W946" s="72">
        <f t="shared" si="488"/>
        <v>0.96977272727272723</v>
      </c>
      <c r="X946" s="72">
        <f t="shared" si="489"/>
        <v>0.20519216823785352</v>
      </c>
      <c r="Y946" s="72">
        <f t="shared" si="490"/>
        <v>0.49242075135012114</v>
      </c>
      <c r="Z946" s="72">
        <f t="shared" si="491"/>
        <v>0.74104850439511805</v>
      </c>
      <c r="AA946" s="72">
        <f t="shared" si="492"/>
        <v>0.72400786730230426</v>
      </c>
      <c r="AB946" s="72">
        <f t="shared" si="493"/>
        <v>1.2205882352941205E-2</v>
      </c>
      <c r="AC946" s="72"/>
      <c r="AD946" s="72"/>
      <c r="AE946" s="72">
        <f t="shared" si="494"/>
        <v>0.31412139798093353</v>
      </c>
      <c r="AF946" s="72">
        <f t="shared" si="495"/>
        <v>0.19766310708508403</v>
      </c>
      <c r="AG946" s="72">
        <f t="shared" si="496"/>
        <v>0.9</v>
      </c>
      <c r="AH946" s="72">
        <f t="shared" si="497"/>
        <v>0.39790890297595799</v>
      </c>
      <c r="AI946" s="72">
        <f t="shared" si="498"/>
        <v>3.0227272727272731E-2</v>
      </c>
      <c r="AJ946" s="72">
        <f>(AV946-Driver!$K$179)/(Driver!$L$179-Driver!$K$179)</f>
        <v>3.4807831762146475E-2</v>
      </c>
      <c r="AK946" s="72">
        <f>(AW946-Driver!$K$180)/(Driver!$L$180-Driver!$K$180)</f>
        <v>0.16572790552865352</v>
      </c>
      <c r="AL946" s="72">
        <f>(AX946-Driver!$K$181)/(Driver!$L$181-Driver!$K$181)</f>
        <v>0.34104850439511797</v>
      </c>
      <c r="AM946" s="72">
        <f>(AY946-Driver!$K$182)/(Driver!$L$182-Driver!$K$182)</f>
        <v>0.93800786730230423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499"/>
        <v>0.73260073260073244</v>
      </c>
      <c r="AW946" s="70">
        <f t="shared" si="500"/>
        <v>17.159795837766307</v>
      </c>
      <c r="AX946" s="70">
        <f t="shared" si="501"/>
        <v>4.0694365395560617</v>
      </c>
      <c r="AY946" s="70">
        <f>IFERROR(Driver!$K$19/Data!BH946/Data!BI946*Data!BK946*Data!BL946,"")</f>
        <v>-0.3794843354457495</v>
      </c>
      <c r="AZ946" s="70">
        <f t="shared" si="502"/>
        <v>13.469843633655994</v>
      </c>
      <c r="BA946" s="70"/>
      <c r="BB946" s="70"/>
      <c r="BC946" s="70">
        <f t="shared" si="503"/>
        <v>18.610480291284453</v>
      </c>
      <c r="BD946" s="70">
        <f t="shared" si="504"/>
        <v>28.063480433311454</v>
      </c>
      <c r="BE946" s="70">
        <f t="shared" si="505"/>
        <v>1</v>
      </c>
      <c r="BF946" s="70">
        <f t="shared" si="506"/>
        <v>0.2361747180775102</v>
      </c>
      <c r="BG946" s="70">
        <f t="shared" si="507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219</v>
      </c>
      <c r="BS946" s="8" t="s">
        <v>771</v>
      </c>
      <c r="BT946" s="9" t="s">
        <v>809</v>
      </c>
      <c r="BU946" s="10">
        <v>163</v>
      </c>
      <c r="BV946" s="9" t="s">
        <v>390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307</v>
      </c>
      <c r="CU946" s="10"/>
      <c r="CV946" s="10"/>
      <c r="CW946" s="10"/>
      <c r="CX946" t="str">
        <f>INDEX('Data_Price '!AS$2:AS$1266,MATCH(Data!$DN946,'Data_Price '!$BE$2:$BE$1266,0))</f>
        <v>Rossignol NOVA 6 F/XP W 11 GW 163cm</v>
      </c>
      <c r="CY946" t="str">
        <f>INDEX('Data_Price '!AT$2:AT$1266,MATCH(Data!$DN946,'Data_Price '!$BE$2:$BE$1266,0))</f>
        <v>Sundance Ski and Board Shop</v>
      </c>
      <c r="CZ946">
        <f>INDEX('Data_Price '!AU$2:AU$1266,MATCH(Data!$DN946,'Data_Price '!$BE$2:$BE$1266,0))</f>
        <v>394.47</v>
      </c>
      <c r="DA946" t="str">
        <f>INDEX('Data_Price '!AV$2:AV$1266,MATCH(Data!$DN946,'Data_Price '!$BE$2:$BE$1266,0))</f>
        <v>https://www.google.com/url?url=https://sundanceskishop.com/products/rossignol-nova-6-f-xp-w-11-gw%3Fvariant%3D39402896326754%26currency%3DCAD%26utm_medium%3Dproduct_sync%26utm_source%3Dgoogle%26utm_content%3Dsag_organic%26utm_campaign%3Dsag_organic&amp;rct=j&amp;q=&amp;esrc=s&amp;sa=U&amp;ved=0ahUKEwiXx_Wu0KP2AhXnk2oFHRX-AxwQ2SkIbQ&amp;usg=AOvVaw3YzCLlj6H5Jcrm3G9nAJJl</v>
      </c>
      <c r="DB946" t="str">
        <f>INDEX('Data_Price '!AW$2:AW$1266,MATCH(Data!$DN946,'Data_Price '!$BE$2:$BE$1266,0))</f>
        <v>Women's Rossignol Nova 6 Skis + Xpress 11 GW Bindings 2021 - 163</v>
      </c>
      <c r="DC946" t="str">
        <f>INDEX('Data_Price '!AX$2:AX$1266,MATCH(Data!$DN946,'Data_Price '!$BE$2:$BE$1266,0))</f>
        <v>Snowinn.com</v>
      </c>
      <c r="DD946">
        <f>INDEX('Data_Price '!AY$2:AY$1266,MATCH(Data!$DN946,'Data_Price '!$BE$2:$BE$1266,0))</f>
        <v>424.99</v>
      </c>
      <c r="DE946" t="str">
        <f>INDEX('Data_Price '!AZ$2:AZ$1266,MATCH(Data!$DN946,'Data_Price '!$BE$2:$BE$1266,0))</f>
        <v>https://www.google.com/url?url=https://www.snowinn.com/ski-store/rossignol-nova-6-xpress-11-gw-b83-alpine-skis-woman/137767740/p%3Futm_source%3Dgoogle_products%26utm_medium%3Dmerchant%26id_producte%3D11697388%26country%3Dus&amp;rct=j&amp;q=&amp;esrc=s&amp;sa=U&amp;ved=0ahUKEwiXx_Wu0KP2AhXnk2oFHRX-AxwQsDwIaQ&amp;usg=AOvVaw1e8WCb2vXiYHnv6CiT5Tmd</v>
      </c>
      <c r="DF946">
        <f>INDEX('Data_Price '!BA$2:BA$1266,MATCH(Data!$DN946,'Data_Price '!$BE$2:$BE$1266,0))</f>
        <v>0</v>
      </c>
      <c r="DG946">
        <f>INDEX('Data_Price '!BB$2:BB$1266,MATCH(Data!$DN946,'Data_Price '!$BE$2:$BE$1266,0))</f>
        <v>0</v>
      </c>
      <c r="DH946">
        <f>INDEX('Data_Price '!BC$2:BC$1266,MATCH(Data!$DN946,'Data_Price '!$BE$2:$BE$1266,0))</f>
        <v>0</v>
      </c>
      <c r="DI946">
        <f>INDEX('Data_Price '!BD$2:BD$1266,MATCH(Data!$DN946,'Data_Price '!$BE$2:$BE$1266,0))</f>
        <v>0</v>
      </c>
      <c r="DJ946" s="89" t="e">
        <f ca="1">_xll.Connector("TinyUrl.TinyUrl",DA946,0)</f>
        <v>#NAME?</v>
      </c>
      <c r="DK946" s="89" t="e">
        <f ca="1">_xll.Connector("TinyUrl.TinyUrl",DE946,0)</f>
        <v>#NAME?</v>
      </c>
      <c r="DL946" s="89" t="e">
        <f ca="1">_xll.Connector("TinyUrl.TinyUrl",DI946,0)</f>
        <v>#NAME?</v>
      </c>
      <c r="DM946" s="224" t="str">
        <f t="shared" si="508"/>
        <v>Nova 6</v>
      </c>
      <c r="DN946" s="89" t="str">
        <f t="shared" si="509"/>
        <v xml:space="preserve"> RossignolNova 6163 Women's</v>
      </c>
      <c r="DO946" s="227" t="s">
        <v>1121</v>
      </c>
    </row>
    <row r="947" spans="2:119" ht="15.45" customHeight="1">
      <c r="B947" s="224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#VALUE!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476"/>
        <v>#VALUE!</v>
      </c>
      <c r="I947" s="43">
        <f t="shared" si="477"/>
        <v>0</v>
      </c>
      <c r="J947" s="43" t="e">
        <f t="array" ref="J947">NOT(OR(($H$9:$H$1273=TRUE)*($I$9:$I$1273&gt;0)*($BT$9:$BT$1273=BT947)*($K$9:$K$1273&gt;K947)))</f>
        <v>#VALUE!</v>
      </c>
      <c r="K947" s="72">
        <f t="shared" si="478"/>
        <v>0.69367907164674991</v>
      </c>
      <c r="L947" s="72">
        <f t="shared" si="479"/>
        <v>0.80657158971879783</v>
      </c>
      <c r="M947" s="72">
        <f t="shared" si="480"/>
        <v>0.58078655357470188</v>
      </c>
      <c r="N947" s="72">
        <f t="shared" si="481"/>
        <v>0.37847340795547968</v>
      </c>
      <c r="O947" s="72">
        <f t="shared" si="482"/>
        <v>0.37447448806274364</v>
      </c>
      <c r="P947" s="72">
        <f t="shared" si="483"/>
        <v>0.98941176470588243</v>
      </c>
      <c r="Q947" s="72"/>
      <c r="R947" s="72"/>
      <c r="S947" s="72">
        <f t="shared" si="484"/>
        <v>0.70440453342667986</v>
      </c>
      <c r="T947" s="72">
        <f t="shared" si="485"/>
        <v>0.92479359442991149</v>
      </c>
      <c r="U947" s="72">
        <f t="shared" si="486"/>
        <v>0.58847878381513063</v>
      </c>
      <c r="V947" s="72">
        <f t="shared" si="487"/>
        <v>0.60599566964386287</v>
      </c>
      <c r="W947" s="72">
        <f t="shared" si="488"/>
        <v>0.66106855289644395</v>
      </c>
      <c r="X947" s="72">
        <f t="shared" si="489"/>
        <v>0.19342841028120217</v>
      </c>
      <c r="Y947" s="72">
        <f t="shared" si="490"/>
        <v>0.41921344642529806</v>
      </c>
      <c r="Z947" s="72">
        <f t="shared" si="491"/>
        <v>0.62152659204452032</v>
      </c>
      <c r="AA947" s="72">
        <f t="shared" si="492"/>
        <v>0.62552551193725636</v>
      </c>
      <c r="AB947" s="72">
        <f t="shared" si="493"/>
        <v>1.0588235294117621E-2</v>
      </c>
      <c r="AC947" s="72"/>
      <c r="AD947" s="72"/>
      <c r="AE947" s="72">
        <f t="shared" si="494"/>
        <v>0.29559546657332014</v>
      </c>
      <c r="AF947" s="72">
        <f t="shared" si="495"/>
        <v>7.5206405570088522E-2</v>
      </c>
      <c r="AG947" s="72">
        <f t="shared" si="496"/>
        <v>0.41152121618486937</v>
      </c>
      <c r="AH947" s="72">
        <f t="shared" si="497"/>
        <v>0.39400433035613713</v>
      </c>
      <c r="AI947" s="72">
        <f t="shared" si="498"/>
        <v>0.3389314471035561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0.16980695213001298</v>
      </c>
      <c r="AL947" s="72">
        <f>(AX947-Driver!$K$181)/(Driver!$L$181-Driver!$K$181)</f>
        <v>0.22152659204452035</v>
      </c>
      <c r="AM947" s="72">
        <f>(AY947-Driver!$K$182)/(Driver!$L$182-Driver!$K$182)</f>
        <v>0.83952551193725633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499"/>
        <v>0.98019264685931351</v>
      </c>
      <c r="AW947" s="70">
        <f t="shared" si="500"/>
        <v>17.558678260647781</v>
      </c>
      <c r="AX947" s="70">
        <f t="shared" si="501"/>
        <v>2.9937393284006832</v>
      </c>
      <c r="AY947" s="70">
        <f>IFERROR(Driver!$K$19/Data!BH947/Data!BI947*Data!BK947*Data!BL947,"")</f>
        <v>-0.98234327177375258</v>
      </c>
      <c r="AZ947" s="70">
        <f t="shared" si="502"/>
        <v>15.547282204020849</v>
      </c>
      <c r="BA947" s="70"/>
      <c r="BB947" s="70"/>
      <c r="BC947" s="70">
        <f t="shared" si="503"/>
        <v>28.220009702599214</v>
      </c>
      <c r="BD947" s="70">
        <f t="shared" si="504"/>
        <v>3.9150120594951359</v>
      </c>
      <c r="BE947" s="70">
        <f t="shared" si="505"/>
        <v>0.51160835530183901</v>
      </c>
      <c r="BF947" s="70">
        <f t="shared" si="506"/>
        <v>0.67716876431112871</v>
      </c>
      <c r="BG947" s="70">
        <f t="shared" si="507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219</v>
      </c>
      <c r="BS947" s="8" t="s">
        <v>742</v>
      </c>
      <c r="BT947" s="9" t="s">
        <v>758</v>
      </c>
      <c r="BU947" s="10">
        <v>156</v>
      </c>
      <c r="BV947" s="9" t="s">
        <v>222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305</v>
      </c>
      <c r="CU947" s="9" t="s">
        <v>303</v>
      </c>
      <c r="CV947" s="10"/>
      <c r="CW947" s="10"/>
      <c r="CX947" t="str">
        <f>INDEX('Data_Price '!AS$2:AS$1266,MATCH(Data!$DN947,'Data_Price '!$BE$2:$BE$1266,0))</f>
        <v>Nordica Men's Soul Rider 84 Ski 2021</v>
      </c>
      <c r="CY947" t="str">
        <f>INDEX('Data_Price '!AT$2:AT$1266,MATCH(Data!$DN947,'Data_Price '!$BE$2:$BE$1266,0))</f>
        <v>BobsSportsChalet.com</v>
      </c>
      <c r="CZ947">
        <f>INDEX('Data_Price '!AU$2:AU$1266,MATCH(Data!$DN947,'Data_Price '!$BE$2:$BE$1266,0))</f>
        <v>349.99</v>
      </c>
      <c r="DA947" t="str">
        <f>INDEX('Data_Price '!AV$2:AV$1266,MATCH(Data!$DN947,'Data_Price '!$BE$2:$BE$1266,0))</f>
        <v>https://www.google.com/url?url=https://www.bobssportschalet.com/nordica/nordica-soul-rider-84-skis-men-153406&amp;rct=j&amp;q=&amp;esrc=s&amp;sa=U&amp;ved=0ahUKEwjgt9Ov0KP2AhXAkmoFHY0CCqUQsDwIYw&amp;usg=AOvVaw2fOxBDBGaDOGMbVtjHzvdI</v>
      </c>
      <c r="DB947">
        <f>INDEX('Data_Price '!AW$2:AW$1266,MATCH(Data!$DN947,'Data_Price '!$BE$2:$BE$1266,0))</f>
        <v>0</v>
      </c>
      <c r="DC947">
        <f>INDEX('Data_Price '!AX$2:AX$1266,MATCH(Data!$DN947,'Data_Price '!$BE$2:$BE$1266,0))</f>
        <v>0</v>
      </c>
      <c r="DD947">
        <f>INDEX('Data_Price '!AY$2:AY$1266,MATCH(Data!$DN947,'Data_Price '!$BE$2:$BE$1266,0))</f>
        <v>0</v>
      </c>
      <c r="DE947">
        <f>INDEX('Data_Price '!AZ$2:AZ$1266,MATCH(Data!$DN947,'Data_Price '!$BE$2:$BE$1266,0))</f>
        <v>0</v>
      </c>
      <c r="DF947">
        <f>INDEX('Data_Price '!BA$2:BA$1266,MATCH(Data!$DN947,'Data_Price '!$BE$2:$BE$1266,0))</f>
        <v>0</v>
      </c>
      <c r="DG947">
        <f>INDEX('Data_Price '!BB$2:BB$1266,MATCH(Data!$DN947,'Data_Price '!$BE$2:$BE$1266,0))</f>
        <v>0</v>
      </c>
      <c r="DH947">
        <f>INDEX('Data_Price '!BC$2:BC$1266,MATCH(Data!$DN947,'Data_Price '!$BE$2:$BE$1266,0))</f>
        <v>0</v>
      </c>
      <c r="DI947">
        <f>INDEX('Data_Price '!BD$2:BD$1266,MATCH(Data!$DN947,'Data_Price '!$BE$2:$BE$1266,0))</f>
        <v>0</v>
      </c>
      <c r="DJ947" s="89" t="e">
        <f ca="1">_xll.Connector("TinyUrl.TinyUrl",DA947,0)</f>
        <v>#NAME?</v>
      </c>
      <c r="DK947" s="89" t="e">
        <f ca="1">_xll.Connector("TinyUrl.TinyUrl",DE947,0)</f>
        <v>#NAME?</v>
      </c>
      <c r="DL947" s="89" t="e">
        <f ca="1">_xll.Connector("TinyUrl.TinyUrl",DI947,0)</f>
        <v>#NAME?</v>
      </c>
      <c r="DM947" s="224" t="str">
        <f t="shared" si="508"/>
        <v>Soul Rider 84</v>
      </c>
      <c r="DN947" s="89" t="str">
        <f t="shared" si="509"/>
        <v xml:space="preserve"> NordicaSoul Rider 84156 Unisex</v>
      </c>
      <c r="DO947" s="227"/>
    </row>
    <row r="948" spans="2:119" ht="15.45" customHeight="1">
      <c r="B948" s="224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#VALUE!</v>
      </c>
      <c r="F948" s="43" t="b">
        <f>CL948&gt;Driver!$F$56</f>
        <v>0</v>
      </c>
      <c r="G948" s="43" t="b">
        <f>AND(CB948&gt;Driver!$F$55,CB948&lt;Driver!$G$55)</f>
        <v>1</v>
      </c>
      <c r="H948" s="43" t="e">
        <f t="shared" si="476"/>
        <v>#VALUE!</v>
      </c>
      <c r="I948" s="43">
        <f t="shared" si="477"/>
        <v>0</v>
      </c>
      <c r="J948" s="43" t="e">
        <f t="array" ref="J948">NOT(OR(($H$9:$H$1273=TRUE)*($I$9:$I$1273&gt;0)*($BT$9:$BT$1273=BT948)*($K$9:$K$1273&gt;K948)))</f>
        <v>#VALUE!</v>
      </c>
      <c r="K948" s="72">
        <f t="shared" si="478"/>
        <v>0.55915370333633629</v>
      </c>
      <c r="L948" s="72">
        <f t="shared" si="479"/>
        <v>0.84051567158166152</v>
      </c>
      <c r="M948" s="72">
        <f t="shared" si="480"/>
        <v>0.27779173509101118</v>
      </c>
      <c r="N948" s="72">
        <f t="shared" si="481"/>
        <v>-2.5624486182254991E-2</v>
      </c>
      <c r="O948" s="72">
        <f t="shared" si="482"/>
        <v>0.28984936465790268</v>
      </c>
      <c r="P948" s="72">
        <f t="shared" si="483"/>
        <v>0.56915032679738575</v>
      </c>
      <c r="Q948" s="72"/>
      <c r="R948" s="72"/>
      <c r="S948" s="72">
        <f t="shared" si="484"/>
        <v>0.82095921221172741</v>
      </c>
      <c r="T948" s="72">
        <f t="shared" si="485"/>
        <v>0.98155184403884288</v>
      </c>
      <c r="U948" s="72">
        <f t="shared" si="486"/>
        <v>0.98291588168741861</v>
      </c>
      <c r="V948" s="72">
        <f t="shared" si="487"/>
        <v>0.65698217135331149</v>
      </c>
      <c r="W948" s="72">
        <f t="shared" si="488"/>
        <v>0.97064794055473702</v>
      </c>
      <c r="X948" s="72">
        <f t="shared" si="489"/>
        <v>0.15948432841833854</v>
      </c>
      <c r="Y948" s="72">
        <f t="shared" si="490"/>
        <v>0.72220826490898882</v>
      </c>
      <c r="Z948" s="72">
        <f t="shared" si="491"/>
        <v>1.025624486182255</v>
      </c>
      <c r="AA948" s="72">
        <f t="shared" si="492"/>
        <v>0.71015063534209732</v>
      </c>
      <c r="AB948" s="72">
        <f t="shared" si="493"/>
        <v>0.43084967320261425</v>
      </c>
      <c r="AC948" s="72"/>
      <c r="AD948" s="72"/>
      <c r="AE948" s="72">
        <f t="shared" si="494"/>
        <v>0.17904078778827259</v>
      </c>
      <c r="AF948" s="72">
        <f t="shared" si="495"/>
        <v>1.8448155961157078E-2</v>
      </c>
      <c r="AG948" s="72">
        <f t="shared" si="496"/>
        <v>1.7084118312581428E-2</v>
      </c>
      <c r="AH948" s="72">
        <f t="shared" si="497"/>
        <v>0.34301782864668845</v>
      </c>
      <c r="AI948" s="72">
        <f t="shared" si="498"/>
        <v>2.9352059445262955E-2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0.60398247448407583</v>
      </c>
      <c r="AL948" s="72">
        <f>(AX948-Driver!$K$181)/(Driver!$L$181-Driver!$K$181)</f>
        <v>0.62562448618225508</v>
      </c>
      <c r="AM948" s="72">
        <f>(AY948-Driver!$K$182)/(Driver!$L$182-Driver!$K$182)</f>
        <v>0.92415063534209729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499"/>
        <v>8.4079500746167408</v>
      </c>
      <c r="AW948" s="70">
        <f t="shared" si="500"/>
        <v>60.015899576702303</v>
      </c>
      <c r="AX948" s="70">
        <f t="shared" si="501"/>
        <v>6.6306203756402962</v>
      </c>
      <c r="AY948" s="70">
        <f>IFERROR(Driver!$K$19/Data!BH948/Data!BI948*Data!BK948*Data!BL948,"")</f>
        <v>-0.46431126803702355</v>
      </c>
      <c r="AZ948" s="70">
        <f t="shared" si="502"/>
        <v>53.849590469099027</v>
      </c>
      <c r="BA948" s="70"/>
      <c r="BB948" s="70"/>
      <c r="BC948" s="70">
        <f t="shared" si="503"/>
        <v>88.677731863384736</v>
      </c>
      <c r="BD948" s="70">
        <f t="shared" si="504"/>
        <v>8.9380165802182816</v>
      </c>
      <c r="BE948" s="70">
        <f t="shared" si="505"/>
        <v>8.3079479171904114E-2</v>
      </c>
      <c r="BF948" s="70">
        <f t="shared" si="506"/>
        <v>6.4357359319461143</v>
      </c>
      <c r="BG948" s="70">
        <f t="shared" si="507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219</v>
      </c>
      <c r="BS948" s="8" t="s">
        <v>855</v>
      </c>
      <c r="BT948" s="9" t="s">
        <v>879</v>
      </c>
      <c r="BU948" s="10">
        <v>170</v>
      </c>
      <c r="BV948" s="9" t="s">
        <v>222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305</v>
      </c>
      <c r="CU948" s="9" t="s">
        <v>301</v>
      </c>
      <c r="CV948" s="10"/>
      <c r="CW948" s="10"/>
      <c r="CX948" t="e">
        <f>INDEX('Data_Price '!AS$2:AS$1266,MATCH(Data!$DN948,'Data_Price '!$BE$2:$BE$1266,0))</f>
        <v>#N/A</v>
      </c>
      <c r="CY948" t="e">
        <f>INDEX('Data_Price '!AT$2:AT$1266,MATCH(Data!$DN948,'Data_Price '!$BE$2:$BE$1266,0))</f>
        <v>#N/A</v>
      </c>
      <c r="CZ948" t="e">
        <f>INDEX('Data_Price '!AU$2:AU$1266,MATCH(Data!$DN948,'Data_Price '!$BE$2:$BE$1266,0))</f>
        <v>#N/A</v>
      </c>
      <c r="DA948" t="e">
        <f>INDEX('Data_Price '!AV$2:AV$1266,MATCH(Data!$DN948,'Data_Price '!$BE$2:$BE$1266,0))</f>
        <v>#N/A</v>
      </c>
      <c r="DB948" t="e">
        <f>INDEX('Data_Price '!AW$2:AW$1266,MATCH(Data!$DN948,'Data_Price '!$BE$2:$BE$1266,0))</f>
        <v>#N/A</v>
      </c>
      <c r="DC948" t="e">
        <f>INDEX('Data_Price '!AX$2:AX$1266,MATCH(Data!$DN948,'Data_Price '!$BE$2:$BE$1266,0))</f>
        <v>#N/A</v>
      </c>
      <c r="DD948" t="e">
        <f>INDEX('Data_Price '!AY$2:AY$1266,MATCH(Data!$DN948,'Data_Price '!$BE$2:$BE$1266,0))</f>
        <v>#N/A</v>
      </c>
      <c r="DE948" t="e">
        <f>INDEX('Data_Price '!AZ$2:AZ$1266,MATCH(Data!$DN948,'Data_Price '!$BE$2:$BE$1266,0))</f>
        <v>#N/A</v>
      </c>
      <c r="DF948" t="e">
        <f>INDEX('Data_Price '!BA$2:BA$1266,MATCH(Data!$DN948,'Data_Price '!$BE$2:$BE$1266,0))</f>
        <v>#N/A</v>
      </c>
      <c r="DG948" t="e">
        <f>INDEX('Data_Price '!BB$2:BB$1266,MATCH(Data!$DN948,'Data_Price '!$BE$2:$BE$1266,0))</f>
        <v>#N/A</v>
      </c>
      <c r="DH948" t="e">
        <f>INDEX('Data_Price '!BC$2:BC$1266,MATCH(Data!$DN948,'Data_Price '!$BE$2:$BE$1266,0))</f>
        <v>#N/A</v>
      </c>
      <c r="DI948" t="e">
        <f>INDEX('Data_Price '!BD$2:BD$1266,MATCH(Data!$DN948,'Data_Price '!$BE$2:$BE$1266,0))</f>
        <v>#N/A</v>
      </c>
      <c r="DJ948" s="89" t="e">
        <f ca="1">_xll.Connector("TinyUrl.TinyUrl",DA948,0)</f>
        <v>#NAME?</v>
      </c>
      <c r="DK948" s="89" t="e">
        <f ca="1">_xll.Connector("TinyUrl.TinyUrl",DE948,0)</f>
        <v>#NAME?</v>
      </c>
      <c r="DL948" s="89" t="e">
        <f ca="1">_xll.Connector("TinyUrl.TinyUrl",DI948,0)</f>
        <v>#NAME?</v>
      </c>
      <c r="DM948" s="224" t="str">
        <f t="shared" si="508"/>
        <v>Mantra 102</v>
      </c>
      <c r="DN948" s="89" t="str">
        <f t="shared" si="509"/>
        <v xml:space="preserve"> VölklMantra 102170 Unisex</v>
      </c>
      <c r="DO948" s="227" t="s">
        <v>1134</v>
      </c>
    </row>
    <row r="949" spans="2:119" ht="15.45" customHeight="1">
      <c r="B949" s="224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#VALUE!</v>
      </c>
      <c r="F949" s="43" t="b">
        <f>CL949&gt;Driver!$F$56</f>
        <v>0</v>
      </c>
      <c r="G949" s="43" t="b">
        <f>AND(CB949&gt;Driver!$F$55,CB949&lt;Driver!$G$55)</f>
        <v>0</v>
      </c>
      <c r="H949" s="43" t="e">
        <f t="shared" si="476"/>
        <v>#VALUE!</v>
      </c>
      <c r="I949" s="43">
        <f t="shared" si="477"/>
        <v>0</v>
      </c>
      <c r="J949" s="43" t="e">
        <f t="array" ref="J949">NOT(OR(($H$9:$H$1273=TRUE)*($I$9:$I$1273&gt;0)*($BT$9:$BT$1273=BT949)*($K$9:$K$1273&gt;K949)))</f>
        <v>#VALUE!</v>
      </c>
      <c r="K949" s="72">
        <f t="shared" si="478"/>
        <v>0.66334116746192096</v>
      </c>
      <c r="L949" s="72">
        <f t="shared" si="479"/>
        <v>0.84057368463459836</v>
      </c>
      <c r="M949" s="72">
        <f t="shared" si="480"/>
        <v>0.48610865028924366</v>
      </c>
      <c r="N949" s="72">
        <f t="shared" si="481"/>
        <v>0.24693606526275835</v>
      </c>
      <c r="O949" s="72">
        <f t="shared" si="482"/>
        <v>0.26844870913438446</v>
      </c>
      <c r="P949" s="72">
        <f t="shared" si="483"/>
        <v>0.94294117647058817</v>
      </c>
      <c r="Q949" s="72"/>
      <c r="R949" s="72"/>
      <c r="S949" s="72">
        <f t="shared" si="484"/>
        <v>0.67568330161569623</v>
      </c>
      <c r="T949" s="72">
        <f t="shared" si="485"/>
        <v>0.62950990332247325</v>
      </c>
      <c r="U949" s="72">
        <f t="shared" si="486"/>
        <v>9.9999999999999978E-2</v>
      </c>
      <c r="V949" s="72">
        <f t="shared" si="487"/>
        <v>0.60210409529614173</v>
      </c>
      <c r="W949" s="72">
        <f t="shared" si="488"/>
        <v>0.96849046321525889</v>
      </c>
      <c r="X949" s="72">
        <f t="shared" si="489"/>
        <v>0.15942631536540167</v>
      </c>
      <c r="Y949" s="72">
        <f t="shared" si="490"/>
        <v>0.51389134971075634</v>
      </c>
      <c r="Z949" s="72">
        <f t="shared" si="491"/>
        <v>0.75306393473724165</v>
      </c>
      <c r="AA949" s="72">
        <f t="shared" si="492"/>
        <v>0.73155129086561554</v>
      </c>
      <c r="AB949" s="72">
        <f t="shared" si="493"/>
        <v>5.7058823529411801E-2</v>
      </c>
      <c r="AC949" s="72"/>
      <c r="AD949" s="72"/>
      <c r="AE949" s="72">
        <f t="shared" si="494"/>
        <v>0.32431669838430371</v>
      </c>
      <c r="AF949" s="72">
        <f t="shared" si="495"/>
        <v>0.37049009667752675</v>
      </c>
      <c r="AG949" s="72">
        <f t="shared" si="496"/>
        <v>0.9</v>
      </c>
      <c r="AH949" s="72">
        <f t="shared" si="497"/>
        <v>0.39789590470385827</v>
      </c>
      <c r="AI949" s="72">
        <f t="shared" si="498"/>
        <v>3.1509536784741152E-2</v>
      </c>
      <c r="AJ949" s="72">
        <f>(AV949-Driver!$K$179)/(Driver!$L$179-Driver!$K$179)</f>
        <v>8.0573684634598325E-2</v>
      </c>
      <c r="AK949" s="72">
        <f>(AW949-Driver!$K$180)/(Driver!$L$180-Driver!$K$180)</f>
        <v>0.12550271367385454</v>
      </c>
      <c r="AL949" s="72">
        <f>(AX949-Driver!$K$181)/(Driver!$L$181-Driver!$K$181)</f>
        <v>0.35306393473724157</v>
      </c>
      <c r="AM949" s="72">
        <f>(AY949-Driver!$K$182)/(Driver!$L$182-Driver!$K$182)</f>
        <v>0.94555129086561551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499"/>
        <v>1.6958350291683624</v>
      </c>
      <c r="AW949" s="70">
        <f t="shared" si="500"/>
        <v>13.226248723456091</v>
      </c>
      <c r="AX949" s="70">
        <f t="shared" si="501"/>
        <v>4.1775754126351741</v>
      </c>
      <c r="AY949" s="70">
        <f>IFERROR(Driver!$K$19/Data!BH949/Data!BI949*Data!BK949*Data!BL949,"")</f>
        <v>-0.33330732953649178</v>
      </c>
      <c r="AZ949" s="70">
        <f t="shared" si="502"/>
        <v>9.3819806403574084</v>
      </c>
      <c r="BA949" s="70"/>
      <c r="BB949" s="70"/>
      <c r="BC949" s="70">
        <f t="shared" si="503"/>
        <v>13.32210709547781</v>
      </c>
      <c r="BD949" s="70">
        <f t="shared" si="504"/>
        <v>43.358362780937739</v>
      </c>
      <c r="BE949" s="70">
        <f t="shared" si="505"/>
        <v>1</v>
      </c>
      <c r="BF949" s="70">
        <f t="shared" si="506"/>
        <v>0.2376427815931435</v>
      </c>
      <c r="BG949" s="70">
        <f t="shared" si="507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219</v>
      </c>
      <c r="BS949" s="8" t="s">
        <v>628</v>
      </c>
      <c r="BT949" s="9" t="s">
        <v>654</v>
      </c>
      <c r="BU949" s="10">
        <v>170</v>
      </c>
      <c r="BV949" s="9" t="s">
        <v>222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307</v>
      </c>
      <c r="CU949" s="10"/>
      <c r="CV949" s="10"/>
      <c r="CW949" s="10"/>
      <c r="CX949">
        <f>INDEX('Data_Price '!AS$2:AS$1266,MATCH(Data!$DN949,'Data_Price '!$BE$2:$BE$1266,0))</f>
        <v>0</v>
      </c>
      <c r="CY949">
        <f>INDEX('Data_Price '!AT$2:AT$1266,MATCH(Data!$DN949,'Data_Price '!$BE$2:$BE$1266,0))</f>
        <v>0</v>
      </c>
      <c r="CZ949">
        <f>INDEX('Data_Price '!AU$2:AU$1266,MATCH(Data!$DN949,'Data_Price '!$BE$2:$BE$1266,0))</f>
        <v>0</v>
      </c>
      <c r="DA949">
        <f>INDEX('Data_Price '!AV$2:AV$1266,MATCH(Data!$DN949,'Data_Price '!$BE$2:$BE$1266,0))</f>
        <v>0</v>
      </c>
      <c r="DB949">
        <f>INDEX('Data_Price '!AW$2:AW$1266,MATCH(Data!$DN949,'Data_Price '!$BE$2:$BE$1266,0))</f>
        <v>0</v>
      </c>
      <c r="DC949">
        <f>INDEX('Data_Price '!AX$2:AX$1266,MATCH(Data!$DN949,'Data_Price '!$BE$2:$BE$1266,0))</f>
        <v>0</v>
      </c>
      <c r="DD949">
        <f>INDEX('Data_Price '!AY$2:AY$1266,MATCH(Data!$DN949,'Data_Price '!$BE$2:$BE$1266,0))</f>
        <v>0</v>
      </c>
      <c r="DE949">
        <f>INDEX('Data_Price '!AZ$2:AZ$1266,MATCH(Data!$DN949,'Data_Price '!$BE$2:$BE$1266,0))</f>
        <v>0</v>
      </c>
      <c r="DF949">
        <f>INDEX('Data_Price '!BA$2:BA$1266,MATCH(Data!$DN949,'Data_Price '!$BE$2:$BE$1266,0))</f>
        <v>0</v>
      </c>
      <c r="DG949">
        <f>INDEX('Data_Price '!BB$2:BB$1266,MATCH(Data!$DN949,'Data_Price '!$BE$2:$BE$1266,0))</f>
        <v>0</v>
      </c>
      <c r="DH949">
        <f>INDEX('Data_Price '!BC$2:BC$1266,MATCH(Data!$DN949,'Data_Price '!$BE$2:$BE$1266,0))</f>
        <v>0</v>
      </c>
      <c r="DI949">
        <f>INDEX('Data_Price '!BD$2:BD$1266,MATCH(Data!$DN949,'Data_Price '!$BE$2:$BE$1266,0))</f>
        <v>0</v>
      </c>
      <c r="DJ949" s="89" t="e">
        <f ca="1">_xll.Connector("TinyUrl.TinyUrl",DA949,0)</f>
        <v>#NAME?</v>
      </c>
      <c r="DK949" s="89" t="e">
        <f ca="1">_xll.Connector("TinyUrl.TinyUrl",DE949,0)</f>
        <v>#NAME?</v>
      </c>
      <c r="DL949" s="89" t="e">
        <f ca="1">_xll.Connector("TinyUrl.TinyUrl",DI949,0)</f>
        <v>#NAME?</v>
      </c>
      <c r="DM949" s="224" t="str">
        <f t="shared" si="508"/>
        <v>V-Shape V8</v>
      </c>
      <c r="DN949" s="89" t="str">
        <f t="shared" si="509"/>
        <v xml:space="preserve"> HeadV-Shape V8170 Unisex</v>
      </c>
      <c r="DO949" s="227"/>
    </row>
    <row r="950" spans="2:119" ht="15.45" customHeight="1">
      <c r="B950" s="224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#VALUE!</v>
      </c>
      <c r="F950" s="43" t="b">
        <f>CL950&gt;Driver!$F$56</f>
        <v>0</v>
      </c>
      <c r="G950" s="43" t="b">
        <f>AND(CB950&gt;Driver!$F$55,CB950&lt;Driver!$G$55)</f>
        <v>0</v>
      </c>
      <c r="H950" s="43" t="e">
        <f t="shared" si="476"/>
        <v>#VALUE!</v>
      </c>
      <c r="I950" s="43">
        <f t="shared" si="477"/>
        <v>0</v>
      </c>
      <c r="J950" s="43" t="e">
        <f t="array" ref="J950">NOT(OR(($H$9:$H$1273=TRUE)*($I$9:$I$1273&gt;0)*($BT$9:$BT$1273=BT950)*($K$9:$K$1273&gt;K950)))</f>
        <v>#VALUE!</v>
      </c>
      <c r="K950" s="72">
        <f t="shared" si="478"/>
        <v>0.72011646524107586</v>
      </c>
      <c r="L950" s="72">
        <f t="shared" si="479"/>
        <v>0.89294657964708724</v>
      </c>
      <c r="M950" s="72">
        <f t="shared" si="480"/>
        <v>0.54728635083506449</v>
      </c>
      <c r="N950" s="72">
        <f t="shared" si="481"/>
        <v>0.36266363118952749</v>
      </c>
      <c r="O950" s="72">
        <f t="shared" si="482"/>
        <v>0.32007777425684258</v>
      </c>
      <c r="P950" s="72">
        <f t="shared" si="483"/>
        <v>0.95911764705882352</v>
      </c>
      <c r="Q950" s="72"/>
      <c r="R950" s="72"/>
      <c r="S950" s="72">
        <f t="shared" si="484"/>
        <v>0.67419776674255871</v>
      </c>
      <c r="T950" s="72">
        <f t="shared" si="485"/>
        <v>0.91880490895782185</v>
      </c>
      <c r="U950" s="72">
        <f t="shared" si="486"/>
        <v>0.8197335901742856</v>
      </c>
      <c r="V950" s="72">
        <f t="shared" si="487"/>
        <v>0.65938600336322051</v>
      </c>
      <c r="W950" s="72">
        <f t="shared" si="488"/>
        <v>0.97162679425837317</v>
      </c>
      <c r="X950" s="72">
        <f t="shared" si="489"/>
        <v>0.10705342035291274</v>
      </c>
      <c r="Y950" s="72">
        <f t="shared" si="490"/>
        <v>0.45271364916493551</v>
      </c>
      <c r="Z950" s="72">
        <f t="shared" si="491"/>
        <v>0.63733636881047251</v>
      </c>
      <c r="AA950" s="72">
        <f t="shared" si="492"/>
        <v>0.67992222574315742</v>
      </c>
      <c r="AB950" s="72">
        <f t="shared" si="493"/>
        <v>4.0882352941176522E-2</v>
      </c>
      <c r="AC950" s="72"/>
      <c r="AD950" s="72"/>
      <c r="AE950" s="72">
        <f t="shared" si="494"/>
        <v>0.32580223325744134</v>
      </c>
      <c r="AF950" s="72">
        <f t="shared" si="495"/>
        <v>8.1195091042178202E-2</v>
      </c>
      <c r="AG950" s="72">
        <f t="shared" si="496"/>
        <v>0.18026640982571443</v>
      </c>
      <c r="AH950" s="72">
        <f t="shared" si="497"/>
        <v>0.34061399663677949</v>
      </c>
      <c r="AI950" s="72">
        <f t="shared" si="498"/>
        <v>2.8373205741626772E-2</v>
      </c>
      <c r="AJ950" s="72">
        <f>(AV950-Driver!$K$179)/(Driver!$L$179-Driver!$K$179)</f>
        <v>0.13294657964708725</v>
      </c>
      <c r="AK950" s="72">
        <f>(AW950-Driver!$K$180)/(Driver!$L$180-Driver!$K$180)</f>
        <v>0.12669627596014921</v>
      </c>
      <c r="AL950" s="72">
        <f>(AX950-Driver!$K$181)/(Driver!$L$181-Driver!$K$181)</f>
        <v>0.23733636881047243</v>
      </c>
      <c r="AM950" s="72">
        <f>(AY950-Driver!$K$182)/(Driver!$L$182-Driver!$K$182)</f>
        <v>0.89392222574315738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499"/>
        <v>2.7981277981277981</v>
      </c>
      <c r="AW950" s="70">
        <f t="shared" si="500"/>
        <v>13.342964971919272</v>
      </c>
      <c r="AX950" s="70">
        <f t="shared" si="501"/>
        <v>3.1360273192942518</v>
      </c>
      <c r="AY950" s="70">
        <f>IFERROR(Driver!$K$19/Data!BH950/Data!BI950*Data!BK950*Data!BL950,"")</f>
        <v>-0.64935423121712355</v>
      </c>
      <c r="AZ950" s="70">
        <f t="shared" si="502"/>
        <v>10.856291883842143</v>
      </c>
      <c r="BA950" s="70"/>
      <c r="BB950" s="70"/>
      <c r="BC950" s="70">
        <f t="shared" si="503"/>
        <v>12.551549829510435</v>
      </c>
      <c r="BD950" s="70">
        <f t="shared" si="504"/>
        <v>3.3850240065379511</v>
      </c>
      <c r="BE950" s="70">
        <f t="shared" si="505"/>
        <v>0.28039480219725493</v>
      </c>
      <c r="BF950" s="70">
        <f t="shared" si="506"/>
        <v>6.7072318695896769</v>
      </c>
      <c r="BG950" s="70">
        <f t="shared" si="507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219</v>
      </c>
      <c r="BS950" s="8" t="s">
        <v>550</v>
      </c>
      <c r="BT950" s="9" t="s">
        <v>566</v>
      </c>
      <c r="BU950" s="10">
        <v>162</v>
      </c>
      <c r="BV950" s="9" t="s">
        <v>390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305</v>
      </c>
      <c r="CU950" s="9" t="s">
        <v>302</v>
      </c>
      <c r="CV950" s="10"/>
      <c r="CW950" s="10"/>
      <c r="CX950" t="str">
        <f>INDEX('Data_Price '!AS$2:AS$1266,MATCH(Data!$DN950,'Data_Price '!$BE$2:$BE$1266,0))</f>
        <v>Elan Ripstick 94 W Women's Skis</v>
      </c>
      <c r="CY950" t="str">
        <f>INDEX('Data_Price '!AT$2:AT$1266,MATCH(Data!$DN950,'Data_Price '!$BE$2:$BE$1266,0))</f>
        <v>SkiEssentials.com</v>
      </c>
      <c r="CZ950">
        <f>INDEX('Data_Price '!AU$2:AU$1266,MATCH(Data!$DN950,'Data_Price '!$BE$2:$BE$1266,0))</f>
        <v>449.99</v>
      </c>
      <c r="DA950" t="str">
        <f>INDEX('Data_Price '!AV$2:AV$1266,MATCH(Data!$DN950,'Data_Price '!$BE$2:$BE$1266,0))</f>
        <v>https://www.google.com/url?url=https://www.skiessentials.com/2022-elan-ripstick-94-women-s-skis.html&amp;rct=j&amp;q=&amp;esrc=s&amp;sa=U&amp;ved=0ahUKEwjnuPKw0KP2AhUhlGoFHWMmC14QsDwIYQ&amp;usg=AOvVaw2Sr0-vysWaHzicxPPa3Hz-</v>
      </c>
      <c r="DB950" t="str">
        <f>INDEX('Data_Price '!AW$2:AW$1266,MATCH(Data!$DN950,'Data_Price '!$BE$2:$BE$1266,0))</f>
        <v>Elan Ripstick 94 W Women's Skis</v>
      </c>
      <c r="DC950" t="str">
        <f>INDEX('Data_Price '!AX$2:AX$1266,MATCH(Data!$DN950,'Data_Price '!$BE$2:$BE$1266,0))</f>
        <v>SkiEssentials.com</v>
      </c>
      <c r="DD950">
        <f>INDEX('Data_Price '!AY$2:AY$1266,MATCH(Data!$DN950,'Data_Price '!$BE$2:$BE$1266,0))</f>
        <v>449.99</v>
      </c>
      <c r="DE950" t="str">
        <f>INDEX('Data_Price '!AZ$2:AZ$1266,MATCH(Data!$DN950,'Data_Price '!$BE$2:$BE$1266,0))</f>
        <v>https://www.google.com/url?q=https://www.skiessentials.com/2022-elan-ripstick-94-women-s-skis.html&amp;sa=U&amp;ved=0ahUKEwjn0p2x0KP2AhU9kmoFHdWpAAoQ2ykIFg&amp;usg=AOvVaw3uTyUq1XIMYwzS-2korlcO</v>
      </c>
      <c r="DF950" t="str">
        <f>INDEX('Data_Price '!BA$2:BA$1266,MATCH(Data!$DN950,'Data_Price '!$BE$2:$BE$1266,0))</f>
        <v>Elan Ripstick 94 W Women's Skis</v>
      </c>
      <c r="DG950" t="str">
        <f>INDEX('Data_Price '!BB$2:BB$1266,MATCH(Data!$DN950,'Data_Price '!$BE$2:$BE$1266,0))</f>
        <v>Aspen Ski and Board</v>
      </c>
      <c r="DH950">
        <f>INDEX('Data_Price '!BC$2:BC$1266,MATCH(Data!$DN950,'Data_Price '!$BE$2:$BE$1266,0))</f>
        <v>479.95</v>
      </c>
      <c r="DI950" t="str">
        <f>INDEX('Data_Price '!BD$2:BD$1266,MATCH(Data!$DN950,'Data_Price '!$BE$2:$BE$1266,0))</f>
        <v>https://www.google.com/url?q=https://www.aspenskiandboard.com/products/elanripstick94wskiswomens2022%3Fvariant%3D39506773409897%26currency%3DUSD%26utm_medium%3Dproduct_sync%26utm_source%3Dgoogle%26utm_content%3Dsag_organic%26utm_campaign%3Dsag_organic%26srsltid%3DAWLEVJxGOVtruiMDK7Fxy_sJCsfxbMdFlBKzarT4Y1bBPI1uRRP4QNBA74Y&amp;sa=U&amp;ved=0ahUKEwjn0p2x0KP2AhU9kmoFHdWpAAoQ2ykIGg&amp;usg=AOvVaw2jFzZU3fSjhqdv1VHFkZRF</v>
      </c>
      <c r="DJ950" s="89" t="e">
        <f ca="1">_xll.Connector("TinyUrl.TinyUrl",DA950,0)</f>
        <v>#NAME?</v>
      </c>
      <c r="DK950" s="89" t="e">
        <f ca="1">_xll.Connector("TinyUrl.TinyUrl",DE950,0)</f>
        <v>#NAME?</v>
      </c>
      <c r="DL950" s="89" t="e">
        <f ca="1">_xll.Connector("TinyUrl.TinyUrl",DI950,0)</f>
        <v>#NAME?</v>
      </c>
      <c r="DM950" s="224" t="str">
        <f t="shared" si="508"/>
        <v>Ripstick 94 W</v>
      </c>
      <c r="DN950" s="89" t="str">
        <f t="shared" si="509"/>
        <v xml:space="preserve"> ElanRipstick 94 W162 Women's</v>
      </c>
      <c r="DO950" s="227" t="s">
        <v>1047</v>
      </c>
    </row>
    <row r="951" spans="2:119" ht="15.45" customHeight="1">
      <c r="B951" s="224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#VALUE!</v>
      </c>
      <c r="F951" s="43" t="b">
        <f>CL951&gt;Driver!$F$56</f>
        <v>0</v>
      </c>
      <c r="G951" s="43" t="b">
        <f>AND(CB951&gt;Driver!$F$55,CB951&lt;Driver!$G$55)</f>
        <v>0</v>
      </c>
      <c r="H951" s="43" t="e">
        <f t="shared" si="476"/>
        <v>#VALUE!</v>
      </c>
      <c r="I951" s="43">
        <f t="shared" si="477"/>
        <v>0</v>
      </c>
      <c r="J951" s="43" t="e">
        <f t="array" ref="J951">NOT(OR(($H$9:$H$1273=TRUE)*($I$9:$I$1273&gt;0)*($BT$9:$BT$1273=BT951)*($K$9:$K$1273&gt;K951)))</f>
        <v>#VALUE!</v>
      </c>
      <c r="K951" s="72">
        <f t="shared" si="478"/>
        <v>0.70275599878594019</v>
      </c>
      <c r="L951" s="72">
        <f t="shared" si="479"/>
        <v>0.83275803722504227</v>
      </c>
      <c r="M951" s="72">
        <f t="shared" si="480"/>
        <v>0.57275396034683812</v>
      </c>
      <c r="N951" s="72">
        <f t="shared" si="481"/>
        <v>0.40756339720483148</v>
      </c>
      <c r="O951" s="72">
        <f t="shared" si="482"/>
        <v>0.3224141701101928</v>
      </c>
      <c r="P951" s="72">
        <f t="shared" si="483"/>
        <v>0.98828431372549019</v>
      </c>
      <c r="Q951" s="72"/>
      <c r="R951" s="72"/>
      <c r="S951" s="72">
        <f t="shared" si="484"/>
        <v>0.67487518265998214</v>
      </c>
      <c r="T951" s="72">
        <f t="shared" si="485"/>
        <v>0.95125260371855902</v>
      </c>
      <c r="U951" s="72">
        <f t="shared" si="486"/>
        <v>0.50858307308312378</v>
      </c>
      <c r="V951" s="72">
        <f t="shared" si="487"/>
        <v>0.62593694028066138</v>
      </c>
      <c r="W951" s="72">
        <f t="shared" si="488"/>
        <v>0.90204941860465127</v>
      </c>
      <c r="X951" s="72">
        <f t="shared" si="489"/>
        <v>0.16724196277495768</v>
      </c>
      <c r="Y951" s="72">
        <f t="shared" si="490"/>
        <v>0.42724603965316188</v>
      </c>
      <c r="Z951" s="72">
        <f t="shared" si="491"/>
        <v>0.59243660279516852</v>
      </c>
      <c r="AA951" s="72">
        <f t="shared" si="492"/>
        <v>0.6775858298898072</v>
      </c>
      <c r="AB951" s="72">
        <f t="shared" si="493"/>
        <v>1.1715686274509862E-2</v>
      </c>
      <c r="AC951" s="72"/>
      <c r="AD951" s="72"/>
      <c r="AE951" s="72">
        <f t="shared" si="494"/>
        <v>0.32512481734001791</v>
      </c>
      <c r="AF951" s="72">
        <f t="shared" si="495"/>
        <v>4.8747396281440959E-2</v>
      </c>
      <c r="AG951" s="72">
        <f t="shared" si="496"/>
        <v>0.49141692691687622</v>
      </c>
      <c r="AH951" s="72">
        <f t="shared" si="497"/>
        <v>0.37406305971933862</v>
      </c>
      <c r="AI951" s="72">
        <f t="shared" si="498"/>
        <v>9.7950581395348776E-2</v>
      </c>
      <c r="AJ951" s="72">
        <f>(AV951-Driver!$K$179)/(Driver!$L$179-Driver!$K$179)</f>
        <v>7.2758037225042302E-2</v>
      </c>
      <c r="AK951" s="72">
        <f>(AW951-Driver!$K$180)/(Driver!$L$180-Driver!$K$180)</f>
        <v>0.14960117511928636</v>
      </c>
      <c r="AL951" s="72">
        <f>(AX951-Driver!$K$181)/(Driver!$L$181-Driver!$K$181)</f>
        <v>0.19243660279516853</v>
      </c>
      <c r="AM951" s="72">
        <f>(AY951-Driver!$K$182)/(Driver!$L$182-Driver!$K$182)</f>
        <v>0.89158582988980717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499"/>
        <v>1.5313390313390314</v>
      </c>
      <c r="AW951" s="70">
        <f t="shared" si="500"/>
        <v>15.582792697694099</v>
      </c>
      <c r="AX951" s="70">
        <f t="shared" si="501"/>
        <v>2.7319294251565167</v>
      </c>
      <c r="AY951" s="70">
        <f>IFERROR(Driver!$K$19/Data!BH951/Data!BI951*Data!BK951*Data!BL951,"")</f>
        <v>-0.66365645940582663</v>
      </c>
      <c r="AZ951" s="70">
        <f t="shared" si="502"/>
        <v>13.514519731943409</v>
      </c>
      <c r="BA951" s="70"/>
      <c r="BB951" s="70"/>
      <c r="BC951" s="70">
        <f t="shared" si="503"/>
        <v>12.902930175197012</v>
      </c>
      <c r="BD951" s="70">
        <f t="shared" si="504"/>
        <v>6.2565874989501742</v>
      </c>
      <c r="BE951" s="70">
        <f t="shared" si="505"/>
        <v>0.59148981353831587</v>
      </c>
      <c r="BF951" s="70">
        <f t="shared" si="506"/>
        <v>2.9293951873824517</v>
      </c>
      <c r="BG951" s="70">
        <f t="shared" si="507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219</v>
      </c>
      <c r="BS951" s="8" t="s">
        <v>579</v>
      </c>
      <c r="BT951" s="9" t="s">
        <v>595</v>
      </c>
      <c r="BU951" s="10">
        <v>154</v>
      </c>
      <c r="BV951" s="9" t="s">
        <v>222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306</v>
      </c>
      <c r="CU951" s="9" t="s">
        <v>305</v>
      </c>
      <c r="CV951" s="9" t="s">
        <v>302</v>
      </c>
      <c r="CW951" s="10"/>
      <c r="CX951">
        <f>INDEX('Data_Price '!AS$2:AS$1266,MATCH(Data!$DN951,'Data_Price '!$BE$2:$BE$1266,0))</f>
        <v>0</v>
      </c>
      <c r="CY951">
        <f>INDEX('Data_Price '!AT$2:AT$1266,MATCH(Data!$DN951,'Data_Price '!$BE$2:$BE$1266,0))</f>
        <v>0</v>
      </c>
      <c r="CZ951">
        <f>INDEX('Data_Price '!AU$2:AU$1266,MATCH(Data!$DN951,'Data_Price '!$BE$2:$BE$1266,0))</f>
        <v>0</v>
      </c>
      <c r="DA951">
        <f>INDEX('Data_Price '!AV$2:AV$1266,MATCH(Data!$DN951,'Data_Price '!$BE$2:$BE$1266,0))</f>
        <v>0</v>
      </c>
      <c r="DB951">
        <f>INDEX('Data_Price '!AW$2:AW$1266,MATCH(Data!$DN951,'Data_Price '!$BE$2:$BE$1266,0))</f>
        <v>0</v>
      </c>
      <c r="DC951">
        <f>INDEX('Data_Price '!AX$2:AX$1266,MATCH(Data!$DN951,'Data_Price '!$BE$2:$BE$1266,0))</f>
        <v>0</v>
      </c>
      <c r="DD951">
        <f>INDEX('Data_Price '!AY$2:AY$1266,MATCH(Data!$DN951,'Data_Price '!$BE$2:$BE$1266,0))</f>
        <v>0</v>
      </c>
      <c r="DE951">
        <f>INDEX('Data_Price '!AZ$2:AZ$1266,MATCH(Data!$DN951,'Data_Price '!$BE$2:$BE$1266,0))</f>
        <v>0</v>
      </c>
      <c r="DF951">
        <f>INDEX('Data_Price '!BA$2:BA$1266,MATCH(Data!$DN951,'Data_Price '!$BE$2:$BE$1266,0))</f>
        <v>0</v>
      </c>
      <c r="DG951">
        <f>INDEX('Data_Price '!BB$2:BB$1266,MATCH(Data!$DN951,'Data_Price '!$BE$2:$BE$1266,0))</f>
        <v>0</v>
      </c>
      <c r="DH951">
        <f>INDEX('Data_Price '!BC$2:BC$1266,MATCH(Data!$DN951,'Data_Price '!$BE$2:$BE$1266,0))</f>
        <v>0</v>
      </c>
      <c r="DI951">
        <f>INDEX('Data_Price '!BD$2:BD$1266,MATCH(Data!$DN951,'Data_Price '!$BE$2:$BE$1266,0))</f>
        <v>0</v>
      </c>
      <c r="DJ951" s="89" t="e">
        <f ca="1">_xll.Connector("TinyUrl.TinyUrl",DA951,0)</f>
        <v>#NAME?</v>
      </c>
      <c r="DK951" s="89" t="e">
        <f ca="1">_xll.Connector("TinyUrl.TinyUrl",DE951,0)</f>
        <v>#NAME?</v>
      </c>
      <c r="DL951" s="89" t="e">
        <f ca="1">_xll.Connector("TinyUrl.TinyUrl",DI951,0)</f>
        <v>#NAME?</v>
      </c>
      <c r="DM951" s="224" t="str">
        <f t="shared" si="508"/>
        <v>Dictator FG 1.0</v>
      </c>
      <c r="DN951" s="89" t="str">
        <f t="shared" si="509"/>
        <v xml:space="preserve"> FactionDictator FG 1.0154 Unisex</v>
      </c>
      <c r="DO951" s="227"/>
    </row>
    <row r="952" spans="2:119" ht="15.45" customHeight="1">
      <c r="B952" s="224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#VALUE!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476"/>
        <v>#VALUE!</v>
      </c>
      <c r="I952" s="43">
        <f t="shared" si="477"/>
        <v>0</v>
      </c>
      <c r="J952" s="43" t="e">
        <f t="array" ref="J952">NOT(OR(($H$9:$H$1273=TRUE)*($I$9:$I$1273&gt;0)*($BT$9:$BT$1273=BT952)*($K$9:$K$1273&gt;K952)))</f>
        <v>#VALUE!</v>
      </c>
      <c r="K952" s="72">
        <f t="shared" si="478"/>
        <v>0.5195650230817429</v>
      </c>
      <c r="L952" s="72">
        <f t="shared" si="479"/>
        <v>0.70619933929578604</v>
      </c>
      <c r="M952" s="72">
        <f t="shared" si="480"/>
        <v>0.33293070686769977</v>
      </c>
      <c r="N952" s="72">
        <f t="shared" si="481"/>
        <v>-0.15463226459242385</v>
      </c>
      <c r="O952" s="72">
        <f t="shared" si="482"/>
        <v>0.29620216297330093</v>
      </c>
      <c r="P952" s="72">
        <f t="shared" si="483"/>
        <v>0.85722222222222222</v>
      </c>
      <c r="Q952" s="72"/>
      <c r="R952" s="72"/>
      <c r="S952" s="72">
        <f t="shared" si="484"/>
        <v>0.72572263000021342</v>
      </c>
      <c r="T952" s="72">
        <f t="shared" si="485"/>
        <v>0.96927610161293998</v>
      </c>
      <c r="U952" s="72">
        <f t="shared" si="486"/>
        <v>0.92337735673694521</v>
      </c>
      <c r="V952" s="72">
        <f t="shared" si="487"/>
        <v>0.73565563632353681</v>
      </c>
      <c r="W952" s="72">
        <f t="shared" si="488"/>
        <v>0.9817241782322863</v>
      </c>
      <c r="X952" s="72">
        <f t="shared" si="489"/>
        <v>0.29380066070421396</v>
      </c>
      <c r="Y952" s="72">
        <f t="shared" si="490"/>
        <v>0.66706929313230023</v>
      </c>
      <c r="Z952" s="72">
        <f t="shared" si="491"/>
        <v>1.1546322645924239</v>
      </c>
      <c r="AA952" s="72">
        <f t="shared" si="492"/>
        <v>0.70379783702669907</v>
      </c>
      <c r="AB952" s="72">
        <f t="shared" si="493"/>
        <v>0.14277777777777778</v>
      </c>
      <c r="AC952" s="72"/>
      <c r="AD952" s="72"/>
      <c r="AE952" s="72">
        <f t="shared" si="494"/>
        <v>0.27427736999978658</v>
      </c>
      <c r="AF952" s="72">
        <f t="shared" si="495"/>
        <v>3.0723898387060036E-2</v>
      </c>
      <c r="AG952" s="72">
        <f t="shared" si="496"/>
        <v>7.6622643263054777E-2</v>
      </c>
      <c r="AH952" s="72">
        <f t="shared" si="497"/>
        <v>0.26434436367646319</v>
      </c>
      <c r="AI952" s="72">
        <f t="shared" si="498"/>
        <v>1.8275821767713661E-2</v>
      </c>
      <c r="AJ952" s="72">
        <f>(AV952-Driver!$K$179)/(Driver!$L$179-Driver!$K$179)</f>
        <v>0.53380066070421395</v>
      </c>
      <c r="AK952" s="72">
        <f>(AW952-Driver!$K$180)/(Driver!$L$180-Driver!$K$180)</f>
        <v>0.34697309007987015</v>
      </c>
      <c r="AL952" s="72">
        <f>(AX952-Driver!$K$181)/(Driver!$L$181-Driver!$K$181)</f>
        <v>0.75463226459242394</v>
      </c>
      <c r="AM952" s="72">
        <f>(AY952-Driver!$K$182)/(Driver!$L$182-Driver!$K$182)</f>
        <v>0.91779783702669904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499"/>
        <v>11.234907068240402</v>
      </c>
      <c r="AW952" s="70">
        <f t="shared" si="500"/>
        <v>34.883427219004957</v>
      </c>
      <c r="AX952" s="70">
        <f t="shared" si="501"/>
        <v>7.7916903813318159</v>
      </c>
      <c r="AY952" s="70">
        <f>IFERROR(Driver!$K$19/Data!BH952/Data!BI952*Data!BK952*Data!BL952,"")</f>
        <v>-0.50319987118761977</v>
      </c>
      <c r="AZ952" s="70">
        <f t="shared" si="502"/>
        <v>27.594936708860761</v>
      </c>
      <c r="BA952" s="70"/>
      <c r="BB952" s="70"/>
      <c r="BC952" s="70">
        <f t="shared" si="503"/>
        <v>39.277854596294112</v>
      </c>
      <c r="BD952" s="70">
        <f t="shared" si="504"/>
        <v>7.8516351268543545</v>
      </c>
      <c r="BE952" s="70">
        <f t="shared" si="505"/>
        <v>2.3551575224147275E-2</v>
      </c>
      <c r="BF952" s="70">
        <f t="shared" si="506"/>
        <v>15.321351087960307</v>
      </c>
      <c r="BG952" s="70">
        <f t="shared" si="507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219</v>
      </c>
      <c r="BS952" s="8" t="s">
        <v>533</v>
      </c>
      <c r="BT952" s="9" t="s">
        <v>536</v>
      </c>
      <c r="BU952" s="10">
        <v>180</v>
      </c>
      <c r="BV952" s="9" t="s">
        <v>222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301</v>
      </c>
      <c r="CU952" s="10"/>
      <c r="CV952" s="10"/>
      <c r="CW952" s="10"/>
      <c r="CX952" t="str">
        <f>INDEX('Data_Price '!AS$2:AS$1266,MATCH(Data!$DN952,'Data_Price '!$BE$2:$BE$1266,0))</f>
        <v>Dynastar M-FREE 118 180cm</v>
      </c>
      <c r="CY952" t="str">
        <f>INDEX('Data_Price '!AT$2:AT$1266,MATCH(Data!$DN952,'Data_Price '!$BE$2:$BE$1266,0))</f>
        <v>Sundance Ski and Board Shop</v>
      </c>
      <c r="CZ952">
        <f>INDEX('Data_Price '!AU$2:AU$1266,MATCH(Data!$DN952,'Data_Price '!$BE$2:$BE$1266,0))</f>
        <v>670.6</v>
      </c>
      <c r="DA952" t="str">
        <f>INDEX('Data_Price '!AV$2:AV$1266,MATCH(Data!$DN952,'Data_Price '!$BE$2:$BE$1266,0))</f>
        <v>https://www.google.com/url?url=https://sundanceskishop.com/products/dynastar-m-free-118%3Fvariant%3D39369854222434%26currency%3DCAD%26utm_medium%3Dproduct_sync%26utm_source%3Dgoogle%26utm_content%3Dsag_organic%26utm_campaign%3Dsag_organic&amp;rct=j&amp;q=&amp;esrc=s&amp;sa=U&amp;ved=0ahUKEwiFv9qx0KP2AhVHlmoFHbcJDKwQ2SkIaw&amp;usg=AOvVaw0MVMhTGZ5vX0iJyWkQmBfb</v>
      </c>
      <c r="DB952" t="str">
        <f>INDEX('Data_Price '!AW$2:AW$1266,MATCH(Data!$DN952,'Data_Price '!$BE$2:$BE$1266,0))</f>
        <v>Dynastar M-Free 118 Skis - 2022 180cm</v>
      </c>
      <c r="DC952" t="str">
        <f>INDEX('Data_Price '!AX$2:AX$1266,MATCH(Data!$DN952,'Data_Price '!$BE$2:$BE$1266,0))</f>
        <v>Glacier Ski Shop</v>
      </c>
      <c r="DD952">
        <f>INDEX('Data_Price '!AY$2:AY$1266,MATCH(Data!$DN952,'Data_Price '!$BE$2:$BE$1266,0))</f>
        <v>719</v>
      </c>
      <c r="DE952" t="str">
        <f>INDEX('Data_Price '!AZ$2:AZ$1266,MATCH(Data!$DN952,'Data_Price '!$BE$2:$BE$1266,0))</f>
        <v>https://www.google.com/url?url=https://glacierskishop.com/products/dynastar-m-free-118-skis-2022%3Fvariant%3D39561055502439%26currency%3DUSD%26utm_medium%3Dproduct_sync%26utm_source%3Dgoogle%26utm_content%3Dsag_organic%26utm_campaign%3Dsag_organic&amp;rct=j&amp;q=&amp;esrc=s&amp;sa=U&amp;ved=0ahUKEwiFv9qx0KP2AhVHlmoFHbcJDKwQ2SkIbg&amp;usg=AOvVaw2UGcCbNGmKTN1ov4LSVWV5</v>
      </c>
      <c r="DF952">
        <f>INDEX('Data_Price '!BA$2:BA$1266,MATCH(Data!$DN952,'Data_Price '!$BE$2:$BE$1266,0))</f>
        <v>0</v>
      </c>
      <c r="DG952">
        <f>INDEX('Data_Price '!BB$2:BB$1266,MATCH(Data!$DN952,'Data_Price '!$BE$2:$BE$1266,0))</f>
        <v>0</v>
      </c>
      <c r="DH952">
        <f>INDEX('Data_Price '!BC$2:BC$1266,MATCH(Data!$DN952,'Data_Price '!$BE$2:$BE$1266,0))</f>
        <v>0</v>
      </c>
      <c r="DI952">
        <f>INDEX('Data_Price '!BD$2:BD$1266,MATCH(Data!$DN952,'Data_Price '!$BE$2:$BE$1266,0))</f>
        <v>0</v>
      </c>
      <c r="DJ952" s="89" t="e">
        <f ca="1">_xll.Connector("TinyUrl.TinyUrl",DA952,0)</f>
        <v>#NAME?</v>
      </c>
      <c r="DK952" s="89" t="e">
        <f ca="1">_xll.Connector("TinyUrl.TinyUrl",DE952,0)</f>
        <v>#NAME?</v>
      </c>
      <c r="DL952" s="89" t="e">
        <f ca="1">_xll.Connector("TinyUrl.TinyUrl",DI952,0)</f>
        <v>#NAME?</v>
      </c>
      <c r="DM952" s="224" t="str">
        <f t="shared" si="508"/>
        <v>M-Free 118</v>
      </c>
      <c r="DN952" s="89" t="str">
        <f t="shared" si="509"/>
        <v xml:space="preserve"> DynastarM-Free 118180 Unisex</v>
      </c>
      <c r="DO952" s="227" t="s">
        <v>1135</v>
      </c>
    </row>
    <row r="953" spans="2:119" ht="15.45" customHeight="1">
      <c r="B953" s="224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#VALUE!</v>
      </c>
      <c r="F953" s="43" t="b">
        <f>CL953&gt;Driver!$F$56</f>
        <v>0</v>
      </c>
      <c r="G953" s="43" t="b">
        <f>AND(CB953&gt;Driver!$F$55,CB953&lt;Driver!$G$55)</f>
        <v>0</v>
      </c>
      <c r="H953" s="43" t="e">
        <f t="shared" si="476"/>
        <v>#VALUE!</v>
      </c>
      <c r="I953" s="43">
        <f t="shared" si="477"/>
        <v>0</v>
      </c>
      <c r="J953" s="43" t="e">
        <f t="array" ref="J953">NOT(OR(($H$9:$H$1273=TRUE)*($I$9:$I$1273&gt;0)*($BT$9:$BT$1273=BT953)*($K$9:$K$1273&gt;K953)))</f>
        <v>#VALUE!</v>
      </c>
      <c r="K953" s="72">
        <f t="shared" si="478"/>
        <v>0.68047788390489972</v>
      </c>
      <c r="L953" s="72">
        <f t="shared" si="479"/>
        <v>0.82929336878575455</v>
      </c>
      <c r="M953" s="72">
        <f t="shared" si="480"/>
        <v>0.531662399024045</v>
      </c>
      <c r="N953" s="72">
        <f t="shared" si="481"/>
        <v>0.31776386517422373</v>
      </c>
      <c r="O953" s="72">
        <f t="shared" si="482"/>
        <v>0.29384097895673467</v>
      </c>
      <c r="P953" s="72">
        <f t="shared" si="483"/>
        <v>0.98338235294117649</v>
      </c>
      <c r="Q953" s="72"/>
      <c r="R953" s="72"/>
      <c r="S953" s="72">
        <f t="shared" si="484"/>
        <v>0.6912767347395119</v>
      </c>
      <c r="T953" s="72">
        <f t="shared" si="485"/>
        <v>0.80999993023742789</v>
      </c>
      <c r="U953" s="72">
        <f t="shared" si="486"/>
        <v>9.9999999999999978E-2</v>
      </c>
      <c r="V953" s="72">
        <f t="shared" si="487"/>
        <v>0.60172184981291299</v>
      </c>
      <c r="W953" s="72">
        <f t="shared" si="488"/>
        <v>0.96902901368428929</v>
      </c>
      <c r="X953" s="72">
        <f t="shared" si="489"/>
        <v>0.17070663121424542</v>
      </c>
      <c r="Y953" s="72">
        <f t="shared" si="490"/>
        <v>0.46833760097595506</v>
      </c>
      <c r="Z953" s="72">
        <f t="shared" si="491"/>
        <v>0.68223613482577627</v>
      </c>
      <c r="AA953" s="72">
        <f t="shared" si="492"/>
        <v>0.70615902104326533</v>
      </c>
      <c r="AB953" s="72">
        <f t="shared" si="493"/>
        <v>1.661764705882357E-2</v>
      </c>
      <c r="AC953" s="72"/>
      <c r="AD953" s="72"/>
      <c r="AE953" s="72">
        <f t="shared" si="494"/>
        <v>0.3087232652604881</v>
      </c>
      <c r="AF953" s="72">
        <f t="shared" si="495"/>
        <v>0.19000006976257214</v>
      </c>
      <c r="AG953" s="72">
        <f t="shared" si="496"/>
        <v>0.9</v>
      </c>
      <c r="AH953" s="72">
        <f t="shared" si="497"/>
        <v>0.39827815018708701</v>
      </c>
      <c r="AI953" s="72">
        <f t="shared" si="498"/>
        <v>3.0970986315710766E-2</v>
      </c>
      <c r="AJ953" s="72">
        <f>(AV953-Driver!$K$179)/(Driver!$L$179-Driver!$K$179)</f>
        <v>6.9293368785754567E-2</v>
      </c>
      <c r="AK953" s="72">
        <f>(AW953-Driver!$K$180)/(Driver!$L$180-Driver!$K$180)</f>
        <v>0.1550859435671767</v>
      </c>
      <c r="AL953" s="72">
        <f>(AX953-Driver!$K$181)/(Driver!$L$181-Driver!$K$181)</f>
        <v>0.28223613482577625</v>
      </c>
      <c r="AM953" s="72">
        <f>(AY953-Driver!$K$182)/(Driver!$L$182-Driver!$K$182)</f>
        <v>0.9201590210432653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499"/>
        <v>1.4584181250847918</v>
      </c>
      <c r="AW953" s="70">
        <f t="shared" si="500"/>
        <v>16.119138060041571</v>
      </c>
      <c r="AX953" s="70">
        <f t="shared" si="501"/>
        <v>3.5401252134319865</v>
      </c>
      <c r="AY953" s="70">
        <f>IFERROR(Driver!$K$19/Data!BH953/Data!BI953*Data!BK953*Data!BL953,"")</f>
        <v>-0.48874590245966276</v>
      </c>
      <c r="AZ953" s="70">
        <f t="shared" si="502"/>
        <v>13.067758749069247</v>
      </c>
      <c r="BA953" s="70"/>
      <c r="BB953" s="70"/>
      <c r="BC953" s="70">
        <f t="shared" si="503"/>
        <v>21.410529260589335</v>
      </c>
      <c r="BD953" s="70">
        <f t="shared" si="504"/>
        <v>27.385315208367832</v>
      </c>
      <c r="BE953" s="70">
        <f t="shared" si="505"/>
        <v>1</v>
      </c>
      <c r="BF953" s="70">
        <f t="shared" si="506"/>
        <v>0.1944708396889637</v>
      </c>
      <c r="BG953" s="70">
        <f t="shared" si="507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219</v>
      </c>
      <c r="BS953" s="8" t="s">
        <v>550</v>
      </c>
      <c r="BT953" s="9" t="s">
        <v>569</v>
      </c>
      <c r="BU953" s="10">
        <v>158</v>
      </c>
      <c r="BV953" s="9" t="s">
        <v>390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307</v>
      </c>
      <c r="CU953" s="10"/>
      <c r="CV953" s="10"/>
      <c r="CW953" s="10"/>
      <c r="CX953">
        <f>INDEX('Data_Price '!AS$2:AS$1266,MATCH(Data!$DN953,'Data_Price '!$BE$2:$BE$1266,0))</f>
        <v>0</v>
      </c>
      <c r="CY953">
        <f>INDEX('Data_Price '!AT$2:AT$1266,MATCH(Data!$DN953,'Data_Price '!$BE$2:$BE$1266,0))</f>
        <v>0</v>
      </c>
      <c r="CZ953">
        <f>INDEX('Data_Price '!AU$2:AU$1266,MATCH(Data!$DN953,'Data_Price '!$BE$2:$BE$1266,0))</f>
        <v>0</v>
      </c>
      <c r="DA953">
        <f>INDEX('Data_Price '!AV$2:AV$1266,MATCH(Data!$DN953,'Data_Price '!$BE$2:$BE$1266,0))</f>
        <v>0</v>
      </c>
      <c r="DB953">
        <f>INDEX('Data_Price '!AW$2:AW$1266,MATCH(Data!$DN953,'Data_Price '!$BE$2:$BE$1266,0))</f>
        <v>0</v>
      </c>
      <c r="DC953">
        <f>INDEX('Data_Price '!AX$2:AX$1266,MATCH(Data!$DN953,'Data_Price '!$BE$2:$BE$1266,0))</f>
        <v>0</v>
      </c>
      <c r="DD953">
        <f>INDEX('Data_Price '!AY$2:AY$1266,MATCH(Data!$DN953,'Data_Price '!$BE$2:$BE$1266,0))</f>
        <v>0</v>
      </c>
      <c r="DE953">
        <f>INDEX('Data_Price '!AZ$2:AZ$1266,MATCH(Data!$DN953,'Data_Price '!$BE$2:$BE$1266,0))</f>
        <v>0</v>
      </c>
      <c r="DF953">
        <f>INDEX('Data_Price '!BA$2:BA$1266,MATCH(Data!$DN953,'Data_Price '!$BE$2:$BE$1266,0))</f>
        <v>0</v>
      </c>
      <c r="DG953">
        <f>INDEX('Data_Price '!BB$2:BB$1266,MATCH(Data!$DN953,'Data_Price '!$BE$2:$BE$1266,0))</f>
        <v>0</v>
      </c>
      <c r="DH953">
        <f>INDEX('Data_Price '!BC$2:BC$1266,MATCH(Data!$DN953,'Data_Price '!$BE$2:$BE$1266,0))</f>
        <v>0</v>
      </c>
      <c r="DI953">
        <f>INDEX('Data_Price '!BD$2:BD$1266,MATCH(Data!$DN953,'Data_Price '!$BE$2:$BE$1266,0))</f>
        <v>0</v>
      </c>
      <c r="DJ953" s="89" t="e">
        <f ca="1">_xll.Connector("TinyUrl.TinyUrl",DA953,0)</f>
        <v>#NAME?</v>
      </c>
      <c r="DK953" s="89" t="e">
        <f ca="1">_xll.Connector("TinyUrl.TinyUrl",DE953,0)</f>
        <v>#NAME?</v>
      </c>
      <c r="DL953" s="89" t="e">
        <f ca="1">_xll.Connector("TinyUrl.TinyUrl",DI953,0)</f>
        <v>#NAME?</v>
      </c>
      <c r="DM953" s="224" t="str">
        <f t="shared" si="508"/>
        <v>Snow Black</v>
      </c>
      <c r="DN953" s="89" t="str">
        <f t="shared" si="509"/>
        <v xml:space="preserve"> ElanSnow Black158 Women's</v>
      </c>
      <c r="DO953" s="227"/>
    </row>
    <row r="954" spans="2:119" ht="15.45" customHeight="1">
      <c r="B954" s="224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#VALUE!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476"/>
        <v>#VALUE!</v>
      </c>
      <c r="I954" s="43">
        <f t="shared" si="477"/>
        <v>0</v>
      </c>
      <c r="J954" s="43" t="e">
        <f t="array" ref="J954">NOT(OR(($H$9:$H$1273=TRUE)*($I$9:$I$1273&gt;0)*($BT$9:$BT$1273=BT954)*($K$9:$K$1273&gt;K954)))</f>
        <v>#VALUE!</v>
      </c>
      <c r="K954" s="72">
        <f t="shared" si="478"/>
        <v>0.65739327531482683</v>
      </c>
      <c r="L954" s="72">
        <f t="shared" si="479"/>
        <v>0.797708484408992</v>
      </c>
      <c r="M954" s="72">
        <f t="shared" si="480"/>
        <v>0.51707806622066155</v>
      </c>
      <c r="N954" s="72">
        <f t="shared" si="481"/>
        <v>0.36139884904825137</v>
      </c>
      <c r="O954" s="72">
        <f t="shared" si="482"/>
        <v>0.26919809471177247</v>
      </c>
      <c r="P954" s="72">
        <f t="shared" si="483"/>
        <v>0.9206372549019608</v>
      </c>
      <c r="Q954" s="72"/>
      <c r="R954" s="72"/>
      <c r="S954" s="72">
        <f t="shared" si="484"/>
        <v>0.65911922357455932</v>
      </c>
      <c r="T954" s="72">
        <f t="shared" si="485"/>
        <v>0.93445268462010511</v>
      </c>
      <c r="U954" s="72">
        <f t="shared" si="486"/>
        <v>0.99205800927425059</v>
      </c>
      <c r="V954" s="72">
        <f t="shared" si="487"/>
        <v>0.6868995148469228</v>
      </c>
      <c r="W954" s="72">
        <f t="shared" si="488"/>
        <v>0.56491862567811935</v>
      </c>
      <c r="X954" s="72">
        <f t="shared" si="489"/>
        <v>0.20229151559100797</v>
      </c>
      <c r="Y954" s="72">
        <f t="shared" si="490"/>
        <v>0.48292193377933845</v>
      </c>
      <c r="Z954" s="72">
        <f t="shared" si="491"/>
        <v>0.63860115095174863</v>
      </c>
      <c r="AA954" s="72">
        <f t="shared" si="492"/>
        <v>0.73080190528822753</v>
      </c>
      <c r="AB954" s="72">
        <f t="shared" si="493"/>
        <v>7.9362745098039256E-2</v>
      </c>
      <c r="AC954" s="72"/>
      <c r="AD954" s="72"/>
      <c r="AE954" s="72">
        <f t="shared" si="494"/>
        <v>0.34088077642544062</v>
      </c>
      <c r="AF954" s="72">
        <f t="shared" si="495"/>
        <v>6.5547315379894833E-2</v>
      </c>
      <c r="AG954" s="72">
        <f t="shared" si="496"/>
        <v>7.9419907257493594E-3</v>
      </c>
      <c r="AH954" s="72">
        <f t="shared" si="497"/>
        <v>0.31310048515307726</v>
      </c>
      <c r="AI954" s="72">
        <f t="shared" si="498"/>
        <v>0.43508137432188065</v>
      </c>
      <c r="AJ954" s="72">
        <f>(AV954-Driver!$K$179)/(Driver!$L$179-Driver!$K$179)</f>
        <v>3.7708484408992021E-2</v>
      </c>
      <c r="AK954" s="72">
        <f>(AW954-Driver!$K$180)/(Driver!$L$180-Driver!$K$180)</f>
        <v>9.4133730124208767E-2</v>
      </c>
      <c r="AL954" s="72">
        <f>(AX954-Driver!$K$181)/(Driver!$L$181-Driver!$K$181)</f>
        <v>0.23860115095174855</v>
      </c>
      <c r="AM954" s="72">
        <f>(AY954-Driver!$K$182)/(Driver!$L$182-Driver!$K$182)</f>
        <v>0.94480190528822749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499"/>
        <v>0.79365079365079361</v>
      </c>
      <c r="AW954" s="70">
        <f t="shared" si="500"/>
        <v>10.158733839600222</v>
      </c>
      <c r="AX954" s="70">
        <f t="shared" si="501"/>
        <v>3.1474103585657369</v>
      </c>
      <c r="AY954" s="70">
        <f>IFERROR(Driver!$K$19/Data!BH954/Data!BI954*Data!BK954*Data!BL954,"")</f>
        <v>-0.33789468724548533</v>
      </c>
      <c r="AZ954" s="70">
        <f t="shared" si="502"/>
        <v>7.34921816827997</v>
      </c>
      <c r="BA954" s="70"/>
      <c r="BB954" s="70"/>
      <c r="BC954" s="70">
        <f t="shared" si="503"/>
        <v>4.730204663937732</v>
      </c>
      <c r="BD954" s="70">
        <f t="shared" si="504"/>
        <v>4.7698244264322023</v>
      </c>
      <c r="BE954" s="70">
        <f t="shared" si="505"/>
        <v>9.2219975906073726E-2</v>
      </c>
      <c r="BF954" s="70">
        <f t="shared" si="506"/>
        <v>9.8146896983160303</v>
      </c>
      <c r="BG954" s="70">
        <f t="shared" si="507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219</v>
      </c>
      <c r="BS954" s="8" t="s">
        <v>579</v>
      </c>
      <c r="BT954" s="9" t="s">
        <v>598</v>
      </c>
      <c r="BU954" s="10">
        <v>150</v>
      </c>
      <c r="BV954" s="9" t="s">
        <v>222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305</v>
      </c>
      <c r="CU954" s="10"/>
      <c r="CV954" s="10"/>
      <c r="CW954" s="10"/>
      <c r="CX954" t="str">
        <f>INDEX('Data_Price '!AS$2:AS$1266,MATCH(Data!$DN954,'Data_Price '!$BE$2:$BE$1266,0))</f>
        <v>Faction Prodigy 0.0 Ski - 2022</v>
      </c>
      <c r="CY954" t="str">
        <f>INDEX('Data_Price '!AT$2:AT$1266,MATCH(Data!$DN954,'Data_Price '!$BE$2:$BE$1266,0))</f>
        <v>Aspen Ski and Board</v>
      </c>
      <c r="CZ954">
        <f>INDEX('Data_Price '!AU$2:AU$1266,MATCH(Data!$DN954,'Data_Price '!$BE$2:$BE$1266,0))</f>
        <v>319.95</v>
      </c>
      <c r="DA954" t="str">
        <f>INDEX('Data_Price '!AV$2:AV$1266,MATCH(Data!$DN954,'Data_Price '!$BE$2:$BE$1266,0))</f>
        <v>https://www.google.com/url?url=https://www.aspenskiandboard.com/products/factionprodigy00skismens2022%3Fvariant%3D39453336993897%26currency%3DUSD%26utm_medium%3Dproduct_sync%26utm_source%3Dgoogle%26utm_content%3Dsag_organic%26utm_campaign%3Dsag_organic%26srsltid%3DAWLEVJyVgg3m3u3szItSk_kB5pEFAhYrA7EvXlNo5nCNyR1GBqcliFyYqN0&amp;rct=j&amp;q=&amp;esrc=s&amp;sa=U&amp;ved=0ahUKEwi2t9Oy0KP2AhXfl2oFHc47BlsQsDwIOw&amp;usg=AOvVaw24-JOY6wXCr9m2WgVQyh0w</v>
      </c>
      <c r="DB954" t="str">
        <f>INDEX('Data_Price '!AW$2:AW$1266,MATCH(Data!$DN954,'Data_Price '!$BE$2:$BE$1266,0))</f>
        <v>Faction Prodigy 0.0 Ski - 2022</v>
      </c>
      <c r="DC954" t="str">
        <f>INDEX('Data_Price '!AX$2:AX$1266,MATCH(Data!$DN954,'Data_Price '!$BE$2:$BE$1266,0))</f>
        <v>Aspen Ski and Board</v>
      </c>
      <c r="DD954">
        <f>INDEX('Data_Price '!AY$2:AY$1266,MATCH(Data!$DN954,'Data_Price '!$BE$2:$BE$1266,0))</f>
        <v>319.95</v>
      </c>
      <c r="DE954" t="str">
        <f>INDEX('Data_Price '!AZ$2:AZ$1266,MATCH(Data!$DN954,'Data_Price '!$BE$2:$BE$1266,0))</f>
        <v>https://www.google.com/aclk?sa=L&amp;ai=DChcSEwjIpvuy0KP2AhWOFdQBHZQPBysYABABGgJvYQ&amp;sig=AOD64_1BeznWFG9WFzm7KoNpXodLOVzP4w&amp;ctype=5&amp;ved=0ahUKEwjFlvay0KP2AhUClGoFHc9jAjIQ2ikIFA&amp;adurl=</v>
      </c>
      <c r="DF954" t="str">
        <f>INDEX('Data_Price '!BA$2:BA$1266,MATCH(Data!$DN954,'Data_Price '!$BE$2:$BE$1266,0))</f>
        <v>Faction Prodigy 0.0 Ski - 2022</v>
      </c>
      <c r="DG954" t="str">
        <f>INDEX('Data_Price '!BB$2:BB$1266,MATCH(Data!$DN954,'Data_Price '!$BE$2:$BE$1266,0))</f>
        <v>Gear West Ski &amp; Bike</v>
      </c>
      <c r="DH954">
        <f>INDEX('Data_Price '!BC$2:BC$1266,MATCH(Data!$DN954,'Data_Price '!$BE$2:$BE$1266,0))</f>
        <v>329</v>
      </c>
      <c r="DI954" t="str">
        <f>INDEX('Data_Price '!BD$2:BD$1266,MATCH(Data!$DN954,'Data_Price '!$BE$2:$BE$1266,0))</f>
        <v>https://www.google.com/aclk?sa=L&amp;ai=DChcSEwjIpvuy0KP2AhWOFdQBHZQPBysYABADGgJvYQ&amp;sig=AOD64_1olEvZp9tuACt0fg8-5VyVcKvdrw&amp;ctype=5&amp;ved=0ahUKEwjFlvay0KP2AhUClGoFHc9jAjIQ2ikIFg&amp;adurl=</v>
      </c>
      <c r="DJ954" s="89" t="e">
        <f ca="1">_xll.Connector("TinyUrl.TinyUrl",DA954,0)</f>
        <v>#NAME?</v>
      </c>
      <c r="DK954" s="89" t="e">
        <f ca="1">_xll.Connector("TinyUrl.TinyUrl",DE954,0)</f>
        <v>#NAME?</v>
      </c>
      <c r="DL954" s="89" t="e">
        <f ca="1">_xll.Connector("TinyUrl.TinyUrl",DI954,0)</f>
        <v>#NAME?</v>
      </c>
      <c r="DM954" s="224" t="str">
        <f t="shared" si="508"/>
        <v>Prodigy 0.0</v>
      </c>
      <c r="DN954" s="89" t="str">
        <f t="shared" si="509"/>
        <v xml:space="preserve"> FactionProdigy 0.0150 Unisex</v>
      </c>
      <c r="DO954" s="227"/>
    </row>
    <row r="955" spans="2:119" ht="15.45" customHeight="1">
      <c r="B955" s="224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#VALUE!</v>
      </c>
      <c r="F955" s="43" t="b">
        <f>CL955&gt;Driver!$F$56</f>
        <v>0</v>
      </c>
      <c r="G955" s="43" t="b">
        <f>AND(CB955&gt;Driver!$F$55,CB955&lt;Driver!$G$55)</f>
        <v>0</v>
      </c>
      <c r="H955" s="43" t="e">
        <f t="shared" si="476"/>
        <v>#VALUE!</v>
      </c>
      <c r="I955" s="43">
        <f t="shared" si="477"/>
        <v>0</v>
      </c>
      <c r="J955" s="43" t="e">
        <f t="array" ref="J955">NOT(OR(($H$9:$H$1273=TRUE)*($I$9:$I$1273&gt;0)*($BT$9:$BT$1273=BT955)*($K$9:$K$1273&gt;K955)))</f>
        <v>#VALUE!</v>
      </c>
      <c r="K955" s="72">
        <f t="shared" si="478"/>
        <v>0.63960231901761544</v>
      </c>
      <c r="L955" s="72">
        <f t="shared" si="479"/>
        <v>0.7857835790830715</v>
      </c>
      <c r="M955" s="72">
        <f t="shared" si="480"/>
        <v>0.49342105895215937</v>
      </c>
      <c r="N955" s="72">
        <f t="shared" si="481"/>
        <v>0.26780497059381514</v>
      </c>
      <c r="O955" s="72">
        <f t="shared" si="482"/>
        <v>0.25579153959599654</v>
      </c>
      <c r="P955" s="72">
        <f t="shared" si="483"/>
        <v>0.95666666666666667</v>
      </c>
      <c r="Q955" s="72"/>
      <c r="R955" s="72"/>
      <c r="S955" s="72">
        <f t="shared" si="484"/>
        <v>0.67253007710204371</v>
      </c>
      <c r="T955" s="72">
        <f t="shared" si="485"/>
        <v>0.81530466493149689</v>
      </c>
      <c r="U955" s="72">
        <f t="shared" si="486"/>
        <v>9.9999999999999978E-2</v>
      </c>
      <c r="V955" s="72">
        <f t="shared" si="487"/>
        <v>0.60245017429079661</v>
      </c>
      <c r="W955" s="72">
        <f t="shared" si="488"/>
        <v>0.99554743223965769</v>
      </c>
      <c r="X955" s="72">
        <f t="shared" si="489"/>
        <v>0.21421642091692852</v>
      </c>
      <c r="Y955" s="72">
        <f t="shared" si="490"/>
        <v>0.50657894104784063</v>
      </c>
      <c r="Z955" s="72">
        <f t="shared" si="491"/>
        <v>0.73219502940618486</v>
      </c>
      <c r="AA955" s="72">
        <f t="shared" si="492"/>
        <v>0.74420846040400346</v>
      </c>
      <c r="AB955" s="72">
        <f t="shared" si="493"/>
        <v>4.3333333333333376E-2</v>
      </c>
      <c r="AC955" s="72"/>
      <c r="AD955" s="72"/>
      <c r="AE955" s="72">
        <f t="shared" si="494"/>
        <v>0.32746992289795629</v>
      </c>
      <c r="AF955" s="72">
        <f t="shared" si="495"/>
        <v>0.18469533506850314</v>
      </c>
      <c r="AG955" s="72">
        <f t="shared" si="496"/>
        <v>0.9</v>
      </c>
      <c r="AH955" s="72">
        <f t="shared" si="497"/>
        <v>0.39754982570920333</v>
      </c>
      <c r="AI955" s="72">
        <f t="shared" si="498"/>
        <v>4.4525677603423491E-3</v>
      </c>
      <c r="AJ955" s="72">
        <f>(AV955-Driver!$K$179)/(Driver!$L$179-Driver!$K$179)</f>
        <v>2.5783579083071467E-2</v>
      </c>
      <c r="AK955" s="72">
        <f>(AW955-Driver!$K$180)/(Driver!$L$180-Driver!$K$180)</f>
        <v>0.13716661526808924</v>
      </c>
      <c r="AL955" s="72">
        <f>(AX955-Driver!$K$181)/(Driver!$L$181-Driver!$K$181)</f>
        <v>0.33219502940618484</v>
      </c>
      <c r="AM955" s="72">
        <f>(AY955-Driver!$K$182)/(Driver!$L$182-Driver!$K$182)</f>
        <v>0.95820846040400343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499"/>
        <v>0.54266720933387602</v>
      </c>
      <c r="AW955" s="70">
        <f t="shared" si="500"/>
        <v>14.366840087773637</v>
      </c>
      <c r="AX955" s="70">
        <f t="shared" si="501"/>
        <v>3.9897552646556633</v>
      </c>
      <c r="AY955" s="70">
        <f>IFERROR(Driver!$K$19/Data!BH955/Data!BI955*Data!BK955*Data!BL955,"")</f>
        <v>-0.25582656928708919</v>
      </c>
      <c r="AZ955" s="70">
        <f t="shared" si="502"/>
        <v>10.632911392405063</v>
      </c>
      <c r="BA955" s="70"/>
      <c r="BB955" s="70"/>
      <c r="BC955" s="70">
        <f t="shared" si="503"/>
        <v>11.686507619385026</v>
      </c>
      <c r="BD955" s="70">
        <f t="shared" si="504"/>
        <v>26.915855587376409</v>
      </c>
      <c r="BE955" s="70">
        <f t="shared" si="505"/>
        <v>1</v>
      </c>
      <c r="BF955" s="70">
        <f t="shared" si="506"/>
        <v>0.27672997269688066</v>
      </c>
      <c r="BG955" s="70">
        <f t="shared" si="507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219</v>
      </c>
      <c r="BS955" s="8" t="s">
        <v>742</v>
      </c>
      <c r="BT955" s="9" t="s">
        <v>744</v>
      </c>
      <c r="BU955" s="10">
        <v>150</v>
      </c>
      <c r="BV955" s="9" t="s">
        <v>390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307</v>
      </c>
      <c r="CU955" s="10"/>
      <c r="CV955" s="10"/>
      <c r="CW955" s="10"/>
      <c r="CX955">
        <f>INDEX('Data_Price '!AS$2:AS$1266,MATCH(Data!$DN955,'Data_Price '!$BE$2:$BE$1266,0))</f>
        <v>0</v>
      </c>
      <c r="CY955">
        <f>INDEX('Data_Price '!AT$2:AT$1266,MATCH(Data!$DN955,'Data_Price '!$BE$2:$BE$1266,0))</f>
        <v>0</v>
      </c>
      <c r="CZ955">
        <f>INDEX('Data_Price '!AU$2:AU$1266,MATCH(Data!$DN955,'Data_Price '!$BE$2:$BE$1266,0))</f>
        <v>0</v>
      </c>
      <c r="DA955">
        <f>INDEX('Data_Price '!AV$2:AV$1266,MATCH(Data!$DN955,'Data_Price '!$BE$2:$BE$1266,0))</f>
        <v>0</v>
      </c>
      <c r="DB955">
        <f>INDEX('Data_Price '!AW$2:AW$1266,MATCH(Data!$DN955,'Data_Price '!$BE$2:$BE$1266,0))</f>
        <v>0</v>
      </c>
      <c r="DC955">
        <f>INDEX('Data_Price '!AX$2:AX$1266,MATCH(Data!$DN955,'Data_Price '!$BE$2:$BE$1266,0))</f>
        <v>0</v>
      </c>
      <c r="DD955">
        <f>INDEX('Data_Price '!AY$2:AY$1266,MATCH(Data!$DN955,'Data_Price '!$BE$2:$BE$1266,0))</f>
        <v>0</v>
      </c>
      <c r="DE955">
        <f>INDEX('Data_Price '!AZ$2:AZ$1266,MATCH(Data!$DN955,'Data_Price '!$BE$2:$BE$1266,0))</f>
        <v>0</v>
      </c>
      <c r="DF955">
        <f>INDEX('Data_Price '!BA$2:BA$1266,MATCH(Data!$DN955,'Data_Price '!$BE$2:$BE$1266,0))</f>
        <v>0</v>
      </c>
      <c r="DG955">
        <f>INDEX('Data_Price '!BB$2:BB$1266,MATCH(Data!$DN955,'Data_Price '!$BE$2:$BE$1266,0))</f>
        <v>0</v>
      </c>
      <c r="DH955">
        <f>INDEX('Data_Price '!BC$2:BC$1266,MATCH(Data!$DN955,'Data_Price '!$BE$2:$BE$1266,0))</f>
        <v>0</v>
      </c>
      <c r="DI955">
        <f>INDEX('Data_Price '!BD$2:BD$1266,MATCH(Data!$DN955,'Data_Price '!$BE$2:$BE$1266,0))</f>
        <v>0</v>
      </c>
      <c r="DJ955" s="89" t="e">
        <f ca="1">_xll.Connector("TinyUrl.TinyUrl",DA955,0)</f>
        <v>#NAME?</v>
      </c>
      <c r="DK955" s="89" t="e">
        <f ca="1">_xll.Connector("TinyUrl.TinyUrl",DE955,0)</f>
        <v>#NAME?</v>
      </c>
      <c r="DL955" s="89" t="e">
        <f ca="1">_xll.Connector("TinyUrl.TinyUrl",DI955,0)</f>
        <v>#NAME?</v>
      </c>
      <c r="DM955" s="224" t="str">
        <f t="shared" si="508"/>
        <v>Belle 73</v>
      </c>
      <c r="DN955" s="89" t="str">
        <f t="shared" si="509"/>
        <v xml:space="preserve"> NordicaBelle 73150 Women's</v>
      </c>
      <c r="DO955" s="227"/>
    </row>
    <row r="956" spans="2:119" ht="15.45" customHeight="1">
      <c r="B956" s="224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#VALUE!</v>
      </c>
      <c r="F956" s="43" t="b">
        <f>CL956&gt;Driver!$F$56</f>
        <v>0</v>
      </c>
      <c r="G956" s="43" t="b">
        <f>AND(CB956&gt;Driver!$F$55,CB956&lt;Driver!$G$55)</f>
        <v>0</v>
      </c>
      <c r="H956" s="43" t="e">
        <f t="shared" si="476"/>
        <v>#VALUE!</v>
      </c>
      <c r="I956" s="43">
        <f t="shared" si="477"/>
        <v>0</v>
      </c>
      <c r="J956" s="43" t="e">
        <f t="array" ref="J956">NOT(OR(($H$9:$H$1273=TRUE)*($I$9:$I$1273&gt;0)*($BT$9:$BT$1273=BT956)*($K$9:$K$1273&gt;K956)))</f>
        <v>#VALUE!</v>
      </c>
      <c r="K956" s="72">
        <f t="shared" si="478"/>
        <v>0.58796493060031607</v>
      </c>
      <c r="L956" s="72">
        <f t="shared" si="479"/>
        <v>0.83219402143260013</v>
      </c>
      <c r="M956" s="72">
        <f t="shared" si="480"/>
        <v>0.34373583976803201</v>
      </c>
      <c r="N956" s="72">
        <f t="shared" si="481"/>
        <v>1.9275279833048664E-2</v>
      </c>
      <c r="O956" s="72">
        <f t="shared" si="482"/>
        <v>0.25748779502660302</v>
      </c>
      <c r="P956" s="72">
        <f t="shared" si="483"/>
        <v>0.75444444444444447</v>
      </c>
      <c r="Q956" s="72"/>
      <c r="R956" s="72"/>
      <c r="S956" s="72">
        <f t="shared" si="484"/>
        <v>0.76892860805364505</v>
      </c>
      <c r="T956" s="72">
        <f t="shared" si="485"/>
        <v>9.9999999999999978E-2</v>
      </c>
      <c r="U956" s="72">
        <f t="shared" si="486"/>
        <v>9.9999999999999978E-2</v>
      </c>
      <c r="V956" s="72">
        <f t="shared" si="487"/>
        <v>0.60171312999193916</v>
      </c>
      <c r="W956" s="72">
        <f t="shared" si="488"/>
        <v>0.95969207038391224</v>
      </c>
      <c r="X956" s="72">
        <f t="shared" si="489"/>
        <v>0.16780597856739987</v>
      </c>
      <c r="Y956" s="72">
        <f t="shared" si="490"/>
        <v>0.65626416023196799</v>
      </c>
      <c r="Z956" s="72">
        <f t="shared" si="491"/>
        <v>0.98072472016695134</v>
      </c>
      <c r="AA956" s="72">
        <f t="shared" si="492"/>
        <v>0.74251220497339698</v>
      </c>
      <c r="AB956" s="72">
        <f t="shared" si="493"/>
        <v>0.24555555555555547</v>
      </c>
      <c r="AC956" s="72"/>
      <c r="AD956" s="72"/>
      <c r="AE956" s="72">
        <f t="shared" si="494"/>
        <v>0.23107139194635495</v>
      </c>
      <c r="AF956" s="72">
        <f t="shared" si="495"/>
        <v>0.9</v>
      </c>
      <c r="AG956" s="72">
        <f t="shared" si="496"/>
        <v>0.9</v>
      </c>
      <c r="AH956" s="72">
        <f t="shared" si="497"/>
        <v>0.39828687000806084</v>
      </c>
      <c r="AI956" s="72">
        <f t="shared" si="498"/>
        <v>4.0307929616087756E-2</v>
      </c>
      <c r="AJ956" s="72">
        <f>(AV956-Driver!$K$179)/(Driver!$L$179-Driver!$K$179)</f>
        <v>7.2194021432600106E-2</v>
      </c>
      <c r="AK956" s="72">
        <f>(AW956-Driver!$K$180)/(Driver!$L$180-Driver!$K$180)</f>
        <v>0.42918049819777032</v>
      </c>
      <c r="AL956" s="72">
        <f>(AX956-Driver!$K$181)/(Driver!$L$181-Driver!$K$181)</f>
        <v>0.58072472016695131</v>
      </c>
      <c r="AM956" s="72">
        <f>(AY956-Driver!$K$182)/(Driver!$L$182-Driver!$K$182)</f>
        <v>0.95651220497339695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499"/>
        <v>1.5194681861348527</v>
      </c>
      <c r="AW956" s="70">
        <f t="shared" si="500"/>
        <v>42.92233761486699</v>
      </c>
      <c r="AX956" s="70">
        <f t="shared" si="501"/>
        <v>6.2265224815025615</v>
      </c>
      <c r="AY956" s="70">
        <f>IFERROR(Driver!$K$19/Data!BH956/Data!BI956*Data!BK956*Data!BL956,"")</f>
        <v>-0.26621018309126188</v>
      </c>
      <c r="AZ956" s="70">
        <f t="shared" si="502"/>
        <v>36.962025316455694</v>
      </c>
      <c r="BA956" s="70"/>
      <c r="BB956" s="70"/>
      <c r="BC956" s="70">
        <f t="shared" si="503"/>
        <v>61.689095775695563</v>
      </c>
      <c r="BD956" s="70">
        <f t="shared" si="504"/>
        <v>94.666344649222225</v>
      </c>
      <c r="BE956" s="70">
        <f t="shared" si="505"/>
        <v>1</v>
      </c>
      <c r="BF956" s="70">
        <f t="shared" si="506"/>
        <v>0.19348599717017667</v>
      </c>
      <c r="BG956" s="70">
        <f t="shared" si="507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219</v>
      </c>
      <c r="BS956" s="8" t="s">
        <v>533</v>
      </c>
      <c r="BT956" s="9" t="s">
        <v>549</v>
      </c>
      <c r="BU956" s="10">
        <v>166</v>
      </c>
      <c r="BV956" s="9" t="s">
        <v>222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307</v>
      </c>
      <c r="CU956" s="10"/>
      <c r="CV956" s="10"/>
      <c r="CW956" s="10"/>
      <c r="CX956" t="str">
        <f>INDEX('Data_Price '!AS$2:AS$1266,MATCH(Data!$DN956,'Data_Price '!$BE$2:$BE$1266,0))</f>
        <v>2022 Dynastar Speed 4x4 763 Skis with SPX 12 GW Bindings - 166| Ski Essentials</v>
      </c>
      <c r="CY956" t="str">
        <f>INDEX('Data_Price '!AT$2:AT$1266,MATCH(Data!$DN956,'Data_Price '!$BE$2:$BE$1266,0))</f>
        <v>SkiEssentials.com</v>
      </c>
      <c r="CZ956">
        <f>INDEX('Data_Price '!AU$2:AU$1266,MATCH(Data!$DN956,'Data_Price '!$BE$2:$BE$1266,0))</f>
        <v>899.95</v>
      </c>
      <c r="DA956" t="str">
        <f>INDEX('Data_Price '!AV$2:AV$1266,MATCH(Data!$DN956,'Data_Price '!$BE$2:$BE$1266,0))</f>
        <v>https://www.google.com/url?url=https://www.skiessentials.com/2022-dynastar-speed-4x4-763-skis-with-spx-12-gw-bindings.html&amp;rct=j&amp;q=&amp;esrc=s&amp;sa=U&amp;ved=0ahUKEwj7hbmz0KP2AhXzm2oFHUNJB2kQsDwIHQ&amp;usg=AOvVaw3F5Zg9ukMxcDYFe7SltinC</v>
      </c>
      <c r="DB956">
        <f>INDEX('Data_Price '!AW$2:AW$1266,MATCH(Data!$DN956,'Data_Price '!$BE$2:$BE$1266,0))</f>
        <v>0</v>
      </c>
      <c r="DC956">
        <f>INDEX('Data_Price '!AX$2:AX$1266,MATCH(Data!$DN956,'Data_Price '!$BE$2:$BE$1266,0))</f>
        <v>0</v>
      </c>
      <c r="DD956">
        <f>INDEX('Data_Price '!AY$2:AY$1266,MATCH(Data!$DN956,'Data_Price '!$BE$2:$BE$1266,0))</f>
        <v>0</v>
      </c>
      <c r="DE956">
        <f>INDEX('Data_Price '!AZ$2:AZ$1266,MATCH(Data!$DN956,'Data_Price '!$BE$2:$BE$1266,0))</f>
        <v>0</v>
      </c>
      <c r="DF956">
        <f>INDEX('Data_Price '!BA$2:BA$1266,MATCH(Data!$DN956,'Data_Price '!$BE$2:$BE$1266,0))</f>
        <v>0</v>
      </c>
      <c r="DG956">
        <f>INDEX('Data_Price '!BB$2:BB$1266,MATCH(Data!$DN956,'Data_Price '!$BE$2:$BE$1266,0))</f>
        <v>0</v>
      </c>
      <c r="DH956">
        <f>INDEX('Data_Price '!BC$2:BC$1266,MATCH(Data!$DN956,'Data_Price '!$BE$2:$BE$1266,0))</f>
        <v>0</v>
      </c>
      <c r="DI956">
        <f>INDEX('Data_Price '!BD$2:BD$1266,MATCH(Data!$DN956,'Data_Price '!$BE$2:$BE$1266,0))</f>
        <v>0</v>
      </c>
      <c r="DJ956" s="89" t="e">
        <f ca="1">_xll.Connector("TinyUrl.TinyUrl",DA956,0)</f>
        <v>#NAME?</v>
      </c>
      <c r="DK956" s="89" t="e">
        <f ca="1">_xll.Connector("TinyUrl.TinyUrl",DE956,0)</f>
        <v>#NAME?</v>
      </c>
      <c r="DL956" s="89" t="e">
        <f ca="1">_xll.Connector("TinyUrl.TinyUrl",DI956,0)</f>
        <v>#NAME?</v>
      </c>
      <c r="DM956" s="224" t="str">
        <f t="shared" si="508"/>
        <v>Speed 763</v>
      </c>
      <c r="DN956" s="89" t="str">
        <f t="shared" si="509"/>
        <v xml:space="preserve"> DynastarSpeed 763166 Unisex</v>
      </c>
      <c r="DO956" s="227"/>
    </row>
    <row r="957" spans="2:119" ht="15.45" customHeight="1">
      <c r="B957" s="224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#VALUE!</v>
      </c>
      <c r="F957" s="43" t="b">
        <f>CL957&gt;Driver!$F$56</f>
        <v>0</v>
      </c>
      <c r="G957" s="43" t="b">
        <f>AND(CB957&gt;Driver!$F$55,CB957&lt;Driver!$G$55)</f>
        <v>0</v>
      </c>
      <c r="H957" s="43" t="e">
        <f t="shared" si="476"/>
        <v>#VALUE!</v>
      </c>
      <c r="I957" s="43">
        <f t="shared" si="477"/>
        <v>0</v>
      </c>
      <c r="J957" s="43" t="e">
        <f t="array" ref="J957">NOT(OR(($H$9:$H$1273=TRUE)*($I$9:$I$1273&gt;0)*($BT$9:$BT$1273=BT957)*($K$9:$K$1273&gt;K957)))</f>
        <v>#VALUE!</v>
      </c>
      <c r="K957" s="72">
        <f t="shared" si="478"/>
        <v>0.6644856564359567</v>
      </c>
      <c r="L957" s="72">
        <f t="shared" si="479"/>
        <v>0.81704616872129565</v>
      </c>
      <c r="M957" s="72">
        <f t="shared" si="480"/>
        <v>0.51192514415061785</v>
      </c>
      <c r="N957" s="72">
        <f t="shared" si="481"/>
        <v>0.31586669196230943</v>
      </c>
      <c r="O957" s="72">
        <f t="shared" si="482"/>
        <v>0.24927148558758316</v>
      </c>
      <c r="P957" s="72">
        <f t="shared" si="483"/>
        <v>0.97063725490196073</v>
      </c>
      <c r="Q957" s="72"/>
      <c r="R957" s="72"/>
      <c r="S957" s="72">
        <f t="shared" si="484"/>
        <v>0.663732387368837</v>
      </c>
      <c r="T957" s="72">
        <f t="shared" si="485"/>
        <v>0.65281281720235462</v>
      </c>
      <c r="U957" s="72">
        <f t="shared" si="486"/>
        <v>9.9999999999999978E-2</v>
      </c>
      <c r="V957" s="72">
        <f t="shared" si="487"/>
        <v>0.60566074749942689</v>
      </c>
      <c r="W957" s="72">
        <f t="shared" si="488"/>
        <v>0.97300338983050849</v>
      </c>
      <c r="X957" s="72">
        <f t="shared" si="489"/>
        <v>0.18295383127870438</v>
      </c>
      <c r="Y957" s="72">
        <f t="shared" si="490"/>
        <v>0.48807485584938215</v>
      </c>
      <c r="Z957" s="72">
        <f t="shared" si="491"/>
        <v>0.68413330803769057</v>
      </c>
      <c r="AA957" s="72">
        <f t="shared" si="492"/>
        <v>0.75072851441241684</v>
      </c>
      <c r="AB957" s="72">
        <f t="shared" si="493"/>
        <v>2.9362745098039239E-2</v>
      </c>
      <c r="AC957" s="72"/>
      <c r="AD957" s="72"/>
      <c r="AE957" s="72">
        <f t="shared" si="494"/>
        <v>0.33626761263116295</v>
      </c>
      <c r="AF957" s="72">
        <f t="shared" si="495"/>
        <v>0.34718718279764538</v>
      </c>
      <c r="AG957" s="72">
        <f t="shared" si="496"/>
        <v>0.9</v>
      </c>
      <c r="AH957" s="72">
        <f t="shared" si="497"/>
        <v>0.39433925250057317</v>
      </c>
      <c r="AI957" s="72">
        <f t="shared" si="498"/>
        <v>2.6996610169491529E-2</v>
      </c>
      <c r="AJ957" s="72">
        <f>(AV957-Driver!$K$179)/(Driver!$L$179-Driver!$K$179)</f>
        <v>5.7046168721295608E-2</v>
      </c>
      <c r="AK957" s="72">
        <f>(AW957-Driver!$K$180)/(Driver!$L$180-Driver!$K$180)</f>
        <v>0.14617205981364303</v>
      </c>
      <c r="AL957" s="72">
        <f>(AX957-Driver!$K$181)/(Driver!$L$181-Driver!$K$181)</f>
        <v>0.28413330803769049</v>
      </c>
      <c r="AM957" s="72">
        <f>(AY957-Driver!$K$182)/(Driver!$L$182-Driver!$K$182)</f>
        <v>0.9647285144124168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499"/>
        <v>1.2006512006512005</v>
      </c>
      <c r="AW957" s="70">
        <f t="shared" si="500"/>
        <v>15.247465854161813</v>
      </c>
      <c r="AX957" s="70">
        <f t="shared" si="501"/>
        <v>3.5571997723392146</v>
      </c>
      <c r="AY957" s="70">
        <f>IFERROR(Driver!$K$19/Data!BH957/Data!BI957*Data!BK957*Data!BL957,"")</f>
        <v>-0.2159141117738288</v>
      </c>
      <c r="AZ957" s="70">
        <f t="shared" si="502"/>
        <v>11.906180193596427</v>
      </c>
      <c r="BA957" s="70"/>
      <c r="BB957" s="70"/>
      <c r="BC957" s="70">
        <f t="shared" si="503"/>
        <v>7.1230847942239439</v>
      </c>
      <c r="BD957" s="70">
        <f t="shared" si="504"/>
        <v>41.296096192888356</v>
      </c>
      <c r="BE957" s="70">
        <f t="shared" si="505"/>
        <v>1</v>
      </c>
      <c r="BF957" s="70">
        <f t="shared" si="506"/>
        <v>0.6393416610583107</v>
      </c>
      <c r="BG957" s="70">
        <f t="shared" si="507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219</v>
      </c>
      <c r="BS957" s="8" t="s">
        <v>771</v>
      </c>
      <c r="BT957" s="9" t="s">
        <v>785</v>
      </c>
      <c r="BU957" s="10">
        <v>152</v>
      </c>
      <c r="BV957" s="9" t="s">
        <v>222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307</v>
      </c>
      <c r="CU957" s="9" t="s">
        <v>306</v>
      </c>
      <c r="CV957" s="10"/>
      <c r="CW957" s="10"/>
      <c r="CX957" t="str">
        <f>INDEX('Data_Price '!AS$2:AS$1266,MATCH(Data!$DN957,'Data_Price '!$BE$2:$BE$1266,0))</f>
        <v>Demo 2022 Rossignol Experience 76 Alpine Ski 152</v>
      </c>
      <c r="CY957" t="str">
        <f>INDEX('Data_Price '!AT$2:AT$1266,MATCH(Data!$DN957,'Data_Price '!$BE$2:$BE$1266,0))</f>
        <v>Bobleisure</v>
      </c>
      <c r="CZ957">
        <f>INDEX('Data_Price '!AU$2:AU$1266,MATCH(Data!$DN957,'Data_Price '!$BE$2:$BE$1266,0))</f>
        <v>345.04</v>
      </c>
      <c r="DA957" t="str">
        <f>INDEX('Data_Price '!AV$2:AV$1266,MATCH(Data!$DN957,'Data_Price '!$BE$2:$BE$1266,0))</f>
        <v>https://www.google.com/url?url=https://www.bobleisure.com/rossignol-experience-76-rl-open-irs%3Fnumber%3D121-3607683751969&amp;rct=j&amp;q=&amp;esrc=s&amp;sa=U&amp;ved=0ahUKEwig2eOz0KP2AhW2mWoFHWlUC3cQsDwIcA&amp;usg=AOvVaw3FpcyXzg94EPfv84VRxz4A</v>
      </c>
      <c r="DB957" t="str">
        <f>INDEX('Data_Price '!AW$2:AW$1266,MATCH(Data!$DN957,'Data_Price '!$BE$2:$BE$1266,0))</f>
        <v>Rossignol Experience 76 Womens Skis W/Xpress 10 Bindings</v>
      </c>
      <c r="DC957" t="str">
        <f>INDEX('Data_Price '!AX$2:AX$1266,MATCH(Data!$DN957,'Data_Price '!$BE$2:$BE$1266,0))</f>
        <v>Snowinn.com</v>
      </c>
      <c r="DD957">
        <f>INDEX('Data_Price '!AY$2:AY$1266,MATCH(Data!$DN957,'Data_Price '!$BE$2:$BE$1266,0))</f>
        <v>365.49</v>
      </c>
      <c r="DE957" t="str">
        <f>INDEX('Data_Price '!AZ$2:AZ$1266,MATCH(Data!$DN957,'Data_Price '!$BE$2:$BE$1266,0))</f>
        <v>https://www.google.com/url?url=https://www.snowinn.com/ski-store/rossignol-experience-76-xp-10-gw-b83-alpine-skis-woman/138302939/p%3Futm_source%3Dgoogle_products%26utm_medium%3Dmerchant%26id_producte%3D13968247%26country%3Dus&amp;rct=j&amp;q=&amp;esrc=s&amp;sa=U&amp;ved=0ahUKEwig2eOz0KP2AhW2mWoFHWlUC3cQsDwIaA&amp;usg=AOvVaw0M9IByPeInUjI8fBh9COwr</v>
      </c>
      <c r="DF957" t="str">
        <f>INDEX('Data_Price '!BA$2:BA$1266,MATCH(Data!$DN957,'Data_Price '!$BE$2:$BE$1266,0))</f>
        <v>Rossignol Experience 76 Womens Skis W/Xpress 10 Bindings</v>
      </c>
      <c r="DG957" t="str">
        <f>INDEX('Data_Price '!BB$2:BB$1266,MATCH(Data!$DN957,'Data_Price '!$BE$2:$BE$1266,0))</f>
        <v>Snowinn.com</v>
      </c>
      <c r="DH957">
        <f>INDEX('Data_Price '!BC$2:BC$1266,MATCH(Data!$DN957,'Data_Price '!$BE$2:$BE$1266,0))</f>
        <v>365.49</v>
      </c>
      <c r="DI957" t="str">
        <f>INDEX('Data_Price '!BD$2:BD$1266,MATCH(Data!$DN957,'Data_Price '!$BE$2:$BE$1266,0))</f>
        <v>https://www.google.com/url?q=https://www.snowinn.com/ski-store/rossignol-experience-76-xp-10-gw-b83-alpine-skis-woman/138302939/p%3Futm_source%3Dgoogle_products%26utm_medium%3Dmerchant%26id_producte%3D13968247%26country%3Dus&amp;sa=U&amp;ved=0ahUKEwiyuae00KP2AhV-lGoFHWXQC5sQ2ykIFg&amp;usg=AOvVaw0wDvCGvqwywSXYbDr8-_us</v>
      </c>
      <c r="DJ957" s="89" t="e">
        <f ca="1">_xll.Connector("TinyUrl.TinyUrl",DA957,0)</f>
        <v>#NAME?</v>
      </c>
      <c r="DK957" s="89" t="e">
        <f ca="1">_xll.Connector("TinyUrl.TinyUrl",DE957,0)</f>
        <v>#NAME?</v>
      </c>
      <c r="DL957" s="89" t="e">
        <f ca="1">_xll.Connector("TinyUrl.TinyUrl",DI957,0)</f>
        <v>#NAME?</v>
      </c>
      <c r="DM957" s="224" t="str">
        <f t="shared" si="508"/>
        <v>Experience 76</v>
      </c>
      <c r="DN957" s="89" t="str">
        <f t="shared" si="509"/>
        <v xml:space="preserve"> RossignolExperience 76152 Unisex</v>
      </c>
      <c r="DO957" s="227" t="s">
        <v>1112</v>
      </c>
    </row>
    <row r="958" spans="2:119" ht="15.45" customHeight="1">
      <c r="B958" s="224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#VALUE!</v>
      </c>
      <c r="F958" s="43" t="b">
        <f>CL958&gt;Driver!$F$56</f>
        <v>0</v>
      </c>
      <c r="G958" s="43" t="b">
        <f>AND(CB958&gt;Driver!$F$55,CB958&lt;Driver!$G$55)</f>
        <v>0</v>
      </c>
      <c r="H958" s="43" t="e">
        <f t="shared" si="476"/>
        <v>#VALUE!</v>
      </c>
      <c r="I958" s="43">
        <f t="shared" si="477"/>
        <v>0</v>
      </c>
      <c r="J958" s="43" t="e">
        <f t="array" ref="J958">NOT(OR(($H$9:$H$1273=TRUE)*($I$9:$I$1273&gt;0)*($BT$9:$BT$1273=BT958)*($K$9:$K$1273&gt;K958)))</f>
        <v>#VALUE!</v>
      </c>
      <c r="K958" s="72">
        <f t="shared" si="478"/>
        <v>0.61778799533436712</v>
      </c>
      <c r="L958" s="72">
        <f t="shared" si="479"/>
        <v>0.93527032471194915</v>
      </c>
      <c r="M958" s="72">
        <f t="shared" si="480"/>
        <v>0.3003056659567851</v>
      </c>
      <c r="N958" s="72">
        <f t="shared" si="481"/>
        <v>3.3820274457724619E-2</v>
      </c>
      <c r="O958" s="72">
        <f t="shared" si="482"/>
        <v>0.28540554694204245</v>
      </c>
      <c r="P958" s="72">
        <f t="shared" si="483"/>
        <v>0.58169117647058821</v>
      </c>
      <c r="Q958" s="72"/>
      <c r="R958" s="72"/>
      <c r="S958" s="72">
        <f t="shared" si="484"/>
        <v>0.83070681880994546</v>
      </c>
      <c r="T958" s="72">
        <f t="shared" si="485"/>
        <v>0.97624323781321209</v>
      </c>
      <c r="U958" s="72">
        <f t="shared" si="486"/>
        <v>0.91607129702625334</v>
      </c>
      <c r="V958" s="72">
        <f t="shared" si="487"/>
        <v>0.63015070127688477</v>
      </c>
      <c r="W958" s="72">
        <f t="shared" si="488"/>
        <v>0.97077421132387376</v>
      </c>
      <c r="X958" s="72">
        <f t="shared" si="489"/>
        <v>6.4729675288050847E-2</v>
      </c>
      <c r="Y958" s="72">
        <f t="shared" si="490"/>
        <v>0.6996943340432149</v>
      </c>
      <c r="Z958" s="72">
        <f t="shared" si="491"/>
        <v>0.96617972554227538</v>
      </c>
      <c r="AA958" s="72">
        <f t="shared" si="492"/>
        <v>0.71459445305795755</v>
      </c>
      <c r="AB958" s="72">
        <f t="shared" si="493"/>
        <v>0.41830882352941179</v>
      </c>
      <c r="AC958" s="72"/>
      <c r="AD958" s="72"/>
      <c r="AE958" s="72">
        <f t="shared" si="494"/>
        <v>0.16929318119005451</v>
      </c>
      <c r="AF958" s="72">
        <f t="shared" si="495"/>
        <v>2.3756762186787947E-2</v>
      </c>
      <c r="AG958" s="72">
        <f t="shared" si="496"/>
        <v>8.3928702973746688E-2</v>
      </c>
      <c r="AH958" s="72">
        <f t="shared" si="497"/>
        <v>0.36984929872311528</v>
      </c>
      <c r="AI958" s="72">
        <f t="shared" si="498"/>
        <v>2.9225788676126192E-2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0.58710145609722186</v>
      </c>
      <c r="AL958" s="72">
        <f>(AX958-Driver!$K$181)/(Driver!$L$181-Driver!$K$181)</f>
        <v>0.56617972554227536</v>
      </c>
      <c r="AM958" s="72">
        <f>(AY958-Driver!$K$182)/(Driver!$L$182-Driver!$K$182)</f>
        <v>0.92859445305795751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499"/>
        <v>6.4136480803147462</v>
      </c>
      <c r="AW958" s="70">
        <f t="shared" si="500"/>
        <v>58.365136010379999</v>
      </c>
      <c r="AX958" s="70">
        <f t="shared" si="501"/>
        <v>6.095617529880478</v>
      </c>
      <c r="AY958" s="70">
        <f>IFERROR(Driver!$K$19/Data!BH958/Data!BI958*Data!BK958*Data!BL958,"")</f>
        <v>-0.43710847407978393</v>
      </c>
      <c r="AZ958" s="70">
        <f t="shared" si="502"/>
        <v>52.706626954579306</v>
      </c>
      <c r="BA958" s="70"/>
      <c r="BB958" s="70"/>
      <c r="BC958" s="70">
        <f t="shared" si="503"/>
        <v>93.73388317014215</v>
      </c>
      <c r="BD958" s="70">
        <f t="shared" si="504"/>
        <v>8.4682143355435819</v>
      </c>
      <c r="BE958" s="70">
        <f t="shared" si="505"/>
        <v>0.18407428090786246</v>
      </c>
      <c r="BF958" s="70">
        <f t="shared" si="506"/>
        <v>3.405309888559449</v>
      </c>
      <c r="BG958" s="70">
        <f t="shared" si="507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219</v>
      </c>
      <c r="BS958" s="8" t="s">
        <v>855</v>
      </c>
      <c r="BT958" s="9" t="s">
        <v>880</v>
      </c>
      <c r="BU958" s="10">
        <v>170</v>
      </c>
      <c r="BV958" s="9" t="s">
        <v>222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305</v>
      </c>
      <c r="CU958" s="10"/>
      <c r="CV958" s="10"/>
      <c r="CW958" s="10"/>
      <c r="CX958" t="e">
        <f>INDEX('Data_Price '!AS$2:AS$1266,MATCH(Data!$DN958,'Data_Price '!$BE$2:$BE$1266,0))</f>
        <v>#N/A</v>
      </c>
      <c r="CY958" t="e">
        <f>INDEX('Data_Price '!AT$2:AT$1266,MATCH(Data!$DN958,'Data_Price '!$BE$2:$BE$1266,0))</f>
        <v>#N/A</v>
      </c>
      <c r="CZ958" t="e">
        <f>INDEX('Data_Price '!AU$2:AU$1266,MATCH(Data!$DN958,'Data_Price '!$BE$2:$BE$1266,0))</f>
        <v>#N/A</v>
      </c>
      <c r="DA958" t="e">
        <f>INDEX('Data_Price '!AV$2:AV$1266,MATCH(Data!$DN958,'Data_Price '!$BE$2:$BE$1266,0))</f>
        <v>#N/A</v>
      </c>
      <c r="DB958" t="e">
        <f>INDEX('Data_Price '!AW$2:AW$1266,MATCH(Data!$DN958,'Data_Price '!$BE$2:$BE$1266,0))</f>
        <v>#N/A</v>
      </c>
      <c r="DC958" t="e">
        <f>INDEX('Data_Price '!AX$2:AX$1266,MATCH(Data!$DN958,'Data_Price '!$BE$2:$BE$1266,0))</f>
        <v>#N/A</v>
      </c>
      <c r="DD958" t="e">
        <f>INDEX('Data_Price '!AY$2:AY$1266,MATCH(Data!$DN958,'Data_Price '!$BE$2:$BE$1266,0))</f>
        <v>#N/A</v>
      </c>
      <c r="DE958" t="e">
        <f>INDEX('Data_Price '!AZ$2:AZ$1266,MATCH(Data!$DN958,'Data_Price '!$BE$2:$BE$1266,0))</f>
        <v>#N/A</v>
      </c>
      <c r="DF958" t="e">
        <f>INDEX('Data_Price '!BA$2:BA$1266,MATCH(Data!$DN958,'Data_Price '!$BE$2:$BE$1266,0))</f>
        <v>#N/A</v>
      </c>
      <c r="DG958" t="e">
        <f>INDEX('Data_Price '!BB$2:BB$1266,MATCH(Data!$DN958,'Data_Price '!$BE$2:$BE$1266,0))</f>
        <v>#N/A</v>
      </c>
      <c r="DH958" t="e">
        <f>INDEX('Data_Price '!BC$2:BC$1266,MATCH(Data!$DN958,'Data_Price '!$BE$2:$BE$1266,0))</f>
        <v>#N/A</v>
      </c>
      <c r="DI958" t="e">
        <f>INDEX('Data_Price '!BD$2:BD$1266,MATCH(Data!$DN958,'Data_Price '!$BE$2:$BE$1266,0))</f>
        <v>#N/A</v>
      </c>
      <c r="DJ958" s="89" t="e">
        <f ca="1">_xll.Connector("TinyUrl.TinyUrl",DA958,0)</f>
        <v>#NAME?</v>
      </c>
      <c r="DK958" s="89" t="e">
        <f ca="1">_xll.Connector("TinyUrl.TinyUrl",DE958,0)</f>
        <v>#NAME?</v>
      </c>
      <c r="DL958" s="89" t="e">
        <f ca="1">_xll.Connector("TinyUrl.TinyUrl",DI958,0)</f>
        <v>#NAME?</v>
      </c>
      <c r="DM958" s="224" t="str">
        <f t="shared" si="508"/>
        <v>Mantra M5</v>
      </c>
      <c r="DN958" s="89" t="str">
        <f t="shared" si="509"/>
        <v xml:space="preserve"> VölklMantra M5170 Unisex</v>
      </c>
      <c r="DO958" s="227"/>
    </row>
    <row r="959" spans="2:119" ht="15.45" customHeight="1">
      <c r="B959" s="224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#VALUE!</v>
      </c>
      <c r="F959" s="43" t="b">
        <f>CL959&gt;Driver!$F$56</f>
        <v>0</v>
      </c>
      <c r="G959" s="43" t="b">
        <f>AND(CB959&gt;Driver!$F$55,CB959&lt;Driver!$G$55)</f>
        <v>0</v>
      </c>
      <c r="H959" s="43" t="e">
        <f t="shared" si="476"/>
        <v>#VALUE!</v>
      </c>
      <c r="I959" s="43">
        <f t="shared" si="477"/>
        <v>0</v>
      </c>
      <c r="J959" s="43" t="e">
        <f t="array" ref="J959">NOT(OR(($H$9:$H$1273=TRUE)*($I$9:$I$1273&gt;0)*($BT$9:$BT$1273=BT959)*($K$9:$K$1273&gt;K959)))</f>
        <v>#VALUE!</v>
      </c>
      <c r="K959" s="72">
        <f t="shared" si="478"/>
        <v>0.6175560144898764</v>
      </c>
      <c r="L959" s="72">
        <f t="shared" si="479"/>
        <v>0.88190798485214728</v>
      </c>
      <c r="M959" s="72">
        <f t="shared" si="480"/>
        <v>0.35320404412760542</v>
      </c>
      <c r="N959" s="72">
        <f t="shared" si="481"/>
        <v>8.630873332068556E-2</v>
      </c>
      <c r="O959" s="72">
        <f t="shared" si="482"/>
        <v>0.27866287618631358</v>
      </c>
      <c r="P959" s="72">
        <f t="shared" si="483"/>
        <v>0.69464052287581701</v>
      </c>
      <c r="Q959" s="72"/>
      <c r="R959" s="72"/>
      <c r="S959" s="72">
        <f t="shared" si="484"/>
        <v>0.82353009801264365</v>
      </c>
      <c r="T959" s="72">
        <f t="shared" si="485"/>
        <v>0.98656687946361998</v>
      </c>
      <c r="U959" s="72">
        <f t="shared" si="486"/>
        <v>9.9999999999999978E-2</v>
      </c>
      <c r="V959" s="72">
        <f t="shared" si="487"/>
        <v>0.61076995565220149</v>
      </c>
      <c r="W959" s="72">
        <f t="shared" si="488"/>
        <v>0.9596466587817859</v>
      </c>
      <c r="X959" s="72">
        <f t="shared" si="489"/>
        <v>0.11809201514785272</v>
      </c>
      <c r="Y959" s="72">
        <f t="shared" si="490"/>
        <v>0.64679595587239458</v>
      </c>
      <c r="Z959" s="72">
        <f t="shared" si="491"/>
        <v>0.91369126667931444</v>
      </c>
      <c r="AA959" s="72">
        <f t="shared" si="492"/>
        <v>0.72133712381368642</v>
      </c>
      <c r="AB959" s="72">
        <f t="shared" si="493"/>
        <v>0.30535947712418299</v>
      </c>
      <c r="AC959" s="72"/>
      <c r="AD959" s="72"/>
      <c r="AE959" s="72">
        <f t="shared" si="494"/>
        <v>0.17646990198735638</v>
      </c>
      <c r="AF959" s="72">
        <f t="shared" si="495"/>
        <v>1.3433120536380017E-2</v>
      </c>
      <c r="AG959" s="72">
        <f t="shared" si="496"/>
        <v>0.9</v>
      </c>
      <c r="AH959" s="72">
        <f t="shared" si="497"/>
        <v>0.38923004434779856</v>
      </c>
      <c r="AI959" s="72">
        <f t="shared" si="498"/>
        <v>4.035334121821408E-2</v>
      </c>
      <c r="AJ959" s="72">
        <f>(AV959-Driver!$K$179)/(Driver!$L$179-Driver!$K$179)</f>
        <v>0.12190798485214727</v>
      </c>
      <c r="AK959" s="72">
        <f>(AW959-Driver!$K$180)/(Driver!$L$180-Driver!$K$180)</f>
        <v>0.47742315131574625</v>
      </c>
      <c r="AL959" s="72">
        <f>(AX959-Driver!$K$181)/(Driver!$L$181-Driver!$K$181)</f>
        <v>0.51369126667931442</v>
      </c>
      <c r="AM959" s="72">
        <f>(AY959-Driver!$K$182)/(Driver!$L$182-Driver!$K$182)</f>
        <v>0.93533712381368639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499"/>
        <v>2.5657983991317321</v>
      </c>
      <c r="AW959" s="70">
        <f t="shared" si="500"/>
        <v>47.63989743767349</v>
      </c>
      <c r="AX959" s="70">
        <f t="shared" si="501"/>
        <v>5.6232214001138301</v>
      </c>
      <c r="AY959" s="70">
        <f>IFERROR(Driver!$K$19/Data!BH959/Data!BI959*Data!BK959*Data!BL959,"")</f>
        <v>-0.39583326996082063</v>
      </c>
      <c r="AZ959" s="70">
        <f t="shared" si="502"/>
        <v>42.41250930752048</v>
      </c>
      <c r="BA959" s="70"/>
      <c r="BB959" s="70"/>
      <c r="BC959" s="70">
        <f t="shared" si="503"/>
        <v>90.011268200828113</v>
      </c>
      <c r="BD959" s="70">
        <f t="shared" si="504"/>
        <v>11.759453059971067</v>
      </c>
      <c r="BE959" s="70">
        <f t="shared" si="505"/>
        <v>1</v>
      </c>
      <c r="BF959" s="70">
        <f t="shared" si="506"/>
        <v>1.2163908276954591</v>
      </c>
      <c r="BG959" s="70">
        <f t="shared" si="507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219</v>
      </c>
      <c r="BS959" s="8" t="s">
        <v>493</v>
      </c>
      <c r="BT959" s="9" t="s">
        <v>498</v>
      </c>
      <c r="BU959" s="10">
        <v>173</v>
      </c>
      <c r="BV959" s="9" t="s">
        <v>222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307</v>
      </c>
      <c r="CU959" s="9" t="s">
        <v>306</v>
      </c>
      <c r="CV959" s="9" t="s">
        <v>305</v>
      </c>
      <c r="CW959" s="10"/>
      <c r="CX959" t="str">
        <f>INDEX('Data_Price '!AS$2:AS$1266,MATCH(Data!$DN959,'Data_Price '!$BE$2:$BE$1266,0))</f>
        <v>Blizzard Brahma 82 Skis 2020 (173)</v>
      </c>
      <c r="CY959" t="str">
        <f>INDEX('Data_Price '!AT$2:AT$1266,MATCH(Data!$DN959,'Data_Price '!$BE$2:$BE$1266,0))</f>
        <v>LD Mountain Centre</v>
      </c>
      <c r="CZ959">
        <f>INDEX('Data_Price '!AU$2:AU$1266,MATCH(Data!$DN959,'Data_Price '!$BE$2:$BE$1266,0))</f>
        <v>493.15</v>
      </c>
      <c r="DA959" t="str">
        <f>INDEX('Data_Price '!AV$2:AV$1266,MATCH(Data!$DN959,'Data_Price '!$BE$2:$BE$1266,0))</f>
        <v>https://www.google.com/url?url=https://www.ldmountaincentre.com/ski-c26/equipment-c87/skis-c180/blizzard-brahma-82-173-p33054/s175396%3Fcid%3DGBP&amp;rct=j&amp;q=&amp;esrc=s&amp;sa=U&amp;ved=0ahUKEwj_5ZG10KP2AhUgmWoFHZn7AAYQsDwIXg&amp;usg=AOvVaw3o2Eb4pEASGk3nLEUMYiC7</v>
      </c>
      <c r="DB959" t="str">
        <f>INDEX('Data_Price '!AW$2:AW$1266,MATCH(Data!$DN959,'Data_Price '!$BE$2:$BE$1266,0))</f>
        <v>Blizzard Brahma 82 Flat Ski 2020-2021 | BLUE / 173</v>
      </c>
      <c r="DC959" t="str">
        <f>INDEX('Data_Price '!AX$2:AX$1266,MATCH(Data!$DN959,'Data_Price '!$BE$2:$BE$1266,0))</f>
        <v>Ski Pro  - Snow Ski &amp; Snowboard</v>
      </c>
      <c r="DD959">
        <f>INDEX('Data_Price '!AY$2:AY$1266,MATCH(Data!$DN959,'Data_Price '!$BE$2:$BE$1266,0))</f>
        <v>499.95</v>
      </c>
      <c r="DE959" t="str">
        <f>INDEX('Data_Price '!AZ$2:AZ$1266,MATCH(Data!$DN959,'Data_Price '!$BE$2:$BE$1266,0))</f>
        <v>https://www.google.com/url?url=https://www.skipro.com/products/brahma-82-flat-01w%3Fvariant%3D40935777861809&amp;rct=j&amp;q=&amp;esrc=s&amp;sa=U&amp;ved=0ahUKEwj_5ZG10KP2AhUgmWoFHZn7AAYQ2SkIZA&amp;usg=AOvVaw1alVgatYroZpdWulQ64jfB</v>
      </c>
      <c r="DF959" t="str">
        <f>INDEX('Data_Price '!BA$2:BA$1266,MATCH(Data!$DN959,'Data_Price '!$BE$2:$BE$1266,0))</f>
        <v>Blizzard Brahma 82 Skis</v>
      </c>
      <c r="DG959" t="str">
        <f>INDEX('Data_Price '!BB$2:BB$1266,MATCH(Data!$DN959,'Data_Price '!$BE$2:$BE$1266,0))</f>
        <v>U.S. Outdoor</v>
      </c>
      <c r="DH959">
        <f>INDEX('Data_Price '!BC$2:BC$1266,MATCH(Data!$DN959,'Data_Price '!$BE$2:$BE$1266,0))</f>
        <v>538.95000000000005</v>
      </c>
      <c r="DI959" t="str">
        <f>INDEX('Data_Price '!BD$2:BD$1266,MATCH(Data!$DN959,'Data_Price '!$BE$2:$BE$1266,0))</f>
        <v>https://www.google.com/url?q=https://www.usoutdoor.com/blizzard-skis/blizzard-brahma-82-skis/&amp;sa=U&amp;ved=0ahUKEwjkgLq10KP2AhU5nGoFHXBEDocQ2ykIHg&amp;usg=AOvVaw3iiMA8pwB_oOXfPHf_KfkJ</v>
      </c>
      <c r="DJ959" s="89" t="e">
        <f ca="1">_xll.Connector("TinyUrl.TinyUrl",DA959,0)</f>
        <v>#NAME?</v>
      </c>
      <c r="DK959" s="89" t="e">
        <f ca="1">_xll.Connector("TinyUrl.TinyUrl",DE959,0)</f>
        <v>#NAME?</v>
      </c>
      <c r="DL959" s="89" t="e">
        <f ca="1">_xll.Connector("TinyUrl.TinyUrl",DI959,0)</f>
        <v>#NAME?</v>
      </c>
      <c r="DM959" s="224" t="str">
        <f t="shared" si="508"/>
        <v>Brahma 82</v>
      </c>
      <c r="DN959" s="89" t="str">
        <f t="shared" si="509"/>
        <v xml:space="preserve"> BlizzardBrahma 82173 Unisex</v>
      </c>
      <c r="DO959" s="227" t="s">
        <v>1136</v>
      </c>
    </row>
    <row r="960" spans="2:119" ht="15.45" customHeight="1">
      <c r="B960" s="224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#VALUE!</v>
      </c>
      <c r="F960" s="43" t="b">
        <f>CL960&gt;Driver!$F$56</f>
        <v>1</v>
      </c>
      <c r="G960" s="43" t="b">
        <f>AND(CB960&gt;Driver!$F$55,CB960&lt;Driver!$G$55)</f>
        <v>0</v>
      </c>
      <c r="H960" s="43" t="e">
        <f t="shared" si="476"/>
        <v>#VALUE!</v>
      </c>
      <c r="I960" s="43">
        <f t="shared" si="477"/>
        <v>0</v>
      </c>
      <c r="J960" s="43" t="e">
        <f t="array" ref="J960">NOT(OR(($H$9:$H$1273=TRUE)*($I$9:$I$1273&gt;0)*($BT$9:$BT$1273=BT960)*($K$9:$K$1273&gt;K960)))</f>
        <v>#VALUE!</v>
      </c>
      <c r="K960" s="72">
        <f t="shared" si="478"/>
        <v>0.69858188757047124</v>
      </c>
      <c r="L960" s="72">
        <f t="shared" si="479"/>
        <v>0.9354894851341552</v>
      </c>
      <c r="M960" s="72">
        <f t="shared" si="480"/>
        <v>0.46167429000678739</v>
      </c>
      <c r="N960" s="72">
        <f t="shared" si="481"/>
        <v>7.8087649402390436E-2</v>
      </c>
      <c r="O960" s="72">
        <f t="shared" si="482"/>
        <v>0.34234371734999791</v>
      </c>
      <c r="P960" s="72">
        <f t="shared" si="483"/>
        <v>0.96459150326797383</v>
      </c>
      <c r="Q960" s="72"/>
      <c r="R960" s="72"/>
      <c r="S960" s="72">
        <f t="shared" si="484"/>
        <v>0.700457579594161</v>
      </c>
      <c r="T960" s="72">
        <f t="shared" si="485"/>
        <v>0.92360761669966651</v>
      </c>
      <c r="U960" s="72">
        <f t="shared" si="486"/>
        <v>0.96192294558849045</v>
      </c>
      <c r="V960" s="72">
        <f t="shared" si="487"/>
        <v>0.62729336202684394</v>
      </c>
      <c r="W960" s="72">
        <f t="shared" si="488"/>
        <v>0.93444510035419126</v>
      </c>
      <c r="X960" s="72">
        <f t="shared" si="489"/>
        <v>6.4510514865844831E-2</v>
      </c>
      <c r="Y960" s="72">
        <f t="shared" si="490"/>
        <v>0.53832570999321261</v>
      </c>
      <c r="Z960" s="72">
        <f t="shared" si="491"/>
        <v>0.92191235059760956</v>
      </c>
      <c r="AA960" s="72">
        <f t="shared" si="492"/>
        <v>0.65765628265000209</v>
      </c>
      <c r="AB960" s="72">
        <f t="shared" si="493"/>
        <v>3.540849673202616E-2</v>
      </c>
      <c r="AC960" s="72"/>
      <c r="AD960" s="72"/>
      <c r="AE960" s="72">
        <f t="shared" si="494"/>
        <v>0.299542420405839</v>
      </c>
      <c r="AF960" s="72">
        <f t="shared" si="495"/>
        <v>7.6392383300333433E-2</v>
      </c>
      <c r="AG960" s="72">
        <f t="shared" si="496"/>
        <v>3.8077054411509575E-2</v>
      </c>
      <c r="AH960" s="72">
        <f t="shared" si="497"/>
        <v>0.37270663797315606</v>
      </c>
      <c r="AI960" s="72">
        <f t="shared" si="498"/>
        <v>6.5554899645808712E-2</v>
      </c>
      <c r="AJ960" s="72">
        <f>(AV960-Driver!$K$179)/(Driver!$L$179-Driver!$K$179)</f>
        <v>0.17548948513415516</v>
      </c>
      <c r="AK960" s="72">
        <f>(AW960-Driver!$K$180)/(Driver!$L$180-Driver!$K$180)</f>
        <v>0.15659525789068493</v>
      </c>
      <c r="AL960" s="72">
        <f>(AX960-Driver!$K$181)/(Driver!$L$181-Driver!$K$181)</f>
        <v>0.52191235059760954</v>
      </c>
      <c r="AM960" s="72">
        <f>(AY960-Driver!$K$182)/(Driver!$L$182-Driver!$K$182)</f>
        <v>0.87165628265000206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499"/>
        <v>3.6935286935286933</v>
      </c>
      <c r="AW960" s="70">
        <f t="shared" si="500"/>
        <v>16.26673111623515</v>
      </c>
      <c r="AX960" s="70">
        <f t="shared" si="501"/>
        <v>5.6972111553784863</v>
      </c>
      <c r="AY960" s="70">
        <f>IFERROR(Driver!$K$19/Data!BH960/Data!BI960*Data!BK960*Data!BL960,"")</f>
        <v>-0.7856550205282965</v>
      </c>
      <c r="AZ960" s="70">
        <f t="shared" si="502"/>
        <v>11.355174981384961</v>
      </c>
      <c r="BA960" s="70"/>
      <c r="BB960" s="70"/>
      <c r="BC960" s="70">
        <f t="shared" si="503"/>
        <v>26.172697310893813</v>
      </c>
      <c r="BD960" s="70">
        <f t="shared" si="504"/>
        <v>3.8100551317966511</v>
      </c>
      <c r="BE960" s="70">
        <f t="shared" si="505"/>
        <v>6.2090287976490445E-2</v>
      </c>
      <c r="BF960" s="70">
        <f t="shared" si="506"/>
        <v>3.0825934942116766</v>
      </c>
      <c r="BG960" s="70">
        <f t="shared" si="507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219</v>
      </c>
      <c r="BS960" s="8" t="s">
        <v>668</v>
      </c>
      <c r="BT960" s="9" t="s">
        <v>669</v>
      </c>
      <c r="BU960" s="10">
        <v>178</v>
      </c>
      <c r="BV960" s="9" t="s">
        <v>222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303</v>
      </c>
      <c r="CU960" s="10"/>
      <c r="CV960" s="10"/>
      <c r="CW960" s="10"/>
      <c r="CX960">
        <f>INDEX('Data_Price '!AS$2:AS$1266,MATCH(Data!$DN960,'Data_Price '!$BE$2:$BE$1266,0))</f>
        <v>0</v>
      </c>
      <c r="CY960">
        <f>INDEX('Data_Price '!AT$2:AT$1266,MATCH(Data!$DN960,'Data_Price '!$BE$2:$BE$1266,0))</f>
        <v>0</v>
      </c>
      <c r="CZ960">
        <f>INDEX('Data_Price '!AU$2:AU$1266,MATCH(Data!$DN960,'Data_Price '!$BE$2:$BE$1266,0))</f>
        <v>0</v>
      </c>
      <c r="DA960">
        <f>INDEX('Data_Price '!AV$2:AV$1266,MATCH(Data!$DN960,'Data_Price '!$BE$2:$BE$1266,0))</f>
        <v>0</v>
      </c>
      <c r="DB960">
        <f>INDEX('Data_Price '!AW$2:AW$1266,MATCH(Data!$DN960,'Data_Price '!$BE$2:$BE$1266,0))</f>
        <v>0</v>
      </c>
      <c r="DC960">
        <f>INDEX('Data_Price '!AX$2:AX$1266,MATCH(Data!$DN960,'Data_Price '!$BE$2:$BE$1266,0))</f>
        <v>0</v>
      </c>
      <c r="DD960">
        <f>INDEX('Data_Price '!AY$2:AY$1266,MATCH(Data!$DN960,'Data_Price '!$BE$2:$BE$1266,0))</f>
        <v>0</v>
      </c>
      <c r="DE960">
        <f>INDEX('Data_Price '!AZ$2:AZ$1266,MATCH(Data!$DN960,'Data_Price '!$BE$2:$BE$1266,0))</f>
        <v>0</v>
      </c>
      <c r="DF960">
        <f>INDEX('Data_Price '!BA$2:BA$1266,MATCH(Data!$DN960,'Data_Price '!$BE$2:$BE$1266,0))</f>
        <v>0</v>
      </c>
      <c r="DG960">
        <f>INDEX('Data_Price '!BB$2:BB$1266,MATCH(Data!$DN960,'Data_Price '!$BE$2:$BE$1266,0))</f>
        <v>0</v>
      </c>
      <c r="DH960">
        <f>INDEX('Data_Price '!BC$2:BC$1266,MATCH(Data!$DN960,'Data_Price '!$BE$2:$BE$1266,0))</f>
        <v>0</v>
      </c>
      <c r="DI960">
        <f>INDEX('Data_Price '!BD$2:BD$1266,MATCH(Data!$DN960,'Data_Price '!$BE$2:$BE$1266,0))</f>
        <v>0</v>
      </c>
      <c r="DJ960" s="89" t="e">
        <f ca="1">_xll.Connector("TinyUrl.TinyUrl",DA960,0)</f>
        <v>#NAME?</v>
      </c>
      <c r="DK960" s="89" t="e">
        <f ca="1">_xll.Connector("TinyUrl.TinyUrl",DE960,0)</f>
        <v>#NAME?</v>
      </c>
      <c r="DL960" s="89" t="e">
        <f ca="1">_xll.Connector("TinyUrl.TinyUrl",DI960,0)</f>
        <v>#NAME?</v>
      </c>
      <c r="DM960" s="224" t="str">
        <f t="shared" si="508"/>
        <v>The Allplay</v>
      </c>
      <c r="DN960" s="89" t="str">
        <f t="shared" si="509"/>
        <v xml:space="preserve"> J SkisThe Allplay178 Unisex</v>
      </c>
      <c r="DO960" s="227"/>
    </row>
    <row r="961" spans="2:119" ht="15.45" customHeight="1">
      <c r="B961" s="224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#VALUE!</v>
      </c>
      <c r="F961" s="43" t="b">
        <f>CL961&gt;Driver!$F$56</f>
        <v>0</v>
      </c>
      <c r="G961" s="43" t="b">
        <f>AND(CB961&gt;Driver!$F$55,CB961&lt;Driver!$G$55)</f>
        <v>0</v>
      </c>
      <c r="H961" s="43" t="e">
        <f t="shared" si="476"/>
        <v>#VALUE!</v>
      </c>
      <c r="I961" s="43">
        <f t="shared" si="477"/>
        <v>0</v>
      </c>
      <c r="J961" s="43" t="e">
        <f t="array" ref="J961">NOT(OR(($H$9:$H$1273=TRUE)*($I$9:$I$1273&gt;0)*($BT$9:$BT$1273=BT961)*($K$9:$K$1273&gt;K961)))</f>
        <v>#VALUE!</v>
      </c>
      <c r="K961" s="72">
        <f t="shared" si="478"/>
        <v>0.58148499350410909</v>
      </c>
      <c r="L961" s="72">
        <f t="shared" si="479"/>
        <v>0.81761018451373779</v>
      </c>
      <c r="M961" s="72">
        <f t="shared" si="480"/>
        <v>0.34535980249448039</v>
      </c>
      <c r="N961" s="72">
        <f t="shared" si="481"/>
        <v>2.3702017327515312E-2</v>
      </c>
      <c r="O961" s="72">
        <f t="shared" si="482"/>
        <v>0.24980386074416094</v>
      </c>
      <c r="P961" s="72">
        <f t="shared" si="483"/>
        <v>0.76257352941176482</v>
      </c>
      <c r="Q961" s="72"/>
      <c r="R961" s="72"/>
      <c r="S961" s="72">
        <f t="shared" si="484"/>
        <v>0.81180108113718208</v>
      </c>
      <c r="T961" s="72">
        <f t="shared" si="485"/>
        <v>9.9999999999999978E-2</v>
      </c>
      <c r="U961" s="72">
        <f t="shared" si="486"/>
        <v>9.9999999999999978E-2</v>
      </c>
      <c r="V961" s="72">
        <f t="shared" si="487"/>
        <v>0.60080851057775808</v>
      </c>
      <c r="W961" s="72">
        <f t="shared" si="488"/>
        <v>0.95654846533411386</v>
      </c>
      <c r="X961" s="72">
        <f t="shared" si="489"/>
        <v>0.18238981548626218</v>
      </c>
      <c r="Y961" s="72">
        <f t="shared" si="490"/>
        <v>0.65464019750551961</v>
      </c>
      <c r="Z961" s="72">
        <f t="shared" si="491"/>
        <v>0.97629798267248469</v>
      </c>
      <c r="AA961" s="72">
        <f t="shared" si="492"/>
        <v>0.75019613925583906</v>
      </c>
      <c r="AB961" s="72">
        <f t="shared" si="493"/>
        <v>0.23742647058823524</v>
      </c>
      <c r="AC961" s="72"/>
      <c r="AD961" s="72"/>
      <c r="AE961" s="72">
        <f t="shared" si="494"/>
        <v>0.18819891886281792</v>
      </c>
      <c r="AF961" s="72">
        <f t="shared" si="495"/>
        <v>0.9</v>
      </c>
      <c r="AG961" s="72">
        <f t="shared" si="496"/>
        <v>0.9</v>
      </c>
      <c r="AH961" s="72">
        <f t="shared" si="497"/>
        <v>0.39919148942224192</v>
      </c>
      <c r="AI961" s="72">
        <f t="shared" si="498"/>
        <v>4.3451534665886096E-2</v>
      </c>
      <c r="AJ961" s="72">
        <f>(AV961-Driver!$K$179)/(Driver!$L$179-Driver!$K$179)</f>
        <v>5.7610184513737804E-2</v>
      </c>
      <c r="AK961" s="72">
        <f>(AW961-Driver!$K$180)/(Driver!$L$180-Driver!$K$180)</f>
        <v>0.42167772692511407</v>
      </c>
      <c r="AL961" s="72">
        <f>(AX961-Driver!$K$181)/(Driver!$L$181-Driver!$K$181)</f>
        <v>0.57629798267248467</v>
      </c>
      <c r="AM961" s="72">
        <f>(AY961-Driver!$K$182)/(Driver!$L$182-Driver!$K$182)</f>
        <v>0.96419613925583902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499"/>
        <v>1.2125220458553791</v>
      </c>
      <c r="AW961" s="70">
        <f t="shared" si="500"/>
        <v>42.188655488615908</v>
      </c>
      <c r="AX961" s="70">
        <f t="shared" si="501"/>
        <v>6.1866818440523623</v>
      </c>
      <c r="AY961" s="70">
        <f>IFERROR(Driver!$K$19/Data!BH961/Data!BI961*Data!BK961*Data!BL961,"")</f>
        <v>-0.21917304195916326</v>
      </c>
      <c r="AZ961" s="70">
        <f t="shared" si="502"/>
        <v>36.221146686522708</v>
      </c>
      <c r="BA961" s="70"/>
      <c r="BB961" s="70"/>
      <c r="BC961" s="70">
        <f t="shared" si="503"/>
        <v>83.927345608723741</v>
      </c>
      <c r="BD961" s="70">
        <f t="shared" si="504"/>
        <v>135.28305780708584</v>
      </c>
      <c r="BE961" s="70">
        <f t="shared" si="505"/>
        <v>1</v>
      </c>
      <c r="BF961" s="70">
        <f t="shared" si="506"/>
        <v>9.1315589649497472E-2</v>
      </c>
      <c r="BG961" s="70">
        <f t="shared" si="507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219</v>
      </c>
      <c r="BS961" s="8" t="s">
        <v>855</v>
      </c>
      <c r="BT961" s="9" t="s">
        <v>882</v>
      </c>
      <c r="BU961" s="10">
        <v>170</v>
      </c>
      <c r="BV961" s="9" t="s">
        <v>222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307</v>
      </c>
      <c r="CU961" s="10"/>
      <c r="CV961" s="10"/>
      <c r="CW961" s="10"/>
      <c r="CX961" t="e">
        <f>INDEX('Data_Price '!AS$2:AS$1266,MATCH(Data!$DN961,'Data_Price '!$BE$2:$BE$1266,0))</f>
        <v>#N/A</v>
      </c>
      <c r="CY961" t="e">
        <f>INDEX('Data_Price '!AT$2:AT$1266,MATCH(Data!$DN961,'Data_Price '!$BE$2:$BE$1266,0))</f>
        <v>#N/A</v>
      </c>
      <c r="CZ961" t="e">
        <f>INDEX('Data_Price '!AU$2:AU$1266,MATCH(Data!$DN961,'Data_Price '!$BE$2:$BE$1266,0))</f>
        <v>#N/A</v>
      </c>
      <c r="DA961" t="e">
        <f>INDEX('Data_Price '!AV$2:AV$1266,MATCH(Data!$DN961,'Data_Price '!$BE$2:$BE$1266,0))</f>
        <v>#N/A</v>
      </c>
      <c r="DB961" t="e">
        <f>INDEX('Data_Price '!AW$2:AW$1266,MATCH(Data!$DN961,'Data_Price '!$BE$2:$BE$1266,0))</f>
        <v>#N/A</v>
      </c>
      <c r="DC961" t="e">
        <f>INDEX('Data_Price '!AX$2:AX$1266,MATCH(Data!$DN961,'Data_Price '!$BE$2:$BE$1266,0))</f>
        <v>#N/A</v>
      </c>
      <c r="DD961" t="e">
        <f>INDEX('Data_Price '!AY$2:AY$1266,MATCH(Data!$DN961,'Data_Price '!$BE$2:$BE$1266,0))</f>
        <v>#N/A</v>
      </c>
      <c r="DE961" t="e">
        <f>INDEX('Data_Price '!AZ$2:AZ$1266,MATCH(Data!$DN961,'Data_Price '!$BE$2:$BE$1266,0))</f>
        <v>#N/A</v>
      </c>
      <c r="DF961" t="e">
        <f>INDEX('Data_Price '!BA$2:BA$1266,MATCH(Data!$DN961,'Data_Price '!$BE$2:$BE$1266,0))</f>
        <v>#N/A</v>
      </c>
      <c r="DG961" t="e">
        <f>INDEX('Data_Price '!BB$2:BB$1266,MATCH(Data!$DN961,'Data_Price '!$BE$2:$BE$1266,0))</f>
        <v>#N/A</v>
      </c>
      <c r="DH961" t="e">
        <f>INDEX('Data_Price '!BC$2:BC$1266,MATCH(Data!$DN961,'Data_Price '!$BE$2:$BE$1266,0))</f>
        <v>#N/A</v>
      </c>
      <c r="DI961" t="e">
        <f>INDEX('Data_Price '!BD$2:BD$1266,MATCH(Data!$DN961,'Data_Price '!$BE$2:$BE$1266,0))</f>
        <v>#N/A</v>
      </c>
      <c r="DJ961" s="89" t="e">
        <f ca="1">_xll.Connector("TinyUrl.TinyUrl",DA961,0)</f>
        <v>#NAME?</v>
      </c>
      <c r="DK961" s="89" t="e">
        <f ca="1">_xll.Connector("TinyUrl.TinyUrl",DE961,0)</f>
        <v>#NAME?</v>
      </c>
      <c r="DL961" s="89" t="e">
        <f ca="1">_xll.Connector("TinyUrl.TinyUrl",DI961,0)</f>
        <v>#NAME?</v>
      </c>
      <c r="DM961" s="224" t="str">
        <f t="shared" si="508"/>
        <v>Racetiger SC</v>
      </c>
      <c r="DN961" s="89" t="str">
        <f t="shared" si="509"/>
        <v xml:space="preserve"> VölklRacetiger SC170 Unisex</v>
      </c>
      <c r="DO961" s="227"/>
    </row>
    <row r="962" spans="2:119" ht="15.45" customHeight="1">
      <c r="B962" s="224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#VALUE!</v>
      </c>
      <c r="F962" s="43" t="b">
        <f>CL962&gt;Driver!$F$56</f>
        <v>0</v>
      </c>
      <c r="G962" s="43" t="b">
        <f>AND(CB962&gt;Driver!$F$55,CB962&lt;Driver!$G$55)</f>
        <v>1</v>
      </c>
      <c r="H962" s="43" t="e">
        <f t="shared" si="476"/>
        <v>#VALUE!</v>
      </c>
      <c r="I962" s="43">
        <f t="shared" si="477"/>
        <v>0</v>
      </c>
      <c r="J962" s="43" t="e">
        <f t="array" ref="J962">NOT(OR(($H$9:$H$1273=TRUE)*($I$9:$I$1273&gt;0)*($BT$9:$BT$1273=BT962)*($K$9:$K$1273&gt;K962)))</f>
        <v>#VALUE!</v>
      </c>
      <c r="K962" s="72">
        <f t="shared" si="478"/>
        <v>0.74595659209926191</v>
      </c>
      <c r="L962" s="72">
        <f t="shared" si="479"/>
        <v>0.89165740069293364</v>
      </c>
      <c r="M962" s="72">
        <f t="shared" si="480"/>
        <v>0.60025578350559017</v>
      </c>
      <c r="N962" s="72">
        <f t="shared" si="481"/>
        <v>0.42653512932397386</v>
      </c>
      <c r="O962" s="72">
        <f t="shared" si="482"/>
        <v>0.37679758066992097</v>
      </c>
      <c r="P962" s="72">
        <f t="shared" si="483"/>
        <v>0.99743464052287578</v>
      </c>
      <c r="Q962" s="72"/>
      <c r="R962" s="72"/>
      <c r="S962" s="72">
        <f t="shared" si="484"/>
        <v>0.67914167007849402</v>
      </c>
      <c r="T962" s="72">
        <f t="shared" si="485"/>
        <v>0.89435827636753884</v>
      </c>
      <c r="U962" s="72">
        <f t="shared" si="486"/>
        <v>0.90864539462727667</v>
      </c>
      <c r="V962" s="72">
        <f t="shared" si="487"/>
        <v>0.73112164043044281</v>
      </c>
      <c r="W962" s="72">
        <f t="shared" si="488"/>
        <v>0.92102631578947369</v>
      </c>
      <c r="X962" s="72">
        <f t="shared" si="489"/>
        <v>0.1083425993070663</v>
      </c>
      <c r="Y962" s="72">
        <f t="shared" si="490"/>
        <v>0.39974421649440978</v>
      </c>
      <c r="Z962" s="72">
        <f t="shared" si="491"/>
        <v>0.57346487067602614</v>
      </c>
      <c r="AA962" s="72">
        <f t="shared" si="492"/>
        <v>0.62320241933007903</v>
      </c>
      <c r="AB962" s="72">
        <f t="shared" si="493"/>
        <v>2.5653594771242461E-3</v>
      </c>
      <c r="AC962" s="72"/>
      <c r="AD962" s="72"/>
      <c r="AE962" s="72">
        <f t="shared" si="494"/>
        <v>0.32085832992150592</v>
      </c>
      <c r="AF962" s="72">
        <f t="shared" si="495"/>
        <v>0.10564172363246116</v>
      </c>
      <c r="AG962" s="72">
        <f t="shared" si="496"/>
        <v>9.1354605372723358E-2</v>
      </c>
      <c r="AH962" s="72">
        <f t="shared" si="497"/>
        <v>0.26887835956955719</v>
      </c>
      <c r="AI962" s="72">
        <f t="shared" si="498"/>
        <v>7.8973684210526321E-2</v>
      </c>
      <c r="AJ962" s="72">
        <f>(AV962-Driver!$K$179)/(Driver!$L$179-Driver!$K$179)</f>
        <v>0.13165740069293369</v>
      </c>
      <c r="AK962" s="72">
        <f>(AW962-Driver!$K$180)/(Driver!$L$180-Driver!$K$180)</f>
        <v>0.15297889153125166</v>
      </c>
      <c r="AL962" s="72">
        <f>(AX962-Driver!$K$181)/(Driver!$L$181-Driver!$K$181)</f>
        <v>0.17346487067602606</v>
      </c>
      <c r="AM962" s="72">
        <f>(AY962-Driver!$K$182)/(Driver!$L$182-Driver!$K$182)</f>
        <v>0.837202419330079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499"/>
        <v>2.7709944376611046</v>
      </c>
      <c r="AW962" s="70">
        <f t="shared" si="500"/>
        <v>15.913093338476727</v>
      </c>
      <c r="AX962" s="70">
        <f t="shared" si="501"/>
        <v>2.5611838360842345</v>
      </c>
      <c r="AY962" s="70">
        <f>IFERROR(Driver!$K$19/Data!BH962/Data!BI962*Data!BK962*Data!BL962,"")</f>
        <v>-0.99656406424935118</v>
      </c>
      <c r="AZ962" s="70">
        <f t="shared" si="502"/>
        <v>14.348473566641845</v>
      </c>
      <c r="BA962" s="70"/>
      <c r="BB962" s="70"/>
      <c r="BC962" s="70">
        <f t="shared" si="503"/>
        <v>15.115986859318511</v>
      </c>
      <c r="BD962" s="70">
        <f t="shared" si="504"/>
        <v>1.2215403391676645</v>
      </c>
      <c r="BE962" s="70">
        <f t="shared" si="505"/>
        <v>0.19149885860943325</v>
      </c>
      <c r="BF962" s="70">
        <f t="shared" si="506"/>
        <v>14.809268104959244</v>
      </c>
      <c r="BG962" s="70">
        <f t="shared" si="507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219</v>
      </c>
      <c r="BS962" s="8" t="s">
        <v>438</v>
      </c>
      <c r="BT962" s="9" t="s">
        <v>441</v>
      </c>
      <c r="BU962" s="10">
        <v>159</v>
      </c>
      <c r="BV962" s="9" t="s">
        <v>222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304</v>
      </c>
      <c r="CU962" s="9" t="s">
        <v>302</v>
      </c>
      <c r="CV962" s="9" t="s">
        <v>388</v>
      </c>
      <c r="CW962" s="10"/>
      <c r="CX962" t="str">
        <f>INDEX('Data_Price '!AS$2:AS$1266,MATCH(Data!$DN962,'Data_Price '!$BE$2:$BE$1266,0))</f>
        <v>Atomic W Backland 107 Alpine Touring Ski 159</v>
      </c>
      <c r="CY962" t="str">
        <f>INDEX('Data_Price '!AT$2:AT$1266,MATCH(Data!$DN962,'Data_Price '!$BE$2:$BE$1266,0))</f>
        <v>Cripple Creek Backcountry</v>
      </c>
      <c r="CZ962">
        <f>INDEX('Data_Price '!AU$2:AU$1266,MATCH(Data!$DN962,'Data_Price '!$BE$2:$BE$1266,0))</f>
        <v>599</v>
      </c>
      <c r="DA962" t="str">
        <f>INDEX('Data_Price '!AV$2:AV$1266,MATCH(Data!$DN962,'Data_Price '!$BE$2:$BE$1266,0))</f>
        <v>https://www.google.com/url?url=https://cripplecreekbc.com/products/atomic-womens-backland-107-alpine-touring-ski-2022%3Fvariant%3D39440711221405%26currency%3DUSD%26utm_medium%3Dproduct_sync%26utm_source%3Dgoogle%26utm_content%3Dsag_organic%26utm_campaign%3Dsag_organic&amp;rct=j&amp;q=&amp;esrc=s&amp;sa=U&amp;ved=0ahUKEwj09b220KP2AhXwmmoFHTRPBWUQ2SkIdQ&amp;usg=AOvVaw3AMtidez-_Ik7THuXKXoij</v>
      </c>
      <c r="DB962" t="str">
        <f>INDEX('Data_Price '!AW$2:AW$1266,MATCH(Data!$DN962,'Data_Price '!$BE$2:$BE$1266,0))</f>
        <v>Atomic Backland W 107 Anthra/Ber / 159cm</v>
      </c>
      <c r="DC962" t="str">
        <f>INDEX('Data_Price '!AX$2:AX$1266,MATCH(Data!$DN962,'Data_Price '!$BE$2:$BE$1266,0))</f>
        <v>Sundance Ski and Board Shop</v>
      </c>
      <c r="DD962">
        <f>INDEX('Data_Price '!AY$2:AY$1266,MATCH(Data!$DN962,'Data_Price '!$BE$2:$BE$1266,0))</f>
        <v>631.23</v>
      </c>
      <c r="DE962" t="str">
        <f>INDEX('Data_Price '!AZ$2:AZ$1266,MATCH(Data!$DN962,'Data_Price '!$BE$2:$BE$1266,0))</f>
        <v>https://www.google.com/url?url=https://sundanceskishop.com/products/atomic-backland-w-ski-107%3Fvariant%3D39399918600290%26currency%3DCAD%26utm_medium%3Dproduct_sync%26utm_source%3Dgoogle%26utm_content%3Dsag_organic%26utm_campaign%3Dsag_organic&amp;rct=j&amp;q=&amp;esrc=s&amp;sa=U&amp;ved=0ahUKEwj09b220KP2AhXwmmoFHTRPBWUQ2SkIcg&amp;usg=AOvVaw0j1bik1Zf_koDY4icDe8zf</v>
      </c>
      <c r="DF962" t="str">
        <f>INDEX('Data_Price '!BA$2:BA$1266,MATCH(Data!$DN962,'Data_Price '!$BE$2:$BE$1266,0))</f>
        <v>'22 Atomic Backland 107 W Skis 159cm</v>
      </c>
      <c r="DG962" t="str">
        <f>INDEX('Data_Price '!BB$2:BB$1266,MATCH(Data!$DN962,'Data_Price '!$BE$2:$BE$1266,0))</f>
        <v>Al's Ski Equipment Barn</v>
      </c>
      <c r="DH962">
        <f>INDEX('Data_Price '!BC$2:BC$1266,MATCH(Data!$DN962,'Data_Price '!$BE$2:$BE$1266,0))</f>
        <v>649.95000000000005</v>
      </c>
      <c r="DI962" t="str">
        <f>INDEX('Data_Price '!BD$2:BD$1266,MATCH(Data!$DN962,'Data_Price '!$BE$2:$BE$1266,0))</f>
        <v>https://www.google.com/url?url=https://www.untracked.com/p7287c46b43lr-Froogle-22_atomic_backland_107_womens_freeride_powder_skis.html%23chsku747079&amp;rct=j&amp;q=&amp;esrc=s&amp;sa=U&amp;ved=0ahUKEwj09b220KP2AhXwmmoFHTRPBWUQ2SkIaA&amp;usg=AOvVaw1ZW0O4qpq9WxFXve-AbDY7</v>
      </c>
      <c r="DJ962" s="89" t="e">
        <f ca="1">_xll.Connector("TinyUrl.TinyUrl",DA962,0)</f>
        <v>#NAME?</v>
      </c>
      <c r="DK962" s="89" t="e">
        <f ca="1">_xll.Connector("TinyUrl.TinyUrl",DE962,0)</f>
        <v>#NAME?</v>
      </c>
      <c r="DL962" s="89" t="e">
        <f ca="1">_xll.Connector("TinyUrl.TinyUrl",DI962,0)</f>
        <v>#NAME?</v>
      </c>
      <c r="DM962" s="224" t="str">
        <f t="shared" si="508"/>
        <v>Backland 107 W</v>
      </c>
      <c r="DN962" s="89" t="str">
        <f t="shared" si="509"/>
        <v xml:space="preserve"> AtomicBackland 107 W159 Unisex</v>
      </c>
      <c r="DO962" s="227" t="s">
        <v>1100</v>
      </c>
    </row>
    <row r="963" spans="2:119" ht="15.45" customHeight="1">
      <c r="B963" s="224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#VALUE!</v>
      </c>
      <c r="F963" s="43" t="b">
        <f>CL963&gt;Driver!$F$56</f>
        <v>0</v>
      </c>
      <c r="G963" s="43" t="b">
        <f>AND(CB963&gt;Driver!$F$55,CB963&lt;Driver!$G$55)</f>
        <v>0</v>
      </c>
      <c r="H963" s="43" t="e">
        <f t="shared" si="476"/>
        <v>#VALUE!</v>
      </c>
      <c r="I963" s="43">
        <f t="shared" si="477"/>
        <v>0</v>
      </c>
      <c r="J963" s="43" t="e">
        <f t="array" ref="J963">NOT(OR(($H$9:$H$1273=TRUE)*($I$9:$I$1273&gt;0)*($BT$9:$BT$1273=BT963)*($K$9:$K$1273&gt;K963)))</f>
        <v>#VALUE!</v>
      </c>
      <c r="K963" s="72">
        <f t="shared" si="478"/>
        <v>0.60832680069250789</v>
      </c>
      <c r="L963" s="72">
        <f t="shared" si="479"/>
        <v>0.76273950527757639</v>
      </c>
      <c r="M963" s="72">
        <f t="shared" si="480"/>
        <v>0.45391409610743938</v>
      </c>
      <c r="N963" s="72">
        <f t="shared" si="481"/>
        <v>0.14448871181938916</v>
      </c>
      <c r="O963" s="72">
        <f t="shared" si="482"/>
        <v>0.22326664839835364</v>
      </c>
      <c r="P963" s="72">
        <f t="shared" si="483"/>
        <v>0.99398692810457523</v>
      </c>
      <c r="Q963" s="72"/>
      <c r="R963" s="72"/>
      <c r="S963" s="72">
        <f t="shared" si="484"/>
        <v>0.67350917795831955</v>
      </c>
      <c r="T963" s="72">
        <f t="shared" si="485"/>
        <v>9.9999999999999978E-2</v>
      </c>
      <c r="U963" s="72">
        <f t="shared" si="486"/>
        <v>9.9999999999999978E-2</v>
      </c>
      <c r="V963" s="72">
        <f t="shared" si="487"/>
        <v>0.60087305060936425</v>
      </c>
      <c r="W963" s="72">
        <f t="shared" si="488"/>
        <v>0.9834132090336134</v>
      </c>
      <c r="X963" s="72">
        <f t="shared" si="489"/>
        <v>0.23726049472242364</v>
      </c>
      <c r="Y963" s="72">
        <f t="shared" si="490"/>
        <v>0.54608590389256062</v>
      </c>
      <c r="Z963" s="72">
        <f t="shared" si="491"/>
        <v>0.85551128818061084</v>
      </c>
      <c r="AA963" s="72">
        <f t="shared" si="492"/>
        <v>0.77673335160164636</v>
      </c>
      <c r="AB963" s="72">
        <f t="shared" si="493"/>
        <v>6.0130718954247986E-3</v>
      </c>
      <c r="AC963" s="72"/>
      <c r="AD963" s="72"/>
      <c r="AE963" s="72">
        <f t="shared" si="494"/>
        <v>0.32649082204168045</v>
      </c>
      <c r="AF963" s="72">
        <f t="shared" si="495"/>
        <v>0.9</v>
      </c>
      <c r="AG963" s="72">
        <f t="shared" si="496"/>
        <v>0.9</v>
      </c>
      <c r="AH963" s="72">
        <f t="shared" si="497"/>
        <v>0.3991269493906357</v>
      </c>
      <c r="AI963" s="72">
        <f t="shared" si="498"/>
        <v>1.6586790966386558E-2</v>
      </c>
      <c r="AJ963" s="72">
        <f>(AV963-Driver!$K$179)/(Driver!$L$179-Driver!$K$179)</f>
        <v>2.7395052775763436E-3</v>
      </c>
      <c r="AK963" s="72">
        <f>(AW963-Driver!$K$180)/(Driver!$L$180-Driver!$K$180)</f>
        <v>0.1965433500885479</v>
      </c>
      <c r="AL963" s="72">
        <f>(AX963-Driver!$K$181)/(Driver!$L$181-Driver!$K$181)</f>
        <v>0.45551128818061087</v>
      </c>
      <c r="AM963" s="72">
        <f>(AY963-Driver!$K$182)/(Driver!$L$182-Driver!$K$182)</f>
        <v>0.99073335160164633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499"/>
        <v>5.7658390991724331E-2</v>
      </c>
      <c r="AW963" s="70">
        <f t="shared" si="500"/>
        <v>20.17318116759408</v>
      </c>
      <c r="AX963" s="70">
        <f t="shared" si="501"/>
        <v>5.0996015936254979</v>
      </c>
      <c r="AY963" s="70">
        <f>IFERROR(Driver!$K$19/Data!BH963/Data!BI963*Data!BK963*Data!BL963,"")</f>
        <v>-5.6725712703046681E-2</v>
      </c>
      <c r="AZ963" s="70">
        <f t="shared" si="502"/>
        <v>15.13030528667163</v>
      </c>
      <c r="BA963" s="70"/>
      <c r="BB963" s="70"/>
      <c r="BC963" s="70">
        <f t="shared" si="503"/>
        <v>12.194374040134043</v>
      </c>
      <c r="BD963" s="70">
        <f t="shared" si="504"/>
        <v>1052.736322614054</v>
      </c>
      <c r="BE963" s="70">
        <f t="shared" si="505"/>
        <v>1</v>
      </c>
      <c r="BF963" s="70">
        <f t="shared" si="506"/>
        <v>9.8604932800038014E-2</v>
      </c>
      <c r="BG963" s="70">
        <f t="shared" si="507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219</v>
      </c>
      <c r="BS963" s="8" t="s">
        <v>628</v>
      </c>
      <c r="BT963" s="9" t="s">
        <v>658</v>
      </c>
      <c r="BU963" s="10">
        <v>155</v>
      </c>
      <c r="BV963" s="9" t="s">
        <v>222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307</v>
      </c>
      <c r="CU963" s="10"/>
      <c r="CV963" s="10"/>
      <c r="CW963" s="10"/>
      <c r="CX963">
        <f>INDEX('Data_Price '!AS$2:AS$1266,MATCH(Data!$DN963,'Data_Price '!$BE$2:$BE$1266,0))</f>
        <v>0</v>
      </c>
      <c r="CY963">
        <f>INDEX('Data_Price '!AT$2:AT$1266,MATCH(Data!$DN963,'Data_Price '!$BE$2:$BE$1266,0))</f>
        <v>0</v>
      </c>
      <c r="CZ963">
        <f>INDEX('Data_Price '!AU$2:AU$1266,MATCH(Data!$DN963,'Data_Price '!$BE$2:$BE$1266,0))</f>
        <v>0</v>
      </c>
      <c r="DA963">
        <f>INDEX('Data_Price '!AV$2:AV$1266,MATCH(Data!$DN963,'Data_Price '!$BE$2:$BE$1266,0))</f>
        <v>0</v>
      </c>
      <c r="DB963">
        <f>INDEX('Data_Price '!AW$2:AW$1266,MATCH(Data!$DN963,'Data_Price '!$BE$2:$BE$1266,0))</f>
        <v>0</v>
      </c>
      <c r="DC963">
        <f>INDEX('Data_Price '!AX$2:AX$1266,MATCH(Data!$DN963,'Data_Price '!$BE$2:$BE$1266,0))</f>
        <v>0</v>
      </c>
      <c r="DD963">
        <f>INDEX('Data_Price '!AY$2:AY$1266,MATCH(Data!$DN963,'Data_Price '!$BE$2:$BE$1266,0))</f>
        <v>0</v>
      </c>
      <c r="DE963">
        <f>INDEX('Data_Price '!AZ$2:AZ$1266,MATCH(Data!$DN963,'Data_Price '!$BE$2:$BE$1266,0))</f>
        <v>0</v>
      </c>
      <c r="DF963">
        <f>INDEX('Data_Price '!BA$2:BA$1266,MATCH(Data!$DN963,'Data_Price '!$BE$2:$BE$1266,0))</f>
        <v>0</v>
      </c>
      <c r="DG963">
        <f>INDEX('Data_Price '!BB$2:BB$1266,MATCH(Data!$DN963,'Data_Price '!$BE$2:$BE$1266,0))</f>
        <v>0</v>
      </c>
      <c r="DH963">
        <f>INDEX('Data_Price '!BC$2:BC$1266,MATCH(Data!$DN963,'Data_Price '!$BE$2:$BE$1266,0))</f>
        <v>0</v>
      </c>
      <c r="DI963">
        <f>INDEX('Data_Price '!BD$2:BD$1266,MATCH(Data!$DN963,'Data_Price '!$BE$2:$BE$1266,0))</f>
        <v>0</v>
      </c>
      <c r="DJ963" s="89" t="e">
        <f ca="1">_xll.Connector("TinyUrl.TinyUrl",DA963,0)</f>
        <v>#NAME?</v>
      </c>
      <c r="DK963" s="89" t="e">
        <f ca="1">_xll.Connector("TinyUrl.TinyUrl",DE963,0)</f>
        <v>#NAME?</v>
      </c>
      <c r="DL963" s="89" t="e">
        <f ca="1">_xll.Connector("TinyUrl.TinyUrl",DI963,0)</f>
        <v>#NAME?</v>
      </c>
      <c r="DM963" s="224" t="str">
        <f t="shared" si="508"/>
        <v>Worldcup Rebels I.SLR</v>
      </c>
      <c r="DN963" s="89" t="str">
        <f t="shared" si="509"/>
        <v xml:space="preserve"> HeadWorldcup Rebels I.SLR155 Unisex</v>
      </c>
      <c r="DO963" s="227"/>
    </row>
    <row r="964" spans="2:119" ht="15.45" customHeight="1">
      <c r="B964" s="224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#VALUE!</v>
      </c>
      <c r="F964" s="43" t="b">
        <f>CL964&gt;Driver!$F$56</f>
        <v>0</v>
      </c>
      <c r="G964" s="43" t="b">
        <f>AND(CB964&gt;Driver!$F$55,CB964&lt;Driver!$G$55)</f>
        <v>0</v>
      </c>
      <c r="H964" s="43" t="e">
        <f t="shared" si="476"/>
        <v>#VALUE!</v>
      </c>
      <c r="I964" s="43">
        <f t="shared" si="477"/>
        <v>0</v>
      </c>
      <c r="J964" s="43" t="e">
        <f t="array" ref="J964">NOT(OR(($H$9:$H$1273=TRUE)*($I$9:$I$1273&gt;0)*($BT$9:$BT$1273=BT964)*($K$9:$K$1273&gt;K964)))</f>
        <v>#VALUE!</v>
      </c>
      <c r="K964" s="72">
        <f t="shared" si="478"/>
        <v>0.73159436369327979</v>
      </c>
      <c r="L964" s="72">
        <f t="shared" si="479"/>
        <v>0.84315204254290554</v>
      </c>
      <c r="M964" s="72">
        <f t="shared" si="480"/>
        <v>0.62003668484365426</v>
      </c>
      <c r="N964" s="72">
        <f t="shared" si="481"/>
        <v>0.45436033643204965</v>
      </c>
      <c r="O964" s="72">
        <f t="shared" si="482"/>
        <v>0.43047194032113523</v>
      </c>
      <c r="P964" s="72">
        <f t="shared" si="483"/>
        <v>0.9752777777777778</v>
      </c>
      <c r="Q964" s="72"/>
      <c r="R964" s="72"/>
      <c r="S964" s="72">
        <f t="shared" si="484"/>
        <v>0.71178679387870769</v>
      </c>
      <c r="T964" s="72">
        <f t="shared" si="485"/>
        <v>0.90159537389388411</v>
      </c>
      <c r="U964" s="72">
        <f t="shared" si="486"/>
        <v>0.15298226401704695</v>
      </c>
      <c r="V964" s="72">
        <f t="shared" si="487"/>
        <v>0.6199956752467316</v>
      </c>
      <c r="W964" s="72">
        <f t="shared" si="488"/>
        <v>0.95282392026578078</v>
      </c>
      <c r="X964" s="72">
        <f t="shared" si="489"/>
        <v>0.15684795745709451</v>
      </c>
      <c r="Y964" s="72">
        <f t="shared" si="490"/>
        <v>0.37996331515634579</v>
      </c>
      <c r="Z964" s="72">
        <f t="shared" si="491"/>
        <v>0.54563966356795035</v>
      </c>
      <c r="AA964" s="72">
        <f t="shared" si="492"/>
        <v>0.56952805967886477</v>
      </c>
      <c r="AB964" s="72">
        <f t="shared" si="493"/>
        <v>2.4722222222222201E-2</v>
      </c>
      <c r="AC964" s="72"/>
      <c r="AD964" s="72"/>
      <c r="AE964" s="72">
        <f t="shared" si="494"/>
        <v>0.28821320612129225</v>
      </c>
      <c r="AF964" s="72">
        <f t="shared" si="495"/>
        <v>9.8404626106115875E-2</v>
      </c>
      <c r="AG964" s="72">
        <f t="shared" si="496"/>
        <v>0.84701773598295305</v>
      </c>
      <c r="AH964" s="72">
        <f t="shared" si="497"/>
        <v>0.3800043247532684</v>
      </c>
      <c r="AI964" s="72">
        <f t="shared" si="498"/>
        <v>4.7176079734219264E-2</v>
      </c>
      <c r="AJ964" s="72">
        <f>(AV964-Driver!$K$179)/(Driver!$L$179-Driver!$K$179)</f>
        <v>8.315204254290548E-2</v>
      </c>
      <c r="AK964" s="72">
        <f>(AW964-Driver!$K$180)/(Driver!$L$180-Driver!$K$180)</f>
        <v>0.17249020698667164</v>
      </c>
      <c r="AL964" s="72">
        <f>(AX964-Driver!$K$181)/(Driver!$L$181-Driver!$K$181)</f>
        <v>0.14563966356795038</v>
      </c>
      <c r="AM964" s="72">
        <f>(AY964-Driver!$K$182)/(Driver!$L$182-Driver!$K$182)</f>
        <v>0.78352805967886474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499"/>
        <v>1.7501017501017502</v>
      </c>
      <c r="AW964" s="70">
        <f t="shared" si="500"/>
        <v>17.82106879035533</v>
      </c>
      <c r="AX964" s="70">
        <f t="shared" si="501"/>
        <v>2.3107569721115535</v>
      </c>
      <c r="AY964" s="70">
        <f>IFERROR(Driver!$K$19/Data!BH964/Data!BI964*Data!BK964*Data!BL964,"")</f>
        <v>-1.3251312197309084</v>
      </c>
      <c r="AZ964" s="70">
        <f t="shared" si="502"/>
        <v>16.835443037974684</v>
      </c>
      <c r="BA964" s="70"/>
      <c r="BB964" s="70"/>
      <c r="BC964" s="70">
        <f t="shared" si="503"/>
        <v>32.049239519708159</v>
      </c>
      <c r="BD964" s="70">
        <f t="shared" si="504"/>
        <v>1.8620106468712045</v>
      </c>
      <c r="BE964" s="70">
        <f t="shared" si="505"/>
        <v>0.94702718742251291</v>
      </c>
      <c r="BF964" s="70">
        <f t="shared" si="506"/>
        <v>2.2583710415492551</v>
      </c>
      <c r="BG964" s="70">
        <f t="shared" si="507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219</v>
      </c>
      <c r="BS964" s="8" t="s">
        <v>471</v>
      </c>
      <c r="BT964" s="9" t="s">
        <v>488</v>
      </c>
      <c r="BU964" s="10">
        <v>167.2</v>
      </c>
      <c r="BV964" s="9" t="s">
        <v>222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305</v>
      </c>
      <c r="CU964" s="9" t="s">
        <v>302</v>
      </c>
      <c r="CV964" s="9" t="s">
        <v>388</v>
      </c>
      <c r="CW964" s="10"/>
      <c r="CX964" t="str">
        <f>INDEX('Data_Price '!AS$2:AS$1266,MATCH(Data!$DN964,'Data_Price '!$BE$2:$BE$1266,0))</f>
        <v>Black Crows Orb Freebird Skis 167Cm 2022</v>
      </c>
      <c r="CY964" t="str">
        <f>INDEX('Data_Price '!AT$2:AT$1266,MATCH(Data!$DN964,'Data_Price '!$BE$2:$BE$1266,0))</f>
        <v>! OutdoorXL.com</v>
      </c>
      <c r="CZ964">
        <f>INDEX('Data_Price '!AU$2:AU$1266,MATCH(Data!$DN964,'Data_Price '!$BE$2:$BE$1266,0))</f>
        <v>534.95000000000005</v>
      </c>
      <c r="DA964" t="str">
        <f>INDEX('Data_Price '!AV$2:AV$1266,MATCH(Data!$DN964,'Data_Price '!$BE$2:$BE$1266,0))</f>
        <v>https://www.google.com/url?q=https://www.outdoorxl.com/black-crows-orb-freebird.html%3Fprl%3D92-20619x144-3888&amp;sa=U&amp;ved=0ahUKEwj_0L230KP2AhXBlGoFHQtOBFwQ2ykIGQ&amp;usg=AOvVaw3FlxGYuY8lfg_jV2zUla50</v>
      </c>
      <c r="DB964" t="str">
        <f>INDEX('Data_Price '!AW$2:AW$1266,MATCH(Data!$DN964,'Data_Price '!$BE$2:$BE$1266,0))</f>
        <v>Black Crows Orb Freebird Skis 167Cm 2022</v>
      </c>
      <c r="DC964" t="str">
        <f>INDEX('Data_Price '!AX$2:AX$1266,MATCH(Data!$DN964,'Data_Price '!$BE$2:$BE$1266,0))</f>
        <v>Telemark Pyrenees</v>
      </c>
      <c r="DD964">
        <f>INDEX('Data_Price '!AY$2:AY$1266,MATCH(Data!$DN964,'Data_Price '!$BE$2:$BE$1266,0))</f>
        <v>607.44000000000005</v>
      </c>
      <c r="DE964" t="str">
        <f>INDEX('Data_Price '!AZ$2:AZ$1266,MATCH(Data!$DN964,'Data_Price '!$BE$2:$BE$1266,0))</f>
        <v>https://www.google.com/url?q=https://www.telemark-pyrenees.com/ski/black-crows-orb-freebird-ski-2022%3Fcurrency%3DUSD%26tax%3Dex_vat%26country%3DUS%26var%3D67911&amp;sa=U&amp;ved=0ahUKEwj_0L230KP2AhXBlGoFHQtOBFwQ2ykIGw&amp;usg=AOvVaw0Jn5d8MAyp0WquX1N_Hb9h</v>
      </c>
      <c r="DF964" t="str">
        <f>INDEX('Data_Price '!BA$2:BA$1266,MATCH(Data!$DN964,'Data_Price '!$BE$2:$BE$1266,0))</f>
        <v>Black Crows Orb Freebird Skis 167</v>
      </c>
      <c r="DG964" t="str">
        <f>INDEX('Data_Price '!BB$2:BB$1266,MATCH(Data!$DN964,'Data_Price '!$BE$2:$BE$1266,0))</f>
        <v>Cripple Creek Backcountry</v>
      </c>
      <c r="DH964">
        <f>INDEX('Data_Price '!BC$2:BC$1266,MATCH(Data!$DN964,'Data_Price '!$BE$2:$BE$1266,0))</f>
        <v>729.9</v>
      </c>
      <c r="DI964" t="str">
        <f>INDEX('Data_Price '!BD$2:BD$1266,MATCH(Data!$DN964,'Data_Price '!$BE$2:$BE$1266,0))</f>
        <v>https://www.google.com/url?url=https://cripplecreekbc.com/products/black-crow-orb-free%3Fvariant%3D30270671749253%26currency%3DUSD%26utm_medium%3Dproduct_sync%26utm_source%3Dgoogle%26utm_content%3Dsag_organic%26utm_campaign%3Dsag_organic&amp;rct=j&amp;q=&amp;esrc=s&amp;sa=U&amp;ved=0ahUKEwjA8pi30KP2AhXZkWoFHcbfBo8Q2SkIUg&amp;usg=AOvVaw0v64_zWggQ08rrXJ8O_oD1</v>
      </c>
      <c r="DJ964" s="89" t="e">
        <f ca="1">_xll.Connector("TinyUrl.TinyUrl",DA964,0)</f>
        <v>#NAME?</v>
      </c>
      <c r="DK964" s="89" t="e">
        <f ca="1">_xll.Connector("TinyUrl.TinyUrl",DE964,0)</f>
        <v>#NAME?</v>
      </c>
      <c r="DL964" s="89" t="e">
        <f ca="1">_xll.Connector("TinyUrl.TinyUrl",DI964,0)</f>
        <v>#NAME?</v>
      </c>
      <c r="DM964" s="224" t="str">
        <f t="shared" si="508"/>
        <v>Orb Freebird</v>
      </c>
      <c r="DN964" s="89" t="str">
        <f t="shared" si="509"/>
        <v xml:space="preserve"> Black CrowsOrb Freebird167.2 Unisex</v>
      </c>
      <c r="DO964" s="227" t="s">
        <v>1000</v>
      </c>
    </row>
    <row r="965" spans="2:119" ht="15.45" customHeight="1">
      <c r="B965" s="224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#VALUE!</v>
      </c>
      <c r="F965" s="43" t="b">
        <f>CL965&gt;Driver!$F$56</f>
        <v>0</v>
      </c>
      <c r="G965" s="43" t="b">
        <f>AND(CB965&gt;Driver!$F$55,CB965&lt;Driver!$G$55)</f>
        <v>0</v>
      </c>
      <c r="H965" s="43" t="e">
        <f t="shared" si="476"/>
        <v>#VALUE!</v>
      </c>
      <c r="I965" s="43">
        <f t="shared" si="477"/>
        <v>0</v>
      </c>
      <c r="J965" s="43" t="e">
        <f t="array" ref="J965">NOT(OR(($H$9:$H$1273=TRUE)*($I$9:$I$1273&gt;0)*($BT$9:$BT$1273=BT965)*($K$9:$K$1273&gt;K965)))</f>
        <v>#VALUE!</v>
      </c>
      <c r="K965" s="72">
        <f t="shared" si="478"/>
        <v>0.6563965007132756</v>
      </c>
      <c r="L965" s="72">
        <f t="shared" si="479"/>
        <v>0.88408347433728141</v>
      </c>
      <c r="M965" s="72">
        <f t="shared" si="480"/>
        <v>0.42870952708926968</v>
      </c>
      <c r="N965" s="72">
        <f t="shared" si="481"/>
        <v>4.7100486941124342E-2</v>
      </c>
      <c r="O965" s="72">
        <f t="shared" si="482"/>
        <v>0.26138103550315517</v>
      </c>
      <c r="P965" s="72">
        <f t="shared" si="483"/>
        <v>0.97764705882352942</v>
      </c>
      <c r="Q965" s="72"/>
      <c r="R965" s="72"/>
      <c r="S965" s="72">
        <f t="shared" si="484"/>
        <v>0.69239496956888402</v>
      </c>
      <c r="T965" s="72">
        <f t="shared" si="485"/>
        <v>0.61999434537373621</v>
      </c>
      <c r="U965" s="72">
        <f t="shared" si="486"/>
        <v>0.84785046803030806</v>
      </c>
      <c r="V965" s="72">
        <f t="shared" si="487"/>
        <v>0.61661596076288139</v>
      </c>
      <c r="W965" s="72">
        <f t="shared" si="488"/>
        <v>0.97937662337662335</v>
      </c>
      <c r="X965" s="72">
        <f t="shared" si="489"/>
        <v>0.11591652566271854</v>
      </c>
      <c r="Y965" s="72">
        <f t="shared" si="490"/>
        <v>0.57129047291073032</v>
      </c>
      <c r="Z965" s="72">
        <f t="shared" si="491"/>
        <v>0.95289951305887566</v>
      </c>
      <c r="AA965" s="72">
        <f t="shared" si="492"/>
        <v>0.73861896449684483</v>
      </c>
      <c r="AB965" s="72">
        <f t="shared" si="493"/>
        <v>2.2352941176470548E-2</v>
      </c>
      <c r="AC965" s="72"/>
      <c r="AD965" s="72"/>
      <c r="AE965" s="72">
        <f t="shared" si="494"/>
        <v>0.30760503043111598</v>
      </c>
      <c r="AF965" s="72">
        <f t="shared" si="495"/>
        <v>0.38000565462626379</v>
      </c>
      <c r="AG965" s="72">
        <f t="shared" si="496"/>
        <v>0.15214953196969197</v>
      </c>
      <c r="AH965" s="72">
        <f t="shared" si="497"/>
        <v>0.38338403923711856</v>
      </c>
      <c r="AI965" s="72">
        <f t="shared" si="498"/>
        <v>2.062337662337663E-2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0.21834947260295565</v>
      </c>
      <c r="AL965" s="72">
        <f>(AX965-Driver!$K$181)/(Driver!$L$181-Driver!$K$181)</f>
        <v>0.55289951305887564</v>
      </c>
      <c r="AM965" s="72">
        <f>(AY965-Driver!$K$182)/(Driver!$L$182-Driver!$K$182)</f>
        <v>0.9526189644968448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499"/>
        <v>2.6115859449192786</v>
      </c>
      <c r="AW965" s="70">
        <f t="shared" si="500"/>
        <v>22.305561557486747</v>
      </c>
      <c r="AX965" s="70">
        <f t="shared" si="501"/>
        <v>5.9760956175298805</v>
      </c>
      <c r="AY965" s="70">
        <f>IFERROR(Driver!$K$19/Data!BH965/Data!BI965*Data!BK965*Data!BL965,"")</f>
        <v>-0.2900426229619727</v>
      </c>
      <c r="AZ965" s="70">
        <f t="shared" si="502"/>
        <v>16.619508562918838</v>
      </c>
      <c r="BA965" s="70"/>
      <c r="BB965" s="70"/>
      <c r="BC965" s="70">
        <f t="shared" si="503"/>
        <v>21.990565440427069</v>
      </c>
      <c r="BD965" s="70">
        <f t="shared" si="504"/>
        <v>44.200472798829978</v>
      </c>
      <c r="BE965" s="70">
        <f t="shared" si="505"/>
        <v>0.25228294007577301</v>
      </c>
      <c r="BF965" s="70">
        <f t="shared" si="506"/>
        <v>1.8766560344364309</v>
      </c>
      <c r="BG965" s="70">
        <f t="shared" si="507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219</v>
      </c>
      <c r="BS965" s="8" t="s">
        <v>610</v>
      </c>
      <c r="BT965" s="9" t="s">
        <v>624</v>
      </c>
      <c r="BU965" s="10">
        <v>166</v>
      </c>
      <c r="BV965" s="9" t="s">
        <v>222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308</v>
      </c>
      <c r="CU965" s="10"/>
      <c r="CV965" s="10"/>
      <c r="CW965" s="10"/>
      <c r="CX965" t="str">
        <f>INDEX('Data_Price '!AS$2:AS$1266,MATCH(Data!$DN965,'Data_Price '!$BE$2:$BE$1266,0))</f>
        <v>Fischer 2022 RC One 78 GT Men's Skis with RSW 10 GW Powerrail Bindings</v>
      </c>
      <c r="CY965" t="str">
        <f>INDEX('Data_Price '!AT$2:AT$1266,MATCH(Data!$DN965,'Data_Price '!$BE$2:$BE$1266,0))</f>
        <v>Walmart - WEBY Corporation</v>
      </c>
      <c r="CZ965">
        <f>INDEX('Data_Price '!AU$2:AU$1266,MATCH(Data!$DN965,'Data_Price '!$BE$2:$BE$1266,0))</f>
        <v>699.99</v>
      </c>
      <c r="DA965" t="str">
        <f>INDEX('Data_Price '!AV$2:AV$1266,MATCH(Data!$DN965,'Data_Price '!$BE$2:$BE$1266,0))</f>
        <v>https://www.google.com/url?url=https://www.walmart.com/ip/FISCHER-RC-One-78-GT-RSW-10-GW-Powerrail-Size-166-P09521V-166/514240558%3Fwmlspartner%3Dwlpa%26selectedSellerId%3D15310&amp;rct=j&amp;q=&amp;esrc=s&amp;sa=U&amp;ved=0ahUKEwjU3di30KP2AhXNkWoFHYFHAA0QsDwIUA&amp;usg=AOvVaw0UXh5mkm08_4DIWVFt6NIb</v>
      </c>
      <c r="DB965" t="str">
        <f>INDEX('Data_Price '!AW$2:AW$1266,MATCH(Data!$DN965,'Data_Price '!$BE$2:$BE$1266,0))</f>
        <v>Fischer 2022 RC One 78 GT Men's Skis with RSW 10 GW Powerrail Bindings</v>
      </c>
      <c r="DC965" t="str">
        <f>INDEX('Data_Price '!AX$2:AX$1266,MATCH(Data!$DN965,'Data_Price '!$BE$2:$BE$1266,0))</f>
        <v>Walmart - WEBY Corporation</v>
      </c>
      <c r="DD965">
        <f>INDEX('Data_Price '!AY$2:AY$1266,MATCH(Data!$DN965,'Data_Price '!$BE$2:$BE$1266,0))</f>
        <v>699.99</v>
      </c>
      <c r="DE965" t="str">
        <f>INDEX('Data_Price '!AZ$2:AZ$1266,MATCH(Data!$DN965,'Data_Price '!$BE$2:$BE$1266,0))</f>
        <v>https://www.google.com/aclk?sa=L&amp;ai=DChcSEwi7xoW40KP2AhWvE9QBHX_aCV8YABABGgJvYQ&amp;sig=AOD64_2_l1B8rgm1qqymmOmftoXcZawphA&amp;ctype=5&amp;ved=0ahUKEwjZxv-30KP2AhUgm2oFHXIGBDYQ2ikIFA&amp;adurl=</v>
      </c>
      <c r="DF965" t="str">
        <f>INDEX('Data_Price '!BA$2:BA$1266,MATCH(Data!$DN965,'Data_Price '!$BE$2:$BE$1266,0))</f>
        <v>Fischer 2022 RC One 78 GT Men's Skis with RSW 10 GW Powerrail Bindings</v>
      </c>
      <c r="DG965" t="str">
        <f>INDEX('Data_Price '!BB$2:BB$1266,MATCH(Data!$DN965,'Data_Price '!$BE$2:$BE$1266,0))</f>
        <v>eBay - webyshops</v>
      </c>
      <c r="DH965">
        <f>INDEX('Data_Price '!BC$2:BC$1266,MATCH(Data!$DN965,'Data_Price '!$BE$2:$BE$1266,0))</f>
        <v>699.99</v>
      </c>
      <c r="DI965" t="str">
        <f>INDEX('Data_Price '!BD$2:BD$1266,MATCH(Data!$DN965,'Data_Price '!$BE$2:$BE$1266,0))</f>
        <v>https://www.google.com/aclk?sa=L&amp;ai=DChcSEwi7xoW40KP2AhWvE9QBHX_aCV8YABADGgJvYQ&amp;sig=AOD64_1xGIK-MfSI9ghQ04e3vz-jFLcrQw&amp;ctype=5&amp;ved=0ahUKEwjZxv-30KP2AhUgm2oFHXIGBDYQ2ikIFg&amp;adurl=</v>
      </c>
      <c r="DJ965" s="89" t="e">
        <f ca="1">_xll.Connector("TinyUrl.TinyUrl",DA965,0)</f>
        <v>#NAME?</v>
      </c>
      <c r="DK965" s="89" t="e">
        <f ca="1">_xll.Connector("TinyUrl.TinyUrl",DE965,0)</f>
        <v>#NAME?</v>
      </c>
      <c r="DL965" s="89" t="e">
        <f ca="1">_xll.Connector("TinyUrl.TinyUrl",DI965,0)</f>
        <v>#NAME?</v>
      </c>
      <c r="DM965" s="224" t="str">
        <f t="shared" si="508"/>
        <v>RC One 78 GT</v>
      </c>
      <c r="DN965" s="89" t="str">
        <f t="shared" si="509"/>
        <v xml:space="preserve"> FischerRC One 78 GT166 Unisex</v>
      </c>
      <c r="DO965" s="227"/>
    </row>
    <row r="966" spans="2:119" ht="15.45" customHeight="1">
      <c r="B966" s="224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#VALUE!</v>
      </c>
      <c r="F966" s="43" t="b">
        <f>CL966&gt;Driver!$F$56</f>
        <v>0</v>
      </c>
      <c r="G966" s="43" t="b">
        <f>AND(CB966&gt;Driver!$F$55,CB966&lt;Driver!$G$55)</f>
        <v>0</v>
      </c>
      <c r="H966" s="43" t="e">
        <f t="shared" si="476"/>
        <v>#VALUE!</v>
      </c>
      <c r="I966" s="43">
        <f t="shared" si="477"/>
        <v>0</v>
      </c>
      <c r="J966" s="43" t="e">
        <f t="array" ref="J966">NOT(OR(($H$9:$H$1273=TRUE)*($I$9:$I$1273&gt;0)*($BT$9:$BT$1273=BT966)*($K$9:$K$1273&gt;K966)))</f>
        <v>#VALUE!</v>
      </c>
      <c r="K966" s="72">
        <f t="shared" si="478"/>
        <v>0.69250945189417468</v>
      </c>
      <c r="L966" s="72">
        <f t="shared" si="479"/>
        <v>0.82542583192329388</v>
      </c>
      <c r="M966" s="72">
        <f t="shared" si="480"/>
        <v>0.55959307186505547</v>
      </c>
      <c r="N966" s="72">
        <f t="shared" si="481"/>
        <v>0.36898754189590843</v>
      </c>
      <c r="O966" s="72">
        <f t="shared" si="482"/>
        <v>0.32077206585612072</v>
      </c>
      <c r="P966" s="72">
        <f t="shared" si="483"/>
        <v>0.98901960784313725</v>
      </c>
      <c r="Q966" s="72"/>
      <c r="R966" s="72"/>
      <c r="S966" s="72">
        <f t="shared" si="484"/>
        <v>0.6802298014494943</v>
      </c>
      <c r="T966" s="72">
        <f t="shared" si="485"/>
        <v>0.90195900677795371</v>
      </c>
      <c r="U966" s="72">
        <f t="shared" si="486"/>
        <v>0.75328872568255867</v>
      </c>
      <c r="V966" s="72">
        <f t="shared" si="487"/>
        <v>0.64743053441937304</v>
      </c>
      <c r="W966" s="72">
        <f t="shared" si="488"/>
        <v>0.88200752574597308</v>
      </c>
      <c r="X966" s="72">
        <f t="shared" si="489"/>
        <v>0.17457416807670617</v>
      </c>
      <c r="Y966" s="72">
        <f t="shared" si="490"/>
        <v>0.44040692813494453</v>
      </c>
      <c r="Z966" s="72">
        <f t="shared" si="491"/>
        <v>0.63101245810409157</v>
      </c>
      <c r="AA966" s="72">
        <f t="shared" si="492"/>
        <v>0.67922793414387928</v>
      </c>
      <c r="AB966" s="72">
        <f t="shared" si="493"/>
        <v>1.0980392156862778E-2</v>
      </c>
      <c r="AC966" s="72"/>
      <c r="AD966" s="72"/>
      <c r="AE966" s="72">
        <f t="shared" si="494"/>
        <v>0.31977019855050565</v>
      </c>
      <c r="AF966" s="72">
        <f t="shared" si="495"/>
        <v>9.8040993222046263E-2</v>
      </c>
      <c r="AG966" s="72">
        <f t="shared" si="496"/>
        <v>0.2467112743174413</v>
      </c>
      <c r="AH966" s="72">
        <f t="shared" si="497"/>
        <v>0.35256946558062696</v>
      </c>
      <c r="AI966" s="72">
        <f t="shared" si="498"/>
        <v>0.11799247425402697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0.15393962482851375</v>
      </c>
      <c r="AL966" s="72">
        <f>(AX966-Driver!$K$181)/(Driver!$L$181-Driver!$K$181)</f>
        <v>0.23101245810409157</v>
      </c>
      <c r="AM966" s="72">
        <f>(AY966-Driver!$K$182)/(Driver!$L$182-Driver!$K$182)</f>
        <v>0.89322793414387924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499"/>
        <v>1.3770180436847101</v>
      </c>
      <c r="AW966" s="70">
        <f t="shared" si="500"/>
        <v>16.007041670723556</v>
      </c>
      <c r="AX966" s="70">
        <f t="shared" si="501"/>
        <v>3.0791121229368241</v>
      </c>
      <c r="AY966" s="70">
        <f>IFERROR(Driver!$K$19/Data!BH966/Data!BI966*Data!BK966*Data!BL966,"")</f>
        <v>-0.65360433158780196</v>
      </c>
      <c r="AZ966" s="70">
        <f t="shared" si="502"/>
        <v>13.581533879374534</v>
      </c>
      <c r="BA966" s="70"/>
      <c r="BB966" s="70"/>
      <c r="BC966" s="70">
        <f t="shared" si="503"/>
        <v>15.680408166022941</v>
      </c>
      <c r="BD966" s="70">
        <f t="shared" si="504"/>
        <v>1.8941915127920215</v>
      </c>
      <c r="BE966" s="70">
        <f t="shared" si="505"/>
        <v>0.34682781367302529</v>
      </c>
      <c r="BF966" s="70">
        <f t="shared" si="506"/>
        <v>5.3569456443050463</v>
      </c>
      <c r="BG966" s="70">
        <f t="shared" si="507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219</v>
      </c>
      <c r="BS966" s="8" t="s">
        <v>719</v>
      </c>
      <c r="BT966" s="9" t="s">
        <v>730</v>
      </c>
      <c r="BU966" s="10">
        <v>165</v>
      </c>
      <c r="BV966" s="9" t="s">
        <v>390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305</v>
      </c>
      <c r="CU966" s="9" t="s">
        <v>302</v>
      </c>
      <c r="CV966" s="10"/>
      <c r="CW966" s="10"/>
      <c r="CX966" t="str">
        <f>INDEX('Data_Price '!AS$2:AS$1266,MATCH(Data!$DN966,'Data_Price '!$BE$2:$BE$1266,0))</f>
        <v>'22 Line Pandora 94 Skis 165cm</v>
      </c>
      <c r="CY966" t="str">
        <f>INDEX('Data_Price '!AT$2:AT$1266,MATCH(Data!$DN966,'Data_Price '!$BE$2:$BE$1266,0))</f>
        <v>Al's Ski Equipment Barn</v>
      </c>
      <c r="CZ966">
        <f>INDEX('Data_Price '!AU$2:AU$1266,MATCH(Data!$DN966,'Data_Price '!$BE$2:$BE$1266,0))</f>
        <v>499</v>
      </c>
      <c r="DA966" t="str">
        <f>INDEX('Data_Price '!AV$2:AV$1266,MATCH(Data!$DN966,'Data_Price '!$BE$2:$BE$1266,0))</f>
        <v>https://www.google.com/url?url=https://www.untracked.com/p7325c18b88lr-Froogle-22_line_pandora_94_womens_all_mountain_skis.html%23chsku754739&amp;rct=j&amp;q=&amp;esrc=s&amp;sa=U&amp;ved=0ahUKEwiq7Zu40KP2AhUemmoFHZeNCkoQ2SkIaA&amp;usg=AOvVaw21oycitCIwC00b7ap3wL7a</v>
      </c>
      <c r="DB966" t="str">
        <f>INDEX('Data_Price '!AW$2:AW$1266,MATCH(Data!$DN966,'Data_Price '!$BE$2:$BE$1266,0))</f>
        <v>Line Pandora 94 Skis - Women's 2022</v>
      </c>
      <c r="DC966" t="str">
        <f>INDEX('Data_Price '!AX$2:AX$1266,MATCH(Data!$DN966,'Data_Price '!$BE$2:$BE$1266,0))</f>
        <v>evo.com</v>
      </c>
      <c r="DD966">
        <f>INDEX('Data_Price '!AY$2:AY$1266,MATCH(Data!$DN966,'Data_Price '!$BE$2:$BE$1266,0))</f>
        <v>499.95</v>
      </c>
      <c r="DE966" t="str">
        <f>INDEX('Data_Price '!AZ$2:AZ$1266,MATCH(Data!$DN966,'Data_Price '!$BE$2:$BE$1266,0))</f>
        <v>https://www.google.com/url?url=https://www.evo.com/skis/line-pandora-94-womens%3Fimage%3D197210/792961/line-skis-pandora-94-skis-women-s-2022-.jpg&amp;rct=j&amp;q=&amp;esrc=s&amp;sa=U&amp;ved=0ahUKEwiq7Zu40KP2AhUemmoFHZeNCkoQsDwIaw&amp;usg=AOvVaw2FhpVkhqGv-DyjAFMnc2-T</v>
      </c>
      <c r="DF966" t="str">
        <f>INDEX('Data_Price '!BA$2:BA$1266,MATCH(Data!$DN966,'Data_Price '!$BE$2:$BE$1266,0))</f>
        <v>Line Pandora 94 Skis - Women's 2022</v>
      </c>
      <c r="DG966" t="str">
        <f>INDEX('Data_Price '!BB$2:BB$1266,MATCH(Data!$DN966,'Data_Price '!$BE$2:$BE$1266,0))</f>
        <v>evo.com</v>
      </c>
      <c r="DH966">
        <f>INDEX('Data_Price '!BC$2:BC$1266,MATCH(Data!$DN966,'Data_Price '!$BE$2:$BE$1266,0))</f>
        <v>499.95</v>
      </c>
      <c r="DI966" t="str">
        <f>INDEX('Data_Price '!BD$2:BD$1266,MATCH(Data!$DN966,'Data_Price '!$BE$2:$BE$1266,0))</f>
        <v>https://www.google.com/url?q=https://www.evo.com/skis/line-pandora-94-womens%3Fimage%3D197210/792961/line-skis-pandora-94-skis-women-s-2022-.jpg&amp;sa=U&amp;ved=0ahUKEwjl_dW40KP2AhWolWoFHd82BbsQ2ykIGA&amp;usg=AOvVaw2geTwZntegMln_cIyFFqzG</v>
      </c>
      <c r="DJ966" s="89" t="e">
        <f ca="1">_xll.Connector("TinyUrl.TinyUrl",DA966,0)</f>
        <v>#NAME?</v>
      </c>
      <c r="DK966" s="89" t="e">
        <f ca="1">_xll.Connector("TinyUrl.TinyUrl",DE966,0)</f>
        <v>#NAME?</v>
      </c>
      <c r="DL966" s="89" t="e">
        <f ca="1">_xll.Connector("TinyUrl.TinyUrl",DI966,0)</f>
        <v>#NAME?</v>
      </c>
      <c r="DM966" s="224" t="str">
        <f t="shared" si="508"/>
        <v>Pandora 94</v>
      </c>
      <c r="DN966" s="89" t="str">
        <f t="shared" si="509"/>
        <v xml:space="preserve"> LinePandora 94165 Women's</v>
      </c>
      <c r="DO966" s="227" t="s">
        <v>1108</v>
      </c>
    </row>
    <row r="967" spans="2:119" ht="15.45" customHeight="1">
      <c r="B967" s="224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#VALUE!</v>
      </c>
      <c r="F967" s="43" t="b">
        <f>CL967&gt;Driver!$F$56</f>
        <v>1</v>
      </c>
      <c r="G967" s="43" t="b">
        <f>AND(CB967&gt;Driver!$F$55,CB967&lt;Driver!$G$55)</f>
        <v>0</v>
      </c>
      <c r="H967" s="43" t="e">
        <f t="shared" si="476"/>
        <v>#VALUE!</v>
      </c>
      <c r="I967" s="43">
        <f t="shared" si="477"/>
        <v>0</v>
      </c>
      <c r="J967" s="43" t="e">
        <f t="array" ref="J967">NOT(OR(($H$9:$H$1273=TRUE)*($I$9:$I$1273&gt;0)*($BT$9:$BT$1273=BT967)*($K$9:$K$1273&gt;K967)))</f>
        <v>#VALUE!</v>
      </c>
      <c r="K967" s="72">
        <f t="shared" si="478"/>
        <v>0.67086898753010415</v>
      </c>
      <c r="L967" s="72">
        <f t="shared" si="479"/>
        <v>0.87916847957457089</v>
      </c>
      <c r="M967" s="72">
        <f t="shared" si="480"/>
        <v>0.46256949548563731</v>
      </c>
      <c r="N967" s="72">
        <f t="shared" si="481"/>
        <v>0.1470182761019414</v>
      </c>
      <c r="O967" s="72">
        <f t="shared" si="482"/>
        <v>0.2912947855183694</v>
      </c>
      <c r="P967" s="72">
        <f t="shared" si="483"/>
        <v>0.94939542483660133</v>
      </c>
      <c r="Q967" s="72"/>
      <c r="R967" s="72"/>
      <c r="S967" s="72">
        <f t="shared" si="484"/>
        <v>0.67260268160887771</v>
      </c>
      <c r="T967" s="72">
        <f t="shared" si="485"/>
        <v>0.94737793500229628</v>
      </c>
      <c r="U967" s="72">
        <f t="shared" si="486"/>
        <v>0.94809024348149951</v>
      </c>
      <c r="V967" s="72">
        <f t="shared" si="487"/>
        <v>0.67053532049263209</v>
      </c>
      <c r="W967" s="72">
        <f t="shared" si="488"/>
        <v>0.90456014244262728</v>
      </c>
      <c r="X967" s="72">
        <f t="shared" si="489"/>
        <v>0.12083152042542905</v>
      </c>
      <c r="Y967" s="72">
        <f t="shared" si="490"/>
        <v>0.53743050451436269</v>
      </c>
      <c r="Z967" s="72">
        <f t="shared" si="491"/>
        <v>0.8529817238980586</v>
      </c>
      <c r="AA967" s="72">
        <f t="shared" si="492"/>
        <v>0.7087052144816306</v>
      </c>
      <c r="AB967" s="72">
        <f t="shared" si="493"/>
        <v>5.060457516339871E-2</v>
      </c>
      <c r="AC967" s="72"/>
      <c r="AD967" s="72"/>
      <c r="AE967" s="72">
        <f t="shared" si="494"/>
        <v>0.32739731839112235</v>
      </c>
      <c r="AF967" s="72">
        <f t="shared" si="495"/>
        <v>5.262206499770368E-2</v>
      </c>
      <c r="AG967" s="72">
        <f t="shared" si="496"/>
        <v>5.1909756518500494E-2</v>
      </c>
      <c r="AH967" s="72">
        <f t="shared" si="497"/>
        <v>0.32946467950736791</v>
      </c>
      <c r="AI967" s="72">
        <f t="shared" si="498"/>
        <v>9.5439857557372679E-2</v>
      </c>
      <c r="AJ967" s="72">
        <f>(AV967-Driver!$K$179)/(Driver!$L$179-Driver!$K$179)</f>
        <v>0.11916847957457094</v>
      </c>
      <c r="AK967" s="72">
        <f>(AW967-Driver!$K$180)/(Driver!$L$180-Driver!$K$180)</f>
        <v>0.13928396753109956</v>
      </c>
      <c r="AL967" s="72">
        <f>(AX967-Driver!$K$181)/(Driver!$L$181-Driver!$K$181)</f>
        <v>0.45298172389805852</v>
      </c>
      <c r="AM967" s="72">
        <f>(AY967-Driver!$K$182)/(Driver!$L$182-Driver!$K$182)</f>
        <v>0.92270521448163056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499"/>
        <v>2.5081400081400083</v>
      </c>
      <c r="AW967" s="70">
        <f t="shared" si="500"/>
        <v>14.573892049494704</v>
      </c>
      <c r="AX967" s="70">
        <f t="shared" si="501"/>
        <v>5.0768355150825268</v>
      </c>
      <c r="AY967" s="70">
        <f>IFERROR(Driver!$K$19/Data!BH967/Data!BI967*Data!BK967*Data!BL967,"")</f>
        <v>-0.47315940006287999</v>
      </c>
      <c r="AZ967" s="70">
        <f t="shared" si="502"/>
        <v>9.9702159344750569</v>
      </c>
      <c r="BA967" s="70"/>
      <c r="BB967" s="70"/>
      <c r="BC967" s="70">
        <f t="shared" si="503"/>
        <v>11.72416808181814</v>
      </c>
      <c r="BD967" s="70">
        <f t="shared" si="504"/>
        <v>5.913686183067635</v>
      </c>
      <c r="BE967" s="70">
        <f t="shared" si="505"/>
        <v>4.8260053467861726E-2</v>
      </c>
      <c r="BF967" s="70">
        <f t="shared" si="506"/>
        <v>7.9664689109708045</v>
      </c>
      <c r="BG967" s="70">
        <f t="shared" si="507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219</v>
      </c>
      <c r="BS967" s="8" t="s">
        <v>405</v>
      </c>
      <c r="BT967" s="9" t="s">
        <v>415</v>
      </c>
      <c r="BU967" s="10">
        <v>164</v>
      </c>
      <c r="BV967" s="9" t="s">
        <v>222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303</v>
      </c>
      <c r="CU967" s="10"/>
      <c r="CV967" s="10"/>
      <c r="CW967" s="10"/>
      <c r="CX967" t="str">
        <f>INDEX('Data_Price '!AS$2:AS$1266,MATCH(Data!$DN967,'Data_Price '!$BE$2:$BE$1266,0))</f>
        <v>Armada Bdog Edgeless 94mm 164 2022 Skis Men, Freestyle ski, Freeski</v>
      </c>
      <c r="CY967" t="str">
        <f>INDEX('Data_Price '!AT$2:AT$1266,MATCH(Data!$DN967,'Data_Price '!$BE$2:$BE$1266,0))</f>
        <v>Blue Tomato</v>
      </c>
      <c r="CZ967">
        <f>INDEX('Data_Price '!AU$2:AU$1266,MATCH(Data!$DN967,'Data_Price '!$BE$2:$BE$1266,0))</f>
        <v>514.02</v>
      </c>
      <c r="DA967" t="str">
        <f>INDEX('Data_Price '!AV$2:AV$1266,MATCH(Data!$DN967,'Data_Price '!$BE$2:$BE$1266,0))</f>
        <v>https://www.google.com/aclk?sa=L&amp;ai=DChcSEwjclbq50KP2AhVHFNQBHdsXDvgYABADGgJvYQ&amp;sig=AOD64_226VkEeYp_5mT5ZaVObVaqAwYQNQ&amp;ctype=5&amp;ved=0ahUKEwi--7S50KP2AhU-mWoFHRpOCrYQ2CkIXQ&amp;adurl=</v>
      </c>
      <c r="DB967" t="str">
        <f>INDEX('Data_Price '!AW$2:AW$1266,MATCH(Data!$DN967,'Data_Price '!$BE$2:$BE$1266,0))</f>
        <v>Armada Bdog Skis 2022</v>
      </c>
      <c r="DC967" t="str">
        <f>INDEX('Data_Price '!AX$2:AX$1266,MATCH(Data!$DN967,'Data_Price '!$BE$2:$BE$1266,0))</f>
        <v>Spoke-N-Sport</v>
      </c>
      <c r="DD967">
        <f>INDEX('Data_Price '!AY$2:AY$1266,MATCH(Data!$DN967,'Data_Price '!$BE$2:$BE$1266,0))</f>
        <v>519.99</v>
      </c>
      <c r="DE967" t="str">
        <f>INDEX('Data_Price '!AZ$2:AZ$1266,MATCH(Data!$DN967,'Data_Price '!$BE$2:$BE$1266,0))</f>
        <v>https://www.google.com/url?q=https://www.spoke-n-sport.com/product/armada-bdog-27638.htm%3Fvariations%3D459379%3Futm_source%3Dgoogle%2520shopping%26utm_medium%3Dorganic&amp;sa=U&amp;ved=0ahUKEwiu29G50KP2AhVhnGoFHeX2CxcQ2ykIFw&amp;usg=AOvVaw1dJ0aIT7AstKDmAmEcGSSW</v>
      </c>
      <c r="DF967" t="str">
        <f>INDEX('Data_Price '!BA$2:BA$1266,MATCH(Data!$DN967,'Data_Price '!$BE$2:$BE$1266,0))</f>
        <v>Armada Bdog Skis 2022</v>
      </c>
      <c r="DG967" t="str">
        <f>INDEX('Data_Price '!BB$2:BB$1266,MATCH(Data!$DN967,'Data_Price '!$BE$2:$BE$1266,0))</f>
        <v>BobsSportsChalet.com</v>
      </c>
      <c r="DH967">
        <f>INDEX('Data_Price '!BC$2:BC$1266,MATCH(Data!$DN967,'Data_Price '!$BE$2:$BE$1266,0))</f>
        <v>549.95000000000005</v>
      </c>
      <c r="DI967" t="str">
        <f>INDEX('Data_Price '!BD$2:BD$1266,MATCH(Data!$DN967,'Data_Price '!$BE$2:$BE$1266,0))</f>
        <v>https://www.google.com/url?url=https://www.bobssportschalet.com/armada/armada-bdog-skis-2022-158131&amp;rct=j&amp;q=&amp;esrc=s&amp;sa=U&amp;ved=0ahUKEwi--7S50KP2AhU-mWoFHRpOCrYQsDwIVg&amp;usg=AOvVaw2-sRgX-BUnSJyjPq2DzFfg</v>
      </c>
      <c r="DJ967" s="89" t="e">
        <f ca="1">_xll.Connector("TinyUrl.TinyUrl",DA967,0)</f>
        <v>#NAME?</v>
      </c>
      <c r="DK967" s="89" t="e">
        <f ca="1">_xll.Connector("TinyUrl.TinyUrl",DE967,0)</f>
        <v>#NAME?</v>
      </c>
      <c r="DL967" s="89" t="e">
        <f ca="1">_xll.Connector("TinyUrl.TinyUrl",DI967,0)</f>
        <v>#NAME?</v>
      </c>
      <c r="DM967" s="224" t="str">
        <f t="shared" si="508"/>
        <v>Bdog</v>
      </c>
      <c r="DN967" s="89" t="str">
        <f t="shared" si="509"/>
        <v xml:space="preserve"> ArmadaBdog164 Unisex</v>
      </c>
      <c r="DO967" s="227" t="s">
        <v>1117</v>
      </c>
    </row>
    <row r="968" spans="2:119" ht="15.45" customHeight="1">
      <c r="B968" s="224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#VALUE!</v>
      </c>
      <c r="F968" s="43" t="b">
        <f>CL968&gt;Driver!$F$56</f>
        <v>0</v>
      </c>
      <c r="G968" s="43" t="b">
        <f>AND(CB968&gt;Driver!$F$55,CB968&lt;Driver!$G$55)</f>
        <v>0</v>
      </c>
      <c r="H968" s="43" t="e">
        <f t="shared" si="476"/>
        <v>#VALUE!</v>
      </c>
      <c r="I968" s="43">
        <f t="shared" si="477"/>
        <v>0</v>
      </c>
      <c r="J968" s="43" t="e">
        <f t="array" ref="J968">NOT(OR(($H$9:$H$1273=TRUE)*($I$9:$I$1273&gt;0)*($BT$9:$BT$1273=BT968)*($K$9:$K$1273&gt;K968)))</f>
        <v>#VALUE!</v>
      </c>
      <c r="K968" s="72">
        <f t="shared" si="478"/>
        <v>0.68461964045388557</v>
      </c>
      <c r="L968" s="72">
        <f t="shared" si="479"/>
        <v>0.79582306018854243</v>
      </c>
      <c r="M968" s="72">
        <f t="shared" si="480"/>
        <v>0.5734162207192286</v>
      </c>
      <c r="N968" s="72">
        <f t="shared" si="481"/>
        <v>0.43096186681844051</v>
      </c>
      <c r="O968" s="72">
        <f t="shared" si="482"/>
        <v>0.3057573835745393</v>
      </c>
      <c r="P968" s="72">
        <f t="shared" si="483"/>
        <v>0.98352941176470599</v>
      </c>
      <c r="Q968" s="72"/>
      <c r="R968" s="72"/>
      <c r="S968" s="72">
        <f t="shared" si="484"/>
        <v>0.68276065995006552</v>
      </c>
      <c r="T968" s="72">
        <f t="shared" si="485"/>
        <v>0.9107361549324734</v>
      </c>
      <c r="U968" s="72">
        <f t="shared" si="486"/>
        <v>9.9999999999999978E-2</v>
      </c>
      <c r="V968" s="72">
        <f t="shared" si="487"/>
        <v>0.61442082466209702</v>
      </c>
      <c r="W968" s="72">
        <f t="shared" si="488"/>
        <v>0.78814898419864554</v>
      </c>
      <c r="X968" s="72">
        <f t="shared" si="489"/>
        <v>0.20417693981145757</v>
      </c>
      <c r="Y968" s="72">
        <f t="shared" si="490"/>
        <v>0.4265837792807714</v>
      </c>
      <c r="Z968" s="72">
        <f t="shared" si="491"/>
        <v>0.56903813318155949</v>
      </c>
      <c r="AA968" s="72">
        <f t="shared" si="492"/>
        <v>0.6942426164254607</v>
      </c>
      <c r="AB968" s="72">
        <f t="shared" si="493"/>
        <v>1.647058823529407E-2</v>
      </c>
      <c r="AC968" s="72"/>
      <c r="AD968" s="72"/>
      <c r="AE968" s="72">
        <f t="shared" si="494"/>
        <v>0.31723934004993454</v>
      </c>
      <c r="AF968" s="72">
        <f t="shared" si="495"/>
        <v>8.9263845067526632E-2</v>
      </c>
      <c r="AG968" s="72">
        <f t="shared" si="496"/>
        <v>0.9</v>
      </c>
      <c r="AH968" s="72">
        <f t="shared" si="497"/>
        <v>0.38557917533790292</v>
      </c>
      <c r="AI968" s="72">
        <f t="shared" si="498"/>
        <v>0.2118510158013544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0.17476019281185937</v>
      </c>
      <c r="AL968" s="72">
        <f>(AX968-Driver!$K$181)/(Driver!$L$181-Driver!$K$181)</f>
        <v>0.16903813318155947</v>
      </c>
      <c r="AM968" s="72">
        <f>(AY968-Driver!$K$182)/(Driver!$L$182-Driver!$K$182)</f>
        <v>0.90824261642546067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499"/>
        <v>0.75396825396825395</v>
      </c>
      <c r="AW968" s="70">
        <f t="shared" si="500"/>
        <v>18.04304650582338</v>
      </c>
      <c r="AX968" s="70">
        <f t="shared" si="501"/>
        <v>2.5213431986340353</v>
      </c>
      <c r="AY968" s="70">
        <f>IFERROR(Driver!$K$19/Data!BH968/Data!BI968*Data!BK968*Data!BL968,"")</f>
        <v>-0.56169207628049633</v>
      </c>
      <c r="AZ968" s="70">
        <f t="shared" si="502"/>
        <v>16.083395383469842</v>
      </c>
      <c r="BA968" s="70"/>
      <c r="BB968" s="70"/>
      <c r="BC968" s="70">
        <f t="shared" si="503"/>
        <v>16.99318206451203</v>
      </c>
      <c r="BD968" s="70">
        <f t="shared" si="504"/>
        <v>2.6709535722807498</v>
      </c>
      <c r="BE968" s="70">
        <f t="shared" si="505"/>
        <v>1</v>
      </c>
      <c r="BF968" s="70">
        <f t="shared" si="506"/>
        <v>1.6287308335567554</v>
      </c>
      <c r="BG968" s="70">
        <f t="shared" si="507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219</v>
      </c>
      <c r="BS968" s="8" t="s">
        <v>719</v>
      </c>
      <c r="BT968" s="9" t="s">
        <v>729</v>
      </c>
      <c r="BU968" s="10">
        <v>158</v>
      </c>
      <c r="BV968" s="9" t="s">
        <v>390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306</v>
      </c>
      <c r="CU968" s="9" t="s">
        <v>305</v>
      </c>
      <c r="CV968" s="9" t="s">
        <v>302</v>
      </c>
      <c r="CW968" s="10"/>
      <c r="CX968" t="str">
        <f>INDEX('Data_Price '!AS$2:AS$1266,MATCH(Data!$DN968,'Data_Price '!$BE$2:$BE$1266,0))</f>
        <v>Line Pandora 84 Skis - Women's 2022</v>
      </c>
      <c r="CY968" t="str">
        <f>INDEX('Data_Price '!AT$2:AT$1266,MATCH(Data!$DN968,'Data_Price '!$BE$2:$BE$1266,0))</f>
        <v>Absolute-Snow.co.uk</v>
      </c>
      <c r="CZ968">
        <f>INDEX('Data_Price '!AU$2:AU$1266,MATCH(Data!$DN968,'Data_Price '!$BE$2:$BE$1266,0))</f>
        <v>352.39</v>
      </c>
      <c r="DA968" t="str">
        <f>INDEX('Data_Price '!AV$2:AV$1266,MATCH(Data!$DN968,'Data_Price '!$BE$2:$BE$1266,0))</f>
        <v>https://www.google.com/url?url=https://www.absolute-snow.co.uk/V/LINE_Pandora_84_Womens_Skis_158cm_GreenBlueBlack_Ski_Only_2022-(308087)%3Fcurr%3DUSD%26deliverycountry%3DUSA&amp;rct=j&amp;q=&amp;esrc=s&amp;sa=U&amp;ved=0ahUKEwisju250KP2AhX2gGoFHWnnDYAQsDwIcA&amp;usg=AOvVaw1gKDPSbDM3CRDeGMv4Wpz8</v>
      </c>
      <c r="DB968" t="str">
        <f>INDEX('Data_Price '!AW$2:AW$1266,MATCH(Data!$DN968,'Data_Price '!$BE$2:$BE$1266,0))</f>
        <v>Line Pandora 84 Skis - Women's 2022</v>
      </c>
      <c r="DC968" t="str">
        <f>INDEX('Data_Price '!AX$2:AX$1266,MATCH(Data!$DN968,'Data_Price '!$BE$2:$BE$1266,0))</f>
        <v>Absolute-Snow.co.uk</v>
      </c>
      <c r="DD968">
        <f>INDEX('Data_Price '!AY$2:AY$1266,MATCH(Data!$DN968,'Data_Price '!$BE$2:$BE$1266,0))</f>
        <v>352.39</v>
      </c>
      <c r="DE968" t="str">
        <f>INDEX('Data_Price '!AZ$2:AZ$1266,MATCH(Data!$DN968,'Data_Price '!$BE$2:$BE$1266,0))</f>
        <v>https://www.google.com/url?q=https://www.absolute-snow.co.uk/V/LINE_Pandora_84_Womens_Skis_158cm_GreenBlueBlack_Ski_Only_2022-(308087)%3Fcurr%3DUSD%26deliverycountry%3DUSA&amp;sa=U&amp;ved=0ahUKEwic4q260KP2AhXOlWoFHbNjDJkQ2ykIHg&amp;usg=AOvVaw2CMDAOTzWcglHUR_b2wzaz</v>
      </c>
      <c r="DF968" t="str">
        <f>INDEX('Data_Price '!BA$2:BA$1266,MATCH(Data!$DN968,'Data_Price '!$BE$2:$BE$1266,0))</f>
        <v>Line Pandora 84 Skis - Women's 2022</v>
      </c>
      <c r="DG968" t="str">
        <f>INDEX('Data_Price '!BB$2:BB$1266,MATCH(Data!$DN968,'Data_Price '!$BE$2:$BE$1266,0))</f>
        <v>evo.com</v>
      </c>
      <c r="DH968">
        <f>INDEX('Data_Price '!BC$2:BC$1266,MATCH(Data!$DN968,'Data_Price '!$BE$2:$BE$1266,0))</f>
        <v>399.95</v>
      </c>
      <c r="DI968" t="str">
        <f>INDEX('Data_Price '!BD$2:BD$1266,MATCH(Data!$DN968,'Data_Price '!$BE$2:$BE$1266,0))</f>
        <v>https://www.google.com/url?q=https://www.evo.com/skis/line-pandora-84-womens%3Fimage%3D198431/817635/clone.jpg&amp;sa=U&amp;ved=0ahUKEwic4q260KP2AhXOlWoFHbNjDJkQ2ykIGA&amp;usg=AOvVaw2OmH3Lg-TaNINtBDYUT0cd</v>
      </c>
      <c r="DJ968" s="89" t="e">
        <f ca="1">_xll.Connector("TinyUrl.TinyUrl",DA968,0)</f>
        <v>#NAME?</v>
      </c>
      <c r="DK968" s="89" t="e">
        <f ca="1">_xll.Connector("TinyUrl.TinyUrl",DE968,0)</f>
        <v>#NAME?</v>
      </c>
      <c r="DL968" s="89" t="e">
        <f ca="1">_xll.Connector("TinyUrl.TinyUrl",DI968,0)</f>
        <v>#NAME?</v>
      </c>
      <c r="DM968" s="224" t="str">
        <f t="shared" si="508"/>
        <v>Pandora 84</v>
      </c>
      <c r="DN968" s="89" t="str">
        <f t="shared" si="509"/>
        <v xml:space="preserve"> LinePandora 84158 Women's</v>
      </c>
      <c r="DO968" s="227" t="s">
        <v>1137</v>
      </c>
    </row>
    <row r="969" spans="2:119" ht="15.45" customHeight="1">
      <c r="B969" s="224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#VALUE!</v>
      </c>
      <c r="F969" s="43" t="b">
        <f>CL969&gt;Driver!$F$56</f>
        <v>0</v>
      </c>
      <c r="G969" s="43" t="b">
        <f>AND(CB969&gt;Driver!$F$55,CB969&lt;Driver!$G$55)</f>
        <v>0</v>
      </c>
      <c r="H969" s="43" t="e">
        <f t="shared" ref="H969:H1032" si="510">AND(B969:G969)</f>
        <v>#VALUE!</v>
      </c>
      <c r="I969" s="43">
        <f t="shared" ref="I969:I1032" si="511">COUNTIFS($H$9:$H$1273,TRUE,$BT$9:$BT$1273,BT969)</f>
        <v>0</v>
      </c>
      <c r="J969" s="43" t="e">
        <f t="array" ref="J969">NOT(OR(($H$9:$H$1273=TRUE)*($I$9:$I$1273&gt;0)*($BT$9:$BT$1273=BT969)*($K$9:$K$1273&gt;K969)))</f>
        <v>#VALUE!</v>
      </c>
      <c r="K969" s="72">
        <f t="shared" ref="K969:K1032" si="512">IFERROR(1-AVERAGE(X969:Y969),"")</f>
        <v>0.6055266524018853</v>
      </c>
      <c r="L969" s="72">
        <f t="shared" ref="L969:L1032" si="513">1-X969</f>
        <v>0.86492949802594477</v>
      </c>
      <c r="M969" s="72">
        <f t="shared" ref="M969:M1032" si="514">1-Y969</f>
        <v>0.34612380677782573</v>
      </c>
      <c r="N969" s="72">
        <f t="shared" ref="N969:N1032" si="515">1-Z969</f>
        <v>9.3265035097704341E-2</v>
      </c>
      <c r="O969" s="72">
        <f t="shared" ref="O969:O1032" si="516">1-AA969</f>
        <v>0.35177305190243946</v>
      </c>
      <c r="P969" s="72">
        <f t="shared" ref="P969:P1032" si="517">1-AB969</f>
        <v>0.59333333333333338</v>
      </c>
      <c r="Q969" s="72"/>
      <c r="R969" s="72"/>
      <c r="S969" s="72">
        <f t="shared" ref="S969:S1032" si="518">1-AE969</f>
        <v>0.87477538560636714</v>
      </c>
      <c r="T969" s="72">
        <f t="shared" ref="T969:T1032" si="519">1-AF969</f>
        <v>0.97220259020853572</v>
      </c>
      <c r="U969" s="72">
        <f t="shared" ref="U969:U1032" si="520">1-AG969</f>
        <v>0.97919725458234674</v>
      </c>
      <c r="V969" s="72">
        <f t="shared" ref="V969:V1032" si="521">1-AH969</f>
        <v>0.62804153097374338</v>
      </c>
      <c r="W969" s="72">
        <f t="shared" ref="W969:W1032" si="522">1-AI969</f>
        <v>0.98525099853010212</v>
      </c>
      <c r="X969" s="72">
        <f t="shared" ref="X969:X1032" si="523">ABS(AJ969-AJ$1)</f>
        <v>0.13507050197405518</v>
      </c>
      <c r="Y969" s="72">
        <f t="shared" ref="Y969:Y1032" si="524">AVERAGE(Z969:AB969)</f>
        <v>0.65387619322217427</v>
      </c>
      <c r="Z969" s="72">
        <f t="shared" ref="Z969:Z1032" si="525">ABS(AL969-AL$1)</f>
        <v>0.90673496490229566</v>
      </c>
      <c r="AA969" s="72">
        <f t="shared" ref="AA969:AA1032" si="526">ABS(AM969-AM$1)</f>
        <v>0.64822694809756054</v>
      </c>
      <c r="AB969" s="72">
        <f t="shared" ref="AB969:AB1032" si="527">ABS(AN969-AN$1)</f>
        <v>0.40666666666666662</v>
      </c>
      <c r="AC969" s="72"/>
      <c r="AD969" s="72"/>
      <c r="AE969" s="72">
        <f t="shared" ref="AE969:AE1032" si="528">ABS(AQ$1-AQ969)</f>
        <v>0.12522461439363283</v>
      </c>
      <c r="AF969" s="72">
        <f t="shared" ref="AF969:AF1032" si="529">ABS(AR$1-AR969)</f>
        <v>2.7797409791464292E-2</v>
      </c>
      <c r="AG969" s="72">
        <f t="shared" ref="AG969:AG1032" si="530">ABS(AS$1-AS969)</f>
        <v>2.0802745417653298E-2</v>
      </c>
      <c r="AH969" s="72">
        <f t="shared" ref="AH969:AH1032" si="531">ABS(AT$1-AT969)</f>
        <v>0.37195846902625662</v>
      </c>
      <c r="AI969" s="72">
        <f t="shared" ref="AI969:AI1032" si="532">ABS(AU$1-AU969)</f>
        <v>1.4749001469897882E-2</v>
      </c>
      <c r="AJ969" s="72">
        <f>(AV969-Driver!$K$179)/(Driver!$L$179-Driver!$K$179)</f>
        <v>0.37507050197405517</v>
      </c>
      <c r="AK969" s="72">
        <f>(AW969-Driver!$K$180)/(Driver!$L$180-Driver!$K$180)</f>
        <v>0.56662527047235822</v>
      </c>
      <c r="AL969" s="72">
        <f>(AX969-Driver!$K$181)/(Driver!$L$181-Driver!$K$181)</f>
        <v>0.50673496490229564</v>
      </c>
      <c r="AM969" s="72">
        <f>(AY969-Driver!$K$182)/(Driver!$L$182-Driver!$K$182)</f>
        <v>0.86222694809756051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33">IFERROR(BM969*BJ969^1/4,"")</f>
        <v>7.8941120607787258</v>
      </c>
      <c r="AW969" s="70">
        <f t="shared" ref="AW969:AW1032" si="534">IFERROR(SUM(AX969:AZ969),"")</f>
        <v>56.362807689175142</v>
      </c>
      <c r="AX969" s="70">
        <f t="shared" ref="AX969:AX1032" si="535">IFERROR(BH969,"")</f>
        <v>5.5606146841206607</v>
      </c>
      <c r="AY969" s="70">
        <f>IFERROR(Driver!$K$19/Data!BH969/Data!BI969*Data!BK969*Data!BL969,"")</f>
        <v>-0.84337661519867901</v>
      </c>
      <c r="AZ969" s="70">
        <f t="shared" ref="AZ969:AZ1032" si="536">IFERROR(BI969*BN969,"")</f>
        <v>51.645569620253163</v>
      </c>
      <c r="BA969" s="70"/>
      <c r="BB969" s="70"/>
      <c r="BC969" s="70">
        <f t="shared" ref="BC969:BC1032" si="537">IFERROR(BI969*BN969*BK969/BJ969^(1/2),"")</f>
        <v>116.5925551271522</v>
      </c>
      <c r="BD969" s="70">
        <f t="shared" ref="BD969:BD1032" si="538">IFERROR(BH969*BM969*BL969/BJ969/BK969,"")</f>
        <v>8.1106241821336251</v>
      </c>
      <c r="BE969" s="70">
        <f t="shared" ref="BE969:BE1032" si="539">IFERROR(MIN(BI969/BQ969/BP969/BO969/BH969,$BE$1),"")</f>
        <v>0.12095958431208419</v>
      </c>
      <c r="BF969" s="70">
        <f t="shared" ref="BF969:BF1032" si="540">IFERROR(BJ969*BO969*BP969/BK969,"")</f>
        <v>3.1670939205796387</v>
      </c>
      <c r="BG969" s="70">
        <f t="shared" ref="BG969:BG1032" si="541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219</v>
      </c>
      <c r="BS969" s="8" t="s">
        <v>438</v>
      </c>
      <c r="BT969" s="9" t="s">
        <v>445</v>
      </c>
      <c r="BU969" s="10">
        <v>188</v>
      </c>
      <c r="BV969" s="9" t="s">
        <v>222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305</v>
      </c>
      <c r="CU969" s="9" t="s">
        <v>302</v>
      </c>
      <c r="CV969" s="10"/>
      <c r="CW969" s="10"/>
      <c r="CX969" t="str">
        <f>INDEX('Data_Price '!AS$2:AS$1266,MATCH(Data!$DN969,'Data_Price '!$BE$2:$BE$1266,0))</f>
        <v>Atomic Bent Chetler 100</v>
      </c>
      <c r="CY969" t="str">
        <f>INDEX('Data_Price '!AT$2:AT$1266,MATCH(Data!$DN969,'Data_Price '!$BE$2:$BE$1266,0))</f>
        <v>SkiEssentials.com</v>
      </c>
      <c r="CZ969">
        <f>INDEX('Data_Price '!AU$2:AU$1266,MATCH(Data!$DN969,'Data_Price '!$BE$2:$BE$1266,0))</f>
        <v>479.99</v>
      </c>
      <c r="DA969" t="str">
        <f>INDEX('Data_Price '!AV$2:AV$1266,MATCH(Data!$DN969,'Data_Price '!$BE$2:$BE$1266,0))</f>
        <v>https://www.google.com/url?url=https://www.skiessentials.com/2022-atomic-bent-chetler-100-skis.html&amp;rct=j&amp;q=&amp;esrc=s&amp;sa=U&amp;ved=0ahUKEwje2Me60KP2AhU3kmoFHZuQCcgQsDwIdQ&amp;usg=AOvVaw1lxSP15hqJcjSAowRfaxjv</v>
      </c>
      <c r="DB969" t="str">
        <f>INDEX('Data_Price '!AW$2:AW$1266,MATCH(Data!$DN969,'Data_Price '!$BE$2:$BE$1266,0))</f>
        <v>Atomic Bent Chetler 100</v>
      </c>
      <c r="DC969" t="str">
        <f>INDEX('Data_Price '!AX$2:AX$1266,MATCH(Data!$DN969,'Data_Price '!$BE$2:$BE$1266,0))</f>
        <v>SkiEssentials.com</v>
      </c>
      <c r="DD969">
        <f>INDEX('Data_Price '!AY$2:AY$1266,MATCH(Data!$DN969,'Data_Price '!$BE$2:$BE$1266,0))</f>
        <v>479.99</v>
      </c>
      <c r="DE969" t="str">
        <f>INDEX('Data_Price '!AZ$2:AZ$1266,MATCH(Data!$DN969,'Data_Price '!$BE$2:$BE$1266,0))</f>
        <v>https://www.google.com/url?q=https://www.skiessentials.com/2022-atomic-bent-chetler-100-skis.html&amp;sa=U&amp;ved=0ahUKEwiU5oq70KP2AhWxlGoFHTMCDZ0Q2ykIGg&amp;usg=AOvVaw2qVowvvtd0Z4PxkjrjExsu</v>
      </c>
      <c r="DF969" t="str">
        <f>INDEX('Data_Price '!BA$2:BA$1266,MATCH(Data!$DN969,'Data_Price '!$BE$2:$BE$1266,0))</f>
        <v>Atomic Bent Chetler 100 Skis 2023</v>
      </c>
      <c r="DG969" t="str">
        <f>INDEX('Data_Price '!BB$2:BB$1266,MATCH(Data!$DN969,'Data_Price '!$BE$2:$BE$1266,0))</f>
        <v>evo.com</v>
      </c>
      <c r="DH969">
        <f>INDEX('Data_Price '!BC$2:BC$1266,MATCH(Data!$DN969,'Data_Price '!$BE$2:$BE$1266,0))</f>
        <v>599.95000000000005</v>
      </c>
      <c r="DI969" t="str">
        <f>INDEX('Data_Price '!BD$2:BD$1266,MATCH(Data!$DN969,'Data_Price '!$BE$2:$BE$1266,0))</f>
        <v>https://www.google.com/url?url=https://www.evo.com/skis/atomic-bent-100%3Fimage%3D219400/896899/clone.jpg&amp;rct=j&amp;q=&amp;esrc=s&amp;sa=U&amp;ved=0ahUKEwje2Me60KP2AhU3kmoFHZuQCcgQsDwIcQ&amp;usg=AOvVaw2qyQJXFE_kU1wRVD65TKQo</v>
      </c>
      <c r="DJ969" s="89" t="e">
        <f ca="1">_xll.Connector("TinyUrl.TinyUrl",DA969,0)</f>
        <v>#NAME?</v>
      </c>
      <c r="DK969" s="89" t="e">
        <f ca="1">_xll.Connector("TinyUrl.TinyUrl",DE969,0)</f>
        <v>#NAME?</v>
      </c>
      <c r="DL969" s="89" t="e">
        <f ca="1">_xll.Connector("TinyUrl.TinyUrl",DI969,0)</f>
        <v>#NAME?</v>
      </c>
      <c r="DM969" s="224" t="str">
        <f t="shared" ref="DM969:DM1032" si="542">IF(LEFT(BT969,1)=" ",RIGHT(BT969,LEN(BT969)-1),BT969)</f>
        <v>Bent Chetler 100</v>
      </c>
      <c r="DN969" s="89" t="str">
        <f t="shared" ref="DN969:DN1032" si="543">_xlfn.CONCAT(BS969,DM969,BU969,BV969)</f>
        <v xml:space="preserve"> AtomicBent Chetler 100188 Unisex</v>
      </c>
      <c r="DO969" s="227" t="s">
        <v>948</v>
      </c>
    </row>
    <row r="970" spans="2:119" ht="15.45" customHeight="1">
      <c r="B970" s="224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#VALUE!</v>
      </c>
      <c r="F970" s="43" t="b">
        <f>CL970&gt;Driver!$F$56</f>
        <v>0</v>
      </c>
      <c r="G970" s="43" t="b">
        <f>AND(CB970&gt;Driver!$F$55,CB970&lt;Driver!$G$55)</f>
        <v>0</v>
      </c>
      <c r="H970" s="43" t="e">
        <f t="shared" si="510"/>
        <v>#VALUE!</v>
      </c>
      <c r="I970" s="43">
        <f t="shared" si="511"/>
        <v>0</v>
      </c>
      <c r="J970" s="43" t="e">
        <f t="array" ref="J970">NOT(OR(($H$9:$H$1273=TRUE)*($I$9:$I$1273&gt;0)*($BT$9:$BT$1273=BT970)*($K$9:$K$1273&gt;K970)))</f>
        <v>#VALUE!</v>
      </c>
      <c r="K970" s="72">
        <f t="shared" si="512"/>
        <v>0.63559967377039939</v>
      </c>
      <c r="L970" s="72">
        <f t="shared" si="513"/>
        <v>0.78451051486584489</v>
      </c>
      <c r="M970" s="72">
        <f t="shared" si="514"/>
        <v>0.486688832674954</v>
      </c>
      <c r="N970" s="72">
        <f t="shared" si="515"/>
        <v>0.22353759564914943</v>
      </c>
      <c r="O970" s="72">
        <f t="shared" si="516"/>
        <v>0.24097334682015714</v>
      </c>
      <c r="P970" s="72">
        <f t="shared" si="517"/>
        <v>0.99555555555555553</v>
      </c>
      <c r="Q970" s="72"/>
      <c r="R970" s="72"/>
      <c r="S970" s="72">
        <f t="shared" si="518"/>
        <v>0.66309188635738703</v>
      </c>
      <c r="T970" s="72">
        <f t="shared" si="519"/>
        <v>0.8424698815616809</v>
      </c>
      <c r="U970" s="72">
        <f t="shared" si="520"/>
        <v>9.9999999999999978E-2</v>
      </c>
      <c r="V970" s="72">
        <f t="shared" si="521"/>
        <v>0.62306543384094826</v>
      </c>
      <c r="W970" s="72">
        <f t="shared" si="522"/>
        <v>0.98417639429312587</v>
      </c>
      <c r="X970" s="72">
        <f t="shared" si="523"/>
        <v>0.21548948513415517</v>
      </c>
      <c r="Y970" s="72">
        <f t="shared" si="524"/>
        <v>0.513311167325046</v>
      </c>
      <c r="Z970" s="72">
        <f t="shared" si="525"/>
        <v>0.77646240435085057</v>
      </c>
      <c r="AA970" s="72">
        <f t="shared" si="526"/>
        <v>0.75902665317984286</v>
      </c>
      <c r="AB970" s="72">
        <f t="shared" si="527"/>
        <v>4.4444444444444731E-3</v>
      </c>
      <c r="AC970" s="72"/>
      <c r="AD970" s="72"/>
      <c r="AE970" s="72">
        <f t="shared" si="528"/>
        <v>0.33690811364261297</v>
      </c>
      <c r="AF970" s="72">
        <f t="shared" si="529"/>
        <v>0.15753011843831907</v>
      </c>
      <c r="AG970" s="72">
        <f t="shared" si="530"/>
        <v>0.9</v>
      </c>
      <c r="AH970" s="72">
        <f t="shared" si="531"/>
        <v>0.3769345661590518</v>
      </c>
      <c r="AI970" s="72">
        <f t="shared" si="532"/>
        <v>1.5823605706874175E-2</v>
      </c>
      <c r="AJ970" s="72">
        <f>(AV970-Driver!$K$179)/(Driver!$L$179-Driver!$K$179)</f>
        <v>2.451051486584481E-2</v>
      </c>
      <c r="AK970" s="72">
        <f>(AW970-Driver!$K$180)/(Driver!$L$180-Driver!$K$180)</f>
        <v>0.17841312211417099</v>
      </c>
      <c r="AL970" s="72">
        <f>(AX970-Driver!$K$181)/(Driver!$L$181-Driver!$K$181)</f>
        <v>0.37646240435085054</v>
      </c>
      <c r="AM970" s="72">
        <f>(AY970-Driver!$K$182)/(Driver!$L$182-Driver!$K$182)</f>
        <v>0.97302665317984283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33"/>
        <v>0.51587301587301582</v>
      </c>
      <c r="AW970" s="70">
        <f t="shared" si="534"/>
        <v>18.400259706142098</v>
      </c>
      <c r="AX970" s="70">
        <f t="shared" si="535"/>
        <v>4.388161639157655</v>
      </c>
      <c r="AY970" s="70">
        <f>IFERROR(Driver!$K$19/Data!BH970/Data!BI970*Data!BK970*Data!BL970,"")</f>
        <v>-0.16511712288897454</v>
      </c>
      <c r="AZ970" s="70">
        <f t="shared" si="536"/>
        <v>14.177215189873419</v>
      </c>
      <c r="BA970" s="70"/>
      <c r="BB970" s="70"/>
      <c r="BC970" s="70">
        <f t="shared" si="537"/>
        <v>6.7908524668940204</v>
      </c>
      <c r="BD970" s="70">
        <f t="shared" si="538"/>
        <v>24.511782049520754</v>
      </c>
      <c r="BE970" s="70">
        <f t="shared" si="539"/>
        <v>1</v>
      </c>
      <c r="BF970" s="70">
        <f t="shared" si="540"/>
        <v>2.6050787084913245</v>
      </c>
      <c r="BG970" s="70">
        <f t="shared" si="541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219</v>
      </c>
      <c r="BS970" s="8" t="s">
        <v>628</v>
      </c>
      <c r="BT970" s="9" t="s">
        <v>633</v>
      </c>
      <c r="BU970" s="10">
        <v>156</v>
      </c>
      <c r="BV970" s="9" t="s">
        <v>222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307</v>
      </c>
      <c r="CU970" s="9" t="s">
        <v>306</v>
      </c>
      <c r="CV970" s="10"/>
      <c r="CW970" s="10"/>
      <c r="CX970" t="str">
        <f>INDEX('Data_Price '!AS$2:AS$1266,MATCH(Data!$DN970,'Data_Price '!$BE$2:$BE$1266,0))</f>
        <v>Head Kore 80 X LYT-PR + PRW 11 GW 156cm</v>
      </c>
      <c r="CY970" t="str">
        <f>INDEX('Data_Price '!AT$2:AT$1266,MATCH(Data!$DN970,'Data_Price '!$BE$2:$BE$1266,0))</f>
        <v>Sundance Ski and Board Shop</v>
      </c>
      <c r="CZ970">
        <f>INDEX('Data_Price '!AU$2:AU$1266,MATCH(Data!$DN970,'Data_Price '!$BE$2:$BE$1266,0))</f>
        <v>512.87</v>
      </c>
      <c r="DA970" t="str">
        <f>INDEX('Data_Price '!AV$2:AV$1266,MATCH(Data!$DN970,'Data_Price '!$BE$2:$BE$1266,0))</f>
        <v>https://www.google.com/url?url=https://sundanceskishop.com/products/head-kore-80-x-lyt-pr-prw-11-gw%3Fvariant%3D39372868583522%26currency%3DCAD%26utm_medium%3Dproduct_sync%26utm_source%3Dgoogle%26utm_content%3Dsag_organic%26utm_campaign%3Dsag_organic&amp;rct=j&amp;q=&amp;esrc=s&amp;sa=U&amp;ved=0ahUKEwjJ6Ke70KP2AhWRmWoFHaqCCEYQ2SkIZA&amp;usg=AOvVaw2vwnKwQN3ntUmmCSIBfLTl</v>
      </c>
      <c r="DB970" t="str">
        <f>INDEX('Data_Price '!AW$2:AW$1266,MATCH(Data!$DN970,'Data_Price '!$BE$2:$BE$1266,0))</f>
        <v>Head Kore 80 x LYT w/ PR 11 GW 2021/2022</v>
      </c>
      <c r="DC970" t="str">
        <f>INDEX('Data_Price '!AX$2:AX$1266,MATCH(Data!$DN970,'Data_Price '!$BE$2:$BE$1266,0))</f>
        <v>Suburban Ski and Bike</v>
      </c>
      <c r="DD970">
        <f>INDEX('Data_Price '!AY$2:AY$1266,MATCH(Data!$DN970,'Data_Price '!$BE$2:$BE$1266,0))</f>
        <v>599</v>
      </c>
      <c r="DE970" t="str">
        <f>INDEX('Data_Price '!AZ$2:AZ$1266,MATCH(Data!$DN970,'Data_Price '!$BE$2:$BE$1266,0))</f>
        <v>https://www.google.com/url?url=https://suburbanskiandbike.com/head-kore-80x-lyt-pr-2022-156cm-315161156/&amp;rct=j&amp;q=&amp;esrc=s&amp;sa=U&amp;ved=0ahUKEwjJ6Ke70KP2AhWRmWoFHaqCCEYQsDwIYA&amp;usg=AOvVaw0VrXk4a6cTdpQ24ksh55LY</v>
      </c>
      <c r="DF970" t="str">
        <f>INDEX('Data_Price '!BA$2:BA$1266,MATCH(Data!$DN970,'Data_Price '!$BE$2:$BE$1266,0))</f>
        <v>Head Kore 80 x LYT w/ PR 11 GW 2021/2022</v>
      </c>
      <c r="DG970" t="str">
        <f>INDEX('Data_Price '!BB$2:BB$1266,MATCH(Data!$DN970,'Data_Price '!$BE$2:$BE$1266,0))</f>
        <v>Suburban Ski and Bike</v>
      </c>
      <c r="DH970">
        <f>INDEX('Data_Price '!BC$2:BC$1266,MATCH(Data!$DN970,'Data_Price '!$BE$2:$BE$1266,0))</f>
        <v>599</v>
      </c>
      <c r="DI970" t="str">
        <f>INDEX('Data_Price '!BD$2:BD$1266,MATCH(Data!$DN970,'Data_Price '!$BE$2:$BE$1266,0))</f>
        <v>https://www.google.com/url?q=https://suburbanskiandbike.com/head-kore-80x-lyt-pr-2022-156cm-315161156/&amp;sa=U&amp;ved=0ahUKEwjp1OO70KP2AhWUkWoFHddXCoIQ2ykIFg&amp;usg=AOvVaw3v-3ABIliB_CfooMEgVDgH</v>
      </c>
      <c r="DJ970" s="89" t="e">
        <f ca="1">_xll.Connector("TinyUrl.TinyUrl",DA970,0)</f>
        <v>#NAME?</v>
      </c>
      <c r="DK970" s="89" t="e">
        <f ca="1">_xll.Connector("TinyUrl.TinyUrl",DE970,0)</f>
        <v>#NAME?</v>
      </c>
      <c r="DL970" s="89" t="e">
        <f ca="1">_xll.Connector("TinyUrl.TinyUrl",DI970,0)</f>
        <v>#NAME?</v>
      </c>
      <c r="DM970" s="224" t="str">
        <f t="shared" si="542"/>
        <v>Kore 80 X</v>
      </c>
      <c r="DN970" s="89" t="str">
        <f t="shared" si="543"/>
        <v xml:space="preserve"> HeadKore 80 X156 Unisex</v>
      </c>
      <c r="DO970" s="227"/>
    </row>
    <row r="971" spans="2:119" ht="15.45" customHeight="1">
      <c r="B971" s="224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#VALUE!</v>
      </c>
      <c r="F971" s="43" t="b">
        <f>CL971&gt;Driver!$F$56</f>
        <v>0</v>
      </c>
      <c r="G971" s="43" t="b">
        <f>AND(CB971&gt;Driver!$F$55,CB971&lt;Driver!$G$55)</f>
        <v>1</v>
      </c>
      <c r="H971" s="43" t="e">
        <f t="shared" si="510"/>
        <v>#VALUE!</v>
      </c>
      <c r="I971" s="43">
        <f t="shared" si="511"/>
        <v>0</v>
      </c>
      <c r="J971" s="43" t="e">
        <f t="array" ref="J971">NOT(OR(($H$9:$H$1273=TRUE)*($I$9:$I$1273&gt;0)*($BT$9:$BT$1273=BT971)*($K$9:$K$1273&gt;K971)))</f>
        <v>#VALUE!</v>
      </c>
      <c r="K971" s="72">
        <f t="shared" si="512"/>
        <v>0.57639034891055885</v>
      </c>
      <c r="L971" s="72">
        <f t="shared" si="513"/>
        <v>0.82045282410764653</v>
      </c>
      <c r="M971" s="72">
        <f t="shared" si="514"/>
        <v>0.33232787371347128</v>
      </c>
      <c r="N971" s="72">
        <f t="shared" si="515"/>
        <v>6.0380699424524065E-2</v>
      </c>
      <c r="O971" s="72">
        <f t="shared" si="516"/>
        <v>0.32746076485314446</v>
      </c>
      <c r="P971" s="72">
        <f t="shared" si="517"/>
        <v>0.6091421568627452</v>
      </c>
      <c r="Q971" s="72"/>
      <c r="R971" s="72"/>
      <c r="S971" s="72">
        <f t="shared" si="518"/>
        <v>0.85536514394910579</v>
      </c>
      <c r="T971" s="72">
        <f t="shared" si="519"/>
        <v>0.95087224293742667</v>
      </c>
      <c r="U971" s="72">
        <f t="shared" si="520"/>
        <v>9.9999999999999978E-2</v>
      </c>
      <c r="V971" s="72">
        <f t="shared" si="521"/>
        <v>0.61364332512202169</v>
      </c>
      <c r="W971" s="72">
        <f t="shared" si="522"/>
        <v>0.95259635912857832</v>
      </c>
      <c r="X971" s="72">
        <f t="shared" si="523"/>
        <v>0.17954717589235347</v>
      </c>
      <c r="Y971" s="72">
        <f t="shared" si="524"/>
        <v>0.66767212628652872</v>
      </c>
      <c r="Z971" s="72">
        <f t="shared" si="525"/>
        <v>0.93961930057547594</v>
      </c>
      <c r="AA971" s="72">
        <f t="shared" si="526"/>
        <v>0.67253923514685554</v>
      </c>
      <c r="AB971" s="72">
        <f t="shared" si="527"/>
        <v>0.3908578431372548</v>
      </c>
      <c r="AC971" s="72"/>
      <c r="AD971" s="72"/>
      <c r="AE971" s="72">
        <f t="shared" si="528"/>
        <v>0.14463485605089418</v>
      </c>
      <c r="AF971" s="72">
        <f t="shared" si="529"/>
        <v>4.912775706257335E-2</v>
      </c>
      <c r="AG971" s="72">
        <f t="shared" si="530"/>
        <v>0.9</v>
      </c>
      <c r="AH971" s="72">
        <f t="shared" si="531"/>
        <v>0.38635667487797831</v>
      </c>
      <c r="AI971" s="72">
        <f t="shared" si="532"/>
        <v>4.7403640871421689E-2</v>
      </c>
      <c r="AJ971" s="72">
        <f>(AV971-Driver!$K$179)/(Driver!$L$179-Driver!$K$179)</f>
        <v>0.41954717589235346</v>
      </c>
      <c r="AK971" s="72">
        <f>(AW971-Driver!$K$180)/(Driver!$L$180-Driver!$K$180)</f>
        <v>0.55643980652180514</v>
      </c>
      <c r="AL971" s="72">
        <f>(AX971-Driver!$K$181)/(Driver!$L$181-Driver!$K$181)</f>
        <v>0.53961930057547591</v>
      </c>
      <c r="AM971" s="72">
        <f>(AY971-Driver!$K$182)/(Driver!$L$182-Driver!$K$182)</f>
        <v>0.88653923514685551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33"/>
        <v>8.8302129968796628</v>
      </c>
      <c r="AW971" s="70">
        <f t="shared" si="534"/>
        <v>55.366790007637874</v>
      </c>
      <c r="AX971" s="70">
        <f t="shared" si="535"/>
        <v>5.856573705179283</v>
      </c>
      <c r="AY971" s="70">
        <f>IFERROR(Driver!$K$19/Data!BH971/Data!BI971*Data!BK971*Data!BL971,"")</f>
        <v>-0.69454914802539724</v>
      </c>
      <c r="AZ971" s="70">
        <f t="shared" si="536"/>
        <v>50.20476545048399</v>
      </c>
      <c r="BA971" s="70"/>
      <c r="BB971" s="70"/>
      <c r="BC971" s="70">
        <f t="shared" si="537"/>
        <v>106.52432784171991</v>
      </c>
      <c r="BD971" s="70">
        <f t="shared" si="538"/>
        <v>6.2229262437793817</v>
      </c>
      <c r="BE971" s="70">
        <f t="shared" si="539"/>
        <v>1</v>
      </c>
      <c r="BF971" s="70">
        <f t="shared" si="540"/>
        <v>1.5409177227486521</v>
      </c>
      <c r="BG971" s="70">
        <f t="shared" si="541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219</v>
      </c>
      <c r="BS971" s="8" t="s">
        <v>471</v>
      </c>
      <c r="BT971" s="9" t="s">
        <v>480</v>
      </c>
      <c r="BU971" s="10">
        <v>188.2</v>
      </c>
      <c r="BV971" s="9" t="s">
        <v>222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304</v>
      </c>
      <c r="CU971" s="9" t="s">
        <v>302</v>
      </c>
      <c r="CV971" s="10"/>
      <c r="CW971" s="10"/>
      <c r="CX971" t="str">
        <f>INDEX('Data_Price '!AS$2:AS$1266,MATCH(Data!$DN971,'Data_Price '!$BE$2:$BE$1266,0))</f>
        <v>Black Crows Corvus Freebird</v>
      </c>
      <c r="CY971" t="str">
        <f>INDEX('Data_Price '!AT$2:AT$1266,MATCH(Data!$DN971,'Data_Price '!$BE$2:$BE$1266,0))</f>
        <v>! OutdoorXL.com</v>
      </c>
      <c r="CZ971">
        <f>INDEX('Data_Price '!AU$2:AU$1266,MATCH(Data!$DN971,'Data_Price '!$BE$2:$BE$1266,0))</f>
        <v>659.95</v>
      </c>
      <c r="DA971" t="str">
        <f>INDEX('Data_Price '!AV$2:AV$1266,MATCH(Data!$DN971,'Data_Price '!$BE$2:$BE$1266,0))</f>
        <v>https://www.google.com/url?q=https://www.outdoorxl.com/black-crows-corvus-freebird.html%3Fprl%3D92-20390x144-3071&amp;sa=U&amp;ved=0ahUKEwixp6K80KP2AhVIm2oFHboPCm4Q2ykIHQ&amp;usg=AOvVaw0YDsdoSYVGQMaI_qZfOHC7</v>
      </c>
      <c r="DB971" t="str">
        <f>INDEX('Data_Price '!AW$2:AW$1266,MATCH(Data!$DN971,'Data_Price '!$BE$2:$BE$1266,0))</f>
        <v>Black Crows Corvus Freebird</v>
      </c>
      <c r="DC971" t="str">
        <f>INDEX('Data_Price '!AX$2:AX$1266,MATCH(Data!$DN971,'Data_Price '!$BE$2:$BE$1266,0))</f>
        <v>Backcountry.com</v>
      </c>
      <c r="DD971">
        <f>INDEX('Data_Price '!AY$2:AY$1266,MATCH(Data!$DN971,'Data_Price '!$BE$2:$BE$1266,0))</f>
        <v>899.9</v>
      </c>
      <c r="DE971" t="str">
        <f>INDEX('Data_Price '!AZ$2:AZ$1266,MATCH(Data!$DN971,'Data_Price '!$BE$2:$BE$1266,0))</f>
        <v>https://www.google.com/url?q=https://www.backcountry.com/black-crows-corvus-freebird-ski%3FCMP_SKU%3DBKCB02C%26MER%3D0406%26skid%3DBKCB02C-ONECOL-S188&amp;sa=U&amp;ved=0ahUKEwixp6K80KP2AhVIm2oFHboPCm4Q2ykIGw&amp;usg=AOvVaw0wTcyv-joO-ZV-B5qm7gJJ</v>
      </c>
      <c r="DF971" t="str">
        <f>INDEX('Data_Price '!BA$2:BA$1266,MATCH(Data!$DN971,'Data_Price '!$BE$2:$BE$1266,0))</f>
        <v>Black Crows Corvus Freebird</v>
      </c>
      <c r="DG971" t="str">
        <f>INDEX('Data_Price '!BB$2:BB$1266,MATCH(Data!$DN971,'Data_Price '!$BE$2:$BE$1266,0))</f>
        <v>REI</v>
      </c>
      <c r="DH971">
        <f>INDEX('Data_Price '!BC$2:BC$1266,MATCH(Data!$DN971,'Data_Price '!$BE$2:$BE$1266,0))</f>
        <v>899.95</v>
      </c>
      <c r="DI971" t="str">
        <f>INDEX('Data_Price '!BD$2:BD$1266,MATCH(Data!$DN971,'Data_Price '!$BE$2:$BE$1266,0))</f>
        <v>https://www.google.com/url?url=https://www.rei.com/product/181918/black-crows-corvus-freebird-skis-mens-20212022%3FCAWELAID%3D120217890010939672&amp;rct=j&amp;q=&amp;esrc=s&amp;sa=U&amp;ved=0ahUKEwjd6YC80KP2AhXvm2oFHZ_LAR4QsDwIWQ&amp;usg=AOvVaw3iflp_nF8iZLqc0LJqrk9_</v>
      </c>
      <c r="DJ971" s="89" t="e">
        <f ca="1">_xll.Connector("TinyUrl.TinyUrl",DA971,0)</f>
        <v>#NAME?</v>
      </c>
      <c r="DK971" s="89" t="e">
        <f ca="1">_xll.Connector("TinyUrl.TinyUrl",DE971,0)</f>
        <v>#NAME?</v>
      </c>
      <c r="DL971" s="89" t="e">
        <f ca="1">_xll.Connector("TinyUrl.TinyUrl",DI971,0)</f>
        <v>#NAME?</v>
      </c>
      <c r="DM971" s="224" t="str">
        <f t="shared" si="542"/>
        <v>Corvus Freebird</v>
      </c>
      <c r="DN971" s="89" t="str">
        <f t="shared" si="543"/>
        <v xml:space="preserve"> Black CrowsCorvus Freebird188.2 Unisex</v>
      </c>
      <c r="DO971" s="227" t="s">
        <v>1019</v>
      </c>
    </row>
    <row r="972" spans="2:119" ht="15.45" customHeight="1">
      <c r="B972" s="224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#VALUE!</v>
      </c>
      <c r="F972" s="43" t="b">
        <f>CL972&gt;Driver!$F$56</f>
        <v>0</v>
      </c>
      <c r="G972" s="43" t="b">
        <f>AND(CB972&gt;Driver!$F$55,CB972&lt;Driver!$G$55)</f>
        <v>0</v>
      </c>
      <c r="H972" s="43" t="e">
        <f t="shared" si="510"/>
        <v>#VALUE!</v>
      </c>
      <c r="I972" s="43">
        <f t="shared" si="511"/>
        <v>0</v>
      </c>
      <c r="J972" s="43" t="e">
        <f t="array" ref="J972">NOT(OR(($H$9:$H$1273=TRUE)*($I$9:$I$1273&gt;0)*($BT$9:$BT$1273=BT972)*($K$9:$K$1273&gt;K972)))</f>
        <v>#VALUE!</v>
      </c>
      <c r="K972" s="72">
        <f t="shared" si="512"/>
        <v>0.70196446263748491</v>
      </c>
      <c r="L972" s="72">
        <f t="shared" si="513"/>
        <v>0.86829103214890013</v>
      </c>
      <c r="M972" s="72">
        <f t="shared" si="514"/>
        <v>0.53563789312606969</v>
      </c>
      <c r="N972" s="72">
        <f t="shared" si="515"/>
        <v>0.33104407765762345</v>
      </c>
      <c r="O972" s="72">
        <f t="shared" si="516"/>
        <v>0.30351666054411475</v>
      </c>
      <c r="P972" s="72">
        <f t="shared" si="517"/>
        <v>0.97235294117647053</v>
      </c>
      <c r="Q972" s="72"/>
      <c r="R972" s="72"/>
      <c r="S972" s="72">
        <f t="shared" si="518"/>
        <v>0.68279263717578476</v>
      </c>
      <c r="T972" s="72">
        <f t="shared" si="519"/>
        <v>0.92618713857774415</v>
      </c>
      <c r="U972" s="72">
        <f t="shared" si="520"/>
        <v>0.77749448656259612</v>
      </c>
      <c r="V972" s="72">
        <f t="shared" si="521"/>
        <v>0.63373636532121103</v>
      </c>
      <c r="W972" s="72">
        <f t="shared" si="522"/>
        <v>0.96934870454005229</v>
      </c>
      <c r="X972" s="72">
        <f t="shared" si="523"/>
        <v>0.13170896785109987</v>
      </c>
      <c r="Y972" s="72">
        <f t="shared" si="524"/>
        <v>0.46436210687393037</v>
      </c>
      <c r="Z972" s="72">
        <f t="shared" si="525"/>
        <v>0.66895592234237655</v>
      </c>
      <c r="AA972" s="72">
        <f t="shared" si="526"/>
        <v>0.69648333945588525</v>
      </c>
      <c r="AB972" s="72">
        <f t="shared" si="527"/>
        <v>2.7647058823529469E-2</v>
      </c>
      <c r="AC972" s="72"/>
      <c r="AD972" s="72"/>
      <c r="AE972" s="72">
        <f t="shared" si="528"/>
        <v>0.31720736282421524</v>
      </c>
      <c r="AF972" s="72">
        <f t="shared" si="529"/>
        <v>7.3812861422255807E-2</v>
      </c>
      <c r="AG972" s="72">
        <f t="shared" si="530"/>
        <v>0.22250551343740391</v>
      </c>
      <c r="AH972" s="72">
        <f t="shared" si="531"/>
        <v>0.36626363467878897</v>
      </c>
      <c r="AI972" s="72">
        <f t="shared" si="532"/>
        <v>3.06512954599477E-2</v>
      </c>
      <c r="AJ972" s="72">
        <f>(AV972-Driver!$K$179)/(Driver!$L$179-Driver!$K$179)</f>
        <v>0.10829103214890014</v>
      </c>
      <c r="AK972" s="72">
        <f>(AW972-Driver!$K$180)/(Driver!$L$180-Driver!$K$180)</f>
        <v>0.14297850801382589</v>
      </c>
      <c r="AL972" s="72">
        <f>(AX972-Driver!$K$181)/(Driver!$L$181-Driver!$K$181)</f>
        <v>0.26895592234237653</v>
      </c>
      <c r="AM972" s="72">
        <f>(AY972-Driver!$K$182)/(Driver!$L$182-Driver!$K$182)</f>
        <v>0.91048333945588522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33"/>
        <v>2.2792022792022788</v>
      </c>
      <c r="AW972" s="70">
        <f t="shared" si="534"/>
        <v>14.935174330185596</v>
      </c>
      <c r="AX972" s="70">
        <f t="shared" si="535"/>
        <v>3.4206033010813885</v>
      </c>
      <c r="AY972" s="70">
        <f>IFERROR(Driver!$K$19/Data!BH972/Data!BI972*Data!BK972*Data!BL972,"")</f>
        <v>-0.54797550849817445</v>
      </c>
      <c r="AZ972" s="70">
        <f t="shared" si="536"/>
        <v>12.062546537602381</v>
      </c>
      <c r="BA972" s="70"/>
      <c r="BB972" s="70"/>
      <c r="BC972" s="70">
        <f t="shared" si="537"/>
        <v>17.009768873794684</v>
      </c>
      <c r="BD972" s="70">
        <f t="shared" si="538"/>
        <v>4.0383382473642122</v>
      </c>
      <c r="BE972" s="70">
        <f t="shared" si="539"/>
        <v>0.32262637082828144</v>
      </c>
      <c r="BF972" s="70">
        <f t="shared" si="540"/>
        <v>3.8102854516504974</v>
      </c>
      <c r="BG972" s="70">
        <f t="shared" si="541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219</v>
      </c>
      <c r="BS972" s="8" t="s">
        <v>550</v>
      </c>
      <c r="BT972" s="9" t="s">
        <v>565</v>
      </c>
      <c r="BU972" s="10">
        <v>170</v>
      </c>
      <c r="BV972" s="9" t="s">
        <v>390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305</v>
      </c>
      <c r="CU972" s="9" t="s">
        <v>302</v>
      </c>
      <c r="CV972" s="10"/>
      <c r="CW972" s="10"/>
      <c r="CX972" t="str">
        <f>INDEX('Data_Price '!AS$2:AS$1266,MATCH(Data!$DN972,'Data_Price '!$BE$2:$BE$1266,0))</f>
        <v>Elan Ripstick 88 W Women's Skis</v>
      </c>
      <c r="CY972" t="str">
        <f>INDEX('Data_Price '!AT$2:AT$1266,MATCH(Data!$DN972,'Data_Price '!$BE$2:$BE$1266,0))</f>
        <v>Gorham Bike and Ski</v>
      </c>
      <c r="CZ972">
        <f>INDEX('Data_Price '!AU$2:AU$1266,MATCH(Data!$DN972,'Data_Price '!$BE$2:$BE$1266,0))</f>
        <v>439.99</v>
      </c>
      <c r="DA972" t="str">
        <f>INDEX('Data_Price '!AV$2:AV$1266,MATCH(Data!$DN972,'Data_Price '!$BE$2:$BE$1266,0))</f>
        <v>https://www.google.com/url?q=https://www.gorhambike.com/product/elan-ripstick-88-w-womens-skis-36101.htm%3Fvariations%3D899123&amp;sa=U&amp;ved=0ahUKEwiT6-W80KP2AhW3lWoFHd8_ADkQ2ykIGw&amp;usg=AOvVaw3u_WRTiTZPwxQbrtr12U9y</v>
      </c>
      <c r="DB972" t="str">
        <f>INDEX('Data_Price '!AW$2:AW$1266,MATCH(Data!$DN972,'Data_Price '!$BE$2:$BE$1266,0))</f>
        <v>Elan Ripstick 88 W Women's Skis</v>
      </c>
      <c r="DC972" t="str">
        <f>INDEX('Data_Price '!AX$2:AX$1266,MATCH(Data!$DN972,'Data_Price '!$BE$2:$BE$1266,0))</f>
        <v>Powder7 Ski Shop</v>
      </c>
      <c r="DD972">
        <f>INDEX('Data_Price '!AY$2:AY$1266,MATCH(Data!$DN972,'Data_Price '!$BE$2:$BE$1266,0))</f>
        <v>549.95000000000005</v>
      </c>
      <c r="DE972" t="str">
        <f>INDEX('Data_Price '!AZ$2:AZ$1266,MATCH(Data!$DN972,'Data_Price '!$BE$2:$BE$1266,0))</f>
        <v>https://www.google.com/url?url=https://www.powder7.com/Elan-Ripstick-88-W-Skis-170cm-New-Flat-2022/for-sale%3Futm_source%3Dfeed%26utm_medium%3Dfree&amp;rct=j&amp;q=&amp;esrc=s&amp;sa=U&amp;ved=0ahUKEwiRor-80KP2AhWAnWoFHTRyCEIQsDwITg&amp;usg=AOvVaw0X2DflUcE76npL94zfi7wL</v>
      </c>
      <c r="DF972" t="str">
        <f>INDEX('Data_Price '!BA$2:BA$1266,MATCH(Data!$DN972,'Data_Price '!$BE$2:$BE$1266,0))</f>
        <v>Elan Ripstick 88 W Women's Skis</v>
      </c>
      <c r="DG972" t="str">
        <f>INDEX('Data_Price '!BB$2:BB$1266,MATCH(Data!$DN972,'Data_Price '!$BE$2:$BE$1266,0))</f>
        <v>Powder7 Ski Shop</v>
      </c>
      <c r="DH972">
        <f>INDEX('Data_Price '!BC$2:BC$1266,MATCH(Data!$DN972,'Data_Price '!$BE$2:$BE$1266,0))</f>
        <v>549.95000000000005</v>
      </c>
      <c r="DI972" t="str">
        <f>INDEX('Data_Price '!BD$2:BD$1266,MATCH(Data!$DN972,'Data_Price '!$BE$2:$BE$1266,0))</f>
        <v>https://www.google.com/url?q=https://www.powder7.com/Elan-Ripstick-88-W-Skis-170cm-New-Flat-2022/for-sale%3Futm_source%3Dfeed%26utm_medium%3Dfree&amp;sa=U&amp;ved=0ahUKEwiT6-W80KP2AhW3lWoFHd8_ADkQ2ykIFw&amp;usg=AOvVaw1xb65WQ8x6c6mMCvaXcI5a</v>
      </c>
      <c r="DJ972" s="89" t="e">
        <f ca="1">_xll.Connector("TinyUrl.TinyUrl",DA972,0)</f>
        <v>#NAME?</v>
      </c>
      <c r="DK972" s="89" t="e">
        <f ca="1">_xll.Connector("TinyUrl.TinyUrl",DE972,0)</f>
        <v>#NAME?</v>
      </c>
      <c r="DL972" s="89" t="e">
        <f ca="1">_xll.Connector("TinyUrl.TinyUrl",DI972,0)</f>
        <v>#NAME?</v>
      </c>
      <c r="DM972" s="224" t="str">
        <f t="shared" si="542"/>
        <v>Ripstick 88 W</v>
      </c>
      <c r="DN972" s="89" t="str">
        <f t="shared" si="543"/>
        <v xml:space="preserve"> ElanRipstick 88 W170 Women's</v>
      </c>
      <c r="DO972" s="227" t="s">
        <v>1089</v>
      </c>
    </row>
    <row r="973" spans="2:119" ht="15.45" customHeight="1">
      <c r="B973" s="224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#VALUE!</v>
      </c>
      <c r="F973" s="43" t="b">
        <f>CL973&gt;Driver!$F$56</f>
        <v>0</v>
      </c>
      <c r="G973" s="43" t="b">
        <f>AND(CB973&gt;Driver!$F$55,CB973&lt;Driver!$G$55)</f>
        <v>0</v>
      </c>
      <c r="H973" s="43" t="e">
        <f t="shared" si="510"/>
        <v>#VALUE!</v>
      </c>
      <c r="I973" s="43">
        <f t="shared" si="511"/>
        <v>0</v>
      </c>
      <c r="J973" s="43" t="e">
        <f t="array" ref="J973">NOT(OR(($H$9:$H$1273=TRUE)*($I$9:$I$1273&gt;0)*($BT$9:$BT$1273=BT973)*($K$9:$K$1273&gt;K973)))</f>
        <v>#VALUE!</v>
      </c>
      <c r="K973" s="72">
        <f t="shared" si="512"/>
        <v>0.6986918824600008</v>
      </c>
      <c r="L973" s="72">
        <f t="shared" si="513"/>
        <v>0.82429780033840949</v>
      </c>
      <c r="M973" s="72">
        <f t="shared" si="514"/>
        <v>0.573085964581592</v>
      </c>
      <c r="N973" s="72">
        <f t="shared" si="515"/>
        <v>0.39238601150951746</v>
      </c>
      <c r="O973" s="72">
        <f t="shared" si="516"/>
        <v>0.32739475805225215</v>
      </c>
      <c r="P973" s="72">
        <f t="shared" si="517"/>
        <v>0.99947712418300649</v>
      </c>
      <c r="Q973" s="72"/>
      <c r="R973" s="72"/>
      <c r="S973" s="72">
        <f t="shared" si="518"/>
        <v>0.68996800513907985</v>
      </c>
      <c r="T973" s="72">
        <f t="shared" si="519"/>
        <v>0.92889252130264732</v>
      </c>
      <c r="U973" s="72">
        <f t="shared" si="520"/>
        <v>0.53642554541997145</v>
      </c>
      <c r="V973" s="72">
        <f t="shared" si="521"/>
        <v>0.6173410589972308</v>
      </c>
      <c r="W973" s="72">
        <f t="shared" si="522"/>
        <v>0.89772534013605443</v>
      </c>
      <c r="X973" s="72">
        <f t="shared" si="523"/>
        <v>0.17570219966159051</v>
      </c>
      <c r="Y973" s="72">
        <f t="shared" si="524"/>
        <v>0.426914035418408</v>
      </c>
      <c r="Z973" s="72">
        <f t="shared" si="525"/>
        <v>0.60761398849048254</v>
      </c>
      <c r="AA973" s="72">
        <f t="shared" si="526"/>
        <v>0.67260524194774785</v>
      </c>
      <c r="AB973" s="72">
        <f t="shared" si="527"/>
        <v>5.228758169935066E-4</v>
      </c>
      <c r="AC973" s="72"/>
      <c r="AD973" s="72"/>
      <c r="AE973" s="72">
        <f t="shared" si="528"/>
        <v>0.31003199486092015</v>
      </c>
      <c r="AF973" s="72">
        <f t="shared" si="529"/>
        <v>7.1107478697352677E-2</v>
      </c>
      <c r="AG973" s="72">
        <f t="shared" si="530"/>
        <v>0.46357445458002855</v>
      </c>
      <c r="AH973" s="72">
        <f t="shared" si="531"/>
        <v>0.38265894100276926</v>
      </c>
      <c r="AI973" s="72">
        <f t="shared" si="532"/>
        <v>0.10227465986394556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0.1611180315215954</v>
      </c>
      <c r="AL973" s="72">
        <f>(AX973-Driver!$K$181)/(Driver!$L$181-Driver!$K$181)</f>
        <v>0.20761398849048252</v>
      </c>
      <c r="AM973" s="72">
        <f>(AY973-Driver!$K$182)/(Driver!$L$182-Driver!$K$182)</f>
        <v>0.88660524194774781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33"/>
        <v>1.3532763532763532</v>
      </c>
      <c r="AW973" s="70">
        <f t="shared" si="534"/>
        <v>16.709004784655797</v>
      </c>
      <c r="AX973" s="70">
        <f t="shared" si="535"/>
        <v>2.8685258964143427</v>
      </c>
      <c r="AY973" s="70">
        <f>IFERROR(Driver!$K$19/Data!BH973/Data!BI973*Data!BK973*Data!BL973,"")</f>
        <v>-0.69414508793129381</v>
      </c>
      <c r="AZ973" s="70">
        <f t="shared" si="536"/>
        <v>14.534623976172748</v>
      </c>
      <c r="BA973" s="70"/>
      <c r="BB973" s="70"/>
      <c r="BC973" s="70">
        <f t="shared" si="537"/>
        <v>20.731682118704679</v>
      </c>
      <c r="BD973" s="70">
        <f t="shared" si="538"/>
        <v>4.2777598248636055</v>
      </c>
      <c r="BE973" s="70">
        <f t="shared" si="539"/>
        <v>0.56365230798515276</v>
      </c>
      <c r="BF973" s="70">
        <f t="shared" si="540"/>
        <v>1.9585507859027844</v>
      </c>
      <c r="BG973" s="70">
        <f t="shared" si="541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219</v>
      </c>
      <c r="BS973" s="8" t="s">
        <v>719</v>
      </c>
      <c r="BT973" s="9" t="s">
        <v>729</v>
      </c>
      <c r="BU973" s="10">
        <v>165</v>
      </c>
      <c r="BV973" s="9" t="s">
        <v>390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306</v>
      </c>
      <c r="CU973" s="9" t="s">
        <v>305</v>
      </c>
      <c r="CV973" s="9" t="s">
        <v>302</v>
      </c>
      <c r="CW973" s="10"/>
      <c r="CX973" t="str">
        <f>INDEX('Data_Price '!AS$2:AS$1266,MATCH(Data!$DN973,'Data_Price '!$BE$2:$BE$1266,0))</f>
        <v>Line Pandora 84 Skis - Women's 2022</v>
      </c>
      <c r="CY973" t="str">
        <f>INDEX('Data_Price '!AT$2:AT$1266,MATCH(Data!$DN973,'Data_Price '!$BE$2:$BE$1266,0))</f>
        <v>evo.com</v>
      </c>
      <c r="CZ973">
        <f>INDEX('Data_Price '!AU$2:AU$1266,MATCH(Data!$DN973,'Data_Price '!$BE$2:$BE$1266,0))</f>
        <v>399.95</v>
      </c>
      <c r="DA973" t="str">
        <f>INDEX('Data_Price '!AV$2:AV$1266,MATCH(Data!$DN973,'Data_Price '!$BE$2:$BE$1266,0))</f>
        <v>https://www.google.com/url?url=https://www.evo.com/skis/line-pandora-84-womens%3Fimage%3D198431/817635/line-skis-pandora-84-skis-women-s-2022-.jpg&amp;rct=j&amp;q=&amp;esrc=s&amp;sa=U&amp;ved=0ahUKEwinoIC90KP2AhWSlWoFHU7kBAQQsDwIYw&amp;usg=AOvVaw3tir85FggdnY1g7nNYymPz</v>
      </c>
      <c r="DB973" t="str">
        <f>INDEX('Data_Price '!AW$2:AW$1266,MATCH(Data!$DN973,'Data_Price '!$BE$2:$BE$1266,0))</f>
        <v>Line Pandora 84 Skis - Women's 2022</v>
      </c>
      <c r="DC973" t="str">
        <f>INDEX('Data_Price '!AX$2:AX$1266,MATCH(Data!$DN973,'Data_Price '!$BE$2:$BE$1266,0))</f>
        <v>evo.com</v>
      </c>
      <c r="DD973">
        <f>INDEX('Data_Price '!AY$2:AY$1266,MATCH(Data!$DN973,'Data_Price '!$BE$2:$BE$1266,0))</f>
        <v>399.95</v>
      </c>
      <c r="DE973" t="str">
        <f>INDEX('Data_Price '!AZ$2:AZ$1266,MATCH(Data!$DN973,'Data_Price '!$BE$2:$BE$1266,0))</f>
        <v>https://www.google.com/url?q=https://www.evo.com/skis/line-pandora-84-womens%3Fimage%3D198431/817635/line-skis-pandora-84-skis-women-s-2022-.jpg&amp;sa=U&amp;ved=0ahUKEwji1Le90KP2AhXGmWoFHSrMAGoQ2ykIGA&amp;usg=AOvVaw3jmEN7aDwwmQFWWjNMKCKa</v>
      </c>
      <c r="DF973" t="str">
        <f>INDEX('Data_Price '!BA$2:BA$1266,MATCH(Data!$DN973,'Data_Price '!$BE$2:$BE$1266,0))</f>
        <v>Line Pandora 84 Skis - Women's 2022</v>
      </c>
      <c r="DG973" t="str">
        <f>INDEX('Data_Price '!BB$2:BB$1266,MATCH(Data!$DN973,'Data_Price '!$BE$2:$BE$1266,0))</f>
        <v>Curated</v>
      </c>
      <c r="DH973">
        <f>INDEX('Data_Price '!BC$2:BC$1266,MATCH(Data!$DN973,'Data_Price '!$BE$2:$BE$1266,0))</f>
        <v>399.95</v>
      </c>
      <c r="DI973" t="str">
        <f>INDEX('Data_Price '!BD$2:BD$1266,MATCH(Data!$DN973,'Data_Price '!$BE$2:$BE$1266,0))</f>
        <v>https://www.google.com/url?q=https://www.curated.com/products/4644004/line-pandora-84-women-s-skis-2022-165-cm%3Fc_source%3Dgoogle-shopping&amp;sa=U&amp;ved=0ahUKEwji1Le90KP2AhXGmWoFHSrMAGoQ2ykIGg&amp;usg=AOvVaw0KvLDIIxYo9CUhtm6QChOs</v>
      </c>
      <c r="DJ973" s="89" t="e">
        <f ca="1">_xll.Connector("TinyUrl.TinyUrl",DA973,0)</f>
        <v>#NAME?</v>
      </c>
      <c r="DK973" s="89" t="e">
        <f ca="1">_xll.Connector("TinyUrl.TinyUrl",DE973,0)</f>
        <v>#NAME?</v>
      </c>
      <c r="DL973" s="89" t="e">
        <f ca="1">_xll.Connector("TinyUrl.TinyUrl",DI973,0)</f>
        <v>#NAME?</v>
      </c>
      <c r="DM973" s="224" t="str">
        <f t="shared" si="542"/>
        <v>Pandora 84</v>
      </c>
      <c r="DN973" s="89" t="str">
        <f t="shared" si="543"/>
        <v xml:space="preserve"> LinePandora 84165 Women's</v>
      </c>
      <c r="DO973" s="227" t="s">
        <v>1137</v>
      </c>
    </row>
    <row r="974" spans="2:119" ht="15.45" customHeight="1">
      <c r="B974" s="224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#VALUE!</v>
      </c>
      <c r="F974" s="43" t="b">
        <f>CL974&gt;Driver!$F$56</f>
        <v>0</v>
      </c>
      <c r="G974" s="43" t="b">
        <f>AND(CB974&gt;Driver!$F$55,CB974&lt;Driver!$G$55)</f>
        <v>0</v>
      </c>
      <c r="H974" s="43" t="e">
        <f t="shared" si="510"/>
        <v>#VALUE!</v>
      </c>
      <c r="I974" s="43">
        <f t="shared" si="511"/>
        <v>0</v>
      </c>
      <c r="J974" s="43" t="e">
        <f t="array" ref="J974">NOT(OR(($H$9:$H$1273=TRUE)*($I$9:$I$1273&gt;0)*($BT$9:$BT$1273=BT974)*($K$9:$K$1273&gt;K974)))</f>
        <v>#VALUE!</v>
      </c>
      <c r="K974" s="72">
        <f t="shared" si="512"/>
        <v>0.72002034715888885</v>
      </c>
      <c r="L974" s="72">
        <f t="shared" si="513"/>
        <v>0.87481750060430263</v>
      </c>
      <c r="M974" s="72">
        <f t="shared" si="514"/>
        <v>0.56522319371347507</v>
      </c>
      <c r="N974" s="72">
        <f t="shared" si="515"/>
        <v>0.3936507936507937</v>
      </c>
      <c r="O974" s="72">
        <f t="shared" si="516"/>
        <v>0.30374264369878168</v>
      </c>
      <c r="P974" s="72">
        <f t="shared" si="517"/>
        <v>0.99827614379084972</v>
      </c>
      <c r="Q974" s="72"/>
      <c r="R974" s="72"/>
      <c r="S974" s="72">
        <f t="shared" si="518"/>
        <v>0.68602762576175258</v>
      </c>
      <c r="T974" s="72">
        <f t="shared" si="519"/>
        <v>0.95578250705726053</v>
      </c>
      <c r="U974" s="72">
        <f t="shared" si="520"/>
        <v>0.77530110540755981</v>
      </c>
      <c r="V974" s="72">
        <f t="shared" si="521"/>
        <v>0.6435670882672837</v>
      </c>
      <c r="W974" s="72">
        <f t="shared" si="522"/>
        <v>0.99142231075697207</v>
      </c>
      <c r="X974" s="72">
        <f t="shared" si="523"/>
        <v>0.12518249939569737</v>
      </c>
      <c r="Y974" s="72">
        <f t="shared" si="524"/>
        <v>0.43477680628652499</v>
      </c>
      <c r="Z974" s="72">
        <f t="shared" si="525"/>
        <v>0.6063492063492063</v>
      </c>
      <c r="AA974" s="72">
        <f t="shared" si="526"/>
        <v>0.69625735630121832</v>
      </c>
      <c r="AB974" s="72">
        <f t="shared" si="527"/>
        <v>1.723856209150304E-3</v>
      </c>
      <c r="AC974" s="72"/>
      <c r="AD974" s="72"/>
      <c r="AE974" s="72">
        <f t="shared" si="528"/>
        <v>0.31397237423824742</v>
      </c>
      <c r="AF974" s="72">
        <f t="shared" si="529"/>
        <v>4.4217492942739516E-2</v>
      </c>
      <c r="AG974" s="72">
        <f t="shared" si="530"/>
        <v>0.22469889459244022</v>
      </c>
      <c r="AH974" s="72">
        <f t="shared" si="531"/>
        <v>0.3564329117327163</v>
      </c>
      <c r="AI974" s="72">
        <f t="shared" si="532"/>
        <v>8.5776892430278959E-3</v>
      </c>
      <c r="AJ974" s="72">
        <f>(AV974-Driver!$K$179)/(Driver!$L$179-Driver!$K$179)</f>
        <v>0.11481750060430262</v>
      </c>
      <c r="AK974" s="72">
        <f>(AW974-Driver!$K$180)/(Driver!$L$180-Driver!$K$180)</f>
        <v>0.16457620753713467</v>
      </c>
      <c r="AL974" s="72">
        <f>(AX974-Driver!$K$181)/(Driver!$L$181-Driver!$K$181)</f>
        <v>0.20634920634920631</v>
      </c>
      <c r="AM974" s="72">
        <f>(AY974-Driver!$K$182)/(Driver!$L$182-Driver!$K$182)</f>
        <v>0.91025735630121829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33"/>
        <v>2.4165649165649166</v>
      </c>
      <c r="AW974" s="70">
        <f t="shared" si="534"/>
        <v>17.047173421260531</v>
      </c>
      <c r="AX974" s="70">
        <f t="shared" si="535"/>
        <v>2.8571428571428568</v>
      </c>
      <c r="AY974" s="70">
        <f>IFERROR(Driver!$K$19/Data!BH974/Data!BI974*Data!BK974*Data!BL974,"")</f>
        <v>-0.54935886253906396</v>
      </c>
      <c r="AZ974" s="70">
        <f t="shared" si="536"/>
        <v>14.739389426656739</v>
      </c>
      <c r="BA974" s="70"/>
      <c r="BB974" s="70"/>
      <c r="BC974" s="70">
        <f t="shared" si="537"/>
        <v>18.687779942611979</v>
      </c>
      <c r="BD974" s="70">
        <f t="shared" si="538"/>
        <v>6.6574759179114897</v>
      </c>
      <c r="BE974" s="70">
        <f t="shared" si="539"/>
        <v>0.32481936070880724</v>
      </c>
      <c r="BF974" s="70">
        <f t="shared" si="540"/>
        <v>4.9205965436719215</v>
      </c>
      <c r="BG974" s="70">
        <f t="shared" si="541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219</v>
      </c>
      <c r="BS974" s="8" t="s">
        <v>855</v>
      </c>
      <c r="BT974" s="9" t="s">
        <v>873</v>
      </c>
      <c r="BU974" s="10">
        <v>161</v>
      </c>
      <c r="BV974" s="9" t="s">
        <v>222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306</v>
      </c>
      <c r="CU974" s="9" t="s">
        <v>305</v>
      </c>
      <c r="CV974" s="9" t="s">
        <v>302</v>
      </c>
      <c r="CW974" s="10"/>
      <c r="CX974" t="e">
        <f>INDEX('Data_Price '!AS$2:AS$1266,MATCH(Data!$DN974,'Data_Price '!$BE$2:$BE$1266,0))</f>
        <v>#N/A</v>
      </c>
      <c r="CY974" t="e">
        <f>INDEX('Data_Price '!AT$2:AT$1266,MATCH(Data!$DN974,'Data_Price '!$BE$2:$BE$1266,0))</f>
        <v>#N/A</v>
      </c>
      <c r="CZ974" t="e">
        <f>INDEX('Data_Price '!AU$2:AU$1266,MATCH(Data!$DN974,'Data_Price '!$BE$2:$BE$1266,0))</f>
        <v>#N/A</v>
      </c>
      <c r="DA974" t="e">
        <f>INDEX('Data_Price '!AV$2:AV$1266,MATCH(Data!$DN974,'Data_Price '!$BE$2:$BE$1266,0))</f>
        <v>#N/A</v>
      </c>
      <c r="DB974" t="e">
        <f>INDEX('Data_Price '!AW$2:AW$1266,MATCH(Data!$DN974,'Data_Price '!$BE$2:$BE$1266,0))</f>
        <v>#N/A</v>
      </c>
      <c r="DC974" t="e">
        <f>INDEX('Data_Price '!AX$2:AX$1266,MATCH(Data!$DN974,'Data_Price '!$BE$2:$BE$1266,0))</f>
        <v>#N/A</v>
      </c>
      <c r="DD974" t="e">
        <f>INDEX('Data_Price '!AY$2:AY$1266,MATCH(Data!$DN974,'Data_Price '!$BE$2:$BE$1266,0))</f>
        <v>#N/A</v>
      </c>
      <c r="DE974" t="e">
        <f>INDEX('Data_Price '!AZ$2:AZ$1266,MATCH(Data!$DN974,'Data_Price '!$BE$2:$BE$1266,0))</f>
        <v>#N/A</v>
      </c>
      <c r="DF974" t="e">
        <f>INDEX('Data_Price '!BA$2:BA$1266,MATCH(Data!$DN974,'Data_Price '!$BE$2:$BE$1266,0))</f>
        <v>#N/A</v>
      </c>
      <c r="DG974" t="e">
        <f>INDEX('Data_Price '!BB$2:BB$1266,MATCH(Data!$DN974,'Data_Price '!$BE$2:$BE$1266,0))</f>
        <v>#N/A</v>
      </c>
      <c r="DH974" t="e">
        <f>INDEX('Data_Price '!BC$2:BC$1266,MATCH(Data!$DN974,'Data_Price '!$BE$2:$BE$1266,0))</f>
        <v>#N/A</v>
      </c>
      <c r="DI974" t="e">
        <f>INDEX('Data_Price '!BD$2:BD$1266,MATCH(Data!$DN974,'Data_Price '!$BE$2:$BE$1266,0))</f>
        <v>#N/A</v>
      </c>
      <c r="DJ974" s="89" t="e">
        <f ca="1">_xll.Connector("TinyUrl.TinyUrl",DA974,0)</f>
        <v>#NAME?</v>
      </c>
      <c r="DK974" s="89" t="e">
        <f ca="1">_xll.Connector("TinyUrl.TinyUrl",DE974,0)</f>
        <v>#NAME?</v>
      </c>
      <c r="DL974" s="89" t="e">
        <f ca="1">_xll.Connector("TinyUrl.TinyUrl",DI974,0)</f>
        <v>#NAME?</v>
      </c>
      <c r="DM974" s="224" t="str">
        <f t="shared" si="542"/>
        <v>Kanjo 84</v>
      </c>
      <c r="DN974" s="89" t="str">
        <f t="shared" si="543"/>
        <v xml:space="preserve"> VölklKanjo 84161 Unisex</v>
      </c>
      <c r="DO974" s="227"/>
    </row>
    <row r="975" spans="2:119" ht="15.45" customHeight="1">
      <c r="B975" s="224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#VALUE!</v>
      </c>
      <c r="F975" s="43" t="b">
        <f>CL975&gt;Driver!$F$56</f>
        <v>0</v>
      </c>
      <c r="G975" s="43" t="b">
        <f>AND(CB975&gt;Driver!$F$55,CB975&lt;Driver!$G$55)</f>
        <v>0</v>
      </c>
      <c r="H975" s="43" t="e">
        <f t="shared" si="510"/>
        <v>#VALUE!</v>
      </c>
      <c r="I975" s="43">
        <f t="shared" si="511"/>
        <v>0</v>
      </c>
      <c r="J975" s="43" t="e">
        <f t="array" ref="J975">NOT(OR(($H$9:$H$1273=TRUE)*($I$9:$I$1273&gt;0)*($BT$9:$BT$1273=BT975)*($K$9:$K$1273&gt;K975)))</f>
        <v>#VALUE!</v>
      </c>
      <c r="K975" s="72">
        <f t="shared" si="512"/>
        <v>0.5615599055898346</v>
      </c>
      <c r="L975" s="72">
        <f t="shared" si="513"/>
        <v>0.78876480541455163</v>
      </c>
      <c r="M975" s="72">
        <f t="shared" si="514"/>
        <v>0.33435500576511756</v>
      </c>
      <c r="N975" s="72">
        <f t="shared" si="515"/>
        <v>-3.0051223676721861E-2</v>
      </c>
      <c r="O975" s="72">
        <f t="shared" si="516"/>
        <v>0.25367179652762972</v>
      </c>
      <c r="P975" s="72">
        <f t="shared" si="517"/>
        <v>0.7794444444444445</v>
      </c>
      <c r="Q975" s="72"/>
      <c r="R975" s="72"/>
      <c r="S975" s="72">
        <f t="shared" si="518"/>
        <v>0.81445848332079662</v>
      </c>
      <c r="T975" s="72">
        <f t="shared" si="519"/>
        <v>9.9999999999999978E-2</v>
      </c>
      <c r="U975" s="72">
        <f t="shared" si="520"/>
        <v>9.9999999999999978E-2</v>
      </c>
      <c r="V975" s="72">
        <f t="shared" si="521"/>
        <v>0.60046154844224353</v>
      </c>
      <c r="W975" s="72">
        <f t="shared" si="522"/>
        <v>0.95486563225972987</v>
      </c>
      <c r="X975" s="72">
        <f t="shared" si="523"/>
        <v>0.2112351945854484</v>
      </c>
      <c r="Y975" s="72">
        <f t="shared" si="524"/>
        <v>0.66564499423488244</v>
      </c>
      <c r="Z975" s="72">
        <f t="shared" si="525"/>
        <v>1.0300512236767219</v>
      </c>
      <c r="AA975" s="72">
        <f t="shared" si="526"/>
        <v>0.74632820347237028</v>
      </c>
      <c r="AB975" s="72">
        <f t="shared" si="527"/>
        <v>0.2205555555555555</v>
      </c>
      <c r="AC975" s="72"/>
      <c r="AD975" s="72"/>
      <c r="AE975" s="72">
        <f t="shared" si="528"/>
        <v>0.18554151667920338</v>
      </c>
      <c r="AF975" s="72">
        <f t="shared" si="529"/>
        <v>0.9</v>
      </c>
      <c r="AG975" s="72">
        <f t="shared" si="530"/>
        <v>0.9</v>
      </c>
      <c r="AH975" s="72">
        <f t="shared" si="531"/>
        <v>0.39953845155775652</v>
      </c>
      <c r="AI975" s="72">
        <f t="shared" si="532"/>
        <v>4.5134367740270173E-2</v>
      </c>
      <c r="AJ975" s="72">
        <f>(AV975-Driver!$K$179)/(Driver!$L$179-Driver!$K$179)</f>
        <v>2.8764805414551602E-2</v>
      </c>
      <c r="AK975" s="72">
        <f>(AW975-Driver!$K$180)/(Driver!$L$180-Driver!$K$180)</f>
        <v>0.41065900179572346</v>
      </c>
      <c r="AL975" s="72">
        <f>(AX975-Driver!$K$181)/(Driver!$L$181-Driver!$K$181)</f>
        <v>0.63005122367672173</v>
      </c>
      <c r="AM975" s="72">
        <f>(AY975-Driver!$K$182)/(Driver!$L$182-Driver!$K$182)</f>
        <v>0.96032820347237025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33"/>
        <v>0.60541310541310533</v>
      </c>
      <c r="AW975" s="70">
        <f t="shared" si="534"/>
        <v>41.111154737530718</v>
      </c>
      <c r="AX975" s="70">
        <f t="shared" si="535"/>
        <v>6.6704610130904953</v>
      </c>
      <c r="AY975" s="70">
        <f>IFERROR(Driver!$K$19/Data!BH975/Data!BI975*Data!BK975*Data!BL975,"")</f>
        <v>-0.24285057935724372</v>
      </c>
      <c r="AZ975" s="70">
        <f t="shared" si="536"/>
        <v>34.683544303797468</v>
      </c>
      <c r="BA975" s="70"/>
      <c r="BB975" s="70"/>
      <c r="BC975" s="70">
        <f t="shared" si="537"/>
        <v>85.305758595324875</v>
      </c>
      <c r="BD975" s="70">
        <f t="shared" si="538"/>
        <v>347.35556590756494</v>
      </c>
      <c r="BE975" s="70">
        <f t="shared" si="539"/>
        <v>1</v>
      </c>
      <c r="BF975" s="70">
        <f t="shared" si="540"/>
        <v>5.212865399008107E-2</v>
      </c>
      <c r="BG975" s="70">
        <f t="shared" si="541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219</v>
      </c>
      <c r="BS975" s="8" t="s">
        <v>438</v>
      </c>
      <c r="BT975" s="9" t="s">
        <v>460</v>
      </c>
      <c r="BU975" s="10">
        <v>165</v>
      </c>
      <c r="BV975" s="9" t="s">
        <v>222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307</v>
      </c>
      <c r="CU975" s="10"/>
      <c r="CV975" s="10"/>
      <c r="CW975" s="10"/>
      <c r="CX975" t="str">
        <f>INDEX('Data_Price '!AS$2:AS$1266,MATCH(Data!$DN975,'Data_Price '!$BE$2:$BE$1266,0))</f>
        <v>Atomic Redster S9 Revo S (X14 GW System Binding) Skis Mens 2022 Red/Silver / 165cm / Retail: $1250</v>
      </c>
      <c r="CY975" t="str">
        <f>INDEX('Data_Price '!AT$2:AT$1266,MATCH(Data!$DN975,'Data_Price '!$BE$2:$BE$1266,0))</f>
        <v>Aspen Ski and Board</v>
      </c>
      <c r="CZ975">
        <f>INDEX('Data_Price '!AU$2:AU$1266,MATCH(Data!$DN975,'Data_Price '!$BE$2:$BE$1266,0))</f>
        <v>839.95</v>
      </c>
      <c r="DA975" t="str">
        <f>INDEX('Data_Price '!AV$2:AV$1266,MATCH(Data!$DN975,'Data_Price '!$BE$2:$BE$1266,0))</f>
        <v>https://www.google.com/url?url=https://www.aspenskiandboard.com/products/atomicredsters9revosx14gwsystembindingskismens2022%3Fvariant%3D39442885804137%26currency%3DUSD%26utm_medium%3Dproduct_sync%26utm_source%3Dgoogle%26utm_content%3Dsag_organic%26utm_campaign%3Dsag_organic%26srsltid%3DAWLEVJw5pRHot9vm-Zw7iDz3rXJmsiIh6eY5wpzezesuvxWXODvzz2UTf4o&amp;rct=j&amp;q=&amp;esrc=s&amp;sa=U&amp;ved=0ahUKEwje5oG-0KP2AhVllWoFHafGAIwQ2SkISQ&amp;usg=AOvVaw2-Mv4K3EeEeo6jyHCow3MX</v>
      </c>
      <c r="DB975" t="str">
        <f>INDEX('Data_Price '!AW$2:AW$1266,MATCH(Data!$DN975,'Data_Price '!$BE$2:$BE$1266,0))</f>
        <v>Atomic Redster S9 Revo S Skis + x 12 GW Bindings (21/22)</v>
      </c>
      <c r="DC975" t="str">
        <f>INDEX('Data_Price '!AX$2:AX$1266,MATCH(Data!$DN975,'Data_Price '!$BE$2:$BE$1266,0))</f>
        <v>Suburban Ski and Bike</v>
      </c>
      <c r="DD975">
        <f>INDEX('Data_Price '!AY$2:AY$1266,MATCH(Data!$DN975,'Data_Price '!$BE$2:$BE$1266,0))</f>
        <v>999.99</v>
      </c>
      <c r="DE975" t="str">
        <f>INDEX('Data_Price '!AZ$2:AZ$1266,MATCH(Data!$DN975,'Data_Price '!$BE$2:$BE$1266,0))</f>
        <v>https://www.google.com/url?url=https://suburbanskiandbike.com/atomic-redster-s9-revo-s-2022-165cm-aass02744165/&amp;rct=j&amp;q=&amp;esrc=s&amp;sa=U&amp;ved=0ahUKEwje5oG-0KP2AhVllWoFHafGAIwQsDwIRQ&amp;usg=AOvVaw2NBDENIAW-maGd07TzgdsM</v>
      </c>
      <c r="DF975">
        <f>INDEX('Data_Price '!BA$2:BA$1266,MATCH(Data!$DN975,'Data_Price '!$BE$2:$BE$1266,0))</f>
        <v>0</v>
      </c>
      <c r="DG975">
        <f>INDEX('Data_Price '!BB$2:BB$1266,MATCH(Data!$DN975,'Data_Price '!$BE$2:$BE$1266,0))</f>
        <v>0</v>
      </c>
      <c r="DH975">
        <f>INDEX('Data_Price '!BC$2:BC$1266,MATCH(Data!$DN975,'Data_Price '!$BE$2:$BE$1266,0))</f>
        <v>0</v>
      </c>
      <c r="DI975">
        <f>INDEX('Data_Price '!BD$2:BD$1266,MATCH(Data!$DN975,'Data_Price '!$BE$2:$BE$1266,0))</f>
        <v>0</v>
      </c>
      <c r="DJ975" s="89" t="e">
        <f ca="1">_xll.Connector("TinyUrl.TinyUrl",DA975,0)</f>
        <v>#NAME?</v>
      </c>
      <c r="DK975" s="89" t="e">
        <f ca="1">_xll.Connector("TinyUrl.TinyUrl",DE975,0)</f>
        <v>#NAME?</v>
      </c>
      <c r="DL975" s="89" t="e">
        <f ca="1">_xll.Connector("TinyUrl.TinyUrl",DI975,0)</f>
        <v>#NAME?</v>
      </c>
      <c r="DM975" s="224" t="str">
        <f t="shared" si="542"/>
        <v>Redster S9 Revo</v>
      </c>
      <c r="DN975" s="89" t="str">
        <f t="shared" si="543"/>
        <v xml:space="preserve"> AtomicRedster S9 Revo165 Unisex</v>
      </c>
      <c r="DO975" s="227"/>
    </row>
    <row r="976" spans="2:119" ht="15.45" customHeight="1">
      <c r="B976" s="224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#VALUE!</v>
      </c>
      <c r="F976" s="43" t="b">
        <f>CL976&gt;Driver!$F$56</f>
        <v>0</v>
      </c>
      <c r="G976" s="43" t="b">
        <f>AND(CB976&gt;Driver!$F$55,CB976&lt;Driver!$G$55)</f>
        <v>0</v>
      </c>
      <c r="H976" s="43" t="e">
        <f t="shared" si="510"/>
        <v>#VALUE!</v>
      </c>
      <c r="I976" s="43">
        <f t="shared" si="511"/>
        <v>0</v>
      </c>
      <c r="J976" s="43" t="e">
        <f t="array" ref="J976">NOT(OR(($H$9:$H$1273=TRUE)*($I$9:$I$1273&gt;0)*($BT$9:$BT$1273=BT976)*($K$9:$K$1273&gt;K976)))</f>
        <v>#VALUE!</v>
      </c>
      <c r="K976" s="72">
        <f t="shared" si="512"/>
        <v>0.66274842114188282</v>
      </c>
      <c r="L976" s="72">
        <f t="shared" si="513"/>
        <v>0.797708484408992</v>
      </c>
      <c r="M976" s="72">
        <f t="shared" si="514"/>
        <v>0.52778835787477352</v>
      </c>
      <c r="N976" s="72">
        <f t="shared" si="515"/>
        <v>0.37847340795547968</v>
      </c>
      <c r="O976" s="72">
        <f t="shared" si="516"/>
        <v>0.21930343037472311</v>
      </c>
      <c r="P976" s="72">
        <f t="shared" si="517"/>
        <v>0.98558823529411765</v>
      </c>
      <c r="Q976" s="72"/>
      <c r="R976" s="72"/>
      <c r="S976" s="72">
        <f t="shared" si="518"/>
        <v>0.65131715958742575</v>
      </c>
      <c r="T976" s="72">
        <f t="shared" si="519"/>
        <v>0.2783638446308051</v>
      </c>
      <c r="U976" s="72">
        <f t="shared" si="520"/>
        <v>0.10644669798004747</v>
      </c>
      <c r="V976" s="72">
        <f t="shared" si="521"/>
        <v>0.94939323387646835</v>
      </c>
      <c r="W976" s="72">
        <f t="shared" si="522"/>
        <v>0.9121673003802282</v>
      </c>
      <c r="X976" s="72">
        <f t="shared" si="523"/>
        <v>0.20229151559100797</v>
      </c>
      <c r="Y976" s="72">
        <f t="shared" si="524"/>
        <v>0.47221164212522654</v>
      </c>
      <c r="Z976" s="72">
        <f t="shared" si="525"/>
        <v>0.62152659204452032</v>
      </c>
      <c r="AA976" s="72">
        <f t="shared" si="526"/>
        <v>0.78069656962527689</v>
      </c>
      <c r="AB976" s="72">
        <f t="shared" si="527"/>
        <v>1.4411764705882374E-2</v>
      </c>
      <c r="AC976" s="72"/>
      <c r="AD976" s="72"/>
      <c r="AE976" s="72">
        <f t="shared" si="528"/>
        <v>0.34868284041257425</v>
      </c>
      <c r="AF976" s="72">
        <f t="shared" si="529"/>
        <v>0.7216361553691949</v>
      </c>
      <c r="AG976" s="72">
        <f t="shared" si="530"/>
        <v>0.89355330201995253</v>
      </c>
      <c r="AH976" s="72">
        <f t="shared" si="531"/>
        <v>5.0606766123531655E-2</v>
      </c>
      <c r="AI976" s="72">
        <f t="shared" si="532"/>
        <v>8.7832699619771817E-2</v>
      </c>
      <c r="AJ976" s="72">
        <f>(AV976-Driver!$K$179)/(Driver!$L$179-Driver!$K$179)</f>
        <v>3.7708484408992021E-2</v>
      </c>
      <c r="AK976" s="72">
        <f>(AW976-Driver!$K$180)/(Driver!$L$180-Driver!$K$180)</f>
        <v>0.15622041183685798</v>
      </c>
      <c r="AL976" s="72">
        <f>(AX976-Driver!$K$181)/(Driver!$L$181-Driver!$K$181)</f>
        <v>0.22152659204452035</v>
      </c>
      <c r="AM976" s="72">
        <f>(AY976-Driver!$K$182)/(Driver!$L$182-Driver!$K$182)</f>
        <v>0.99469656962527686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33"/>
        <v>0.79365079365079361</v>
      </c>
      <c r="AW976" s="70">
        <f t="shared" si="534"/>
        <v>16.23007561391551</v>
      </c>
      <c r="AX976" s="70">
        <f t="shared" si="535"/>
        <v>2.9937393284006832</v>
      </c>
      <c r="AY976" s="70">
        <f>IFERROR(Driver!$K$19/Data!BH976/Data!BI976*Data!BK976*Data!BL976,"")</f>
        <v>-3.2464905847793428E-2</v>
      </c>
      <c r="AZ976" s="70">
        <f t="shared" si="536"/>
        <v>13.268801191362622</v>
      </c>
      <c r="BA976" s="70"/>
      <c r="BB976" s="70"/>
      <c r="BC976" s="70">
        <f t="shared" si="537"/>
        <v>0.68321983474261472</v>
      </c>
      <c r="BD976" s="70">
        <f t="shared" si="538"/>
        <v>74.434166781151518</v>
      </c>
      <c r="BE976" s="70">
        <f t="shared" si="539"/>
        <v>0.9935544520383115</v>
      </c>
      <c r="BF976" s="70">
        <f t="shared" si="540"/>
        <v>50.892868541955224</v>
      </c>
      <c r="BG976" s="70">
        <f t="shared" si="541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219</v>
      </c>
      <c r="BS976" s="8" t="s">
        <v>950</v>
      </c>
      <c r="BT976" s="9" t="s">
        <v>689</v>
      </c>
      <c r="BU976" s="10">
        <v>149</v>
      </c>
      <c r="BV976" s="9" t="s">
        <v>390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306</v>
      </c>
      <c r="CU976" s="9" t="s">
        <v>305</v>
      </c>
      <c r="CV976" s="10"/>
      <c r="CW976" s="10"/>
      <c r="CX976" t="str">
        <f>INDEX('Data_Price '!AS$2:AS$1266,MATCH(Data!$DN976,'Data_Price '!$BE$2:$BE$1266,0))</f>
        <v>K2 Mindbender 85 Alliance Skis Women's 2022</v>
      </c>
      <c r="CY976" t="str">
        <f>INDEX('Data_Price '!AT$2:AT$1266,MATCH(Data!$DN976,'Data_Price '!$BE$2:$BE$1266,0))</f>
        <v>PRFO Sports</v>
      </c>
      <c r="CZ976">
        <f>INDEX('Data_Price '!AU$2:AU$1266,MATCH(Data!$DN976,'Data_Price '!$BE$2:$BE$1266,0))</f>
        <v>394.51</v>
      </c>
      <c r="DA976" t="str">
        <f>INDEX('Data_Price '!AV$2:AV$1266,MATCH(Data!$DN976,'Data_Price '!$BE$2:$BE$1266,0))</f>
        <v>https://www.google.com/url?url=http://www.prfo.com/products/k2-womens-mindbender-85-alliance-ski%3Fvariant%3D39534646820908%26dfw_tracker%3D35966-39534646820908&amp;rct=j&amp;q=&amp;esrc=s&amp;sa=U&amp;ved=0ahUKEwi8oau-0KP2AhULlWoFHbeeC8MQsDwIbA&amp;usg=AOvVaw37ltlSShQz8wMaEN5oD_fp</v>
      </c>
      <c r="DB976" t="str">
        <f>INDEX('Data_Price '!AW$2:AW$1266,MATCH(Data!$DN976,'Data_Price '!$BE$2:$BE$1266,0))</f>
        <v>K2 Mindbender 85 Alliance Skis - Women's 2022</v>
      </c>
      <c r="DC976" t="str">
        <f>INDEX('Data_Price '!AX$2:AX$1266,MATCH(Data!$DN976,'Data_Price '!$BE$2:$BE$1266,0))</f>
        <v>evo.com</v>
      </c>
      <c r="DD976">
        <f>INDEX('Data_Price '!AY$2:AY$1266,MATCH(Data!$DN976,'Data_Price '!$BE$2:$BE$1266,0))</f>
        <v>399.95</v>
      </c>
      <c r="DE976" t="str">
        <f>INDEX('Data_Price '!AZ$2:AZ$1266,MATCH(Data!$DN976,'Data_Price '!$BE$2:$BE$1266,0))</f>
        <v>https://www.google.com/url?url=https://www.evo.com/skis/k2-mindbender-85-alliance-womens%3Fimage%3D201051/825019/clone.jpg&amp;rct=j&amp;q=&amp;esrc=s&amp;sa=U&amp;ved=0ahUKEwi8oau-0KP2AhULlWoFHbeeC8MQsDwIaA&amp;usg=AOvVaw2jcEPFUUddBFmTboT_f-CD</v>
      </c>
      <c r="DF976" t="str">
        <f>INDEX('Data_Price '!BA$2:BA$1266,MATCH(Data!$DN976,'Data_Price '!$BE$2:$BE$1266,0))</f>
        <v>K2 Mindbender 85 Alliance Skis - Women's 2022</v>
      </c>
      <c r="DG976" t="str">
        <f>INDEX('Data_Price '!BB$2:BB$1266,MATCH(Data!$DN976,'Data_Price '!$BE$2:$BE$1266,0))</f>
        <v>evo.com</v>
      </c>
      <c r="DH976">
        <f>INDEX('Data_Price '!BC$2:BC$1266,MATCH(Data!$DN976,'Data_Price '!$BE$2:$BE$1266,0))</f>
        <v>399.95</v>
      </c>
      <c r="DI976" t="str">
        <f>INDEX('Data_Price '!BD$2:BD$1266,MATCH(Data!$DN976,'Data_Price '!$BE$2:$BE$1266,0))</f>
        <v>https://www.google.com/aclk?sa=L&amp;ai=DChcSEwjlm9m-0KP2AhXmJkwKHc2tBgkYABABGgJvYQ&amp;sig=AOD64_27trXcIq9_CtXhw1dGqSIQSXcMaQ&amp;ctype=5&amp;ved=0ahUKEwiUndS-0KP2AhVEmWoFHcMgCyQQ2ikIFQ&amp;adurl=</v>
      </c>
      <c r="DJ976" s="89" t="e">
        <f ca="1">_xll.Connector("TinyUrl.TinyUrl",DA976,0)</f>
        <v>#NAME?</v>
      </c>
      <c r="DK976" s="89" t="e">
        <f ca="1">_xll.Connector("TinyUrl.TinyUrl",DE976,0)</f>
        <v>#NAME?</v>
      </c>
      <c r="DL976" s="89" t="e">
        <f ca="1">_xll.Connector("TinyUrl.TinyUrl",DI976,0)</f>
        <v>#NAME?</v>
      </c>
      <c r="DM976" s="224" t="str">
        <f t="shared" si="542"/>
        <v>Mindbender 85 Alliance</v>
      </c>
      <c r="DN976" s="89" t="str">
        <f t="shared" si="543"/>
        <v xml:space="preserve"> K2Mindbender 85 Alliance149 Women's</v>
      </c>
      <c r="DO976" s="227" t="s">
        <v>1069</v>
      </c>
    </row>
    <row r="977" spans="2:119" ht="15.45" customHeight="1">
      <c r="B977" s="224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#VALUE!</v>
      </c>
      <c r="F977" s="43" t="b">
        <f>CL977&gt;Driver!$F$56</f>
        <v>0</v>
      </c>
      <c r="G977" s="43" t="b">
        <f>AND(CB977&gt;Driver!$F$55,CB977&lt;Driver!$G$55)</f>
        <v>0</v>
      </c>
      <c r="H977" s="43" t="e">
        <f t="shared" si="510"/>
        <v>#VALUE!</v>
      </c>
      <c r="I977" s="43">
        <f t="shared" si="511"/>
        <v>0</v>
      </c>
      <c r="J977" s="43" t="e">
        <f t="array" ref="J977">NOT(OR(($H$9:$H$1273=TRUE)*($I$9:$I$1273&gt;0)*($BT$9:$BT$1273=BT977)*($K$9:$K$1273&gt;K977)))</f>
        <v>#VALUE!</v>
      </c>
      <c r="K977" s="72">
        <f t="shared" si="512"/>
        <v>0.62823033912818138</v>
      </c>
      <c r="L977" s="72">
        <f t="shared" si="513"/>
        <v>0.95799210377890587</v>
      </c>
      <c r="M977" s="72">
        <f t="shared" si="514"/>
        <v>0.298468574477457</v>
      </c>
      <c r="N977" s="72">
        <f t="shared" si="515"/>
        <v>-1.2344273698855268E-2</v>
      </c>
      <c r="O977" s="72">
        <f t="shared" si="516"/>
        <v>0.27373038928808913</v>
      </c>
      <c r="P977" s="72">
        <f t="shared" si="517"/>
        <v>0.63401960784313727</v>
      </c>
      <c r="Q977" s="72"/>
      <c r="R977" s="72"/>
      <c r="S977" s="72">
        <f t="shared" si="518"/>
        <v>0.78070765200393366</v>
      </c>
      <c r="T977" s="72">
        <f t="shared" si="519"/>
        <v>0.94558842011454458</v>
      </c>
      <c r="U977" s="72">
        <f t="shared" si="520"/>
        <v>0.97146682960805419</v>
      </c>
      <c r="V977" s="72">
        <f t="shared" si="521"/>
        <v>0.64933970778757999</v>
      </c>
      <c r="W977" s="72">
        <f t="shared" si="522"/>
        <v>0.96779545454545457</v>
      </c>
      <c r="X977" s="72">
        <f t="shared" si="523"/>
        <v>4.2007896221094188E-2</v>
      </c>
      <c r="Y977" s="72">
        <f t="shared" si="524"/>
        <v>0.701531425522543</v>
      </c>
      <c r="Z977" s="72">
        <f t="shared" si="525"/>
        <v>1.0123442736988553</v>
      </c>
      <c r="AA977" s="72">
        <f t="shared" si="526"/>
        <v>0.72626961071191087</v>
      </c>
      <c r="AB977" s="72">
        <f t="shared" si="527"/>
        <v>0.36598039215686273</v>
      </c>
      <c r="AC977" s="72"/>
      <c r="AD977" s="72"/>
      <c r="AE977" s="72">
        <f t="shared" si="528"/>
        <v>0.21929234799606631</v>
      </c>
      <c r="AF977" s="72">
        <f t="shared" si="529"/>
        <v>5.4411579885455447E-2</v>
      </c>
      <c r="AG977" s="72">
        <f t="shared" si="530"/>
        <v>2.8533170391945861E-2</v>
      </c>
      <c r="AH977" s="72">
        <f t="shared" si="531"/>
        <v>0.35066029221242007</v>
      </c>
      <c r="AI977" s="72">
        <f t="shared" si="532"/>
        <v>3.2204545454545458E-2</v>
      </c>
      <c r="AJ977" s="72">
        <f>(AV977-Driver!$K$179)/(Driver!$L$179-Driver!$K$179)</f>
        <v>0.28200789622109418</v>
      </c>
      <c r="AK977" s="72">
        <f>(AW977-Driver!$K$180)/(Driver!$L$180-Driver!$K$180)</f>
        <v>0.54331063732092755</v>
      </c>
      <c r="AL977" s="72">
        <f>(AX977-Driver!$K$181)/(Driver!$L$181-Driver!$K$181)</f>
        <v>0.61234427369885536</v>
      </c>
      <c r="AM977" s="72">
        <f>(AY977-Driver!$K$182)/(Driver!$L$182-Driver!$K$182)</f>
        <v>0.94026961071191084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33"/>
        <v>5.9354226020892691</v>
      </c>
      <c r="AW977" s="70">
        <f t="shared" si="534"/>
        <v>54.082912834103865</v>
      </c>
      <c r="AX977" s="70">
        <f t="shared" si="535"/>
        <v>6.5110984632896987</v>
      </c>
      <c r="AY977" s="70">
        <f>IFERROR(Driver!$K$19/Data!BH977/Data!BI977*Data!BK977*Data!BL977,"")</f>
        <v>-0.36563909158345398</v>
      </c>
      <c r="AZ977" s="70">
        <f t="shared" si="536"/>
        <v>47.93745346239762</v>
      </c>
      <c r="BA977" s="70"/>
      <c r="BB977" s="70"/>
      <c r="BC977" s="70">
        <f t="shared" si="537"/>
        <v>67.798967759295323</v>
      </c>
      <c r="BD977" s="70">
        <f t="shared" si="538"/>
        <v>15.385974102830808</v>
      </c>
      <c r="BE977" s="70">
        <f t="shared" si="539"/>
        <v>0.12868863026557095</v>
      </c>
      <c r="BF977" s="70">
        <f t="shared" si="540"/>
        <v>5.572573363541995</v>
      </c>
      <c r="BG977" s="70">
        <f t="shared" si="541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219</v>
      </c>
      <c r="BS977" s="8" t="s">
        <v>742</v>
      </c>
      <c r="BT977" s="9" t="s">
        <v>751</v>
      </c>
      <c r="BU977" s="10">
        <v>172</v>
      </c>
      <c r="BV977" s="9" t="s">
        <v>222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305</v>
      </c>
      <c r="CU977" s="10"/>
      <c r="CV977" s="10"/>
      <c r="CW977" s="10"/>
      <c r="CX977" t="str">
        <f>INDEX('Data_Price '!AS$2:AS$1266,MATCH(Data!$DN977,'Data_Price '!$BE$2:$BE$1266,0))</f>
        <v>Nordica Enforcer 94 / Santa Ana 93 Ski Skins - 2022 172 cm</v>
      </c>
      <c r="CY977" t="str">
        <f>INDEX('Data_Price '!AT$2:AT$1266,MATCH(Data!$DN977,'Data_Price '!$BE$2:$BE$1266,0))</f>
        <v>Arlberg Ski &amp; Surf Shops</v>
      </c>
      <c r="CZ977">
        <f>INDEX('Data_Price '!AU$2:AU$1266,MATCH(Data!$DN977,'Data_Price '!$BE$2:$BE$1266,0))</f>
        <v>209.95</v>
      </c>
      <c r="DA977" t="str">
        <f>INDEX('Data_Price '!AV$2:AV$1266,MATCH(Data!$DN977,'Data_Price '!$BE$2:$BE$1266,0))</f>
        <v>https://www.google.com/url?url=https://www.arlbergski.com/products/nordica-enforcer-94-santa-ana-93-ski-skins-2022%3Fvariant%3D42292279148768%26currency%3DUSD%26utm_medium%3Dproduct_sync%26utm_source%3Dgoogle%26utm_content%3Dsag_organic%26utm_campaign%3Dsag_organic&amp;rct=j&amp;q=&amp;esrc=s&amp;sa=U&amp;ved=0ahUKEwiQie--0KP2AhVqlGoFHfXKDhwQ2SkIqQE&amp;usg=AOvVaw1tSgsr79GHhfKdUjTY81Pi</v>
      </c>
      <c r="DB977" t="str">
        <f>INDEX('Data_Price '!AW$2:AW$1266,MATCH(Data!$DN977,'Data_Price '!$BE$2:$BE$1266,0))</f>
        <v>Nordica Enforcer 94 Skis</v>
      </c>
      <c r="DC977" t="str">
        <f>INDEX('Data_Price '!AX$2:AX$1266,MATCH(Data!$DN977,'Data_Price '!$BE$2:$BE$1266,0))</f>
        <v>Fox Chapel Ski and Board</v>
      </c>
      <c r="DD977">
        <f>INDEX('Data_Price '!AY$2:AY$1266,MATCH(Data!$DN977,'Data_Price '!$BE$2:$BE$1266,0))</f>
        <v>480</v>
      </c>
      <c r="DE977" t="str">
        <f>INDEX('Data_Price '!AZ$2:AZ$1266,MATCH(Data!$DN977,'Data_Price '!$BE$2:$BE$1266,0))</f>
        <v>https://www.google.com/url?q=https://www.foxchapelskiandboard.com/enforcer-94-ski-2021-2022.html%3Fsource%3Dgooglebase&amp;sa=U&amp;ved=0ahUKEwiClJ6_0KP2AhUamGoFHWP7CiIQ2ykIHg&amp;usg=AOvVaw0OJwgcZUHmj7NgSRQtswik</v>
      </c>
      <c r="DF977" t="str">
        <f>INDEX('Data_Price '!BA$2:BA$1266,MATCH(Data!$DN977,'Data_Price '!$BE$2:$BE$1266,0))</f>
        <v>Nordica Enforcer 94 BLUE/RED / 172cm</v>
      </c>
      <c r="DG977" t="str">
        <f>INDEX('Data_Price '!BB$2:BB$1266,MATCH(Data!$DN977,'Data_Price '!$BE$2:$BE$1266,0))</f>
        <v>Sundance Ski and Board Shop</v>
      </c>
      <c r="DH977">
        <f>INDEX('Data_Price '!BC$2:BC$1266,MATCH(Data!$DN977,'Data_Price '!$BE$2:$BE$1266,0))</f>
        <v>631.23</v>
      </c>
      <c r="DI977" t="str">
        <f>INDEX('Data_Price '!BD$2:BD$1266,MATCH(Data!$DN977,'Data_Price '!$BE$2:$BE$1266,0))</f>
        <v>https://www.google.com/url?url=https://sundanceskishop.com/products/nordica-enforcer-94-flat%3Fvariant%3D39404450021474%26currency%3DCAD%26utm_medium%3Dproduct_sync%26utm_source%3Dgoogle%26utm_content%3Dsag_organic%26utm_campaign%3Dsag_organic&amp;rct=j&amp;q=&amp;esrc=s&amp;sa=U&amp;ved=0ahUKEwiQie--0KP2AhVqlGoFHfXKDhwQ2SkIjgE&amp;usg=AOvVaw17jKoU1pJFhliVmEX41118</v>
      </c>
      <c r="DJ977" s="89" t="e">
        <f ca="1">_xll.Connector("TinyUrl.TinyUrl",DA977,0)</f>
        <v>#NAME?</v>
      </c>
      <c r="DK977" s="89" t="e">
        <f ca="1">_xll.Connector("TinyUrl.TinyUrl",DE977,0)</f>
        <v>#NAME?</v>
      </c>
      <c r="DL977" s="89" t="e">
        <f ca="1">_xll.Connector("TinyUrl.TinyUrl",DI977,0)</f>
        <v>#NAME?</v>
      </c>
      <c r="DM977" s="224" t="str">
        <f t="shared" si="542"/>
        <v>Enforcer 94</v>
      </c>
      <c r="DN977" s="89" t="str">
        <f t="shared" si="543"/>
        <v xml:space="preserve"> NordicaEnforcer 94172 Unisex</v>
      </c>
      <c r="DO977" s="227" t="s">
        <v>1128</v>
      </c>
    </row>
    <row r="978" spans="2:119" ht="15.45" customHeight="1">
      <c r="B978" s="224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#VALUE!</v>
      </c>
      <c r="F978" s="43" t="b">
        <f>CL978&gt;Driver!$F$56</f>
        <v>0</v>
      </c>
      <c r="G978" s="43" t="b">
        <f>AND(CB978&gt;Driver!$F$55,CB978&lt;Driver!$G$55)</f>
        <v>0</v>
      </c>
      <c r="H978" s="43" t="e">
        <f t="shared" si="510"/>
        <v>#VALUE!</v>
      </c>
      <c r="I978" s="43">
        <f t="shared" si="511"/>
        <v>0</v>
      </c>
      <c r="J978" s="43" t="e">
        <f t="array" ref="J978">NOT(OR(($H$9:$H$1273=TRUE)*($I$9:$I$1273&gt;0)*($BT$9:$BT$1273=BT978)*($K$9:$K$1273&gt;K978)))</f>
        <v>#VALUE!</v>
      </c>
      <c r="K978" s="72">
        <f t="shared" si="512"/>
        <v>0.56443395683281405</v>
      </c>
      <c r="L978" s="72">
        <f t="shared" si="513"/>
        <v>0.78669245024574974</v>
      </c>
      <c r="M978" s="72">
        <f t="shared" si="514"/>
        <v>0.34217546341987826</v>
      </c>
      <c r="N978" s="72">
        <f t="shared" si="515"/>
        <v>9.7691772592170878E-2</v>
      </c>
      <c r="O978" s="72">
        <f t="shared" si="516"/>
        <v>0.33501108825569925</v>
      </c>
      <c r="P978" s="72">
        <f t="shared" si="517"/>
        <v>0.59382352941176475</v>
      </c>
      <c r="Q978" s="72"/>
      <c r="R978" s="72"/>
      <c r="S978" s="72">
        <f t="shared" si="518"/>
        <v>0.90522968329068698</v>
      </c>
      <c r="T978" s="72">
        <f t="shared" si="519"/>
        <v>0.9927543539461342</v>
      </c>
      <c r="U978" s="72">
        <f t="shared" si="520"/>
        <v>0.90796548862142334</v>
      </c>
      <c r="V978" s="72">
        <f t="shared" si="521"/>
        <v>0.62665245145211068</v>
      </c>
      <c r="W978" s="72">
        <f t="shared" si="522"/>
        <v>0.96262142629397385</v>
      </c>
      <c r="X978" s="72">
        <f t="shared" si="523"/>
        <v>0.21330754975425026</v>
      </c>
      <c r="Y978" s="72">
        <f t="shared" si="524"/>
        <v>0.65782453658012174</v>
      </c>
      <c r="Z978" s="72">
        <f t="shared" si="525"/>
        <v>0.90230822740782912</v>
      </c>
      <c r="AA978" s="72">
        <f t="shared" si="526"/>
        <v>0.66498891174430075</v>
      </c>
      <c r="AB978" s="72">
        <f t="shared" si="527"/>
        <v>0.40617647058823525</v>
      </c>
      <c r="AC978" s="72"/>
      <c r="AD978" s="72"/>
      <c r="AE978" s="72">
        <f t="shared" si="528"/>
        <v>9.4770316709312963E-2</v>
      </c>
      <c r="AF978" s="72">
        <f t="shared" si="529"/>
        <v>7.2456460538657674E-3</v>
      </c>
      <c r="AG978" s="72">
        <f t="shared" si="530"/>
        <v>9.2034511378576628E-2</v>
      </c>
      <c r="AH978" s="72">
        <f t="shared" si="531"/>
        <v>0.37334754854788932</v>
      </c>
      <c r="AI978" s="72">
        <f t="shared" si="532"/>
        <v>3.7378573706026152E-2</v>
      </c>
      <c r="AJ978" s="72">
        <f>(AV978-Driver!$K$179)/(Driver!$L$179-Driver!$K$179)</f>
        <v>0.45330754975425025</v>
      </c>
      <c r="AK978" s="72">
        <f>(AW978-Driver!$K$180)/(Driver!$L$180-Driver!$K$180)</f>
        <v>0.56681027743002421</v>
      </c>
      <c r="AL978" s="72">
        <f>(AX978-Driver!$K$181)/(Driver!$L$181-Driver!$K$181)</f>
        <v>0.5023082274078291</v>
      </c>
      <c r="AM978" s="72">
        <f>(AY978-Driver!$K$182)/(Driver!$L$182-Driver!$K$182)</f>
        <v>0.87898891174430072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33"/>
        <v>9.5407678741012081</v>
      </c>
      <c r="AW978" s="70">
        <f t="shared" si="534"/>
        <v>56.380899177391818</v>
      </c>
      <c r="AX978" s="70">
        <f t="shared" si="535"/>
        <v>5.5207740466704616</v>
      </c>
      <c r="AY978" s="70">
        <f>IFERROR(Driver!$K$19/Data!BH978/Data!BI978*Data!BK978*Data!BL978,"")</f>
        <v>-0.74076839124439231</v>
      </c>
      <c r="AZ978" s="70">
        <f t="shared" si="536"/>
        <v>51.600893521965752</v>
      </c>
      <c r="BA978" s="70"/>
      <c r="BB978" s="70"/>
      <c r="BC978" s="70">
        <f t="shared" si="537"/>
        <v>132.38941105085163</v>
      </c>
      <c r="BD978" s="70">
        <f t="shared" si="538"/>
        <v>11.211872531824591</v>
      </c>
      <c r="BE978" s="70">
        <f t="shared" si="539"/>
        <v>0.19217864332770773</v>
      </c>
      <c r="BF978" s="70">
        <f t="shared" si="540"/>
        <v>3.0102071474471792</v>
      </c>
      <c r="BG978" s="70">
        <f t="shared" si="541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219</v>
      </c>
      <c r="BS978" s="8" t="s">
        <v>771</v>
      </c>
      <c r="BT978" s="9" t="s">
        <v>775</v>
      </c>
      <c r="BU978" s="10">
        <v>186</v>
      </c>
      <c r="BV978" s="9" t="s">
        <v>222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305</v>
      </c>
      <c r="CU978" s="10"/>
      <c r="CV978" s="10"/>
      <c r="CW978" s="10"/>
      <c r="CX978" t="str">
        <f>INDEX('Data_Price '!AS$2:AS$1266,MATCH(Data!$DN978,'Data_Price '!$BE$2:$BE$1266,0))</f>
        <v>Rossignol Men's Blackops Escaper Flat Ski 2020-2021 | BLACK / 186</v>
      </c>
      <c r="CY978" t="str">
        <f>INDEX('Data_Price '!AT$2:AT$1266,MATCH(Data!$DN978,'Data_Price '!$BE$2:$BE$1266,0))</f>
        <v>Ski Pro  - Snow Ski &amp; Snowboard</v>
      </c>
      <c r="CZ978">
        <f>INDEX('Data_Price '!AU$2:AU$1266,MATCH(Data!$DN978,'Data_Price '!$BE$2:$BE$1266,0))</f>
        <v>399.95</v>
      </c>
      <c r="DA978" t="str">
        <f>INDEX('Data_Price '!AV$2:AV$1266,MATCH(Data!$DN978,'Data_Price '!$BE$2:$BE$1266,0))</f>
        <v>https://www.google.com/url?url=https://www.skipro.com/products/rossignol_mens_blackops_escaper_flat_ski_2020-2021%3Fvariant%3D40621833846961&amp;rct=j&amp;q=&amp;esrc=s&amp;sa=U&amp;ved=0ahUKEwiWlLu_0KP2AhURmGoFHXbeCkgQ2SkIigE&amp;usg=AOvVaw141D0J4RTFYUT90sD_3XKw</v>
      </c>
      <c r="DB978" t="str">
        <f>INDEX('Data_Price '!AW$2:AW$1266,MATCH(Data!$DN978,'Data_Price '!$BE$2:$BE$1266,0))</f>
        <v>Rossignol Blackops Escaper Skis Men's 2022</v>
      </c>
      <c r="DC978" t="str">
        <f>INDEX('Data_Price '!AX$2:AX$1266,MATCH(Data!$DN978,'Data_Price '!$BE$2:$BE$1266,0))</f>
        <v>Level Nine Sports</v>
      </c>
      <c r="DD978">
        <f>INDEX('Data_Price '!AY$2:AY$1266,MATCH(Data!$DN978,'Data_Price '!$BE$2:$BE$1266,0))</f>
        <v>479.96</v>
      </c>
      <c r="DE978" t="str">
        <f>INDEX('Data_Price '!AZ$2:AZ$1266,MATCH(Data!$DN978,'Data_Price '!$BE$2:$BE$1266,0))</f>
        <v>https://www.google.com/url?url=https://www.levelninesports.com/rossignol-blackops-escaper-skis-mens-2022/%3Fsku%3DL9852993&amp;rct=j&amp;q=&amp;esrc=s&amp;sa=U&amp;ved=0ahUKEwiWlLu_0KP2AhURmGoFHXbeCkgQsDwIgwE&amp;usg=AOvVaw3wWtLn_r3oSnvV_L23qQ7Z</v>
      </c>
      <c r="DF978" t="str">
        <f>INDEX('Data_Price '!BA$2:BA$1266,MATCH(Data!$DN978,'Data_Price '!$BE$2:$BE$1266,0))</f>
        <v>Rossignol Blackops Escaper Black-Red 186 Ski Men</v>
      </c>
      <c r="DG978" t="str">
        <f>INDEX('Data_Price '!BB$2:BB$1266,MATCH(Data!$DN978,'Data_Price '!$BE$2:$BE$1266,0))</f>
        <v>! OutdoorXL.com</v>
      </c>
      <c r="DH978">
        <f>INDEX('Data_Price '!BC$2:BC$1266,MATCH(Data!$DN978,'Data_Price '!$BE$2:$BE$1266,0))</f>
        <v>484.95</v>
      </c>
      <c r="DI978" t="str">
        <f>INDEX('Data_Price '!BD$2:BD$1266,MATCH(Data!$DN978,'Data_Price '!$BE$2:$BE$1266,0))</f>
        <v>https://www.google.com/url?url=https://www.outdoorxl.com/rossignol-blackops-escaper.html%3Fprl%3D92-1659x144-3905&amp;rct=j&amp;q=&amp;esrc=s&amp;sa=U&amp;ved=0ahUKEwiWlLu_0KP2AhURmGoFHXbeCkgQsDwIhwE&amp;usg=AOvVaw3tDSYMntG5WpYPJHsqqsXB</v>
      </c>
      <c r="DJ978" s="89" t="e">
        <f ca="1">_xll.Connector("TinyUrl.TinyUrl",DA978,0)</f>
        <v>#NAME?</v>
      </c>
      <c r="DK978" s="89" t="e">
        <f ca="1">_xll.Connector("TinyUrl.TinyUrl",DE978,0)</f>
        <v>#NAME?</v>
      </c>
      <c r="DL978" s="89" t="e">
        <f ca="1">_xll.Connector("TinyUrl.TinyUrl",DI978,0)</f>
        <v>#NAME?</v>
      </c>
      <c r="DM978" s="224" t="str">
        <f t="shared" si="542"/>
        <v>Blackops Escaper</v>
      </c>
      <c r="DN978" s="89" t="str">
        <f t="shared" si="543"/>
        <v xml:space="preserve"> RossignolBlackops Escaper186 Unisex</v>
      </c>
      <c r="DO978" s="227"/>
    </row>
    <row r="979" spans="2:119" ht="15.45" customHeight="1">
      <c r="B979" s="224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#VALUE!</v>
      </c>
      <c r="F979" s="43" t="b">
        <f>CL979&gt;Driver!$F$56</f>
        <v>0</v>
      </c>
      <c r="G979" s="43" t="b">
        <f>AND(CB979&gt;Driver!$F$55,CB979&lt;Driver!$G$55)</f>
        <v>0</v>
      </c>
      <c r="H979" s="43" t="e">
        <f t="shared" si="510"/>
        <v>#VALUE!</v>
      </c>
      <c r="I979" s="43">
        <f t="shared" si="511"/>
        <v>0</v>
      </c>
      <c r="J979" s="43" t="e">
        <f t="array" ref="J979">NOT(OR(($H$9:$H$1273=TRUE)*($I$9:$I$1273&gt;0)*($BT$9:$BT$1273=BT979)*($K$9:$K$1273&gt;K979)))</f>
        <v>#VALUE!</v>
      </c>
      <c r="K979" s="72">
        <f t="shared" si="512"/>
        <v>0.61469636247927772</v>
      </c>
      <c r="L979" s="72">
        <f t="shared" si="513"/>
        <v>0.89512206913222137</v>
      </c>
      <c r="M979" s="72">
        <f t="shared" si="514"/>
        <v>0.33427065582633408</v>
      </c>
      <c r="N979" s="72">
        <f t="shared" si="515"/>
        <v>-1.6771011193322138E-2</v>
      </c>
      <c r="O979" s="72">
        <f t="shared" si="516"/>
        <v>0.28519572377036373</v>
      </c>
      <c r="P979" s="72">
        <f t="shared" si="517"/>
        <v>0.73438725490196077</v>
      </c>
      <c r="Q979" s="72"/>
      <c r="R979" s="72"/>
      <c r="S979" s="72">
        <f t="shared" si="518"/>
        <v>0.82910236864182629</v>
      </c>
      <c r="T979" s="72">
        <f t="shared" si="519"/>
        <v>0.66354942600927291</v>
      </c>
      <c r="U979" s="72">
        <f t="shared" si="520"/>
        <v>9.9999999999999978E-2</v>
      </c>
      <c r="V979" s="72">
        <f t="shared" si="521"/>
        <v>0.60086953024400391</v>
      </c>
      <c r="W979" s="72">
        <f t="shared" si="522"/>
        <v>0.95685551492130205</v>
      </c>
      <c r="X979" s="72">
        <f t="shared" si="523"/>
        <v>0.10487793086777861</v>
      </c>
      <c r="Y979" s="72">
        <f t="shared" si="524"/>
        <v>0.66572934417366592</v>
      </c>
      <c r="Z979" s="72">
        <f t="shared" si="525"/>
        <v>1.0167710111933221</v>
      </c>
      <c r="AA979" s="72">
        <f t="shared" si="526"/>
        <v>0.71480427622963627</v>
      </c>
      <c r="AB979" s="72">
        <f t="shared" si="527"/>
        <v>0.26561274509803917</v>
      </c>
      <c r="AC979" s="72"/>
      <c r="AD979" s="72"/>
      <c r="AE979" s="72">
        <f t="shared" si="528"/>
        <v>0.17089763135817373</v>
      </c>
      <c r="AF979" s="72">
        <f t="shared" si="529"/>
        <v>0.33645057399072709</v>
      </c>
      <c r="AG979" s="72">
        <f t="shared" si="530"/>
        <v>0.9</v>
      </c>
      <c r="AH979" s="72">
        <f t="shared" si="531"/>
        <v>0.39913046975599603</v>
      </c>
      <c r="AI979" s="72">
        <f t="shared" si="532"/>
        <v>4.3144485078698003E-2</v>
      </c>
      <c r="AJ979" s="72">
        <f>(AV979-Driver!$K$179)/(Driver!$L$179-Driver!$K$179)</f>
        <v>0.13512206913222138</v>
      </c>
      <c r="AK979" s="72">
        <f>(AW979-Driver!$K$180)/(Driver!$L$180-Driver!$K$180)</f>
        <v>0.44945698129804929</v>
      </c>
      <c r="AL979" s="72">
        <f>(AX979-Driver!$K$181)/(Driver!$L$181-Driver!$K$181)</f>
        <v>0.61677101119332201</v>
      </c>
      <c r="AM979" s="72">
        <f>(AY979-Driver!$K$182)/(Driver!$L$182-Driver!$K$182)</f>
        <v>0.92880427622963624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33"/>
        <v>2.8439153439153437</v>
      </c>
      <c r="AW979" s="70">
        <f t="shared" si="534"/>
        <v>44.905137395545893</v>
      </c>
      <c r="AX979" s="70">
        <f t="shared" si="535"/>
        <v>6.5509391007398978</v>
      </c>
      <c r="AY979" s="70">
        <f>IFERROR(Driver!$K$19/Data!BH979/Data!BI979*Data!BK979*Data!BL979,"")</f>
        <v>-0.43582404324314938</v>
      </c>
      <c r="AZ979" s="70">
        <f t="shared" si="536"/>
        <v>38.790022338049141</v>
      </c>
      <c r="BA979" s="70"/>
      <c r="BB979" s="70"/>
      <c r="BC979" s="70">
        <f t="shared" si="537"/>
        <v>92.901643713982097</v>
      </c>
      <c r="BD979" s="70">
        <f t="shared" si="538"/>
        <v>40.345925337621175</v>
      </c>
      <c r="BE979" s="70">
        <f t="shared" si="539"/>
        <v>1</v>
      </c>
      <c r="BF979" s="70">
        <f t="shared" si="540"/>
        <v>9.8207332264553943E-2</v>
      </c>
      <c r="BG979" s="70">
        <f t="shared" si="541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219</v>
      </c>
      <c r="BS979" s="8" t="s">
        <v>950</v>
      </c>
      <c r="BT979" s="9" t="s">
        <v>679</v>
      </c>
      <c r="BU979" s="10">
        <v>177</v>
      </c>
      <c r="BV979" s="9" t="s">
        <v>222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307</v>
      </c>
      <c r="CU979" s="10"/>
      <c r="CV979" s="10"/>
      <c r="CW979" s="10"/>
      <c r="CX979" t="str">
        <f>INDEX('Data_Price '!AS$2:AS$1266,MATCH(Data!$DN979,'Data_Price '!$BE$2:$BE$1266,0))</f>
        <v>K2 Disruption 78C Ski Mens - Size 177 - S200603201</v>
      </c>
      <c r="CY979" t="str">
        <f>INDEX('Data_Price '!AT$2:AT$1266,MATCH(Data!$DN979,'Data_Price '!$BE$2:$BE$1266,0))</f>
        <v>Ski Country Sports</v>
      </c>
      <c r="CZ979">
        <f>INDEX('Data_Price '!AU$2:AU$1266,MATCH(Data!$DN979,'Data_Price '!$BE$2:$BE$1266,0))</f>
        <v>599.95000000000005</v>
      </c>
      <c r="DA979" t="str">
        <f>INDEX('Data_Price '!AV$2:AV$1266,MATCH(Data!$DN979,'Data_Price '!$BE$2:$BE$1266,0))</f>
        <v>https://www.google.com/url?url=http://www.skicountrysports.com/k2-ski/k2-disruption-78c-ski-mens-2625954&amp;rct=j&amp;q=&amp;esrc=s&amp;sa=U&amp;ved=0ahUKEwiZ-oTA0KP2AhVtgGoFHbo_CRoQsDwIZQ&amp;usg=AOvVaw20NgKyPC2TjCh_B1JDrpIT</v>
      </c>
      <c r="DB979">
        <f>INDEX('Data_Price '!AW$2:AW$1266,MATCH(Data!$DN979,'Data_Price '!$BE$2:$BE$1266,0))</f>
        <v>0</v>
      </c>
      <c r="DC979">
        <f>INDEX('Data_Price '!AX$2:AX$1266,MATCH(Data!$DN979,'Data_Price '!$BE$2:$BE$1266,0))</f>
        <v>0</v>
      </c>
      <c r="DD979">
        <f>INDEX('Data_Price '!AY$2:AY$1266,MATCH(Data!$DN979,'Data_Price '!$BE$2:$BE$1266,0))</f>
        <v>0</v>
      </c>
      <c r="DE979">
        <f>INDEX('Data_Price '!AZ$2:AZ$1266,MATCH(Data!$DN979,'Data_Price '!$BE$2:$BE$1266,0))</f>
        <v>0</v>
      </c>
      <c r="DF979">
        <f>INDEX('Data_Price '!BA$2:BA$1266,MATCH(Data!$DN979,'Data_Price '!$BE$2:$BE$1266,0))</f>
        <v>0</v>
      </c>
      <c r="DG979">
        <f>INDEX('Data_Price '!BB$2:BB$1266,MATCH(Data!$DN979,'Data_Price '!$BE$2:$BE$1266,0))</f>
        <v>0</v>
      </c>
      <c r="DH979">
        <f>INDEX('Data_Price '!BC$2:BC$1266,MATCH(Data!$DN979,'Data_Price '!$BE$2:$BE$1266,0))</f>
        <v>0</v>
      </c>
      <c r="DI979">
        <f>INDEX('Data_Price '!BD$2:BD$1266,MATCH(Data!$DN979,'Data_Price '!$BE$2:$BE$1266,0))</f>
        <v>0</v>
      </c>
      <c r="DJ979" s="89" t="e">
        <f ca="1">_xll.Connector("TinyUrl.TinyUrl",DA979,0)</f>
        <v>#NAME?</v>
      </c>
      <c r="DK979" s="89" t="e">
        <f ca="1">_xll.Connector("TinyUrl.TinyUrl",DE979,0)</f>
        <v>#NAME?</v>
      </c>
      <c r="DL979" s="89" t="e">
        <f ca="1">_xll.Connector("TinyUrl.TinyUrl",DI979,0)</f>
        <v>#NAME?</v>
      </c>
      <c r="DM979" s="224" t="str">
        <f t="shared" si="542"/>
        <v>Disruption 78C</v>
      </c>
      <c r="DN979" s="89" t="str">
        <f t="shared" si="543"/>
        <v xml:space="preserve"> K2Disruption 78C177 Unisex</v>
      </c>
      <c r="DO979" s="227" t="s">
        <v>1070</v>
      </c>
    </row>
    <row r="980" spans="2:119" ht="15.45" customHeight="1">
      <c r="B980" s="224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#VALUE!</v>
      </c>
      <c r="F980" s="43" t="b">
        <f>CL980&gt;Driver!$F$56</f>
        <v>0</v>
      </c>
      <c r="G980" s="43" t="b">
        <f>AND(CB980&gt;Driver!$F$55,CB980&lt;Driver!$G$55)</f>
        <v>0</v>
      </c>
      <c r="H980" s="43" t="e">
        <f t="shared" si="510"/>
        <v>#VALUE!</v>
      </c>
      <c r="I980" s="43">
        <f t="shared" si="511"/>
        <v>0</v>
      </c>
      <c r="J980" s="43" t="e">
        <f t="array" ref="J980">NOT(OR(($H$9:$H$1273=TRUE)*($I$9:$I$1273&gt;0)*($BT$9:$BT$1273=BT980)*($K$9:$K$1273&gt;K980)))</f>
        <v>#VALUE!</v>
      </c>
      <c r="K980" s="72">
        <f t="shared" si="512"/>
        <v>0.66460374799112854</v>
      </c>
      <c r="L980" s="72">
        <f t="shared" si="513"/>
        <v>0.80608814761099024</v>
      </c>
      <c r="M980" s="72">
        <f t="shared" si="514"/>
        <v>0.52311934837126683</v>
      </c>
      <c r="N980" s="72">
        <f t="shared" si="515"/>
        <v>0.34242711692910888</v>
      </c>
      <c r="O980" s="72">
        <f t="shared" si="516"/>
        <v>0.26135903275985484</v>
      </c>
      <c r="P980" s="72">
        <f t="shared" si="517"/>
        <v>0.96557189542483657</v>
      </c>
      <c r="Q980" s="72"/>
      <c r="R980" s="72"/>
      <c r="S980" s="72">
        <f t="shared" si="518"/>
        <v>0.66299838716814752</v>
      </c>
      <c r="T980" s="72">
        <f t="shared" si="519"/>
        <v>0.9440786868558253</v>
      </c>
      <c r="U980" s="72">
        <f t="shared" si="520"/>
        <v>9.9999999999999978E-2</v>
      </c>
      <c r="V980" s="72">
        <f t="shared" si="521"/>
        <v>0.63318003024876535</v>
      </c>
      <c r="W980" s="72">
        <f t="shared" si="522"/>
        <v>0.97165523156089195</v>
      </c>
      <c r="X980" s="72">
        <f t="shared" si="523"/>
        <v>0.19391185238900974</v>
      </c>
      <c r="Y980" s="72">
        <f t="shared" si="524"/>
        <v>0.47688065162873317</v>
      </c>
      <c r="Z980" s="72">
        <f t="shared" si="525"/>
        <v>0.65757288307089112</v>
      </c>
      <c r="AA980" s="72">
        <f t="shared" si="526"/>
        <v>0.73864096724014516</v>
      </c>
      <c r="AB980" s="72">
        <f t="shared" si="527"/>
        <v>3.4428104575163404E-2</v>
      </c>
      <c r="AC980" s="72"/>
      <c r="AD980" s="72"/>
      <c r="AE980" s="72">
        <f t="shared" si="528"/>
        <v>0.33700161283185248</v>
      </c>
      <c r="AF980" s="72">
        <f t="shared" si="529"/>
        <v>5.5921313144174721E-2</v>
      </c>
      <c r="AG980" s="72">
        <f t="shared" si="530"/>
        <v>0.9</v>
      </c>
      <c r="AH980" s="72">
        <f t="shared" si="531"/>
        <v>0.36681996975123471</v>
      </c>
      <c r="AI980" s="72">
        <f t="shared" si="532"/>
        <v>2.8344768439108048E-2</v>
      </c>
      <c r="AJ980" s="72">
        <f>(AV980-Driver!$K$179)/(Driver!$L$179-Driver!$K$179)</f>
        <v>4.6088147610990247E-2</v>
      </c>
      <c r="AK980" s="72">
        <f>(AW980-Driver!$K$180)/(Driver!$L$180-Driver!$K$180)</f>
        <v>0.13824992755033139</v>
      </c>
      <c r="AL980" s="72">
        <f>(AX980-Driver!$K$181)/(Driver!$L$181-Driver!$K$181)</f>
        <v>0.25757288307089105</v>
      </c>
      <c r="AM980" s="72">
        <f>(AY980-Driver!$K$182)/(Driver!$L$182-Driver!$K$182)</f>
        <v>0.95264096724014513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33"/>
        <v>0.97001763668430341</v>
      </c>
      <c r="AW980" s="70">
        <f t="shared" si="534"/>
        <v>14.472775192249765</v>
      </c>
      <c r="AX980" s="70">
        <f t="shared" si="535"/>
        <v>3.3181559476380196</v>
      </c>
      <c r="AY980" s="70">
        <f>IFERROR(Driver!$K$19/Data!BH980/Data!BI980*Data!BK980*Data!BL980,"")</f>
        <v>-0.2899079333480486</v>
      </c>
      <c r="AZ980" s="70">
        <f t="shared" si="536"/>
        <v>11.444527177959793</v>
      </c>
      <c r="BA980" s="70"/>
      <c r="BB980" s="70"/>
      <c r="BC980" s="70">
        <f t="shared" si="537"/>
        <v>6.7423537874396962</v>
      </c>
      <c r="BD980" s="70">
        <f t="shared" si="538"/>
        <v>5.621708568026742</v>
      </c>
      <c r="BE980" s="70">
        <f t="shared" si="539"/>
        <v>1</v>
      </c>
      <c r="BF980" s="70">
        <f t="shared" si="540"/>
        <v>3.7474513136928387</v>
      </c>
      <c r="BG980" s="70">
        <f t="shared" si="541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219</v>
      </c>
      <c r="BS980" s="8" t="s">
        <v>493</v>
      </c>
      <c r="BT980" s="9" t="s">
        <v>495</v>
      </c>
      <c r="BU980" s="10">
        <v>147</v>
      </c>
      <c r="BV980" s="9" t="s">
        <v>390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305</v>
      </c>
      <c r="CU980" s="10"/>
      <c r="CV980" s="10"/>
      <c r="CW980" s="10"/>
      <c r="CX980" t="str">
        <f>INDEX('Data_Price '!AS$2:AS$1266,MATCH(Data!$DN980,'Data_Price '!$BE$2:$BE$1266,0))</f>
        <v>Blizzard Black Pearl 88</v>
      </c>
      <c r="CY980" t="str">
        <f>INDEX('Data_Price '!AT$2:AT$1266,MATCH(Data!$DN980,'Data_Price '!$BE$2:$BE$1266,0))</f>
        <v>Fox Chapel Ski and Board</v>
      </c>
      <c r="CZ980">
        <f>INDEX('Data_Price '!AU$2:AU$1266,MATCH(Data!$DN980,'Data_Price '!$BE$2:$BE$1266,0))</f>
        <v>449.97</v>
      </c>
      <c r="DA980" t="str">
        <f>INDEX('Data_Price '!AV$2:AV$1266,MATCH(Data!$DN980,'Data_Price '!$BE$2:$BE$1266,0))</f>
        <v>https://www.google.com/url?url=https://www.foxchapelskiandboard.com/black-pearl-88-womens-ski-2021-2022.html%3Fsource%3Dgooglebase&amp;rct=j&amp;q=&amp;esrc=s&amp;sa=U&amp;ved=0ahUKEwiH4LLA0KP2AhW-k2oFHdU-BiwQsDwITg&amp;usg=AOvVaw1yFH1mzmh-tGX2R4DTD7Oc</v>
      </c>
      <c r="DB980" t="str">
        <f>INDEX('Data_Price '!AW$2:AW$1266,MATCH(Data!$DN980,'Data_Price '!$BE$2:$BE$1266,0))</f>
        <v>Blizzard Black Pearl 88</v>
      </c>
      <c r="DC980" t="str">
        <f>INDEX('Data_Price '!AX$2:AX$1266,MATCH(Data!$DN980,'Data_Price '!$BE$2:$BE$1266,0))</f>
        <v>Fox Chapel Ski and Board</v>
      </c>
      <c r="DD980">
        <f>INDEX('Data_Price '!AY$2:AY$1266,MATCH(Data!$DN980,'Data_Price '!$BE$2:$BE$1266,0))</f>
        <v>449.97</v>
      </c>
      <c r="DE980" t="str">
        <f>INDEX('Data_Price '!AZ$2:AZ$1266,MATCH(Data!$DN980,'Data_Price '!$BE$2:$BE$1266,0))</f>
        <v>https://www.google.com/url?q=https://www.foxchapelskiandboard.com/black-pearl-88-womens-ski-2021-2022.html%3Fsource%3Dgooglebase&amp;sa=U&amp;ved=0ahUKEwiS2-rA0KP2AhUZk2oFHWOUCIwQ2ykIGg&amp;usg=AOvVaw09scGEzUlQ0VYTGcvg8Lsh</v>
      </c>
      <c r="DF980" t="str">
        <f>INDEX('Data_Price '!BA$2:BA$1266,MATCH(Data!$DN980,'Data_Price '!$BE$2:$BE$1266,0))</f>
        <v>2022 Blizzard Black Pearl 88 ladies skis (SKI ONLY or with BINDINGS) 147</v>
      </c>
      <c r="DG980" t="str">
        <f>INDEX('Data_Price '!BB$2:BB$1266,MATCH(Data!$DN980,'Data_Price '!$BE$2:$BE$1266,0))</f>
        <v>The Pro Shop</v>
      </c>
      <c r="DH980">
        <f>INDEX('Data_Price '!BC$2:BC$1266,MATCH(Data!$DN980,'Data_Price '!$BE$2:$BE$1266,0))</f>
        <v>647</v>
      </c>
      <c r="DI980" t="str">
        <f>INDEX('Data_Price '!BD$2:BD$1266,MATCH(Data!$DN980,'Data_Price '!$BE$2:$BE$1266,0))</f>
        <v>https://www.google.com/url?url=https://proskiguy.myshopify.com/products/2021-blizzard-black-pearl-88-ladies-snow-skis-1%3Fvariant%3D33504569491544%26currency%3DUSD%26utm_medium%3Dproduct_sync%26utm_source%3Dgoogle%26utm_content%3Dsag_organic%26utm_campaign%3Dsag_organic&amp;rct=j&amp;q=&amp;esrc=s&amp;sa=U&amp;ved=0ahUKEwiH4LLA0KP2AhW-k2oFHdU-BiwQ2SkIVQ&amp;usg=AOvVaw2gqm7m3dZHURiSlGZiaxcd</v>
      </c>
      <c r="DJ980" s="89" t="e">
        <f ca="1">_xll.Connector("TinyUrl.TinyUrl",DA980,0)</f>
        <v>#NAME?</v>
      </c>
      <c r="DK980" s="89" t="e">
        <f ca="1">_xll.Connector("TinyUrl.TinyUrl",DE980,0)</f>
        <v>#NAME?</v>
      </c>
      <c r="DL980" s="89" t="e">
        <f ca="1">_xll.Connector("TinyUrl.TinyUrl",DI980,0)</f>
        <v>#NAME?</v>
      </c>
      <c r="DM980" s="224" t="str">
        <f t="shared" si="542"/>
        <v>Black Pearl 88</v>
      </c>
      <c r="DN980" s="89" t="str">
        <f t="shared" si="543"/>
        <v xml:space="preserve"> BlizzardBlack Pearl 88147 Women's</v>
      </c>
      <c r="DO980" s="227" t="s">
        <v>1040</v>
      </c>
    </row>
    <row r="981" spans="2:119" ht="15.45" customHeight="1">
      <c r="B981" s="224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#VALUE!</v>
      </c>
      <c r="F981" s="43" t="b">
        <f>CL981&gt;Driver!$F$56</f>
        <v>0</v>
      </c>
      <c r="G981" s="43" t="b">
        <f>AND(CB981&gt;Driver!$F$55,CB981&lt;Driver!$G$55)</f>
        <v>0</v>
      </c>
      <c r="H981" s="43" t="e">
        <f t="shared" si="510"/>
        <v>#VALUE!</v>
      </c>
      <c r="I981" s="43">
        <f t="shared" si="511"/>
        <v>0</v>
      </c>
      <c r="J981" s="43" t="e">
        <f t="array" ref="J981">NOT(OR(($H$9:$H$1273=TRUE)*($I$9:$I$1273&gt;0)*($BT$9:$BT$1273=BT981)*($K$9:$K$1273&gt;K981)))</f>
        <v>#VALUE!</v>
      </c>
      <c r="K981" s="72">
        <f t="shared" si="512"/>
        <v>0.60739575672965374</v>
      </c>
      <c r="L981" s="72">
        <f t="shared" si="513"/>
        <v>0.85838046893884457</v>
      </c>
      <c r="M981" s="72">
        <f t="shared" si="514"/>
        <v>0.35641104452046279</v>
      </c>
      <c r="N981" s="72">
        <f t="shared" si="515"/>
        <v>0.16788718143299808</v>
      </c>
      <c r="O981" s="72">
        <f t="shared" si="516"/>
        <v>0.26136229199767147</v>
      </c>
      <c r="P981" s="72">
        <f t="shared" si="517"/>
        <v>0.63998366013071895</v>
      </c>
      <c r="Q981" s="72"/>
      <c r="R981" s="72"/>
      <c r="S981" s="72">
        <f t="shared" si="518"/>
        <v>0.77687549703113867</v>
      </c>
      <c r="T981" s="72">
        <f t="shared" si="519"/>
        <v>0.5835321774736355</v>
      </c>
      <c r="U981" s="72">
        <f t="shared" si="520"/>
        <v>9.9999999999999978E-2</v>
      </c>
      <c r="V981" s="72">
        <f t="shared" si="521"/>
        <v>0.60676121371106917</v>
      </c>
      <c r="W981" s="72">
        <f t="shared" si="522"/>
        <v>0.96245477141868296</v>
      </c>
      <c r="X981" s="72">
        <f t="shared" si="523"/>
        <v>0.14161953106115543</v>
      </c>
      <c r="Y981" s="72">
        <f t="shared" si="524"/>
        <v>0.64358895547953721</v>
      </c>
      <c r="Z981" s="72">
        <f t="shared" si="525"/>
        <v>0.83211281856700192</v>
      </c>
      <c r="AA981" s="72">
        <f t="shared" si="526"/>
        <v>0.73863770800232853</v>
      </c>
      <c r="AB981" s="72">
        <f t="shared" si="527"/>
        <v>0.36001633986928105</v>
      </c>
      <c r="AC981" s="72"/>
      <c r="AD981" s="72"/>
      <c r="AE981" s="72">
        <f t="shared" si="528"/>
        <v>0.22312450296886133</v>
      </c>
      <c r="AF981" s="72">
        <f t="shared" si="529"/>
        <v>0.4164678225263645</v>
      </c>
      <c r="AG981" s="72">
        <f t="shared" si="530"/>
        <v>0.9</v>
      </c>
      <c r="AH981" s="72">
        <f t="shared" si="531"/>
        <v>0.39323878628893089</v>
      </c>
      <c r="AI981" s="72">
        <f t="shared" si="532"/>
        <v>3.7545228581317064E-2</v>
      </c>
      <c r="AJ981" s="72">
        <f>(AV981-Driver!$K$179)/(Driver!$L$179-Driver!$K$179)</f>
        <v>9.838046893884457E-2</v>
      </c>
      <c r="AK981" s="72">
        <f>(AW981-Driver!$K$180)/(Driver!$L$180-Driver!$K$180)</f>
        <v>0.52193860937220782</v>
      </c>
      <c r="AL981" s="72">
        <f>(AX981-Driver!$K$181)/(Driver!$L$181-Driver!$K$181)</f>
        <v>0.4321128185670019</v>
      </c>
      <c r="AM981" s="72">
        <f>(AY981-Driver!$K$182)/(Driver!$L$182-Driver!$K$182)</f>
        <v>0.9526377080023285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33"/>
        <v>2.0706145706145707</v>
      </c>
      <c r="AW981" s="70">
        <f t="shared" si="534"/>
        <v>51.992981748924606</v>
      </c>
      <c r="AX981" s="70">
        <f t="shared" si="535"/>
        <v>4.889015367103017</v>
      </c>
      <c r="AY981" s="70">
        <f>IFERROR(Driver!$K$19/Data!BH981/Data!BI981*Data!BK981*Data!BL981,"")</f>
        <v>-0.28992788474580067</v>
      </c>
      <c r="AZ981" s="70">
        <f t="shared" si="536"/>
        <v>47.393894266567386</v>
      </c>
      <c r="BA981" s="70"/>
      <c r="BB981" s="70"/>
      <c r="BC981" s="70">
        <f t="shared" si="537"/>
        <v>65.81120233419739</v>
      </c>
      <c r="BD981" s="70">
        <f t="shared" si="538"/>
        <v>47.427310050850366</v>
      </c>
      <c r="BE981" s="70">
        <f t="shared" si="539"/>
        <v>1</v>
      </c>
      <c r="BF981" s="70">
        <f t="shared" si="540"/>
        <v>0.76363158845061641</v>
      </c>
      <c r="BG981" s="70">
        <f t="shared" si="541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219</v>
      </c>
      <c r="BS981" s="8" t="s">
        <v>764</v>
      </c>
      <c r="BT981" s="9" t="s">
        <v>767</v>
      </c>
      <c r="BU981" s="10">
        <v>171</v>
      </c>
      <c r="BV981" s="9" t="s">
        <v>222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307</v>
      </c>
      <c r="CU981" s="10"/>
      <c r="CV981" s="10"/>
      <c r="CW981" s="10"/>
      <c r="CX981">
        <f>INDEX('Data_Price '!AS$2:AS$1266,MATCH(Data!$DN981,'Data_Price '!$BE$2:$BE$1266,0))</f>
        <v>0</v>
      </c>
      <c r="CY981">
        <f>INDEX('Data_Price '!AT$2:AT$1266,MATCH(Data!$DN981,'Data_Price '!$BE$2:$BE$1266,0))</f>
        <v>0</v>
      </c>
      <c r="CZ981">
        <f>INDEX('Data_Price '!AU$2:AU$1266,MATCH(Data!$DN981,'Data_Price '!$BE$2:$BE$1266,0))</f>
        <v>0</v>
      </c>
      <c r="DA981">
        <f>INDEX('Data_Price '!AV$2:AV$1266,MATCH(Data!$DN981,'Data_Price '!$BE$2:$BE$1266,0))</f>
        <v>0</v>
      </c>
      <c r="DB981">
        <f>INDEX('Data_Price '!AW$2:AW$1266,MATCH(Data!$DN981,'Data_Price '!$BE$2:$BE$1266,0))</f>
        <v>0</v>
      </c>
      <c r="DC981">
        <f>INDEX('Data_Price '!AX$2:AX$1266,MATCH(Data!$DN981,'Data_Price '!$BE$2:$BE$1266,0))</f>
        <v>0</v>
      </c>
      <c r="DD981">
        <f>INDEX('Data_Price '!AY$2:AY$1266,MATCH(Data!$DN981,'Data_Price '!$BE$2:$BE$1266,0))</f>
        <v>0</v>
      </c>
      <c r="DE981">
        <f>INDEX('Data_Price '!AZ$2:AZ$1266,MATCH(Data!$DN981,'Data_Price '!$BE$2:$BE$1266,0))</f>
        <v>0</v>
      </c>
      <c r="DF981">
        <f>INDEX('Data_Price '!BA$2:BA$1266,MATCH(Data!$DN981,'Data_Price '!$BE$2:$BE$1266,0))</f>
        <v>0</v>
      </c>
      <c r="DG981">
        <f>INDEX('Data_Price '!BB$2:BB$1266,MATCH(Data!$DN981,'Data_Price '!$BE$2:$BE$1266,0))</f>
        <v>0</v>
      </c>
      <c r="DH981">
        <f>INDEX('Data_Price '!BC$2:BC$1266,MATCH(Data!$DN981,'Data_Price '!$BE$2:$BE$1266,0))</f>
        <v>0</v>
      </c>
      <c r="DI981">
        <f>INDEX('Data_Price '!BD$2:BD$1266,MATCH(Data!$DN981,'Data_Price '!$BE$2:$BE$1266,0))</f>
        <v>0</v>
      </c>
      <c r="DJ981" s="89" t="e">
        <f ca="1">_xll.Connector("TinyUrl.TinyUrl",DA981,0)</f>
        <v>#NAME?</v>
      </c>
      <c r="DK981" s="89" t="e">
        <f ca="1">_xll.Connector("TinyUrl.TinyUrl",DE981,0)</f>
        <v>#NAME?</v>
      </c>
      <c r="DL981" s="89" t="e">
        <f ca="1">_xll.Connector("TinyUrl.TinyUrl",DI981,0)</f>
        <v>#NAME?</v>
      </c>
      <c r="DM981" s="224" t="str">
        <f t="shared" si="542"/>
        <v>Le Condor Ti</v>
      </c>
      <c r="DN981" s="89" t="str">
        <f t="shared" si="543"/>
        <v xml:space="preserve"> RaccoonLe Condor Ti171 Unisex</v>
      </c>
      <c r="DO981" s="227"/>
    </row>
    <row r="982" spans="2:119" ht="15.45" customHeight="1">
      <c r="B982" s="224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#VALUE!</v>
      </c>
      <c r="F982" s="43" t="b">
        <f>CL982&gt;Driver!$F$56</f>
        <v>0</v>
      </c>
      <c r="G982" s="43" t="b">
        <f>AND(CB982&gt;Driver!$F$55,CB982&lt;Driver!$G$55)</f>
        <v>0</v>
      </c>
      <c r="H982" s="43" t="e">
        <f t="shared" si="510"/>
        <v>#VALUE!</v>
      </c>
      <c r="I982" s="43">
        <f t="shared" si="511"/>
        <v>0</v>
      </c>
      <c r="J982" s="43" t="e">
        <f t="array" ref="J982">NOT(OR(($H$9:$H$1273=TRUE)*($I$9:$I$1273&gt;0)*($BT$9:$BT$1273=BT982)*($K$9:$K$1273&gt;K982)))</f>
        <v>#VALUE!</v>
      </c>
      <c r="K982" s="72">
        <f t="shared" si="512"/>
        <v>0.61324668840304564</v>
      </c>
      <c r="L982" s="72">
        <f t="shared" si="513"/>
        <v>0.88467005076142136</v>
      </c>
      <c r="M982" s="72">
        <f t="shared" si="514"/>
        <v>0.34182332604466981</v>
      </c>
      <c r="N982" s="72">
        <f t="shared" si="515"/>
        <v>0.17737304749256932</v>
      </c>
      <c r="O982" s="72">
        <f t="shared" si="516"/>
        <v>0.34549072149111315</v>
      </c>
      <c r="P982" s="72">
        <f t="shared" si="517"/>
        <v>0.50260620915032683</v>
      </c>
      <c r="Q982" s="72"/>
      <c r="R982" s="72"/>
      <c r="S982" s="72">
        <f t="shared" si="518"/>
        <v>0.88378790144037345</v>
      </c>
      <c r="T982" s="72">
        <f t="shared" si="519"/>
        <v>0.94900331601625698</v>
      </c>
      <c r="U982" s="72">
        <f t="shared" si="520"/>
        <v>0.96468838254943889</v>
      </c>
      <c r="V982" s="72">
        <f t="shared" si="521"/>
        <v>0.64314461621598706</v>
      </c>
      <c r="W982" s="72">
        <f t="shared" si="522"/>
        <v>0.97871530128639128</v>
      </c>
      <c r="X982" s="72">
        <f t="shared" si="523"/>
        <v>0.11532994923857864</v>
      </c>
      <c r="Y982" s="72">
        <f t="shared" si="524"/>
        <v>0.65817667395533019</v>
      </c>
      <c r="Z982" s="72">
        <f t="shared" si="525"/>
        <v>0.82262695250743068</v>
      </c>
      <c r="AA982" s="72">
        <f t="shared" si="526"/>
        <v>0.65450927850888685</v>
      </c>
      <c r="AB982" s="72">
        <f t="shared" si="527"/>
        <v>0.49739379084967317</v>
      </c>
      <c r="AC982" s="72"/>
      <c r="AD982" s="72"/>
      <c r="AE982" s="72">
        <f t="shared" si="528"/>
        <v>0.11621209855962655</v>
      </c>
      <c r="AF982" s="72">
        <f t="shared" si="529"/>
        <v>5.099668398374297E-2</v>
      </c>
      <c r="AG982" s="72">
        <f t="shared" si="530"/>
        <v>3.5311617450561078E-2</v>
      </c>
      <c r="AH982" s="72">
        <f t="shared" si="531"/>
        <v>0.35685538378401288</v>
      </c>
      <c r="AI982" s="72">
        <f t="shared" si="532"/>
        <v>2.128469871360867E-2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0.64383591692548248</v>
      </c>
      <c r="AL982" s="72">
        <f>(AX982-Driver!$K$181)/(Driver!$L$181-Driver!$K$181)</f>
        <v>0.42262695250743065</v>
      </c>
      <c r="AM982" s="72">
        <f>(AY982-Driver!$K$182)/(Driver!$L$182-Driver!$K$182)</f>
        <v>0.86850927850888682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33"/>
        <v>7.4786324786324778</v>
      </c>
      <c r="AW982" s="70">
        <f t="shared" si="534"/>
        <v>63.913094003433692</v>
      </c>
      <c r="AX982" s="70">
        <f t="shared" si="535"/>
        <v>4.8036425725668757</v>
      </c>
      <c r="AY982" s="70">
        <f>IFERROR(Driver!$K$19/Data!BH982/Data!BI982*Data!BK982*Data!BL982,"")</f>
        <v>-0.80491938074896918</v>
      </c>
      <c r="AZ982" s="70">
        <f t="shared" si="536"/>
        <v>59.914370811615782</v>
      </c>
      <c r="BA982" s="70"/>
      <c r="BB982" s="70"/>
      <c r="BC982" s="70">
        <f t="shared" si="537"/>
        <v>121.26740974424486</v>
      </c>
      <c r="BD982" s="70">
        <f t="shared" si="538"/>
        <v>6.0575295227984203</v>
      </c>
      <c r="BE982" s="70">
        <f t="shared" si="539"/>
        <v>0.13546586812552558</v>
      </c>
      <c r="BF982" s="70">
        <f t="shared" si="540"/>
        <v>4.8728812935121102</v>
      </c>
      <c r="BG982" s="70">
        <f t="shared" si="541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219</v>
      </c>
      <c r="BS982" s="8" t="s">
        <v>438</v>
      </c>
      <c r="BT982" s="9" t="s">
        <v>454</v>
      </c>
      <c r="BU982" s="10">
        <v>180</v>
      </c>
      <c r="BV982" s="9" t="s">
        <v>222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305</v>
      </c>
      <c r="CU982" s="9" t="s">
        <v>302</v>
      </c>
      <c r="CV982" s="10"/>
      <c r="CW982" s="10"/>
      <c r="CX982" t="str">
        <f>INDEX('Data_Price '!AS$2:AS$1266,MATCH(Data!$DN982,'Data_Price '!$BE$2:$BE$1266,0))</f>
        <v>Atomic Maverick 100 Ti Skis 2022</v>
      </c>
      <c r="CY982" t="str">
        <f>INDEX('Data_Price '!AT$2:AT$1266,MATCH(Data!$DN982,'Data_Price '!$BE$2:$BE$1266,0))</f>
        <v>Skirack</v>
      </c>
      <c r="CZ982">
        <f>INDEX('Data_Price '!AU$2:AU$1266,MATCH(Data!$DN982,'Data_Price '!$BE$2:$BE$1266,0))</f>
        <v>599.96</v>
      </c>
      <c r="DA982" t="str">
        <f>INDEX('Data_Price '!AV$2:AV$1266,MATCH(Data!$DN982,'Data_Price '!$BE$2:$BE$1266,0))</f>
        <v>https://www.google.com/url?q=https://www.skirack.com/atomic-maverick-100-ti-skis-13145646%3Ffee%3D7%26fep%3D301586%26utm_source%3Dgoogle_shopping%26utm_medium%3Dcpc%26utm_campaign%3Dproduct&amp;sa=U&amp;ved=0ahUKEwiDpdbB0KP2AhVRlWoFHWPdCYIQ2ykIGQ&amp;usg=AOvVaw38001g5cf_1IEom0wirAYf</v>
      </c>
      <c r="DB982" t="str">
        <f>INDEX('Data_Price '!AW$2:AW$1266,MATCH(Data!$DN982,'Data_Price '!$BE$2:$BE$1266,0))</f>
        <v>Atomic Maverick 100 Ti Skis 2022</v>
      </c>
      <c r="DC982" t="str">
        <f>INDEX('Data_Price '!AX$2:AX$1266,MATCH(Data!$DN982,'Data_Price '!$BE$2:$BE$1266,0))</f>
        <v>SkiEssentials.com</v>
      </c>
      <c r="DD982">
        <f>INDEX('Data_Price '!AY$2:AY$1266,MATCH(Data!$DN982,'Data_Price '!$BE$2:$BE$1266,0))</f>
        <v>599.99</v>
      </c>
      <c r="DE982" t="str">
        <f>INDEX('Data_Price '!AZ$2:AZ$1266,MATCH(Data!$DN982,'Data_Price '!$BE$2:$BE$1266,0))</f>
        <v>https://www.google.com/url?url=https://www.skiessentials.com/2022-atomic-maverick-100-ti-skis.html&amp;rct=j&amp;q=&amp;esrc=s&amp;sa=U&amp;ved=0ahUKEwiGg6fB0KP2AhX_mmoFHWquB3QQsDwIWQ&amp;usg=AOvVaw0ZrHi83wSQIEGlCO1jVotp</v>
      </c>
      <c r="DF982" t="str">
        <f>INDEX('Data_Price '!BA$2:BA$1266,MATCH(Data!$DN982,'Data_Price '!$BE$2:$BE$1266,0))</f>
        <v>Atomic Maverick 100 Ti Skis 2022</v>
      </c>
      <c r="DG982" t="str">
        <f>INDEX('Data_Price '!BB$2:BB$1266,MATCH(Data!$DN982,'Data_Price '!$BE$2:$BE$1266,0))</f>
        <v>SkiEssentials.com</v>
      </c>
      <c r="DH982">
        <f>INDEX('Data_Price '!BC$2:BC$1266,MATCH(Data!$DN982,'Data_Price '!$BE$2:$BE$1266,0))</f>
        <v>599.99</v>
      </c>
      <c r="DI982" t="str">
        <f>INDEX('Data_Price '!BD$2:BD$1266,MATCH(Data!$DN982,'Data_Price '!$BE$2:$BE$1266,0))</f>
        <v>https://www.google.com/url?q=https://www.skiessentials.com/2022-atomic-maverick-100-ti-skis.html&amp;sa=U&amp;ved=0ahUKEwiDpdbB0KP2AhVRlWoFHWPdCYIQ2ykIFw&amp;usg=AOvVaw3LOllg8c9XwrD2Wrqwz4FK</v>
      </c>
      <c r="DJ982" s="89" t="e">
        <f ca="1">_xll.Connector("TinyUrl.TinyUrl",DA982,0)</f>
        <v>#NAME?</v>
      </c>
      <c r="DK982" s="89" t="e">
        <f ca="1">_xll.Connector("TinyUrl.TinyUrl",DE982,0)</f>
        <v>#NAME?</v>
      </c>
      <c r="DL982" s="89" t="e">
        <f ca="1">_xll.Connector("TinyUrl.TinyUrl",DI982,0)</f>
        <v>#NAME?</v>
      </c>
      <c r="DM982" s="224" t="str">
        <f t="shared" si="542"/>
        <v>Maverick 100 Ti</v>
      </c>
      <c r="DN982" s="89" t="str">
        <f t="shared" si="543"/>
        <v xml:space="preserve"> AtomicMaverick 100 Ti180 Unisex</v>
      </c>
      <c r="DO982" s="227" t="s">
        <v>1113</v>
      </c>
    </row>
    <row r="983" spans="2:119" ht="15.45" customHeight="1">
      <c r="B983" s="224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#VALUE!</v>
      </c>
      <c r="F983" s="43" t="b">
        <f>CL983&gt;Driver!$F$56</f>
        <v>0</v>
      </c>
      <c r="G983" s="43" t="b">
        <f>AND(CB983&gt;Driver!$F$55,CB983&lt;Driver!$G$55)</f>
        <v>0</v>
      </c>
      <c r="H983" s="43" t="e">
        <f t="shared" si="510"/>
        <v>#VALUE!</v>
      </c>
      <c r="I983" s="43">
        <f t="shared" si="511"/>
        <v>0</v>
      </c>
      <c r="J983" s="43" t="e">
        <f t="array" ref="J983">NOT(OR(($H$9:$H$1273=TRUE)*($I$9:$I$1273&gt;0)*($BT$9:$BT$1273=BT983)*($K$9:$K$1273&gt;K983)))</f>
        <v>#VALUE!</v>
      </c>
      <c r="K983" s="72">
        <f t="shared" si="512"/>
        <v>0.70023989736126391</v>
      </c>
      <c r="L983" s="72">
        <f t="shared" si="513"/>
        <v>0.84581097413584727</v>
      </c>
      <c r="M983" s="72">
        <f t="shared" si="514"/>
        <v>0.55466882058668054</v>
      </c>
      <c r="N983" s="72">
        <f t="shared" si="515"/>
        <v>0.37278188831973691</v>
      </c>
      <c r="O983" s="72">
        <f t="shared" si="516"/>
        <v>0.31266248193703672</v>
      </c>
      <c r="P983" s="72">
        <f t="shared" si="517"/>
        <v>0.97856209150326801</v>
      </c>
      <c r="Q983" s="72"/>
      <c r="R983" s="72"/>
      <c r="S983" s="72">
        <f t="shared" si="518"/>
        <v>0.69704454525612836</v>
      </c>
      <c r="T983" s="72">
        <f t="shared" si="519"/>
        <v>0.94140598899404071</v>
      </c>
      <c r="U983" s="72">
        <f t="shared" si="520"/>
        <v>0.91456454683161292</v>
      </c>
      <c r="V983" s="72">
        <f t="shared" si="521"/>
        <v>0.63837252402237765</v>
      </c>
      <c r="W983" s="72">
        <f t="shared" si="522"/>
        <v>0.98747268658681064</v>
      </c>
      <c r="X983" s="72">
        <f t="shared" si="523"/>
        <v>0.15418902586415278</v>
      </c>
      <c r="Y983" s="72">
        <f t="shared" si="524"/>
        <v>0.44533117941331946</v>
      </c>
      <c r="Z983" s="72">
        <f t="shared" si="525"/>
        <v>0.62721811168026309</v>
      </c>
      <c r="AA983" s="72">
        <f t="shared" si="526"/>
        <v>0.68733751806296328</v>
      </c>
      <c r="AB983" s="72">
        <f t="shared" si="527"/>
        <v>2.143790849673205E-2</v>
      </c>
      <c r="AC983" s="72"/>
      <c r="AD983" s="72"/>
      <c r="AE983" s="72">
        <f t="shared" si="528"/>
        <v>0.30295545474387164</v>
      </c>
      <c r="AF983" s="72">
        <f t="shared" si="529"/>
        <v>5.8594011005959283E-2</v>
      </c>
      <c r="AG983" s="72">
        <f t="shared" si="530"/>
        <v>8.5435453168387077E-2</v>
      </c>
      <c r="AH983" s="72">
        <f t="shared" si="531"/>
        <v>0.36162747597762235</v>
      </c>
      <c r="AI983" s="72">
        <f t="shared" si="532"/>
        <v>1.2527313413189411E-2</v>
      </c>
      <c r="AJ983" s="72">
        <f>(AV983-Driver!$K$179)/(Driver!$L$179-Driver!$K$179)</f>
        <v>8.5810974135847221E-2</v>
      </c>
      <c r="AK983" s="72">
        <f>(AW983-Driver!$K$180)/(Driver!$L$180-Driver!$K$180)</f>
        <v>0.14435158723843769</v>
      </c>
      <c r="AL983" s="72">
        <f>(AX983-Driver!$K$181)/(Driver!$L$181-Driver!$K$181)</f>
        <v>0.22721811168026307</v>
      </c>
      <c r="AM983" s="72">
        <f>(AY983-Driver!$K$182)/(Driver!$L$182-Driver!$K$182)</f>
        <v>0.90133751806296325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33"/>
        <v>1.806064306064306</v>
      </c>
      <c r="AW983" s="70">
        <f t="shared" si="534"/>
        <v>15.069445208027206</v>
      </c>
      <c r="AX983" s="70">
        <f t="shared" si="535"/>
        <v>3.0449630051223675</v>
      </c>
      <c r="AY983" s="70">
        <f>IFERROR(Driver!$K$19/Data!BH983/Data!BI983*Data!BK983*Data!BL983,"")</f>
        <v>-0.60396157967148456</v>
      </c>
      <c r="AZ983" s="70">
        <f t="shared" si="536"/>
        <v>12.628443782576323</v>
      </c>
      <c r="BA983" s="70"/>
      <c r="BB983" s="70"/>
      <c r="BC983" s="70">
        <f t="shared" si="537"/>
        <v>24.402332672726491</v>
      </c>
      <c r="BD983" s="70">
        <f t="shared" si="538"/>
        <v>5.3851795429991913</v>
      </c>
      <c r="BE983" s="70">
        <f t="shared" si="539"/>
        <v>0.18558076231522733</v>
      </c>
      <c r="BF983" s="70">
        <f t="shared" si="540"/>
        <v>4.333907006089011</v>
      </c>
      <c r="BG983" s="70">
        <f t="shared" si="541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219</v>
      </c>
      <c r="BS983" s="8" t="s">
        <v>855</v>
      </c>
      <c r="BT983" s="9" t="s">
        <v>895</v>
      </c>
      <c r="BU983" s="10">
        <v>168</v>
      </c>
      <c r="BV983" s="9" t="s">
        <v>390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306</v>
      </c>
      <c r="CU983" s="9" t="s">
        <v>302</v>
      </c>
      <c r="CV983" s="10"/>
      <c r="CW983" s="10"/>
      <c r="CX983" t="e">
        <f>INDEX('Data_Price '!AS$2:AS$1266,MATCH(Data!$DN983,'Data_Price '!$BE$2:$BE$1266,0))</f>
        <v>#N/A</v>
      </c>
      <c r="CY983" t="e">
        <f>INDEX('Data_Price '!AT$2:AT$1266,MATCH(Data!$DN983,'Data_Price '!$BE$2:$BE$1266,0))</f>
        <v>#N/A</v>
      </c>
      <c r="CZ983" t="e">
        <f>INDEX('Data_Price '!AU$2:AU$1266,MATCH(Data!$DN983,'Data_Price '!$BE$2:$BE$1266,0))</f>
        <v>#N/A</v>
      </c>
      <c r="DA983" t="e">
        <f>INDEX('Data_Price '!AV$2:AV$1266,MATCH(Data!$DN983,'Data_Price '!$BE$2:$BE$1266,0))</f>
        <v>#N/A</v>
      </c>
      <c r="DB983" t="e">
        <f>INDEX('Data_Price '!AW$2:AW$1266,MATCH(Data!$DN983,'Data_Price '!$BE$2:$BE$1266,0))</f>
        <v>#N/A</v>
      </c>
      <c r="DC983" t="e">
        <f>INDEX('Data_Price '!AX$2:AX$1266,MATCH(Data!$DN983,'Data_Price '!$BE$2:$BE$1266,0))</f>
        <v>#N/A</v>
      </c>
      <c r="DD983" t="e">
        <f>INDEX('Data_Price '!AY$2:AY$1266,MATCH(Data!$DN983,'Data_Price '!$BE$2:$BE$1266,0))</f>
        <v>#N/A</v>
      </c>
      <c r="DE983" t="e">
        <f>INDEX('Data_Price '!AZ$2:AZ$1266,MATCH(Data!$DN983,'Data_Price '!$BE$2:$BE$1266,0))</f>
        <v>#N/A</v>
      </c>
      <c r="DF983" t="e">
        <f>INDEX('Data_Price '!BA$2:BA$1266,MATCH(Data!$DN983,'Data_Price '!$BE$2:$BE$1266,0))</f>
        <v>#N/A</v>
      </c>
      <c r="DG983" t="e">
        <f>INDEX('Data_Price '!BB$2:BB$1266,MATCH(Data!$DN983,'Data_Price '!$BE$2:$BE$1266,0))</f>
        <v>#N/A</v>
      </c>
      <c r="DH983" t="e">
        <f>INDEX('Data_Price '!BC$2:BC$1266,MATCH(Data!$DN983,'Data_Price '!$BE$2:$BE$1266,0))</f>
        <v>#N/A</v>
      </c>
      <c r="DI983" t="e">
        <f>INDEX('Data_Price '!BD$2:BD$1266,MATCH(Data!$DN983,'Data_Price '!$BE$2:$BE$1266,0))</f>
        <v>#N/A</v>
      </c>
      <c r="DJ983" s="89" t="e">
        <f ca="1">_xll.Connector("TinyUrl.TinyUrl",DA983,0)</f>
        <v>#NAME?</v>
      </c>
      <c r="DK983" s="89" t="e">
        <f ca="1">_xll.Connector("TinyUrl.TinyUrl",DE983,0)</f>
        <v>#NAME?</v>
      </c>
      <c r="DL983" s="89" t="e">
        <f ca="1">_xll.Connector("TinyUrl.TinyUrl",DI983,0)</f>
        <v>#NAME?</v>
      </c>
      <c r="DM983" s="224" t="str">
        <f t="shared" si="542"/>
        <v>Yumi 80</v>
      </c>
      <c r="DN983" s="89" t="str">
        <f t="shared" si="543"/>
        <v xml:space="preserve"> VölklYumi 80168 Women's</v>
      </c>
      <c r="DO983" s="227"/>
    </row>
    <row r="984" spans="2:119" ht="15.45" customHeight="1">
      <c r="B984" s="224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#VALUE!</v>
      </c>
      <c r="F984" s="43" t="b">
        <f>CL984&gt;Driver!$F$56</f>
        <v>0</v>
      </c>
      <c r="G984" s="43" t="b">
        <f>AND(CB984&gt;Driver!$F$55,CB984&lt;Driver!$G$55)</f>
        <v>0</v>
      </c>
      <c r="H984" s="43" t="e">
        <f t="shared" si="510"/>
        <v>#VALUE!</v>
      </c>
      <c r="I984" s="43">
        <f t="shared" si="511"/>
        <v>0</v>
      </c>
      <c r="J984" s="43" t="e">
        <f t="array" ref="J984">NOT(OR(($H$9:$H$1273=TRUE)*($I$9:$I$1273&gt;0)*($BT$9:$BT$1273=BT984)*($K$9:$K$1273&gt;K984)))</f>
        <v>#VALUE!</v>
      </c>
      <c r="K984" s="72">
        <f t="shared" si="512"/>
        <v>0.67969367155811833</v>
      </c>
      <c r="L984" s="72">
        <f t="shared" si="513"/>
        <v>0.99618403029570546</v>
      </c>
      <c r="M984" s="72">
        <f t="shared" si="514"/>
        <v>0.3632033128205312</v>
      </c>
      <c r="N984" s="72">
        <f t="shared" si="515"/>
        <v>0.15776892430278888</v>
      </c>
      <c r="O984" s="72">
        <f t="shared" si="516"/>
        <v>0.34463513180586347</v>
      </c>
      <c r="P984" s="72">
        <f t="shared" si="517"/>
        <v>0.58720588235294136</v>
      </c>
      <c r="Q984" s="72"/>
      <c r="R984" s="72"/>
      <c r="S984" s="72">
        <f t="shared" si="518"/>
        <v>0.9282173720702922</v>
      </c>
      <c r="T984" s="72">
        <f t="shared" si="519"/>
        <v>0.91036761936490818</v>
      </c>
      <c r="U984" s="72">
        <f t="shared" si="520"/>
        <v>0.99469358234235328</v>
      </c>
      <c r="V984" s="72">
        <f t="shared" si="521"/>
        <v>0.64359796480513176</v>
      </c>
      <c r="W984" s="72">
        <f t="shared" si="522"/>
        <v>0.98921284109149277</v>
      </c>
      <c r="X984" s="72">
        <f t="shared" si="523"/>
        <v>3.8159697042945417E-3</v>
      </c>
      <c r="Y984" s="72">
        <f t="shared" si="524"/>
        <v>0.6367966871794688</v>
      </c>
      <c r="Z984" s="72">
        <f t="shared" si="525"/>
        <v>0.84223107569721112</v>
      </c>
      <c r="AA984" s="72">
        <f t="shared" si="526"/>
        <v>0.65536486819413653</v>
      </c>
      <c r="AB984" s="72">
        <f t="shared" si="527"/>
        <v>0.41279411764705864</v>
      </c>
      <c r="AC984" s="72"/>
      <c r="AD984" s="72"/>
      <c r="AE984" s="72">
        <f t="shared" si="528"/>
        <v>7.1782627929707798E-2</v>
      </c>
      <c r="AF984" s="72">
        <f t="shared" si="529"/>
        <v>8.9632380635091879E-2</v>
      </c>
      <c r="AG984" s="72">
        <f t="shared" si="530"/>
        <v>5.3064176576467642E-3</v>
      </c>
      <c r="AH984" s="72">
        <f t="shared" si="531"/>
        <v>0.35640203519486829</v>
      </c>
      <c r="AI984" s="72">
        <f t="shared" si="532"/>
        <v>1.0787158908507233E-2</v>
      </c>
      <c r="AJ984" s="72">
        <f>(AV984-Driver!$K$179)/(Driver!$L$179-Driver!$K$179)</f>
        <v>0.24381596970429453</v>
      </c>
      <c r="AK984" s="72">
        <f>(AW984-Driver!$K$180)/(Driver!$L$180-Driver!$K$180)</f>
        <v>0.56684626806133209</v>
      </c>
      <c r="AL984" s="72">
        <f>(AX984-Driver!$K$181)/(Driver!$L$181-Driver!$K$181)</f>
        <v>0.44223107569721115</v>
      </c>
      <c r="AM984" s="72">
        <f>(AY984-Driver!$K$182)/(Driver!$L$182-Driver!$K$182)</f>
        <v>0.8693648681941365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33"/>
        <v>5.1315967982634643</v>
      </c>
      <c r="AW984" s="70">
        <f t="shared" si="534"/>
        <v>56.384418634662133</v>
      </c>
      <c r="AX984" s="70">
        <f t="shared" si="535"/>
        <v>4.9800796812749004</v>
      </c>
      <c r="AY984" s="70">
        <f>IFERROR(Driver!$K$19/Data!BH984/Data!BI984*Data!BK984*Data!BL984,"")</f>
        <v>-0.79968189545862567</v>
      </c>
      <c r="AZ984" s="70">
        <f t="shared" si="536"/>
        <v>52.204020848845857</v>
      </c>
      <c r="BA984" s="70"/>
      <c r="BB984" s="70"/>
      <c r="BC984" s="70">
        <f t="shared" si="537"/>
        <v>144.31328502865259</v>
      </c>
      <c r="BD984" s="70">
        <f t="shared" si="538"/>
        <v>2.6383388275576118</v>
      </c>
      <c r="BE984" s="70">
        <f t="shared" si="539"/>
        <v>9.4855078817605604E-2</v>
      </c>
      <c r="BF984" s="70">
        <f t="shared" si="540"/>
        <v>4.9240838317018936</v>
      </c>
      <c r="BG984" s="70">
        <f t="shared" si="541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219</v>
      </c>
      <c r="BS984" s="8" t="s">
        <v>855</v>
      </c>
      <c r="BT984" s="9" t="s">
        <v>881</v>
      </c>
      <c r="BU984" s="10">
        <v>186</v>
      </c>
      <c r="BV984" s="9" t="s">
        <v>222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305</v>
      </c>
      <c r="CU984" s="9" t="s">
        <v>302</v>
      </c>
      <c r="CV984" s="10"/>
      <c r="CW984" s="10"/>
      <c r="CX984" t="e">
        <f>INDEX('Data_Price '!AS$2:AS$1266,MATCH(Data!$DN984,'Data_Price '!$BE$2:$BE$1266,0))</f>
        <v>#N/A</v>
      </c>
      <c r="CY984" t="e">
        <f>INDEX('Data_Price '!AT$2:AT$1266,MATCH(Data!$DN984,'Data_Price '!$BE$2:$BE$1266,0))</f>
        <v>#N/A</v>
      </c>
      <c r="CZ984" t="e">
        <f>INDEX('Data_Price '!AU$2:AU$1266,MATCH(Data!$DN984,'Data_Price '!$BE$2:$BE$1266,0))</f>
        <v>#N/A</v>
      </c>
      <c r="DA984" t="e">
        <f>INDEX('Data_Price '!AV$2:AV$1266,MATCH(Data!$DN984,'Data_Price '!$BE$2:$BE$1266,0))</f>
        <v>#N/A</v>
      </c>
      <c r="DB984" t="e">
        <f>INDEX('Data_Price '!AW$2:AW$1266,MATCH(Data!$DN984,'Data_Price '!$BE$2:$BE$1266,0))</f>
        <v>#N/A</v>
      </c>
      <c r="DC984" t="e">
        <f>INDEX('Data_Price '!AX$2:AX$1266,MATCH(Data!$DN984,'Data_Price '!$BE$2:$BE$1266,0))</f>
        <v>#N/A</v>
      </c>
      <c r="DD984" t="e">
        <f>INDEX('Data_Price '!AY$2:AY$1266,MATCH(Data!$DN984,'Data_Price '!$BE$2:$BE$1266,0))</f>
        <v>#N/A</v>
      </c>
      <c r="DE984" t="e">
        <f>INDEX('Data_Price '!AZ$2:AZ$1266,MATCH(Data!$DN984,'Data_Price '!$BE$2:$BE$1266,0))</f>
        <v>#N/A</v>
      </c>
      <c r="DF984" t="e">
        <f>INDEX('Data_Price '!BA$2:BA$1266,MATCH(Data!$DN984,'Data_Price '!$BE$2:$BE$1266,0))</f>
        <v>#N/A</v>
      </c>
      <c r="DG984" t="e">
        <f>INDEX('Data_Price '!BB$2:BB$1266,MATCH(Data!$DN984,'Data_Price '!$BE$2:$BE$1266,0))</f>
        <v>#N/A</v>
      </c>
      <c r="DH984" t="e">
        <f>INDEX('Data_Price '!BC$2:BC$1266,MATCH(Data!$DN984,'Data_Price '!$BE$2:$BE$1266,0))</f>
        <v>#N/A</v>
      </c>
      <c r="DI984" t="e">
        <f>INDEX('Data_Price '!BD$2:BD$1266,MATCH(Data!$DN984,'Data_Price '!$BE$2:$BE$1266,0))</f>
        <v>#N/A</v>
      </c>
      <c r="DJ984" s="89" t="e">
        <f ca="1">_xll.Connector("TinyUrl.TinyUrl",DA984,0)</f>
        <v>#NAME?</v>
      </c>
      <c r="DK984" s="89" t="e">
        <f ca="1">_xll.Connector("TinyUrl.TinyUrl",DE984,0)</f>
        <v>#NAME?</v>
      </c>
      <c r="DL984" s="89" t="e">
        <f ca="1">_xll.Connector("TinyUrl.TinyUrl",DI984,0)</f>
        <v>#NAME?</v>
      </c>
      <c r="DM984" s="224" t="str">
        <f t="shared" si="542"/>
        <v>Mantra V.Werks</v>
      </c>
      <c r="DN984" s="89" t="str">
        <f t="shared" si="543"/>
        <v xml:space="preserve"> VölklMantra V.Werks186 Unisex</v>
      </c>
      <c r="DO984" s="227"/>
    </row>
    <row r="985" spans="2:119" ht="15.45" customHeight="1">
      <c r="B985" s="224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#VALUE!</v>
      </c>
      <c r="F985" s="43" t="b">
        <f>CL985&gt;Driver!$F$56</f>
        <v>0</v>
      </c>
      <c r="G985" s="43" t="b">
        <f>AND(CB985&gt;Driver!$F$55,CB985&lt;Driver!$G$55)</f>
        <v>0</v>
      </c>
      <c r="H985" s="43" t="e">
        <f t="shared" si="510"/>
        <v>#VALUE!</v>
      </c>
      <c r="I985" s="43">
        <f t="shared" si="511"/>
        <v>0</v>
      </c>
      <c r="J985" s="43" t="e">
        <f t="array" ref="J985">NOT(OR(($H$9:$H$1273=TRUE)*($I$9:$I$1273&gt;0)*($BT$9:$BT$1273=BT985)*($K$9:$K$1273&gt;K985)))</f>
        <v>#VALUE!</v>
      </c>
      <c r="K985" s="72">
        <f t="shared" si="512"/>
        <v>0.63731065145949994</v>
      </c>
      <c r="L985" s="72">
        <f t="shared" si="513"/>
        <v>0.81019740552735475</v>
      </c>
      <c r="M985" s="72">
        <f t="shared" si="514"/>
        <v>0.46442389739164514</v>
      </c>
      <c r="N985" s="72">
        <f t="shared" si="515"/>
        <v>0.13373806361854168</v>
      </c>
      <c r="O985" s="72">
        <f t="shared" si="516"/>
        <v>0.261445393262276</v>
      </c>
      <c r="P985" s="72">
        <f t="shared" si="517"/>
        <v>0.99808823529411761</v>
      </c>
      <c r="Q985" s="72"/>
      <c r="R985" s="72"/>
      <c r="S985" s="72">
        <f t="shared" si="518"/>
        <v>0.6995600237614743</v>
      </c>
      <c r="T985" s="72">
        <f t="shared" si="519"/>
        <v>0.41926529955393677</v>
      </c>
      <c r="U985" s="72">
        <f t="shared" si="520"/>
        <v>9.9999999999999978E-2</v>
      </c>
      <c r="V985" s="72">
        <f t="shared" si="521"/>
        <v>0.60272630831515894</v>
      </c>
      <c r="W985" s="72">
        <f t="shared" si="522"/>
        <v>0.9667025610101283</v>
      </c>
      <c r="X985" s="72">
        <f t="shared" si="523"/>
        <v>0.18980259447264522</v>
      </c>
      <c r="Y985" s="72">
        <f t="shared" si="524"/>
        <v>0.53557610260835486</v>
      </c>
      <c r="Z985" s="72">
        <f t="shared" si="525"/>
        <v>0.86626193638145832</v>
      </c>
      <c r="AA985" s="72">
        <f t="shared" si="526"/>
        <v>0.738554606737724</v>
      </c>
      <c r="AB985" s="72">
        <f t="shared" si="527"/>
        <v>1.9117647058823628E-3</v>
      </c>
      <c r="AC985" s="72"/>
      <c r="AD985" s="72"/>
      <c r="AE985" s="72">
        <f t="shared" si="528"/>
        <v>0.3004399762385257</v>
      </c>
      <c r="AF985" s="72">
        <f t="shared" si="529"/>
        <v>0.58073470044606323</v>
      </c>
      <c r="AG985" s="72">
        <f t="shared" si="530"/>
        <v>0.9</v>
      </c>
      <c r="AH985" s="72">
        <f t="shared" si="531"/>
        <v>0.39727369168484106</v>
      </c>
      <c r="AI985" s="72">
        <f t="shared" si="532"/>
        <v>3.3297438989871642E-2</v>
      </c>
      <c r="AJ985" s="72">
        <f>(AV985-Driver!$K$179)/(Driver!$L$179-Driver!$K$179)</f>
        <v>5.0197405527354765E-2</v>
      </c>
      <c r="AK985" s="72">
        <f>(AW985-Driver!$K$180)/(Driver!$L$180-Driver!$K$180)</f>
        <v>0.18775681893232493</v>
      </c>
      <c r="AL985" s="72">
        <f>(AX985-Driver!$K$181)/(Driver!$L$181-Driver!$K$181)</f>
        <v>0.46626193638145824</v>
      </c>
      <c r="AM985" s="72">
        <f>(AY985-Driver!$K$182)/(Driver!$L$182-Driver!$K$182)</f>
        <v>0.95255460673772396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33"/>
        <v>1.0565052231718899</v>
      </c>
      <c r="AW985" s="70">
        <f t="shared" si="534"/>
        <v>19.313962536664562</v>
      </c>
      <c r="AX985" s="70">
        <f t="shared" si="535"/>
        <v>5.1963574274331243</v>
      </c>
      <c r="AY985" s="70">
        <f>IFERROR(Driver!$K$19/Data!BH985/Data!BI985*Data!BK985*Data!BL985,"")</f>
        <v>-0.29043658846030118</v>
      </c>
      <c r="AZ985" s="70">
        <f t="shared" si="536"/>
        <v>14.408041697691738</v>
      </c>
      <c r="BA985" s="70"/>
      <c r="BB985" s="70"/>
      <c r="BC985" s="70">
        <f t="shared" si="537"/>
        <v>25.707128860772311</v>
      </c>
      <c r="BD985" s="70">
        <f t="shared" si="538"/>
        <v>61.964637683059181</v>
      </c>
      <c r="BE985" s="70">
        <f t="shared" si="539"/>
        <v>1</v>
      </c>
      <c r="BF985" s="70">
        <f t="shared" si="540"/>
        <v>0.30791737079728604</v>
      </c>
      <c r="BG985" s="70">
        <f t="shared" si="541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219</v>
      </c>
      <c r="BS985" s="8" t="s">
        <v>742</v>
      </c>
      <c r="BT985" s="9" t="s">
        <v>743</v>
      </c>
      <c r="BU985" s="10">
        <v>162</v>
      </c>
      <c r="BV985" s="9" t="s">
        <v>390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307</v>
      </c>
      <c r="CU985" s="10"/>
      <c r="CV985" s="10"/>
      <c r="CW985" s="10"/>
      <c r="CX985">
        <f>INDEX('Data_Price '!AS$2:AS$1266,MATCH(Data!$DN985,'Data_Price '!$BE$2:$BE$1266,0))</f>
        <v>0</v>
      </c>
      <c r="CY985">
        <f>INDEX('Data_Price '!AT$2:AT$1266,MATCH(Data!$DN985,'Data_Price '!$BE$2:$BE$1266,0))</f>
        <v>0</v>
      </c>
      <c r="CZ985">
        <f>INDEX('Data_Price '!AU$2:AU$1266,MATCH(Data!$DN985,'Data_Price '!$BE$2:$BE$1266,0))</f>
        <v>0</v>
      </c>
      <c r="DA985">
        <f>INDEX('Data_Price '!AV$2:AV$1266,MATCH(Data!$DN985,'Data_Price '!$BE$2:$BE$1266,0))</f>
        <v>0</v>
      </c>
      <c r="DB985">
        <f>INDEX('Data_Price '!AW$2:AW$1266,MATCH(Data!$DN985,'Data_Price '!$BE$2:$BE$1266,0))</f>
        <v>0</v>
      </c>
      <c r="DC985">
        <f>INDEX('Data_Price '!AX$2:AX$1266,MATCH(Data!$DN985,'Data_Price '!$BE$2:$BE$1266,0))</f>
        <v>0</v>
      </c>
      <c r="DD985">
        <f>INDEX('Data_Price '!AY$2:AY$1266,MATCH(Data!$DN985,'Data_Price '!$BE$2:$BE$1266,0))</f>
        <v>0</v>
      </c>
      <c r="DE985">
        <f>INDEX('Data_Price '!AZ$2:AZ$1266,MATCH(Data!$DN985,'Data_Price '!$BE$2:$BE$1266,0))</f>
        <v>0</v>
      </c>
      <c r="DF985">
        <f>INDEX('Data_Price '!BA$2:BA$1266,MATCH(Data!$DN985,'Data_Price '!$BE$2:$BE$1266,0))</f>
        <v>0</v>
      </c>
      <c r="DG985">
        <f>INDEX('Data_Price '!BB$2:BB$1266,MATCH(Data!$DN985,'Data_Price '!$BE$2:$BE$1266,0))</f>
        <v>0</v>
      </c>
      <c r="DH985">
        <f>INDEX('Data_Price '!BC$2:BC$1266,MATCH(Data!$DN985,'Data_Price '!$BE$2:$BE$1266,0))</f>
        <v>0</v>
      </c>
      <c r="DI985">
        <f>INDEX('Data_Price '!BD$2:BD$1266,MATCH(Data!$DN985,'Data_Price '!$BE$2:$BE$1266,0))</f>
        <v>0</v>
      </c>
      <c r="DJ985" s="89" t="e">
        <f ca="1">_xll.Connector("TinyUrl.TinyUrl",DA985,0)</f>
        <v>#NAME?</v>
      </c>
      <c r="DK985" s="89" t="e">
        <f ca="1">_xll.Connector("TinyUrl.TinyUrl",DE985,0)</f>
        <v>#NAME?</v>
      </c>
      <c r="DL985" s="89" t="e">
        <f ca="1">_xll.Connector("TinyUrl.TinyUrl",DI985,0)</f>
        <v>#NAME?</v>
      </c>
      <c r="DM985" s="224" t="str">
        <f t="shared" si="542"/>
        <v>Belle 72 Ca</v>
      </c>
      <c r="DN985" s="89" t="str">
        <f t="shared" si="543"/>
        <v xml:space="preserve"> NordicaBelle 72 Ca162 Women's</v>
      </c>
      <c r="DO985" s="227"/>
    </row>
    <row r="986" spans="2:119" ht="15.45" customHeight="1">
      <c r="B986" s="224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#VALUE!</v>
      </c>
      <c r="F986" s="43" t="b">
        <f>CL986&gt;Driver!$F$56</f>
        <v>0</v>
      </c>
      <c r="G986" s="43" t="b">
        <f>AND(CB986&gt;Driver!$F$55,CB986&lt;Driver!$G$55)</f>
        <v>1</v>
      </c>
      <c r="H986" s="43" t="e">
        <f t="shared" si="510"/>
        <v>#VALUE!</v>
      </c>
      <c r="I986" s="43">
        <f t="shared" si="511"/>
        <v>0</v>
      </c>
      <c r="J986" s="43" t="e">
        <f t="array" ref="J986">NOT(OR(($H$9:$H$1273=TRUE)*($I$9:$I$1273&gt;0)*($BT$9:$BT$1273=BT986)*($K$9:$K$1273&gt;K986)))</f>
        <v>#VALUE!</v>
      </c>
      <c r="K986" s="72">
        <f t="shared" si="512"/>
        <v>0.67890287491478551</v>
      </c>
      <c r="L986" s="72">
        <f t="shared" si="513"/>
        <v>0.83918781725888325</v>
      </c>
      <c r="M986" s="72">
        <f t="shared" si="514"/>
        <v>0.51861793257068789</v>
      </c>
      <c r="N986" s="72">
        <f t="shared" si="515"/>
        <v>0.23745019920318722</v>
      </c>
      <c r="O986" s="72">
        <f t="shared" si="516"/>
        <v>0.37644281419515069</v>
      </c>
      <c r="P986" s="72">
        <f t="shared" si="517"/>
        <v>0.94196078431372543</v>
      </c>
      <c r="Q986" s="72"/>
      <c r="R986" s="72"/>
      <c r="S986" s="72">
        <f t="shared" si="518"/>
        <v>0.68119117358972803</v>
      </c>
      <c r="T986" s="72">
        <f t="shared" si="519"/>
        <v>0.89053163403681834</v>
      </c>
      <c r="U986" s="72">
        <f t="shared" si="520"/>
        <v>0.9898972394250688</v>
      </c>
      <c r="V986" s="72">
        <f t="shared" si="521"/>
        <v>0.64802583006443371</v>
      </c>
      <c r="W986" s="72">
        <f t="shared" si="522"/>
        <v>0.75961281708945261</v>
      </c>
      <c r="X986" s="72">
        <f t="shared" si="523"/>
        <v>0.16081218274111675</v>
      </c>
      <c r="Y986" s="72">
        <f t="shared" si="524"/>
        <v>0.48138206742931217</v>
      </c>
      <c r="Z986" s="72">
        <f t="shared" si="525"/>
        <v>0.76254980079681278</v>
      </c>
      <c r="AA986" s="72">
        <f t="shared" si="526"/>
        <v>0.62355718580484931</v>
      </c>
      <c r="AB986" s="72">
        <f t="shared" si="527"/>
        <v>5.8039215686274556E-2</v>
      </c>
      <c r="AC986" s="72"/>
      <c r="AD986" s="72"/>
      <c r="AE986" s="72">
        <f t="shared" si="528"/>
        <v>0.31880882641027197</v>
      </c>
      <c r="AF986" s="72">
        <f t="shared" si="529"/>
        <v>0.10946836596318164</v>
      </c>
      <c r="AG986" s="72">
        <f t="shared" si="530"/>
        <v>1.0102760574931188E-2</v>
      </c>
      <c r="AH986" s="72">
        <f t="shared" si="531"/>
        <v>0.35197416993556629</v>
      </c>
      <c r="AI986" s="72">
        <f t="shared" si="532"/>
        <v>0.24038718291054739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0.11870163978729881</v>
      </c>
      <c r="AL986" s="72">
        <f>(AX986-Driver!$K$181)/(Driver!$L$181-Driver!$K$181)</f>
        <v>0.3625498007968127</v>
      </c>
      <c r="AM986" s="72">
        <f>(AY986-Driver!$K$182)/(Driver!$L$182-Driver!$K$182)</f>
        <v>0.83755718580484928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33"/>
        <v>1.6666666666666665</v>
      </c>
      <c r="AW986" s="70">
        <f t="shared" si="534"/>
        <v>12.561184286790633</v>
      </c>
      <c r="AX986" s="70">
        <f t="shared" si="535"/>
        <v>4.2629482071713145</v>
      </c>
      <c r="AY986" s="70">
        <f>IFERROR(Driver!$K$19/Data!BH986/Data!BI986*Data!BK986*Data!BL986,"")</f>
        <v>-0.99439236416325771</v>
      </c>
      <c r="AZ986" s="70">
        <f t="shared" si="536"/>
        <v>9.2926284437825757</v>
      </c>
      <c r="BA986" s="70"/>
      <c r="BB986" s="70"/>
      <c r="BC986" s="70">
        <f t="shared" si="537"/>
        <v>16.179078578512843</v>
      </c>
      <c r="BD986" s="70">
        <f t="shared" si="538"/>
        <v>0.88288927330789435</v>
      </c>
      <c r="BE986" s="70">
        <f t="shared" si="539"/>
        <v>9.005959151391249E-2</v>
      </c>
      <c r="BF986" s="70">
        <f t="shared" si="540"/>
        <v>5.4241801052260499</v>
      </c>
      <c r="BG986" s="70">
        <f t="shared" si="541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219</v>
      </c>
      <c r="BS986" s="8" t="s">
        <v>471</v>
      </c>
      <c r="BT986" s="9" t="s">
        <v>474</v>
      </c>
      <c r="BU986" s="10">
        <v>160.1</v>
      </c>
      <c r="BV986" s="9" t="s">
        <v>390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301</v>
      </c>
      <c r="CU986" s="9" t="s">
        <v>302</v>
      </c>
      <c r="CV986" s="10"/>
      <c r="CW986" s="10"/>
      <c r="CX986" t="str">
        <f>INDEX('Data_Price '!AS$2:AS$1266,MATCH(Data!$DN986,'Data_Price '!$BE$2:$BE$1266,0))</f>
        <v>Black Crows Atris Birdie Skis - Women's - 2022</v>
      </c>
      <c r="CY986" t="str">
        <f>INDEX('Data_Price '!AT$2:AT$1266,MATCH(Data!$DN986,'Data_Price '!$BE$2:$BE$1266,0))</f>
        <v>! OutdoorXL.com</v>
      </c>
      <c r="CZ986">
        <f>INDEX('Data_Price '!AU$2:AU$1266,MATCH(Data!$DN986,'Data_Price '!$BE$2:$BE$1266,0))</f>
        <v>669.95</v>
      </c>
      <c r="DA986" t="str">
        <f>INDEX('Data_Price '!AV$2:AV$1266,MATCH(Data!$DN986,'Data_Price '!$BE$2:$BE$1266,0))</f>
        <v>https://www.google.com/url?q=https://www.outdoorxl.com/black-crows-atris-birdie.html%3Fprl%3D92-20615x144-1282&amp;sa=U&amp;ved=0ahUKEwjxoarD0KP2AhU5nGoFHXBEDocQ2ykIHA&amp;usg=AOvVaw1CCaCaKriev3vXF83tXn-5</v>
      </c>
      <c r="DB986" t="str">
        <f>INDEX('Data_Price '!AW$2:AW$1266,MATCH(Data!$DN986,'Data_Price '!$BE$2:$BE$1266,0))</f>
        <v>Black Crows Atris Birdie Skis - Women's - 2022</v>
      </c>
      <c r="DC986" t="str">
        <f>INDEX('Data_Price '!AX$2:AX$1266,MATCH(Data!$DN986,'Data_Price '!$BE$2:$BE$1266,0))</f>
        <v>evo.com</v>
      </c>
      <c r="DD986">
        <f>INDEX('Data_Price '!AY$2:AY$1266,MATCH(Data!$DN986,'Data_Price '!$BE$2:$BE$1266,0))</f>
        <v>839.95</v>
      </c>
      <c r="DE986" t="str">
        <f>INDEX('Data_Price '!AZ$2:AZ$1266,MATCH(Data!$DN986,'Data_Price '!$BE$2:$BE$1266,0))</f>
        <v>https://www.google.com/url?url=https://www.evo.com/skis/black-crows-atris-birdie-womens%3Fimage%3D181605/727261/black-crows-atris-birdie-skis-women-s-2022-.jpg&amp;rct=j&amp;q=&amp;esrc=s&amp;sa=U&amp;ved=0ahUKEwiE34TD0KP2AhWlmmoFHQbVCyoQsDwIdg&amp;usg=AOvVaw0KMpT6eyP_CdjOnXBXHMgJ</v>
      </c>
      <c r="DF986" t="str">
        <f>INDEX('Data_Price '!BA$2:BA$1266,MATCH(Data!$DN986,'Data_Price '!$BE$2:$BE$1266,0))</f>
        <v>Black Crows Atris Birdie Skis - Women's - 2022</v>
      </c>
      <c r="DG986" t="str">
        <f>INDEX('Data_Price '!BB$2:BB$1266,MATCH(Data!$DN986,'Data_Price '!$BE$2:$BE$1266,0))</f>
        <v>evo.com</v>
      </c>
      <c r="DH986">
        <f>INDEX('Data_Price '!BC$2:BC$1266,MATCH(Data!$DN986,'Data_Price '!$BE$2:$BE$1266,0))</f>
        <v>839.95</v>
      </c>
      <c r="DI986" t="str">
        <f>INDEX('Data_Price '!BD$2:BD$1266,MATCH(Data!$DN986,'Data_Price '!$BE$2:$BE$1266,0))</f>
        <v>https://www.google.com/url?q=https://www.evo.com/skis/black-crows-atris-birdie-womens%3Fimage%3D181605/727261/black-crows-atris-birdie-skis-women-s-2022-.jpg&amp;sa=U&amp;ved=0ahUKEwjxoarD0KP2AhU5nGoFHXBEDocQ2ykIGA&amp;usg=AOvVaw2bpVOIm9w94W7Mttwpqsde</v>
      </c>
      <c r="DJ986" s="89" t="e">
        <f ca="1">_xll.Connector("TinyUrl.TinyUrl",DA986,0)</f>
        <v>#NAME?</v>
      </c>
      <c r="DK986" s="89" t="e">
        <f ca="1">_xll.Connector("TinyUrl.TinyUrl",DE986,0)</f>
        <v>#NAME?</v>
      </c>
      <c r="DL986" s="89" t="e">
        <f ca="1">_xll.Connector("TinyUrl.TinyUrl",DI986,0)</f>
        <v>#NAME?</v>
      </c>
      <c r="DM986" s="224" t="str">
        <f t="shared" si="542"/>
        <v>Atris Birdie</v>
      </c>
      <c r="DN986" s="89" t="str">
        <f t="shared" si="543"/>
        <v xml:space="preserve"> Black CrowsAtris Birdie160.1 Women's</v>
      </c>
      <c r="DO986" s="227" t="s">
        <v>1098</v>
      </c>
    </row>
    <row r="987" spans="2:119" ht="15.45" customHeight="1">
      <c r="B987" s="224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#VALUE!</v>
      </c>
      <c r="F987" s="43" t="b">
        <f>CL987&gt;Driver!$F$56</f>
        <v>0</v>
      </c>
      <c r="G987" s="43" t="b">
        <f>AND(CB987&gt;Driver!$F$55,CB987&lt;Driver!$G$55)</f>
        <v>0</v>
      </c>
      <c r="H987" s="43" t="e">
        <f t="shared" si="510"/>
        <v>#VALUE!</v>
      </c>
      <c r="I987" s="43">
        <f t="shared" si="511"/>
        <v>0</v>
      </c>
      <c r="J987" s="43" t="e">
        <f t="array" ref="J987">NOT(OR(($H$9:$H$1273=TRUE)*($I$9:$I$1273&gt;0)*($BT$9:$BT$1273=BT987)*($K$9:$K$1273&gt;K987)))</f>
        <v>#VALUE!</v>
      </c>
      <c r="K987" s="72">
        <f t="shared" si="512"/>
        <v>0.74051776427118909</v>
      </c>
      <c r="L987" s="72">
        <f t="shared" si="513"/>
        <v>0.91188139553621783</v>
      </c>
      <c r="M987" s="72">
        <f t="shared" si="514"/>
        <v>0.56915413300616047</v>
      </c>
      <c r="N987" s="72">
        <f t="shared" si="515"/>
        <v>0.39554796686270788</v>
      </c>
      <c r="O987" s="72">
        <f t="shared" si="516"/>
        <v>0.33175920339760334</v>
      </c>
      <c r="P987" s="72">
        <f t="shared" si="517"/>
        <v>0.98015522875816985</v>
      </c>
      <c r="Q987" s="72"/>
      <c r="R987" s="72"/>
      <c r="S987" s="72">
        <f t="shared" si="518"/>
        <v>0.67421950456652002</v>
      </c>
      <c r="T987" s="72">
        <f t="shared" si="519"/>
        <v>0.92169660944101428</v>
      </c>
      <c r="U987" s="72">
        <f t="shared" si="520"/>
        <v>0.93589552594171999</v>
      </c>
      <c r="V987" s="72">
        <f t="shared" si="521"/>
        <v>0.8534399032042832</v>
      </c>
      <c r="W987" s="72">
        <f t="shared" si="522"/>
        <v>0.93492985971943887</v>
      </c>
      <c r="X987" s="72">
        <f t="shared" si="523"/>
        <v>8.8118604463782141E-2</v>
      </c>
      <c r="Y987" s="72">
        <f t="shared" si="524"/>
        <v>0.43084586699383959</v>
      </c>
      <c r="Z987" s="72">
        <f t="shared" si="525"/>
        <v>0.60445203313729212</v>
      </c>
      <c r="AA987" s="72">
        <f t="shared" si="526"/>
        <v>0.66824079660239666</v>
      </c>
      <c r="AB987" s="72">
        <f t="shared" si="527"/>
        <v>1.9844771241830123E-2</v>
      </c>
      <c r="AC987" s="72"/>
      <c r="AD987" s="72"/>
      <c r="AE987" s="72">
        <f t="shared" si="528"/>
        <v>0.32578049543348003</v>
      </c>
      <c r="AF987" s="72">
        <f t="shared" si="529"/>
        <v>7.8303390558985747E-2</v>
      </c>
      <c r="AG987" s="72">
        <f t="shared" si="530"/>
        <v>6.4104474058280056E-2</v>
      </c>
      <c r="AH987" s="72">
        <f t="shared" si="531"/>
        <v>0.14656009679571685</v>
      </c>
      <c r="AI987" s="72">
        <f t="shared" si="532"/>
        <v>6.5070140280561101E-2</v>
      </c>
      <c r="AJ987" s="72">
        <f>(AV987-Driver!$K$179)/(Driver!$L$179-Driver!$K$179)</f>
        <v>0.15188139553621785</v>
      </c>
      <c r="AK987" s="72">
        <f>(AW987-Driver!$K$180)/(Driver!$L$180-Driver!$K$180)</f>
        <v>0.14254566482884601</v>
      </c>
      <c r="AL987" s="72">
        <f>(AX987-Driver!$K$181)/(Driver!$L$181-Driver!$K$181)</f>
        <v>0.20445203313729213</v>
      </c>
      <c r="AM987" s="72">
        <f>(AY987-Driver!$K$182)/(Driver!$L$182-Driver!$K$182)</f>
        <v>0.88224079660239663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33"/>
        <v>3.1966490299823631</v>
      </c>
      <c r="AW987" s="70">
        <f t="shared" si="534"/>
        <v>14.892847395677181</v>
      </c>
      <c r="AX987" s="70">
        <f t="shared" si="535"/>
        <v>2.8400682982356291</v>
      </c>
      <c r="AY987" s="70">
        <f>IFERROR(Driver!$K$19/Data!BH987/Data!BI987*Data!BK987*Data!BL987,"")</f>
        <v>-0.7208620045688704</v>
      </c>
      <c r="AZ987" s="70">
        <f t="shared" si="536"/>
        <v>12.773641102010423</v>
      </c>
      <c r="BA987" s="70"/>
      <c r="BB987" s="70"/>
      <c r="BC987" s="70">
        <f t="shared" si="537"/>
        <v>12.56282538991805</v>
      </c>
      <c r="BD987" s="70">
        <f t="shared" si="538"/>
        <v>3.6409343755104175</v>
      </c>
      <c r="BE987" s="70">
        <f t="shared" si="539"/>
        <v>3.6067511328433867E-2</v>
      </c>
      <c r="BF987" s="70">
        <f t="shared" si="540"/>
        <v>28.624256550833589</v>
      </c>
      <c r="BG987" s="70">
        <f t="shared" si="541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219</v>
      </c>
      <c r="BS987" s="8" t="s">
        <v>855</v>
      </c>
      <c r="BT987" s="9" t="s">
        <v>864</v>
      </c>
      <c r="BU987" s="10">
        <v>158</v>
      </c>
      <c r="BV987" s="9" t="s">
        <v>390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305</v>
      </c>
      <c r="CU987" s="9" t="s">
        <v>302</v>
      </c>
      <c r="CV987" s="10"/>
      <c r="CW987" s="10"/>
      <c r="CX987" t="e">
        <f>INDEX('Data_Price '!AS$2:AS$1266,MATCH(Data!$DN987,'Data_Price '!$BE$2:$BE$1266,0))</f>
        <v>#N/A</v>
      </c>
      <c r="CY987" t="e">
        <f>INDEX('Data_Price '!AT$2:AT$1266,MATCH(Data!$DN987,'Data_Price '!$BE$2:$BE$1266,0))</f>
        <v>#N/A</v>
      </c>
      <c r="CZ987" t="e">
        <f>INDEX('Data_Price '!AU$2:AU$1266,MATCH(Data!$DN987,'Data_Price '!$BE$2:$BE$1266,0))</f>
        <v>#N/A</v>
      </c>
      <c r="DA987" t="e">
        <f>INDEX('Data_Price '!AV$2:AV$1266,MATCH(Data!$DN987,'Data_Price '!$BE$2:$BE$1266,0))</f>
        <v>#N/A</v>
      </c>
      <c r="DB987" t="e">
        <f>INDEX('Data_Price '!AW$2:AW$1266,MATCH(Data!$DN987,'Data_Price '!$BE$2:$BE$1266,0))</f>
        <v>#N/A</v>
      </c>
      <c r="DC987" t="e">
        <f>INDEX('Data_Price '!AX$2:AX$1266,MATCH(Data!$DN987,'Data_Price '!$BE$2:$BE$1266,0))</f>
        <v>#N/A</v>
      </c>
      <c r="DD987" t="e">
        <f>INDEX('Data_Price '!AY$2:AY$1266,MATCH(Data!$DN987,'Data_Price '!$BE$2:$BE$1266,0))</f>
        <v>#N/A</v>
      </c>
      <c r="DE987" t="e">
        <f>INDEX('Data_Price '!AZ$2:AZ$1266,MATCH(Data!$DN987,'Data_Price '!$BE$2:$BE$1266,0))</f>
        <v>#N/A</v>
      </c>
      <c r="DF987" t="e">
        <f>INDEX('Data_Price '!BA$2:BA$1266,MATCH(Data!$DN987,'Data_Price '!$BE$2:$BE$1266,0))</f>
        <v>#N/A</v>
      </c>
      <c r="DG987" t="e">
        <f>INDEX('Data_Price '!BB$2:BB$1266,MATCH(Data!$DN987,'Data_Price '!$BE$2:$BE$1266,0))</f>
        <v>#N/A</v>
      </c>
      <c r="DH987" t="e">
        <f>INDEX('Data_Price '!BC$2:BC$1266,MATCH(Data!$DN987,'Data_Price '!$BE$2:$BE$1266,0))</f>
        <v>#N/A</v>
      </c>
      <c r="DI987" t="e">
        <f>INDEX('Data_Price '!BD$2:BD$1266,MATCH(Data!$DN987,'Data_Price '!$BE$2:$BE$1266,0))</f>
        <v>#N/A</v>
      </c>
      <c r="DJ987" s="89" t="e">
        <f ca="1">_xll.Connector("TinyUrl.TinyUrl",DA987,0)</f>
        <v>#NAME?</v>
      </c>
      <c r="DK987" s="89" t="e">
        <f ca="1">_xll.Connector("TinyUrl.TinyUrl",DE987,0)</f>
        <v>#NAME?</v>
      </c>
      <c r="DL987" s="89" t="e">
        <f ca="1">_xll.Connector("TinyUrl.TinyUrl",DI987,0)</f>
        <v>#NAME?</v>
      </c>
      <c r="DM987" s="224" t="str">
        <f t="shared" si="542"/>
        <v>Blaze 94 W</v>
      </c>
      <c r="DN987" s="89" t="str">
        <f t="shared" si="543"/>
        <v xml:space="preserve"> VölklBlaze 94 W158 Women's</v>
      </c>
      <c r="DO987" s="227" t="s">
        <v>1124</v>
      </c>
    </row>
    <row r="988" spans="2:119" ht="15.45" customHeight="1">
      <c r="B988" s="224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#VALUE!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10"/>
        <v>#VALUE!</v>
      </c>
      <c r="I988" s="43">
        <f t="shared" si="511"/>
        <v>0</v>
      </c>
      <c r="J988" s="43" t="e">
        <f t="array" ref="J988">NOT(OR(($H$9:$H$1273=TRUE)*($I$9:$I$1273&gt;0)*($BT$9:$BT$1273=BT988)*($K$9:$K$1273&gt;K988)))</f>
        <v>#VALUE!</v>
      </c>
      <c r="K988" s="72">
        <f t="shared" si="512"/>
        <v>0.42951050453239148</v>
      </c>
      <c r="L988" s="72">
        <f t="shared" si="513"/>
        <v>0.4689098380468939</v>
      </c>
      <c r="M988" s="72">
        <f t="shared" si="514"/>
        <v>0.39011117101788895</v>
      </c>
      <c r="N988" s="72">
        <f t="shared" si="515"/>
        <v>3.4452665528362791E-2</v>
      </c>
      <c r="O988" s="72">
        <f t="shared" si="516"/>
        <v>0.33429588020504264</v>
      </c>
      <c r="P988" s="72">
        <f t="shared" si="517"/>
        <v>0.80158496732026152</v>
      </c>
      <c r="Q988" s="72"/>
      <c r="R988" s="72"/>
      <c r="S988" s="72">
        <f t="shared" si="518"/>
        <v>0.76732302053516532</v>
      </c>
      <c r="T988" s="72">
        <f t="shared" si="519"/>
        <v>0.93930231546481435</v>
      </c>
      <c r="U988" s="72">
        <f t="shared" si="520"/>
        <v>0.91538852604378851</v>
      </c>
      <c r="V988" s="72">
        <f t="shared" si="521"/>
        <v>0.75288242686884899</v>
      </c>
      <c r="W988" s="72">
        <f t="shared" si="522"/>
        <v>0.9882710280373832</v>
      </c>
      <c r="X988" s="72">
        <f t="shared" si="523"/>
        <v>0.5310901619531061</v>
      </c>
      <c r="Y988" s="72">
        <f t="shared" si="524"/>
        <v>0.60988882898211105</v>
      </c>
      <c r="Z988" s="72">
        <f t="shared" si="525"/>
        <v>0.96554733447163721</v>
      </c>
      <c r="AA988" s="72">
        <f t="shared" si="526"/>
        <v>0.66570411979495736</v>
      </c>
      <c r="AB988" s="72">
        <f t="shared" si="527"/>
        <v>0.19841503267973848</v>
      </c>
      <c r="AC988" s="72"/>
      <c r="AD988" s="72"/>
      <c r="AE988" s="72">
        <f t="shared" si="528"/>
        <v>0.23267697946483468</v>
      </c>
      <c r="AF988" s="72">
        <f t="shared" si="529"/>
        <v>6.0697684535185606E-2</v>
      </c>
      <c r="AG988" s="72">
        <f t="shared" si="530"/>
        <v>8.4611473956211533E-2</v>
      </c>
      <c r="AH988" s="72">
        <f t="shared" si="531"/>
        <v>0.24711757313115101</v>
      </c>
      <c r="AI988" s="72">
        <f t="shared" si="532"/>
        <v>1.1728971962616824E-2</v>
      </c>
      <c r="AJ988" s="72">
        <f>(AV988-Driver!$K$179)/(Driver!$L$179-Driver!$K$179)</f>
        <v>0.77109016195310609</v>
      </c>
      <c r="AK988" s="72">
        <f>(AW988-Driver!$K$180)/(Driver!$L$180-Driver!$K$180)</f>
        <v>0.37904019012463502</v>
      </c>
      <c r="AL988" s="72">
        <f>(AX988-Driver!$K$181)/(Driver!$L$181-Driver!$K$181)</f>
        <v>0.56554733447163719</v>
      </c>
      <c r="AM988" s="72">
        <f>(AY988-Driver!$K$182)/(Driver!$L$182-Driver!$K$182)</f>
        <v>0.87970411979495733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33"/>
        <v>16.229141229141231</v>
      </c>
      <c r="AW988" s="70">
        <f t="shared" si="534"/>
        <v>38.019209623740295</v>
      </c>
      <c r="AX988" s="70">
        <f t="shared" si="535"/>
        <v>6.089926010244735</v>
      </c>
      <c r="AY988" s="70">
        <f>IFERROR(Driver!$K$19/Data!BH988/Data!BI988*Data!BK988*Data!BL988,"")</f>
        <v>-0.73639025098694311</v>
      </c>
      <c r="AZ988" s="70">
        <f t="shared" si="536"/>
        <v>32.6656738644825</v>
      </c>
      <c r="BA988" s="70"/>
      <c r="BB988" s="70"/>
      <c r="BC988" s="70">
        <f t="shared" si="537"/>
        <v>60.856266367996788</v>
      </c>
      <c r="BD988" s="70">
        <f t="shared" si="538"/>
        <v>5.1990081631515883</v>
      </c>
      <c r="BE988" s="70">
        <f t="shared" si="539"/>
        <v>1.556416964846806E-2</v>
      </c>
      <c r="BF988" s="70">
        <f t="shared" si="540"/>
        <v>17.266996055000192</v>
      </c>
      <c r="BG988" s="70">
        <f t="shared" si="541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219</v>
      </c>
      <c r="BS988" s="8" t="s">
        <v>438</v>
      </c>
      <c r="BT988" s="9" t="s">
        <v>446</v>
      </c>
      <c r="BU988" s="10">
        <v>192</v>
      </c>
      <c r="BV988" s="9" t="s">
        <v>222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301</v>
      </c>
      <c r="CU988" s="9" t="s">
        <v>302</v>
      </c>
      <c r="CV988" s="10"/>
      <c r="CW988" s="10"/>
      <c r="CX988" t="str">
        <f>INDEX('Data_Price '!AS$2:AS$1266,MATCH(Data!$DN988,'Data_Price '!$BE$2:$BE$1266,0))</f>
        <v>Atomic Bent Chetler 120 Multicolor / 192cm</v>
      </c>
      <c r="CY988" t="str">
        <f>INDEX('Data_Price '!AT$2:AT$1266,MATCH(Data!$DN988,'Data_Price '!$BE$2:$BE$1266,0))</f>
        <v>Sundance Ski and Board Shop</v>
      </c>
      <c r="CZ988">
        <f>INDEX('Data_Price '!AU$2:AU$1266,MATCH(Data!$DN988,'Data_Price '!$BE$2:$BE$1266,0))</f>
        <v>670.68</v>
      </c>
      <c r="DA988" t="str">
        <f>INDEX('Data_Price '!AV$2:AV$1266,MATCH(Data!$DN988,'Data_Price '!$BE$2:$BE$1266,0))</f>
        <v>https://www.google.com/url?url=https://sundanceskishop.com/products/atomic-bent-chetler-120%3Fvariant%3D39399917977698%26currency%3DCAD%26utm_medium%3Dproduct_sync%26utm_source%3Dgoogle%26utm_content%3Dsag_organic%26utm_campaign%3Dsag_organic&amp;rct=j&amp;q=&amp;esrc=s&amp;sa=U&amp;ved=0ahUKEwjplPnD0KP2AhWZlGoFHcftC1sQ2SkISQ&amp;usg=AOvVaw2NJroqs2CULCQy98pDUvYO</v>
      </c>
      <c r="DB988" t="str">
        <f>INDEX('Data_Price '!AW$2:AW$1266,MATCH(Data!$DN988,'Data_Price '!$BE$2:$BE$1266,0))</f>
        <v>Atomic Bent Chetler 120 Skis 2023</v>
      </c>
      <c r="DC988" t="str">
        <f>INDEX('Data_Price '!AX$2:AX$1266,MATCH(Data!$DN988,'Data_Price '!$BE$2:$BE$1266,0))</f>
        <v>Blue Tomato</v>
      </c>
      <c r="DD988">
        <f>INDEX('Data_Price '!AY$2:AY$1266,MATCH(Data!$DN988,'Data_Price '!$BE$2:$BE$1266,0))</f>
        <v>700.95</v>
      </c>
      <c r="DE988" t="str">
        <f>INDEX('Data_Price '!AZ$2:AZ$1266,MATCH(Data!$DN988,'Data_Price '!$BE$2:$BE$1266,0))</f>
        <v>https://www.google.com/url?q=https://www.blue-tomato.com/en-US/product/--304790643-/%3Fcr%3DUSD%26_%24ja%3Dtsid:46445%26adword%3DGoogle%252FUS%252FPRODUKTERWEITERUNG%252FAtomic%252F304790643&amp;sa=U&amp;ved=0ahUKEwiX55_E0KP2AhUQmGoFHU1kDbcQ2ykIGg&amp;usg=AOvVaw3E1rOgZuBL05e23SyWAD5b</v>
      </c>
      <c r="DF988" t="str">
        <f>INDEX('Data_Price '!BA$2:BA$1266,MATCH(Data!$DN988,'Data_Price '!$BE$2:$BE$1266,0))</f>
        <v>2022 Atomic Bent Chetler 120 Powder Skis 192cm</v>
      </c>
      <c r="DG988" t="str">
        <f>INDEX('Data_Price '!BB$2:BB$1266,MATCH(Data!$DN988,'Data_Price '!$BE$2:$BE$1266,0))</f>
        <v>eBay - snsboardz</v>
      </c>
      <c r="DH988">
        <f>INDEX('Data_Price '!BC$2:BC$1266,MATCH(Data!$DN988,'Data_Price '!$BE$2:$BE$1266,0))</f>
        <v>749.95</v>
      </c>
      <c r="DI988" t="str">
        <f>INDEX('Data_Price '!BD$2:BD$1266,MATCH(Data!$DN988,'Data_Price '!$BE$2:$BE$1266,0))</f>
        <v>https://www.google.com/url?url=https://www.ebay.com/itm/144225181344%3Fchn%3Dps%26mkevt%3D1%26mkcid%3D28&amp;rct=j&amp;q=&amp;esrc=s&amp;sa=U&amp;ved=0ahUKEwjplPnD0KP2AhWZlGoFHcftC1sQ2SkIVQ&amp;usg=AOvVaw1kOd3RY6xTJFIB1KM8z9dR</v>
      </c>
      <c r="DJ988" s="89" t="e">
        <f ca="1">_xll.Connector("TinyUrl.TinyUrl",DA988,0)</f>
        <v>#NAME?</v>
      </c>
      <c r="DK988" s="89" t="e">
        <f ca="1">_xll.Connector("TinyUrl.TinyUrl",DE988,0)</f>
        <v>#NAME?</v>
      </c>
      <c r="DL988" s="89" t="e">
        <f ca="1">_xll.Connector("TinyUrl.TinyUrl",DI988,0)</f>
        <v>#NAME?</v>
      </c>
      <c r="DM988" s="224" t="str">
        <f t="shared" si="542"/>
        <v>Bent Chetler 120</v>
      </c>
      <c r="DN988" s="89" t="str">
        <f t="shared" si="543"/>
        <v xml:space="preserve"> AtomicBent Chetler 120192 Unisex</v>
      </c>
      <c r="DO988" s="227" t="s">
        <v>1107</v>
      </c>
    </row>
    <row r="989" spans="2:119" ht="15.45" customHeight="1">
      <c r="B989" s="224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#VALUE!</v>
      </c>
      <c r="F989" s="43" t="b">
        <f>CL989&gt;Driver!$F$56</f>
        <v>0</v>
      </c>
      <c r="G989" s="43" t="b">
        <f>AND(CB989&gt;Driver!$F$55,CB989&lt;Driver!$G$55)</f>
        <v>0</v>
      </c>
      <c r="H989" s="43" t="e">
        <f t="shared" si="510"/>
        <v>#VALUE!</v>
      </c>
      <c r="I989" s="43">
        <f t="shared" si="511"/>
        <v>0</v>
      </c>
      <c r="J989" s="43" t="e">
        <f t="array" ref="J989">NOT(OR(($H$9:$H$1273=TRUE)*($I$9:$I$1273&gt;0)*($BT$9:$BT$1273=BT989)*($K$9:$K$1273&gt;K989)))</f>
        <v>#VALUE!</v>
      </c>
      <c r="K989" s="72">
        <f t="shared" si="512"/>
        <v>0.78227021881087655</v>
      </c>
      <c r="L989" s="72">
        <f t="shared" si="513"/>
        <v>0.90358230601885425</v>
      </c>
      <c r="M989" s="72">
        <f t="shared" si="514"/>
        <v>0.66095813160289896</v>
      </c>
      <c r="N989" s="72">
        <f t="shared" si="515"/>
        <v>0.55174856131031424</v>
      </c>
      <c r="O989" s="72">
        <f t="shared" si="516"/>
        <v>0.43279250016504911</v>
      </c>
      <c r="P989" s="72">
        <f t="shared" si="517"/>
        <v>0.99833333333333329</v>
      </c>
      <c r="Q989" s="72"/>
      <c r="R989" s="72"/>
      <c r="S989" s="72">
        <f t="shared" si="518"/>
        <v>0.68122486214223865</v>
      </c>
      <c r="T989" s="72">
        <f t="shared" si="519"/>
        <v>0.89397357575172909</v>
      </c>
      <c r="U989" s="72">
        <f t="shared" si="520"/>
        <v>0.78564807087300759</v>
      </c>
      <c r="V989" s="72">
        <f t="shared" si="521"/>
        <v>0.69187964999486162</v>
      </c>
      <c r="W989" s="72">
        <f t="shared" si="522"/>
        <v>0.82559523809523816</v>
      </c>
      <c r="X989" s="72">
        <f t="shared" si="523"/>
        <v>9.6417693981145747E-2</v>
      </c>
      <c r="Y989" s="72">
        <f t="shared" si="524"/>
        <v>0.3390418683971011</v>
      </c>
      <c r="Z989" s="72">
        <f t="shared" si="525"/>
        <v>0.44825143868968576</v>
      </c>
      <c r="AA989" s="72">
        <f t="shared" si="526"/>
        <v>0.56720749983495089</v>
      </c>
      <c r="AB989" s="72">
        <f t="shared" si="527"/>
        <v>1.6666666666667052E-3</v>
      </c>
      <c r="AC989" s="72"/>
      <c r="AD989" s="72"/>
      <c r="AE989" s="72">
        <f t="shared" si="528"/>
        <v>0.31877513785776135</v>
      </c>
      <c r="AF989" s="72">
        <f t="shared" si="529"/>
        <v>0.10602642424827093</v>
      </c>
      <c r="AG989" s="72">
        <f t="shared" si="530"/>
        <v>0.21435192912699239</v>
      </c>
      <c r="AH989" s="72">
        <f t="shared" si="531"/>
        <v>0.30812035000513838</v>
      </c>
      <c r="AI989" s="72">
        <f t="shared" si="532"/>
        <v>0.17440476190476184</v>
      </c>
      <c r="AJ989" s="72">
        <f>(AV989-Driver!$K$179)/(Driver!$L$179-Driver!$K$179)</f>
        <v>0.14358230601885424</v>
      </c>
      <c r="AK989" s="72">
        <f>(AW989-Driver!$K$180)/(Driver!$L$180-Driver!$K$180)</f>
        <v>0.13878711937384475</v>
      </c>
      <c r="AL989" s="72">
        <f>(AX989-Driver!$K$181)/(Driver!$L$181-Driver!$K$181)</f>
        <v>4.8251438689685705E-2</v>
      </c>
      <c r="AM989" s="72">
        <f>(AY989-Driver!$K$182)/(Driver!$L$182-Driver!$K$182)</f>
        <v>0.78120749983495086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33"/>
        <v>3.0219780219780223</v>
      </c>
      <c r="AW989" s="70">
        <f t="shared" si="534"/>
        <v>14.5253061871258</v>
      </c>
      <c r="AX989" s="70">
        <f t="shared" si="535"/>
        <v>1.4342629482071714</v>
      </c>
      <c r="AY989" s="70">
        <f>IFERROR(Driver!$K$19/Data!BH989/Data!BI989*Data!BK989*Data!BL989,"")</f>
        <v>-1.3393365079168156</v>
      </c>
      <c r="AZ989" s="70">
        <f t="shared" si="536"/>
        <v>14.430379746835444</v>
      </c>
      <c r="BA989" s="70"/>
      <c r="BB989" s="70"/>
      <c r="BC989" s="70">
        <f t="shared" si="537"/>
        <v>16.196553064899124</v>
      </c>
      <c r="BD989" s="70">
        <f t="shared" si="538"/>
        <v>1.1874950163176567</v>
      </c>
      <c r="BE989" s="70">
        <f t="shared" si="539"/>
        <v>0.31447424102553839</v>
      </c>
      <c r="BF989" s="70">
        <f t="shared" si="540"/>
        <v>10.377160975846159</v>
      </c>
      <c r="BG989" s="70">
        <f t="shared" si="541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219</v>
      </c>
      <c r="BS989" s="8" t="s">
        <v>438</v>
      </c>
      <c r="BT989" s="9" t="s">
        <v>444</v>
      </c>
      <c r="BU989" s="10">
        <v>164</v>
      </c>
      <c r="BV989" s="9" t="s">
        <v>222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302</v>
      </c>
      <c r="CU989" s="9" t="s">
        <v>388</v>
      </c>
      <c r="CV989" s="10"/>
      <c r="CW989" s="10"/>
      <c r="CX989" t="str">
        <f>INDEX('Data_Price '!AS$2:AS$1266,MATCH(Data!$DN989,'Data_Price '!$BE$2:$BE$1266,0))</f>
        <v>Atomic W Backland 98 Alpine Touring Ski 164</v>
      </c>
      <c r="CY989" t="str">
        <f>INDEX('Data_Price '!AT$2:AT$1266,MATCH(Data!$DN989,'Data_Price '!$BE$2:$BE$1266,0))</f>
        <v>Cripple Creek Backcountry</v>
      </c>
      <c r="CZ989">
        <f>INDEX('Data_Price '!AU$2:AU$1266,MATCH(Data!$DN989,'Data_Price '!$BE$2:$BE$1266,0))</f>
        <v>599</v>
      </c>
      <c r="DA989" t="str">
        <f>INDEX('Data_Price '!AV$2:AV$1266,MATCH(Data!$DN989,'Data_Price '!$BE$2:$BE$1266,0))</f>
        <v>https://www.google.com/aclk?sa=L&amp;ai=DChcSEwiMrtfE0KP2AhVoFdQBHRKOApkYABAJGgJvYQ&amp;sig=AOD64_2MvTODwyXOkV8Y2BOrYRoizat7wA&amp;ctype=5&amp;ved=0ahUKEwjx8NDE0KP2AhUvkmoFHdEmCGwQ2CkIbw&amp;adurl=</v>
      </c>
      <c r="DB989" t="str">
        <f>INDEX('Data_Price '!AW$2:AW$1266,MATCH(Data!$DN989,'Data_Price '!$BE$2:$BE$1266,0))</f>
        <v>Skiing Ladies Ski Mountaineering Atomic Backland 98 W 21/22</v>
      </c>
      <c r="DC989" t="str">
        <f>INDEX('Data_Price '!AX$2:AX$1266,MATCH(Data!$DN989,'Data_Price '!$BE$2:$BE$1266,0))</f>
        <v>eBay</v>
      </c>
      <c r="DD989">
        <f>INDEX('Data_Price '!AY$2:AY$1266,MATCH(Data!$DN989,'Data_Price '!$BE$2:$BE$1266,0))</f>
        <v>609.5</v>
      </c>
      <c r="DE989" t="str">
        <f>INDEX('Data_Price '!AZ$2:AZ$1266,MATCH(Data!$DN989,'Data_Price '!$BE$2:$BE$1266,0))</f>
        <v>https://www.google.com/aclk?sa=L&amp;ai=DChcSEwiMrtfE0KP2AhVoFdQBHRKOApkYABAPGgJvYQ&amp;sig=AOD64_0cDsCOri7WA9E7Nm5aGwOWLNkurg&amp;ctype=5&amp;ved=0ahUKEwjx8NDE0KP2AhUvkmoFHdEmCGwQ2CkIeQ&amp;adurl=</v>
      </c>
      <c r="DF989" t="str">
        <f>INDEX('Data_Price '!BA$2:BA$1266,MATCH(Data!$DN989,'Data_Price '!$BE$2:$BE$1266,0))</f>
        <v>'22 Atomic Backland 98 W Skis 164cm</v>
      </c>
      <c r="DG989" t="str">
        <f>INDEX('Data_Price '!BB$2:BB$1266,MATCH(Data!$DN989,'Data_Price '!$BE$2:$BE$1266,0))</f>
        <v>Al's Ski Equipment Barn</v>
      </c>
      <c r="DH989">
        <f>INDEX('Data_Price '!BC$2:BC$1266,MATCH(Data!$DN989,'Data_Price '!$BE$2:$BE$1266,0))</f>
        <v>695</v>
      </c>
      <c r="DI989" t="str">
        <f>INDEX('Data_Price '!BD$2:BD$1266,MATCH(Data!$DN989,'Data_Price '!$BE$2:$BE$1266,0))</f>
        <v>https://www.google.com/aclk?sa=L&amp;ai=DChcSEwiMrtfE0KP2AhVoFdQBHRKOApkYABALGgJvYQ&amp;sig=AOD64_2hvK89ic2ROP23sJPIwIwTwbedGA&amp;ctype=5&amp;ved=0ahUKEwjx8NDE0KP2AhUvkmoFHdEmCGwQ2CkIcg&amp;adurl=</v>
      </c>
      <c r="DJ989" s="89" t="e">
        <f ca="1">_xll.Connector("TinyUrl.TinyUrl",DA989,0)</f>
        <v>#NAME?</v>
      </c>
      <c r="DK989" s="89" t="e">
        <f ca="1">_xll.Connector("TinyUrl.TinyUrl",DE989,0)</f>
        <v>#NAME?</v>
      </c>
      <c r="DL989" s="89" t="e">
        <f ca="1">_xll.Connector("TinyUrl.TinyUrl",DI989,0)</f>
        <v>#NAME?</v>
      </c>
      <c r="DM989" s="224" t="str">
        <f t="shared" si="542"/>
        <v>Backland 98 W</v>
      </c>
      <c r="DN989" s="89" t="str">
        <f t="shared" si="543"/>
        <v xml:space="preserve"> AtomicBackland 98 W164 Unisex</v>
      </c>
      <c r="DO989" s="227" t="s">
        <v>1138</v>
      </c>
    </row>
    <row r="990" spans="2:119" ht="15.45" customHeight="1">
      <c r="B990" s="224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#VALUE!</v>
      </c>
      <c r="F990" s="43" t="b">
        <f>CL990&gt;Driver!$F$56</f>
        <v>0</v>
      </c>
      <c r="G990" s="43" t="b">
        <f>AND(CB990&gt;Driver!$F$55,CB990&lt;Driver!$G$55)</f>
        <v>0</v>
      </c>
      <c r="H990" s="43" t="e">
        <f t="shared" si="510"/>
        <v>#VALUE!</v>
      </c>
      <c r="I990" s="43">
        <f t="shared" si="511"/>
        <v>0</v>
      </c>
      <c r="J990" s="43" t="e">
        <f t="array" ref="J990">NOT(OR(($H$9:$H$1273=TRUE)*($I$9:$I$1273&gt;0)*($BT$9:$BT$1273=BT990)*($K$9:$K$1273&gt;K990)))</f>
        <v>#VALUE!</v>
      </c>
      <c r="K990" s="72">
        <f t="shared" si="512"/>
        <v>0.54395886761329959</v>
      </c>
      <c r="L990" s="72">
        <f t="shared" si="513"/>
        <v>0.78513898960599471</v>
      </c>
      <c r="M990" s="72">
        <f t="shared" si="514"/>
        <v>0.30277874562060447</v>
      </c>
      <c r="N990" s="72">
        <f t="shared" si="515"/>
        <v>-0.14451400746221466</v>
      </c>
      <c r="O990" s="72">
        <f t="shared" si="516"/>
        <v>0.23255612667696923</v>
      </c>
      <c r="P990" s="72">
        <f t="shared" si="517"/>
        <v>0.82029411764705884</v>
      </c>
      <c r="Q990" s="72"/>
      <c r="R990" s="72"/>
      <c r="S990" s="72">
        <f t="shared" si="518"/>
        <v>0.73332184005782164</v>
      </c>
      <c r="T990" s="72">
        <f t="shared" si="519"/>
        <v>9.9999999999999978E-2</v>
      </c>
      <c r="U990" s="72">
        <f t="shared" si="520"/>
        <v>9.9999999999999978E-2</v>
      </c>
      <c r="V990" s="72">
        <f t="shared" si="521"/>
        <v>0.6007815211099955</v>
      </c>
      <c r="W990" s="72">
        <f t="shared" si="522"/>
        <v>0.95361696230598669</v>
      </c>
      <c r="X990" s="72">
        <f t="shared" si="523"/>
        <v>0.21486101039400532</v>
      </c>
      <c r="Y990" s="72">
        <f t="shared" si="524"/>
        <v>0.69722125437939553</v>
      </c>
      <c r="Z990" s="72">
        <f t="shared" si="525"/>
        <v>1.1445140074622147</v>
      </c>
      <c r="AA990" s="72">
        <f t="shared" si="526"/>
        <v>0.76744387332303077</v>
      </c>
      <c r="AB990" s="72">
        <f t="shared" si="527"/>
        <v>0.17970588235294116</v>
      </c>
      <c r="AC990" s="72"/>
      <c r="AD990" s="72"/>
      <c r="AE990" s="72">
        <f t="shared" si="528"/>
        <v>0.26667815994217842</v>
      </c>
      <c r="AF990" s="72">
        <f t="shared" si="529"/>
        <v>0.9</v>
      </c>
      <c r="AG990" s="72">
        <f t="shared" si="530"/>
        <v>0.9</v>
      </c>
      <c r="AH990" s="72">
        <f t="shared" si="531"/>
        <v>0.3992184788900045</v>
      </c>
      <c r="AI990" s="72">
        <f t="shared" si="532"/>
        <v>4.6383037694013307E-2</v>
      </c>
      <c r="AJ990" s="72">
        <f>(AV990-Driver!$K$179)/(Driver!$L$179-Driver!$K$179)</f>
        <v>2.5138989605994679E-2</v>
      </c>
      <c r="AK990" s="72">
        <f>(AW990-Driver!$K$180)/(Driver!$L$180-Driver!$K$180)</f>
        <v>0.38444331285122751</v>
      </c>
      <c r="AL990" s="72">
        <f>(AX990-Driver!$K$181)/(Driver!$L$181-Driver!$K$181)</f>
        <v>0.74451400746221463</v>
      </c>
      <c r="AM990" s="72">
        <f>(AY990-Driver!$K$182)/(Driver!$L$182-Driver!$K$182)</f>
        <v>0.98144387332303074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33"/>
        <v>0.52910052910052907</v>
      </c>
      <c r="AW990" s="70">
        <f t="shared" si="534"/>
        <v>38.547571002007189</v>
      </c>
      <c r="AX990" s="70">
        <f t="shared" si="535"/>
        <v>7.7006260671599316</v>
      </c>
      <c r="AY990" s="70">
        <f>IFERROR(Driver!$K$19/Data!BH990/Data!BI990*Data!BK990*Data!BL990,"")</f>
        <v>-0.11359117833219112</v>
      </c>
      <c r="AZ990" s="70">
        <f t="shared" si="536"/>
        <v>30.960536113179451</v>
      </c>
      <c r="BA990" s="70"/>
      <c r="BB990" s="70"/>
      <c r="BC990" s="70">
        <f t="shared" si="537"/>
        <v>43.219617682026723</v>
      </c>
      <c r="BD990" s="70">
        <f t="shared" si="538"/>
        <v>566.01076809347194</v>
      </c>
      <c r="BE990" s="70">
        <f t="shared" si="539"/>
        <v>1</v>
      </c>
      <c r="BF990" s="70">
        <f t="shared" si="540"/>
        <v>8.826731887745333E-2</v>
      </c>
      <c r="BG990" s="70">
        <f t="shared" si="541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219</v>
      </c>
      <c r="BS990" s="8" t="s">
        <v>628</v>
      </c>
      <c r="BT990" s="9" t="s">
        <v>656</v>
      </c>
      <c r="BU990" s="10">
        <v>160</v>
      </c>
      <c r="BV990" s="9" t="s">
        <v>222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307</v>
      </c>
      <c r="CU990" s="10"/>
      <c r="CV990" s="10"/>
      <c r="CW990" s="10"/>
      <c r="CX990" t="str">
        <f>INDEX('Data_Price '!AS$2:AS$1266,MATCH(Data!$DN990,'Data_Price '!$BE$2:$BE$1266,0))</f>
        <v>Head Worldcup Rebels e-SL White-Black 160 Ski Lady's Men</v>
      </c>
      <c r="CY990" t="str">
        <f>INDEX('Data_Price '!AT$2:AT$1266,MATCH(Data!$DN990,'Data_Price '!$BE$2:$BE$1266,0))</f>
        <v>! OutdoorXL.com</v>
      </c>
      <c r="CZ990">
        <f>INDEX('Data_Price '!AU$2:AU$1266,MATCH(Data!$DN990,'Data_Price '!$BE$2:$BE$1266,0))</f>
        <v>584.95000000000005</v>
      </c>
      <c r="DA990" t="str">
        <f>INDEX('Data_Price '!AV$2:AV$1266,MATCH(Data!$DN990,'Data_Price '!$BE$2:$BE$1266,0))</f>
        <v>https://www.google.com/url?url=https://www.outdoorxl.com/head-worldcup-rebels-e-sl.html%3Fprl%3D92-474x144-1282&amp;rct=j&amp;q=&amp;esrc=s&amp;sa=U&amp;ved=0ahUKEwjOx4HF0KP2AhUTmmoFHQQYDFUQ2SkITA&amp;usg=AOvVaw1cxUs6Yn_7VJq7rb2Fddu_</v>
      </c>
      <c r="DB990">
        <f>INDEX('Data_Price '!AW$2:AW$1266,MATCH(Data!$DN990,'Data_Price '!$BE$2:$BE$1266,0))</f>
        <v>0</v>
      </c>
      <c r="DC990">
        <f>INDEX('Data_Price '!AX$2:AX$1266,MATCH(Data!$DN990,'Data_Price '!$BE$2:$BE$1266,0))</f>
        <v>0</v>
      </c>
      <c r="DD990">
        <f>INDEX('Data_Price '!AY$2:AY$1266,MATCH(Data!$DN990,'Data_Price '!$BE$2:$BE$1266,0))</f>
        <v>0</v>
      </c>
      <c r="DE990">
        <f>INDEX('Data_Price '!AZ$2:AZ$1266,MATCH(Data!$DN990,'Data_Price '!$BE$2:$BE$1266,0))</f>
        <v>0</v>
      </c>
      <c r="DF990">
        <f>INDEX('Data_Price '!BA$2:BA$1266,MATCH(Data!$DN990,'Data_Price '!$BE$2:$BE$1266,0))</f>
        <v>0</v>
      </c>
      <c r="DG990">
        <f>INDEX('Data_Price '!BB$2:BB$1266,MATCH(Data!$DN990,'Data_Price '!$BE$2:$BE$1266,0))</f>
        <v>0</v>
      </c>
      <c r="DH990">
        <f>INDEX('Data_Price '!BC$2:BC$1266,MATCH(Data!$DN990,'Data_Price '!$BE$2:$BE$1266,0))</f>
        <v>0</v>
      </c>
      <c r="DI990">
        <f>INDEX('Data_Price '!BD$2:BD$1266,MATCH(Data!$DN990,'Data_Price '!$BE$2:$BE$1266,0))</f>
        <v>0</v>
      </c>
      <c r="DJ990" s="89" t="e">
        <f ca="1">_xll.Connector("TinyUrl.TinyUrl",DA990,0)</f>
        <v>#NAME?</v>
      </c>
      <c r="DK990" s="89" t="e">
        <f ca="1">_xll.Connector("TinyUrl.TinyUrl",DE990,0)</f>
        <v>#NAME?</v>
      </c>
      <c r="DL990" s="89" t="e">
        <f ca="1">_xll.Connector("TinyUrl.TinyUrl",DI990,0)</f>
        <v>#NAME?</v>
      </c>
      <c r="DM990" s="224" t="str">
        <f t="shared" si="542"/>
        <v>Worldcup Rebels e-SL</v>
      </c>
      <c r="DN990" s="89" t="str">
        <f t="shared" si="543"/>
        <v xml:space="preserve"> HeadWorldcup Rebels e-SL160 Unisex</v>
      </c>
      <c r="DO990" s="227"/>
    </row>
    <row r="991" spans="2:119" ht="15.45" customHeight="1">
      <c r="B991" s="224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#VALUE!</v>
      </c>
      <c r="F991" s="43" t="b">
        <f>CL991&gt;Driver!$F$56</f>
        <v>0</v>
      </c>
      <c r="G991" s="43" t="b">
        <f>AND(CB991&gt;Driver!$F$55,CB991&lt;Driver!$G$55)</f>
        <v>0</v>
      </c>
      <c r="H991" s="43" t="e">
        <f t="shared" si="510"/>
        <v>#VALUE!</v>
      </c>
      <c r="I991" s="43">
        <f t="shared" si="511"/>
        <v>0</v>
      </c>
      <c r="J991" s="43" t="e">
        <f t="array" ref="J991">NOT(OR(($H$9:$H$1273=TRUE)*($I$9:$I$1273&gt;0)*($BT$9:$BT$1273=BT991)*($K$9:$K$1273&gt;K991)))</f>
        <v>#VALUE!</v>
      </c>
      <c r="K991" s="72">
        <f t="shared" si="512"/>
        <v>0.64843189055111172</v>
      </c>
      <c r="L991" s="72">
        <f t="shared" si="513"/>
        <v>0.78465554749818711</v>
      </c>
      <c r="M991" s="72">
        <f t="shared" si="514"/>
        <v>0.51220823360403633</v>
      </c>
      <c r="N991" s="72">
        <f t="shared" si="515"/>
        <v>0.3215582115980522</v>
      </c>
      <c r="O991" s="72">
        <f t="shared" si="516"/>
        <v>0.2600338094754947</v>
      </c>
      <c r="P991" s="72">
        <f t="shared" si="517"/>
        <v>0.9550326797385621</v>
      </c>
      <c r="Q991" s="72"/>
      <c r="R991" s="72"/>
      <c r="S991" s="72">
        <f t="shared" si="518"/>
        <v>0.66784123591587508</v>
      </c>
      <c r="T991" s="72">
        <f t="shared" si="519"/>
        <v>0.82971781848721371</v>
      </c>
      <c r="U991" s="72">
        <f t="shared" si="520"/>
        <v>9.9999999999999978E-2</v>
      </c>
      <c r="V991" s="72">
        <f t="shared" si="521"/>
        <v>0.60255532607351636</v>
      </c>
      <c r="W991" s="72">
        <f t="shared" si="522"/>
        <v>0.98240068754774634</v>
      </c>
      <c r="X991" s="72">
        <f t="shared" si="523"/>
        <v>0.21534445250181289</v>
      </c>
      <c r="Y991" s="72">
        <f t="shared" si="524"/>
        <v>0.48779176639596367</v>
      </c>
      <c r="Z991" s="72">
        <f t="shared" si="525"/>
        <v>0.6784417884019478</v>
      </c>
      <c r="AA991" s="72">
        <f t="shared" si="526"/>
        <v>0.7399661905245053</v>
      </c>
      <c r="AB991" s="72">
        <f t="shared" si="527"/>
        <v>4.4967320261437918E-2</v>
      </c>
      <c r="AC991" s="72"/>
      <c r="AD991" s="72"/>
      <c r="AE991" s="72">
        <f t="shared" si="528"/>
        <v>0.33215876408412492</v>
      </c>
      <c r="AF991" s="72">
        <f t="shared" si="529"/>
        <v>0.17028218151278632</v>
      </c>
      <c r="AG991" s="72">
        <f t="shared" si="530"/>
        <v>0.9</v>
      </c>
      <c r="AH991" s="72">
        <f t="shared" si="531"/>
        <v>0.39744467392648358</v>
      </c>
      <c r="AI991" s="72">
        <f t="shared" si="532"/>
        <v>1.7599312452253643E-2</v>
      </c>
      <c r="AJ991" s="72">
        <f>(AV991-Driver!$K$179)/(Driver!$L$179-Driver!$K$179)</f>
        <v>2.4655547498187092E-2</v>
      </c>
      <c r="AK991" s="72">
        <f>(AW991-Driver!$K$180)/(Driver!$L$180-Driver!$K$180)</f>
        <v>0.13043094725589205</v>
      </c>
      <c r="AL991" s="72">
        <f>(AX991-Driver!$K$181)/(Driver!$L$181-Driver!$K$181)</f>
        <v>0.27844178840194783</v>
      </c>
      <c r="AM991" s="72">
        <f>(AY991-Driver!$K$182)/(Driver!$L$182-Driver!$K$182)</f>
        <v>0.95396619052450526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33"/>
        <v>0.51892551892551897</v>
      </c>
      <c r="AW991" s="70">
        <f t="shared" si="534"/>
        <v>13.708171570592434</v>
      </c>
      <c r="AX991" s="70">
        <f t="shared" si="535"/>
        <v>3.5059760956175303</v>
      </c>
      <c r="AY991" s="70">
        <f>IFERROR(Driver!$K$19/Data!BH991/Data!BI991*Data!BK991*Data!BL991,"")</f>
        <v>-0.28179558980544117</v>
      </c>
      <c r="AZ991" s="70">
        <f t="shared" si="536"/>
        <v>10.483991064780344</v>
      </c>
      <c r="BA991" s="70"/>
      <c r="BB991" s="70"/>
      <c r="BC991" s="70">
        <f t="shared" si="537"/>
        <v>9.2543730998242673</v>
      </c>
      <c r="BD991" s="70">
        <f t="shared" si="538"/>
        <v>25.640317036292373</v>
      </c>
      <c r="BE991" s="70">
        <f t="shared" si="539"/>
        <v>1</v>
      </c>
      <c r="BF991" s="70">
        <f t="shared" si="540"/>
        <v>0.28860612782199047</v>
      </c>
      <c r="BG991" s="70">
        <f t="shared" si="541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219</v>
      </c>
      <c r="BS991" s="8" t="s">
        <v>771</v>
      </c>
      <c r="BT991" s="9" t="s">
        <v>809</v>
      </c>
      <c r="BU991" s="10">
        <v>156</v>
      </c>
      <c r="BV991" s="9" t="s">
        <v>390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307</v>
      </c>
      <c r="CU991" s="10"/>
      <c r="CV991" s="10"/>
      <c r="CW991" s="10"/>
      <c r="CX991" t="str">
        <f>INDEX('Data_Price '!AS$2:AS$1266,MATCH(Data!$DN991,'Data_Price '!$BE$2:$BE$1266,0))</f>
        <v>Women's Rossignol Nova 6 Skis + Xpress 11 GW Bindings 2021 - 156</v>
      </c>
      <c r="CY991" t="str">
        <f>INDEX('Data_Price '!AT$2:AT$1266,MATCH(Data!$DN991,'Data_Price '!$BE$2:$BE$1266,0))</f>
        <v>Spoke-N-Sport</v>
      </c>
      <c r="CZ991">
        <f>INDEX('Data_Price '!AU$2:AU$1266,MATCH(Data!$DN991,'Data_Price '!$BE$2:$BE$1266,0))</f>
        <v>479.99</v>
      </c>
      <c r="DA991" t="str">
        <f>INDEX('Data_Price '!AV$2:AV$1266,MATCH(Data!$DN991,'Data_Price '!$BE$2:$BE$1266,0))</f>
        <v>https://www.google.com/url?q=https://www.spoke-n-sport.com/product/rossignol-womens-on-piste-skis-nova-6-xpress-382585-1.htm%3Fvariations%3D501952%3Futm_source%3Dgoogle%2520shopping%26utm_medium%3Dorganic&amp;sa=U&amp;ved=0ahUKEwj328vF0KP2AhW7nWoFHRfgDQoQ2ykIFw&amp;usg=AOvVaw3riuyswsLzsJOUCWEXKOaM</v>
      </c>
      <c r="DB991" t="str">
        <f>INDEX('Data_Price '!AW$2:AW$1266,MATCH(Data!$DN991,'Data_Price '!$BE$2:$BE$1266,0))</f>
        <v>Women's Rossignol Nova 6 Skis + Xpress 11 GW Bindings 2021 - 156</v>
      </c>
      <c r="DC991" t="str">
        <f>INDEX('Data_Price '!AX$2:AX$1266,MATCH(Data!$DN991,'Data_Price '!$BE$2:$BE$1266,0))</f>
        <v>Skis.com</v>
      </c>
      <c r="DD991">
        <f>INDEX('Data_Price '!AY$2:AY$1266,MATCH(Data!$DN991,'Data_Price '!$BE$2:$BE$1266,0))</f>
        <v>599.95000000000005</v>
      </c>
      <c r="DE991" t="str">
        <f>INDEX('Data_Price '!AZ$2:AZ$1266,MATCH(Data!$DN991,'Data_Price '!$BE$2:$BE$1266,0))</f>
        <v>https://www.google.com/url?url=https://www.skis.com/Rossignol-Nova-6-Womens-Skis-with-Xpress-11-GW-Bindings/614675P,default,pd.html%3Fsrc%3Dcpc&amp;rct=j&amp;q=&amp;esrc=s&amp;sa=U&amp;ved=0ahUKEwiyjavF0KP2AhXKkmoFHe3EAEgQsDwIWg&amp;usg=AOvVaw1DBMimMOXbR7XK_Vbm5nrW</v>
      </c>
      <c r="DF991" t="str">
        <f>INDEX('Data_Price '!BA$2:BA$1266,MATCH(Data!$DN991,'Data_Price '!$BE$2:$BE$1266,0))</f>
        <v>Women's Rossignol Nova 6 Skis + Xpress 11 GW Bindings 2021 - 156</v>
      </c>
      <c r="DG991" t="str">
        <f>INDEX('Data_Price '!BB$2:BB$1266,MATCH(Data!$DN991,'Data_Price '!$BE$2:$BE$1266,0))</f>
        <v>Skis.com</v>
      </c>
      <c r="DH991">
        <f>INDEX('Data_Price '!BC$2:BC$1266,MATCH(Data!$DN991,'Data_Price '!$BE$2:$BE$1266,0))</f>
        <v>599.95000000000005</v>
      </c>
      <c r="DI991" t="str">
        <f>INDEX('Data_Price '!BD$2:BD$1266,MATCH(Data!$DN991,'Data_Price '!$BE$2:$BE$1266,0))</f>
        <v>https://www.google.com/url?q=https://www.skis.com/Rossignol-Nova-6-Womens-Skis-with-Xpress-11-GW-Bindings/614675P,default,pd.html%3Fsrc%3Dcpc&amp;sa=U&amp;ved=0ahUKEwj328vF0KP2AhW7nWoFHRfgDQoQ2ykIGQ&amp;usg=AOvVaw0eOgwD2U9_DehEJ4maaHs8</v>
      </c>
      <c r="DJ991" s="89" t="e">
        <f ca="1">_xll.Connector("TinyUrl.TinyUrl",DA991,0)</f>
        <v>#NAME?</v>
      </c>
      <c r="DK991" s="89" t="e">
        <f ca="1">_xll.Connector("TinyUrl.TinyUrl",DE991,0)</f>
        <v>#NAME?</v>
      </c>
      <c r="DL991" s="89" t="e">
        <f ca="1">_xll.Connector("TinyUrl.TinyUrl",DI991,0)</f>
        <v>#NAME?</v>
      </c>
      <c r="DM991" s="224" t="str">
        <f t="shared" si="542"/>
        <v>Nova 6</v>
      </c>
      <c r="DN991" s="89" t="str">
        <f t="shared" si="543"/>
        <v xml:space="preserve"> RossignolNova 6156 Women's</v>
      </c>
      <c r="DO991" s="227" t="s">
        <v>1121</v>
      </c>
    </row>
    <row r="992" spans="2:119" ht="15.45" customHeight="1">
      <c r="B992" s="224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#VALUE!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10"/>
        <v>#VALUE!</v>
      </c>
      <c r="I992" s="43">
        <f t="shared" si="511"/>
        <v>0</v>
      </c>
      <c r="J992" s="43" t="e">
        <f t="array" ref="J992">NOT(OR(($H$9:$H$1273=TRUE)*($I$9:$I$1273&gt;0)*($BT$9:$BT$1273=BT992)*($K$9:$K$1273&gt;K992)))</f>
        <v>#VALUE!</v>
      </c>
      <c r="K992" s="72">
        <f t="shared" si="512"/>
        <v>0.68178410368199627</v>
      </c>
      <c r="L992" s="72">
        <f t="shared" si="513"/>
        <v>0.83976794778825237</v>
      </c>
      <c r="M992" s="72">
        <f t="shared" si="514"/>
        <v>0.52380025957574006</v>
      </c>
      <c r="N992" s="72">
        <f t="shared" si="515"/>
        <v>0.29120344020742428</v>
      </c>
      <c r="O992" s="72">
        <f t="shared" si="516"/>
        <v>0.32557315551326016</v>
      </c>
      <c r="P992" s="72">
        <f t="shared" si="517"/>
        <v>0.95462418300653595</v>
      </c>
      <c r="Q992" s="72"/>
      <c r="R992" s="72"/>
      <c r="S992" s="72">
        <f t="shared" si="518"/>
        <v>0.68443322241194693</v>
      </c>
      <c r="T992" s="72">
        <f t="shared" si="519"/>
        <v>0.96439012836656335</v>
      </c>
      <c r="U992" s="72">
        <f t="shared" si="520"/>
        <v>0.60568817296935129</v>
      </c>
      <c r="V992" s="72">
        <f t="shared" si="521"/>
        <v>0.60643120460400413</v>
      </c>
      <c r="W992" s="72">
        <f t="shared" si="522"/>
        <v>0.88276560788608982</v>
      </c>
      <c r="X992" s="72">
        <f t="shared" si="523"/>
        <v>0.16023205221174763</v>
      </c>
      <c r="Y992" s="72">
        <f t="shared" si="524"/>
        <v>0.47619974042425989</v>
      </c>
      <c r="Z992" s="72">
        <f t="shared" si="525"/>
        <v>0.70879655979257572</v>
      </c>
      <c r="AA992" s="72">
        <f t="shared" si="526"/>
        <v>0.67442684448673984</v>
      </c>
      <c r="AB992" s="72">
        <f t="shared" si="527"/>
        <v>4.5375816993464088E-2</v>
      </c>
      <c r="AC992" s="72"/>
      <c r="AD992" s="72"/>
      <c r="AE992" s="72">
        <f t="shared" si="528"/>
        <v>0.31556677758805307</v>
      </c>
      <c r="AF992" s="72">
        <f t="shared" si="529"/>
        <v>3.5609871633436679E-2</v>
      </c>
      <c r="AG992" s="72">
        <f t="shared" si="530"/>
        <v>0.39431182703064871</v>
      </c>
      <c r="AH992" s="72">
        <f t="shared" si="531"/>
        <v>0.39356879539599587</v>
      </c>
      <c r="AI992" s="72">
        <f t="shared" si="532"/>
        <v>0.11723439211391014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0.12874121581509193</v>
      </c>
      <c r="AL992" s="72">
        <f>(AX992-Driver!$K$181)/(Driver!$L$181-Driver!$K$181)</f>
        <v>0.3087965597925757</v>
      </c>
      <c r="AM992" s="72">
        <f>(AY992-Driver!$K$182)/(Driver!$L$182-Driver!$K$182)</f>
        <v>0.88842684448673981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33"/>
        <v>1.6788766788766787</v>
      </c>
      <c r="AW992" s="70">
        <f t="shared" si="534"/>
        <v>13.54293585818338</v>
      </c>
      <c r="AX992" s="70">
        <f t="shared" si="535"/>
        <v>3.7791690381331815</v>
      </c>
      <c r="AY992" s="70">
        <f>IFERROR(Driver!$K$19/Data!BH992/Data!BI992*Data!BK992*Data!BL992,"")</f>
        <v>-0.68299416282396375</v>
      </c>
      <c r="AZ992" s="70">
        <f t="shared" si="536"/>
        <v>10.446760982874162</v>
      </c>
      <c r="BA992" s="70"/>
      <c r="BB992" s="70"/>
      <c r="BC992" s="70">
        <f t="shared" si="537"/>
        <v>17.860751840955544</v>
      </c>
      <c r="BD992" s="70">
        <f t="shared" si="538"/>
        <v>7.4192351519823276</v>
      </c>
      <c r="BE992" s="70">
        <f t="shared" si="539"/>
        <v>0.49440203610894368</v>
      </c>
      <c r="BF992" s="70">
        <f t="shared" si="540"/>
        <v>0.72635937825281394</v>
      </c>
      <c r="BG992" s="70">
        <f t="shared" si="541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219</v>
      </c>
      <c r="BS992" s="8" t="s">
        <v>610</v>
      </c>
      <c r="BT992" s="9" t="s">
        <v>613</v>
      </c>
      <c r="BU992" s="10">
        <v>161</v>
      </c>
      <c r="BV992" s="9" t="s">
        <v>430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305</v>
      </c>
      <c r="CU992" s="10"/>
      <c r="CV992" s="10"/>
      <c r="CW992" s="10"/>
      <c r="CX992">
        <f>INDEX('Data_Price '!AS$2:AS$1266,MATCH(Data!$DN992,'Data_Price '!$BE$2:$BE$1266,0))</f>
        <v>0</v>
      </c>
      <c r="CY992">
        <f>INDEX('Data_Price '!AT$2:AT$1266,MATCH(Data!$DN992,'Data_Price '!$BE$2:$BE$1266,0))</f>
        <v>0</v>
      </c>
      <c r="CZ992">
        <f>INDEX('Data_Price '!AU$2:AU$1266,MATCH(Data!$DN992,'Data_Price '!$BE$2:$BE$1266,0))</f>
        <v>0</v>
      </c>
      <c r="DA992">
        <f>INDEX('Data_Price '!AV$2:AV$1266,MATCH(Data!$DN992,'Data_Price '!$BE$2:$BE$1266,0))</f>
        <v>0</v>
      </c>
      <c r="DB992">
        <f>INDEX('Data_Price '!AW$2:AW$1266,MATCH(Data!$DN992,'Data_Price '!$BE$2:$BE$1266,0))</f>
        <v>0</v>
      </c>
      <c r="DC992">
        <f>INDEX('Data_Price '!AX$2:AX$1266,MATCH(Data!$DN992,'Data_Price '!$BE$2:$BE$1266,0))</f>
        <v>0</v>
      </c>
      <c r="DD992">
        <f>INDEX('Data_Price '!AY$2:AY$1266,MATCH(Data!$DN992,'Data_Price '!$BE$2:$BE$1266,0))</f>
        <v>0</v>
      </c>
      <c r="DE992">
        <f>INDEX('Data_Price '!AZ$2:AZ$1266,MATCH(Data!$DN992,'Data_Price '!$BE$2:$BE$1266,0))</f>
        <v>0</v>
      </c>
      <c r="DF992">
        <f>INDEX('Data_Price '!BA$2:BA$1266,MATCH(Data!$DN992,'Data_Price '!$BE$2:$BE$1266,0))</f>
        <v>0</v>
      </c>
      <c r="DG992">
        <f>INDEX('Data_Price '!BB$2:BB$1266,MATCH(Data!$DN992,'Data_Price '!$BE$2:$BE$1266,0))</f>
        <v>0</v>
      </c>
      <c r="DH992">
        <f>INDEX('Data_Price '!BC$2:BC$1266,MATCH(Data!$DN992,'Data_Price '!$BE$2:$BE$1266,0))</f>
        <v>0</v>
      </c>
      <c r="DI992">
        <f>INDEX('Data_Price '!BD$2:BD$1266,MATCH(Data!$DN992,'Data_Price '!$BE$2:$BE$1266,0))</f>
        <v>0</v>
      </c>
      <c r="DJ992" s="89" t="e">
        <f ca="1">_xll.Connector("TinyUrl.TinyUrl",DA992,0)</f>
        <v>#NAME?</v>
      </c>
      <c r="DK992" s="89" t="e">
        <f ca="1">_xll.Connector("TinyUrl.TinyUrl",DE992,0)</f>
        <v>#NAME?</v>
      </c>
      <c r="DL992" s="89" t="e">
        <f ca="1">_xll.Connector("TinyUrl.TinyUrl",DI992,0)</f>
        <v>#NAME?</v>
      </c>
      <c r="DM992" s="224" t="str">
        <f t="shared" si="542"/>
        <v>Nightstick Team</v>
      </c>
      <c r="DN992" s="89" t="str">
        <f t="shared" si="543"/>
        <v xml:space="preserve"> FischerNightstick Team161 Junior</v>
      </c>
      <c r="DO992" s="227"/>
    </row>
    <row r="993" spans="2:119" ht="15.45" customHeight="1">
      <c r="B993" s="224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#VALUE!</v>
      </c>
      <c r="F993" s="43" t="b">
        <f>CL993&gt;Driver!$F$56</f>
        <v>1</v>
      </c>
      <c r="G993" s="43" t="b">
        <f>AND(CB993&gt;Driver!$F$55,CB993&lt;Driver!$G$55)</f>
        <v>0</v>
      </c>
      <c r="H993" s="43" t="e">
        <f t="shared" si="510"/>
        <v>#VALUE!</v>
      </c>
      <c r="I993" s="43">
        <f t="shared" si="511"/>
        <v>0</v>
      </c>
      <c r="J993" s="43" t="e">
        <f t="array" ref="J993">NOT(OR(($H$9:$H$1273=TRUE)*($I$9:$I$1273&gt;0)*($BT$9:$BT$1273=BT993)*($K$9:$K$1273&gt;K993)))</f>
        <v>#VALUE!</v>
      </c>
      <c r="K993" s="72">
        <f t="shared" si="512"/>
        <v>0.70801409960366291</v>
      </c>
      <c r="L993" s="72">
        <f t="shared" si="513"/>
        <v>0.85668842156151803</v>
      </c>
      <c r="M993" s="72">
        <f t="shared" si="514"/>
        <v>0.55933977764580778</v>
      </c>
      <c r="N993" s="72">
        <f t="shared" si="515"/>
        <v>0.35444254727123248</v>
      </c>
      <c r="O993" s="72">
        <f t="shared" si="516"/>
        <v>0.3821061974308968</v>
      </c>
      <c r="P993" s="72">
        <f t="shared" si="517"/>
        <v>0.94147058823529406</v>
      </c>
      <c r="Q993" s="72"/>
      <c r="R993" s="72"/>
      <c r="S993" s="72">
        <f t="shared" si="518"/>
        <v>0.6812018887210588</v>
      </c>
      <c r="T993" s="72">
        <f t="shared" si="519"/>
        <v>0.9102284289801893</v>
      </c>
      <c r="U993" s="72">
        <f t="shared" si="520"/>
        <v>0.99685035906321962</v>
      </c>
      <c r="V993" s="72">
        <f t="shared" si="521"/>
        <v>0.63890466929144252</v>
      </c>
      <c r="W993" s="72">
        <f t="shared" si="522"/>
        <v>0.85573470744680846</v>
      </c>
      <c r="X993" s="72">
        <f t="shared" si="523"/>
        <v>0.14331157843848202</v>
      </c>
      <c r="Y993" s="72">
        <f t="shared" si="524"/>
        <v>0.44066022235419222</v>
      </c>
      <c r="Z993" s="72">
        <f t="shared" si="525"/>
        <v>0.64555745272876752</v>
      </c>
      <c r="AA993" s="72">
        <f t="shared" si="526"/>
        <v>0.6178938025691032</v>
      </c>
      <c r="AB993" s="72">
        <f t="shared" si="527"/>
        <v>5.8529411764705927E-2</v>
      </c>
      <c r="AC993" s="72"/>
      <c r="AD993" s="72"/>
      <c r="AE993" s="72">
        <f t="shared" si="528"/>
        <v>0.3187981112789412</v>
      </c>
      <c r="AF993" s="72">
        <f t="shared" si="529"/>
        <v>8.9771571019810731E-2</v>
      </c>
      <c r="AG993" s="72">
        <f t="shared" si="530"/>
        <v>3.1496409367803985E-3</v>
      </c>
      <c r="AH993" s="72">
        <f t="shared" si="531"/>
        <v>0.36109533070855748</v>
      </c>
      <c r="AI993" s="72">
        <f t="shared" si="532"/>
        <v>0.14426529255319148</v>
      </c>
      <c r="AJ993" s="72">
        <f>(AV993-Driver!$K$179)/(Driver!$L$179-Driver!$K$179)</f>
        <v>9.6688421561517982E-2</v>
      </c>
      <c r="AK993" s="72">
        <f>(AW993-Driver!$K$180)/(Driver!$L$180-Driver!$K$180)</f>
        <v>0.10712277691218849</v>
      </c>
      <c r="AL993" s="72">
        <f>(AX993-Driver!$K$181)/(Driver!$L$181-Driver!$K$181)</f>
        <v>0.24555745272876747</v>
      </c>
      <c r="AM993" s="72">
        <f>(AY993-Driver!$K$182)/(Driver!$L$182-Driver!$K$182)</f>
        <v>0.83189380256910317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33"/>
        <v>2.0350020350020346</v>
      </c>
      <c r="AW993" s="70">
        <f t="shared" si="534"/>
        <v>11.428908701535715</v>
      </c>
      <c r="AX993" s="70">
        <f t="shared" si="535"/>
        <v>3.2100170745589072</v>
      </c>
      <c r="AY993" s="70">
        <f>IFERROR(Driver!$K$19/Data!BH993/Data!BI993*Data!BK993*Data!BL993,"")</f>
        <v>-1.0290607185183518</v>
      </c>
      <c r="AZ993" s="70">
        <f t="shared" si="536"/>
        <v>9.2479523454951593</v>
      </c>
      <c r="BA993" s="70"/>
      <c r="BB993" s="70"/>
      <c r="BC993" s="70">
        <f t="shared" si="537"/>
        <v>16.184636591624486</v>
      </c>
      <c r="BD993" s="70">
        <f t="shared" si="538"/>
        <v>2.6260207251407603</v>
      </c>
      <c r="BE993" s="70">
        <f t="shared" si="539"/>
        <v>9.701147079378053E-2</v>
      </c>
      <c r="BF993" s="70">
        <f t="shared" si="540"/>
        <v>4.3940090756977845</v>
      </c>
      <c r="BG993" s="70">
        <f t="shared" si="541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219</v>
      </c>
      <c r="BS993" s="8" t="s">
        <v>533</v>
      </c>
      <c r="BT993" s="9" t="s">
        <v>538</v>
      </c>
      <c r="BU993" s="10">
        <v>150</v>
      </c>
      <c r="BV993" s="9" t="s">
        <v>222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305</v>
      </c>
      <c r="CU993" s="10"/>
      <c r="CV993" s="10"/>
      <c r="CW993" s="10"/>
      <c r="CX993" t="str">
        <f>INDEX('Data_Price '!AS$2:AS$1266,MATCH(Data!$DN993,'Data_Price '!$BE$2:$BE$1266,0))</f>
        <v>Dynastar M-MENACE 90 Skis 2022</v>
      </c>
      <c r="CY993" t="str">
        <f>INDEX('Data_Price '!AT$2:AT$1266,MATCH(Data!$DN993,'Data_Price '!$BE$2:$BE$1266,0))</f>
        <v>Level Nine Sports</v>
      </c>
      <c r="CZ993">
        <f>INDEX('Data_Price '!AU$2:AU$1266,MATCH(Data!$DN993,'Data_Price '!$BE$2:$BE$1266,0))</f>
        <v>349.95</v>
      </c>
      <c r="DA993" t="str">
        <f>INDEX('Data_Price '!AV$2:AV$1266,MATCH(Data!$DN993,'Data_Price '!$BE$2:$BE$1266,0))</f>
        <v>https://www.google.com/url?url=https://www.levelninesports.com/dynastar-m-menace-90-skis-2022/%3Fsku%3DL9859457&amp;rct=j&amp;q=&amp;esrc=s&amp;sa=U&amp;ved=0ahUKEwjJiZPG0KP2AhWxk2oFHSh6BbUQsDwINw&amp;usg=AOvVaw2_uNv8IIcwT1r8jZvYQTTD</v>
      </c>
      <c r="DB993" t="str">
        <f>INDEX('Data_Price '!AW$2:AW$1266,MATCH(Data!$DN993,'Data_Price '!$BE$2:$BE$1266,0))</f>
        <v>Dynastar M-Menace 90 Skis 2022</v>
      </c>
      <c r="DC993" t="str">
        <f>INDEX('Data_Price '!AX$2:AX$1266,MATCH(Data!$DN993,'Data_Price '!$BE$2:$BE$1266,0))</f>
        <v>Level Nine Sports</v>
      </c>
      <c r="DD993">
        <f>INDEX('Data_Price '!AY$2:AY$1266,MATCH(Data!$DN993,'Data_Price '!$BE$2:$BE$1266,0))</f>
        <v>349.95</v>
      </c>
      <c r="DE993" t="str">
        <f>INDEX('Data_Price '!AZ$2:AZ$1266,MATCH(Data!$DN993,'Data_Price '!$BE$2:$BE$1266,0))</f>
        <v>https://www.google.com/url?url=https://www.levelninesports.com/dynastar-m-menace-90-skis-2022/&amp;rct=j&amp;q=&amp;esrc=s&amp;sa=U&amp;ved=0ahUKEwjJiZPG0KP2AhWxk2oFHSh6BbUQsDwIOw&amp;usg=AOvVaw21jC2uU3XCoj9jZFdPkUlk</v>
      </c>
      <c r="DF993" t="str">
        <f>INDEX('Data_Price '!BA$2:BA$1266,MATCH(Data!$DN993,'Data_Price '!$BE$2:$BE$1266,0))</f>
        <v>Dynastar M-Menace 90 Skis</v>
      </c>
      <c r="DG993" t="str">
        <f>INDEX('Data_Price '!BB$2:BB$1266,MATCH(Data!$DN993,'Data_Price '!$BE$2:$BE$1266,0))</f>
        <v>Cole Sport</v>
      </c>
      <c r="DH993">
        <f>INDEX('Data_Price '!BC$2:BC$1266,MATCH(Data!$DN993,'Data_Price '!$BE$2:$BE$1266,0))</f>
        <v>349.95</v>
      </c>
      <c r="DI993" t="str">
        <f>INDEX('Data_Price '!BD$2:BD$1266,MATCH(Data!$DN993,'Data_Price '!$BE$2:$BE$1266,0))</f>
        <v>https://www.google.com/url?url=https://www.colesport.com/dynastar-m-menace-90-skis/%3Fsku%3D253520&amp;rct=j&amp;q=&amp;esrc=s&amp;sa=U&amp;ved=0ahUKEwjJiZPG0KP2AhWxk2oFHSh6BbUQ2SkIPw&amp;usg=AOvVaw17A63caXeUD_W6kBDI0kD8</v>
      </c>
      <c r="DJ993" s="89" t="e">
        <f ca="1">_xll.Connector("TinyUrl.TinyUrl",DA993,0)</f>
        <v>#NAME?</v>
      </c>
      <c r="DK993" s="89" t="e">
        <f ca="1">_xll.Connector("TinyUrl.TinyUrl",DE993,0)</f>
        <v>#NAME?</v>
      </c>
      <c r="DL993" s="89" t="e">
        <f ca="1">_xll.Connector("TinyUrl.TinyUrl",DI993,0)</f>
        <v>#NAME?</v>
      </c>
      <c r="DM993" s="224" t="str">
        <f t="shared" si="542"/>
        <v>M-Menace 90</v>
      </c>
      <c r="DN993" s="89" t="str">
        <f t="shared" si="543"/>
        <v xml:space="preserve"> DynastarM-Menace 90150 Unisex</v>
      </c>
      <c r="DO993" s="227"/>
    </row>
    <row r="994" spans="2:119" ht="15.45" customHeight="1">
      <c r="B994" s="224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#VALUE!</v>
      </c>
      <c r="F994" s="43" t="b">
        <f>CL994&gt;Driver!$F$56</f>
        <v>0</v>
      </c>
      <c r="G994" s="43" t="b">
        <f>AND(CB994&gt;Driver!$F$55,CB994&lt;Driver!$G$55)</f>
        <v>0</v>
      </c>
      <c r="H994" s="43" t="e">
        <f t="shared" si="510"/>
        <v>#VALUE!</v>
      </c>
      <c r="I994" s="43">
        <f t="shared" si="511"/>
        <v>0</v>
      </c>
      <c r="J994" s="43" t="e">
        <f t="array" ref="J994">NOT(OR(($H$9:$H$1273=TRUE)*($I$9:$I$1273&gt;0)*($BT$9:$BT$1273=BT994)*($K$9:$K$1273&gt;K994)))</f>
        <v>#VALUE!</v>
      </c>
      <c r="K994" s="72">
        <f t="shared" si="512"/>
        <v>0.59595579316352065</v>
      </c>
      <c r="L994" s="72">
        <f t="shared" si="513"/>
        <v>0.8978035613568609</v>
      </c>
      <c r="M994" s="72">
        <f t="shared" si="514"/>
        <v>0.29410802497018051</v>
      </c>
      <c r="N994" s="72">
        <f t="shared" si="515"/>
        <v>-5.4714475431607124E-2</v>
      </c>
      <c r="O994" s="72">
        <f t="shared" si="516"/>
        <v>0.30399933465587436</v>
      </c>
      <c r="P994" s="72">
        <f t="shared" si="517"/>
        <v>0.63303921568627453</v>
      </c>
      <c r="Q994" s="72"/>
      <c r="R994" s="72"/>
      <c r="S994" s="72">
        <f t="shared" si="518"/>
        <v>0.83763793434387224</v>
      </c>
      <c r="T994" s="72">
        <f t="shared" si="519"/>
        <v>0.97728262973305935</v>
      </c>
      <c r="U994" s="72">
        <f t="shared" si="520"/>
        <v>0.81875962990954809</v>
      </c>
      <c r="V994" s="72">
        <f t="shared" si="521"/>
        <v>0.62901445615687224</v>
      </c>
      <c r="W994" s="72">
        <f t="shared" si="522"/>
        <v>0.95920304749046148</v>
      </c>
      <c r="X994" s="72">
        <f t="shared" si="523"/>
        <v>0.1021964386431391</v>
      </c>
      <c r="Y994" s="72">
        <f t="shared" si="524"/>
        <v>0.70589197502981949</v>
      </c>
      <c r="Z994" s="72">
        <f t="shared" si="525"/>
        <v>1.0547144754316071</v>
      </c>
      <c r="AA994" s="72">
        <f t="shared" si="526"/>
        <v>0.69600066534412564</v>
      </c>
      <c r="AB994" s="72">
        <f t="shared" si="527"/>
        <v>0.36696078431372547</v>
      </c>
      <c r="AC994" s="72"/>
      <c r="AD994" s="72"/>
      <c r="AE994" s="72">
        <f t="shared" si="528"/>
        <v>0.16236206565612782</v>
      </c>
      <c r="AF994" s="72">
        <f t="shared" si="529"/>
        <v>2.2717370266940637E-2</v>
      </c>
      <c r="AG994" s="72">
        <f t="shared" si="530"/>
        <v>0.18124037009045194</v>
      </c>
      <c r="AH994" s="72">
        <f t="shared" si="531"/>
        <v>0.37098554384312776</v>
      </c>
      <c r="AI994" s="72">
        <f t="shared" si="532"/>
        <v>4.0796952509538478E-2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0.54622911883633207</v>
      </c>
      <c r="AL994" s="72">
        <f>(AX994-Driver!$K$181)/(Driver!$L$181-Driver!$K$181)</f>
        <v>0.65471447543160699</v>
      </c>
      <c r="AM994" s="72">
        <f>(AY994-Driver!$K$182)/(Driver!$L$182-Driver!$K$182)</f>
        <v>0.9100006653441256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33"/>
        <v>7.2022113688780349</v>
      </c>
      <c r="AW994" s="70">
        <f t="shared" si="534"/>
        <v>54.368305743714501</v>
      </c>
      <c r="AX994" s="70">
        <f t="shared" si="535"/>
        <v>6.8924302788844631</v>
      </c>
      <c r="AY994" s="70">
        <f>IFERROR(Driver!$K$19/Data!BH994/Data!BI994*Data!BK994*Data!BL994,"")</f>
        <v>-0.55093019414241906</v>
      </c>
      <c r="AZ994" s="70">
        <f t="shared" si="536"/>
        <v>48.026805658972457</v>
      </c>
      <c r="BA994" s="70"/>
      <c r="BB994" s="70"/>
      <c r="BC994" s="70">
        <f t="shared" si="537"/>
        <v>97.329100981923389</v>
      </c>
      <c r="BD994" s="70">
        <f t="shared" si="538"/>
        <v>12.581092710408599</v>
      </c>
      <c r="BE994" s="70">
        <f t="shared" si="539"/>
        <v>0.28136858871844361</v>
      </c>
      <c r="BF994" s="70">
        <f t="shared" si="540"/>
        <v>3.2769789848277906</v>
      </c>
      <c r="BG994" s="70">
        <f t="shared" si="541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219</v>
      </c>
      <c r="BS994" s="8" t="s">
        <v>812</v>
      </c>
      <c r="BT994" s="9" t="s">
        <v>834</v>
      </c>
      <c r="BU994" s="10">
        <v>182</v>
      </c>
      <c r="BV994" s="9" t="s">
        <v>222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305</v>
      </c>
      <c r="CU994" s="10"/>
      <c r="CV994" s="10"/>
      <c r="CW994" s="10"/>
      <c r="CX994" t="str">
        <f>INDEX('Data_Price '!AS$2:AS$1266,MATCH(Data!$DN994,'Data_Price '!$BE$2:$BE$1266,0))</f>
        <v>Salomon N Stance 96 182cm</v>
      </c>
      <c r="CY994" t="str">
        <f>INDEX('Data_Price '!AT$2:AT$1266,MATCH(Data!$DN994,'Data_Price '!$BE$2:$BE$1266,0))</f>
        <v>Sundance Ski and Board Shop</v>
      </c>
      <c r="CZ994">
        <f>INDEX('Data_Price '!AU$2:AU$1266,MATCH(Data!$DN994,'Data_Price '!$BE$2:$BE$1266,0))</f>
        <v>473.42</v>
      </c>
      <c r="DA994" t="str">
        <f>INDEX('Data_Price '!AV$2:AV$1266,MATCH(Data!$DN994,'Data_Price '!$BE$2:$BE$1266,0))</f>
        <v>https://www.google.com/url?url=https://sundanceskishop.com/products/salomon-n-stance-96%3Fvariant%3D31944482226274%26currency%3DCAD%26utm_medium%3Dproduct_sync%26utm_source%3Dgoogle%26utm_content%3Dsag_organic%26utm_campaign%3Dsag_organic&amp;rct=j&amp;q=&amp;esrc=s&amp;sa=U&amp;ved=0ahUKEwjeosHG0KP2AhVunGoFHSEpAnwQ2SkIZQ&amp;usg=AOvVaw3nYUE_hHMcKw9EFCSRams0</v>
      </c>
      <c r="DB994" t="str">
        <f>INDEX('Data_Price '!AW$2:AW$1266,MATCH(Data!$DN994,'Data_Price '!$BE$2:$BE$1266,0))</f>
        <v>Salomon Stance 96</v>
      </c>
      <c r="DC994" t="str">
        <f>INDEX('Data_Price '!AX$2:AX$1266,MATCH(Data!$DN994,'Data_Price '!$BE$2:$BE$1266,0))</f>
        <v>Level Nine Sports</v>
      </c>
      <c r="DD994">
        <f>INDEX('Data_Price '!AY$2:AY$1266,MATCH(Data!$DN994,'Data_Price '!$BE$2:$BE$1266,0))</f>
        <v>559.99</v>
      </c>
      <c r="DE994" t="str">
        <f>INDEX('Data_Price '!AZ$2:AZ$1266,MATCH(Data!$DN994,'Data_Price '!$BE$2:$BE$1266,0))</f>
        <v>https://www.google.com/url?url=https://www.levelninesports.com/salomon-stance-96-dark-grey-black-brown-168-2021/%3Fsku%3DL9824116&amp;rct=j&amp;q=&amp;esrc=s&amp;sa=U&amp;ved=0ahUKEwjeosHG0KP2AhVunGoFHSEpAnwQsDwITA&amp;usg=AOvVaw01_GaDubVYxTUzEQPwo81m</v>
      </c>
      <c r="DF994" t="str">
        <f>INDEX('Data_Price '!BA$2:BA$1266,MATCH(Data!$DN994,'Data_Price '!$BE$2:$BE$1266,0))</f>
        <v>Salomon Stance 96 Skis</v>
      </c>
      <c r="DG994" t="str">
        <f>INDEX('Data_Price '!BB$2:BB$1266,MATCH(Data!$DN994,'Data_Price '!$BE$2:$BE$1266,0))</f>
        <v>Level Nine Sports</v>
      </c>
      <c r="DH994">
        <f>INDEX('Data_Price '!BC$2:BC$1266,MATCH(Data!$DN994,'Data_Price '!$BE$2:$BE$1266,0))</f>
        <v>559.99</v>
      </c>
      <c r="DI994" t="str">
        <f>INDEX('Data_Price '!BD$2:BD$1266,MATCH(Data!$DN994,'Data_Price '!$BE$2:$BE$1266,0))</f>
        <v>https://www.google.com/url?q=https://www.levelninesports.com/salomon-stance-96-dark-grey-black-brown-168-2021/&amp;sa=U&amp;ved=0ahUKEwis5Y3H0KP2AhV7lWoFHQrWAmEQ2ykIHA&amp;usg=AOvVaw0uE1mAOvCd_aCe-2ahnMlM</v>
      </c>
      <c r="DJ994" s="89" t="e">
        <f ca="1">_xll.Connector("TinyUrl.TinyUrl",DA994,0)</f>
        <v>#NAME?</v>
      </c>
      <c r="DK994" s="89" t="e">
        <f ca="1">_xll.Connector("TinyUrl.TinyUrl",DE994,0)</f>
        <v>#NAME?</v>
      </c>
      <c r="DL994" s="89" t="e">
        <f ca="1">_xll.Connector("TinyUrl.TinyUrl",DI994,0)</f>
        <v>#NAME?</v>
      </c>
      <c r="DM994" s="224" t="str">
        <f t="shared" si="542"/>
        <v>Stance 96</v>
      </c>
      <c r="DN994" s="89" t="str">
        <f t="shared" si="543"/>
        <v xml:space="preserve"> SalomonStance 96182 Unisex</v>
      </c>
      <c r="DO994" s="227" t="s">
        <v>1046</v>
      </c>
    </row>
    <row r="995" spans="2:119" ht="15.45" customHeight="1">
      <c r="B995" s="224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#VALUE!</v>
      </c>
      <c r="F995" s="43" t="b">
        <f>CL995&gt;Driver!$F$56</f>
        <v>0</v>
      </c>
      <c r="G995" s="43" t="b">
        <f>AND(CB995&gt;Driver!$F$55,CB995&lt;Driver!$G$55)</f>
        <v>0</v>
      </c>
      <c r="H995" s="43" t="e">
        <f t="shared" si="510"/>
        <v>#VALUE!</v>
      </c>
      <c r="I995" s="43">
        <f t="shared" si="511"/>
        <v>0</v>
      </c>
      <c r="J995" s="43" t="e">
        <f t="array" ref="J995">NOT(OR(($H$9:$H$1273=TRUE)*($I$9:$I$1273&gt;0)*($BT$9:$BT$1273=BT995)*($K$9:$K$1273&gt;K995)))</f>
        <v>#VALUE!</v>
      </c>
      <c r="K995" s="72">
        <f t="shared" si="512"/>
        <v>0.69642915367381497</v>
      </c>
      <c r="L995" s="72">
        <f t="shared" si="513"/>
        <v>0.85008137942148099</v>
      </c>
      <c r="M995" s="72">
        <f t="shared" si="514"/>
        <v>0.54277692792614896</v>
      </c>
      <c r="N995" s="72">
        <f t="shared" si="515"/>
        <v>0.38226775437930816</v>
      </c>
      <c r="O995" s="72">
        <f t="shared" si="516"/>
        <v>0.2738326372422758</v>
      </c>
      <c r="P995" s="72">
        <f t="shared" si="517"/>
        <v>0.97223039215686269</v>
      </c>
      <c r="Q995" s="72"/>
      <c r="R995" s="72"/>
      <c r="S995" s="72">
        <f t="shared" si="518"/>
        <v>0.66259078973523955</v>
      </c>
      <c r="T995" s="72">
        <f t="shared" si="519"/>
        <v>0.95051617330810845</v>
      </c>
      <c r="U995" s="72">
        <f t="shared" si="520"/>
        <v>0.98022476392823021</v>
      </c>
      <c r="V995" s="72">
        <f t="shared" si="521"/>
        <v>0.82334341964739566</v>
      </c>
      <c r="W995" s="72">
        <f t="shared" si="522"/>
        <v>0.89066860465116282</v>
      </c>
      <c r="X995" s="72">
        <f t="shared" si="523"/>
        <v>0.14991862057851907</v>
      </c>
      <c r="Y995" s="72">
        <f t="shared" si="524"/>
        <v>0.4572230720738511</v>
      </c>
      <c r="Z995" s="72">
        <f t="shared" si="525"/>
        <v>0.61773224562069184</v>
      </c>
      <c r="AA995" s="72">
        <f t="shared" si="526"/>
        <v>0.7261673627577242</v>
      </c>
      <c r="AB995" s="72">
        <f t="shared" si="527"/>
        <v>2.7769607843137312E-2</v>
      </c>
      <c r="AC995" s="72"/>
      <c r="AD995" s="72"/>
      <c r="AE995" s="72">
        <f t="shared" si="528"/>
        <v>0.33740921026476045</v>
      </c>
      <c r="AF995" s="72">
        <f t="shared" si="529"/>
        <v>4.9483826691891518E-2</v>
      </c>
      <c r="AG995" s="72">
        <f t="shared" si="530"/>
        <v>1.9775236071769731E-2</v>
      </c>
      <c r="AH995" s="72">
        <f t="shared" si="531"/>
        <v>0.17665658035260431</v>
      </c>
      <c r="AI995" s="72">
        <f t="shared" si="532"/>
        <v>0.10933139534883717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0.14000809077271825</v>
      </c>
      <c r="AL995" s="72">
        <f>(AX995-Driver!$K$181)/(Driver!$L$181-Driver!$K$181)</f>
        <v>0.21773224562069185</v>
      </c>
      <c r="AM995" s="72">
        <f>(AY995-Driver!$K$182)/(Driver!$L$182-Driver!$K$182)</f>
        <v>0.94016736275772417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33"/>
        <v>1.8959435626102292</v>
      </c>
      <c r="AW995" s="70">
        <f t="shared" si="534"/>
        <v>14.644702722014452</v>
      </c>
      <c r="AX995" s="70">
        <f t="shared" si="535"/>
        <v>2.9595902105862266</v>
      </c>
      <c r="AY995" s="70">
        <f>IFERROR(Driver!$K$19/Data!BH995/Data!BI995*Data!BK995*Data!BL995,"")</f>
        <v>-0.36626500160230163</v>
      </c>
      <c r="AZ995" s="70">
        <f t="shared" si="536"/>
        <v>12.051377513030527</v>
      </c>
      <c r="BA995" s="70"/>
      <c r="BB995" s="70"/>
      <c r="BC995" s="70">
        <f t="shared" si="537"/>
        <v>6.5309301654189458</v>
      </c>
      <c r="BD995" s="70">
        <f t="shared" si="538"/>
        <v>6.1914147125027732</v>
      </c>
      <c r="BE995" s="70">
        <f t="shared" si="539"/>
        <v>8.0388841477834233E-2</v>
      </c>
      <c r="BF995" s="70">
        <f t="shared" si="540"/>
        <v>25.225070172846792</v>
      </c>
      <c r="BG995" s="70">
        <f t="shared" si="541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219</v>
      </c>
      <c r="BS995" s="8" t="s">
        <v>710</v>
      </c>
      <c r="BT995" s="9" t="s">
        <v>715</v>
      </c>
      <c r="BU995" s="10">
        <v>151</v>
      </c>
      <c r="BV995" s="9" t="s">
        <v>390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305</v>
      </c>
      <c r="CU995" s="9" t="s">
        <v>302</v>
      </c>
      <c r="CV995" s="10"/>
      <c r="CW995" s="10"/>
      <c r="CX995" t="str">
        <f>INDEX('Data_Price '!AS$2:AS$1266,MATCH(Data!$DN995,'Data_Price '!$BE$2:$BE$1266,0))</f>
        <v>'21 Liberty Genesis 90 151cm (Tail Blem)</v>
      </c>
      <c r="CY995" t="str">
        <f>INDEX('Data_Price '!AT$2:AT$1266,MATCH(Data!$DN995,'Data_Price '!$BE$2:$BE$1266,0))</f>
        <v>Al's Ski Equipment Barn</v>
      </c>
      <c r="CZ995">
        <f>INDEX('Data_Price '!AU$2:AU$1266,MATCH(Data!$DN995,'Data_Price '!$BE$2:$BE$1266,0))</f>
        <v>369.95</v>
      </c>
      <c r="DA995" t="str">
        <f>INDEX('Data_Price '!AV$2:AV$1266,MATCH(Data!$DN995,'Data_Price '!$BE$2:$BE$1266,0))</f>
        <v>https://www.google.com/aclk?sa=L&amp;ai=DChcSEwiu0cfH0KP2AhXOKUwKHakTDfYYABAFGgJvYQ&amp;sig=AOD64_1qPOr844Xq3tmeAwdC6xnfoucMKg&amp;ctype=5&amp;ved=0ahUKEwjT88LH0KP2AhUFl2oFHdsrC0UQ2CkISA&amp;adurl=</v>
      </c>
      <c r="DB995" t="str">
        <f>INDEX('Data_Price '!AW$2:AW$1266,MATCH(Data!$DN995,'Data_Price '!$BE$2:$BE$1266,0))</f>
        <v>'21 Liberty Genesis 90 Skis 151cm</v>
      </c>
      <c r="DC995" t="str">
        <f>INDEX('Data_Price '!AX$2:AX$1266,MATCH(Data!$DN995,'Data_Price '!$BE$2:$BE$1266,0))</f>
        <v>Al's Ski Equipment Barn</v>
      </c>
      <c r="DD995">
        <f>INDEX('Data_Price '!AY$2:AY$1266,MATCH(Data!$DN995,'Data_Price '!$BE$2:$BE$1266,0))</f>
        <v>399.95</v>
      </c>
      <c r="DE995" t="str">
        <f>INDEX('Data_Price '!AZ$2:AZ$1266,MATCH(Data!$DN995,'Data_Price '!$BE$2:$BE$1266,0))</f>
        <v>https://www.google.com/aclk?sa=L&amp;ai=DChcSEwiu0cfH0KP2AhXOKUwKHakTDfYYABAbGgJvYQ&amp;sig=AOD64_1uCRldre2HHvgySFeL7afp_YBhZQ&amp;ctype=5&amp;ved=0ahUKEwjT88LH0KP2AhUFl2oFHdsrC0UQ2CkIcg&amp;adurl=</v>
      </c>
      <c r="DF995" t="str">
        <f>INDEX('Data_Price '!BA$2:BA$1266,MATCH(Data!$DN995,'Data_Price '!$BE$2:$BE$1266,0))</f>
        <v>Liberty Genesis 90 Women's Skis - 2021 - 151cm</v>
      </c>
      <c r="DG995" t="str">
        <f>INDEX('Data_Price '!BB$2:BB$1266,MATCH(Data!$DN995,'Data_Price '!$BE$2:$BE$1266,0))</f>
        <v>ColoradoSkiShop.com</v>
      </c>
      <c r="DH995">
        <f>INDEX('Data_Price '!BC$2:BC$1266,MATCH(Data!$DN995,'Data_Price '!$BE$2:$BE$1266,0))</f>
        <v>499.95</v>
      </c>
      <c r="DI995" t="str">
        <f>INDEX('Data_Price '!BD$2:BD$1266,MATCH(Data!$DN995,'Data_Price '!$BE$2:$BE$1266,0))</f>
        <v>https://www.google.com/url?url=http://www.coloradoskishop.com/ProductDetails.asp%3FProductCode%3DLBG90W21%26Click%3D30416%26utm_source%3Dgooglebase%26utm_medium%3Dshoppingengine&amp;rct=j&amp;q=&amp;esrc=s&amp;sa=U&amp;ved=0ahUKEwjT88LH0KP2AhUFl2oFHdsrC0UQsDwITg&amp;usg=AOvVaw10B7Z2sT_QHES_oa8_mgBf</v>
      </c>
      <c r="DJ995" s="89" t="e">
        <f ca="1">_xll.Connector("TinyUrl.TinyUrl",DA995,0)</f>
        <v>#NAME?</v>
      </c>
      <c r="DK995" s="89" t="e">
        <f ca="1">_xll.Connector("TinyUrl.TinyUrl",DE995,0)</f>
        <v>#NAME?</v>
      </c>
      <c r="DL995" s="89" t="e">
        <f ca="1">_xll.Connector("TinyUrl.TinyUrl",DI995,0)</f>
        <v>#NAME?</v>
      </c>
      <c r="DM995" s="224" t="str">
        <f t="shared" si="542"/>
        <v>Genesis 90</v>
      </c>
      <c r="DN995" s="89" t="str">
        <f t="shared" si="543"/>
        <v xml:space="preserve"> LibertyGenesis 90151 Women's</v>
      </c>
      <c r="DO995" s="227"/>
    </row>
    <row r="996" spans="2:119" ht="15.45" customHeight="1">
      <c r="B996" s="224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#VALUE!</v>
      </c>
      <c r="F996" s="43" t="b">
        <f>CL996&gt;Driver!$F$56</f>
        <v>0</v>
      </c>
      <c r="G996" s="43" t="b">
        <f>AND(CB996&gt;Driver!$F$55,CB996&lt;Driver!$G$55)</f>
        <v>0</v>
      </c>
      <c r="H996" s="43" t="e">
        <f t="shared" si="510"/>
        <v>#VALUE!</v>
      </c>
      <c r="I996" s="43">
        <f t="shared" si="511"/>
        <v>0</v>
      </c>
      <c r="J996" s="43" t="e">
        <f t="array" ref="J996">NOT(OR(($H$9:$H$1273=TRUE)*($I$9:$I$1273&gt;0)*($BT$9:$BT$1273=BT996)*($K$9:$K$1273&gt;K996)))</f>
        <v>#VALUE!</v>
      </c>
      <c r="K996" s="72">
        <f t="shared" si="512"/>
        <v>0.65190056891439996</v>
      </c>
      <c r="L996" s="72">
        <f t="shared" si="513"/>
        <v>0.80753847393441303</v>
      </c>
      <c r="M996" s="72">
        <f t="shared" si="514"/>
        <v>0.49626266389438678</v>
      </c>
      <c r="N996" s="72">
        <f t="shared" si="515"/>
        <v>0.29815974198444317</v>
      </c>
      <c r="O996" s="72">
        <f t="shared" si="516"/>
        <v>0.25585700786865173</v>
      </c>
      <c r="P996" s="72">
        <f t="shared" si="517"/>
        <v>0.93477124183006532</v>
      </c>
      <c r="Q996" s="72"/>
      <c r="R996" s="72"/>
      <c r="S996" s="72">
        <f t="shared" si="518"/>
        <v>0.66576329622973951</v>
      </c>
      <c r="T996" s="72">
        <f t="shared" si="519"/>
        <v>0.79156268424401088</v>
      </c>
      <c r="U996" s="72">
        <f t="shared" si="520"/>
        <v>9.9999999999999978E-2</v>
      </c>
      <c r="V996" s="72">
        <f t="shared" si="521"/>
        <v>0.60884424097451584</v>
      </c>
      <c r="W996" s="72">
        <f t="shared" si="522"/>
        <v>0.99843745944402629</v>
      </c>
      <c r="X996" s="72">
        <f t="shared" si="523"/>
        <v>0.19246152606558697</v>
      </c>
      <c r="Y996" s="72">
        <f t="shared" si="524"/>
        <v>0.50373733610561322</v>
      </c>
      <c r="Z996" s="72">
        <f t="shared" si="525"/>
        <v>0.70184025801555683</v>
      </c>
      <c r="AA996" s="72">
        <f t="shared" si="526"/>
        <v>0.74414299213134827</v>
      </c>
      <c r="AB996" s="72">
        <f t="shared" si="527"/>
        <v>6.5228758169934675E-2</v>
      </c>
      <c r="AC996" s="72"/>
      <c r="AD996" s="72"/>
      <c r="AE996" s="72">
        <f t="shared" si="528"/>
        <v>0.33423670377026049</v>
      </c>
      <c r="AF996" s="72">
        <f t="shared" si="529"/>
        <v>0.20843731575598914</v>
      </c>
      <c r="AG996" s="72">
        <f t="shared" si="530"/>
        <v>0.9</v>
      </c>
      <c r="AH996" s="72">
        <f t="shared" si="531"/>
        <v>0.39115575902548411</v>
      </c>
      <c r="AI996" s="72">
        <f t="shared" si="532"/>
        <v>1.5625405559737335E-3</v>
      </c>
      <c r="AJ996" s="72">
        <f>(AV996-Driver!$K$179)/(Driver!$L$179-Driver!$K$179)</f>
        <v>4.7538473934413017E-2</v>
      </c>
      <c r="AK996" s="72">
        <f>(AW996-Driver!$K$180)/(Driver!$L$180-Driver!$K$180)</f>
        <v>0.11396210546834566</v>
      </c>
      <c r="AL996" s="72">
        <f>(AX996-Driver!$K$181)/(Driver!$L$181-Driver!$K$181)</f>
        <v>0.30184025801555681</v>
      </c>
      <c r="AM996" s="72">
        <f>(AY996-Driver!$K$182)/(Driver!$L$182-Driver!$K$182)</f>
        <v>0.95814299213134824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33"/>
        <v>1.0005426672093338</v>
      </c>
      <c r="AW996" s="70">
        <f t="shared" si="534"/>
        <v>12.097713991588842</v>
      </c>
      <c r="AX996" s="70">
        <f t="shared" si="535"/>
        <v>3.7165623221400113</v>
      </c>
      <c r="AY996" s="70">
        <f>IFERROR(Driver!$K$19/Data!BH996/Data!BI996*Data!BK996*Data!BL996,"")</f>
        <v>-0.25622733278497473</v>
      </c>
      <c r="AZ996" s="70">
        <f t="shared" si="536"/>
        <v>8.6373790022338053</v>
      </c>
      <c r="BA996" s="70"/>
      <c r="BB996" s="70"/>
      <c r="BC996" s="70">
        <f t="shared" si="537"/>
        <v>8.1765313390234162</v>
      </c>
      <c r="BD996" s="70">
        <f t="shared" si="538"/>
        <v>29.016978809918456</v>
      </c>
      <c r="BE996" s="70">
        <f t="shared" si="539"/>
        <v>1</v>
      </c>
      <c r="BF996" s="70">
        <f t="shared" si="540"/>
        <v>0.99889488376217106</v>
      </c>
      <c r="BG996" s="70">
        <f t="shared" si="541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219</v>
      </c>
      <c r="BS996" s="8" t="s">
        <v>550</v>
      </c>
      <c r="BT996" s="9" t="s">
        <v>556</v>
      </c>
      <c r="BU996" s="10">
        <v>152</v>
      </c>
      <c r="BV996" s="9" t="s">
        <v>390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308</v>
      </c>
      <c r="CU996" s="10"/>
      <c r="CV996" s="10"/>
      <c r="CW996" s="10"/>
      <c r="CX996">
        <f>INDEX('Data_Price '!AS$2:AS$1266,MATCH(Data!$DN996,'Data_Price '!$BE$2:$BE$1266,0))</f>
        <v>0</v>
      </c>
      <c r="CY996">
        <f>INDEX('Data_Price '!AT$2:AT$1266,MATCH(Data!$DN996,'Data_Price '!$BE$2:$BE$1266,0))</f>
        <v>0</v>
      </c>
      <c r="CZ996">
        <f>INDEX('Data_Price '!AU$2:AU$1266,MATCH(Data!$DN996,'Data_Price '!$BE$2:$BE$1266,0))</f>
        <v>0</v>
      </c>
      <c r="DA996">
        <f>INDEX('Data_Price '!AV$2:AV$1266,MATCH(Data!$DN996,'Data_Price '!$BE$2:$BE$1266,0))</f>
        <v>0</v>
      </c>
      <c r="DB996">
        <f>INDEX('Data_Price '!AW$2:AW$1266,MATCH(Data!$DN996,'Data_Price '!$BE$2:$BE$1266,0))</f>
        <v>0</v>
      </c>
      <c r="DC996">
        <f>INDEX('Data_Price '!AX$2:AX$1266,MATCH(Data!$DN996,'Data_Price '!$BE$2:$BE$1266,0))</f>
        <v>0</v>
      </c>
      <c r="DD996">
        <f>INDEX('Data_Price '!AY$2:AY$1266,MATCH(Data!$DN996,'Data_Price '!$BE$2:$BE$1266,0))</f>
        <v>0</v>
      </c>
      <c r="DE996">
        <f>INDEX('Data_Price '!AZ$2:AZ$1266,MATCH(Data!$DN996,'Data_Price '!$BE$2:$BE$1266,0))</f>
        <v>0</v>
      </c>
      <c r="DF996">
        <f>INDEX('Data_Price '!BA$2:BA$1266,MATCH(Data!$DN996,'Data_Price '!$BE$2:$BE$1266,0))</f>
        <v>0</v>
      </c>
      <c r="DG996">
        <f>INDEX('Data_Price '!BB$2:BB$1266,MATCH(Data!$DN996,'Data_Price '!$BE$2:$BE$1266,0))</f>
        <v>0</v>
      </c>
      <c r="DH996">
        <f>INDEX('Data_Price '!BC$2:BC$1266,MATCH(Data!$DN996,'Data_Price '!$BE$2:$BE$1266,0))</f>
        <v>0</v>
      </c>
      <c r="DI996">
        <f>INDEX('Data_Price '!BD$2:BD$1266,MATCH(Data!$DN996,'Data_Price '!$BE$2:$BE$1266,0))</f>
        <v>0</v>
      </c>
      <c r="DJ996" s="89" t="e">
        <f ca="1">_xll.Connector("TinyUrl.TinyUrl",DA996,0)</f>
        <v>#NAME?</v>
      </c>
      <c r="DK996" s="89" t="e">
        <f ca="1">_xll.Connector("TinyUrl.TinyUrl",DE996,0)</f>
        <v>#NAME?</v>
      </c>
      <c r="DL996" s="89" t="e">
        <f ca="1">_xll.Connector("TinyUrl.TinyUrl",DI996,0)</f>
        <v>#NAME?</v>
      </c>
      <c r="DM996" s="224" t="str">
        <f t="shared" si="542"/>
        <v>Element W</v>
      </c>
      <c r="DN996" s="89" t="str">
        <f t="shared" si="543"/>
        <v xml:space="preserve"> ElanElement W152 Women's</v>
      </c>
      <c r="DO996" s="227"/>
    </row>
    <row r="997" spans="2:119" ht="15.45" customHeight="1">
      <c r="B997" s="224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#VALUE!</v>
      </c>
      <c r="F997" s="43" t="b">
        <f>CL997&gt;Driver!$F$56</f>
        <v>0</v>
      </c>
      <c r="G997" s="43" t="b">
        <f>AND(CB997&gt;Driver!$F$55,CB997&lt;Driver!$G$55)</f>
        <v>0</v>
      </c>
      <c r="H997" s="43" t="e">
        <f t="shared" si="510"/>
        <v>#VALUE!</v>
      </c>
      <c r="I997" s="43">
        <f t="shared" si="511"/>
        <v>0</v>
      </c>
      <c r="J997" s="43" t="e">
        <f t="array" ref="J997">NOT(OR(($H$9:$H$1273=TRUE)*($I$9:$I$1273&gt;0)*($BT$9:$BT$1273=BT997)*($K$9:$K$1273&gt;K997)))</f>
        <v>#VALUE!</v>
      </c>
      <c r="K997" s="72">
        <f t="shared" si="512"/>
        <v>0.70697702618779945</v>
      </c>
      <c r="L997" s="72">
        <f t="shared" si="513"/>
        <v>0.86796873741036173</v>
      </c>
      <c r="M997" s="72">
        <f t="shared" si="514"/>
        <v>0.54598531496523717</v>
      </c>
      <c r="N997" s="72">
        <f t="shared" si="515"/>
        <v>0.37278188831973691</v>
      </c>
      <c r="O997" s="72">
        <f t="shared" si="516"/>
        <v>0.29347471017074567</v>
      </c>
      <c r="P997" s="72">
        <f t="shared" si="517"/>
        <v>0.9716993464052287</v>
      </c>
      <c r="Q997" s="72"/>
      <c r="R997" s="72"/>
      <c r="S997" s="72">
        <f t="shared" si="518"/>
        <v>0.67085133106693573</v>
      </c>
      <c r="T997" s="72">
        <f t="shared" si="519"/>
        <v>0.97947738177137567</v>
      </c>
      <c r="U997" s="72">
        <f t="shared" si="520"/>
        <v>9.9999999999999978E-2</v>
      </c>
      <c r="V997" s="72">
        <f t="shared" si="521"/>
        <v>0.61086284168333504</v>
      </c>
      <c r="W997" s="72">
        <f t="shared" si="522"/>
        <v>0.99320546798716691</v>
      </c>
      <c r="X997" s="72">
        <f t="shared" si="523"/>
        <v>0.13203126258963824</v>
      </c>
      <c r="Y997" s="72">
        <f t="shared" si="524"/>
        <v>0.45401468503476283</v>
      </c>
      <c r="Z997" s="72">
        <f t="shared" si="525"/>
        <v>0.62721811168026309</v>
      </c>
      <c r="AA997" s="72">
        <f t="shared" si="526"/>
        <v>0.70652528982925433</v>
      </c>
      <c r="AB997" s="72">
        <f t="shared" si="527"/>
        <v>2.8300653594771269E-2</v>
      </c>
      <c r="AC997" s="72"/>
      <c r="AD997" s="72"/>
      <c r="AE997" s="72">
        <f t="shared" si="528"/>
        <v>0.32914866893306421</v>
      </c>
      <c r="AF997" s="72">
        <f t="shared" si="529"/>
        <v>2.0522618228624376E-2</v>
      </c>
      <c r="AG997" s="72">
        <f t="shared" si="530"/>
        <v>0.9</v>
      </c>
      <c r="AH997" s="72">
        <f t="shared" si="531"/>
        <v>0.3891371583166649</v>
      </c>
      <c r="AI997" s="72">
        <f t="shared" si="532"/>
        <v>6.7945320128330322E-3</v>
      </c>
      <c r="AJ997" s="72">
        <f>(AV997-Driver!$K$179)/(Driver!$L$179-Driver!$K$179)</f>
        <v>0.10796873741036175</v>
      </c>
      <c r="AK997" s="72">
        <f>(AW997-Driver!$K$180)/(Driver!$L$180-Driver!$K$180)</f>
        <v>0.139156606201251</v>
      </c>
      <c r="AL997" s="72">
        <f>(AX997-Driver!$K$181)/(Driver!$L$181-Driver!$K$181)</f>
        <v>0.22721811168026307</v>
      </c>
      <c r="AM997" s="72">
        <f>(AY997-Driver!$K$182)/(Driver!$L$182-Driver!$K$182)</f>
        <v>0.9205252898292543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33"/>
        <v>2.2724189390856053</v>
      </c>
      <c r="AW997" s="70">
        <f t="shared" si="534"/>
        <v>14.561437620605743</v>
      </c>
      <c r="AX997" s="70">
        <f t="shared" si="535"/>
        <v>3.0449630051223675</v>
      </c>
      <c r="AY997" s="70">
        <f>IFERROR(Driver!$K$19/Data!BH997/Data!BI997*Data!BK997*Data!BL997,"")</f>
        <v>-0.48650379106912073</v>
      </c>
      <c r="AZ997" s="70">
        <f t="shared" si="536"/>
        <v>12.002978406552495</v>
      </c>
      <c r="BA997" s="70"/>
      <c r="BB997" s="70"/>
      <c r="BC997" s="70">
        <f t="shared" si="537"/>
        <v>10.815730380521449</v>
      </c>
      <c r="BD997" s="70">
        <f t="shared" si="538"/>
        <v>12.386861043888105</v>
      </c>
      <c r="BE997" s="70">
        <f t="shared" si="539"/>
        <v>1</v>
      </c>
      <c r="BF997" s="70">
        <f t="shared" si="540"/>
        <v>1.2268816523507022</v>
      </c>
      <c r="BG997" s="70">
        <f t="shared" si="541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219</v>
      </c>
      <c r="BS997" s="8" t="s">
        <v>628</v>
      </c>
      <c r="BT997" s="9" t="s">
        <v>649</v>
      </c>
      <c r="BU997" s="10">
        <v>158</v>
      </c>
      <c r="BV997" s="9" t="s">
        <v>390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306</v>
      </c>
      <c r="CU997" s="9" t="s">
        <v>305</v>
      </c>
      <c r="CV997" s="9" t="s">
        <v>302</v>
      </c>
      <c r="CW997" s="10"/>
      <c r="CX997" t="str">
        <f>INDEX('Data_Price '!AS$2:AS$1266,MATCH(Data!$DN997,'Data_Price '!$BE$2:$BE$1266,0))</f>
        <v>Head Total Joy Skis Joy 11 GW SLR Bindings Womens 2022</v>
      </c>
      <c r="CY997" t="str">
        <f>INDEX('Data_Price '!AT$2:AT$1266,MATCH(Data!$DN997,'Data_Price '!$BE$2:$BE$1266,0))</f>
        <v>Snowcountry.eu</v>
      </c>
      <c r="CZ997">
        <f>INDEX('Data_Price '!AU$2:AU$1266,MATCH(Data!$DN997,'Data_Price '!$BE$2:$BE$1266,0))</f>
        <v>425.56</v>
      </c>
      <c r="DA997" t="str">
        <f>INDEX('Data_Price '!AV$2:AV$1266,MATCH(Data!$DN997,'Data_Price '!$BE$2:$BE$1266,0))</f>
        <v>https://www.google.com/url?q=https://www.snowcountry.eu/head-total-joy-joy-11-gw-19-20.html%3Fartikel_maat%3D65245%26country%3DUS&amp;sa=U&amp;ved=0ahUKEwivsL_J0KP2AhXrmmoFHUeKAMwQ2ykIGg&amp;usg=AOvVaw3o-qiwSa5U8nW0JV9AC_GP</v>
      </c>
      <c r="DB997" t="str">
        <f>INDEX('Data_Price '!AW$2:AW$1266,MATCH(Data!$DN997,'Data_Price '!$BE$2:$BE$1266,0))</f>
        <v>Head Total Joy Skis Joy 11 GW SLR Bindings Womens 2022</v>
      </c>
      <c r="DC997" t="str">
        <f>INDEX('Data_Price '!AX$2:AX$1266,MATCH(Data!$DN997,'Data_Price '!$BE$2:$BE$1266,0))</f>
        <v>BobWards.com</v>
      </c>
      <c r="DD997">
        <f>INDEX('Data_Price '!AY$2:AY$1266,MATCH(Data!$DN997,'Data_Price '!$BE$2:$BE$1266,0))</f>
        <v>570</v>
      </c>
      <c r="DE997" t="str">
        <f>INDEX('Data_Price '!AZ$2:AZ$1266,MATCH(Data!$DN997,'Data_Price '!$BE$2:$BE$1266,0))</f>
        <v>https://www.google.com/url?q=https://www.bobwards.com/head-ski-total-joy-193964%3Fsize%3D158&amp;sa=U&amp;ved=0ahUKEwivsL_J0KP2AhXrmmoFHUeKAMwQ2ykIHg&amp;usg=AOvVaw2wHtBlG3SRbtAUiNyERsKv</v>
      </c>
      <c r="DF997" t="str">
        <f>INDEX('Data_Price '!BA$2:BA$1266,MATCH(Data!$DN997,'Data_Price '!$BE$2:$BE$1266,0))</f>
        <v>Head Total Joy Skis Joy 11 GW SLR Bindings Womens 2022</v>
      </c>
      <c r="DG997" t="str">
        <f>INDEX('Data_Price '!BB$2:BB$1266,MATCH(Data!$DN997,'Data_Price '!$BE$2:$BE$1266,0))</f>
        <v>evo.com</v>
      </c>
      <c r="DH997">
        <f>INDEX('Data_Price '!BC$2:BC$1266,MATCH(Data!$DN997,'Data_Price '!$BE$2:$BE$1266,0))</f>
        <v>599</v>
      </c>
      <c r="DI997" t="str">
        <f>INDEX('Data_Price '!BD$2:BD$1266,MATCH(Data!$DN997,'Data_Price '!$BE$2:$BE$1266,0))</f>
        <v>https://www.google.com/url?url=https://www.evo.com/ski-packages/head-total-joy-skis-11-gw-slr-bindings-womens%3Fimage%3D190066/803373/clone.jpg&amp;rct=j&amp;q=&amp;esrc=s&amp;sa=U&amp;ved=0ahUKEwik6sbI0KP2AhVQmGoFHcNLBe8QsDwIYA&amp;usg=AOvVaw1T8bsWrv2swJj7KQseINrM</v>
      </c>
      <c r="DJ997" s="89" t="e">
        <f ca="1">_xll.Connector("TinyUrl.TinyUrl",DA997,0)</f>
        <v>#NAME?</v>
      </c>
      <c r="DK997" s="89" t="e">
        <f ca="1">_xll.Connector("TinyUrl.TinyUrl",DE997,0)</f>
        <v>#NAME?</v>
      </c>
      <c r="DL997" s="89" t="e">
        <f ca="1">_xll.Connector("TinyUrl.TinyUrl",DI997,0)</f>
        <v>#NAME?</v>
      </c>
      <c r="DM997" s="224" t="str">
        <f t="shared" si="542"/>
        <v>Total Joy</v>
      </c>
      <c r="DN997" s="89" t="str">
        <f t="shared" si="543"/>
        <v xml:space="preserve"> HeadTotal Joy158 Women's</v>
      </c>
      <c r="DO997" s="227" t="s">
        <v>1139</v>
      </c>
    </row>
    <row r="998" spans="2:119" ht="15.45" customHeight="1">
      <c r="B998" s="224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#VALUE!</v>
      </c>
      <c r="F998" s="43" t="b">
        <f>CL998&gt;Driver!$F$56</f>
        <v>0</v>
      </c>
      <c r="G998" s="43" t="b">
        <f>AND(CB998&gt;Driver!$F$55,CB998&lt;Driver!$G$55)</f>
        <v>0</v>
      </c>
      <c r="H998" s="43" t="e">
        <f t="shared" si="510"/>
        <v>#VALUE!</v>
      </c>
      <c r="I998" s="43">
        <f t="shared" si="511"/>
        <v>0</v>
      </c>
      <c r="J998" s="43" t="e">
        <f t="array" ref="J998">NOT(OR(($H$9:$H$1273=TRUE)*($I$9:$I$1273&gt;0)*($BT$9:$BT$1273=BT998)*($K$9:$K$1273&gt;K998)))</f>
        <v>#VALUE!</v>
      </c>
      <c r="K998" s="72">
        <f t="shared" si="512"/>
        <v>0.47419739650061454</v>
      </c>
      <c r="L998" s="72">
        <f t="shared" si="513"/>
        <v>0.54706631214245427</v>
      </c>
      <c r="M998" s="72">
        <f t="shared" si="514"/>
        <v>0.40132848085877471</v>
      </c>
      <c r="N998" s="72">
        <f t="shared" si="515"/>
        <v>0.11982546006450379</v>
      </c>
      <c r="O998" s="72">
        <f t="shared" si="516"/>
        <v>0.36594919819809479</v>
      </c>
      <c r="P998" s="72">
        <f t="shared" si="517"/>
        <v>0.71821078431372554</v>
      </c>
      <c r="Q998" s="72"/>
      <c r="R998" s="72"/>
      <c r="S998" s="72">
        <f t="shared" si="518"/>
        <v>0.82189614381559251</v>
      </c>
      <c r="T998" s="72">
        <f t="shared" si="519"/>
        <v>0.92672947105055659</v>
      </c>
      <c r="U998" s="72">
        <f t="shared" si="520"/>
        <v>0.95069799641259878</v>
      </c>
      <c r="V998" s="72">
        <f t="shared" si="521"/>
        <v>0.68267034462930976</v>
      </c>
      <c r="W998" s="72">
        <f t="shared" si="522"/>
        <v>0.97215302823031957</v>
      </c>
      <c r="X998" s="72">
        <f t="shared" si="523"/>
        <v>0.45293368785754573</v>
      </c>
      <c r="Y998" s="72">
        <f t="shared" si="524"/>
        <v>0.59867151914122529</v>
      </c>
      <c r="Z998" s="72">
        <f t="shared" si="525"/>
        <v>0.88017453993549621</v>
      </c>
      <c r="AA998" s="72">
        <f t="shared" si="526"/>
        <v>0.63405080180190521</v>
      </c>
      <c r="AB998" s="72">
        <f t="shared" si="527"/>
        <v>0.28178921568627452</v>
      </c>
      <c r="AC998" s="72"/>
      <c r="AD998" s="72"/>
      <c r="AE998" s="72">
        <f t="shared" si="528"/>
        <v>0.17810385618440744</v>
      </c>
      <c r="AF998" s="72">
        <f t="shared" si="529"/>
        <v>7.3270528949443386E-2</v>
      </c>
      <c r="AG998" s="72">
        <f t="shared" si="530"/>
        <v>4.9302003587401208E-2</v>
      </c>
      <c r="AH998" s="72">
        <f t="shared" si="531"/>
        <v>0.31732965537069024</v>
      </c>
      <c r="AI998" s="72">
        <f t="shared" si="532"/>
        <v>2.7846971769680397E-2</v>
      </c>
      <c r="AJ998" s="72">
        <f>(AV998-Driver!$K$179)/(Driver!$L$179-Driver!$K$179)</f>
        <v>0.69293368785754572</v>
      </c>
      <c r="AK998" s="72">
        <f>(AW998-Driver!$K$180)/(Driver!$L$180-Driver!$K$180)</f>
        <v>0.44690668524829724</v>
      </c>
      <c r="AL998" s="72">
        <f>(AX998-Driver!$K$181)/(Driver!$L$181-Driver!$K$181)</f>
        <v>0.48017453993549619</v>
      </c>
      <c r="AM998" s="72">
        <f>(AY998-Driver!$K$182)/(Driver!$L$182-Driver!$K$182)</f>
        <v>0.84805080180190517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33"/>
        <v>14.584181250847918</v>
      </c>
      <c r="AW998" s="70">
        <f t="shared" si="534"/>
        <v>44.655748661656183</v>
      </c>
      <c r="AX998" s="70">
        <f t="shared" si="535"/>
        <v>5.3215708594194657</v>
      </c>
      <c r="AY998" s="70">
        <f>IFERROR(Driver!$K$19/Data!BH998/Data!BI998*Data!BK998*Data!BL998,"")</f>
        <v>-0.93015577929716564</v>
      </c>
      <c r="AZ998" s="70">
        <f t="shared" si="536"/>
        <v>40.264333581533883</v>
      </c>
      <c r="BA998" s="70"/>
      <c r="BB998" s="70"/>
      <c r="BC998" s="70">
        <f t="shared" si="537"/>
        <v>89.16372479975243</v>
      </c>
      <c r="BD998" s="70">
        <f t="shared" si="538"/>
        <v>4.0863337102518322</v>
      </c>
      <c r="BE998" s="70">
        <f t="shared" si="539"/>
        <v>5.0867341205189612E-2</v>
      </c>
      <c r="BF998" s="70">
        <f t="shared" si="540"/>
        <v>9.3370346338389805</v>
      </c>
      <c r="BG998" s="70">
        <f t="shared" si="541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219</v>
      </c>
      <c r="BS998" s="8" t="s">
        <v>628</v>
      </c>
      <c r="BT998" s="9" t="s">
        <v>632</v>
      </c>
      <c r="BU998" s="10">
        <v>177</v>
      </c>
      <c r="BV998" s="9" t="s">
        <v>222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304</v>
      </c>
      <c r="CU998" s="9" t="s">
        <v>302</v>
      </c>
      <c r="CV998" s="10"/>
      <c r="CW998" s="10"/>
      <c r="CX998" t="str">
        <f>INDEX('Data_Price '!AS$2:AS$1266,MATCH(Data!$DN998,'Data_Price '!$BE$2:$BE$1266,0))</f>
        <v>Head Kore 117 Skis Â· 2022 Â· 177 cm</v>
      </c>
      <c r="CY998" t="str">
        <f>INDEX('Data_Price '!AT$2:AT$1266,MATCH(Data!$DN998,'Data_Price '!$BE$2:$BE$1266,0))</f>
        <v>! OutdoorXL.com</v>
      </c>
      <c r="CZ998">
        <f>INDEX('Data_Price '!AU$2:AU$1266,MATCH(Data!$DN998,'Data_Price '!$BE$2:$BE$1266,0))</f>
        <v>584.95000000000005</v>
      </c>
      <c r="DA998" t="str">
        <f>INDEX('Data_Price '!AV$2:AV$1266,MATCH(Data!$DN998,'Data_Price '!$BE$2:$BE$1266,0))</f>
        <v>https://www.google.com/url?q=https://www.outdoorxl.com/head-kore-117-357018.html%3Fprl%3D92-1384x144-1002&amp;sa=U&amp;ved=0ahUKEwjOoZHK0KP2AhURlGoFHficAxwQ2ykIHw&amp;usg=AOvVaw0vWiQoEatQ5-zXLaikbqE1</v>
      </c>
      <c r="DB998" t="str">
        <f>INDEX('Data_Price '!AW$2:AW$1266,MATCH(Data!$DN998,'Data_Price '!$BE$2:$BE$1266,0))</f>
        <v>Head Kore 117 Skis Â· 2022 Â· 177 cm</v>
      </c>
      <c r="DC998" t="str">
        <f>INDEX('Data_Price '!AX$2:AX$1266,MATCH(Data!$DN998,'Data_Price '!$BE$2:$BE$1266,0))</f>
        <v>evo.com</v>
      </c>
      <c r="DD998">
        <f>INDEX('Data_Price '!AY$2:AY$1266,MATCH(Data!$DN998,'Data_Price '!$BE$2:$BE$1266,0))</f>
        <v>599</v>
      </c>
      <c r="DE998" t="str">
        <f>INDEX('Data_Price '!AZ$2:AZ$1266,MATCH(Data!$DN998,'Data_Price '!$BE$2:$BE$1266,0))</f>
        <v>https://www.google.com/url?url=https://www.evo.com/skis/head-kore-117%3Fimage%3D208267/832638/head-kore-117-skis-2022-.jpg&amp;rct=j&amp;q=&amp;esrc=s&amp;sa=U&amp;ved=0ahUKEwjQ1dzJ0KP2AhVllWoFHafGAIwQsDwIdg&amp;usg=AOvVaw0-RzxJM9zhfA4UW0M6PR0g</v>
      </c>
      <c r="DF998" t="str">
        <f>INDEX('Data_Price '!BA$2:BA$1266,MATCH(Data!$DN998,'Data_Price '!$BE$2:$BE$1266,0))</f>
        <v>Head Kore 117 Skis Â· 2022 Â· 177 cm</v>
      </c>
      <c r="DG998" t="str">
        <f>INDEX('Data_Price '!BB$2:BB$1266,MATCH(Data!$DN998,'Data_Price '!$BE$2:$BE$1266,0))</f>
        <v>evo.com</v>
      </c>
      <c r="DH998">
        <f>INDEX('Data_Price '!BC$2:BC$1266,MATCH(Data!$DN998,'Data_Price '!$BE$2:$BE$1266,0))</f>
        <v>599</v>
      </c>
      <c r="DI998" t="str">
        <f>INDEX('Data_Price '!BD$2:BD$1266,MATCH(Data!$DN998,'Data_Price '!$BE$2:$BE$1266,0))</f>
        <v>https://www.google.com/url?q=https://www.evo.com/skis/head-kore-117%3Fimage%3D208267/832638/head-kore-117-skis-2022-.jpg&amp;sa=U&amp;ved=0ahUKEwjOoZHK0KP2AhURlGoFHficAxwQ2ykIGQ&amp;usg=AOvVaw10_5cjIZSDkXKgfwyClEGd</v>
      </c>
      <c r="DJ998" s="89" t="e">
        <f ca="1">_xll.Connector("TinyUrl.TinyUrl",DA998,0)</f>
        <v>#NAME?</v>
      </c>
      <c r="DK998" s="89" t="e">
        <f ca="1">_xll.Connector("TinyUrl.TinyUrl",DE998,0)</f>
        <v>#NAME?</v>
      </c>
      <c r="DL998" s="89" t="e">
        <f ca="1">_xll.Connector("TinyUrl.TinyUrl",DI998,0)</f>
        <v>#NAME?</v>
      </c>
      <c r="DM998" s="224" t="str">
        <f t="shared" si="542"/>
        <v>Kore 117</v>
      </c>
      <c r="DN998" s="89" t="str">
        <f t="shared" si="543"/>
        <v xml:space="preserve"> HeadKore 117177 Unisex</v>
      </c>
      <c r="DO998" s="227" t="s">
        <v>1140</v>
      </c>
    </row>
    <row r="999" spans="2:119" ht="15.45" customHeight="1">
      <c r="B999" s="224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#VALUE!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10"/>
        <v>#VALUE!</v>
      </c>
      <c r="I999" s="43">
        <f t="shared" si="511"/>
        <v>0</v>
      </c>
      <c r="J999" s="43" t="e">
        <f t="array" ref="J999">NOT(OR(($H$9:$H$1273=TRUE)*($I$9:$I$1273&gt;0)*($BT$9:$BT$1273=BT999)*($K$9:$K$1273&gt;K999)))</f>
        <v>#VALUE!</v>
      </c>
      <c r="K999" s="72">
        <f t="shared" si="512"/>
        <v>0.69555440386836354</v>
      </c>
      <c r="L999" s="72">
        <f t="shared" si="513"/>
        <v>0.83275803722504227</v>
      </c>
      <c r="M999" s="72">
        <f t="shared" si="514"/>
        <v>0.5583507705116848</v>
      </c>
      <c r="N999" s="72">
        <f t="shared" si="515"/>
        <v>0.3765762347435655</v>
      </c>
      <c r="O999" s="72">
        <f t="shared" si="516"/>
        <v>0.31264274345815546</v>
      </c>
      <c r="P999" s="72">
        <f t="shared" si="517"/>
        <v>0.98583333333333334</v>
      </c>
      <c r="Q999" s="72"/>
      <c r="R999" s="72"/>
      <c r="S999" s="72">
        <f t="shared" si="518"/>
        <v>0.68412087364865304</v>
      </c>
      <c r="T999" s="72">
        <f t="shared" si="519"/>
        <v>0.91779735755021807</v>
      </c>
      <c r="U999" s="72">
        <f t="shared" si="520"/>
        <v>0.91803053539073176</v>
      </c>
      <c r="V999" s="72">
        <f t="shared" si="521"/>
        <v>0.62345460026823551</v>
      </c>
      <c r="W999" s="72">
        <f t="shared" si="522"/>
        <v>0.75913307249307604</v>
      </c>
      <c r="X999" s="72">
        <f t="shared" si="523"/>
        <v>0.16724196277495768</v>
      </c>
      <c r="Y999" s="72">
        <f t="shared" si="524"/>
        <v>0.44164922948831525</v>
      </c>
      <c r="Z999" s="72">
        <f t="shared" si="525"/>
        <v>0.6234237652564345</v>
      </c>
      <c r="AA999" s="72">
        <f t="shared" si="526"/>
        <v>0.68735725654184454</v>
      </c>
      <c r="AB999" s="72">
        <f t="shared" si="527"/>
        <v>1.4166666666666716E-2</v>
      </c>
      <c r="AC999" s="72"/>
      <c r="AD999" s="72"/>
      <c r="AE999" s="72">
        <f t="shared" si="528"/>
        <v>0.31587912635134691</v>
      </c>
      <c r="AF999" s="72">
        <f t="shared" si="529"/>
        <v>8.2202642449781982E-2</v>
      </c>
      <c r="AG999" s="72">
        <f t="shared" si="530"/>
        <v>8.1969464609268267E-2</v>
      </c>
      <c r="AH999" s="72">
        <f t="shared" si="531"/>
        <v>0.37654539973176443</v>
      </c>
      <c r="AI999" s="72">
        <f t="shared" si="532"/>
        <v>0.24086692750692396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0.15078045582780392</v>
      </c>
      <c r="AL999" s="72">
        <f>(AX999-Driver!$K$181)/(Driver!$L$181-Driver!$K$181)</f>
        <v>0.22342376525643454</v>
      </c>
      <c r="AM999" s="72">
        <f>(AY999-Driver!$K$182)/(Driver!$L$182-Driver!$K$182)</f>
        <v>0.90135725654184451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33"/>
        <v>1.5313390313390314</v>
      </c>
      <c r="AW999" s="70">
        <f t="shared" si="534"/>
        <v>15.698112377080475</v>
      </c>
      <c r="AX999" s="70">
        <f t="shared" si="535"/>
        <v>3.0108138873079109</v>
      </c>
      <c r="AY999" s="70">
        <f>IFERROR(Driver!$K$19/Data!BH999/Data!BI999*Data!BK999*Data!BL999,"")</f>
        <v>-0.60384075073376287</v>
      </c>
      <c r="AZ999" s="70">
        <f t="shared" si="536"/>
        <v>13.291139240506327</v>
      </c>
      <c r="BA999" s="70"/>
      <c r="BB999" s="70"/>
      <c r="BC999" s="70">
        <f t="shared" si="537"/>
        <v>17.698734366021654</v>
      </c>
      <c r="BD999" s="70">
        <f t="shared" si="538"/>
        <v>3.2958574922404709</v>
      </c>
      <c r="BE999" s="70">
        <f t="shared" si="539"/>
        <v>0.18211539204945609</v>
      </c>
      <c r="BF999" s="70">
        <f t="shared" si="540"/>
        <v>2.6490323224045493</v>
      </c>
      <c r="BG999" s="70">
        <f t="shared" si="541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219</v>
      </c>
      <c r="BS999" s="8" t="s">
        <v>855</v>
      </c>
      <c r="BT999" s="9" t="s">
        <v>858</v>
      </c>
      <c r="BU999" s="10">
        <v>148</v>
      </c>
      <c r="BV999" s="9" t="s">
        <v>390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303</v>
      </c>
      <c r="CU999" s="10"/>
      <c r="CV999" s="10"/>
      <c r="CW999" s="10"/>
      <c r="CX999" t="e">
        <f>INDEX('Data_Price '!AS$2:AS$1266,MATCH(Data!$DN999,'Data_Price '!$BE$2:$BE$1266,0))</f>
        <v>#N/A</v>
      </c>
      <c r="CY999" t="e">
        <f>INDEX('Data_Price '!AT$2:AT$1266,MATCH(Data!$DN999,'Data_Price '!$BE$2:$BE$1266,0))</f>
        <v>#N/A</v>
      </c>
      <c r="CZ999" t="e">
        <f>INDEX('Data_Price '!AU$2:AU$1266,MATCH(Data!$DN999,'Data_Price '!$BE$2:$BE$1266,0))</f>
        <v>#N/A</v>
      </c>
      <c r="DA999" t="e">
        <f>INDEX('Data_Price '!AV$2:AV$1266,MATCH(Data!$DN999,'Data_Price '!$BE$2:$BE$1266,0))</f>
        <v>#N/A</v>
      </c>
      <c r="DB999" t="e">
        <f>INDEX('Data_Price '!AW$2:AW$1266,MATCH(Data!$DN999,'Data_Price '!$BE$2:$BE$1266,0))</f>
        <v>#N/A</v>
      </c>
      <c r="DC999" t="e">
        <f>INDEX('Data_Price '!AX$2:AX$1266,MATCH(Data!$DN999,'Data_Price '!$BE$2:$BE$1266,0))</f>
        <v>#N/A</v>
      </c>
      <c r="DD999" t="e">
        <f>INDEX('Data_Price '!AY$2:AY$1266,MATCH(Data!$DN999,'Data_Price '!$BE$2:$BE$1266,0))</f>
        <v>#N/A</v>
      </c>
      <c r="DE999" t="e">
        <f>INDEX('Data_Price '!AZ$2:AZ$1266,MATCH(Data!$DN999,'Data_Price '!$BE$2:$BE$1266,0))</f>
        <v>#N/A</v>
      </c>
      <c r="DF999" t="e">
        <f>INDEX('Data_Price '!BA$2:BA$1266,MATCH(Data!$DN999,'Data_Price '!$BE$2:$BE$1266,0))</f>
        <v>#N/A</v>
      </c>
      <c r="DG999" t="e">
        <f>INDEX('Data_Price '!BB$2:BB$1266,MATCH(Data!$DN999,'Data_Price '!$BE$2:$BE$1266,0))</f>
        <v>#N/A</v>
      </c>
      <c r="DH999" t="e">
        <f>INDEX('Data_Price '!BC$2:BC$1266,MATCH(Data!$DN999,'Data_Price '!$BE$2:$BE$1266,0))</f>
        <v>#N/A</v>
      </c>
      <c r="DI999" t="e">
        <f>INDEX('Data_Price '!BD$2:BD$1266,MATCH(Data!$DN999,'Data_Price '!$BE$2:$BE$1266,0))</f>
        <v>#N/A</v>
      </c>
      <c r="DJ999" s="89" t="e">
        <f ca="1">_xll.Connector("TinyUrl.TinyUrl",DA999,0)</f>
        <v>#NAME?</v>
      </c>
      <c r="DK999" s="89" t="e">
        <f ca="1">_xll.Connector("TinyUrl.TinyUrl",DE999,0)</f>
        <v>#NAME?</v>
      </c>
      <c r="DL999" s="89" t="e">
        <f ca="1">_xll.Connector("TinyUrl.TinyUrl",DI999,0)</f>
        <v>#NAME?</v>
      </c>
      <c r="DM999" s="224" t="str">
        <f t="shared" si="542"/>
        <v>Bash 86 W</v>
      </c>
      <c r="DN999" s="89" t="str">
        <f t="shared" si="543"/>
        <v xml:space="preserve"> VölklBash 86 W148 Women's</v>
      </c>
      <c r="DO999" s="227" t="s">
        <v>1020</v>
      </c>
    </row>
    <row r="1000" spans="2:119" ht="15.45" customHeight="1">
      <c r="B1000" s="224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#VALUE!</v>
      </c>
      <c r="F1000" s="43" t="b">
        <f>CL1000&gt;Driver!$F$56</f>
        <v>1</v>
      </c>
      <c r="G1000" s="43" t="b">
        <f>AND(CB1000&gt;Driver!$F$55,CB1000&lt;Driver!$G$55)</f>
        <v>0</v>
      </c>
      <c r="H1000" s="43" t="e">
        <f t="shared" si="510"/>
        <v>#VALUE!</v>
      </c>
      <c r="I1000" s="43">
        <f t="shared" si="511"/>
        <v>0</v>
      </c>
      <c r="J1000" s="43" t="e">
        <f t="array" ref="J1000">NOT(OR(($H$9:$H$1273=TRUE)*($I$9:$I$1273&gt;0)*($BT$9:$BT$1273=BT1000)*($K$9:$K$1273&gt;K1000)))</f>
        <v>#VALUE!</v>
      </c>
      <c r="K1000" s="72">
        <f t="shared" si="512"/>
        <v>0.67890634631020608</v>
      </c>
      <c r="L1000" s="72">
        <f t="shared" si="513"/>
        <v>0.82410442349528645</v>
      </c>
      <c r="M1000" s="72">
        <f t="shared" si="514"/>
        <v>0.53370826912512559</v>
      </c>
      <c r="N1000" s="72">
        <f t="shared" si="515"/>
        <v>0.38922405615632716</v>
      </c>
      <c r="O1000" s="72">
        <f t="shared" si="516"/>
        <v>0.23529944402950731</v>
      </c>
      <c r="P1000" s="72">
        <f t="shared" si="517"/>
        <v>0.97660130718954252</v>
      </c>
      <c r="Q1000" s="72"/>
      <c r="R1000" s="72"/>
      <c r="S1000" s="72">
        <f t="shared" si="518"/>
        <v>0.65331749711953746</v>
      </c>
      <c r="T1000" s="72">
        <f t="shared" si="519"/>
        <v>0.99568276825990976</v>
      </c>
      <c r="U1000" s="72">
        <f t="shared" si="520"/>
        <v>0.98653485583515688</v>
      </c>
      <c r="V1000" s="72">
        <f t="shared" si="521"/>
        <v>0.77883052634931815</v>
      </c>
      <c r="W1000" s="72">
        <f t="shared" si="522"/>
        <v>0.56571709233791745</v>
      </c>
      <c r="X1000" s="72">
        <f t="shared" si="523"/>
        <v>0.17589557650471355</v>
      </c>
      <c r="Y1000" s="72">
        <f t="shared" si="524"/>
        <v>0.46629173087487436</v>
      </c>
      <c r="Z1000" s="72">
        <f t="shared" si="525"/>
        <v>0.61077594384367284</v>
      </c>
      <c r="AA1000" s="72">
        <f t="shared" si="526"/>
        <v>0.76470055597049269</v>
      </c>
      <c r="AB1000" s="72">
        <f t="shared" si="527"/>
        <v>2.3398692810457533E-2</v>
      </c>
      <c r="AC1000" s="72"/>
      <c r="AD1000" s="72"/>
      <c r="AE1000" s="72">
        <f t="shared" si="528"/>
        <v>0.3466825028804626</v>
      </c>
      <c r="AF1000" s="72">
        <f t="shared" si="529"/>
        <v>4.3172317400902577E-3</v>
      </c>
      <c r="AG1000" s="72">
        <f t="shared" si="530"/>
        <v>1.3465144164843151E-2</v>
      </c>
      <c r="AH1000" s="72">
        <f t="shared" si="531"/>
        <v>0.22116947365068185</v>
      </c>
      <c r="AI1000" s="72">
        <f t="shared" si="532"/>
        <v>0.43428290766208255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0.14585374575255772</v>
      </c>
      <c r="AL1000" s="72">
        <f>(AX1000-Driver!$K$181)/(Driver!$L$181-Driver!$K$181)</f>
        <v>0.21077594384367287</v>
      </c>
      <c r="AM1000" s="72">
        <f>(AY1000-Driver!$K$182)/(Driver!$L$182-Driver!$K$182)</f>
        <v>0.97870055597049266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33"/>
        <v>1.3492063492063491</v>
      </c>
      <c r="AW1000" s="70">
        <f t="shared" si="534"/>
        <v>15.216338510855504</v>
      </c>
      <c r="AX1000" s="70">
        <f t="shared" si="535"/>
        <v>2.8969834945930559</v>
      </c>
      <c r="AY1000" s="70">
        <f>IFERROR(Driver!$K$19/Data!BH1000/Data!BI1000*Data!BK1000*Data!BL1000,"")</f>
        <v>-0.13038437316420948</v>
      </c>
      <c r="AZ1000" s="70">
        <f t="shared" si="536"/>
        <v>12.449739389426657</v>
      </c>
      <c r="BA1000" s="70"/>
      <c r="BB1000" s="70"/>
      <c r="BC1000" s="70">
        <f t="shared" si="537"/>
        <v>1.7208088187698398</v>
      </c>
      <c r="BD1000" s="70">
        <f t="shared" si="538"/>
        <v>10.952713053898583</v>
      </c>
      <c r="BE1000" s="70">
        <f t="shared" si="539"/>
        <v>8.6697807735387725E-2</v>
      </c>
      <c r="BF1000" s="70">
        <f t="shared" si="540"/>
        <v>70.156728086309059</v>
      </c>
      <c r="BG1000" s="70">
        <f t="shared" si="541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219</v>
      </c>
      <c r="BS1000" s="8" t="s">
        <v>405</v>
      </c>
      <c r="BT1000" s="9" t="s">
        <v>429</v>
      </c>
      <c r="BU1000" s="10">
        <v>147</v>
      </c>
      <c r="BV1000" s="9" t="s">
        <v>430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305</v>
      </c>
      <c r="CU1000" s="9" t="s">
        <v>302</v>
      </c>
      <c r="CV1000" s="10"/>
      <c r="CW1000" s="10"/>
      <c r="CX1000" t="str">
        <f>INDEX('Data_Price '!AS$2:AS$1266,MATCH(Data!$DN1000,'Data_Price '!$BE$2:$BE$1266,0))</f>
        <v>Armada Tantrum Skis - Kid's &amp; Junior 2022 147cm</v>
      </c>
      <c r="CY1000" t="str">
        <f>INDEX('Data_Price '!AT$2:AT$1266,MATCH(Data!$DN1000,'Data_Price '!$BE$2:$BE$1266,0))</f>
        <v>Glacier Ski Shop</v>
      </c>
      <c r="CZ1000">
        <f>INDEX('Data_Price '!AU$2:AU$1266,MATCH(Data!$DN1000,'Data_Price '!$BE$2:$BE$1266,0))</f>
        <v>359</v>
      </c>
      <c r="DA1000" t="str">
        <f>INDEX('Data_Price '!AV$2:AV$1266,MATCH(Data!$DN1000,'Data_Price '!$BE$2:$BE$1266,0))</f>
        <v>https://www.google.com/url?url=https://glacierskishop.com/products/armada-tantrum-skis-kids-junior-2022%3Fvariant%3D39361270120551%26currency%3DUSD%26utm_medium%3Dproduct_sync%26utm_source%3Dgoogle%26utm_content%3Dsag_organic%26utm_campaign%3Dsag_organic&amp;rct=j&amp;q=&amp;esrc=s&amp;sa=U&amp;ved=0ahUKEwis0NnK0KP2AhUzkmoFHYXHDSsQ2SkIUA&amp;usg=AOvVaw1HKZ1FePNEmlXfUCuqN-fj</v>
      </c>
      <c r="DB1000" t="str">
        <f>INDEX('Data_Price '!AW$2:AW$1266,MATCH(Data!$DN1000,'Data_Price '!$BE$2:$BE$1266,0))</f>
        <v>Armada Tantrum Skis Â· 2022 Â· 147 cm</v>
      </c>
      <c r="DC1000" t="str">
        <f>INDEX('Data_Price '!AX$2:AX$1266,MATCH(Data!$DN1000,'Data_Price '!$BE$2:$BE$1266,0))</f>
        <v>evo.com</v>
      </c>
      <c r="DD1000">
        <f>INDEX('Data_Price '!AY$2:AY$1266,MATCH(Data!$DN1000,'Data_Price '!$BE$2:$BE$1266,0))</f>
        <v>399.95</v>
      </c>
      <c r="DE1000" t="str">
        <f>INDEX('Data_Price '!AZ$2:AZ$1266,MATCH(Data!$DN1000,'Data_Price '!$BE$2:$BE$1266,0))</f>
        <v>https://www.google.com/url?url=https://www.evo.com/skis/armada-tantrum-boys%3Fimage%3D198726/839693/clone.jpg&amp;rct=j&amp;q=&amp;esrc=s&amp;sa=U&amp;ved=0ahUKEwis0NnK0KP2AhUzkmoFHYXHDSsQsDwIRg&amp;usg=AOvVaw1l1z6LWaliZszQLKWIYDjh</v>
      </c>
      <c r="DF1000" t="str">
        <f>INDEX('Data_Price '!BA$2:BA$1266,MATCH(Data!$DN1000,'Data_Price '!$BE$2:$BE$1266,0))</f>
        <v>Armada Tantrum Skis Â· 2022 Â· 147 cm</v>
      </c>
      <c r="DG1000" t="str">
        <f>INDEX('Data_Price '!BB$2:BB$1266,MATCH(Data!$DN1000,'Data_Price '!$BE$2:$BE$1266,0))</f>
        <v>evo.com</v>
      </c>
      <c r="DH1000">
        <f>INDEX('Data_Price '!BC$2:BC$1266,MATCH(Data!$DN1000,'Data_Price '!$BE$2:$BE$1266,0))</f>
        <v>399.95</v>
      </c>
      <c r="DI1000" t="str">
        <f>INDEX('Data_Price '!BD$2:BD$1266,MATCH(Data!$DN1000,'Data_Price '!$BE$2:$BE$1266,0))</f>
        <v>https://www.google.com/url?q=https://www.evo.com/skis/armada-tantrum-boys%3Fimage%3D198726/839693/clone.jpg&amp;sa=U&amp;ved=0ahUKEwi4jv_K0KP2AhXTmGoFHScrBYYQ2ykIFw&amp;usg=AOvVaw1A9BfYpP4XqK1PK5Zh9tpi</v>
      </c>
      <c r="DJ1000" s="89" t="e">
        <f ca="1">_xll.Connector("TinyUrl.TinyUrl",DA1000,0)</f>
        <v>#NAME?</v>
      </c>
      <c r="DK1000" s="89" t="e">
        <f ca="1">_xll.Connector("TinyUrl.TinyUrl",DE1000,0)</f>
        <v>#NAME?</v>
      </c>
      <c r="DL1000" s="89" t="e">
        <f ca="1">_xll.Connector("TinyUrl.TinyUrl",DI1000,0)</f>
        <v>#NAME?</v>
      </c>
      <c r="DM1000" s="224" t="str">
        <f t="shared" si="542"/>
        <v>Tantrum</v>
      </c>
      <c r="DN1000" s="89" t="str">
        <f t="shared" si="543"/>
        <v xml:space="preserve"> ArmadaTantrum147 Junior</v>
      </c>
      <c r="DO1000" s="227" t="s">
        <v>1141</v>
      </c>
    </row>
    <row r="1001" spans="2:119" ht="15.45" customHeight="1">
      <c r="B1001" s="224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#VALUE!</v>
      </c>
      <c r="F1001" s="43" t="b">
        <f>CL1001&gt;Driver!$F$56</f>
        <v>0</v>
      </c>
      <c r="G1001" s="43" t="b">
        <f>AND(CB1001&gt;Driver!$F$55,CB1001&lt;Driver!$G$55)</f>
        <v>0</v>
      </c>
      <c r="H1001" s="43" t="e">
        <f t="shared" si="510"/>
        <v>#VALUE!</v>
      </c>
      <c r="I1001" s="43">
        <f t="shared" si="511"/>
        <v>0</v>
      </c>
      <c r="J1001" s="43" t="e">
        <f t="array" ref="J1001">NOT(OR(($H$9:$H$1273=TRUE)*($I$9:$I$1273&gt;0)*($BT$9:$BT$1273=BT1001)*($K$9:$K$1273&gt;K1001)))</f>
        <v>#VALUE!</v>
      </c>
      <c r="K1001" s="72">
        <f t="shared" si="512"/>
        <v>0.68569440474825738</v>
      </c>
      <c r="L1001" s="72">
        <f t="shared" si="513"/>
        <v>0.80713560551123997</v>
      </c>
      <c r="M1001" s="72">
        <f t="shared" si="514"/>
        <v>0.56425320398527479</v>
      </c>
      <c r="N1001" s="72">
        <f t="shared" si="515"/>
        <v>0.44360968823120217</v>
      </c>
      <c r="O1001" s="72">
        <f t="shared" si="516"/>
        <v>0.30825123091416484</v>
      </c>
      <c r="P1001" s="72">
        <f t="shared" si="517"/>
        <v>0.94089869281045746</v>
      </c>
      <c r="Q1001" s="72"/>
      <c r="R1001" s="72"/>
      <c r="S1001" s="72">
        <f t="shared" si="518"/>
        <v>0.66347182997316245</v>
      </c>
      <c r="T1001" s="72">
        <f t="shared" si="519"/>
        <v>0.90554142090244105</v>
      </c>
      <c r="U1001" s="72">
        <f t="shared" si="520"/>
        <v>0.85791966380824081</v>
      </c>
      <c r="V1001" s="72">
        <f t="shared" si="521"/>
        <v>0.67293556960195489</v>
      </c>
      <c r="W1001" s="72">
        <f t="shared" si="522"/>
        <v>0.69007092198581566</v>
      </c>
      <c r="X1001" s="72">
        <f t="shared" si="523"/>
        <v>0.19286439448875997</v>
      </c>
      <c r="Y1001" s="72">
        <f t="shared" si="524"/>
        <v>0.43574679601472516</v>
      </c>
      <c r="Z1001" s="72">
        <f t="shared" si="525"/>
        <v>0.55639031176879783</v>
      </c>
      <c r="AA1001" s="72">
        <f t="shared" si="526"/>
        <v>0.69174876908583516</v>
      </c>
      <c r="AB1001" s="72">
        <f t="shared" si="527"/>
        <v>5.9101307189542499E-2</v>
      </c>
      <c r="AC1001" s="72"/>
      <c r="AD1001" s="72"/>
      <c r="AE1001" s="72">
        <f t="shared" si="528"/>
        <v>0.33652817002683755</v>
      </c>
      <c r="AF1001" s="72">
        <f t="shared" si="529"/>
        <v>9.4458579097558892E-2</v>
      </c>
      <c r="AG1001" s="72">
        <f t="shared" si="530"/>
        <v>0.14208033619175922</v>
      </c>
      <c r="AH1001" s="72">
        <f t="shared" si="531"/>
        <v>0.32706443039804511</v>
      </c>
      <c r="AI1001" s="72">
        <f t="shared" si="532"/>
        <v>0.30992907801418434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0.10300649283010452</v>
      </c>
      <c r="AL1001" s="72">
        <f>(AX1001-Driver!$K$181)/(Driver!$L$181-Driver!$K$181)</f>
        <v>0.15639031176879781</v>
      </c>
      <c r="AM1001" s="72">
        <f>(AY1001-Driver!$K$182)/(Driver!$L$182-Driver!$K$182)</f>
        <v>0.90574876908583513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33"/>
        <v>0.99206349206349198</v>
      </c>
      <c r="AW1001" s="70">
        <f t="shared" si="534"/>
        <v>11.026384894285538</v>
      </c>
      <c r="AX1001" s="70">
        <f t="shared" si="535"/>
        <v>2.4075128059191804</v>
      </c>
      <c r="AY1001" s="70">
        <f>IFERROR(Driver!$K$19/Data!BH1001/Data!BI1001*Data!BK1001*Data!BL1001,"")</f>
        <v>-0.57695814246015054</v>
      </c>
      <c r="AZ1001" s="70">
        <f t="shared" si="536"/>
        <v>9.195830230826509</v>
      </c>
      <c r="BA1001" s="70"/>
      <c r="BB1001" s="70"/>
      <c r="BC1001" s="70">
        <f t="shared" si="537"/>
        <v>6.9879318617219246</v>
      </c>
      <c r="BD1001" s="70">
        <f t="shared" si="538"/>
        <v>2.2112288151469364</v>
      </c>
      <c r="BE1001" s="70">
        <f t="shared" si="539"/>
        <v>0.24221554052903341</v>
      </c>
      <c r="BF1001" s="70">
        <f t="shared" si="540"/>
        <v>8.23756018516446</v>
      </c>
      <c r="BG1001" s="70">
        <f t="shared" si="541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219</v>
      </c>
      <c r="BS1001" s="8" t="s">
        <v>493</v>
      </c>
      <c r="BT1001" s="9" t="s">
        <v>509</v>
      </c>
      <c r="BU1001" s="10">
        <v>148</v>
      </c>
      <c r="BV1001" s="9" t="s">
        <v>390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305</v>
      </c>
      <c r="CU1001" s="9" t="s">
        <v>302</v>
      </c>
      <c r="CV1001" s="10"/>
      <c r="CW1001" s="10"/>
      <c r="CX1001" t="str">
        <f>INDEX('Data_Price '!AS$2:AS$1266,MATCH(Data!$DN1001,'Data_Price '!$BE$2:$BE$1266,0))</f>
        <v>Blizzard Sheeva 9 Women's</v>
      </c>
      <c r="CY1001" t="str">
        <f>INDEX('Data_Price '!AT$2:AT$1266,MATCH(Data!$DN1001,'Data_Price '!$BE$2:$BE$1266,0))</f>
        <v>SkiEssentials.com</v>
      </c>
      <c r="CZ1001">
        <f>INDEX('Data_Price '!AU$2:AU$1266,MATCH(Data!$DN1001,'Data_Price '!$BE$2:$BE$1266,0))</f>
        <v>479.95</v>
      </c>
      <c r="DA1001" t="str">
        <f>INDEX('Data_Price '!AV$2:AV$1266,MATCH(Data!$DN1001,'Data_Price '!$BE$2:$BE$1266,0))</f>
        <v>https://www.google.com/url?q=https://www.skiessentials.com/2022-blizzard-sheeva-9-women-s-skis.html&amp;sa=U&amp;ved=0ahUKEwiRgcnL0KP2AhWTmmoFHXG8B9MQ2ykIGg&amp;usg=AOvVaw280PYNHS0l1yaUixaMGirB</v>
      </c>
      <c r="DB1001" t="str">
        <f>INDEX('Data_Price '!AW$2:AW$1266,MATCH(Data!$DN1001,'Data_Price '!$BE$2:$BE$1266,0))</f>
        <v>Blizzard Sheeva 9 Women's</v>
      </c>
      <c r="DC1001" t="str">
        <f>INDEX('Data_Price '!AX$2:AX$1266,MATCH(Data!$DN1001,'Data_Price '!$BE$2:$BE$1266,0))</f>
        <v>AlpineShopVT.com</v>
      </c>
      <c r="DD1001">
        <f>INDEX('Data_Price '!AY$2:AY$1266,MATCH(Data!$DN1001,'Data_Price '!$BE$2:$BE$1266,0))</f>
        <v>479.95</v>
      </c>
      <c r="DE1001" t="str">
        <f>INDEX('Data_Price '!AZ$2:AZ$1266,MATCH(Data!$DN1001,'Data_Price '!$BE$2:$BE$1266,0))</f>
        <v>https://www.google.com/url?q=https://alpineshopvt.com/blizzard-sheeva-9-2022/%3Fsku%3D27843&amp;sa=U&amp;ved=0ahUKEwiRgcnL0KP2AhWTmmoFHXG8B9MQ2ykIHA&amp;usg=AOvVaw3eAiuYVEpADqir5nb7LNnR</v>
      </c>
      <c r="DF1001" t="str">
        <f>INDEX('Data_Price '!BA$2:BA$1266,MATCH(Data!$DN1001,'Data_Price '!$BE$2:$BE$1266,0))</f>
        <v>Blizzard Sheeva 9 Skis - Women's 2022 148cm</v>
      </c>
      <c r="DG1001" t="str">
        <f>INDEX('Data_Price '!BB$2:BB$1266,MATCH(Data!$DN1001,'Data_Price '!$BE$2:$BE$1266,0))</f>
        <v>Glacier Ski Shop</v>
      </c>
      <c r="DH1001">
        <f>INDEX('Data_Price '!BC$2:BC$1266,MATCH(Data!$DN1001,'Data_Price '!$BE$2:$BE$1266,0))</f>
        <v>579</v>
      </c>
      <c r="DI1001" t="str">
        <f>INDEX('Data_Price '!BD$2:BD$1266,MATCH(Data!$DN1001,'Data_Price '!$BE$2:$BE$1266,0))</f>
        <v>https://www.google.com/url?url=https://glacierskishop.com/products/blizzard-sheeva-9-skis-womens-2022%3Fvariant%3D39526522683495%26currency%3DUSD%26utm_medium%3Dproduct_sync%26utm_source%3Dgoogle%26utm_content%3Dsag_organic%26utm_campaign%3Dsag_organic&amp;rct=j&amp;q=&amp;esrc=s&amp;sa=U&amp;ved=0ahUKEwiDhJ7L0KP2AhWzlGoFHaQoBFoQ2SkIdw&amp;usg=AOvVaw1W0hvSgyC0Oeaq_yI1OdKX</v>
      </c>
      <c r="DJ1001" s="89" t="e">
        <f ca="1">_xll.Connector("TinyUrl.TinyUrl",DA1001,0)</f>
        <v>#NAME?</v>
      </c>
      <c r="DK1001" s="89" t="e">
        <f ca="1">_xll.Connector("TinyUrl.TinyUrl",DE1001,0)</f>
        <v>#NAME?</v>
      </c>
      <c r="DL1001" s="89" t="e">
        <f ca="1">_xll.Connector("TinyUrl.TinyUrl",DI1001,0)</f>
        <v>#NAME?</v>
      </c>
      <c r="DM1001" s="224" t="str">
        <f t="shared" si="542"/>
        <v>Sheeva 9</v>
      </c>
      <c r="DN1001" s="89" t="str">
        <f t="shared" si="543"/>
        <v xml:space="preserve"> BlizzardSheeva 9148 Women's</v>
      </c>
      <c r="DO1001" s="227" t="s">
        <v>1064</v>
      </c>
    </row>
    <row r="1002" spans="2:119" ht="15.45" customHeight="1">
      <c r="B1002" s="224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#VALUE!</v>
      </c>
      <c r="F1002" s="43" t="b">
        <f>CL1002&gt;Driver!$F$56</f>
        <v>0</v>
      </c>
      <c r="G1002" s="43" t="b">
        <f>AND(CB1002&gt;Driver!$F$55,CB1002&lt;Driver!$G$55)</f>
        <v>0</v>
      </c>
      <c r="H1002" s="43" t="e">
        <f t="shared" si="510"/>
        <v>#VALUE!</v>
      </c>
      <c r="I1002" s="43">
        <f t="shared" si="511"/>
        <v>0</v>
      </c>
      <c r="J1002" s="43" t="e">
        <f t="array" ref="J1002">NOT(OR(($H$9:$H$1273=TRUE)*($I$9:$I$1273&gt;0)*($BT$9:$BT$1273=BT1002)*($K$9:$K$1273&gt;K1002)))</f>
        <v>#VALUE!</v>
      </c>
      <c r="K1002" s="72">
        <f t="shared" si="512"/>
        <v>0.6699512813191979</v>
      </c>
      <c r="L1002" s="72">
        <f t="shared" si="513"/>
        <v>0.79205221174764318</v>
      </c>
      <c r="M1002" s="72">
        <f t="shared" si="514"/>
        <v>0.54785035089075262</v>
      </c>
      <c r="N1002" s="72">
        <f t="shared" si="515"/>
        <v>0.39807753114526023</v>
      </c>
      <c r="O1002" s="72">
        <f t="shared" si="516"/>
        <v>0.26527744309562484</v>
      </c>
      <c r="P1002" s="72">
        <f t="shared" si="517"/>
        <v>0.98019607843137257</v>
      </c>
      <c r="Q1002" s="72"/>
      <c r="R1002" s="72"/>
      <c r="S1002" s="72">
        <f t="shared" si="518"/>
        <v>0.66582108845626431</v>
      </c>
      <c r="T1002" s="72">
        <f t="shared" si="519"/>
        <v>0.94224902908546326</v>
      </c>
      <c r="U1002" s="72">
        <f t="shared" si="520"/>
        <v>9.9999999999999978E-2</v>
      </c>
      <c r="V1002" s="72">
        <f t="shared" si="521"/>
        <v>0.62714936377766972</v>
      </c>
      <c r="W1002" s="72">
        <f t="shared" si="522"/>
        <v>0.94747474747474747</v>
      </c>
      <c r="X1002" s="72">
        <f t="shared" si="523"/>
        <v>0.20794778825235677</v>
      </c>
      <c r="Y1002" s="72">
        <f t="shared" si="524"/>
        <v>0.45214964910924743</v>
      </c>
      <c r="Z1002" s="72">
        <f t="shared" si="525"/>
        <v>0.60192246885473977</v>
      </c>
      <c r="AA1002" s="72">
        <f t="shared" si="526"/>
        <v>0.73472255690437516</v>
      </c>
      <c r="AB1002" s="72">
        <f t="shared" si="527"/>
        <v>1.9803921568627481E-2</v>
      </c>
      <c r="AC1002" s="72"/>
      <c r="AD1002" s="72"/>
      <c r="AE1002" s="72">
        <f t="shared" si="528"/>
        <v>0.33417891154373564</v>
      </c>
      <c r="AF1002" s="72">
        <f t="shared" si="529"/>
        <v>5.7750970914536737E-2</v>
      </c>
      <c r="AG1002" s="72">
        <f t="shared" si="530"/>
        <v>0.9</v>
      </c>
      <c r="AH1002" s="72">
        <f t="shared" si="531"/>
        <v>0.37285063622233033</v>
      </c>
      <c r="AI1002" s="72">
        <f t="shared" si="532"/>
        <v>5.252525252525253E-2</v>
      </c>
      <c r="AJ1002" s="72">
        <f>(AV1002-Driver!$K$179)/(Driver!$L$179-Driver!$K$179)</f>
        <v>3.2052211747643215E-2</v>
      </c>
      <c r="AK1002" s="72">
        <f>(AW1002-Driver!$K$180)/(Driver!$L$180-Driver!$K$180)</f>
        <v>0.14651265348742001</v>
      </c>
      <c r="AL1002" s="72">
        <f>(AX1002-Driver!$K$181)/(Driver!$L$181-Driver!$K$181)</f>
        <v>0.20192246885473975</v>
      </c>
      <c r="AM1002" s="72">
        <f>(AY1002-Driver!$K$182)/(Driver!$L$182-Driver!$K$182)</f>
        <v>0.94872255690437512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33"/>
        <v>0.67460317460317454</v>
      </c>
      <c r="AW1002" s="70">
        <f t="shared" si="534"/>
        <v>15.280771879586723</v>
      </c>
      <c r="AX1002" s="70">
        <f t="shared" si="535"/>
        <v>2.8173022196926576</v>
      </c>
      <c r="AY1002" s="70">
        <f>IFERROR(Driver!$K$19/Data!BH1002/Data!BI1002*Data!BK1002*Data!BL1002,"")</f>
        <v>-0.31389445030697799</v>
      </c>
      <c r="AZ1002" s="70">
        <f t="shared" si="536"/>
        <v>12.777364110201043</v>
      </c>
      <c r="BA1002" s="70"/>
      <c r="BB1002" s="70"/>
      <c r="BC1002" s="70">
        <f t="shared" si="537"/>
        <v>8.2065085686868944</v>
      </c>
      <c r="BD1002" s="70">
        <f t="shared" si="538"/>
        <v>5.4597870973114357</v>
      </c>
      <c r="BE1002" s="70">
        <f t="shared" si="539"/>
        <v>1</v>
      </c>
      <c r="BF1002" s="70">
        <f t="shared" si="540"/>
        <v>3.066329903612401</v>
      </c>
      <c r="BG1002" s="70">
        <f t="shared" si="541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219</v>
      </c>
      <c r="BS1002" s="8" t="s">
        <v>493</v>
      </c>
      <c r="BT1002" s="9" t="s">
        <v>494</v>
      </c>
      <c r="BU1002" s="10">
        <v>145</v>
      </c>
      <c r="BV1002" s="9" t="s">
        <v>390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306</v>
      </c>
      <c r="CU1002" s="9" t="s">
        <v>305</v>
      </c>
      <c r="CV1002" s="10"/>
      <c r="CW1002" s="10"/>
      <c r="CX1002" t="str">
        <f>INDEX('Data_Price '!AS$2:AS$1266,MATCH(Data!$DN1002,'Data_Price '!$BE$2:$BE$1266,0))</f>
        <v>Blizzard Black Pearl 82 2021</v>
      </c>
      <c r="CY1002" t="str">
        <f>INDEX('Data_Price '!AT$2:AT$1266,MATCH(Data!$DN1002,'Data_Price '!$BE$2:$BE$1266,0))</f>
        <v>Powder7 Ski Shop</v>
      </c>
      <c r="CZ1002">
        <f>INDEX('Data_Price '!AU$2:AU$1266,MATCH(Data!$DN1002,'Data_Price '!$BE$2:$BE$1266,0))</f>
        <v>479.93</v>
      </c>
      <c r="DA1002" t="str">
        <f>INDEX('Data_Price '!AV$2:AV$1266,MATCH(Data!$DN1002,'Data_Price '!$BE$2:$BE$1266,0))</f>
        <v>https://www.google.com/url?url=https://www.powder7.com/Blizzard-Black-Pearl-82-Skis-145cm-New-Flat-2021/for-sale%3Futm_source%3Dfeed%26utm_medium%3Dfree&amp;rct=j&amp;q=&amp;esrc=s&amp;sa=U&amp;ved=0ahUKEwi_8YDM0KP2AhVZlWoFHTwnBuIQsDwIYg&amp;usg=AOvVaw0mQ-Iz4OzojXUMDY7dtybH</v>
      </c>
      <c r="DB1002" t="str">
        <f>INDEX('Data_Price '!AW$2:AW$1266,MATCH(Data!$DN1002,'Data_Price '!$BE$2:$BE$1266,0))</f>
        <v>Blizzard Black Pearl 82 2021</v>
      </c>
      <c r="DC1002" t="str">
        <f>INDEX('Data_Price '!AX$2:AX$1266,MATCH(Data!$DN1002,'Data_Price '!$BE$2:$BE$1266,0))</f>
        <v>Powder7 Ski Shop</v>
      </c>
      <c r="DD1002">
        <f>INDEX('Data_Price '!AY$2:AY$1266,MATCH(Data!$DN1002,'Data_Price '!$BE$2:$BE$1266,0))</f>
        <v>479.93</v>
      </c>
      <c r="DE1002" t="str">
        <f>INDEX('Data_Price '!AZ$2:AZ$1266,MATCH(Data!$DN1002,'Data_Price '!$BE$2:$BE$1266,0))</f>
        <v>https://www.google.com/url?q=https://www.powder7.com/Blizzard-Black-Pearl-82-Skis-145cm-New-Flat-2021/for-sale%3Futm_source%3Dfeed%26utm_medium%3Dfree&amp;sa=U&amp;ved=0ahUKEwjnpbHM0KP2AhWVl2oFHdlqAIMQ2ykIGA&amp;usg=AOvVaw336abiMT8jXubwLOSTi6Sh</v>
      </c>
      <c r="DF1002" t="str">
        <f>INDEX('Data_Price '!BA$2:BA$1266,MATCH(Data!$DN1002,'Data_Price '!$BE$2:$BE$1266,0))</f>
        <v>Blizzard Black Pearl 82 2021</v>
      </c>
      <c r="DG1002" t="str">
        <f>INDEX('Data_Price '!BB$2:BB$1266,MATCH(Data!$DN1002,'Data_Price '!$BE$2:$BE$1266,0))</f>
        <v>Eskimo Ski &amp; Board Shop</v>
      </c>
      <c r="DH1002">
        <f>INDEX('Data_Price '!BC$2:BC$1266,MATCH(Data!$DN1002,'Data_Price '!$BE$2:$BE$1266,0))</f>
        <v>539.95000000000005</v>
      </c>
      <c r="DI1002" t="str">
        <f>INDEX('Data_Price '!BD$2:BD$1266,MATCH(Data!$DN1002,'Data_Price '!$BE$2:$BE$1266,0))</f>
        <v>https://www.google.com/url?q=https://www.eskimoshop.com/blizzard-black-pearl-82-2021%3Futm_source%3Dgoogle_shopping%26153%3D192%26aid%3D2059&amp;sa=U&amp;ved=0ahUKEwjnpbHM0KP2AhWVl2oFHdlqAIMQ2ykIGg&amp;usg=AOvVaw0wT549aA3F-_1tffL2ViqW</v>
      </c>
      <c r="DJ1002" s="89" t="e">
        <f ca="1">_xll.Connector("TinyUrl.TinyUrl",DA1002,0)</f>
        <v>#NAME?</v>
      </c>
      <c r="DK1002" s="89" t="e">
        <f ca="1">_xll.Connector("TinyUrl.TinyUrl",DE1002,0)</f>
        <v>#NAME?</v>
      </c>
      <c r="DL1002" s="89" t="e">
        <f ca="1">_xll.Connector("TinyUrl.TinyUrl",DI1002,0)</f>
        <v>#NAME?</v>
      </c>
      <c r="DM1002" s="224" t="str">
        <f t="shared" si="542"/>
        <v>Black Pearl 82</v>
      </c>
      <c r="DN1002" s="89" t="str">
        <f t="shared" si="543"/>
        <v xml:space="preserve"> BlizzardBlack Pearl 82145 Women's</v>
      </c>
      <c r="DO1002" s="227" t="s">
        <v>1083</v>
      </c>
    </row>
    <row r="1003" spans="2:119" ht="15.45" customHeight="1">
      <c r="B1003" s="224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#VALUE!</v>
      </c>
      <c r="F1003" s="43" t="b">
        <f>CL1003&gt;Driver!$F$56</f>
        <v>0</v>
      </c>
      <c r="G1003" s="43" t="b">
        <f>AND(CB1003&gt;Driver!$F$55,CB1003&lt;Driver!$G$55)</f>
        <v>0</v>
      </c>
      <c r="H1003" s="43" t="e">
        <f t="shared" si="510"/>
        <v>#VALUE!</v>
      </c>
      <c r="I1003" s="43">
        <f t="shared" si="511"/>
        <v>0</v>
      </c>
      <c r="J1003" s="43" t="e">
        <f t="array" ref="J1003">NOT(OR(($H$9:$H$1273=TRUE)*($I$9:$I$1273&gt;0)*($BT$9:$BT$1273=BT1003)*($K$9:$K$1273&gt;K1003)))</f>
        <v>#VALUE!</v>
      </c>
      <c r="K1003" s="72">
        <f t="shared" si="512"/>
        <v>0.64774265369231121</v>
      </c>
      <c r="L1003" s="72">
        <f t="shared" si="513"/>
        <v>0.79464668439287722</v>
      </c>
      <c r="M1003" s="72">
        <f t="shared" si="514"/>
        <v>0.5008386229917452</v>
      </c>
      <c r="N1003" s="72">
        <f t="shared" si="515"/>
        <v>0.304483652690824</v>
      </c>
      <c r="O1003" s="72">
        <f t="shared" si="516"/>
        <v>0.25509103981382353</v>
      </c>
      <c r="P1003" s="72">
        <f t="shared" si="517"/>
        <v>0.94294117647058817</v>
      </c>
      <c r="Q1003" s="72"/>
      <c r="R1003" s="72"/>
      <c r="S1003" s="72">
        <f t="shared" si="518"/>
        <v>0.66712220107713094</v>
      </c>
      <c r="T1003" s="72">
        <f t="shared" si="519"/>
        <v>0.88413933796767785</v>
      </c>
      <c r="U1003" s="72">
        <f t="shared" si="520"/>
        <v>9.9999999999999978E-2</v>
      </c>
      <c r="V1003" s="72">
        <f t="shared" si="521"/>
        <v>0.60464417430229478</v>
      </c>
      <c r="W1003" s="72">
        <f t="shared" si="522"/>
        <v>0.99477738797063187</v>
      </c>
      <c r="X1003" s="72">
        <f t="shared" si="523"/>
        <v>0.20535331560712272</v>
      </c>
      <c r="Y1003" s="72">
        <f t="shared" si="524"/>
        <v>0.4991613770082548</v>
      </c>
      <c r="Z1003" s="72">
        <f t="shared" si="525"/>
        <v>0.695516347309176</v>
      </c>
      <c r="AA1003" s="72">
        <f t="shared" si="526"/>
        <v>0.74490896018617647</v>
      </c>
      <c r="AB1003" s="72">
        <f t="shared" si="527"/>
        <v>5.7058823529411801E-2</v>
      </c>
      <c r="AC1003" s="72"/>
      <c r="AD1003" s="72"/>
      <c r="AE1003" s="72">
        <f t="shared" si="528"/>
        <v>0.33287779892286912</v>
      </c>
      <c r="AF1003" s="72">
        <f t="shared" si="529"/>
        <v>0.11586066203232209</v>
      </c>
      <c r="AG1003" s="72">
        <f t="shared" si="530"/>
        <v>0.9</v>
      </c>
      <c r="AH1003" s="72">
        <f t="shared" si="531"/>
        <v>0.39535582569770522</v>
      </c>
      <c r="AI1003" s="72">
        <f t="shared" si="532"/>
        <v>5.2226120293681275E-3</v>
      </c>
      <c r="AJ1003" s="72">
        <f>(AV1003-Driver!$K$179)/(Driver!$L$179-Driver!$K$179)</f>
        <v>3.4646684392877283E-2</v>
      </c>
      <c r="AK1003" s="72">
        <f>(AW1003-Driver!$K$180)/(Driver!$L$180-Driver!$K$180)</f>
        <v>0.12104246546651491</v>
      </c>
      <c r="AL1003" s="72">
        <f>(AX1003-Driver!$K$181)/(Driver!$L$181-Driver!$K$181)</f>
        <v>0.29551634730917598</v>
      </c>
      <c r="AM1003" s="72">
        <f>(AY1003-Driver!$K$182)/(Driver!$L$182-Driver!$K$182)</f>
        <v>0.95890896018617644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33"/>
        <v>0.72920906254239592</v>
      </c>
      <c r="AW1003" s="70">
        <f t="shared" si="534"/>
        <v>12.790089300564613</v>
      </c>
      <c r="AX1003" s="70">
        <f t="shared" si="535"/>
        <v>3.659647125782584</v>
      </c>
      <c r="AY1003" s="70">
        <f>IFERROR(Driver!$K$19/Data!BH1003/Data!BI1003*Data!BK1003*Data!BL1003,"")</f>
        <v>-0.25153846557537929</v>
      </c>
      <c r="AZ1003" s="70">
        <f t="shared" si="536"/>
        <v>9.3819806403574084</v>
      </c>
      <c r="BA1003" s="70"/>
      <c r="BB1003" s="70"/>
      <c r="BC1003" s="70">
        <f t="shared" si="537"/>
        <v>8.8814047303185379</v>
      </c>
      <c r="BD1003" s="70">
        <f t="shared" si="538"/>
        <v>20.824108991497791</v>
      </c>
      <c r="BE1003" s="70">
        <f t="shared" si="539"/>
        <v>1</v>
      </c>
      <c r="BF1003" s="70">
        <f t="shared" si="540"/>
        <v>0.52452686027315465</v>
      </c>
      <c r="BG1003" s="70">
        <f t="shared" si="541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219</v>
      </c>
      <c r="BS1003" s="8" t="s">
        <v>550</v>
      </c>
      <c r="BT1003" s="9" t="s">
        <v>555</v>
      </c>
      <c r="BU1003" s="10">
        <v>152</v>
      </c>
      <c r="BV1003" s="9" t="s">
        <v>222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307</v>
      </c>
      <c r="CU1003" s="10"/>
      <c r="CV1003" s="10"/>
      <c r="CW1003" s="10"/>
      <c r="CX1003" t="str">
        <f>INDEX('Data_Price '!AS$2:AS$1266,MATCH(Data!$DN1003,'Data_Price '!$BE$2:$BE$1266,0))</f>
        <v>Elan Men's Element Skis with El 10.0 Gripwalk Shift Bindings '22</v>
      </c>
      <c r="CY1003" t="str">
        <f>INDEX('Data_Price '!AT$2:AT$1266,MATCH(Data!$DN1003,'Data_Price '!$BE$2:$BE$1266,0))</f>
        <v>Peter Glenn Ski &amp; Sports</v>
      </c>
      <c r="CZ1003">
        <f>INDEX('Data_Price '!AU$2:AU$1266,MATCH(Data!$DN1003,'Data_Price '!$BE$2:$BE$1266,0))</f>
        <v>449.99</v>
      </c>
      <c r="DA1003" t="str">
        <f>INDEX('Data_Price '!AV$2:AV$1266,MATCH(Data!$DN1003,'Data_Price '!$BE$2:$BE$1266,0))</f>
        <v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879368&amp;rct=j&amp;q=&amp;esrc=s&amp;sa=U&amp;ved=0ahUKEwjHjPPM0KP2AhW-k2oFHdU-BiwQsDwIVg&amp;usg=AOvVaw3oMLXJgTphUTqytRk38GlH</v>
      </c>
      <c r="DB1003" t="str">
        <f>INDEX('Data_Price '!AW$2:AW$1266,MATCH(Data!$DN1003,'Data_Price '!$BE$2:$BE$1266,0))</f>
        <v>ELAN Men's ELEMENT BLACK SKI + ELW 10.0 Binding 152</v>
      </c>
      <c r="DC1003" t="str">
        <f>INDEX('Data_Price '!AX$2:AX$1266,MATCH(Data!$DN1003,'Data_Price '!$BE$2:$BE$1266,0))</f>
        <v>Elevation Skate Snow</v>
      </c>
      <c r="DD1003">
        <f>INDEX('Data_Price '!AY$2:AY$1266,MATCH(Data!$DN1003,'Data_Price '!$BE$2:$BE$1266,0))</f>
        <v>449.99</v>
      </c>
      <c r="DE1003" t="str">
        <f>INDEX('Data_Price '!AZ$2:AZ$1266,MATCH(Data!$DN1003,'Data_Price '!$BE$2:$BE$1266,0))</f>
        <v>https://www.google.com/url?url=https://elevationskatesnow.com/products/elan-mens-element-black-ski-elw-10-0-binding%3Fvariant%3D32994085306422%26currency%3DUSD%26utm_medium%3Dproduct_sync%26utm_source%3Dgoogle%26utm_content%3Dsag_organic%26utm_campaign%3Dsag_organic&amp;rct=j&amp;q=&amp;esrc=s&amp;sa=U&amp;ved=0ahUKEwjHjPPM0KP2AhW-k2oFHdU-BiwQ2SkIWQ&amp;usg=AOvVaw02iw0yEoUT5p6ZinEWiO4j</v>
      </c>
      <c r="DF1003" t="str">
        <f>INDEX('Data_Price '!BA$2:BA$1266,MATCH(Data!$DN1003,'Data_Price '!$BE$2:$BE$1266,0))</f>
        <v>Elan Element Black Blue Light Shift Ski with Bindings 152</v>
      </c>
      <c r="DG1003" t="str">
        <f>INDEX('Data_Price '!BB$2:BB$1266,MATCH(Data!$DN1003,'Data_Price '!$BE$2:$BE$1266,0))</f>
        <v>shop.petersonsskiandcycle.com</v>
      </c>
      <c r="DH1003">
        <f>INDEX('Data_Price '!BC$2:BC$1266,MATCH(Data!$DN1003,'Data_Price '!$BE$2:$BE$1266,0))</f>
        <v>449.99</v>
      </c>
      <c r="DI1003" t="str">
        <f>INDEX('Data_Price '!BD$2:BD$1266,MATCH(Data!$DN1003,'Data_Price '!$BE$2:$BE$1266,0))</f>
        <v>https://www.google.com/url?url=https://shop.petersonsskiandcycle.com/products/elan-element-ls%3Fvariant%3D41121100726465%26currency%3DUSD%26utm_medium%3Dproduct_sync%26utm_source%3Dgoogle%26utm_content%3Dsag_organic%26utm_campaign%3Dsag_organic&amp;rct=j&amp;q=&amp;esrc=s&amp;sa=U&amp;ved=0ahUKEwjHjPPM0KP2AhW-k2oFHdU-BiwQsDwIXA&amp;usg=AOvVaw2FLtGKqbJaWbw2PpT8Bdnx</v>
      </c>
      <c r="DJ1003" s="89" t="e">
        <f ca="1">_xll.Connector("TinyUrl.TinyUrl",DA1003,0)</f>
        <v>#NAME?</v>
      </c>
      <c r="DK1003" s="89" t="e">
        <f ca="1">_xll.Connector("TinyUrl.TinyUrl",DE1003,0)</f>
        <v>#NAME?</v>
      </c>
      <c r="DL1003" s="89" t="e">
        <f ca="1">_xll.Connector("TinyUrl.TinyUrl",DI1003,0)</f>
        <v>#NAME?</v>
      </c>
      <c r="DM1003" s="224" t="str">
        <f t="shared" si="542"/>
        <v>Element</v>
      </c>
      <c r="DN1003" s="89" t="str">
        <f t="shared" si="543"/>
        <v xml:space="preserve"> ElanElement152 Unisex</v>
      </c>
      <c r="DO1003" s="227"/>
    </row>
    <row r="1004" spans="2:119" ht="15.45" customHeight="1">
      <c r="B1004" s="224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#VALUE!</v>
      </c>
      <c r="F1004" s="43" t="b">
        <f>CL1004&gt;Driver!$F$56</f>
        <v>0</v>
      </c>
      <c r="G1004" s="43" t="b">
        <f>AND(CB1004&gt;Driver!$F$55,CB1004&lt;Driver!$G$55)</f>
        <v>1</v>
      </c>
      <c r="H1004" s="43" t="e">
        <f t="shared" si="510"/>
        <v>#VALUE!</v>
      </c>
      <c r="I1004" s="43">
        <f t="shared" si="511"/>
        <v>0</v>
      </c>
      <c r="J1004" s="43" t="e">
        <f t="array" ref="J1004">NOT(OR(($H$9:$H$1273=TRUE)*($I$9:$I$1273&gt;0)*($BT$9:$BT$1273=BT1004)*($K$9:$K$1273&gt;K1004)))</f>
        <v>#VALUE!</v>
      </c>
      <c r="K1004" s="72">
        <f t="shared" si="512"/>
        <v>0.5219423031709931</v>
      </c>
      <c r="L1004" s="72">
        <f t="shared" si="513"/>
        <v>0.72029973410684067</v>
      </c>
      <c r="M1004" s="72">
        <f t="shared" si="514"/>
        <v>0.32358487223514565</v>
      </c>
      <c r="N1004" s="72">
        <f t="shared" si="515"/>
        <v>3.9511794093467389E-2</v>
      </c>
      <c r="O1004" s="72">
        <f t="shared" si="516"/>
        <v>0.3448539337230806</v>
      </c>
      <c r="P1004" s="72">
        <f t="shared" si="517"/>
        <v>0.58638888888888896</v>
      </c>
      <c r="Q1004" s="72"/>
      <c r="R1004" s="72"/>
      <c r="S1004" s="72">
        <f t="shared" si="518"/>
        <v>0.87474196102647073</v>
      </c>
      <c r="T1004" s="72">
        <f t="shared" si="519"/>
        <v>0.94889811379894673</v>
      </c>
      <c r="U1004" s="72">
        <f t="shared" si="520"/>
        <v>0.95666984558554802</v>
      </c>
      <c r="V1004" s="72">
        <f t="shared" si="521"/>
        <v>0.65772897469595348</v>
      </c>
      <c r="W1004" s="72">
        <f t="shared" si="522"/>
        <v>0.97662429378531068</v>
      </c>
      <c r="X1004" s="72">
        <f t="shared" si="523"/>
        <v>0.27970026589315933</v>
      </c>
      <c r="Y1004" s="72">
        <f t="shared" si="524"/>
        <v>0.67641512776485435</v>
      </c>
      <c r="Z1004" s="72">
        <f t="shared" si="525"/>
        <v>0.96048820590653261</v>
      </c>
      <c r="AA1004" s="72">
        <f t="shared" si="526"/>
        <v>0.6551460662769194</v>
      </c>
      <c r="AB1004" s="72">
        <f t="shared" si="527"/>
        <v>0.41361111111111104</v>
      </c>
      <c r="AC1004" s="72"/>
      <c r="AD1004" s="72"/>
      <c r="AE1004" s="72">
        <f t="shared" si="528"/>
        <v>0.12525803897352927</v>
      </c>
      <c r="AF1004" s="72">
        <f t="shared" si="529"/>
        <v>5.1101886201053305E-2</v>
      </c>
      <c r="AG1004" s="72">
        <f t="shared" si="530"/>
        <v>4.3330154414452031E-2</v>
      </c>
      <c r="AH1004" s="72">
        <f t="shared" si="531"/>
        <v>0.34227102530404652</v>
      </c>
      <c r="AI1004" s="72">
        <f t="shared" si="532"/>
        <v>2.3375706214689269E-2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0.57847789148321138</v>
      </c>
      <c r="AL1004" s="72">
        <f>(AX1004-Driver!$K$181)/(Driver!$L$181-Driver!$K$181)</f>
        <v>0.56048820590653259</v>
      </c>
      <c r="AM1004" s="72">
        <f>(AY1004-Driver!$K$182)/(Driver!$L$182-Driver!$K$182)</f>
        <v>0.86914606627691937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33"/>
        <v>10.93813593813594</v>
      </c>
      <c r="AW1004" s="70">
        <f t="shared" si="534"/>
        <v>57.521853576204066</v>
      </c>
      <c r="AX1004" s="70">
        <f t="shared" si="535"/>
        <v>6.0443938531587937</v>
      </c>
      <c r="AY1004" s="70">
        <f>IFERROR(Driver!$K$19/Data!BH1004/Data!BI1004*Data!BK1004*Data!BL1004,"")</f>
        <v>-0.80102128961294961</v>
      </c>
      <c r="AZ1004" s="70">
        <f t="shared" si="536"/>
        <v>52.278481012658226</v>
      </c>
      <c r="BA1004" s="70"/>
      <c r="BB1004" s="70"/>
      <c r="BC1004" s="70">
        <f t="shared" si="537"/>
        <v>116.575217565196</v>
      </c>
      <c r="BD1004" s="70">
        <f t="shared" si="538"/>
        <v>6.048219312973754</v>
      </c>
      <c r="BE1004" s="70">
        <f t="shared" si="539"/>
        <v>5.6838125067462358E-2</v>
      </c>
      <c r="BF1004" s="70">
        <f t="shared" si="540"/>
        <v>6.5200821229071053</v>
      </c>
      <c r="BG1004" s="70">
        <f t="shared" si="541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219</v>
      </c>
      <c r="BS1004" s="8" t="s">
        <v>405</v>
      </c>
      <c r="BT1004" s="9" t="s">
        <v>418</v>
      </c>
      <c r="BU1004" s="10">
        <v>182</v>
      </c>
      <c r="BV1004" s="9" t="s">
        <v>222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301</v>
      </c>
      <c r="CU1004" s="9" t="s">
        <v>302</v>
      </c>
      <c r="CV1004" s="10"/>
      <c r="CW1004" s="10"/>
      <c r="CX1004" t="str">
        <f>INDEX('Data_Price '!AS$2:AS$1266,MATCH(Data!$DN1004,'Data_Price '!$BE$2:$BE$1266,0))</f>
        <v>Armada Declivity 108 Ti Skis Â· 2022 Â· 182 cm</v>
      </c>
      <c r="CY1004" t="str">
        <f>INDEX('Data_Price '!AT$2:AT$1266,MATCH(Data!$DN1004,'Data_Price '!$BE$2:$BE$1266,0))</f>
        <v>Snowcountry.eu</v>
      </c>
      <c r="CZ1004">
        <f>INDEX('Data_Price '!AU$2:AU$1266,MATCH(Data!$DN1004,'Data_Price '!$BE$2:$BE$1266,0))</f>
        <v>486.75</v>
      </c>
      <c r="DA1004" t="str">
        <f>INDEX('Data_Price '!AV$2:AV$1266,MATCH(Data!$DN1004,'Data_Price '!$BE$2:$BE$1266,0))</f>
        <v>https://www.google.com/url?url=https://www.snowcountry.eu/armada-declivity-108-ti.html%3Fartikel_maat%3D65363%26country%3DUS&amp;rct=j&amp;q=&amp;esrc=s&amp;sa=U&amp;ved=0ahUKEwifsqzN0KP2AhVyk2oFHamvDTAQsDwIVA&amp;usg=AOvVaw2oo7Ty0nXFYCcoY9z2ul4o</v>
      </c>
      <c r="DB1004" t="str">
        <f>INDEX('Data_Price '!AW$2:AW$1266,MATCH(Data!$DN1004,'Data_Price '!$BE$2:$BE$1266,0))</f>
        <v>Armada Declivity 108 Ti Skis Â· 2022 Â· 182 cm</v>
      </c>
      <c r="DC1004" t="str">
        <f>INDEX('Data_Price '!AX$2:AX$1266,MATCH(Data!$DN1004,'Data_Price '!$BE$2:$BE$1266,0))</f>
        <v>Snowcountry.eu</v>
      </c>
      <c r="DD1004">
        <f>INDEX('Data_Price '!AY$2:AY$1266,MATCH(Data!$DN1004,'Data_Price '!$BE$2:$BE$1266,0))</f>
        <v>486.75</v>
      </c>
      <c r="DE1004" t="str">
        <f>INDEX('Data_Price '!AZ$2:AZ$1266,MATCH(Data!$DN1004,'Data_Price '!$BE$2:$BE$1266,0))</f>
        <v>https://www.google.com/url?q=https://www.snowcountry.eu/armada-declivity-108-ti.html%3Fartikel_maat%3D65363%26country%3DUS&amp;sa=U&amp;ved=0ahUKEwjrudPN0KP2AhVDl2oFHZpxCSYQ2ykIGA&amp;usg=AOvVaw22wGt6r-xdxdxX_JVUmv98</v>
      </c>
      <c r="DF1004" t="str">
        <f>INDEX('Data_Price '!BA$2:BA$1266,MATCH(Data!$DN1004,'Data_Price '!$BE$2:$BE$1266,0))</f>
        <v>Armada Declivity 108 Ti Skis Â· 2022 Â· 182 cm</v>
      </c>
      <c r="DG1004" t="str">
        <f>INDEX('Data_Price '!BB$2:BB$1266,MATCH(Data!$DN1004,'Data_Price '!$BE$2:$BE$1266,0))</f>
        <v>Absolute-Snow.co.uk</v>
      </c>
      <c r="DH1004">
        <f>INDEX('Data_Price '!BC$2:BC$1266,MATCH(Data!$DN1004,'Data_Price '!$BE$2:$BE$1266,0))</f>
        <v>682.06</v>
      </c>
      <c r="DI1004" t="str">
        <f>INDEX('Data_Price '!BD$2:BD$1266,MATCH(Data!$DN1004,'Data_Price '!$BE$2:$BE$1266,0))</f>
        <v>https://www.google.com/url?q=https://www.absolute-snow.co.uk/V/Armada_Declivity_108_Ti_Skis_182_cm-(307885)%3Fcurr%3DUSD%26deliverycountry%3DUSA&amp;sa=U&amp;ved=0ahUKEwjrudPN0KP2AhVDl2oFHZpxCSYQ2ykIGg&amp;usg=AOvVaw2mLbrSnNUyL8kygFVCr4xX</v>
      </c>
      <c r="DJ1004" s="89" t="e">
        <f ca="1">_xll.Connector("TinyUrl.TinyUrl",DA1004,0)</f>
        <v>#NAME?</v>
      </c>
      <c r="DK1004" s="89" t="e">
        <f ca="1">_xll.Connector("TinyUrl.TinyUrl",DE1004,0)</f>
        <v>#NAME?</v>
      </c>
      <c r="DL1004" s="89" t="e">
        <f ca="1">_xll.Connector("TinyUrl.TinyUrl",DI1004,0)</f>
        <v>#NAME?</v>
      </c>
      <c r="DM1004" s="224" t="str">
        <f t="shared" si="542"/>
        <v>Declivity 108 Ti</v>
      </c>
      <c r="DN1004" s="89" t="str">
        <f t="shared" si="543"/>
        <v xml:space="preserve"> ArmadaDeclivity 108 Ti182 Unisex</v>
      </c>
      <c r="DO1004" s="227" t="s">
        <v>1142</v>
      </c>
    </row>
    <row r="1005" spans="2:119" ht="15.45" customHeight="1">
      <c r="B1005" s="224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#VALUE!</v>
      </c>
      <c r="F1005" s="43" t="b">
        <f>CL1005&gt;Driver!$F$56</f>
        <v>0</v>
      </c>
      <c r="G1005" s="43" t="b">
        <f>AND(CB1005&gt;Driver!$F$55,CB1005&lt;Driver!$G$55)</f>
        <v>0</v>
      </c>
      <c r="H1005" s="43" t="e">
        <f t="shared" si="510"/>
        <v>#VALUE!</v>
      </c>
      <c r="I1005" s="43">
        <f t="shared" si="511"/>
        <v>0</v>
      </c>
      <c r="J1005" s="43" t="e">
        <f t="array" ref="J1005">NOT(OR(($H$9:$H$1273=TRUE)*($I$9:$I$1273&gt;0)*($BT$9:$BT$1273=BT1005)*($K$9:$K$1273&gt;K1005)))</f>
        <v>#VALUE!</v>
      </c>
      <c r="K1005" s="72">
        <f t="shared" si="512"/>
        <v>0.85178328090294375</v>
      </c>
      <c r="L1005" s="72">
        <f t="shared" si="513"/>
        <v>0.98512287486906769</v>
      </c>
      <c r="M1005" s="72">
        <f t="shared" si="514"/>
        <v>0.71844368693681981</v>
      </c>
      <c r="N1005" s="72">
        <f t="shared" si="515"/>
        <v>0.58400050591285646</v>
      </c>
      <c r="O1005" s="72">
        <f t="shared" si="516"/>
        <v>0.60185343071459663</v>
      </c>
      <c r="P1005" s="72">
        <f t="shared" si="517"/>
        <v>0.96947712418300658</v>
      </c>
      <c r="Q1005" s="72"/>
      <c r="R1005" s="72"/>
      <c r="S1005" s="72">
        <f t="shared" si="518"/>
        <v>0.70916507262743012</v>
      </c>
      <c r="T1005" s="72">
        <f t="shared" si="519"/>
        <v>0.91411678985102307</v>
      </c>
      <c r="U1005" s="72">
        <f t="shared" si="520"/>
        <v>0.321071508539301</v>
      </c>
      <c r="V1005" s="72">
        <f t="shared" si="521"/>
        <v>0.6375881144074711</v>
      </c>
      <c r="W1005" s="72">
        <f t="shared" si="522"/>
        <v>0.97024914796098249</v>
      </c>
      <c r="X1005" s="72">
        <f t="shared" si="523"/>
        <v>1.4877125130932256E-2</v>
      </c>
      <c r="Y1005" s="72">
        <f t="shared" si="524"/>
        <v>0.28155631306318013</v>
      </c>
      <c r="Z1005" s="72">
        <f t="shared" si="525"/>
        <v>0.41599949408714354</v>
      </c>
      <c r="AA1005" s="72">
        <f t="shared" si="526"/>
        <v>0.39814656928540337</v>
      </c>
      <c r="AB1005" s="72">
        <f t="shared" si="527"/>
        <v>3.052287581699345E-2</v>
      </c>
      <c r="AC1005" s="72"/>
      <c r="AD1005" s="72"/>
      <c r="AE1005" s="72">
        <f t="shared" si="528"/>
        <v>0.29083492737256988</v>
      </c>
      <c r="AF1005" s="72">
        <f t="shared" si="529"/>
        <v>8.5883210148976888E-2</v>
      </c>
      <c r="AG1005" s="72">
        <f t="shared" si="530"/>
        <v>0.678928491460699</v>
      </c>
      <c r="AH1005" s="72">
        <f t="shared" si="531"/>
        <v>0.3624118855925289</v>
      </c>
      <c r="AI1005" s="72">
        <f t="shared" si="532"/>
        <v>2.9750852039017492E-2</v>
      </c>
      <c r="AJ1005" s="72">
        <f>(AV1005-Driver!$K$179)/(Driver!$L$179-Driver!$K$179)</f>
        <v>0.22512287486906774</v>
      </c>
      <c r="AK1005" s="72">
        <f>(AW1005-Driver!$K$180)/(Driver!$L$180-Driver!$K$180)</f>
        <v>0.15523653410669255</v>
      </c>
      <c r="AL1005" s="72">
        <f>(AX1005-Driver!$K$181)/(Driver!$L$181-Driver!$K$181)</f>
        <v>1.5999494087143493E-2</v>
      </c>
      <c r="AM1005" s="72">
        <f>(AY1005-Driver!$K$182)/(Driver!$L$182-Driver!$K$182)</f>
        <v>0.61214656928540334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33"/>
        <v>4.7381630714964045</v>
      </c>
      <c r="AW1005" s="70">
        <f t="shared" si="534"/>
        <v>16.133864030381083</v>
      </c>
      <c r="AX1005" s="70">
        <f t="shared" si="535"/>
        <v>1.1439954467842914</v>
      </c>
      <c r="AY1005" s="70">
        <f>IFERROR(Driver!$K$19/Data!BH1005/Data!BI1005*Data!BK1005*Data!BL1005,"")</f>
        <v>-2.3742416174456524</v>
      </c>
      <c r="AZ1005" s="70">
        <f t="shared" si="536"/>
        <v>17.364110201042443</v>
      </c>
      <c r="BA1005" s="70"/>
      <c r="BB1005" s="70"/>
      <c r="BC1005" s="70">
        <f t="shared" si="537"/>
        <v>30.689334480759992</v>
      </c>
      <c r="BD1005" s="70">
        <f t="shared" si="538"/>
        <v>2.9701337724417813</v>
      </c>
      <c r="BE1005" s="70">
        <f t="shared" si="539"/>
        <v>0.77896792812955662</v>
      </c>
      <c r="BF1005" s="70">
        <f t="shared" si="540"/>
        <v>4.2453134508747512</v>
      </c>
      <c r="BG1005" s="70">
        <f t="shared" si="541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219</v>
      </c>
      <c r="BS1005" s="8" t="s">
        <v>525</v>
      </c>
      <c r="BT1005" s="9" t="s">
        <v>529</v>
      </c>
      <c r="BU1005" s="10">
        <v>165</v>
      </c>
      <c r="BV1005" s="9" t="s">
        <v>222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302</v>
      </c>
      <c r="CU1005" s="9" t="s">
        <v>388</v>
      </c>
      <c r="CV1005" s="10"/>
      <c r="CW1005" s="10"/>
      <c r="CX1005" t="str">
        <f>INDEX('Data_Price '!AS$2:AS$1266,MATCH(Data!$DN1005,'Data_Price '!$BE$2:$BE$1266,0))</f>
        <v>Dynafit - Blacklight 88 - 165 Black/Blue</v>
      </c>
      <c r="CY1005" t="str">
        <f>INDEX('Data_Price '!AT$2:AT$1266,MATCH(Data!$DN1005,'Data_Price '!$BE$2:$BE$1266,0))</f>
        <v>Backcountry.com</v>
      </c>
      <c r="CZ1005">
        <f>INDEX('Data_Price '!AU$2:AU$1266,MATCH(Data!$DN1005,'Data_Price '!$BE$2:$BE$1266,0))</f>
        <v>489.96</v>
      </c>
      <c r="DA1005" t="str">
        <f>INDEX('Data_Price '!AV$2:AV$1266,MATCH(Data!$DN1005,'Data_Price '!$BE$2:$BE$1266,0))</f>
        <v>https://www.google.com/url?url=https://www.backcountry.com/dynafit-blacklight-88-ski%3FCMP_SKU%3DDNFZ11Z%26MER%3D0406%26skid%3DDNFZ11Z-BLABLU-S165&amp;rct=j&amp;q=&amp;esrc=s&amp;sa=U&amp;ved=0ahUKEwi88pbO0KP2AhXSnGoFHV9jCYYQsDwITw&amp;usg=AOvVaw0jm_5ulix6Fp-kwQucgmvf</v>
      </c>
      <c r="DB1005" t="str">
        <f>INDEX('Data_Price '!AW$2:AW$1266,MATCH(Data!$DN1005,'Data_Price '!$BE$2:$BE$1266,0))</f>
        <v>Dynafit - Blacklight 88 - 165 Black/Blue</v>
      </c>
      <c r="DC1005" t="str">
        <f>INDEX('Data_Price '!AX$2:AX$1266,MATCH(Data!$DN1005,'Data_Price '!$BE$2:$BE$1266,0))</f>
        <v>Backcountry.com</v>
      </c>
      <c r="DD1005">
        <f>INDEX('Data_Price '!AY$2:AY$1266,MATCH(Data!$DN1005,'Data_Price '!$BE$2:$BE$1266,0))</f>
        <v>489.96</v>
      </c>
      <c r="DE1005" t="str">
        <f>INDEX('Data_Price '!AZ$2:AZ$1266,MATCH(Data!$DN1005,'Data_Price '!$BE$2:$BE$1266,0))</f>
        <v>https://www.google.com/url?q=https://www.backcountry.com/dynafit-blacklight-88-ski%3FCMP_SKU%3DDNFZ11Z%26MER%3D0406%26skid%3DDNFZ11Z-BLABLU-S165&amp;sa=U&amp;ved=0ahUKEwjz9djO0KP2AhXhk2oFHcJpDJgQ2ykIGA&amp;usg=AOvVaw0lNMmbVzDvy1e-QCfuv6Ss</v>
      </c>
      <c r="DF1005" t="str">
        <f>INDEX('Data_Price '!BA$2:BA$1266,MATCH(Data!$DN1005,'Data_Price '!$BE$2:$BE$1266,0))</f>
        <v>Dynafit - Blacklight 88 - 165 Black/Blue</v>
      </c>
      <c r="DG1005" t="str">
        <f>INDEX('Data_Price '!BB$2:BB$1266,MATCH(Data!$DN1005,'Data_Price '!$BE$2:$BE$1266,0))</f>
        <v>Ascent Outdoors</v>
      </c>
      <c r="DH1005">
        <f>INDEX('Data_Price '!BC$2:BC$1266,MATCH(Data!$DN1005,'Data_Price '!$BE$2:$BE$1266,0))</f>
        <v>559.96</v>
      </c>
      <c r="DI1005" t="str">
        <f>INDEX('Data_Price '!BD$2:BD$1266,MATCH(Data!$DN1005,'Data_Price '!$BE$2:$BE$1266,0))</f>
        <v>https://www.google.com/url?q=https://ascentoutdoors.com/products/dynafit-blacklight-88%3Fcurrency%3DUSD%26variant%3D39460898865195%26utm_medium%3Dcpc%26utm_source%3Dgoogle%26utm_campaign%3DGoogle%2520Shopping&amp;sa=U&amp;ved=0ahUKEwjz9djO0KP2AhXhk2oFHcJpDJgQ2ykIGg&amp;usg=AOvVaw0O7KXJW3RqjEH4Q180InfS</v>
      </c>
      <c r="DJ1005" s="89" t="e">
        <f ca="1">_xll.Connector("TinyUrl.TinyUrl",DA1005,0)</f>
        <v>#NAME?</v>
      </c>
      <c r="DK1005" s="89" t="e">
        <f ca="1">_xll.Connector("TinyUrl.TinyUrl",DE1005,0)</f>
        <v>#NAME?</v>
      </c>
      <c r="DL1005" s="89" t="e">
        <f ca="1">_xll.Connector("TinyUrl.TinyUrl",DI1005,0)</f>
        <v>#NAME?</v>
      </c>
      <c r="DM1005" s="224" t="str">
        <f t="shared" si="542"/>
        <v>Blacklight 88</v>
      </c>
      <c r="DN1005" s="89" t="str">
        <f t="shared" si="543"/>
        <v xml:space="preserve"> DynafitBlacklight 88165 Unisex</v>
      </c>
      <c r="DO1005" s="227" t="s">
        <v>1048</v>
      </c>
    </row>
    <row r="1006" spans="2:119" ht="15.45" customHeight="1">
      <c r="B1006" s="224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#VALUE!</v>
      </c>
      <c r="F1006" s="43" t="b">
        <f>CL1006&gt;Driver!$F$56</f>
        <v>0</v>
      </c>
      <c r="G1006" s="43" t="b">
        <f>AND(CB1006&gt;Driver!$F$55,CB1006&lt;Driver!$G$55)</f>
        <v>0</v>
      </c>
      <c r="H1006" s="43" t="e">
        <f t="shared" si="510"/>
        <v>#VALUE!</v>
      </c>
      <c r="I1006" s="43">
        <f t="shared" si="511"/>
        <v>0</v>
      </c>
      <c r="J1006" s="43" t="e">
        <f t="array" ref="J1006">NOT(OR(($H$9:$H$1273=TRUE)*($I$9:$I$1273&gt;0)*($BT$9:$BT$1273=BT1006)*($K$9:$K$1273&gt;K1006)))</f>
        <v>#VALUE!</v>
      </c>
      <c r="K1006" s="72">
        <f t="shared" si="512"/>
        <v>0.72042810213931352</v>
      </c>
      <c r="L1006" s="72">
        <f t="shared" si="513"/>
        <v>0.85306260575296111</v>
      </c>
      <c r="M1006" s="72">
        <f t="shared" si="514"/>
        <v>0.58779359852566593</v>
      </c>
      <c r="N1006" s="72">
        <f t="shared" si="515"/>
        <v>0.48092076139884909</v>
      </c>
      <c r="O1006" s="72">
        <f t="shared" si="516"/>
        <v>0.30166755051801775</v>
      </c>
      <c r="P1006" s="72">
        <f t="shared" si="517"/>
        <v>0.98079248366013072</v>
      </c>
      <c r="Q1006" s="72"/>
      <c r="R1006" s="72"/>
      <c r="S1006" s="72">
        <f t="shared" si="518"/>
        <v>0.67689816220963905</v>
      </c>
      <c r="T1006" s="72">
        <f t="shared" si="519"/>
        <v>0.93164938363627003</v>
      </c>
      <c r="U1006" s="72">
        <f t="shared" si="520"/>
        <v>0.72285897090285367</v>
      </c>
      <c r="V1006" s="72">
        <f t="shared" si="521"/>
        <v>0.66172960659356328</v>
      </c>
      <c r="W1006" s="72">
        <f t="shared" si="522"/>
        <v>0.90594155844155844</v>
      </c>
      <c r="X1006" s="72">
        <f t="shared" si="523"/>
        <v>0.14693739424703892</v>
      </c>
      <c r="Y1006" s="72">
        <f t="shared" si="524"/>
        <v>0.41220640147433413</v>
      </c>
      <c r="Z1006" s="72">
        <f t="shared" si="525"/>
        <v>0.51907923860115091</v>
      </c>
      <c r="AA1006" s="72">
        <f t="shared" si="526"/>
        <v>0.69833244948198225</v>
      </c>
      <c r="AB1006" s="72">
        <f t="shared" si="527"/>
        <v>1.9207516339869224E-2</v>
      </c>
      <c r="AC1006" s="72"/>
      <c r="AD1006" s="72"/>
      <c r="AE1006" s="72">
        <f t="shared" si="528"/>
        <v>0.32310183779036095</v>
      </c>
      <c r="AF1006" s="72">
        <f t="shared" si="529"/>
        <v>6.8350616363729966E-2</v>
      </c>
      <c r="AG1006" s="72">
        <f t="shared" si="530"/>
        <v>0.27714102909714633</v>
      </c>
      <c r="AH1006" s="72">
        <f t="shared" si="531"/>
        <v>0.33827039340643672</v>
      </c>
      <c r="AI1006" s="72">
        <f t="shared" si="532"/>
        <v>9.405844155844155E-2</v>
      </c>
      <c r="AJ1006" s="72">
        <f>(AV1006-Driver!$K$179)/(Driver!$L$179-Driver!$K$179)</f>
        <v>9.3062605752961075E-2</v>
      </c>
      <c r="AK1006" s="72">
        <f>(AW1006-Driver!$K$180)/(Driver!$L$180-Driver!$K$180)</f>
        <v>0.17296904918311751</v>
      </c>
      <c r="AL1006" s="72">
        <f>(AX1006-Driver!$K$181)/(Driver!$L$181-Driver!$K$181)</f>
        <v>0.11907923860115094</v>
      </c>
      <c r="AM1006" s="72">
        <f>(AY1006-Driver!$K$182)/(Driver!$L$182-Driver!$K$182)</f>
        <v>0.91233244948198222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33"/>
        <v>1.9586894586894585</v>
      </c>
      <c r="AW1006" s="70">
        <f t="shared" si="534"/>
        <v>17.867893883119056</v>
      </c>
      <c r="AX1006" s="70">
        <f t="shared" si="535"/>
        <v>2.0717131474103585</v>
      </c>
      <c r="AY1006" s="70">
        <f>IFERROR(Driver!$K$19/Data!BH1006/Data!BI1006*Data!BK1006*Data!BL1006,"")</f>
        <v>-0.53665619653255192</v>
      </c>
      <c r="AZ1006" s="70">
        <f t="shared" si="536"/>
        <v>16.33283693224125</v>
      </c>
      <c r="BA1006" s="70"/>
      <c r="BB1006" s="70"/>
      <c r="BC1006" s="70">
        <f t="shared" si="537"/>
        <v>13.952263731129744</v>
      </c>
      <c r="BD1006" s="70">
        <f t="shared" si="538"/>
        <v>4.5217372565182128</v>
      </c>
      <c r="BE1006" s="70">
        <f t="shared" si="539"/>
        <v>0.37725214012697905</v>
      </c>
      <c r="BF1006" s="70">
        <f t="shared" si="540"/>
        <v>6.9719253897123581</v>
      </c>
      <c r="BG1006" s="70">
        <f t="shared" si="541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219</v>
      </c>
      <c r="BS1006" s="8" t="s">
        <v>855</v>
      </c>
      <c r="BT1006" s="9" t="s">
        <v>861</v>
      </c>
      <c r="BU1006" s="10">
        <v>159</v>
      </c>
      <c r="BV1006" s="9" t="s">
        <v>222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305</v>
      </c>
      <c r="CU1006" s="9" t="s">
        <v>302</v>
      </c>
      <c r="CV1006" s="9" t="s">
        <v>388</v>
      </c>
      <c r="CW1006" s="10"/>
      <c r="CX1006" t="e">
        <f>INDEX('Data_Price '!AS$2:AS$1266,MATCH(Data!$DN1006,'Data_Price '!$BE$2:$BE$1266,0))</f>
        <v>#N/A</v>
      </c>
      <c r="CY1006" t="e">
        <f>INDEX('Data_Price '!AT$2:AT$1266,MATCH(Data!$DN1006,'Data_Price '!$BE$2:$BE$1266,0))</f>
        <v>#N/A</v>
      </c>
      <c r="CZ1006" t="e">
        <f>INDEX('Data_Price '!AU$2:AU$1266,MATCH(Data!$DN1006,'Data_Price '!$BE$2:$BE$1266,0))</f>
        <v>#N/A</v>
      </c>
      <c r="DA1006" t="e">
        <f>INDEX('Data_Price '!AV$2:AV$1266,MATCH(Data!$DN1006,'Data_Price '!$BE$2:$BE$1266,0))</f>
        <v>#N/A</v>
      </c>
      <c r="DB1006" t="e">
        <f>INDEX('Data_Price '!AW$2:AW$1266,MATCH(Data!$DN1006,'Data_Price '!$BE$2:$BE$1266,0))</f>
        <v>#N/A</v>
      </c>
      <c r="DC1006" t="e">
        <f>INDEX('Data_Price '!AX$2:AX$1266,MATCH(Data!$DN1006,'Data_Price '!$BE$2:$BE$1266,0))</f>
        <v>#N/A</v>
      </c>
      <c r="DD1006" t="e">
        <f>INDEX('Data_Price '!AY$2:AY$1266,MATCH(Data!$DN1006,'Data_Price '!$BE$2:$BE$1266,0))</f>
        <v>#N/A</v>
      </c>
      <c r="DE1006" t="e">
        <f>INDEX('Data_Price '!AZ$2:AZ$1266,MATCH(Data!$DN1006,'Data_Price '!$BE$2:$BE$1266,0))</f>
        <v>#N/A</v>
      </c>
      <c r="DF1006" t="e">
        <f>INDEX('Data_Price '!BA$2:BA$1266,MATCH(Data!$DN1006,'Data_Price '!$BE$2:$BE$1266,0))</f>
        <v>#N/A</v>
      </c>
      <c r="DG1006" t="e">
        <f>INDEX('Data_Price '!BB$2:BB$1266,MATCH(Data!$DN1006,'Data_Price '!$BE$2:$BE$1266,0))</f>
        <v>#N/A</v>
      </c>
      <c r="DH1006" t="e">
        <f>INDEX('Data_Price '!BC$2:BC$1266,MATCH(Data!$DN1006,'Data_Price '!$BE$2:$BE$1266,0))</f>
        <v>#N/A</v>
      </c>
      <c r="DI1006" t="e">
        <f>INDEX('Data_Price '!BD$2:BD$1266,MATCH(Data!$DN1006,'Data_Price '!$BE$2:$BE$1266,0))</f>
        <v>#N/A</v>
      </c>
      <c r="DJ1006" s="89" t="e">
        <f ca="1">_xll.Connector("TinyUrl.TinyUrl",DA1006,0)</f>
        <v>#NAME?</v>
      </c>
      <c r="DK1006" s="89" t="e">
        <f ca="1">_xll.Connector("TinyUrl.TinyUrl",DE1006,0)</f>
        <v>#NAME?</v>
      </c>
      <c r="DL1006" s="89" t="e">
        <f ca="1">_xll.Connector("TinyUrl.TinyUrl",DI1006,0)</f>
        <v>#NAME?</v>
      </c>
      <c r="DM1006" s="224" t="str">
        <f t="shared" si="542"/>
        <v>Blaze 86</v>
      </c>
      <c r="DN1006" s="89" t="str">
        <f t="shared" si="543"/>
        <v xml:space="preserve"> VölklBlaze 86159 Unisex</v>
      </c>
      <c r="DO1006" s="227" t="s">
        <v>1086</v>
      </c>
    </row>
    <row r="1007" spans="2:119" ht="15.45" customHeight="1">
      <c r="B1007" s="224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#VALUE!</v>
      </c>
      <c r="F1007" s="43" t="b">
        <f>CL1007&gt;Driver!$F$56</f>
        <v>0</v>
      </c>
      <c r="G1007" s="43" t="b">
        <f>AND(CB1007&gt;Driver!$F$55,CB1007&lt;Driver!$G$55)</f>
        <v>0</v>
      </c>
      <c r="H1007" s="43" t="e">
        <f t="shared" si="510"/>
        <v>#VALUE!</v>
      </c>
      <c r="I1007" s="43">
        <f t="shared" si="511"/>
        <v>0</v>
      </c>
      <c r="J1007" s="43" t="e">
        <f t="array" ref="J1007">NOT(OR(($H$9:$H$1273=TRUE)*($I$9:$I$1273&gt;0)*($BT$9:$BT$1273=BT1007)*($K$9:$K$1273&gt;K1007)))</f>
        <v>#VALUE!</v>
      </c>
      <c r="K1007" s="72">
        <f t="shared" si="512"/>
        <v>0.76634598164121048</v>
      </c>
      <c r="L1007" s="72">
        <f t="shared" si="513"/>
        <v>0.84685843203609701</v>
      </c>
      <c r="M1007" s="72">
        <f t="shared" si="514"/>
        <v>0.68583353124632396</v>
      </c>
      <c r="N1007" s="72">
        <f t="shared" si="515"/>
        <v>0.57451463985328521</v>
      </c>
      <c r="O1007" s="72">
        <f t="shared" si="516"/>
        <v>0.485714712055621</v>
      </c>
      <c r="P1007" s="72">
        <f t="shared" si="517"/>
        <v>0.99727124183006532</v>
      </c>
      <c r="Q1007" s="72"/>
      <c r="R1007" s="72"/>
      <c r="S1007" s="72">
        <f t="shared" si="518"/>
        <v>0.69069924414229666</v>
      </c>
      <c r="T1007" s="72">
        <f t="shared" si="519"/>
        <v>0.89620995765779909</v>
      </c>
      <c r="U1007" s="72">
        <f t="shared" si="520"/>
        <v>9.9999999999999978E-2</v>
      </c>
      <c r="V1007" s="72">
        <f t="shared" si="521"/>
        <v>0.625464914870556</v>
      </c>
      <c r="W1007" s="72">
        <f t="shared" si="522"/>
        <v>0.87368197278911564</v>
      </c>
      <c r="X1007" s="72">
        <f t="shared" si="523"/>
        <v>0.15314156796390299</v>
      </c>
      <c r="Y1007" s="72">
        <f t="shared" si="524"/>
        <v>0.3141664687536761</v>
      </c>
      <c r="Z1007" s="72">
        <f t="shared" si="525"/>
        <v>0.42548536014671473</v>
      </c>
      <c r="AA1007" s="72">
        <f t="shared" si="526"/>
        <v>0.514285287944379</v>
      </c>
      <c r="AB1007" s="72">
        <f t="shared" si="527"/>
        <v>2.728758169934703E-3</v>
      </c>
      <c r="AC1007" s="72"/>
      <c r="AD1007" s="72"/>
      <c r="AE1007" s="72">
        <f t="shared" si="528"/>
        <v>0.30930075585770334</v>
      </c>
      <c r="AF1007" s="72">
        <f t="shared" si="529"/>
        <v>0.10379004234220088</v>
      </c>
      <c r="AG1007" s="72">
        <f t="shared" si="530"/>
        <v>0.9</v>
      </c>
      <c r="AH1007" s="72">
        <f t="shared" si="531"/>
        <v>0.374535085129444</v>
      </c>
      <c r="AI1007" s="72">
        <f t="shared" si="532"/>
        <v>0.12631802721088431</v>
      </c>
      <c r="AJ1007" s="72">
        <f>(AV1007-Driver!$K$179)/(Driver!$L$179-Driver!$K$179)</f>
        <v>8.6858432036097014E-2</v>
      </c>
      <c r="AK1007" s="72">
        <f>(AW1007-Driver!$K$180)/(Driver!$L$180-Driver!$K$180)</f>
        <v>0.13238904551886413</v>
      </c>
      <c r="AL1007" s="72">
        <f>(AX1007-Driver!$K$181)/(Driver!$L$181-Driver!$K$181)</f>
        <v>2.5485360146714726E-2</v>
      </c>
      <c r="AM1007" s="72">
        <f>(AY1007-Driver!$K$182)/(Driver!$L$182-Driver!$K$182)</f>
        <v>0.72828528794437897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33"/>
        <v>1.8281101614434949</v>
      </c>
      <c r="AW1007" s="70">
        <f t="shared" si="534"/>
        <v>13.899650378192721</v>
      </c>
      <c r="AX1007" s="70">
        <f t="shared" si="535"/>
        <v>1.2293682413204325</v>
      </c>
      <c r="AY1007" s="70">
        <f>IFERROR(Driver!$K$19/Data!BH1007/Data!BI1007*Data!BK1007*Data!BL1007,"")</f>
        <v>-1.6632993970070846</v>
      </c>
      <c r="AZ1007" s="70">
        <f t="shared" si="536"/>
        <v>14.333581533879373</v>
      </c>
      <c r="BA1007" s="70"/>
      <c r="BB1007" s="70"/>
      <c r="BC1007" s="70">
        <f t="shared" si="537"/>
        <v>21.110980873164298</v>
      </c>
      <c r="BD1007" s="70">
        <f t="shared" si="538"/>
        <v>1.3854108523705995</v>
      </c>
      <c r="BE1007" s="70">
        <f t="shared" si="539"/>
        <v>1</v>
      </c>
      <c r="BF1007" s="70">
        <f t="shared" si="540"/>
        <v>2.8760832334772348</v>
      </c>
      <c r="BG1007" s="70">
        <f t="shared" si="541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219</v>
      </c>
      <c r="BS1007" s="8" t="s">
        <v>438</v>
      </c>
      <c r="BT1007" s="9" t="s">
        <v>442</v>
      </c>
      <c r="BU1007" s="10">
        <v>158</v>
      </c>
      <c r="BV1007" s="9" t="s">
        <v>222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302</v>
      </c>
      <c r="CU1007" s="9" t="s">
        <v>388</v>
      </c>
      <c r="CV1007" s="10"/>
      <c r="CW1007" s="10"/>
      <c r="CX1007" t="str">
        <f>INDEX('Data_Price '!AS$2:AS$1266,MATCH(Data!$DN1007,'Data_Price '!$BE$2:$BE$1266,0))</f>
        <v>Ski Mountaineering Speed Touring Women's Atomic Backland Wmn 86 Sl</v>
      </c>
      <c r="CY1007" t="str">
        <f>INDEX('Data_Price '!AT$2:AT$1266,MATCH(Data!$DN1007,'Data_Price '!$BE$2:$BE$1266,0))</f>
        <v>eBay - grassisport</v>
      </c>
      <c r="CZ1007">
        <f>INDEX('Data_Price '!AU$2:AU$1266,MATCH(Data!$DN1007,'Data_Price '!$BE$2:$BE$1266,0))</f>
        <v>513.23</v>
      </c>
      <c r="DA1007" t="str">
        <f>INDEX('Data_Price '!AV$2:AV$1266,MATCH(Data!$DN1007,'Data_Price '!$BE$2:$BE$1266,0))</f>
        <v>https://www.google.com/aclk?sa=L&amp;ai=DChcSEwiB57bP0KP2AhVKKUwKHb51BC8YABABGgJvYQ&amp;sig=AOD64_29ZVsQexZvJNYRIma5ll12SQZmPA&amp;ctype=5&amp;ved=0ahUKEwii3bDP0KP2AhWrlmoFHTv2ANoQ2CkIUw&amp;adurl=</v>
      </c>
      <c r="DB1007">
        <f>INDEX('Data_Price '!AW$2:AW$1266,MATCH(Data!$DN1007,'Data_Price '!$BE$2:$BE$1266,0))</f>
        <v>0</v>
      </c>
      <c r="DC1007">
        <f>INDEX('Data_Price '!AX$2:AX$1266,MATCH(Data!$DN1007,'Data_Price '!$BE$2:$BE$1266,0))</f>
        <v>0</v>
      </c>
      <c r="DD1007">
        <f>INDEX('Data_Price '!AY$2:AY$1266,MATCH(Data!$DN1007,'Data_Price '!$BE$2:$BE$1266,0))</f>
        <v>0</v>
      </c>
      <c r="DE1007">
        <f>INDEX('Data_Price '!AZ$2:AZ$1266,MATCH(Data!$DN1007,'Data_Price '!$BE$2:$BE$1266,0))</f>
        <v>0</v>
      </c>
      <c r="DF1007">
        <f>INDEX('Data_Price '!BA$2:BA$1266,MATCH(Data!$DN1007,'Data_Price '!$BE$2:$BE$1266,0))</f>
        <v>0</v>
      </c>
      <c r="DG1007">
        <f>INDEX('Data_Price '!BB$2:BB$1266,MATCH(Data!$DN1007,'Data_Price '!$BE$2:$BE$1266,0))</f>
        <v>0</v>
      </c>
      <c r="DH1007">
        <f>INDEX('Data_Price '!BC$2:BC$1266,MATCH(Data!$DN1007,'Data_Price '!$BE$2:$BE$1266,0))</f>
        <v>0</v>
      </c>
      <c r="DI1007">
        <f>INDEX('Data_Price '!BD$2:BD$1266,MATCH(Data!$DN1007,'Data_Price '!$BE$2:$BE$1266,0))</f>
        <v>0</v>
      </c>
      <c r="DJ1007" s="89" t="e">
        <f ca="1">_xll.Connector("TinyUrl.TinyUrl",DA1007,0)</f>
        <v>#NAME?</v>
      </c>
      <c r="DK1007" s="89" t="e">
        <f ca="1">_xll.Connector("TinyUrl.TinyUrl",DE1007,0)</f>
        <v>#NAME?</v>
      </c>
      <c r="DL1007" s="89" t="e">
        <f ca="1">_xll.Connector("TinyUrl.TinyUrl",DI1007,0)</f>
        <v>#NAME?</v>
      </c>
      <c r="DM1007" s="224" t="str">
        <f t="shared" si="542"/>
        <v>Backland 86 SL</v>
      </c>
      <c r="DN1007" s="89" t="str">
        <f t="shared" si="543"/>
        <v xml:space="preserve"> AtomicBackland 86 SL158 Unisex</v>
      </c>
      <c r="DO1007" s="227"/>
    </row>
    <row r="1008" spans="2:119" ht="15.45" customHeight="1">
      <c r="B1008" s="224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#VALUE!</v>
      </c>
      <c r="F1008" s="43" t="b">
        <f>CL1008&gt;Driver!$F$56</f>
        <v>0</v>
      </c>
      <c r="G1008" s="43" t="b">
        <f>AND(CB1008&gt;Driver!$F$55,CB1008&lt;Driver!$G$55)</f>
        <v>0</v>
      </c>
      <c r="H1008" s="43" t="e">
        <f t="shared" si="510"/>
        <v>#VALUE!</v>
      </c>
      <c r="I1008" s="43">
        <f t="shared" si="511"/>
        <v>0</v>
      </c>
      <c r="J1008" s="43" t="e">
        <f t="array" ref="J1008">NOT(OR(($H$9:$H$1273=TRUE)*($I$9:$I$1273&gt;0)*($BT$9:$BT$1273=BT1008)*($K$9:$K$1273&gt;K1008)))</f>
        <v>#VALUE!</v>
      </c>
      <c r="K1008" s="72">
        <f t="shared" si="512"/>
        <v>0.58209746536149265</v>
      </c>
      <c r="L1008" s="72">
        <f t="shared" si="513"/>
        <v>0.89208282974780451</v>
      </c>
      <c r="M1008" s="72">
        <f t="shared" si="514"/>
        <v>0.2721121009751809</v>
      </c>
      <c r="N1008" s="72">
        <f t="shared" si="515"/>
        <v>-0.10530576108265355</v>
      </c>
      <c r="O1008" s="72">
        <f t="shared" si="516"/>
        <v>0.29178912283172542</v>
      </c>
      <c r="P1008" s="72">
        <f t="shared" si="517"/>
        <v>0.62985294117647073</v>
      </c>
      <c r="Q1008" s="72"/>
      <c r="R1008" s="72"/>
      <c r="S1008" s="72">
        <f t="shared" si="518"/>
        <v>0.83025199959419316</v>
      </c>
      <c r="T1008" s="72">
        <f t="shared" si="519"/>
        <v>0.99584068847436646</v>
      </c>
      <c r="U1008" s="72">
        <f t="shared" si="520"/>
        <v>0.99248994926911549</v>
      </c>
      <c r="V1008" s="72">
        <f t="shared" si="521"/>
        <v>0.64687546087770387</v>
      </c>
      <c r="W1008" s="72">
        <f t="shared" si="522"/>
        <v>0.96759028281805592</v>
      </c>
      <c r="X1008" s="72">
        <f t="shared" si="523"/>
        <v>0.10791717025219555</v>
      </c>
      <c r="Y1008" s="72">
        <f t="shared" si="524"/>
        <v>0.7278878990248191</v>
      </c>
      <c r="Z1008" s="72">
        <f t="shared" si="525"/>
        <v>1.1053057610826535</v>
      </c>
      <c r="AA1008" s="72">
        <f t="shared" si="526"/>
        <v>0.70821087716827458</v>
      </c>
      <c r="AB1008" s="72">
        <f t="shared" si="527"/>
        <v>0.37014705882352927</v>
      </c>
      <c r="AC1008" s="72"/>
      <c r="AD1008" s="72"/>
      <c r="AE1008" s="72">
        <f t="shared" si="528"/>
        <v>0.16974800040580684</v>
      </c>
      <c r="AF1008" s="72">
        <f t="shared" si="529"/>
        <v>4.1593115256335911E-3</v>
      </c>
      <c r="AG1008" s="72">
        <f t="shared" si="530"/>
        <v>7.5100507308845238E-3</v>
      </c>
      <c r="AH1008" s="72">
        <f t="shared" si="531"/>
        <v>0.35312453912229619</v>
      </c>
      <c r="AI1008" s="72">
        <f t="shared" si="532"/>
        <v>3.2409717181944048E-2</v>
      </c>
      <c r="AJ1008" s="72">
        <f>(AV1008-Driver!$K$179)/(Driver!$L$179-Driver!$K$179)</f>
        <v>0.34791717025219554</v>
      </c>
      <c r="AK1008" s="72">
        <f>(AW1008-Driver!$K$180)/(Driver!$L$180-Driver!$K$180)</f>
        <v>0.55461930637864365</v>
      </c>
      <c r="AL1008" s="72">
        <f>(AX1008-Driver!$K$181)/(Driver!$L$181-Driver!$K$181)</f>
        <v>0.70530576108265353</v>
      </c>
      <c r="AM1008" s="72">
        <f>(AY1008-Driver!$K$182)/(Driver!$L$182-Driver!$K$182)</f>
        <v>0.92221087716827455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33"/>
        <v>7.3226156559489874</v>
      </c>
      <c r="AW1008" s="70">
        <f t="shared" si="534"/>
        <v>55.188766665683822</v>
      </c>
      <c r="AX1008" s="70">
        <f t="shared" si="535"/>
        <v>7.3477518497438821</v>
      </c>
      <c r="AY1008" s="70">
        <f>IFERROR(Driver!$K$19/Data!BH1008/Data!BI1008*Data!BK1008*Data!BL1008,"")</f>
        <v>-0.47618548190071142</v>
      </c>
      <c r="AZ1008" s="70">
        <f t="shared" si="536"/>
        <v>48.31720029784065</v>
      </c>
      <c r="BA1008" s="70"/>
      <c r="BB1008" s="70"/>
      <c r="BC1008" s="70">
        <f t="shared" si="537"/>
        <v>93.49796528107953</v>
      </c>
      <c r="BD1008" s="70">
        <f t="shared" si="538"/>
        <v>10.202553994427936</v>
      </c>
      <c r="BE1008" s="70">
        <f t="shared" si="539"/>
        <v>9.265183884770517E-2</v>
      </c>
      <c r="BF1008" s="70">
        <f t="shared" si="540"/>
        <v>5.2942539873858419</v>
      </c>
      <c r="BG1008" s="70">
        <f t="shared" si="541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219</v>
      </c>
      <c r="BS1008" s="8" t="s">
        <v>950</v>
      </c>
      <c r="BT1008" s="9" t="s">
        <v>695</v>
      </c>
      <c r="BU1008" s="10">
        <v>184</v>
      </c>
      <c r="BV1008" s="9" t="s">
        <v>222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305</v>
      </c>
      <c r="CU1008" s="10"/>
      <c r="CV1008" s="10"/>
      <c r="CW1008" s="10"/>
      <c r="CX1008" t="str">
        <f>INDEX('Data_Price '!AS$2:AS$1266,MATCH(Data!$DN1008,'Data_Price '!$BE$2:$BE$1266,0))</f>
        <v>'22 K2 Mindbender 99 Ti Skis 184cm</v>
      </c>
      <c r="CY1008" t="str">
        <f>INDEX('Data_Price '!AT$2:AT$1266,MATCH(Data!$DN1008,'Data_Price '!$BE$2:$BE$1266,0))</f>
        <v>Al's Ski Equipment Barn</v>
      </c>
      <c r="CZ1008">
        <f>INDEX('Data_Price '!AU$2:AU$1266,MATCH(Data!$DN1008,'Data_Price '!$BE$2:$BE$1266,0))</f>
        <v>699</v>
      </c>
      <c r="DA1008" t="str">
        <f>INDEX('Data_Price '!AV$2:AV$1266,MATCH(Data!$DN1008,'Data_Price '!$BE$2:$BE$1266,0))</f>
        <v>https://www.google.com/url?url=https://www.untracked.com/p7301c101b37lr-Froogle-22_k2_mindbender_99ti_all_mountain_freeride_skis.html%23chsku749623&amp;rct=j&amp;q=&amp;esrc=s&amp;sa=U&amp;ved=0ahUKEwj2yu3P0KP2AhWBkWoFHWz0A6gQ2SkIXA&amp;usg=AOvVaw1JKsw0rHqvS0pZqyxURUE_</v>
      </c>
      <c r="DB1008">
        <f>INDEX('Data_Price '!AW$2:AW$1266,MATCH(Data!$DN1008,'Data_Price '!$BE$2:$BE$1266,0))</f>
        <v>0</v>
      </c>
      <c r="DC1008">
        <f>INDEX('Data_Price '!AX$2:AX$1266,MATCH(Data!$DN1008,'Data_Price '!$BE$2:$BE$1266,0))</f>
        <v>0</v>
      </c>
      <c r="DD1008">
        <f>INDEX('Data_Price '!AY$2:AY$1266,MATCH(Data!$DN1008,'Data_Price '!$BE$2:$BE$1266,0))</f>
        <v>0</v>
      </c>
      <c r="DE1008">
        <f>INDEX('Data_Price '!AZ$2:AZ$1266,MATCH(Data!$DN1008,'Data_Price '!$BE$2:$BE$1266,0))</f>
        <v>0</v>
      </c>
      <c r="DF1008">
        <f>INDEX('Data_Price '!BA$2:BA$1266,MATCH(Data!$DN1008,'Data_Price '!$BE$2:$BE$1266,0))</f>
        <v>0</v>
      </c>
      <c r="DG1008">
        <f>INDEX('Data_Price '!BB$2:BB$1266,MATCH(Data!$DN1008,'Data_Price '!$BE$2:$BE$1266,0))</f>
        <v>0</v>
      </c>
      <c r="DH1008">
        <f>INDEX('Data_Price '!BC$2:BC$1266,MATCH(Data!$DN1008,'Data_Price '!$BE$2:$BE$1266,0))</f>
        <v>0</v>
      </c>
      <c r="DI1008">
        <f>INDEX('Data_Price '!BD$2:BD$1266,MATCH(Data!$DN1008,'Data_Price '!$BE$2:$BE$1266,0))</f>
        <v>0</v>
      </c>
      <c r="DJ1008" s="89" t="e">
        <f ca="1">_xll.Connector("TinyUrl.TinyUrl",DA1008,0)</f>
        <v>#NAME?</v>
      </c>
      <c r="DK1008" s="89" t="e">
        <f ca="1">_xll.Connector("TinyUrl.TinyUrl",DE1008,0)</f>
        <v>#NAME?</v>
      </c>
      <c r="DL1008" s="89" t="e">
        <f ca="1">_xll.Connector("TinyUrl.TinyUrl",DI1008,0)</f>
        <v>#NAME?</v>
      </c>
      <c r="DM1008" s="224" t="str">
        <f t="shared" si="542"/>
        <v>Mindbender 99 Ti</v>
      </c>
      <c r="DN1008" s="89" t="str">
        <f t="shared" si="543"/>
        <v xml:space="preserve"> K2Mindbender 99 Ti184 Unisex</v>
      </c>
      <c r="DO1008" s="227"/>
    </row>
    <row r="1009" spans="2:119" ht="15.45" customHeight="1">
      <c r="B1009" s="224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#VALUE!</v>
      </c>
      <c r="F1009" s="43" t="b">
        <f>CL1009&gt;Driver!$F$56</f>
        <v>0</v>
      </c>
      <c r="G1009" s="43" t="b">
        <f>AND(CB1009&gt;Driver!$F$55,CB1009&lt;Driver!$G$55)</f>
        <v>0</v>
      </c>
      <c r="H1009" s="43" t="e">
        <f t="shared" si="510"/>
        <v>#VALUE!</v>
      </c>
      <c r="I1009" s="43">
        <f t="shared" si="511"/>
        <v>0</v>
      </c>
      <c r="J1009" s="43" t="e">
        <f t="array" ref="J1009">NOT(OR(($H$9:$H$1273=TRUE)*($I$9:$I$1273&gt;0)*($BT$9:$BT$1273=BT1009)*($K$9:$K$1273&gt;K1009)))</f>
        <v>#VALUE!</v>
      </c>
      <c r="K1009" s="72">
        <f t="shared" si="512"/>
        <v>0.68066849680879205</v>
      </c>
      <c r="L1009" s="72">
        <f t="shared" si="513"/>
        <v>0.81922165820642978</v>
      </c>
      <c r="M1009" s="72">
        <f t="shared" si="514"/>
        <v>0.54211533541115431</v>
      </c>
      <c r="N1009" s="72">
        <f t="shared" si="515"/>
        <v>0.36203124011888943</v>
      </c>
      <c r="O1009" s="72">
        <f t="shared" si="516"/>
        <v>0.27268077918646871</v>
      </c>
      <c r="P1009" s="72">
        <f t="shared" si="517"/>
        <v>0.99163398692810456</v>
      </c>
      <c r="Q1009" s="72"/>
      <c r="R1009" s="72"/>
      <c r="S1009" s="72">
        <f t="shared" si="518"/>
        <v>0.67692941748768798</v>
      </c>
      <c r="T1009" s="72">
        <f t="shared" si="519"/>
        <v>0.99790735411234732</v>
      </c>
      <c r="U1009" s="72">
        <f t="shared" si="520"/>
        <v>9.9999999999999978E-2</v>
      </c>
      <c r="V1009" s="72">
        <f t="shared" si="521"/>
        <v>0.60200039584593434</v>
      </c>
      <c r="W1009" s="72">
        <f t="shared" si="522"/>
        <v>0.98136091393078972</v>
      </c>
      <c r="X1009" s="72">
        <f t="shared" si="523"/>
        <v>0.18077834179357022</v>
      </c>
      <c r="Y1009" s="72">
        <f t="shared" si="524"/>
        <v>0.45788466458884575</v>
      </c>
      <c r="Z1009" s="72">
        <f t="shared" si="525"/>
        <v>0.63796875988111057</v>
      </c>
      <c r="AA1009" s="72">
        <f t="shared" si="526"/>
        <v>0.72731922081353129</v>
      </c>
      <c r="AB1009" s="72">
        <f t="shared" si="527"/>
        <v>8.3660130718954395E-3</v>
      </c>
      <c r="AC1009" s="72"/>
      <c r="AD1009" s="72"/>
      <c r="AE1009" s="72">
        <f t="shared" si="528"/>
        <v>0.32307058251231202</v>
      </c>
      <c r="AF1009" s="72">
        <f t="shared" si="529"/>
        <v>2.0926458876527332E-3</v>
      </c>
      <c r="AG1009" s="72">
        <f t="shared" si="530"/>
        <v>0.9</v>
      </c>
      <c r="AH1009" s="72">
        <f t="shared" si="531"/>
        <v>0.3979996041540656</v>
      </c>
      <c r="AI1009" s="72">
        <f t="shared" si="532"/>
        <v>1.8639086069210303E-2</v>
      </c>
      <c r="AJ1009" s="72">
        <f>(AV1009-Driver!$K$179)/(Driver!$L$179-Driver!$K$179)</f>
        <v>5.9221658206429779E-2</v>
      </c>
      <c r="AK1009" s="72">
        <f>(AW1009-Driver!$K$180)/(Driver!$L$180-Driver!$K$180)</f>
        <v>0.16002696421416632</v>
      </c>
      <c r="AL1009" s="72">
        <f>(AX1009-Driver!$K$181)/(Driver!$L$181-Driver!$K$181)</f>
        <v>0.23796875988111049</v>
      </c>
      <c r="AM1009" s="72">
        <f>(AY1009-Driver!$K$182)/(Driver!$L$182-Driver!$K$182)</f>
        <v>0.94131922081353125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33"/>
        <v>1.2464387464387465</v>
      </c>
      <c r="AW1009" s="70">
        <f t="shared" si="534"/>
        <v>16.602311330609687</v>
      </c>
      <c r="AX1009" s="70">
        <f t="shared" si="535"/>
        <v>3.1417188389299944</v>
      </c>
      <c r="AY1009" s="70">
        <f>IFERROR(Driver!$K$19/Data!BH1009/Data!BI1009*Data!BK1009*Data!BL1009,"")</f>
        <v>-0.35921391189439689</v>
      </c>
      <c r="AZ1009" s="70">
        <f t="shared" si="536"/>
        <v>13.81980640357409</v>
      </c>
      <c r="BA1009" s="70"/>
      <c r="BB1009" s="70"/>
      <c r="BC1009" s="70">
        <f t="shared" si="537"/>
        <v>13.96847606113691</v>
      </c>
      <c r="BD1009" s="70">
        <f t="shared" si="538"/>
        <v>10.385450241474418</v>
      </c>
      <c r="BE1009" s="70">
        <f t="shared" si="539"/>
        <v>1</v>
      </c>
      <c r="BF1009" s="70">
        <f t="shared" si="540"/>
        <v>0.22593065722209829</v>
      </c>
      <c r="BG1009" s="70">
        <f t="shared" si="541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219</v>
      </c>
      <c r="BS1009" s="8" t="s">
        <v>855</v>
      </c>
      <c r="BT1009" s="9" t="s">
        <v>871</v>
      </c>
      <c r="BU1009" s="10">
        <v>156</v>
      </c>
      <c r="BV1009" s="9" t="s">
        <v>390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307</v>
      </c>
      <c r="CU1009" s="10"/>
      <c r="CV1009" s="10"/>
      <c r="CW1009" s="10"/>
      <c r="CX1009" t="e">
        <f>INDEX('Data_Price '!AS$2:AS$1266,MATCH(Data!$DN1009,'Data_Price '!$BE$2:$BE$1266,0))</f>
        <v>#N/A</v>
      </c>
      <c r="CY1009" t="e">
        <f>INDEX('Data_Price '!AT$2:AT$1266,MATCH(Data!$DN1009,'Data_Price '!$BE$2:$BE$1266,0))</f>
        <v>#N/A</v>
      </c>
      <c r="CZ1009" t="e">
        <f>INDEX('Data_Price '!AU$2:AU$1266,MATCH(Data!$DN1009,'Data_Price '!$BE$2:$BE$1266,0))</f>
        <v>#N/A</v>
      </c>
      <c r="DA1009" t="e">
        <f>INDEX('Data_Price '!AV$2:AV$1266,MATCH(Data!$DN1009,'Data_Price '!$BE$2:$BE$1266,0))</f>
        <v>#N/A</v>
      </c>
      <c r="DB1009" t="e">
        <f>INDEX('Data_Price '!AW$2:AW$1266,MATCH(Data!$DN1009,'Data_Price '!$BE$2:$BE$1266,0))</f>
        <v>#N/A</v>
      </c>
      <c r="DC1009" t="e">
        <f>INDEX('Data_Price '!AX$2:AX$1266,MATCH(Data!$DN1009,'Data_Price '!$BE$2:$BE$1266,0))</f>
        <v>#N/A</v>
      </c>
      <c r="DD1009" t="e">
        <f>INDEX('Data_Price '!AY$2:AY$1266,MATCH(Data!$DN1009,'Data_Price '!$BE$2:$BE$1266,0))</f>
        <v>#N/A</v>
      </c>
      <c r="DE1009" t="e">
        <f>INDEX('Data_Price '!AZ$2:AZ$1266,MATCH(Data!$DN1009,'Data_Price '!$BE$2:$BE$1266,0))</f>
        <v>#N/A</v>
      </c>
      <c r="DF1009" t="e">
        <f>INDEX('Data_Price '!BA$2:BA$1266,MATCH(Data!$DN1009,'Data_Price '!$BE$2:$BE$1266,0))</f>
        <v>#N/A</v>
      </c>
      <c r="DG1009" t="e">
        <f>INDEX('Data_Price '!BB$2:BB$1266,MATCH(Data!$DN1009,'Data_Price '!$BE$2:$BE$1266,0))</f>
        <v>#N/A</v>
      </c>
      <c r="DH1009" t="e">
        <f>INDEX('Data_Price '!BC$2:BC$1266,MATCH(Data!$DN1009,'Data_Price '!$BE$2:$BE$1266,0))</f>
        <v>#N/A</v>
      </c>
      <c r="DI1009" t="e">
        <f>INDEX('Data_Price '!BD$2:BD$1266,MATCH(Data!$DN1009,'Data_Price '!$BE$2:$BE$1266,0))</f>
        <v>#N/A</v>
      </c>
      <c r="DJ1009" s="89" t="e">
        <f ca="1">_xll.Connector("TinyUrl.TinyUrl",DA1009,0)</f>
        <v>#NAME?</v>
      </c>
      <c r="DK1009" s="89" t="e">
        <f ca="1">_xll.Connector("TinyUrl.TinyUrl",DE1009,0)</f>
        <v>#NAME?</v>
      </c>
      <c r="DL1009" s="89" t="e">
        <f ca="1">_xll.Connector("TinyUrl.TinyUrl",DI1009,0)</f>
        <v>#NAME?</v>
      </c>
      <c r="DM1009" s="224" t="str">
        <f t="shared" si="542"/>
        <v>Flair 79</v>
      </c>
      <c r="DN1009" s="89" t="str">
        <f t="shared" si="543"/>
        <v xml:space="preserve"> VölklFlair 79156 Women's</v>
      </c>
      <c r="DO1009" s="227"/>
    </row>
    <row r="1010" spans="2:119" ht="15.45" customHeight="1">
      <c r="B1010" s="224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#VALUE!</v>
      </c>
      <c r="F1010" s="43" t="b">
        <f>CL1010&gt;Driver!$F$56</f>
        <v>0</v>
      </c>
      <c r="G1010" s="43" t="b">
        <f>AND(CB1010&gt;Driver!$F$55,CB1010&lt;Driver!$G$55)</f>
        <v>0</v>
      </c>
      <c r="H1010" s="43" t="e">
        <f t="shared" si="510"/>
        <v>#VALUE!</v>
      </c>
      <c r="I1010" s="43">
        <f t="shared" si="511"/>
        <v>0</v>
      </c>
      <c r="J1010" s="43" t="e">
        <f t="array" ref="J1010">NOT(OR(($H$9:$H$1273=TRUE)*($I$9:$I$1273&gt;0)*($BT$9:$BT$1273=BT1010)*($K$9:$K$1273&gt;K1010)))</f>
        <v>#VALUE!</v>
      </c>
      <c r="K1010" s="72">
        <f t="shared" si="512"/>
        <v>0.65278504742292343</v>
      </c>
      <c r="L1010" s="72">
        <f t="shared" si="513"/>
        <v>0.80995568447345101</v>
      </c>
      <c r="M1010" s="72">
        <f t="shared" si="514"/>
        <v>0.49561441037239584</v>
      </c>
      <c r="N1010" s="72">
        <f t="shared" si="515"/>
        <v>0.30574843483210024</v>
      </c>
      <c r="O1010" s="72">
        <f t="shared" si="516"/>
        <v>0.25220590739619841</v>
      </c>
      <c r="P1010" s="72">
        <f t="shared" si="517"/>
        <v>0.92888888888888888</v>
      </c>
      <c r="Q1010" s="72"/>
      <c r="R1010" s="72"/>
      <c r="S1010" s="72">
        <f t="shared" si="518"/>
        <v>0.66080433884818224</v>
      </c>
      <c r="T1010" s="72">
        <f t="shared" si="519"/>
        <v>0.49326239051365184</v>
      </c>
      <c r="U1010" s="72">
        <f t="shared" si="520"/>
        <v>9.9999999999999978E-2</v>
      </c>
      <c r="V1010" s="72">
        <f t="shared" si="521"/>
        <v>0.60478769689006251</v>
      </c>
      <c r="W1010" s="72">
        <f t="shared" si="522"/>
        <v>0.99023702883599218</v>
      </c>
      <c r="X1010" s="72">
        <f t="shared" si="523"/>
        <v>0.19004431552654902</v>
      </c>
      <c r="Y1010" s="72">
        <f t="shared" si="524"/>
        <v>0.50438558962760416</v>
      </c>
      <c r="Z1010" s="72">
        <f t="shared" si="525"/>
        <v>0.69425156516789976</v>
      </c>
      <c r="AA1010" s="72">
        <f t="shared" si="526"/>
        <v>0.74779409260380159</v>
      </c>
      <c r="AB1010" s="72">
        <f t="shared" si="527"/>
        <v>7.1111111111111139E-2</v>
      </c>
      <c r="AC1010" s="72"/>
      <c r="AD1010" s="72"/>
      <c r="AE1010" s="72">
        <f t="shared" si="528"/>
        <v>0.33919566115181776</v>
      </c>
      <c r="AF1010" s="72">
        <f t="shared" si="529"/>
        <v>0.50673760948634816</v>
      </c>
      <c r="AG1010" s="72">
        <f t="shared" si="530"/>
        <v>0.9</v>
      </c>
      <c r="AH1010" s="72">
        <f t="shared" si="531"/>
        <v>0.39521230310993749</v>
      </c>
      <c r="AI1010" s="72">
        <f t="shared" si="532"/>
        <v>9.7629711640078512E-3</v>
      </c>
      <c r="AJ1010" s="72">
        <f>(AV1010-Driver!$K$179)/(Driver!$L$179-Driver!$K$179)</f>
        <v>4.9955684473450966E-2</v>
      </c>
      <c r="AK1010" s="72">
        <f>(AW1010-Driver!$K$180)/(Driver!$L$180-Driver!$K$180)</f>
        <v>0.10800983793496323</v>
      </c>
      <c r="AL1010" s="72">
        <f>(AX1010-Driver!$K$181)/(Driver!$L$181-Driver!$K$181)</f>
        <v>0.2942515651678998</v>
      </c>
      <c r="AM1010" s="72">
        <f>(AY1010-Driver!$K$182)/(Driver!$L$182-Driver!$K$182)</f>
        <v>0.96179409260380155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33"/>
        <v>1.0514177180843847</v>
      </c>
      <c r="AW1010" s="70">
        <f t="shared" si="534"/>
        <v>11.515652758318538</v>
      </c>
      <c r="AX1010" s="70">
        <f t="shared" si="535"/>
        <v>3.648264086511098</v>
      </c>
      <c r="AY1010" s="70">
        <f>IFERROR(Driver!$K$19/Data!BH1010/Data!BI1010*Data!BK1010*Data!BL1010,"")</f>
        <v>-0.23387715097737105</v>
      </c>
      <c r="AZ1010" s="70">
        <f t="shared" si="536"/>
        <v>8.1012658227848107</v>
      </c>
      <c r="BA1010" s="70"/>
      <c r="BB1010" s="70"/>
      <c r="BC1010" s="70">
        <f t="shared" si="537"/>
        <v>5.6042856710972195</v>
      </c>
      <c r="BD1010" s="70">
        <f t="shared" si="538"/>
        <v>55.416026248211089</v>
      </c>
      <c r="BE1010" s="70">
        <f t="shared" si="539"/>
        <v>1</v>
      </c>
      <c r="BF1010" s="70">
        <f t="shared" si="540"/>
        <v>0.54073672825827224</v>
      </c>
      <c r="BG1010" s="70">
        <f t="shared" si="541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219</v>
      </c>
      <c r="BS1010" s="8" t="s">
        <v>628</v>
      </c>
      <c r="BT1010" s="9" t="s">
        <v>645</v>
      </c>
      <c r="BU1010" s="10">
        <v>158</v>
      </c>
      <c r="BV1010" s="9" t="s">
        <v>390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307</v>
      </c>
      <c r="CU1010" s="9" t="s">
        <v>306</v>
      </c>
      <c r="CV1010" s="10"/>
      <c r="CW1010" s="10"/>
      <c r="CX1010" t="str">
        <f>INDEX('Data_Price '!AS$2:AS$1266,MATCH(Data!$DN1010,'Data_Price '!$BE$2:$BE$1266,0))</f>
        <v>Head Super Joy + Joy 11 158</v>
      </c>
      <c r="CY1010" t="str">
        <f>INDEX('Data_Price '!AT$2:AT$1266,MATCH(Data!$DN1010,'Data_Price '!$BE$2:$BE$1266,0))</f>
        <v>LD Mountain Centre</v>
      </c>
      <c r="CZ1010">
        <f>INDEX('Data_Price '!AU$2:AU$1266,MATCH(Data!$DN1010,'Data_Price '!$BE$2:$BE$1266,0))</f>
        <v>592.03</v>
      </c>
      <c r="DA1010" t="str">
        <f>INDEX('Data_Price '!AV$2:AV$1266,MATCH(Data!$DN1010,'Data_Price '!$BE$2:$BE$1266,0))</f>
        <v>https://www.google.com/url?url=https://www.ldmountaincentre.com/ski-c26/equipment-c87/skis-c180/head-super-joy-joy-11-158-p33143/s175639%3Fcid%3DGBP&amp;rct=j&amp;q=&amp;esrc=s&amp;sa=U&amp;ved=0ahUKEwi0l87Q0KP2AhUsmGoFHW9dBncQsDwIUg&amp;usg=AOvVaw3qDtRSXk_zUrp7KAit4lMa</v>
      </c>
      <c r="DB1010" t="str">
        <f>INDEX('Data_Price '!AW$2:AW$1266,MATCH(Data!$DN1010,'Data_Price '!$BE$2:$BE$1266,0))</f>
        <v>Head 2021 Super Joy Womens Skis w/Joy 11 SLR GW Bindings</v>
      </c>
      <c r="DC1010" t="str">
        <f>INDEX('Data_Price '!AX$2:AX$1266,MATCH(Data!$DN1010,'Data_Price '!$BE$2:$BE$1266,0))</f>
        <v>Walmart - WEBY Corporation</v>
      </c>
      <c r="DD1010">
        <f>INDEX('Data_Price '!AY$2:AY$1266,MATCH(Data!$DN1010,'Data_Price '!$BE$2:$BE$1266,0))</f>
        <v>799</v>
      </c>
      <c r="DE1010" t="str">
        <f>INDEX('Data_Price '!AZ$2:AZ$1266,MATCH(Data!$DN1010,'Data_Price '!$BE$2:$BE$1266,0))</f>
        <v>https://www.google.com/url?url=https://www.walmart.com/ip/HEAD-super-Joy-SW-SLR-Joy-Pro-JOY-11-GW-Size-158/104122223%3Fwmlspartner%3Dwlpa%26selectedSellerId%3D15310&amp;rct=j&amp;q=&amp;esrc=s&amp;sa=U&amp;ved=0ahUKEwi0l87Q0KP2AhUsmGoFHW9dBncQsDwIVQ&amp;usg=AOvVaw0L48N15RrbR-rjsA4jUbUN</v>
      </c>
      <c r="DF1010" t="str">
        <f>INDEX('Data_Price '!BA$2:BA$1266,MATCH(Data!$DN1010,'Data_Price '!$BE$2:$BE$1266,0))</f>
        <v>Head 2021 Super Joy Womens Skis w/Joy 11 SLR GW Bindings</v>
      </c>
      <c r="DG1010" t="str">
        <f>INDEX('Data_Price '!BB$2:BB$1266,MATCH(Data!$DN1010,'Data_Price '!$BE$2:$BE$1266,0))</f>
        <v>Walmart - WEBY Corporation</v>
      </c>
      <c r="DH1010">
        <f>INDEX('Data_Price '!BC$2:BC$1266,MATCH(Data!$DN1010,'Data_Price '!$BE$2:$BE$1266,0))</f>
        <v>799</v>
      </c>
      <c r="DI1010" t="str">
        <f>INDEX('Data_Price '!BD$2:BD$1266,MATCH(Data!$DN1010,'Data_Price '!$BE$2:$BE$1266,0))</f>
        <v>https://www.google.com/aclk?sa=L&amp;ai=DChcSEwiZz9LR0KP2AhX3FNQBHdQhBxoYABABGgJvYQ&amp;sig=AOD64_3snR4LGFxzWX5d4s6v7KieWM2u8Q&amp;ctype=5&amp;ved=0ahUKEwjopM7R0KP2AhUqk2oFHeNhDDgQ2ikIFA&amp;adurl=</v>
      </c>
      <c r="DJ1010" s="89" t="e">
        <f ca="1">_xll.Connector("TinyUrl.TinyUrl",DA1010,0)</f>
        <v>#NAME?</v>
      </c>
      <c r="DK1010" s="89" t="e">
        <f ca="1">_xll.Connector("TinyUrl.TinyUrl",DE1010,0)</f>
        <v>#NAME?</v>
      </c>
      <c r="DL1010" s="89" t="e">
        <f ca="1">_xll.Connector("TinyUrl.TinyUrl",DI1010,0)</f>
        <v>#NAME?</v>
      </c>
      <c r="DM1010" s="224" t="str">
        <f t="shared" si="542"/>
        <v>Super Joy</v>
      </c>
      <c r="DN1010" s="89" t="str">
        <f t="shared" si="543"/>
        <v xml:space="preserve"> HeadSuper Joy158 Women's</v>
      </c>
      <c r="DO1010" s="227"/>
    </row>
    <row r="1011" spans="2:119" ht="15.45" customHeight="1">
      <c r="B1011" s="224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#VALUE!</v>
      </c>
      <c r="F1011" s="43" t="b">
        <f>CL1011&gt;Driver!$F$56</f>
        <v>0</v>
      </c>
      <c r="G1011" s="43" t="b">
        <f>AND(CB1011&gt;Driver!$F$55,CB1011&lt;Driver!$G$55)</f>
        <v>0</v>
      </c>
      <c r="H1011" s="43" t="e">
        <f t="shared" si="510"/>
        <v>#VALUE!</v>
      </c>
      <c r="I1011" s="43">
        <f t="shared" si="511"/>
        <v>0</v>
      </c>
      <c r="J1011" s="43" t="e">
        <f t="array" ref="J1011">NOT(OR(($H$9:$H$1273=TRUE)*($I$9:$I$1273&gt;0)*($BT$9:$BT$1273=BT1011)*($K$9:$K$1273&gt;K1011)))</f>
        <v>#VALUE!</v>
      </c>
      <c r="K1011" s="72">
        <f t="shared" si="512"/>
        <v>0.7340010663826535</v>
      </c>
      <c r="L1011" s="72">
        <f t="shared" si="513"/>
        <v>0.9025348481186044</v>
      </c>
      <c r="M1011" s="72">
        <f t="shared" si="514"/>
        <v>0.56546728464670237</v>
      </c>
      <c r="N1011" s="72">
        <f t="shared" si="515"/>
        <v>0.42400556504142162</v>
      </c>
      <c r="O1011" s="72">
        <f t="shared" si="516"/>
        <v>0.30461851112090799</v>
      </c>
      <c r="P1011" s="72">
        <f t="shared" si="517"/>
        <v>0.96777777777777774</v>
      </c>
      <c r="Q1011" s="72"/>
      <c r="R1011" s="72"/>
      <c r="S1011" s="72">
        <f t="shared" si="518"/>
        <v>0.66440040493025376</v>
      </c>
      <c r="T1011" s="72">
        <f t="shared" si="519"/>
        <v>0.93441780059858215</v>
      </c>
      <c r="U1011" s="72">
        <f t="shared" si="520"/>
        <v>0.93903409781838065</v>
      </c>
      <c r="V1011" s="72">
        <f t="shared" si="521"/>
        <v>0.96602541186639135</v>
      </c>
      <c r="W1011" s="72">
        <f t="shared" si="522"/>
        <v>0.91523073589947279</v>
      </c>
      <c r="X1011" s="72">
        <f t="shared" si="523"/>
        <v>9.746515188139554E-2</v>
      </c>
      <c r="Y1011" s="72">
        <f t="shared" si="524"/>
        <v>0.43453271535329757</v>
      </c>
      <c r="Z1011" s="72">
        <f t="shared" si="525"/>
        <v>0.57599443495857838</v>
      </c>
      <c r="AA1011" s="72">
        <f t="shared" si="526"/>
        <v>0.69538148887909201</v>
      </c>
      <c r="AB1011" s="72">
        <f t="shared" si="527"/>
        <v>3.2222222222222291E-2</v>
      </c>
      <c r="AC1011" s="72"/>
      <c r="AD1011" s="72"/>
      <c r="AE1011" s="72">
        <f t="shared" si="528"/>
        <v>0.33559959506974624</v>
      </c>
      <c r="AF1011" s="72">
        <f t="shared" si="529"/>
        <v>6.5582199401417796E-2</v>
      </c>
      <c r="AG1011" s="72">
        <f t="shared" si="530"/>
        <v>6.0965902181619361E-2</v>
      </c>
      <c r="AH1011" s="72">
        <f t="shared" si="531"/>
        <v>3.3974588133608707E-2</v>
      </c>
      <c r="AI1011" s="72">
        <f t="shared" si="532"/>
        <v>8.4769264100527167E-2</v>
      </c>
      <c r="AJ1011" s="72">
        <f>(AV1011-Driver!$K$179)/(Driver!$L$179-Driver!$K$179)</f>
        <v>0.14253484811860445</v>
      </c>
      <c r="AK1011" s="72">
        <f>(AW1011-Driver!$K$180)/(Driver!$L$180-Driver!$K$180)</f>
        <v>0.13008967366213106</v>
      </c>
      <c r="AL1011" s="72">
        <f>(AX1011-Driver!$K$181)/(Driver!$L$181-Driver!$K$181)</f>
        <v>0.17599443495857839</v>
      </c>
      <c r="AM1011" s="72">
        <f>(AY1011-Driver!$K$182)/(Driver!$L$182-Driver!$K$182)</f>
        <v>0.90938148887909198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33"/>
        <v>2.9999321665988332</v>
      </c>
      <c r="AW1011" s="70">
        <f t="shared" si="534"/>
        <v>13.674799057049812</v>
      </c>
      <c r="AX1011" s="70">
        <f t="shared" si="535"/>
        <v>2.5839499146272056</v>
      </c>
      <c r="AY1011" s="70">
        <f>IFERROR(Driver!$K$19/Data!BH1011/Data!BI1011*Data!BK1011*Data!BL1011,"")</f>
        <v>-0.55472047783055656</v>
      </c>
      <c r="AZ1011" s="70">
        <f t="shared" si="536"/>
        <v>11.645569620253163</v>
      </c>
      <c r="BA1011" s="70"/>
      <c r="BB1011" s="70"/>
      <c r="BC1011" s="70">
        <f t="shared" si="537"/>
        <v>7.4695901473135597</v>
      </c>
      <c r="BD1011" s="70">
        <f t="shared" si="538"/>
        <v>4.766737252338249</v>
      </c>
      <c r="BE1011" s="70">
        <f t="shared" si="539"/>
        <v>3.9205523319197896E-2</v>
      </c>
      <c r="BF1011" s="70">
        <f t="shared" si="540"/>
        <v>41.339998796255252</v>
      </c>
      <c r="BG1011" s="70">
        <f t="shared" si="541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219</v>
      </c>
      <c r="BS1011" s="8" t="s">
        <v>855</v>
      </c>
      <c r="BT1011" s="9" t="s">
        <v>864</v>
      </c>
      <c r="BU1011" s="10">
        <v>151</v>
      </c>
      <c r="BV1011" s="9" t="s">
        <v>390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305</v>
      </c>
      <c r="CU1011" s="9" t="s">
        <v>302</v>
      </c>
      <c r="CV1011" s="10"/>
      <c r="CW1011" s="10"/>
      <c r="CX1011" t="e">
        <f>INDEX('Data_Price '!AS$2:AS$1266,MATCH(Data!$DN1011,'Data_Price '!$BE$2:$BE$1266,0))</f>
        <v>#N/A</v>
      </c>
      <c r="CY1011" t="e">
        <f>INDEX('Data_Price '!AT$2:AT$1266,MATCH(Data!$DN1011,'Data_Price '!$BE$2:$BE$1266,0))</f>
        <v>#N/A</v>
      </c>
      <c r="CZ1011" t="e">
        <f>INDEX('Data_Price '!AU$2:AU$1266,MATCH(Data!$DN1011,'Data_Price '!$BE$2:$BE$1266,0))</f>
        <v>#N/A</v>
      </c>
      <c r="DA1011" t="e">
        <f>INDEX('Data_Price '!AV$2:AV$1266,MATCH(Data!$DN1011,'Data_Price '!$BE$2:$BE$1266,0))</f>
        <v>#N/A</v>
      </c>
      <c r="DB1011" t="e">
        <f>INDEX('Data_Price '!AW$2:AW$1266,MATCH(Data!$DN1011,'Data_Price '!$BE$2:$BE$1266,0))</f>
        <v>#N/A</v>
      </c>
      <c r="DC1011" t="e">
        <f>INDEX('Data_Price '!AX$2:AX$1266,MATCH(Data!$DN1011,'Data_Price '!$BE$2:$BE$1266,0))</f>
        <v>#N/A</v>
      </c>
      <c r="DD1011" t="e">
        <f>INDEX('Data_Price '!AY$2:AY$1266,MATCH(Data!$DN1011,'Data_Price '!$BE$2:$BE$1266,0))</f>
        <v>#N/A</v>
      </c>
      <c r="DE1011" t="e">
        <f>INDEX('Data_Price '!AZ$2:AZ$1266,MATCH(Data!$DN1011,'Data_Price '!$BE$2:$BE$1266,0))</f>
        <v>#N/A</v>
      </c>
      <c r="DF1011" t="e">
        <f>INDEX('Data_Price '!BA$2:BA$1266,MATCH(Data!$DN1011,'Data_Price '!$BE$2:$BE$1266,0))</f>
        <v>#N/A</v>
      </c>
      <c r="DG1011" t="e">
        <f>INDEX('Data_Price '!BB$2:BB$1266,MATCH(Data!$DN1011,'Data_Price '!$BE$2:$BE$1266,0))</f>
        <v>#N/A</v>
      </c>
      <c r="DH1011" t="e">
        <f>INDEX('Data_Price '!BC$2:BC$1266,MATCH(Data!$DN1011,'Data_Price '!$BE$2:$BE$1266,0))</f>
        <v>#N/A</v>
      </c>
      <c r="DI1011" t="e">
        <f>INDEX('Data_Price '!BD$2:BD$1266,MATCH(Data!$DN1011,'Data_Price '!$BE$2:$BE$1266,0))</f>
        <v>#N/A</v>
      </c>
      <c r="DJ1011" s="89" t="e">
        <f ca="1">_xll.Connector("TinyUrl.TinyUrl",DA1011,0)</f>
        <v>#NAME?</v>
      </c>
      <c r="DK1011" s="89" t="e">
        <f ca="1">_xll.Connector("TinyUrl.TinyUrl",DE1011,0)</f>
        <v>#NAME?</v>
      </c>
      <c r="DL1011" s="89" t="e">
        <f ca="1">_xll.Connector("TinyUrl.TinyUrl",DI1011,0)</f>
        <v>#NAME?</v>
      </c>
      <c r="DM1011" s="224" t="str">
        <f t="shared" si="542"/>
        <v>Blaze 94 W</v>
      </c>
      <c r="DN1011" s="89" t="str">
        <f t="shared" si="543"/>
        <v xml:space="preserve"> VölklBlaze 94 W151 Women's</v>
      </c>
      <c r="DO1011" s="227" t="s">
        <v>1124</v>
      </c>
    </row>
    <row r="1012" spans="2:119" ht="15.45" customHeight="1">
      <c r="B1012" s="224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#VALUE!</v>
      </c>
      <c r="F1012" s="43" t="b">
        <f>CL1012&gt;Driver!$F$56</f>
        <v>1</v>
      </c>
      <c r="G1012" s="43" t="b">
        <f>AND(CB1012&gt;Driver!$F$55,CB1012&lt;Driver!$G$55)</f>
        <v>0</v>
      </c>
      <c r="H1012" s="43" t="e">
        <f t="shared" si="510"/>
        <v>#VALUE!</v>
      </c>
      <c r="I1012" s="43">
        <f t="shared" si="511"/>
        <v>0</v>
      </c>
      <c r="J1012" s="43" t="e">
        <f t="array" ref="J1012">NOT(OR(($H$9:$H$1273=TRUE)*($I$9:$I$1273&gt;0)*($BT$9:$BT$1273=BT1012)*($K$9:$K$1273&gt;K1012)))</f>
        <v>#VALUE!</v>
      </c>
      <c r="K1012" s="72">
        <f t="shared" si="512"/>
        <v>0.7098002909233958</v>
      </c>
      <c r="L1012" s="72">
        <f t="shared" si="513"/>
        <v>0.86474579002497776</v>
      </c>
      <c r="M1012" s="72">
        <f t="shared" si="514"/>
        <v>0.55485479182181385</v>
      </c>
      <c r="N1012" s="72">
        <f t="shared" si="515"/>
        <v>0.38732688294441275</v>
      </c>
      <c r="O1012" s="72">
        <f t="shared" si="516"/>
        <v>0.32334860363214013</v>
      </c>
      <c r="P1012" s="72">
        <f t="shared" si="517"/>
        <v>0.9538888888888889</v>
      </c>
      <c r="Q1012" s="72"/>
      <c r="R1012" s="72"/>
      <c r="S1012" s="72">
        <f t="shared" si="518"/>
        <v>0.66843183018779384</v>
      </c>
      <c r="T1012" s="72">
        <f t="shared" si="519"/>
        <v>0.93600127377895304</v>
      </c>
      <c r="U1012" s="72">
        <f t="shared" si="520"/>
        <v>0.99030727563922616</v>
      </c>
      <c r="V1012" s="72">
        <f t="shared" si="521"/>
        <v>0.6731069873925124</v>
      </c>
      <c r="W1012" s="72">
        <f t="shared" si="522"/>
        <v>0.8397216796875</v>
      </c>
      <c r="X1012" s="72">
        <f t="shared" si="523"/>
        <v>0.13525420997502219</v>
      </c>
      <c r="Y1012" s="72">
        <f t="shared" si="524"/>
        <v>0.44514520817818609</v>
      </c>
      <c r="Z1012" s="72">
        <f t="shared" si="525"/>
        <v>0.61267311705558725</v>
      </c>
      <c r="AA1012" s="72">
        <f t="shared" si="526"/>
        <v>0.67665139636785987</v>
      </c>
      <c r="AB1012" s="72">
        <f t="shared" si="527"/>
        <v>4.6111111111111144E-2</v>
      </c>
      <c r="AC1012" s="72"/>
      <c r="AD1012" s="72"/>
      <c r="AE1012" s="72">
        <f t="shared" si="528"/>
        <v>0.3315681698122061</v>
      </c>
      <c r="AF1012" s="72">
        <f t="shared" si="529"/>
        <v>6.3998726221046937E-2</v>
      </c>
      <c r="AG1012" s="72">
        <f t="shared" si="530"/>
        <v>9.6927243607738967E-3</v>
      </c>
      <c r="AH1012" s="72">
        <f t="shared" si="531"/>
        <v>0.3268930126074876</v>
      </c>
      <c r="AI1012" s="72">
        <f t="shared" si="532"/>
        <v>0.16027832031249994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0.11934838497308882</v>
      </c>
      <c r="AL1012" s="72">
        <f>(AX1012-Driver!$K$181)/(Driver!$L$181-Driver!$K$181)</f>
        <v>0.21267311705558722</v>
      </c>
      <c r="AM1012" s="72">
        <f>(AY1012-Driver!$K$182)/(Driver!$L$182-Driver!$K$182)</f>
        <v>0.89065139636785984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33"/>
        <v>2.204585537918871</v>
      </c>
      <c r="AW1012" s="70">
        <f t="shared" si="534"/>
        <v>12.624428302342912</v>
      </c>
      <c r="AX1012" s="70">
        <f t="shared" si="535"/>
        <v>2.9140580535002849</v>
      </c>
      <c r="AY1012" s="70">
        <f>IFERROR(Driver!$K$19/Data!BH1012/Data!BI1012*Data!BK1012*Data!BL1012,"")</f>
        <v>-0.66937658660041199</v>
      </c>
      <c r="AZ1012" s="70">
        <f t="shared" si="536"/>
        <v>10.379746835443038</v>
      </c>
      <c r="BA1012" s="70"/>
      <c r="BB1012" s="70"/>
      <c r="BC1012" s="70">
        <f t="shared" si="537"/>
        <v>9.5607184544133137</v>
      </c>
      <c r="BD1012" s="70">
        <f t="shared" si="538"/>
        <v>4.9068718230526178</v>
      </c>
      <c r="BE1012" s="70">
        <f t="shared" si="539"/>
        <v>9.0469554582224318E-2</v>
      </c>
      <c r="BF1012" s="70">
        <f t="shared" si="540"/>
        <v>8.2569206203297902</v>
      </c>
      <c r="BG1012" s="70">
        <f t="shared" si="541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219</v>
      </c>
      <c r="BS1012" s="8" t="s">
        <v>533</v>
      </c>
      <c r="BT1012" s="9" t="s">
        <v>538</v>
      </c>
      <c r="BU1012" s="10">
        <v>140</v>
      </c>
      <c r="BV1012" s="9" t="s">
        <v>222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305</v>
      </c>
      <c r="CU1012" s="10"/>
      <c r="CV1012" s="10"/>
      <c r="CW1012" s="10"/>
      <c r="CX1012" t="str">
        <f>INDEX('Data_Price '!AS$2:AS$1266,MATCH(Data!$DN1012,'Data_Price '!$BE$2:$BE$1266,0))</f>
        <v>Dynastar M-MENACE 90 Skis 2022</v>
      </c>
      <c r="CY1012" t="str">
        <f>INDEX('Data_Price '!AT$2:AT$1266,MATCH(Data!$DN1012,'Data_Price '!$BE$2:$BE$1266,0))</f>
        <v>Level Nine Sports</v>
      </c>
      <c r="CZ1012">
        <f>INDEX('Data_Price '!AU$2:AU$1266,MATCH(Data!$DN1012,'Data_Price '!$BE$2:$BE$1266,0))</f>
        <v>349.95</v>
      </c>
      <c r="DA1012" t="str">
        <f>INDEX('Data_Price '!AV$2:AV$1266,MATCH(Data!$DN1012,'Data_Price '!$BE$2:$BE$1266,0))</f>
        <v>https://www.google.com/url?url=https://www.levelninesports.com/dynastar-m-menace-90-skis-2022/%3Fsku%3DL9859456&amp;rct=j&amp;q=&amp;esrc=s&amp;sa=U&amp;ved=0ahUKEwjLo5bS0KP2AhWFk2oFHdbhAB0QsDwIbw&amp;usg=AOvVaw1fp5FS_cxKlo-DvcYPlaMB</v>
      </c>
      <c r="DB1012" t="str">
        <f>INDEX('Data_Price '!AW$2:AW$1266,MATCH(Data!$DN1012,'Data_Price '!$BE$2:$BE$1266,0))</f>
        <v>Dynastar M-Menace 90 Open Skis Â· 140 cm</v>
      </c>
      <c r="DC1012" t="str">
        <f>INDEX('Data_Price '!AX$2:AX$1266,MATCH(Data!$DN1012,'Data_Price '!$BE$2:$BE$1266,0))</f>
        <v>Curated</v>
      </c>
      <c r="DD1012">
        <f>INDEX('Data_Price '!AY$2:AY$1266,MATCH(Data!$DN1012,'Data_Price '!$BE$2:$BE$1266,0))</f>
        <v>349.95</v>
      </c>
      <c r="DE1012" t="str">
        <f>INDEX('Data_Price '!AZ$2:AZ$1266,MATCH(Data!$DN1012,'Data_Price '!$BE$2:$BE$1266,0))</f>
        <v>https://www.google.com/url?url=https://www.curated.com/products/5488351/dynastar-m-menace-90-open-skis-140-cm%3Fc_source%3Dgoogle-shopping&amp;rct=j&amp;q=&amp;esrc=s&amp;sa=U&amp;ved=0ahUKEwjLo5bS0KP2AhWFk2oFHdbhAB0QsDwIcw&amp;usg=AOvVaw1wR-h4cFlmmjv_pSkXsK-6</v>
      </c>
      <c r="DF1012" t="str">
        <f>INDEX('Data_Price '!BA$2:BA$1266,MATCH(Data!$DN1012,'Data_Price '!$BE$2:$BE$1266,0))</f>
        <v>Dynastar M-Menace 90 Open Skis Â· 140 cm</v>
      </c>
      <c r="DG1012" t="str">
        <f>INDEX('Data_Price '!BB$2:BB$1266,MATCH(Data!$DN1012,'Data_Price '!$BE$2:$BE$1266,0))</f>
        <v>Level Nine Sports</v>
      </c>
      <c r="DH1012">
        <f>INDEX('Data_Price '!BC$2:BC$1266,MATCH(Data!$DN1012,'Data_Price '!$BE$2:$BE$1266,0))</f>
        <v>349.95</v>
      </c>
      <c r="DI1012" t="str">
        <f>INDEX('Data_Price '!BD$2:BD$1266,MATCH(Data!$DN1012,'Data_Price '!$BE$2:$BE$1266,0))</f>
        <v>https://www.google.com/url?q=https://www.levelninesports.com/dynastar-m-menace-90-skis-2022/&amp;sa=U&amp;ved=0ahUKEwj25b7S0KP2AhXCk2oFHZmbDO4Q2ykIFQ&amp;usg=AOvVaw2df0ClLgrCoQqjqLq8iFcK</v>
      </c>
      <c r="DJ1012" s="89" t="e">
        <f ca="1">_xll.Connector("TinyUrl.TinyUrl",DA1012,0)</f>
        <v>#NAME?</v>
      </c>
      <c r="DK1012" s="89" t="e">
        <f ca="1">_xll.Connector("TinyUrl.TinyUrl",DE1012,0)</f>
        <v>#NAME?</v>
      </c>
      <c r="DL1012" s="89" t="e">
        <f ca="1">_xll.Connector("TinyUrl.TinyUrl",DI1012,0)</f>
        <v>#NAME?</v>
      </c>
      <c r="DM1012" s="224" t="str">
        <f t="shared" si="542"/>
        <v>M-Menace 90</v>
      </c>
      <c r="DN1012" s="89" t="str">
        <f t="shared" si="543"/>
        <v xml:space="preserve"> DynastarM-Menace 90140 Unisex</v>
      </c>
      <c r="DO1012" s="227"/>
    </row>
    <row r="1013" spans="2:119" ht="15.45" customHeight="1">
      <c r="B1013" s="224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#VALUE!</v>
      </c>
      <c r="F1013" s="43" t="b">
        <f>CL1013&gt;Driver!$F$56</f>
        <v>1</v>
      </c>
      <c r="G1013" s="43" t="b">
        <f>AND(CB1013&gt;Driver!$F$55,CB1013&lt;Driver!$G$55)</f>
        <v>0</v>
      </c>
      <c r="H1013" s="43" t="e">
        <f t="shared" si="510"/>
        <v>#VALUE!</v>
      </c>
      <c r="I1013" s="43">
        <f t="shared" si="511"/>
        <v>0</v>
      </c>
      <c r="J1013" s="43" t="e">
        <f t="array" ref="J1013">NOT(OR(($H$9:$H$1273=TRUE)*($I$9:$I$1273&gt;0)*($BT$9:$BT$1273=BT1013)*($K$9:$K$1273&gt;K1013)))</f>
        <v>#VALUE!</v>
      </c>
      <c r="K1013" s="72">
        <f t="shared" si="512"/>
        <v>0.64896823871500031</v>
      </c>
      <c r="L1013" s="72">
        <f t="shared" si="513"/>
        <v>0.8347723793409072</v>
      </c>
      <c r="M1013" s="72">
        <f t="shared" si="514"/>
        <v>0.46316409808909342</v>
      </c>
      <c r="N1013" s="72">
        <f t="shared" si="515"/>
        <v>0.14132675646619863</v>
      </c>
      <c r="O1013" s="72">
        <f t="shared" si="516"/>
        <v>0.26796945936970895</v>
      </c>
      <c r="P1013" s="72">
        <f t="shared" si="517"/>
        <v>0.98019607843137257</v>
      </c>
      <c r="Q1013" s="72"/>
      <c r="R1013" s="72"/>
      <c r="S1013" s="72">
        <f t="shared" si="518"/>
        <v>0.67475322801438253</v>
      </c>
      <c r="T1013" s="72">
        <f t="shared" si="519"/>
        <v>0.92185499633442669</v>
      </c>
      <c r="U1013" s="72">
        <f t="shared" si="520"/>
        <v>0.92860817963322939</v>
      </c>
      <c r="V1013" s="72">
        <f t="shared" si="521"/>
        <v>0.71480196065353452</v>
      </c>
      <c r="W1013" s="72">
        <f t="shared" si="522"/>
        <v>0.77344790510543837</v>
      </c>
      <c r="X1013" s="72">
        <f t="shared" si="523"/>
        <v>0.16522762065909274</v>
      </c>
      <c r="Y1013" s="72">
        <f t="shared" si="524"/>
        <v>0.53683590191090658</v>
      </c>
      <c r="Z1013" s="72">
        <f t="shared" si="525"/>
        <v>0.85867324353380137</v>
      </c>
      <c r="AA1013" s="72">
        <f t="shared" si="526"/>
        <v>0.73203054063029105</v>
      </c>
      <c r="AB1013" s="72">
        <f t="shared" si="527"/>
        <v>1.9803921568627481E-2</v>
      </c>
      <c r="AC1013" s="72"/>
      <c r="AD1013" s="72"/>
      <c r="AE1013" s="72">
        <f t="shared" si="528"/>
        <v>0.32524677198561747</v>
      </c>
      <c r="AF1013" s="72">
        <f t="shared" si="529"/>
        <v>7.8145003665573295E-2</v>
      </c>
      <c r="AG1013" s="72">
        <f t="shared" si="530"/>
        <v>7.139182036677065E-2</v>
      </c>
      <c r="AH1013" s="72">
        <f t="shared" si="531"/>
        <v>0.28519803934646548</v>
      </c>
      <c r="AI1013" s="72">
        <f t="shared" si="532"/>
        <v>0.22655209489456157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0.16997436950391312</v>
      </c>
      <c r="AL1013" s="72">
        <f>(AX1013-Driver!$K$181)/(Driver!$L$181-Driver!$K$181)</f>
        <v>0.45867324353380134</v>
      </c>
      <c r="AM1013" s="72">
        <f>(AY1013-Driver!$K$182)/(Driver!$L$182-Driver!$K$182)</f>
        <v>0.94603054063029102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33"/>
        <v>1.5737349070682403</v>
      </c>
      <c r="AW1013" s="70">
        <f t="shared" si="534"/>
        <v>17.575049696000221</v>
      </c>
      <c r="AX1013" s="70">
        <f t="shared" si="535"/>
        <v>5.128059191804212</v>
      </c>
      <c r="AY1013" s="70">
        <f>IFERROR(Driver!$K$19/Data!BH1013/Data!BI1013*Data!BK1013*Data!BL1013,"")</f>
        <v>-0.33037360600503551</v>
      </c>
      <c r="AZ1013" s="70">
        <f t="shared" si="536"/>
        <v>12.777364110201043</v>
      </c>
      <c r="BA1013" s="70"/>
      <c r="BB1013" s="70"/>
      <c r="BC1013" s="70">
        <f t="shared" si="537"/>
        <v>12.839671452709574</v>
      </c>
      <c r="BD1013" s="70">
        <f t="shared" si="538"/>
        <v>3.6549513349324512</v>
      </c>
      <c r="BE1013" s="70">
        <f t="shared" si="539"/>
        <v>2.8781465000502125E-2</v>
      </c>
      <c r="BF1013" s="70">
        <f t="shared" si="540"/>
        <v>12.966074926396752</v>
      </c>
      <c r="BG1013" s="70">
        <f t="shared" si="541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219</v>
      </c>
      <c r="BS1013" s="8" t="s">
        <v>405</v>
      </c>
      <c r="BT1013" s="9" t="s">
        <v>416</v>
      </c>
      <c r="BU1013" s="10">
        <v>172</v>
      </c>
      <c r="BV1013" s="9" t="s">
        <v>222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303</v>
      </c>
      <c r="CU1013" s="10"/>
      <c r="CV1013" s="10"/>
      <c r="CW1013" s="10"/>
      <c r="CX1013" t="str">
        <f>INDEX('Data_Price '!AS$2:AS$1266,MATCH(Data!$DN1013,'Data_Price '!$BE$2:$BE$1266,0))</f>
        <v>Armada Bdog Edgeless Skis 2022</v>
      </c>
      <c r="CY1013" t="str">
        <f>INDEX('Data_Price '!AT$2:AT$1266,MATCH(Data!$DN1013,'Data_Price '!$BE$2:$BE$1266,0))</f>
        <v>Blue Tomato</v>
      </c>
      <c r="CZ1013">
        <f>INDEX('Data_Price '!AU$2:AU$1266,MATCH(Data!$DN1013,'Data_Price '!$BE$2:$BE$1266,0))</f>
        <v>410.32</v>
      </c>
      <c r="DA1013" t="str">
        <f>INDEX('Data_Price '!AV$2:AV$1266,MATCH(Data!$DN1013,'Data_Price '!$BE$2:$BE$1266,0))</f>
        <v>https://www.google.com/url?url=https://www.blue-tomato.com/en-US/product/--304559222-/%3Fcr%3DUSD%26_%24ja%3Dtsid:46445%26adword%3DGoogle%252FUS%252FPRODUKTERWEITERUNG%252FArmada%252F304559222&amp;rct=j&amp;q=&amp;esrc=s&amp;sa=U&amp;ved=0ahUKEwjcpNrS0KP2AhVpl2oFHaINCPgQsDwIYQ&amp;usg=AOvVaw2QnKOBcn2J5zsw3ooqsD5L</v>
      </c>
      <c r="DB1013" t="str">
        <f>INDEX('Data_Price '!AW$2:AW$1266,MATCH(Data!$DN1013,'Data_Price '!$BE$2:$BE$1266,0))</f>
        <v>Armada Bdog Edgeless Skis 2022</v>
      </c>
      <c r="DC1013" t="str">
        <f>INDEX('Data_Price '!AX$2:AX$1266,MATCH(Data!$DN1013,'Data_Price '!$BE$2:$BE$1266,0))</f>
        <v>Blue Tomato</v>
      </c>
      <c r="DD1013">
        <f>INDEX('Data_Price '!AY$2:AY$1266,MATCH(Data!$DN1013,'Data_Price '!$BE$2:$BE$1266,0))</f>
        <v>410.32</v>
      </c>
      <c r="DE1013" t="str">
        <f>INDEX('Data_Price '!AZ$2:AZ$1266,MATCH(Data!$DN1013,'Data_Price '!$BE$2:$BE$1266,0))</f>
        <v>https://www.google.com/url?q=https://www.blue-tomato.com/en-US/product/--304559222-/%3Fcr%3DUSD%26_%24ja%3Dtsid:46445%26adword%3DGoogle%252FUS%252FPRODUKTERWEITERUNG%252FArmada%252F304559222&amp;sa=U&amp;ved=0ahUKEwjDgJLT0KP2AhUdl2oFHbG_ALAQ2ykIFQ&amp;usg=AOvVaw3AXYgJiJffetIpTFLZMojI</v>
      </c>
      <c r="DF1013" t="str">
        <f>INDEX('Data_Price '!BA$2:BA$1266,MATCH(Data!$DN1013,'Data_Price '!$BE$2:$BE$1266,0))</f>
        <v>Armada Bdog Edgeless Skis 2022</v>
      </c>
      <c r="DG1013" t="str">
        <f>INDEX('Data_Price '!BB$2:BB$1266,MATCH(Data!$DN1013,'Data_Price '!$BE$2:$BE$1266,0))</f>
        <v>Powder7 Ski Shop</v>
      </c>
      <c r="DH1013">
        <f>INDEX('Data_Price '!BC$2:BC$1266,MATCH(Data!$DN1013,'Data_Price '!$BE$2:$BE$1266,0))</f>
        <v>499.95</v>
      </c>
      <c r="DI1013" t="str">
        <f>INDEX('Data_Price '!BD$2:BD$1266,MATCH(Data!$DN1013,'Data_Price '!$BE$2:$BE$1266,0))</f>
        <v>https://www.google.com/url?q=https://www.powder7.com/Armada-Bdog-Edgeless-Skis-172cm-New-Flat-2022/for-sale%3Futm_source%3Dfeed%26utm_medium%3Dfree&amp;sa=U&amp;ved=0ahUKEwjDgJLT0KP2AhUdl2oFHbG_ALAQ2ykIFw&amp;usg=AOvVaw3k3CqEk-IBcCp9oHVgZjtI</v>
      </c>
      <c r="DJ1013" s="89" t="e">
        <f ca="1">_xll.Connector("TinyUrl.TinyUrl",DA1013,0)</f>
        <v>#NAME?</v>
      </c>
      <c r="DK1013" s="89" t="e">
        <f ca="1">_xll.Connector("TinyUrl.TinyUrl",DE1013,0)</f>
        <v>#NAME?</v>
      </c>
      <c r="DL1013" s="89" t="e">
        <f ca="1">_xll.Connector("TinyUrl.TinyUrl",DI1013,0)</f>
        <v>#NAME?</v>
      </c>
      <c r="DM1013" s="224" t="str">
        <f t="shared" si="542"/>
        <v>Bdog Edgeless</v>
      </c>
      <c r="DN1013" s="89" t="str">
        <f t="shared" si="543"/>
        <v xml:space="preserve"> ArmadaBdog Edgeless172 Unisex</v>
      </c>
      <c r="DO1013" s="227" t="s">
        <v>1117</v>
      </c>
    </row>
    <row r="1014" spans="2:119" ht="15.45" customHeight="1">
      <c r="B1014" s="224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#VALUE!</v>
      </c>
      <c r="F1014" s="43" t="b">
        <f>CL1014&gt;Driver!$F$56</f>
        <v>0</v>
      </c>
      <c r="G1014" s="43" t="b">
        <f>AND(CB1014&gt;Driver!$F$55,CB1014&lt;Driver!$G$55)</f>
        <v>0</v>
      </c>
      <c r="H1014" s="43" t="e">
        <f t="shared" si="510"/>
        <v>#VALUE!</v>
      </c>
      <c r="I1014" s="43">
        <f t="shared" si="511"/>
        <v>0</v>
      </c>
      <c r="J1014" s="43" t="e">
        <f t="array" ref="J1014">NOT(OR(($H$9:$H$1273=TRUE)*($I$9:$I$1273&gt;0)*($BT$9:$BT$1273=BT1014)*($K$9:$K$1273&gt;K1014)))</f>
        <v>#VALUE!</v>
      </c>
      <c r="K1014" s="72">
        <f t="shared" si="512"/>
        <v>0.61888693514729431</v>
      </c>
      <c r="L1014" s="72">
        <f t="shared" si="513"/>
        <v>0.91520747723793416</v>
      </c>
      <c r="M1014" s="72">
        <f t="shared" si="514"/>
        <v>0.32256639305665458</v>
      </c>
      <c r="N1014" s="72">
        <f t="shared" si="515"/>
        <v>0.15397457787896029</v>
      </c>
      <c r="O1014" s="72">
        <f t="shared" si="516"/>
        <v>0.32039126795766981</v>
      </c>
      <c r="P1014" s="72">
        <f t="shared" si="517"/>
        <v>0.4933333333333334</v>
      </c>
      <c r="Q1014" s="72"/>
      <c r="R1014" s="72"/>
      <c r="S1014" s="72">
        <f t="shared" si="518"/>
        <v>0.89543298837649898</v>
      </c>
      <c r="T1014" s="72">
        <f t="shared" si="519"/>
        <v>0.97029061520427207</v>
      </c>
      <c r="U1014" s="72">
        <f t="shared" si="520"/>
        <v>0.95020233279047339</v>
      </c>
      <c r="V1014" s="72">
        <f t="shared" si="521"/>
        <v>0.64186547806060268</v>
      </c>
      <c r="W1014" s="72">
        <f t="shared" si="522"/>
        <v>0.96939506283735777</v>
      </c>
      <c r="X1014" s="72">
        <f t="shared" si="523"/>
        <v>8.4792522762065892E-2</v>
      </c>
      <c r="Y1014" s="72">
        <f t="shared" si="524"/>
        <v>0.67743360694334542</v>
      </c>
      <c r="Z1014" s="72">
        <f t="shared" si="525"/>
        <v>0.84602542212103971</v>
      </c>
      <c r="AA1014" s="72">
        <f t="shared" si="526"/>
        <v>0.67960873204233019</v>
      </c>
      <c r="AB1014" s="72">
        <f t="shared" si="527"/>
        <v>0.5066666666666666</v>
      </c>
      <c r="AC1014" s="72"/>
      <c r="AD1014" s="72"/>
      <c r="AE1014" s="72">
        <f t="shared" si="528"/>
        <v>0.10456701162350104</v>
      </c>
      <c r="AF1014" s="72">
        <f t="shared" si="529"/>
        <v>2.9709384795727892E-2</v>
      </c>
      <c r="AG1014" s="72">
        <f t="shared" si="530"/>
        <v>4.9797667209526553E-2</v>
      </c>
      <c r="AH1014" s="72">
        <f t="shared" si="531"/>
        <v>0.35813452193939732</v>
      </c>
      <c r="AI1014" s="72">
        <f t="shared" si="532"/>
        <v>3.0604937162642194E-2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0.65620301028201966</v>
      </c>
      <c r="AL1014" s="72">
        <f>(AX1014-Driver!$K$181)/(Driver!$L$181-Driver!$K$181)</f>
        <v>0.44602542212103963</v>
      </c>
      <c r="AM1014" s="72">
        <f>(AY1014-Driver!$K$182)/(Driver!$L$182-Driver!$K$182)</f>
        <v>0.89360873204233016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33"/>
        <v>6.835911002577669</v>
      </c>
      <c r="AW1014" s="70">
        <f t="shared" si="534"/>
        <v>65.122449189621776</v>
      </c>
      <c r="AX1014" s="70">
        <f t="shared" si="535"/>
        <v>5.0142287990893566</v>
      </c>
      <c r="AY1014" s="70">
        <f>IFERROR(Driver!$K$19/Data!BH1014/Data!BI1014*Data!BK1014*Data!BL1014,"")</f>
        <v>-0.65127328035364807</v>
      </c>
      <c r="AZ1014" s="70">
        <f t="shared" si="536"/>
        <v>60.759493670886073</v>
      </c>
      <c r="BA1014" s="70"/>
      <c r="BB1014" s="70"/>
      <c r="BC1014" s="70">
        <f t="shared" si="537"/>
        <v>127.30779729334415</v>
      </c>
      <c r="BD1014" s="70">
        <f t="shared" si="538"/>
        <v>7.9414177820755363</v>
      </c>
      <c r="BE1014" s="70">
        <f t="shared" si="539"/>
        <v>0.14994933373626149</v>
      </c>
      <c r="BF1014" s="70">
        <f t="shared" si="540"/>
        <v>4.7284116253155766</v>
      </c>
      <c r="BG1014" s="70">
        <f t="shared" si="541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219</v>
      </c>
      <c r="BS1014" s="8" t="s">
        <v>438</v>
      </c>
      <c r="BT1014" s="9" t="s">
        <v>458</v>
      </c>
      <c r="BU1014" s="10">
        <v>180</v>
      </c>
      <c r="BV1014" s="9" t="s">
        <v>222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305</v>
      </c>
      <c r="CU1014" s="10"/>
      <c r="CV1014" s="10"/>
      <c r="CW1014" s="10"/>
      <c r="CX1014" t="str">
        <f>INDEX('Data_Price '!AS$2:AS$1266,MATCH(Data!$DN1014,'Data_Price '!$BE$2:$BE$1266,0))</f>
        <v>Atomic Maverick 95 Ti</v>
      </c>
      <c r="CY1014" t="str">
        <f>INDEX('Data_Price '!AT$2:AT$1266,MATCH(Data!$DN1014,'Data_Price '!$BE$2:$BE$1266,0))</f>
        <v>SkiEssentials.com</v>
      </c>
      <c r="CZ1014">
        <f>INDEX('Data_Price '!AU$2:AU$1266,MATCH(Data!$DN1014,'Data_Price '!$BE$2:$BE$1266,0))</f>
        <v>559.99</v>
      </c>
      <c r="DA1014" t="str">
        <f>INDEX('Data_Price '!AV$2:AV$1266,MATCH(Data!$DN1014,'Data_Price '!$BE$2:$BE$1266,0))</f>
        <v>https://www.google.com/url?url=https://www.skiessentials.com/2022-atomic-maverick-95-ti-skis.html&amp;rct=j&amp;q=&amp;esrc=s&amp;sa=U&amp;ved=0ahUKEwi-667T0KP2AhU_l2oFHYvRBD0QsDwIYw&amp;usg=AOvVaw2MuvMOaEabMjPFJH2_J-Yj</v>
      </c>
      <c r="DB1014" t="str">
        <f>INDEX('Data_Price '!AW$2:AW$1266,MATCH(Data!$DN1014,'Data_Price '!$BE$2:$BE$1266,0))</f>
        <v>Atomic Maverick 95 Ti</v>
      </c>
      <c r="DC1014" t="str">
        <f>INDEX('Data_Price '!AX$2:AX$1266,MATCH(Data!$DN1014,'Data_Price '!$BE$2:$BE$1266,0))</f>
        <v>SkiEssentials.com</v>
      </c>
      <c r="DD1014">
        <f>INDEX('Data_Price '!AY$2:AY$1266,MATCH(Data!$DN1014,'Data_Price '!$BE$2:$BE$1266,0))</f>
        <v>559.99</v>
      </c>
      <c r="DE1014" t="str">
        <f>INDEX('Data_Price '!AZ$2:AZ$1266,MATCH(Data!$DN1014,'Data_Price '!$BE$2:$BE$1266,0))</f>
        <v>https://www.google.com/url?q=https://www.skiessentials.com/2022-atomic-maverick-95-ti-skis.html&amp;sa=U&amp;ved=0ahUKEwjp_ebT0KP2AhVJmWoFHfPNCqEQ2ykIFw&amp;usg=AOvVaw0VjsSPNF3u2hn_QxuAXb36</v>
      </c>
      <c r="DF1014" t="str">
        <f>INDEX('Data_Price '!BA$2:BA$1266,MATCH(Data!$DN1014,'Data_Price '!$BE$2:$BE$1266,0))</f>
        <v>Atomic Maverick 95 Ti</v>
      </c>
      <c r="DG1014" t="str">
        <f>INDEX('Data_Price '!BB$2:BB$1266,MATCH(Data!$DN1014,'Data_Price '!$BE$2:$BE$1266,0))</f>
        <v>Level Nine Sports</v>
      </c>
      <c r="DH1014">
        <f>INDEX('Data_Price '!BC$2:BC$1266,MATCH(Data!$DN1014,'Data_Price '!$BE$2:$BE$1266,0))</f>
        <v>559.99</v>
      </c>
      <c r="DI1014" t="str">
        <f>INDEX('Data_Price '!BD$2:BD$1266,MATCH(Data!$DN1014,'Data_Price '!$BE$2:$BE$1266,0))</f>
        <v>https://www.google.com/url?q=https://www.levelninesports.com/atomic-maverick-95-ti-skis-2022/&amp;sa=U&amp;ved=0ahUKEwjp_ebT0KP2AhVJmWoFHfPNCqEQ2ykIGQ&amp;usg=AOvVaw1JMhNzH6NWgs5f0TcMi7JB</v>
      </c>
      <c r="DJ1014" s="89" t="e">
        <f ca="1">_xll.Connector("TinyUrl.TinyUrl",DA1014,0)</f>
        <v>#NAME?</v>
      </c>
      <c r="DK1014" s="89" t="e">
        <f ca="1">_xll.Connector("TinyUrl.TinyUrl",DE1014,0)</f>
        <v>#NAME?</v>
      </c>
      <c r="DL1014" s="89" t="e">
        <f ca="1">_xll.Connector("TinyUrl.TinyUrl",DI1014,0)</f>
        <v>#NAME?</v>
      </c>
      <c r="DM1014" s="224" t="str">
        <f t="shared" si="542"/>
        <v>Maverick 95 Ti</v>
      </c>
      <c r="DN1014" s="89" t="str">
        <f t="shared" si="543"/>
        <v xml:space="preserve"> AtomicMaverick 95 Ti180 Unisex</v>
      </c>
      <c r="DO1014" s="227" t="s">
        <v>1080</v>
      </c>
    </row>
    <row r="1015" spans="2:119" ht="15.45" customHeight="1">
      <c r="B1015" s="224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#VALUE!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10"/>
        <v>#VALUE!</v>
      </c>
      <c r="I1015" s="43">
        <f t="shared" si="511"/>
        <v>0</v>
      </c>
      <c r="J1015" s="43" t="e">
        <f t="array" ref="J1015">NOT(OR(($H$9:$H$1273=TRUE)*($I$9:$I$1273&gt;0)*($BT$9:$BT$1273=BT1015)*($K$9:$K$1273&gt;K1015)))</f>
        <v>#VALUE!</v>
      </c>
      <c r="K1015" s="72">
        <f t="shared" si="512"/>
        <v>0.4680353863080029</v>
      </c>
      <c r="L1015" s="72">
        <f t="shared" si="513"/>
        <v>0.59798888083152046</v>
      </c>
      <c r="M1015" s="72">
        <f t="shared" si="514"/>
        <v>0.33808189178448533</v>
      </c>
      <c r="N1015" s="72">
        <f t="shared" si="515"/>
        <v>-2.3727312970340808E-2</v>
      </c>
      <c r="O1015" s="72">
        <f t="shared" si="516"/>
        <v>0.26992560270288157</v>
      </c>
      <c r="P1015" s="72">
        <f t="shared" si="517"/>
        <v>0.76804738562091512</v>
      </c>
      <c r="Q1015" s="72"/>
      <c r="R1015" s="72"/>
      <c r="S1015" s="72">
        <f t="shared" si="518"/>
        <v>0.71981357849561767</v>
      </c>
      <c r="T1015" s="72">
        <f t="shared" si="519"/>
        <v>0.99082390173502366</v>
      </c>
      <c r="U1015" s="72">
        <f t="shared" si="520"/>
        <v>0.91578260194142502</v>
      </c>
      <c r="V1015" s="72">
        <f t="shared" si="521"/>
        <v>0.87486274033918743</v>
      </c>
      <c r="W1015" s="72">
        <f t="shared" si="522"/>
        <v>0.97990326192895505</v>
      </c>
      <c r="X1015" s="72">
        <f t="shared" si="523"/>
        <v>0.40201111916847954</v>
      </c>
      <c r="Y1015" s="72">
        <f t="shared" si="524"/>
        <v>0.66191810821551467</v>
      </c>
      <c r="Z1015" s="72">
        <f t="shared" si="525"/>
        <v>1.0237273129703408</v>
      </c>
      <c r="AA1015" s="72">
        <f t="shared" si="526"/>
        <v>0.73007439729711843</v>
      </c>
      <c r="AB1015" s="72">
        <f t="shared" si="527"/>
        <v>0.23195261437908488</v>
      </c>
      <c r="AC1015" s="72"/>
      <c r="AD1015" s="72"/>
      <c r="AE1015" s="72">
        <f t="shared" si="528"/>
        <v>0.28018642150438239</v>
      </c>
      <c r="AF1015" s="72">
        <f t="shared" si="529"/>
        <v>9.1760982649762984E-3</v>
      </c>
      <c r="AG1015" s="72">
        <f t="shared" si="530"/>
        <v>8.4217398058575033E-2</v>
      </c>
      <c r="AH1015" s="72">
        <f t="shared" si="531"/>
        <v>0.12513725966081257</v>
      </c>
      <c r="AI1015" s="72">
        <f t="shared" si="532"/>
        <v>2.009673807104494E-2</v>
      </c>
      <c r="AJ1015" s="72">
        <f>(AV1015-Driver!$K$179)/(Driver!$L$179-Driver!$K$179)</f>
        <v>0.64201111916847953</v>
      </c>
      <c r="AK1015" s="72">
        <f>(AW1015-Driver!$K$180)/(Driver!$L$180-Driver!$K$180)</f>
        <v>0.41968163431648198</v>
      </c>
      <c r="AL1015" s="72">
        <f>(AX1015-Driver!$K$181)/(Driver!$L$181-Driver!$K$181)</f>
        <v>0.62372731297034079</v>
      </c>
      <c r="AM1015" s="72">
        <f>(AY1015-Driver!$K$182)/(Driver!$L$182-Driver!$K$182)</f>
        <v>0.9440743972971184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33"/>
        <v>13.512413512413513</v>
      </c>
      <c r="AW1015" s="70">
        <f t="shared" si="534"/>
        <v>41.993461284224715</v>
      </c>
      <c r="AX1015" s="70">
        <f t="shared" si="535"/>
        <v>6.6135458167330672</v>
      </c>
      <c r="AY1015" s="70">
        <f>IFERROR(Driver!$K$19/Data!BH1015/Data!BI1015*Data!BK1015*Data!BL1015,"")</f>
        <v>-0.34234812148824267</v>
      </c>
      <c r="AZ1015" s="70">
        <f t="shared" si="536"/>
        <v>35.722263588979892</v>
      </c>
      <c r="BA1015" s="70"/>
      <c r="BB1015" s="70"/>
      <c r="BC1015" s="70">
        <f t="shared" si="537"/>
        <v>36.212788501800652</v>
      </c>
      <c r="BD1015" s="70">
        <f t="shared" si="538"/>
        <v>11.38271413194896</v>
      </c>
      <c r="BE1015" s="70">
        <f t="shared" si="539"/>
        <v>1.5958175247399932E-2</v>
      </c>
      <c r="BF1015" s="70">
        <f t="shared" si="540"/>
        <v>31.043815501272221</v>
      </c>
      <c r="BG1015" s="70">
        <f t="shared" si="541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219</v>
      </c>
      <c r="BS1015" s="8" t="s">
        <v>386</v>
      </c>
      <c r="BT1015" s="9" t="s">
        <v>521</v>
      </c>
      <c r="BU1015" s="10">
        <v>184</v>
      </c>
      <c r="BV1015" s="9" t="s">
        <v>222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301</v>
      </c>
      <c r="CU1015" s="9" t="s">
        <v>302</v>
      </c>
      <c r="CV1015" s="10"/>
      <c r="CW1015" s="10"/>
      <c r="CX1015" t="str">
        <f>INDEX('Data_Price '!AS$2:AS$1266,MATCH(Data!$DN1015,'Data_Price '!$BE$2:$BE$1266,0))</f>
        <v>DPS Pagoda 112 RP Light Green Skis 184cm 2022</v>
      </c>
      <c r="CY1015" t="str">
        <f>INDEX('Data_Price '!AT$2:AT$1266,MATCH(Data!$DN1015,'Data_Price '!$BE$2:$BE$1266,0))</f>
        <v>Telemark Pyrenees</v>
      </c>
      <c r="CZ1015">
        <f>INDEX('Data_Price '!AU$2:AU$1266,MATCH(Data!$DN1015,'Data_Price '!$BE$2:$BE$1266,0))</f>
        <v>1028.04</v>
      </c>
      <c r="DA1015" t="str">
        <f>INDEX('Data_Price '!AV$2:AV$1266,MATCH(Data!$DN1015,'Data_Price '!$BE$2:$BE$1266,0))</f>
        <v>https://www.google.com/url?url=https://www.telemark-pyrenees.com/ski/dps-112rp-pagoda-ski-2022%3Fcurrency%3DUSD%26tax%3Dex_vat%26country%3DUS%26var%3D73213&amp;rct=j&amp;q=&amp;esrc=s&amp;sa=U&amp;ved=0ahUKEwiE8LLU0KP2AhWSnGoFHSuZA_AQsDwIngE&amp;usg=AOvVaw12WVPk0iaXe_051GcmcbvZ</v>
      </c>
      <c r="DB1015" t="str">
        <f>INDEX('Data_Price '!AW$2:AW$1266,MATCH(Data!$DN1015,'Data_Price '!$BE$2:$BE$1266,0))</f>
        <v>DPS Pagoda 112 RP Light Green Skis 184cm 2022</v>
      </c>
      <c r="DC1015" t="str">
        <f>INDEX('Data_Price '!AX$2:AX$1266,MATCH(Data!$DN1015,'Data_Price '!$BE$2:$BE$1266,0))</f>
        <v>Telemark Pyrenees</v>
      </c>
      <c r="DD1015">
        <f>INDEX('Data_Price '!AY$2:AY$1266,MATCH(Data!$DN1015,'Data_Price '!$BE$2:$BE$1266,0))</f>
        <v>1028.04</v>
      </c>
      <c r="DE1015" t="str">
        <f>INDEX('Data_Price '!AZ$2:AZ$1266,MATCH(Data!$DN1015,'Data_Price '!$BE$2:$BE$1266,0))</f>
        <v>https://www.google.com/url?q=https://www.telemark-pyrenees.com/ski/dps-112rp-pagoda-ski-2022%3Fcurrency%3DUSD%26tax%3Dex_vat%26country%3DUS%26var%3D73213&amp;sa=U&amp;ved=0ahUKEwiAnOzU0KP2AhVMkmoFHTFMCagQ2ykIFw&amp;usg=AOvVaw0AguWxgTgn_OKb2VaCkhc3</v>
      </c>
      <c r="DF1015" t="str">
        <f>INDEX('Data_Price '!BA$2:BA$1266,MATCH(Data!$DN1015,'Data_Price '!$BE$2:$BE$1266,0))</f>
        <v>DPS Pagoda 112 RP Light Green Skis 184cm 2022</v>
      </c>
      <c r="DG1015" t="str">
        <f>INDEX('Data_Price '!BB$2:BB$1266,MATCH(Data!$DN1015,'Data_Price '!$BE$2:$BE$1266,0))</f>
        <v>REI</v>
      </c>
      <c r="DH1015">
        <f>INDEX('Data_Price '!BC$2:BC$1266,MATCH(Data!$DN1015,'Data_Price '!$BE$2:$BE$1266,0))</f>
        <v>1299</v>
      </c>
      <c r="DI1015" t="str">
        <f>INDEX('Data_Price '!BD$2:BD$1266,MATCH(Data!$DN1015,'Data_Price '!$BE$2:$BE$1266,0))</f>
        <v>https://www.google.com/url?q=https://www.rei.com/product/198418/dps-skis-pagoda-112-rp-skis-20212022%3FCAWELAID%3D120217890012569821&amp;sa=U&amp;ved=0ahUKEwiAnOzU0KP2AhVMkmoFHTFMCagQ2ykIGQ&amp;usg=AOvVaw0nHY6-57RaBLv2JMvn2Db6</v>
      </c>
      <c r="DJ1015" s="89" t="e">
        <f ca="1">_xll.Connector("TinyUrl.TinyUrl",DA1015,0)</f>
        <v>#NAME?</v>
      </c>
      <c r="DK1015" s="89" t="e">
        <f ca="1">_xll.Connector("TinyUrl.TinyUrl",DE1015,0)</f>
        <v>#NAME?</v>
      </c>
      <c r="DL1015" s="89" t="e">
        <f ca="1">_xll.Connector("TinyUrl.TinyUrl",DI1015,0)</f>
        <v>#NAME?</v>
      </c>
      <c r="DM1015" s="224" t="str">
        <f t="shared" si="542"/>
        <v>Pagoda 112 RP</v>
      </c>
      <c r="DN1015" s="89" t="str">
        <f t="shared" si="543"/>
        <v xml:space="preserve"> DPSPagoda 112 RP184 Unisex</v>
      </c>
      <c r="DO1015" s="227" t="s">
        <v>956</v>
      </c>
    </row>
    <row r="1016" spans="2:119" ht="15.45" customHeight="1">
      <c r="B1016" s="224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#VALUE!</v>
      </c>
      <c r="F1016" s="43" t="b">
        <f>CL1016&gt;Driver!$F$56</f>
        <v>0</v>
      </c>
      <c r="G1016" s="43" t="b">
        <f>AND(CB1016&gt;Driver!$F$55,CB1016&lt;Driver!$G$55)</f>
        <v>0</v>
      </c>
      <c r="H1016" s="43" t="e">
        <f t="shared" si="510"/>
        <v>#VALUE!</v>
      </c>
      <c r="I1016" s="43">
        <f t="shared" si="511"/>
        <v>0</v>
      </c>
      <c r="J1016" s="43" t="e">
        <f t="array" ref="J1016">NOT(OR(($H$9:$H$1273=TRUE)*($I$9:$I$1273&gt;0)*($BT$9:$BT$1273=BT1016)*($K$9:$K$1273&gt;K1016)))</f>
        <v>#VALUE!</v>
      </c>
      <c r="K1016" s="72">
        <f t="shared" si="512"/>
        <v>0.79226605080426105</v>
      </c>
      <c r="L1016" s="72">
        <f t="shared" si="513"/>
        <v>0.89343002175489483</v>
      </c>
      <c r="M1016" s="72">
        <f t="shared" si="514"/>
        <v>0.69110207985362715</v>
      </c>
      <c r="N1016" s="72">
        <f t="shared" si="515"/>
        <v>0.54289508632138106</v>
      </c>
      <c r="O1016" s="72">
        <f t="shared" si="516"/>
        <v>0.57474121859897775</v>
      </c>
      <c r="P1016" s="72">
        <f t="shared" si="517"/>
        <v>0.95566993464052286</v>
      </c>
      <c r="Q1016" s="72"/>
      <c r="R1016" s="72"/>
      <c r="S1016" s="72">
        <f t="shared" si="518"/>
        <v>0.73791553946301791</v>
      </c>
      <c r="T1016" s="72">
        <f t="shared" si="519"/>
        <v>0.89755661672542131</v>
      </c>
      <c r="U1016" s="72">
        <f t="shared" si="520"/>
        <v>9.9999999999999978E-2</v>
      </c>
      <c r="V1016" s="72">
        <f t="shared" si="521"/>
        <v>0.60820162296833113</v>
      </c>
      <c r="W1016" s="72">
        <f t="shared" si="522"/>
        <v>0.9525610902255639</v>
      </c>
      <c r="X1016" s="72">
        <f t="shared" si="523"/>
        <v>0.10656997824510514</v>
      </c>
      <c r="Y1016" s="72">
        <f t="shared" si="524"/>
        <v>0.3088979201463728</v>
      </c>
      <c r="Z1016" s="72">
        <f t="shared" si="525"/>
        <v>0.45710491367861888</v>
      </c>
      <c r="AA1016" s="72">
        <f t="shared" si="526"/>
        <v>0.42525878140102225</v>
      </c>
      <c r="AB1016" s="72">
        <f t="shared" si="527"/>
        <v>4.4330065359477089E-2</v>
      </c>
      <c r="AC1016" s="72"/>
      <c r="AD1016" s="72"/>
      <c r="AE1016" s="72">
        <f t="shared" si="528"/>
        <v>0.26208446053698209</v>
      </c>
      <c r="AF1016" s="72">
        <f t="shared" si="529"/>
        <v>0.10244338327457871</v>
      </c>
      <c r="AG1016" s="72">
        <f t="shared" si="530"/>
        <v>0.9</v>
      </c>
      <c r="AH1016" s="72">
        <f t="shared" si="531"/>
        <v>0.39179837703166892</v>
      </c>
      <c r="AI1016" s="72">
        <f t="shared" si="532"/>
        <v>4.7438909774436072E-2</v>
      </c>
      <c r="AJ1016" s="72">
        <f>(AV1016-Driver!$K$179)/(Driver!$L$179-Driver!$K$179)</f>
        <v>0.13343002175489485</v>
      </c>
      <c r="AK1016" s="72">
        <f>(AW1016-Driver!$K$180)/(Driver!$L$180-Driver!$K$180)</f>
        <v>0.17358530869289124</v>
      </c>
      <c r="AL1016" s="72">
        <f>(AX1016-Driver!$K$181)/(Driver!$L$181-Driver!$K$181)</f>
        <v>5.7104913678618856E-2</v>
      </c>
      <c r="AM1016" s="72">
        <f>(AY1016-Driver!$K$182)/(Driver!$L$182-Driver!$K$182)</f>
        <v>0.63925878140102221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33"/>
        <v>2.8083028083028085</v>
      </c>
      <c r="AW1016" s="70">
        <f t="shared" si="534"/>
        <v>17.928156760797474</v>
      </c>
      <c r="AX1016" s="70">
        <f t="shared" si="535"/>
        <v>1.5139442231075697</v>
      </c>
      <c r="AY1016" s="70">
        <f>IFERROR(Driver!$K$19/Data!BH1016/Data!BI1016*Data!BK1016*Data!BL1016,"")</f>
        <v>-2.2082744317814265</v>
      </c>
      <c r="AZ1016" s="70">
        <f t="shared" si="536"/>
        <v>18.622486969471332</v>
      </c>
      <c r="BA1016" s="70"/>
      <c r="BB1016" s="70"/>
      <c r="BC1016" s="70">
        <f t="shared" si="537"/>
        <v>45.602401498382207</v>
      </c>
      <c r="BD1016" s="70">
        <f t="shared" si="538"/>
        <v>1.5045877937164891</v>
      </c>
      <c r="BE1016" s="70">
        <f t="shared" si="539"/>
        <v>1</v>
      </c>
      <c r="BF1016" s="70">
        <f t="shared" si="540"/>
        <v>0.92631569461060281</v>
      </c>
      <c r="BG1016" s="70">
        <f t="shared" si="541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219</v>
      </c>
      <c r="BS1016" s="8" t="s">
        <v>405</v>
      </c>
      <c r="BT1016" s="9" t="s">
        <v>432</v>
      </c>
      <c r="BU1016" s="10">
        <v>162</v>
      </c>
      <c r="BV1016" s="9" t="s">
        <v>390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302</v>
      </c>
      <c r="CU1016" s="9" t="s">
        <v>388</v>
      </c>
      <c r="CV1016" s="10"/>
      <c r="CW1016" s="10"/>
      <c r="CX1016" t="str">
        <f>INDEX('Data_Price '!AS$2:AS$1266,MATCH(Data!$DN1016,'Data_Price '!$BE$2:$BE$1266,0))</f>
        <v>Armada Women's Trace 88 Ski</v>
      </c>
      <c r="CY1016" t="str">
        <f>INDEX('Data_Price '!AT$2:AT$1266,MATCH(Data!$DN1016,'Data_Price '!$BE$2:$BE$1266,0))</f>
        <v>Snowcountry.eu</v>
      </c>
      <c r="CZ1016">
        <f>INDEX('Data_Price '!AU$2:AU$1266,MATCH(Data!$DN1016,'Data_Price '!$BE$2:$BE$1266,0))</f>
        <v>369.93</v>
      </c>
      <c r="DA1016" t="str">
        <f>INDEX('Data_Price '!AV$2:AV$1266,MATCH(Data!$DN1016,'Data_Price '!$BE$2:$BE$1266,0))</f>
        <v>https://www.google.com/url?q=https://www.snowcountry.eu/armada-trace-88-2316.html%3Fartikel_maat%3D65276%26country%3DUS&amp;sa=U&amp;ved=0ahUKEwj4mtLV0KP2AhU9kmoFHdWpAAoQ2ykIGQ&amp;usg=AOvVaw3Cn7MFI95Zh4Mukrp7bkpy</v>
      </c>
      <c r="DB1016" t="str">
        <f>INDEX('Data_Price '!AW$2:AW$1266,MATCH(Data!$DN1016,'Data_Price '!$BE$2:$BE$1266,0))</f>
        <v>Armada Women's Trace 88 Ski</v>
      </c>
      <c r="DC1016" t="str">
        <f>INDEX('Data_Price '!AX$2:AX$1266,MATCH(Data!$DN1016,'Data_Price '!$BE$2:$BE$1266,0))</f>
        <v>! OutdoorXL.com</v>
      </c>
      <c r="DD1016">
        <f>INDEX('Data_Price '!AY$2:AY$1266,MATCH(Data!$DN1016,'Data_Price '!$BE$2:$BE$1266,0))</f>
        <v>484.95</v>
      </c>
      <c r="DE1016" t="str">
        <f>INDEX('Data_Price '!AZ$2:AZ$1266,MATCH(Data!$DN1016,'Data_Price '!$BE$2:$BE$1266,0))</f>
        <v>https://www.google.com/url?q=https://www.outdoorxl.com/armada-trace-88-263263-depr.html%3Fprl%3D92-268x144-82&amp;sa=U&amp;ved=0ahUKEwj4mtLV0KP2AhU9kmoFHdWpAAoQ2ykIGw&amp;usg=AOvVaw3e9yEblf2XwIPF5Aba85fr</v>
      </c>
      <c r="DF1016" t="str">
        <f>INDEX('Data_Price '!BA$2:BA$1266,MATCH(Data!$DN1016,'Data_Price '!$BE$2:$BE$1266,0))</f>
        <v>Armada Women's Trace 88 Ski</v>
      </c>
      <c r="DG1016" t="str">
        <f>INDEX('Data_Price '!BB$2:BB$1266,MATCH(Data!$DN1016,'Data_Price '!$BE$2:$BE$1266,0))</f>
        <v>REI</v>
      </c>
      <c r="DH1016">
        <f>INDEX('Data_Price '!BC$2:BC$1266,MATCH(Data!$DN1016,'Data_Price '!$BE$2:$BE$1266,0))</f>
        <v>599.95000000000005</v>
      </c>
      <c r="DI1016" t="str">
        <f>INDEX('Data_Price '!BD$2:BD$1266,MATCH(Data!$DN1016,'Data_Price '!$BE$2:$BE$1266,0))</f>
        <v>https://www.google.com/url?url=https://www.rei.com/product/195469/armada-trace-88-skis-womens-20212022%3FCAWELAID%3D120217890012628847&amp;rct=j&amp;q=&amp;esrc=s&amp;sa=U&amp;ved=0ahUKEwjy3ZXV0KP2AhXdlWoFHcQSBKMQsDwIRQ&amp;usg=AOvVaw11_eHWkXD4eGTkHzmpG_Z9</v>
      </c>
      <c r="DJ1016" s="89" t="e">
        <f ca="1">_xll.Connector("TinyUrl.TinyUrl",DA1016,0)</f>
        <v>#NAME?</v>
      </c>
      <c r="DK1016" s="89" t="e">
        <f ca="1">_xll.Connector("TinyUrl.TinyUrl",DE1016,0)</f>
        <v>#NAME?</v>
      </c>
      <c r="DL1016" s="89" t="e">
        <f ca="1">_xll.Connector("TinyUrl.TinyUrl",DI1016,0)</f>
        <v>#NAME?</v>
      </c>
      <c r="DM1016" s="224" t="str">
        <f t="shared" si="542"/>
        <v>Trace 88</v>
      </c>
      <c r="DN1016" s="89" t="str">
        <f t="shared" si="543"/>
        <v xml:space="preserve"> ArmadaTrace 88162 Women's</v>
      </c>
      <c r="DO1016" s="227"/>
    </row>
    <row r="1017" spans="2:119" ht="15.45" customHeight="1">
      <c r="B1017" s="224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#VALUE!</v>
      </c>
      <c r="F1017" s="43" t="b">
        <f>CL1017&gt;Driver!$F$56</f>
        <v>0</v>
      </c>
      <c r="G1017" s="43" t="b">
        <f>AND(CB1017&gt;Driver!$F$55,CB1017&lt;Driver!$G$55)</f>
        <v>0</v>
      </c>
      <c r="H1017" s="43" t="e">
        <f t="shared" si="510"/>
        <v>#VALUE!</v>
      </c>
      <c r="I1017" s="43">
        <f t="shared" si="511"/>
        <v>0</v>
      </c>
      <c r="J1017" s="43" t="e">
        <f t="array" ref="J1017">NOT(OR(($H$9:$H$1273=TRUE)*($I$9:$I$1273&gt;0)*($BT$9:$BT$1273=BT1017)*($K$9:$K$1273&gt;K1017)))</f>
        <v>#VALUE!</v>
      </c>
      <c r="K1017" s="72">
        <f t="shared" si="512"/>
        <v>0.63223825672963152</v>
      </c>
      <c r="L1017" s="72">
        <f t="shared" si="513"/>
        <v>0.94531947465957611</v>
      </c>
      <c r="M1017" s="72">
        <f t="shared" si="514"/>
        <v>0.31915703879968682</v>
      </c>
      <c r="N1017" s="72">
        <f t="shared" si="515"/>
        <v>7.2598494909251743E-3</v>
      </c>
      <c r="O1017" s="72">
        <f t="shared" si="516"/>
        <v>0.28551355448983473</v>
      </c>
      <c r="P1017" s="72">
        <f t="shared" si="517"/>
        <v>0.66469771241830067</v>
      </c>
      <c r="Q1017" s="72"/>
      <c r="R1017" s="72"/>
      <c r="S1017" s="72">
        <f t="shared" si="518"/>
        <v>0.80251985846289653</v>
      </c>
      <c r="T1017" s="72">
        <f t="shared" si="519"/>
        <v>0.95550849456406461</v>
      </c>
      <c r="U1017" s="72">
        <f t="shared" si="520"/>
        <v>0.90551824515816959</v>
      </c>
      <c r="V1017" s="72">
        <f t="shared" si="521"/>
        <v>0.63303621769764074</v>
      </c>
      <c r="W1017" s="72">
        <f t="shared" si="522"/>
        <v>0.96829110512129379</v>
      </c>
      <c r="X1017" s="72">
        <f t="shared" si="523"/>
        <v>5.4680525340423836E-2</v>
      </c>
      <c r="Y1017" s="72">
        <f t="shared" si="524"/>
        <v>0.68084296120031318</v>
      </c>
      <c r="Z1017" s="72">
        <f t="shared" si="525"/>
        <v>0.99274015050907483</v>
      </c>
      <c r="AA1017" s="72">
        <f t="shared" si="526"/>
        <v>0.71448644551016527</v>
      </c>
      <c r="AB1017" s="72">
        <f t="shared" si="527"/>
        <v>0.33530228758169928</v>
      </c>
      <c r="AC1017" s="72"/>
      <c r="AD1017" s="72"/>
      <c r="AE1017" s="72">
        <f t="shared" si="528"/>
        <v>0.19748014153710342</v>
      </c>
      <c r="AF1017" s="72">
        <f t="shared" si="529"/>
        <v>4.4491505435935386E-2</v>
      </c>
      <c r="AG1017" s="72">
        <f t="shared" si="530"/>
        <v>9.4481754841830468E-2</v>
      </c>
      <c r="AH1017" s="72">
        <f t="shared" si="531"/>
        <v>0.36696378230235926</v>
      </c>
      <c r="AI1017" s="72">
        <f t="shared" si="532"/>
        <v>3.1708894878706199E-2</v>
      </c>
      <c r="AJ1017" s="72">
        <f>(AV1017-Driver!$K$179)/(Driver!$L$179-Driver!$K$179)</f>
        <v>0.18531947465957616</v>
      </c>
      <c r="AK1017" s="72">
        <f>(AW1017-Driver!$K$180)/(Driver!$L$180-Driver!$K$180)</f>
        <v>0.51217652961318805</v>
      </c>
      <c r="AL1017" s="72">
        <f>(AX1017-Driver!$K$181)/(Driver!$L$181-Driver!$K$181)</f>
        <v>0.5927401505090748</v>
      </c>
      <c r="AM1017" s="72">
        <f>(AY1017-Driver!$K$182)/(Driver!$L$182-Driver!$K$182)</f>
        <v>0.92848644551016524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33"/>
        <v>3.9004205670872336</v>
      </c>
      <c r="AW1017" s="70">
        <f t="shared" si="534"/>
        <v>51.03836602442118</v>
      </c>
      <c r="AX1017" s="70">
        <f t="shared" si="535"/>
        <v>6.334661354581673</v>
      </c>
      <c r="AY1017" s="70">
        <f>IFERROR(Driver!$K$19/Data!BH1017/Data!BI1017*Data!BK1017*Data!BL1017,"")</f>
        <v>-0.43776964140398206</v>
      </c>
      <c r="AZ1017" s="70">
        <f t="shared" si="536"/>
        <v>45.141474311243485</v>
      </c>
      <c r="BA1017" s="70"/>
      <c r="BB1017" s="70"/>
      <c r="BC1017" s="70">
        <f t="shared" si="537"/>
        <v>79.113110885558598</v>
      </c>
      <c r="BD1017" s="70">
        <f t="shared" si="538"/>
        <v>14.5080650913801</v>
      </c>
      <c r="BE1017" s="70">
        <f t="shared" si="539"/>
        <v>0.19462545023027264</v>
      </c>
      <c r="BF1017" s="70">
        <f t="shared" si="540"/>
        <v>3.7312086963836708</v>
      </c>
      <c r="BG1017" s="70">
        <f t="shared" si="541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219</v>
      </c>
      <c r="BS1017" s="8" t="s">
        <v>742</v>
      </c>
      <c r="BT1017" s="9" t="s">
        <v>750</v>
      </c>
      <c r="BU1017" s="10">
        <v>179</v>
      </c>
      <c r="BV1017" s="9" t="s">
        <v>222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305</v>
      </c>
      <c r="CU1017" s="10"/>
      <c r="CV1017" s="10"/>
      <c r="CW1017" s="10"/>
      <c r="CX1017" t="str">
        <f>INDEX('Data_Price '!AS$2:AS$1266,MATCH(Data!$DN1017,'Data_Price '!$BE$2:$BE$1266,0))</f>
        <v>Nordica Enforcer 88 / Santa Ana 93 Ski Skins - 2022 179 cm</v>
      </c>
      <c r="CY1017" t="str">
        <f>INDEX('Data_Price '!AT$2:AT$1266,MATCH(Data!$DN1017,'Data_Price '!$BE$2:$BE$1266,0))</f>
        <v>Arlberg Ski &amp; Surf Shops</v>
      </c>
      <c r="CZ1017">
        <f>INDEX('Data_Price '!AU$2:AU$1266,MATCH(Data!$DN1017,'Data_Price '!$BE$2:$BE$1266,0))</f>
        <v>209.95</v>
      </c>
      <c r="DA1017" t="str">
        <f>INDEX('Data_Price '!AV$2:AV$1266,MATCH(Data!$DN1017,'Data_Price '!$BE$2:$BE$1266,0))</f>
        <v>https://www.google.com/url?url=https://www.arlbergski.com/products/nordica-enforcer-88-santa-ana-93-ski-skins-2022%3Fvariant%3D42292279050464%26currency%3DUSD%26utm_medium%3Dproduct_sync%26utm_source%3Dgoogle%26utm_content%3Dsag_organic%26utm_campaign%3Dsag_organic&amp;rct=j&amp;q=&amp;esrc=s&amp;sa=U&amp;ved=0ahUKEwjC1fPV0KP2AhWIlGoFHf32DCAQ2SkIfg&amp;usg=AOvVaw0yzjOOP5UjA3MK5nXASF6u</v>
      </c>
      <c r="DB1017" t="str">
        <f>INDEX('Data_Price '!AW$2:AW$1266,MATCH(Data!$DN1017,'Data_Price '!$BE$2:$BE$1266,0))</f>
        <v>Nordica Enforcer 88 Skis 2022 179</v>
      </c>
      <c r="DC1017" t="str">
        <f>INDEX('Data_Price '!AX$2:AX$1266,MATCH(Data!$DN1017,'Data_Price '!$BE$2:$BE$1266,0))</f>
        <v>Ski Depot RaceSkis.com</v>
      </c>
      <c r="DD1017">
        <f>INDEX('Data_Price '!AY$2:AY$1266,MATCH(Data!$DN1017,'Data_Price '!$BE$2:$BE$1266,0))</f>
        <v>649.99</v>
      </c>
      <c r="DE1017" t="str">
        <f>INDEX('Data_Price '!AZ$2:AZ$1266,MATCH(Data!$DN1017,'Data_Price '!$BE$2:$BE$1266,0))</f>
        <v>https://www.google.com/url?url=https://ski-depot.com/products/nordica-enforcer-88-skis-2023%3Fvariant%3D39481593135185%26currency%3DUSD%26utm_medium%3Dproduct_sync%26utm_source%3Dgoogle%26utm_content%3Dsag_organic%26utm_campaign%3Dsag_organic&amp;rct=j&amp;q=&amp;esrc=s&amp;sa=U&amp;ved=0ahUKEwjC1fPV0KP2AhWIlGoFHf32DCAQ2SkIdQ&amp;usg=AOvVaw1UkL6pm7corLzSBMg_H5un</v>
      </c>
      <c r="DF1017" t="str">
        <f>INDEX('Data_Price '!BA$2:BA$1266,MATCH(Data!$DN1017,'Data_Price '!$BE$2:$BE$1266,0))</f>
        <v>Nordica Enforcer 88 Skis</v>
      </c>
      <c r="DG1017" t="str">
        <f>INDEX('Data_Price '!BB$2:BB$1266,MATCH(Data!$DN1017,'Data_Price '!$BE$2:$BE$1266,0))</f>
        <v>eBay - anything-technical-limited</v>
      </c>
      <c r="DH1017">
        <f>INDEX('Data_Price '!BC$2:BC$1266,MATCH(Data!$DN1017,'Data_Price '!$BE$2:$BE$1266,0))</f>
        <v>708.88</v>
      </c>
      <c r="DI1017" t="str">
        <f>INDEX('Data_Price '!BD$2:BD$1266,MATCH(Data!$DN1017,'Data_Price '!$BE$2:$BE$1266,0))</f>
        <v>https://www.google.com/url?url=https://www.ebay.com/itm/185278398539%3Fchn%3Dps%26mkevt%3D1%26mkcid%3D28%26var%3D693050376931&amp;rct=j&amp;q=&amp;esrc=s&amp;sa=U&amp;ved=0ahUKEwjC1fPV0KP2AhWIlGoFHf32DCAQ2SkIeA&amp;usg=AOvVaw3Oab-2cKupYduCqLUBzxB3</v>
      </c>
      <c r="DJ1017" s="89" t="e">
        <f ca="1">_xll.Connector("TinyUrl.TinyUrl",DA1017,0)</f>
        <v>#NAME?</v>
      </c>
      <c r="DK1017" s="89" t="e">
        <f ca="1">_xll.Connector("TinyUrl.TinyUrl",DE1017,0)</f>
        <v>#NAME?</v>
      </c>
      <c r="DL1017" s="89" t="e">
        <f ca="1">_xll.Connector("TinyUrl.TinyUrl",DI1017,0)</f>
        <v>#NAME?</v>
      </c>
      <c r="DM1017" s="224" t="str">
        <f t="shared" si="542"/>
        <v>Enforcer 88</v>
      </c>
      <c r="DN1017" s="89" t="str">
        <f t="shared" si="543"/>
        <v xml:space="preserve"> NordicaEnforcer 88179 Unisex</v>
      </c>
      <c r="DO1017" s="227"/>
    </row>
    <row r="1018" spans="2:119" ht="15.45" customHeight="1">
      <c r="B1018" s="224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#VALUE!</v>
      </c>
      <c r="F1018" s="43" t="b">
        <f>CL1018&gt;Driver!$F$56</f>
        <v>0</v>
      </c>
      <c r="G1018" s="43" t="b">
        <f>AND(CB1018&gt;Driver!$F$55,CB1018&lt;Driver!$G$55)</f>
        <v>0</v>
      </c>
      <c r="H1018" s="43" t="e">
        <f t="shared" si="510"/>
        <v>#VALUE!</v>
      </c>
      <c r="I1018" s="43">
        <f t="shared" si="511"/>
        <v>0</v>
      </c>
      <c r="J1018" s="43" t="e">
        <f t="array" ref="J1018">NOT(OR(($H$9:$H$1273=TRUE)*($I$9:$I$1273&gt;0)*($BT$9:$BT$1273=BT1018)*($K$9:$K$1273&gt;K1018)))</f>
        <v>#VALUE!</v>
      </c>
      <c r="K1018" s="72">
        <f t="shared" si="512"/>
        <v>0.69940061368960882</v>
      </c>
      <c r="L1018" s="72">
        <f t="shared" si="513"/>
        <v>0.8486310530980582</v>
      </c>
      <c r="M1018" s="72">
        <f t="shared" si="514"/>
        <v>0.55017017428115955</v>
      </c>
      <c r="N1018" s="72">
        <f t="shared" si="515"/>
        <v>0.39048883829760328</v>
      </c>
      <c r="O1018" s="72">
        <f t="shared" si="516"/>
        <v>0.3010674361798622</v>
      </c>
      <c r="P1018" s="72">
        <f t="shared" si="517"/>
        <v>0.95895424836601306</v>
      </c>
      <c r="Q1018" s="72"/>
      <c r="R1018" s="72"/>
      <c r="S1018" s="72">
        <f t="shared" si="518"/>
        <v>0.66795699983975276</v>
      </c>
      <c r="T1018" s="72">
        <f t="shared" si="519"/>
        <v>0.94911737812498453</v>
      </c>
      <c r="U1018" s="72">
        <f t="shared" si="520"/>
        <v>0.95746909444803319</v>
      </c>
      <c r="V1018" s="72">
        <f t="shared" si="521"/>
        <v>0.70775677437013085</v>
      </c>
      <c r="W1018" s="72">
        <f t="shared" si="522"/>
        <v>0.94292307692307697</v>
      </c>
      <c r="X1018" s="72">
        <f t="shared" si="523"/>
        <v>0.1513689469019418</v>
      </c>
      <c r="Y1018" s="72">
        <f t="shared" si="524"/>
        <v>0.4498298257188405</v>
      </c>
      <c r="Z1018" s="72">
        <f t="shared" si="525"/>
        <v>0.60951116170239672</v>
      </c>
      <c r="AA1018" s="72">
        <f t="shared" si="526"/>
        <v>0.6989325638201378</v>
      </c>
      <c r="AB1018" s="72">
        <f t="shared" si="527"/>
        <v>4.1045751633986965E-2</v>
      </c>
      <c r="AC1018" s="72"/>
      <c r="AD1018" s="72"/>
      <c r="AE1018" s="72">
        <f t="shared" si="528"/>
        <v>0.33204300016024729</v>
      </c>
      <c r="AF1018" s="72">
        <f t="shared" si="529"/>
        <v>5.0882621875015438E-2</v>
      </c>
      <c r="AG1018" s="72">
        <f t="shared" si="530"/>
        <v>4.2530905551966841E-2</v>
      </c>
      <c r="AH1018" s="72">
        <f t="shared" si="531"/>
        <v>0.29224322562986915</v>
      </c>
      <c r="AI1018" s="72">
        <f t="shared" si="532"/>
        <v>5.7076923076923067E-2</v>
      </c>
      <c r="AJ1018" s="72">
        <f>(AV1018-Driver!$K$179)/(Driver!$L$179-Driver!$K$179)</f>
        <v>8.8631053098058174E-2</v>
      </c>
      <c r="AK1018" s="72">
        <f>(AW1018-Driver!$K$180)/(Driver!$L$180-Driver!$K$180)</f>
        <v>0.12517311322232272</v>
      </c>
      <c r="AL1018" s="72">
        <f>(AX1018-Driver!$K$181)/(Driver!$L$181-Driver!$K$181)</f>
        <v>0.20951116170239675</v>
      </c>
      <c r="AM1018" s="72">
        <f>(AY1018-Driver!$K$182)/(Driver!$L$182-Driver!$K$182)</f>
        <v>0.91293256382013777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33"/>
        <v>1.8654185320851988</v>
      </c>
      <c r="AW1018" s="70">
        <f t="shared" si="534"/>
        <v>13.194017704902386</v>
      </c>
      <c r="AX1018" s="70">
        <f t="shared" si="535"/>
        <v>2.8856004553215708</v>
      </c>
      <c r="AY1018" s="70">
        <f>IFERROR(Driver!$K$19/Data!BH1018/Data!BI1018*Data!BK1018*Data!BL1018,"")</f>
        <v>-0.53298260149885646</v>
      </c>
      <c r="AZ1018" s="70">
        <f t="shared" si="536"/>
        <v>10.841399851079672</v>
      </c>
      <c r="BA1018" s="70"/>
      <c r="BB1018" s="70"/>
      <c r="BC1018" s="70">
        <f t="shared" si="537"/>
        <v>9.314420651917338</v>
      </c>
      <c r="BD1018" s="70">
        <f t="shared" si="538"/>
        <v>6.0676238173147095</v>
      </c>
      <c r="BE1018" s="70">
        <f t="shared" si="539"/>
        <v>0.1426838683871906</v>
      </c>
      <c r="BF1018" s="70">
        <f t="shared" si="540"/>
        <v>12.17037063092118</v>
      </c>
      <c r="BG1018" s="70">
        <f t="shared" si="541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219</v>
      </c>
      <c r="BS1018" s="8" t="s">
        <v>659</v>
      </c>
      <c r="BT1018" s="9" t="s">
        <v>666</v>
      </c>
      <c r="BU1018" s="10">
        <v>155</v>
      </c>
      <c r="BV1018" s="9" t="s">
        <v>390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305</v>
      </c>
      <c r="CU1018" s="9" t="s">
        <v>302</v>
      </c>
      <c r="CV1018" s="10"/>
      <c r="CW1018" s="10"/>
      <c r="CX1018" t="str">
        <f>INDEX('Data_Price '!AS$2:AS$1266,MATCH(Data!$DN1018,'Data_Price '!$BE$2:$BE$1266,0))</f>
        <v>Icelantic Riveter 85 Skis - Women's 2022 155cm</v>
      </c>
      <c r="CY1018" t="str">
        <f>INDEX('Data_Price '!AT$2:AT$1266,MATCH(Data!$DN1018,'Data_Price '!$BE$2:$BE$1266,0))</f>
        <v>Glacier Ski Shop</v>
      </c>
      <c r="CZ1018">
        <f>INDEX('Data_Price '!AU$2:AU$1266,MATCH(Data!$DN1018,'Data_Price '!$BE$2:$BE$1266,0))</f>
        <v>559</v>
      </c>
      <c r="DA1018" t="str">
        <f>INDEX('Data_Price '!AV$2:AV$1266,MATCH(Data!$DN1018,'Data_Price '!$BE$2:$BE$1266,0))</f>
        <v>https://www.google.com/aclk?sa=L&amp;ai=DChcSEwj7t9jW0KP2AhUXF9QBHeSWAY8YABANGgJvYQ&amp;sig=AOD64_1Lq9Z819PKU3sjImUjD-Hmw9g8-Q&amp;ctype=5&amp;ved=0ahUKEwiuxtPW0KP2AhXVgGoFHXdZAu4Q2CkIZA&amp;adurl=</v>
      </c>
      <c r="DB1018" t="str">
        <f>INDEX('Data_Price '!AW$2:AW$1266,MATCH(Data!$DN1018,'Data_Price '!$BE$2:$BE$1266,0))</f>
        <v>Icelantic Riveter 85 Skis Women's Â· 2022 Â· 155 cm</v>
      </c>
      <c r="DC1018" t="str">
        <f>INDEX('Data_Price '!AX$2:AX$1266,MATCH(Data!$DN1018,'Data_Price '!$BE$2:$BE$1266,0))</f>
        <v>Ski World</v>
      </c>
      <c r="DD1018">
        <f>INDEX('Data_Price '!AY$2:AY$1266,MATCH(Data!$DN1018,'Data_Price '!$BE$2:$BE$1266,0))</f>
        <v>599</v>
      </c>
      <c r="DE1018" t="str">
        <f>INDEX('Data_Price '!AZ$2:AZ$1266,MATCH(Data!$DN1018,'Data_Price '!$BE$2:$BE$1266,0))</f>
        <v>https://www.google.com/url?q=https://www.skiworldinc.com/icelantic-21-22-riveter-85.html%3Fdfw_tracker%3D130438-68261284&amp;sa=U&amp;ved=0ahUKEwjGwv_W0KP2AhUammoFHa22CqMQ2ykIGg&amp;usg=AOvVaw2A09oxCZW6gj7ZbAwN_bJb</v>
      </c>
      <c r="DF1018" t="str">
        <f>INDEX('Data_Price '!BA$2:BA$1266,MATCH(Data!$DN1018,'Data_Price '!$BE$2:$BE$1266,0))</f>
        <v>Icelantic Riveter 85 Skis Women's Â· 2022 Â· 155 cm</v>
      </c>
      <c r="DG1018" t="str">
        <f>INDEX('Data_Price '!BB$2:BB$1266,MATCH(Data!$DN1018,'Data_Price '!$BE$2:$BE$1266,0))</f>
        <v>Powder7 Ski Shop</v>
      </c>
      <c r="DH1018">
        <f>INDEX('Data_Price '!BC$2:BC$1266,MATCH(Data!$DN1018,'Data_Price '!$BE$2:$BE$1266,0))</f>
        <v>629</v>
      </c>
      <c r="DI1018" t="str">
        <f>INDEX('Data_Price '!BD$2:BD$1266,MATCH(Data!$DN1018,'Data_Price '!$BE$2:$BE$1266,0))</f>
        <v>https://www.google.com/url?url=https://www.powder7.com/Icelantic-Riveter-85-Skis-155cm-New-Flat-2022/for-sale%3Futm_source%3Dfeed%26utm_medium%3Dfree&amp;rct=j&amp;q=&amp;esrc=s&amp;sa=U&amp;ved=0ahUKEwiuxtPW0KP2AhXVgGoFHXdZAu4QsDwIYA&amp;usg=AOvVaw2FYsXyNL3pSlwGTsJashu2</v>
      </c>
      <c r="DJ1018" s="89" t="e">
        <f ca="1">_xll.Connector("TinyUrl.TinyUrl",DA1018,0)</f>
        <v>#NAME?</v>
      </c>
      <c r="DK1018" s="89" t="e">
        <f ca="1">_xll.Connector("TinyUrl.TinyUrl",DE1018,0)</f>
        <v>#NAME?</v>
      </c>
      <c r="DL1018" s="89" t="e">
        <f ca="1">_xll.Connector("TinyUrl.TinyUrl",DI1018,0)</f>
        <v>#NAME?</v>
      </c>
      <c r="DM1018" s="224" t="str">
        <f t="shared" si="542"/>
        <v>Riveter 85</v>
      </c>
      <c r="DN1018" s="89" t="str">
        <f t="shared" si="543"/>
        <v xml:space="preserve"> IcelanticRiveter 85155 Women's</v>
      </c>
      <c r="DO1018" s="227" t="s">
        <v>1132</v>
      </c>
    </row>
    <row r="1019" spans="2:119" ht="15.45" customHeight="1">
      <c r="B1019" s="224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#VALUE!</v>
      </c>
      <c r="F1019" s="43" t="b">
        <f>CL1019&gt;Driver!$F$56</f>
        <v>1</v>
      </c>
      <c r="G1019" s="43" t="b">
        <f>AND(CB1019&gt;Driver!$F$55,CB1019&lt;Driver!$G$55)</f>
        <v>0</v>
      </c>
      <c r="H1019" s="43" t="e">
        <f t="shared" si="510"/>
        <v>#VALUE!</v>
      </c>
      <c r="I1019" s="43">
        <f t="shared" si="511"/>
        <v>0</v>
      </c>
      <c r="J1019" s="43" t="e">
        <f t="array" ref="J1019">NOT(OR(($H$9:$H$1273=TRUE)*($I$9:$I$1273&gt;0)*($BT$9:$BT$1273=BT1019)*($K$9:$K$1273&gt;K1019)))</f>
        <v>#VALUE!</v>
      </c>
      <c r="K1019" s="72">
        <f t="shared" si="512"/>
        <v>0.68811778656491851</v>
      </c>
      <c r="L1019" s="72">
        <f t="shared" si="513"/>
        <v>0.86877447425670773</v>
      </c>
      <c r="M1019" s="72">
        <f t="shared" si="514"/>
        <v>0.50746109887312918</v>
      </c>
      <c r="N1019" s="72">
        <f t="shared" si="515"/>
        <v>0.2943653955606147</v>
      </c>
      <c r="O1019" s="72">
        <f t="shared" si="516"/>
        <v>0.30860613635289069</v>
      </c>
      <c r="P1019" s="72">
        <f t="shared" si="517"/>
        <v>0.91941176470588237</v>
      </c>
      <c r="Q1019" s="72"/>
      <c r="R1019" s="72"/>
      <c r="S1019" s="72">
        <f t="shared" si="518"/>
        <v>0.66413724019855747</v>
      </c>
      <c r="T1019" s="72">
        <f t="shared" si="519"/>
        <v>0.94792788665131611</v>
      </c>
      <c r="U1019" s="72">
        <f t="shared" si="520"/>
        <v>0.96482666897727543</v>
      </c>
      <c r="V1019" s="72">
        <f t="shared" si="521"/>
        <v>0.67099936865376786</v>
      </c>
      <c r="W1019" s="72">
        <f t="shared" si="522"/>
        <v>0.89267830045523522</v>
      </c>
      <c r="X1019" s="72">
        <f t="shared" si="523"/>
        <v>0.13122552574329224</v>
      </c>
      <c r="Y1019" s="72">
        <f t="shared" si="524"/>
        <v>0.49253890112687077</v>
      </c>
      <c r="Z1019" s="72">
        <f t="shared" si="525"/>
        <v>0.7056346044393853</v>
      </c>
      <c r="AA1019" s="72">
        <f t="shared" si="526"/>
        <v>0.69139386364710931</v>
      </c>
      <c r="AB1019" s="72">
        <f t="shared" si="527"/>
        <v>8.0588235294117683E-2</v>
      </c>
      <c r="AC1019" s="72"/>
      <c r="AD1019" s="72"/>
      <c r="AE1019" s="72">
        <f t="shared" si="528"/>
        <v>0.33586275980144248</v>
      </c>
      <c r="AF1019" s="72">
        <f t="shared" si="529"/>
        <v>5.2072113348683884E-2</v>
      </c>
      <c r="AG1019" s="72">
        <f t="shared" si="530"/>
        <v>3.5173331022724616E-2</v>
      </c>
      <c r="AH1019" s="72">
        <f t="shared" si="531"/>
        <v>0.32900063134623214</v>
      </c>
      <c r="AI1019" s="72">
        <f t="shared" si="532"/>
        <v>0.10732169954476477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9.6694110175019526E-2</v>
      </c>
      <c r="AL1019" s="72">
        <f>(AX1019-Driver!$K$181)/(Driver!$L$181-Driver!$K$181)</f>
        <v>0.30563460443938534</v>
      </c>
      <c r="AM1019" s="72">
        <f>(AY1019-Driver!$K$182)/(Driver!$L$182-Driver!$K$182)</f>
        <v>0.90539386364710928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33"/>
        <v>2.2893772893772892</v>
      </c>
      <c r="AW1019" s="70">
        <f t="shared" si="534"/>
        <v>10.409108669302931</v>
      </c>
      <c r="AX1019" s="70">
        <f t="shared" si="535"/>
        <v>3.7507114399544679</v>
      </c>
      <c r="AY1019" s="70">
        <f>IFERROR(Driver!$K$19/Data!BH1019/Data!BI1019*Data!BK1019*Data!BL1019,"")</f>
        <v>-0.57913069321296529</v>
      </c>
      <c r="AZ1019" s="70">
        <f t="shared" si="536"/>
        <v>7.2375279225614291</v>
      </c>
      <c r="BA1019" s="70"/>
      <c r="BB1019" s="70"/>
      <c r="BC1019" s="70">
        <f t="shared" si="537"/>
        <v>7.3330847714911869</v>
      </c>
      <c r="BD1019" s="70">
        <f t="shared" si="538"/>
        <v>5.9623559295492266</v>
      </c>
      <c r="BE1019" s="70">
        <f t="shared" si="539"/>
        <v>6.4993493373705649E-2</v>
      </c>
      <c r="BF1019" s="70">
        <f t="shared" si="540"/>
        <v>8.0188798906482432</v>
      </c>
      <c r="BG1019" s="70">
        <f t="shared" si="541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219</v>
      </c>
      <c r="BS1019" s="8" t="s">
        <v>771</v>
      </c>
      <c r="BT1019" s="9" t="s">
        <v>774</v>
      </c>
      <c r="BU1019" s="10">
        <v>140</v>
      </c>
      <c r="BV1019" s="9" t="s">
        <v>390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305</v>
      </c>
      <c r="CU1019" s="10"/>
      <c r="CV1019" s="10"/>
      <c r="CW1019" s="10"/>
      <c r="CX1019" t="str">
        <f>INDEX('Data_Price '!AS$2:AS$1266,MATCH(Data!$DN1019,'Data_Price '!$BE$2:$BE$1266,0))</f>
        <v>Rossignol Blackops W Dreamer XP/XP W10GW 140cm</v>
      </c>
      <c r="CY1019" t="str">
        <f>INDEX('Data_Price '!AT$2:AT$1266,MATCH(Data!$DN1019,'Data_Price '!$BE$2:$BE$1266,0))</f>
        <v>Sundance Ski and Board Shop</v>
      </c>
      <c r="CZ1019">
        <f>INDEX('Data_Price '!AU$2:AU$1266,MATCH(Data!$DN1019,'Data_Price '!$BE$2:$BE$1266,0))</f>
        <v>339.28</v>
      </c>
      <c r="DA1019" t="str">
        <f>INDEX('Data_Price '!AV$2:AV$1266,MATCH(Data!$DN1019,'Data_Price '!$BE$2:$BE$1266,0))</f>
        <v>https://www.google.com/url?url=https://sundanceskishop.com/products/rossignol-blackops-w-dreamer-xp-xp-w10gw%3Fvariant%3D31932166766690%26currency%3DCAD%26utm_medium%3Dproduct_sync%26utm_source%3Dgoogle%26utm_content%3Dsag_organic%26utm_campaign%3Dsag_organic&amp;rct=j&amp;q=&amp;esrc=s&amp;sa=U&amp;ved=0ahUKEwjewZzX0KP2AhWekWoFHaDGDVQQ2SkIeQ&amp;usg=AOvVaw3VoHgZqBv2R0d3m0lOZO92</v>
      </c>
      <c r="DB1019" t="str">
        <f>INDEX('Data_Price '!AW$2:AW$1266,MATCH(Data!$DN1019,'Data_Price '!$BE$2:$BE$1266,0))</f>
        <v>Rossignol Teen's Skis Blackops W Dreamer (xpress)</v>
      </c>
      <c r="DC1019" t="str">
        <f>INDEX('Data_Price '!AX$2:AX$1266,MATCH(Data!$DN1019,'Data_Price '!$BE$2:$BE$1266,0))</f>
        <v>Spoke-N-Sport</v>
      </c>
      <c r="DD1019">
        <f>INDEX('Data_Price '!AY$2:AY$1266,MATCH(Data!$DN1019,'Data_Price '!$BE$2:$BE$1266,0))</f>
        <v>359.99</v>
      </c>
      <c r="DE1019" t="str">
        <f>INDEX('Data_Price '!AZ$2:AZ$1266,MATCH(Data!$DN1019,'Data_Price '!$BE$2:$BE$1266,0))</f>
        <v>https://www.google.com/url?q=https://www.spoke-n-sport.com/product/rossignol-teens-skis-blackops-w-dreamer-xpress-382605-1.htm%3Fvariations%3D502134%3Futm_source%3Dgoogle%2520shopping%26utm_medium%3Dorganic&amp;sa=U&amp;ved=0ahUKEwjKv87X0KP2AhVMmWoFHRXMBtQQ2ykIIA&amp;usg=AOvVaw30-sYF5hkwvjIyqHJ2WNSB</v>
      </c>
      <c r="DF1019" t="str">
        <f>INDEX('Data_Price '!BA$2:BA$1266,MATCH(Data!$DN1019,'Data_Price '!$BE$2:$BE$1266,0))</f>
        <v>Rossignol Teen's Skis Blackops W Dreamer (xpress)</v>
      </c>
      <c r="DG1019" t="str">
        <f>INDEX('Data_Price '!BB$2:BB$1266,MATCH(Data!$DN1019,'Data_Price '!$BE$2:$BE$1266,0))</f>
        <v>SkiEssentials.com</v>
      </c>
      <c r="DH1019">
        <f>INDEX('Data_Price '!BC$2:BC$1266,MATCH(Data!$DN1019,'Data_Price '!$BE$2:$BE$1266,0))</f>
        <v>424.95</v>
      </c>
      <c r="DI1019" t="str">
        <f>INDEX('Data_Price '!BD$2:BD$1266,MATCH(Data!$DN1019,'Data_Price '!$BE$2:$BE$1266,0))</f>
        <v>https://www.google.com/url?q=https://www.skiessentials.com/2022-rossignol-black-ops-dreamer-women-s-skis-w-xpress-w-10-gw-bindings.html%23size%3D22403&amp;sa=U&amp;ved=0ahUKEwjKv87X0KP2AhVMmWoFHRXMBtQQ2ykIHg&amp;usg=AOvVaw39rAu2dMmZToLojhAgJdC9</v>
      </c>
      <c r="DJ1019" s="89" t="e">
        <f ca="1">_xll.Connector("TinyUrl.TinyUrl",DA1019,0)</f>
        <v>#NAME?</v>
      </c>
      <c r="DK1019" s="89" t="e">
        <f ca="1">_xll.Connector("TinyUrl.TinyUrl",DE1019,0)</f>
        <v>#NAME?</v>
      </c>
      <c r="DL1019" s="89" t="e">
        <f ca="1">_xll.Connector("TinyUrl.TinyUrl",DI1019,0)</f>
        <v>#NAME?</v>
      </c>
      <c r="DM1019" s="224" t="str">
        <f t="shared" si="542"/>
        <v>Blackops Dreamer W</v>
      </c>
      <c r="DN1019" s="89" t="str">
        <f t="shared" si="543"/>
        <v xml:space="preserve"> RossignolBlackops Dreamer W140 Women's</v>
      </c>
      <c r="DO1019" s="227"/>
    </row>
    <row r="1020" spans="2:119" ht="15.45" customHeight="1">
      <c r="B1020" s="224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#VALUE!</v>
      </c>
      <c r="F1020" s="43" t="b">
        <f>CL1020&gt;Driver!$F$56</f>
        <v>0</v>
      </c>
      <c r="G1020" s="43" t="b">
        <f>AND(CB1020&gt;Driver!$F$55,CB1020&lt;Driver!$G$55)</f>
        <v>0</v>
      </c>
      <c r="H1020" s="43" t="e">
        <f t="shared" si="510"/>
        <v>#VALUE!</v>
      </c>
      <c r="I1020" s="43">
        <f t="shared" si="511"/>
        <v>0</v>
      </c>
      <c r="J1020" s="43" t="e">
        <f t="array" ref="J1020">NOT(OR(($H$9:$H$1273=TRUE)*($I$9:$I$1273&gt;0)*($BT$9:$BT$1273=BT1020)*($K$9:$K$1273&gt;K1020)))</f>
        <v>#VALUE!</v>
      </c>
      <c r="K1020" s="72">
        <f t="shared" si="512"/>
        <v>0.65740609474114164</v>
      </c>
      <c r="L1020" s="72">
        <f t="shared" si="513"/>
        <v>0.81511240029006526</v>
      </c>
      <c r="M1020" s="72">
        <f t="shared" si="514"/>
        <v>0.49969978919221802</v>
      </c>
      <c r="N1020" s="72">
        <f t="shared" si="515"/>
        <v>0.27033453487636749</v>
      </c>
      <c r="O1020" s="72">
        <f t="shared" si="516"/>
        <v>0.27103607453035194</v>
      </c>
      <c r="P1020" s="72">
        <f t="shared" si="517"/>
        <v>0.95772875816993464</v>
      </c>
      <c r="Q1020" s="72"/>
      <c r="R1020" s="72"/>
      <c r="S1020" s="72">
        <f t="shared" si="518"/>
        <v>0.67268835440727903</v>
      </c>
      <c r="T1020" s="72">
        <f t="shared" si="519"/>
        <v>0.83216035818650635</v>
      </c>
      <c r="U1020" s="72">
        <f t="shared" si="520"/>
        <v>9.9999999999999978E-2</v>
      </c>
      <c r="V1020" s="72">
        <f t="shared" si="521"/>
        <v>0.60335650835447696</v>
      </c>
      <c r="W1020" s="72">
        <f t="shared" si="522"/>
        <v>0.9756210828362154</v>
      </c>
      <c r="X1020" s="72">
        <f t="shared" si="523"/>
        <v>0.18488759970993474</v>
      </c>
      <c r="Y1020" s="72">
        <f t="shared" si="524"/>
        <v>0.50030021080778198</v>
      </c>
      <c r="Z1020" s="72">
        <f t="shared" si="525"/>
        <v>0.72966546512363251</v>
      </c>
      <c r="AA1020" s="72">
        <f t="shared" si="526"/>
        <v>0.72896392546964806</v>
      </c>
      <c r="AB1020" s="72">
        <f t="shared" si="527"/>
        <v>4.2271241830065392E-2</v>
      </c>
      <c r="AC1020" s="72"/>
      <c r="AD1020" s="72"/>
      <c r="AE1020" s="72">
        <f t="shared" si="528"/>
        <v>0.32731164559272091</v>
      </c>
      <c r="AF1020" s="72">
        <f t="shared" si="529"/>
        <v>0.16783964181349367</v>
      </c>
      <c r="AG1020" s="72">
        <f t="shared" si="530"/>
        <v>0.9</v>
      </c>
      <c r="AH1020" s="72">
        <f t="shared" si="531"/>
        <v>0.39664349164552304</v>
      </c>
      <c r="AI1020" s="72">
        <f t="shared" si="532"/>
        <v>2.4378917163784646E-2</v>
      </c>
      <c r="AJ1020" s="72">
        <f>(AV1020-Driver!$K$179)/(Driver!$L$179-Driver!$K$179)</f>
        <v>5.5112400290065255E-2</v>
      </c>
      <c r="AK1020" s="72">
        <f>(AW1020-Driver!$K$180)/(Driver!$L$180-Driver!$K$180)</f>
        <v>0.13696938112529222</v>
      </c>
      <c r="AL1020" s="72">
        <f>(AX1020-Driver!$K$181)/(Driver!$L$181-Driver!$K$181)</f>
        <v>0.32966546512363248</v>
      </c>
      <c r="AM1020" s="72">
        <f>(AY1020-Driver!$K$182)/(Driver!$L$182-Driver!$K$182)</f>
        <v>0.94296392546964802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33"/>
        <v>1.1599511599511598</v>
      </c>
      <c r="AW1020" s="70">
        <f t="shared" si="534"/>
        <v>14.347552925737389</v>
      </c>
      <c r="AX1020" s="70">
        <f t="shared" si="535"/>
        <v>3.9669891861126922</v>
      </c>
      <c r="AY1020" s="70">
        <f>IFERROR(Driver!$K$19/Data!BH1020/Data!BI1020*Data!BK1020*Data!BL1020,"")</f>
        <v>-0.34914586573643402</v>
      </c>
      <c r="AZ1020" s="70">
        <f t="shared" si="536"/>
        <v>10.729709605361132</v>
      </c>
      <c r="BA1020" s="70"/>
      <c r="BB1020" s="70"/>
      <c r="BC1020" s="70">
        <f t="shared" si="537"/>
        <v>11.768607157936604</v>
      </c>
      <c r="BD1020" s="70">
        <f t="shared" si="538"/>
        <v>25.424156600829225</v>
      </c>
      <c r="BE1020" s="70">
        <f t="shared" si="539"/>
        <v>1</v>
      </c>
      <c r="BF1020" s="70">
        <f t="shared" si="540"/>
        <v>0.37909403783240392</v>
      </c>
      <c r="BG1020" s="70">
        <f t="shared" si="541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219</v>
      </c>
      <c r="BS1020" s="8" t="s">
        <v>771</v>
      </c>
      <c r="BT1020" s="9" t="s">
        <v>785</v>
      </c>
      <c r="BU1020" s="10">
        <v>160</v>
      </c>
      <c r="BV1020" s="9" t="s">
        <v>222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307</v>
      </c>
      <c r="CU1020" s="10"/>
      <c r="CV1020" s="10"/>
      <c r="CW1020" s="10"/>
      <c r="CX1020" t="str">
        <f>INDEX('Data_Price '!AS$2:AS$1266,MATCH(Data!$DN1020,'Data_Price '!$BE$2:$BE$1266,0))</f>
        <v>Rossignol Experience 76 Skis + Xpress 10 GW Bindings 2022 - 160</v>
      </c>
      <c r="CY1020" t="str">
        <f>INDEX('Data_Price '!AT$2:AT$1266,MATCH(Data!$DN1020,'Data_Price '!$BE$2:$BE$1266,0))</f>
        <v>SkiEssentials.com</v>
      </c>
      <c r="CZ1020">
        <f>INDEX('Data_Price '!AU$2:AU$1266,MATCH(Data!$DN1020,'Data_Price '!$BE$2:$BE$1266,0))</f>
        <v>399.95</v>
      </c>
      <c r="DA1020" t="str">
        <f>INDEX('Data_Price '!AV$2:AV$1266,MATCH(Data!$DN1020,'Data_Price '!$BE$2:$BE$1266,0))</f>
        <v>https://www.google.com/url?url=https://www.skiessentials.com/2022-rossignol-experience-76-skis-w-xpress-10-gw-bindings.html%23size%3D22403&amp;rct=j&amp;q=&amp;esrc=s&amp;sa=U&amp;ved=0ahUKEwjB-_DX0KP2AhVtnWoFHYHsDl4QsDwIggE&amp;usg=AOvVaw3KuKFItWq5SLCU143yrUTr</v>
      </c>
      <c r="DB1020" t="str">
        <f>INDEX('Data_Price '!AW$2:AW$1266,MATCH(Data!$DN1020,'Data_Price '!$BE$2:$BE$1266,0))</f>
        <v>Rossignol Men's Experience 76 RL Skis with Xpress 10 Bindings '22</v>
      </c>
      <c r="DC1020" t="str">
        <f>INDEX('Data_Price '!AX$2:AX$1266,MATCH(Data!$DN1020,'Data_Price '!$BE$2:$BE$1266,0))</f>
        <v>sunandski.com</v>
      </c>
      <c r="DD1020">
        <f>INDEX('Data_Price '!AY$2:AY$1266,MATCH(Data!$DN1020,'Data_Price '!$BE$2:$BE$1266,0))</f>
        <v>399.95</v>
      </c>
      <c r="DE1020" t="str">
        <f>INDEX('Data_Price '!AZ$2:AZ$1266,MATCH(Data!$DN1020,'Data_Price '!$BE$2:$BE$1266,0))</f>
        <v>https://www.google.com/url?url=https://www.sunandski.com/p/34200063520002215/rossignol-men-s-experience-76-rl-skis-with-xpress-10-gripwalk-bindings-22%3Fvpc%3D34200063520002215-000000160&amp;rct=j&amp;q=&amp;esrc=s&amp;sa=U&amp;ved=0ahUKEwjB-_DX0KP2AhVtnWoFHYHsDl4QsDwIhQE&amp;usg=AOvVaw0aRdDf_7fBb9G1klXVWnIi</v>
      </c>
      <c r="DF1020" t="str">
        <f>INDEX('Data_Price '!BA$2:BA$1266,MATCH(Data!$DN1020,'Data_Price '!$BE$2:$BE$1266,0))</f>
        <v>Rossignol Women's All Mountain Skis Experience W 76 (xpress)</v>
      </c>
      <c r="DG1020" t="str">
        <f>INDEX('Data_Price '!BB$2:BB$1266,MATCH(Data!$DN1020,'Data_Price '!$BE$2:$BE$1266,0))</f>
        <v>Rossignol US</v>
      </c>
      <c r="DH1020">
        <f>INDEX('Data_Price '!BC$2:BC$1266,MATCH(Data!$DN1020,'Data_Price '!$BE$2:$BE$1266,0))</f>
        <v>399.95</v>
      </c>
      <c r="DI1020" t="str">
        <f>INDEX('Data_Price '!BD$2:BD$1266,MATCH(Data!$DN1020,'Data_Price '!$BE$2:$BE$1266,0))</f>
        <v>https://www.google.com/url?url=https://www.rossignol.com/us/rakft02-000.html%3Flgw_code%3D11033-RAKFT02--000160&amp;rct=j&amp;q=&amp;esrc=s&amp;sa=U&amp;ved=0ahUKEwjB-_DX0KP2AhVtnWoFHYHsDl4QsDwIiAE&amp;usg=AOvVaw3FL7b1DRIZzZjLW7OZPm7Q</v>
      </c>
      <c r="DJ1020" s="89" t="e">
        <f ca="1">_xll.Connector("TinyUrl.TinyUrl",DA1020,0)</f>
        <v>#NAME?</v>
      </c>
      <c r="DK1020" s="89" t="e">
        <f ca="1">_xll.Connector("TinyUrl.TinyUrl",DE1020,0)</f>
        <v>#NAME?</v>
      </c>
      <c r="DL1020" s="89" t="e">
        <f ca="1">_xll.Connector("TinyUrl.TinyUrl",DI1020,0)</f>
        <v>#NAME?</v>
      </c>
      <c r="DM1020" s="224" t="str">
        <f t="shared" si="542"/>
        <v>Experience 76</v>
      </c>
      <c r="DN1020" s="89" t="str">
        <f t="shared" si="543"/>
        <v xml:space="preserve"> RossignolExperience 76160 Unisex</v>
      </c>
      <c r="DO1020" s="227" t="s">
        <v>1112</v>
      </c>
    </row>
    <row r="1021" spans="2:119" ht="15.45" customHeight="1">
      <c r="B1021" s="224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#VALUE!</v>
      </c>
      <c r="F1021" s="43" t="b">
        <f>CL1021&gt;Driver!$F$56</f>
        <v>1</v>
      </c>
      <c r="G1021" s="43" t="b">
        <f>AND(CB1021&gt;Driver!$F$55,CB1021&lt;Driver!$G$55)</f>
        <v>0</v>
      </c>
      <c r="H1021" s="43" t="e">
        <f t="shared" si="510"/>
        <v>#VALUE!</v>
      </c>
      <c r="I1021" s="43">
        <f t="shared" si="511"/>
        <v>0</v>
      </c>
      <c r="J1021" s="43" t="e">
        <f t="array" ref="J1021">NOT(OR(($H$9:$H$1273=TRUE)*($I$9:$I$1273&gt;0)*($BT$9:$BT$1273=BT1021)*($K$9:$K$1273&gt;K1021)))</f>
        <v>#VALUE!</v>
      </c>
      <c r="K1021" s="72">
        <f t="shared" si="512"/>
        <v>0.67276518388577333</v>
      </c>
      <c r="L1021" s="72">
        <f t="shared" si="513"/>
        <v>0.81090645395213923</v>
      </c>
      <c r="M1021" s="72">
        <f t="shared" si="514"/>
        <v>0.53462391381940755</v>
      </c>
      <c r="N1021" s="72">
        <f t="shared" si="515"/>
        <v>0.30511604376146206</v>
      </c>
      <c r="O1021" s="72">
        <f t="shared" si="516"/>
        <v>0.35989948854643372</v>
      </c>
      <c r="P1021" s="72">
        <f t="shared" si="517"/>
        <v>0.93885620915032675</v>
      </c>
      <c r="Q1021" s="72"/>
      <c r="R1021" s="72"/>
      <c r="S1021" s="72">
        <f t="shared" si="518"/>
        <v>0.68040508902756658</v>
      </c>
      <c r="T1021" s="72">
        <f t="shared" si="519"/>
        <v>0.89888969167973332</v>
      </c>
      <c r="U1021" s="72">
        <f t="shared" si="520"/>
        <v>0.87133017080160735</v>
      </c>
      <c r="V1021" s="72">
        <f t="shared" si="521"/>
        <v>0.61497215843911324</v>
      </c>
      <c r="W1021" s="72">
        <f t="shared" si="522"/>
        <v>0.58699376947040505</v>
      </c>
      <c r="X1021" s="72">
        <f t="shared" si="523"/>
        <v>0.18909354604786077</v>
      </c>
      <c r="Y1021" s="72">
        <f t="shared" si="524"/>
        <v>0.46537608618059245</v>
      </c>
      <c r="Z1021" s="72">
        <f t="shared" si="525"/>
        <v>0.69488395623853794</v>
      </c>
      <c r="AA1021" s="72">
        <f t="shared" si="526"/>
        <v>0.64010051145356628</v>
      </c>
      <c r="AB1021" s="72">
        <f t="shared" si="527"/>
        <v>6.1143790849673224E-2</v>
      </c>
      <c r="AC1021" s="72"/>
      <c r="AD1021" s="72"/>
      <c r="AE1021" s="72">
        <f t="shared" si="528"/>
        <v>0.31959491097243342</v>
      </c>
      <c r="AF1021" s="72">
        <f t="shared" si="529"/>
        <v>0.10111030832026671</v>
      </c>
      <c r="AG1021" s="72">
        <f t="shared" si="530"/>
        <v>0.12866982919839265</v>
      </c>
      <c r="AH1021" s="72">
        <f t="shared" si="531"/>
        <v>0.38502784156088682</v>
      </c>
      <c r="AI1021" s="72">
        <f t="shared" si="532"/>
        <v>0.4130062305295949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0.11061608559310429</v>
      </c>
      <c r="AL1021" s="72">
        <f>(AX1021-Driver!$K$181)/(Driver!$L$181-Driver!$K$181)</f>
        <v>0.29488395623853791</v>
      </c>
      <c r="AM1021" s="72">
        <f>(AY1021-Driver!$K$182)/(Driver!$L$182-Driver!$K$182)</f>
        <v>0.85410051145356625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33"/>
        <v>1.0714285714285714</v>
      </c>
      <c r="AW1021" s="70">
        <f t="shared" si="534"/>
        <v>11.770512896509164</v>
      </c>
      <c r="AX1021" s="70">
        <f t="shared" si="535"/>
        <v>3.6539556061468415</v>
      </c>
      <c r="AY1021" s="70">
        <f>IFERROR(Driver!$K$19/Data!BH1021/Data!BI1021*Data!BK1021*Data!BL1021,"")</f>
        <v>-0.89312253093328597</v>
      </c>
      <c r="AZ1021" s="70">
        <f t="shared" si="536"/>
        <v>9.0096798212956077</v>
      </c>
      <c r="BA1021" s="70"/>
      <c r="BB1021" s="70"/>
      <c r="BC1021" s="70">
        <f t="shared" si="537"/>
        <v>15.771331051348467</v>
      </c>
      <c r="BD1021" s="70">
        <f t="shared" si="538"/>
        <v>1.6225625651040532</v>
      </c>
      <c r="BE1021" s="70">
        <f t="shared" si="539"/>
        <v>0.22880742581917277</v>
      </c>
      <c r="BF1021" s="70">
        <f t="shared" si="540"/>
        <v>1.6910001103317238</v>
      </c>
      <c r="BG1021" s="70">
        <f t="shared" si="541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219</v>
      </c>
      <c r="BS1021" s="8" t="s">
        <v>719</v>
      </c>
      <c r="BT1021" s="9" t="s">
        <v>725</v>
      </c>
      <c r="BU1021" s="10">
        <v>166</v>
      </c>
      <c r="BV1021" s="9" t="s">
        <v>390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303</v>
      </c>
      <c r="CU1021" s="9" t="s">
        <v>302</v>
      </c>
      <c r="CV1021" s="10"/>
      <c r="CW1021" s="10"/>
      <c r="CX1021" t="str">
        <f>INDEX('Data_Price '!AS$2:AS$1266,MATCH(Data!$DN1021,'Data_Price '!$BE$2:$BE$1266,0))</f>
        <v>Line Honey Bee Skis</v>
      </c>
      <c r="CY1021" t="str">
        <f>INDEX('Data_Price '!AT$2:AT$1266,MATCH(Data!$DN1021,'Data_Price '!$BE$2:$BE$1266,0))</f>
        <v>LINE Skis</v>
      </c>
      <c r="CZ1021">
        <f>INDEX('Data_Price '!AU$2:AU$1266,MATCH(Data!$DN1021,'Data_Price '!$BE$2:$BE$1266,0))</f>
        <v>349.95</v>
      </c>
      <c r="DA1021" t="str">
        <f>INDEX('Data_Price '!AV$2:AV$1266,MATCH(Data!$DN1021,'Data_Price '!$BE$2:$BE$1266,0))</f>
        <v>https://www.google.com/url?url=https://lineskis.com/p/honey-bee&amp;rct=j&amp;q=&amp;esrc=s&amp;sa=U&amp;ved=0ahUKEwjW1rPY0KP2AhWAk2oFHUJ4CvIQsDwIPA&amp;usg=AOvVaw1S07HKEH6j8KF-7KLmaVXz</v>
      </c>
      <c r="DB1021">
        <f>INDEX('Data_Price '!AW$2:AW$1266,MATCH(Data!$DN1021,'Data_Price '!$BE$2:$BE$1266,0))</f>
        <v>0</v>
      </c>
      <c r="DC1021">
        <f>INDEX('Data_Price '!AX$2:AX$1266,MATCH(Data!$DN1021,'Data_Price '!$BE$2:$BE$1266,0))</f>
        <v>0</v>
      </c>
      <c r="DD1021">
        <f>INDEX('Data_Price '!AY$2:AY$1266,MATCH(Data!$DN1021,'Data_Price '!$BE$2:$BE$1266,0))</f>
        <v>0</v>
      </c>
      <c r="DE1021">
        <f>INDEX('Data_Price '!AZ$2:AZ$1266,MATCH(Data!$DN1021,'Data_Price '!$BE$2:$BE$1266,0))</f>
        <v>0</v>
      </c>
      <c r="DF1021">
        <f>INDEX('Data_Price '!BA$2:BA$1266,MATCH(Data!$DN1021,'Data_Price '!$BE$2:$BE$1266,0))</f>
        <v>0</v>
      </c>
      <c r="DG1021">
        <f>INDEX('Data_Price '!BB$2:BB$1266,MATCH(Data!$DN1021,'Data_Price '!$BE$2:$BE$1266,0))</f>
        <v>0</v>
      </c>
      <c r="DH1021">
        <f>INDEX('Data_Price '!BC$2:BC$1266,MATCH(Data!$DN1021,'Data_Price '!$BE$2:$BE$1266,0))</f>
        <v>0</v>
      </c>
      <c r="DI1021">
        <f>INDEX('Data_Price '!BD$2:BD$1266,MATCH(Data!$DN1021,'Data_Price '!$BE$2:$BE$1266,0))</f>
        <v>0</v>
      </c>
      <c r="DJ1021" s="89" t="e">
        <f ca="1">_xll.Connector("TinyUrl.TinyUrl",DA1021,0)</f>
        <v>#NAME?</v>
      </c>
      <c r="DK1021" s="89" t="e">
        <f ca="1">_xll.Connector("TinyUrl.TinyUrl",DE1021,0)</f>
        <v>#NAME?</v>
      </c>
      <c r="DL1021" s="89" t="e">
        <f ca="1">_xll.Connector("TinyUrl.TinyUrl",DI1021,0)</f>
        <v>#NAME?</v>
      </c>
      <c r="DM1021" s="224" t="str">
        <f t="shared" si="542"/>
        <v>Honey Bee</v>
      </c>
      <c r="DN1021" s="89" t="str">
        <f t="shared" si="543"/>
        <v xml:space="preserve"> LineHoney Bee166 Women's</v>
      </c>
      <c r="DO1021" s="227" t="s">
        <v>1143</v>
      </c>
    </row>
    <row r="1022" spans="2:119" ht="15.45" customHeight="1">
      <c r="B1022" s="224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#VALUE!</v>
      </c>
      <c r="F1022" s="43" t="b">
        <f>CL1022&gt;Driver!$F$56</f>
        <v>0</v>
      </c>
      <c r="G1022" s="43" t="b">
        <f>AND(CB1022&gt;Driver!$F$55,CB1022&lt;Driver!$G$55)</f>
        <v>0</v>
      </c>
      <c r="H1022" s="43" t="e">
        <f t="shared" si="510"/>
        <v>#VALUE!</v>
      </c>
      <c r="I1022" s="43">
        <f t="shared" si="511"/>
        <v>0</v>
      </c>
      <c r="J1022" s="43" t="e">
        <f t="array" ref="J1022">NOT(OR(($H$9:$H$1273=TRUE)*($I$9:$I$1273&gt;0)*($BT$9:$BT$1273=BT1022)*($K$9:$K$1273&gt;K1022)))</f>
        <v>#VALUE!</v>
      </c>
      <c r="K1022" s="72">
        <f t="shared" si="512"/>
        <v>0.621971840942104</v>
      </c>
      <c r="L1022" s="72">
        <f t="shared" si="513"/>
        <v>0.78497784223672551</v>
      </c>
      <c r="M1022" s="72">
        <f t="shared" si="514"/>
        <v>0.45896583964748239</v>
      </c>
      <c r="N1022" s="72">
        <f t="shared" si="515"/>
        <v>0.14006197432492251</v>
      </c>
      <c r="O1022" s="72">
        <f t="shared" si="516"/>
        <v>0.27187639429072741</v>
      </c>
      <c r="P1022" s="72">
        <f t="shared" si="517"/>
        <v>0.96495915032679735</v>
      </c>
      <c r="Q1022" s="72"/>
      <c r="R1022" s="72"/>
      <c r="S1022" s="72">
        <f t="shared" si="518"/>
        <v>0.70765677611523548</v>
      </c>
      <c r="T1022" s="72">
        <f t="shared" si="519"/>
        <v>0.57648237155798421</v>
      </c>
      <c r="U1022" s="72">
        <f t="shared" si="520"/>
        <v>9.9999999999999978E-2</v>
      </c>
      <c r="V1022" s="72">
        <f t="shared" si="521"/>
        <v>0.60060398425299955</v>
      </c>
      <c r="W1022" s="72">
        <f t="shared" si="522"/>
        <v>0.96212088736469836</v>
      </c>
      <c r="X1022" s="72">
        <f t="shared" si="523"/>
        <v>0.21502215776327452</v>
      </c>
      <c r="Y1022" s="72">
        <f t="shared" si="524"/>
        <v>0.54103416035251761</v>
      </c>
      <c r="Z1022" s="72">
        <f t="shared" si="525"/>
        <v>0.85993802567507749</v>
      </c>
      <c r="AA1022" s="72">
        <f t="shared" si="526"/>
        <v>0.72812360570927259</v>
      </c>
      <c r="AB1022" s="72">
        <f t="shared" si="527"/>
        <v>3.5040849673202659E-2</v>
      </c>
      <c r="AC1022" s="72"/>
      <c r="AD1022" s="72"/>
      <c r="AE1022" s="72">
        <f t="shared" si="528"/>
        <v>0.29234322388476458</v>
      </c>
      <c r="AF1022" s="72">
        <f t="shared" si="529"/>
        <v>0.42351762844201579</v>
      </c>
      <c r="AG1022" s="72">
        <f t="shared" si="530"/>
        <v>0.9</v>
      </c>
      <c r="AH1022" s="72">
        <f t="shared" si="531"/>
        <v>0.39939601574700051</v>
      </c>
      <c r="AI1022" s="72">
        <f t="shared" si="532"/>
        <v>3.7879112635301686E-2</v>
      </c>
      <c r="AJ1022" s="72">
        <f>(AV1022-Driver!$K$179)/(Driver!$L$179-Driver!$K$179)</f>
        <v>2.4977842236725483E-2</v>
      </c>
      <c r="AK1022" s="72">
        <f>(AW1022-Driver!$K$180)/(Driver!$L$180-Driver!$K$180)</f>
        <v>0.15564527871727815</v>
      </c>
      <c r="AL1022" s="72">
        <f>(AX1022-Driver!$K$181)/(Driver!$L$181-Driver!$K$181)</f>
        <v>0.45993802567507747</v>
      </c>
      <c r="AM1022" s="72">
        <f>(AY1022-Driver!$K$182)/(Driver!$L$182-Driver!$K$182)</f>
        <v>0.94212360570927256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33"/>
        <v>0.52570885904219233</v>
      </c>
      <c r="AW1022" s="70">
        <f t="shared" si="534"/>
        <v>16.173834409870199</v>
      </c>
      <c r="AX1022" s="70">
        <f t="shared" si="535"/>
        <v>5.1394422310756971</v>
      </c>
      <c r="AY1022" s="70">
        <f>IFERROR(Driver!$K$19/Data!BH1022/Data!BI1022*Data!BK1022*Data!BL1022,"")</f>
        <v>-0.35428987630601777</v>
      </c>
      <c r="AZ1022" s="70">
        <f t="shared" si="536"/>
        <v>11.388682055100521</v>
      </c>
      <c r="BA1022" s="70"/>
      <c r="BB1022" s="70"/>
      <c r="BC1022" s="70">
        <f t="shared" si="537"/>
        <v>29.906970594377363</v>
      </c>
      <c r="BD1022" s="70">
        <f t="shared" si="538"/>
        <v>48.051205382868588</v>
      </c>
      <c r="BE1022" s="70">
        <f t="shared" si="539"/>
        <v>1</v>
      </c>
      <c r="BF1022" s="70">
        <f t="shared" si="540"/>
        <v>6.821577814676881E-2</v>
      </c>
      <c r="BG1022" s="70">
        <f t="shared" si="541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219</v>
      </c>
      <c r="BS1022" s="8" t="s">
        <v>438</v>
      </c>
      <c r="BT1022" s="9" t="s">
        <v>449</v>
      </c>
      <c r="BU1022" s="10">
        <v>161</v>
      </c>
      <c r="BV1022" s="9" t="s">
        <v>390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307</v>
      </c>
      <c r="CU1022" s="10"/>
      <c r="CV1022" s="10"/>
      <c r="CW1022" s="10"/>
      <c r="CX1022" t="str">
        <f>INDEX('Data_Price '!AS$2:AS$1266,MATCH(Data!$DN1022,'Data_Price '!$BE$2:$BE$1266,0))</f>
        <v>Atomic Cloud C12 Servo Skis + x 12 GW Bindings (21/22)</v>
      </c>
      <c r="CY1022" t="str">
        <f>INDEX('Data_Price '!AT$2:AT$1266,MATCH(Data!$DN1022,'Data_Price '!$BE$2:$BE$1266,0))</f>
        <v>Skis.com</v>
      </c>
      <c r="CZ1022">
        <f>INDEX('Data_Price '!AU$2:AU$1266,MATCH(Data!$DN1022,'Data_Price '!$BE$2:$BE$1266,0))</f>
        <v>799.99</v>
      </c>
      <c r="DA1022" t="str">
        <f>INDEX('Data_Price '!AV$2:AV$1266,MATCH(Data!$DN1022,'Data_Price '!$BE$2:$BE$1266,0))</f>
        <v>https://www.google.com/url?url=https://www.skis.com/Atomic-Cloud-C12-Servo-Womens-Skis-with-X-12-GW-Bindings-2022-2022/913144P,default,pd.html%3Fsrc%3Dcpc&amp;rct=j&amp;q=&amp;esrc=s&amp;sa=U&amp;ved=0ahUKEwiUutvY0KP2AhV5k2oFHcBNBbMQsDwIKw&amp;usg=AOvVaw1RppbMXfuoB4WWZpaYgfxM</v>
      </c>
      <c r="DB1022">
        <f>INDEX('Data_Price '!AW$2:AW$1266,MATCH(Data!$DN1022,'Data_Price '!$BE$2:$BE$1266,0))</f>
        <v>0</v>
      </c>
      <c r="DC1022">
        <f>INDEX('Data_Price '!AX$2:AX$1266,MATCH(Data!$DN1022,'Data_Price '!$BE$2:$BE$1266,0))</f>
        <v>0</v>
      </c>
      <c r="DD1022">
        <f>INDEX('Data_Price '!AY$2:AY$1266,MATCH(Data!$DN1022,'Data_Price '!$BE$2:$BE$1266,0))</f>
        <v>0</v>
      </c>
      <c r="DE1022">
        <f>INDEX('Data_Price '!AZ$2:AZ$1266,MATCH(Data!$DN1022,'Data_Price '!$BE$2:$BE$1266,0))</f>
        <v>0</v>
      </c>
      <c r="DF1022">
        <f>INDEX('Data_Price '!BA$2:BA$1266,MATCH(Data!$DN1022,'Data_Price '!$BE$2:$BE$1266,0))</f>
        <v>0</v>
      </c>
      <c r="DG1022">
        <f>INDEX('Data_Price '!BB$2:BB$1266,MATCH(Data!$DN1022,'Data_Price '!$BE$2:$BE$1266,0))</f>
        <v>0</v>
      </c>
      <c r="DH1022">
        <f>INDEX('Data_Price '!BC$2:BC$1266,MATCH(Data!$DN1022,'Data_Price '!$BE$2:$BE$1266,0))</f>
        <v>0</v>
      </c>
      <c r="DI1022">
        <f>INDEX('Data_Price '!BD$2:BD$1266,MATCH(Data!$DN1022,'Data_Price '!$BE$2:$BE$1266,0))</f>
        <v>0</v>
      </c>
      <c r="DJ1022" s="89" t="e">
        <f ca="1">_xll.Connector("TinyUrl.TinyUrl",DA1022,0)</f>
        <v>#NAME?</v>
      </c>
      <c r="DK1022" s="89" t="e">
        <f ca="1">_xll.Connector("TinyUrl.TinyUrl",DE1022,0)</f>
        <v>#NAME?</v>
      </c>
      <c r="DL1022" s="89" t="e">
        <f ca="1">_xll.Connector("TinyUrl.TinyUrl",DI1022,0)</f>
        <v>#NAME?</v>
      </c>
      <c r="DM1022" s="224" t="str">
        <f t="shared" si="542"/>
        <v>Cloud C12 Servo</v>
      </c>
      <c r="DN1022" s="89" t="str">
        <f t="shared" si="543"/>
        <v xml:space="preserve"> AtomicCloud C12 Servo161 Women's</v>
      </c>
      <c r="DO1022" s="227"/>
    </row>
    <row r="1023" spans="2:119" ht="15.45" customHeight="1">
      <c r="B1023" s="224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#VALUE!</v>
      </c>
      <c r="F1023" s="43" t="b">
        <f>CL1023&gt;Driver!$F$56</f>
        <v>0</v>
      </c>
      <c r="G1023" s="43" t="b">
        <f>AND(CB1023&gt;Driver!$F$55,CB1023&lt;Driver!$G$55)</f>
        <v>0</v>
      </c>
      <c r="H1023" s="43" t="e">
        <f t="shared" si="510"/>
        <v>#VALUE!</v>
      </c>
      <c r="I1023" s="43">
        <f t="shared" si="511"/>
        <v>0</v>
      </c>
      <c r="J1023" s="43" t="e">
        <f t="array" ref="J1023">NOT(OR(($H$9:$H$1273=TRUE)*($I$9:$I$1273&gt;0)*($BT$9:$BT$1273=BT1023)*($K$9:$K$1273&gt;K1023)))</f>
        <v>#VALUE!</v>
      </c>
      <c r="K1023" s="72">
        <f t="shared" si="512"/>
        <v>0.60585165021365039</v>
      </c>
      <c r="L1023" s="72">
        <f t="shared" si="513"/>
        <v>0.8790298928369995</v>
      </c>
      <c r="M1023" s="72">
        <f t="shared" si="514"/>
        <v>0.3326734075903014</v>
      </c>
      <c r="N1023" s="72">
        <f t="shared" si="515"/>
        <v>0.11413394042876113</v>
      </c>
      <c r="O1023" s="72">
        <f t="shared" si="516"/>
        <v>0.33605948495652216</v>
      </c>
      <c r="P1023" s="72">
        <f t="shared" si="517"/>
        <v>0.5478267973856209</v>
      </c>
      <c r="Q1023" s="72"/>
      <c r="R1023" s="72"/>
      <c r="S1023" s="72">
        <f t="shared" si="518"/>
        <v>0.87330405783811305</v>
      </c>
      <c r="T1023" s="72">
        <f t="shared" si="519"/>
        <v>0.98595919550190714</v>
      </c>
      <c r="U1023" s="72">
        <f t="shared" si="520"/>
        <v>0.92801659503347989</v>
      </c>
      <c r="V1023" s="72">
        <f t="shared" si="521"/>
        <v>0.62813972988740541</v>
      </c>
      <c r="W1023" s="72">
        <f t="shared" si="522"/>
        <v>0.97438975484261503</v>
      </c>
      <c r="X1023" s="72">
        <f t="shared" si="523"/>
        <v>0.12097010716300055</v>
      </c>
      <c r="Y1023" s="72">
        <f t="shared" si="524"/>
        <v>0.6673265924096986</v>
      </c>
      <c r="Z1023" s="72">
        <f t="shared" si="525"/>
        <v>0.88586605957123887</v>
      </c>
      <c r="AA1023" s="72">
        <f t="shared" si="526"/>
        <v>0.66394051504347784</v>
      </c>
      <c r="AB1023" s="72">
        <f t="shared" si="527"/>
        <v>0.4521732026143791</v>
      </c>
      <c r="AC1023" s="72"/>
      <c r="AD1023" s="72"/>
      <c r="AE1023" s="72">
        <f t="shared" si="528"/>
        <v>0.12669594216188701</v>
      </c>
      <c r="AF1023" s="72">
        <f t="shared" si="529"/>
        <v>1.4040804498092863E-2</v>
      </c>
      <c r="AG1023" s="72">
        <f t="shared" si="530"/>
        <v>7.1983404966520115E-2</v>
      </c>
      <c r="AH1023" s="72">
        <f t="shared" si="531"/>
        <v>0.37186027011259459</v>
      </c>
      <c r="AI1023" s="72">
        <f t="shared" si="532"/>
        <v>2.5610245157384994E-2</v>
      </c>
      <c r="AJ1023" s="72">
        <f>(AV1023-Driver!$K$179)/(Driver!$L$179-Driver!$K$179)</f>
        <v>0.36097010716300054</v>
      </c>
      <c r="AK1023" s="72">
        <f>(AW1023-Driver!$K$180)/(Driver!$L$180-Driver!$K$180)</f>
        <v>0.60810065811819181</v>
      </c>
      <c r="AL1023" s="72">
        <f>(AX1023-Driver!$K$181)/(Driver!$L$181-Driver!$K$181)</f>
        <v>0.48586605957123891</v>
      </c>
      <c r="AM1023" s="72">
        <f>(AY1023-Driver!$K$182)/(Driver!$L$182-Driver!$K$182)</f>
        <v>0.87794051504347781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33"/>
        <v>7.5973409306742639</v>
      </c>
      <c r="AW1023" s="70">
        <f t="shared" si="534"/>
        <v>60.418609137632444</v>
      </c>
      <c r="AX1023" s="70">
        <f t="shared" si="535"/>
        <v>5.37279453614115</v>
      </c>
      <c r="AY1023" s="70">
        <f>IFERROR(Driver!$K$19/Data!BH1023/Data!BI1023*Data!BK1023*Data!BL1023,"")</f>
        <v>-0.74718614311034948</v>
      </c>
      <c r="AZ1023" s="70">
        <f t="shared" si="536"/>
        <v>55.793000744601642</v>
      </c>
      <c r="BA1023" s="70"/>
      <c r="BB1023" s="70"/>
      <c r="BC1023" s="70">
        <f t="shared" si="537"/>
        <v>115.82936718525404</v>
      </c>
      <c r="BD1023" s="70">
        <f t="shared" si="538"/>
        <v>9.3280593753347762</v>
      </c>
      <c r="BE1023" s="70">
        <f t="shared" si="539"/>
        <v>0.17213111380735033</v>
      </c>
      <c r="BF1023" s="70">
        <f t="shared" si="540"/>
        <v>3.1781847979913542</v>
      </c>
      <c r="BG1023" s="70">
        <f t="shared" si="541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219</v>
      </c>
      <c r="BS1023" s="8" t="s">
        <v>579</v>
      </c>
      <c r="BT1023" s="9" t="s">
        <v>592</v>
      </c>
      <c r="BU1023" s="10">
        <v>179</v>
      </c>
      <c r="BV1023" s="9" t="s">
        <v>222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305</v>
      </c>
      <c r="CU1023" s="10"/>
      <c r="CV1023" s="10"/>
      <c r="CW1023" s="10"/>
      <c r="CX1023" t="str">
        <f>INDEX('Data_Price '!AS$2:AS$1266,MATCH(Data!$DN1023,'Data_Price '!$BE$2:$BE$1266,0))</f>
        <v>Faction Dictator 2.0 Skis 2022</v>
      </c>
      <c r="CY1023" t="str">
        <f>INDEX('Data_Price '!AT$2:AT$1266,MATCH(Data!$DN1023,'Data_Price '!$BE$2:$BE$1266,0))</f>
        <v>H2Osport.se</v>
      </c>
      <c r="CZ1023">
        <f>INDEX('Data_Price '!AU$2:AU$1266,MATCH(Data!$DN1023,'Data_Price '!$BE$2:$BE$1266,0))</f>
        <v>535.91999999999996</v>
      </c>
      <c r="DA1023" t="str">
        <f>INDEX('Data_Price '!AV$2:AV$1266,MATCH(Data!$DN1023,'Data_Price '!$BE$2:$BE$1266,0))</f>
        <v>https://www.google.com/url?url=https://h2osport.se/en/all-mountain-skis/13548672-faction-dictator-20--193128607784.html&amp;rct=j&amp;q=&amp;esrc=s&amp;sa=U&amp;ved=0ahUKEwiPl47Z0KP2AhX7lWoFHWuQBucQsDwIQw&amp;usg=AOvVaw0SHNzlOR_qeObYgNsagRFw</v>
      </c>
      <c r="DB1023" t="str">
        <f>INDEX('Data_Price '!AW$2:AW$1266,MATCH(Data!$DN1023,'Data_Price '!$BE$2:$BE$1266,0))</f>
        <v>Faction Dictator 2.0 Skis 2022</v>
      </c>
      <c r="DC1023" t="str">
        <f>INDEX('Data_Price '!AX$2:AX$1266,MATCH(Data!$DN1023,'Data_Price '!$BE$2:$BE$1266,0))</f>
        <v>H2Osport.se</v>
      </c>
      <c r="DD1023">
        <f>INDEX('Data_Price '!AY$2:AY$1266,MATCH(Data!$DN1023,'Data_Price '!$BE$2:$BE$1266,0))</f>
        <v>535.91999999999996</v>
      </c>
      <c r="DE1023" t="str">
        <f>INDEX('Data_Price '!AZ$2:AZ$1266,MATCH(Data!$DN1023,'Data_Price '!$BE$2:$BE$1266,0))</f>
        <v>https://www.google.com/url?q=https://h2osport.se/en/all-mountain-skis/13548672-faction-dictator-20--193128607784.html&amp;sa=U&amp;ved=0ahUKEwjlz9LZ0KP2AhVhkmoFHeSmDasQ2ykIGA&amp;usg=AOvVaw39bw1gOeOTllOltUYQ8HFu</v>
      </c>
      <c r="DF1023" t="str">
        <f>INDEX('Data_Price '!BA$2:BA$1266,MATCH(Data!$DN1023,'Data_Price '!$BE$2:$BE$1266,0))</f>
        <v>Faction Dictator 2.0 Skis 2022</v>
      </c>
      <c r="DG1023" t="str">
        <f>INDEX('Data_Price '!BB$2:BB$1266,MATCH(Data!$DN1023,'Data_Price '!$BE$2:$BE$1266,0))</f>
        <v>Gorham Bike and Ski</v>
      </c>
      <c r="DH1023">
        <f>INDEX('Data_Price '!BC$2:BC$1266,MATCH(Data!$DN1023,'Data_Price '!$BE$2:$BE$1266,0))</f>
        <v>543.99</v>
      </c>
      <c r="DI1023" t="str">
        <f>INDEX('Data_Price '!BD$2:BD$1266,MATCH(Data!$DN1023,'Data_Price '!$BE$2:$BE$1266,0))</f>
        <v>https://www.google.com/url?q=https://www.gorhambike.com/product/faction-dictator-2.0-skis-36129.htm%3Fvariations%3D901324&amp;sa=U&amp;ved=0ahUKEwjlz9LZ0KP2AhVhkmoFHeSmDasQ2ykIFg&amp;usg=AOvVaw0T_2AjcG-IRonZadzj469Q</v>
      </c>
      <c r="DJ1023" s="89" t="e">
        <f ca="1">_xll.Connector("TinyUrl.TinyUrl",DA1023,0)</f>
        <v>#NAME?</v>
      </c>
      <c r="DK1023" s="89" t="e">
        <f ca="1">_xll.Connector("TinyUrl.TinyUrl",DE1023,0)</f>
        <v>#NAME?</v>
      </c>
      <c r="DL1023" s="89" t="e">
        <f ca="1">_xll.Connector("TinyUrl.TinyUrl",DI1023,0)</f>
        <v>#NAME?</v>
      </c>
      <c r="DM1023" s="224" t="str">
        <f t="shared" si="542"/>
        <v>Dictator 2.0</v>
      </c>
      <c r="DN1023" s="89" t="str">
        <f t="shared" si="543"/>
        <v xml:space="preserve"> FactionDictator 2.0179 Unisex</v>
      </c>
      <c r="DO1023" s="227" t="s">
        <v>995</v>
      </c>
    </row>
    <row r="1024" spans="2:119" ht="15.45" customHeight="1">
      <c r="B1024" s="224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#VALUE!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10"/>
        <v>#VALUE!</v>
      </c>
      <c r="I1024" s="43">
        <f t="shared" si="511"/>
        <v>0</v>
      </c>
      <c r="J1024" s="43" t="e">
        <f t="array" ref="J1024">NOT(OR(($H$9:$H$1273=TRUE)*($I$9:$I$1273&gt;0)*($BT$9:$BT$1273=BT1024)*($K$9:$K$1273&gt;K1024)))</f>
        <v>#VALUE!</v>
      </c>
      <c r="K1024" s="72">
        <f t="shared" si="512"/>
        <v>0.65614917233877801</v>
      </c>
      <c r="L1024" s="72">
        <f t="shared" si="513"/>
        <v>0.80189831600999117</v>
      </c>
      <c r="M1024" s="72">
        <f t="shared" si="514"/>
        <v>0.51040002866756473</v>
      </c>
      <c r="N1024" s="72">
        <f t="shared" si="515"/>
        <v>0.29815974198444317</v>
      </c>
      <c r="O1024" s="72">
        <f t="shared" si="516"/>
        <v>0.28683119369145404</v>
      </c>
      <c r="P1024" s="72">
        <f t="shared" si="517"/>
        <v>0.94620915032679731</v>
      </c>
      <c r="Q1024" s="72"/>
      <c r="R1024" s="72"/>
      <c r="S1024" s="72">
        <f t="shared" si="518"/>
        <v>0.66873737123526489</v>
      </c>
      <c r="T1024" s="72">
        <f t="shared" si="519"/>
        <v>0.92871874656083242</v>
      </c>
      <c r="U1024" s="72">
        <f t="shared" si="520"/>
        <v>0.98317405583140638</v>
      </c>
      <c r="V1024" s="72">
        <f t="shared" si="521"/>
        <v>0.65707685704231378</v>
      </c>
      <c r="W1024" s="72">
        <f t="shared" si="522"/>
        <v>0.6902756508422665</v>
      </c>
      <c r="X1024" s="72">
        <f t="shared" si="523"/>
        <v>0.19810168399000885</v>
      </c>
      <c r="Y1024" s="72">
        <f t="shared" si="524"/>
        <v>0.48959997133243521</v>
      </c>
      <c r="Z1024" s="72">
        <f t="shared" si="525"/>
        <v>0.70184025801555683</v>
      </c>
      <c r="AA1024" s="72">
        <f t="shared" si="526"/>
        <v>0.71316880630854596</v>
      </c>
      <c r="AB1024" s="72">
        <f t="shared" si="527"/>
        <v>5.3790849673202634E-2</v>
      </c>
      <c r="AC1024" s="72"/>
      <c r="AD1024" s="72"/>
      <c r="AE1024" s="72">
        <f t="shared" si="528"/>
        <v>0.33126262876473511</v>
      </c>
      <c r="AF1024" s="72">
        <f t="shared" si="529"/>
        <v>7.1281253439167525E-2</v>
      </c>
      <c r="AG1024" s="72">
        <f t="shared" si="530"/>
        <v>1.6825944168593593E-2</v>
      </c>
      <c r="AH1024" s="72">
        <f t="shared" si="531"/>
        <v>0.34292314295768622</v>
      </c>
      <c r="AI1024" s="72">
        <f t="shared" si="532"/>
        <v>0.3097243491577335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0.12268334687539338</v>
      </c>
      <c r="AL1024" s="72">
        <f>(AX1024-Driver!$K$181)/(Driver!$L$181-Driver!$K$181)</f>
        <v>0.30184025801555681</v>
      </c>
      <c r="AM1024" s="72">
        <f>(AY1024-Driver!$K$182)/(Driver!$L$182-Driver!$K$182)</f>
        <v>0.92716880630854592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33"/>
        <v>0.88183421516754845</v>
      </c>
      <c r="AW1024" s="70">
        <f t="shared" si="534"/>
        <v>12.950548058701006</v>
      </c>
      <c r="AX1024" s="70">
        <f t="shared" si="535"/>
        <v>3.7165623221400113</v>
      </c>
      <c r="AY1024" s="70">
        <f>IFERROR(Driver!$K$19/Data!BH1024/Data!BI1024*Data!BK1024*Data!BL1024,"")</f>
        <v>-0.4458355590458562</v>
      </c>
      <c r="AZ1024" s="70">
        <f t="shared" si="536"/>
        <v>9.6798212956068515</v>
      </c>
      <c r="BA1024" s="70"/>
      <c r="BB1024" s="70"/>
      <c r="BC1024" s="70">
        <f t="shared" si="537"/>
        <v>9.7192047198234253</v>
      </c>
      <c r="BD1024" s="70">
        <f t="shared" si="538"/>
        <v>4.2623810681236138</v>
      </c>
      <c r="BE1024" s="70">
        <f t="shared" si="539"/>
        <v>8.3337607260530536E-2</v>
      </c>
      <c r="BF1024" s="70">
        <f t="shared" si="540"/>
        <v>6.4464300153143057</v>
      </c>
      <c r="BG1024" s="70">
        <f t="shared" si="541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219</v>
      </c>
      <c r="BS1024" s="8" t="s">
        <v>579</v>
      </c>
      <c r="BT1024" s="9" t="s">
        <v>598</v>
      </c>
      <c r="BU1024" s="10">
        <v>157</v>
      </c>
      <c r="BV1024" s="9" t="s">
        <v>222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305</v>
      </c>
      <c r="CU1024" s="10"/>
      <c r="CV1024" s="10"/>
      <c r="CW1024" s="10"/>
      <c r="CX1024" t="str">
        <f>INDEX('Data_Price '!AS$2:AS$1266,MATCH(Data!$DN1024,'Data_Price '!$BE$2:$BE$1266,0))</f>
        <v>Faction Prodigy 0.0 Ski - 2022</v>
      </c>
      <c r="CY1024" t="str">
        <f>INDEX('Data_Price '!AT$2:AT$1266,MATCH(Data!$DN1024,'Data_Price '!$BE$2:$BE$1266,0))</f>
        <v>Absolute-Snow.co.uk</v>
      </c>
      <c r="CZ1024">
        <f>INDEX('Data_Price '!AU$2:AU$1266,MATCH(Data!$DN1024,'Data_Price '!$BE$2:$BE$1266,0))</f>
        <v>343.04</v>
      </c>
      <c r="DA1024" t="str">
        <f>INDEX('Data_Price '!AV$2:AV$1266,MATCH(Data!$DN1024,'Data_Price '!$BE$2:$BE$1266,0))</f>
        <v>https://www.google.com/url?url=https://www.absolute-snow.co.uk/V/Faction_Prodigy_00_Ski_Only_Skis_150cm_BlackYellow_2022-(311574)%3Fcurr%3DUSD%26deliverycountry%3DUSA&amp;rct=j&amp;q=&amp;esrc=s&amp;sa=U&amp;ved=0ahUKEwiBzfLZ0KP2AhVtlGoFHbrGAGIQsDwIRQ&amp;usg=AOvVaw3KbSRU4BhhYk3aXvWvQmbW</v>
      </c>
      <c r="DB1024" t="str">
        <f>INDEX('Data_Price '!AW$2:AW$1266,MATCH(Data!$DN1024,'Data_Price '!$BE$2:$BE$1266,0))</f>
        <v>Faction Prodigy 0.0 Ski - 2022</v>
      </c>
      <c r="DC1024" t="str">
        <f>INDEX('Data_Price '!AX$2:AX$1266,MATCH(Data!$DN1024,'Data_Price '!$BE$2:$BE$1266,0))</f>
        <v>Absolute-Snow.co.uk</v>
      </c>
      <c r="DD1024">
        <f>INDEX('Data_Price '!AY$2:AY$1266,MATCH(Data!$DN1024,'Data_Price '!$BE$2:$BE$1266,0))</f>
        <v>343.04</v>
      </c>
      <c r="DE1024" t="str">
        <f>INDEX('Data_Price '!AZ$2:AZ$1266,MATCH(Data!$DN1024,'Data_Price '!$BE$2:$BE$1266,0))</f>
        <v>https://www.google.com/url?q=https://www.absolute-snow.co.uk/V/Faction_Prodigy_00_Ski_Only_Skis_150cm_BlackYellow_2022-(311574)%3Fcurr%3DUSD%26deliverycountry%3DUSA&amp;sa=U&amp;ved=0ahUKEwjKnpja0KP2AhXonGoFHQPkBXcQ2ykIFw&amp;usg=AOvVaw2NLPWf_BBaXIbVf_SDauVn</v>
      </c>
      <c r="DF1024" t="str">
        <f>INDEX('Data_Price '!BA$2:BA$1266,MATCH(Data!$DN1024,'Data_Price '!$BE$2:$BE$1266,0))</f>
        <v>Faction Prodigy 0.0 with M10 GW Binding Skis</v>
      </c>
      <c r="DG1024" t="str">
        <f>INDEX('Data_Price '!BB$2:BB$1266,MATCH(Data!$DN1024,'Data_Price '!$BE$2:$BE$1266,0))</f>
        <v>Gorham Bike and Ski</v>
      </c>
      <c r="DH1024">
        <f>INDEX('Data_Price '!BC$2:BC$1266,MATCH(Data!$DN1024,'Data_Price '!$BE$2:$BE$1266,0))</f>
        <v>359.99</v>
      </c>
      <c r="DI1024" t="str">
        <f>INDEX('Data_Price '!BD$2:BD$1266,MATCH(Data!$DN1024,'Data_Price '!$BE$2:$BE$1266,0))</f>
        <v>https://www.google.com/url?url=https://www.gorhambike.com/product/faction-prodigy-0.0-with-m10-gw-binding-skis-36132.htm%3Fvariations%3D901333&amp;rct=j&amp;q=&amp;esrc=s&amp;sa=U&amp;ved=0ahUKEwiBzfLZ0KP2AhVtlGoFHbrGAGIQsDwISQ&amp;usg=AOvVaw3ar60D5dZcTqGXwBKxZE9y</v>
      </c>
      <c r="DJ1024" s="89" t="e">
        <f ca="1">_xll.Connector("TinyUrl.TinyUrl",DA1024,0)</f>
        <v>#NAME?</v>
      </c>
      <c r="DK1024" s="89" t="e">
        <f ca="1">_xll.Connector("TinyUrl.TinyUrl",DE1024,0)</f>
        <v>#NAME?</v>
      </c>
      <c r="DL1024" s="89" t="e">
        <f ca="1">_xll.Connector("TinyUrl.TinyUrl",DI1024,0)</f>
        <v>#NAME?</v>
      </c>
      <c r="DM1024" s="224" t="str">
        <f t="shared" si="542"/>
        <v>Prodigy 0.0</v>
      </c>
      <c r="DN1024" s="89" t="str">
        <f t="shared" si="543"/>
        <v xml:space="preserve"> FactionProdigy 0.0157 Unisex</v>
      </c>
      <c r="DO1024" s="227"/>
    </row>
    <row r="1025" spans="2:119" ht="15.45" customHeight="1">
      <c r="B1025" s="224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#VALUE!</v>
      </c>
      <c r="F1025" s="43" t="b">
        <f>CL1025&gt;Driver!$F$56</f>
        <v>0</v>
      </c>
      <c r="G1025" s="43" t="b">
        <f>AND(CB1025&gt;Driver!$F$55,CB1025&lt;Driver!$G$55)</f>
        <v>0</v>
      </c>
      <c r="H1025" s="43" t="e">
        <f t="shared" si="510"/>
        <v>#VALUE!</v>
      </c>
      <c r="I1025" s="43">
        <f t="shared" si="511"/>
        <v>0</v>
      </c>
      <c r="J1025" s="43" t="e">
        <f t="array" ref="J1025">NOT(OR(($H$9:$H$1273=TRUE)*($I$9:$I$1273&gt;0)*($BT$9:$BT$1273=BT1025)*($K$9:$K$1273&gt;K1025)))</f>
        <v>#VALUE!</v>
      </c>
      <c r="K1025" s="72">
        <f t="shared" si="512"/>
        <v>0.65364187215095337</v>
      </c>
      <c r="L1025" s="72">
        <f t="shared" si="513"/>
        <v>0.79582306018854243</v>
      </c>
      <c r="M1025" s="72">
        <f t="shared" si="514"/>
        <v>0.51146068411336421</v>
      </c>
      <c r="N1025" s="72">
        <f t="shared" si="515"/>
        <v>0.34242711692910888</v>
      </c>
      <c r="O1025" s="72">
        <f t="shared" si="516"/>
        <v>0.24178336678353274</v>
      </c>
      <c r="P1025" s="72">
        <f t="shared" si="517"/>
        <v>0.950171568627451</v>
      </c>
      <c r="Q1025" s="72"/>
      <c r="R1025" s="72"/>
      <c r="S1025" s="72">
        <f t="shared" si="518"/>
        <v>0.65715843170367227</v>
      </c>
      <c r="T1025" s="72">
        <f t="shared" si="519"/>
        <v>0.98068682197758239</v>
      </c>
      <c r="U1025" s="72">
        <f t="shared" si="520"/>
        <v>0.89892714814433883</v>
      </c>
      <c r="V1025" s="72">
        <f t="shared" si="521"/>
        <v>0.67820039029592016</v>
      </c>
      <c r="W1025" s="72">
        <f t="shared" si="522"/>
        <v>0.67692967409948546</v>
      </c>
      <c r="X1025" s="72">
        <f t="shared" si="523"/>
        <v>0.20417693981145757</v>
      </c>
      <c r="Y1025" s="72">
        <f t="shared" si="524"/>
        <v>0.48853931588663579</v>
      </c>
      <c r="Z1025" s="72">
        <f t="shared" si="525"/>
        <v>0.65757288307089112</v>
      </c>
      <c r="AA1025" s="72">
        <f t="shared" si="526"/>
        <v>0.75821663321646726</v>
      </c>
      <c r="AB1025" s="72">
        <f t="shared" si="527"/>
        <v>4.982843137254904E-2</v>
      </c>
      <c r="AC1025" s="72"/>
      <c r="AD1025" s="72"/>
      <c r="AE1025" s="72">
        <f t="shared" si="528"/>
        <v>0.34284156829632767</v>
      </c>
      <c r="AF1025" s="72">
        <f t="shared" si="529"/>
        <v>1.9313178022417582E-2</v>
      </c>
      <c r="AG1025" s="72">
        <f t="shared" si="530"/>
        <v>0.10107285185566112</v>
      </c>
      <c r="AH1025" s="72">
        <f t="shared" si="531"/>
        <v>0.32179960970407989</v>
      </c>
      <c r="AI1025" s="72">
        <f t="shared" si="532"/>
        <v>0.32307032590051449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0.12512214262270582</v>
      </c>
      <c r="AL1025" s="72">
        <f>(AX1025-Driver!$K$181)/(Driver!$L$181-Driver!$K$181)</f>
        <v>0.25757288307089105</v>
      </c>
      <c r="AM1025" s="72">
        <f>(AY1025-Driver!$K$182)/(Driver!$L$182-Driver!$K$182)</f>
        <v>0.97221663321646723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33"/>
        <v>0.75396825396825395</v>
      </c>
      <c r="AW1025" s="70">
        <f t="shared" si="534"/>
        <v>13.189033384236833</v>
      </c>
      <c r="AX1025" s="70">
        <f t="shared" si="535"/>
        <v>3.3181559476380196</v>
      </c>
      <c r="AY1025" s="70">
        <f>IFERROR(Driver!$K$19/Data!BH1025/Data!BI1025*Data!BK1025*Data!BL1025,"")</f>
        <v>-0.17007565349798559</v>
      </c>
      <c r="AZ1025" s="70">
        <f t="shared" si="536"/>
        <v>10.040953090096799</v>
      </c>
      <c r="BA1025" s="70"/>
      <c r="BB1025" s="70"/>
      <c r="BC1025" s="70">
        <f t="shared" si="537"/>
        <v>3.7131282893046631</v>
      </c>
      <c r="BD1025" s="70">
        <f t="shared" si="538"/>
        <v>8.8614636605251231</v>
      </c>
      <c r="BE1025" s="70">
        <f t="shared" si="539"/>
        <v>0.20121537146658197</v>
      </c>
      <c r="BF1025" s="70">
        <f t="shared" si="540"/>
        <v>8.8321846950891079</v>
      </c>
      <c r="BG1025" s="70">
        <f t="shared" si="541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219</v>
      </c>
      <c r="BS1025" s="8" t="s">
        <v>438</v>
      </c>
      <c r="BT1025" s="9" t="s">
        <v>447</v>
      </c>
      <c r="BU1025" s="10">
        <v>140</v>
      </c>
      <c r="BV1025" s="9" t="s">
        <v>430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305</v>
      </c>
      <c r="CU1025" s="10"/>
      <c r="CV1025" s="10"/>
      <c r="CW1025" s="10"/>
      <c r="CX1025" t="str">
        <f>INDEX('Data_Price '!AS$2:AS$1266,MATCH(Data!$DN1025,'Data_Price '!$BE$2:$BE$1266,0))</f>
        <v>Atomic Bent Chetler Jr Skis 2022</v>
      </c>
      <c r="CY1025" t="str">
        <f>INDEX('Data_Price '!AT$2:AT$1266,MATCH(Data!$DN1025,'Data_Price '!$BE$2:$BE$1266,0))</f>
        <v>evo.com</v>
      </c>
      <c r="CZ1025">
        <f>INDEX('Data_Price '!AU$2:AU$1266,MATCH(Data!$DN1025,'Data_Price '!$BE$2:$BE$1266,0))</f>
        <v>259.99</v>
      </c>
      <c r="DA1025" t="str">
        <f>INDEX('Data_Price '!AV$2:AV$1266,MATCH(Data!$DN1025,'Data_Price '!$BE$2:$BE$1266,0))</f>
        <v>https://www.google.com/url?url=https://www.evo.com/skis/atomic-bent-chetler-jr-kids%3Fimage%3D197742/826815/atomic-bent-chetler-jr-skis-kids-2022-.jpg&amp;rct=j&amp;q=&amp;esrc=s&amp;sa=U&amp;ved=0ahUKEwiR7rza0KP2AhWAl2oFHcxqCtUQsDwIPw&amp;usg=AOvVaw12k911HQRJJuOy82V3YZh1</v>
      </c>
      <c r="DB1025" t="str">
        <f>INDEX('Data_Price '!AW$2:AW$1266,MATCH(Data!$DN1025,'Data_Price '!$BE$2:$BE$1266,0))</f>
        <v>Atomic Bent Chetler Jr Skis 2022</v>
      </c>
      <c r="DC1025" t="str">
        <f>INDEX('Data_Price '!AX$2:AX$1266,MATCH(Data!$DN1025,'Data_Price '!$BE$2:$BE$1266,0))</f>
        <v>evo.com</v>
      </c>
      <c r="DD1025">
        <f>INDEX('Data_Price '!AY$2:AY$1266,MATCH(Data!$DN1025,'Data_Price '!$BE$2:$BE$1266,0))</f>
        <v>259.99</v>
      </c>
      <c r="DE1025" t="str">
        <f>INDEX('Data_Price '!AZ$2:AZ$1266,MATCH(Data!$DN1025,'Data_Price '!$BE$2:$BE$1266,0))</f>
        <v>https://www.google.com/url?q=https://www.evo.com/skis/atomic-bent-chetler-jr-kids%3Fimage%3D197742/826815/atomic-bent-chetler-jr-skis-kids-2022-.jpg&amp;sa=U&amp;ved=0ahUKEwi99Nza0KP2AhUUkWoFHbXPCwwQ2ykIFg&amp;usg=AOvVaw1VHxP2kQzY3B6sI8Jp0qI9</v>
      </c>
      <c r="DF1025" t="str">
        <f>INDEX('Data_Price '!BA$2:BA$1266,MATCH(Data!$DN1025,'Data_Price '!$BE$2:$BE$1266,0))</f>
        <v>Atomic Bent Chetler Jr Skis 2022</v>
      </c>
      <c r="DG1025" t="str">
        <f>INDEX('Data_Price '!BB$2:BB$1266,MATCH(Data!$DN1025,'Data_Price '!$BE$2:$BE$1266,0))</f>
        <v>The-House.com</v>
      </c>
      <c r="DH1025">
        <f>INDEX('Data_Price '!BC$2:BC$1266,MATCH(Data!$DN1025,'Data_Price '!$BE$2:$BE$1266,0))</f>
        <v>259.99</v>
      </c>
      <c r="DI1025" t="str">
        <f>INDEX('Data_Price '!BD$2:BD$1266,MATCH(Data!$DN1025,'Data_Price '!$BE$2:$BE$1266,0))</f>
        <v>https://www.google.com/url?q=https://www.the-house.com/atbcjkg120253zz-atomic-skis%3Futm_source%3Dfroogle%26utm_medium%3Dppc%26utm_campaign%3Dshopcomparefeed&amp;sa=U&amp;ved=0ahUKEwi99Nza0KP2AhUUkWoFHbXPCwwQ2ykIGA&amp;usg=AOvVaw1XalzN0shxnetZjdvVWDUs</v>
      </c>
      <c r="DJ1025" s="89" t="e">
        <f ca="1">_xll.Connector("TinyUrl.TinyUrl",DA1025,0)</f>
        <v>#NAME?</v>
      </c>
      <c r="DK1025" s="89" t="e">
        <f ca="1">_xll.Connector("TinyUrl.TinyUrl",DE1025,0)</f>
        <v>#NAME?</v>
      </c>
      <c r="DL1025" s="89" t="e">
        <f ca="1">_xll.Connector("TinyUrl.TinyUrl",DI1025,0)</f>
        <v>#NAME?</v>
      </c>
      <c r="DM1025" s="224" t="str">
        <f t="shared" si="542"/>
        <v>Bent Chetler JR</v>
      </c>
      <c r="DN1025" s="89" t="str">
        <f t="shared" si="543"/>
        <v xml:space="preserve"> AtomicBent Chetler JR140 Junior</v>
      </c>
      <c r="DO1025" s="227" t="s">
        <v>1126</v>
      </c>
    </row>
    <row r="1026" spans="2:119" ht="15.45" customHeight="1">
      <c r="B1026" s="224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#VALUE!</v>
      </c>
      <c r="F1026" s="43" t="b">
        <f>CL1026&gt;Driver!$F$56</f>
        <v>0</v>
      </c>
      <c r="G1026" s="43" t="b">
        <f>AND(CB1026&gt;Driver!$F$55,CB1026&lt;Driver!$G$55)</f>
        <v>0</v>
      </c>
      <c r="H1026" s="43" t="e">
        <f t="shared" si="510"/>
        <v>#VALUE!</v>
      </c>
      <c r="I1026" s="43">
        <f t="shared" si="511"/>
        <v>0</v>
      </c>
      <c r="J1026" s="43" t="e">
        <f t="array" ref="J1026">NOT(OR(($H$9:$H$1273=TRUE)*($I$9:$I$1273&gt;0)*($BT$9:$BT$1273=BT1026)*($K$9:$K$1273&gt;K1026)))</f>
        <v>#VALUE!</v>
      </c>
      <c r="K1026" s="72">
        <f t="shared" si="512"/>
        <v>0.69901691839610658</v>
      </c>
      <c r="L1026" s="72">
        <f t="shared" si="513"/>
        <v>0.82410442349528645</v>
      </c>
      <c r="M1026" s="72">
        <f t="shared" si="514"/>
        <v>0.57392941329692659</v>
      </c>
      <c r="N1026" s="72">
        <f t="shared" si="515"/>
        <v>0.45183077214949718</v>
      </c>
      <c r="O1026" s="72">
        <f t="shared" si="516"/>
        <v>0.29846236970206697</v>
      </c>
      <c r="P1026" s="72">
        <f t="shared" si="517"/>
        <v>0.97149509803921563</v>
      </c>
      <c r="Q1026" s="72"/>
      <c r="R1026" s="72"/>
      <c r="S1026" s="72">
        <f t="shared" si="518"/>
        <v>0.66277395122941485</v>
      </c>
      <c r="T1026" s="72">
        <f t="shared" si="519"/>
        <v>0.90023101528062799</v>
      </c>
      <c r="U1026" s="72">
        <f t="shared" si="520"/>
        <v>0.88622201112676002</v>
      </c>
      <c r="V1026" s="72">
        <f t="shared" si="521"/>
        <v>0.76414960765928597</v>
      </c>
      <c r="W1026" s="72">
        <f t="shared" si="522"/>
        <v>0.76707317073170733</v>
      </c>
      <c r="X1026" s="72">
        <f t="shared" si="523"/>
        <v>0.17589557650471355</v>
      </c>
      <c r="Y1026" s="72">
        <f t="shared" si="524"/>
        <v>0.42607058670307341</v>
      </c>
      <c r="Z1026" s="72">
        <f t="shared" si="525"/>
        <v>0.54816922785050282</v>
      </c>
      <c r="AA1026" s="72">
        <f t="shared" si="526"/>
        <v>0.70153763029793303</v>
      </c>
      <c r="AB1026" s="72">
        <f t="shared" si="527"/>
        <v>2.850490196078434E-2</v>
      </c>
      <c r="AC1026" s="72"/>
      <c r="AD1026" s="72"/>
      <c r="AE1026" s="72">
        <f t="shared" si="528"/>
        <v>0.33722604877058521</v>
      </c>
      <c r="AF1026" s="72">
        <f t="shared" si="529"/>
        <v>9.9768984719372053E-2</v>
      </c>
      <c r="AG1026" s="72">
        <f t="shared" si="530"/>
        <v>0.11377798887324003</v>
      </c>
      <c r="AH1026" s="72">
        <f t="shared" si="531"/>
        <v>0.23585039234071398</v>
      </c>
      <c r="AI1026" s="72">
        <f t="shared" si="532"/>
        <v>0.23292682926829267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0.13137870152809106</v>
      </c>
      <c r="AL1026" s="72">
        <f>(AX1026-Driver!$K$181)/(Driver!$L$181-Driver!$K$181)</f>
        <v>0.14816922785050279</v>
      </c>
      <c r="AM1026" s="72">
        <f>(AY1026-Driver!$K$182)/(Driver!$L$182-Driver!$K$182)</f>
        <v>0.915537630297933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33"/>
        <v>1.3492063492063491</v>
      </c>
      <c r="AW1026" s="70">
        <f t="shared" si="534"/>
        <v>13.800850707983267</v>
      </c>
      <c r="AX1026" s="70">
        <f t="shared" si="535"/>
        <v>2.333523050654525</v>
      </c>
      <c r="AY1026" s="70">
        <f>IFERROR(Driver!$K$19/Data!BH1026/Data!BI1026*Data!BK1026*Data!BL1026,"")</f>
        <v>-0.51703570827066303</v>
      </c>
      <c r="AZ1026" s="70">
        <f t="shared" si="536"/>
        <v>11.984363365599405</v>
      </c>
      <c r="BA1026" s="70"/>
      <c r="BB1026" s="70"/>
      <c r="BC1026" s="70">
        <f t="shared" si="537"/>
        <v>6.6259373057656914</v>
      </c>
      <c r="BD1026" s="70">
        <f t="shared" si="538"/>
        <v>1.7412673270984456</v>
      </c>
      <c r="BE1026" s="70">
        <f t="shared" si="539"/>
        <v>0.21391824203071935</v>
      </c>
      <c r="BF1026" s="70">
        <f t="shared" si="540"/>
        <v>18.539544968855061</v>
      </c>
      <c r="BG1026" s="70">
        <f t="shared" si="541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219</v>
      </c>
      <c r="BS1026" s="8" t="s">
        <v>950</v>
      </c>
      <c r="BT1026" s="9" t="s">
        <v>696</v>
      </c>
      <c r="BU1026" s="10">
        <v>145</v>
      </c>
      <c r="BV1026" s="9" t="s">
        <v>430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305</v>
      </c>
      <c r="CU1026" s="9" t="s">
        <v>302</v>
      </c>
      <c r="CV1026" s="10"/>
      <c r="CW1026" s="10"/>
      <c r="CX1026" t="str">
        <f>INDEX('Data_Price '!AS$2:AS$1266,MATCH(Data!$DN1026,'Data_Price '!$BE$2:$BE$1266,0))</f>
        <v>'22 K2 Mindbender Team Skis 145cm</v>
      </c>
      <c r="CY1026" t="str">
        <f>INDEX('Data_Price '!AT$2:AT$1266,MATCH(Data!$DN1026,'Data_Price '!$BE$2:$BE$1266,0))</f>
        <v>Al's Ski Equipment Barn</v>
      </c>
      <c r="CZ1026">
        <f>INDEX('Data_Price '!AU$2:AU$1266,MATCH(Data!$DN1026,'Data_Price '!$BE$2:$BE$1266,0))</f>
        <v>399</v>
      </c>
      <c r="DA1026" t="str">
        <f>INDEX('Data_Price '!AV$2:AV$1266,MATCH(Data!$DN1026,'Data_Price '!$BE$2:$BE$1266,0))</f>
        <v>https://www.google.com/url?url=https://www.untracked.com/p7397c19b37lr-Froogle-22_k2_mindbender_team_allmountain_freeride_skis.html%23chsku762310&amp;rct=j&amp;q=&amp;esrc=s&amp;sa=U&amp;ved=0ahUKEwiH4fva0KP2AhXHk2oFHW2mCo4Q2SkIRA&amp;usg=AOvVaw238Tf2BWaVPLxKXCsfzo1D</v>
      </c>
      <c r="DB1026" t="str">
        <f>INDEX('Data_Price '!AW$2:AW$1266,MATCH(Data!$DN1026,'Data_Price '!$BE$2:$BE$1266,0))</f>
        <v>K2 Mindbender Team Skis 2022 - 145</v>
      </c>
      <c r="DC1026" t="str">
        <f>INDEX('Data_Price '!AX$2:AX$1266,MATCH(Data!$DN1026,'Data_Price '!$BE$2:$BE$1266,0))</f>
        <v>REI</v>
      </c>
      <c r="DD1026">
        <f>INDEX('Data_Price '!AY$2:AY$1266,MATCH(Data!$DN1026,'Data_Price '!$BE$2:$BE$1266,0))</f>
        <v>399.95</v>
      </c>
      <c r="DE1026" t="str">
        <f>INDEX('Data_Price '!AZ$2:AZ$1266,MATCH(Data!$DN1026,'Data_Price '!$BE$2:$BE$1266,0))</f>
        <v>https://www.google.com/url?url=https://www.rei.com/product/198022/k2-mindbender-team-skis-kids-20212022%3FCAWELAID%3D120217890012727297&amp;rct=j&amp;q=&amp;esrc=s&amp;sa=U&amp;ved=0ahUKEwiH4fva0KP2AhXHk2oFHW2mCo4QsDwIRw&amp;usg=AOvVaw29VYQBU0vZh96D6nLAD-pC</v>
      </c>
      <c r="DF1026" t="str">
        <f>INDEX('Data_Price '!BA$2:BA$1266,MATCH(Data!$DN1026,'Data_Price '!$BE$2:$BE$1266,0))</f>
        <v>K2 Mindbender Team Skis 2022 - 145</v>
      </c>
      <c r="DG1026" t="str">
        <f>INDEX('Data_Price '!BB$2:BB$1266,MATCH(Data!$DN1026,'Data_Price '!$BE$2:$BE$1266,0))</f>
        <v>REI</v>
      </c>
      <c r="DH1026">
        <f>INDEX('Data_Price '!BC$2:BC$1266,MATCH(Data!$DN1026,'Data_Price '!$BE$2:$BE$1266,0))</f>
        <v>399.95</v>
      </c>
      <c r="DI1026" t="str">
        <f>INDEX('Data_Price '!BD$2:BD$1266,MATCH(Data!$DN1026,'Data_Price '!$BE$2:$BE$1266,0))</f>
        <v>https://www.google.com/url?q=https://www.rei.com/product/198022/k2-mindbender-team-skis-kids-20212022%3FCAWELAID%3D120217890012727297&amp;sa=U&amp;ved=0ahUKEwig8bbb0KP2AhWgm2oFHRfyB7EQ2ykIFw&amp;usg=AOvVaw0zEIclMgnRQ5vM_44tOSgm</v>
      </c>
      <c r="DJ1026" s="89" t="e">
        <f ca="1">_xll.Connector("TinyUrl.TinyUrl",DA1026,0)</f>
        <v>#NAME?</v>
      </c>
      <c r="DK1026" s="89" t="e">
        <f ca="1">_xll.Connector("TinyUrl.TinyUrl",DE1026,0)</f>
        <v>#NAME?</v>
      </c>
      <c r="DL1026" s="89" t="e">
        <f ca="1">_xll.Connector("TinyUrl.TinyUrl",DI1026,0)</f>
        <v>#NAME?</v>
      </c>
      <c r="DM1026" s="224" t="str">
        <f t="shared" si="542"/>
        <v>Mindbender Team</v>
      </c>
      <c r="DN1026" s="89" t="str">
        <f t="shared" si="543"/>
        <v xml:space="preserve"> K2Mindbender Team145 Junior</v>
      </c>
      <c r="DO1026" s="227" t="s">
        <v>1078</v>
      </c>
    </row>
    <row r="1027" spans="2:119" ht="15.45" customHeight="1">
      <c r="B1027" s="224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#VALUE!</v>
      </c>
      <c r="F1027" s="43" t="b">
        <f>CL1027&gt;Driver!$F$56</f>
        <v>0</v>
      </c>
      <c r="G1027" s="43" t="b">
        <f>AND(CB1027&gt;Driver!$F$55,CB1027&lt;Driver!$G$55)</f>
        <v>0</v>
      </c>
      <c r="H1027" s="43" t="e">
        <f t="shared" si="510"/>
        <v>#VALUE!</v>
      </c>
      <c r="I1027" s="43">
        <f t="shared" si="511"/>
        <v>0</v>
      </c>
      <c r="J1027" s="43" t="e">
        <f t="array" ref="J1027">NOT(OR(($H$9:$H$1273=TRUE)*($I$9:$I$1273&gt;0)*($BT$9:$BT$1273=BT1027)*($K$9:$K$1273&gt;K1027)))</f>
        <v>#VALUE!</v>
      </c>
      <c r="K1027" s="72">
        <f t="shared" si="512"/>
        <v>0.51392572889176347</v>
      </c>
      <c r="L1027" s="72">
        <f t="shared" si="513"/>
        <v>0.75784707114656369</v>
      </c>
      <c r="M1027" s="72">
        <f t="shared" si="514"/>
        <v>0.27000438663696336</v>
      </c>
      <c r="N1027" s="72">
        <f t="shared" si="515"/>
        <v>-0.17233921457029044</v>
      </c>
      <c r="O1027" s="72">
        <f t="shared" si="516"/>
        <v>0.26099616533085346</v>
      </c>
      <c r="P1027" s="72">
        <f t="shared" si="517"/>
        <v>0.72135620915032694</v>
      </c>
      <c r="Q1027" s="72"/>
      <c r="R1027" s="72"/>
      <c r="S1027" s="72">
        <f t="shared" si="518"/>
        <v>0.74131053674707492</v>
      </c>
      <c r="T1027" s="72">
        <f t="shared" si="519"/>
        <v>0.83706840326163823</v>
      </c>
      <c r="U1027" s="72">
        <f t="shared" si="520"/>
        <v>0.93765248670044454</v>
      </c>
      <c r="V1027" s="72">
        <f t="shared" si="521"/>
        <v>0.72542169953000413</v>
      </c>
      <c r="W1027" s="72">
        <f t="shared" si="522"/>
        <v>0.96517984967788117</v>
      </c>
      <c r="X1027" s="72">
        <f t="shared" si="523"/>
        <v>0.24215292885343637</v>
      </c>
      <c r="Y1027" s="72">
        <f t="shared" si="524"/>
        <v>0.72999561336303664</v>
      </c>
      <c r="Z1027" s="72">
        <f t="shared" si="525"/>
        <v>1.1723392145702904</v>
      </c>
      <c r="AA1027" s="72">
        <f t="shared" si="526"/>
        <v>0.73900383466914654</v>
      </c>
      <c r="AB1027" s="72">
        <f t="shared" si="527"/>
        <v>0.27864379084967311</v>
      </c>
      <c r="AC1027" s="72"/>
      <c r="AD1027" s="72"/>
      <c r="AE1027" s="72">
        <f t="shared" si="528"/>
        <v>0.25868946325292508</v>
      </c>
      <c r="AF1027" s="72">
        <f t="shared" si="529"/>
        <v>0.1629315967383618</v>
      </c>
      <c r="AG1027" s="72">
        <f t="shared" si="530"/>
        <v>6.2347513299555485E-2</v>
      </c>
      <c r="AH1027" s="72">
        <f t="shared" si="531"/>
        <v>0.27457830046999587</v>
      </c>
      <c r="AI1027" s="72">
        <f t="shared" si="532"/>
        <v>3.4820150322118826E-2</v>
      </c>
      <c r="AJ1027" s="72">
        <f>(AV1027-Driver!$K$179)/(Driver!$L$179-Driver!$K$179)</f>
        <v>0.48215292885343636</v>
      </c>
      <c r="AK1027" s="72">
        <f>(AW1027-Driver!$K$180)/(Driver!$L$180-Driver!$K$180)</f>
        <v>0.47743471509901875</v>
      </c>
      <c r="AL1027" s="72">
        <f>(AX1027-Driver!$K$181)/(Driver!$L$181-Driver!$K$181)</f>
        <v>0.77233921457029031</v>
      </c>
      <c r="AM1027" s="72">
        <f>(AY1027-Driver!$K$182)/(Driver!$L$182-Driver!$K$182)</f>
        <v>0.95300383466914651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33"/>
        <v>10.14787681454348</v>
      </c>
      <c r="AW1027" s="70">
        <f t="shared" si="534"/>
        <v>47.641028238652297</v>
      </c>
      <c r="AX1027" s="70">
        <f t="shared" si="535"/>
        <v>7.9510529311326126</v>
      </c>
      <c r="AY1027" s="70">
        <f>IFERROR(Driver!$K$19/Data!BH1027/Data!BI1027*Data!BK1027*Data!BL1027,"")</f>
        <v>-0.2876866433366051</v>
      </c>
      <c r="AZ1027" s="70">
        <f t="shared" si="536"/>
        <v>39.977661950856287</v>
      </c>
      <c r="BA1027" s="70"/>
      <c r="BB1027" s="70"/>
      <c r="BC1027" s="70">
        <f t="shared" si="537"/>
        <v>47.363410191260819</v>
      </c>
      <c r="BD1027" s="70">
        <f t="shared" si="538"/>
        <v>24.989803308221322</v>
      </c>
      <c r="BE1027" s="70">
        <f t="shared" si="539"/>
        <v>3.7824158665134514E-2</v>
      </c>
      <c r="BF1027" s="70">
        <f t="shared" si="540"/>
        <v>14.165499824605876</v>
      </c>
      <c r="BG1027" s="70">
        <f t="shared" si="541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219</v>
      </c>
      <c r="BS1027" s="8" t="s">
        <v>812</v>
      </c>
      <c r="BT1027" s="9" t="s">
        <v>820</v>
      </c>
      <c r="BU1027" s="10">
        <v>188</v>
      </c>
      <c r="BV1027" s="9" t="s">
        <v>222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305</v>
      </c>
      <c r="CU1027" s="10"/>
      <c r="CV1027" s="10"/>
      <c r="CW1027" s="10"/>
      <c r="CX1027" t="str">
        <f>INDEX('Data_Price '!AS$2:AS$1266,MATCH(Data!$DN1027,'Data_Price '!$BE$2:$BE$1266,0))</f>
        <v>Salomon Qst 99 Skis - 188 Cm</v>
      </c>
      <c r="CY1027" t="str">
        <f>INDEX('Data_Price '!AT$2:AT$1266,MATCH(Data!$DN1027,'Data_Price '!$BE$2:$BE$1266,0))</f>
        <v>eBay</v>
      </c>
      <c r="CZ1027" t="str">
        <f>INDEX('Data_Price '!AU$2:AU$1266,MATCH(Data!$DN1027,'Data_Price '!$BE$2:$BE$1266,0))</f>
        <v>$250.00 used</v>
      </c>
      <c r="DA1027" t="str">
        <f>INDEX('Data_Price '!AV$2:AV$1266,MATCH(Data!$DN1027,'Data_Price '!$BE$2:$BE$1266,0))</f>
        <v>https://www.google.com/url?url=https://www.ebay.com/itm/185310276915%3Fchn%3Dps%26mkevt%3D1%26mkcid%3D28&amp;rct=j&amp;q=&amp;esrc=s&amp;sa=U&amp;ved=0ahUKEwjZt9fb0KP2AhVAmmoFHU1cDrAQ2SkIew&amp;usg=AOvVaw1OgQxc0n9fwYn7vINOtpnf</v>
      </c>
      <c r="DB1027" t="str">
        <f>INDEX('Data_Price '!AW$2:AW$1266,MATCH(Data!$DN1027,'Data_Price '!$BE$2:$BE$1266,0))</f>
        <v>Salomon QST 99 Dark Blue/Beige / 188cm</v>
      </c>
      <c r="DC1027" t="str">
        <f>INDEX('Data_Price '!AX$2:AX$1266,MATCH(Data!$DN1027,'Data_Price '!$BE$2:$BE$1266,0))</f>
        <v>Sundance Ski and Board Shop</v>
      </c>
      <c r="DD1027">
        <f>INDEX('Data_Price '!AY$2:AY$1266,MATCH(Data!$DN1027,'Data_Price '!$BE$2:$BE$1266,0))</f>
        <v>473.42</v>
      </c>
      <c r="DE1027" t="str">
        <f>INDEX('Data_Price '!AZ$2:AZ$1266,MATCH(Data!$DN1027,'Data_Price '!$BE$2:$BE$1266,0))</f>
        <v>https://www.google.com/url?url=https://sundanceskishop.com/products/salomon-qst-99%3Fvariant%3D39257499500642%26currency%3DCAD%26utm_medium%3Dproduct_sync%26utm_source%3Dgoogle%26utm_content%3Dsag_organic%26utm_campaign%3Dsag_organic&amp;rct=j&amp;q=&amp;esrc=s&amp;sa=U&amp;ved=0ahUKEwjZt9fb0KP2AhVAmmoFHU1cDrAQ2SkIdQ&amp;usg=AOvVaw3KP5LWxEAg_auNMv8rN_bS</v>
      </c>
      <c r="DF1027" t="str">
        <f>INDEX('Data_Price '!BA$2:BA$1266,MATCH(Data!$DN1027,'Data_Price '!$BE$2:$BE$1266,0))</f>
        <v>Salomon QST 99 Skis</v>
      </c>
      <c r="DG1027" t="str">
        <f>INDEX('Data_Price '!BB$2:BB$1266,MATCH(Data!$DN1027,'Data_Price '!$BE$2:$BE$1266,0))</f>
        <v>SkiEssentials.com</v>
      </c>
      <c r="DH1027">
        <f>INDEX('Data_Price '!BC$2:BC$1266,MATCH(Data!$DN1027,'Data_Price '!$BE$2:$BE$1266,0))</f>
        <v>474.95</v>
      </c>
      <c r="DI1027" t="str">
        <f>INDEX('Data_Price '!BD$2:BD$1266,MATCH(Data!$DN1027,'Data_Price '!$BE$2:$BE$1266,0))</f>
        <v>https://www.google.com/url?url=https://www.skiessentials.com/2021-salomon-qst-99-skis.html&amp;rct=j&amp;q=&amp;esrc=s&amp;sa=U&amp;ved=0ahUKEwjZt9fb0KP2AhVAmmoFHU1cDrAQsDwIbQ&amp;usg=AOvVaw25UUpwu0iIMZN_vv4rGxN6</v>
      </c>
      <c r="DJ1027" s="89" t="e">
        <f ca="1">_xll.Connector("TinyUrl.TinyUrl",DA1027,0)</f>
        <v>#NAME?</v>
      </c>
      <c r="DK1027" s="89" t="e">
        <f ca="1">_xll.Connector("TinyUrl.TinyUrl",DE1027,0)</f>
        <v>#NAME?</v>
      </c>
      <c r="DL1027" s="89" t="e">
        <f ca="1">_xll.Connector("TinyUrl.TinyUrl",DI1027,0)</f>
        <v>#NAME?</v>
      </c>
      <c r="DM1027" s="224" t="str">
        <f t="shared" si="542"/>
        <v>QST 99</v>
      </c>
      <c r="DN1027" s="89" t="str">
        <f t="shared" si="543"/>
        <v xml:space="preserve"> SalomonQST 99188 Unisex</v>
      </c>
      <c r="DO1027" s="227" t="s">
        <v>924</v>
      </c>
    </row>
    <row r="1028" spans="2:119" ht="15.45" customHeight="1">
      <c r="B1028" s="224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#VALUE!</v>
      </c>
      <c r="F1028" s="43" t="b">
        <f>CL1028&gt;Driver!$F$56</f>
        <v>0</v>
      </c>
      <c r="G1028" s="43" t="b">
        <f>AND(CB1028&gt;Driver!$F$55,CB1028&lt;Driver!$G$55)</f>
        <v>0</v>
      </c>
      <c r="H1028" s="43" t="e">
        <f t="shared" si="510"/>
        <v>#VALUE!</v>
      </c>
      <c r="I1028" s="43">
        <f t="shared" si="511"/>
        <v>0</v>
      </c>
      <c r="J1028" s="43" t="e">
        <f t="array" ref="J1028">NOT(OR(($H$9:$H$1273=TRUE)*($I$9:$I$1273&gt;0)*($BT$9:$BT$1273=BT1028)*($K$9:$K$1273&gt;K1028)))</f>
        <v>#VALUE!</v>
      </c>
      <c r="K1028" s="72">
        <f t="shared" si="512"/>
        <v>0.77953515786400596</v>
      </c>
      <c r="L1028" s="72">
        <f t="shared" si="513"/>
        <v>0.86563210055595841</v>
      </c>
      <c r="M1028" s="72">
        <f t="shared" si="514"/>
        <v>0.69343821517205351</v>
      </c>
      <c r="N1028" s="72">
        <f t="shared" si="515"/>
        <v>0.53087965597925757</v>
      </c>
      <c r="O1028" s="72">
        <f t="shared" si="516"/>
        <v>0.5688467542427853</v>
      </c>
      <c r="P1028" s="72">
        <f t="shared" si="517"/>
        <v>0.98058823529411776</v>
      </c>
      <c r="Q1028" s="72"/>
      <c r="R1028" s="72"/>
      <c r="S1028" s="72">
        <f t="shared" si="518"/>
        <v>0.71508524872728441</v>
      </c>
      <c r="T1028" s="72">
        <f t="shared" si="519"/>
        <v>0.90193491874403464</v>
      </c>
      <c r="U1028" s="72">
        <f t="shared" si="520"/>
        <v>9.9999999999999978E-2</v>
      </c>
      <c r="V1028" s="72">
        <f t="shared" si="521"/>
        <v>0.61556288030636852</v>
      </c>
      <c r="W1028" s="72">
        <f t="shared" si="522"/>
        <v>0.97689750692520771</v>
      </c>
      <c r="X1028" s="72">
        <f t="shared" si="523"/>
        <v>0.13436789944404159</v>
      </c>
      <c r="Y1028" s="72">
        <f t="shared" si="524"/>
        <v>0.30656178482794649</v>
      </c>
      <c r="Z1028" s="72">
        <f t="shared" si="525"/>
        <v>0.46912034402074243</v>
      </c>
      <c r="AA1028" s="72">
        <f t="shared" si="526"/>
        <v>0.4311532457572147</v>
      </c>
      <c r="AB1028" s="72">
        <f t="shared" si="527"/>
        <v>1.9411764705882295E-2</v>
      </c>
      <c r="AC1028" s="72"/>
      <c r="AD1028" s="72"/>
      <c r="AE1028" s="72">
        <f t="shared" si="528"/>
        <v>0.28491475127271559</v>
      </c>
      <c r="AF1028" s="72">
        <f t="shared" si="529"/>
        <v>9.8065081255965331E-2</v>
      </c>
      <c r="AG1028" s="72">
        <f t="shared" si="530"/>
        <v>0.9</v>
      </c>
      <c r="AH1028" s="72">
        <f t="shared" si="531"/>
        <v>0.38443711969363148</v>
      </c>
      <c r="AI1028" s="72">
        <f t="shared" si="532"/>
        <v>2.3102493074792244E-2</v>
      </c>
      <c r="AJ1028" s="72">
        <f>(AV1028-Driver!$K$179)/(Driver!$L$179-Driver!$K$179)</f>
        <v>0.10563210055595841</v>
      </c>
      <c r="AK1028" s="72">
        <f>(AW1028-Driver!$K$180)/(Driver!$L$180-Driver!$K$180)</f>
        <v>0.15183611723014229</v>
      </c>
      <c r="AL1028" s="72">
        <f>(AX1028-Driver!$K$181)/(Driver!$L$181-Driver!$K$181)</f>
        <v>6.9120344020742436E-2</v>
      </c>
      <c r="AM1028" s="72">
        <f>(AY1028-Driver!$K$182)/(Driver!$L$182-Driver!$K$182)</f>
        <v>0.64515324575721467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33"/>
        <v>2.2232397232397232</v>
      </c>
      <c r="AW1028" s="70">
        <f t="shared" si="534"/>
        <v>15.801343553151581</v>
      </c>
      <c r="AX1028" s="70">
        <f t="shared" si="535"/>
        <v>1.6220830961866819</v>
      </c>
      <c r="AY1028" s="70">
        <f>IFERROR(Driver!$K$19/Data!BH1028/Data!BI1028*Data!BK1028*Data!BL1028,"")</f>
        <v>-2.1721915162294421</v>
      </c>
      <c r="AZ1028" s="70">
        <f t="shared" si="536"/>
        <v>16.35145197319434</v>
      </c>
      <c r="BA1028" s="70"/>
      <c r="BB1028" s="70"/>
      <c r="BC1028" s="70">
        <f t="shared" si="537"/>
        <v>33.760170980150953</v>
      </c>
      <c r="BD1028" s="70">
        <f t="shared" si="538"/>
        <v>1.8920597644716541</v>
      </c>
      <c r="BE1028" s="70">
        <f t="shared" si="539"/>
        <v>1</v>
      </c>
      <c r="BF1028" s="70">
        <f t="shared" si="540"/>
        <v>1.7577179951822215</v>
      </c>
      <c r="BG1028" s="70">
        <f t="shared" si="541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219</v>
      </c>
      <c r="BS1028" s="8" t="s">
        <v>950</v>
      </c>
      <c r="BT1028" s="9" t="s">
        <v>705</v>
      </c>
      <c r="BU1028" s="10">
        <v>167</v>
      </c>
      <c r="BV1028" s="9" t="s">
        <v>390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302</v>
      </c>
      <c r="CU1028" s="9" t="s">
        <v>388</v>
      </c>
      <c r="CV1028" s="10"/>
      <c r="CW1028" s="10"/>
      <c r="CX1028" t="str">
        <f>INDEX('Data_Price '!AS$2:AS$1266,MATCH(Data!$DN1028,'Data_Price '!$BE$2:$BE$1266,0))</f>
        <v>K2 Talkback 88</v>
      </c>
      <c r="CY1028" t="str">
        <f>INDEX('Data_Price '!AT$2:AT$1266,MATCH(Data!$DN1028,'Data_Price '!$BE$2:$BE$1266,0))</f>
        <v>Snowcountry.eu</v>
      </c>
      <c r="CZ1028">
        <f>INDEX('Data_Price '!AU$2:AU$1266,MATCH(Data!$DN1028,'Data_Price '!$BE$2:$BE$1266,0))</f>
        <v>407.02</v>
      </c>
      <c r="DA1028" t="str">
        <f>INDEX('Data_Price '!AV$2:AV$1266,MATCH(Data!$DN1028,'Data_Price '!$BE$2:$BE$1266,0))</f>
        <v>https://www.google.com/url?url=https://www.snowcountry.eu/k2-talkback-88.html%3Fartikel_maat%3D65306%26country%3DUS&amp;rct=j&amp;q=&amp;esrc=s&amp;sa=U&amp;ved=0ahUKEwia4tXc0KP2AhVdkWoFHUCOB_4QsDwIWg&amp;usg=AOvVaw0A4djSnLa2-U89g-3dYcWl</v>
      </c>
      <c r="DB1028" t="str">
        <f>INDEX('Data_Price '!AW$2:AW$1266,MATCH(Data!$DN1028,'Data_Price '!$BE$2:$BE$1266,0))</f>
        <v>K2 - Talkback 88 - 167</v>
      </c>
      <c r="DC1028" t="str">
        <f>INDEX('Data_Price '!AX$2:AX$1266,MATCH(Data!$DN1028,'Data_Price '!$BE$2:$BE$1266,0))</f>
        <v>Snowcountry.eu</v>
      </c>
      <c r="DD1028">
        <f>INDEX('Data_Price '!AY$2:AY$1266,MATCH(Data!$DN1028,'Data_Price '!$BE$2:$BE$1266,0))</f>
        <v>419.07</v>
      </c>
      <c r="DE1028" t="str">
        <f>INDEX('Data_Price '!AZ$2:AZ$1266,MATCH(Data!$DN1028,'Data_Price '!$BE$2:$BE$1266,0))</f>
        <v>https://www.google.com/url?q=https://www.snowcountry.eu/k2-talkback-88-19-20.html%3Fartikel_maat%3D65306%26country%3DUS&amp;sa=U&amp;ved=0ahUKEwiFv5Hd0KP2AhXLnGoFHcGXD4kQ2ykIGw&amp;usg=AOvVaw1f90u90W3Tw-l5tcrBZN6O</v>
      </c>
      <c r="DF1028" t="str">
        <f>INDEX('Data_Price '!BA$2:BA$1266,MATCH(Data!$DN1028,'Data_Price '!$BE$2:$BE$1266,0))</f>
        <v>K2 - Talkback 88 - 167</v>
      </c>
      <c r="DG1028" t="str">
        <f>INDEX('Data_Price '!BB$2:BB$1266,MATCH(Data!$DN1028,'Data_Price '!$BE$2:$BE$1266,0))</f>
        <v>Blue Tomato</v>
      </c>
      <c r="DH1028">
        <f>INDEX('Data_Price '!BC$2:BC$1266,MATCH(Data!$DN1028,'Data_Price '!$BE$2:$BE$1266,0))</f>
        <v>528.04</v>
      </c>
      <c r="DI1028" t="str">
        <f>INDEX('Data_Price '!BD$2:BD$1266,MATCH(Data!$DN1028,'Data_Price '!$BE$2:$BE$1266,0))</f>
        <v>https://www.google.com/url?q=https://www.blue-tomato.com/en-US/product/--304360642-/%3Fcr%3DUSD%26_%24ja%3Dtsid:46445%26adword%3DGoogle%252FUS%252FPRODUKTERWEITERUNG%252FK2%252F304360642&amp;sa=U&amp;ved=0ahUKEwiFv5Hd0KP2AhXLnGoFHcGXD4kQ2ykIHQ&amp;usg=AOvVaw1wSwvAutzd2c3H_1MH_7IH</v>
      </c>
      <c r="DJ1028" s="89" t="e">
        <f ca="1">_xll.Connector("TinyUrl.TinyUrl",DA1028,0)</f>
        <v>#NAME?</v>
      </c>
      <c r="DK1028" s="89" t="e">
        <f ca="1">_xll.Connector("TinyUrl.TinyUrl",DE1028,0)</f>
        <v>#NAME?</v>
      </c>
      <c r="DL1028" s="89" t="e">
        <f ca="1">_xll.Connector("TinyUrl.TinyUrl",DI1028,0)</f>
        <v>#NAME?</v>
      </c>
      <c r="DM1028" s="224" t="str">
        <f t="shared" si="542"/>
        <v>Talkback 88</v>
      </c>
      <c r="DN1028" s="89" t="str">
        <f t="shared" si="543"/>
        <v xml:space="preserve"> K2Talkback 88167 Women's</v>
      </c>
      <c r="DO1028" s="227"/>
    </row>
    <row r="1029" spans="2:119" ht="15.45" customHeight="1">
      <c r="B1029" s="224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#VALUE!</v>
      </c>
      <c r="F1029" s="43" t="b">
        <f>CL1029&gt;Driver!$F$56</f>
        <v>0</v>
      </c>
      <c r="G1029" s="43" t="b">
        <f>AND(CB1029&gt;Driver!$F$55,CB1029&lt;Driver!$G$55)</f>
        <v>0</v>
      </c>
      <c r="H1029" s="43" t="e">
        <f t="shared" si="510"/>
        <v>#VALUE!</v>
      </c>
      <c r="I1029" s="43">
        <f t="shared" si="511"/>
        <v>0</v>
      </c>
      <c r="J1029" s="43" t="e">
        <f t="array" ref="J1029">NOT(OR(($H$9:$H$1273=TRUE)*($I$9:$I$1273&gt;0)*($BT$9:$BT$1273=BT1029)*($K$9:$K$1273&gt;K1029)))</f>
        <v>#VALUE!</v>
      </c>
      <c r="K1029" s="72">
        <f t="shared" si="512"/>
        <v>0.63480302446898662</v>
      </c>
      <c r="L1029" s="72">
        <f t="shared" si="513"/>
        <v>0.7910208685843203</v>
      </c>
      <c r="M1029" s="72">
        <f t="shared" si="514"/>
        <v>0.47858518035365283</v>
      </c>
      <c r="N1029" s="72">
        <f t="shared" si="515"/>
        <v>0.22986150635553027</v>
      </c>
      <c r="O1029" s="72">
        <f t="shared" si="516"/>
        <v>0.26376985169889233</v>
      </c>
      <c r="P1029" s="72">
        <f t="shared" si="517"/>
        <v>0.94212418300653589</v>
      </c>
      <c r="Q1029" s="72"/>
      <c r="R1029" s="72"/>
      <c r="S1029" s="72">
        <f t="shared" si="518"/>
        <v>0.67576858864512279</v>
      </c>
      <c r="T1029" s="72">
        <f t="shared" si="519"/>
        <v>0.64777041647299172</v>
      </c>
      <c r="U1029" s="72">
        <f t="shared" si="520"/>
        <v>9.9999999999999978E-2</v>
      </c>
      <c r="V1029" s="72">
        <f t="shared" si="521"/>
        <v>0.60218347994531629</v>
      </c>
      <c r="W1029" s="72">
        <f t="shared" si="522"/>
        <v>0.98647951260303424</v>
      </c>
      <c r="X1029" s="72">
        <f t="shared" si="523"/>
        <v>0.20897913141567964</v>
      </c>
      <c r="Y1029" s="72">
        <f t="shared" si="524"/>
        <v>0.52141481964634717</v>
      </c>
      <c r="Z1029" s="72">
        <f t="shared" si="525"/>
        <v>0.77013849364446973</v>
      </c>
      <c r="AA1029" s="72">
        <f t="shared" si="526"/>
        <v>0.73623014830110767</v>
      </c>
      <c r="AB1029" s="72">
        <f t="shared" si="527"/>
        <v>5.7875816993464085E-2</v>
      </c>
      <c r="AC1029" s="72"/>
      <c r="AD1029" s="72"/>
      <c r="AE1029" s="72">
        <f t="shared" si="528"/>
        <v>0.32423141135487721</v>
      </c>
      <c r="AF1029" s="72">
        <f t="shared" si="529"/>
        <v>0.35222958352700828</v>
      </c>
      <c r="AG1029" s="72">
        <f t="shared" si="530"/>
        <v>0.9</v>
      </c>
      <c r="AH1029" s="72">
        <f t="shared" si="531"/>
        <v>0.39781652005468365</v>
      </c>
      <c r="AI1029" s="72">
        <f t="shared" si="532"/>
        <v>1.3520487396965722E-2</v>
      </c>
      <c r="AJ1029" s="72">
        <f>(AV1029-Driver!$K$179)/(Driver!$L$179-Driver!$K$179)</f>
        <v>3.1020868584320363E-2</v>
      </c>
      <c r="AK1029" s="72">
        <f>(AW1029-Driver!$K$180)/(Driver!$L$180-Driver!$K$180)</f>
        <v>0.12660563313297751</v>
      </c>
      <c r="AL1029" s="72">
        <f>(AX1029-Driver!$K$181)/(Driver!$L$181-Driver!$K$181)</f>
        <v>0.37013849364446977</v>
      </c>
      <c r="AM1029" s="72">
        <f>(AY1029-Driver!$K$182)/(Driver!$L$182-Driver!$K$182)</f>
        <v>0.95023014830110764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33"/>
        <v>0.65289648622981966</v>
      </c>
      <c r="AW1029" s="70">
        <f t="shared" si="534"/>
        <v>13.33410117749559</v>
      </c>
      <c r="AX1029" s="70">
        <f t="shared" si="535"/>
        <v>4.3312464428002277</v>
      </c>
      <c r="AY1029" s="70">
        <f>IFERROR(Driver!$K$19/Data!BH1029/Data!BI1029*Data!BK1029*Data!BL1029,"")</f>
        <v>-0.30466574184968659</v>
      </c>
      <c r="AZ1029" s="70">
        <f t="shared" si="536"/>
        <v>9.307520476545049</v>
      </c>
      <c r="BA1029" s="70"/>
      <c r="BB1029" s="70"/>
      <c r="BC1029" s="70">
        <f t="shared" si="537"/>
        <v>13.366346070547142</v>
      </c>
      <c r="BD1029" s="70">
        <f t="shared" si="538"/>
        <v>41.742339722831566</v>
      </c>
      <c r="BE1029" s="70">
        <f t="shared" si="539"/>
        <v>1</v>
      </c>
      <c r="BF1029" s="70">
        <f t="shared" si="540"/>
        <v>0.24660872000869705</v>
      </c>
      <c r="BG1029" s="70">
        <f t="shared" si="541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219</v>
      </c>
      <c r="BS1029" s="8" t="s">
        <v>742</v>
      </c>
      <c r="BT1029" s="9" t="s">
        <v>743</v>
      </c>
      <c r="BU1029" s="10">
        <v>156</v>
      </c>
      <c r="BV1029" s="9" t="s">
        <v>390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307</v>
      </c>
      <c r="CU1029" s="10"/>
      <c r="CV1029" s="10"/>
      <c r="CW1029" s="10"/>
      <c r="CX1029">
        <f>INDEX('Data_Price '!AS$2:AS$1266,MATCH(Data!$DN1029,'Data_Price '!$BE$2:$BE$1266,0))</f>
        <v>0</v>
      </c>
      <c r="CY1029">
        <f>INDEX('Data_Price '!AT$2:AT$1266,MATCH(Data!$DN1029,'Data_Price '!$BE$2:$BE$1266,0))</f>
        <v>0</v>
      </c>
      <c r="CZ1029">
        <f>INDEX('Data_Price '!AU$2:AU$1266,MATCH(Data!$DN1029,'Data_Price '!$BE$2:$BE$1266,0))</f>
        <v>0</v>
      </c>
      <c r="DA1029">
        <f>INDEX('Data_Price '!AV$2:AV$1266,MATCH(Data!$DN1029,'Data_Price '!$BE$2:$BE$1266,0))</f>
        <v>0</v>
      </c>
      <c r="DB1029">
        <f>INDEX('Data_Price '!AW$2:AW$1266,MATCH(Data!$DN1029,'Data_Price '!$BE$2:$BE$1266,0))</f>
        <v>0</v>
      </c>
      <c r="DC1029">
        <f>INDEX('Data_Price '!AX$2:AX$1266,MATCH(Data!$DN1029,'Data_Price '!$BE$2:$BE$1266,0))</f>
        <v>0</v>
      </c>
      <c r="DD1029">
        <f>INDEX('Data_Price '!AY$2:AY$1266,MATCH(Data!$DN1029,'Data_Price '!$BE$2:$BE$1266,0))</f>
        <v>0</v>
      </c>
      <c r="DE1029">
        <f>INDEX('Data_Price '!AZ$2:AZ$1266,MATCH(Data!$DN1029,'Data_Price '!$BE$2:$BE$1266,0))</f>
        <v>0</v>
      </c>
      <c r="DF1029">
        <f>INDEX('Data_Price '!BA$2:BA$1266,MATCH(Data!$DN1029,'Data_Price '!$BE$2:$BE$1266,0))</f>
        <v>0</v>
      </c>
      <c r="DG1029">
        <f>INDEX('Data_Price '!BB$2:BB$1266,MATCH(Data!$DN1029,'Data_Price '!$BE$2:$BE$1266,0))</f>
        <v>0</v>
      </c>
      <c r="DH1029">
        <f>INDEX('Data_Price '!BC$2:BC$1266,MATCH(Data!$DN1029,'Data_Price '!$BE$2:$BE$1266,0))</f>
        <v>0</v>
      </c>
      <c r="DI1029">
        <f>INDEX('Data_Price '!BD$2:BD$1266,MATCH(Data!$DN1029,'Data_Price '!$BE$2:$BE$1266,0))</f>
        <v>0</v>
      </c>
      <c r="DJ1029" s="89" t="e">
        <f ca="1">_xll.Connector("TinyUrl.TinyUrl",DA1029,0)</f>
        <v>#NAME?</v>
      </c>
      <c r="DK1029" s="89" t="e">
        <f ca="1">_xll.Connector("TinyUrl.TinyUrl",DE1029,0)</f>
        <v>#NAME?</v>
      </c>
      <c r="DL1029" s="89" t="e">
        <f ca="1">_xll.Connector("TinyUrl.TinyUrl",DI1029,0)</f>
        <v>#NAME?</v>
      </c>
      <c r="DM1029" s="224" t="str">
        <f t="shared" si="542"/>
        <v>Belle 72 Ca</v>
      </c>
      <c r="DN1029" s="89" t="str">
        <f t="shared" si="543"/>
        <v xml:space="preserve"> NordicaBelle 72 Ca156 Women's</v>
      </c>
      <c r="DO1029" s="227"/>
    </row>
    <row r="1030" spans="2:119" ht="15.45" customHeight="1">
      <c r="B1030" s="224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#VALUE!</v>
      </c>
      <c r="F1030" s="43" t="b">
        <f>CL1030&gt;Driver!$F$56</f>
        <v>1</v>
      </c>
      <c r="G1030" s="43" t="b">
        <f>AND(CB1030&gt;Driver!$F$55,CB1030&lt;Driver!$G$55)</f>
        <v>1</v>
      </c>
      <c r="H1030" s="43" t="e">
        <f t="shared" si="510"/>
        <v>#VALUE!</v>
      </c>
      <c r="I1030" s="43">
        <f t="shared" si="511"/>
        <v>0</v>
      </c>
      <c r="J1030" s="43" t="e">
        <f t="array" ref="J1030">NOT(OR(($H$9:$H$1273=TRUE)*($I$9:$I$1273&gt;0)*($BT$9:$BT$1273=BT1030)*($K$9:$K$1273&gt;K1030)))</f>
        <v>#VALUE!</v>
      </c>
      <c r="K1030" s="72">
        <f t="shared" si="512"/>
        <v>0.51812682397481247</v>
      </c>
      <c r="L1030" s="72">
        <f t="shared" si="513"/>
        <v>0.72029973410684067</v>
      </c>
      <c r="M1030" s="72">
        <f t="shared" si="514"/>
        <v>0.31595391384278415</v>
      </c>
      <c r="N1030" s="72">
        <f t="shared" si="515"/>
        <v>-6.7362296844368563E-2</v>
      </c>
      <c r="O1030" s="72">
        <f t="shared" si="516"/>
        <v>0.29738090111781934</v>
      </c>
      <c r="P1030" s="72">
        <f t="shared" si="517"/>
        <v>0.7178431372549019</v>
      </c>
      <c r="Q1030" s="72"/>
      <c r="R1030" s="72"/>
      <c r="S1030" s="72">
        <f t="shared" si="518"/>
        <v>0.80004859912756499</v>
      </c>
      <c r="T1030" s="72">
        <f t="shared" si="519"/>
        <v>0.96185424707270195</v>
      </c>
      <c r="U1030" s="72">
        <f t="shared" si="520"/>
        <v>0.93455482588092753</v>
      </c>
      <c r="V1030" s="72">
        <f t="shared" si="521"/>
        <v>0.67213190219351071</v>
      </c>
      <c r="W1030" s="72">
        <f t="shared" si="522"/>
        <v>0.9812380178716491</v>
      </c>
      <c r="X1030" s="72">
        <f t="shared" si="523"/>
        <v>0.27970026589315933</v>
      </c>
      <c r="Y1030" s="72">
        <f t="shared" si="524"/>
        <v>0.68404608615721585</v>
      </c>
      <c r="Z1030" s="72">
        <f t="shared" si="525"/>
        <v>1.0673622968443686</v>
      </c>
      <c r="AA1030" s="72">
        <f t="shared" si="526"/>
        <v>0.70261909888218066</v>
      </c>
      <c r="AB1030" s="72">
        <f t="shared" si="527"/>
        <v>0.28215686274509805</v>
      </c>
      <c r="AC1030" s="72"/>
      <c r="AD1030" s="72"/>
      <c r="AE1030" s="72">
        <f t="shared" si="528"/>
        <v>0.19995140087243499</v>
      </c>
      <c r="AF1030" s="72">
        <f t="shared" si="529"/>
        <v>3.8145752927298035E-2</v>
      </c>
      <c r="AG1030" s="72">
        <f t="shared" si="530"/>
        <v>6.5445174119072441E-2</v>
      </c>
      <c r="AH1030" s="72">
        <f t="shared" si="531"/>
        <v>0.32786809780648929</v>
      </c>
      <c r="AI1030" s="72">
        <f t="shared" si="532"/>
        <v>1.8761982128350941E-2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0.46876963231795832</v>
      </c>
      <c r="AL1030" s="72">
        <f>(AX1030-Driver!$K$181)/(Driver!$L$181-Driver!$K$181)</f>
        <v>0.66736229684436854</v>
      </c>
      <c r="AM1030" s="72">
        <f>(AY1030-Driver!$K$182)/(Driver!$L$182-Driver!$K$182)</f>
        <v>0.91661909888218063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33"/>
        <v>10.93813593813594</v>
      </c>
      <c r="AW1030" s="70">
        <f t="shared" si="534"/>
        <v>46.793685819709104</v>
      </c>
      <c r="AX1030" s="70">
        <f t="shared" si="535"/>
        <v>7.0062606715993168</v>
      </c>
      <c r="AY1030" s="70">
        <f>IFERROR(Driver!$K$19/Data!BH1030/Data!BI1030*Data!BK1030*Data!BL1030,"")</f>
        <v>-0.51041550713965889</v>
      </c>
      <c r="AZ1030" s="70">
        <f t="shared" si="536"/>
        <v>40.297840655249445</v>
      </c>
      <c r="BA1030" s="70"/>
      <c r="BB1030" s="70"/>
      <c r="BC1030" s="70">
        <f t="shared" si="537"/>
        <v>77.83125148840594</v>
      </c>
      <c r="BD1030" s="70">
        <f t="shared" si="538"/>
        <v>7.1948141507913661</v>
      </c>
      <c r="BE1030" s="70">
        <f t="shared" si="539"/>
        <v>3.4727050433442097E-2</v>
      </c>
      <c r="BF1030" s="70">
        <f t="shared" si="540"/>
        <v>8.1467915974637801</v>
      </c>
      <c r="BG1030" s="70">
        <f t="shared" si="541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219</v>
      </c>
      <c r="BS1030" s="8" t="s">
        <v>471</v>
      </c>
      <c r="BT1030" s="9" t="s">
        <v>473</v>
      </c>
      <c r="BU1030" s="10">
        <v>189.7</v>
      </c>
      <c r="BV1030" s="9" t="s">
        <v>222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301</v>
      </c>
      <c r="CU1030" s="10"/>
      <c r="CV1030" s="10"/>
      <c r="CW1030" s="10"/>
      <c r="CX1030" t="str">
        <f>INDEX('Data_Price '!AS$2:AS$1266,MATCH(Data!$DN1030,'Data_Price '!$BE$2:$BE$1266,0))</f>
        <v>Black Crows Atris Skis</v>
      </c>
      <c r="CY1030" t="str">
        <f>INDEX('Data_Price '!AT$2:AT$1266,MATCH(Data!$DN1030,'Data_Price '!$BE$2:$BE$1266,0))</f>
        <v>Backcountry.com</v>
      </c>
      <c r="CZ1030">
        <f>INDEX('Data_Price '!AU$2:AU$1266,MATCH(Data!$DN1030,'Data_Price '!$BE$2:$BE$1266,0))</f>
        <v>839.9</v>
      </c>
      <c r="DA1030" t="str">
        <f>INDEX('Data_Price '!AV$2:AV$1266,MATCH(Data!$DN1030,'Data_Price '!$BE$2:$BE$1266,0))</f>
        <v>https://www.google.com/url?q=https://www.backcountry.com/black-crows-atris-skis%3FCMP_SKU%3DBKCB025%26MER%3D0406%26skid%3DBKCB025-ONECOL-S189&amp;sa=U&amp;ved=0ahUKEwidsJXe0KP2AhW2l2oFHYv_BoQQ2ykIGQ&amp;usg=AOvVaw2xVyIokri70AAa-9lYHzfE</v>
      </c>
      <c r="DB1030" t="str">
        <f>INDEX('Data_Price '!AW$2:AW$1266,MATCH(Data!$DN1030,'Data_Price '!$BE$2:$BE$1266,0))</f>
        <v>Black Crows Atris Skis</v>
      </c>
      <c r="DC1030" t="str">
        <f>INDEX('Data_Price '!AX$2:AX$1266,MATCH(Data!$DN1030,'Data_Price '!$BE$2:$BE$1266,0))</f>
        <v>evo.com</v>
      </c>
      <c r="DD1030">
        <f>INDEX('Data_Price '!AY$2:AY$1266,MATCH(Data!$DN1030,'Data_Price '!$BE$2:$BE$1266,0))</f>
        <v>839.95</v>
      </c>
      <c r="DE1030" t="str">
        <f>INDEX('Data_Price '!AZ$2:AZ$1266,MATCH(Data!$DN1030,'Data_Price '!$BE$2:$BE$1266,0))</f>
        <v>https://www.google.com/url?url=https://www.evo.com/skis/black-crows-atris%3Fimage%3D181603/727242/clone.jpg&amp;rct=j&amp;q=&amp;esrc=s&amp;sa=U&amp;ved=0ahUKEwiQwtXd0KP2AhX1lGoFHVsoC84QsDwIVg&amp;usg=AOvVaw3Y7olVefp9dmfJO0tCmv2j</v>
      </c>
      <c r="DF1030" t="str">
        <f>INDEX('Data_Price '!BA$2:BA$1266,MATCH(Data!$DN1030,'Data_Price '!$BE$2:$BE$1266,0))</f>
        <v>Black Crows Atris Skis</v>
      </c>
      <c r="DG1030" t="str">
        <f>INDEX('Data_Price '!BB$2:BB$1266,MATCH(Data!$DN1030,'Data_Price '!$BE$2:$BE$1266,0))</f>
        <v>evo.com</v>
      </c>
      <c r="DH1030">
        <f>INDEX('Data_Price '!BC$2:BC$1266,MATCH(Data!$DN1030,'Data_Price '!$BE$2:$BE$1266,0))</f>
        <v>839.95</v>
      </c>
      <c r="DI1030" t="str">
        <f>INDEX('Data_Price '!BD$2:BD$1266,MATCH(Data!$DN1030,'Data_Price '!$BE$2:$BE$1266,0))</f>
        <v>https://www.google.com/url?q=https://www.evo.com/skis/black-crows-atris%3Fimage%3D181603/727242/clone.jpg&amp;sa=U&amp;ved=0ahUKEwidsJXe0KP2AhW2l2oFHYv_BoQQ2ykIFw&amp;usg=AOvVaw1QtME7aUXjer1taEw9-UL-</v>
      </c>
      <c r="DJ1030" s="89" t="e">
        <f ca="1">_xll.Connector("TinyUrl.TinyUrl",DA1030,0)</f>
        <v>#NAME?</v>
      </c>
      <c r="DK1030" s="89" t="e">
        <f ca="1">_xll.Connector("TinyUrl.TinyUrl",DE1030,0)</f>
        <v>#NAME?</v>
      </c>
      <c r="DL1030" s="89" t="e">
        <f ca="1">_xll.Connector("TinyUrl.TinyUrl",DI1030,0)</f>
        <v>#NAME?</v>
      </c>
      <c r="DM1030" s="224" t="str">
        <f t="shared" si="542"/>
        <v>Atris</v>
      </c>
      <c r="DN1030" s="89" t="str">
        <f t="shared" si="543"/>
        <v xml:space="preserve"> Black CrowsAtris189.7 Unisex</v>
      </c>
      <c r="DO1030" s="227" t="s">
        <v>1054</v>
      </c>
    </row>
    <row r="1031" spans="2:119" ht="15.45" customHeight="1">
      <c r="B1031" s="224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#VALUE!</v>
      </c>
      <c r="F1031" s="43" t="b">
        <f>CL1031&gt;Driver!$F$56</f>
        <v>0</v>
      </c>
      <c r="G1031" s="43" t="b">
        <f>AND(CB1031&gt;Driver!$F$55,CB1031&lt;Driver!$G$55)</f>
        <v>0</v>
      </c>
      <c r="H1031" s="43" t="e">
        <f t="shared" si="510"/>
        <v>#VALUE!</v>
      </c>
      <c r="I1031" s="43">
        <f t="shared" si="511"/>
        <v>0</v>
      </c>
      <c r="J1031" s="43" t="e">
        <f t="array" ref="J1031">NOT(OR(($H$9:$H$1273=TRUE)*($I$9:$I$1273&gt;0)*($BT$9:$BT$1273=BT1031)*($K$9:$K$1273&gt;K1031)))</f>
        <v>#VALUE!</v>
      </c>
      <c r="K1031" s="72">
        <f t="shared" si="512"/>
        <v>0.64156907829750787</v>
      </c>
      <c r="L1031" s="72">
        <f t="shared" si="513"/>
        <v>0.77933768431230366</v>
      </c>
      <c r="M1031" s="72">
        <f t="shared" si="514"/>
        <v>0.5038004722827123</v>
      </c>
      <c r="N1031" s="72">
        <f t="shared" si="515"/>
        <v>0.31902864731549996</v>
      </c>
      <c r="O1031" s="72">
        <f t="shared" si="516"/>
        <v>0.25715218129734263</v>
      </c>
      <c r="P1031" s="72">
        <f t="shared" si="517"/>
        <v>0.93522058823529408</v>
      </c>
      <c r="Q1031" s="72"/>
      <c r="R1031" s="72"/>
      <c r="S1031" s="72">
        <f t="shared" si="518"/>
        <v>0.66566429380215619</v>
      </c>
      <c r="T1031" s="72">
        <f t="shared" si="519"/>
        <v>0.88261048277478893</v>
      </c>
      <c r="U1031" s="72">
        <f t="shared" si="520"/>
        <v>9.9999999999999978E-2</v>
      </c>
      <c r="V1031" s="72">
        <f t="shared" si="521"/>
        <v>0.60412280701504861</v>
      </c>
      <c r="W1031" s="72">
        <f t="shared" si="522"/>
        <v>0.96791129032258061</v>
      </c>
      <c r="X1031" s="72">
        <f t="shared" si="523"/>
        <v>0.2206623156876964</v>
      </c>
      <c r="Y1031" s="72">
        <f t="shared" si="524"/>
        <v>0.49619952771728776</v>
      </c>
      <c r="Z1031" s="72">
        <f t="shared" si="525"/>
        <v>0.68097135268450004</v>
      </c>
      <c r="AA1031" s="72">
        <f t="shared" si="526"/>
        <v>0.74284781870265737</v>
      </c>
      <c r="AB1031" s="72">
        <f t="shared" si="527"/>
        <v>6.4779411764705919E-2</v>
      </c>
      <c r="AC1031" s="72"/>
      <c r="AD1031" s="72"/>
      <c r="AE1031" s="72">
        <f t="shared" si="528"/>
        <v>0.33433570619784381</v>
      </c>
      <c r="AF1031" s="72">
        <f t="shared" si="529"/>
        <v>0.11738951722521107</v>
      </c>
      <c r="AG1031" s="72">
        <f t="shared" si="530"/>
        <v>0.9</v>
      </c>
      <c r="AH1031" s="72">
        <f t="shared" si="531"/>
        <v>0.39587719298495133</v>
      </c>
      <c r="AI1031" s="72">
        <f t="shared" si="532"/>
        <v>3.208870967741935E-2</v>
      </c>
      <c r="AJ1031" s="72">
        <f>(AV1031-Driver!$K$179)/(Driver!$L$179-Driver!$K$179)</f>
        <v>1.9337684312303597E-2</v>
      </c>
      <c r="AK1031" s="72">
        <f>(AW1031-Driver!$K$180)/(Driver!$L$180-Driver!$K$180)</f>
        <v>0.11237913809741398</v>
      </c>
      <c r="AL1031" s="72">
        <f>(AX1031-Driver!$K$181)/(Driver!$L$181-Driver!$K$181)</f>
        <v>0.28097135268450008</v>
      </c>
      <c r="AM1031" s="72">
        <f>(AY1031-Driver!$K$182)/(Driver!$L$182-Driver!$K$182)</f>
        <v>0.95684781870265734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33"/>
        <v>0.40700040700040696</v>
      </c>
      <c r="AW1031" s="70">
        <f t="shared" si="534"/>
        <v>11.942918540110275</v>
      </c>
      <c r="AX1031" s="70">
        <f t="shared" si="535"/>
        <v>3.5287421741605005</v>
      </c>
      <c r="AY1031" s="70">
        <f>IFERROR(Driver!$K$19/Data!BH1031/Data!BI1031*Data!BK1031*Data!BL1031,"")</f>
        <v>-0.26415572638082863</v>
      </c>
      <c r="AZ1031" s="70">
        <f t="shared" si="536"/>
        <v>8.6783320923306029</v>
      </c>
      <c r="BA1031" s="70"/>
      <c r="BB1031" s="70"/>
      <c r="BC1031" s="70">
        <f t="shared" si="537"/>
        <v>8.1251780915822351</v>
      </c>
      <c r="BD1031" s="70">
        <f t="shared" si="538"/>
        <v>20.959409967097361</v>
      </c>
      <c r="BE1031" s="70">
        <f t="shared" si="539"/>
        <v>1</v>
      </c>
      <c r="BF1031" s="70">
        <f t="shared" si="540"/>
        <v>0.4656420879912031</v>
      </c>
      <c r="BG1031" s="70">
        <f t="shared" si="541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219</v>
      </c>
      <c r="BS1031" s="8" t="s">
        <v>742</v>
      </c>
      <c r="BT1031" s="9" t="s">
        <v>744</v>
      </c>
      <c r="BU1031" s="10">
        <v>144</v>
      </c>
      <c r="BV1031" s="9" t="s">
        <v>390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306</v>
      </c>
      <c r="CU1031" s="10"/>
      <c r="CV1031" s="10"/>
      <c r="CW1031" s="10"/>
      <c r="CX1031">
        <f>INDEX('Data_Price '!AS$2:AS$1266,MATCH(Data!$DN1031,'Data_Price '!$BE$2:$BE$1266,0))</f>
        <v>0</v>
      </c>
      <c r="CY1031">
        <f>INDEX('Data_Price '!AT$2:AT$1266,MATCH(Data!$DN1031,'Data_Price '!$BE$2:$BE$1266,0))</f>
        <v>0</v>
      </c>
      <c r="CZ1031">
        <f>INDEX('Data_Price '!AU$2:AU$1266,MATCH(Data!$DN1031,'Data_Price '!$BE$2:$BE$1266,0))</f>
        <v>0</v>
      </c>
      <c r="DA1031">
        <f>INDEX('Data_Price '!AV$2:AV$1266,MATCH(Data!$DN1031,'Data_Price '!$BE$2:$BE$1266,0))</f>
        <v>0</v>
      </c>
      <c r="DB1031">
        <f>INDEX('Data_Price '!AW$2:AW$1266,MATCH(Data!$DN1031,'Data_Price '!$BE$2:$BE$1266,0))</f>
        <v>0</v>
      </c>
      <c r="DC1031">
        <f>INDEX('Data_Price '!AX$2:AX$1266,MATCH(Data!$DN1031,'Data_Price '!$BE$2:$BE$1266,0))</f>
        <v>0</v>
      </c>
      <c r="DD1031">
        <f>INDEX('Data_Price '!AY$2:AY$1266,MATCH(Data!$DN1031,'Data_Price '!$BE$2:$BE$1266,0))</f>
        <v>0</v>
      </c>
      <c r="DE1031">
        <f>INDEX('Data_Price '!AZ$2:AZ$1266,MATCH(Data!$DN1031,'Data_Price '!$BE$2:$BE$1266,0))</f>
        <v>0</v>
      </c>
      <c r="DF1031">
        <f>INDEX('Data_Price '!BA$2:BA$1266,MATCH(Data!$DN1031,'Data_Price '!$BE$2:$BE$1266,0))</f>
        <v>0</v>
      </c>
      <c r="DG1031">
        <f>INDEX('Data_Price '!BB$2:BB$1266,MATCH(Data!$DN1031,'Data_Price '!$BE$2:$BE$1266,0))</f>
        <v>0</v>
      </c>
      <c r="DH1031">
        <f>INDEX('Data_Price '!BC$2:BC$1266,MATCH(Data!$DN1031,'Data_Price '!$BE$2:$BE$1266,0))</f>
        <v>0</v>
      </c>
      <c r="DI1031">
        <f>INDEX('Data_Price '!BD$2:BD$1266,MATCH(Data!$DN1031,'Data_Price '!$BE$2:$BE$1266,0))</f>
        <v>0</v>
      </c>
      <c r="DJ1031" s="89" t="e">
        <f ca="1">_xll.Connector("TinyUrl.TinyUrl",DA1031,0)</f>
        <v>#NAME?</v>
      </c>
      <c r="DK1031" s="89" t="e">
        <f ca="1">_xll.Connector("TinyUrl.TinyUrl",DE1031,0)</f>
        <v>#NAME?</v>
      </c>
      <c r="DL1031" s="89" t="e">
        <f ca="1">_xll.Connector("TinyUrl.TinyUrl",DI1031,0)</f>
        <v>#NAME?</v>
      </c>
      <c r="DM1031" s="224" t="str">
        <f t="shared" si="542"/>
        <v>Belle 73</v>
      </c>
      <c r="DN1031" s="89" t="str">
        <f t="shared" si="543"/>
        <v xml:space="preserve"> NordicaBelle 73144 Women's</v>
      </c>
      <c r="DO1031" s="227"/>
    </row>
    <row r="1032" spans="2:119" ht="15.45" customHeight="1">
      <c r="B1032" s="224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#VALUE!</v>
      </c>
      <c r="F1032" s="43" t="b">
        <f>CL1032&gt;Driver!$F$56</f>
        <v>0</v>
      </c>
      <c r="G1032" s="43" t="b">
        <f>AND(CB1032&gt;Driver!$F$55,CB1032&lt;Driver!$G$55)</f>
        <v>0</v>
      </c>
      <c r="H1032" s="43" t="e">
        <f t="shared" si="510"/>
        <v>#VALUE!</v>
      </c>
      <c r="I1032" s="43">
        <f t="shared" si="511"/>
        <v>0</v>
      </c>
      <c r="J1032" s="43" t="e">
        <f t="array" ref="J1032">NOT(OR(($H$9:$H$1273=TRUE)*($I$9:$I$1273&gt;0)*($BT$9:$BT$1273=BT1032)*($K$9:$K$1273&gt;K1032)))</f>
        <v>#VALUE!</v>
      </c>
      <c r="K1032" s="72">
        <f t="shared" si="512"/>
        <v>0.78710571002650886</v>
      </c>
      <c r="L1032" s="72">
        <f t="shared" si="513"/>
        <v>0.88118282169043594</v>
      </c>
      <c r="M1032" s="72">
        <f t="shared" si="514"/>
        <v>0.69302859836258168</v>
      </c>
      <c r="N1032" s="72">
        <f t="shared" si="515"/>
        <v>0.58969202554859923</v>
      </c>
      <c r="O1032" s="72">
        <f t="shared" si="516"/>
        <v>0.55594605712084522</v>
      </c>
      <c r="P1032" s="72">
        <f t="shared" si="517"/>
        <v>0.93344771241830071</v>
      </c>
      <c r="Q1032" s="72"/>
      <c r="R1032" s="72"/>
      <c r="S1032" s="72">
        <f t="shared" si="518"/>
        <v>0.71874748714681536</v>
      </c>
      <c r="T1032" s="72">
        <f t="shared" si="519"/>
        <v>0.92460135842724078</v>
      </c>
      <c r="U1032" s="72">
        <f t="shared" si="520"/>
        <v>9.9999999999999978E-2</v>
      </c>
      <c r="V1032" s="72">
        <f t="shared" si="521"/>
        <v>0.61248556247800612</v>
      </c>
      <c r="W1032" s="72">
        <f t="shared" si="522"/>
        <v>0.95600066489361701</v>
      </c>
      <c r="X1032" s="72">
        <f t="shared" si="523"/>
        <v>0.11881717830956411</v>
      </c>
      <c r="Y1032" s="72">
        <f t="shared" si="524"/>
        <v>0.30697140163741826</v>
      </c>
      <c r="Z1032" s="72">
        <f t="shared" si="525"/>
        <v>0.41030797445140077</v>
      </c>
      <c r="AA1032" s="72">
        <f t="shared" si="526"/>
        <v>0.44405394287915478</v>
      </c>
      <c r="AB1032" s="72">
        <f t="shared" si="527"/>
        <v>6.6552287581699288E-2</v>
      </c>
      <c r="AC1032" s="72"/>
      <c r="AD1032" s="72"/>
      <c r="AE1032" s="72">
        <f t="shared" si="528"/>
        <v>0.28125251285318459</v>
      </c>
      <c r="AF1032" s="72">
        <f t="shared" si="529"/>
        <v>7.5398641572759273E-2</v>
      </c>
      <c r="AG1032" s="72">
        <f t="shared" si="530"/>
        <v>0.9</v>
      </c>
      <c r="AH1032" s="72">
        <f t="shared" si="531"/>
        <v>0.38751443752199388</v>
      </c>
      <c r="AI1032" s="72">
        <f t="shared" si="532"/>
        <v>4.3999335106382972E-2</v>
      </c>
      <c r="AJ1032" s="72">
        <f>(AV1032-Driver!$K$179)/(Driver!$L$179-Driver!$K$179)</f>
        <v>0.12118282169043589</v>
      </c>
      <c r="AK1032" s="72">
        <f>(AW1032-Driver!$K$180)/(Driver!$L$180-Driver!$K$180)</f>
        <v>0.19116615485961047</v>
      </c>
      <c r="AL1032" s="72">
        <f>(AX1032-Driver!$K$181)/(Driver!$L$181-Driver!$K$181)</f>
        <v>1.0307974451400748E-2</v>
      </c>
      <c r="AM1032" s="72">
        <f>(AY1032-Driver!$K$182)/(Driver!$L$182-Driver!$K$182)</f>
        <v>0.65805394287915475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33"/>
        <v>2.5505358838692169</v>
      </c>
      <c r="AW1032" s="70">
        <f t="shared" si="534"/>
        <v>19.647355191369531</v>
      </c>
      <c r="AX1032" s="70">
        <f t="shared" si="535"/>
        <v>1.0927717700626067</v>
      </c>
      <c r="AY1032" s="70">
        <f>IFERROR(Driver!$K$19/Data!BH1032/Data!BI1032*Data!BK1032*Data!BL1032,"")</f>
        <v>-2.093220003860611</v>
      </c>
      <c r="AZ1032" s="70">
        <f t="shared" si="536"/>
        <v>20.647803425167535</v>
      </c>
      <c r="BA1032" s="70"/>
      <c r="BB1032" s="70"/>
      <c r="BC1032" s="70">
        <f t="shared" si="537"/>
        <v>35.659799507830144</v>
      </c>
      <c r="BD1032" s="70">
        <f t="shared" si="538"/>
        <v>3.8979995138808161</v>
      </c>
      <c r="BE1032" s="70">
        <f t="shared" si="539"/>
        <v>1</v>
      </c>
      <c r="BF1032" s="70">
        <f t="shared" si="540"/>
        <v>1.4101565658500046</v>
      </c>
      <c r="BG1032" s="70">
        <f t="shared" si="541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219</v>
      </c>
      <c r="BS1032" s="8" t="s">
        <v>610</v>
      </c>
      <c r="BT1032" s="9" t="s">
        <v>627</v>
      </c>
      <c r="BU1032" s="10">
        <v>162</v>
      </c>
      <c r="BV1032" s="9" t="s">
        <v>390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302</v>
      </c>
      <c r="CU1032" s="9" t="s">
        <v>388</v>
      </c>
      <c r="CV1032" s="10"/>
      <c r="CW1032" s="10"/>
      <c r="CX1032" t="str">
        <f>INDEX('Data_Price '!AS$2:AS$1266,MATCH(Data!$DN1032,'Data_Price '!$BE$2:$BE$1266,0))</f>
        <v>Fischer Transalp 82 Skis 2020</v>
      </c>
      <c r="CY1032" t="str">
        <f>INDEX('Data_Price '!AT$2:AT$1266,MATCH(Data!$DN1032,'Data_Price '!$BE$2:$BE$1266,0))</f>
        <v>Level Nine Sports</v>
      </c>
      <c r="CZ1032">
        <f>INDEX('Data_Price '!AU$2:AU$1266,MATCH(Data!$DN1032,'Data_Price '!$BE$2:$BE$1266,0))</f>
        <v>209</v>
      </c>
      <c r="DA1032" t="str">
        <f>INDEX('Data_Price '!AV$2:AV$1266,MATCH(Data!$DN1032,'Data_Price '!$BE$2:$BE$1266,0))</f>
        <v>https://www.google.com/url?url=https://www.levelninesports.com/fischer-transalp-82-skis-2020/&amp;rct=j&amp;q=&amp;esrc=s&amp;sa=U&amp;ved=0ahUKEwipkd3e0KP2AhWPk2oFHQ8yBsYQsDwIYQ&amp;usg=AOvVaw2gr_R27KwrrFuZTG-6jR4q</v>
      </c>
      <c r="DB1032" t="str">
        <f>INDEX('Data_Price '!AW$2:AW$1266,MATCH(Data!$DN1032,'Data_Price '!$BE$2:$BE$1266,0))</f>
        <v>Fischer My Transalp 82 Carbon 162</v>
      </c>
      <c r="DC1032" t="str">
        <f>INDEX('Data_Price '!AX$2:AX$1266,MATCH(Data!$DN1032,'Data_Price '!$BE$2:$BE$1266,0))</f>
        <v>Level Nine Sports</v>
      </c>
      <c r="DD1032">
        <f>INDEX('Data_Price '!AY$2:AY$1266,MATCH(Data!$DN1032,'Data_Price '!$BE$2:$BE$1266,0))</f>
        <v>299</v>
      </c>
      <c r="DE1032" t="str">
        <f>INDEX('Data_Price '!AZ$2:AZ$1266,MATCH(Data!$DN1032,'Data_Price '!$BE$2:$BE$1266,0))</f>
        <v>https://www.google.com/url?url=https://www.levelninesports.com/fischer-my-transalp-82-carbon-womens-skis-2020/&amp;rct=j&amp;q=&amp;esrc=s&amp;sa=U&amp;ved=0ahUKEwipkd3e0KP2AhWPk2oFHQ8yBsYQsDwIZA&amp;usg=AOvVaw2_mGj6q9WADDzLLrsf1vl3</v>
      </c>
      <c r="DF1032" t="str">
        <f>INDEX('Data_Price '!BA$2:BA$1266,MATCH(Data!$DN1032,'Data_Price '!$BE$2:$BE$1266,0))</f>
        <v>Fischer My Transalp 82 Carbon 162</v>
      </c>
      <c r="DG1032" t="str">
        <f>INDEX('Data_Price '!BB$2:BB$1266,MATCH(Data!$DN1032,'Data_Price '!$BE$2:$BE$1266,0))</f>
        <v>Level Nine Sports</v>
      </c>
      <c r="DH1032">
        <f>INDEX('Data_Price '!BC$2:BC$1266,MATCH(Data!$DN1032,'Data_Price '!$BE$2:$BE$1266,0))</f>
        <v>299</v>
      </c>
      <c r="DI1032" t="str">
        <f>INDEX('Data_Price '!BD$2:BD$1266,MATCH(Data!$DN1032,'Data_Price '!$BE$2:$BE$1266,0))</f>
        <v>https://www.google.com/url?q=https://www.levelninesports.com/fischer-my-transalp-82-carbon-womens-skis-2020/&amp;sa=U&amp;ved=0ahUKEwjOjojf0KP2AhUnlmoFHanwBdkQ2ykIFg&amp;usg=AOvVaw2ieyFZA0ai9BtvVeJAE0CR</v>
      </c>
      <c r="DJ1032" s="89" t="e">
        <f ca="1">_xll.Connector("TinyUrl.TinyUrl",DA1032,0)</f>
        <v>#NAME?</v>
      </c>
      <c r="DK1032" s="89" t="e">
        <f ca="1">_xll.Connector("TinyUrl.TinyUrl",DE1032,0)</f>
        <v>#NAME?</v>
      </c>
      <c r="DL1032" s="89" t="e">
        <f ca="1">_xll.Connector("TinyUrl.TinyUrl",DI1032,0)</f>
        <v>#NAME?</v>
      </c>
      <c r="DM1032" s="224" t="str">
        <f t="shared" si="542"/>
        <v>Transalp 82</v>
      </c>
      <c r="DN1032" s="89" t="str">
        <f t="shared" si="543"/>
        <v xml:space="preserve"> FischerTransalp 82162 Women's</v>
      </c>
      <c r="DO1032" s="227"/>
    </row>
    <row r="1033" spans="2:119" ht="15.45" customHeight="1">
      <c r="B1033" s="224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#VALUE!</v>
      </c>
      <c r="F1033" s="43" t="b">
        <f>CL1033&gt;Driver!$F$56</f>
        <v>0</v>
      </c>
      <c r="G1033" s="43" t="b">
        <f>AND(CB1033&gt;Driver!$F$55,CB1033&lt;Driver!$G$55)</f>
        <v>0</v>
      </c>
      <c r="H1033" s="43" t="e">
        <f t="shared" ref="H1033:H1096" si="544">AND(B1033:G1033)</f>
        <v>#VALUE!</v>
      </c>
      <c r="I1033" s="43">
        <f t="shared" ref="I1033:I1096" si="545">COUNTIFS($H$9:$H$1273,TRUE,$BT$9:$BT$1273,BT1033)</f>
        <v>0</v>
      </c>
      <c r="J1033" s="43" t="e">
        <f t="array" ref="J1033">NOT(OR(($H$9:$H$1273=TRUE)*($I$9:$I$1273&gt;0)*($BT$9:$BT$1273=BT1033)*($K$9:$K$1273&gt;K1033)))</f>
        <v>#VALUE!</v>
      </c>
      <c r="K1033" s="72">
        <f t="shared" ref="K1033:K1096" si="546">IFERROR(1-AVERAGE(X1033:Y1033),"")</f>
        <v>0.6566483090007188</v>
      </c>
      <c r="L1033" s="72">
        <f t="shared" ref="L1033:L1096" si="547">1-X1033</f>
        <v>0.77508339376359681</v>
      </c>
      <c r="M1033" s="72">
        <f t="shared" ref="M1033:M1096" si="548">1-Y1033</f>
        <v>0.53821322423784079</v>
      </c>
      <c r="N1033" s="72">
        <f t="shared" ref="N1033:N1096" si="549">1-Z1033</f>
        <v>0.3455890722822994</v>
      </c>
      <c r="O1033" s="72">
        <f t="shared" ref="O1033:O1096" si="550">1-AA1033</f>
        <v>0.31434471807828201</v>
      </c>
      <c r="P1033" s="72">
        <f t="shared" ref="P1033:P1096" si="551">1-AB1033</f>
        <v>0.95470588235294118</v>
      </c>
      <c r="Q1033" s="72"/>
      <c r="R1033" s="72"/>
      <c r="S1033" s="72">
        <f t="shared" ref="S1033:S1096" si="552">1-AE1033</f>
        <v>0.68527818795530093</v>
      </c>
      <c r="T1033" s="72">
        <f t="shared" ref="T1033:T1096" si="553">1-AF1033</f>
        <v>0.99314138679080433</v>
      </c>
      <c r="U1033" s="72">
        <f t="shared" ref="U1033:U1096" si="554">1-AG1033</f>
        <v>9.9999999999999978E-2</v>
      </c>
      <c r="V1033" s="72">
        <f t="shared" ref="V1033:V1096" si="555">1-AH1033</f>
        <v>0.60072306667122144</v>
      </c>
      <c r="W1033" s="72">
        <f t="shared" ref="W1033:W1096" si="556">1-AI1033</f>
        <v>0.99982698961937722</v>
      </c>
      <c r="X1033" s="72">
        <f t="shared" ref="X1033:X1096" si="557">ABS(AJ1033-AJ$1)</f>
        <v>0.22491660623640319</v>
      </c>
      <c r="Y1033" s="72">
        <f t="shared" ref="Y1033:Y1096" si="558">AVERAGE(Z1033:AB1033)</f>
        <v>0.46178677576215915</v>
      </c>
      <c r="Z1033" s="72">
        <f t="shared" ref="Z1033:Z1096" si="559">ABS(AL1033-AL$1)</f>
        <v>0.6544109277177006</v>
      </c>
      <c r="AA1033" s="72">
        <f t="shared" ref="AA1033:AA1096" si="560">ABS(AM1033-AM$1)</f>
        <v>0.68565528192171799</v>
      </c>
      <c r="AB1033" s="72">
        <f t="shared" ref="AB1033:AB1096" si="561">ABS(AN1033-AN$1)</f>
        <v>4.529411764705886E-2</v>
      </c>
      <c r="AC1033" s="72"/>
      <c r="AD1033" s="72"/>
      <c r="AE1033" s="72">
        <f t="shared" ref="AE1033:AE1096" si="562">ABS(AQ$1-AQ1033)</f>
        <v>0.31472181204469907</v>
      </c>
      <c r="AF1033" s="72">
        <f t="shared" ref="AF1033:AF1096" si="563">ABS(AR$1-AR1033)</f>
        <v>6.8586132091957158E-3</v>
      </c>
      <c r="AG1033" s="72">
        <f t="shared" ref="AG1033:AG1096" si="564">ABS(AS$1-AS1033)</f>
        <v>0.9</v>
      </c>
      <c r="AH1033" s="72">
        <f t="shared" ref="AH1033:AH1096" si="565">ABS(AT$1-AT1033)</f>
        <v>0.39927693332877856</v>
      </c>
      <c r="AI1033" s="72">
        <f t="shared" ref="AI1033:AI1096" si="566">ABS(AU$1-AU1033)</f>
        <v>1.7301038062282614E-4</v>
      </c>
      <c r="AJ1033" s="72">
        <f>(AV1033-Driver!$K$179)/(Driver!$L$179-Driver!$K$179)</f>
        <v>1.5083393763596808E-2</v>
      </c>
      <c r="AK1033" s="72">
        <f>(AW1033-Driver!$K$180)/(Driver!$L$180-Driver!$K$180)</f>
        <v>0.12451483580957229</v>
      </c>
      <c r="AL1033" s="72">
        <f>(AX1033-Driver!$K$181)/(Driver!$L$181-Driver!$K$181)</f>
        <v>0.25441092771770063</v>
      </c>
      <c r="AM1033" s="72">
        <f>(AY1033-Driver!$K$182)/(Driver!$L$182-Driver!$K$182)</f>
        <v>0.89965528192171795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567">IFERROR(BM1033*BJ1033^1/4,"")</f>
        <v>0.31746031746031744</v>
      </c>
      <c r="AW1033" s="70">
        <f t="shared" ref="AW1033:AW1096" si="568">IFERROR(SUM(AX1033:AZ1033),"")</f>
        <v>13.129645974204696</v>
      </c>
      <c r="AX1033" s="70">
        <f t="shared" ref="AX1033:AX1096" si="569">IFERROR(BH1033,"")</f>
        <v>3.2896983494593055</v>
      </c>
      <c r="AY1033" s="70">
        <f>IFERROR(Driver!$K$19/Data!BH1033/Data!BI1033*Data!BK1033*Data!BL1033,"")</f>
        <v>-0.61425937451000689</v>
      </c>
      <c r="AZ1033" s="70">
        <f t="shared" ref="AZ1033:AZ1096" si="570">IFERROR(BI1033*BN1033,"")</f>
        <v>10.454206999255398</v>
      </c>
      <c r="BA1033" s="70"/>
      <c r="BB1033" s="70"/>
      <c r="BC1033" s="70">
        <f t="shared" ref="BC1033:BC1096" si="571">IFERROR(BI1033*BN1033*BK1033/BJ1033^(1/2),"")</f>
        <v>18.299041342398404</v>
      </c>
      <c r="BD1033" s="70">
        <f t="shared" ref="BD1033:BD1096" si="572">IFERROR(BH1033*BM1033*BL1033/BJ1033/BK1033,"")</f>
        <v>9.9636705783122519</v>
      </c>
      <c r="BE1033" s="70">
        <f t="shared" ref="BE1033:BE1096" si="573">IFERROR(MIN(BI1033/BQ1033/BP1033/BO1033/BH1033,$BE$1),"")</f>
        <v>1</v>
      </c>
      <c r="BF1033" s="70">
        <f t="shared" ref="BF1033:BF1096" si="574">IFERROR(BJ1033*BO1033*BP1033/BK1033,"")</f>
        <v>8.1665300683602324E-2</v>
      </c>
      <c r="BG1033" s="70">
        <f t="shared" ref="BG1033:BG1096" si="575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219</v>
      </c>
      <c r="BS1033" s="8" t="s">
        <v>438</v>
      </c>
      <c r="BT1033" s="9" t="s">
        <v>450</v>
      </c>
      <c r="BU1033" s="10">
        <v>143</v>
      </c>
      <c r="BV1033" s="9" t="s">
        <v>390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307</v>
      </c>
      <c r="CU1033" s="10"/>
      <c r="CV1033" s="10"/>
      <c r="CW1033" s="10"/>
      <c r="CX1033">
        <f>INDEX('Data_Price '!AS$2:AS$1266,MATCH(Data!$DN1033,'Data_Price '!$BE$2:$BE$1266,0))</f>
        <v>0</v>
      </c>
      <c r="CY1033">
        <f>INDEX('Data_Price '!AT$2:AT$1266,MATCH(Data!$DN1033,'Data_Price '!$BE$2:$BE$1266,0))</f>
        <v>0</v>
      </c>
      <c r="CZ1033">
        <f>INDEX('Data_Price '!AU$2:AU$1266,MATCH(Data!$DN1033,'Data_Price '!$BE$2:$BE$1266,0))</f>
        <v>0</v>
      </c>
      <c r="DA1033">
        <f>INDEX('Data_Price '!AV$2:AV$1266,MATCH(Data!$DN1033,'Data_Price '!$BE$2:$BE$1266,0))</f>
        <v>0</v>
      </c>
      <c r="DB1033">
        <f>INDEX('Data_Price '!AW$2:AW$1266,MATCH(Data!$DN1033,'Data_Price '!$BE$2:$BE$1266,0))</f>
        <v>0</v>
      </c>
      <c r="DC1033">
        <f>INDEX('Data_Price '!AX$2:AX$1266,MATCH(Data!$DN1033,'Data_Price '!$BE$2:$BE$1266,0))</f>
        <v>0</v>
      </c>
      <c r="DD1033">
        <f>INDEX('Data_Price '!AY$2:AY$1266,MATCH(Data!$DN1033,'Data_Price '!$BE$2:$BE$1266,0))</f>
        <v>0</v>
      </c>
      <c r="DE1033">
        <f>INDEX('Data_Price '!AZ$2:AZ$1266,MATCH(Data!$DN1033,'Data_Price '!$BE$2:$BE$1266,0))</f>
        <v>0</v>
      </c>
      <c r="DF1033">
        <f>INDEX('Data_Price '!BA$2:BA$1266,MATCH(Data!$DN1033,'Data_Price '!$BE$2:$BE$1266,0))</f>
        <v>0</v>
      </c>
      <c r="DG1033">
        <f>INDEX('Data_Price '!BB$2:BB$1266,MATCH(Data!$DN1033,'Data_Price '!$BE$2:$BE$1266,0))</f>
        <v>0</v>
      </c>
      <c r="DH1033">
        <f>INDEX('Data_Price '!BC$2:BC$1266,MATCH(Data!$DN1033,'Data_Price '!$BE$2:$BE$1266,0))</f>
        <v>0</v>
      </c>
      <c r="DI1033">
        <f>INDEX('Data_Price '!BD$2:BD$1266,MATCH(Data!$DN1033,'Data_Price '!$BE$2:$BE$1266,0))</f>
        <v>0</v>
      </c>
      <c r="DJ1033" s="89" t="e">
        <f ca="1">_xll.Connector("TinyUrl.TinyUrl",DA1033,0)</f>
        <v>#NAME?</v>
      </c>
      <c r="DK1033" s="89" t="e">
        <f ca="1">_xll.Connector("TinyUrl.TinyUrl",DE1033,0)</f>
        <v>#NAME?</v>
      </c>
      <c r="DL1033" s="89" t="e">
        <f ca="1">_xll.Connector("TinyUrl.TinyUrl",DI1033,0)</f>
        <v>#NAME?</v>
      </c>
      <c r="DM1033" s="224" t="str">
        <f t="shared" ref="DM1033:DM1096" si="576">IF(LEFT(BT1033,1)=" ",RIGHT(BT1033,LEN(BT1033)-1),BT1033)</f>
        <v>Cloud C9</v>
      </c>
      <c r="DN1033" s="89" t="str">
        <f t="shared" ref="DN1033:DN1096" si="577">_xlfn.CONCAT(BS1033,DM1033,BU1033,BV1033)</f>
        <v xml:space="preserve"> AtomicCloud C9143 Women's</v>
      </c>
      <c r="DO1033" s="227" t="s">
        <v>1072</v>
      </c>
    </row>
    <row r="1034" spans="2:119" ht="15.45" customHeight="1">
      <c r="B1034" s="224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#VALUE!</v>
      </c>
      <c r="F1034" s="43" t="b">
        <f>CL1034&gt;Driver!$F$56</f>
        <v>0</v>
      </c>
      <c r="G1034" s="43" t="b">
        <f>AND(CB1034&gt;Driver!$F$55,CB1034&lt;Driver!$G$55)</f>
        <v>1</v>
      </c>
      <c r="H1034" s="43" t="e">
        <f t="shared" si="544"/>
        <v>#VALUE!</v>
      </c>
      <c r="I1034" s="43">
        <f t="shared" si="545"/>
        <v>0</v>
      </c>
      <c r="J1034" s="43" t="e">
        <f t="array" ref="J1034">NOT(OR(($H$9:$H$1273=TRUE)*($I$9:$I$1273&gt;0)*($BT$9:$BT$1273=BT1034)*($K$9:$K$1273&gt;K1034)))</f>
        <v>#VALUE!</v>
      </c>
      <c r="K1034" s="72">
        <f t="shared" si="546"/>
        <v>0.52771261617930143</v>
      </c>
      <c r="L1034" s="72">
        <f t="shared" si="547"/>
        <v>0.73399726049472258</v>
      </c>
      <c r="M1034" s="72">
        <f t="shared" si="548"/>
        <v>0.32142797186388028</v>
      </c>
      <c r="N1034" s="72">
        <f t="shared" si="549"/>
        <v>-8.3804464680958812E-2</v>
      </c>
      <c r="O1034" s="72">
        <f t="shared" si="550"/>
        <v>0.30116027569743631</v>
      </c>
      <c r="P1034" s="72">
        <f t="shared" si="551"/>
        <v>0.74692810457516334</v>
      </c>
      <c r="Q1034" s="72"/>
      <c r="R1034" s="72"/>
      <c r="S1034" s="72">
        <f t="shared" si="552"/>
        <v>0.80194646816677295</v>
      </c>
      <c r="T1034" s="72">
        <f t="shared" si="553"/>
        <v>0.97548515092452237</v>
      </c>
      <c r="U1034" s="72">
        <f t="shared" si="554"/>
        <v>0.97284761019497301</v>
      </c>
      <c r="V1034" s="72">
        <f t="shared" si="555"/>
        <v>0.64666473874176011</v>
      </c>
      <c r="W1034" s="72">
        <f t="shared" si="556"/>
        <v>0.96117537965735833</v>
      </c>
      <c r="X1034" s="72">
        <f t="shared" si="557"/>
        <v>0.26600273950527742</v>
      </c>
      <c r="Y1034" s="72">
        <f t="shared" si="558"/>
        <v>0.67857202813611972</v>
      </c>
      <c r="Z1034" s="72">
        <f t="shared" si="559"/>
        <v>1.0838044646809588</v>
      </c>
      <c r="AA1034" s="72">
        <f t="shared" si="560"/>
        <v>0.69883972430256369</v>
      </c>
      <c r="AB1034" s="72">
        <f t="shared" si="561"/>
        <v>0.25307189542483666</v>
      </c>
      <c r="AC1034" s="72"/>
      <c r="AD1034" s="72"/>
      <c r="AE1034" s="72">
        <f t="shared" si="562"/>
        <v>0.19805353183322708</v>
      </c>
      <c r="AF1034" s="72">
        <f t="shared" si="563"/>
        <v>2.4514849075477685E-2</v>
      </c>
      <c r="AG1034" s="72">
        <f t="shared" si="564"/>
        <v>2.7152389805027016E-2</v>
      </c>
      <c r="AH1034" s="72">
        <f t="shared" si="565"/>
        <v>0.35333526125823989</v>
      </c>
      <c r="AI1034" s="72">
        <f t="shared" si="566"/>
        <v>3.8824620342641718E-2</v>
      </c>
      <c r="AJ1034" s="72">
        <f>(AV1034-Driver!$K$179)/(Driver!$L$179-Driver!$K$179)</f>
        <v>0.50600273950527741</v>
      </c>
      <c r="AK1034" s="72">
        <f>(AW1034-Driver!$K$180)/(Driver!$L$180-Driver!$K$180)</f>
        <v>0.44293891847971884</v>
      </c>
      <c r="AL1034" s="72">
        <f>(AX1034-Driver!$K$181)/(Driver!$L$181-Driver!$K$181)</f>
        <v>0.68380446468095868</v>
      </c>
      <c r="AM1034" s="72">
        <f>(AY1034-Driver!$K$182)/(Driver!$L$182-Driver!$K$182)</f>
        <v>0.91283972430256366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567"/>
        <v>10.649843983177314</v>
      </c>
      <c r="AW1034" s="70">
        <f t="shared" si="568"/>
        <v>44.267748087808442</v>
      </c>
      <c r="AX1034" s="70">
        <f t="shared" si="569"/>
        <v>7.1542401821286283</v>
      </c>
      <c r="AY1034" s="70">
        <f>IFERROR(Driver!$K$19/Data!BH1034/Data!BI1034*Data!BK1034*Data!BL1034,"")</f>
        <v>-0.5335509178496024</v>
      </c>
      <c r="AZ1034" s="70">
        <f t="shared" si="570"/>
        <v>37.64705882352942</v>
      </c>
      <c r="BA1034" s="70"/>
      <c r="BB1034" s="70"/>
      <c r="BC1034" s="70">
        <f t="shared" si="571"/>
        <v>78.815689352814587</v>
      </c>
      <c r="BD1034" s="70">
        <f t="shared" si="572"/>
        <v>8.401124989145023</v>
      </c>
      <c r="BE1034" s="70">
        <f t="shared" si="573"/>
        <v>0.12730809599436746</v>
      </c>
      <c r="BF1034" s="70">
        <f t="shared" si="574"/>
        <v>5.2704544025377915</v>
      </c>
      <c r="BG1034" s="70">
        <f t="shared" si="575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219</v>
      </c>
      <c r="BS1034" s="8" t="s">
        <v>771</v>
      </c>
      <c r="BT1034" s="9" t="s">
        <v>781</v>
      </c>
      <c r="BU1034" s="10">
        <v>187</v>
      </c>
      <c r="BV1034" s="9" t="s">
        <v>222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305</v>
      </c>
      <c r="CU1034" s="9" t="s">
        <v>304</v>
      </c>
      <c r="CV1034" s="10"/>
      <c r="CW1034" s="10"/>
      <c r="CX1034" t="str">
        <f>INDEX('Data_Price '!AS$2:AS$1266,MATCH(Data!$DN1034,'Data_Price '!$BE$2:$BE$1266,0))</f>
        <v>Rossignol Men's Freeride Skis Blackops Sender Ti</v>
      </c>
      <c r="CY1034" t="str">
        <f>INDEX('Data_Price '!AT$2:AT$1266,MATCH(Data!$DN1034,'Data_Price '!$BE$2:$BE$1266,0))</f>
        <v>Level Nine Sports</v>
      </c>
      <c r="CZ1034">
        <f>INDEX('Data_Price '!AU$2:AU$1266,MATCH(Data!$DN1034,'Data_Price '!$BE$2:$BE$1266,0))</f>
        <v>639.96</v>
      </c>
      <c r="DA1034" t="str">
        <f>INDEX('Data_Price '!AV$2:AV$1266,MATCH(Data!$DN1034,'Data_Price '!$BE$2:$BE$1266,0))</f>
        <v>https://www.google.com/url?url=https://www.levelninesports.com/rossignol-black-ops-sender-ti-skis-2021/%3Fsku%3DL9774134&amp;rct=j&amp;q=&amp;esrc=s&amp;sa=U&amp;ved=0ahUKEwjv7NXf0KP2AhX2gGoFHWnnDYAQsDwIcg&amp;usg=AOvVaw1tZW_7_qCPBmdZ5BgneS5i</v>
      </c>
      <c r="DB1034" t="str">
        <f>INDEX('Data_Price '!AW$2:AW$1266,MATCH(Data!$DN1034,'Data_Price '!$BE$2:$BE$1266,0))</f>
        <v>Rossignol Blackops Sender Ti Alpine Skis 187</v>
      </c>
      <c r="DC1034" t="str">
        <f>INDEX('Data_Price '!AX$2:AX$1266,MATCH(Data!$DN1034,'Data_Price '!$BE$2:$BE$1266,0))</f>
        <v>Snowinn.com</v>
      </c>
      <c r="DD1034">
        <f>INDEX('Data_Price '!AY$2:AY$1266,MATCH(Data!$DN1034,'Data_Price '!$BE$2:$BE$1266,0))</f>
        <v>659.99</v>
      </c>
      <c r="DE1034" t="str">
        <f>INDEX('Data_Price '!AZ$2:AZ$1266,MATCH(Data!$DN1034,'Data_Price '!$BE$2:$BE$1266,0))</f>
        <v>https://www.google.com/url?url=https://www.snowinn.com/ski-store/rossignol-blackops-sender-ti-alpine-skis/137766462/p%3Futm_source%3Dgoogle_products%26utm_medium%3Dmerchant%26id_producte%3D11691362%26country%3Dus&amp;rct=j&amp;q=&amp;esrc=s&amp;sa=U&amp;ved=0ahUKEwjv7NXf0KP2AhX2gGoFHWnnDYAQ2SkIhAE&amp;usg=AOvVaw0qfbn9dagYo5RkXzyXvSFq</v>
      </c>
      <c r="DF1034" t="str">
        <f>INDEX('Data_Price '!BA$2:BA$1266,MATCH(Data!$DN1034,'Data_Price '!$BE$2:$BE$1266,0))</f>
        <v>Rossignol Blackops Sender TI 187cm</v>
      </c>
      <c r="DG1034" t="str">
        <f>INDEX('Data_Price '!BB$2:BB$1266,MATCH(Data!$DN1034,'Data_Price '!$BE$2:$BE$1266,0))</f>
        <v>Sundance Ski and Board Shop</v>
      </c>
      <c r="DH1034">
        <f>INDEX('Data_Price '!BC$2:BC$1266,MATCH(Data!$DN1034,'Data_Price '!$BE$2:$BE$1266,0))</f>
        <v>670.68</v>
      </c>
      <c r="DI1034" t="str">
        <f>INDEX('Data_Price '!BD$2:BD$1266,MATCH(Data!$DN1034,'Data_Price '!$BE$2:$BE$1266,0))</f>
        <v>https://www.google.com/url?url=https://sundanceskishop.com/products/rossignol-blackops-sender-ti%3Fvariant%3D39391422447714%26currency%3DCAD%26utm_medium%3Dproduct_sync%26utm_source%3Dgoogle%26utm_content%3Dsag_organic%26utm_campaign%3Dsag_organic&amp;rct=j&amp;q=&amp;esrc=s&amp;sa=U&amp;ved=0ahUKEwjv7NXf0KP2AhX2gGoFHWnnDYAQ2SkIgQE&amp;usg=AOvVaw0iwl25FeFRUkG9jdo75gkJ</v>
      </c>
      <c r="DJ1034" s="89" t="e">
        <f ca="1">_xll.Connector("TinyUrl.TinyUrl",DA1034,0)</f>
        <v>#NAME?</v>
      </c>
      <c r="DK1034" s="89" t="e">
        <f ca="1">_xll.Connector("TinyUrl.TinyUrl",DE1034,0)</f>
        <v>#NAME?</v>
      </c>
      <c r="DL1034" s="89" t="e">
        <f ca="1">_xll.Connector("TinyUrl.TinyUrl",DI1034,0)</f>
        <v>#NAME?</v>
      </c>
      <c r="DM1034" s="224" t="str">
        <f t="shared" si="576"/>
        <v>Blackops Sender Ti</v>
      </c>
      <c r="DN1034" s="89" t="str">
        <f t="shared" si="577"/>
        <v xml:space="preserve"> RossignolBlackops Sender Ti187 Unisex</v>
      </c>
      <c r="DO1034" s="227"/>
    </row>
    <row r="1035" spans="2:119" ht="15.45" customHeight="1">
      <c r="B1035" s="224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#VALUE!</v>
      </c>
      <c r="F1035" s="43" t="b">
        <f>CL1035&gt;Driver!$F$56</f>
        <v>0</v>
      </c>
      <c r="G1035" s="43" t="b">
        <f>AND(CB1035&gt;Driver!$F$55,CB1035&lt;Driver!$G$55)</f>
        <v>0</v>
      </c>
      <c r="H1035" s="43" t="e">
        <f t="shared" si="544"/>
        <v>#VALUE!</v>
      </c>
      <c r="I1035" s="43">
        <f t="shared" si="545"/>
        <v>0</v>
      </c>
      <c r="J1035" s="43" t="e">
        <f t="array" ref="J1035">NOT(OR(($H$9:$H$1273=TRUE)*($I$9:$I$1273&gt;0)*($BT$9:$BT$1273=BT1035)*($K$9:$K$1273&gt;K1035)))</f>
        <v>#VALUE!</v>
      </c>
      <c r="K1035" s="72">
        <f t="shared" si="546"/>
        <v>0.780648930165321</v>
      </c>
      <c r="L1035" s="72">
        <f t="shared" si="547"/>
        <v>0.916876963983563</v>
      </c>
      <c r="M1035" s="72">
        <f t="shared" si="548"/>
        <v>0.644420896347079</v>
      </c>
      <c r="N1035" s="72">
        <f t="shared" si="549"/>
        <v>0.53277682919117186</v>
      </c>
      <c r="O1035" s="72">
        <f t="shared" si="550"/>
        <v>0.41342703632065336</v>
      </c>
      <c r="P1035" s="72">
        <f t="shared" si="551"/>
        <v>0.98705882352941177</v>
      </c>
      <c r="Q1035" s="72"/>
      <c r="R1035" s="72"/>
      <c r="S1035" s="72">
        <f t="shared" si="552"/>
        <v>0.67900141994635166</v>
      </c>
      <c r="T1035" s="72">
        <f t="shared" si="553"/>
        <v>0.89696133464740468</v>
      </c>
      <c r="U1035" s="72">
        <f t="shared" si="554"/>
        <v>0.81903815979136074</v>
      </c>
      <c r="V1035" s="72">
        <f t="shared" si="555"/>
        <v>0.70131240611422574</v>
      </c>
      <c r="W1035" s="72">
        <f t="shared" si="556"/>
        <v>0.88685539127298951</v>
      </c>
      <c r="X1035" s="72">
        <f t="shared" si="557"/>
        <v>8.312303601643703E-2</v>
      </c>
      <c r="Y1035" s="72">
        <f t="shared" si="558"/>
        <v>0.355579103652921</v>
      </c>
      <c r="Z1035" s="72">
        <f t="shared" si="559"/>
        <v>0.46722317080882819</v>
      </c>
      <c r="AA1035" s="72">
        <f t="shared" si="560"/>
        <v>0.58657296367934664</v>
      </c>
      <c r="AB1035" s="72">
        <f t="shared" si="561"/>
        <v>1.2941176470588261E-2</v>
      </c>
      <c r="AC1035" s="72"/>
      <c r="AD1035" s="72"/>
      <c r="AE1035" s="72">
        <f t="shared" si="562"/>
        <v>0.32099858005364829</v>
      </c>
      <c r="AF1035" s="72">
        <f t="shared" si="563"/>
        <v>0.10303866535259534</v>
      </c>
      <c r="AG1035" s="72">
        <f t="shared" si="564"/>
        <v>0.18096184020863923</v>
      </c>
      <c r="AH1035" s="72">
        <f t="shared" si="565"/>
        <v>0.29868759388577432</v>
      </c>
      <c r="AI1035" s="72">
        <f t="shared" si="566"/>
        <v>0.11314460872701045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0.13123754267483329</v>
      </c>
      <c r="AL1035" s="72">
        <f>(AX1035-Driver!$K$181)/(Driver!$L$181-Driver!$K$181)</f>
        <v>6.722317080882817E-2</v>
      </c>
      <c r="AM1035" s="72">
        <f>(AY1035-Driver!$K$182)/(Driver!$L$182-Driver!$K$182)</f>
        <v>0.80057296367934661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567"/>
        <v>3.3017908017908018</v>
      </c>
      <c r="AW1035" s="70">
        <f t="shared" si="568"/>
        <v>13.78704704479887</v>
      </c>
      <c r="AX1035" s="70">
        <f t="shared" si="569"/>
        <v>1.6050085372794536</v>
      </c>
      <c r="AY1035" s="70">
        <f>IFERROR(Driver!$K$19/Data!BH1035/Data!BI1035*Data!BK1035*Data!BL1035,"")</f>
        <v>-1.2207909787054552</v>
      </c>
      <c r="AZ1035" s="70">
        <f t="shared" si="570"/>
        <v>13.402829486224871</v>
      </c>
      <c r="BA1035" s="70"/>
      <c r="BB1035" s="70"/>
      <c r="BC1035" s="70">
        <f t="shared" si="571"/>
        <v>15.04323814077318</v>
      </c>
      <c r="BD1035" s="70">
        <f t="shared" si="572"/>
        <v>1.4519063845894451</v>
      </c>
      <c r="BE1035" s="70">
        <f t="shared" si="573"/>
        <v>0.2810901085232268</v>
      </c>
      <c r="BF1035" s="70">
        <f t="shared" si="574"/>
        <v>11.442524510666036</v>
      </c>
      <c r="BG1035" s="70">
        <f t="shared" si="575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219</v>
      </c>
      <c r="BS1035" s="8" t="s">
        <v>438</v>
      </c>
      <c r="BT1035" s="9" t="s">
        <v>439</v>
      </c>
      <c r="BU1035" s="10">
        <v>164</v>
      </c>
      <c r="BV1035" s="9" t="s">
        <v>222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302</v>
      </c>
      <c r="CU1035" s="9" t="s">
        <v>388</v>
      </c>
      <c r="CV1035" s="10"/>
      <c r="CW1035" s="10"/>
      <c r="CX1035" t="str">
        <f>INDEX('Data_Price '!AS$2:AS$1266,MATCH(Data!$DN1035,'Data_Price '!$BE$2:$BE$1266,0))</f>
        <v>Atomic Backland 100</v>
      </c>
      <c r="CY1035" t="str">
        <f>INDEX('Data_Price '!AT$2:AT$1266,MATCH(Data!$DN1035,'Data_Price '!$BE$2:$BE$1266,0))</f>
        <v>Telemark Pyrenees</v>
      </c>
      <c r="CZ1035">
        <f>INDEX('Data_Price '!AU$2:AU$1266,MATCH(Data!$DN1035,'Data_Price '!$BE$2:$BE$1266,0))</f>
        <v>372.93</v>
      </c>
      <c r="DA1035" t="str">
        <f>INDEX('Data_Price '!AV$2:AV$1266,MATCH(Data!$DN1035,'Data_Price '!$BE$2:$BE$1266,0))</f>
        <v>https://www.google.com/url?url=https://www.telemark-pyrenees.com/ski/atomic-backland-100-ski-2021%3Fcurrency%3DUSD%26tax%3Dex_vat%26country%3DUS%26var%3D67592&amp;rct=j&amp;q=&amp;esrc=s&amp;sa=U&amp;ved=0ahUKEwiU0IDg0KP2AhUVkWoFHWU8AGcQsDwIaA&amp;usg=AOvVaw3Zi82YnU0A3_JQtnGPo_aI</v>
      </c>
      <c r="DB1035" t="str">
        <f>INDEX('Data_Price '!AW$2:AW$1266,MATCH(Data!$DN1035,'Data_Price '!$BE$2:$BE$1266,0))</f>
        <v>2022 Atomic Backland 100 Skis W/ Tyrolia Attack2 14 Gw Bindings |</v>
      </c>
      <c r="DC1035" t="str">
        <f>INDEX('Data_Price '!AX$2:AX$1266,MATCH(Data!$DN1035,'Data_Price '!$BE$2:$BE$1266,0))</f>
        <v>eBay - david110549</v>
      </c>
      <c r="DD1035">
        <f>INDEX('Data_Price '!AY$2:AY$1266,MATCH(Data!$DN1035,'Data_Price '!$BE$2:$BE$1266,0))</f>
        <v>869.95</v>
      </c>
      <c r="DE1035" t="str">
        <f>INDEX('Data_Price '!AZ$2:AZ$1266,MATCH(Data!$DN1035,'Data_Price '!$BE$2:$BE$1266,0))</f>
        <v>https://www.google.com/url?url=https://www.ebay.com/itm/203598030306%3Fchn%3Dps%26mkevt%3D1%26mkcid%3D28%26var%3D504009705676&amp;rct=j&amp;q=&amp;esrc=s&amp;sa=U&amp;ved=0ahUKEwiU0IDg0KP2AhUVkWoFHWU8AGcQ2SkIbA&amp;usg=AOvVaw3bxurKUMoB2GY8FtVJefaK</v>
      </c>
      <c r="DF1035">
        <f>INDEX('Data_Price '!BA$2:BA$1266,MATCH(Data!$DN1035,'Data_Price '!$BE$2:$BE$1266,0))</f>
        <v>0</v>
      </c>
      <c r="DG1035">
        <f>INDEX('Data_Price '!BB$2:BB$1266,MATCH(Data!$DN1035,'Data_Price '!$BE$2:$BE$1266,0))</f>
        <v>0</v>
      </c>
      <c r="DH1035">
        <f>INDEX('Data_Price '!BC$2:BC$1266,MATCH(Data!$DN1035,'Data_Price '!$BE$2:$BE$1266,0))</f>
        <v>0</v>
      </c>
      <c r="DI1035">
        <f>INDEX('Data_Price '!BD$2:BD$1266,MATCH(Data!$DN1035,'Data_Price '!$BE$2:$BE$1266,0))</f>
        <v>0</v>
      </c>
      <c r="DJ1035" s="89" t="e">
        <f ca="1">_xll.Connector("TinyUrl.TinyUrl",DA1035,0)</f>
        <v>#NAME?</v>
      </c>
      <c r="DK1035" s="89" t="e">
        <f ca="1">_xll.Connector("TinyUrl.TinyUrl",DE1035,0)</f>
        <v>#NAME?</v>
      </c>
      <c r="DL1035" s="89" t="e">
        <f ca="1">_xll.Connector("TinyUrl.TinyUrl",DI1035,0)</f>
        <v>#NAME?</v>
      </c>
      <c r="DM1035" s="224" t="str">
        <f t="shared" si="576"/>
        <v>Backland 100</v>
      </c>
      <c r="DN1035" s="89" t="str">
        <f t="shared" si="577"/>
        <v xml:space="preserve"> AtomicBackland 100164 Unisex</v>
      </c>
      <c r="DO1035" s="227" t="s">
        <v>1003</v>
      </c>
    </row>
    <row r="1036" spans="2:119" ht="15.45" customHeight="1">
      <c r="B1036" s="224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#VALUE!</v>
      </c>
      <c r="F1036" s="43" t="b">
        <f>CL1036&gt;Driver!$F$56</f>
        <v>0</v>
      </c>
      <c r="G1036" s="43" t="b">
        <f>AND(CB1036&gt;Driver!$F$55,CB1036&lt;Driver!$G$55)</f>
        <v>0</v>
      </c>
      <c r="H1036" s="43" t="e">
        <f t="shared" si="544"/>
        <v>#VALUE!</v>
      </c>
      <c r="I1036" s="43">
        <f t="shared" si="545"/>
        <v>0</v>
      </c>
      <c r="J1036" s="43" t="e">
        <f t="array" ref="J1036">NOT(OR(($H$9:$H$1273=TRUE)*($I$9:$I$1273&gt;0)*($BT$9:$BT$1273=BT1036)*($K$9:$K$1273&gt;K1036)))</f>
        <v>#VALUE!</v>
      </c>
      <c r="K1036" s="72">
        <f t="shared" si="546"/>
        <v>0.463532963405767</v>
      </c>
      <c r="L1036" s="72">
        <f t="shared" si="547"/>
        <v>0.57558939650310226</v>
      </c>
      <c r="M1036" s="72">
        <f t="shared" si="548"/>
        <v>0.35147653030843173</v>
      </c>
      <c r="N1036" s="72">
        <f t="shared" si="549"/>
        <v>-4.3963827230759644E-2</v>
      </c>
      <c r="O1036" s="72">
        <f t="shared" si="550"/>
        <v>0.32646531358089148</v>
      </c>
      <c r="P1036" s="72">
        <f t="shared" si="551"/>
        <v>0.77192810457516348</v>
      </c>
      <c r="Q1036" s="72"/>
      <c r="R1036" s="72"/>
      <c r="S1036" s="72">
        <f t="shared" si="552"/>
        <v>0.80553855613787317</v>
      </c>
      <c r="T1036" s="72">
        <f t="shared" si="553"/>
        <v>0.90619999340142932</v>
      </c>
      <c r="U1036" s="72">
        <f t="shared" si="554"/>
        <v>0.93507248535262444</v>
      </c>
      <c r="V1036" s="72">
        <f t="shared" si="555"/>
        <v>0.72113577204930213</v>
      </c>
      <c r="W1036" s="72">
        <f t="shared" si="556"/>
        <v>0.96816129519779348</v>
      </c>
      <c r="X1036" s="72">
        <f t="shared" si="557"/>
        <v>0.42441060349689774</v>
      </c>
      <c r="Y1036" s="72">
        <f t="shared" si="558"/>
        <v>0.64852346969156827</v>
      </c>
      <c r="Z1036" s="72">
        <f t="shared" si="559"/>
        <v>1.0439638272307596</v>
      </c>
      <c r="AA1036" s="72">
        <f t="shared" si="560"/>
        <v>0.67353468641910852</v>
      </c>
      <c r="AB1036" s="72">
        <f t="shared" si="561"/>
        <v>0.22807189542483652</v>
      </c>
      <c r="AC1036" s="72"/>
      <c r="AD1036" s="72"/>
      <c r="AE1036" s="72">
        <f t="shared" si="562"/>
        <v>0.1944614438621268</v>
      </c>
      <c r="AF1036" s="72">
        <f t="shared" si="563"/>
        <v>9.3800006598570643E-2</v>
      </c>
      <c r="AG1036" s="72">
        <f t="shared" si="564"/>
        <v>6.4927514647375562E-2</v>
      </c>
      <c r="AH1036" s="72">
        <f t="shared" si="565"/>
        <v>0.27886422795069787</v>
      </c>
      <c r="AI1036" s="72">
        <f t="shared" si="566"/>
        <v>3.1838704802206526E-2</v>
      </c>
      <c r="AJ1036" s="72">
        <f>(AV1036-Driver!$K$179)/(Driver!$L$179-Driver!$K$179)</f>
        <v>0.66441060349689773</v>
      </c>
      <c r="AK1036" s="72">
        <f>(AW1036-Driver!$K$180)/(Driver!$L$180-Driver!$K$180)</f>
        <v>0.41438789957573546</v>
      </c>
      <c r="AL1036" s="72">
        <f>(AX1036-Driver!$K$181)/(Driver!$L$181-Driver!$K$181)</f>
        <v>0.64396382723075951</v>
      </c>
      <c r="AM1036" s="72">
        <f>(AY1036-Driver!$K$182)/(Driver!$L$182-Driver!$K$182)</f>
        <v>0.88753468641910849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567"/>
        <v>13.983855650522313</v>
      </c>
      <c r="AW1036" s="70">
        <f t="shared" si="568"/>
        <v>41.47579675477877</v>
      </c>
      <c r="AX1036" s="70">
        <f t="shared" si="569"/>
        <v>6.7956744450768358</v>
      </c>
      <c r="AY1036" s="70">
        <f>IFERROR(Driver!$K$19/Data!BH1036/Data!BI1036*Data!BK1036*Data!BL1036,"")</f>
        <v>-0.68845550116924392</v>
      </c>
      <c r="AZ1036" s="70">
        <f t="shared" si="570"/>
        <v>35.36857781087118</v>
      </c>
      <c r="BA1036" s="70"/>
      <c r="BB1036" s="70"/>
      <c r="BC1036" s="70">
        <f t="shared" si="571"/>
        <v>80.678930355214746</v>
      </c>
      <c r="BD1036" s="70">
        <f t="shared" si="572"/>
        <v>2.2695113143859786</v>
      </c>
      <c r="BE1036" s="70">
        <f t="shared" si="573"/>
        <v>3.5244617560515744E-2</v>
      </c>
      <c r="BF1036" s="70">
        <f t="shared" si="574"/>
        <v>13.681434426005259</v>
      </c>
      <c r="BG1036" s="70">
        <f t="shared" si="575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219</v>
      </c>
      <c r="BS1036" s="8" t="s">
        <v>493</v>
      </c>
      <c r="BT1036" s="9" t="s">
        <v>510</v>
      </c>
      <c r="BU1036" s="10">
        <v>179</v>
      </c>
      <c r="BV1036" s="9" t="s">
        <v>222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304</v>
      </c>
      <c r="CU1036" s="9" t="s">
        <v>302</v>
      </c>
      <c r="CV1036" s="10"/>
      <c r="CW1036" s="10"/>
      <c r="CX1036" t="str">
        <f>INDEX('Data_Price '!AS$2:AS$1266,MATCH(Data!$DN1036,'Data_Price '!$BE$2:$BE$1266,0))</f>
        <v>2022 Blizzard Spur Green / 179 / New</v>
      </c>
      <c r="CY1036" t="str">
        <f>INDEX('Data_Price '!AT$2:AT$1266,MATCH(Data!$DN1036,'Data_Price '!$BE$2:$BE$1266,0))</f>
        <v>Lone Pine Gear Exchange</v>
      </c>
      <c r="CZ1036">
        <f>INDEX('Data_Price '!AU$2:AU$1266,MATCH(Data!$DN1036,'Data_Price '!$BE$2:$BE$1266,0))</f>
        <v>499</v>
      </c>
      <c r="DA1036" t="str">
        <f>INDEX('Data_Price '!AV$2:AV$1266,MATCH(Data!$DN1036,'Data_Price '!$BE$2:$BE$1266,0))</f>
        <v>https://www.google.com/url?url=https://lonepinegearx.com/products/2022-blizzard-spur-390cd%3Fvariant%3D39583595495508%26currency%3DUSD%26utm_medium%3Dproduct_sync%26utm_source%3Dgoogle%26utm_content%3Dsag_organic%26utm_campaign%3Dsag_organic&amp;rct=j&amp;q=&amp;esrc=s&amp;sa=U&amp;ved=0ahUKEwidsbPg0KP2AhWslWoFHZRlCHQQ2SkIUQ&amp;usg=AOvVaw3wOS6u8pdoNFDQ5__KoV2g</v>
      </c>
      <c r="DB1036" t="str">
        <f>INDEX('Data_Price '!AW$2:AW$1266,MATCH(Data!$DN1036,'Data_Price '!$BE$2:$BE$1266,0))</f>
        <v>Blizzard Spur 127 Flat Ski 2021-2022 | GREEN / 179</v>
      </c>
      <c r="DC1036" t="str">
        <f>INDEX('Data_Price '!AX$2:AX$1266,MATCH(Data!$DN1036,'Data_Price '!$BE$2:$BE$1266,0))</f>
        <v>Ski Pro  - Snow Ski &amp; Snowboard</v>
      </c>
      <c r="DD1036">
        <f>INDEX('Data_Price '!AY$2:AY$1266,MATCH(Data!$DN1036,'Data_Price '!$BE$2:$BE$1266,0))</f>
        <v>649.95000000000005</v>
      </c>
      <c r="DE1036" t="str">
        <f>INDEX('Data_Price '!AZ$2:AZ$1266,MATCH(Data!$DN1036,'Data_Price '!$BE$2:$BE$1266,0))</f>
        <v>https://www.google.com/url?url=https://www.skipro.com/products/spur-127-flat-12w%3Fvariant%3D40908425822385&amp;rct=j&amp;q=&amp;esrc=s&amp;sa=U&amp;ved=0ahUKEwidsbPg0KP2AhWslWoFHZRlCHQQ2SkIVw&amp;usg=AOvVaw3KOAmcU7YgSCefiw3fxiYZ</v>
      </c>
      <c r="DF1036" t="str">
        <f>INDEX('Data_Price '!BA$2:BA$1266,MATCH(Data!$DN1036,'Data_Price '!$BE$2:$BE$1266,0))</f>
        <v>'21 Blizzard Spur Skis 179cm</v>
      </c>
      <c r="DG1036" t="str">
        <f>INDEX('Data_Price '!BB$2:BB$1266,MATCH(Data!$DN1036,'Data_Price '!$BE$2:$BE$1266,0))</f>
        <v>Al's Ski Equipment Barn</v>
      </c>
      <c r="DH1036">
        <f>INDEX('Data_Price '!BC$2:BC$1266,MATCH(Data!$DN1036,'Data_Price '!$BE$2:$BE$1266,0))</f>
        <v>669.95</v>
      </c>
      <c r="DI1036" t="str">
        <f>INDEX('Data_Price '!BD$2:BD$1266,MATCH(Data!$DN1036,'Data_Price '!$BE$2:$BE$1266,0))</f>
        <v>https://www.google.com/url?url=https://www.untracked.com/p7120c44b119lr-Froogle-21_blizzard_spur_powder_skis.html%23chsku722264&amp;rct=j&amp;q=&amp;esrc=s&amp;sa=U&amp;ved=0ahUKEwidsbPg0KP2AhWslWoFHZRlCHQQ2SkIVA&amp;usg=AOvVaw1KkwkV3FOXsPXKpIYYKKO-</v>
      </c>
      <c r="DJ1036" s="89" t="e">
        <f ca="1">_xll.Connector("TinyUrl.TinyUrl",DA1036,0)</f>
        <v>#NAME?</v>
      </c>
      <c r="DK1036" s="89" t="e">
        <f ca="1">_xll.Connector("TinyUrl.TinyUrl",DE1036,0)</f>
        <v>#NAME?</v>
      </c>
      <c r="DL1036" s="89" t="e">
        <f ca="1">_xll.Connector("TinyUrl.TinyUrl",DI1036,0)</f>
        <v>#NAME?</v>
      </c>
      <c r="DM1036" s="224" t="str">
        <f t="shared" si="576"/>
        <v>Spur</v>
      </c>
      <c r="DN1036" s="89" t="str">
        <f t="shared" si="577"/>
        <v xml:space="preserve"> BlizzardSpur179 Unisex</v>
      </c>
      <c r="DO1036" s="227" t="s">
        <v>1102</v>
      </c>
    </row>
    <row r="1037" spans="2:119" ht="15.45" customHeight="1">
      <c r="B1037" s="224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#VALUE!</v>
      </c>
      <c r="F1037" s="43" t="b">
        <f>CL1037&gt;Driver!$F$56</f>
        <v>1</v>
      </c>
      <c r="G1037" s="43" t="b">
        <f>AND(CB1037&gt;Driver!$F$55,CB1037&lt;Driver!$G$55)</f>
        <v>0</v>
      </c>
      <c r="H1037" s="43" t="e">
        <f t="shared" si="544"/>
        <v>#VALUE!</v>
      </c>
      <c r="I1037" s="43">
        <f t="shared" si="545"/>
        <v>0</v>
      </c>
      <c r="J1037" s="43" t="e">
        <f t="array" ref="J1037">NOT(OR(($H$9:$H$1273=TRUE)*($I$9:$I$1273&gt;0)*($BT$9:$BT$1273=BT1037)*($K$9:$K$1273&gt;K1037)))</f>
        <v>#VALUE!</v>
      </c>
      <c r="K1037" s="72">
        <f t="shared" si="546"/>
        <v>0.68260810163349872</v>
      </c>
      <c r="L1037" s="72">
        <f t="shared" si="547"/>
        <v>0.80713560551123997</v>
      </c>
      <c r="M1037" s="72">
        <f t="shared" si="548"/>
        <v>0.55808059775575747</v>
      </c>
      <c r="N1037" s="72">
        <f t="shared" si="549"/>
        <v>0.37278188831973691</v>
      </c>
      <c r="O1037" s="72">
        <f t="shared" si="550"/>
        <v>0.32126382651616292</v>
      </c>
      <c r="P1037" s="72">
        <f t="shared" si="551"/>
        <v>0.98019607843137257</v>
      </c>
      <c r="Q1037" s="72"/>
      <c r="R1037" s="72"/>
      <c r="S1037" s="72">
        <f t="shared" si="552"/>
        <v>0.67949621720439779</v>
      </c>
      <c r="T1037" s="72">
        <f t="shared" si="553"/>
        <v>0.90061030529393316</v>
      </c>
      <c r="U1037" s="72">
        <f t="shared" si="554"/>
        <v>0.96658626621173371</v>
      </c>
      <c r="V1037" s="72">
        <f t="shared" si="555"/>
        <v>0.63912006006677913</v>
      </c>
      <c r="W1037" s="72">
        <f t="shared" si="556"/>
        <v>0.52149532710280377</v>
      </c>
      <c r="X1037" s="72">
        <f t="shared" si="557"/>
        <v>0.19286439448875997</v>
      </c>
      <c r="Y1037" s="72">
        <f t="shared" si="558"/>
        <v>0.44191940224424253</v>
      </c>
      <c r="Z1037" s="72">
        <f t="shared" si="559"/>
        <v>0.62721811168026309</v>
      </c>
      <c r="AA1037" s="72">
        <f t="shared" si="560"/>
        <v>0.67873617348383708</v>
      </c>
      <c r="AB1037" s="72">
        <f t="shared" si="561"/>
        <v>1.9803921568627481E-2</v>
      </c>
      <c r="AC1037" s="72"/>
      <c r="AD1037" s="72"/>
      <c r="AE1037" s="72">
        <f t="shared" si="562"/>
        <v>0.32050378279560221</v>
      </c>
      <c r="AF1037" s="72">
        <f t="shared" si="563"/>
        <v>9.9389694706066858E-2</v>
      </c>
      <c r="AG1037" s="72">
        <f t="shared" si="564"/>
        <v>3.3413733788266259E-2</v>
      </c>
      <c r="AH1037" s="72">
        <f t="shared" si="565"/>
        <v>0.36087993993322087</v>
      </c>
      <c r="AI1037" s="72">
        <f t="shared" si="566"/>
        <v>0.47850467289719617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0.14533603439647497</v>
      </c>
      <c r="AL1037" s="72">
        <f>(AX1037-Driver!$K$181)/(Driver!$L$181-Driver!$K$181)</f>
        <v>0.22721811168026307</v>
      </c>
      <c r="AM1037" s="72">
        <f>(AY1037-Driver!$K$182)/(Driver!$L$182-Driver!$K$182)</f>
        <v>0.89273617348383705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567"/>
        <v>0.99206349206349198</v>
      </c>
      <c r="AW1037" s="70">
        <f t="shared" si="568"/>
        <v>15.165712474860054</v>
      </c>
      <c r="AX1037" s="70">
        <f t="shared" si="569"/>
        <v>3.0449630051223675</v>
      </c>
      <c r="AY1037" s="70">
        <f>IFERROR(Driver!$K$19/Data!BH1037/Data!BI1037*Data!BK1037*Data!BL1037,"")</f>
        <v>-0.65661464046335749</v>
      </c>
      <c r="AZ1037" s="70">
        <f t="shared" si="570"/>
        <v>12.777364110201043</v>
      </c>
      <c r="BA1037" s="70"/>
      <c r="BB1037" s="70"/>
      <c r="BC1037" s="70">
        <f t="shared" si="571"/>
        <v>15.299892918296425</v>
      </c>
      <c r="BD1037" s="70">
        <f t="shared" si="572"/>
        <v>1.7748338212138186</v>
      </c>
      <c r="BE1037" s="70">
        <f t="shared" si="573"/>
        <v>0.13356832302431454</v>
      </c>
      <c r="BF1037" s="70">
        <f t="shared" si="574"/>
        <v>4.418335950566215</v>
      </c>
      <c r="BG1037" s="70">
        <f t="shared" si="575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219</v>
      </c>
      <c r="BS1037" s="8" t="s">
        <v>719</v>
      </c>
      <c r="BT1037" s="9" t="s">
        <v>738</v>
      </c>
      <c r="BU1037" s="10">
        <v>157</v>
      </c>
      <c r="BV1037" s="9" t="s">
        <v>222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303</v>
      </c>
      <c r="CU1037" s="9" t="s">
        <v>302</v>
      </c>
      <c r="CV1037" s="10"/>
      <c r="CW1037" s="10"/>
      <c r="CX1037" t="str">
        <f>INDEX('Data_Price '!AS$2:AS$1266,MATCH(Data!$DN1037,'Data_Price '!$BE$2:$BE$1266,0))</f>
        <v>Line Skis Tom Wallisch Pro</v>
      </c>
      <c r="CY1037" t="str">
        <f>INDEX('Data_Price '!AT$2:AT$1266,MATCH(Data!$DN1037,'Data_Price '!$BE$2:$BE$1266,0))</f>
        <v>LINE Skis</v>
      </c>
      <c r="CZ1037">
        <f>INDEX('Data_Price '!AU$2:AU$1266,MATCH(Data!$DN1037,'Data_Price '!$BE$2:$BE$1266,0))</f>
        <v>449.95</v>
      </c>
      <c r="DA1037" t="str">
        <f>INDEX('Data_Price '!AV$2:AV$1266,MATCH(Data!$DN1037,'Data_Price '!$BE$2:$BE$1266,0))</f>
        <v>https://www.google.com/url?url=https://lineskis.com/p/tom-wallisch-pro&amp;rct=j&amp;q=&amp;esrc=s&amp;sa=U&amp;ved=0ahUKEwiXlPfg0KP2AhWukGoFHa6jAEUQsDwILw&amp;usg=AOvVaw0kEHF9-yEAW96FLymcYaS0</v>
      </c>
      <c r="DB1037" t="str">
        <f>INDEX('Data_Price '!AW$2:AW$1266,MATCH(Data!$DN1037,'Data_Price '!$BE$2:$BE$1266,0))</f>
        <v>Line Skis Tom Wallisch Pro</v>
      </c>
      <c r="DC1037" t="str">
        <f>INDEX('Data_Price '!AX$2:AX$1266,MATCH(Data!$DN1037,'Data_Price '!$BE$2:$BE$1266,0))</f>
        <v>LINE Skis</v>
      </c>
      <c r="DD1037">
        <f>INDEX('Data_Price '!AY$2:AY$1266,MATCH(Data!$DN1037,'Data_Price '!$BE$2:$BE$1266,0))</f>
        <v>449.95</v>
      </c>
      <c r="DE1037" t="str">
        <f>INDEX('Data_Price '!AZ$2:AZ$1266,MATCH(Data!$DN1037,'Data_Price '!$BE$2:$BE$1266,0))</f>
        <v>https://www.google.com/url?q=https://lineskis.com/p/tom-wallisch-pro&amp;sa=U&amp;ved=0ahUKEwinw6jh0KP2AhXJnGoFHcRgC68Q2ykIFg&amp;usg=AOvVaw3lefkx098ksSeZZbrykByQ</v>
      </c>
      <c r="DF1037" t="str">
        <f>INDEX('Data_Price '!BA$2:BA$1266,MATCH(Data!$DN1037,'Data_Price '!$BE$2:$BE$1266,0))</f>
        <v>Line Skis Tom Wallisch Pro</v>
      </c>
      <c r="DG1037" t="str">
        <f>INDEX('Data_Price '!BB$2:BB$1266,MATCH(Data!$DN1037,'Data_Price '!$BE$2:$BE$1266,0))</f>
        <v>eBay - fun-sport-vision-shop</v>
      </c>
      <c r="DH1037">
        <f>INDEX('Data_Price '!BC$2:BC$1266,MATCH(Data!$DN1037,'Data_Price '!$BE$2:$BE$1266,0))</f>
        <v>499.38</v>
      </c>
      <c r="DI1037" t="str">
        <f>INDEX('Data_Price '!BD$2:BD$1266,MATCH(Data!$DN1037,'Data_Price '!$BE$2:$BE$1266,0))</f>
        <v>https://www.google.com/url?q=https://www.ebay.com/itm/175153418168%3Fchn%3Dps%26mkevt%3D1%26mkcid%3D28%26var%3D474348590768&amp;sa=U&amp;ved=0ahUKEwinw6jh0KP2AhXJnGoFHcRgC68Q2ykIGA&amp;usg=AOvVaw3Br1zGC8TIf_Zfuzb-R5Ys</v>
      </c>
      <c r="DJ1037" s="89" t="e">
        <f ca="1">_xll.Connector("TinyUrl.TinyUrl",DA1037,0)</f>
        <v>#NAME?</v>
      </c>
      <c r="DK1037" s="89" t="e">
        <f ca="1">_xll.Connector("TinyUrl.TinyUrl",DE1037,0)</f>
        <v>#NAME?</v>
      </c>
      <c r="DL1037" s="89" t="e">
        <f ca="1">_xll.Connector("TinyUrl.TinyUrl",DI1037,0)</f>
        <v>#NAME?</v>
      </c>
      <c r="DM1037" s="224" t="str">
        <f t="shared" si="576"/>
        <v>Tom Wallisch Pro</v>
      </c>
      <c r="DN1037" s="89" t="str">
        <f t="shared" si="577"/>
        <v xml:space="preserve"> LineTom Wallisch Pro157 Unisex</v>
      </c>
      <c r="DO1037" s="227"/>
    </row>
    <row r="1038" spans="2:119" ht="15.45" customHeight="1">
      <c r="B1038" s="224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#VALUE!</v>
      </c>
      <c r="F1038" s="43" t="b">
        <f>CL1038&gt;Driver!$F$56</f>
        <v>0</v>
      </c>
      <c r="G1038" s="43" t="b">
        <f>AND(CB1038&gt;Driver!$F$55,CB1038&lt;Driver!$G$55)</f>
        <v>0</v>
      </c>
      <c r="H1038" s="43" t="e">
        <f t="shared" si="544"/>
        <v>#VALUE!</v>
      </c>
      <c r="I1038" s="43">
        <f t="shared" si="545"/>
        <v>0</v>
      </c>
      <c r="J1038" s="43" t="e">
        <f t="array" ref="J1038">NOT(OR(($H$9:$H$1273=TRUE)*($I$9:$I$1273&gt;0)*($BT$9:$BT$1273=BT1038)*($K$9:$K$1273&gt;K1038)))</f>
        <v>#VALUE!</v>
      </c>
      <c r="K1038" s="72">
        <f t="shared" si="546"/>
        <v>0.58201861739083482</v>
      </c>
      <c r="L1038" s="72">
        <f t="shared" si="547"/>
        <v>0.80906937394247036</v>
      </c>
      <c r="M1038" s="72">
        <f t="shared" si="548"/>
        <v>0.35496786083919929</v>
      </c>
      <c r="N1038" s="72">
        <f t="shared" si="549"/>
        <v>9.8324163662809161E-2</v>
      </c>
      <c r="O1038" s="72">
        <f t="shared" si="550"/>
        <v>0.2808441247371416</v>
      </c>
      <c r="P1038" s="72">
        <f t="shared" si="551"/>
        <v>0.68573529411764711</v>
      </c>
      <c r="Q1038" s="72"/>
      <c r="R1038" s="72"/>
      <c r="S1038" s="72">
        <f t="shared" si="552"/>
        <v>0.84219618970913201</v>
      </c>
      <c r="T1038" s="72">
        <f t="shared" si="553"/>
        <v>0.43918648227665613</v>
      </c>
      <c r="U1038" s="72">
        <f t="shared" si="554"/>
        <v>9.9999999999999978E-2</v>
      </c>
      <c r="V1038" s="72">
        <f t="shared" si="555"/>
        <v>0.6005467858046476</v>
      </c>
      <c r="W1038" s="72">
        <f t="shared" si="556"/>
        <v>0.95603715170278636</v>
      </c>
      <c r="X1038" s="72">
        <f t="shared" si="557"/>
        <v>0.19093062605752958</v>
      </c>
      <c r="Y1038" s="72">
        <f t="shared" si="558"/>
        <v>0.64503213916080071</v>
      </c>
      <c r="Z1038" s="72">
        <f t="shared" si="559"/>
        <v>0.90167583633719084</v>
      </c>
      <c r="AA1038" s="72">
        <f t="shared" si="560"/>
        <v>0.7191558752628584</v>
      </c>
      <c r="AB1038" s="72">
        <f t="shared" si="561"/>
        <v>0.31426470588235289</v>
      </c>
      <c r="AC1038" s="72"/>
      <c r="AD1038" s="72"/>
      <c r="AE1038" s="72">
        <f t="shared" si="562"/>
        <v>0.15780381029086799</v>
      </c>
      <c r="AF1038" s="72">
        <f t="shared" si="563"/>
        <v>0.56081351772334387</v>
      </c>
      <c r="AG1038" s="72">
        <f t="shared" si="564"/>
        <v>0.9</v>
      </c>
      <c r="AH1038" s="72">
        <f t="shared" si="565"/>
        <v>0.39945321419535246</v>
      </c>
      <c r="AI1038" s="72">
        <f t="shared" si="566"/>
        <v>4.3962848297213628E-2</v>
      </c>
      <c r="AJ1038" s="72">
        <f>(AV1038-Driver!$K$179)/(Driver!$L$179-Driver!$K$179)</f>
        <v>4.9069373942470393E-2</v>
      </c>
      <c r="AK1038" s="72">
        <f>(AW1038-Driver!$K$180)/(Driver!$L$180-Driver!$K$180)</f>
        <v>0.48448049327206821</v>
      </c>
      <c r="AL1038" s="72">
        <f>(AX1038-Driver!$K$181)/(Driver!$L$181-Driver!$K$181)</f>
        <v>0.50167583633719082</v>
      </c>
      <c r="AM1038" s="72">
        <f>(AY1038-Driver!$K$182)/(Driver!$L$182-Driver!$K$182)</f>
        <v>0.93315587526285837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567"/>
        <v>1.0327635327635329</v>
      </c>
      <c r="AW1038" s="70">
        <f t="shared" si="568"/>
        <v>48.330021854909269</v>
      </c>
      <c r="AX1038" s="70">
        <f t="shared" si="569"/>
        <v>5.5150825270347177</v>
      </c>
      <c r="AY1038" s="70">
        <f>IFERROR(Driver!$K$19/Data!BH1038/Data!BI1038*Data!BK1038*Data!BL1038,"")</f>
        <v>-0.40918576520065131</v>
      </c>
      <c r="AZ1038" s="70">
        <f t="shared" si="570"/>
        <v>43.224125093075202</v>
      </c>
      <c r="BA1038" s="70"/>
      <c r="BB1038" s="70"/>
      <c r="BC1038" s="70">
        <f t="shared" si="571"/>
        <v>99.693499728360877</v>
      </c>
      <c r="BD1038" s="70">
        <f t="shared" si="572"/>
        <v>60.201648310345597</v>
      </c>
      <c r="BE1038" s="70">
        <f t="shared" si="573"/>
        <v>1</v>
      </c>
      <c r="BF1038" s="70">
        <f t="shared" si="574"/>
        <v>6.1755615247254439E-2</v>
      </c>
      <c r="BG1038" s="70">
        <f t="shared" si="575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219</v>
      </c>
      <c r="BS1038" s="8" t="s">
        <v>950</v>
      </c>
      <c r="BT1038" s="9" t="s">
        <v>682</v>
      </c>
      <c r="BU1038" s="10">
        <v>160</v>
      </c>
      <c r="BV1038" s="9" t="s">
        <v>390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307</v>
      </c>
      <c r="CU1038" s="10"/>
      <c r="CV1038" s="10"/>
      <c r="CW1038" s="10"/>
      <c r="CX1038" t="str">
        <f>INDEX('Data_Price '!AS$2:AS$1266,MATCH(Data!$DN1038,'Data_Price '!$BE$2:$BE$1266,0))</f>
        <v>2022 K2 Disruption MTI Alliance Women's Demo Skis w/ ERC 11 TCX Bindings - 160| Ski Essentials</v>
      </c>
      <c r="CY1038" t="str">
        <f>INDEX('Data_Price '!AT$2:AT$1266,MATCH(Data!$DN1038,'Data_Price '!$BE$2:$BE$1266,0))</f>
        <v>SkiEssentials.com</v>
      </c>
      <c r="CZ1038">
        <f>INDEX('Data_Price '!AU$2:AU$1266,MATCH(Data!$DN1038,'Data_Price '!$BE$2:$BE$1266,0))</f>
        <v>599</v>
      </c>
      <c r="DA1038" t="str">
        <f>INDEX('Data_Price '!AV$2:AV$1266,MATCH(Data!$DN1038,'Data_Price '!$BE$2:$BE$1266,0))</f>
        <v>https://www.google.com/url?url=https://www.skiessentials.com/2022-k2-disruption-mti-alliance-women-s-demo-skis-w-erc-11-tcx-bindings.html&amp;rct=j&amp;q=&amp;esrc=s&amp;sa=U&amp;ved=0ahUKEwj0wsLh0KP2AhURmmoFHfeEDR0QsDwIag&amp;usg=AOvVaw3yBhvzs1oAdhoG8Kb9Y3uY</v>
      </c>
      <c r="DB1038">
        <f>INDEX('Data_Price '!AW$2:AW$1266,MATCH(Data!$DN1038,'Data_Price '!$BE$2:$BE$1266,0))</f>
        <v>0</v>
      </c>
      <c r="DC1038">
        <f>INDEX('Data_Price '!AX$2:AX$1266,MATCH(Data!$DN1038,'Data_Price '!$BE$2:$BE$1266,0))</f>
        <v>0</v>
      </c>
      <c r="DD1038">
        <f>INDEX('Data_Price '!AY$2:AY$1266,MATCH(Data!$DN1038,'Data_Price '!$BE$2:$BE$1266,0))</f>
        <v>0</v>
      </c>
      <c r="DE1038">
        <f>INDEX('Data_Price '!AZ$2:AZ$1266,MATCH(Data!$DN1038,'Data_Price '!$BE$2:$BE$1266,0))</f>
        <v>0</v>
      </c>
      <c r="DF1038">
        <f>INDEX('Data_Price '!BA$2:BA$1266,MATCH(Data!$DN1038,'Data_Price '!$BE$2:$BE$1266,0))</f>
        <v>0</v>
      </c>
      <c r="DG1038">
        <f>INDEX('Data_Price '!BB$2:BB$1266,MATCH(Data!$DN1038,'Data_Price '!$BE$2:$BE$1266,0))</f>
        <v>0</v>
      </c>
      <c r="DH1038">
        <f>INDEX('Data_Price '!BC$2:BC$1266,MATCH(Data!$DN1038,'Data_Price '!$BE$2:$BE$1266,0))</f>
        <v>0</v>
      </c>
      <c r="DI1038">
        <f>INDEX('Data_Price '!BD$2:BD$1266,MATCH(Data!$DN1038,'Data_Price '!$BE$2:$BE$1266,0))</f>
        <v>0</v>
      </c>
      <c r="DJ1038" s="89" t="e">
        <f ca="1">_xll.Connector("TinyUrl.TinyUrl",DA1038,0)</f>
        <v>#NAME?</v>
      </c>
      <c r="DK1038" s="89" t="e">
        <f ca="1">_xll.Connector("TinyUrl.TinyUrl",DE1038,0)</f>
        <v>#NAME?</v>
      </c>
      <c r="DL1038" s="89" t="e">
        <f ca="1">_xll.Connector("TinyUrl.TinyUrl",DI1038,0)</f>
        <v>#NAME?</v>
      </c>
      <c r="DM1038" s="224" t="str">
        <f t="shared" si="576"/>
        <v>Disruption Mti Alliance</v>
      </c>
      <c r="DN1038" s="89" t="str">
        <f t="shared" si="577"/>
        <v xml:space="preserve"> K2Disruption Mti Alliance160 Women's</v>
      </c>
      <c r="DO1038" s="227" t="s">
        <v>1144</v>
      </c>
    </row>
    <row r="1039" spans="2:119" ht="15.45" customHeight="1">
      <c r="B1039" s="224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#VALUE!</v>
      </c>
      <c r="F1039" s="43" t="b">
        <f>CL1039&gt;Driver!$F$56</f>
        <v>0</v>
      </c>
      <c r="G1039" s="43" t="b">
        <f>AND(CB1039&gt;Driver!$F$55,CB1039&lt;Driver!$G$55)</f>
        <v>0</v>
      </c>
      <c r="H1039" s="43" t="e">
        <f t="shared" si="544"/>
        <v>#VALUE!</v>
      </c>
      <c r="I1039" s="43">
        <f t="shared" si="545"/>
        <v>0</v>
      </c>
      <c r="J1039" s="43" t="e">
        <f t="array" ref="J1039">NOT(OR(($H$9:$H$1273=TRUE)*($I$9:$I$1273&gt;0)*($BT$9:$BT$1273=BT1039)*($K$9:$K$1273&gt;K1039)))</f>
        <v>#VALUE!</v>
      </c>
      <c r="K1039" s="72">
        <f t="shared" si="546"/>
        <v>0.68440039840949707</v>
      </c>
      <c r="L1039" s="72">
        <f t="shared" si="547"/>
        <v>0.81374264765127713</v>
      </c>
      <c r="M1039" s="72">
        <f t="shared" si="548"/>
        <v>0.5550581491677169</v>
      </c>
      <c r="N1039" s="72">
        <f t="shared" si="549"/>
        <v>0.39238601150951746</v>
      </c>
      <c r="O1039" s="72">
        <f t="shared" si="550"/>
        <v>0.30125248828121498</v>
      </c>
      <c r="P1039" s="72">
        <f t="shared" si="551"/>
        <v>0.97153594771241825</v>
      </c>
      <c r="Q1039" s="72"/>
      <c r="R1039" s="72"/>
      <c r="S1039" s="72">
        <f t="shared" si="552"/>
        <v>0.67607807414746479</v>
      </c>
      <c r="T1039" s="72">
        <f t="shared" si="553"/>
        <v>0.9069532798023151</v>
      </c>
      <c r="U1039" s="72">
        <f t="shared" si="554"/>
        <v>0.6136731648276107</v>
      </c>
      <c r="V1039" s="72">
        <f t="shared" si="555"/>
        <v>0.6385030598613366</v>
      </c>
      <c r="W1039" s="72">
        <f t="shared" si="556"/>
        <v>0.89910714285714288</v>
      </c>
      <c r="X1039" s="72">
        <f t="shared" si="557"/>
        <v>0.1862573523487229</v>
      </c>
      <c r="Y1039" s="72">
        <f t="shared" si="558"/>
        <v>0.4449418508322831</v>
      </c>
      <c r="Z1039" s="72">
        <f t="shared" si="559"/>
        <v>0.60761398849048254</v>
      </c>
      <c r="AA1039" s="72">
        <f t="shared" si="560"/>
        <v>0.69874751171878502</v>
      </c>
      <c r="AB1039" s="72">
        <f t="shared" si="561"/>
        <v>2.8464052287581726E-2</v>
      </c>
      <c r="AC1039" s="72"/>
      <c r="AD1039" s="72"/>
      <c r="AE1039" s="72">
        <f t="shared" si="562"/>
        <v>0.32392192585253521</v>
      </c>
      <c r="AF1039" s="72">
        <f t="shared" si="563"/>
        <v>9.3046720197684923E-2</v>
      </c>
      <c r="AG1039" s="72">
        <f t="shared" si="564"/>
        <v>0.3863268351723893</v>
      </c>
      <c r="AH1039" s="72">
        <f t="shared" si="565"/>
        <v>0.36149694013866346</v>
      </c>
      <c r="AI1039" s="72">
        <f t="shared" si="566"/>
        <v>0.10089285714285713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0.13671315323020006</v>
      </c>
      <c r="AL1039" s="72">
        <f>(AX1039-Driver!$K$181)/(Driver!$L$181-Driver!$K$181)</f>
        <v>0.20761398849048252</v>
      </c>
      <c r="AM1039" s="72">
        <f>(AY1039-Driver!$K$182)/(Driver!$L$182-Driver!$K$182)</f>
        <v>0.91274751171878499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567"/>
        <v>1.1311219644552979</v>
      </c>
      <c r="AW1039" s="70">
        <f t="shared" si="568"/>
        <v>14.322496873774138</v>
      </c>
      <c r="AX1039" s="70">
        <f t="shared" si="569"/>
        <v>2.8685258964143427</v>
      </c>
      <c r="AY1039" s="70">
        <f>IFERROR(Driver!$K$19/Data!BH1039/Data!BI1039*Data!BK1039*Data!BL1039,"")</f>
        <v>-0.53411539643022521</v>
      </c>
      <c r="AZ1039" s="70">
        <f t="shared" si="570"/>
        <v>11.988086373790022</v>
      </c>
      <c r="BA1039" s="70"/>
      <c r="BB1039" s="70"/>
      <c r="BC1039" s="70">
        <f t="shared" si="571"/>
        <v>13.526878352120251</v>
      </c>
      <c r="BD1039" s="70">
        <f t="shared" si="572"/>
        <v>2.3361758261198435</v>
      </c>
      <c r="BE1039" s="70">
        <f t="shared" si="573"/>
        <v>0.48641846868335686</v>
      </c>
      <c r="BF1039" s="70">
        <f t="shared" si="574"/>
        <v>4.3486501120332459</v>
      </c>
      <c r="BG1039" s="70">
        <f t="shared" si="575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219</v>
      </c>
      <c r="BS1039" s="8" t="s">
        <v>550</v>
      </c>
      <c r="BT1039" s="9" t="s">
        <v>565</v>
      </c>
      <c r="BU1039" s="10">
        <v>162</v>
      </c>
      <c r="BV1039" s="9" t="s">
        <v>390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305</v>
      </c>
      <c r="CU1039" s="9" t="s">
        <v>302</v>
      </c>
      <c r="CV1039" s="10"/>
      <c r="CW1039" s="10"/>
      <c r="CX1039" t="str">
        <f>INDEX('Data_Price '!AS$2:AS$1266,MATCH(Data!$DN1039,'Data_Price '!$BE$2:$BE$1266,0))</f>
        <v>Elan Ripstick 88 W Women's Skis</v>
      </c>
      <c r="CY1039" t="str">
        <f>INDEX('Data_Price '!AT$2:AT$1266,MATCH(Data!$DN1039,'Data_Price '!$BE$2:$BE$1266,0))</f>
        <v>SkiEssentials.com</v>
      </c>
      <c r="CZ1039">
        <f>INDEX('Data_Price '!AU$2:AU$1266,MATCH(Data!$DN1039,'Data_Price '!$BE$2:$BE$1266,0))</f>
        <v>412.49</v>
      </c>
      <c r="DA1039" t="str">
        <f>INDEX('Data_Price '!AV$2:AV$1266,MATCH(Data!$DN1039,'Data_Price '!$BE$2:$BE$1266,0))</f>
        <v>https://www.google.com/url?url=https://www.skiessentials.com/2022-elan-ripstick-88-women-s-skis.html%23size%3D22403&amp;rct=j&amp;q=&amp;esrc=s&amp;sa=U&amp;ved=0ahUKEwityu3h0KP2AhW_lGoFHaWoAbEQsDwIYQ&amp;usg=AOvVaw0lKosn5Gd2wadzoeA81NK1</v>
      </c>
      <c r="DB1039" t="str">
        <f>INDEX('Data_Price '!AW$2:AW$1266,MATCH(Data!$DN1039,'Data_Price '!$BE$2:$BE$1266,0))</f>
        <v>Elan Ripstick 88 W Women's Skis</v>
      </c>
      <c r="DC1039" t="str">
        <f>INDEX('Data_Price '!AX$2:AX$1266,MATCH(Data!$DN1039,'Data_Price '!$BE$2:$BE$1266,0))</f>
        <v>SkiEssentials.com</v>
      </c>
      <c r="DD1039">
        <f>INDEX('Data_Price '!AY$2:AY$1266,MATCH(Data!$DN1039,'Data_Price '!$BE$2:$BE$1266,0))</f>
        <v>412.49</v>
      </c>
      <c r="DE1039" t="str">
        <f>INDEX('Data_Price '!AZ$2:AZ$1266,MATCH(Data!$DN1039,'Data_Price '!$BE$2:$BE$1266,0))</f>
        <v>https://www.google.com/url?q=https://www.skiessentials.com/2022-elan-ripstick-88-women-s-skis.html%23size%3D22403&amp;sa=U&amp;ved=0ahUKEwj-kpji0KP2AhVFkmoFHQvLAHoQ2ykIFg&amp;usg=AOvVaw0ZcBrYNm6B0T5CpCpGOge8</v>
      </c>
      <c r="DF1039" t="str">
        <f>INDEX('Data_Price '!BA$2:BA$1266,MATCH(Data!$DN1039,'Data_Price '!$BE$2:$BE$1266,0))</f>
        <v>Elan Ripstick 88 W Women's Skis</v>
      </c>
      <c r="DG1039" t="str">
        <f>INDEX('Data_Price '!BB$2:BB$1266,MATCH(Data!$DN1039,'Data_Price '!$BE$2:$BE$1266,0))</f>
        <v>Powder7 Ski Shop</v>
      </c>
      <c r="DH1039">
        <f>INDEX('Data_Price '!BC$2:BC$1266,MATCH(Data!$DN1039,'Data_Price '!$BE$2:$BE$1266,0))</f>
        <v>549.95000000000005</v>
      </c>
      <c r="DI1039" t="str">
        <f>INDEX('Data_Price '!BD$2:BD$1266,MATCH(Data!$DN1039,'Data_Price '!$BE$2:$BE$1266,0))</f>
        <v>https://www.google.com/url?q=https://www.powder7.com/Elan-Ripstick-88-W-Skis-162cm-New-Flat-2022/for-sale%3Futm_source%3Dfeed%26utm_medium%3Dfree&amp;sa=U&amp;ved=0ahUKEwj-kpji0KP2AhVFkmoFHQvLAHoQ2ykIGA&amp;usg=AOvVaw2nX157Xza1zYCQnzwLqXEP</v>
      </c>
      <c r="DJ1039" s="89" t="e">
        <f ca="1">_xll.Connector("TinyUrl.TinyUrl",DA1039,0)</f>
        <v>#NAME?</v>
      </c>
      <c r="DK1039" s="89" t="e">
        <f ca="1">_xll.Connector("TinyUrl.TinyUrl",DE1039,0)</f>
        <v>#NAME?</v>
      </c>
      <c r="DL1039" s="89" t="e">
        <f ca="1">_xll.Connector("TinyUrl.TinyUrl",DI1039,0)</f>
        <v>#NAME?</v>
      </c>
      <c r="DM1039" s="224" t="str">
        <f t="shared" si="576"/>
        <v>Ripstick 88 W</v>
      </c>
      <c r="DN1039" s="89" t="str">
        <f t="shared" si="577"/>
        <v xml:space="preserve"> ElanRipstick 88 W162 Women's</v>
      </c>
      <c r="DO1039" s="227" t="s">
        <v>1089</v>
      </c>
    </row>
    <row r="1040" spans="2:119" ht="15.45" customHeight="1">
      <c r="B1040" s="224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#VALUE!</v>
      </c>
      <c r="F1040" s="43" t="b">
        <f>CL1040&gt;Driver!$F$56</f>
        <v>0</v>
      </c>
      <c r="G1040" s="43" t="b">
        <f>AND(CB1040&gt;Driver!$F$55,CB1040&lt;Driver!$G$55)</f>
        <v>0</v>
      </c>
      <c r="H1040" s="43" t="e">
        <f t="shared" si="544"/>
        <v>#VALUE!</v>
      </c>
      <c r="I1040" s="43">
        <f t="shared" si="545"/>
        <v>0</v>
      </c>
      <c r="J1040" s="43" t="e">
        <f t="array" ref="J1040">NOT(OR(($H$9:$H$1273=TRUE)*($I$9:$I$1273&gt;0)*($BT$9:$BT$1273=BT1040)*($K$9:$K$1273&gt;K1040)))</f>
        <v>#VALUE!</v>
      </c>
      <c r="K1040" s="72">
        <f t="shared" si="546"/>
        <v>0.66511306937899528</v>
      </c>
      <c r="L1040" s="72">
        <f t="shared" si="547"/>
        <v>0.79013455805333976</v>
      </c>
      <c r="M1040" s="72">
        <f t="shared" si="548"/>
        <v>0.54009158070465091</v>
      </c>
      <c r="N1040" s="72">
        <f t="shared" si="549"/>
        <v>0.38542970973249857</v>
      </c>
      <c r="O1040" s="72">
        <f t="shared" si="550"/>
        <v>0.25918326767557165</v>
      </c>
      <c r="P1040" s="72">
        <f t="shared" si="551"/>
        <v>0.97566176470588228</v>
      </c>
      <c r="Q1040" s="72"/>
      <c r="R1040" s="72"/>
      <c r="S1040" s="72">
        <f t="shared" si="552"/>
        <v>0.6673771092663956</v>
      </c>
      <c r="T1040" s="72">
        <f t="shared" si="553"/>
        <v>0.93198643996525476</v>
      </c>
      <c r="U1040" s="72">
        <f t="shared" si="554"/>
        <v>9.9999999999999978E-2</v>
      </c>
      <c r="V1040" s="72">
        <f t="shared" si="555"/>
        <v>0.6025557852516068</v>
      </c>
      <c r="W1040" s="72">
        <f t="shared" si="556"/>
        <v>0.99186750428326675</v>
      </c>
      <c r="X1040" s="72">
        <f t="shared" si="557"/>
        <v>0.20986544194666021</v>
      </c>
      <c r="Y1040" s="72">
        <f t="shared" si="558"/>
        <v>0.45990841929534915</v>
      </c>
      <c r="Z1040" s="72">
        <f t="shared" si="559"/>
        <v>0.61457029026750143</v>
      </c>
      <c r="AA1040" s="72">
        <f t="shared" si="560"/>
        <v>0.74081673232442835</v>
      </c>
      <c r="AB1040" s="72">
        <f t="shared" si="561"/>
        <v>2.4338235294117688E-2</v>
      </c>
      <c r="AC1040" s="72"/>
      <c r="AD1040" s="72"/>
      <c r="AE1040" s="72">
        <f t="shared" si="562"/>
        <v>0.3326228907336044</v>
      </c>
      <c r="AF1040" s="72">
        <f t="shared" si="563"/>
        <v>6.8013560034745235E-2</v>
      </c>
      <c r="AG1040" s="72">
        <f t="shared" si="564"/>
        <v>0.9</v>
      </c>
      <c r="AH1040" s="72">
        <f t="shared" si="565"/>
        <v>0.39744421474839314</v>
      </c>
      <c r="AI1040" s="72">
        <f t="shared" si="566"/>
        <v>8.1324957167332804E-3</v>
      </c>
      <c r="AJ1040" s="72">
        <f>(AV1040-Driver!$K$179)/(Driver!$L$179-Driver!$K$179)</f>
        <v>3.0134558053339779E-2</v>
      </c>
      <c r="AK1040" s="72">
        <f>(AW1040-Driver!$K$180)/(Driver!$L$180-Driver!$K$180)</f>
        <v>0.14383218484223401</v>
      </c>
      <c r="AL1040" s="72">
        <f>(AX1040-Driver!$K$181)/(Driver!$L$181-Driver!$K$181)</f>
        <v>0.21457029026750141</v>
      </c>
      <c r="AM1040" s="72">
        <f>(AY1040-Driver!$K$182)/(Driver!$L$182-Driver!$K$182)</f>
        <v>0.95481673232442832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567"/>
        <v>0.6342423009089676</v>
      </c>
      <c r="AW1040" s="70">
        <f t="shared" si="568"/>
        <v>15.018653808345938</v>
      </c>
      <c r="AX1040" s="70">
        <f t="shared" si="569"/>
        <v>2.9311326124075125</v>
      </c>
      <c r="AY1040" s="70">
        <f>IFERROR(Driver!$K$19/Data!BH1040/Data!BI1040*Data!BK1040*Data!BL1040,"")</f>
        <v>-0.27658900510401491</v>
      </c>
      <c r="AZ1040" s="70">
        <f t="shared" si="570"/>
        <v>12.364110201042442</v>
      </c>
      <c r="BA1040" s="70"/>
      <c r="BB1040" s="70"/>
      <c r="BC1040" s="70">
        <f t="shared" si="571"/>
        <v>9.0136273801831468</v>
      </c>
      <c r="BD1040" s="70">
        <f t="shared" si="572"/>
        <v>16.589725244760277</v>
      </c>
      <c r="BE1040" s="70">
        <f t="shared" si="573"/>
        <v>1</v>
      </c>
      <c r="BF1040" s="70">
        <f t="shared" si="574"/>
        <v>0.28865798876140142</v>
      </c>
      <c r="BG1040" s="70">
        <f t="shared" si="575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219</v>
      </c>
      <c r="BS1040" s="8" t="s">
        <v>550</v>
      </c>
      <c r="BT1040" s="9" t="s">
        <v>571</v>
      </c>
      <c r="BU1040" s="10">
        <v>150</v>
      </c>
      <c r="BV1040" s="9" t="s">
        <v>390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307</v>
      </c>
      <c r="CU1040" s="10"/>
      <c r="CV1040" s="10"/>
      <c r="CW1040" s="10"/>
      <c r="CX1040" t="str">
        <f>INDEX('Data_Price '!AS$2:AS$1266,MATCH(Data!$DN1040,'Data_Price '!$BE$2:$BE$1266,0))</f>
        <v>Elan Wildcat 76 LS ELW 9.0 150cm</v>
      </c>
      <c r="CY1040" t="str">
        <f>INDEX('Data_Price '!AT$2:AT$1266,MATCH(Data!$DN1040,'Data_Price '!$BE$2:$BE$1266,0))</f>
        <v>Sundance Ski and Board Shop</v>
      </c>
      <c r="CZ1040">
        <f>INDEX('Data_Price '!AU$2:AU$1266,MATCH(Data!$DN1040,'Data_Price '!$BE$2:$BE$1266,0))</f>
        <v>497.09</v>
      </c>
      <c r="DA1040" t="str">
        <f>INDEX('Data_Price '!AV$2:AV$1266,MATCH(Data!$DN1040,'Data_Price '!$BE$2:$BE$1266,0))</f>
        <v>https://www.google.com/url?url=https://sundanceskishop.com/products/elan-wildcat-76-ls-elw-9-0%3Fvariant%3D39392110903394%26currency%3DCAD%26utm_medium%3Dproduct_sync%26utm_source%3Dgoogle%26utm_content%3Dsag_organic%26utm_campaign%3Dsag_organic&amp;rct=j&amp;q=&amp;esrc=s&amp;sa=U&amp;ved=0ahUKEwi4_rPi0KP2AhWBk2oFHQb2DhYQ2SkIRw&amp;usg=AOvVaw2k5MgiObAijOFW8Vk9QwlB</v>
      </c>
      <c r="DB1040" t="str">
        <f>INDEX('Data_Price '!AW$2:AW$1266,MATCH(Data!$DN1040,'Data_Price '!$BE$2:$BE$1266,0))</f>
        <v>Elan Wildcat 76 Skis + PS ELW 9.0 GW Bindings - Women's 2022 150</v>
      </c>
      <c r="DC1040" t="str">
        <f>INDEX('Data_Price '!AX$2:AX$1266,MATCH(Data!$DN1040,'Data_Price '!$BE$2:$BE$1266,0))</f>
        <v>Winteriscalling.com</v>
      </c>
      <c r="DD1040">
        <f>INDEX('Data_Price '!AY$2:AY$1266,MATCH(Data!$DN1040,'Data_Price '!$BE$2:$BE$1266,0))</f>
        <v>499.99</v>
      </c>
      <c r="DE1040" t="str">
        <f>INDEX('Data_Price '!AZ$2:AZ$1266,MATCH(Data!$DN1040,'Data_Price '!$BE$2:$BE$1266,0))</f>
        <v>https://www.google.com/url?url=https://winteriscalling.com/products/elan-wildcat-76-c-skis-ps-elw-9-0-gw-bindings-womens-2021%3Fvariant%3D35174870024357%26currency%3DUSD%26utm_medium%3Dproduct_sync%26utm_source%3Dgoogle%26utm_content%3Dsag_organic%26utm_campaign%3Dsag_organic&amp;rct=j&amp;q=&amp;esrc=s&amp;sa=U&amp;ved=0ahUKEwi4_rPi0KP2AhWBk2oFHQb2DhYQ2SkIUg&amp;usg=AOvVaw2CqynvjFYDy5jTBe2hKTuL</v>
      </c>
      <c r="DF1040" t="str">
        <f>INDEX('Data_Price '!BA$2:BA$1266,MATCH(Data!$DN1040,'Data_Price '!$BE$2:$BE$1266,0))</f>
        <v>Elan Wildcat 76 Womens Skis with ELW 9 GW Shift Bindings</v>
      </c>
      <c r="DG1040" t="str">
        <f>INDEX('Data_Price '!BB$2:BB$1266,MATCH(Data!$DN1040,'Data_Price '!$BE$2:$BE$1266,0))</f>
        <v>Suburban Ski and Bike</v>
      </c>
      <c r="DH1040">
        <f>INDEX('Data_Price '!BC$2:BC$1266,MATCH(Data!$DN1040,'Data_Price '!$BE$2:$BE$1266,0))</f>
        <v>499.99</v>
      </c>
      <c r="DI1040" t="str">
        <f>INDEX('Data_Price '!BD$2:BD$1266,MATCH(Data!$DN1040,'Data_Price '!$BE$2:$BE$1266,0))</f>
        <v>https://www.google.com/url?url=https://suburbanskiandbike.com/elan-wildcat-76-c-ps-2021-150cm-acugke20150/&amp;rct=j&amp;q=&amp;esrc=s&amp;sa=U&amp;ved=0ahUKEwi4_rPi0KP2AhWBk2oFHQb2DhYQsDwIVQ&amp;usg=AOvVaw1TGemMFOzAu4UESxaqVBag</v>
      </c>
      <c r="DJ1040" s="89" t="e">
        <f ca="1">_xll.Connector("TinyUrl.TinyUrl",DA1040,0)</f>
        <v>#NAME?</v>
      </c>
      <c r="DK1040" s="89" t="e">
        <f ca="1">_xll.Connector("TinyUrl.TinyUrl",DE1040,0)</f>
        <v>#NAME?</v>
      </c>
      <c r="DL1040" s="89" t="e">
        <f ca="1">_xll.Connector("TinyUrl.TinyUrl",DI1040,0)</f>
        <v>#NAME?</v>
      </c>
      <c r="DM1040" s="224" t="str">
        <f t="shared" si="576"/>
        <v>Wildcat 76</v>
      </c>
      <c r="DN1040" s="89" t="str">
        <f t="shared" si="577"/>
        <v xml:space="preserve"> ElanWildcat 76150 Women's</v>
      </c>
      <c r="DO1040" s="227"/>
    </row>
    <row r="1041" spans="2:119" ht="15.45" customHeight="1">
      <c r="B1041" s="224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#VALUE!</v>
      </c>
      <c r="F1041" s="43" t="b">
        <f>CL1041&gt;Driver!$F$56</f>
        <v>1</v>
      </c>
      <c r="G1041" s="43" t="b">
        <f>AND(CB1041&gt;Driver!$F$55,CB1041&lt;Driver!$G$55)</f>
        <v>0</v>
      </c>
      <c r="H1041" s="43" t="e">
        <f t="shared" si="544"/>
        <v>#VALUE!</v>
      </c>
      <c r="I1041" s="43">
        <f t="shared" si="545"/>
        <v>0</v>
      </c>
      <c r="J1041" s="43" t="e">
        <f t="array" ref="J1041">NOT(OR(($H$9:$H$1273=TRUE)*($I$9:$I$1273&gt;0)*($BT$9:$BT$1273=BT1041)*($K$9:$K$1273&gt;K1041)))</f>
        <v>#VALUE!</v>
      </c>
      <c r="K1041" s="72">
        <f t="shared" si="546"/>
        <v>0.6803342182182156</v>
      </c>
      <c r="L1041" s="72">
        <f t="shared" si="547"/>
        <v>0.82221899927483677</v>
      </c>
      <c r="M1041" s="72">
        <f t="shared" si="548"/>
        <v>0.53844943716159444</v>
      </c>
      <c r="N1041" s="72">
        <f t="shared" si="549"/>
        <v>0.44677164358439259</v>
      </c>
      <c r="O1041" s="72">
        <f t="shared" si="550"/>
        <v>0.23364202737751483</v>
      </c>
      <c r="P1041" s="72">
        <f t="shared" si="551"/>
        <v>0.93493464052287578</v>
      </c>
      <c r="Q1041" s="72"/>
      <c r="R1041" s="72"/>
      <c r="S1041" s="72">
        <f t="shared" si="552"/>
        <v>0.65167160962190773</v>
      </c>
      <c r="T1041" s="72">
        <f t="shared" si="553"/>
        <v>0.972843137097956</v>
      </c>
      <c r="U1041" s="72">
        <f t="shared" si="554"/>
        <v>0.96443377779870487</v>
      </c>
      <c r="V1041" s="72">
        <f t="shared" si="555"/>
        <v>0.72081168659115602</v>
      </c>
      <c r="W1041" s="72">
        <f t="shared" si="556"/>
        <v>0.51232057416267951</v>
      </c>
      <c r="X1041" s="72">
        <f t="shared" si="557"/>
        <v>0.17778100072516317</v>
      </c>
      <c r="Y1041" s="72">
        <f t="shared" si="558"/>
        <v>0.46155056283840556</v>
      </c>
      <c r="Z1041" s="72">
        <f t="shared" si="559"/>
        <v>0.55322835641560741</v>
      </c>
      <c r="AA1041" s="72">
        <f t="shared" si="560"/>
        <v>0.76635797262248517</v>
      </c>
      <c r="AB1041" s="72">
        <f t="shared" si="561"/>
        <v>6.5065359477124232E-2</v>
      </c>
      <c r="AC1041" s="72"/>
      <c r="AD1041" s="72"/>
      <c r="AE1041" s="72">
        <f t="shared" si="562"/>
        <v>0.34832839037809221</v>
      </c>
      <c r="AF1041" s="72">
        <f t="shared" si="563"/>
        <v>2.7156862902043943E-2</v>
      </c>
      <c r="AG1041" s="72">
        <f t="shared" si="564"/>
        <v>3.5566222201295156E-2</v>
      </c>
      <c r="AH1041" s="72">
        <f t="shared" si="565"/>
        <v>0.27918831340884398</v>
      </c>
      <c r="AI1041" s="72">
        <f t="shared" si="566"/>
        <v>0.48767942583732055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0.10182744238681288</v>
      </c>
      <c r="AL1041" s="72">
        <f>(AX1041-Driver!$K$181)/(Driver!$L$181-Driver!$K$181)</f>
        <v>0.15322835641560742</v>
      </c>
      <c r="AM1041" s="72">
        <f>(AY1041-Driver!$K$182)/(Driver!$L$182-Driver!$K$182)</f>
        <v>0.98035797262248514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567"/>
        <v>1.3095238095238095</v>
      </c>
      <c r="AW1041" s="70">
        <f t="shared" si="568"/>
        <v>10.911087732109724</v>
      </c>
      <c r="AX1041" s="70">
        <f t="shared" si="569"/>
        <v>2.3790552077404667</v>
      </c>
      <c r="AY1041" s="70">
        <f>IFERROR(Driver!$K$19/Data!BH1041/Data!BI1041*Data!BK1041*Data!BL1041,"")</f>
        <v>-0.12023851062701815</v>
      </c>
      <c r="AZ1041" s="70">
        <f t="shared" si="570"/>
        <v>8.652271034996275</v>
      </c>
      <c r="BA1041" s="70"/>
      <c r="BB1041" s="70"/>
      <c r="BC1041" s="70">
        <f t="shared" si="571"/>
        <v>0.86707553172512053</v>
      </c>
      <c r="BD1041" s="70">
        <f t="shared" si="572"/>
        <v>12.973979942299765</v>
      </c>
      <c r="BE1041" s="70">
        <f t="shared" si="573"/>
        <v>0.13572042745763782</v>
      </c>
      <c r="BF1041" s="70">
        <f t="shared" si="574"/>
        <v>76.709548431575314</v>
      </c>
      <c r="BG1041" s="70">
        <f t="shared" si="575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219</v>
      </c>
      <c r="BS1041" s="8" t="s">
        <v>405</v>
      </c>
      <c r="BT1041" s="9" t="s">
        <v>429</v>
      </c>
      <c r="BU1041" s="10">
        <v>138</v>
      </c>
      <c r="BV1041" s="9" t="s">
        <v>430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305</v>
      </c>
      <c r="CU1041" s="9" t="s">
        <v>302</v>
      </c>
      <c r="CV1041" s="10"/>
      <c r="CW1041" s="10"/>
      <c r="CX1041" t="str">
        <f>INDEX('Data_Price '!AS$2:AS$1266,MATCH(Data!$DN1041,'Data_Price '!$BE$2:$BE$1266,0))</f>
        <v>Armada Tantrum Skis - Kid's &amp; Junior 2022 138cm</v>
      </c>
      <c r="CY1041" t="str">
        <f>INDEX('Data_Price '!AT$2:AT$1266,MATCH(Data!$DN1041,'Data_Price '!$BE$2:$BE$1266,0))</f>
        <v>Glacier Ski Shop</v>
      </c>
      <c r="CZ1041">
        <f>INDEX('Data_Price '!AU$2:AU$1266,MATCH(Data!$DN1041,'Data_Price '!$BE$2:$BE$1266,0))</f>
        <v>359</v>
      </c>
      <c r="DA1041" t="str">
        <f>INDEX('Data_Price '!AV$2:AV$1266,MATCH(Data!$DN1041,'Data_Price '!$BE$2:$BE$1266,0))</f>
        <v>https://www.google.com/url?url=https://glacierskishop.com/products/armada-tantrum-skis-kids-junior-2022%3Fvariant%3D39361270087783%26currency%3DUSD%26utm_medium%3Dproduct_sync%26utm_source%3Dgoogle%26utm_content%3Dsag_organic%26utm_campaign%3Dsag_organic&amp;rct=j&amp;q=&amp;esrc=s&amp;sa=U&amp;ved=0ahUKEwixi4Lj0KP2AhWqkmoFHdm7C7gQ2SkIPw&amp;usg=AOvVaw3R3n6b4w0fXTjmoqnKjAiy</v>
      </c>
      <c r="DB1041" t="str">
        <f>INDEX('Data_Price '!AW$2:AW$1266,MATCH(Data!$DN1041,'Data_Price '!$BE$2:$BE$1266,0))</f>
        <v>Armada Tantrum Skis 138cm 2022</v>
      </c>
      <c r="DC1041" t="str">
        <f>INDEX('Data_Price '!AX$2:AX$1266,MATCH(Data!$DN1041,'Data_Price '!$BE$2:$BE$1266,0))</f>
        <v>evo.com</v>
      </c>
      <c r="DD1041">
        <f>INDEX('Data_Price '!AY$2:AY$1266,MATCH(Data!$DN1041,'Data_Price '!$BE$2:$BE$1266,0))</f>
        <v>399.95</v>
      </c>
      <c r="DE1041" t="str">
        <f>INDEX('Data_Price '!AZ$2:AZ$1266,MATCH(Data!$DN1041,'Data_Price '!$BE$2:$BE$1266,0))</f>
        <v>https://www.google.com/url?url=https://www.evo.com/skis/armada-tantrum-boys%3Fimage%3D198726/839693/armada-tantrum-skis-boys-2022-.jpg&amp;rct=j&amp;q=&amp;esrc=s&amp;sa=U&amp;ved=0ahUKEwixi4Lj0KP2AhWqkmoFHdm7C7gQsDwIOA&amp;usg=AOvVaw0KZLYjpRjT5IU_BcuJ8G9f</v>
      </c>
      <c r="DF1041" t="str">
        <f>INDEX('Data_Price '!BA$2:BA$1266,MATCH(Data!$DN1041,'Data_Price '!$BE$2:$BE$1266,0))</f>
        <v>Armada Tantrum Skis 138cm 2022</v>
      </c>
      <c r="DG1041" t="str">
        <f>INDEX('Data_Price '!BB$2:BB$1266,MATCH(Data!$DN1041,'Data_Price '!$BE$2:$BE$1266,0))</f>
        <v>evo.com</v>
      </c>
      <c r="DH1041">
        <f>INDEX('Data_Price '!BC$2:BC$1266,MATCH(Data!$DN1041,'Data_Price '!$BE$2:$BE$1266,0))</f>
        <v>399.95</v>
      </c>
      <c r="DI1041" t="str">
        <f>INDEX('Data_Price '!BD$2:BD$1266,MATCH(Data!$DN1041,'Data_Price '!$BE$2:$BE$1266,0))</f>
        <v>https://www.google.com/url?q=https://www.evo.com/skis/armada-tantrum-boys%3Fimage%3D198726/839693/armada-tantrum-skis-boys-2022-.jpg&amp;sa=U&amp;ved=0ahUKEwjuyafj0KP2AhV7k2oFHY_BAzcQ2ykIFg&amp;usg=AOvVaw2rgQjeSH1rKQi9ir5qS9Vc</v>
      </c>
      <c r="DJ1041" s="89" t="e">
        <f ca="1">_xll.Connector("TinyUrl.TinyUrl",DA1041,0)</f>
        <v>#NAME?</v>
      </c>
      <c r="DK1041" s="89" t="e">
        <f ca="1">_xll.Connector("TinyUrl.TinyUrl",DE1041,0)</f>
        <v>#NAME?</v>
      </c>
      <c r="DL1041" s="89" t="e">
        <f ca="1">_xll.Connector("TinyUrl.TinyUrl",DI1041,0)</f>
        <v>#NAME?</v>
      </c>
      <c r="DM1041" s="224" t="str">
        <f t="shared" si="576"/>
        <v>Tantrum</v>
      </c>
      <c r="DN1041" s="89" t="str">
        <f t="shared" si="577"/>
        <v xml:space="preserve"> ArmadaTantrum138 Junior</v>
      </c>
      <c r="DO1041" s="227" t="s">
        <v>1141</v>
      </c>
    </row>
    <row r="1042" spans="2:119" ht="15.45" customHeight="1">
      <c r="B1042" s="224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#VALUE!</v>
      </c>
      <c r="F1042" s="43" t="b">
        <f>CL1042&gt;Driver!$F$56</f>
        <v>0</v>
      </c>
      <c r="G1042" s="43" t="b">
        <f>AND(CB1042&gt;Driver!$F$55,CB1042&lt;Driver!$G$55)</f>
        <v>0</v>
      </c>
      <c r="H1042" s="43" t="e">
        <f t="shared" si="544"/>
        <v>#VALUE!</v>
      </c>
      <c r="I1042" s="43">
        <f t="shared" si="545"/>
        <v>0</v>
      </c>
      <c r="J1042" s="43" t="e">
        <f t="array" ref="J1042">NOT(OR(($H$9:$H$1273=TRUE)*($I$9:$I$1273&gt;0)*($BT$9:$BT$1273=BT1042)*($K$9:$K$1273&gt;K1042)))</f>
        <v>#VALUE!</v>
      </c>
      <c r="K1042" s="72">
        <f t="shared" si="546"/>
        <v>0.54565032046144835</v>
      </c>
      <c r="L1042" s="72">
        <f t="shared" si="547"/>
        <v>0.78707275803722498</v>
      </c>
      <c r="M1042" s="72">
        <f t="shared" si="548"/>
        <v>0.30422788288567171</v>
      </c>
      <c r="N1042" s="72">
        <f t="shared" si="549"/>
        <v>-7.8112945045216042E-2</v>
      </c>
      <c r="O1042" s="72">
        <f t="shared" si="550"/>
        <v>0.24439953487870159</v>
      </c>
      <c r="P1042" s="72">
        <f t="shared" si="551"/>
        <v>0.74639705882352947</v>
      </c>
      <c r="Q1042" s="72"/>
      <c r="R1042" s="72"/>
      <c r="S1042" s="72">
        <f t="shared" si="552"/>
        <v>0.81424759751657783</v>
      </c>
      <c r="T1042" s="72">
        <f t="shared" si="553"/>
        <v>9.9999999999999978E-2</v>
      </c>
      <c r="U1042" s="72">
        <f t="shared" si="554"/>
        <v>9.9999999999999978E-2</v>
      </c>
      <c r="V1042" s="72">
        <f t="shared" si="555"/>
        <v>0.60072126073823906</v>
      </c>
      <c r="W1042" s="72">
        <f t="shared" si="556"/>
        <v>0.95606863839285716</v>
      </c>
      <c r="X1042" s="72">
        <f t="shared" si="557"/>
        <v>0.21292724196277496</v>
      </c>
      <c r="Y1042" s="72">
        <f t="shared" si="558"/>
        <v>0.69577211711432829</v>
      </c>
      <c r="Z1042" s="72">
        <f t="shared" si="559"/>
        <v>1.078112945045216</v>
      </c>
      <c r="AA1042" s="72">
        <f t="shared" si="560"/>
        <v>0.75560046512129841</v>
      </c>
      <c r="AB1042" s="72">
        <f t="shared" si="561"/>
        <v>0.25360294117647053</v>
      </c>
      <c r="AC1042" s="72"/>
      <c r="AD1042" s="72"/>
      <c r="AE1042" s="72">
        <f t="shared" si="562"/>
        <v>0.18575240248342215</v>
      </c>
      <c r="AF1042" s="72">
        <f t="shared" si="563"/>
        <v>0.9</v>
      </c>
      <c r="AG1042" s="72">
        <f t="shared" si="564"/>
        <v>0.9</v>
      </c>
      <c r="AH1042" s="72">
        <f t="shared" si="565"/>
        <v>0.39927873926176094</v>
      </c>
      <c r="AI1042" s="72">
        <f t="shared" si="566"/>
        <v>4.3931361607142859E-2</v>
      </c>
      <c r="AJ1042" s="72">
        <f>(AV1042-Driver!$K$179)/(Driver!$L$179-Driver!$K$179)</f>
        <v>2.7072758037225034E-2</v>
      </c>
      <c r="AK1042" s="72">
        <f>(AW1042-Driver!$K$180)/(Driver!$L$180-Driver!$K$180)</f>
        <v>0.44646322935702543</v>
      </c>
      <c r="AL1042" s="72">
        <f>(AX1042-Driver!$K$181)/(Driver!$L$181-Driver!$K$181)</f>
        <v>0.67811294504521602</v>
      </c>
      <c r="AM1042" s="72">
        <f>(AY1042-Driver!$K$182)/(Driver!$L$182-Driver!$K$182)</f>
        <v>0.96960046512129838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567"/>
        <v>0.5698005698005697</v>
      </c>
      <c r="AW1042" s="70">
        <f t="shared" si="568"/>
        <v>44.612383930227864</v>
      </c>
      <c r="AX1042" s="70">
        <f t="shared" si="569"/>
        <v>7.1030165054069441</v>
      </c>
      <c r="AY1042" s="70">
        <f>IFERROR(Driver!$K$19/Data!BH1042/Data!BI1042*Data!BK1042*Data!BL1042,"")</f>
        <v>-0.18609050518651918</v>
      </c>
      <c r="AZ1042" s="70">
        <f t="shared" si="570"/>
        <v>37.695457930007443</v>
      </c>
      <c r="BA1042" s="70"/>
      <c r="BB1042" s="70"/>
      <c r="BC1042" s="70">
        <f t="shared" si="571"/>
        <v>85.196370662622272</v>
      </c>
      <c r="BD1042" s="70">
        <f t="shared" si="572"/>
        <v>331.484447605117</v>
      </c>
      <c r="BE1042" s="70">
        <f t="shared" si="573"/>
        <v>1</v>
      </c>
      <c r="BF1042" s="70">
        <f t="shared" si="574"/>
        <v>8.146133324063852E-2</v>
      </c>
      <c r="BG1042" s="70">
        <f t="shared" si="575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219</v>
      </c>
      <c r="BS1042" s="8" t="s">
        <v>438</v>
      </c>
      <c r="BT1042" s="9" t="s">
        <v>461</v>
      </c>
      <c r="BU1042" s="10">
        <v>165</v>
      </c>
      <c r="BV1042" s="9" t="s">
        <v>222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307</v>
      </c>
      <c r="CU1042" s="10"/>
      <c r="CV1042" s="10"/>
      <c r="CW1042" s="10"/>
      <c r="CX1042">
        <f>INDEX('Data_Price '!AS$2:AS$1266,MATCH(Data!$DN1042,'Data_Price '!$BE$2:$BE$1266,0))</f>
        <v>0</v>
      </c>
      <c r="CY1042">
        <f>INDEX('Data_Price '!AT$2:AT$1266,MATCH(Data!$DN1042,'Data_Price '!$BE$2:$BE$1266,0))</f>
        <v>0</v>
      </c>
      <c r="CZ1042">
        <f>INDEX('Data_Price '!AU$2:AU$1266,MATCH(Data!$DN1042,'Data_Price '!$BE$2:$BE$1266,0))</f>
        <v>0</v>
      </c>
      <c r="DA1042">
        <f>INDEX('Data_Price '!AV$2:AV$1266,MATCH(Data!$DN1042,'Data_Price '!$BE$2:$BE$1266,0))</f>
        <v>0</v>
      </c>
      <c r="DB1042">
        <f>INDEX('Data_Price '!AW$2:AW$1266,MATCH(Data!$DN1042,'Data_Price '!$BE$2:$BE$1266,0))</f>
        <v>0</v>
      </c>
      <c r="DC1042">
        <f>INDEX('Data_Price '!AX$2:AX$1266,MATCH(Data!$DN1042,'Data_Price '!$BE$2:$BE$1266,0))</f>
        <v>0</v>
      </c>
      <c r="DD1042">
        <f>INDEX('Data_Price '!AY$2:AY$1266,MATCH(Data!$DN1042,'Data_Price '!$BE$2:$BE$1266,0))</f>
        <v>0</v>
      </c>
      <c r="DE1042">
        <f>INDEX('Data_Price '!AZ$2:AZ$1266,MATCH(Data!$DN1042,'Data_Price '!$BE$2:$BE$1266,0))</f>
        <v>0</v>
      </c>
      <c r="DF1042">
        <f>INDEX('Data_Price '!BA$2:BA$1266,MATCH(Data!$DN1042,'Data_Price '!$BE$2:$BE$1266,0))</f>
        <v>0</v>
      </c>
      <c r="DG1042">
        <f>INDEX('Data_Price '!BB$2:BB$1266,MATCH(Data!$DN1042,'Data_Price '!$BE$2:$BE$1266,0))</f>
        <v>0</v>
      </c>
      <c r="DH1042">
        <f>INDEX('Data_Price '!BC$2:BC$1266,MATCH(Data!$DN1042,'Data_Price '!$BE$2:$BE$1266,0))</f>
        <v>0</v>
      </c>
      <c r="DI1042">
        <f>INDEX('Data_Price '!BD$2:BD$1266,MATCH(Data!$DN1042,'Data_Price '!$BE$2:$BE$1266,0))</f>
        <v>0</v>
      </c>
      <c r="DJ1042" s="89" t="e">
        <f ca="1">_xll.Connector("TinyUrl.TinyUrl",DA1042,0)</f>
        <v>#NAME?</v>
      </c>
      <c r="DK1042" s="89" t="e">
        <f ca="1">_xll.Connector("TinyUrl.TinyUrl",DE1042,0)</f>
        <v>#NAME?</v>
      </c>
      <c r="DL1042" s="89" t="e">
        <f ca="1">_xll.Connector("TinyUrl.TinyUrl",DI1042,0)</f>
        <v>#NAME?</v>
      </c>
      <c r="DM1042" s="224" t="str">
        <f t="shared" si="576"/>
        <v>Redster S9 Servo</v>
      </c>
      <c r="DN1042" s="89" t="str">
        <f t="shared" si="577"/>
        <v xml:space="preserve"> AtomicRedster S9 Servo165 Unisex</v>
      </c>
      <c r="DO1042" s="227"/>
    </row>
    <row r="1043" spans="2:119" ht="15.45" customHeight="1">
      <c r="B1043" s="224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#VALUE!</v>
      </c>
      <c r="F1043" s="43" t="b">
        <f>CL1043&gt;Driver!$F$56</f>
        <v>1</v>
      </c>
      <c r="G1043" s="43" t="b">
        <f>AND(CB1043&gt;Driver!$F$55,CB1043&lt;Driver!$G$55)</f>
        <v>0</v>
      </c>
      <c r="H1043" s="43" t="e">
        <f t="shared" si="544"/>
        <v>#VALUE!</v>
      </c>
      <c r="I1043" s="43">
        <f t="shared" si="545"/>
        <v>0</v>
      </c>
      <c r="J1043" s="43" t="e">
        <f t="array" ref="J1043">NOT(OR(($H$9:$H$1273=TRUE)*($I$9:$I$1273&gt;0)*($BT$9:$BT$1273=BT1043)*($K$9:$K$1273&gt;K1043)))</f>
        <v>#VALUE!</v>
      </c>
      <c r="K1043" s="72">
        <f t="shared" si="546"/>
        <v>0.67909339371175048</v>
      </c>
      <c r="L1043" s="72">
        <f t="shared" si="547"/>
        <v>0.81438723712835381</v>
      </c>
      <c r="M1043" s="72">
        <f t="shared" si="548"/>
        <v>0.54379955029514715</v>
      </c>
      <c r="N1043" s="72">
        <f t="shared" si="549"/>
        <v>0.38479731866186051</v>
      </c>
      <c r="O1043" s="72">
        <f t="shared" si="550"/>
        <v>0.32571897928240423</v>
      </c>
      <c r="P1043" s="72">
        <f t="shared" si="551"/>
        <v>0.92088235294117649</v>
      </c>
      <c r="Q1043" s="72"/>
      <c r="R1043" s="72"/>
      <c r="S1043" s="72">
        <f t="shared" si="552"/>
        <v>0.66637466244522581</v>
      </c>
      <c r="T1043" s="72">
        <f t="shared" si="553"/>
        <v>0.90088579906535315</v>
      </c>
      <c r="U1043" s="72">
        <f t="shared" si="554"/>
        <v>0.85437754742502048</v>
      </c>
      <c r="V1043" s="72">
        <f t="shared" si="555"/>
        <v>0.62455211121235332</v>
      </c>
      <c r="W1043" s="72">
        <f t="shared" si="556"/>
        <v>0.52395348837209288</v>
      </c>
      <c r="X1043" s="72">
        <f t="shared" si="557"/>
        <v>0.18561276287164613</v>
      </c>
      <c r="Y1043" s="72">
        <f t="shared" si="558"/>
        <v>0.45620044970485291</v>
      </c>
      <c r="Z1043" s="72">
        <f t="shared" si="559"/>
        <v>0.61520268133813949</v>
      </c>
      <c r="AA1043" s="72">
        <f t="shared" si="560"/>
        <v>0.67428102071759577</v>
      </c>
      <c r="AB1043" s="72">
        <f t="shared" si="561"/>
        <v>7.911764705882357E-2</v>
      </c>
      <c r="AC1043" s="72"/>
      <c r="AD1043" s="72"/>
      <c r="AE1043" s="72">
        <f t="shared" si="562"/>
        <v>0.33362533755477425</v>
      </c>
      <c r="AF1043" s="72">
        <f t="shared" si="563"/>
        <v>9.9114200934646846E-2</v>
      </c>
      <c r="AG1043" s="72">
        <f t="shared" si="564"/>
        <v>0.14562245257497955</v>
      </c>
      <c r="AH1043" s="72">
        <f t="shared" si="565"/>
        <v>0.37544788878764668</v>
      </c>
      <c r="AI1043" s="72">
        <f t="shared" si="566"/>
        <v>0.47604651162790707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8.8670488316965501E-2</v>
      </c>
      <c r="AL1043" s="72">
        <f>(AX1043-Driver!$K$181)/(Driver!$L$181-Driver!$K$181)</f>
        <v>0.21520268133813947</v>
      </c>
      <c r="AM1043" s="72">
        <f>(AY1043-Driver!$K$182)/(Driver!$L$182-Driver!$K$182)</f>
        <v>0.88828102071759574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567"/>
        <v>1.1446886446886446</v>
      </c>
      <c r="AW1043" s="70">
        <f t="shared" si="568"/>
        <v>9.6244935276277417</v>
      </c>
      <c r="AX1043" s="70">
        <f t="shared" si="569"/>
        <v>2.9368241320432551</v>
      </c>
      <c r="AY1043" s="70">
        <f>IFERROR(Driver!$K$19/Data!BH1043/Data!BI1043*Data!BK1043*Data!BL1043,"")</f>
        <v>-0.68388682183919203</v>
      </c>
      <c r="AZ1043" s="70">
        <f t="shared" si="570"/>
        <v>7.3715562174236782</v>
      </c>
      <c r="BA1043" s="70"/>
      <c r="BB1043" s="70"/>
      <c r="BC1043" s="70">
        <f t="shared" si="571"/>
        <v>8.4936512451450863</v>
      </c>
      <c r="BD1043" s="70">
        <f t="shared" si="572"/>
        <v>1.7992145318384125</v>
      </c>
      <c r="BE1043" s="70">
        <f t="shared" si="573"/>
        <v>0.2457570250385592</v>
      </c>
      <c r="BF1043" s="70">
        <f t="shared" si="574"/>
        <v>2.7729884730918863</v>
      </c>
      <c r="BG1043" s="70">
        <f t="shared" si="575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219</v>
      </c>
      <c r="BS1043" s="8" t="s">
        <v>719</v>
      </c>
      <c r="BT1043" s="9" t="s">
        <v>725</v>
      </c>
      <c r="BU1043" s="10">
        <v>155</v>
      </c>
      <c r="BV1043" s="9" t="s">
        <v>390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303</v>
      </c>
      <c r="CU1043" s="9" t="s">
        <v>302</v>
      </c>
      <c r="CV1043" s="10"/>
      <c r="CW1043" s="10"/>
      <c r="CX1043" t="str">
        <f>INDEX('Data_Price '!AS$2:AS$1266,MATCH(Data!$DN1043,'Data_Price '!$BE$2:$BE$1266,0))</f>
        <v>Line Honey Bee Skis 2022</v>
      </c>
      <c r="CY1043" t="str">
        <f>INDEX('Data_Price '!AT$2:AT$1266,MATCH(Data!$DN1043,'Data_Price '!$BE$2:$BE$1266,0))</f>
        <v>Ski Pro  - Snow Ski &amp; Snowboard</v>
      </c>
      <c r="CZ1043">
        <f>INDEX('Data_Price '!AU$2:AU$1266,MATCH(Data!$DN1043,'Data_Price '!$BE$2:$BE$1266,0))</f>
        <v>349.95</v>
      </c>
      <c r="DA1043" t="str">
        <f>INDEX('Data_Price '!AV$2:AV$1266,MATCH(Data!$DN1043,'Data_Price '!$BE$2:$BE$1266,0))</f>
        <v>https://www.google.com/url?url=https://www.skipro.com/products/honey-bee-92-flat-lds-12w%3Fvariant%3D40935798112433&amp;rct=j&amp;q=&amp;esrc=s&amp;sa=U&amp;ved=0ahUKEwjsqvbj0KP2AhVJm2oFHbwRAyQQsDwIVw&amp;usg=AOvVaw0rv2k_61G_5caDnTQn9136</v>
      </c>
      <c r="DB1043" t="str">
        <f>INDEX('Data_Price '!AW$2:AW$1266,MATCH(Data!$DN1043,'Data_Price '!$BE$2:$BE$1266,0))</f>
        <v>Line Honey Bee Skis 2022</v>
      </c>
      <c r="DC1043" t="str">
        <f>INDEX('Data_Price '!AX$2:AX$1266,MATCH(Data!$DN1043,'Data_Price '!$BE$2:$BE$1266,0))</f>
        <v>Ski Pro  - Snow Ski &amp; Snowboard</v>
      </c>
      <c r="DD1043">
        <f>INDEX('Data_Price '!AY$2:AY$1266,MATCH(Data!$DN1043,'Data_Price '!$BE$2:$BE$1266,0))</f>
        <v>349.95</v>
      </c>
      <c r="DE1043" t="str">
        <f>INDEX('Data_Price '!AZ$2:AZ$1266,MATCH(Data!$DN1043,'Data_Price '!$BE$2:$BE$1266,0))</f>
        <v>https://www.google.com/url?q=https://www.skipro.com/products/honey-bee-92-flat-lds-12w%3Fvariant%3D40935798112433&amp;sa=U&amp;ved=0ahUKEwjjwp_k0KP2AhXimGoFHVdhDW4Q2ykIFw&amp;usg=AOvVaw2A5XtHrY4LjrgPxSDsqJty</v>
      </c>
      <c r="DF1043" t="str">
        <f>INDEX('Data_Price '!BA$2:BA$1266,MATCH(Data!$DN1043,'Data_Price '!$BE$2:$BE$1266,0))</f>
        <v>Line Honey Bee Skis 2022</v>
      </c>
      <c r="DG1043" t="str">
        <f>INDEX('Data_Price '!BB$2:BB$1266,MATCH(Data!$DN1043,'Data_Price '!$BE$2:$BE$1266,0))</f>
        <v>Suburban Ski and Bike</v>
      </c>
      <c r="DH1043">
        <f>INDEX('Data_Price '!BC$2:BC$1266,MATCH(Data!$DN1043,'Data_Price '!$BE$2:$BE$1266,0))</f>
        <v>349.95</v>
      </c>
      <c r="DI1043" t="str">
        <f>INDEX('Data_Price '!BD$2:BD$1266,MATCH(Data!$DN1043,'Data_Price '!$BE$2:$BE$1266,0))</f>
        <v>https://www.google.com/url?q=https://suburbanskiandbike.com/line-honey-bee-2022-155cm-a210301801155/&amp;sa=U&amp;ved=0ahUKEwjjwp_k0KP2AhXimGoFHVdhDW4Q2ykIGQ&amp;usg=AOvVaw1DgNm7V4fujnSBKa8M_Fuj</v>
      </c>
      <c r="DJ1043" s="89" t="e">
        <f ca="1">_xll.Connector("TinyUrl.TinyUrl",DA1043,0)</f>
        <v>#NAME?</v>
      </c>
      <c r="DK1043" s="89" t="e">
        <f ca="1">_xll.Connector("TinyUrl.TinyUrl",DE1043,0)</f>
        <v>#NAME?</v>
      </c>
      <c r="DL1043" s="89" t="e">
        <f ca="1">_xll.Connector("TinyUrl.TinyUrl",DI1043,0)</f>
        <v>#NAME?</v>
      </c>
      <c r="DM1043" s="224" t="str">
        <f t="shared" si="576"/>
        <v>Honey Bee</v>
      </c>
      <c r="DN1043" s="89" t="str">
        <f t="shared" si="577"/>
        <v xml:space="preserve"> LineHoney Bee155 Women's</v>
      </c>
      <c r="DO1043" s="227" t="s">
        <v>1143</v>
      </c>
    </row>
    <row r="1044" spans="2:119" ht="15.45" customHeight="1">
      <c r="B1044" s="224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#VALUE!</v>
      </c>
      <c r="F1044" s="43" t="b">
        <f>CL1044&gt;Driver!$F$56</f>
        <v>0</v>
      </c>
      <c r="G1044" s="43" t="b">
        <f>AND(CB1044&gt;Driver!$F$55,CB1044&lt;Driver!$G$55)</f>
        <v>1</v>
      </c>
      <c r="H1044" s="43" t="e">
        <f t="shared" si="544"/>
        <v>#VALUE!</v>
      </c>
      <c r="I1044" s="43">
        <f t="shared" si="545"/>
        <v>0</v>
      </c>
      <c r="J1044" s="43" t="e">
        <f t="array" ref="J1044">NOT(OR(($H$9:$H$1273=TRUE)*($I$9:$I$1273&gt;0)*($BT$9:$BT$1273=BT1044)*($K$9:$K$1273&gt;K1044)))</f>
        <v>#VALUE!</v>
      </c>
      <c r="K1044" s="72">
        <f t="shared" si="546"/>
        <v>0.50844670725403096</v>
      </c>
      <c r="L1044" s="72">
        <f t="shared" si="547"/>
        <v>0.68839255499153984</v>
      </c>
      <c r="M1044" s="72">
        <f t="shared" si="548"/>
        <v>0.32850085951652208</v>
      </c>
      <c r="N1044" s="72">
        <f t="shared" si="549"/>
        <v>1.2318978056029883E-2</v>
      </c>
      <c r="O1044" s="72">
        <f t="shared" si="550"/>
        <v>0.31873915604909175</v>
      </c>
      <c r="P1044" s="72">
        <f t="shared" si="551"/>
        <v>0.6544444444444445</v>
      </c>
      <c r="Q1044" s="72"/>
      <c r="R1044" s="72"/>
      <c r="S1044" s="72">
        <f t="shared" si="552"/>
        <v>0.80149998600725048</v>
      </c>
      <c r="T1044" s="72">
        <f t="shared" si="553"/>
        <v>0.99684363353031546</v>
      </c>
      <c r="U1044" s="72">
        <f t="shared" si="554"/>
        <v>0.97431227204380444</v>
      </c>
      <c r="V1044" s="72">
        <f t="shared" si="555"/>
        <v>0.65997382437009366</v>
      </c>
      <c r="W1044" s="72">
        <f t="shared" si="556"/>
        <v>0.9716636593287622</v>
      </c>
      <c r="X1044" s="72">
        <f t="shared" si="557"/>
        <v>0.31160744500846016</v>
      </c>
      <c r="Y1044" s="72">
        <f t="shared" si="558"/>
        <v>0.67149914048347792</v>
      </c>
      <c r="Z1044" s="72">
        <f t="shared" si="559"/>
        <v>0.98768102194397012</v>
      </c>
      <c r="AA1044" s="72">
        <f t="shared" si="560"/>
        <v>0.68126084395090825</v>
      </c>
      <c r="AB1044" s="72">
        <f t="shared" si="561"/>
        <v>0.3455555555555555</v>
      </c>
      <c r="AC1044" s="72"/>
      <c r="AD1044" s="72"/>
      <c r="AE1044" s="72">
        <f t="shared" si="562"/>
        <v>0.19850001399274952</v>
      </c>
      <c r="AF1044" s="72">
        <f t="shared" si="563"/>
        <v>3.1563664696845906E-3</v>
      </c>
      <c r="AG1044" s="72">
        <f t="shared" si="564"/>
        <v>2.5687727956195616E-2</v>
      </c>
      <c r="AH1044" s="72">
        <f t="shared" si="565"/>
        <v>0.34002617562990634</v>
      </c>
      <c r="AI1044" s="72">
        <f t="shared" si="566"/>
        <v>2.833634067123782E-2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0.5191871198126754</v>
      </c>
      <c r="AL1044" s="72">
        <f>(AX1044-Driver!$K$181)/(Driver!$L$181-Driver!$K$181)</f>
        <v>0.58768102194397009</v>
      </c>
      <c r="AM1044" s="72">
        <f>(AY1044-Driver!$K$182)/(Driver!$L$182-Driver!$K$182)</f>
        <v>0.89526084395090821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567"/>
        <v>11.609686609686609</v>
      </c>
      <c r="AW1044" s="70">
        <f t="shared" si="568"/>
        <v>51.723918673824272</v>
      </c>
      <c r="AX1044" s="70">
        <f t="shared" si="569"/>
        <v>6.2891291974957308</v>
      </c>
      <c r="AY1044" s="70">
        <f>IFERROR(Driver!$K$19/Data!BH1044/Data!BI1044*Data!BK1044*Data!BL1044,"")</f>
        <v>-0.64115989076006774</v>
      </c>
      <c r="AZ1044" s="70">
        <f t="shared" si="570"/>
        <v>46.075949367088612</v>
      </c>
      <c r="BA1044" s="70"/>
      <c r="BB1044" s="70"/>
      <c r="BC1044" s="70">
        <f t="shared" si="571"/>
        <v>78.584095952776678</v>
      </c>
      <c r="BD1044" s="70">
        <f t="shared" si="572"/>
        <v>10.291312854765939</v>
      </c>
      <c r="BE1044" s="70">
        <f t="shared" si="573"/>
        <v>7.4477404315412596E-2</v>
      </c>
      <c r="BF1044" s="70">
        <f t="shared" si="574"/>
        <v>6.7736221226397015</v>
      </c>
      <c r="BG1044" s="70">
        <f t="shared" si="575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219</v>
      </c>
      <c r="BS1044" s="8" t="s">
        <v>386</v>
      </c>
      <c r="BT1044" s="9" t="s">
        <v>520</v>
      </c>
      <c r="BU1044" s="10">
        <v>179</v>
      </c>
      <c r="BV1044" s="9" t="s">
        <v>222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301</v>
      </c>
      <c r="CU1044" s="10"/>
      <c r="CV1044" s="10"/>
      <c r="CW1044" s="10"/>
      <c r="CX1044" t="str">
        <f>INDEX('Data_Price '!AS$2:AS$1266,MATCH(Data!$DN1044,'Data_Price '!$BE$2:$BE$1266,0))</f>
        <v>DPS Pagoda Tour 106 C2 Skis Â· 2022 Â· 179 cm</v>
      </c>
      <c r="CY1044" t="str">
        <f>INDEX('Data_Price '!AT$2:AT$1266,MATCH(Data!$DN1044,'Data_Price '!$BE$2:$BE$1266,0))</f>
        <v>Gorham Bike and Ski</v>
      </c>
      <c r="CZ1044">
        <f>INDEX('Data_Price '!AU$2:AU$1266,MATCH(Data!$DN1044,'Data_Price '!$BE$2:$BE$1266,0))</f>
        <v>1039.99</v>
      </c>
      <c r="DA1044" t="str">
        <f>INDEX('Data_Price '!AV$2:AV$1266,MATCH(Data!$DN1044,'Data_Price '!$BE$2:$BE$1266,0))</f>
        <v>https://www.google.com/url?q=https://www.gorhambike.com/product/dps-pagoda-tour-106-c2-skis-36091.htm%3Fvariations%3D896933&amp;sa=U&amp;ved=0ahUKEwixr4nl0KP2AhXykmoFHXqsCgkQ2ykIGw&amp;usg=AOvVaw14zuUpBEJoi096oGMtFFJe</v>
      </c>
      <c r="DB1044" t="str">
        <f>INDEX('Data_Price '!AW$2:AW$1266,MATCH(Data!$DN1044,'Data_Price '!$BE$2:$BE$1266,0))</f>
        <v>DPS Pagoda Tour 106 C2 Skis Â· 2022 Â· 179 cm</v>
      </c>
      <c r="DC1044" t="str">
        <f>INDEX('Data_Price '!AX$2:AX$1266,MATCH(Data!$DN1044,'Data_Price '!$BE$2:$BE$1266,0))</f>
        <v>Skimo &amp; SkyRun</v>
      </c>
      <c r="DD1044">
        <f>INDEX('Data_Price '!AY$2:AY$1266,MATCH(Data!$DN1044,'Data_Price '!$BE$2:$BE$1266,0))</f>
        <v>1298.95</v>
      </c>
      <c r="DE1044" t="str">
        <f>INDEX('Data_Price '!AZ$2:AZ$1266,MATCH(Data!$DN1044,'Data_Price '!$BE$2:$BE$1266,0))</f>
        <v>https://www.google.com/url?url=https://skimo.co/dps-pagoda-tour-106%3Foption%255B2753%255D%3D21911&amp;rct=j&amp;q=&amp;esrc=s&amp;sa=U&amp;ved=0ahUKEwjv1rrk0KP2AhUKlWoFHa_JB-QQsDwIUw&amp;usg=AOvVaw39SLZZjVDeZUl3mIx4j4zN</v>
      </c>
      <c r="DF1044" t="str">
        <f>INDEX('Data_Price '!BA$2:BA$1266,MATCH(Data!$DN1044,'Data_Price '!$BE$2:$BE$1266,0))</f>
        <v>DPS Pagoda Tour 106 C2 Skis Â· 2022 Â· 179 cm</v>
      </c>
      <c r="DG1044" t="str">
        <f>INDEX('Data_Price '!BB$2:BB$1266,MATCH(Data!$DN1044,'Data_Price '!$BE$2:$BE$1266,0))</f>
        <v>Skimo &amp; SkyRun</v>
      </c>
      <c r="DH1044">
        <f>INDEX('Data_Price '!BC$2:BC$1266,MATCH(Data!$DN1044,'Data_Price '!$BE$2:$BE$1266,0))</f>
        <v>1298.95</v>
      </c>
      <c r="DI1044" t="str">
        <f>INDEX('Data_Price '!BD$2:BD$1266,MATCH(Data!$DN1044,'Data_Price '!$BE$2:$BE$1266,0))</f>
        <v>https://www.google.com/url?q=https://skimo.co/dps-pagoda-tour-106%3Foption%255B2753%255D%3D21911&amp;sa=U&amp;ved=0ahUKEwixr4nl0KP2AhXykmoFHXqsCgkQ2ykIGQ&amp;usg=AOvVaw28N0uzt3y0B2gu3cWctJqT</v>
      </c>
      <c r="DJ1044" s="89" t="e">
        <f ca="1">_xll.Connector("TinyUrl.TinyUrl",DA1044,0)</f>
        <v>#NAME?</v>
      </c>
      <c r="DK1044" s="89" t="e">
        <f ca="1">_xll.Connector("TinyUrl.TinyUrl",DE1044,0)</f>
        <v>#NAME?</v>
      </c>
      <c r="DL1044" s="89" t="e">
        <f ca="1">_xll.Connector("TinyUrl.TinyUrl",DI1044,0)</f>
        <v>#NAME?</v>
      </c>
      <c r="DM1044" s="224" t="str">
        <f t="shared" si="576"/>
        <v>Pagoda 106 C2</v>
      </c>
      <c r="DN1044" s="89" t="str">
        <f t="shared" si="577"/>
        <v xml:space="preserve"> DPSPagoda 106 C2179 Unisex</v>
      </c>
      <c r="DO1044" s="227" t="s">
        <v>945</v>
      </c>
    </row>
    <row r="1045" spans="2:119" ht="15.45" customHeight="1">
      <c r="B1045" s="224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#VALUE!</v>
      </c>
      <c r="F1045" s="43" t="b">
        <f>CL1045&gt;Driver!$F$56</f>
        <v>0</v>
      </c>
      <c r="G1045" s="43" t="b">
        <f>AND(CB1045&gt;Driver!$F$55,CB1045&lt;Driver!$G$55)</f>
        <v>0</v>
      </c>
      <c r="H1045" s="43" t="e">
        <f t="shared" si="544"/>
        <v>#VALUE!</v>
      </c>
      <c r="I1045" s="43">
        <f t="shared" si="545"/>
        <v>0</v>
      </c>
      <c r="J1045" s="43" t="e">
        <f t="array" ref="J1045">NOT(OR(($H$9:$H$1273=TRUE)*($I$9:$I$1273&gt;0)*($BT$9:$BT$1273=BT1045)*($K$9:$K$1273&gt;K1045)))</f>
        <v>#VALUE!</v>
      </c>
      <c r="K1045" s="72">
        <f t="shared" si="546"/>
        <v>0.64968891655280148</v>
      </c>
      <c r="L1045" s="72">
        <f t="shared" si="547"/>
        <v>0.81962452662960272</v>
      </c>
      <c r="M1045" s="72">
        <f t="shared" si="548"/>
        <v>0.47975330647600023</v>
      </c>
      <c r="N1045" s="72">
        <f t="shared" si="549"/>
        <v>0.27665844558274832</v>
      </c>
      <c r="O1045" s="72">
        <f t="shared" si="550"/>
        <v>0.26238905554459879</v>
      </c>
      <c r="P1045" s="72">
        <f t="shared" si="551"/>
        <v>0.90021241830065357</v>
      </c>
      <c r="Q1045" s="72"/>
      <c r="R1045" s="72"/>
      <c r="S1045" s="72">
        <f t="shared" si="552"/>
        <v>0.66040032598393861</v>
      </c>
      <c r="T1045" s="72">
        <f t="shared" si="553"/>
        <v>0.5557689291822494</v>
      </c>
      <c r="U1045" s="72">
        <f t="shared" si="554"/>
        <v>9.9999999999999978E-2</v>
      </c>
      <c r="V1045" s="72">
        <f t="shared" si="555"/>
        <v>0.6024251405815676</v>
      </c>
      <c r="W1045" s="72">
        <f t="shared" si="556"/>
        <v>0.98003363625634365</v>
      </c>
      <c r="X1045" s="72">
        <f t="shared" si="557"/>
        <v>0.18037547337039722</v>
      </c>
      <c r="Y1045" s="72">
        <f t="shared" si="558"/>
        <v>0.52024669352399977</v>
      </c>
      <c r="Z1045" s="72">
        <f t="shared" si="559"/>
        <v>0.72334155441725168</v>
      </c>
      <c r="AA1045" s="72">
        <f t="shared" si="560"/>
        <v>0.73761094445540121</v>
      </c>
      <c r="AB1045" s="72">
        <f t="shared" si="561"/>
        <v>9.9787581699346428E-2</v>
      </c>
      <c r="AC1045" s="72"/>
      <c r="AD1045" s="72"/>
      <c r="AE1045" s="72">
        <f t="shared" si="562"/>
        <v>0.33959967401606145</v>
      </c>
      <c r="AF1045" s="72">
        <f t="shared" si="563"/>
        <v>0.4442310708177506</v>
      </c>
      <c r="AG1045" s="72">
        <f t="shared" si="564"/>
        <v>0.9</v>
      </c>
      <c r="AH1045" s="72">
        <f t="shared" si="565"/>
        <v>0.3975748594184324</v>
      </c>
      <c r="AI1045" s="72">
        <f t="shared" si="566"/>
        <v>1.9966363743656328E-2</v>
      </c>
      <c r="AJ1045" s="72">
        <f>(AV1045-Driver!$K$179)/(Driver!$L$179-Driver!$K$179)</f>
        <v>5.9624526629602756E-2</v>
      </c>
      <c r="AK1045" s="72">
        <f>(AW1045-Driver!$K$180)/(Driver!$L$180-Driver!$K$180)</f>
        <v>8.3323023703366486E-2</v>
      </c>
      <c r="AL1045" s="72">
        <f>(AX1045-Driver!$K$181)/(Driver!$L$181-Driver!$K$181)</f>
        <v>0.3233415544172516</v>
      </c>
      <c r="AM1045" s="72">
        <f>(AY1045-Driver!$K$182)/(Driver!$L$182-Driver!$K$182)</f>
        <v>0.95161094445540118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567"/>
        <v>1.254917921584588</v>
      </c>
      <c r="AW1045" s="70">
        <f t="shared" si="568"/>
        <v>9.1015748532898613</v>
      </c>
      <c r="AX1045" s="70">
        <f t="shared" si="569"/>
        <v>3.9100739897552645</v>
      </c>
      <c r="AY1045" s="70">
        <f>IFERROR(Driver!$K$19/Data!BH1045/Data!BI1045*Data!BK1045*Data!BL1045,"")</f>
        <v>-0.29621320943636559</v>
      </c>
      <c r="AZ1045" s="70">
        <f t="shared" si="570"/>
        <v>5.4877140729709613</v>
      </c>
      <c r="BA1045" s="70"/>
      <c r="BB1045" s="70"/>
      <c r="BC1045" s="70">
        <f t="shared" si="571"/>
        <v>5.394721389762168</v>
      </c>
      <c r="BD1045" s="70">
        <f t="shared" si="572"/>
        <v>49.884308331073001</v>
      </c>
      <c r="BE1045" s="70">
        <f t="shared" si="573"/>
        <v>1</v>
      </c>
      <c r="BF1045" s="70">
        <f t="shared" si="574"/>
        <v>0.27390259111121651</v>
      </c>
      <c r="BG1045" s="70">
        <f t="shared" si="575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219</v>
      </c>
      <c r="BS1045" s="8" t="s">
        <v>628</v>
      </c>
      <c r="BT1045" s="9" t="s">
        <v>654</v>
      </c>
      <c r="BU1045" s="10">
        <v>163</v>
      </c>
      <c r="BV1045" s="9" t="s">
        <v>222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307</v>
      </c>
      <c r="CU1045" s="10"/>
      <c r="CV1045" s="10"/>
      <c r="CW1045" s="10"/>
      <c r="CX1045">
        <f>INDEX('Data_Price '!AS$2:AS$1266,MATCH(Data!$DN1045,'Data_Price '!$BE$2:$BE$1266,0))</f>
        <v>0</v>
      </c>
      <c r="CY1045">
        <f>INDEX('Data_Price '!AT$2:AT$1266,MATCH(Data!$DN1045,'Data_Price '!$BE$2:$BE$1266,0))</f>
        <v>0</v>
      </c>
      <c r="CZ1045">
        <f>INDEX('Data_Price '!AU$2:AU$1266,MATCH(Data!$DN1045,'Data_Price '!$BE$2:$BE$1266,0))</f>
        <v>0</v>
      </c>
      <c r="DA1045">
        <f>INDEX('Data_Price '!AV$2:AV$1266,MATCH(Data!$DN1045,'Data_Price '!$BE$2:$BE$1266,0))</f>
        <v>0</v>
      </c>
      <c r="DB1045">
        <f>INDEX('Data_Price '!AW$2:AW$1266,MATCH(Data!$DN1045,'Data_Price '!$BE$2:$BE$1266,0))</f>
        <v>0</v>
      </c>
      <c r="DC1045">
        <f>INDEX('Data_Price '!AX$2:AX$1266,MATCH(Data!$DN1045,'Data_Price '!$BE$2:$BE$1266,0))</f>
        <v>0</v>
      </c>
      <c r="DD1045">
        <f>INDEX('Data_Price '!AY$2:AY$1266,MATCH(Data!$DN1045,'Data_Price '!$BE$2:$BE$1266,0))</f>
        <v>0</v>
      </c>
      <c r="DE1045">
        <f>INDEX('Data_Price '!AZ$2:AZ$1266,MATCH(Data!$DN1045,'Data_Price '!$BE$2:$BE$1266,0))</f>
        <v>0</v>
      </c>
      <c r="DF1045">
        <f>INDEX('Data_Price '!BA$2:BA$1266,MATCH(Data!$DN1045,'Data_Price '!$BE$2:$BE$1266,0))</f>
        <v>0</v>
      </c>
      <c r="DG1045">
        <f>INDEX('Data_Price '!BB$2:BB$1266,MATCH(Data!$DN1045,'Data_Price '!$BE$2:$BE$1266,0))</f>
        <v>0</v>
      </c>
      <c r="DH1045">
        <f>INDEX('Data_Price '!BC$2:BC$1266,MATCH(Data!$DN1045,'Data_Price '!$BE$2:$BE$1266,0))</f>
        <v>0</v>
      </c>
      <c r="DI1045">
        <f>INDEX('Data_Price '!BD$2:BD$1266,MATCH(Data!$DN1045,'Data_Price '!$BE$2:$BE$1266,0))</f>
        <v>0</v>
      </c>
      <c r="DJ1045" s="89" t="e">
        <f ca="1">_xll.Connector("TinyUrl.TinyUrl",DA1045,0)</f>
        <v>#NAME?</v>
      </c>
      <c r="DK1045" s="89" t="e">
        <f ca="1">_xll.Connector("TinyUrl.TinyUrl",DE1045,0)</f>
        <v>#NAME?</v>
      </c>
      <c r="DL1045" s="89" t="e">
        <f ca="1">_xll.Connector("TinyUrl.TinyUrl",DI1045,0)</f>
        <v>#NAME?</v>
      </c>
      <c r="DM1045" s="224" t="str">
        <f t="shared" si="576"/>
        <v>V-Shape V8</v>
      </c>
      <c r="DN1045" s="89" t="str">
        <f t="shared" si="577"/>
        <v xml:space="preserve"> HeadV-Shape V8163 Unisex</v>
      </c>
      <c r="DO1045" s="227"/>
    </row>
    <row r="1046" spans="2:119" ht="15.45" customHeight="1">
      <c r="B1046" s="224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#VALUE!</v>
      </c>
      <c r="F1046" s="43" t="b">
        <f>CL1046&gt;Driver!$F$56</f>
        <v>0</v>
      </c>
      <c r="G1046" s="43" t="b">
        <f>AND(CB1046&gt;Driver!$F$55,CB1046&lt;Driver!$G$55)</f>
        <v>0</v>
      </c>
      <c r="H1046" s="43" t="e">
        <f t="shared" si="544"/>
        <v>#VALUE!</v>
      </c>
      <c r="I1046" s="43">
        <f t="shared" si="545"/>
        <v>0</v>
      </c>
      <c r="J1046" s="43" t="e">
        <f t="array" ref="J1046">NOT(OR(($H$9:$H$1273=TRUE)*($I$9:$I$1273&gt;0)*($BT$9:$BT$1273=BT1046)*($K$9:$K$1273&gt;K1046)))</f>
        <v>#VALUE!</v>
      </c>
      <c r="K1046" s="72">
        <f t="shared" si="546"/>
        <v>0.76913913445449411</v>
      </c>
      <c r="L1046" s="72">
        <f t="shared" si="547"/>
        <v>0.89625010071710576</v>
      </c>
      <c r="M1046" s="72">
        <f t="shared" si="548"/>
        <v>0.64202816819188246</v>
      </c>
      <c r="N1046" s="72">
        <f t="shared" si="549"/>
        <v>0.49989249351799148</v>
      </c>
      <c r="O1046" s="72">
        <f t="shared" si="550"/>
        <v>0.43586521367203479</v>
      </c>
      <c r="P1046" s="72">
        <f t="shared" si="551"/>
        <v>0.9903267973856209</v>
      </c>
      <c r="Q1046" s="72"/>
      <c r="R1046" s="72"/>
      <c r="S1046" s="72">
        <f t="shared" si="552"/>
        <v>0.6960469275964809</v>
      </c>
      <c r="T1046" s="72">
        <f t="shared" si="553"/>
        <v>0.93609303581057879</v>
      </c>
      <c r="U1046" s="72">
        <f t="shared" si="554"/>
        <v>0.24023324758295717</v>
      </c>
      <c r="V1046" s="72">
        <f t="shared" si="555"/>
        <v>0.61675821924807706</v>
      </c>
      <c r="W1046" s="72">
        <f t="shared" si="556"/>
        <v>0.96439312386463028</v>
      </c>
      <c r="X1046" s="72">
        <f t="shared" si="557"/>
        <v>0.10374989928289421</v>
      </c>
      <c r="Y1046" s="72">
        <f t="shared" si="558"/>
        <v>0.35797183180811759</v>
      </c>
      <c r="Z1046" s="72">
        <f t="shared" si="559"/>
        <v>0.50010750648200852</v>
      </c>
      <c r="AA1046" s="72">
        <f t="shared" si="560"/>
        <v>0.56413478632796521</v>
      </c>
      <c r="AB1046" s="72">
        <f t="shared" si="561"/>
        <v>9.6732026143791228E-3</v>
      </c>
      <c r="AC1046" s="72"/>
      <c r="AD1046" s="72"/>
      <c r="AE1046" s="72">
        <f t="shared" si="562"/>
        <v>0.3039530724035191</v>
      </c>
      <c r="AF1046" s="72">
        <f t="shared" si="563"/>
        <v>6.3906964189421239E-2</v>
      </c>
      <c r="AG1046" s="72">
        <f t="shared" si="564"/>
        <v>0.75976675241704283</v>
      </c>
      <c r="AH1046" s="72">
        <f t="shared" si="565"/>
        <v>0.38324178075192294</v>
      </c>
      <c r="AI1046" s="72">
        <f t="shared" si="566"/>
        <v>3.5606876135369697E-2</v>
      </c>
      <c r="AJ1046" s="72">
        <f>(AV1046-Driver!$K$179)/(Driver!$L$179-Driver!$K$179)</f>
        <v>0.13625010071710578</v>
      </c>
      <c r="AK1046" s="72">
        <f>(AW1046-Driver!$K$180)/(Driver!$L$180-Driver!$K$180)</f>
        <v>0.13590523046862721</v>
      </c>
      <c r="AL1046" s="72">
        <f>(AX1046-Driver!$K$181)/(Driver!$L$181-Driver!$K$181)</f>
        <v>0.10010750648200847</v>
      </c>
      <c r="AM1046" s="72">
        <f>(AY1046-Driver!$K$182)/(Driver!$L$182-Driver!$K$182)</f>
        <v>0.77813478632796518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567"/>
        <v>2.8676570343237007</v>
      </c>
      <c r="AW1046" s="70">
        <f t="shared" si="568"/>
        <v>14.243491601186701</v>
      </c>
      <c r="AX1046" s="70">
        <f t="shared" si="569"/>
        <v>1.9009675583380763</v>
      </c>
      <c r="AY1046" s="70">
        <f>IFERROR(Driver!$K$19/Data!BH1046/Data!BI1046*Data!BK1046*Data!BL1046,"")</f>
        <v>-1.3581460986256859</v>
      </c>
      <c r="AZ1046" s="70">
        <f t="shared" si="570"/>
        <v>13.70067014147431</v>
      </c>
      <c r="BA1046" s="70"/>
      <c r="BB1046" s="70"/>
      <c r="BC1046" s="70">
        <f t="shared" si="571"/>
        <v>23.884861457341913</v>
      </c>
      <c r="BD1046" s="70">
        <f t="shared" si="572"/>
        <v>4.9149926002587945</v>
      </c>
      <c r="BE1046" s="70">
        <f t="shared" si="573"/>
        <v>0.85979176845001914</v>
      </c>
      <c r="BF1046" s="70">
        <f t="shared" si="574"/>
        <v>1.8927231309168573</v>
      </c>
      <c r="BG1046" s="70">
        <f t="shared" si="575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219</v>
      </c>
      <c r="BS1046" s="8" t="s">
        <v>835</v>
      </c>
      <c r="BT1046" s="9" t="s">
        <v>840</v>
      </c>
      <c r="BU1046" s="10">
        <v>162</v>
      </c>
      <c r="BV1046" s="9" t="s">
        <v>222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305</v>
      </c>
      <c r="CU1046" s="9" t="s">
        <v>302</v>
      </c>
      <c r="CV1046" s="10"/>
      <c r="CW1046" s="10"/>
      <c r="CX1046" t="str">
        <f>INDEX('Data_Price '!AS$2:AS$1266,MATCH(Data!$DN1046,'Data_Price '!$BE$2:$BE$1266,0))</f>
        <v>Scott Superguide 88 Ski 2022</v>
      </c>
      <c r="CY1046" t="str">
        <f>INDEX('Data_Price '!AT$2:AT$1266,MATCH(Data!$DN1046,'Data_Price '!$BE$2:$BE$1266,0))</f>
        <v>Telemark Pyrenees</v>
      </c>
      <c r="CZ1046">
        <f>INDEX('Data_Price '!AU$2:AU$1266,MATCH(Data!$DN1046,'Data_Price '!$BE$2:$BE$1266,0))</f>
        <v>383.12</v>
      </c>
      <c r="DA1046" t="str">
        <f>INDEX('Data_Price '!AV$2:AV$1266,MATCH(Data!$DN1046,'Data_Price '!$BE$2:$BE$1266,0))</f>
        <v>https://www.google.com/url?url=https://www.telemark-pyrenees.com/ski/scott-superguide-88-ski-2022%3Fcurrency%3DUSD%26tax%3Dex_vat%26country%3DUS%26var%3D73646&amp;rct=j&amp;q=&amp;esrc=s&amp;sa=U&amp;ved=0ahUKEwiSotbl0KP2AhWBkmoFHfrYBV0QsDwITA&amp;usg=AOvVaw2uCbytGXemb1lnIenEYyqB</v>
      </c>
      <c r="DB1046" t="str">
        <f>INDEX('Data_Price '!AW$2:AW$1266,MATCH(Data!$DN1046,'Data_Price '!$BE$2:$BE$1266,0))</f>
        <v>Scott Superguide 88 Ski 2022</v>
      </c>
      <c r="DC1046" t="str">
        <f>INDEX('Data_Price '!AX$2:AX$1266,MATCH(Data!$DN1046,'Data_Price '!$BE$2:$BE$1266,0))</f>
        <v>Telemark Pyrenees</v>
      </c>
      <c r="DD1046">
        <f>INDEX('Data_Price '!AY$2:AY$1266,MATCH(Data!$DN1046,'Data_Price '!$BE$2:$BE$1266,0))</f>
        <v>383.12</v>
      </c>
      <c r="DE1046" t="str">
        <f>INDEX('Data_Price '!AZ$2:AZ$1266,MATCH(Data!$DN1046,'Data_Price '!$BE$2:$BE$1266,0))</f>
        <v>https://www.google.com/url?q=https://www.telemark-pyrenees.com/ski/scott-superguide-88-ski-2022%3Fcurrency%3DUSD%26tax%3Dex_vat%26country%3DUS%26var%3D73646&amp;sa=U&amp;ved=0ahUKEwiOxPbl0KP2AhUglGoFHWqTDRsQ2ykIGA&amp;usg=AOvVaw2pu7JxFEv_u66C2zT1hqlj</v>
      </c>
      <c r="DF1046" t="str">
        <f>INDEX('Data_Price '!BA$2:BA$1266,MATCH(Data!$DN1046,'Data_Price '!$BE$2:$BE$1266,0))</f>
        <v>Scott Superguide 88 Ski 2022</v>
      </c>
      <c r="DG1046" t="str">
        <f>INDEX('Data_Price '!BB$2:BB$1266,MATCH(Data!$DN1046,'Data_Price '!$BE$2:$BE$1266,0))</f>
        <v>Bobleisure</v>
      </c>
      <c r="DH1046">
        <f>INDEX('Data_Price '!BC$2:BC$1266,MATCH(Data!$DN1046,'Data_Price '!$BE$2:$BE$1266,0))</f>
        <v>402.3</v>
      </c>
      <c r="DI1046" t="str">
        <f>INDEX('Data_Price '!BD$2:BD$1266,MATCH(Data!$DN1046,'Data_Price '!$BE$2:$BE$1266,0))</f>
        <v>https://www.google.com/url?q=https://www.bobleisure.com/scott-ski-superguide-88---red%3Fnumber%3D45-7615523226498&amp;sa=U&amp;ved=0ahUKEwiOxPbl0KP2AhUglGoFHWqTDRsQ2ykIGg&amp;usg=AOvVaw0uZjf2nnxJlPfDB2Y9ftsA</v>
      </c>
      <c r="DJ1046" s="89" t="e">
        <f ca="1">_xll.Connector("TinyUrl.TinyUrl",DA1046,0)</f>
        <v>#NAME?</v>
      </c>
      <c r="DK1046" s="89" t="e">
        <f ca="1">_xll.Connector("TinyUrl.TinyUrl",DE1046,0)</f>
        <v>#NAME?</v>
      </c>
      <c r="DL1046" s="89" t="e">
        <f ca="1">_xll.Connector("TinyUrl.TinyUrl",DI1046,0)</f>
        <v>#NAME?</v>
      </c>
      <c r="DM1046" s="224" t="str">
        <f t="shared" si="576"/>
        <v>Superguide 88</v>
      </c>
      <c r="DN1046" s="89" t="str">
        <f t="shared" si="577"/>
        <v xml:space="preserve"> ScottSuperguide 88162 Unisex</v>
      </c>
      <c r="DO1046" s="227"/>
    </row>
    <row r="1047" spans="2:119" ht="15.45" customHeight="1">
      <c r="B1047" s="224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#VALUE!</v>
      </c>
      <c r="F1047" s="43" t="b">
        <f>CL1047&gt;Driver!$F$56</f>
        <v>0</v>
      </c>
      <c r="G1047" s="43" t="b">
        <f>AND(CB1047&gt;Driver!$F$55,CB1047&lt;Driver!$G$55)</f>
        <v>0</v>
      </c>
      <c r="H1047" s="43" t="e">
        <f t="shared" si="544"/>
        <v>#VALUE!</v>
      </c>
      <c r="I1047" s="43">
        <f t="shared" si="545"/>
        <v>0</v>
      </c>
      <c r="J1047" s="43" t="e">
        <f t="array" ref="J1047">NOT(OR(($H$9:$H$1273=TRUE)*($I$9:$I$1273&gt;0)*($BT$9:$BT$1273=BT1047)*($K$9:$K$1273&gt;K1047)))</f>
        <v>#VALUE!</v>
      </c>
      <c r="K1047" s="72">
        <f t="shared" si="546"/>
        <v>0.71137562279915734</v>
      </c>
      <c r="L1047" s="72">
        <f t="shared" si="547"/>
        <v>0.86877447425670773</v>
      </c>
      <c r="M1047" s="72">
        <f t="shared" si="548"/>
        <v>0.55397677134160683</v>
      </c>
      <c r="N1047" s="72">
        <f t="shared" si="549"/>
        <v>0.39870992221589829</v>
      </c>
      <c r="O1047" s="72">
        <f t="shared" si="550"/>
        <v>0.30831026108996806</v>
      </c>
      <c r="P1047" s="72">
        <f t="shared" si="551"/>
        <v>0.95491013071895425</v>
      </c>
      <c r="Q1047" s="72"/>
      <c r="R1047" s="72"/>
      <c r="S1047" s="72">
        <f t="shared" si="552"/>
        <v>0.66909885461470753</v>
      </c>
      <c r="T1047" s="72">
        <f t="shared" si="553"/>
        <v>0.91056145537107325</v>
      </c>
      <c r="U1047" s="72">
        <f t="shared" si="554"/>
        <v>0.90096801130228121</v>
      </c>
      <c r="V1047" s="72">
        <f t="shared" si="555"/>
        <v>0.68956748240801247</v>
      </c>
      <c r="W1047" s="72">
        <f t="shared" si="556"/>
        <v>0.92789473684210533</v>
      </c>
      <c r="X1047" s="72">
        <f t="shared" si="557"/>
        <v>0.13122552574329224</v>
      </c>
      <c r="Y1047" s="72">
        <f t="shared" si="558"/>
        <v>0.44602322865839311</v>
      </c>
      <c r="Z1047" s="72">
        <f t="shared" si="559"/>
        <v>0.60129007778410171</v>
      </c>
      <c r="AA1047" s="72">
        <f t="shared" si="560"/>
        <v>0.69168973891003194</v>
      </c>
      <c r="AB1047" s="72">
        <f t="shared" si="561"/>
        <v>4.5089869281045775E-2</v>
      </c>
      <c r="AC1047" s="72"/>
      <c r="AD1047" s="72"/>
      <c r="AE1047" s="72">
        <f t="shared" si="562"/>
        <v>0.33090114538529247</v>
      </c>
      <c r="AF1047" s="72">
        <f t="shared" si="563"/>
        <v>8.9438544628926697E-2</v>
      </c>
      <c r="AG1047" s="72">
        <f t="shared" si="564"/>
        <v>9.9031988697718759E-2</v>
      </c>
      <c r="AH1047" s="72">
        <f t="shared" si="565"/>
        <v>0.31043251759198748</v>
      </c>
      <c r="AI1047" s="72">
        <f t="shared" si="566"/>
        <v>7.2105263157894728E-2</v>
      </c>
      <c r="AJ1047" s="72">
        <f>(AV1047-Driver!$K$179)/(Driver!$L$179-Driver!$K$179)</f>
        <v>0.10877447425670775</v>
      </c>
      <c r="AK1047" s="72">
        <f>(AW1047-Driver!$K$180)/(Driver!$L$180-Driver!$K$180)</f>
        <v>0.12019393673282028</v>
      </c>
      <c r="AL1047" s="72">
        <f>(AX1047-Driver!$K$181)/(Driver!$L$181-Driver!$K$181)</f>
        <v>0.20129007778410168</v>
      </c>
      <c r="AM1047" s="72">
        <f>(AY1047-Driver!$K$182)/(Driver!$L$182-Driver!$K$182)</f>
        <v>0.90568973891003191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567"/>
        <v>2.2893772893772892</v>
      </c>
      <c r="AW1047" s="70">
        <f t="shared" si="568"/>
        <v>12.707113245064814</v>
      </c>
      <c r="AX1047" s="70">
        <f t="shared" si="569"/>
        <v>2.811610700056915</v>
      </c>
      <c r="AY1047" s="70">
        <f>IFERROR(Driver!$K$19/Data!BH1047/Data!BI1047*Data!BK1047*Data!BL1047,"")</f>
        <v>-0.57731949520058934</v>
      </c>
      <c r="AZ1047" s="70">
        <f t="shared" si="570"/>
        <v>10.47282204020849</v>
      </c>
      <c r="BA1047" s="70"/>
      <c r="BB1047" s="70"/>
      <c r="BC1047" s="70">
        <f t="shared" si="571"/>
        <v>9.9067086617320061</v>
      </c>
      <c r="BD1047" s="70">
        <f t="shared" si="572"/>
        <v>2.6554929706461508</v>
      </c>
      <c r="BE1047" s="70">
        <f t="shared" si="573"/>
        <v>0.19917487237565609</v>
      </c>
      <c r="BF1047" s="70">
        <f t="shared" si="574"/>
        <v>10.116017890808191</v>
      </c>
      <c r="BG1047" s="70">
        <f t="shared" si="575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219</v>
      </c>
      <c r="BS1047" s="8" t="s">
        <v>550</v>
      </c>
      <c r="BT1047" s="9" t="s">
        <v>566</v>
      </c>
      <c r="BU1047" s="10">
        <v>154</v>
      </c>
      <c r="BV1047" s="9" t="s">
        <v>390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305</v>
      </c>
      <c r="CU1047" s="9" t="s">
        <v>302</v>
      </c>
      <c r="CV1047" s="10"/>
      <c r="CW1047" s="10"/>
      <c r="CX1047" t="str">
        <f>INDEX('Data_Price '!AS$2:AS$1266,MATCH(Data!$DN1047,'Data_Price '!$BE$2:$BE$1266,0))</f>
        <v>Elan Ripstick 94 W Women's Skis</v>
      </c>
      <c r="CY1047" t="str">
        <f>INDEX('Data_Price '!AT$2:AT$1266,MATCH(Data!$DN1047,'Data_Price '!$BE$2:$BE$1266,0))</f>
        <v>eBay - david110549</v>
      </c>
      <c r="CZ1047">
        <f>INDEX('Data_Price '!AU$2:AU$1266,MATCH(Data!$DN1047,'Data_Price '!$BE$2:$BE$1266,0))</f>
        <v>449.99</v>
      </c>
      <c r="DA1047" t="str">
        <f>INDEX('Data_Price '!AV$2:AV$1266,MATCH(Data!$DN1047,'Data_Price '!$BE$2:$BE$1266,0))</f>
        <v>https://www.google.com/url?q=https://www.ebay.com/itm/203839566384%3Fchn%3Dps%26mkevt%3D1%26mkcid%3D28&amp;sa=U&amp;ved=0ahUKEwiUouPm0KP2AhUZnGoFHSm3BoMQ2ykIIA&amp;usg=AOvVaw0g7cpGQ-g_G_JFvcgT117J</v>
      </c>
      <c r="DB1047" t="str">
        <f>INDEX('Data_Price '!AW$2:AW$1266,MATCH(Data!$DN1047,'Data_Price '!$BE$2:$BE$1266,0))</f>
        <v>Elan Ripstick 94 W Women's Skis</v>
      </c>
      <c r="DC1047" t="str">
        <f>INDEX('Data_Price '!AX$2:AX$1266,MATCH(Data!$DN1047,'Data_Price '!$BE$2:$BE$1266,0))</f>
        <v>Aspen Ski and Board</v>
      </c>
      <c r="DD1047">
        <f>INDEX('Data_Price '!AY$2:AY$1266,MATCH(Data!$DN1047,'Data_Price '!$BE$2:$BE$1266,0))</f>
        <v>479.95</v>
      </c>
      <c r="DE1047" t="str">
        <f>INDEX('Data_Price '!AZ$2:AZ$1266,MATCH(Data!$DN1047,'Data_Price '!$BE$2:$BE$1266,0))</f>
        <v>https://www.google.com/url?q=https://www.aspenskiandboard.com/products/elanripstick94wskiswomens2022%3Fvariant%3D39506773377129%26currency%3DUSD%26utm_medium%3Dproduct_sync%26utm_source%3Dgoogle%26utm_content%3Dsag_organic%26utm_campaign%3Dsag_organic%26srsltid%3DAWLEVJyGj_wLxd7c5_nGLyxYXpBQbKuX393MJGb8Sr7CgqCJLqRIIXd2Kz0&amp;sa=U&amp;ved=0ahUKEwiUouPm0KP2AhUZnGoFHSm3BoMQ2ykIHA&amp;usg=AOvVaw0e-7WqUH7z8ldNYDNe3twy</v>
      </c>
      <c r="DF1047" t="str">
        <f>INDEX('Data_Price '!BA$2:BA$1266,MATCH(Data!$DN1047,'Data_Price '!$BE$2:$BE$1266,0))</f>
        <v>Elan Ripstick 94 W Women's Skis</v>
      </c>
      <c r="DG1047" t="str">
        <f>INDEX('Data_Price '!BB$2:BB$1266,MATCH(Data!$DN1047,'Data_Price '!$BE$2:$BE$1266,0))</f>
        <v>Ski Pro  - Snow Ski &amp; Snowboard</v>
      </c>
      <c r="DH1047">
        <f>INDEX('Data_Price '!BC$2:BC$1266,MATCH(Data!$DN1047,'Data_Price '!$BE$2:$BE$1266,0))</f>
        <v>549.95000000000005</v>
      </c>
      <c r="DI1047" t="str">
        <f>INDEX('Data_Price '!BD$2:BD$1266,MATCH(Data!$DN1047,'Data_Price '!$BE$2:$BE$1266,0))</f>
        <v>https://www.google.com/url?q=https://www.skipro.com/products/ripstick_94_flat_lds_01w%3Fvariant%3D40620868174001&amp;sa=U&amp;ved=0ahUKEwiUouPm0KP2AhUZnGoFHSm3BoMQ2ykIHg&amp;usg=AOvVaw2vEyPnxkCxVApyEbpCR4Hq</v>
      </c>
      <c r="DJ1047" s="89" t="e">
        <f ca="1">_xll.Connector("TinyUrl.TinyUrl",DA1047,0)</f>
        <v>#NAME?</v>
      </c>
      <c r="DK1047" s="89" t="e">
        <f ca="1">_xll.Connector("TinyUrl.TinyUrl",DE1047,0)</f>
        <v>#NAME?</v>
      </c>
      <c r="DL1047" s="89" t="e">
        <f ca="1">_xll.Connector("TinyUrl.TinyUrl",DI1047,0)</f>
        <v>#NAME?</v>
      </c>
      <c r="DM1047" s="224" t="str">
        <f t="shared" si="576"/>
        <v>Ripstick 94 W</v>
      </c>
      <c r="DN1047" s="89" t="str">
        <f t="shared" si="577"/>
        <v xml:space="preserve"> ElanRipstick 94 W154 Women's</v>
      </c>
      <c r="DO1047" s="227" t="s">
        <v>1047</v>
      </c>
    </row>
    <row r="1048" spans="2:119" ht="15.45" customHeight="1">
      <c r="B1048" s="224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#VALUE!</v>
      </c>
      <c r="F1048" s="43" t="b">
        <f>CL1048&gt;Driver!$F$56</f>
        <v>0</v>
      </c>
      <c r="G1048" s="43" t="b">
        <f>AND(CB1048&gt;Driver!$F$55,CB1048&lt;Driver!$G$55)</f>
        <v>0</v>
      </c>
      <c r="H1048" s="43" t="e">
        <f t="shared" si="544"/>
        <v>#VALUE!</v>
      </c>
      <c r="I1048" s="43">
        <f t="shared" si="545"/>
        <v>0</v>
      </c>
      <c r="J1048" s="43" t="e">
        <f t="array" ref="J1048">NOT(OR(($H$9:$H$1273=TRUE)*($I$9:$I$1273&gt;0)*($BT$9:$BT$1273=BT1048)*($K$9:$K$1273&gt;K1048)))</f>
        <v>#VALUE!</v>
      </c>
      <c r="K1048" s="72">
        <f t="shared" si="546"/>
        <v>0.56646115765013394</v>
      </c>
      <c r="L1048" s="72">
        <f t="shared" si="547"/>
        <v>0.7981919265167996</v>
      </c>
      <c r="M1048" s="72">
        <f t="shared" si="548"/>
        <v>0.33473038878346828</v>
      </c>
      <c r="N1048" s="72">
        <f t="shared" si="549"/>
        <v>5.9115917283247832E-2</v>
      </c>
      <c r="O1048" s="72">
        <f t="shared" si="550"/>
        <v>0.24161119677957532</v>
      </c>
      <c r="P1048" s="72">
        <f t="shared" si="551"/>
        <v>0.70346405228758169</v>
      </c>
      <c r="Q1048" s="72"/>
      <c r="R1048" s="72"/>
      <c r="S1048" s="72">
        <f t="shared" si="552"/>
        <v>0.72918004912148127</v>
      </c>
      <c r="T1048" s="72">
        <f t="shared" si="553"/>
        <v>9.9999999999999978E-2</v>
      </c>
      <c r="U1048" s="72">
        <f t="shared" si="554"/>
        <v>9.9999999999999978E-2</v>
      </c>
      <c r="V1048" s="72">
        <f t="shared" si="555"/>
        <v>0.60141820433087978</v>
      </c>
      <c r="W1048" s="72">
        <f t="shared" si="556"/>
        <v>0.96041449250451205</v>
      </c>
      <c r="X1048" s="72">
        <f t="shared" si="557"/>
        <v>0.20180807348320037</v>
      </c>
      <c r="Y1048" s="72">
        <f t="shared" si="558"/>
        <v>0.66526961121653172</v>
      </c>
      <c r="Z1048" s="72">
        <f t="shared" si="559"/>
        <v>0.94088408271675217</v>
      </c>
      <c r="AA1048" s="72">
        <f t="shared" si="560"/>
        <v>0.75838880322042468</v>
      </c>
      <c r="AB1048" s="72">
        <f t="shared" si="561"/>
        <v>0.29653594771241831</v>
      </c>
      <c r="AC1048" s="72"/>
      <c r="AD1048" s="72"/>
      <c r="AE1048" s="72">
        <f t="shared" si="562"/>
        <v>0.27081995087851879</v>
      </c>
      <c r="AF1048" s="72">
        <f t="shared" si="563"/>
        <v>0.9</v>
      </c>
      <c r="AG1048" s="72">
        <f t="shared" si="564"/>
        <v>0.9</v>
      </c>
      <c r="AH1048" s="72">
        <f t="shared" si="565"/>
        <v>0.39858179566912016</v>
      </c>
      <c r="AI1048" s="72">
        <f t="shared" si="566"/>
        <v>3.9585507495487976E-2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0.47402168734027211</v>
      </c>
      <c r="AL1048" s="72">
        <f>(AX1048-Driver!$K$181)/(Driver!$L$181-Driver!$K$181)</f>
        <v>0.54088408271675215</v>
      </c>
      <c r="AM1048" s="72">
        <f>(AY1048-Driver!$K$182)/(Driver!$L$182-Driver!$K$182)</f>
        <v>0.97238880322042465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567"/>
        <v>0.80382580382580393</v>
      </c>
      <c r="AW1048" s="70">
        <f t="shared" si="568"/>
        <v>47.307274566576851</v>
      </c>
      <c r="AX1048" s="70">
        <f t="shared" si="569"/>
        <v>5.867956744450769</v>
      </c>
      <c r="AY1048" s="70">
        <f>IFERROR(Driver!$K$19/Data!BH1048/Data!BI1048*Data!BK1048*Data!BL1048,"")</f>
        <v>-0.16902171622091125</v>
      </c>
      <c r="AZ1048" s="70">
        <f t="shared" si="570"/>
        <v>41.608339538346989</v>
      </c>
      <c r="BA1048" s="70"/>
      <c r="BB1048" s="70"/>
      <c r="BC1048" s="70">
        <f t="shared" si="571"/>
        <v>41.071241930083509</v>
      </c>
      <c r="BD1048" s="70">
        <f t="shared" si="572"/>
        <v>178.70548373639465</v>
      </c>
      <c r="BE1048" s="70">
        <f t="shared" si="573"/>
        <v>1</v>
      </c>
      <c r="BF1048" s="70">
        <f t="shared" si="574"/>
        <v>0.16017621572356394</v>
      </c>
      <c r="BG1048" s="70">
        <f t="shared" si="575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219</v>
      </c>
      <c r="BS1048" s="8" t="s">
        <v>493</v>
      </c>
      <c r="BT1048" s="9" t="s">
        <v>511</v>
      </c>
      <c r="BU1048" s="10">
        <v>155</v>
      </c>
      <c r="BV1048" s="9" t="s">
        <v>222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307</v>
      </c>
      <c r="CU1048" s="10"/>
      <c r="CV1048" s="10"/>
      <c r="CW1048" s="10"/>
      <c r="CX1048">
        <f>INDEX('Data_Price '!AS$2:AS$1266,MATCH(Data!$DN1048,'Data_Price '!$BE$2:$BE$1266,0))</f>
        <v>0</v>
      </c>
      <c r="CY1048">
        <f>INDEX('Data_Price '!AT$2:AT$1266,MATCH(Data!$DN1048,'Data_Price '!$BE$2:$BE$1266,0))</f>
        <v>0</v>
      </c>
      <c r="CZ1048">
        <f>INDEX('Data_Price '!AU$2:AU$1266,MATCH(Data!$DN1048,'Data_Price '!$BE$2:$BE$1266,0))</f>
        <v>0</v>
      </c>
      <c r="DA1048">
        <f>INDEX('Data_Price '!AV$2:AV$1266,MATCH(Data!$DN1048,'Data_Price '!$BE$2:$BE$1266,0))</f>
        <v>0</v>
      </c>
      <c r="DB1048">
        <f>INDEX('Data_Price '!AW$2:AW$1266,MATCH(Data!$DN1048,'Data_Price '!$BE$2:$BE$1266,0))</f>
        <v>0</v>
      </c>
      <c r="DC1048">
        <f>INDEX('Data_Price '!AX$2:AX$1266,MATCH(Data!$DN1048,'Data_Price '!$BE$2:$BE$1266,0))</f>
        <v>0</v>
      </c>
      <c r="DD1048">
        <f>INDEX('Data_Price '!AY$2:AY$1266,MATCH(Data!$DN1048,'Data_Price '!$BE$2:$BE$1266,0))</f>
        <v>0</v>
      </c>
      <c r="DE1048">
        <f>INDEX('Data_Price '!AZ$2:AZ$1266,MATCH(Data!$DN1048,'Data_Price '!$BE$2:$BE$1266,0))</f>
        <v>0</v>
      </c>
      <c r="DF1048">
        <f>INDEX('Data_Price '!BA$2:BA$1266,MATCH(Data!$DN1048,'Data_Price '!$BE$2:$BE$1266,0))</f>
        <v>0</v>
      </c>
      <c r="DG1048">
        <f>INDEX('Data_Price '!BB$2:BB$1266,MATCH(Data!$DN1048,'Data_Price '!$BE$2:$BE$1266,0))</f>
        <v>0</v>
      </c>
      <c r="DH1048">
        <f>INDEX('Data_Price '!BC$2:BC$1266,MATCH(Data!$DN1048,'Data_Price '!$BE$2:$BE$1266,0))</f>
        <v>0</v>
      </c>
      <c r="DI1048">
        <f>INDEX('Data_Price '!BD$2:BD$1266,MATCH(Data!$DN1048,'Data_Price '!$BE$2:$BE$1266,0))</f>
        <v>0</v>
      </c>
      <c r="DJ1048" s="89" t="e">
        <f ca="1">_xll.Connector("TinyUrl.TinyUrl",DA1048,0)</f>
        <v>#NAME?</v>
      </c>
      <c r="DK1048" s="89" t="e">
        <f ca="1">_xll.Connector("TinyUrl.TinyUrl",DE1048,0)</f>
        <v>#NAME?</v>
      </c>
      <c r="DL1048" s="89" t="e">
        <f ca="1">_xll.Connector("TinyUrl.TinyUrl",DI1048,0)</f>
        <v>#NAME?</v>
      </c>
      <c r="DM1048" s="224" t="str">
        <f t="shared" si="576"/>
        <v>SRC</v>
      </c>
      <c r="DN1048" s="89" t="str">
        <f t="shared" si="577"/>
        <v xml:space="preserve"> BlizzardSRC155 Unisex</v>
      </c>
      <c r="DO1048" s="227"/>
    </row>
    <row r="1049" spans="2:119" ht="15.45" customHeight="1">
      <c r="B1049" s="224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#VALUE!</v>
      </c>
      <c r="F1049" s="43" t="b">
        <f>CL1049&gt;Driver!$F$56</f>
        <v>0</v>
      </c>
      <c r="G1049" s="43" t="b">
        <f>AND(CB1049&gt;Driver!$F$55,CB1049&lt;Driver!$G$55)</f>
        <v>0</v>
      </c>
      <c r="H1049" s="43" t="e">
        <f t="shared" si="544"/>
        <v>#VALUE!</v>
      </c>
      <c r="I1049" s="43">
        <f t="shared" si="545"/>
        <v>0</v>
      </c>
      <c r="J1049" s="43" t="e">
        <f t="array" ref="J1049">NOT(OR(($H$9:$H$1273=TRUE)*($I$9:$I$1273&gt;0)*($BT$9:$BT$1273=BT1049)*($K$9:$K$1273&gt;K1049)))</f>
        <v>#VALUE!</v>
      </c>
      <c r="K1049" s="72">
        <f t="shared" si="546"/>
        <v>0.84634248495330766</v>
      </c>
      <c r="L1049" s="72">
        <f t="shared" si="547"/>
        <v>0.95861413262428485</v>
      </c>
      <c r="M1049" s="72">
        <f t="shared" si="548"/>
        <v>0.73407083728233058</v>
      </c>
      <c r="N1049" s="72">
        <f t="shared" si="549"/>
        <v>0.57641181306519951</v>
      </c>
      <c r="O1049" s="72">
        <f t="shared" si="550"/>
        <v>0.65904416283407985</v>
      </c>
      <c r="P1049" s="72">
        <f t="shared" si="551"/>
        <v>0.96675653594771238</v>
      </c>
      <c r="Q1049" s="72"/>
      <c r="R1049" s="72"/>
      <c r="S1049" s="72">
        <f t="shared" si="552"/>
        <v>0.69809388433883557</v>
      </c>
      <c r="T1049" s="72">
        <f t="shared" si="553"/>
        <v>0.89181906132183053</v>
      </c>
      <c r="U1049" s="72">
        <f t="shared" si="554"/>
        <v>0.20366480132842435</v>
      </c>
      <c r="V1049" s="72">
        <f t="shared" si="555"/>
        <v>0.6318977516892208</v>
      </c>
      <c r="W1049" s="72">
        <f t="shared" si="556"/>
        <v>0.94692626346313169</v>
      </c>
      <c r="X1049" s="72">
        <f t="shared" si="557"/>
        <v>4.1385867375715119E-2</v>
      </c>
      <c r="Y1049" s="72">
        <f t="shared" si="558"/>
        <v>0.26592916271766942</v>
      </c>
      <c r="Z1049" s="72">
        <f t="shared" si="559"/>
        <v>0.42358818693480049</v>
      </c>
      <c r="AA1049" s="72">
        <f t="shared" si="560"/>
        <v>0.34095583716592015</v>
      </c>
      <c r="AB1049" s="72">
        <f t="shared" si="561"/>
        <v>3.3243464052287619E-2</v>
      </c>
      <c r="AC1049" s="72"/>
      <c r="AD1049" s="72"/>
      <c r="AE1049" s="72">
        <f t="shared" si="562"/>
        <v>0.30190611566116449</v>
      </c>
      <c r="AF1049" s="72">
        <f t="shared" si="563"/>
        <v>0.10818093867816944</v>
      </c>
      <c r="AG1049" s="72">
        <f t="shared" si="564"/>
        <v>0.79633519867157565</v>
      </c>
      <c r="AH1049" s="72">
        <f t="shared" si="565"/>
        <v>0.3681022483107792</v>
      </c>
      <c r="AI1049" s="72">
        <f t="shared" si="566"/>
        <v>5.3073736536868268E-2</v>
      </c>
      <c r="AJ1049" s="72">
        <f>(AV1049-Driver!$K$179)/(Driver!$L$179-Driver!$K$179)</f>
        <v>0.19861413262428487</v>
      </c>
      <c r="AK1049" s="72">
        <f>(AW1049-Driver!$K$180)/(Driver!$L$180-Driver!$K$180)</f>
        <v>9.2924177029387517E-2</v>
      </c>
      <c r="AL1049" s="72">
        <f>(AX1049-Driver!$K$181)/(Driver!$L$181-Driver!$K$181)</f>
        <v>2.358818693480047E-2</v>
      </c>
      <c r="AM1049" s="72">
        <f>(AY1049-Driver!$K$182)/(Driver!$L$182-Driver!$K$182)</f>
        <v>0.55495583716592012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567"/>
        <v>4.180233346900013</v>
      </c>
      <c r="AW1049" s="70">
        <f t="shared" si="568"/>
        <v>10.040453879546495</v>
      </c>
      <c r="AX1049" s="70">
        <f t="shared" si="569"/>
        <v>1.2122936824132042</v>
      </c>
      <c r="AY1049" s="70">
        <f>IFERROR(Driver!$K$19/Data!BH1049/Data!BI1049*Data!BK1049*Data!BL1049,"")</f>
        <v>-2.7243342183544237</v>
      </c>
      <c r="AZ1049" s="70">
        <f t="shared" si="570"/>
        <v>11.552494415487715</v>
      </c>
      <c r="BA1049" s="70"/>
      <c r="BB1049" s="70"/>
      <c r="BC1049" s="70">
        <f t="shared" si="571"/>
        <v>24.946632149813638</v>
      </c>
      <c r="BD1049" s="70">
        <f t="shared" si="572"/>
        <v>0.99682430684530976</v>
      </c>
      <c r="BE1049" s="70">
        <f t="shared" si="573"/>
        <v>0.8963536913053356</v>
      </c>
      <c r="BF1049" s="70">
        <f t="shared" si="574"/>
        <v>3.6026269589090187</v>
      </c>
      <c r="BG1049" s="70">
        <f t="shared" si="575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219</v>
      </c>
      <c r="BS1049" s="8" t="s">
        <v>493</v>
      </c>
      <c r="BT1049" s="9" t="s">
        <v>517</v>
      </c>
      <c r="BU1049" s="10">
        <v>164</v>
      </c>
      <c r="BV1049" s="9" t="s">
        <v>222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302</v>
      </c>
      <c r="CU1049" s="9" t="s">
        <v>388</v>
      </c>
      <c r="CV1049" s="10"/>
      <c r="CW1049" s="10"/>
      <c r="CX1049" t="str">
        <f>INDEX('Data_Price '!AS$2:AS$1266,MATCH(Data!$DN1049,'Data_Price '!$BE$2:$BE$1266,0))</f>
        <v>Blizzard Zero G 95 Ski - 2022 Light Blue, 164cm</v>
      </c>
      <c r="CY1049" t="str">
        <f>INDEX('Data_Price '!AT$2:AT$1266,MATCH(Data!$DN1049,'Data_Price '!$BE$2:$BE$1266,0))</f>
        <v>Curated</v>
      </c>
      <c r="CZ1049">
        <f>INDEX('Data_Price '!AU$2:AU$1266,MATCH(Data!$DN1049,'Data_Price '!$BE$2:$BE$1266,0))</f>
        <v>559.95000000000005</v>
      </c>
      <c r="DA1049" t="str">
        <f>INDEX('Data_Price '!AV$2:AV$1266,MATCH(Data!$DN1049,'Data_Price '!$BE$2:$BE$1266,0))</f>
        <v>https://www.google.com/url?q=https://www.curated.com/products/4220004/blizzard-zero-g-95-light-blue-skis-164-cm%3Fc_source%3Dgoogle-shopping&amp;sa=U&amp;ved=0ahUKEwiix-ro0KP2AhVMl2oFHeJGCsAQ2ykIHA&amp;usg=AOvVaw1vP-Z9rn1y5S-wMH9CSpgR</v>
      </c>
      <c r="DB1049" t="str">
        <f>INDEX('Data_Price '!AW$2:AW$1266,MATCH(Data!$DN1049,'Data_Price '!$BE$2:$BE$1266,0))</f>
        <v>Blizzard Zero G 95 Green Skis Â· 164 cm</v>
      </c>
      <c r="DC1049" t="str">
        <f>INDEX('Data_Price '!AX$2:AX$1266,MATCH(Data!$DN1049,'Data_Price '!$BE$2:$BE$1266,0))</f>
        <v>Ascent Outdoors</v>
      </c>
      <c r="DD1049">
        <f>INDEX('Data_Price '!AY$2:AY$1266,MATCH(Data!$DN1049,'Data_Price '!$BE$2:$BE$1266,0))</f>
        <v>559.96</v>
      </c>
      <c r="DE1049" t="str">
        <f>INDEX('Data_Price '!AZ$2:AZ$1266,MATCH(Data!$DN1049,'Data_Price '!$BE$2:$BE$1266,0))</f>
        <v>https://www.google.com/url?q=https://ascentoutdoors.com/products/blizzard-zero-g-95-ski%3Fcurrency%3DUSD%26variant%3D39463716978731%26utm_medium%3Dcpc%26utm_source%3Dgoogle%26utm_campaign%3DGoogle%2520Shopping&amp;sa=U&amp;ved=0ahUKEwj-zcfo0KP2AhUnlmoFHanwBdkQ2ykIHg&amp;usg=AOvVaw14PCSORtAhhKnY2Y3YYVAG</v>
      </c>
      <c r="DF1049" t="str">
        <f>INDEX('Data_Price '!BA$2:BA$1266,MATCH(Data!$DN1049,'Data_Price '!$BE$2:$BE$1266,0))</f>
        <v>Blizzard Zero G 95 Green Skis Â· 164 cm</v>
      </c>
      <c r="DG1049" t="str">
        <f>INDEX('Data_Price '!BB$2:BB$1266,MATCH(Data!$DN1049,'Data_Price '!$BE$2:$BE$1266,0))</f>
        <v>Ascent Outdoors</v>
      </c>
      <c r="DH1049">
        <f>INDEX('Data_Price '!BC$2:BC$1266,MATCH(Data!$DN1049,'Data_Price '!$BE$2:$BE$1266,0))</f>
        <v>559.96</v>
      </c>
      <c r="DI1049" t="str">
        <f>INDEX('Data_Price '!BD$2:BD$1266,MATCH(Data!$DN1049,'Data_Price '!$BE$2:$BE$1266,0))</f>
        <v>https://www.google.com/url?q=https://ascentoutdoors.com/products/blizzard-zero-g-95-ski%3Fcurrency%3DUSD%26variant%3D39463716978731%26utm_medium%3Dcpc%26utm_source%3Dgoogle%26utm_campaign%3DGoogle%2520Shopping&amp;sa=U&amp;ved=0ahUKEwj-zcfo0KP2AhUnlmoFHanwBdkQ2ykIIA&amp;usg=AOvVaw11tQfocaqoSEI5o_kvQR1F</v>
      </c>
      <c r="DJ1049" s="89" t="e">
        <f ca="1">_xll.Connector("TinyUrl.TinyUrl",DA1049,0)</f>
        <v>#NAME?</v>
      </c>
      <c r="DK1049" s="89" t="e">
        <f ca="1">_xll.Connector("TinyUrl.TinyUrl",DE1049,0)</f>
        <v>#NAME?</v>
      </c>
      <c r="DL1049" s="89" t="e">
        <f ca="1">_xll.Connector("TinyUrl.TinyUrl",DI1049,0)</f>
        <v>#NAME?</v>
      </c>
      <c r="DM1049" s="224" t="str">
        <f t="shared" si="576"/>
        <v>Zero G 95</v>
      </c>
      <c r="DN1049" s="89" t="str">
        <f t="shared" si="577"/>
        <v xml:space="preserve"> BlizzardZero G 95164 Unisex</v>
      </c>
      <c r="DO1049" s="227" t="s">
        <v>1022</v>
      </c>
    </row>
    <row r="1050" spans="2:119" ht="15.45" customHeight="1">
      <c r="B1050" s="224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#VALUE!</v>
      </c>
      <c r="F1050" s="43" t="b">
        <f>CL1050&gt;Driver!$F$56</f>
        <v>0</v>
      </c>
      <c r="G1050" s="43" t="b">
        <f>AND(CB1050&gt;Driver!$F$55,CB1050&lt;Driver!$G$55)</f>
        <v>0</v>
      </c>
      <c r="H1050" s="43" t="e">
        <f t="shared" si="544"/>
        <v>#VALUE!</v>
      </c>
      <c r="I1050" s="43">
        <f t="shared" si="545"/>
        <v>0</v>
      </c>
      <c r="J1050" s="43" t="e">
        <f t="array" ref="J1050">NOT(OR(($H$9:$H$1273=TRUE)*($I$9:$I$1273&gt;0)*($BT$9:$BT$1273=BT1050)*($K$9:$K$1273&gt;K1050)))</f>
        <v>#VALUE!</v>
      </c>
      <c r="K1050" s="72">
        <f t="shared" si="546"/>
        <v>0.56026801376777891</v>
      </c>
      <c r="L1050" s="72">
        <f t="shared" si="547"/>
        <v>0.804902102973169</v>
      </c>
      <c r="M1050" s="72">
        <f t="shared" si="548"/>
        <v>0.31563392456238892</v>
      </c>
      <c r="N1050" s="72">
        <f t="shared" si="549"/>
        <v>3.1290710175172265E-2</v>
      </c>
      <c r="O1050" s="72">
        <f t="shared" si="550"/>
        <v>0.31280060599565473</v>
      </c>
      <c r="P1050" s="72">
        <f t="shared" si="551"/>
        <v>0.60281045751633988</v>
      </c>
      <c r="Q1050" s="72"/>
      <c r="R1050" s="72"/>
      <c r="S1050" s="72">
        <f t="shared" si="552"/>
        <v>0.8416236004279789</v>
      </c>
      <c r="T1050" s="72">
        <f t="shared" si="553"/>
        <v>0.98343894459883774</v>
      </c>
      <c r="U1050" s="72">
        <f t="shared" si="554"/>
        <v>0.96709358429869496</v>
      </c>
      <c r="V1050" s="72">
        <f t="shared" si="555"/>
        <v>0.63706323483492155</v>
      </c>
      <c r="W1050" s="72">
        <f t="shared" si="556"/>
        <v>0.96893767441860468</v>
      </c>
      <c r="X1050" s="72">
        <f t="shared" si="557"/>
        <v>0.195097897026831</v>
      </c>
      <c r="Y1050" s="72">
        <f t="shared" si="558"/>
        <v>0.68436607543761108</v>
      </c>
      <c r="Z1050" s="72">
        <f t="shared" si="559"/>
        <v>0.96870928982482774</v>
      </c>
      <c r="AA1050" s="72">
        <f t="shared" si="560"/>
        <v>0.68719939400434527</v>
      </c>
      <c r="AB1050" s="72">
        <f t="shared" si="561"/>
        <v>0.39718954248366012</v>
      </c>
      <c r="AC1050" s="72"/>
      <c r="AD1050" s="72"/>
      <c r="AE1050" s="72">
        <f t="shared" si="562"/>
        <v>0.1583763995720211</v>
      </c>
      <c r="AF1050" s="72">
        <f t="shared" si="563"/>
        <v>1.6561055401162261E-2</v>
      </c>
      <c r="AG1050" s="72">
        <f t="shared" si="564"/>
        <v>3.2906415701305036E-2</v>
      </c>
      <c r="AH1050" s="72">
        <f t="shared" si="565"/>
        <v>0.36293676516507845</v>
      </c>
      <c r="AI1050" s="72">
        <f t="shared" si="566"/>
        <v>3.1062325581395354E-2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0.56593603087266897</v>
      </c>
      <c r="AL1050" s="72">
        <f>(AX1050-Driver!$K$181)/(Driver!$L$181-Driver!$K$181)</f>
        <v>0.56870928982482771</v>
      </c>
      <c r="AM1050" s="72">
        <f>(AY1050-Driver!$K$182)/(Driver!$L$182-Driver!$K$182)</f>
        <v>0.90119939400434523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567"/>
        <v>9.1575091575091569</v>
      </c>
      <c r="AW1050" s="70">
        <f t="shared" si="568"/>
        <v>56.2954082234818</v>
      </c>
      <c r="AX1050" s="70">
        <f t="shared" si="569"/>
        <v>6.1183836084234491</v>
      </c>
      <c r="AY1050" s="70">
        <f>IFERROR(Driver!$K$19/Data!BH1050/Data!BI1050*Data!BK1050*Data!BL1050,"")</f>
        <v>-0.60480710497143442</v>
      </c>
      <c r="AZ1050" s="70">
        <f t="shared" si="570"/>
        <v>50.781831720029786</v>
      </c>
      <c r="BA1050" s="70"/>
      <c r="BB1050" s="70"/>
      <c r="BC1050" s="70">
        <f t="shared" si="571"/>
        <v>99.396493687650647</v>
      </c>
      <c r="BD1050" s="70">
        <f t="shared" si="572"/>
        <v>9.1050216360334897</v>
      </c>
      <c r="BE1050" s="70">
        <f t="shared" si="573"/>
        <v>0.13306109543718991</v>
      </c>
      <c r="BF1050" s="70">
        <f t="shared" si="574"/>
        <v>4.1860319906429746</v>
      </c>
      <c r="BG1050" s="70">
        <f t="shared" si="575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219</v>
      </c>
      <c r="BS1050" s="8" t="s">
        <v>386</v>
      </c>
      <c r="BT1050" s="9" t="s">
        <v>522</v>
      </c>
      <c r="BU1050" s="10">
        <v>179</v>
      </c>
      <c r="BV1050" s="9" t="s">
        <v>222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305</v>
      </c>
      <c r="CU1050" s="10"/>
      <c r="CV1050" s="10"/>
      <c r="CW1050" s="10"/>
      <c r="CX1050" t="str">
        <f>INDEX('Data_Price '!AS$2:AS$1266,MATCH(Data!$DN1050,'Data_Price '!$BE$2:$BE$1266,0))</f>
        <v>DPS Pagoda Piste 100 C2 Red Skis Â· 2022 Â· 179 cm</v>
      </c>
      <c r="CY1050" t="str">
        <f>INDEX('Data_Price '!AT$2:AT$1266,MATCH(Data!$DN1050,'Data_Price '!$BE$2:$BE$1266,0))</f>
        <v>Powder7 Ski Shop</v>
      </c>
      <c r="CZ1050">
        <f>INDEX('Data_Price '!AU$2:AU$1266,MATCH(Data!$DN1050,'Data_Price '!$BE$2:$BE$1266,0))</f>
        <v>1299</v>
      </c>
      <c r="DA1050" t="str">
        <f>INDEX('Data_Price '!AV$2:AV$1266,MATCH(Data!$DN1050,'Data_Price '!$BE$2:$BE$1266,0))</f>
        <v>https://www.google.com/url?url=https://www.powder7.com/DPS-Pagoda-Piste-100-C2-Red-Skis-179cm-New-Flat-2022/for-sale%3Futm_source%3Dfeed%26utm_medium%3Dfree&amp;rct=j&amp;q=&amp;esrc=s&amp;sa=U&amp;ved=0ahUKEwib1K_p0KP2AhXrnGoFHTaGBGYQsDwIWg&amp;usg=AOvVaw1DtD0fw4vSFZ2_lpGBvXeJ</v>
      </c>
      <c r="DB1050" t="str">
        <f>INDEX('Data_Price '!AW$2:AW$1266,MATCH(Data!$DN1050,'Data_Price '!$BE$2:$BE$1266,0))</f>
        <v>DPS Pagoda Piste 100 C2 Ski 179 / Red</v>
      </c>
      <c r="DC1050" t="str">
        <f>INDEX('Data_Price '!AX$2:AX$1266,MATCH(Data!$DN1050,'Data_Price '!$BE$2:$BE$1266,0))</f>
        <v>Cripple Creek Backcountry</v>
      </c>
      <c r="DD1050">
        <f>INDEX('Data_Price '!AY$2:AY$1266,MATCH(Data!$DN1050,'Data_Price '!$BE$2:$BE$1266,0))</f>
        <v>1299</v>
      </c>
      <c r="DE1050" t="str">
        <f>INDEX('Data_Price '!AZ$2:AZ$1266,MATCH(Data!$DN1050,'Data_Price '!$BE$2:$BE$1266,0))</f>
        <v>https://www.google.com/url?url=https://cripplecreekbc.com/products/dps-pagoda-piste-100-c2-ski%3Fvariant%3D33411311992965%26currency%3DUSD%26utm_medium%3Dproduct_sync%26utm_source%3Dgoogle%26utm_content%3Dsag_organic%26utm_campaign%3Dsag_organic&amp;rct=j&amp;q=&amp;esrc=s&amp;sa=U&amp;ved=0ahUKEwib1K_p0KP2AhXrnGoFHTaGBGYQ2SkIYg&amp;usg=AOvVaw3XHWJyOfoS-YtHPHL3CpzK</v>
      </c>
      <c r="DF1050" t="str">
        <f>INDEX('Data_Price '!BA$2:BA$1266,MATCH(Data!$DN1050,'Data_Price '!$BE$2:$BE$1266,0))</f>
        <v>2021 DPS Pagoda Piste 100 C2 Skis w/Tyrolia Attack2 13 GW Bindings</v>
      </c>
      <c r="DG1050" t="str">
        <f>INDEX('Data_Price '!BB$2:BB$1266,MATCH(Data!$DN1050,'Data_Price '!$BE$2:$BE$1266,0))</f>
        <v>SkiEssentials.com</v>
      </c>
      <c r="DH1050">
        <f>INDEX('Data_Price '!BC$2:BC$1266,MATCH(Data!$DN1050,'Data_Price '!$BE$2:$BE$1266,0))</f>
        <v>1469.95</v>
      </c>
      <c r="DI1050" t="str">
        <f>INDEX('Data_Price '!BD$2:BD$1266,MATCH(Data!$DN1050,'Data_Price '!$BE$2:$BE$1266,0))</f>
        <v>https://www.google.com/url?url=https://www.skiessentials.com/2022-dps-pagoda-piste-100-c2-skis-w-tyrolia-attack2-13-gw-bindings.html%23color%3D19613&amp;rct=j&amp;q=&amp;esrc=s&amp;sa=U&amp;ved=0ahUKEwib1K_p0KP2AhXrnGoFHTaGBGYQsDwIXg&amp;usg=AOvVaw2xZlYXZyhfs2wE7w8J8ruN</v>
      </c>
      <c r="DJ1050" s="89" t="e">
        <f ca="1">_xll.Connector("TinyUrl.TinyUrl",DA1050,0)</f>
        <v>#NAME?</v>
      </c>
      <c r="DK1050" s="89" t="e">
        <f ca="1">_xll.Connector("TinyUrl.TinyUrl",DE1050,0)</f>
        <v>#NAME?</v>
      </c>
      <c r="DL1050" s="89" t="e">
        <f ca="1">_xll.Connector("TinyUrl.TinyUrl",DI1050,0)</f>
        <v>#NAME?</v>
      </c>
      <c r="DM1050" s="224" t="str">
        <f t="shared" si="576"/>
        <v>Pagoda Piste 100 C2</v>
      </c>
      <c r="DN1050" s="89" t="str">
        <f t="shared" si="577"/>
        <v xml:space="preserve"> DPSPagoda Piste 100 C2179 Unisex</v>
      </c>
      <c r="DO1050" s="227"/>
    </row>
    <row r="1051" spans="2:119" ht="15.45" customHeight="1">
      <c r="B1051" s="224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#VALUE!</v>
      </c>
      <c r="F1051" s="43" t="b">
        <f>CL1051&gt;Driver!$F$56</f>
        <v>0</v>
      </c>
      <c r="G1051" s="43" t="b">
        <f>AND(CB1051&gt;Driver!$F$55,CB1051&lt;Driver!$G$55)</f>
        <v>0</v>
      </c>
      <c r="H1051" s="43" t="e">
        <f t="shared" si="544"/>
        <v>#VALUE!</v>
      </c>
      <c r="I1051" s="43">
        <f t="shared" si="545"/>
        <v>0</v>
      </c>
      <c r="J1051" s="43" t="e">
        <f t="array" ref="J1051">NOT(OR(($H$9:$H$1273=TRUE)*($I$9:$I$1273&gt;0)*($BT$9:$BT$1273=BT1051)*($K$9:$K$1273&gt;K1051)))</f>
        <v>#VALUE!</v>
      </c>
      <c r="K1051" s="72">
        <f t="shared" si="546"/>
        <v>0.67983482224642833</v>
      </c>
      <c r="L1051" s="72">
        <f t="shared" si="547"/>
        <v>0.80713560551123997</v>
      </c>
      <c r="M1051" s="72">
        <f t="shared" si="548"/>
        <v>0.55253403898161668</v>
      </c>
      <c r="N1051" s="72">
        <f t="shared" si="549"/>
        <v>0.38922405615632716</v>
      </c>
      <c r="O1051" s="72">
        <f t="shared" si="550"/>
        <v>0.30484864902381725</v>
      </c>
      <c r="P1051" s="72">
        <f t="shared" si="551"/>
        <v>0.96352941176470586</v>
      </c>
      <c r="Q1051" s="72"/>
      <c r="R1051" s="72"/>
      <c r="S1051" s="72">
        <f t="shared" si="552"/>
        <v>0.66899245400412277</v>
      </c>
      <c r="T1051" s="72">
        <f t="shared" si="553"/>
        <v>0.91156090903856979</v>
      </c>
      <c r="U1051" s="72">
        <f t="shared" si="554"/>
        <v>0.49102337472138124</v>
      </c>
      <c r="V1051" s="72">
        <f t="shared" si="555"/>
        <v>0.6370194209997867</v>
      </c>
      <c r="W1051" s="72">
        <f t="shared" si="556"/>
        <v>0.85058939096267183</v>
      </c>
      <c r="X1051" s="72">
        <f t="shared" si="557"/>
        <v>0.19286439448875997</v>
      </c>
      <c r="Y1051" s="72">
        <f t="shared" si="558"/>
        <v>0.44746596101838332</v>
      </c>
      <c r="Z1051" s="72">
        <f t="shared" si="559"/>
        <v>0.61077594384367284</v>
      </c>
      <c r="AA1051" s="72">
        <f t="shared" si="560"/>
        <v>0.69515135097618275</v>
      </c>
      <c r="AB1051" s="72">
        <f t="shared" si="561"/>
        <v>3.6470588235294171E-2</v>
      </c>
      <c r="AC1051" s="72"/>
      <c r="AD1051" s="72"/>
      <c r="AE1051" s="72">
        <f t="shared" si="562"/>
        <v>0.33100754599587723</v>
      </c>
      <c r="AF1051" s="72">
        <f t="shared" si="563"/>
        <v>8.843909096143017E-2</v>
      </c>
      <c r="AG1051" s="72">
        <f t="shared" si="564"/>
        <v>0.50897662527861876</v>
      </c>
      <c r="AH1051" s="72">
        <f t="shared" si="565"/>
        <v>0.3629805790002133</v>
      </c>
      <c r="AI1051" s="72">
        <f t="shared" si="566"/>
        <v>0.14941060903732811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0.12931690049090852</v>
      </c>
      <c r="AL1051" s="72">
        <f>(AX1051-Driver!$K$181)/(Driver!$L$181-Driver!$K$181)</f>
        <v>0.21077594384367287</v>
      </c>
      <c r="AM1051" s="72">
        <f>(AY1051-Driver!$K$182)/(Driver!$L$182-Driver!$K$182)</f>
        <v>0.90915135097618271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567"/>
        <v>0.99206349206349198</v>
      </c>
      <c r="AW1051" s="70">
        <f t="shared" si="568"/>
        <v>13.599230997892969</v>
      </c>
      <c r="AX1051" s="70">
        <f t="shared" si="569"/>
        <v>2.8969834945930559</v>
      </c>
      <c r="AY1051" s="70">
        <f>IFERROR(Driver!$K$19/Data!BH1051/Data!BI1051*Data!BK1051*Data!BL1051,"")</f>
        <v>-0.55612926512897543</v>
      </c>
      <c r="AZ1051" s="70">
        <f t="shared" si="570"/>
        <v>11.258376768428889</v>
      </c>
      <c r="BA1051" s="70"/>
      <c r="BB1051" s="70"/>
      <c r="BC1051" s="70">
        <f t="shared" si="571"/>
        <v>9.8515179253366405</v>
      </c>
      <c r="BD1051" s="70">
        <f t="shared" si="572"/>
        <v>2.7439428492924853</v>
      </c>
      <c r="BE1051" s="70">
        <f t="shared" si="573"/>
        <v>0.6090463794475135</v>
      </c>
      <c r="BF1051" s="70">
        <f t="shared" si="574"/>
        <v>4.1810835257741052</v>
      </c>
      <c r="BG1051" s="70">
        <f t="shared" si="575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219</v>
      </c>
      <c r="BS1051" s="8" t="s">
        <v>950</v>
      </c>
      <c r="BT1051" s="9" t="s">
        <v>691</v>
      </c>
      <c r="BU1051" s="10">
        <v>156</v>
      </c>
      <c r="BV1051" s="9" t="s">
        <v>390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305</v>
      </c>
      <c r="CU1051" s="9" t="s">
        <v>302</v>
      </c>
      <c r="CV1051" s="10"/>
      <c r="CW1051" s="10"/>
      <c r="CX1051">
        <f>INDEX('Data_Price '!AS$2:AS$1266,MATCH(Data!$DN1051,'Data_Price '!$BE$2:$BE$1266,0))</f>
        <v>0</v>
      </c>
      <c r="CY1051">
        <f>INDEX('Data_Price '!AT$2:AT$1266,MATCH(Data!$DN1051,'Data_Price '!$BE$2:$BE$1266,0))</f>
        <v>0</v>
      </c>
      <c r="CZ1051">
        <f>INDEX('Data_Price '!AU$2:AU$1266,MATCH(Data!$DN1051,'Data_Price '!$BE$2:$BE$1266,0))</f>
        <v>0</v>
      </c>
      <c r="DA1051">
        <f>INDEX('Data_Price '!AV$2:AV$1266,MATCH(Data!$DN1051,'Data_Price '!$BE$2:$BE$1266,0))</f>
        <v>0</v>
      </c>
      <c r="DB1051">
        <f>INDEX('Data_Price '!AW$2:AW$1266,MATCH(Data!$DN1051,'Data_Price '!$BE$2:$BE$1266,0))</f>
        <v>0</v>
      </c>
      <c r="DC1051">
        <f>INDEX('Data_Price '!AX$2:AX$1266,MATCH(Data!$DN1051,'Data_Price '!$BE$2:$BE$1266,0))</f>
        <v>0</v>
      </c>
      <c r="DD1051">
        <f>INDEX('Data_Price '!AY$2:AY$1266,MATCH(Data!$DN1051,'Data_Price '!$BE$2:$BE$1266,0))</f>
        <v>0</v>
      </c>
      <c r="DE1051">
        <f>INDEX('Data_Price '!AZ$2:AZ$1266,MATCH(Data!$DN1051,'Data_Price '!$BE$2:$BE$1266,0))</f>
        <v>0</v>
      </c>
      <c r="DF1051">
        <f>INDEX('Data_Price '!BA$2:BA$1266,MATCH(Data!$DN1051,'Data_Price '!$BE$2:$BE$1266,0))</f>
        <v>0</v>
      </c>
      <c r="DG1051">
        <f>INDEX('Data_Price '!BB$2:BB$1266,MATCH(Data!$DN1051,'Data_Price '!$BE$2:$BE$1266,0))</f>
        <v>0</v>
      </c>
      <c r="DH1051">
        <f>INDEX('Data_Price '!BC$2:BC$1266,MATCH(Data!$DN1051,'Data_Price '!$BE$2:$BE$1266,0))</f>
        <v>0</v>
      </c>
      <c r="DI1051">
        <f>INDEX('Data_Price '!BD$2:BD$1266,MATCH(Data!$DN1051,'Data_Price '!$BE$2:$BE$1266,0))</f>
        <v>0</v>
      </c>
      <c r="DJ1051" s="89" t="e">
        <f ca="1">_xll.Connector("TinyUrl.TinyUrl",DA1051,0)</f>
        <v>#NAME?</v>
      </c>
      <c r="DK1051" s="89" t="e">
        <f ca="1">_xll.Connector("TinyUrl.TinyUrl",DE1051,0)</f>
        <v>#NAME?</v>
      </c>
      <c r="DL1051" s="89" t="e">
        <f ca="1">_xll.Connector("TinyUrl.TinyUrl",DI1051,0)</f>
        <v>#NAME?</v>
      </c>
      <c r="DM1051" s="224" t="str">
        <f t="shared" si="576"/>
        <v>Mindbender 90 C Alliance</v>
      </c>
      <c r="DN1051" s="89" t="str">
        <f t="shared" si="577"/>
        <v xml:space="preserve"> K2Mindbender 90 C Alliance156 Women's</v>
      </c>
      <c r="DO1051" s="227"/>
    </row>
    <row r="1052" spans="2:119" ht="15.45" customHeight="1">
      <c r="B1052" s="224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#VALUE!</v>
      </c>
      <c r="F1052" s="43" t="b">
        <f>CL1052&gt;Driver!$F$56</f>
        <v>0</v>
      </c>
      <c r="G1052" s="43" t="b">
        <f>AND(CB1052&gt;Driver!$F$55,CB1052&lt;Driver!$G$55)</f>
        <v>0</v>
      </c>
      <c r="H1052" s="43" t="e">
        <f t="shared" si="544"/>
        <v>#VALUE!</v>
      </c>
      <c r="I1052" s="43">
        <f t="shared" si="545"/>
        <v>0</v>
      </c>
      <c r="J1052" s="43" t="e">
        <f t="array" ref="J1052">NOT(OR(($H$9:$H$1273=TRUE)*($I$9:$I$1273&gt;0)*($BT$9:$BT$1273=BT1052)*($K$9:$K$1273&gt;K1052)))</f>
        <v>#VALUE!</v>
      </c>
      <c r="K1052" s="72">
        <f t="shared" si="546"/>
        <v>0.7692376714603526</v>
      </c>
      <c r="L1052" s="72">
        <f t="shared" si="547"/>
        <v>0.86490693739424707</v>
      </c>
      <c r="M1052" s="72">
        <f t="shared" si="548"/>
        <v>0.67356840552645836</v>
      </c>
      <c r="N1052" s="72">
        <f t="shared" si="549"/>
        <v>0.53404161133244799</v>
      </c>
      <c r="O1052" s="72">
        <f t="shared" si="550"/>
        <v>0.49537275557372418</v>
      </c>
      <c r="P1052" s="72">
        <f t="shared" si="551"/>
        <v>0.99129084967320269</v>
      </c>
      <c r="Q1052" s="72"/>
      <c r="R1052" s="72"/>
      <c r="S1052" s="72">
        <f t="shared" si="552"/>
        <v>0.70362392573417631</v>
      </c>
      <c r="T1052" s="72">
        <f t="shared" si="553"/>
        <v>0.90745497496680383</v>
      </c>
      <c r="U1052" s="72">
        <f t="shared" si="554"/>
        <v>9.9999999999999978E-2</v>
      </c>
      <c r="V1052" s="72">
        <f t="shared" si="555"/>
        <v>0.61940601404887463</v>
      </c>
      <c r="W1052" s="72">
        <f t="shared" si="556"/>
        <v>0.9522753456221198</v>
      </c>
      <c r="X1052" s="72">
        <f t="shared" si="557"/>
        <v>0.13509306260575299</v>
      </c>
      <c r="Y1052" s="72">
        <f t="shared" si="558"/>
        <v>0.3264315944735417</v>
      </c>
      <c r="Z1052" s="72">
        <f t="shared" si="559"/>
        <v>0.46595838866755201</v>
      </c>
      <c r="AA1052" s="72">
        <f t="shared" si="560"/>
        <v>0.50462724442627582</v>
      </c>
      <c r="AB1052" s="72">
        <f t="shared" si="561"/>
        <v>8.709150326797338E-3</v>
      </c>
      <c r="AC1052" s="72"/>
      <c r="AD1052" s="72"/>
      <c r="AE1052" s="72">
        <f t="shared" si="562"/>
        <v>0.29637607426582374</v>
      </c>
      <c r="AF1052" s="72">
        <f t="shared" si="563"/>
        <v>9.2545025033196129E-2</v>
      </c>
      <c r="AG1052" s="72">
        <f t="shared" si="564"/>
        <v>0.9</v>
      </c>
      <c r="AH1052" s="72">
        <f t="shared" si="565"/>
        <v>0.38059398595112531</v>
      </c>
      <c r="AI1052" s="72">
        <f t="shared" si="566"/>
        <v>4.7724654377880191E-2</v>
      </c>
      <c r="AJ1052" s="72">
        <f>(AV1052-Driver!$K$179)/(Driver!$L$179-Driver!$K$179)</f>
        <v>0.10490693739424702</v>
      </c>
      <c r="AK1052" s="72">
        <f>(AW1052-Driver!$K$180)/(Driver!$L$180-Driver!$K$180)</f>
        <v>0.14616963047380571</v>
      </c>
      <c r="AL1052" s="72">
        <f>(AX1052-Driver!$K$181)/(Driver!$L$181-Driver!$K$181)</f>
        <v>6.5958388667552006E-2</v>
      </c>
      <c r="AM1052" s="72">
        <f>(AY1052-Driver!$K$182)/(Driver!$L$182-Driver!$K$182)</f>
        <v>0.71862724442627579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567"/>
        <v>2.2079772079772075</v>
      </c>
      <c r="AW1052" s="70">
        <f t="shared" si="568"/>
        <v>15.247228293512226</v>
      </c>
      <c r="AX1052" s="70">
        <f t="shared" si="569"/>
        <v>1.593625498007968</v>
      </c>
      <c r="AY1052" s="70">
        <f>IFERROR(Driver!$K$19/Data!BH1052/Data!BI1052*Data!BK1052*Data!BL1052,"")</f>
        <v>-1.7224210317481601</v>
      </c>
      <c r="AZ1052" s="70">
        <f t="shared" si="570"/>
        <v>15.376023827252418</v>
      </c>
      <c r="BA1052" s="70"/>
      <c r="BB1052" s="70"/>
      <c r="BC1052" s="70">
        <f t="shared" si="571"/>
        <v>27.815103065800962</v>
      </c>
      <c r="BD1052" s="70">
        <f t="shared" si="572"/>
        <v>2.3805749592258723</v>
      </c>
      <c r="BE1052" s="70">
        <f t="shared" si="573"/>
        <v>1</v>
      </c>
      <c r="BF1052" s="70">
        <f t="shared" si="574"/>
        <v>2.1917729518556812</v>
      </c>
      <c r="BG1052" s="70">
        <f t="shared" si="575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219</v>
      </c>
      <c r="BS1052" s="8" t="s">
        <v>438</v>
      </c>
      <c r="BT1052" s="9" t="s">
        <v>442</v>
      </c>
      <c r="BU1052" s="10">
        <v>165</v>
      </c>
      <c r="BV1052" s="9" t="s">
        <v>222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302</v>
      </c>
      <c r="CU1052" s="9" t="s">
        <v>388</v>
      </c>
      <c r="CV1052" s="10"/>
      <c r="CW1052" s="10"/>
      <c r="CX1052" t="str">
        <f>INDEX('Data_Price '!AS$2:AS$1266,MATCH(Data!$DN1052,'Data_Price '!$BE$2:$BE$1266,0))</f>
        <v>Atomic W Backland 86 SL Alpine Touring Ski 165</v>
      </c>
      <c r="CY1052" t="str">
        <f>INDEX('Data_Price '!AT$2:AT$1266,MATCH(Data!$DN1052,'Data_Price '!$BE$2:$BE$1266,0))</f>
        <v>Cripple Creek Backcountry</v>
      </c>
      <c r="CZ1052">
        <f>INDEX('Data_Price '!AU$2:AU$1266,MATCH(Data!$DN1052,'Data_Price '!$BE$2:$BE$1266,0))</f>
        <v>850</v>
      </c>
      <c r="DA1052" t="str">
        <f>INDEX('Data_Price '!AV$2:AV$1266,MATCH(Data!$DN1052,'Data_Price '!$BE$2:$BE$1266,0))</f>
        <v>https://www.google.com/url?url=https://cripplecreekbc.com/products/atomic-womens-backland-86-sl-alpine-touring-ski-2022%3Fvariant%3D39820872777885%26currency%3DUSD%26utm_medium%3Dproduct_sync%26utm_source%3Dgoogle%26utm_content%3Dsag_organic%26utm_campaign%3Dsag_organic&amp;rct=j&amp;q=&amp;esrc=s&amp;sa=U&amp;ved=0ahUKEwjivozq0KP2AhUOmmoFHZ4WC88QsDwIRA&amp;usg=AOvVaw28N9yeZVGYpkw2evLBmd7r</v>
      </c>
      <c r="DB1052">
        <f>INDEX('Data_Price '!AW$2:AW$1266,MATCH(Data!$DN1052,'Data_Price '!$BE$2:$BE$1266,0))</f>
        <v>0</v>
      </c>
      <c r="DC1052">
        <f>INDEX('Data_Price '!AX$2:AX$1266,MATCH(Data!$DN1052,'Data_Price '!$BE$2:$BE$1266,0))</f>
        <v>0</v>
      </c>
      <c r="DD1052">
        <f>INDEX('Data_Price '!AY$2:AY$1266,MATCH(Data!$DN1052,'Data_Price '!$BE$2:$BE$1266,0))</f>
        <v>0</v>
      </c>
      <c r="DE1052">
        <f>INDEX('Data_Price '!AZ$2:AZ$1266,MATCH(Data!$DN1052,'Data_Price '!$BE$2:$BE$1266,0))</f>
        <v>0</v>
      </c>
      <c r="DF1052">
        <f>INDEX('Data_Price '!BA$2:BA$1266,MATCH(Data!$DN1052,'Data_Price '!$BE$2:$BE$1266,0))</f>
        <v>0</v>
      </c>
      <c r="DG1052">
        <f>INDEX('Data_Price '!BB$2:BB$1266,MATCH(Data!$DN1052,'Data_Price '!$BE$2:$BE$1266,0))</f>
        <v>0</v>
      </c>
      <c r="DH1052">
        <f>INDEX('Data_Price '!BC$2:BC$1266,MATCH(Data!$DN1052,'Data_Price '!$BE$2:$BE$1266,0))</f>
        <v>0</v>
      </c>
      <c r="DI1052">
        <f>INDEX('Data_Price '!BD$2:BD$1266,MATCH(Data!$DN1052,'Data_Price '!$BE$2:$BE$1266,0))</f>
        <v>0</v>
      </c>
      <c r="DJ1052" s="89" t="e">
        <f ca="1">_xll.Connector("TinyUrl.TinyUrl",DA1052,0)</f>
        <v>#NAME?</v>
      </c>
      <c r="DK1052" s="89" t="e">
        <f ca="1">_xll.Connector("TinyUrl.TinyUrl",DE1052,0)</f>
        <v>#NAME?</v>
      </c>
      <c r="DL1052" s="89" t="e">
        <f ca="1">_xll.Connector("TinyUrl.TinyUrl",DI1052,0)</f>
        <v>#NAME?</v>
      </c>
      <c r="DM1052" s="224" t="str">
        <f t="shared" si="576"/>
        <v>Backland 86 SL</v>
      </c>
      <c r="DN1052" s="89" t="str">
        <f t="shared" si="577"/>
        <v xml:space="preserve"> AtomicBackland 86 SL165 Unisex</v>
      </c>
      <c r="DO1052" s="227"/>
    </row>
    <row r="1053" spans="2:119" ht="15.45" customHeight="1">
      <c r="B1053" s="224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#VALUE!</v>
      </c>
      <c r="F1053" s="43" t="b">
        <f>CL1053&gt;Driver!$F$56</f>
        <v>1</v>
      </c>
      <c r="G1053" s="43" t="b">
        <f>AND(CB1053&gt;Driver!$F$55,CB1053&lt;Driver!$G$55)</f>
        <v>0</v>
      </c>
      <c r="H1053" s="43" t="e">
        <f t="shared" si="544"/>
        <v>#VALUE!</v>
      </c>
      <c r="I1053" s="43">
        <f t="shared" si="545"/>
        <v>0</v>
      </c>
      <c r="J1053" s="43" t="e">
        <f t="array" ref="J1053">NOT(OR(($H$9:$H$1273=TRUE)*($I$9:$I$1273&gt;0)*($BT$9:$BT$1273=BT1053)*($K$9:$K$1273&gt;K1053)))</f>
        <v>#VALUE!</v>
      </c>
      <c r="K1053" s="72">
        <f t="shared" si="546"/>
        <v>0.68631122682709744</v>
      </c>
      <c r="L1053" s="72">
        <f t="shared" si="547"/>
        <v>0.85137055837563458</v>
      </c>
      <c r="M1053" s="72">
        <f t="shared" si="548"/>
        <v>0.52125189527856031</v>
      </c>
      <c r="N1053" s="72">
        <f t="shared" si="549"/>
        <v>0.3215582115980522</v>
      </c>
      <c r="O1053" s="72">
        <f t="shared" si="550"/>
        <v>0.31298178796311915</v>
      </c>
      <c r="P1053" s="72">
        <f t="shared" si="551"/>
        <v>0.92921568627450979</v>
      </c>
      <c r="Q1053" s="72"/>
      <c r="R1053" s="72"/>
      <c r="S1053" s="72">
        <f t="shared" si="552"/>
        <v>0.66771440755438061</v>
      </c>
      <c r="T1053" s="72">
        <f t="shared" si="553"/>
        <v>0.91479269787738882</v>
      </c>
      <c r="U1053" s="72">
        <f t="shared" si="554"/>
        <v>0.93055561656490615</v>
      </c>
      <c r="V1053" s="72">
        <f t="shared" si="555"/>
        <v>0.70899423900180447</v>
      </c>
      <c r="W1053" s="72">
        <f t="shared" si="556"/>
        <v>0.74180774582560294</v>
      </c>
      <c r="X1053" s="72">
        <f t="shared" si="557"/>
        <v>0.14862944162436548</v>
      </c>
      <c r="Y1053" s="72">
        <f t="shared" si="558"/>
        <v>0.47874810472143964</v>
      </c>
      <c r="Z1053" s="72">
        <f t="shared" si="559"/>
        <v>0.6784417884019478</v>
      </c>
      <c r="AA1053" s="72">
        <f t="shared" si="560"/>
        <v>0.68701821203688085</v>
      </c>
      <c r="AB1053" s="72">
        <f t="shared" si="561"/>
        <v>7.0784313725490211E-2</v>
      </c>
      <c r="AC1053" s="72"/>
      <c r="AD1053" s="72"/>
      <c r="AE1053" s="72">
        <f t="shared" si="562"/>
        <v>0.33228559244561945</v>
      </c>
      <c r="AF1053" s="72">
        <f t="shared" si="563"/>
        <v>8.5207302122611184E-2</v>
      </c>
      <c r="AG1053" s="72">
        <f t="shared" si="564"/>
        <v>6.9444383435093821E-2</v>
      </c>
      <c r="AH1053" s="72">
        <f t="shared" si="565"/>
        <v>0.29100576099819547</v>
      </c>
      <c r="AI1053" s="72">
        <f t="shared" si="566"/>
        <v>0.25819225417439701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0.10305481034821566</v>
      </c>
      <c r="AL1053" s="72">
        <f>(AX1053-Driver!$K$181)/(Driver!$L$181-Driver!$K$181)</f>
        <v>0.27844178840194783</v>
      </c>
      <c r="AM1053" s="72">
        <f>(AY1053-Driver!$K$182)/(Driver!$L$182-Driver!$K$182)</f>
        <v>0.90101821203688082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567"/>
        <v>1.9230769230769231</v>
      </c>
      <c r="AW1053" s="70">
        <f t="shared" si="568"/>
        <v>11.031109775017562</v>
      </c>
      <c r="AX1053" s="70">
        <f t="shared" si="569"/>
        <v>3.5059760956175303</v>
      </c>
      <c r="AY1053" s="70">
        <f>IFERROR(Driver!$K$19/Data!BH1053/Data!BI1053*Data!BK1053*Data!BL1053,"")</f>
        <v>-0.60591620890972364</v>
      </c>
      <c r="AZ1053" s="70">
        <f t="shared" si="570"/>
        <v>8.1310498883097555</v>
      </c>
      <c r="BA1053" s="70"/>
      <c r="BB1053" s="70"/>
      <c r="BC1053" s="70">
        <f t="shared" si="571"/>
        <v>9.1885863470205944</v>
      </c>
      <c r="BD1053" s="70">
        <f t="shared" si="572"/>
        <v>3.0299504351369917</v>
      </c>
      <c r="BE1053" s="70">
        <f t="shared" si="573"/>
        <v>3.0728554531349678E-2</v>
      </c>
      <c r="BF1053" s="70">
        <f t="shared" si="574"/>
        <v>12.310133567387659</v>
      </c>
      <c r="BG1053" s="70">
        <f t="shared" si="575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219</v>
      </c>
      <c r="BS1053" s="8" t="s">
        <v>719</v>
      </c>
      <c r="BT1053" s="9" t="s">
        <v>724</v>
      </c>
      <c r="BU1053" s="10">
        <v>155</v>
      </c>
      <c r="BV1053" s="9" t="s">
        <v>222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303</v>
      </c>
      <c r="CU1053" s="10"/>
      <c r="CV1053" s="10"/>
      <c r="CW1053" s="10"/>
      <c r="CX1053" t="str">
        <f>INDEX('Data_Price '!AS$2:AS$1266,MATCH(Data!$DN1053,'Data_Price '!$BE$2:$BE$1266,0))</f>
        <v>Line Honey Badger Skis</v>
      </c>
      <c r="CY1053" t="str">
        <f>INDEX('Data_Price '!AT$2:AT$1266,MATCH(Data!$DN1053,'Data_Price '!$BE$2:$BE$1266,0))</f>
        <v>LINE Skis</v>
      </c>
      <c r="CZ1053">
        <f>INDEX('Data_Price '!AU$2:AU$1266,MATCH(Data!$DN1053,'Data_Price '!$BE$2:$BE$1266,0))</f>
        <v>349.95</v>
      </c>
      <c r="DA1053" t="str">
        <f>INDEX('Data_Price '!AV$2:AV$1266,MATCH(Data!$DN1053,'Data_Price '!$BE$2:$BE$1266,0))</f>
        <v>https://www.google.com/url?url=https://lineskis.com/p/honey-badger&amp;rct=j&amp;q=&amp;esrc=s&amp;sa=U&amp;ved=0ahUKEwinwcLq0KP2AhVEkmoFHYc5BV0QsDwIPw&amp;usg=AOvVaw3w8gZWl3UZ-4OFsWMc06e0</v>
      </c>
      <c r="DB1053">
        <f>INDEX('Data_Price '!AW$2:AW$1266,MATCH(Data!$DN1053,'Data_Price '!$BE$2:$BE$1266,0))</f>
        <v>0</v>
      </c>
      <c r="DC1053">
        <f>INDEX('Data_Price '!AX$2:AX$1266,MATCH(Data!$DN1053,'Data_Price '!$BE$2:$BE$1266,0))</f>
        <v>0</v>
      </c>
      <c r="DD1053">
        <f>INDEX('Data_Price '!AY$2:AY$1266,MATCH(Data!$DN1053,'Data_Price '!$BE$2:$BE$1266,0))</f>
        <v>0</v>
      </c>
      <c r="DE1053">
        <f>INDEX('Data_Price '!AZ$2:AZ$1266,MATCH(Data!$DN1053,'Data_Price '!$BE$2:$BE$1266,0))</f>
        <v>0</v>
      </c>
      <c r="DF1053">
        <f>INDEX('Data_Price '!BA$2:BA$1266,MATCH(Data!$DN1053,'Data_Price '!$BE$2:$BE$1266,0))</f>
        <v>0</v>
      </c>
      <c r="DG1053">
        <f>INDEX('Data_Price '!BB$2:BB$1266,MATCH(Data!$DN1053,'Data_Price '!$BE$2:$BE$1266,0))</f>
        <v>0</v>
      </c>
      <c r="DH1053">
        <f>INDEX('Data_Price '!BC$2:BC$1266,MATCH(Data!$DN1053,'Data_Price '!$BE$2:$BE$1266,0))</f>
        <v>0</v>
      </c>
      <c r="DI1053">
        <f>INDEX('Data_Price '!BD$2:BD$1266,MATCH(Data!$DN1053,'Data_Price '!$BE$2:$BE$1266,0))</f>
        <v>0</v>
      </c>
      <c r="DJ1053" s="89" t="e">
        <f ca="1">_xll.Connector("TinyUrl.TinyUrl",DA1053,0)</f>
        <v>#NAME?</v>
      </c>
      <c r="DK1053" s="89" t="e">
        <f ca="1">_xll.Connector("TinyUrl.TinyUrl",DE1053,0)</f>
        <v>#NAME?</v>
      </c>
      <c r="DL1053" s="89" t="e">
        <f ca="1">_xll.Connector("TinyUrl.TinyUrl",DI1053,0)</f>
        <v>#NAME?</v>
      </c>
      <c r="DM1053" s="224" t="str">
        <f t="shared" si="576"/>
        <v>Honey Badger</v>
      </c>
      <c r="DN1053" s="89" t="str">
        <f t="shared" si="577"/>
        <v xml:space="preserve"> LineHoney Badger155 Unisex</v>
      </c>
      <c r="DO1053" s="227" t="s">
        <v>1032</v>
      </c>
    </row>
    <row r="1054" spans="2:119" ht="15.45" customHeight="1">
      <c r="B1054" s="224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#VALUE!</v>
      </c>
      <c r="F1054" s="43" t="b">
        <f>CL1054&gt;Driver!$F$56</f>
        <v>0</v>
      </c>
      <c r="G1054" s="43" t="b">
        <f>AND(CB1054&gt;Driver!$F$55,CB1054&lt;Driver!$G$55)</f>
        <v>1</v>
      </c>
      <c r="H1054" s="43" t="e">
        <f t="shared" si="544"/>
        <v>#VALUE!</v>
      </c>
      <c r="I1054" s="43">
        <f t="shared" si="545"/>
        <v>0</v>
      </c>
      <c r="J1054" s="43" t="e">
        <f t="array" ref="J1054">NOT(OR(($H$9:$H$1273=TRUE)*($I$9:$I$1273&gt;0)*($BT$9:$BT$1273=BT1054)*($K$9:$K$1273&gt;K1054)))</f>
        <v>#VALUE!</v>
      </c>
      <c r="K1054" s="72">
        <f t="shared" si="546"/>
        <v>0.48258639137805148</v>
      </c>
      <c r="L1054" s="72">
        <f t="shared" si="547"/>
        <v>0.6308629441624366</v>
      </c>
      <c r="M1054" s="72">
        <f t="shared" si="548"/>
        <v>0.33430983859366625</v>
      </c>
      <c r="N1054" s="72">
        <f t="shared" si="549"/>
        <v>-1.0447100486941086E-2</v>
      </c>
      <c r="O1054" s="72">
        <f t="shared" si="550"/>
        <v>0.29328674698689405</v>
      </c>
      <c r="P1054" s="72">
        <f t="shared" si="551"/>
        <v>0.72008986928104579</v>
      </c>
      <c r="Q1054" s="72"/>
      <c r="R1054" s="72"/>
      <c r="S1054" s="72">
        <f t="shared" si="552"/>
        <v>0.80337606219901414</v>
      </c>
      <c r="T1054" s="72">
        <f t="shared" si="553"/>
        <v>0.97068455271971055</v>
      </c>
      <c r="U1054" s="72">
        <f t="shared" si="554"/>
        <v>0.97979359249866638</v>
      </c>
      <c r="V1054" s="72">
        <f t="shared" si="555"/>
        <v>0.6624273817642985</v>
      </c>
      <c r="W1054" s="72">
        <f t="shared" si="556"/>
        <v>0.96337381578398229</v>
      </c>
      <c r="X1054" s="72">
        <f t="shared" si="557"/>
        <v>0.3691370558375634</v>
      </c>
      <c r="Y1054" s="72">
        <f t="shared" si="558"/>
        <v>0.66569016140633375</v>
      </c>
      <c r="Z1054" s="72">
        <f t="shared" si="559"/>
        <v>1.0104471004869411</v>
      </c>
      <c r="AA1054" s="72">
        <f t="shared" si="560"/>
        <v>0.70671325301310595</v>
      </c>
      <c r="AB1054" s="72">
        <f t="shared" si="561"/>
        <v>0.27991013071895415</v>
      </c>
      <c r="AC1054" s="72"/>
      <c r="AD1054" s="72"/>
      <c r="AE1054" s="72">
        <f t="shared" si="562"/>
        <v>0.19662393780098589</v>
      </c>
      <c r="AF1054" s="72">
        <f t="shared" si="563"/>
        <v>2.9315447280289425E-2</v>
      </c>
      <c r="AG1054" s="72">
        <f t="shared" si="564"/>
        <v>2.0206407501333637E-2</v>
      </c>
      <c r="AH1054" s="72">
        <f t="shared" si="565"/>
        <v>0.33757261823570145</v>
      </c>
      <c r="AI1054" s="72">
        <f t="shared" si="566"/>
        <v>3.6626184216017696E-2</v>
      </c>
      <c r="AJ1054" s="72">
        <f>(AV1054-Driver!$K$179)/(Driver!$L$179-Driver!$K$179)</f>
        <v>0.60913705583756339</v>
      </c>
      <c r="AK1054" s="72">
        <f>(AW1054-Driver!$K$180)/(Driver!$L$180-Driver!$K$180)</f>
        <v>0.4616937250315184</v>
      </c>
      <c r="AL1054" s="72">
        <f>(AX1054-Driver!$K$181)/(Driver!$L$181-Driver!$K$181)</f>
        <v>0.61044710048694106</v>
      </c>
      <c r="AM1054" s="72">
        <f>(AY1054-Driver!$K$182)/(Driver!$L$182-Driver!$K$182)</f>
        <v>0.92071325301310591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567"/>
        <v>12.820512820512819</v>
      </c>
      <c r="AW1054" s="70">
        <f t="shared" si="568"/>
        <v>46.101745933177973</v>
      </c>
      <c r="AX1054" s="70">
        <f t="shared" si="569"/>
        <v>6.4940239043824697</v>
      </c>
      <c r="AY1054" s="70">
        <f>IFERROR(Driver!$K$19/Data!BH1054/Data!BI1054*Data!BK1054*Data!BL1054,"")</f>
        <v>-0.48535317596994237</v>
      </c>
      <c r="AZ1054" s="70">
        <f t="shared" si="570"/>
        <v>40.093075204765448</v>
      </c>
      <c r="BA1054" s="70"/>
      <c r="BB1054" s="70"/>
      <c r="BC1054" s="70">
        <f t="shared" si="571"/>
        <v>79.55722971571457</v>
      </c>
      <c r="BD1054" s="70">
        <f t="shared" si="572"/>
        <v>7.976280554175867</v>
      </c>
      <c r="BE1054" s="70">
        <f t="shared" si="573"/>
        <v>7.995774696440032E-2</v>
      </c>
      <c r="BF1054" s="70">
        <f t="shared" si="574"/>
        <v>7.0507341930988927</v>
      </c>
      <c r="BG1054" s="70">
        <f t="shared" si="575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219</v>
      </c>
      <c r="BS1054" s="8" t="s">
        <v>550</v>
      </c>
      <c r="BT1054" s="9" t="s">
        <v>562</v>
      </c>
      <c r="BU1054" s="10">
        <v>188</v>
      </c>
      <c r="BV1054" s="9" t="s">
        <v>222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305</v>
      </c>
      <c r="CU1054" s="9" t="s">
        <v>304</v>
      </c>
      <c r="CV1054" s="10"/>
      <c r="CW1054" s="10"/>
      <c r="CX1054" t="str">
        <f>INDEX('Data_Price '!AS$2:AS$1266,MATCH(Data!$DN1054,'Data_Price '!$BE$2:$BE$1266,0))</f>
        <v>Elan Ripstick 106 Black Edition Skis 2022</v>
      </c>
      <c r="CY1054" t="str">
        <f>INDEX('Data_Price '!AT$2:AT$1266,MATCH(Data!$DN1054,'Data_Price '!$BE$2:$BE$1266,0))</f>
        <v>Snowcountry.eu</v>
      </c>
      <c r="CZ1054">
        <f>INDEX('Data_Price '!AU$2:AU$1266,MATCH(Data!$DN1054,'Data_Price '!$BE$2:$BE$1266,0))</f>
        <v>555.36</v>
      </c>
      <c r="DA1054" t="str">
        <f>INDEX('Data_Price '!AV$2:AV$1266,MATCH(Data!$DN1054,'Data_Price '!$BE$2:$BE$1266,0))</f>
        <v>https://www.google.com/url?url=https://www.snowcountry.eu/elan-ripstick-106-20-21-4957.html%3Fartikel_maat%3D65375%26country%3DUS&amp;rct=j&amp;q=&amp;esrc=s&amp;sa=U&amp;ved=0ahUKEwja5Obq0KP2AhW2kmoFHSkfBbQQsDwIYA&amp;usg=AOvVaw2c3ja8-fc_lqNB8thZAPhC</v>
      </c>
      <c r="DB1054" t="str">
        <f>INDEX('Data_Price '!AW$2:AW$1266,MATCH(Data!$DN1054,'Data_Price '!$BE$2:$BE$1266,0))</f>
        <v>Elan Ripstick 106 Black Edition Skis 2022</v>
      </c>
      <c r="DC1054" t="str">
        <f>INDEX('Data_Price '!AX$2:AX$1266,MATCH(Data!$DN1054,'Data_Price '!$BE$2:$BE$1266,0))</f>
        <v>! OutdoorXL.com</v>
      </c>
      <c r="DD1054">
        <f>INDEX('Data_Price '!AY$2:AY$1266,MATCH(Data!$DN1054,'Data_Price '!$BE$2:$BE$1266,0))</f>
        <v>584.95000000000005</v>
      </c>
      <c r="DE1054" t="str">
        <f>INDEX('Data_Price '!AZ$2:AZ$1266,MATCH(Data!$DN1054,'Data_Price '!$BE$2:$BE$1266,0))</f>
        <v>https://www.google.com/aclk?sa=L&amp;ai=DChcSEwjI05Tr0KP2AhXQE9QBHWKiC7cYABABGgJvYQ&amp;sig=AOD64_1uL4AdWnTIfVzUcxV6QlstaSCd3g&amp;ctype=5&amp;ved=0ahUKEwjDxY_r0KP2AhUanGoFHc3rDf8Q2ikIEQ&amp;adurl=</v>
      </c>
      <c r="DF1054">
        <f>INDEX('Data_Price '!BA$2:BA$1266,MATCH(Data!$DN1054,'Data_Price '!$BE$2:$BE$1266,0))</f>
        <v>0</v>
      </c>
      <c r="DG1054">
        <f>INDEX('Data_Price '!BB$2:BB$1266,MATCH(Data!$DN1054,'Data_Price '!$BE$2:$BE$1266,0))</f>
        <v>0</v>
      </c>
      <c r="DH1054">
        <f>INDEX('Data_Price '!BC$2:BC$1266,MATCH(Data!$DN1054,'Data_Price '!$BE$2:$BE$1266,0))</f>
        <v>0</v>
      </c>
      <c r="DI1054">
        <f>INDEX('Data_Price '!BD$2:BD$1266,MATCH(Data!$DN1054,'Data_Price '!$BE$2:$BE$1266,0))</f>
        <v>0</v>
      </c>
      <c r="DJ1054" s="89" t="e">
        <f ca="1">_xll.Connector("TinyUrl.TinyUrl",DA1054,0)</f>
        <v>#NAME?</v>
      </c>
      <c r="DK1054" s="89" t="e">
        <f ca="1">_xll.Connector("TinyUrl.TinyUrl",DE1054,0)</f>
        <v>#NAME?</v>
      </c>
      <c r="DL1054" s="89" t="e">
        <f ca="1">_xll.Connector("TinyUrl.TinyUrl",DI1054,0)</f>
        <v>#NAME?</v>
      </c>
      <c r="DM1054" s="224" t="str">
        <f t="shared" si="576"/>
        <v>Ripstick 106 Black Edition</v>
      </c>
      <c r="DN1054" s="89" t="str">
        <f t="shared" si="577"/>
        <v xml:space="preserve"> ElanRipstick 106 Black Edition188 Unisex</v>
      </c>
      <c r="DO1054" s="227" t="s">
        <v>1131</v>
      </c>
    </row>
    <row r="1055" spans="2:119" ht="15.45" customHeight="1">
      <c r="B1055" s="224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#VALUE!</v>
      </c>
      <c r="F1055" s="43" t="b">
        <f>CL1055&gt;Driver!$F$56</f>
        <v>0</v>
      </c>
      <c r="G1055" s="43" t="b">
        <f>AND(CB1055&gt;Driver!$F$55,CB1055&lt;Driver!$G$55)</f>
        <v>0</v>
      </c>
      <c r="H1055" s="43" t="e">
        <f t="shared" si="544"/>
        <v>#VALUE!</v>
      </c>
      <c r="I1055" s="43">
        <f t="shared" si="545"/>
        <v>0</v>
      </c>
      <c r="J1055" s="43" t="e">
        <f t="array" ref="J1055">NOT(OR(($H$9:$H$1273=TRUE)*($I$9:$I$1273&gt;0)*($BT$9:$BT$1273=BT1055)*($K$9:$K$1273&gt;K1055)))</f>
        <v>#VALUE!</v>
      </c>
      <c r="K1055" s="72">
        <f t="shared" si="546"/>
        <v>0.66253345144804277</v>
      </c>
      <c r="L1055" s="72">
        <f t="shared" si="547"/>
        <v>0.80592700024172104</v>
      </c>
      <c r="M1055" s="72">
        <f t="shared" si="548"/>
        <v>0.51913990265436438</v>
      </c>
      <c r="N1055" s="72">
        <f t="shared" si="549"/>
        <v>0.31460190982103331</v>
      </c>
      <c r="O1055" s="72">
        <f t="shared" si="550"/>
        <v>0.28508903997212554</v>
      </c>
      <c r="P1055" s="72">
        <f t="shared" si="551"/>
        <v>0.95772875816993464</v>
      </c>
      <c r="Q1055" s="72"/>
      <c r="R1055" s="72"/>
      <c r="S1055" s="72">
        <f t="shared" si="552"/>
        <v>0.67786643451860151</v>
      </c>
      <c r="T1055" s="72">
        <f t="shared" si="553"/>
        <v>0.84285234028456202</v>
      </c>
      <c r="U1055" s="72">
        <f t="shared" si="554"/>
        <v>9.9999999999999978E-2</v>
      </c>
      <c r="V1055" s="72">
        <f t="shared" si="555"/>
        <v>0.60207035541191889</v>
      </c>
      <c r="W1055" s="72">
        <f t="shared" si="556"/>
        <v>0.97373457567363386</v>
      </c>
      <c r="X1055" s="72">
        <f t="shared" si="557"/>
        <v>0.19407299975827896</v>
      </c>
      <c r="Y1055" s="72">
        <f t="shared" si="558"/>
        <v>0.48086009734563556</v>
      </c>
      <c r="Z1055" s="72">
        <f t="shared" si="559"/>
        <v>0.68539809017896669</v>
      </c>
      <c r="AA1055" s="72">
        <f t="shared" si="560"/>
        <v>0.71491096002787446</v>
      </c>
      <c r="AB1055" s="72">
        <f t="shared" si="561"/>
        <v>4.2271241830065392E-2</v>
      </c>
      <c r="AC1055" s="72"/>
      <c r="AD1055" s="72"/>
      <c r="AE1055" s="72">
        <f t="shared" si="562"/>
        <v>0.32213356548139849</v>
      </c>
      <c r="AF1055" s="72">
        <f t="shared" si="563"/>
        <v>0.15714765971543795</v>
      </c>
      <c r="AG1055" s="72">
        <f t="shared" si="564"/>
        <v>0.9</v>
      </c>
      <c r="AH1055" s="72">
        <f t="shared" si="565"/>
        <v>0.39792964458808111</v>
      </c>
      <c r="AI1055" s="72">
        <f t="shared" si="566"/>
        <v>2.6265424326366155E-2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0.13201549371037324</v>
      </c>
      <c r="AL1055" s="72">
        <f>(AX1055-Driver!$K$181)/(Driver!$L$181-Driver!$K$181)</f>
        <v>0.28539809017896661</v>
      </c>
      <c r="AM1055" s="72">
        <f>(AY1055-Driver!$K$182)/(Driver!$L$182-Driver!$K$182)</f>
        <v>0.92891096002787443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567"/>
        <v>0.96662596662596645</v>
      </c>
      <c r="AW1055" s="70">
        <f t="shared" si="568"/>
        <v>13.863121437730765</v>
      </c>
      <c r="AX1055" s="70">
        <f t="shared" si="569"/>
        <v>3.5685828116106997</v>
      </c>
      <c r="AY1055" s="70">
        <f>IFERROR(Driver!$K$19/Data!BH1055/Data!BI1055*Data!BK1055*Data!BL1055,"")</f>
        <v>-0.43517097924106612</v>
      </c>
      <c r="AZ1055" s="70">
        <f t="shared" si="570"/>
        <v>10.729709605361132</v>
      </c>
      <c r="BA1055" s="70"/>
      <c r="BB1055" s="70"/>
      <c r="BC1055" s="70">
        <f t="shared" si="571"/>
        <v>14.454513309108471</v>
      </c>
      <c r="BD1055" s="70">
        <f t="shared" si="572"/>
        <v>24.47793513022253</v>
      </c>
      <c r="BE1055" s="70">
        <f t="shared" si="573"/>
        <v>1</v>
      </c>
      <c r="BF1055" s="70">
        <f t="shared" si="574"/>
        <v>0.23383209870627999</v>
      </c>
      <c r="BG1055" s="70">
        <f t="shared" si="575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219</v>
      </c>
      <c r="BS1055" s="8" t="s">
        <v>771</v>
      </c>
      <c r="BT1055" s="9" t="s">
        <v>810</v>
      </c>
      <c r="BU1055" s="10">
        <v>162</v>
      </c>
      <c r="BV1055" s="9" t="s">
        <v>222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307</v>
      </c>
      <c r="CU1055" s="10"/>
      <c r="CV1055" s="10"/>
      <c r="CW1055" s="10"/>
      <c r="CX1055">
        <f>INDEX('Data_Price '!AS$2:AS$1266,MATCH(Data!$DN1055,'Data_Price '!$BE$2:$BE$1266,0))</f>
        <v>0</v>
      </c>
      <c r="CY1055">
        <f>INDEX('Data_Price '!AT$2:AT$1266,MATCH(Data!$DN1055,'Data_Price '!$BE$2:$BE$1266,0))</f>
        <v>0</v>
      </c>
      <c r="CZ1055">
        <f>INDEX('Data_Price '!AU$2:AU$1266,MATCH(Data!$DN1055,'Data_Price '!$BE$2:$BE$1266,0))</f>
        <v>0</v>
      </c>
      <c r="DA1055">
        <f>INDEX('Data_Price '!AV$2:AV$1266,MATCH(Data!$DN1055,'Data_Price '!$BE$2:$BE$1266,0))</f>
        <v>0</v>
      </c>
      <c r="DB1055">
        <f>INDEX('Data_Price '!AW$2:AW$1266,MATCH(Data!$DN1055,'Data_Price '!$BE$2:$BE$1266,0))</f>
        <v>0</v>
      </c>
      <c r="DC1055">
        <f>INDEX('Data_Price '!AX$2:AX$1266,MATCH(Data!$DN1055,'Data_Price '!$BE$2:$BE$1266,0))</f>
        <v>0</v>
      </c>
      <c r="DD1055">
        <f>INDEX('Data_Price '!AY$2:AY$1266,MATCH(Data!$DN1055,'Data_Price '!$BE$2:$BE$1266,0))</f>
        <v>0</v>
      </c>
      <c r="DE1055">
        <f>INDEX('Data_Price '!AZ$2:AZ$1266,MATCH(Data!$DN1055,'Data_Price '!$BE$2:$BE$1266,0))</f>
        <v>0</v>
      </c>
      <c r="DF1055">
        <f>INDEX('Data_Price '!BA$2:BA$1266,MATCH(Data!$DN1055,'Data_Price '!$BE$2:$BE$1266,0))</f>
        <v>0</v>
      </c>
      <c r="DG1055">
        <f>INDEX('Data_Price '!BB$2:BB$1266,MATCH(Data!$DN1055,'Data_Price '!$BE$2:$BE$1266,0))</f>
        <v>0</v>
      </c>
      <c r="DH1055">
        <f>INDEX('Data_Price '!BC$2:BC$1266,MATCH(Data!$DN1055,'Data_Price '!$BE$2:$BE$1266,0))</f>
        <v>0</v>
      </c>
      <c r="DI1055">
        <f>INDEX('Data_Price '!BD$2:BD$1266,MATCH(Data!$DN1055,'Data_Price '!$BE$2:$BE$1266,0))</f>
        <v>0</v>
      </c>
      <c r="DJ1055" s="89" t="e">
        <f ca="1">_xll.Connector("TinyUrl.TinyUrl",DA1055,0)</f>
        <v>#NAME?</v>
      </c>
      <c r="DK1055" s="89" t="e">
        <f ca="1">_xll.Connector("TinyUrl.TinyUrl",DE1055,0)</f>
        <v>#NAME?</v>
      </c>
      <c r="DL1055" s="89" t="e">
        <f ca="1">_xll.Connector("TinyUrl.TinyUrl",DI1055,0)</f>
        <v>#NAME?</v>
      </c>
      <c r="DM1055" s="224" t="str">
        <f t="shared" si="576"/>
        <v>React 2</v>
      </c>
      <c r="DN1055" s="89" t="str">
        <f t="shared" si="577"/>
        <v xml:space="preserve"> RossignolReact 2162 Unisex</v>
      </c>
      <c r="DO1055" s="227"/>
    </row>
    <row r="1056" spans="2:119" ht="15.45" customHeight="1">
      <c r="B1056" s="224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#VALUE!</v>
      </c>
      <c r="F1056" s="43" t="b">
        <f>CL1056&gt;Driver!$F$56</f>
        <v>0</v>
      </c>
      <c r="G1056" s="43" t="b">
        <f>AND(CB1056&gt;Driver!$F$55,CB1056&lt;Driver!$G$55)</f>
        <v>0</v>
      </c>
      <c r="H1056" s="43" t="e">
        <f t="shared" si="544"/>
        <v>#VALUE!</v>
      </c>
      <c r="I1056" s="43">
        <f t="shared" si="545"/>
        <v>0</v>
      </c>
      <c r="J1056" s="43" t="e">
        <f t="array" ref="J1056">NOT(OR(($H$9:$H$1273=TRUE)*($I$9:$I$1273&gt;0)*($BT$9:$BT$1273=BT1056)*($K$9:$K$1273&gt;K1056)))</f>
        <v>#VALUE!</v>
      </c>
      <c r="K1056" s="72">
        <f t="shared" si="546"/>
        <v>0.59658007107340671</v>
      </c>
      <c r="L1056" s="72">
        <f t="shared" si="547"/>
        <v>0.89343002175489483</v>
      </c>
      <c r="M1056" s="72">
        <f t="shared" si="548"/>
        <v>0.2997301203919186</v>
      </c>
      <c r="N1056" s="72">
        <f t="shared" si="549"/>
        <v>-0.1097324985771202</v>
      </c>
      <c r="O1056" s="72">
        <f t="shared" si="550"/>
        <v>0.26354704275941188</v>
      </c>
      <c r="P1056" s="72">
        <f t="shared" si="551"/>
        <v>0.74537581699346411</v>
      </c>
      <c r="Q1056" s="72"/>
      <c r="R1056" s="72"/>
      <c r="S1056" s="72">
        <f t="shared" si="552"/>
        <v>0.7759112301659401</v>
      </c>
      <c r="T1056" s="72">
        <f t="shared" si="553"/>
        <v>0.18536046703037923</v>
      </c>
      <c r="U1056" s="72">
        <f t="shared" si="554"/>
        <v>9.9999999999999978E-2</v>
      </c>
      <c r="V1056" s="72">
        <f t="shared" si="555"/>
        <v>0.60161178574036489</v>
      </c>
      <c r="W1056" s="72">
        <f t="shared" si="556"/>
        <v>0.95378843706036043</v>
      </c>
      <c r="X1056" s="72">
        <f t="shared" si="557"/>
        <v>0.10656997824510514</v>
      </c>
      <c r="Y1056" s="72">
        <f t="shared" si="558"/>
        <v>0.7002698796080814</v>
      </c>
      <c r="Z1056" s="72">
        <f t="shared" si="559"/>
        <v>1.1097324985771202</v>
      </c>
      <c r="AA1056" s="72">
        <f t="shared" si="560"/>
        <v>0.73645295724058812</v>
      </c>
      <c r="AB1056" s="72">
        <f t="shared" si="561"/>
        <v>0.25462418300653583</v>
      </c>
      <c r="AC1056" s="72"/>
      <c r="AD1056" s="72"/>
      <c r="AE1056" s="72">
        <f t="shared" si="562"/>
        <v>0.2240887698340599</v>
      </c>
      <c r="AF1056" s="72">
        <f t="shared" si="563"/>
        <v>0.81463953296962077</v>
      </c>
      <c r="AG1056" s="72">
        <f t="shared" si="564"/>
        <v>0.9</v>
      </c>
      <c r="AH1056" s="72">
        <f t="shared" si="565"/>
        <v>0.39838821425963511</v>
      </c>
      <c r="AI1056" s="72">
        <f t="shared" si="566"/>
        <v>4.6211562939639586E-2</v>
      </c>
      <c r="AJ1056" s="72">
        <f>(AV1056-Driver!$K$179)/(Driver!$L$179-Driver!$K$179)</f>
        <v>0.13343002175489485</v>
      </c>
      <c r="AK1056" s="72">
        <f>(AW1056-Driver!$K$180)/(Driver!$L$180-Driver!$K$180)</f>
        <v>0.44912653643166744</v>
      </c>
      <c r="AL1056" s="72">
        <f>(AX1056-Driver!$K$181)/(Driver!$L$181-Driver!$K$181)</f>
        <v>0.70973249857712017</v>
      </c>
      <c r="AM1056" s="72">
        <f>(AY1056-Driver!$K$182)/(Driver!$L$182-Driver!$K$182)</f>
        <v>0.95045295724058809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567"/>
        <v>2.8083028083028085</v>
      </c>
      <c r="AW1056" s="70">
        <f t="shared" si="568"/>
        <v>44.872823803225764</v>
      </c>
      <c r="AX1056" s="70">
        <f t="shared" si="569"/>
        <v>7.3875924871940812</v>
      </c>
      <c r="AY1056" s="70">
        <f>IFERROR(Driver!$K$19/Data!BH1056/Data!BI1056*Data!BK1056*Data!BL1056,"")</f>
        <v>-0.30330181874120998</v>
      </c>
      <c r="AZ1056" s="70">
        <f t="shared" si="570"/>
        <v>37.788533134772891</v>
      </c>
      <c r="BA1056" s="70"/>
      <c r="BB1056" s="70"/>
      <c r="BC1056" s="70">
        <f t="shared" si="571"/>
        <v>65.311030407744397</v>
      </c>
      <c r="BD1056" s="70">
        <f t="shared" si="572"/>
        <v>82.664800906555371</v>
      </c>
      <c r="BE1056" s="70">
        <f t="shared" si="573"/>
        <v>1</v>
      </c>
      <c r="BF1056" s="70">
        <f t="shared" si="574"/>
        <v>0.18203987593853158</v>
      </c>
      <c r="BG1056" s="70">
        <f t="shared" si="575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219</v>
      </c>
      <c r="BS1056" s="8" t="s">
        <v>771</v>
      </c>
      <c r="BT1056" s="9" t="s">
        <v>799</v>
      </c>
      <c r="BU1056" s="10">
        <v>174</v>
      </c>
      <c r="BV1056" s="9" t="s">
        <v>222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307</v>
      </c>
      <c r="CU1056" s="10"/>
      <c r="CV1056" s="10"/>
      <c r="CW1056" s="10"/>
      <c r="CX1056" t="str">
        <f>INDEX('Data_Price '!AS$2:AS$1266,MATCH(Data!$DN1056,'Data_Price '!$BE$2:$BE$1266,0))</f>
        <v>Rossignol Hero Elite Plus Ti + SPX 12 Konect 21/22</v>
      </c>
      <c r="CY1056" t="str">
        <f>INDEX('Data_Price '!AT$2:AT$1266,MATCH(Data!$DN1056,'Data_Price '!$BE$2:$BE$1266,0))</f>
        <v>Snowcountry.eu</v>
      </c>
      <c r="CZ1056">
        <f>INDEX('Data_Price '!AU$2:AU$1266,MATCH(Data!$DN1056,'Data_Price '!$BE$2:$BE$1266,0))</f>
        <v>555.36</v>
      </c>
      <c r="DA1056" t="str">
        <f>INDEX('Data_Price '!AV$2:AV$1266,MATCH(Data!$DN1056,'Data_Price '!$BE$2:$BE$1266,0))</f>
        <v>https://www.google.com/url?url=https://www.snowcountry.eu/rossignol-hero-elite-plus-ti-spx-14-konect-19-20.html%3Fartikel_maat%3D65336%26country%3DUS&amp;rct=j&amp;q=&amp;esrc=s&amp;sa=U&amp;ved=0ahUKEwihgdvr0KP2AhW1k2oFHRSnCSYQsDwIOQ&amp;usg=AOvVaw1e_nvbMzfZehzSHtdQ2Ni5</v>
      </c>
      <c r="DB1056" t="str">
        <f>INDEX('Data_Price '!AW$2:AW$1266,MATCH(Data!$DN1056,'Data_Price '!$BE$2:$BE$1266,0))</f>
        <v>Rossignol Hero Elite Plus TI Skis with SPX 12 Konect GW Bindings size 174cm For Men in Red</v>
      </c>
      <c r="DC1056" t="str">
        <f>INDEX('Data_Price '!AX$2:AX$1266,MATCH(Data!$DN1056,'Data_Price '!$BE$2:$BE$1266,0))</f>
        <v>Skis.com</v>
      </c>
      <c r="DD1056">
        <f>INDEX('Data_Price '!AY$2:AY$1266,MATCH(Data!$DN1056,'Data_Price '!$BE$2:$BE$1266,0))</f>
        <v>999.95</v>
      </c>
      <c r="DE1056" t="str">
        <f>INDEX('Data_Price '!AZ$2:AZ$1266,MATCH(Data!$DN1056,'Data_Price '!$BE$2:$BE$1266,0))</f>
        <v>https://www.google.com/url?url=https://www.skis.com/Rossignol-Hero-Elite-Plus-TI-Skis-with-SPX-12-Konect-GW-Bindings/614566P,default,pd.html%3Fsrc%3Dcpc&amp;rct=j&amp;q=&amp;esrc=s&amp;sa=U&amp;ved=0ahUKEwihgdvr0KP2AhW1k2oFHRSnCSYQ2SkIPQ&amp;usg=AOvVaw2Lqq6UBIrt4IURI-s_9Qec</v>
      </c>
      <c r="DF1056">
        <f>INDEX('Data_Price '!BA$2:BA$1266,MATCH(Data!$DN1056,'Data_Price '!$BE$2:$BE$1266,0))</f>
        <v>0</v>
      </c>
      <c r="DG1056">
        <f>INDEX('Data_Price '!BB$2:BB$1266,MATCH(Data!$DN1056,'Data_Price '!$BE$2:$BE$1266,0))</f>
        <v>0</v>
      </c>
      <c r="DH1056">
        <f>INDEX('Data_Price '!BC$2:BC$1266,MATCH(Data!$DN1056,'Data_Price '!$BE$2:$BE$1266,0))</f>
        <v>0</v>
      </c>
      <c r="DI1056">
        <f>INDEX('Data_Price '!BD$2:BD$1266,MATCH(Data!$DN1056,'Data_Price '!$BE$2:$BE$1266,0))</f>
        <v>0</v>
      </c>
      <c r="DJ1056" s="89" t="e">
        <f ca="1">_xll.Connector("TinyUrl.TinyUrl",DA1056,0)</f>
        <v>#NAME?</v>
      </c>
      <c r="DK1056" s="89" t="e">
        <f ca="1">_xll.Connector("TinyUrl.TinyUrl",DE1056,0)</f>
        <v>#NAME?</v>
      </c>
      <c r="DL1056" s="89" t="e">
        <f ca="1">_xll.Connector("TinyUrl.TinyUrl",DI1056,0)</f>
        <v>#NAME?</v>
      </c>
      <c r="DM1056" s="224" t="str">
        <f t="shared" si="576"/>
        <v>Hero Elite Plus Ti</v>
      </c>
      <c r="DN1056" s="89" t="str">
        <f t="shared" si="577"/>
        <v xml:space="preserve"> RossignolHero Elite Plus Ti174 Unisex</v>
      </c>
      <c r="DO1056" s="227"/>
    </row>
    <row r="1057" spans="2:119" ht="15.45" customHeight="1">
      <c r="B1057" s="224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#VALUE!</v>
      </c>
      <c r="F1057" s="43" t="b">
        <f>CL1057&gt;Driver!$F$56</f>
        <v>0</v>
      </c>
      <c r="G1057" s="43" t="b">
        <f>AND(CB1057&gt;Driver!$F$55,CB1057&lt;Driver!$G$55)</f>
        <v>0</v>
      </c>
      <c r="H1057" s="43" t="e">
        <f t="shared" si="544"/>
        <v>#VALUE!</v>
      </c>
      <c r="I1057" s="43">
        <f t="shared" si="545"/>
        <v>0</v>
      </c>
      <c r="J1057" s="43" t="e">
        <f t="array" ref="J1057">NOT(OR(($H$9:$H$1273=TRUE)*($I$9:$I$1273&gt;0)*($BT$9:$BT$1273=BT1057)*($K$9:$K$1273&gt;K1057)))</f>
        <v>#VALUE!</v>
      </c>
      <c r="K1057" s="72">
        <f t="shared" si="546"/>
        <v>0.62223061456583695</v>
      </c>
      <c r="L1057" s="72">
        <f t="shared" si="547"/>
        <v>0.95724437998549672</v>
      </c>
      <c r="M1057" s="72">
        <f t="shared" si="548"/>
        <v>0.28721684914617729</v>
      </c>
      <c r="N1057" s="72">
        <f t="shared" si="549"/>
        <v>-0.10151141465882496</v>
      </c>
      <c r="O1057" s="72">
        <f t="shared" si="550"/>
        <v>0.25749202745683375</v>
      </c>
      <c r="P1057" s="72">
        <f t="shared" si="551"/>
        <v>0.70566993464052286</v>
      </c>
      <c r="Q1057" s="72"/>
      <c r="R1057" s="72"/>
      <c r="S1057" s="72">
        <f t="shared" si="552"/>
        <v>0.78327128867267426</v>
      </c>
      <c r="T1057" s="72">
        <f t="shared" si="553"/>
        <v>0.62308567308699903</v>
      </c>
      <c r="U1057" s="72">
        <f t="shared" si="554"/>
        <v>9.9999999999999978E-2</v>
      </c>
      <c r="V1057" s="72">
        <f t="shared" si="555"/>
        <v>0.60659012395455658</v>
      </c>
      <c r="W1057" s="72">
        <f t="shared" si="556"/>
        <v>0.95345159075303276</v>
      </c>
      <c r="X1057" s="72">
        <f t="shared" si="557"/>
        <v>4.2755620014503282E-2</v>
      </c>
      <c r="Y1057" s="72">
        <f t="shared" si="558"/>
        <v>0.71278315085382271</v>
      </c>
      <c r="Z1057" s="72">
        <f t="shared" si="559"/>
        <v>1.101511414658825</v>
      </c>
      <c r="AA1057" s="72">
        <f t="shared" si="560"/>
        <v>0.74250797254316625</v>
      </c>
      <c r="AB1057" s="72">
        <f t="shared" si="561"/>
        <v>0.29433006535947709</v>
      </c>
      <c r="AC1057" s="72"/>
      <c r="AD1057" s="72"/>
      <c r="AE1057" s="72">
        <f t="shared" si="562"/>
        <v>0.21672871132732571</v>
      </c>
      <c r="AF1057" s="72">
        <f t="shared" si="563"/>
        <v>0.37691432691300097</v>
      </c>
      <c r="AG1057" s="72">
        <f t="shared" si="564"/>
        <v>0.9</v>
      </c>
      <c r="AH1057" s="72">
        <f t="shared" si="565"/>
        <v>0.39340987604544342</v>
      </c>
      <c r="AI1057" s="72">
        <f t="shared" si="566"/>
        <v>4.6548409246967272E-2</v>
      </c>
      <c r="AJ1057" s="72">
        <f>(AV1057-Driver!$K$179)/(Driver!$L$179-Driver!$K$179)</f>
        <v>0.19724437998549671</v>
      </c>
      <c r="AK1057" s="72">
        <f>(AW1057-Driver!$K$180)/(Driver!$L$180-Driver!$K$180)</f>
        <v>0.48575510456780802</v>
      </c>
      <c r="AL1057" s="72">
        <f>(AX1057-Driver!$K$181)/(Driver!$L$181-Driver!$K$181)</f>
        <v>0.70151141465882505</v>
      </c>
      <c r="AM1057" s="72">
        <f>(AY1057-Driver!$K$182)/(Driver!$L$182-Driver!$K$182)</f>
        <v>0.95650797254316622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567"/>
        <v>4.1514041514041509</v>
      </c>
      <c r="AW1057" s="70">
        <f t="shared" si="568"/>
        <v>48.454663736104585</v>
      </c>
      <c r="AX1057" s="70">
        <f t="shared" si="569"/>
        <v>7.313602731929425</v>
      </c>
      <c r="AY1057" s="70">
        <f>IFERROR(Driver!$K$19/Data!BH1057/Data!BI1057*Data!BK1057*Data!BL1057,"")</f>
        <v>-0.26623609187845082</v>
      </c>
      <c r="AZ1057" s="70">
        <f t="shared" si="570"/>
        <v>41.407297096053611</v>
      </c>
      <c r="BA1057" s="70"/>
      <c r="BB1057" s="70"/>
      <c r="BC1057" s="70">
        <f t="shared" si="571"/>
        <v>69.128743921484059</v>
      </c>
      <c r="BD1057" s="70">
        <f t="shared" si="572"/>
        <v>43.926895773714804</v>
      </c>
      <c r="BE1057" s="70">
        <f t="shared" si="573"/>
        <v>1</v>
      </c>
      <c r="BF1057" s="70">
        <f t="shared" si="574"/>
        <v>0.74430820242609286</v>
      </c>
      <c r="BG1057" s="70">
        <f t="shared" si="575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219</v>
      </c>
      <c r="BS1057" s="8" t="s">
        <v>812</v>
      </c>
      <c r="BT1057" s="9" t="s">
        <v>825</v>
      </c>
      <c r="BU1057" s="10">
        <v>170</v>
      </c>
      <c r="BV1057" s="9" t="s">
        <v>222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307</v>
      </c>
      <c r="CU1057" s="9" t="s">
        <v>305</v>
      </c>
      <c r="CV1057" s="10"/>
      <c r="CW1057" s="10"/>
      <c r="CX1057">
        <f>INDEX('Data_Price '!AS$2:AS$1266,MATCH(Data!$DN1057,'Data_Price '!$BE$2:$BE$1266,0))</f>
        <v>0</v>
      </c>
      <c r="CY1057">
        <f>INDEX('Data_Price '!AT$2:AT$1266,MATCH(Data!$DN1057,'Data_Price '!$BE$2:$BE$1266,0))</f>
        <v>0</v>
      </c>
      <c r="CZ1057">
        <f>INDEX('Data_Price '!AU$2:AU$1266,MATCH(Data!$DN1057,'Data_Price '!$BE$2:$BE$1266,0))</f>
        <v>0</v>
      </c>
      <c r="DA1057">
        <f>INDEX('Data_Price '!AV$2:AV$1266,MATCH(Data!$DN1057,'Data_Price '!$BE$2:$BE$1266,0))</f>
        <v>0</v>
      </c>
      <c r="DB1057">
        <f>INDEX('Data_Price '!AW$2:AW$1266,MATCH(Data!$DN1057,'Data_Price '!$BE$2:$BE$1266,0))</f>
        <v>0</v>
      </c>
      <c r="DC1057">
        <f>INDEX('Data_Price '!AX$2:AX$1266,MATCH(Data!$DN1057,'Data_Price '!$BE$2:$BE$1266,0))</f>
        <v>0</v>
      </c>
      <c r="DD1057">
        <f>INDEX('Data_Price '!AY$2:AY$1266,MATCH(Data!$DN1057,'Data_Price '!$BE$2:$BE$1266,0))</f>
        <v>0</v>
      </c>
      <c r="DE1057">
        <f>INDEX('Data_Price '!AZ$2:AZ$1266,MATCH(Data!$DN1057,'Data_Price '!$BE$2:$BE$1266,0))</f>
        <v>0</v>
      </c>
      <c r="DF1057">
        <f>INDEX('Data_Price '!BA$2:BA$1266,MATCH(Data!$DN1057,'Data_Price '!$BE$2:$BE$1266,0))</f>
        <v>0</v>
      </c>
      <c r="DG1057">
        <f>INDEX('Data_Price '!BB$2:BB$1266,MATCH(Data!$DN1057,'Data_Price '!$BE$2:$BE$1266,0))</f>
        <v>0</v>
      </c>
      <c r="DH1057">
        <f>INDEX('Data_Price '!BC$2:BC$1266,MATCH(Data!$DN1057,'Data_Price '!$BE$2:$BE$1266,0))</f>
        <v>0</v>
      </c>
      <c r="DI1057">
        <f>INDEX('Data_Price '!BD$2:BD$1266,MATCH(Data!$DN1057,'Data_Price '!$BE$2:$BE$1266,0))</f>
        <v>0</v>
      </c>
      <c r="DJ1057" s="89" t="e">
        <f ca="1">_xll.Connector("TinyUrl.TinyUrl",DA1057,0)</f>
        <v>#NAME?</v>
      </c>
      <c r="DK1057" s="89" t="e">
        <f ca="1">_xll.Connector("TinyUrl.TinyUrl",DE1057,0)</f>
        <v>#NAME?</v>
      </c>
      <c r="DL1057" s="89" t="e">
        <f ca="1">_xll.Connector("TinyUrl.TinyUrl",DI1057,0)</f>
        <v>#NAME?</v>
      </c>
      <c r="DM1057" s="224" t="str">
        <f t="shared" si="576"/>
        <v>S/Force 80FX</v>
      </c>
      <c r="DN1057" s="89" t="str">
        <f t="shared" si="577"/>
        <v xml:space="preserve"> SalomonS/Force 80FX170 Unisex</v>
      </c>
      <c r="DO1057" s="227"/>
    </row>
    <row r="1058" spans="2:119" ht="15.45" customHeight="1">
      <c r="B1058" s="224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#VALUE!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44"/>
        <v>#VALUE!</v>
      </c>
      <c r="I1058" s="43">
        <f t="shared" si="545"/>
        <v>0</v>
      </c>
      <c r="J1058" s="43" t="e">
        <f t="array" ref="J1058">NOT(OR(($H$9:$H$1273=TRUE)*($I$9:$I$1273&gt;0)*($BT$9:$BT$1273=BT1058)*($K$9:$K$1273&gt;K1058)))</f>
        <v>#VALUE!</v>
      </c>
      <c r="K1058" s="72">
        <f t="shared" si="546"/>
        <v>0.65711575726741867</v>
      </c>
      <c r="L1058" s="72">
        <f t="shared" si="547"/>
        <v>0.81640157924421886</v>
      </c>
      <c r="M1058" s="72">
        <f t="shared" si="548"/>
        <v>0.49782993529061847</v>
      </c>
      <c r="N1058" s="72">
        <f t="shared" si="549"/>
        <v>0.30258647947890971</v>
      </c>
      <c r="O1058" s="72">
        <f t="shared" si="550"/>
        <v>0.29673665972627905</v>
      </c>
      <c r="P1058" s="72">
        <f t="shared" si="551"/>
        <v>0.89416666666666667</v>
      </c>
      <c r="Q1058" s="72"/>
      <c r="R1058" s="72"/>
      <c r="S1058" s="72">
        <f t="shared" si="552"/>
        <v>0.65980108649229241</v>
      </c>
      <c r="T1058" s="72">
        <f t="shared" si="553"/>
        <v>0.95044946641395256</v>
      </c>
      <c r="U1058" s="72">
        <f t="shared" si="554"/>
        <v>0.99064753992359245</v>
      </c>
      <c r="V1058" s="72">
        <f t="shared" si="555"/>
        <v>0.64988533733869902</v>
      </c>
      <c r="W1058" s="72">
        <f t="shared" si="556"/>
        <v>0.7648739495798319</v>
      </c>
      <c r="X1058" s="72">
        <f t="shared" si="557"/>
        <v>0.18359842075578114</v>
      </c>
      <c r="Y1058" s="72">
        <f t="shared" si="558"/>
        <v>0.50217006470938153</v>
      </c>
      <c r="Z1058" s="72">
        <f t="shared" si="559"/>
        <v>0.69741352052109029</v>
      </c>
      <c r="AA1058" s="72">
        <f t="shared" si="560"/>
        <v>0.70326334027372095</v>
      </c>
      <c r="AB1058" s="72">
        <f t="shared" si="561"/>
        <v>0.10583333333333336</v>
      </c>
      <c r="AC1058" s="72"/>
      <c r="AD1058" s="72"/>
      <c r="AE1058" s="72">
        <f t="shared" si="562"/>
        <v>0.34019891350770759</v>
      </c>
      <c r="AF1058" s="72">
        <f t="shared" si="563"/>
        <v>4.9550533586047441E-2</v>
      </c>
      <c r="AG1058" s="72">
        <f t="shared" si="564"/>
        <v>9.3524600764075261E-3</v>
      </c>
      <c r="AH1058" s="72">
        <f t="shared" si="565"/>
        <v>0.35011466266130092</v>
      </c>
      <c r="AI1058" s="72">
        <f t="shared" si="566"/>
        <v>0.2351260504201681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7.3151892624247761E-2</v>
      </c>
      <c r="AL1058" s="72">
        <f>(AX1058-Driver!$K$181)/(Driver!$L$181-Driver!$K$181)</f>
        <v>0.29741352052109021</v>
      </c>
      <c r="AM1058" s="72">
        <f>(AY1058-Driver!$K$182)/(Driver!$L$182-Driver!$K$182)</f>
        <v>0.91726334027372092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567"/>
        <v>1.1870845204178537</v>
      </c>
      <c r="AW1058" s="70">
        <f t="shared" si="568"/>
        <v>8.1069587567412675</v>
      </c>
      <c r="AX1058" s="70">
        <f t="shared" si="569"/>
        <v>3.6767216846898121</v>
      </c>
      <c r="AY1058" s="70">
        <f>IFERROR(Driver!$K$19/Data!BH1058/Data!BI1058*Data!BK1058*Data!BL1058,"")</f>
        <v>-0.50647178870803955</v>
      </c>
      <c r="AZ1058" s="70">
        <f t="shared" si="570"/>
        <v>4.9367088607594942</v>
      </c>
      <c r="BA1058" s="70"/>
      <c r="BB1058" s="70"/>
      <c r="BC1058" s="70">
        <f t="shared" si="571"/>
        <v>5.0838916995999446</v>
      </c>
      <c r="BD1058" s="70">
        <f t="shared" si="572"/>
        <v>6.1855112705675968</v>
      </c>
      <c r="BE1058" s="70">
        <f t="shared" si="573"/>
        <v>9.08097581672722E-2</v>
      </c>
      <c r="BF1058" s="70">
        <f t="shared" si="574"/>
        <v>5.6341983880763609</v>
      </c>
      <c r="BG1058" s="70">
        <f t="shared" si="575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219</v>
      </c>
      <c r="BS1058" s="8" t="s">
        <v>405</v>
      </c>
      <c r="BT1058" s="9" t="s">
        <v>412</v>
      </c>
      <c r="BU1058" s="10">
        <v>157</v>
      </c>
      <c r="BV1058" s="9" t="s">
        <v>390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305</v>
      </c>
      <c r="CU1058" s="9" t="s">
        <v>303</v>
      </c>
      <c r="CV1058" s="10"/>
      <c r="CW1058" s="10"/>
      <c r="CX1058" t="str">
        <f>INDEX('Data_Price '!AS$2:AS$1266,MATCH(Data!$DN1058,'Data_Price '!$BE$2:$BE$1266,0))</f>
        <v>Armada ARW 84 Ski - Women's (15623)</v>
      </c>
      <c r="CY1058" t="str">
        <f>INDEX('Data_Price '!AT$2:AT$1266,MATCH(Data!$DN1058,'Data_Price '!$BE$2:$BE$1266,0))</f>
        <v>The Peak Ski and Sports</v>
      </c>
      <c r="CZ1058">
        <f>INDEX('Data_Price '!AU$2:AU$1266,MATCH(Data!$DN1058,'Data_Price '!$BE$2:$BE$1266,0))</f>
        <v>349.95</v>
      </c>
      <c r="DA1058" t="str">
        <f>INDEX('Data_Price '!AV$2:AV$1266,MATCH(Data!$DN1058,'Data_Price '!$BE$2:$BE$1266,0))</f>
        <v>https://www.google.com/url?url=https://www.thepeakskiandsports.com/armada-arw-84-ski-womens-15623/&amp;rct=j&amp;q=&amp;esrc=s&amp;sa=U&amp;ved=0ahUKEwjJ-sTs0KP2AhVEmWoFHcMgCyQQ2SkIQA&amp;usg=AOvVaw1CtcuMHxrnynlDx-Y6Lnje</v>
      </c>
      <c r="DB1058">
        <f>INDEX('Data_Price '!AW$2:AW$1266,MATCH(Data!$DN1058,'Data_Price '!$BE$2:$BE$1266,0))</f>
        <v>0</v>
      </c>
      <c r="DC1058">
        <f>INDEX('Data_Price '!AX$2:AX$1266,MATCH(Data!$DN1058,'Data_Price '!$BE$2:$BE$1266,0))</f>
        <v>0</v>
      </c>
      <c r="DD1058">
        <f>INDEX('Data_Price '!AY$2:AY$1266,MATCH(Data!$DN1058,'Data_Price '!$BE$2:$BE$1266,0))</f>
        <v>0</v>
      </c>
      <c r="DE1058">
        <f>INDEX('Data_Price '!AZ$2:AZ$1266,MATCH(Data!$DN1058,'Data_Price '!$BE$2:$BE$1266,0))</f>
        <v>0</v>
      </c>
      <c r="DF1058">
        <f>INDEX('Data_Price '!BA$2:BA$1266,MATCH(Data!$DN1058,'Data_Price '!$BE$2:$BE$1266,0))</f>
        <v>0</v>
      </c>
      <c r="DG1058">
        <f>INDEX('Data_Price '!BB$2:BB$1266,MATCH(Data!$DN1058,'Data_Price '!$BE$2:$BE$1266,0))</f>
        <v>0</v>
      </c>
      <c r="DH1058">
        <f>INDEX('Data_Price '!BC$2:BC$1266,MATCH(Data!$DN1058,'Data_Price '!$BE$2:$BE$1266,0))</f>
        <v>0</v>
      </c>
      <c r="DI1058">
        <f>INDEX('Data_Price '!BD$2:BD$1266,MATCH(Data!$DN1058,'Data_Price '!$BE$2:$BE$1266,0))</f>
        <v>0</v>
      </c>
      <c r="DJ1058" s="89" t="e">
        <f ca="1">_xll.Connector("TinyUrl.TinyUrl",DA1058,0)</f>
        <v>#NAME?</v>
      </c>
      <c r="DK1058" s="89" t="e">
        <f ca="1">_xll.Connector("TinyUrl.TinyUrl",DE1058,0)</f>
        <v>#NAME?</v>
      </c>
      <c r="DL1058" s="89" t="e">
        <f ca="1">_xll.Connector("TinyUrl.TinyUrl",DI1058,0)</f>
        <v>#NAME?</v>
      </c>
      <c r="DM1058" s="224" t="str">
        <f t="shared" si="576"/>
        <v>ARW 84</v>
      </c>
      <c r="DN1058" s="89" t="str">
        <f t="shared" si="577"/>
        <v xml:space="preserve"> ArmadaARW 84157 Women's</v>
      </c>
      <c r="DO1058" s="227" t="s">
        <v>1114</v>
      </c>
    </row>
    <row r="1059" spans="2:119" ht="15.45" customHeight="1">
      <c r="B1059" s="224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#VALUE!</v>
      </c>
      <c r="F1059" s="43" t="b">
        <f>CL1059&gt;Driver!$F$56</f>
        <v>0</v>
      </c>
      <c r="G1059" s="43" t="b">
        <f>AND(CB1059&gt;Driver!$F$55,CB1059&lt;Driver!$G$55)</f>
        <v>0</v>
      </c>
      <c r="H1059" s="43" t="e">
        <f t="shared" si="544"/>
        <v>#VALUE!</v>
      </c>
      <c r="I1059" s="43">
        <f t="shared" si="545"/>
        <v>0</v>
      </c>
      <c r="J1059" s="43" t="e">
        <f t="array" ref="J1059">NOT(OR(($H$9:$H$1273=TRUE)*($I$9:$I$1273&gt;0)*($BT$9:$BT$1273=BT1059)*($K$9:$K$1273&gt;K1059)))</f>
        <v>#VALUE!</v>
      </c>
      <c r="K1059" s="72">
        <f t="shared" si="546"/>
        <v>0.77415267839861213</v>
      </c>
      <c r="L1059" s="72">
        <f t="shared" si="547"/>
        <v>0.88182741116751262</v>
      </c>
      <c r="M1059" s="72">
        <f t="shared" si="548"/>
        <v>0.66647794562971163</v>
      </c>
      <c r="N1059" s="72">
        <f t="shared" si="549"/>
        <v>0.54036552203882882</v>
      </c>
      <c r="O1059" s="72">
        <f t="shared" si="550"/>
        <v>0.47548171354311697</v>
      </c>
      <c r="P1059" s="72">
        <f t="shared" si="551"/>
        <v>0.98358660130718956</v>
      </c>
      <c r="Q1059" s="72"/>
      <c r="R1059" s="72"/>
      <c r="S1059" s="72">
        <f t="shared" si="552"/>
        <v>0.67662701437003259</v>
      </c>
      <c r="T1059" s="72">
        <f t="shared" si="553"/>
        <v>0.89322811511637235</v>
      </c>
      <c r="U1059" s="72">
        <f t="shared" si="554"/>
        <v>0.68990112311781282</v>
      </c>
      <c r="V1059" s="72">
        <f t="shared" si="555"/>
        <v>0.67651226080806048</v>
      </c>
      <c r="W1059" s="72">
        <f t="shared" si="556"/>
        <v>0.81063492063492071</v>
      </c>
      <c r="X1059" s="72">
        <f t="shared" si="557"/>
        <v>0.11817258883248732</v>
      </c>
      <c r="Y1059" s="72">
        <f t="shared" si="558"/>
        <v>0.33352205437028831</v>
      </c>
      <c r="Z1059" s="72">
        <f t="shared" si="559"/>
        <v>0.45963447796117124</v>
      </c>
      <c r="AA1059" s="72">
        <f t="shared" si="560"/>
        <v>0.52451828645688303</v>
      </c>
      <c r="AB1059" s="72">
        <f t="shared" si="561"/>
        <v>1.6413398692810471E-2</v>
      </c>
      <c r="AC1059" s="72"/>
      <c r="AD1059" s="72"/>
      <c r="AE1059" s="72">
        <f t="shared" si="562"/>
        <v>0.32337298562996736</v>
      </c>
      <c r="AF1059" s="72">
        <f t="shared" si="563"/>
        <v>0.1067718848836276</v>
      </c>
      <c r="AG1059" s="72">
        <f t="shared" si="564"/>
        <v>0.31009887688218718</v>
      </c>
      <c r="AH1059" s="72">
        <f t="shared" si="565"/>
        <v>0.32348773919193957</v>
      </c>
      <c r="AI1059" s="72">
        <f t="shared" si="566"/>
        <v>0.18936507936507929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0.12341838330533444</v>
      </c>
      <c r="AL1059" s="72">
        <f>(AX1059-Driver!$K$181)/(Driver!$L$181-Driver!$K$181)</f>
        <v>5.9634477961171196E-2</v>
      </c>
      <c r="AM1059" s="72">
        <f>(AY1059-Driver!$K$182)/(Driver!$L$182-Driver!$K$182)</f>
        <v>0.738518286456883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567"/>
        <v>2.5641025641025639</v>
      </c>
      <c r="AW1059" s="70">
        <f t="shared" si="568"/>
        <v>13.022425911722671</v>
      </c>
      <c r="AX1059" s="70">
        <f t="shared" si="569"/>
        <v>1.5367103016505408</v>
      </c>
      <c r="AY1059" s="70">
        <f>IFERROR(Driver!$K$19/Data!BH1059/Data!BI1059*Data!BK1059*Data!BL1059,"")</f>
        <v>-1.6006581799502093</v>
      </c>
      <c r="AZ1059" s="70">
        <f t="shared" si="570"/>
        <v>13.086373790022339</v>
      </c>
      <c r="BA1059" s="70"/>
      <c r="BB1059" s="70"/>
      <c r="BC1059" s="70">
        <f t="shared" si="571"/>
        <v>13.811617461736715</v>
      </c>
      <c r="BD1059" s="70">
        <f t="shared" si="572"/>
        <v>1.1215230709666761</v>
      </c>
      <c r="BE1059" s="70">
        <f t="shared" si="573"/>
        <v>0.41020410860293144</v>
      </c>
      <c r="BF1059" s="70">
        <f t="shared" si="574"/>
        <v>8.641522329216226</v>
      </c>
      <c r="BG1059" s="70">
        <f t="shared" si="575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219</v>
      </c>
      <c r="BS1059" s="8" t="s">
        <v>386</v>
      </c>
      <c r="BT1059" s="9" t="s">
        <v>387</v>
      </c>
      <c r="BU1059" s="10">
        <v>153</v>
      </c>
      <c r="BV1059" s="9" t="s">
        <v>222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302</v>
      </c>
      <c r="CU1059" s="9" t="s">
        <v>388</v>
      </c>
      <c r="CV1059" s="10"/>
      <c r="CW1059" s="10"/>
      <c r="CX1059" t="str">
        <f>INDEX('Data_Price '!AS$2:AS$1266,MATCH(Data!$DN1059,'Data_Price '!$BE$2:$BE$1266,0))</f>
        <v>DPS Pagoda Tour 100 RP 153cm</v>
      </c>
      <c r="CY1059" t="str">
        <f>INDEX('Data_Price '!AT$2:AT$1266,MATCH(Data!$DN1059,'Data_Price '!$BE$2:$BE$1266,0))</f>
        <v>Skimo &amp; SkyRun</v>
      </c>
      <c r="CZ1059">
        <f>INDEX('Data_Price '!AU$2:AU$1266,MATCH(Data!$DN1059,'Data_Price '!$BE$2:$BE$1266,0))</f>
        <v>1298.95</v>
      </c>
      <c r="DA1059" t="str">
        <f>INDEX('Data_Price '!AV$2:AV$1266,MATCH(Data!$DN1059,'Data_Price '!$BE$2:$BE$1266,0))</f>
        <v>https://www.google.com/url?url=https://skimo.co/dps-pagoda-tour-100%3Foption%255B2733%255D%3D21829&amp;rct=j&amp;q=&amp;esrc=s&amp;sa=U&amp;ved=0ahUKEwjNm-3s0KP2AhXzm2oFHUNJB2kQsDwIYw&amp;usg=AOvVaw3ELJpmh4xZ9UznRKHCy68t</v>
      </c>
      <c r="DB1059" t="str">
        <f>INDEX('Data_Price '!AW$2:AW$1266,MATCH(Data!$DN1059,'Data_Price '!$BE$2:$BE$1266,0))</f>
        <v>DPS Pagoda Tour 100 RP 153cm</v>
      </c>
      <c r="DC1059" t="str">
        <f>INDEX('Data_Price '!AX$2:AX$1266,MATCH(Data!$DN1059,'Data_Price '!$BE$2:$BE$1266,0))</f>
        <v>Skimo &amp; SkyRun</v>
      </c>
      <c r="DD1059">
        <f>INDEX('Data_Price '!AY$2:AY$1266,MATCH(Data!$DN1059,'Data_Price '!$BE$2:$BE$1266,0))</f>
        <v>1298.95</v>
      </c>
      <c r="DE1059" t="str">
        <f>INDEX('Data_Price '!AZ$2:AZ$1266,MATCH(Data!$DN1059,'Data_Price '!$BE$2:$BE$1266,0))</f>
        <v>https://www.google.com/url?q=https://skimo.co/dps-pagoda-tour-100%3Foption%255B2733%255D%3D21829&amp;sa=U&amp;ved=0ahUKEwicm5ft0KP2AhV_nGoFHSNCC-gQ2ykIGA&amp;usg=AOvVaw2GP-u6UL1GXiVCO79i0BKR</v>
      </c>
      <c r="DF1059" t="str">
        <f>INDEX('Data_Price '!BA$2:BA$1266,MATCH(Data!$DN1059,'Data_Price '!$BE$2:$BE$1266,0))</f>
        <v>DPS Pagoda Tour 100 RP 153cm</v>
      </c>
      <c r="DG1059" t="str">
        <f>INDEX('Data_Price '!BB$2:BB$1266,MATCH(Data!$DN1059,'Data_Price '!$BE$2:$BE$1266,0))</f>
        <v>REI</v>
      </c>
      <c r="DH1059">
        <f>INDEX('Data_Price '!BC$2:BC$1266,MATCH(Data!$DN1059,'Data_Price '!$BE$2:$BE$1266,0))</f>
        <v>1299</v>
      </c>
      <c r="DI1059" t="str">
        <f>INDEX('Data_Price '!BD$2:BD$1266,MATCH(Data!$DN1059,'Data_Price '!$BE$2:$BE$1266,0))</f>
        <v>https://www.google.com/url?q=https://www.rei.com/product/182504/dps-skis-pagoda-tour-100-rp-skis-mens-20212022%3FCAWELAID%3D120217890012569810&amp;sa=U&amp;ved=0ahUKEwicm5ft0KP2AhV_nGoFHSNCC-gQ2ykIGg&amp;usg=AOvVaw3vt16Sq--ofE4bLhC2bND9</v>
      </c>
      <c r="DJ1059" s="89" t="e">
        <f ca="1">_xll.Connector("TinyUrl.TinyUrl",DA1059,0)</f>
        <v>#NAME?</v>
      </c>
      <c r="DK1059" s="89" t="e">
        <f ca="1">_xll.Connector("TinyUrl.TinyUrl",DE1059,0)</f>
        <v>#NAME?</v>
      </c>
      <c r="DL1059" s="89" t="e">
        <f ca="1">_xll.Connector("TinyUrl.TinyUrl",DI1059,0)</f>
        <v>#NAME?</v>
      </c>
      <c r="DM1059" s="224" t="str">
        <f t="shared" si="576"/>
        <v>Pagoda Tour 100 RP</v>
      </c>
      <c r="DN1059" s="89" t="str">
        <f t="shared" si="577"/>
        <v xml:space="preserve"> DPSPagoda Tour 100 RP153 Unisex</v>
      </c>
      <c r="DO1059" s="227" t="s">
        <v>937</v>
      </c>
    </row>
    <row r="1060" spans="2:119" ht="15.45" customHeight="1">
      <c r="B1060" s="224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#VALUE!</v>
      </c>
      <c r="F1060" s="43" t="b">
        <f>CL1060&gt;Driver!$F$56</f>
        <v>0</v>
      </c>
      <c r="G1060" s="43" t="b">
        <f>AND(CB1060&gt;Driver!$F$55,CB1060&lt;Driver!$G$55)</f>
        <v>0</v>
      </c>
      <c r="H1060" s="43" t="e">
        <f t="shared" si="544"/>
        <v>#VALUE!</v>
      </c>
      <c r="I1060" s="43">
        <f t="shared" si="545"/>
        <v>0</v>
      </c>
      <c r="J1060" s="43" t="e">
        <f t="array" ref="J1060">NOT(OR(($H$9:$H$1273=TRUE)*($I$9:$I$1273&gt;0)*($BT$9:$BT$1273=BT1060)*($K$9:$K$1273&gt;K1060)))</f>
        <v>#VALUE!</v>
      </c>
      <c r="K1060" s="72">
        <f t="shared" si="546"/>
        <v>0.55838463389918835</v>
      </c>
      <c r="L1060" s="72">
        <f t="shared" si="547"/>
        <v>0.80342921601804851</v>
      </c>
      <c r="M1060" s="72">
        <f t="shared" si="548"/>
        <v>0.3133400517803282</v>
      </c>
      <c r="N1060" s="72">
        <f t="shared" si="549"/>
        <v>-3.5110352241826348E-2</v>
      </c>
      <c r="O1060" s="72">
        <f t="shared" si="550"/>
        <v>0.24323508274620964</v>
      </c>
      <c r="P1060" s="72">
        <f t="shared" si="551"/>
        <v>0.73189542483660142</v>
      </c>
      <c r="Q1060" s="72"/>
      <c r="R1060" s="72"/>
      <c r="S1060" s="72">
        <f t="shared" si="552"/>
        <v>0.74820174872759515</v>
      </c>
      <c r="T1060" s="72">
        <f t="shared" si="553"/>
        <v>9.9999999999999978E-2</v>
      </c>
      <c r="U1060" s="72">
        <f t="shared" si="554"/>
        <v>9.9999999999999978E-2</v>
      </c>
      <c r="V1060" s="72">
        <f t="shared" si="555"/>
        <v>0.60149087473010399</v>
      </c>
      <c r="W1060" s="72">
        <f t="shared" si="556"/>
        <v>0.96307010785824343</v>
      </c>
      <c r="X1060" s="72">
        <f t="shared" si="557"/>
        <v>0.19657078398195149</v>
      </c>
      <c r="Y1060" s="72">
        <f t="shared" si="558"/>
        <v>0.6866599482196718</v>
      </c>
      <c r="Z1060" s="72">
        <f t="shared" si="559"/>
        <v>1.0351103522418263</v>
      </c>
      <c r="AA1060" s="72">
        <f t="shared" si="560"/>
        <v>0.75676491725379036</v>
      </c>
      <c r="AB1060" s="72">
        <f t="shared" si="561"/>
        <v>0.26810457516339864</v>
      </c>
      <c r="AC1060" s="72"/>
      <c r="AD1060" s="72"/>
      <c r="AE1060" s="72">
        <f t="shared" si="562"/>
        <v>0.25179825127240485</v>
      </c>
      <c r="AF1060" s="72">
        <f t="shared" si="563"/>
        <v>0.9</v>
      </c>
      <c r="AG1060" s="72">
        <f t="shared" si="564"/>
        <v>0.9</v>
      </c>
      <c r="AH1060" s="72">
        <f t="shared" si="565"/>
        <v>0.39850912526989601</v>
      </c>
      <c r="AI1060" s="72">
        <f t="shared" si="566"/>
        <v>3.6929892141756557E-2</v>
      </c>
      <c r="AJ1060" s="72">
        <f>(AV1060-Driver!$K$179)/(Driver!$L$179-Driver!$K$179)</f>
        <v>4.34292160180485E-2</v>
      </c>
      <c r="AK1060" s="72">
        <f>(AW1060-Driver!$K$180)/(Driver!$L$180-Driver!$K$180)</f>
        <v>0.45609397451409894</v>
      </c>
      <c r="AL1060" s="72">
        <f>(AX1060-Driver!$K$181)/(Driver!$L$181-Driver!$K$181)</f>
        <v>0.63511035224182644</v>
      </c>
      <c r="AM1060" s="72">
        <f>(AY1060-Driver!$K$182)/(Driver!$L$182-Driver!$K$182)</f>
        <v>0.97076491725379033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567"/>
        <v>0.91405508072174735</v>
      </c>
      <c r="AW1060" s="70">
        <f t="shared" si="568"/>
        <v>45.554156686912528</v>
      </c>
      <c r="AX1060" s="70">
        <f t="shared" si="569"/>
        <v>6.7159931701764375</v>
      </c>
      <c r="AY1060" s="70">
        <f>IFERROR(Driver!$K$19/Data!BH1060/Data!BI1060*Data!BK1060*Data!BL1060,"")</f>
        <v>-0.17896232094075451</v>
      </c>
      <c r="AZ1060" s="70">
        <f t="shared" si="570"/>
        <v>39.017125837676844</v>
      </c>
      <c r="BA1060" s="70"/>
      <c r="BB1060" s="70"/>
      <c r="BC1060" s="70">
        <f t="shared" si="571"/>
        <v>50.937929752485118</v>
      </c>
      <c r="BD1060" s="70">
        <f t="shared" si="572"/>
        <v>104.66082619125619</v>
      </c>
      <c r="BE1060" s="70">
        <f t="shared" si="573"/>
        <v>1</v>
      </c>
      <c r="BF1060" s="70">
        <f t="shared" si="574"/>
        <v>0.16838382677748409</v>
      </c>
      <c r="BG1060" s="70">
        <f t="shared" si="575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219</v>
      </c>
      <c r="BS1060" s="8" t="s">
        <v>493</v>
      </c>
      <c r="BT1060" s="9" t="s">
        <v>512</v>
      </c>
      <c r="BU1060" s="10">
        <v>160</v>
      </c>
      <c r="BV1060" s="9" t="s">
        <v>222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307</v>
      </c>
      <c r="CU1060" s="10"/>
      <c r="CV1060" s="10"/>
      <c r="CW1060" s="10"/>
      <c r="CX1060">
        <f>INDEX('Data_Price '!AS$2:AS$1266,MATCH(Data!$DN1060,'Data_Price '!$BE$2:$BE$1266,0))</f>
        <v>0</v>
      </c>
      <c r="CY1060">
        <f>INDEX('Data_Price '!AT$2:AT$1266,MATCH(Data!$DN1060,'Data_Price '!$BE$2:$BE$1266,0))</f>
        <v>0</v>
      </c>
      <c r="CZ1060">
        <f>INDEX('Data_Price '!AU$2:AU$1266,MATCH(Data!$DN1060,'Data_Price '!$BE$2:$BE$1266,0))</f>
        <v>0</v>
      </c>
      <c r="DA1060">
        <f>INDEX('Data_Price '!AV$2:AV$1266,MATCH(Data!$DN1060,'Data_Price '!$BE$2:$BE$1266,0))</f>
        <v>0</v>
      </c>
      <c r="DB1060">
        <f>INDEX('Data_Price '!AW$2:AW$1266,MATCH(Data!$DN1060,'Data_Price '!$BE$2:$BE$1266,0))</f>
        <v>0</v>
      </c>
      <c r="DC1060">
        <f>INDEX('Data_Price '!AX$2:AX$1266,MATCH(Data!$DN1060,'Data_Price '!$BE$2:$BE$1266,0))</f>
        <v>0</v>
      </c>
      <c r="DD1060">
        <f>INDEX('Data_Price '!AY$2:AY$1266,MATCH(Data!$DN1060,'Data_Price '!$BE$2:$BE$1266,0))</f>
        <v>0</v>
      </c>
      <c r="DE1060">
        <f>INDEX('Data_Price '!AZ$2:AZ$1266,MATCH(Data!$DN1060,'Data_Price '!$BE$2:$BE$1266,0))</f>
        <v>0</v>
      </c>
      <c r="DF1060">
        <f>INDEX('Data_Price '!BA$2:BA$1266,MATCH(Data!$DN1060,'Data_Price '!$BE$2:$BE$1266,0))</f>
        <v>0</v>
      </c>
      <c r="DG1060">
        <f>INDEX('Data_Price '!BB$2:BB$1266,MATCH(Data!$DN1060,'Data_Price '!$BE$2:$BE$1266,0))</f>
        <v>0</v>
      </c>
      <c r="DH1060">
        <f>INDEX('Data_Price '!BC$2:BC$1266,MATCH(Data!$DN1060,'Data_Price '!$BE$2:$BE$1266,0))</f>
        <v>0</v>
      </c>
      <c r="DI1060">
        <f>INDEX('Data_Price '!BD$2:BD$1266,MATCH(Data!$DN1060,'Data_Price '!$BE$2:$BE$1266,0))</f>
        <v>0</v>
      </c>
      <c r="DJ1060" s="89" t="e">
        <f ca="1">_xll.Connector("TinyUrl.TinyUrl",DA1060,0)</f>
        <v>#NAME?</v>
      </c>
      <c r="DK1060" s="89" t="e">
        <f ca="1">_xll.Connector("TinyUrl.TinyUrl",DE1060,0)</f>
        <v>#NAME?</v>
      </c>
      <c r="DL1060" s="89" t="e">
        <f ca="1">_xll.Connector("TinyUrl.TinyUrl",DI1060,0)</f>
        <v>#NAME?</v>
      </c>
      <c r="DM1060" s="224" t="str">
        <f t="shared" si="576"/>
        <v>Thunderbird R13</v>
      </c>
      <c r="DN1060" s="89" t="str">
        <f t="shared" si="577"/>
        <v xml:space="preserve"> BlizzardThunderbird R13160 Unisex</v>
      </c>
      <c r="DO1060" s="227"/>
    </row>
    <row r="1061" spans="2:119" ht="15.45" customHeight="1">
      <c r="B1061" s="224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#VALUE!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44"/>
        <v>#VALUE!</v>
      </c>
      <c r="I1061" s="43">
        <f t="shared" si="545"/>
        <v>0</v>
      </c>
      <c r="J1061" s="43" t="e">
        <f t="array" ref="J1061">NOT(OR(($H$9:$H$1273=TRUE)*($I$9:$I$1273&gt;0)*($BT$9:$BT$1273=BT1061)*($K$9:$K$1273&gt;K1061)))</f>
        <v>#VALUE!</v>
      </c>
      <c r="K1061" s="72">
        <f t="shared" si="546"/>
        <v>0.43521497858176517</v>
      </c>
      <c r="L1061" s="72">
        <f t="shared" si="547"/>
        <v>0.51266134880348091</v>
      </c>
      <c r="M1061" s="72">
        <f t="shared" si="548"/>
        <v>0.35776860836004942</v>
      </c>
      <c r="N1061" s="72">
        <f t="shared" si="549"/>
        <v>8.4411560108771155E-2</v>
      </c>
      <c r="O1061" s="72">
        <f t="shared" si="550"/>
        <v>0.30499720614784764</v>
      </c>
      <c r="P1061" s="72">
        <f t="shared" si="551"/>
        <v>0.68389705882352958</v>
      </c>
      <c r="Q1061" s="72"/>
      <c r="R1061" s="72"/>
      <c r="S1061" s="72">
        <f t="shared" si="552"/>
        <v>0.76868492676686384</v>
      </c>
      <c r="T1061" s="72">
        <f t="shared" si="553"/>
        <v>0.95686189826606127</v>
      </c>
      <c r="U1061" s="72">
        <f t="shared" si="554"/>
        <v>0.91245467206244224</v>
      </c>
      <c r="V1061" s="72">
        <f t="shared" si="555"/>
        <v>0.77377707541532559</v>
      </c>
      <c r="W1061" s="72">
        <f t="shared" si="556"/>
        <v>0.99100206947271208</v>
      </c>
      <c r="X1061" s="72">
        <f t="shared" si="557"/>
        <v>0.48733865119651909</v>
      </c>
      <c r="Y1061" s="72">
        <f t="shared" si="558"/>
        <v>0.64223139163995058</v>
      </c>
      <c r="Z1061" s="72">
        <f t="shared" si="559"/>
        <v>0.91558843989122884</v>
      </c>
      <c r="AA1061" s="72">
        <f t="shared" si="560"/>
        <v>0.69500279385215236</v>
      </c>
      <c r="AB1061" s="72">
        <f t="shared" si="561"/>
        <v>0.31610294117647048</v>
      </c>
      <c r="AC1061" s="72"/>
      <c r="AD1061" s="72"/>
      <c r="AE1061" s="72">
        <f t="shared" si="562"/>
        <v>0.23131507323313621</v>
      </c>
      <c r="AF1061" s="72">
        <f t="shared" si="563"/>
        <v>4.3138101733938707E-2</v>
      </c>
      <c r="AG1061" s="72">
        <f t="shared" si="564"/>
        <v>8.7545327937557718E-2</v>
      </c>
      <c r="AH1061" s="72">
        <f t="shared" si="565"/>
        <v>0.22622292458467438</v>
      </c>
      <c r="AI1061" s="72">
        <f t="shared" si="566"/>
        <v>8.9979305272879506E-3</v>
      </c>
      <c r="AJ1061" s="72">
        <f>(AV1061-Driver!$K$179)/(Driver!$L$179-Driver!$K$179)</f>
        <v>0.72733865119651908</v>
      </c>
      <c r="AK1061" s="72">
        <f>(AW1061-Driver!$K$180)/(Driver!$L$180-Driver!$K$180)</f>
        <v>0.48596222606581713</v>
      </c>
      <c r="AL1061" s="72">
        <f>(AX1061-Driver!$K$181)/(Driver!$L$181-Driver!$K$181)</f>
        <v>0.51558843989122882</v>
      </c>
      <c r="AM1061" s="72">
        <f>(AY1061-Driver!$K$182)/(Driver!$L$182-Driver!$K$182)</f>
        <v>0.90900279385215232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567"/>
        <v>15.308302808302807</v>
      </c>
      <c r="AW1061" s="70">
        <f t="shared" si="568"/>
        <v>48.474917764320189</v>
      </c>
      <c r="AX1061" s="70">
        <f t="shared" si="569"/>
        <v>5.6402959590210591</v>
      </c>
      <c r="AY1061" s="70">
        <f>IFERROR(Driver!$K$19/Data!BH1061/Data!BI1061*Data!BK1061*Data!BL1061,"")</f>
        <v>-0.55703865635387906</v>
      </c>
      <c r="AZ1061" s="70">
        <f t="shared" si="570"/>
        <v>43.391660461653011</v>
      </c>
      <c r="BA1061" s="70"/>
      <c r="BB1061" s="70"/>
      <c r="BC1061" s="70">
        <f t="shared" si="571"/>
        <v>61.562696598197299</v>
      </c>
      <c r="BD1061" s="70">
        <f t="shared" si="572"/>
        <v>6.7530001273223119</v>
      </c>
      <c r="BE1061" s="70">
        <f t="shared" si="573"/>
        <v>1.2630839033650216E-2</v>
      </c>
      <c r="BF1061" s="70">
        <f t="shared" si="574"/>
        <v>19.626899815110772</v>
      </c>
      <c r="BG1061" s="70">
        <f t="shared" si="575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219</v>
      </c>
      <c r="BS1061" s="8" t="s">
        <v>405</v>
      </c>
      <c r="BT1061" s="9" t="s">
        <v>437</v>
      </c>
      <c r="BU1061" s="10">
        <v>185</v>
      </c>
      <c r="BV1061" s="9" t="s">
        <v>222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303</v>
      </c>
      <c r="CU1061" s="9" t="s">
        <v>301</v>
      </c>
      <c r="CV1061" s="9" t="s">
        <v>302</v>
      </c>
      <c r="CW1061" s="10"/>
      <c r="CX1061" t="str">
        <f>INDEX('Data_Price '!AS$2:AS$1266,MATCH(Data!$DN1061,'Data_Price '!$BE$2:$BE$1266,0))</f>
        <v>Armada Whitewalker Skis 2022</v>
      </c>
      <c r="CY1061" t="str">
        <f>INDEX('Data_Price '!AT$2:AT$1266,MATCH(Data!$DN1061,'Data_Price '!$BE$2:$BE$1266,0))</f>
        <v>Blue Tomato</v>
      </c>
      <c r="CZ1061">
        <f>INDEX('Data_Price '!AU$2:AU$1266,MATCH(Data!$DN1061,'Data_Price '!$BE$2:$BE$1266,0))</f>
        <v>700.95</v>
      </c>
      <c r="DA1061" t="str">
        <f>INDEX('Data_Price '!AV$2:AV$1266,MATCH(Data!$DN1061,'Data_Price '!$BE$2:$BE$1266,0))</f>
        <v>https://www.google.com/url?url=https://www.blue-tomato.com/en-US/product/--304559300-/%3Fcr%3DUSD%26_%24ja%3Dtsid:46445%26adword%3DGoogle%252FUS%252FPRODUKTERWEITERUNG%252FArmada%252F304559300&amp;rct=j&amp;q=&amp;esrc=s&amp;sa=U&amp;ved=0ahUKEwjE6_bt0KP2AhU4m2oFHeooAacQsDwIRA&amp;usg=AOvVaw2zRe8eFkDzZKUwXgXMGCoQ</v>
      </c>
      <c r="DB1061" t="str">
        <f>INDEX('Data_Price '!AW$2:AW$1266,MATCH(Data!$DN1061,'Data_Price '!$BE$2:$BE$1266,0))</f>
        <v>Armada Whitewalker Skis 2022</v>
      </c>
      <c r="DC1061" t="str">
        <f>INDEX('Data_Price '!AX$2:AX$1266,MATCH(Data!$DN1061,'Data_Price '!$BE$2:$BE$1266,0))</f>
        <v>Blue Tomato</v>
      </c>
      <c r="DD1061">
        <f>INDEX('Data_Price '!AY$2:AY$1266,MATCH(Data!$DN1061,'Data_Price '!$BE$2:$BE$1266,0))</f>
        <v>700.95</v>
      </c>
      <c r="DE1061" t="str">
        <f>INDEX('Data_Price '!AZ$2:AZ$1266,MATCH(Data!$DN1061,'Data_Price '!$BE$2:$BE$1266,0))</f>
        <v>https://www.google.com/url?q=https://www.blue-tomato.com/en-US/product/--304559300-/%3Fcr%3DUSD%26_%24ja%3Dtsid:46445%26adword%3DGoogle%252FUS%252FPRODUKTERWEITERUNG%252FArmada%252F304559300&amp;sa=U&amp;ved=0ahUKEwjP9pru0KP2AhUvlGoFHa_IAxcQ2ykIFw&amp;usg=AOvVaw0DjH4joxysYgW4bhkycQi_</v>
      </c>
      <c r="DF1061" t="str">
        <f>INDEX('Data_Price '!BA$2:BA$1266,MATCH(Data!$DN1061,'Data_Price '!$BE$2:$BE$1266,0))</f>
        <v>Armada Whitewalker Skis - 2022 185cm</v>
      </c>
      <c r="DG1061" t="str">
        <f>INDEX('Data_Price '!BB$2:BB$1266,MATCH(Data!$DN1061,'Data_Price '!$BE$2:$BE$1266,0))</f>
        <v>Glacier Ski Shop</v>
      </c>
      <c r="DH1061">
        <f>INDEX('Data_Price '!BC$2:BC$1266,MATCH(Data!$DN1061,'Data_Price '!$BE$2:$BE$1266,0))</f>
        <v>719</v>
      </c>
      <c r="DI1061" t="str">
        <f>INDEX('Data_Price '!BD$2:BD$1266,MATCH(Data!$DN1061,'Data_Price '!$BE$2:$BE$1266,0))</f>
        <v>https://www.google.com/url?url=https://glacierskishop.com/products/armada-whitewalker-skis-2022%3Fvariant%3D39361211596903%26currency%3DUSD%26utm_medium%3Dproduct_sync%26utm_source%3Dgoogle%26utm_content%3Dsag_organic%26utm_campaign%3Dsag_organic&amp;rct=j&amp;q=&amp;esrc=s&amp;sa=U&amp;ved=0ahUKEwjE6_bt0KP2AhU4m2oFHeooAacQ2SkISw&amp;usg=AOvVaw2bv7e7Mt1orrGCkQMvMqvn</v>
      </c>
      <c r="DJ1061" s="89" t="e">
        <f ca="1">_xll.Connector("TinyUrl.TinyUrl",DA1061,0)</f>
        <v>#NAME?</v>
      </c>
      <c r="DK1061" s="89" t="e">
        <f ca="1">_xll.Connector("TinyUrl.TinyUrl",DE1061,0)</f>
        <v>#NAME?</v>
      </c>
      <c r="DL1061" s="89" t="e">
        <f ca="1">_xll.Connector("TinyUrl.TinyUrl",DI1061,0)</f>
        <v>#NAME?</v>
      </c>
      <c r="DM1061" s="224" t="str">
        <f t="shared" si="576"/>
        <v>Whitewalker</v>
      </c>
      <c r="DN1061" s="89" t="str">
        <f t="shared" si="577"/>
        <v xml:space="preserve"> ArmadaWhitewalker185 Unisex</v>
      </c>
      <c r="DO1061" s="227" t="s">
        <v>1145</v>
      </c>
    </row>
    <row r="1062" spans="2:119" ht="15.45" customHeight="1">
      <c r="B1062" s="224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#VALUE!</v>
      </c>
      <c r="F1062" s="43" t="b">
        <f>CL1062&gt;Driver!$F$56</f>
        <v>0</v>
      </c>
      <c r="G1062" s="43" t="b">
        <f>AND(CB1062&gt;Driver!$F$55,CB1062&lt;Driver!$G$55)</f>
        <v>0</v>
      </c>
      <c r="H1062" s="43" t="e">
        <f t="shared" si="544"/>
        <v>#VALUE!</v>
      </c>
      <c r="I1062" s="43">
        <f t="shared" si="545"/>
        <v>0</v>
      </c>
      <c r="J1062" s="43" t="e">
        <f t="array" ref="J1062">NOT(OR(($H$9:$H$1273=TRUE)*($I$9:$I$1273&gt;0)*($BT$9:$BT$1273=BT1062)*($K$9:$K$1273&gt;K1062)))</f>
        <v>#VALUE!</v>
      </c>
      <c r="K1062" s="72">
        <f t="shared" si="546"/>
        <v>0.5624038929739128</v>
      </c>
      <c r="L1062" s="72">
        <f t="shared" si="547"/>
        <v>0.7865893159294175</v>
      </c>
      <c r="M1062" s="72">
        <f t="shared" si="548"/>
        <v>0.33821847001840821</v>
      </c>
      <c r="N1062" s="72">
        <f t="shared" si="549"/>
        <v>1.611332447985836E-2</v>
      </c>
      <c r="O1062" s="72">
        <f t="shared" si="550"/>
        <v>0.26697345812438589</v>
      </c>
      <c r="P1062" s="72">
        <f t="shared" si="551"/>
        <v>0.7315686274509805</v>
      </c>
      <c r="Q1062" s="72"/>
      <c r="R1062" s="72"/>
      <c r="S1062" s="72">
        <f t="shared" si="552"/>
        <v>0.86706080419853326</v>
      </c>
      <c r="T1062" s="72">
        <f t="shared" si="553"/>
        <v>0.4450868256908399</v>
      </c>
      <c r="U1062" s="72">
        <f t="shared" si="554"/>
        <v>9.9999999999999978E-2</v>
      </c>
      <c r="V1062" s="72">
        <f t="shared" si="555"/>
        <v>0.60031054651571569</v>
      </c>
      <c r="W1062" s="72">
        <f t="shared" si="556"/>
        <v>0.96637232194557032</v>
      </c>
      <c r="X1062" s="72">
        <f t="shared" si="557"/>
        <v>0.21341068407058256</v>
      </c>
      <c r="Y1062" s="72">
        <f t="shared" si="558"/>
        <v>0.66178152998159179</v>
      </c>
      <c r="Z1062" s="72">
        <f t="shared" si="559"/>
        <v>0.98388667552014164</v>
      </c>
      <c r="AA1062" s="72">
        <f t="shared" si="560"/>
        <v>0.73302654187561411</v>
      </c>
      <c r="AB1062" s="72">
        <f t="shared" si="561"/>
        <v>0.26843137254901955</v>
      </c>
      <c r="AC1062" s="72"/>
      <c r="AD1062" s="72"/>
      <c r="AE1062" s="72">
        <f t="shared" si="562"/>
        <v>0.13293919580146671</v>
      </c>
      <c r="AF1062" s="72">
        <f t="shared" si="563"/>
        <v>0.5549131743091601</v>
      </c>
      <c r="AG1062" s="72">
        <f t="shared" si="564"/>
        <v>0.9</v>
      </c>
      <c r="AH1062" s="72">
        <f t="shared" si="565"/>
        <v>0.39968945348428431</v>
      </c>
      <c r="AI1062" s="72">
        <f t="shared" si="566"/>
        <v>3.3627678054429649E-2</v>
      </c>
      <c r="AJ1062" s="72">
        <f>(AV1062-Driver!$K$179)/(Driver!$L$179-Driver!$K$179)</f>
        <v>2.6589315929417448E-2</v>
      </c>
      <c r="AK1062" s="72">
        <f>(AW1062-Driver!$K$180)/(Driver!$L$180-Driver!$K$180)</f>
        <v>0.45019813443864837</v>
      </c>
      <c r="AL1062" s="72">
        <f>(AX1062-Driver!$K$181)/(Driver!$L$181-Driver!$K$181)</f>
        <v>0.58388667552014162</v>
      </c>
      <c r="AM1062" s="72">
        <f>(AY1062-Driver!$K$182)/(Driver!$L$182-Driver!$K$182)</f>
        <v>0.94702654187561408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567"/>
        <v>0.5596255596255596</v>
      </c>
      <c r="AW1062" s="70">
        <f t="shared" si="568"/>
        <v>44.977613390389848</v>
      </c>
      <c r="AX1062" s="70">
        <f t="shared" si="569"/>
        <v>6.2549800796812747</v>
      </c>
      <c r="AY1062" s="70">
        <f>IFERROR(Driver!$K$19/Data!BH1062/Data!BI1062*Data!BK1062*Data!BL1062,"")</f>
        <v>-0.32427659249321172</v>
      </c>
      <c r="AZ1062" s="70">
        <f t="shared" si="570"/>
        <v>39.046909903201787</v>
      </c>
      <c r="BA1062" s="70"/>
      <c r="BB1062" s="70"/>
      <c r="BC1062" s="70">
        <f t="shared" si="571"/>
        <v>112.5909481200089</v>
      </c>
      <c r="BD1062" s="70">
        <f t="shared" si="572"/>
        <v>59.679478372980221</v>
      </c>
      <c r="BE1062" s="70">
        <f t="shared" si="573"/>
        <v>1</v>
      </c>
      <c r="BF1062" s="70">
        <f t="shared" si="574"/>
        <v>3.5074047237340672E-2</v>
      </c>
      <c r="BG1062" s="70">
        <f t="shared" si="575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219</v>
      </c>
      <c r="BS1062" s="8" t="s">
        <v>742</v>
      </c>
      <c r="BT1062" s="9" t="s">
        <v>761</v>
      </c>
      <c r="BU1062" s="10">
        <v>165</v>
      </c>
      <c r="BV1062" s="9" t="s">
        <v>222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307</v>
      </c>
      <c r="CU1062" s="10"/>
      <c r="CV1062" s="10"/>
      <c r="CW1062" s="10"/>
      <c r="CX1062">
        <f>INDEX('Data_Price '!AS$2:AS$1266,MATCH(Data!$DN1062,'Data_Price '!$BE$2:$BE$1266,0))</f>
        <v>0</v>
      </c>
      <c r="CY1062">
        <f>INDEX('Data_Price '!AT$2:AT$1266,MATCH(Data!$DN1062,'Data_Price '!$BE$2:$BE$1266,0))</f>
        <v>0</v>
      </c>
      <c r="CZ1062">
        <f>INDEX('Data_Price '!AU$2:AU$1266,MATCH(Data!$DN1062,'Data_Price '!$BE$2:$BE$1266,0))</f>
        <v>0</v>
      </c>
      <c r="DA1062">
        <f>INDEX('Data_Price '!AV$2:AV$1266,MATCH(Data!$DN1062,'Data_Price '!$BE$2:$BE$1266,0))</f>
        <v>0</v>
      </c>
      <c r="DB1062">
        <f>INDEX('Data_Price '!AW$2:AW$1266,MATCH(Data!$DN1062,'Data_Price '!$BE$2:$BE$1266,0))</f>
        <v>0</v>
      </c>
      <c r="DC1062">
        <f>INDEX('Data_Price '!AX$2:AX$1266,MATCH(Data!$DN1062,'Data_Price '!$BE$2:$BE$1266,0))</f>
        <v>0</v>
      </c>
      <c r="DD1062">
        <f>INDEX('Data_Price '!AY$2:AY$1266,MATCH(Data!$DN1062,'Data_Price '!$BE$2:$BE$1266,0))</f>
        <v>0</v>
      </c>
      <c r="DE1062">
        <f>INDEX('Data_Price '!AZ$2:AZ$1266,MATCH(Data!$DN1062,'Data_Price '!$BE$2:$BE$1266,0))</f>
        <v>0</v>
      </c>
      <c r="DF1062">
        <f>INDEX('Data_Price '!BA$2:BA$1266,MATCH(Data!$DN1062,'Data_Price '!$BE$2:$BE$1266,0))</f>
        <v>0</v>
      </c>
      <c r="DG1062">
        <f>INDEX('Data_Price '!BB$2:BB$1266,MATCH(Data!$DN1062,'Data_Price '!$BE$2:$BE$1266,0))</f>
        <v>0</v>
      </c>
      <c r="DH1062">
        <f>INDEX('Data_Price '!BC$2:BC$1266,MATCH(Data!$DN1062,'Data_Price '!$BE$2:$BE$1266,0))</f>
        <v>0</v>
      </c>
      <c r="DI1062">
        <f>INDEX('Data_Price '!BD$2:BD$1266,MATCH(Data!$DN1062,'Data_Price '!$BE$2:$BE$1266,0))</f>
        <v>0</v>
      </c>
      <c r="DJ1062" s="89" t="e">
        <f ca="1">_xll.Connector("TinyUrl.TinyUrl",DA1062,0)</f>
        <v>#NAME?</v>
      </c>
      <c r="DK1062" s="89" t="e">
        <f ca="1">_xll.Connector("TinyUrl.TinyUrl",DE1062,0)</f>
        <v>#NAME?</v>
      </c>
      <c r="DL1062" s="89" t="e">
        <f ca="1">_xll.Connector("TinyUrl.TinyUrl",DI1062,0)</f>
        <v>#NAME?</v>
      </c>
      <c r="DM1062" s="224" t="str">
        <f t="shared" si="576"/>
        <v>Spitfire 70 Pro</v>
      </c>
      <c r="DN1062" s="89" t="str">
        <f t="shared" si="577"/>
        <v xml:space="preserve"> NordicaSpitfire 70 Pro165 Unisex</v>
      </c>
      <c r="DO1062" s="227"/>
    </row>
    <row r="1063" spans="2:119" ht="15.45" customHeight="1">
      <c r="B1063" s="224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#VALUE!</v>
      </c>
      <c r="F1063" s="43" t="b">
        <f>CL1063&gt;Driver!$F$56</f>
        <v>0</v>
      </c>
      <c r="G1063" s="43" t="b">
        <f>AND(CB1063&gt;Driver!$F$55,CB1063&lt;Driver!$G$55)</f>
        <v>1</v>
      </c>
      <c r="H1063" s="43" t="e">
        <f t="shared" si="544"/>
        <v>#VALUE!</v>
      </c>
      <c r="I1063" s="43">
        <f t="shared" si="545"/>
        <v>0</v>
      </c>
      <c r="J1063" s="43" t="e">
        <f t="array" ref="J1063">NOT(OR(($H$9:$H$1273=TRUE)*($I$9:$I$1273&gt;0)*($BT$9:$BT$1273=BT1063)*($K$9:$K$1273&gt;K1063)))</f>
        <v>#VALUE!</v>
      </c>
      <c r="K1063" s="72">
        <f t="shared" si="546"/>
        <v>0.68584888197981964</v>
      </c>
      <c r="L1063" s="72">
        <f t="shared" si="547"/>
        <v>0.86877447425670773</v>
      </c>
      <c r="M1063" s="72">
        <f t="shared" si="548"/>
        <v>0.50292328970293165</v>
      </c>
      <c r="N1063" s="72">
        <f t="shared" si="549"/>
        <v>0.29563017770189082</v>
      </c>
      <c r="O1063" s="72">
        <f t="shared" si="550"/>
        <v>0.30328675023043361</v>
      </c>
      <c r="P1063" s="72">
        <f t="shared" si="551"/>
        <v>0.90985294117647053</v>
      </c>
      <c r="Q1063" s="72"/>
      <c r="R1063" s="72"/>
      <c r="S1063" s="72">
        <f t="shared" si="552"/>
        <v>0.65969021447314891</v>
      </c>
      <c r="T1063" s="72">
        <f t="shared" si="553"/>
        <v>0.90038484589514867</v>
      </c>
      <c r="U1063" s="72">
        <f t="shared" si="554"/>
        <v>0.94864222473324755</v>
      </c>
      <c r="V1063" s="72">
        <f t="shared" si="555"/>
        <v>0.82171414098785323</v>
      </c>
      <c r="W1063" s="72">
        <f t="shared" si="556"/>
        <v>0.81760273972602748</v>
      </c>
      <c r="X1063" s="72">
        <f t="shared" si="557"/>
        <v>0.13122552574329224</v>
      </c>
      <c r="Y1063" s="72">
        <f t="shared" si="558"/>
        <v>0.49707671029706835</v>
      </c>
      <c r="Z1063" s="72">
        <f t="shared" si="559"/>
        <v>0.70436982229810918</v>
      </c>
      <c r="AA1063" s="72">
        <f t="shared" si="560"/>
        <v>0.69671324976956639</v>
      </c>
      <c r="AB1063" s="72">
        <f t="shared" si="561"/>
        <v>9.0147058823529441E-2</v>
      </c>
      <c r="AC1063" s="72"/>
      <c r="AD1063" s="72"/>
      <c r="AE1063" s="72">
        <f t="shared" si="562"/>
        <v>0.34030978552685115</v>
      </c>
      <c r="AF1063" s="72">
        <f t="shared" si="563"/>
        <v>9.9615154104851347E-2</v>
      </c>
      <c r="AG1063" s="72">
        <f t="shared" si="564"/>
        <v>5.1357775266752483E-2</v>
      </c>
      <c r="AH1063" s="72">
        <f t="shared" si="565"/>
        <v>0.17828585901214683</v>
      </c>
      <c r="AI1063" s="72">
        <f t="shared" si="566"/>
        <v>0.18239726027397257</v>
      </c>
      <c r="AJ1063" s="72">
        <f>(AV1063-Driver!$K$179)/(Driver!$L$179-Driver!$K$179)</f>
        <v>0.10877447425670775</v>
      </c>
      <c r="AK1063" s="72">
        <f>(AW1063-Driver!$K$180)/(Driver!$L$180-Driver!$K$180)</f>
        <v>8.8001805710225908E-2</v>
      </c>
      <c r="AL1063" s="72">
        <f>(AX1063-Driver!$K$181)/(Driver!$L$181-Driver!$K$181)</f>
        <v>0.30436982229810916</v>
      </c>
      <c r="AM1063" s="72">
        <f>(AY1063-Driver!$K$182)/(Driver!$L$182-Driver!$K$182)</f>
        <v>0.91071324976956636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567"/>
        <v>2.2893772893772892</v>
      </c>
      <c r="AW1063" s="70">
        <f t="shared" si="568"/>
        <v>9.5591042922544336</v>
      </c>
      <c r="AX1063" s="70">
        <f t="shared" si="569"/>
        <v>3.7393284006829823</v>
      </c>
      <c r="AY1063" s="70">
        <f>IFERROR(Driver!$K$19/Data!BH1063/Data!BI1063*Data!BK1063*Data!BL1063,"")</f>
        <v>-0.54656811438536201</v>
      </c>
      <c r="AZ1063" s="70">
        <f t="shared" si="570"/>
        <v>6.3663440059568135</v>
      </c>
      <c r="BA1063" s="70"/>
      <c r="BB1063" s="70"/>
      <c r="BC1063" s="70">
        <f t="shared" si="571"/>
        <v>5.0263816125003977</v>
      </c>
      <c r="BD1063" s="70">
        <f t="shared" si="572"/>
        <v>1.7548810639118071</v>
      </c>
      <c r="BE1063" s="70">
        <f t="shared" si="573"/>
        <v>4.8811936252367238E-2</v>
      </c>
      <c r="BF1063" s="70">
        <f t="shared" si="574"/>
        <v>25.041054594581865</v>
      </c>
      <c r="BG1063" s="70">
        <f t="shared" si="575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219</v>
      </c>
      <c r="BS1063" s="8" t="s">
        <v>719</v>
      </c>
      <c r="BT1063" s="9" t="s">
        <v>727</v>
      </c>
      <c r="BU1063" s="10">
        <v>165</v>
      </c>
      <c r="BV1063" s="9" t="s">
        <v>390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301</v>
      </c>
      <c r="CU1063" s="9" t="s">
        <v>302</v>
      </c>
      <c r="CV1063" s="10"/>
      <c r="CW1063" s="10"/>
      <c r="CX1063" t="str">
        <f>INDEX('Data_Price '!AS$2:AS$1266,MATCH(Data!$DN1063,'Data_Price '!$BE$2:$BE$1266,0))</f>
        <v>2022 Line Pandora 104 Women's Skis (165)</v>
      </c>
      <c r="CY1063" t="str">
        <f>INDEX('Data_Price '!AT$2:AT$1266,MATCH(Data!$DN1063,'Data_Price '!$BE$2:$BE$1266,0))</f>
        <v>! OutdoorXL.com</v>
      </c>
      <c r="CZ1063">
        <f>INDEX('Data_Price '!AU$2:AU$1266,MATCH(Data!$DN1063,'Data_Price '!$BE$2:$BE$1266,0))</f>
        <v>439.95</v>
      </c>
      <c r="DA1063" t="str">
        <f>INDEX('Data_Price '!AV$2:AV$1266,MATCH(Data!$DN1063,'Data_Price '!$BE$2:$BE$1266,0))</f>
        <v>https://www.google.com/aclk?sa=L&amp;ai=DChcSEwjnsZfv0KP2AhVIFNQBHR3NBDUYABADGgJvYQ&amp;sig=AOD64_1pD8-wwvSq9U525OhHIRa4Gmg6MA&amp;ctype=5&amp;ved=0ahUKEwiDs5Pv0KP2AhU1gGoFHSuwDgUQ2ikIFw&amp;adurl=</v>
      </c>
      <c r="DB1063" t="str">
        <f>INDEX('Data_Price '!AW$2:AW$1266,MATCH(Data!$DN1063,'Data_Price '!$BE$2:$BE$1266,0))</f>
        <v>Line Pandora 104 Skis Women's 2022 - - 165 cm</v>
      </c>
      <c r="DC1063" t="str">
        <f>INDEX('Data_Price '!AX$2:AX$1266,MATCH(Data!$DN1063,'Data_Price '!$BE$2:$BE$1266,0))</f>
        <v>Skirack</v>
      </c>
      <c r="DD1063">
        <f>INDEX('Data_Price '!AY$2:AY$1266,MATCH(Data!$DN1063,'Data_Price '!$BE$2:$BE$1266,0))</f>
        <v>479.96</v>
      </c>
      <c r="DE1063" t="str">
        <f>INDEX('Data_Price '!AZ$2:AZ$1266,MATCH(Data!$DN1063,'Data_Price '!$BE$2:$BE$1266,0))</f>
        <v>https://www.google.com/url?url=https://www.skirack.com/line-pandora-104-skis-womens-2022-13146955%3Ffee%3D7%26fep%3D314282%26utm_source%3Dgoogle_shopping%26utm_medium%3Dcpc%26utm_campaign%3Dproduct&amp;rct=j&amp;q=&amp;esrc=s&amp;sa=U&amp;ved=0ahUKEwju4dvu0KP2AhV7mmoFHYBtCbAQ2SkIdw&amp;usg=AOvVaw0y8vzWCKYf22dId1_ao4Ty</v>
      </c>
      <c r="DF1063" t="str">
        <f>INDEX('Data_Price '!BA$2:BA$1266,MATCH(Data!$DN1063,'Data_Price '!$BE$2:$BE$1266,0))</f>
        <v>Line Women's Pandora 104 Ski</v>
      </c>
      <c r="DG1063" t="str">
        <f>INDEX('Data_Price '!BB$2:BB$1266,MATCH(Data!$DN1063,'Data_Price '!$BE$2:$BE$1266,0))</f>
        <v>PRFO Sports</v>
      </c>
      <c r="DH1063">
        <f>INDEX('Data_Price '!BC$2:BC$1266,MATCH(Data!$DN1063,'Data_Price '!$BE$2:$BE$1266,0))</f>
        <v>512.87</v>
      </c>
      <c r="DI1063" t="str">
        <f>INDEX('Data_Price '!BD$2:BD$1266,MATCH(Data!$DN1063,'Data_Price '!$BE$2:$BE$1266,0))</f>
        <v>https://www.google.com/url?url=http://www.prfo.com/products/line-womens-pandora-104-ski%3Fvariant%3D39454054055980%26dfw_tracker%3D35966-39454054055980&amp;rct=j&amp;q=&amp;esrc=s&amp;sa=U&amp;ved=0ahUKEwju4dvu0KP2AhV7mmoFHYBtCbAQsDwIcA&amp;usg=AOvVaw0UZAbleLixhBCXeKb9gRND</v>
      </c>
      <c r="DJ1063" s="89" t="e">
        <f ca="1">_xll.Connector("TinyUrl.TinyUrl",DA1063,0)</f>
        <v>#NAME?</v>
      </c>
      <c r="DK1063" s="89" t="e">
        <f ca="1">_xll.Connector("TinyUrl.TinyUrl",DE1063,0)</f>
        <v>#NAME?</v>
      </c>
      <c r="DL1063" s="89" t="e">
        <f ca="1">_xll.Connector("TinyUrl.TinyUrl",DI1063,0)</f>
        <v>#NAME?</v>
      </c>
      <c r="DM1063" s="224" t="str">
        <f t="shared" si="576"/>
        <v>Pandora 104</v>
      </c>
      <c r="DN1063" s="89" t="str">
        <f t="shared" si="577"/>
        <v xml:space="preserve"> LinePandora 104165 Women's</v>
      </c>
      <c r="DO1063" s="227" t="s">
        <v>1081</v>
      </c>
    </row>
    <row r="1064" spans="2:119" ht="15.45" customHeight="1">
      <c r="B1064" s="224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#VALUE!</v>
      </c>
      <c r="F1064" s="43" t="b">
        <f>CL1064&gt;Driver!$F$56</f>
        <v>0</v>
      </c>
      <c r="G1064" s="43" t="b">
        <f>AND(CB1064&gt;Driver!$F$55,CB1064&lt;Driver!$G$55)</f>
        <v>0</v>
      </c>
      <c r="H1064" s="43" t="e">
        <f t="shared" si="544"/>
        <v>#VALUE!</v>
      </c>
      <c r="I1064" s="43">
        <f t="shared" si="545"/>
        <v>0</v>
      </c>
      <c r="J1064" s="43" t="e">
        <f t="array" ref="J1064">NOT(OR(($H$9:$H$1273=TRUE)*($I$9:$I$1273&gt;0)*($BT$9:$BT$1273=BT1064)*($K$9:$K$1273&gt;K1064)))</f>
        <v>#VALUE!</v>
      </c>
      <c r="K1064" s="72">
        <f t="shared" si="546"/>
        <v>0.74786719770604926</v>
      </c>
      <c r="L1064" s="72">
        <f t="shared" si="547"/>
        <v>0.87489807428893718</v>
      </c>
      <c r="M1064" s="72">
        <f t="shared" si="548"/>
        <v>0.62083632112316134</v>
      </c>
      <c r="N1064" s="72">
        <f t="shared" si="549"/>
        <v>0.48977423638778217</v>
      </c>
      <c r="O1064" s="72">
        <f t="shared" si="550"/>
        <v>0.38123962894248598</v>
      </c>
      <c r="P1064" s="72">
        <f t="shared" si="551"/>
        <v>0.99149509803921565</v>
      </c>
      <c r="Q1064" s="72"/>
      <c r="R1064" s="72"/>
      <c r="S1064" s="72">
        <f t="shared" si="552"/>
        <v>0.69163300156894181</v>
      </c>
      <c r="T1064" s="72">
        <f t="shared" si="553"/>
        <v>0.89546685458295905</v>
      </c>
      <c r="U1064" s="72">
        <f t="shared" si="554"/>
        <v>9.9999999999999978E-2</v>
      </c>
      <c r="V1064" s="72">
        <f t="shared" si="555"/>
        <v>0.61992449138834238</v>
      </c>
      <c r="W1064" s="72">
        <f t="shared" si="556"/>
        <v>0.99214906832298133</v>
      </c>
      <c r="X1064" s="72">
        <f t="shared" si="557"/>
        <v>0.12510192571106279</v>
      </c>
      <c r="Y1064" s="72">
        <f t="shared" si="558"/>
        <v>0.37916367887683872</v>
      </c>
      <c r="Z1064" s="72">
        <f t="shared" si="559"/>
        <v>0.51022576361221783</v>
      </c>
      <c r="AA1064" s="72">
        <f t="shared" si="560"/>
        <v>0.61876037105751402</v>
      </c>
      <c r="AB1064" s="72">
        <f t="shared" si="561"/>
        <v>8.5049019607842946E-3</v>
      </c>
      <c r="AC1064" s="72"/>
      <c r="AD1064" s="72"/>
      <c r="AE1064" s="72">
        <f t="shared" si="562"/>
        <v>0.30836699843105825</v>
      </c>
      <c r="AF1064" s="72">
        <f t="shared" si="563"/>
        <v>0.10453314541704094</v>
      </c>
      <c r="AG1064" s="72">
        <f t="shared" si="564"/>
        <v>0.9</v>
      </c>
      <c r="AH1064" s="72">
        <f t="shared" si="565"/>
        <v>0.38007550861165762</v>
      </c>
      <c r="AI1064" s="72">
        <f t="shared" si="566"/>
        <v>7.850931677018641E-3</v>
      </c>
      <c r="AJ1064" s="72">
        <f>(AV1064-Driver!$K$179)/(Driver!$L$179-Driver!$K$179)</f>
        <v>0.1148980742889372</v>
      </c>
      <c r="AK1064" s="72">
        <f>(AW1064-Driver!$K$180)/(Driver!$L$180-Driver!$K$180)</f>
        <v>0.15719812762192539</v>
      </c>
      <c r="AL1064" s="72">
        <f>(AX1064-Driver!$K$181)/(Driver!$L$181-Driver!$K$181)</f>
        <v>0.11022576361221779</v>
      </c>
      <c r="AM1064" s="72">
        <f>(AY1064-Driver!$K$182)/(Driver!$L$182-Driver!$K$182)</f>
        <v>0.83276037105751399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567"/>
        <v>2.4182607515940844</v>
      </c>
      <c r="AW1064" s="70">
        <f t="shared" si="568"/>
        <v>16.325684632235422</v>
      </c>
      <c r="AX1064" s="70">
        <f t="shared" si="569"/>
        <v>1.9920318725099602</v>
      </c>
      <c r="AY1064" s="70">
        <f>IFERROR(Driver!$K$19/Data!BH1064/Data!BI1064*Data!BK1064*Data!BL1064,"")</f>
        <v>-1.023756026573869</v>
      </c>
      <c r="AZ1064" s="70">
        <f t="shared" si="570"/>
        <v>15.357408786299331</v>
      </c>
      <c r="BA1064" s="70"/>
      <c r="BB1064" s="70"/>
      <c r="BC1064" s="70">
        <f t="shared" si="571"/>
        <v>21.595327341741427</v>
      </c>
      <c r="BD1064" s="70">
        <f t="shared" si="572"/>
        <v>1.31964754694799</v>
      </c>
      <c r="BE1064" s="70">
        <f t="shared" si="573"/>
        <v>1</v>
      </c>
      <c r="BF1064" s="70">
        <f t="shared" si="574"/>
        <v>2.2503313248391006</v>
      </c>
      <c r="BG1064" s="70">
        <f t="shared" si="575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219</v>
      </c>
      <c r="BS1064" s="8" t="s">
        <v>855</v>
      </c>
      <c r="BT1064" s="9" t="s">
        <v>891</v>
      </c>
      <c r="BU1064" s="10">
        <v>170</v>
      </c>
      <c r="BV1064" s="9" t="s">
        <v>390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302</v>
      </c>
      <c r="CU1064" s="9" t="s">
        <v>388</v>
      </c>
      <c r="CV1064" s="10"/>
      <c r="CW1064" s="10"/>
      <c r="CX1064" t="e">
        <f>INDEX('Data_Price '!AS$2:AS$1266,MATCH(Data!$DN1064,'Data_Price '!$BE$2:$BE$1266,0))</f>
        <v>#N/A</v>
      </c>
      <c r="CY1064" t="e">
        <f>INDEX('Data_Price '!AT$2:AT$1266,MATCH(Data!$DN1064,'Data_Price '!$BE$2:$BE$1266,0))</f>
        <v>#N/A</v>
      </c>
      <c r="CZ1064" t="e">
        <f>INDEX('Data_Price '!AU$2:AU$1266,MATCH(Data!$DN1064,'Data_Price '!$BE$2:$BE$1266,0))</f>
        <v>#N/A</v>
      </c>
      <c r="DA1064" t="e">
        <f>INDEX('Data_Price '!AV$2:AV$1266,MATCH(Data!$DN1064,'Data_Price '!$BE$2:$BE$1266,0))</f>
        <v>#N/A</v>
      </c>
      <c r="DB1064" t="e">
        <f>INDEX('Data_Price '!AW$2:AW$1266,MATCH(Data!$DN1064,'Data_Price '!$BE$2:$BE$1266,0))</f>
        <v>#N/A</v>
      </c>
      <c r="DC1064" t="e">
        <f>INDEX('Data_Price '!AX$2:AX$1266,MATCH(Data!$DN1064,'Data_Price '!$BE$2:$BE$1266,0))</f>
        <v>#N/A</v>
      </c>
      <c r="DD1064" t="e">
        <f>INDEX('Data_Price '!AY$2:AY$1266,MATCH(Data!$DN1064,'Data_Price '!$BE$2:$BE$1266,0))</f>
        <v>#N/A</v>
      </c>
      <c r="DE1064" t="e">
        <f>INDEX('Data_Price '!AZ$2:AZ$1266,MATCH(Data!$DN1064,'Data_Price '!$BE$2:$BE$1266,0))</f>
        <v>#N/A</v>
      </c>
      <c r="DF1064" t="e">
        <f>INDEX('Data_Price '!BA$2:BA$1266,MATCH(Data!$DN1064,'Data_Price '!$BE$2:$BE$1266,0))</f>
        <v>#N/A</v>
      </c>
      <c r="DG1064" t="e">
        <f>INDEX('Data_Price '!BB$2:BB$1266,MATCH(Data!$DN1064,'Data_Price '!$BE$2:$BE$1266,0))</f>
        <v>#N/A</v>
      </c>
      <c r="DH1064" t="e">
        <f>INDEX('Data_Price '!BC$2:BC$1266,MATCH(Data!$DN1064,'Data_Price '!$BE$2:$BE$1266,0))</f>
        <v>#N/A</v>
      </c>
      <c r="DI1064" t="e">
        <f>INDEX('Data_Price '!BD$2:BD$1266,MATCH(Data!$DN1064,'Data_Price '!$BE$2:$BE$1266,0))</f>
        <v>#N/A</v>
      </c>
      <c r="DJ1064" s="89" t="e">
        <f ca="1">_xll.Connector("TinyUrl.TinyUrl",DA1064,0)</f>
        <v>#NAME?</v>
      </c>
      <c r="DK1064" s="89" t="e">
        <f ca="1">_xll.Connector("TinyUrl.TinyUrl",DE1064,0)</f>
        <v>#NAME?</v>
      </c>
      <c r="DL1064" s="89" t="e">
        <f ca="1">_xll.Connector("TinyUrl.TinyUrl",DI1064,0)</f>
        <v>#NAME?</v>
      </c>
      <c r="DM1064" s="224" t="str">
        <f t="shared" si="576"/>
        <v>Rise Beyond 96 W</v>
      </c>
      <c r="DN1064" s="89" t="str">
        <f t="shared" si="577"/>
        <v xml:space="preserve"> VölklRise Beyond 96 W170 Women's</v>
      </c>
      <c r="DO1064" s="227"/>
    </row>
    <row r="1065" spans="2:119" ht="15.45" customHeight="1">
      <c r="B1065" s="224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#VALUE!</v>
      </c>
      <c r="F1065" s="43" t="b">
        <f>CL1065&gt;Driver!$F$56</f>
        <v>0</v>
      </c>
      <c r="G1065" s="43" t="b">
        <f>AND(CB1065&gt;Driver!$F$55,CB1065&lt;Driver!$G$55)</f>
        <v>0</v>
      </c>
      <c r="H1065" s="43" t="e">
        <f t="shared" si="544"/>
        <v>#VALUE!</v>
      </c>
      <c r="I1065" s="43">
        <f t="shared" si="545"/>
        <v>0</v>
      </c>
      <c r="J1065" s="43" t="e">
        <f t="array" ref="J1065">NOT(OR(($H$9:$H$1273=TRUE)*($I$9:$I$1273&gt;0)*($BT$9:$BT$1273=BT1065)*($K$9:$K$1273&gt;K1065)))</f>
        <v>#VALUE!</v>
      </c>
      <c r="K1065" s="72">
        <f t="shared" si="546"/>
        <v>0.56996048197805904</v>
      </c>
      <c r="L1065" s="72">
        <f t="shared" si="547"/>
        <v>0.86380146644106037</v>
      </c>
      <c r="M1065" s="72">
        <f t="shared" si="548"/>
        <v>0.27611949751505771</v>
      </c>
      <c r="N1065" s="72">
        <f t="shared" si="549"/>
        <v>-0.11415923607158662</v>
      </c>
      <c r="O1065" s="72">
        <f t="shared" si="550"/>
        <v>0.28668439528342637</v>
      </c>
      <c r="P1065" s="72">
        <f t="shared" si="551"/>
        <v>0.65583333333333338</v>
      </c>
      <c r="Q1065" s="72"/>
      <c r="R1065" s="72"/>
      <c r="S1065" s="72">
        <f t="shared" si="552"/>
        <v>0.83939663006094622</v>
      </c>
      <c r="T1065" s="72">
        <f t="shared" si="553"/>
        <v>0.96856348308849882</v>
      </c>
      <c r="U1065" s="72">
        <f t="shared" si="554"/>
        <v>0.93818517717085026</v>
      </c>
      <c r="V1065" s="72">
        <f t="shared" si="555"/>
        <v>0.65661331880076657</v>
      </c>
      <c r="W1065" s="72">
        <f t="shared" si="556"/>
        <v>0.97180124223602482</v>
      </c>
      <c r="X1065" s="72">
        <f t="shared" si="557"/>
        <v>0.13619853355893963</v>
      </c>
      <c r="Y1065" s="72">
        <f t="shared" si="558"/>
        <v>0.72388050248494229</v>
      </c>
      <c r="Z1065" s="72">
        <f t="shared" si="559"/>
        <v>1.1141592360715866</v>
      </c>
      <c r="AA1065" s="72">
        <f t="shared" si="560"/>
        <v>0.71331560471657363</v>
      </c>
      <c r="AB1065" s="72">
        <f t="shared" si="561"/>
        <v>0.34416666666666662</v>
      </c>
      <c r="AC1065" s="72"/>
      <c r="AD1065" s="72"/>
      <c r="AE1065" s="72">
        <f t="shared" si="562"/>
        <v>0.16060336993905375</v>
      </c>
      <c r="AF1065" s="72">
        <f t="shared" si="563"/>
        <v>3.1436516911501178E-2</v>
      </c>
      <c r="AG1065" s="72">
        <f t="shared" si="564"/>
        <v>6.1814822829149692E-2</v>
      </c>
      <c r="AH1065" s="72">
        <f t="shared" si="565"/>
        <v>0.34338668119923338</v>
      </c>
      <c r="AI1065" s="72">
        <f t="shared" si="566"/>
        <v>2.8198757763975166E-2</v>
      </c>
      <c r="AJ1065" s="72">
        <f>(AV1065-Driver!$K$179)/(Driver!$L$179-Driver!$K$179)</f>
        <v>0.37619853355893962</v>
      </c>
      <c r="AK1065" s="72">
        <f>(AW1065-Driver!$K$180)/(Driver!$L$180-Driver!$K$180)</f>
        <v>0.53153978830750748</v>
      </c>
      <c r="AL1065" s="72">
        <f>(AX1065-Driver!$K$181)/(Driver!$L$181-Driver!$K$181)</f>
        <v>0.71415923607158671</v>
      </c>
      <c r="AM1065" s="72">
        <f>(AY1065-Driver!$K$182)/(Driver!$L$182-Driver!$K$182)</f>
        <v>0.92731560471657359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567"/>
        <v>7.9178537511870841</v>
      </c>
      <c r="AW1065" s="70">
        <f t="shared" si="568"/>
        <v>52.931863279465233</v>
      </c>
      <c r="AX1065" s="70">
        <f t="shared" si="569"/>
        <v>7.4274331246442804</v>
      </c>
      <c r="AY1065" s="70">
        <f>IFERROR(Driver!$K$19/Data!BH1065/Data!BI1065*Data!BK1065*Data!BL1065,"")</f>
        <v>-0.44493693378663907</v>
      </c>
      <c r="AZ1065" s="70">
        <f t="shared" si="570"/>
        <v>45.949367088607595</v>
      </c>
      <c r="BA1065" s="70"/>
      <c r="BB1065" s="70"/>
      <c r="BC1065" s="70">
        <f t="shared" si="571"/>
        <v>98.241348676623986</v>
      </c>
      <c r="BD1065" s="70">
        <f t="shared" si="572"/>
        <v>13.352721739038543</v>
      </c>
      <c r="BE1065" s="70">
        <f t="shared" si="573"/>
        <v>3.8356754109556072E-2</v>
      </c>
      <c r="BF1065" s="70">
        <f t="shared" si="574"/>
        <v>6.394076627472006</v>
      </c>
      <c r="BG1065" s="70">
        <f t="shared" si="575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219</v>
      </c>
      <c r="BS1065" s="8" t="s">
        <v>493</v>
      </c>
      <c r="BT1065" s="9" t="s">
        <v>506</v>
      </c>
      <c r="BU1065" s="10">
        <v>188</v>
      </c>
      <c r="BV1065" s="9" t="s">
        <v>222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305</v>
      </c>
      <c r="CU1065" s="10"/>
      <c r="CV1065" s="10"/>
      <c r="CW1065" s="10"/>
      <c r="CX1065" t="str">
        <f>INDEX('Data_Price '!AS$2:AS$1266,MATCH(Data!$DN1065,'Data_Price '!$BE$2:$BE$1266,0))</f>
        <v>Blizzard Rustler 9 (188cm) Msrp$720</v>
      </c>
      <c r="CY1065" t="str">
        <f>INDEX('Data_Price '!AT$2:AT$1266,MATCH(Data!$DN1065,'Data_Price '!$BE$2:$BE$1266,0))</f>
        <v>eBay</v>
      </c>
      <c r="CZ1065">
        <f>INDEX('Data_Price '!AU$2:AU$1266,MATCH(Data!$DN1065,'Data_Price '!$BE$2:$BE$1266,0))</f>
        <v>450</v>
      </c>
      <c r="DA1065" t="str">
        <f>INDEX('Data_Price '!AV$2:AV$1266,MATCH(Data!$DN1065,'Data_Price '!$BE$2:$BE$1266,0))</f>
        <v>https://www.google.com/url?url=https://www.ebay.com/itm/294658314405%3Fchn%3Dps%26mkevt%3D1%26mkcid%3D28&amp;rct=j&amp;q=&amp;esrc=s&amp;sa=U&amp;ved=0ahUKEwi5mfPv0KP2AhVdk2oFHZkCCooQ2SkIbA&amp;usg=AOvVaw3fTzoe9lZ6RfQgyGJDNVRH</v>
      </c>
      <c r="DB1065" t="str">
        <f>INDEX('Data_Price '!AW$2:AW$1266,MATCH(Data!$DN1065,'Data_Price '!$BE$2:$BE$1266,0))</f>
        <v>Blizzard Rustler 9 Skis</v>
      </c>
      <c r="DC1065" t="str">
        <f>INDEX('Data_Price '!AX$2:AX$1266,MATCH(Data!$DN1065,'Data_Price '!$BE$2:$BE$1266,0))</f>
        <v>SkiEssentials.com</v>
      </c>
      <c r="DD1065">
        <f>INDEX('Data_Price '!AY$2:AY$1266,MATCH(Data!$DN1065,'Data_Price '!$BE$2:$BE$1266,0))</f>
        <v>479.95</v>
      </c>
      <c r="DE1065" t="str">
        <f>INDEX('Data_Price '!AZ$2:AZ$1266,MATCH(Data!$DN1065,'Data_Price '!$BE$2:$BE$1266,0))</f>
        <v>https://www.google.com/url?url=https://www.skiessentials.com/2022-blizzard-rustler-9-skis.html&amp;rct=j&amp;q=&amp;esrc=s&amp;sa=U&amp;ved=0ahUKEwi5mfPv0KP2AhVdk2oFHZkCCooQsDwIYA&amp;usg=AOvVaw1DZ9KcXMnj3q3Vp2GQRaP2</v>
      </c>
      <c r="DF1065" t="str">
        <f>INDEX('Data_Price '!BA$2:BA$1266,MATCH(Data!$DN1065,'Data_Price '!$BE$2:$BE$1266,0))</f>
        <v>Blizzard Rustler 9 Skis</v>
      </c>
      <c r="DG1065" t="str">
        <f>INDEX('Data_Price '!BB$2:BB$1266,MATCH(Data!$DN1065,'Data_Price '!$BE$2:$BE$1266,0))</f>
        <v>SkiEssentials.com</v>
      </c>
      <c r="DH1065">
        <f>INDEX('Data_Price '!BC$2:BC$1266,MATCH(Data!$DN1065,'Data_Price '!$BE$2:$BE$1266,0))</f>
        <v>479.95</v>
      </c>
      <c r="DI1065" t="str">
        <f>INDEX('Data_Price '!BD$2:BD$1266,MATCH(Data!$DN1065,'Data_Price '!$BE$2:$BE$1266,0))</f>
        <v>https://www.google.com/url?q=https://www.skiessentials.com/2022-blizzard-rustler-9-skis.html&amp;sa=U&amp;ved=0ahUKEwi8oqfw0KP2AhUammoFHa22CqMQ2ykIFw&amp;usg=AOvVaw1kex2USFh5SnV-5o7E9yFn</v>
      </c>
      <c r="DJ1065" s="89" t="e">
        <f ca="1">_xll.Connector("TinyUrl.TinyUrl",DA1065,0)</f>
        <v>#NAME?</v>
      </c>
      <c r="DK1065" s="89" t="e">
        <f ca="1">_xll.Connector("TinyUrl.TinyUrl",DE1065,0)</f>
        <v>#NAME?</v>
      </c>
      <c r="DL1065" s="89" t="e">
        <f ca="1">_xll.Connector("TinyUrl.TinyUrl",DI1065,0)</f>
        <v>#NAME?</v>
      </c>
      <c r="DM1065" s="224" t="str">
        <f t="shared" si="576"/>
        <v>Rustler 9</v>
      </c>
      <c r="DN1065" s="89" t="str">
        <f t="shared" si="577"/>
        <v xml:space="preserve"> BlizzardRustler 9188 Unisex</v>
      </c>
      <c r="DO1065" s="227" t="s">
        <v>1026</v>
      </c>
    </row>
    <row r="1066" spans="2:119" ht="15.45" customHeight="1">
      <c r="B1066" s="224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#VALUE!</v>
      </c>
      <c r="F1066" s="43" t="b">
        <f>CL1066&gt;Driver!$F$56</f>
        <v>0</v>
      </c>
      <c r="G1066" s="43" t="b">
        <f>AND(CB1066&gt;Driver!$F$55,CB1066&lt;Driver!$G$55)</f>
        <v>0</v>
      </c>
      <c r="H1066" s="43" t="e">
        <f t="shared" si="544"/>
        <v>#VALUE!</v>
      </c>
      <c r="I1066" s="43">
        <f t="shared" si="545"/>
        <v>0</v>
      </c>
      <c r="J1066" s="43" t="e">
        <f t="array" ref="J1066">NOT(OR(($H$9:$H$1273=TRUE)*($I$9:$I$1273&gt;0)*($BT$9:$BT$1273=BT1066)*($K$9:$K$1273&gt;K1066)))</f>
        <v>#VALUE!</v>
      </c>
      <c r="K1066" s="72">
        <f t="shared" si="546"/>
        <v>0.72965551779208027</v>
      </c>
      <c r="L1066" s="72">
        <f t="shared" si="547"/>
        <v>0.8230086213842559</v>
      </c>
      <c r="M1066" s="72">
        <f t="shared" si="548"/>
        <v>0.63630241419990474</v>
      </c>
      <c r="N1066" s="72">
        <f t="shared" si="549"/>
        <v>0.57767659520647563</v>
      </c>
      <c r="O1066" s="72">
        <f t="shared" si="550"/>
        <v>0.36484175850434952</v>
      </c>
      <c r="P1066" s="72">
        <f t="shared" si="551"/>
        <v>0.96638888888888885</v>
      </c>
      <c r="Q1066" s="72"/>
      <c r="R1066" s="72"/>
      <c r="S1066" s="72">
        <f t="shared" si="552"/>
        <v>0.66759365353908051</v>
      </c>
      <c r="T1066" s="72">
        <f t="shared" si="553"/>
        <v>0.9002394236225969</v>
      </c>
      <c r="U1066" s="72">
        <f t="shared" si="554"/>
        <v>9.9999999999999978E-2</v>
      </c>
      <c r="V1066" s="72">
        <f t="shared" si="555"/>
        <v>0.6162672882969169</v>
      </c>
      <c r="W1066" s="72">
        <f t="shared" si="556"/>
        <v>0.95540841929188747</v>
      </c>
      <c r="X1066" s="72">
        <f t="shared" si="557"/>
        <v>0.1769913786157441</v>
      </c>
      <c r="Y1066" s="72">
        <f t="shared" si="558"/>
        <v>0.36369758580009526</v>
      </c>
      <c r="Z1066" s="72">
        <f t="shared" si="559"/>
        <v>0.42232340479352437</v>
      </c>
      <c r="AA1066" s="72">
        <f t="shared" si="560"/>
        <v>0.63515824149565048</v>
      </c>
      <c r="AB1066" s="72">
        <f t="shared" si="561"/>
        <v>3.3611111111111147E-2</v>
      </c>
      <c r="AC1066" s="72"/>
      <c r="AD1066" s="72"/>
      <c r="AE1066" s="72">
        <f t="shared" si="562"/>
        <v>0.33240634646091943</v>
      </c>
      <c r="AF1066" s="72">
        <f t="shared" si="563"/>
        <v>9.9760576377403085E-2</v>
      </c>
      <c r="AG1066" s="72">
        <f t="shared" si="564"/>
        <v>0.9</v>
      </c>
      <c r="AH1066" s="72">
        <f t="shared" si="565"/>
        <v>0.3837327117030831</v>
      </c>
      <c r="AI1066" s="72">
        <f t="shared" si="566"/>
        <v>4.4591580708112588E-2</v>
      </c>
      <c r="AJ1066" s="72">
        <f>(AV1066-Driver!$K$179)/(Driver!$L$179-Driver!$K$179)</f>
        <v>6.3008621384255906E-2</v>
      </c>
      <c r="AK1066" s="72">
        <f>(AW1066-Driver!$K$180)/(Driver!$L$180-Driver!$K$180)</f>
        <v>0.1108820533207413</v>
      </c>
      <c r="AL1066" s="72">
        <f>(AX1066-Driver!$K$181)/(Driver!$L$181-Driver!$K$181)</f>
        <v>2.2323404793524324E-2</v>
      </c>
      <c r="AM1066" s="72">
        <f>(AY1066-Driver!$K$182)/(Driver!$L$182-Driver!$K$182)</f>
        <v>0.84915824149565045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567"/>
        <v>1.3261429928096595</v>
      </c>
      <c r="AW1066" s="70">
        <f t="shared" si="568"/>
        <v>11.796521388682992</v>
      </c>
      <c r="AX1066" s="70">
        <f t="shared" si="569"/>
        <v>1.2009106431417189</v>
      </c>
      <c r="AY1066" s="70">
        <f>IFERROR(Driver!$K$19/Data!BH1066/Data!BI1066*Data!BK1066*Data!BL1066,"")</f>
        <v>-0.92337659623087931</v>
      </c>
      <c r="AZ1066" s="70">
        <f t="shared" si="570"/>
        <v>11.518987341772153</v>
      </c>
      <c r="BA1066" s="70"/>
      <c r="BB1066" s="70"/>
      <c r="BC1066" s="70">
        <f t="shared" si="571"/>
        <v>9.1259503998161886</v>
      </c>
      <c r="BD1066" s="70">
        <f t="shared" si="572"/>
        <v>1.7420114504639979</v>
      </c>
      <c r="BE1066" s="70">
        <f t="shared" si="573"/>
        <v>1</v>
      </c>
      <c r="BF1066" s="70">
        <f t="shared" si="574"/>
        <v>1.8372759289684488</v>
      </c>
      <c r="BG1066" s="70">
        <f t="shared" si="575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219</v>
      </c>
      <c r="BS1066" s="8" t="s">
        <v>855</v>
      </c>
      <c r="BT1066" s="9" t="s">
        <v>889</v>
      </c>
      <c r="BU1066" s="10">
        <v>156</v>
      </c>
      <c r="BV1066" s="9" t="s">
        <v>390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302</v>
      </c>
      <c r="CU1066" s="9" t="s">
        <v>388</v>
      </c>
      <c r="CV1066" s="10"/>
      <c r="CW1066" s="10"/>
      <c r="CX1066" t="e">
        <f>INDEX('Data_Price '!AS$2:AS$1266,MATCH(Data!$DN1066,'Data_Price '!$BE$2:$BE$1266,0))</f>
        <v>#N/A</v>
      </c>
      <c r="CY1066" t="e">
        <f>INDEX('Data_Price '!AT$2:AT$1266,MATCH(Data!$DN1066,'Data_Price '!$BE$2:$BE$1266,0))</f>
        <v>#N/A</v>
      </c>
      <c r="CZ1066" t="e">
        <f>INDEX('Data_Price '!AU$2:AU$1266,MATCH(Data!$DN1066,'Data_Price '!$BE$2:$BE$1266,0))</f>
        <v>#N/A</v>
      </c>
      <c r="DA1066" t="e">
        <f>INDEX('Data_Price '!AV$2:AV$1266,MATCH(Data!$DN1066,'Data_Price '!$BE$2:$BE$1266,0))</f>
        <v>#N/A</v>
      </c>
      <c r="DB1066" t="e">
        <f>INDEX('Data_Price '!AW$2:AW$1266,MATCH(Data!$DN1066,'Data_Price '!$BE$2:$BE$1266,0))</f>
        <v>#N/A</v>
      </c>
      <c r="DC1066" t="e">
        <f>INDEX('Data_Price '!AX$2:AX$1266,MATCH(Data!$DN1066,'Data_Price '!$BE$2:$BE$1266,0))</f>
        <v>#N/A</v>
      </c>
      <c r="DD1066" t="e">
        <f>INDEX('Data_Price '!AY$2:AY$1266,MATCH(Data!$DN1066,'Data_Price '!$BE$2:$BE$1266,0))</f>
        <v>#N/A</v>
      </c>
      <c r="DE1066" t="e">
        <f>INDEX('Data_Price '!AZ$2:AZ$1266,MATCH(Data!$DN1066,'Data_Price '!$BE$2:$BE$1266,0))</f>
        <v>#N/A</v>
      </c>
      <c r="DF1066" t="e">
        <f>INDEX('Data_Price '!BA$2:BA$1266,MATCH(Data!$DN1066,'Data_Price '!$BE$2:$BE$1266,0))</f>
        <v>#N/A</v>
      </c>
      <c r="DG1066" t="e">
        <f>INDEX('Data_Price '!BB$2:BB$1266,MATCH(Data!$DN1066,'Data_Price '!$BE$2:$BE$1266,0))</f>
        <v>#N/A</v>
      </c>
      <c r="DH1066" t="e">
        <f>INDEX('Data_Price '!BC$2:BC$1266,MATCH(Data!$DN1066,'Data_Price '!$BE$2:$BE$1266,0))</f>
        <v>#N/A</v>
      </c>
      <c r="DI1066" t="e">
        <f>INDEX('Data_Price '!BD$2:BD$1266,MATCH(Data!$DN1066,'Data_Price '!$BE$2:$BE$1266,0))</f>
        <v>#N/A</v>
      </c>
      <c r="DJ1066" s="89" t="e">
        <f ca="1">_xll.Connector("TinyUrl.TinyUrl",DA1066,0)</f>
        <v>#NAME?</v>
      </c>
      <c r="DK1066" s="89" t="e">
        <f ca="1">_xll.Connector("TinyUrl.TinyUrl",DE1066,0)</f>
        <v>#NAME?</v>
      </c>
      <c r="DL1066" s="89" t="e">
        <f ca="1">_xll.Connector("TinyUrl.TinyUrl",DI1066,0)</f>
        <v>#NAME?</v>
      </c>
      <c r="DM1066" s="224" t="str">
        <f t="shared" si="576"/>
        <v>Rise Above 88 W</v>
      </c>
      <c r="DN1066" s="89" t="str">
        <f t="shared" si="577"/>
        <v xml:space="preserve"> VölklRise Above 88 W156 Women's</v>
      </c>
      <c r="DO1066" s="227"/>
    </row>
    <row r="1067" spans="2:119" ht="15.45" customHeight="1">
      <c r="B1067" s="224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#VALUE!</v>
      </c>
      <c r="F1067" s="43" t="b">
        <f>CL1067&gt;Driver!$F$56</f>
        <v>0</v>
      </c>
      <c r="G1067" s="43" t="b">
        <f>AND(CB1067&gt;Driver!$F$55,CB1067&lt;Driver!$G$55)</f>
        <v>0</v>
      </c>
      <c r="H1067" s="43" t="e">
        <f t="shared" si="544"/>
        <v>#VALUE!</v>
      </c>
      <c r="I1067" s="43">
        <f t="shared" si="545"/>
        <v>0</v>
      </c>
      <c r="J1067" s="43" t="e">
        <f t="array" ref="J1067">NOT(OR(($H$9:$H$1273=TRUE)*($I$9:$I$1273&gt;0)*($BT$9:$BT$1273=BT1067)*($K$9:$K$1273&gt;K1067)))</f>
        <v>#VALUE!</v>
      </c>
      <c r="K1067" s="72">
        <f t="shared" si="546"/>
        <v>0.6256000981237182</v>
      </c>
      <c r="L1067" s="72">
        <f t="shared" si="547"/>
        <v>0.93258883248730962</v>
      </c>
      <c r="M1067" s="72">
        <f t="shared" si="548"/>
        <v>0.31861136376012666</v>
      </c>
      <c r="N1067" s="72">
        <f t="shared" si="549"/>
        <v>6.1645481565800186E-2</v>
      </c>
      <c r="O1067" s="72">
        <f t="shared" si="550"/>
        <v>0.28136998226359922</v>
      </c>
      <c r="P1067" s="72">
        <f t="shared" si="551"/>
        <v>0.61281862745098048</v>
      </c>
      <c r="Q1067" s="72"/>
      <c r="R1067" s="72"/>
      <c r="S1067" s="72">
        <f t="shared" si="552"/>
        <v>0.82741939023037925</v>
      </c>
      <c r="T1067" s="72">
        <f t="shared" si="553"/>
        <v>0.85952283921480133</v>
      </c>
      <c r="U1067" s="72">
        <f t="shared" si="554"/>
        <v>9.9999999999999978E-2</v>
      </c>
      <c r="V1067" s="72">
        <f t="shared" si="555"/>
        <v>0.60447293481078501</v>
      </c>
      <c r="W1067" s="72">
        <f t="shared" si="556"/>
        <v>0.95694075098393783</v>
      </c>
      <c r="X1067" s="72">
        <f t="shared" si="557"/>
        <v>6.7411167512690412E-2</v>
      </c>
      <c r="Y1067" s="72">
        <f t="shared" si="558"/>
        <v>0.68138863623987334</v>
      </c>
      <c r="Z1067" s="72">
        <f t="shared" si="559"/>
        <v>0.93835451843419981</v>
      </c>
      <c r="AA1067" s="72">
        <f t="shared" si="560"/>
        <v>0.71863001773640078</v>
      </c>
      <c r="AB1067" s="72">
        <f t="shared" si="561"/>
        <v>0.38718137254901952</v>
      </c>
      <c r="AC1067" s="72"/>
      <c r="AD1067" s="72"/>
      <c r="AE1067" s="72">
        <f t="shared" si="562"/>
        <v>0.17258060976962078</v>
      </c>
      <c r="AF1067" s="72">
        <f t="shared" si="563"/>
        <v>0.14047716078519873</v>
      </c>
      <c r="AG1067" s="72">
        <f t="shared" si="564"/>
        <v>0.9</v>
      </c>
      <c r="AH1067" s="72">
        <f t="shared" si="565"/>
        <v>0.39552706518921499</v>
      </c>
      <c r="AI1067" s="72">
        <f t="shared" si="566"/>
        <v>4.3059249016062125E-2</v>
      </c>
      <c r="AJ1067" s="72">
        <f>(AV1067-Driver!$K$179)/(Driver!$L$179-Driver!$K$179)</f>
        <v>0.17258883248730958</v>
      </c>
      <c r="AK1067" s="72">
        <f>(AW1067-Driver!$K$180)/(Driver!$L$180-Driver!$K$180)</f>
        <v>0.55578216624688159</v>
      </c>
      <c r="AL1067" s="72">
        <f>(AX1067-Driver!$K$181)/(Driver!$L$181-Driver!$K$181)</f>
        <v>0.53835451843419979</v>
      </c>
      <c r="AM1067" s="72">
        <f>(AY1067-Driver!$K$182)/(Driver!$L$182-Driver!$K$182)</f>
        <v>0.93263001773640075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567"/>
        <v>3.6324786324786316</v>
      </c>
      <c r="AW1067" s="70">
        <f t="shared" si="568"/>
        <v>55.302480581469879</v>
      </c>
      <c r="AX1067" s="70">
        <f t="shared" si="569"/>
        <v>5.8451906659077979</v>
      </c>
      <c r="AY1067" s="70">
        <f>IFERROR(Driver!$K$19/Data!BH1067/Data!BI1067*Data!BK1067*Data!BL1067,"")</f>
        <v>-0.41240479776628453</v>
      </c>
      <c r="AZ1067" s="70">
        <f t="shared" si="570"/>
        <v>49.869694713328364</v>
      </c>
      <c r="BA1067" s="70"/>
      <c r="BB1067" s="70"/>
      <c r="BC1067" s="70">
        <f t="shared" si="571"/>
        <v>92.028671112088418</v>
      </c>
      <c r="BD1067" s="70">
        <f t="shared" si="572"/>
        <v>23.002625513272587</v>
      </c>
      <c r="BE1067" s="70">
        <f t="shared" si="573"/>
        <v>1</v>
      </c>
      <c r="BF1067" s="70">
        <f t="shared" si="574"/>
        <v>0.50518656273264217</v>
      </c>
      <c r="BG1067" s="70">
        <f t="shared" si="575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219</v>
      </c>
      <c r="BS1067" s="8" t="s">
        <v>843</v>
      </c>
      <c r="BT1067" s="9" t="s">
        <v>846</v>
      </c>
      <c r="BU1067" s="10">
        <v>175</v>
      </c>
      <c r="BV1067" s="9" t="s">
        <v>222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307</v>
      </c>
      <c r="CU1067" s="9" t="s">
        <v>305</v>
      </c>
      <c r="CV1067" s="10"/>
      <c r="CW1067" s="10"/>
      <c r="CX1067" t="e">
        <f>INDEX('Data_Price '!AS$2:AS$1266,MATCH(Data!$DN1067,'Data_Price '!$BE$2:$BE$1266,0))</f>
        <v>#N/A</v>
      </c>
      <c r="CY1067" t="e">
        <f>INDEX('Data_Price '!AT$2:AT$1266,MATCH(Data!$DN1067,'Data_Price '!$BE$2:$BE$1266,0))</f>
        <v>#N/A</v>
      </c>
      <c r="CZ1067" t="e">
        <f>INDEX('Data_Price '!AU$2:AU$1266,MATCH(Data!$DN1067,'Data_Price '!$BE$2:$BE$1266,0))</f>
        <v>#N/A</v>
      </c>
      <c r="DA1067" t="e">
        <f>INDEX('Data_Price '!AV$2:AV$1266,MATCH(Data!$DN1067,'Data_Price '!$BE$2:$BE$1266,0))</f>
        <v>#N/A</v>
      </c>
      <c r="DB1067" t="e">
        <f>INDEX('Data_Price '!AW$2:AW$1266,MATCH(Data!$DN1067,'Data_Price '!$BE$2:$BE$1266,0))</f>
        <v>#N/A</v>
      </c>
      <c r="DC1067" t="e">
        <f>INDEX('Data_Price '!AX$2:AX$1266,MATCH(Data!$DN1067,'Data_Price '!$BE$2:$BE$1266,0))</f>
        <v>#N/A</v>
      </c>
      <c r="DD1067" t="e">
        <f>INDEX('Data_Price '!AY$2:AY$1266,MATCH(Data!$DN1067,'Data_Price '!$BE$2:$BE$1266,0))</f>
        <v>#N/A</v>
      </c>
      <c r="DE1067" t="e">
        <f>INDEX('Data_Price '!AZ$2:AZ$1266,MATCH(Data!$DN1067,'Data_Price '!$BE$2:$BE$1266,0))</f>
        <v>#N/A</v>
      </c>
      <c r="DF1067" t="e">
        <f>INDEX('Data_Price '!BA$2:BA$1266,MATCH(Data!$DN1067,'Data_Price '!$BE$2:$BE$1266,0))</f>
        <v>#N/A</v>
      </c>
      <c r="DG1067" t="e">
        <f>INDEX('Data_Price '!BB$2:BB$1266,MATCH(Data!$DN1067,'Data_Price '!$BE$2:$BE$1266,0))</f>
        <v>#N/A</v>
      </c>
      <c r="DH1067" t="e">
        <f>INDEX('Data_Price '!BC$2:BC$1266,MATCH(Data!$DN1067,'Data_Price '!$BE$2:$BE$1266,0))</f>
        <v>#N/A</v>
      </c>
      <c r="DI1067" t="e">
        <f>INDEX('Data_Price '!BD$2:BD$1266,MATCH(Data!$DN1067,'Data_Price '!$BE$2:$BE$1266,0))</f>
        <v>#N/A</v>
      </c>
      <c r="DJ1067" s="89" t="e">
        <f ca="1">_xll.Connector("TinyUrl.TinyUrl",DA1067,0)</f>
        <v>#NAME?</v>
      </c>
      <c r="DK1067" s="89" t="e">
        <f ca="1">_xll.Connector("TinyUrl.TinyUrl",DE1067,0)</f>
        <v>#NAME?</v>
      </c>
      <c r="DL1067" s="89" t="e">
        <f ca="1">_xll.Connector("TinyUrl.TinyUrl",DI1067,0)</f>
        <v>#NAME?</v>
      </c>
      <c r="DM1067" s="224" t="str">
        <f t="shared" si="576"/>
        <v>Laser AR</v>
      </c>
      <c r="DN1067" s="89" t="str">
        <f t="shared" si="577"/>
        <v xml:space="preserve"> StöckliLaser AR175 Unisex</v>
      </c>
      <c r="DO1067" s="227"/>
    </row>
    <row r="1068" spans="2:119" ht="15.45" customHeight="1">
      <c r="B1068" s="224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#VALUE!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44"/>
        <v>#VALUE!</v>
      </c>
      <c r="I1068" s="43">
        <f t="shared" si="545"/>
        <v>0</v>
      </c>
      <c r="J1068" s="43" t="e">
        <f t="array" ref="J1068">NOT(OR(($H$9:$H$1273=TRUE)*($I$9:$I$1273&gt;0)*($BT$9:$BT$1273=BT1068)*($K$9:$K$1273&gt;K1068)))</f>
        <v>#VALUE!</v>
      </c>
      <c r="K1068" s="72">
        <f t="shared" si="546"/>
        <v>0.65746540756891036</v>
      </c>
      <c r="L1068" s="72">
        <f t="shared" si="547"/>
        <v>0.797708484408992</v>
      </c>
      <c r="M1068" s="72">
        <f t="shared" si="548"/>
        <v>0.51722233072882884</v>
      </c>
      <c r="N1068" s="72">
        <f t="shared" si="549"/>
        <v>0.36266363118952749</v>
      </c>
      <c r="O1068" s="72">
        <f t="shared" si="550"/>
        <v>0.2784151257028411</v>
      </c>
      <c r="P1068" s="72">
        <f t="shared" si="551"/>
        <v>0.91058823529411759</v>
      </c>
      <c r="Q1068" s="72"/>
      <c r="R1068" s="72"/>
      <c r="S1068" s="72">
        <f t="shared" si="552"/>
        <v>0.65798278537833776</v>
      </c>
      <c r="T1068" s="72">
        <f t="shared" si="553"/>
        <v>0.94432697100053864</v>
      </c>
      <c r="U1068" s="72">
        <f t="shared" si="554"/>
        <v>0.99009452773677931</v>
      </c>
      <c r="V1068" s="72">
        <f t="shared" si="555"/>
        <v>0.67266597362199576</v>
      </c>
      <c r="W1068" s="72">
        <f t="shared" si="556"/>
        <v>0.55000000000000004</v>
      </c>
      <c r="X1068" s="72">
        <f t="shared" si="557"/>
        <v>0.20229151559100797</v>
      </c>
      <c r="Y1068" s="72">
        <f t="shared" si="558"/>
        <v>0.48277766927117122</v>
      </c>
      <c r="Z1068" s="72">
        <f t="shared" si="559"/>
        <v>0.63733636881047251</v>
      </c>
      <c r="AA1068" s="72">
        <f t="shared" si="560"/>
        <v>0.7215848742971589</v>
      </c>
      <c r="AB1068" s="72">
        <f t="shared" si="561"/>
        <v>8.9411764705882385E-2</v>
      </c>
      <c r="AC1068" s="72"/>
      <c r="AD1068" s="72"/>
      <c r="AE1068" s="72">
        <f t="shared" si="562"/>
        <v>0.34201721462166229</v>
      </c>
      <c r="AF1068" s="72">
        <f t="shared" si="563"/>
        <v>5.5673028999461416E-2</v>
      </c>
      <c r="AG1068" s="72">
        <f t="shared" si="564"/>
        <v>9.9054722632206937E-3</v>
      </c>
      <c r="AH1068" s="72">
        <f t="shared" si="565"/>
        <v>0.32733402637800424</v>
      </c>
      <c r="AI1068" s="72">
        <f t="shared" si="566"/>
        <v>0.4499999999999999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8.4074586665088324E-2</v>
      </c>
      <c r="AL1068" s="72">
        <f>(AX1068-Driver!$K$181)/(Driver!$L$181-Driver!$K$181)</f>
        <v>0.23733636881047243</v>
      </c>
      <c r="AM1068" s="72">
        <f>(AY1068-Driver!$K$182)/(Driver!$L$182-Driver!$K$182)</f>
        <v>0.93558487429715886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567"/>
        <v>0.79365079365079361</v>
      </c>
      <c r="AW1068" s="70">
        <f t="shared" si="568"/>
        <v>9.1750688052882694</v>
      </c>
      <c r="AX1068" s="70">
        <f t="shared" si="569"/>
        <v>3.1360273192942518</v>
      </c>
      <c r="AY1068" s="70">
        <f>IFERROR(Driver!$K$19/Data!BH1068/Data!BI1068*Data!BK1068*Data!BL1068,"")</f>
        <v>-0.39431666739392085</v>
      </c>
      <c r="AZ1068" s="70">
        <f t="shared" si="570"/>
        <v>6.433358153387938</v>
      </c>
      <c r="BA1068" s="70"/>
      <c r="BB1068" s="70"/>
      <c r="BC1068" s="70">
        <f t="shared" si="571"/>
        <v>4.1407262711673765</v>
      </c>
      <c r="BD1068" s="70">
        <f t="shared" si="572"/>
        <v>5.6436812749003975</v>
      </c>
      <c r="BE1068" s="70">
        <f t="shared" si="573"/>
        <v>0.1100642551085283</v>
      </c>
      <c r="BF1068" s="70">
        <f t="shared" si="574"/>
        <v>8.2071112132470248</v>
      </c>
      <c r="BG1068" s="70">
        <f t="shared" si="575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219</v>
      </c>
      <c r="BS1068" s="8" t="s">
        <v>579</v>
      </c>
      <c r="BT1068" s="9" t="s">
        <v>599</v>
      </c>
      <c r="BU1068" s="10">
        <v>150</v>
      </c>
      <c r="BV1068" s="9" t="s">
        <v>390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305</v>
      </c>
      <c r="CU1068" s="9" t="s">
        <v>303</v>
      </c>
      <c r="CV1068" s="10"/>
      <c r="CW1068" s="10"/>
      <c r="CX1068">
        <f>INDEX('Data_Price '!AS$2:AS$1266,MATCH(Data!$DN1068,'Data_Price '!$BE$2:$BE$1266,0))</f>
        <v>0</v>
      </c>
      <c r="CY1068">
        <f>INDEX('Data_Price '!AT$2:AT$1266,MATCH(Data!$DN1068,'Data_Price '!$BE$2:$BE$1266,0))</f>
        <v>0</v>
      </c>
      <c r="CZ1068">
        <f>INDEX('Data_Price '!AU$2:AU$1266,MATCH(Data!$DN1068,'Data_Price '!$BE$2:$BE$1266,0))</f>
        <v>0</v>
      </c>
      <c r="DA1068">
        <f>INDEX('Data_Price '!AV$2:AV$1266,MATCH(Data!$DN1068,'Data_Price '!$BE$2:$BE$1266,0))</f>
        <v>0</v>
      </c>
      <c r="DB1068">
        <f>INDEX('Data_Price '!AW$2:AW$1266,MATCH(Data!$DN1068,'Data_Price '!$BE$2:$BE$1266,0))</f>
        <v>0</v>
      </c>
      <c r="DC1068">
        <f>INDEX('Data_Price '!AX$2:AX$1266,MATCH(Data!$DN1068,'Data_Price '!$BE$2:$BE$1266,0))</f>
        <v>0</v>
      </c>
      <c r="DD1068">
        <f>INDEX('Data_Price '!AY$2:AY$1266,MATCH(Data!$DN1068,'Data_Price '!$BE$2:$BE$1266,0))</f>
        <v>0</v>
      </c>
      <c r="DE1068">
        <f>INDEX('Data_Price '!AZ$2:AZ$1266,MATCH(Data!$DN1068,'Data_Price '!$BE$2:$BE$1266,0))</f>
        <v>0</v>
      </c>
      <c r="DF1068">
        <f>INDEX('Data_Price '!BA$2:BA$1266,MATCH(Data!$DN1068,'Data_Price '!$BE$2:$BE$1266,0))</f>
        <v>0</v>
      </c>
      <c r="DG1068">
        <f>INDEX('Data_Price '!BB$2:BB$1266,MATCH(Data!$DN1068,'Data_Price '!$BE$2:$BE$1266,0))</f>
        <v>0</v>
      </c>
      <c r="DH1068">
        <f>INDEX('Data_Price '!BC$2:BC$1266,MATCH(Data!$DN1068,'Data_Price '!$BE$2:$BE$1266,0))</f>
        <v>0</v>
      </c>
      <c r="DI1068">
        <f>INDEX('Data_Price '!BD$2:BD$1266,MATCH(Data!$DN1068,'Data_Price '!$BE$2:$BE$1266,0))</f>
        <v>0</v>
      </c>
      <c r="DJ1068" s="89" t="e">
        <f ca="1">_xll.Connector("TinyUrl.TinyUrl",DA1068,0)</f>
        <v>#NAME?</v>
      </c>
      <c r="DK1068" s="89" t="e">
        <f ca="1">_xll.Connector("TinyUrl.TinyUrl",DE1068,0)</f>
        <v>#NAME?</v>
      </c>
      <c r="DL1068" s="89" t="e">
        <f ca="1">_xll.Connector("TinyUrl.TinyUrl",DI1068,0)</f>
        <v>#NAME?</v>
      </c>
      <c r="DM1068" s="224" t="str">
        <f t="shared" si="576"/>
        <v>Prodigy 0.0 X</v>
      </c>
      <c r="DN1068" s="89" t="str">
        <f t="shared" si="577"/>
        <v xml:space="preserve"> FactionProdigy 0.0 X150 Women's</v>
      </c>
      <c r="DO1068" s="227"/>
    </row>
    <row r="1069" spans="2:119" ht="15.45" customHeight="1">
      <c r="B1069" s="224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#VALUE!</v>
      </c>
      <c r="F1069" s="43" t="b">
        <f>CL1069&gt;Driver!$F$56</f>
        <v>0</v>
      </c>
      <c r="G1069" s="43" t="b">
        <f>AND(CB1069&gt;Driver!$F$55,CB1069&lt;Driver!$G$55)</f>
        <v>0</v>
      </c>
      <c r="H1069" s="43" t="e">
        <f t="shared" si="544"/>
        <v>#VALUE!</v>
      </c>
      <c r="I1069" s="43">
        <f t="shared" si="545"/>
        <v>0</v>
      </c>
      <c r="J1069" s="43" t="e">
        <f t="array" ref="J1069">NOT(OR(($H$9:$H$1273=TRUE)*($I$9:$I$1273&gt;0)*($BT$9:$BT$1273=BT1069)*($K$9:$K$1273&gt;K1069)))</f>
        <v>#VALUE!</v>
      </c>
      <c r="K1069" s="72">
        <f t="shared" si="546"/>
        <v>0.8279011951418831</v>
      </c>
      <c r="L1069" s="72">
        <f t="shared" si="547"/>
        <v>0.93428087986463626</v>
      </c>
      <c r="M1069" s="72">
        <f t="shared" si="548"/>
        <v>0.72152151041912993</v>
      </c>
      <c r="N1069" s="72">
        <f t="shared" si="549"/>
        <v>0.6</v>
      </c>
      <c r="O1069" s="72">
        <f t="shared" si="550"/>
        <v>0.56623119792405674</v>
      </c>
      <c r="P1069" s="72">
        <f t="shared" si="551"/>
        <v>0.99833333333333329</v>
      </c>
      <c r="Q1069" s="72"/>
      <c r="R1069" s="72"/>
      <c r="S1069" s="72">
        <f t="shared" si="552"/>
        <v>0.68844346411088142</v>
      </c>
      <c r="T1069" s="72">
        <f t="shared" si="553"/>
        <v>0.91318579234642216</v>
      </c>
      <c r="U1069" s="72">
        <f t="shared" si="554"/>
        <v>9.9999999999999978E-2</v>
      </c>
      <c r="V1069" s="72">
        <f t="shared" si="555"/>
        <v>0.63963598561199775</v>
      </c>
      <c r="W1069" s="72">
        <f t="shared" si="556"/>
        <v>0.94688126826950181</v>
      </c>
      <c r="X1069" s="72">
        <f t="shared" si="557"/>
        <v>6.5719120135363795E-2</v>
      </c>
      <c r="Y1069" s="72">
        <f t="shared" si="558"/>
        <v>0.27847848958087001</v>
      </c>
      <c r="Z1069" s="72">
        <f t="shared" si="559"/>
        <v>0.4</v>
      </c>
      <c r="AA1069" s="72">
        <f t="shared" si="560"/>
        <v>0.43376880207594326</v>
      </c>
      <c r="AB1069" s="72">
        <f t="shared" si="561"/>
        <v>1.6666666666667052E-3</v>
      </c>
      <c r="AC1069" s="72"/>
      <c r="AD1069" s="72"/>
      <c r="AE1069" s="72">
        <f t="shared" si="562"/>
        <v>0.31155653588911858</v>
      </c>
      <c r="AF1069" s="72">
        <f t="shared" si="563"/>
        <v>8.6814207653577891E-2</v>
      </c>
      <c r="AG1069" s="72">
        <f t="shared" si="564"/>
        <v>0.9</v>
      </c>
      <c r="AH1069" s="72">
        <f t="shared" si="565"/>
        <v>0.36036401438800231</v>
      </c>
      <c r="AI1069" s="72">
        <f t="shared" si="566"/>
        <v>5.3118731730498248E-2</v>
      </c>
      <c r="AJ1069" s="72">
        <f>(AV1069-Driver!$K$179)/(Driver!$L$179-Driver!$K$179)</f>
        <v>0.1742808798646362</v>
      </c>
      <c r="AK1069" s="72">
        <f>(AW1069-Driver!$K$180)/(Driver!$L$180-Driver!$K$180)</f>
        <v>0.12599306566044025</v>
      </c>
      <c r="AL1069" s="72">
        <f>(AX1069-Driver!$K$181)/(Driver!$L$181-Driver!$K$181)</f>
        <v>0</v>
      </c>
      <c r="AM1069" s="72">
        <f>(AY1069-Driver!$K$182)/(Driver!$L$182-Driver!$K$182)</f>
        <v>0.64776880207594323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567"/>
        <v>3.6680911680911681</v>
      </c>
      <c r="AW1069" s="70">
        <f t="shared" si="568"/>
        <v>13.274199337310039</v>
      </c>
      <c r="AX1069" s="70">
        <f t="shared" si="569"/>
        <v>1</v>
      </c>
      <c r="AY1069" s="70">
        <f>IFERROR(Driver!$K$19/Data!BH1069/Data!BI1069*Data!BK1069*Data!BL1069,"")</f>
        <v>-2.1561804095254051</v>
      </c>
      <c r="AZ1069" s="70">
        <f t="shared" si="570"/>
        <v>14.430379746835444</v>
      </c>
      <c r="BA1069" s="70"/>
      <c r="BB1069" s="70"/>
      <c r="BC1069" s="70">
        <f t="shared" si="571"/>
        <v>19.940892088940846</v>
      </c>
      <c r="BD1069" s="70">
        <f t="shared" si="572"/>
        <v>2.8877421429145573</v>
      </c>
      <c r="BE1069" s="70">
        <f t="shared" si="573"/>
        <v>1</v>
      </c>
      <c r="BF1069" s="70">
        <f t="shared" si="574"/>
        <v>4.4766061163165602</v>
      </c>
      <c r="BG1069" s="70">
        <f t="shared" si="575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219</v>
      </c>
      <c r="BS1069" s="8" t="s">
        <v>525</v>
      </c>
      <c r="BT1069" s="9" t="s">
        <v>529</v>
      </c>
      <c r="BU1069" s="10">
        <v>158</v>
      </c>
      <c r="BV1069" s="9" t="s">
        <v>222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302</v>
      </c>
      <c r="CU1069" s="9" t="s">
        <v>388</v>
      </c>
      <c r="CV1069" s="10"/>
      <c r="CW1069" s="10"/>
      <c r="CX1069" t="str">
        <f>INDEX('Data_Price '!AS$2:AS$1266,MATCH(Data!$DN1069,'Data_Price '!$BE$2:$BE$1266,0))</f>
        <v>Dynafit Blacklight 88 Women Ski 2022</v>
      </c>
      <c r="CY1069" t="str">
        <f>INDEX('Data_Price '!AT$2:AT$1266,MATCH(Data!$DN1069,'Data_Price '!$BE$2:$BE$1266,0))</f>
        <v>Bobleisure</v>
      </c>
      <c r="CZ1069">
        <f>INDEX('Data_Price '!AU$2:AU$1266,MATCH(Data!$DN1069,'Data_Price '!$BE$2:$BE$1266,0))</f>
        <v>517.70000000000005</v>
      </c>
      <c r="DA1069" t="str">
        <f>INDEX('Data_Price '!AV$2:AV$1266,MATCH(Data!$DN1069,'Data_Price '!$BE$2:$BE$1266,0))</f>
        <v>https://www.google.com/url?q=https://www.bobleisure.com/dynafit-blacklight-88-women%3Fnumber%3D139-4046402084015&amp;sa=U&amp;ved=0ahUKEwjs7_rx0KP2AhVBmWoFHeMjAFQQ2ykIGw&amp;usg=AOvVaw1j88hrQAeOstZg14A25IJf</v>
      </c>
      <c r="DB1069" t="str">
        <f>INDEX('Data_Price '!AW$2:AW$1266,MATCH(Data!$DN1069,'Data_Price '!$BE$2:$BE$1266,0))</f>
        <v>Dynafit Blacklight 88 Women Ski 2022</v>
      </c>
      <c r="DC1069" t="str">
        <f>INDEX('Data_Price '!AX$2:AX$1266,MATCH(Data!$DN1069,'Data_Price '!$BE$2:$BE$1266,0))</f>
        <v>! OutdoorXL.com</v>
      </c>
      <c r="DD1069">
        <f>INDEX('Data_Price '!AY$2:AY$1266,MATCH(Data!$DN1069,'Data_Price '!$BE$2:$BE$1266,0))</f>
        <v>544.95000000000005</v>
      </c>
      <c r="DE1069" t="str">
        <f>INDEX('Data_Price '!AZ$2:AZ$1266,MATCH(Data!$DN1069,'Data_Price '!$BE$2:$BE$1266,0))</f>
        <v>https://www.google.com/url?q=https://www.outdoorxl.com/dynafit-blacklight-88-women.html%3Fprl%3D92-20795x144-1737&amp;sa=U&amp;ved=0ahUKEwjs7_rx0KP2AhVBmWoFHeMjAFQQ2ykIGQ&amp;usg=AOvVaw0cOtEPUwcBiD8SsDwNjAdk</v>
      </c>
      <c r="DF1069" t="str">
        <f>INDEX('Data_Price '!BA$2:BA$1266,MATCH(Data!$DN1069,'Data_Price '!$BE$2:$BE$1266,0))</f>
        <v>Dynafit Blacklight 88 Women Ski 2022</v>
      </c>
      <c r="DG1069" t="str">
        <f>INDEX('Data_Price '!BB$2:BB$1266,MATCH(Data!$DN1069,'Data_Price '!$BE$2:$BE$1266,0))</f>
        <v>evo.com</v>
      </c>
      <c r="DH1069">
        <f>INDEX('Data_Price '!BC$2:BC$1266,MATCH(Data!$DN1069,'Data_Price '!$BE$2:$BE$1266,0))</f>
        <v>559.96</v>
      </c>
      <c r="DI1069" t="str">
        <f>INDEX('Data_Price '!BD$2:BD$1266,MATCH(Data!$DN1069,'Data_Price '!$BE$2:$BE$1266,0))</f>
        <v>https://www.google.com/url?url=https://www.evo.com/skis/dynafit-blacklight-88-womens%3Fimage%3D208964/851015/clone.jpg&amp;rct=j&amp;q=&amp;esrc=s&amp;sa=U&amp;ved=0ahUKEwiKy9Lx0KP2AhUvmGoFHVfnAj0QsDwIXw&amp;usg=AOvVaw2eZOVg7Cyu2_nm-jI-BYFU</v>
      </c>
      <c r="DJ1069" s="89" t="e">
        <f ca="1">_xll.Connector("TinyUrl.TinyUrl",DA1069,0)</f>
        <v>#NAME?</v>
      </c>
      <c r="DK1069" s="89" t="e">
        <f ca="1">_xll.Connector("TinyUrl.TinyUrl",DE1069,0)</f>
        <v>#NAME?</v>
      </c>
      <c r="DL1069" s="89" t="e">
        <f ca="1">_xll.Connector("TinyUrl.TinyUrl",DI1069,0)</f>
        <v>#NAME?</v>
      </c>
      <c r="DM1069" s="224" t="str">
        <f t="shared" si="576"/>
        <v>Blacklight 88</v>
      </c>
      <c r="DN1069" s="89" t="str">
        <f t="shared" si="577"/>
        <v xml:space="preserve"> DynafitBlacklight 88158 Unisex</v>
      </c>
      <c r="DO1069" s="227" t="s">
        <v>1048</v>
      </c>
    </row>
    <row r="1070" spans="2:119" ht="15.45" customHeight="1">
      <c r="B1070" s="224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#VALUE!</v>
      </c>
      <c r="F1070" s="43" t="b">
        <f>CL1070&gt;Driver!$F$56</f>
        <v>0</v>
      </c>
      <c r="G1070" s="43" t="b">
        <f>AND(CB1070&gt;Driver!$F$55,CB1070&lt;Driver!$G$55)</f>
        <v>0</v>
      </c>
      <c r="H1070" s="43" t="e">
        <f t="shared" si="544"/>
        <v>#VALUE!</v>
      </c>
      <c r="I1070" s="43">
        <f t="shared" si="545"/>
        <v>0</v>
      </c>
      <c r="J1070" s="43" t="e">
        <f t="array" ref="J1070">NOT(OR(($H$9:$H$1273=TRUE)*($I$9:$I$1273&gt;0)*($BT$9:$BT$1273=BT1070)*($K$9:$K$1273&gt;K1070)))</f>
        <v>#VALUE!</v>
      </c>
      <c r="K1070" s="72">
        <f t="shared" si="546"/>
        <v>0.60961823124557479</v>
      </c>
      <c r="L1070" s="72">
        <f t="shared" si="547"/>
        <v>0.76</v>
      </c>
      <c r="M1070" s="72">
        <f t="shared" si="548"/>
        <v>0.45923646249114958</v>
      </c>
      <c r="N1070" s="72">
        <f t="shared" si="549"/>
        <v>0.20013912603554029</v>
      </c>
      <c r="O1070" s="72">
        <f t="shared" si="550"/>
        <v>0.21399999999999997</v>
      </c>
      <c r="P1070" s="72">
        <f t="shared" si="551"/>
        <v>0.96357026143790847</v>
      </c>
      <c r="Q1070" s="72"/>
      <c r="R1070" s="72"/>
      <c r="S1070" s="72" t="e">
        <f t="shared" si="552"/>
        <v>#VALUE!</v>
      </c>
      <c r="T1070" s="72" t="e">
        <f t="shared" si="553"/>
        <v>#VALUE!</v>
      </c>
      <c r="U1070" s="72">
        <f t="shared" si="554"/>
        <v>9.9999999999999978E-2</v>
      </c>
      <c r="V1070" s="72" t="e">
        <f t="shared" si="555"/>
        <v>#VALUE!</v>
      </c>
      <c r="W1070" s="72">
        <f t="shared" si="556"/>
        <v>0.99486386138613858</v>
      </c>
      <c r="X1070" s="72">
        <f t="shared" si="557"/>
        <v>0.24</v>
      </c>
      <c r="Y1070" s="72">
        <f t="shared" si="558"/>
        <v>0.54076353750885042</v>
      </c>
      <c r="Z1070" s="72">
        <f t="shared" si="559"/>
        <v>0.79986087396445971</v>
      </c>
      <c r="AA1070" s="72">
        <f t="shared" si="560"/>
        <v>0.78600000000000003</v>
      </c>
      <c r="AB1070" s="72">
        <f t="shared" si="561"/>
        <v>3.6429738562091529E-2</v>
      </c>
      <c r="AC1070" s="72"/>
      <c r="AD1070" s="72"/>
      <c r="AE1070" s="72" t="e">
        <f t="shared" si="562"/>
        <v>#VALUE!</v>
      </c>
      <c r="AF1070" s="72" t="e">
        <f t="shared" si="563"/>
        <v>#VALUE!</v>
      </c>
      <c r="AG1070" s="72">
        <f t="shared" si="564"/>
        <v>0.9</v>
      </c>
      <c r="AH1070" s="72" t="e">
        <f t="shared" si="565"/>
        <v>#VALUE!</v>
      </c>
      <c r="AI1070" s="72">
        <f t="shared" si="566"/>
        <v>5.1361386138613976E-3</v>
      </c>
      <c r="AJ1070" s="72">
        <f>(AV1070-Driver!$K$179)/(Driver!$L$179-Driver!$K$179)</f>
        <v>0</v>
      </c>
      <c r="AK1070" s="72">
        <f>(AW1070-Driver!$K$180)/(Driver!$L$180-Driver!$K$180)</f>
        <v>0.15244461722583783</v>
      </c>
      <c r="AL1070" s="72">
        <f>(AX1070-Driver!$K$181)/(Driver!$L$181-Driver!$K$181)</f>
        <v>0.39986087396445963</v>
      </c>
      <c r="AM1070" s="72">
        <f>(AY1070-Driver!$K$182)/(Driver!$L$182-Driver!$K$182)</f>
        <v>1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567"/>
        <v>0</v>
      </c>
      <c r="AW1070" s="70">
        <f t="shared" si="568"/>
        <v>15.860847642299646</v>
      </c>
      <c r="AX1070" s="70">
        <f t="shared" si="569"/>
        <v>4.5987478656801368</v>
      </c>
      <c r="AY1070" s="70">
        <f>IFERROR(Driver!$K$19/Data!BH1070/Data!BI1070*Data!BK1070*Data!BL1070,"")</f>
        <v>0</v>
      </c>
      <c r="AZ1070" s="70">
        <f t="shared" si="570"/>
        <v>11.262099776619509</v>
      </c>
      <c r="BA1070" s="70"/>
      <c r="BB1070" s="70"/>
      <c r="BC1070" s="70" t="str">
        <f t="shared" si="571"/>
        <v/>
      </c>
      <c r="BD1070" s="70" t="str">
        <f t="shared" si="572"/>
        <v/>
      </c>
      <c r="BE1070" s="70">
        <f t="shared" si="573"/>
        <v>1</v>
      </c>
      <c r="BF1070" s="70" t="str">
        <f t="shared" si="574"/>
        <v/>
      </c>
      <c r="BG1070" s="70">
        <f t="shared" si="575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219</v>
      </c>
      <c r="BS1070" s="8" t="s">
        <v>628</v>
      </c>
      <c r="BT1070" s="9" t="s">
        <v>658</v>
      </c>
      <c r="BU1070" s="10">
        <v>150</v>
      </c>
      <c r="BV1070" s="9" t="s">
        <v>222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307</v>
      </c>
      <c r="CU1070" s="10"/>
      <c r="CV1070" s="10"/>
      <c r="CW1070" s="10"/>
      <c r="CX1070">
        <f>INDEX('Data_Price '!AS$2:AS$1266,MATCH(Data!$DN1070,'Data_Price '!$BE$2:$BE$1266,0))</f>
        <v>0</v>
      </c>
      <c r="CY1070">
        <f>INDEX('Data_Price '!AT$2:AT$1266,MATCH(Data!$DN1070,'Data_Price '!$BE$2:$BE$1266,0))</f>
        <v>0</v>
      </c>
      <c r="CZ1070">
        <f>INDEX('Data_Price '!AU$2:AU$1266,MATCH(Data!$DN1070,'Data_Price '!$BE$2:$BE$1266,0))</f>
        <v>0</v>
      </c>
      <c r="DA1070">
        <f>INDEX('Data_Price '!AV$2:AV$1266,MATCH(Data!$DN1070,'Data_Price '!$BE$2:$BE$1266,0))</f>
        <v>0</v>
      </c>
      <c r="DB1070">
        <f>INDEX('Data_Price '!AW$2:AW$1266,MATCH(Data!$DN1070,'Data_Price '!$BE$2:$BE$1266,0))</f>
        <v>0</v>
      </c>
      <c r="DC1070">
        <f>INDEX('Data_Price '!AX$2:AX$1266,MATCH(Data!$DN1070,'Data_Price '!$BE$2:$BE$1266,0))</f>
        <v>0</v>
      </c>
      <c r="DD1070">
        <f>INDEX('Data_Price '!AY$2:AY$1266,MATCH(Data!$DN1070,'Data_Price '!$BE$2:$BE$1266,0))</f>
        <v>0</v>
      </c>
      <c r="DE1070">
        <f>INDEX('Data_Price '!AZ$2:AZ$1266,MATCH(Data!$DN1070,'Data_Price '!$BE$2:$BE$1266,0))</f>
        <v>0</v>
      </c>
      <c r="DF1070">
        <f>INDEX('Data_Price '!BA$2:BA$1266,MATCH(Data!$DN1070,'Data_Price '!$BE$2:$BE$1266,0))</f>
        <v>0</v>
      </c>
      <c r="DG1070">
        <f>INDEX('Data_Price '!BB$2:BB$1266,MATCH(Data!$DN1070,'Data_Price '!$BE$2:$BE$1266,0))</f>
        <v>0</v>
      </c>
      <c r="DH1070">
        <f>INDEX('Data_Price '!BC$2:BC$1266,MATCH(Data!$DN1070,'Data_Price '!$BE$2:$BE$1266,0))</f>
        <v>0</v>
      </c>
      <c r="DI1070">
        <f>INDEX('Data_Price '!BD$2:BD$1266,MATCH(Data!$DN1070,'Data_Price '!$BE$2:$BE$1266,0))</f>
        <v>0</v>
      </c>
      <c r="DJ1070" s="89" t="e">
        <f ca="1">_xll.Connector("TinyUrl.TinyUrl",DA1070,0)</f>
        <v>#NAME?</v>
      </c>
      <c r="DK1070" s="89" t="e">
        <f ca="1">_xll.Connector("TinyUrl.TinyUrl",DE1070,0)</f>
        <v>#NAME?</v>
      </c>
      <c r="DL1070" s="89" t="e">
        <f ca="1">_xll.Connector("TinyUrl.TinyUrl",DI1070,0)</f>
        <v>#NAME?</v>
      </c>
      <c r="DM1070" s="224" t="str">
        <f t="shared" si="576"/>
        <v>Worldcup Rebels I.SLR</v>
      </c>
      <c r="DN1070" s="89" t="str">
        <f t="shared" si="577"/>
        <v xml:space="preserve"> HeadWorldcup Rebels I.SLR150 Unisex</v>
      </c>
      <c r="DO1070" s="227"/>
    </row>
    <row r="1071" spans="2:119" ht="15.45" customHeight="1">
      <c r="B1071" s="224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#VALUE!</v>
      </c>
      <c r="F1071" s="43" t="b">
        <f>CL1071&gt;Driver!$F$56</f>
        <v>0</v>
      </c>
      <c r="G1071" s="43" t="b">
        <f>AND(CB1071&gt;Driver!$F$55,CB1071&lt;Driver!$G$55)</f>
        <v>0</v>
      </c>
      <c r="H1071" s="43" t="e">
        <f t="shared" si="544"/>
        <v>#VALUE!</v>
      </c>
      <c r="I1071" s="43">
        <f t="shared" si="545"/>
        <v>0</v>
      </c>
      <c r="J1071" s="43" t="e">
        <f t="array" ref="J1071">NOT(OR(($H$9:$H$1273=TRUE)*($I$9:$I$1273&gt;0)*($BT$9:$BT$1273=BT1071)*($K$9:$K$1273&gt;K1071)))</f>
        <v>#VALUE!</v>
      </c>
      <c r="K1071" s="72">
        <f t="shared" si="546"/>
        <v>0.70545455774500576</v>
      </c>
      <c r="L1071" s="72">
        <f t="shared" si="547"/>
        <v>0.85491580049955684</v>
      </c>
      <c r="M1071" s="72">
        <f t="shared" si="548"/>
        <v>0.55599331499045479</v>
      </c>
      <c r="N1071" s="72">
        <f t="shared" si="549"/>
        <v>0.42716752039461203</v>
      </c>
      <c r="O1071" s="72">
        <f t="shared" si="550"/>
        <v>0.29162124810616397</v>
      </c>
      <c r="P1071" s="72">
        <f t="shared" si="551"/>
        <v>0.94919117647058815</v>
      </c>
      <c r="Q1071" s="72"/>
      <c r="R1071" s="72"/>
      <c r="S1071" s="72">
        <f t="shared" si="552"/>
        <v>0.66875035896829527</v>
      </c>
      <c r="T1071" s="72">
        <f t="shared" si="553"/>
        <v>0.947559620445939</v>
      </c>
      <c r="U1071" s="72">
        <f t="shared" si="554"/>
        <v>0.86021742265145118</v>
      </c>
      <c r="V1071" s="72">
        <f t="shared" si="555"/>
        <v>0.66431450621815036</v>
      </c>
      <c r="W1071" s="72">
        <f t="shared" si="556"/>
        <v>0.95249299518643582</v>
      </c>
      <c r="X1071" s="72">
        <f t="shared" si="557"/>
        <v>0.14508419950044316</v>
      </c>
      <c r="Y1071" s="72">
        <f t="shared" si="558"/>
        <v>0.44400668500954527</v>
      </c>
      <c r="Z1071" s="72">
        <f t="shared" si="559"/>
        <v>0.57283247960538797</v>
      </c>
      <c r="AA1071" s="72">
        <f t="shared" si="560"/>
        <v>0.70837875189383603</v>
      </c>
      <c r="AB1071" s="72">
        <f t="shared" si="561"/>
        <v>5.0808823529411809E-2</v>
      </c>
      <c r="AC1071" s="72"/>
      <c r="AD1071" s="72"/>
      <c r="AE1071" s="72">
        <f t="shared" si="562"/>
        <v>0.33124964103170468</v>
      </c>
      <c r="AF1071" s="72">
        <f t="shared" si="563"/>
        <v>5.2440379554061022E-2</v>
      </c>
      <c r="AG1071" s="72">
        <f t="shared" si="564"/>
        <v>0.13978257734854879</v>
      </c>
      <c r="AH1071" s="72">
        <f t="shared" si="565"/>
        <v>0.3356854937818497</v>
      </c>
      <c r="AI1071" s="72">
        <f t="shared" si="566"/>
        <v>4.7507004813564194E-2</v>
      </c>
      <c r="AJ1071" s="72">
        <f>(AV1071-Driver!$K$179)/(Driver!$L$179-Driver!$K$179)</f>
        <v>9.4915800499556835E-2</v>
      </c>
      <c r="AK1071" s="72">
        <f>(AW1071-Driver!$K$180)/(Driver!$L$180-Driver!$K$180)</f>
        <v>0.11328944094377136</v>
      </c>
      <c r="AL1071" s="72">
        <f>(AX1071-Driver!$K$181)/(Driver!$L$181-Driver!$K$181)</f>
        <v>0.17283247960538795</v>
      </c>
      <c r="AM1071" s="72">
        <f>(AY1071-Driver!$K$182)/(Driver!$L$182-Driver!$K$182)</f>
        <v>0.922378751893836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567"/>
        <v>1.9976936643603309</v>
      </c>
      <c r="AW1071" s="70">
        <f t="shared" si="568"/>
        <v>12.0319353718351</v>
      </c>
      <c r="AX1071" s="70">
        <f t="shared" si="569"/>
        <v>2.5554923164484915</v>
      </c>
      <c r="AY1071" s="70">
        <f>IFERROR(Driver!$K$19/Data!BH1071/Data!BI1071*Data!BK1071*Data!BL1071,"")</f>
        <v>-0.47515783813535717</v>
      </c>
      <c r="AZ1071" s="70">
        <f t="shared" si="570"/>
        <v>9.9516008935219649</v>
      </c>
      <c r="BA1071" s="70"/>
      <c r="BB1071" s="70"/>
      <c r="BC1071" s="70">
        <f t="shared" si="571"/>
        <v>9.725941547235557</v>
      </c>
      <c r="BD1071" s="70">
        <f t="shared" si="572"/>
        <v>5.9297650229024539</v>
      </c>
      <c r="BE1071" s="70">
        <f t="shared" si="573"/>
        <v>0.23991819158013825</v>
      </c>
      <c r="BF1071" s="70">
        <f t="shared" si="574"/>
        <v>7.2638716423618188</v>
      </c>
      <c r="BG1071" s="70">
        <f t="shared" si="575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219</v>
      </c>
      <c r="BS1071" s="8" t="s">
        <v>855</v>
      </c>
      <c r="BT1071" s="9" t="s">
        <v>896</v>
      </c>
      <c r="BU1071" s="10">
        <v>154</v>
      </c>
      <c r="BV1071" s="9" t="s">
        <v>390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306</v>
      </c>
      <c r="CU1071" s="9" t="s">
        <v>305</v>
      </c>
      <c r="CV1071" s="9" t="s">
        <v>302</v>
      </c>
      <c r="CW1071" s="10"/>
      <c r="CX1071" t="e">
        <f>INDEX('Data_Price '!AS$2:AS$1266,MATCH(Data!$DN1071,'Data_Price '!$BE$2:$BE$1266,0))</f>
        <v>#N/A</v>
      </c>
      <c r="CY1071" t="e">
        <f>INDEX('Data_Price '!AT$2:AT$1266,MATCH(Data!$DN1071,'Data_Price '!$BE$2:$BE$1266,0))</f>
        <v>#N/A</v>
      </c>
      <c r="CZ1071" t="e">
        <f>INDEX('Data_Price '!AU$2:AU$1266,MATCH(Data!$DN1071,'Data_Price '!$BE$2:$BE$1266,0))</f>
        <v>#N/A</v>
      </c>
      <c r="DA1071" t="e">
        <f>INDEX('Data_Price '!AV$2:AV$1266,MATCH(Data!$DN1071,'Data_Price '!$BE$2:$BE$1266,0))</f>
        <v>#N/A</v>
      </c>
      <c r="DB1071" t="e">
        <f>INDEX('Data_Price '!AW$2:AW$1266,MATCH(Data!$DN1071,'Data_Price '!$BE$2:$BE$1266,0))</f>
        <v>#N/A</v>
      </c>
      <c r="DC1071" t="e">
        <f>INDEX('Data_Price '!AX$2:AX$1266,MATCH(Data!$DN1071,'Data_Price '!$BE$2:$BE$1266,0))</f>
        <v>#N/A</v>
      </c>
      <c r="DD1071" t="e">
        <f>INDEX('Data_Price '!AY$2:AY$1266,MATCH(Data!$DN1071,'Data_Price '!$BE$2:$BE$1266,0))</f>
        <v>#N/A</v>
      </c>
      <c r="DE1071" t="e">
        <f>INDEX('Data_Price '!AZ$2:AZ$1266,MATCH(Data!$DN1071,'Data_Price '!$BE$2:$BE$1266,0))</f>
        <v>#N/A</v>
      </c>
      <c r="DF1071" t="e">
        <f>INDEX('Data_Price '!BA$2:BA$1266,MATCH(Data!$DN1071,'Data_Price '!$BE$2:$BE$1266,0))</f>
        <v>#N/A</v>
      </c>
      <c r="DG1071" t="e">
        <f>INDEX('Data_Price '!BB$2:BB$1266,MATCH(Data!$DN1071,'Data_Price '!$BE$2:$BE$1266,0))</f>
        <v>#N/A</v>
      </c>
      <c r="DH1071" t="e">
        <f>INDEX('Data_Price '!BC$2:BC$1266,MATCH(Data!$DN1071,'Data_Price '!$BE$2:$BE$1266,0))</f>
        <v>#N/A</v>
      </c>
      <c r="DI1071" t="e">
        <f>INDEX('Data_Price '!BD$2:BD$1266,MATCH(Data!$DN1071,'Data_Price '!$BE$2:$BE$1266,0))</f>
        <v>#N/A</v>
      </c>
      <c r="DJ1071" s="89" t="e">
        <f ca="1">_xll.Connector("TinyUrl.TinyUrl",DA1071,0)</f>
        <v>#NAME?</v>
      </c>
      <c r="DK1071" s="89" t="e">
        <f ca="1">_xll.Connector("TinyUrl.TinyUrl",DE1071,0)</f>
        <v>#NAME?</v>
      </c>
      <c r="DL1071" s="89" t="e">
        <f ca="1">_xll.Connector("TinyUrl.TinyUrl",DI1071,0)</f>
        <v>#NAME?</v>
      </c>
      <c r="DM1071" s="224" t="str">
        <f t="shared" si="576"/>
        <v>Yumi 84</v>
      </c>
      <c r="DN1071" s="89" t="str">
        <f t="shared" si="577"/>
        <v xml:space="preserve"> VölklYumi 84154 Women's</v>
      </c>
      <c r="DO1071" s="227" t="s">
        <v>1123</v>
      </c>
    </row>
    <row r="1072" spans="2:119" ht="15.45" customHeight="1">
      <c r="B1072" s="224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#VALUE!</v>
      </c>
      <c r="F1072" s="43" t="b">
        <f>CL1072&gt;Driver!$F$56</f>
        <v>0</v>
      </c>
      <c r="G1072" s="43" t="b">
        <f>AND(CB1072&gt;Driver!$F$55,CB1072&lt;Driver!$G$55)</f>
        <v>0</v>
      </c>
      <c r="H1072" s="43" t="e">
        <f t="shared" si="544"/>
        <v>#VALUE!</v>
      </c>
      <c r="I1072" s="43">
        <f t="shared" si="545"/>
        <v>0</v>
      </c>
      <c r="J1072" s="43" t="e">
        <f t="array" ref="J1072">NOT(OR(($H$9:$H$1273=TRUE)*($I$9:$I$1273&gt;0)*($BT$9:$BT$1273=BT1072)*($K$9:$K$1273&gt;K1072)))</f>
        <v>#VALUE!</v>
      </c>
      <c r="K1072" s="72">
        <f t="shared" si="546"/>
        <v>0.69107404017416252</v>
      </c>
      <c r="L1072" s="72">
        <f t="shared" si="547"/>
        <v>0.82486181613085163</v>
      </c>
      <c r="M1072" s="72">
        <f t="shared" si="548"/>
        <v>0.5572862642174734</v>
      </c>
      <c r="N1072" s="72">
        <f t="shared" si="549"/>
        <v>0.40566622399291719</v>
      </c>
      <c r="O1072" s="72">
        <f t="shared" si="550"/>
        <v>0.31148668630656196</v>
      </c>
      <c r="P1072" s="72">
        <f t="shared" si="551"/>
        <v>0.95470588235294118</v>
      </c>
      <c r="Q1072" s="72"/>
      <c r="R1072" s="72"/>
      <c r="S1072" s="72">
        <f t="shared" si="552"/>
        <v>0.67322523553516511</v>
      </c>
      <c r="T1072" s="72">
        <f t="shared" si="553"/>
        <v>0.91244443371667794</v>
      </c>
      <c r="U1072" s="72">
        <f t="shared" si="554"/>
        <v>0.4939035789447781</v>
      </c>
      <c r="V1072" s="72">
        <f t="shared" si="555"/>
        <v>0.63211746663750268</v>
      </c>
      <c r="W1072" s="72">
        <f t="shared" si="556"/>
        <v>0.91953859804791482</v>
      </c>
      <c r="X1072" s="72">
        <f t="shared" si="557"/>
        <v>0.17513818386914831</v>
      </c>
      <c r="Y1072" s="72">
        <f t="shared" si="558"/>
        <v>0.4427137357825266</v>
      </c>
      <c r="Z1072" s="72">
        <f t="shared" si="559"/>
        <v>0.59433377600708281</v>
      </c>
      <c r="AA1072" s="72">
        <f t="shared" si="560"/>
        <v>0.68851331369343804</v>
      </c>
      <c r="AB1072" s="72">
        <f t="shared" si="561"/>
        <v>4.529411764705886E-2</v>
      </c>
      <c r="AC1072" s="72"/>
      <c r="AD1072" s="72"/>
      <c r="AE1072" s="72">
        <f t="shared" si="562"/>
        <v>0.32677476446483483</v>
      </c>
      <c r="AF1072" s="72">
        <f t="shared" si="563"/>
        <v>8.7555566283322034E-2</v>
      </c>
      <c r="AG1072" s="72">
        <f t="shared" si="564"/>
        <v>0.5060964210552219</v>
      </c>
      <c r="AH1072" s="72">
        <f t="shared" si="565"/>
        <v>0.36788253336249738</v>
      </c>
      <c r="AI1072" s="72">
        <f t="shared" si="566"/>
        <v>8.0461401952085163E-2</v>
      </c>
      <c r="AJ1072" s="72">
        <f>(AV1072-Driver!$K$179)/(Driver!$L$179-Driver!$K$179)</f>
        <v>6.4861816130851666E-2</v>
      </c>
      <c r="AK1072" s="72">
        <f>(AW1072-Driver!$K$180)/(Driver!$L$180-Driver!$K$180)</f>
        <v>0.11916450507322233</v>
      </c>
      <c r="AL1072" s="72">
        <f>(AX1072-Driver!$K$181)/(Driver!$L$181-Driver!$K$181)</f>
        <v>0.19433377600708276</v>
      </c>
      <c r="AM1072" s="72">
        <f>(AY1072-Driver!$K$182)/(Driver!$L$182-Driver!$K$182)</f>
        <v>0.90251331369343801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567"/>
        <v>1.3651471984805319</v>
      </c>
      <c r="AW1072" s="70">
        <f t="shared" si="568"/>
        <v>12.606447027023943</v>
      </c>
      <c r="AX1072" s="70">
        <f t="shared" si="569"/>
        <v>2.7490039840637448</v>
      </c>
      <c r="AY1072" s="70">
        <f>IFERROR(Driver!$K$19/Data!BH1072/Data!BI1072*Data!BK1072*Data!BL1072,"")</f>
        <v>-0.59676395629519974</v>
      </c>
      <c r="AZ1072" s="70">
        <f t="shared" si="570"/>
        <v>10.454206999255398</v>
      </c>
      <c r="BA1072" s="70"/>
      <c r="BB1072" s="70"/>
      <c r="BC1072" s="70">
        <f t="shared" si="571"/>
        <v>12.047091131308154</v>
      </c>
      <c r="BD1072" s="70">
        <f t="shared" si="572"/>
        <v>2.8221332177919622</v>
      </c>
      <c r="BE1072" s="70">
        <f t="shared" si="573"/>
        <v>0.60616668902013204</v>
      </c>
      <c r="BF1072" s="70">
        <f t="shared" si="574"/>
        <v>3.6274422187325785</v>
      </c>
      <c r="BG1072" s="70">
        <f t="shared" si="575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219</v>
      </c>
      <c r="BS1072" s="8" t="s">
        <v>550</v>
      </c>
      <c r="BT1072" s="9" t="s">
        <v>564</v>
      </c>
      <c r="BU1072" s="10">
        <v>164</v>
      </c>
      <c r="BV1072" s="9" t="s">
        <v>222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305</v>
      </c>
      <c r="CU1072" s="9" t="s">
        <v>302</v>
      </c>
      <c r="CV1072" s="10"/>
      <c r="CW1072" s="10"/>
      <c r="CX1072" t="str">
        <f>INDEX('Data_Price '!AS$2:AS$1266,MATCH(Data!$DN1072,'Data_Price '!$BE$2:$BE$1266,0))</f>
        <v>Elan Ripstick 88 Skis</v>
      </c>
      <c r="CY1072" t="str">
        <f>INDEX('Data_Price '!AT$2:AT$1266,MATCH(Data!$DN1072,'Data_Price '!$BE$2:$BE$1266,0))</f>
        <v>SkiEssentials.com</v>
      </c>
      <c r="CZ1072">
        <f>INDEX('Data_Price '!AU$2:AU$1266,MATCH(Data!$DN1072,'Data_Price '!$BE$2:$BE$1266,0))</f>
        <v>449.99</v>
      </c>
      <c r="DA1072" t="str">
        <f>INDEX('Data_Price '!AV$2:AV$1266,MATCH(Data!$DN1072,'Data_Price '!$BE$2:$BE$1266,0))</f>
        <v>https://www.google.com/url?url=https://www.skiessentials.com/2022-elan-ripstick-88-skis.html&amp;rct=j&amp;q=&amp;esrc=s&amp;sa=U&amp;ved=0ahUKEwjLo9ry0KP2AhUPlGoFHdAbA0YQsDwIbg&amp;usg=AOvVaw1FmKdug2UL34dwBMou5mcE</v>
      </c>
      <c r="DB1072" t="str">
        <f>INDEX('Data_Price '!AW$2:AW$1266,MATCH(Data!$DN1072,'Data_Price '!$BE$2:$BE$1266,0))</f>
        <v>Elan Ripstick 88 Skis</v>
      </c>
      <c r="DC1072" t="str">
        <f>INDEX('Data_Price '!AX$2:AX$1266,MATCH(Data!$DN1072,'Data_Price '!$BE$2:$BE$1266,0))</f>
        <v>SkiEssentials.com</v>
      </c>
      <c r="DD1072">
        <f>INDEX('Data_Price '!AY$2:AY$1266,MATCH(Data!$DN1072,'Data_Price '!$BE$2:$BE$1266,0))</f>
        <v>449.99</v>
      </c>
      <c r="DE1072" t="str">
        <f>INDEX('Data_Price '!AZ$2:AZ$1266,MATCH(Data!$DN1072,'Data_Price '!$BE$2:$BE$1266,0))</f>
        <v>https://www.google.com/url?q=https://www.skiessentials.com/2022-elan-ripstick-88-skis.html&amp;sa=U&amp;ved=0ahUKEwjbk4bz0KP2AhUtlmoFHXrtDAUQ2ykIFg&amp;usg=AOvVaw3AqKbevfYqSbVo1ka9fUDp</v>
      </c>
      <c r="DF1072" t="str">
        <f>INDEX('Data_Price '!BA$2:BA$1266,MATCH(Data!$DN1072,'Data_Price '!$BE$2:$BE$1266,0))</f>
        <v>Elan Ripstick 88 Skis</v>
      </c>
      <c r="DG1072" t="str">
        <f>INDEX('Data_Price '!BB$2:BB$1266,MATCH(Data!$DN1072,'Data_Price '!$BE$2:$BE$1266,0))</f>
        <v>Gorham Bike and Ski</v>
      </c>
      <c r="DH1072">
        <f>INDEX('Data_Price '!BC$2:BC$1266,MATCH(Data!$DN1072,'Data_Price '!$BE$2:$BE$1266,0))</f>
        <v>479.99</v>
      </c>
      <c r="DI1072" t="str">
        <f>INDEX('Data_Price '!BD$2:BD$1266,MATCH(Data!$DN1072,'Data_Price '!$BE$2:$BE$1266,0))</f>
        <v>https://www.google.com/url?q=https://www.gorhambike.com/product/elan-ripstick-88-skis-36100.htm%3Fvariations%3D896962&amp;sa=U&amp;ved=0ahUKEwjbk4bz0KP2AhUtlmoFHXrtDAUQ2ykIGg&amp;usg=AOvVaw0q8XEVjLsd2QqHS0O1zyJY</v>
      </c>
      <c r="DJ1072" s="89" t="e">
        <f ca="1">_xll.Connector("TinyUrl.TinyUrl",DA1072,0)</f>
        <v>#NAME?</v>
      </c>
      <c r="DK1072" s="89" t="e">
        <f ca="1">_xll.Connector("TinyUrl.TinyUrl",DE1072,0)</f>
        <v>#NAME?</v>
      </c>
      <c r="DL1072" s="89" t="e">
        <f ca="1">_xll.Connector("TinyUrl.TinyUrl",DI1072,0)</f>
        <v>#NAME?</v>
      </c>
      <c r="DM1072" s="224" t="str">
        <f t="shared" si="576"/>
        <v>Ripstick 88</v>
      </c>
      <c r="DN1072" s="89" t="str">
        <f t="shared" si="577"/>
        <v xml:space="preserve"> ElanRipstick 88164 Unisex</v>
      </c>
      <c r="DO1072" s="227" t="s">
        <v>1089</v>
      </c>
    </row>
    <row r="1073" spans="2:119" ht="15.45" customHeight="1">
      <c r="B1073" s="224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#VALUE!</v>
      </c>
      <c r="F1073" s="43" t="b">
        <f>CL1073&gt;Driver!$F$56</f>
        <v>0</v>
      </c>
      <c r="G1073" s="43" t="b">
        <f>AND(CB1073&gt;Driver!$F$55,CB1073&lt;Driver!$G$55)</f>
        <v>0</v>
      </c>
      <c r="H1073" s="43" t="e">
        <f t="shared" si="544"/>
        <v>#VALUE!</v>
      </c>
      <c r="I1073" s="43">
        <f t="shared" si="545"/>
        <v>0</v>
      </c>
      <c r="J1073" s="43" t="e">
        <f t="array" ref="J1073">NOT(OR(($H$9:$H$1273=TRUE)*($I$9:$I$1273&gt;0)*($BT$9:$BT$1273=BT1073)*($K$9:$K$1273&gt;K1073)))</f>
        <v>#VALUE!</v>
      </c>
      <c r="K1073" s="72">
        <f t="shared" si="546"/>
        <v>0.81557005738209554</v>
      </c>
      <c r="L1073" s="72">
        <f t="shared" si="547"/>
        <v>0.89197969543147204</v>
      </c>
      <c r="M1073" s="72">
        <f t="shared" si="548"/>
        <v>0.73916041933271903</v>
      </c>
      <c r="N1073" s="72">
        <f t="shared" si="549"/>
        <v>0.6</v>
      </c>
      <c r="O1073" s="72">
        <f t="shared" si="550"/>
        <v>0.64375576780207866</v>
      </c>
      <c r="P1073" s="72">
        <f t="shared" si="551"/>
        <v>0.97372549019607846</v>
      </c>
      <c r="Q1073" s="72"/>
      <c r="R1073" s="72"/>
      <c r="S1073" s="72">
        <f t="shared" si="552"/>
        <v>0.73057058482708637</v>
      </c>
      <c r="T1073" s="72">
        <f t="shared" si="553"/>
        <v>0.91639030920574283</v>
      </c>
      <c r="U1073" s="72">
        <f t="shared" si="554"/>
        <v>9.9999999999999978E-2</v>
      </c>
      <c r="V1073" s="72">
        <f t="shared" si="555"/>
        <v>0.61385897435058678</v>
      </c>
      <c r="W1073" s="72">
        <f t="shared" si="556"/>
        <v>0.95096755833807634</v>
      </c>
      <c r="X1073" s="72">
        <f t="shared" si="557"/>
        <v>0.10802030456852793</v>
      </c>
      <c r="Y1073" s="72">
        <f t="shared" si="558"/>
        <v>0.26083958066728097</v>
      </c>
      <c r="Z1073" s="72">
        <f t="shared" si="559"/>
        <v>0.4</v>
      </c>
      <c r="AA1073" s="72">
        <f t="shared" si="560"/>
        <v>0.35624423219792134</v>
      </c>
      <c r="AB1073" s="72">
        <f t="shared" si="561"/>
        <v>2.6274509803921542E-2</v>
      </c>
      <c r="AC1073" s="72"/>
      <c r="AD1073" s="72"/>
      <c r="AE1073" s="72">
        <f t="shared" si="562"/>
        <v>0.26942941517291363</v>
      </c>
      <c r="AF1073" s="72">
        <f t="shared" si="563"/>
        <v>8.3609690794257216E-2</v>
      </c>
      <c r="AG1073" s="72">
        <f t="shared" si="564"/>
        <v>0.9</v>
      </c>
      <c r="AH1073" s="72">
        <f t="shared" si="565"/>
        <v>0.38614102564941322</v>
      </c>
      <c r="AI1073" s="72">
        <f t="shared" si="566"/>
        <v>4.903244166192372E-2</v>
      </c>
      <c r="AJ1073" s="72">
        <f>(AV1073-Driver!$K$179)/(Driver!$L$179-Driver!$K$179)</f>
        <v>0.13197969543147206</v>
      </c>
      <c r="AK1073" s="72">
        <f>(AW1073-Driver!$K$180)/(Driver!$L$180-Driver!$K$180)</f>
        <v>0.14718143632699512</v>
      </c>
      <c r="AL1073" s="72">
        <f>(AX1073-Driver!$K$181)/(Driver!$L$181-Driver!$K$181)</f>
        <v>0</v>
      </c>
      <c r="AM1073" s="72">
        <f>(AY1073-Driver!$K$182)/(Driver!$L$182-Driver!$K$182)</f>
        <v>0.57024423219792131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567"/>
        <v>2.7777777777777777</v>
      </c>
      <c r="AW1073" s="70">
        <f t="shared" si="568"/>
        <v>15.346170916543633</v>
      </c>
      <c r="AX1073" s="70">
        <f t="shared" si="569"/>
        <v>1</v>
      </c>
      <c r="AY1073" s="70">
        <f>IFERROR(Driver!$K$19/Data!BH1073/Data!BI1073*Data!BK1073*Data!BL1073,"")</f>
        <v>-2.6307464326745365</v>
      </c>
      <c r="AZ1073" s="70">
        <f t="shared" si="570"/>
        <v>16.976917349218169</v>
      </c>
      <c r="BA1073" s="70"/>
      <c r="BB1073" s="70"/>
      <c r="BC1073" s="70">
        <f t="shared" si="571"/>
        <v>41.792522467428284</v>
      </c>
      <c r="BD1073" s="70">
        <f t="shared" si="572"/>
        <v>3.1713362068965516</v>
      </c>
      <c r="BE1073" s="70">
        <f t="shared" si="573"/>
        <v>1</v>
      </c>
      <c r="BF1073" s="70">
        <f t="shared" si="574"/>
        <v>1.5652737880935057</v>
      </c>
      <c r="BG1073" s="70">
        <f t="shared" si="575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219</v>
      </c>
      <c r="BS1073" s="8" t="s">
        <v>525</v>
      </c>
      <c r="BT1073" s="9" t="s">
        <v>528</v>
      </c>
      <c r="BU1073" s="10">
        <v>165</v>
      </c>
      <c r="BV1073" s="9" t="s">
        <v>222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302</v>
      </c>
      <c r="CU1073" s="9" t="s">
        <v>388</v>
      </c>
      <c r="CV1073" s="10"/>
      <c r="CW1073" s="10"/>
      <c r="CX1073" t="str">
        <f>INDEX('Data_Price '!AS$2:AS$1266,MATCH(Data!$DN1073,'Data_Price '!$BE$2:$BE$1266,0))</f>
        <v>Dynafit Blacklight 80</v>
      </c>
      <c r="CY1073" t="str">
        <f>INDEX('Data_Price '!AT$2:AT$1266,MATCH(Data!$DN1073,'Data_Price '!$BE$2:$BE$1266,0))</f>
        <v>AlpinStore</v>
      </c>
      <c r="CZ1073">
        <f>INDEX('Data_Price '!AU$2:AU$1266,MATCH(Data!$DN1073,'Data_Price '!$BE$2:$BE$1266,0))</f>
        <v>475.92</v>
      </c>
      <c r="DA1073" t="str">
        <f>INDEX('Data_Price '!AV$2:AV$1266,MATCH(Data!$DN1073,'Data_Price '!$BE$2:$BE$1266,0))</f>
        <v>https://www.google.com/url?q=https://www.alpinstore.com/en/377527-dynafit-blacklight-80-touring-skis-blackorange.html%3F%26ads_affilie%3D35%26id_contry%3D21%26ads_product%3D377527%26id_devise%3D5&amp;sa=U&amp;ved=0ahUKEwjQ_snz0KP2AhUolmoFHbDSAtYQ2ykIGw&amp;usg=AOvVaw3BnnOBZMHwY6xvzlOH6Gsl</v>
      </c>
      <c r="DB1073" t="str">
        <f>INDEX('Data_Price '!AW$2:AW$1266,MATCH(Data!$DN1073,'Data_Price '!$BE$2:$BE$1266,0))</f>
        <v>Dynafit Blacklight 80</v>
      </c>
      <c r="DC1073" t="str">
        <f>INDEX('Data_Price '!AX$2:AX$1266,MATCH(Data!$DN1073,'Data_Price '!$BE$2:$BE$1266,0))</f>
        <v>Bobleisure</v>
      </c>
      <c r="DD1073">
        <f>INDEX('Data_Price '!AY$2:AY$1266,MATCH(Data!$DN1073,'Data_Price '!$BE$2:$BE$1266,0))</f>
        <v>477.91</v>
      </c>
      <c r="DE1073" t="str">
        <f>INDEX('Data_Price '!AZ$2:AZ$1266,MATCH(Data!$DN1073,'Data_Price '!$BE$2:$BE$1266,0))</f>
        <v>https://www.google.com/url?q=https://www.bobleisure.com/dynafit-blacklight-80%3Fnumber%3D139-4046402081243&amp;sa=U&amp;ved=0ahUKEwjQ_snz0KP2AhUolmoFHbDSAtYQ2ykIHQ&amp;usg=AOvVaw3iFGqoa173ylUoB4EQa-mn</v>
      </c>
      <c r="DF1073" t="str">
        <f>INDEX('Data_Price '!BA$2:BA$1266,MATCH(Data!$DN1073,'Data_Price '!$BE$2:$BE$1266,0))</f>
        <v>Dynafit Blacklight 80</v>
      </c>
      <c r="DG1073" t="str">
        <f>INDEX('Data_Price '!BB$2:BB$1266,MATCH(Data!$DN1073,'Data_Price '!$BE$2:$BE$1266,0))</f>
        <v>Backcountry.com</v>
      </c>
      <c r="DH1073">
        <f>INDEX('Data_Price '!BC$2:BC$1266,MATCH(Data!$DN1073,'Data_Price '!$BE$2:$BE$1266,0))</f>
        <v>519.96</v>
      </c>
      <c r="DI1073" t="str">
        <f>INDEX('Data_Price '!BD$2:BD$1266,MATCH(Data!$DN1073,'Data_Price '!$BE$2:$BE$1266,0))</f>
        <v>https://www.google.com/url?url=https://www.backcountry.com/dynafit-blacklight-80-ski%3FCMP_SKU%3DDNFZ11Y%26MER%3D0406%26skid%3DDNFZ11Y-BLAORA-S165&amp;rct=j&amp;q=&amp;esrc=s&amp;sa=U&amp;ved=0ahUKEwjbpqLz0KP2AhWimGoFHZCYBNIQsDwIUQ&amp;usg=AOvVaw36vugrLnedPGmJC5-22FhU</v>
      </c>
      <c r="DJ1073" s="89" t="e">
        <f ca="1">_xll.Connector("TinyUrl.TinyUrl",DA1073,0)</f>
        <v>#NAME?</v>
      </c>
      <c r="DK1073" s="89" t="e">
        <f ca="1">_xll.Connector("TinyUrl.TinyUrl",DE1073,0)</f>
        <v>#NAME?</v>
      </c>
      <c r="DL1073" s="89" t="e">
        <f ca="1">_xll.Connector("TinyUrl.TinyUrl",DI1073,0)</f>
        <v>#NAME?</v>
      </c>
      <c r="DM1073" s="224" t="str">
        <f t="shared" si="576"/>
        <v>Blacklight 80</v>
      </c>
      <c r="DN1073" s="89" t="str">
        <f t="shared" si="577"/>
        <v xml:space="preserve"> DynafitBlacklight 80165 Unisex</v>
      </c>
      <c r="DO1073" s="227"/>
    </row>
    <row r="1074" spans="2:119" ht="15.45" customHeight="1">
      <c r="B1074" s="224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#VALUE!</v>
      </c>
      <c r="F1074" s="43" t="b">
        <f>CL1074&gt;Driver!$F$56</f>
        <v>0</v>
      </c>
      <c r="G1074" s="43" t="b">
        <f>AND(CB1074&gt;Driver!$F$55,CB1074&lt;Driver!$G$55)</f>
        <v>0</v>
      </c>
      <c r="H1074" s="43" t="e">
        <f t="shared" si="544"/>
        <v>#VALUE!</v>
      </c>
      <c r="I1074" s="43">
        <f t="shared" si="545"/>
        <v>0</v>
      </c>
      <c r="J1074" s="43" t="e">
        <f t="array" ref="J1074">NOT(OR(($H$9:$H$1273=TRUE)*($I$9:$I$1273&gt;0)*($BT$9:$BT$1273=BT1074)*($K$9:$K$1273&gt;K1074)))</f>
        <v>#VALUE!</v>
      </c>
      <c r="K1074" s="72">
        <f t="shared" si="546"/>
        <v>0.62522967840791666</v>
      </c>
      <c r="L1074" s="72">
        <f t="shared" si="547"/>
        <v>0.98689549593102888</v>
      </c>
      <c r="M1074" s="72">
        <f t="shared" si="548"/>
        <v>0.26356386088480444</v>
      </c>
      <c r="N1074" s="72">
        <f t="shared" si="549"/>
        <v>-0.1097324985771202</v>
      </c>
      <c r="O1074" s="72">
        <f t="shared" si="550"/>
        <v>0.29336525770212207</v>
      </c>
      <c r="P1074" s="72">
        <f t="shared" si="551"/>
        <v>0.60705882352941176</v>
      </c>
      <c r="Q1074" s="72"/>
      <c r="R1074" s="72"/>
      <c r="S1074" s="72">
        <f t="shared" si="552"/>
        <v>0.87417777947511688</v>
      </c>
      <c r="T1074" s="72">
        <f t="shared" si="553"/>
        <v>0.88938866539632488</v>
      </c>
      <c r="U1074" s="72">
        <f t="shared" si="554"/>
        <v>9.9999999999999978E-2</v>
      </c>
      <c r="V1074" s="72">
        <f t="shared" si="555"/>
        <v>0.60696620383698785</v>
      </c>
      <c r="W1074" s="72">
        <f t="shared" si="556"/>
        <v>0.95510551088212636</v>
      </c>
      <c r="X1074" s="72">
        <f t="shared" si="557"/>
        <v>1.3104504068971096E-2</v>
      </c>
      <c r="Y1074" s="72">
        <f t="shared" si="558"/>
        <v>0.73643613911519556</v>
      </c>
      <c r="Z1074" s="72">
        <f t="shared" si="559"/>
        <v>1.1097324985771202</v>
      </c>
      <c r="AA1074" s="72">
        <f t="shared" si="560"/>
        <v>0.70663474229787793</v>
      </c>
      <c r="AB1074" s="72">
        <f t="shared" si="561"/>
        <v>0.39294117647058824</v>
      </c>
      <c r="AC1074" s="72"/>
      <c r="AD1074" s="72"/>
      <c r="AE1074" s="72">
        <f t="shared" si="562"/>
        <v>0.12582222052488318</v>
      </c>
      <c r="AF1074" s="72">
        <f t="shared" si="563"/>
        <v>0.11061133460367512</v>
      </c>
      <c r="AG1074" s="72">
        <f t="shared" si="564"/>
        <v>0.9</v>
      </c>
      <c r="AH1074" s="72">
        <f t="shared" si="565"/>
        <v>0.39303379616301215</v>
      </c>
      <c r="AI1074" s="72">
        <f t="shared" si="566"/>
        <v>4.4894489117873658E-2</v>
      </c>
      <c r="AJ1074" s="72">
        <f>(AV1074-Driver!$K$179)/(Driver!$L$179-Driver!$K$179)</f>
        <v>0.2268954959310289</v>
      </c>
      <c r="AK1074" s="72">
        <f>(AW1074-Driver!$K$180)/(Driver!$L$180-Driver!$K$180)</f>
        <v>0.57617233607220919</v>
      </c>
      <c r="AL1074" s="72">
        <f>(AX1074-Driver!$K$181)/(Driver!$L$181-Driver!$K$181)</f>
        <v>0.70973249857712017</v>
      </c>
      <c r="AM1074" s="72">
        <f>(AY1074-Driver!$K$182)/(Driver!$L$182-Driver!$K$182)</f>
        <v>0.92063474229787789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567"/>
        <v>4.7754714421381088</v>
      </c>
      <c r="AW1074" s="70">
        <f t="shared" si="568"/>
        <v>57.296397576725774</v>
      </c>
      <c r="AX1074" s="70">
        <f t="shared" si="569"/>
        <v>7.3875924871940812</v>
      </c>
      <c r="AY1074" s="70">
        <f>IFERROR(Driver!$K$19/Data!BH1074/Data!BI1074*Data!BK1074*Data!BL1074,"")</f>
        <v>-0.48583377867382077</v>
      </c>
      <c r="AZ1074" s="70">
        <f t="shared" si="570"/>
        <v>50.394638868205512</v>
      </c>
      <c r="BA1074" s="70"/>
      <c r="BB1074" s="70"/>
      <c r="BC1074" s="70">
        <f t="shared" si="571"/>
        <v>116.28257267238222</v>
      </c>
      <c r="BD1074" s="70">
        <f t="shared" si="572"/>
        <v>20.359552815320352</v>
      </c>
      <c r="BE1074" s="70">
        <f t="shared" si="573"/>
        <v>1</v>
      </c>
      <c r="BF1074" s="70">
        <f t="shared" si="574"/>
        <v>0.78678378303599228</v>
      </c>
      <c r="BG1074" s="70">
        <f t="shared" si="575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219</v>
      </c>
      <c r="BS1074" s="8" t="s">
        <v>493</v>
      </c>
      <c r="BT1074" s="9" t="s">
        <v>499</v>
      </c>
      <c r="BU1074" s="10">
        <v>183</v>
      </c>
      <c r="BV1074" s="9" t="s">
        <v>222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305</v>
      </c>
      <c r="CU1074" s="10"/>
      <c r="CV1074" s="10"/>
      <c r="CW1074" s="10"/>
      <c r="CX1074" t="str">
        <f>INDEX('Data_Price '!AS$2:AS$1266,MATCH(Data!$DN1074,'Data_Price '!$BE$2:$BE$1266,0))</f>
        <v>Blizzard Brahma 88 Skis</v>
      </c>
      <c r="CY1074" t="str">
        <f>INDEX('Data_Price '!AT$2:AT$1266,MATCH(Data!$DN1074,'Data_Price '!$BE$2:$BE$1266,0))</f>
        <v>SkiEssentials.com</v>
      </c>
      <c r="CZ1074">
        <f>INDEX('Data_Price '!AU$2:AU$1266,MATCH(Data!$DN1074,'Data_Price '!$BE$2:$BE$1266,0))</f>
        <v>559.95000000000005</v>
      </c>
      <c r="DA1074" t="str">
        <f>INDEX('Data_Price '!AV$2:AV$1266,MATCH(Data!$DN1074,'Data_Price '!$BE$2:$BE$1266,0))</f>
        <v>https://www.google.com/url?url=https://www.skiessentials.com/2022-blizzard-brahma-88-skis.html&amp;rct=j&amp;q=&amp;esrc=s&amp;sa=U&amp;ved=0ahUKEwjInOLz0KP2AhUOlmoFHbo-ASUQsDwIcQ&amp;usg=AOvVaw0DWB7Vt6rDOdVU85cooG0Q</v>
      </c>
      <c r="DB1074" t="str">
        <f>INDEX('Data_Price '!AW$2:AW$1266,MATCH(Data!$DN1074,'Data_Price '!$BE$2:$BE$1266,0))</f>
        <v>Blizzard Brahma 88 Skis</v>
      </c>
      <c r="DC1074" t="str">
        <f>INDEX('Data_Price '!AX$2:AX$1266,MATCH(Data!$DN1074,'Data_Price '!$BE$2:$BE$1266,0))</f>
        <v>SkiEssentials.com</v>
      </c>
      <c r="DD1074">
        <f>INDEX('Data_Price '!AY$2:AY$1266,MATCH(Data!$DN1074,'Data_Price '!$BE$2:$BE$1266,0))</f>
        <v>559.95000000000005</v>
      </c>
      <c r="DE1074" t="str">
        <f>INDEX('Data_Price '!AZ$2:AZ$1266,MATCH(Data!$DN1074,'Data_Price '!$BE$2:$BE$1266,0))</f>
        <v>https://www.google.com/url?q=https://www.skiessentials.com/2022-blizzard-brahma-88-skis.html&amp;sa=U&amp;ved=0ahUKEwjp0or00KP2AhVBmmoFHZOOBEYQ2ykIFw&amp;usg=AOvVaw2N8apLYtUxX-2yG1PnTO9j</v>
      </c>
      <c r="DF1074" t="str">
        <f>INDEX('Data_Price '!BA$2:BA$1266,MATCH(Data!$DN1074,'Data_Price '!$BE$2:$BE$1266,0))</f>
        <v>2022 Blizzard Brahma 88 183</v>
      </c>
      <c r="DG1074" t="str">
        <f>INDEX('Data_Price '!BB$2:BB$1266,MATCH(Data!$DN1074,'Data_Price '!$BE$2:$BE$1266,0))</f>
        <v>Ski Town All-Stars</v>
      </c>
      <c r="DH1074">
        <f>INDEX('Data_Price '!BC$2:BC$1266,MATCH(Data!$DN1074,'Data_Price '!$BE$2:$BE$1266,0))</f>
        <v>559.95000000000005</v>
      </c>
      <c r="DI1074" t="str">
        <f>INDEX('Data_Price '!BD$2:BD$1266,MATCH(Data!$DN1074,'Data_Price '!$BE$2:$BE$1266,0))</f>
        <v>https://www.google.com/url?url=https://skitownallstars.com/products/2022-blizzard-brahma-88%3Fvariant%3D39605017116806%26currency%3DUSD%26utm_medium%3Dproduct_sync%26utm_source%3Dgoogle%26utm_content%3Dsag_organic%26utm_campaign%3Dsag_organic&amp;rct=j&amp;q=&amp;esrc=s&amp;sa=U&amp;ved=0ahUKEwjInOLz0KP2AhUOlmoFHbo-ASUQ2SkIiQE&amp;usg=AOvVaw23qspHxdEq8TAWgrq5sgO1</v>
      </c>
      <c r="DJ1074" s="89" t="e">
        <f ca="1">_xll.Connector("TinyUrl.TinyUrl",DA1074,0)</f>
        <v>#NAME?</v>
      </c>
      <c r="DK1074" s="89" t="e">
        <f ca="1">_xll.Connector("TinyUrl.TinyUrl",DE1074,0)</f>
        <v>#NAME?</v>
      </c>
      <c r="DL1074" s="89" t="e">
        <f ca="1">_xll.Connector("TinyUrl.TinyUrl",DI1074,0)</f>
        <v>#NAME?</v>
      </c>
      <c r="DM1074" s="224" t="str">
        <f t="shared" si="576"/>
        <v>Brahma 88</v>
      </c>
      <c r="DN1074" s="89" t="str">
        <f t="shared" si="577"/>
        <v xml:space="preserve"> BlizzardBrahma 88183 Unisex</v>
      </c>
      <c r="DO1074" s="227"/>
    </row>
    <row r="1075" spans="2:119" ht="15.45" customHeight="1">
      <c r="B1075" s="224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#VALUE!</v>
      </c>
      <c r="F1075" s="43" t="b">
        <f>CL1075&gt;Driver!$F$56</f>
        <v>0</v>
      </c>
      <c r="G1075" s="43" t="b">
        <f>AND(CB1075&gt;Driver!$F$55,CB1075&lt;Driver!$G$55)</f>
        <v>0</v>
      </c>
      <c r="H1075" s="43" t="e">
        <f t="shared" si="544"/>
        <v>#VALUE!</v>
      </c>
      <c r="I1075" s="43">
        <f t="shared" si="545"/>
        <v>0</v>
      </c>
      <c r="J1075" s="43" t="e">
        <f t="array" ref="J1075">NOT(OR(($H$9:$H$1273=TRUE)*($I$9:$I$1273&gt;0)*($BT$9:$BT$1273=BT1075)*($K$9:$K$1273&gt;K1075)))</f>
        <v>#VALUE!</v>
      </c>
      <c r="K1075" s="72">
        <f t="shared" si="546"/>
        <v>0.54435308945550887</v>
      </c>
      <c r="L1075" s="72">
        <f t="shared" si="547"/>
        <v>0.78151317379743779</v>
      </c>
      <c r="M1075" s="72">
        <f t="shared" si="548"/>
        <v>0.30719300511358005</v>
      </c>
      <c r="N1075" s="72">
        <f t="shared" si="549"/>
        <v>-0.13186618604945299</v>
      </c>
      <c r="O1075" s="72">
        <f t="shared" si="550"/>
        <v>0.25116578962548719</v>
      </c>
      <c r="P1075" s="72">
        <f t="shared" si="551"/>
        <v>0.80227941176470585</v>
      </c>
      <c r="Q1075" s="72"/>
      <c r="R1075" s="72"/>
      <c r="S1075" s="72">
        <f t="shared" si="552"/>
        <v>0.81712461425739114</v>
      </c>
      <c r="T1075" s="72">
        <f t="shared" si="553"/>
        <v>9.9999999999999978E-2</v>
      </c>
      <c r="U1075" s="72">
        <f t="shared" si="554"/>
        <v>9.9999999999999978E-2</v>
      </c>
      <c r="V1075" s="72">
        <f t="shared" si="555"/>
        <v>0.60025980296359305</v>
      </c>
      <c r="W1075" s="72">
        <f t="shared" si="556"/>
        <v>0.95428997698862916</v>
      </c>
      <c r="X1075" s="72">
        <f t="shared" si="557"/>
        <v>0.21848682620256224</v>
      </c>
      <c r="Y1075" s="72">
        <f t="shared" si="558"/>
        <v>0.69280699488641995</v>
      </c>
      <c r="Z1075" s="72">
        <f t="shared" si="559"/>
        <v>1.131866186049453</v>
      </c>
      <c r="AA1075" s="72">
        <f t="shared" si="560"/>
        <v>0.74883421037451281</v>
      </c>
      <c r="AB1075" s="72">
        <f t="shared" si="561"/>
        <v>0.19772058823529415</v>
      </c>
      <c r="AC1075" s="72"/>
      <c r="AD1075" s="72"/>
      <c r="AE1075" s="72">
        <f t="shared" si="562"/>
        <v>0.18287538574260886</v>
      </c>
      <c r="AF1075" s="72">
        <f t="shared" si="563"/>
        <v>0.9</v>
      </c>
      <c r="AG1075" s="72">
        <f t="shared" si="564"/>
        <v>0.9</v>
      </c>
      <c r="AH1075" s="72">
        <f t="shared" si="565"/>
        <v>0.3997401970364069</v>
      </c>
      <c r="AI1075" s="72">
        <f t="shared" si="566"/>
        <v>4.5710023011370823E-2</v>
      </c>
      <c r="AJ1075" s="72">
        <f>(AV1075-Driver!$K$179)/(Driver!$L$179-Driver!$K$179)</f>
        <v>2.1513173797437755E-2</v>
      </c>
      <c r="AK1075" s="72">
        <f>(AW1075-Driver!$K$180)/(Driver!$L$180-Driver!$K$180)</f>
        <v>0.39890413772805194</v>
      </c>
      <c r="AL1075" s="72">
        <f>(AX1075-Driver!$K$181)/(Driver!$L$181-Driver!$K$181)</f>
        <v>0.73186618604945297</v>
      </c>
      <c r="AM1075" s="72">
        <f>(AY1075-Driver!$K$182)/(Driver!$L$182-Driver!$K$182)</f>
        <v>0.96283421037451278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567"/>
        <v>0.45278795278795275</v>
      </c>
      <c r="AW1075" s="70">
        <f t="shared" si="568"/>
        <v>39.961668321172411</v>
      </c>
      <c r="AX1075" s="70">
        <f t="shared" si="569"/>
        <v>7.5867956744450771</v>
      </c>
      <c r="AY1075" s="70">
        <f>IFERROR(Driver!$K$19/Data!BH1075/Data!BI1075*Data!BK1075*Data!BL1075,"")</f>
        <v>-0.22751007851466942</v>
      </c>
      <c r="AZ1075" s="70">
        <f t="shared" si="570"/>
        <v>32.602382725242002</v>
      </c>
      <c r="BA1075" s="70"/>
      <c r="BB1075" s="70"/>
      <c r="BC1075" s="70">
        <f t="shared" si="571"/>
        <v>86.688699246778015</v>
      </c>
      <c r="BD1075" s="70">
        <f t="shared" si="572"/>
        <v>273.31381106872249</v>
      </c>
      <c r="BE1075" s="70">
        <f t="shared" si="573"/>
        <v>1</v>
      </c>
      <c r="BF1075" s="70">
        <f t="shared" si="574"/>
        <v>2.9342919518720968E-2</v>
      </c>
      <c r="BG1075" s="70">
        <f t="shared" si="575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219</v>
      </c>
      <c r="BS1075" s="8" t="s">
        <v>628</v>
      </c>
      <c r="BT1075" s="9" t="s">
        <v>655</v>
      </c>
      <c r="BU1075" s="10">
        <v>165</v>
      </c>
      <c r="BV1075" s="9" t="s">
        <v>222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307</v>
      </c>
      <c r="CU1075" s="10"/>
      <c r="CV1075" s="10"/>
      <c r="CW1075" s="10"/>
      <c r="CX1075">
        <f>INDEX('Data_Price '!AS$2:AS$1266,MATCH(Data!$DN1075,'Data_Price '!$BE$2:$BE$1266,0))</f>
        <v>0</v>
      </c>
      <c r="CY1075">
        <f>INDEX('Data_Price '!AT$2:AT$1266,MATCH(Data!$DN1075,'Data_Price '!$BE$2:$BE$1266,0))</f>
        <v>0</v>
      </c>
      <c r="CZ1075">
        <f>INDEX('Data_Price '!AU$2:AU$1266,MATCH(Data!$DN1075,'Data_Price '!$BE$2:$BE$1266,0))</f>
        <v>0</v>
      </c>
      <c r="DA1075">
        <f>INDEX('Data_Price '!AV$2:AV$1266,MATCH(Data!$DN1075,'Data_Price '!$BE$2:$BE$1266,0))</f>
        <v>0</v>
      </c>
      <c r="DB1075">
        <f>INDEX('Data_Price '!AW$2:AW$1266,MATCH(Data!$DN1075,'Data_Price '!$BE$2:$BE$1266,0))</f>
        <v>0</v>
      </c>
      <c r="DC1075">
        <f>INDEX('Data_Price '!AX$2:AX$1266,MATCH(Data!$DN1075,'Data_Price '!$BE$2:$BE$1266,0))</f>
        <v>0</v>
      </c>
      <c r="DD1075">
        <f>INDEX('Data_Price '!AY$2:AY$1266,MATCH(Data!$DN1075,'Data_Price '!$BE$2:$BE$1266,0))</f>
        <v>0</v>
      </c>
      <c r="DE1075">
        <f>INDEX('Data_Price '!AZ$2:AZ$1266,MATCH(Data!$DN1075,'Data_Price '!$BE$2:$BE$1266,0))</f>
        <v>0</v>
      </c>
      <c r="DF1075">
        <f>INDEX('Data_Price '!BA$2:BA$1266,MATCH(Data!$DN1075,'Data_Price '!$BE$2:$BE$1266,0))</f>
        <v>0</v>
      </c>
      <c r="DG1075">
        <f>INDEX('Data_Price '!BB$2:BB$1266,MATCH(Data!$DN1075,'Data_Price '!$BE$2:$BE$1266,0))</f>
        <v>0</v>
      </c>
      <c r="DH1075">
        <f>INDEX('Data_Price '!BC$2:BC$1266,MATCH(Data!$DN1075,'Data_Price '!$BE$2:$BE$1266,0))</f>
        <v>0</v>
      </c>
      <c r="DI1075">
        <f>INDEX('Data_Price '!BD$2:BD$1266,MATCH(Data!$DN1075,'Data_Price '!$BE$2:$BE$1266,0))</f>
        <v>0</v>
      </c>
      <c r="DJ1075" s="89" t="e">
        <f ca="1">_xll.Connector("TinyUrl.TinyUrl",DA1075,0)</f>
        <v>#NAME?</v>
      </c>
      <c r="DK1075" s="89" t="e">
        <f ca="1">_xll.Connector("TinyUrl.TinyUrl",DE1075,0)</f>
        <v>#NAME?</v>
      </c>
      <c r="DL1075" s="89" t="e">
        <f ca="1">_xll.Connector("TinyUrl.TinyUrl",DI1075,0)</f>
        <v>#NAME?</v>
      </c>
      <c r="DM1075" s="224" t="str">
        <f t="shared" si="576"/>
        <v>Worldcup Rebels e-Race Pro</v>
      </c>
      <c r="DN1075" s="89" t="str">
        <f t="shared" si="577"/>
        <v xml:space="preserve"> HeadWorldcup Rebels e-Race Pro165 Unisex</v>
      </c>
      <c r="DO1075" s="227"/>
    </row>
    <row r="1076" spans="2:119" ht="15.45" customHeight="1">
      <c r="B1076" s="224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#VALUE!</v>
      </c>
      <c r="F1076" s="43" t="b">
        <f>CL1076&gt;Driver!$F$56</f>
        <v>0</v>
      </c>
      <c r="G1076" s="43" t="b">
        <f>AND(CB1076&gt;Driver!$F$55,CB1076&lt;Driver!$G$55)</f>
        <v>0</v>
      </c>
      <c r="H1076" s="43" t="e">
        <f t="shared" si="544"/>
        <v>#VALUE!</v>
      </c>
      <c r="I1076" s="43">
        <f t="shared" si="545"/>
        <v>0</v>
      </c>
      <c r="J1076" s="43" t="e">
        <f t="array" ref="J1076">NOT(OR(($H$9:$H$1273=TRUE)*($I$9:$I$1273&gt;0)*($BT$9:$BT$1273=BT1076)*($K$9:$K$1273&gt;K1076)))</f>
        <v>#VALUE!</v>
      </c>
      <c r="K1076" s="72">
        <f t="shared" si="546"/>
        <v>0.45624789932638943</v>
      </c>
      <c r="L1076" s="72">
        <f t="shared" si="547"/>
        <v>0.65922488115381506</v>
      </c>
      <c r="M1076" s="72">
        <f t="shared" si="548"/>
        <v>0.25327091749896391</v>
      </c>
      <c r="N1076" s="72">
        <f t="shared" si="549"/>
        <v>-0.28300765193195465</v>
      </c>
      <c r="O1076" s="72">
        <f t="shared" si="550"/>
        <v>0.3081880514876697</v>
      </c>
      <c r="P1076" s="72">
        <f t="shared" si="551"/>
        <v>0.73463235294117646</v>
      </c>
      <c r="Q1076" s="72"/>
      <c r="R1076" s="72"/>
      <c r="S1076" s="72">
        <f t="shared" si="552"/>
        <v>0.78593192842253634</v>
      </c>
      <c r="T1076" s="72">
        <f t="shared" si="553"/>
        <v>0.97643216272361799</v>
      </c>
      <c r="U1076" s="72">
        <f t="shared" si="554"/>
        <v>0.92351910592318487</v>
      </c>
      <c r="V1076" s="72">
        <f t="shared" si="555"/>
        <v>0.70522427163427359</v>
      </c>
      <c r="W1076" s="72">
        <f t="shared" si="556"/>
        <v>0.97380584867534803</v>
      </c>
      <c r="X1076" s="72">
        <f t="shared" si="557"/>
        <v>0.34077511884618494</v>
      </c>
      <c r="Y1076" s="72">
        <f t="shared" si="558"/>
        <v>0.74672908250103609</v>
      </c>
      <c r="Z1076" s="72">
        <f t="shared" si="559"/>
        <v>1.2830076519319547</v>
      </c>
      <c r="AA1076" s="72">
        <f t="shared" si="560"/>
        <v>0.6918119485123303</v>
      </c>
      <c r="AB1076" s="72">
        <f t="shared" si="561"/>
        <v>0.26536764705882349</v>
      </c>
      <c r="AC1076" s="72"/>
      <c r="AD1076" s="72"/>
      <c r="AE1076" s="72">
        <f t="shared" si="562"/>
        <v>0.21406807157746366</v>
      </c>
      <c r="AF1076" s="72">
        <f t="shared" si="563"/>
        <v>2.356783727638205E-2</v>
      </c>
      <c r="AG1076" s="72">
        <f t="shared" si="564"/>
        <v>7.6480894076815104E-2</v>
      </c>
      <c r="AH1076" s="72">
        <f t="shared" si="565"/>
        <v>0.29477572836572646</v>
      </c>
      <c r="AI1076" s="72">
        <f t="shared" si="566"/>
        <v>2.6194151324652006E-2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0.47229251259298649</v>
      </c>
      <c r="AL1076" s="72">
        <f>(AX1076-Driver!$K$181)/(Driver!$L$181-Driver!$K$181)</f>
        <v>0.88300765193195474</v>
      </c>
      <c r="AM1076" s="72">
        <f>(AY1076-Driver!$K$182)/(Driver!$L$182-Driver!$K$182)</f>
        <v>0.90581194851233027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567"/>
        <v>12.223578890245559</v>
      </c>
      <c r="AW1076" s="70">
        <f t="shared" si="568"/>
        <v>47.138181766177638</v>
      </c>
      <c r="AX1076" s="70">
        <f t="shared" si="569"/>
        <v>8.9470688673875927</v>
      </c>
      <c r="AY1076" s="70">
        <f>IFERROR(Driver!$K$19/Data!BH1076/Data!BI1076*Data!BK1076*Data!BL1076,"")</f>
        <v>-0.5765713901153936</v>
      </c>
      <c r="AZ1076" s="70">
        <f t="shared" si="570"/>
        <v>38.767684288905436</v>
      </c>
      <c r="BA1076" s="70"/>
      <c r="BB1076" s="70"/>
      <c r="BC1076" s="70">
        <f t="shared" si="571"/>
        <v>70.508836256204972</v>
      </c>
      <c r="BD1076" s="70">
        <f t="shared" si="572"/>
        <v>8.4849338553593707</v>
      </c>
      <c r="BE1076" s="70">
        <f t="shared" si="573"/>
        <v>2.3693299123927588E-2</v>
      </c>
      <c r="BF1076" s="70">
        <f t="shared" si="574"/>
        <v>11.884342238744768</v>
      </c>
      <c r="BG1076" s="70">
        <f t="shared" si="575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219</v>
      </c>
      <c r="BS1076" s="8" t="s">
        <v>533</v>
      </c>
      <c r="BT1076" s="9" t="s">
        <v>536</v>
      </c>
      <c r="BU1076" s="10">
        <v>189</v>
      </c>
      <c r="BV1076" s="9" t="s">
        <v>222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301</v>
      </c>
      <c r="CU1076" s="10"/>
      <c r="CV1076" s="10"/>
      <c r="CW1076" s="10"/>
      <c r="CX1076" t="str">
        <f>INDEX('Data_Price '!AS$2:AS$1266,MATCH(Data!$DN1076,'Data_Price '!$BE$2:$BE$1266,0))</f>
        <v>Dynastar M-Free 118 Skis 2022 - 189</v>
      </c>
      <c r="CY1076" t="str">
        <f>INDEX('Data_Price '!AT$2:AT$1266,MATCH(Data!$DN1076,'Data_Price '!$BE$2:$BE$1266,0))</f>
        <v>evo.com</v>
      </c>
      <c r="CZ1076">
        <f>INDEX('Data_Price '!AU$2:AU$1266,MATCH(Data!$DN1076,'Data_Price '!$BE$2:$BE$1266,0))</f>
        <v>639.96</v>
      </c>
      <c r="DA1076" t="str">
        <f>INDEX('Data_Price '!AV$2:AV$1266,MATCH(Data!$DN1076,'Data_Price '!$BE$2:$BE$1266,0))</f>
        <v>https://www.google.com/url?url=https://www.evo.com/skis/dynastar-m-free-118%3Fimage%3D185153/736341/clone.jpg&amp;rct=j&amp;q=&amp;esrc=s&amp;sa=U&amp;ved=0ahUKEwj58ej00KP2AhWDl2oFHaAmBMgQsDwIQg&amp;usg=AOvVaw01UGISBjc1Rlg1YSKMG1ej</v>
      </c>
      <c r="DB1076" t="str">
        <f>INDEX('Data_Price '!AW$2:AW$1266,MATCH(Data!$DN1076,'Data_Price '!$BE$2:$BE$1266,0))</f>
        <v>Dynastar M-Free 118 Skis 2022 - 189</v>
      </c>
      <c r="DC1076" t="str">
        <f>INDEX('Data_Price '!AX$2:AX$1266,MATCH(Data!$DN1076,'Data_Price '!$BE$2:$BE$1266,0))</f>
        <v>evo.com</v>
      </c>
      <c r="DD1076">
        <f>INDEX('Data_Price '!AY$2:AY$1266,MATCH(Data!$DN1076,'Data_Price '!$BE$2:$BE$1266,0))</f>
        <v>639.96</v>
      </c>
      <c r="DE1076" t="str">
        <f>INDEX('Data_Price '!AZ$2:AZ$1266,MATCH(Data!$DN1076,'Data_Price '!$BE$2:$BE$1266,0))</f>
        <v>https://www.google.com/url?q=https://www.evo.com/skis/dynastar-m-free-118%3Fimage%3D185153/736341/clone.jpg&amp;sa=U&amp;ved=0ahUKEwjKv4710KP2AhU2kmoFHVWsBV8Q2ykIGA&amp;usg=AOvVaw09PLHeO1l8klktpDGWegQq</v>
      </c>
      <c r="DF1076" t="str">
        <f>INDEX('Data_Price '!BA$2:BA$1266,MATCH(Data!$DN1076,'Data_Price '!$BE$2:$BE$1266,0))</f>
        <v>Dynastar M-FREE 118 189cm</v>
      </c>
      <c r="DG1076" t="str">
        <f>INDEX('Data_Price '!BB$2:BB$1266,MATCH(Data!$DN1076,'Data_Price '!$BE$2:$BE$1266,0))</f>
        <v>Sundance Ski and Board Shop</v>
      </c>
      <c r="DH1076">
        <f>INDEX('Data_Price '!BC$2:BC$1266,MATCH(Data!$DN1076,'Data_Price '!$BE$2:$BE$1266,0))</f>
        <v>670.68</v>
      </c>
      <c r="DI1076" t="str">
        <f>INDEX('Data_Price '!BD$2:BD$1266,MATCH(Data!$DN1076,'Data_Price '!$BE$2:$BE$1266,0))</f>
        <v>https://www.google.com/url?url=https://sundanceskishop.com/products/dynastar-m-free-118%3Fvariant%3D39369854189666%26currency%3DCAD%26utm_medium%3Dproduct_sync%26utm_source%3Dgoogle%26utm_content%3Dsag_organic%26utm_campaign%3Dsag_organic&amp;rct=j&amp;q=&amp;esrc=s&amp;sa=U&amp;ved=0ahUKEwj58ej00KP2AhWDl2oFHaAmBMgQ2SkIRg&amp;usg=AOvVaw3KOyCfSw1Zli6Fz_de_IdM</v>
      </c>
      <c r="DJ1076" s="89" t="e">
        <f ca="1">_xll.Connector("TinyUrl.TinyUrl",DA1076,0)</f>
        <v>#NAME?</v>
      </c>
      <c r="DK1076" s="89" t="e">
        <f ca="1">_xll.Connector("TinyUrl.TinyUrl",DE1076,0)</f>
        <v>#NAME?</v>
      </c>
      <c r="DL1076" s="89" t="e">
        <f ca="1">_xll.Connector("TinyUrl.TinyUrl",DI1076,0)</f>
        <v>#NAME?</v>
      </c>
      <c r="DM1076" s="224" t="str">
        <f t="shared" si="576"/>
        <v>M-Free 118</v>
      </c>
      <c r="DN1076" s="89" t="str">
        <f t="shared" si="577"/>
        <v xml:space="preserve"> DynastarM-Free 118189 Unisex</v>
      </c>
      <c r="DO1076" s="227" t="s">
        <v>1135</v>
      </c>
    </row>
    <row r="1077" spans="2:119" ht="15.45" customHeight="1">
      <c r="B1077" s="224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#VALUE!</v>
      </c>
      <c r="F1077" s="43" t="b">
        <f>CL1077&gt;Driver!$F$56</f>
        <v>1</v>
      </c>
      <c r="G1077" s="43" t="b">
        <f>AND(CB1077&gt;Driver!$F$55,CB1077&lt;Driver!$G$55)</f>
        <v>0</v>
      </c>
      <c r="H1077" s="43" t="e">
        <f t="shared" si="544"/>
        <v>#VALUE!</v>
      </c>
      <c r="I1077" s="43">
        <f t="shared" si="545"/>
        <v>0</v>
      </c>
      <c r="J1077" s="43" t="e">
        <f t="array" ref="J1077">NOT(OR(($H$9:$H$1273=TRUE)*($I$9:$I$1273&gt;0)*($BT$9:$BT$1273=BT1077)*($K$9:$K$1273&gt;K1077)))</f>
        <v>#VALUE!</v>
      </c>
      <c r="K1077" s="72">
        <f t="shared" si="546"/>
        <v>0.6780395541858879</v>
      </c>
      <c r="L1077" s="72">
        <f t="shared" si="547"/>
        <v>0.83179115300942708</v>
      </c>
      <c r="M1077" s="72">
        <f t="shared" si="548"/>
        <v>0.52428795536234873</v>
      </c>
      <c r="N1077" s="72">
        <f t="shared" si="549"/>
        <v>0.31713147410358555</v>
      </c>
      <c r="O1077" s="72">
        <f t="shared" si="550"/>
        <v>0.32676180374816666</v>
      </c>
      <c r="P1077" s="72">
        <f t="shared" si="551"/>
        <v>0.9289705882352941</v>
      </c>
      <c r="Q1077" s="72"/>
      <c r="R1077" s="72"/>
      <c r="S1077" s="72">
        <f t="shared" si="552"/>
        <v>0.67736458012480993</v>
      </c>
      <c r="T1077" s="72">
        <f t="shared" si="553"/>
        <v>0.89937353462509806</v>
      </c>
      <c r="U1077" s="72">
        <f t="shared" si="554"/>
        <v>0.88797353569912629</v>
      </c>
      <c r="V1077" s="72">
        <f t="shared" si="555"/>
        <v>0.61624269840308799</v>
      </c>
      <c r="W1077" s="72">
        <f t="shared" si="556"/>
        <v>0.70342185903983667</v>
      </c>
      <c r="X1077" s="72">
        <f t="shared" si="557"/>
        <v>0.16820884699057287</v>
      </c>
      <c r="Y1077" s="72">
        <f t="shared" si="558"/>
        <v>0.47571204463765127</v>
      </c>
      <c r="Z1077" s="72">
        <f t="shared" si="559"/>
        <v>0.68286852589641445</v>
      </c>
      <c r="AA1077" s="72">
        <f t="shared" si="560"/>
        <v>0.67323819625183334</v>
      </c>
      <c r="AB1077" s="72">
        <f t="shared" si="561"/>
        <v>7.102941176470591E-2</v>
      </c>
      <c r="AC1077" s="72"/>
      <c r="AD1077" s="72"/>
      <c r="AE1077" s="72">
        <f t="shared" si="562"/>
        <v>0.32263541987519007</v>
      </c>
      <c r="AF1077" s="72">
        <f t="shared" si="563"/>
        <v>0.10062646537490193</v>
      </c>
      <c r="AG1077" s="72">
        <f t="shared" si="564"/>
        <v>0.11202646430087371</v>
      </c>
      <c r="AH1077" s="72">
        <f t="shared" si="565"/>
        <v>0.38375730159691196</v>
      </c>
      <c r="AI1077" s="72">
        <f t="shared" si="566"/>
        <v>0.29657814096016338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0.10237117265011932</v>
      </c>
      <c r="AL1077" s="72">
        <f>(AX1077-Driver!$K$181)/(Driver!$L$181-Driver!$K$181)</f>
        <v>0.28286852589641437</v>
      </c>
      <c r="AM1077" s="72">
        <f>(AY1077-Driver!$K$182)/(Driver!$L$182-Driver!$K$182)</f>
        <v>0.88723819625183331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567"/>
        <v>1.5109890109890107</v>
      </c>
      <c r="AW1077" s="70">
        <f t="shared" si="568"/>
        <v>10.96425810892017</v>
      </c>
      <c r="AX1077" s="70">
        <f t="shared" si="569"/>
        <v>3.5458167330677295</v>
      </c>
      <c r="AY1077" s="70">
        <f>IFERROR(Driver!$K$19/Data!BH1077/Data!BI1077*Data!BK1077*Data!BL1077,"")</f>
        <v>-0.69027046331360697</v>
      </c>
      <c r="AZ1077" s="70">
        <f t="shared" si="570"/>
        <v>8.1087118391660464</v>
      </c>
      <c r="BA1077" s="70"/>
      <c r="BB1077" s="70"/>
      <c r="BC1077" s="70">
        <f t="shared" si="571"/>
        <v>14.194197946213619</v>
      </c>
      <c r="BD1077" s="70">
        <f t="shared" si="572"/>
        <v>1.6653818084498677</v>
      </c>
      <c r="BE1077" s="70">
        <f t="shared" si="573"/>
        <v>0.2121670299106225</v>
      </c>
      <c r="BF1077" s="70">
        <f t="shared" si="574"/>
        <v>1.8344986732142619</v>
      </c>
      <c r="BG1077" s="70">
        <f t="shared" si="575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219</v>
      </c>
      <c r="BS1077" s="8" t="s">
        <v>719</v>
      </c>
      <c r="BT1077" s="9" t="s">
        <v>724</v>
      </c>
      <c r="BU1077" s="10">
        <v>166</v>
      </c>
      <c r="BV1077" s="9" t="s">
        <v>222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303</v>
      </c>
      <c r="CU1077" s="9" t="s">
        <v>302</v>
      </c>
      <c r="CV1077" s="10"/>
      <c r="CW1077" s="10"/>
      <c r="CX1077" t="str">
        <f>INDEX('Data_Price '!AS$2:AS$1266,MATCH(Data!$DN1077,'Data_Price '!$BE$2:$BE$1266,0))</f>
        <v>Line Honey Badger Skis</v>
      </c>
      <c r="CY1077" t="str">
        <f>INDEX('Data_Price '!AT$2:AT$1266,MATCH(Data!$DN1077,'Data_Price '!$BE$2:$BE$1266,0))</f>
        <v>LINE Skis</v>
      </c>
      <c r="CZ1077">
        <f>INDEX('Data_Price '!AU$2:AU$1266,MATCH(Data!$DN1077,'Data_Price '!$BE$2:$BE$1266,0))</f>
        <v>349.95</v>
      </c>
      <c r="DA1077" t="str">
        <f>INDEX('Data_Price '!AV$2:AV$1266,MATCH(Data!$DN1077,'Data_Price '!$BE$2:$BE$1266,0))</f>
        <v>https://www.google.com/url?url=https://lineskis.com/p/honey-badger&amp;rct=j&amp;q=&amp;esrc=s&amp;sa=U&amp;ved=0ahUKEwj0y6v10KP2AhVHlGoFHQK-Da8QsDwIPg&amp;usg=AOvVaw0eL1EQ-CW4yOEHwxVb8IK9</v>
      </c>
      <c r="DB1077" t="str">
        <f>INDEX('Data_Price '!AW$2:AW$1266,MATCH(Data!$DN1077,'Data_Price '!$BE$2:$BE$1266,0))</f>
        <v>Line 2022 Honey Badger Skis</v>
      </c>
      <c r="DC1077" t="str">
        <f>INDEX('Data_Price '!AX$2:AX$1266,MATCH(Data!$DN1077,'Data_Price '!$BE$2:$BE$1266,0))</f>
        <v>Suburban Ski and Bike</v>
      </c>
      <c r="DD1077">
        <f>INDEX('Data_Price '!AY$2:AY$1266,MATCH(Data!$DN1077,'Data_Price '!$BE$2:$BE$1266,0))</f>
        <v>349.95</v>
      </c>
      <c r="DE1077" t="str">
        <f>INDEX('Data_Price '!AZ$2:AZ$1266,MATCH(Data!$DN1077,'Data_Price '!$BE$2:$BE$1266,0))</f>
        <v>https://www.google.com/url?url=https://suburbanskiandbike.com/line-honey-badger-2022-166cm-a210301101166/&amp;rct=j&amp;q=&amp;esrc=s&amp;sa=U&amp;ved=0ahUKEwj0y6v10KP2AhVHlGoFHQK-Da8QsDwIQg&amp;usg=AOvVaw1EfVp3-tRMPdRQbPxC80mf</v>
      </c>
      <c r="DF1077" t="str">
        <f>INDEX('Data_Price '!BA$2:BA$1266,MATCH(Data!$DN1077,'Data_Price '!$BE$2:$BE$1266,0))</f>
        <v>Line 2022 Honey Badger Skis</v>
      </c>
      <c r="DG1077" t="str">
        <f>INDEX('Data_Price '!BB$2:BB$1266,MATCH(Data!$DN1077,'Data_Price '!$BE$2:$BE$1266,0))</f>
        <v>Suburban Ski and Bike</v>
      </c>
      <c r="DH1077">
        <f>INDEX('Data_Price '!BC$2:BC$1266,MATCH(Data!$DN1077,'Data_Price '!$BE$2:$BE$1266,0))</f>
        <v>349.95</v>
      </c>
      <c r="DI1077" t="str">
        <f>INDEX('Data_Price '!BD$2:BD$1266,MATCH(Data!$DN1077,'Data_Price '!$BE$2:$BE$1266,0))</f>
        <v>https://www.google.com/url?q=https://suburbanskiandbike.com/line-honey-badger-2022-166cm-a210301101166/&amp;sa=U&amp;ved=0ahUKEwiQtNP10KP2AhV9kWoFHcMHB84Q2ykIFw&amp;usg=AOvVaw3RIHVAhYsTPZUDC84UD6Jk</v>
      </c>
      <c r="DJ1077" s="89" t="e">
        <f ca="1">_xll.Connector("TinyUrl.TinyUrl",DA1077,0)</f>
        <v>#NAME?</v>
      </c>
      <c r="DK1077" s="89" t="e">
        <f ca="1">_xll.Connector("TinyUrl.TinyUrl",DE1077,0)</f>
        <v>#NAME?</v>
      </c>
      <c r="DL1077" s="89" t="e">
        <f ca="1">_xll.Connector("TinyUrl.TinyUrl",DI1077,0)</f>
        <v>#NAME?</v>
      </c>
      <c r="DM1077" s="224" t="str">
        <f t="shared" si="576"/>
        <v>Honey Badger</v>
      </c>
      <c r="DN1077" s="89" t="str">
        <f t="shared" si="577"/>
        <v xml:space="preserve"> LineHoney Badger166 Unisex</v>
      </c>
      <c r="DO1077" s="227" t="s">
        <v>1032</v>
      </c>
    </row>
    <row r="1078" spans="2:119" ht="15.45" customHeight="1">
      <c r="B1078" s="224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#VALUE!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44"/>
        <v>#VALUE!</v>
      </c>
      <c r="I1078" s="43">
        <f t="shared" si="545"/>
        <v>0</v>
      </c>
      <c r="J1078" s="43" t="e">
        <f t="array" ref="J1078">NOT(OR(($H$9:$H$1273=TRUE)*($I$9:$I$1273&gt;0)*($BT$9:$BT$1273=BT1078)*($K$9:$K$1273&gt;K1078)))</f>
        <v>#VALUE!</v>
      </c>
      <c r="K1078" s="72">
        <f t="shared" si="546"/>
        <v>0.47458820278451386</v>
      </c>
      <c r="L1078" s="72">
        <f t="shared" si="547"/>
        <v>0.65761340746112329</v>
      </c>
      <c r="M1078" s="72">
        <f t="shared" si="548"/>
        <v>0.29156299810790431</v>
      </c>
      <c r="N1078" s="72">
        <f t="shared" si="549"/>
        <v>-0.17866312527667105</v>
      </c>
      <c r="O1078" s="72">
        <f t="shared" si="550"/>
        <v>0.31688153136509012</v>
      </c>
      <c r="P1078" s="72">
        <f t="shared" si="551"/>
        <v>0.73647058823529421</v>
      </c>
      <c r="Q1078" s="72"/>
      <c r="R1078" s="72"/>
      <c r="S1078" s="72">
        <f t="shared" si="552"/>
        <v>0.79614505745506603</v>
      </c>
      <c r="T1078" s="72">
        <f t="shared" si="553"/>
        <v>0.96413417222570774</v>
      </c>
      <c r="U1078" s="72">
        <f t="shared" si="554"/>
        <v>0.92585155791123996</v>
      </c>
      <c r="V1078" s="72">
        <f t="shared" si="555"/>
        <v>0.68479798838274009</v>
      </c>
      <c r="W1078" s="72">
        <f t="shared" si="556"/>
        <v>0.98296313908361588</v>
      </c>
      <c r="X1078" s="72">
        <f t="shared" si="557"/>
        <v>0.34238659253887671</v>
      </c>
      <c r="Y1078" s="72">
        <f t="shared" si="558"/>
        <v>0.70843700189209569</v>
      </c>
      <c r="Z1078" s="72">
        <f t="shared" si="559"/>
        <v>1.1786631252766711</v>
      </c>
      <c r="AA1078" s="72">
        <f t="shared" si="560"/>
        <v>0.68311846863490988</v>
      </c>
      <c r="AB1078" s="72">
        <f t="shared" si="561"/>
        <v>0.26352941176470585</v>
      </c>
      <c r="AC1078" s="72"/>
      <c r="AD1078" s="72"/>
      <c r="AE1078" s="72">
        <f t="shared" si="562"/>
        <v>0.20385494254493394</v>
      </c>
      <c r="AF1078" s="72">
        <f t="shared" si="563"/>
        <v>3.586582777429223E-2</v>
      </c>
      <c r="AG1078" s="72">
        <f t="shared" si="564"/>
        <v>7.4148442088760078E-2</v>
      </c>
      <c r="AH1078" s="72">
        <f t="shared" si="565"/>
        <v>0.31520201161725991</v>
      </c>
      <c r="AI1078" s="72">
        <f t="shared" si="566"/>
        <v>1.7036860916384171E-2</v>
      </c>
      <c r="AJ1078" s="72">
        <f>(AV1078-Driver!$K$179)/(Driver!$L$179-Driver!$K$179)</f>
        <v>0.5823865925388767</v>
      </c>
      <c r="AK1078" s="72">
        <f>(AW1078-Driver!$K$180)/(Driver!$L$180-Driver!$K$180)</f>
        <v>0.46043163610626553</v>
      </c>
      <c r="AL1078" s="72">
        <f>(AX1078-Driver!$K$181)/(Driver!$L$181-Driver!$K$181)</f>
        <v>0.77866312527667114</v>
      </c>
      <c r="AM1078" s="72">
        <f>(AY1078-Driver!$K$182)/(Driver!$L$182-Driver!$K$182)</f>
        <v>0.89711846863490985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567"/>
        <v>12.257495590828924</v>
      </c>
      <c r="AW1078" s="70">
        <f t="shared" si="568"/>
        <v>45.978328591432245</v>
      </c>
      <c r="AX1078" s="70">
        <f t="shared" si="569"/>
        <v>8.0079681274900398</v>
      </c>
      <c r="AY1078" s="70">
        <f>IFERROR(Driver!$K$19/Data!BH1078/Data!BI1078*Data!BK1078*Data!BL1078,"")</f>
        <v>-0.62978845638542491</v>
      </c>
      <c r="AZ1078" s="70">
        <f t="shared" si="570"/>
        <v>38.600148920327626</v>
      </c>
      <c r="BA1078" s="70"/>
      <c r="BB1078" s="70"/>
      <c r="BC1078" s="70">
        <f t="shared" si="571"/>
        <v>75.806457285899285</v>
      </c>
      <c r="BD1078" s="70">
        <f t="shared" si="572"/>
        <v>7.3965834870440554</v>
      </c>
      <c r="BE1078" s="70">
        <f t="shared" si="573"/>
        <v>2.6025335028800802E-2</v>
      </c>
      <c r="BF1078" s="70">
        <f t="shared" si="574"/>
        <v>9.5773370482455924</v>
      </c>
      <c r="BG1078" s="70">
        <f t="shared" si="575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219</v>
      </c>
      <c r="BS1078" s="8" t="s">
        <v>610</v>
      </c>
      <c r="BT1078" s="9" t="s">
        <v>616</v>
      </c>
      <c r="BU1078" s="10">
        <v>196</v>
      </c>
      <c r="BV1078" s="9" t="s">
        <v>222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301</v>
      </c>
      <c r="CU1078" s="9" t="s">
        <v>302</v>
      </c>
      <c r="CV1078" s="10"/>
      <c r="CW1078" s="10"/>
      <c r="CX1078">
        <f>INDEX('Data_Price '!AS$2:AS$1266,MATCH(Data!$DN1078,'Data_Price '!$BE$2:$BE$1266,0))</f>
        <v>0</v>
      </c>
      <c r="CY1078">
        <f>INDEX('Data_Price '!AT$2:AT$1266,MATCH(Data!$DN1078,'Data_Price '!$BE$2:$BE$1266,0))</f>
        <v>0</v>
      </c>
      <c r="CZ1078">
        <f>INDEX('Data_Price '!AU$2:AU$1266,MATCH(Data!$DN1078,'Data_Price '!$BE$2:$BE$1266,0))</f>
        <v>0</v>
      </c>
      <c r="DA1078">
        <f>INDEX('Data_Price '!AV$2:AV$1266,MATCH(Data!$DN1078,'Data_Price '!$BE$2:$BE$1266,0))</f>
        <v>0</v>
      </c>
      <c r="DB1078">
        <f>INDEX('Data_Price '!AW$2:AW$1266,MATCH(Data!$DN1078,'Data_Price '!$BE$2:$BE$1266,0))</f>
        <v>0</v>
      </c>
      <c r="DC1078">
        <f>INDEX('Data_Price '!AX$2:AX$1266,MATCH(Data!$DN1078,'Data_Price '!$BE$2:$BE$1266,0))</f>
        <v>0</v>
      </c>
      <c r="DD1078">
        <f>INDEX('Data_Price '!AY$2:AY$1266,MATCH(Data!$DN1078,'Data_Price '!$BE$2:$BE$1266,0))</f>
        <v>0</v>
      </c>
      <c r="DE1078">
        <f>INDEX('Data_Price '!AZ$2:AZ$1266,MATCH(Data!$DN1078,'Data_Price '!$BE$2:$BE$1266,0))</f>
        <v>0</v>
      </c>
      <c r="DF1078">
        <f>INDEX('Data_Price '!BA$2:BA$1266,MATCH(Data!$DN1078,'Data_Price '!$BE$2:$BE$1266,0))</f>
        <v>0</v>
      </c>
      <c r="DG1078">
        <f>INDEX('Data_Price '!BB$2:BB$1266,MATCH(Data!$DN1078,'Data_Price '!$BE$2:$BE$1266,0))</f>
        <v>0</v>
      </c>
      <c r="DH1078">
        <f>INDEX('Data_Price '!BC$2:BC$1266,MATCH(Data!$DN1078,'Data_Price '!$BE$2:$BE$1266,0))</f>
        <v>0</v>
      </c>
      <c r="DI1078">
        <f>INDEX('Data_Price '!BD$2:BD$1266,MATCH(Data!$DN1078,'Data_Price '!$BE$2:$BE$1266,0))</f>
        <v>0</v>
      </c>
      <c r="DJ1078" s="89" t="e">
        <f ca="1">_xll.Connector("TinyUrl.TinyUrl",DA1078,0)</f>
        <v>#NAME?</v>
      </c>
      <c r="DK1078" s="89" t="e">
        <f ca="1">_xll.Connector("TinyUrl.TinyUrl",DE1078,0)</f>
        <v>#NAME?</v>
      </c>
      <c r="DL1078" s="89" t="e">
        <f ca="1">_xll.Connector("TinyUrl.TinyUrl",DI1078,0)</f>
        <v>#NAME?</v>
      </c>
      <c r="DM1078" s="224" t="str">
        <f t="shared" si="576"/>
        <v>Ranger 115 FR Big Stix</v>
      </c>
      <c r="DN1078" s="89" t="str">
        <f t="shared" si="577"/>
        <v xml:space="preserve"> FischerRanger 115 FR Big Stix196 Unisex</v>
      </c>
      <c r="DO1078" s="227"/>
    </row>
    <row r="1079" spans="2:119" ht="15.45" customHeight="1">
      <c r="B1079" s="224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#VALUE!</v>
      </c>
      <c r="F1079" s="43" t="b">
        <f>CL1079&gt;Driver!$F$56</f>
        <v>0</v>
      </c>
      <c r="G1079" s="43" t="b">
        <f>AND(CB1079&gt;Driver!$F$55,CB1079&lt;Driver!$G$55)</f>
        <v>0</v>
      </c>
      <c r="H1079" s="43" t="e">
        <f t="shared" si="544"/>
        <v>#VALUE!</v>
      </c>
      <c r="I1079" s="43">
        <f t="shared" si="545"/>
        <v>0</v>
      </c>
      <c r="J1079" s="43" t="e">
        <f t="array" ref="J1079">NOT(OR(($H$9:$H$1273=TRUE)*($I$9:$I$1273&gt;0)*($BT$9:$BT$1273=BT1079)*($K$9:$K$1273&gt;K1079)))</f>
        <v>#VALUE!</v>
      </c>
      <c r="K1079" s="72">
        <f t="shared" si="546"/>
        <v>0.61877155909800918</v>
      </c>
      <c r="L1079" s="72">
        <f t="shared" si="547"/>
        <v>0.78296350012086058</v>
      </c>
      <c r="M1079" s="72">
        <f t="shared" si="548"/>
        <v>0.45457961807515779</v>
      </c>
      <c r="N1079" s="72">
        <f t="shared" si="549"/>
        <v>0.16282805286789348</v>
      </c>
      <c r="O1079" s="72">
        <f t="shared" si="550"/>
        <v>0.26311668371052122</v>
      </c>
      <c r="P1079" s="72">
        <f t="shared" si="551"/>
        <v>0.93779411764705878</v>
      </c>
      <c r="Q1079" s="72"/>
      <c r="R1079" s="72"/>
      <c r="S1079" s="72">
        <f t="shared" si="552"/>
        <v>0.68892938336169351</v>
      </c>
      <c r="T1079" s="72">
        <f t="shared" si="553"/>
        <v>0.62239818762297594</v>
      </c>
      <c r="U1079" s="72">
        <f t="shared" si="554"/>
        <v>9.9999999999999978E-2</v>
      </c>
      <c r="V1079" s="72">
        <f t="shared" si="555"/>
        <v>0.6007392767256714</v>
      </c>
      <c r="W1079" s="72">
        <f t="shared" si="556"/>
        <v>0.96716445091968672</v>
      </c>
      <c r="X1079" s="72">
        <f t="shared" si="557"/>
        <v>0.21703649987913948</v>
      </c>
      <c r="Y1079" s="72">
        <f t="shared" si="558"/>
        <v>0.54542038192484221</v>
      </c>
      <c r="Z1079" s="72">
        <f t="shared" si="559"/>
        <v>0.83717194713210652</v>
      </c>
      <c r="AA1079" s="72">
        <f t="shared" si="560"/>
        <v>0.73688331628947878</v>
      </c>
      <c r="AB1079" s="72">
        <f t="shared" si="561"/>
        <v>6.2205882352941194E-2</v>
      </c>
      <c r="AC1079" s="72"/>
      <c r="AD1079" s="72"/>
      <c r="AE1079" s="72">
        <f t="shared" si="562"/>
        <v>0.31107061663830649</v>
      </c>
      <c r="AF1079" s="72">
        <f t="shared" si="563"/>
        <v>0.37760181237702406</v>
      </c>
      <c r="AG1079" s="72">
        <f t="shared" si="564"/>
        <v>0.9</v>
      </c>
      <c r="AH1079" s="72">
        <f t="shared" si="565"/>
        <v>0.3992607232743286</v>
      </c>
      <c r="AI1079" s="72">
        <f t="shared" si="566"/>
        <v>3.2835549080313241E-2</v>
      </c>
      <c r="AJ1079" s="72">
        <f>(AV1079-Driver!$K$179)/(Driver!$L$179-Driver!$K$179)</f>
        <v>2.2963500120860521E-2</v>
      </c>
      <c r="AK1079" s="72">
        <f>(AW1079-Driver!$K$180)/(Driver!$L$180-Driver!$K$180)</f>
        <v>0.12878034013637166</v>
      </c>
      <c r="AL1079" s="72">
        <f>(AX1079-Driver!$K$181)/(Driver!$L$181-Driver!$K$181)</f>
        <v>0.4371719471321065</v>
      </c>
      <c r="AM1079" s="72">
        <f>(AY1079-Driver!$K$182)/(Driver!$L$182-Driver!$K$182)</f>
        <v>0.95088331628947875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567"/>
        <v>0.48331298331298322</v>
      </c>
      <c r="AW1079" s="70">
        <f t="shared" si="568"/>
        <v>13.546761753200233</v>
      </c>
      <c r="AX1079" s="70">
        <f t="shared" si="569"/>
        <v>4.9345475241889583</v>
      </c>
      <c r="AY1079" s="70">
        <f>IFERROR(Driver!$K$19/Data!BH1079/Data!BI1079*Data!BK1079*Data!BL1079,"")</f>
        <v>-0.30066737932826482</v>
      </c>
      <c r="AZ1079" s="70">
        <f t="shared" si="570"/>
        <v>8.9128816083395392</v>
      </c>
      <c r="BA1079" s="70"/>
      <c r="BB1079" s="70"/>
      <c r="BC1079" s="70">
        <f t="shared" si="571"/>
        <v>20.192941782392907</v>
      </c>
      <c r="BD1079" s="70">
        <f t="shared" si="572"/>
        <v>43.98773701912868</v>
      </c>
      <c r="BE1079" s="70">
        <f t="shared" si="573"/>
        <v>1</v>
      </c>
      <c r="BF1079" s="70">
        <f t="shared" si="574"/>
        <v>8.3496112451644997E-2</v>
      </c>
      <c r="BG1079" s="70">
        <f t="shared" si="575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219</v>
      </c>
      <c r="BS1079" s="8" t="s">
        <v>438</v>
      </c>
      <c r="BT1079" s="9" t="s">
        <v>449</v>
      </c>
      <c r="BU1079" s="10">
        <v>154</v>
      </c>
      <c r="BV1079" s="9" t="s">
        <v>390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307</v>
      </c>
      <c r="CU1079" s="10"/>
      <c r="CV1079" s="10"/>
      <c r="CW1079" s="10"/>
      <c r="CX1079">
        <f>INDEX('Data_Price '!AS$2:AS$1266,MATCH(Data!$DN1079,'Data_Price '!$BE$2:$BE$1266,0))</f>
        <v>0</v>
      </c>
      <c r="CY1079">
        <f>INDEX('Data_Price '!AT$2:AT$1266,MATCH(Data!$DN1079,'Data_Price '!$BE$2:$BE$1266,0))</f>
        <v>0</v>
      </c>
      <c r="CZ1079">
        <f>INDEX('Data_Price '!AU$2:AU$1266,MATCH(Data!$DN1079,'Data_Price '!$BE$2:$BE$1266,0))</f>
        <v>0</v>
      </c>
      <c r="DA1079">
        <f>INDEX('Data_Price '!AV$2:AV$1266,MATCH(Data!$DN1079,'Data_Price '!$BE$2:$BE$1266,0))</f>
        <v>0</v>
      </c>
      <c r="DB1079">
        <f>INDEX('Data_Price '!AW$2:AW$1266,MATCH(Data!$DN1079,'Data_Price '!$BE$2:$BE$1266,0))</f>
        <v>0</v>
      </c>
      <c r="DC1079">
        <f>INDEX('Data_Price '!AX$2:AX$1266,MATCH(Data!$DN1079,'Data_Price '!$BE$2:$BE$1266,0))</f>
        <v>0</v>
      </c>
      <c r="DD1079">
        <f>INDEX('Data_Price '!AY$2:AY$1266,MATCH(Data!$DN1079,'Data_Price '!$BE$2:$BE$1266,0))</f>
        <v>0</v>
      </c>
      <c r="DE1079">
        <f>INDEX('Data_Price '!AZ$2:AZ$1266,MATCH(Data!$DN1079,'Data_Price '!$BE$2:$BE$1266,0))</f>
        <v>0</v>
      </c>
      <c r="DF1079">
        <f>INDEX('Data_Price '!BA$2:BA$1266,MATCH(Data!$DN1079,'Data_Price '!$BE$2:$BE$1266,0))</f>
        <v>0</v>
      </c>
      <c r="DG1079">
        <f>INDEX('Data_Price '!BB$2:BB$1266,MATCH(Data!$DN1079,'Data_Price '!$BE$2:$BE$1266,0))</f>
        <v>0</v>
      </c>
      <c r="DH1079">
        <f>INDEX('Data_Price '!BC$2:BC$1266,MATCH(Data!$DN1079,'Data_Price '!$BE$2:$BE$1266,0))</f>
        <v>0</v>
      </c>
      <c r="DI1079">
        <f>INDEX('Data_Price '!BD$2:BD$1266,MATCH(Data!$DN1079,'Data_Price '!$BE$2:$BE$1266,0))</f>
        <v>0</v>
      </c>
      <c r="DJ1079" s="89" t="e">
        <f ca="1">_xll.Connector("TinyUrl.TinyUrl",DA1079,0)</f>
        <v>#NAME?</v>
      </c>
      <c r="DK1079" s="89" t="e">
        <f ca="1">_xll.Connector("TinyUrl.TinyUrl",DE1079,0)</f>
        <v>#NAME?</v>
      </c>
      <c r="DL1079" s="89" t="e">
        <f ca="1">_xll.Connector("TinyUrl.TinyUrl",DI1079,0)</f>
        <v>#NAME?</v>
      </c>
      <c r="DM1079" s="224" t="str">
        <f t="shared" si="576"/>
        <v>Cloud C12 Servo</v>
      </c>
      <c r="DN1079" s="89" t="str">
        <f t="shared" si="577"/>
        <v xml:space="preserve"> AtomicCloud C12 Servo154 Women's</v>
      </c>
      <c r="DO1079" s="227"/>
    </row>
    <row r="1080" spans="2:119" ht="15.45" customHeight="1">
      <c r="B1080" s="224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#VALUE!</v>
      </c>
      <c r="F1080" s="43" t="b">
        <f>CL1080&gt;Driver!$F$56</f>
        <v>0</v>
      </c>
      <c r="G1080" s="43" t="b">
        <f>AND(CB1080&gt;Driver!$F$55,CB1080&lt;Driver!$G$55)</f>
        <v>0</v>
      </c>
      <c r="H1080" s="43" t="e">
        <f t="shared" si="544"/>
        <v>#VALUE!</v>
      </c>
      <c r="I1080" s="43">
        <f t="shared" si="545"/>
        <v>0</v>
      </c>
      <c r="J1080" s="43" t="e">
        <f t="array" ref="J1080">NOT(OR(($H$9:$H$1273=TRUE)*($I$9:$I$1273&gt;0)*($BT$9:$BT$1273=BT1080)*($K$9:$K$1273&gt;K1080)))</f>
        <v>#VALUE!</v>
      </c>
      <c r="K1080" s="72">
        <f t="shared" si="546"/>
        <v>0.64472278877341305</v>
      </c>
      <c r="L1080" s="72">
        <f t="shared" si="547"/>
        <v>0.79303521070018534</v>
      </c>
      <c r="M1080" s="72">
        <f t="shared" si="548"/>
        <v>0.49641036684664075</v>
      </c>
      <c r="N1080" s="72">
        <f t="shared" si="549"/>
        <v>0.34116233478783276</v>
      </c>
      <c r="O1080" s="72">
        <f t="shared" si="550"/>
        <v>0.23233347163444251</v>
      </c>
      <c r="P1080" s="72">
        <f t="shared" si="551"/>
        <v>0.91573529411764698</v>
      </c>
      <c r="Q1080" s="72"/>
      <c r="R1080" s="72"/>
      <c r="S1080" s="72">
        <f t="shared" si="552"/>
        <v>0.65532952028032676</v>
      </c>
      <c r="T1080" s="72">
        <f t="shared" si="553"/>
        <v>0.7221141970395798</v>
      </c>
      <c r="U1080" s="72">
        <f t="shared" si="554"/>
        <v>9.9999999999999978E-2</v>
      </c>
      <c r="V1080" s="72">
        <f t="shared" si="555"/>
        <v>0.6321057320863015</v>
      </c>
      <c r="W1080" s="72">
        <f t="shared" si="556"/>
        <v>0.97926829268292681</v>
      </c>
      <c r="X1080" s="72">
        <f t="shared" si="557"/>
        <v>0.20696478929981468</v>
      </c>
      <c r="Y1080" s="72">
        <f t="shared" si="558"/>
        <v>0.50358963315335925</v>
      </c>
      <c r="Z1080" s="72">
        <f t="shared" si="559"/>
        <v>0.65883766521216724</v>
      </c>
      <c r="AA1080" s="72">
        <f t="shared" si="560"/>
        <v>0.76766652836555749</v>
      </c>
      <c r="AB1080" s="72">
        <f t="shared" si="561"/>
        <v>8.4264705882352978E-2</v>
      </c>
      <c r="AC1080" s="72"/>
      <c r="AD1080" s="72"/>
      <c r="AE1080" s="72">
        <f t="shared" si="562"/>
        <v>0.34467047971967324</v>
      </c>
      <c r="AF1080" s="72">
        <f t="shared" si="563"/>
        <v>0.2778858029604202</v>
      </c>
      <c r="AG1080" s="72">
        <f t="shared" si="564"/>
        <v>0.9</v>
      </c>
      <c r="AH1080" s="72">
        <f t="shared" si="565"/>
        <v>0.3678942679136985</v>
      </c>
      <c r="AI1080" s="72">
        <f t="shared" si="566"/>
        <v>2.0731707317073161E-2</v>
      </c>
      <c r="AJ1080" s="72">
        <f>(AV1080-Driver!$K$179)/(Driver!$L$179-Driver!$K$179)</f>
        <v>3.3035210700185315E-2</v>
      </c>
      <c r="AK1080" s="72">
        <f>(AW1080-Driver!$K$180)/(Driver!$L$180-Driver!$K$180)</f>
        <v>9.3735257871742028E-2</v>
      </c>
      <c r="AL1080" s="72">
        <f>(AX1080-Driver!$K$181)/(Driver!$L$181-Driver!$K$181)</f>
        <v>0.25883766521216717</v>
      </c>
      <c r="AM1080" s="72">
        <f>(AY1080-Driver!$K$182)/(Driver!$L$182-Driver!$K$182)</f>
        <v>0.98166652836555746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567"/>
        <v>0.69529236195902855</v>
      </c>
      <c r="AW1080" s="70">
        <f t="shared" si="568"/>
        <v>10.11976797501265</v>
      </c>
      <c r="AX1080" s="70">
        <f t="shared" si="569"/>
        <v>3.3295389869095047</v>
      </c>
      <c r="AY1080" s="70">
        <f>IFERROR(Driver!$K$19/Data!BH1080/Data!BI1080*Data!BK1080*Data!BL1080,"")</f>
        <v>-0.1122281973026637</v>
      </c>
      <c r="AZ1080" s="70">
        <f t="shared" si="570"/>
        <v>6.9024571854058081</v>
      </c>
      <c r="BA1080" s="70"/>
      <c r="BB1080" s="70"/>
      <c r="BC1080" s="70">
        <f t="shared" si="571"/>
        <v>2.7644592196293685</v>
      </c>
      <c r="BD1080" s="70">
        <f t="shared" si="572"/>
        <v>35.163046872072847</v>
      </c>
      <c r="BE1080" s="70">
        <f t="shared" si="573"/>
        <v>1</v>
      </c>
      <c r="BF1080" s="70">
        <f t="shared" si="574"/>
        <v>3.6261168836142992</v>
      </c>
      <c r="BG1080" s="70">
        <f t="shared" si="575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219</v>
      </c>
      <c r="BS1080" s="8" t="s">
        <v>550</v>
      </c>
      <c r="BT1080" s="9" t="s">
        <v>555</v>
      </c>
      <c r="BU1080" s="10">
        <v>144</v>
      </c>
      <c r="BV1080" s="9" t="s">
        <v>222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308</v>
      </c>
      <c r="CU1080" s="10"/>
      <c r="CV1080" s="10"/>
      <c r="CW1080" s="10"/>
      <c r="CX1080" t="str">
        <f>INDEX('Data_Price '!AS$2:AS$1266,MATCH(Data!$DN1080,'Data_Price '!$BE$2:$BE$1266,0))</f>
        <v>2022 Elan Element Black Mens Skis W/ El 10.0 Shift Gw Bindings</v>
      </c>
      <c r="CY1080" t="str">
        <f>INDEX('Data_Price '!AT$2:AT$1266,MATCH(Data!$DN1080,'Data_Price '!$BE$2:$BE$1266,0))</f>
        <v>eBay - asogear</v>
      </c>
      <c r="CZ1080">
        <f>INDEX('Data_Price '!AU$2:AU$1266,MATCH(Data!$DN1080,'Data_Price '!$BE$2:$BE$1266,0))</f>
        <v>370.99</v>
      </c>
      <c r="DA1080" t="str">
        <f>INDEX('Data_Price '!AV$2:AV$1266,MATCH(Data!$DN1080,'Data_Price '!$BE$2:$BE$1266,0))</f>
        <v>https://www.google.com/aclk?sa=L&amp;ai=DChcSEwj16bz20KP2AhV3E9QBHaGNDBEYABABGgJvYQ&amp;sig=AOD64_1spmF_NuORX03jLGeYqeBg35l72g&amp;ctype=5&amp;ved=0ahUKEwigwLf20KP2AhXYlGoFHeJECcwQ2CkIUA&amp;adurl=</v>
      </c>
      <c r="DB1080" t="str">
        <f>INDEX('Data_Price '!AW$2:AW$1266,MATCH(Data!$DN1080,'Data_Price '!$BE$2:$BE$1266,0))</f>
        <v>ELAN ELEMENT W BLACK LS ELW9.0 22</v>
      </c>
      <c r="DC1080" t="str">
        <f>INDEX('Data_Price '!AX$2:AX$1266,MATCH(Data!$DN1080,'Data_Price '!$BE$2:$BE$1266,0))</f>
        <v>Ski World</v>
      </c>
      <c r="DD1080">
        <f>INDEX('Data_Price '!AY$2:AY$1266,MATCH(Data!$DN1080,'Data_Price '!$BE$2:$BE$1266,0))</f>
        <v>449.99</v>
      </c>
      <c r="DE1080" t="str">
        <f>INDEX('Data_Price '!AZ$2:AZ$1266,MATCH(Data!$DN1080,'Data_Price '!$BE$2:$BE$1266,0))</f>
        <v>https://www.google.com/aclk?sa=L&amp;ai=DChcSEwj16bz20KP2AhV3E9QBHaGNDBEYABADGgJvYQ&amp;sig=AOD64_1_LeSKd_W0HgFD3rHbFPWfW-9QZg&amp;ctype=5&amp;ved=0ahUKEwigwLf20KP2AhXYlGoFHeJECcwQ2CkIUw&amp;adurl=</v>
      </c>
      <c r="DF1080">
        <f>INDEX('Data_Price '!BA$2:BA$1266,MATCH(Data!$DN1080,'Data_Price '!$BE$2:$BE$1266,0))</f>
        <v>0</v>
      </c>
      <c r="DG1080">
        <f>INDEX('Data_Price '!BB$2:BB$1266,MATCH(Data!$DN1080,'Data_Price '!$BE$2:$BE$1266,0))</f>
        <v>0</v>
      </c>
      <c r="DH1080">
        <f>INDEX('Data_Price '!BC$2:BC$1266,MATCH(Data!$DN1080,'Data_Price '!$BE$2:$BE$1266,0))</f>
        <v>0</v>
      </c>
      <c r="DI1080">
        <f>INDEX('Data_Price '!BD$2:BD$1266,MATCH(Data!$DN1080,'Data_Price '!$BE$2:$BE$1266,0))</f>
        <v>0</v>
      </c>
      <c r="DJ1080" s="89" t="e">
        <f ca="1">_xll.Connector("TinyUrl.TinyUrl",DA1080,0)</f>
        <v>#NAME?</v>
      </c>
      <c r="DK1080" s="89" t="e">
        <f ca="1">_xll.Connector("TinyUrl.TinyUrl",DE1080,0)</f>
        <v>#NAME?</v>
      </c>
      <c r="DL1080" s="89" t="e">
        <f ca="1">_xll.Connector("TinyUrl.TinyUrl",DI1080,0)</f>
        <v>#NAME?</v>
      </c>
      <c r="DM1080" s="224" t="str">
        <f t="shared" si="576"/>
        <v>Element</v>
      </c>
      <c r="DN1080" s="89" t="str">
        <f t="shared" si="577"/>
        <v xml:space="preserve"> ElanElement144 Unisex</v>
      </c>
      <c r="DO1080" s="227"/>
    </row>
    <row r="1081" spans="2:119" ht="15.45" customHeight="1">
      <c r="B1081" s="224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#VALUE!</v>
      </c>
      <c r="F1081" s="43" t="b">
        <f>CL1081&gt;Driver!$F$56</f>
        <v>0</v>
      </c>
      <c r="G1081" s="43" t="b">
        <f>AND(CB1081&gt;Driver!$F$55,CB1081&lt;Driver!$G$55)</f>
        <v>0</v>
      </c>
      <c r="H1081" s="43" t="e">
        <f t="shared" si="544"/>
        <v>#VALUE!</v>
      </c>
      <c r="I1081" s="43">
        <f t="shared" si="545"/>
        <v>0</v>
      </c>
      <c r="J1081" s="43" t="e">
        <f t="array" ref="J1081">NOT(OR(($H$9:$H$1273=TRUE)*($I$9:$I$1273&gt;0)*($BT$9:$BT$1273=BT1081)*($K$9:$K$1273&gt;K1081)))</f>
        <v>#VALUE!</v>
      </c>
      <c r="K1081" s="72">
        <f t="shared" si="546"/>
        <v>0.63541337230814332</v>
      </c>
      <c r="L1081" s="72">
        <f t="shared" si="547"/>
        <v>0.98979614857787435</v>
      </c>
      <c r="M1081" s="72">
        <f t="shared" si="548"/>
        <v>0.28103059603841229</v>
      </c>
      <c r="N1081" s="72">
        <f t="shared" si="549"/>
        <v>-1.6771011193322138E-2</v>
      </c>
      <c r="O1081" s="72">
        <f t="shared" si="550"/>
        <v>0.26064711303404919</v>
      </c>
      <c r="P1081" s="72">
        <f t="shared" si="551"/>
        <v>0.59921568627450983</v>
      </c>
      <c r="Q1081" s="72"/>
      <c r="R1081" s="72"/>
      <c r="S1081" s="72">
        <f t="shared" si="552"/>
        <v>0.75595353999286441</v>
      </c>
      <c r="T1081" s="72">
        <f t="shared" si="553"/>
        <v>0.95699140541025485</v>
      </c>
      <c r="U1081" s="72">
        <f t="shared" si="554"/>
        <v>0.94326081645108661</v>
      </c>
      <c r="V1081" s="72">
        <f t="shared" si="555"/>
        <v>0.64319082101134162</v>
      </c>
      <c r="W1081" s="72">
        <f t="shared" si="556"/>
        <v>0.98524628867147657</v>
      </c>
      <c r="X1081" s="72">
        <f t="shared" si="557"/>
        <v>1.0203851422125598E-2</v>
      </c>
      <c r="Y1081" s="72">
        <f t="shared" si="558"/>
        <v>0.71896940396158771</v>
      </c>
      <c r="Z1081" s="72">
        <f t="shared" si="559"/>
        <v>1.0167710111933221</v>
      </c>
      <c r="AA1081" s="72">
        <f t="shared" si="560"/>
        <v>0.73935288696595081</v>
      </c>
      <c r="AB1081" s="72">
        <f t="shared" si="561"/>
        <v>0.40078431372549017</v>
      </c>
      <c r="AC1081" s="72"/>
      <c r="AD1081" s="72"/>
      <c r="AE1081" s="72">
        <f t="shared" si="562"/>
        <v>0.24404646000713559</v>
      </c>
      <c r="AF1081" s="72">
        <f t="shared" si="563"/>
        <v>4.3008594589745125E-2</v>
      </c>
      <c r="AG1081" s="72">
        <f t="shared" si="564"/>
        <v>5.6739183548913358E-2</v>
      </c>
      <c r="AH1081" s="72">
        <f t="shared" si="565"/>
        <v>0.35680917898865838</v>
      </c>
      <c r="AI1081" s="72">
        <f t="shared" si="566"/>
        <v>1.4753711328523406E-2</v>
      </c>
      <c r="AJ1081" s="72">
        <f>(AV1081-Driver!$K$179)/(Driver!$L$179-Driver!$K$179)</f>
        <v>0.22979614857787439</v>
      </c>
      <c r="AK1081" s="72">
        <f>(AW1081-Driver!$K$180)/(Driver!$L$180-Driver!$K$180)</f>
        <v>0.57697456049189921</v>
      </c>
      <c r="AL1081" s="72">
        <f>(AX1081-Driver!$K$181)/(Driver!$L$181-Driver!$K$181)</f>
        <v>0.61677101119332201</v>
      </c>
      <c r="AM1081" s="72">
        <f>(AY1081-Driver!$K$182)/(Driver!$L$182-Driver!$K$182)</f>
        <v>0.95335288696595077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567"/>
        <v>4.8365215031881688</v>
      </c>
      <c r="AW1081" s="70">
        <f t="shared" si="568"/>
        <v>57.374845618999672</v>
      </c>
      <c r="AX1081" s="70">
        <f t="shared" si="569"/>
        <v>6.5509391007398978</v>
      </c>
      <c r="AY1081" s="70">
        <f>IFERROR(Driver!$K$19/Data!BH1081/Data!BI1081*Data!BK1081*Data!BL1081,"")</f>
        <v>-0.28554992254439598</v>
      </c>
      <c r="AZ1081" s="70">
        <f t="shared" si="570"/>
        <v>51.109456440804173</v>
      </c>
      <c r="BA1081" s="70"/>
      <c r="BB1081" s="70"/>
      <c r="BC1081" s="70">
        <f t="shared" si="571"/>
        <v>54.95883777135888</v>
      </c>
      <c r="BD1081" s="70">
        <f t="shared" si="572"/>
        <v>14.376830109054801</v>
      </c>
      <c r="BE1081" s="70">
        <f t="shared" si="573"/>
        <v>0.15688961178726346</v>
      </c>
      <c r="BF1081" s="70">
        <f t="shared" si="574"/>
        <v>4.8780998005403378</v>
      </c>
      <c r="BG1081" s="70">
        <f t="shared" si="575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219</v>
      </c>
      <c r="BS1081" s="8" t="s">
        <v>719</v>
      </c>
      <c r="BT1081" s="9" t="s">
        <v>720</v>
      </c>
      <c r="BU1081" s="10">
        <v>181</v>
      </c>
      <c r="BV1081" s="9" t="s">
        <v>222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305</v>
      </c>
      <c r="CU1081" s="10"/>
      <c r="CV1081" s="10"/>
      <c r="CW1081" s="10"/>
      <c r="CX1081" t="str">
        <f>INDEX('Data_Price '!AS$2:AS$1266,MATCH(Data!$DN1081,'Data_Price '!$BE$2:$BE$1266,0))</f>
        <v>Line Blade Skis 2022</v>
      </c>
      <c r="CY1081" t="str">
        <f>INDEX('Data_Price '!AT$2:AT$1266,MATCH(Data!$DN1081,'Data_Price '!$BE$2:$BE$1266,0))</f>
        <v>Snowinn.com</v>
      </c>
      <c r="CZ1081">
        <f>INDEX('Data_Price '!AU$2:AU$1266,MATCH(Data!$DN1081,'Data_Price '!$BE$2:$BE$1266,0))</f>
        <v>571.99</v>
      </c>
      <c r="DA1081" t="str">
        <f>INDEX('Data_Price '!AV$2:AV$1266,MATCH(Data!$DN1081,'Data_Price '!$BE$2:$BE$1266,0))</f>
        <v>https://www.google.com/url?url=https://www.snowinn.com/ski-store/line-blade-skis/138134099/p%3Futm_source%3Dgoogle_products%26utm_medium%3Dmerchant%26id_producte%3D13274390%26country%3Dus&amp;rct=j&amp;q=&amp;esrc=s&amp;sa=U&amp;ved=0ahUKEwiat9z20KP2AhXjnGoFHV6iDjwQsDwIUg&amp;usg=AOvVaw3B9Fb7VRmhzeCdPQgq_tGw</v>
      </c>
      <c r="DB1081" t="str">
        <f>INDEX('Data_Price '!AW$2:AW$1266,MATCH(Data!$DN1081,'Data_Price '!$BE$2:$BE$1266,0))</f>
        <v>Line Blade Skis 2022</v>
      </c>
      <c r="DC1081" t="str">
        <f>INDEX('Data_Price '!AX$2:AX$1266,MATCH(Data!$DN1081,'Data_Price '!$BE$2:$BE$1266,0))</f>
        <v>Snowinn.com</v>
      </c>
      <c r="DD1081">
        <f>INDEX('Data_Price '!AY$2:AY$1266,MATCH(Data!$DN1081,'Data_Price '!$BE$2:$BE$1266,0))</f>
        <v>571.99</v>
      </c>
      <c r="DE1081" t="str">
        <f>INDEX('Data_Price '!AZ$2:AZ$1266,MATCH(Data!$DN1081,'Data_Price '!$BE$2:$BE$1266,0))</f>
        <v>https://www.google.com/url?q=https://www.snowinn.com/ski-store/line-blade-skis/138134099/p%3Futm_source%3Dgoogle_products%26utm_medium%3Dmerchant%26id_producte%3D13274390%26country%3Dus&amp;sa=U&amp;ved=0ahUKEwiBv6D30KP2AhVlmWoFHf2_CMcQ2ykIFw&amp;usg=AOvVaw28zKGfot0P_gBEQfEUlQOR</v>
      </c>
      <c r="DF1081" t="str">
        <f>INDEX('Data_Price '!BA$2:BA$1266,MATCH(Data!$DN1081,'Data_Price '!$BE$2:$BE$1266,0))</f>
        <v>Line Blade Skis 2022</v>
      </c>
      <c r="DG1081" t="str">
        <f>INDEX('Data_Price '!BB$2:BB$1266,MATCH(Data!$DN1081,'Data_Price '!$BE$2:$BE$1266,0))</f>
        <v>SkiEssentials.com</v>
      </c>
      <c r="DH1081">
        <f>INDEX('Data_Price '!BC$2:BC$1266,MATCH(Data!$DN1081,'Data_Price '!$BE$2:$BE$1266,0))</f>
        <v>749.95</v>
      </c>
      <c r="DI1081" t="str">
        <f>INDEX('Data_Price '!BD$2:BD$1266,MATCH(Data!$DN1081,'Data_Price '!$BE$2:$BE$1266,0))</f>
        <v>https://www.google.com/url?q=https://www.skiessentials.com/2022-line-blade-skis.html&amp;sa=U&amp;ved=0ahUKEwiBv6D30KP2AhVlmWoFHf2_CMcQ2ykIGQ&amp;usg=AOvVaw0XTO_m0A4JApjMuiklGuEW</v>
      </c>
      <c r="DJ1081" s="89" t="e">
        <f ca="1">_xll.Connector("TinyUrl.TinyUrl",DA1081,0)</f>
        <v>#NAME?</v>
      </c>
      <c r="DK1081" s="89" t="e">
        <f ca="1">_xll.Connector("TinyUrl.TinyUrl",DE1081,0)</f>
        <v>#NAME?</v>
      </c>
      <c r="DL1081" s="89" t="e">
        <f ca="1">_xll.Connector("TinyUrl.TinyUrl",DI1081,0)</f>
        <v>#NAME?</v>
      </c>
      <c r="DM1081" s="224" t="str">
        <f t="shared" si="576"/>
        <v>Blade</v>
      </c>
      <c r="DN1081" s="89" t="str">
        <f t="shared" si="577"/>
        <v xml:space="preserve"> LineBlade181 Unisex</v>
      </c>
      <c r="DO1081" s="227" t="s">
        <v>1088</v>
      </c>
    </row>
    <row r="1082" spans="2:119" ht="15.45" customHeight="1">
      <c r="B1082" s="224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#VALUE!</v>
      </c>
      <c r="F1082" s="43" t="b">
        <f>CL1082&gt;Driver!$F$56</f>
        <v>0</v>
      </c>
      <c r="G1082" s="43" t="b">
        <f>AND(CB1082&gt;Driver!$F$55,CB1082&lt;Driver!$G$55)</f>
        <v>0</v>
      </c>
      <c r="H1082" s="43" t="e">
        <f t="shared" si="544"/>
        <v>#VALUE!</v>
      </c>
      <c r="I1082" s="43">
        <f t="shared" si="545"/>
        <v>0</v>
      </c>
      <c r="J1082" s="43" t="e">
        <f t="array" ref="J1082">NOT(OR(($H$9:$H$1273=TRUE)*($I$9:$I$1273&gt;0)*($BT$9:$BT$1273=BT1082)*($K$9:$K$1273&gt;K1082)))</f>
        <v>#VALUE!</v>
      </c>
      <c r="K1082" s="72">
        <f t="shared" si="546"/>
        <v>0.72373964820766046</v>
      </c>
      <c r="L1082" s="72">
        <f t="shared" si="547"/>
        <v>0.85475465313028764</v>
      </c>
      <c r="M1082" s="72">
        <f t="shared" si="548"/>
        <v>0.59272464328503327</v>
      </c>
      <c r="N1082" s="72">
        <f t="shared" si="549"/>
        <v>0.4840827167520394</v>
      </c>
      <c r="O1082" s="72">
        <f t="shared" si="550"/>
        <v>0.30000624578279889</v>
      </c>
      <c r="P1082" s="72">
        <f t="shared" si="551"/>
        <v>0.99408496732026141</v>
      </c>
      <c r="Q1082" s="72"/>
      <c r="R1082" s="72"/>
      <c r="S1082" s="72">
        <f t="shared" si="552"/>
        <v>0.67244717440034751</v>
      </c>
      <c r="T1082" s="72">
        <f t="shared" si="553"/>
        <v>0.9258666693892641</v>
      </c>
      <c r="U1082" s="72">
        <f t="shared" si="554"/>
        <v>0.96772148257843804</v>
      </c>
      <c r="V1082" s="72">
        <f t="shared" si="555"/>
        <v>0.73425265338192924</v>
      </c>
      <c r="W1082" s="72">
        <f t="shared" si="556"/>
        <v>0.88122761639474734</v>
      </c>
      <c r="X1082" s="72">
        <f t="shared" si="557"/>
        <v>0.14524534686971236</v>
      </c>
      <c r="Y1082" s="72">
        <f t="shared" si="558"/>
        <v>0.40727535671496679</v>
      </c>
      <c r="Z1082" s="72">
        <f t="shared" si="559"/>
        <v>0.5159172832479606</v>
      </c>
      <c r="AA1082" s="72">
        <f t="shared" si="560"/>
        <v>0.69999375421720111</v>
      </c>
      <c r="AB1082" s="72">
        <f t="shared" si="561"/>
        <v>5.9150326797386132E-3</v>
      </c>
      <c r="AC1082" s="72"/>
      <c r="AD1082" s="72"/>
      <c r="AE1082" s="72">
        <f t="shared" si="562"/>
        <v>0.32755282559965254</v>
      </c>
      <c r="AF1082" s="72">
        <f t="shared" si="563"/>
        <v>7.4133330610735848E-2</v>
      </c>
      <c r="AG1082" s="72">
        <f t="shared" si="564"/>
        <v>3.2278517421561959E-2</v>
      </c>
      <c r="AH1082" s="72">
        <f t="shared" si="565"/>
        <v>0.26574734661807076</v>
      </c>
      <c r="AI1082" s="72">
        <f t="shared" si="566"/>
        <v>0.11877238360525268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0.14936764184900758</v>
      </c>
      <c r="AL1082" s="72">
        <f>(AX1082-Driver!$K$181)/(Driver!$L$181-Driver!$K$181)</f>
        <v>0.11591728324796054</v>
      </c>
      <c r="AM1082" s="72">
        <f>(AY1082-Driver!$K$182)/(Driver!$L$182-Driver!$K$182)</f>
        <v>0.91399375421720108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567"/>
        <v>1.9943019943019942</v>
      </c>
      <c r="AW1082" s="70">
        <f t="shared" si="568"/>
        <v>15.559955911117257</v>
      </c>
      <c r="AX1082" s="70">
        <f t="shared" si="569"/>
        <v>2.0432555492316449</v>
      </c>
      <c r="AY1082" s="70">
        <f>IFERROR(Driver!$K$19/Data!BH1082/Data!BI1082*Data!BK1082*Data!BL1082,"")</f>
        <v>-0.52648653312555593</v>
      </c>
      <c r="AZ1082" s="70">
        <f t="shared" si="570"/>
        <v>14.043186895011168</v>
      </c>
      <c r="BA1082" s="70"/>
      <c r="BB1082" s="70"/>
      <c r="BC1082" s="70">
        <f t="shared" si="571"/>
        <v>11.643505411684959</v>
      </c>
      <c r="BD1082" s="70">
        <f t="shared" si="572"/>
        <v>4.0099772920215297</v>
      </c>
      <c r="BE1082" s="70">
        <f t="shared" si="573"/>
        <v>0.13243330916743265</v>
      </c>
      <c r="BF1082" s="70">
        <f t="shared" si="574"/>
        <v>15.162894021218735</v>
      </c>
      <c r="BG1082" s="70">
        <f t="shared" si="575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219</v>
      </c>
      <c r="BS1082" s="8" t="s">
        <v>855</v>
      </c>
      <c r="BT1082" s="9" t="s">
        <v>862</v>
      </c>
      <c r="BU1082" s="10">
        <v>159</v>
      </c>
      <c r="BV1082" s="9" t="s">
        <v>390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305</v>
      </c>
      <c r="CU1082" s="9" t="s">
        <v>302</v>
      </c>
      <c r="CV1082" s="9" t="s">
        <v>388</v>
      </c>
      <c r="CW1082" s="10"/>
      <c r="CX1082" t="e">
        <f>INDEX('Data_Price '!AS$2:AS$1266,MATCH(Data!$DN1082,'Data_Price '!$BE$2:$BE$1266,0))</f>
        <v>#N/A</v>
      </c>
      <c r="CY1082" t="e">
        <f>INDEX('Data_Price '!AT$2:AT$1266,MATCH(Data!$DN1082,'Data_Price '!$BE$2:$BE$1266,0))</f>
        <v>#N/A</v>
      </c>
      <c r="CZ1082" t="e">
        <f>INDEX('Data_Price '!AU$2:AU$1266,MATCH(Data!$DN1082,'Data_Price '!$BE$2:$BE$1266,0))</f>
        <v>#N/A</v>
      </c>
      <c r="DA1082" t="e">
        <f>INDEX('Data_Price '!AV$2:AV$1266,MATCH(Data!$DN1082,'Data_Price '!$BE$2:$BE$1266,0))</f>
        <v>#N/A</v>
      </c>
      <c r="DB1082" t="e">
        <f>INDEX('Data_Price '!AW$2:AW$1266,MATCH(Data!$DN1082,'Data_Price '!$BE$2:$BE$1266,0))</f>
        <v>#N/A</v>
      </c>
      <c r="DC1082" t="e">
        <f>INDEX('Data_Price '!AX$2:AX$1266,MATCH(Data!$DN1082,'Data_Price '!$BE$2:$BE$1266,0))</f>
        <v>#N/A</v>
      </c>
      <c r="DD1082" t="e">
        <f>INDEX('Data_Price '!AY$2:AY$1266,MATCH(Data!$DN1082,'Data_Price '!$BE$2:$BE$1266,0))</f>
        <v>#N/A</v>
      </c>
      <c r="DE1082" t="e">
        <f>INDEX('Data_Price '!AZ$2:AZ$1266,MATCH(Data!$DN1082,'Data_Price '!$BE$2:$BE$1266,0))</f>
        <v>#N/A</v>
      </c>
      <c r="DF1082" t="e">
        <f>INDEX('Data_Price '!BA$2:BA$1266,MATCH(Data!$DN1082,'Data_Price '!$BE$2:$BE$1266,0))</f>
        <v>#N/A</v>
      </c>
      <c r="DG1082" t="e">
        <f>INDEX('Data_Price '!BB$2:BB$1266,MATCH(Data!$DN1082,'Data_Price '!$BE$2:$BE$1266,0))</f>
        <v>#N/A</v>
      </c>
      <c r="DH1082" t="e">
        <f>INDEX('Data_Price '!BC$2:BC$1266,MATCH(Data!$DN1082,'Data_Price '!$BE$2:$BE$1266,0))</f>
        <v>#N/A</v>
      </c>
      <c r="DI1082" t="e">
        <f>INDEX('Data_Price '!BD$2:BD$1266,MATCH(Data!$DN1082,'Data_Price '!$BE$2:$BE$1266,0))</f>
        <v>#N/A</v>
      </c>
      <c r="DJ1082" s="89" t="e">
        <f ca="1">_xll.Connector("TinyUrl.TinyUrl",DA1082,0)</f>
        <v>#NAME?</v>
      </c>
      <c r="DK1082" s="89" t="e">
        <f ca="1">_xll.Connector("TinyUrl.TinyUrl",DE1082,0)</f>
        <v>#NAME?</v>
      </c>
      <c r="DL1082" s="89" t="e">
        <f ca="1">_xll.Connector("TinyUrl.TinyUrl",DI1082,0)</f>
        <v>#NAME?</v>
      </c>
      <c r="DM1082" s="224" t="str">
        <f t="shared" si="576"/>
        <v>Blaze 86 W</v>
      </c>
      <c r="DN1082" s="89" t="str">
        <f t="shared" si="577"/>
        <v xml:space="preserve"> VölklBlaze 86 W159 Women's</v>
      </c>
      <c r="DO1082" s="227" t="s">
        <v>1086</v>
      </c>
    </row>
    <row r="1083" spans="2:119" ht="15.45" customHeight="1">
      <c r="B1083" s="224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#VALUE!</v>
      </c>
      <c r="F1083" s="43" t="b">
        <f>CL1083&gt;Driver!$F$56</f>
        <v>1</v>
      </c>
      <c r="G1083" s="43" t="b">
        <f>AND(CB1083&gt;Driver!$F$55,CB1083&lt;Driver!$G$55)</f>
        <v>0</v>
      </c>
      <c r="H1083" s="43" t="e">
        <f t="shared" si="544"/>
        <v>#VALUE!</v>
      </c>
      <c r="I1083" s="43">
        <f t="shared" si="545"/>
        <v>0</v>
      </c>
      <c r="J1083" s="43" t="e">
        <f t="array" ref="J1083">NOT(OR(($H$9:$H$1273=TRUE)*($I$9:$I$1273&gt;0)*($BT$9:$BT$1273=BT1083)*($K$9:$K$1273&gt;K1083)))</f>
        <v>#VALUE!</v>
      </c>
      <c r="K1083" s="72">
        <f t="shared" si="546"/>
        <v>0.68100862023232722</v>
      </c>
      <c r="L1083" s="72">
        <f t="shared" si="547"/>
        <v>0.83976794778825237</v>
      </c>
      <c r="M1083" s="72">
        <f t="shared" si="548"/>
        <v>0.52224929267640197</v>
      </c>
      <c r="N1083" s="72">
        <f t="shared" si="549"/>
        <v>0.35697211155378483</v>
      </c>
      <c r="O1083" s="72">
        <f t="shared" si="550"/>
        <v>0.31830517824012727</v>
      </c>
      <c r="P1083" s="72">
        <f t="shared" si="551"/>
        <v>0.89147058823529413</v>
      </c>
      <c r="Q1083" s="72"/>
      <c r="R1083" s="72"/>
      <c r="S1083" s="72">
        <f t="shared" si="552"/>
        <v>0.65815664935991136</v>
      </c>
      <c r="T1083" s="72">
        <f t="shared" si="553"/>
        <v>0.90853306618548546</v>
      </c>
      <c r="U1083" s="72">
        <f t="shared" si="554"/>
        <v>0.99561938868686317</v>
      </c>
      <c r="V1083" s="72">
        <f t="shared" si="555"/>
        <v>0.66373199041052477</v>
      </c>
      <c r="W1083" s="72">
        <f t="shared" si="556"/>
        <v>0.59558035714285706</v>
      </c>
      <c r="X1083" s="72">
        <f t="shared" si="557"/>
        <v>0.16023205221174763</v>
      </c>
      <c r="Y1083" s="72">
        <f t="shared" si="558"/>
        <v>0.47775070732359798</v>
      </c>
      <c r="Z1083" s="72">
        <f t="shared" si="559"/>
        <v>0.64302788844621517</v>
      </c>
      <c r="AA1083" s="72">
        <f t="shared" si="560"/>
        <v>0.68169482175987273</v>
      </c>
      <c r="AB1083" s="72">
        <f t="shared" si="561"/>
        <v>0.10852941176470592</v>
      </c>
      <c r="AC1083" s="72"/>
      <c r="AD1083" s="72"/>
      <c r="AE1083" s="72">
        <f t="shared" si="562"/>
        <v>0.34184335064008858</v>
      </c>
      <c r="AF1083" s="72">
        <f t="shared" si="563"/>
        <v>9.1466933814514512E-2</v>
      </c>
      <c r="AG1083" s="72">
        <f t="shared" si="564"/>
        <v>4.3806113131368563E-3</v>
      </c>
      <c r="AH1083" s="72">
        <f t="shared" si="565"/>
        <v>0.33626800958947528</v>
      </c>
      <c r="AI1083" s="72">
        <f t="shared" si="566"/>
        <v>0.40441964285714288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6.428353040041207E-2</v>
      </c>
      <c r="AL1083" s="72">
        <f>(AX1083-Driver!$K$181)/(Driver!$L$181-Driver!$K$181)</f>
        <v>0.24302788844621512</v>
      </c>
      <c r="AM1083" s="72">
        <f>(AY1083-Driver!$K$182)/(Driver!$L$182-Driver!$K$182)</f>
        <v>0.89569482175987269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567"/>
        <v>1.6788766788766787</v>
      </c>
      <c r="AW1083" s="70">
        <f t="shared" si="568"/>
        <v>7.2397380170578387</v>
      </c>
      <c r="AX1083" s="70">
        <f t="shared" si="569"/>
        <v>3.1872509960159361</v>
      </c>
      <c r="AY1083" s="70">
        <f>IFERROR(Driver!$K$19/Data!BH1083/Data!BI1083*Data!BK1083*Data!BL1083,"")</f>
        <v>-0.63850329913680126</v>
      </c>
      <c r="AZ1083" s="70">
        <f t="shared" si="570"/>
        <v>4.6909903201787042</v>
      </c>
      <c r="BA1083" s="70"/>
      <c r="BB1083" s="70"/>
      <c r="BC1083" s="70">
        <f t="shared" si="571"/>
        <v>4.2309107270924571</v>
      </c>
      <c r="BD1083" s="70">
        <f t="shared" si="572"/>
        <v>2.4759841218145922</v>
      </c>
      <c r="BE1083" s="70">
        <f t="shared" si="573"/>
        <v>0.104540379731453</v>
      </c>
      <c r="BF1083" s="70">
        <f t="shared" si="574"/>
        <v>7.1980805742956715</v>
      </c>
      <c r="BG1083" s="70">
        <f t="shared" si="575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219</v>
      </c>
      <c r="BS1083" s="8" t="s">
        <v>579</v>
      </c>
      <c r="BT1083" s="9" t="s">
        <v>604</v>
      </c>
      <c r="BU1083" s="10">
        <v>159</v>
      </c>
      <c r="BV1083" s="9" t="s">
        <v>430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303</v>
      </c>
      <c r="CU1083" s="9" t="s">
        <v>302</v>
      </c>
      <c r="CV1083" s="10"/>
      <c r="CW1083" s="10"/>
      <c r="CX1083">
        <f>INDEX('Data_Price '!AS$2:AS$1266,MATCH(Data!$DN1083,'Data_Price '!$BE$2:$BE$1266,0))</f>
        <v>0</v>
      </c>
      <c r="CY1083">
        <f>INDEX('Data_Price '!AT$2:AT$1266,MATCH(Data!$DN1083,'Data_Price '!$BE$2:$BE$1266,0))</f>
        <v>0</v>
      </c>
      <c r="CZ1083">
        <f>INDEX('Data_Price '!AU$2:AU$1266,MATCH(Data!$DN1083,'Data_Price '!$BE$2:$BE$1266,0))</f>
        <v>0</v>
      </c>
      <c r="DA1083">
        <f>INDEX('Data_Price '!AV$2:AV$1266,MATCH(Data!$DN1083,'Data_Price '!$BE$2:$BE$1266,0))</f>
        <v>0</v>
      </c>
      <c r="DB1083">
        <f>INDEX('Data_Price '!AW$2:AW$1266,MATCH(Data!$DN1083,'Data_Price '!$BE$2:$BE$1266,0))</f>
        <v>0</v>
      </c>
      <c r="DC1083">
        <f>INDEX('Data_Price '!AX$2:AX$1266,MATCH(Data!$DN1083,'Data_Price '!$BE$2:$BE$1266,0))</f>
        <v>0</v>
      </c>
      <c r="DD1083">
        <f>INDEX('Data_Price '!AY$2:AY$1266,MATCH(Data!$DN1083,'Data_Price '!$BE$2:$BE$1266,0))</f>
        <v>0</v>
      </c>
      <c r="DE1083">
        <f>INDEX('Data_Price '!AZ$2:AZ$1266,MATCH(Data!$DN1083,'Data_Price '!$BE$2:$BE$1266,0))</f>
        <v>0</v>
      </c>
      <c r="DF1083">
        <f>INDEX('Data_Price '!BA$2:BA$1266,MATCH(Data!$DN1083,'Data_Price '!$BE$2:$BE$1266,0))</f>
        <v>0</v>
      </c>
      <c r="DG1083">
        <f>INDEX('Data_Price '!BB$2:BB$1266,MATCH(Data!$DN1083,'Data_Price '!$BE$2:$BE$1266,0))</f>
        <v>0</v>
      </c>
      <c r="DH1083">
        <f>INDEX('Data_Price '!BC$2:BC$1266,MATCH(Data!$DN1083,'Data_Price '!$BE$2:$BE$1266,0))</f>
        <v>0</v>
      </c>
      <c r="DI1083">
        <f>INDEX('Data_Price '!BD$2:BD$1266,MATCH(Data!$DN1083,'Data_Price '!$BE$2:$BE$1266,0))</f>
        <v>0</v>
      </c>
      <c r="DJ1083" s="89" t="e">
        <f ca="1">_xll.Connector("TinyUrl.TinyUrl",DA1083,0)</f>
        <v>#NAME?</v>
      </c>
      <c r="DK1083" s="89" t="e">
        <f ca="1">_xll.Connector("TinyUrl.TinyUrl",DE1083,0)</f>
        <v>#NAME?</v>
      </c>
      <c r="DL1083" s="89" t="e">
        <f ca="1">_xll.Connector("TinyUrl.TinyUrl",DI1083,0)</f>
        <v>#NAME?</v>
      </c>
      <c r="DM1083" s="224" t="str">
        <f t="shared" si="576"/>
        <v>Prodigy 2.0 Jr</v>
      </c>
      <c r="DN1083" s="89" t="str">
        <f t="shared" si="577"/>
        <v xml:space="preserve"> FactionProdigy 2.0 Jr159 Junior</v>
      </c>
      <c r="DO1083" s="227"/>
    </row>
    <row r="1084" spans="2:119" ht="15.45" customHeight="1">
      <c r="B1084" s="224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#VALUE!</v>
      </c>
      <c r="F1084" s="43" t="b">
        <f>CL1084&gt;Driver!$F$56</f>
        <v>0</v>
      </c>
      <c r="G1084" s="43" t="b">
        <f>AND(CB1084&gt;Driver!$F$55,CB1084&lt;Driver!$G$55)</f>
        <v>0</v>
      </c>
      <c r="H1084" s="43" t="e">
        <f t="shared" si="544"/>
        <v>#VALUE!</v>
      </c>
      <c r="I1084" s="43">
        <f t="shared" si="545"/>
        <v>0</v>
      </c>
      <c r="J1084" s="43" t="e">
        <f t="array" ref="J1084">NOT(OR(($H$9:$H$1273=TRUE)*($I$9:$I$1273&gt;0)*($BT$9:$BT$1273=BT1084)*($K$9:$K$1273&gt;K1084)))</f>
        <v>#VALUE!</v>
      </c>
      <c r="K1084" s="72">
        <f t="shared" si="546"/>
        <v>0.5541446869337211</v>
      </c>
      <c r="L1084" s="72">
        <f t="shared" si="547"/>
        <v>0.81070340826686016</v>
      </c>
      <c r="M1084" s="72">
        <f t="shared" si="548"/>
        <v>0.29758596560058204</v>
      </c>
      <c r="N1084" s="72">
        <f t="shared" si="549"/>
        <v>-3.1316005817997983E-2</v>
      </c>
      <c r="O1084" s="72">
        <f t="shared" si="550"/>
        <v>0.30022586340405766</v>
      </c>
      <c r="P1084" s="72">
        <f t="shared" si="551"/>
        <v>0.62384803921568621</v>
      </c>
      <c r="Q1084" s="72"/>
      <c r="R1084" s="72"/>
      <c r="S1084" s="72">
        <f t="shared" si="552"/>
        <v>0.82715762179466945</v>
      </c>
      <c r="T1084" s="72">
        <f t="shared" si="553"/>
        <v>0.99594061306971726</v>
      </c>
      <c r="U1084" s="72">
        <f t="shared" si="554"/>
        <v>0.97318129550331922</v>
      </c>
      <c r="V1084" s="72">
        <f t="shared" si="555"/>
        <v>0.64844827390767457</v>
      </c>
      <c r="W1084" s="72">
        <f t="shared" si="556"/>
        <v>0.9734333993277775</v>
      </c>
      <c r="X1084" s="72">
        <f t="shared" si="557"/>
        <v>0.18929659173313984</v>
      </c>
      <c r="Y1084" s="72">
        <f t="shared" si="558"/>
        <v>0.70241403439941796</v>
      </c>
      <c r="Z1084" s="72">
        <f t="shared" si="559"/>
        <v>1.031316005817998</v>
      </c>
      <c r="AA1084" s="72">
        <f t="shared" si="560"/>
        <v>0.69977413659594234</v>
      </c>
      <c r="AB1084" s="72">
        <f t="shared" si="561"/>
        <v>0.37615196078431379</v>
      </c>
      <c r="AC1084" s="72"/>
      <c r="AD1084" s="72"/>
      <c r="AE1084" s="72">
        <f t="shared" si="562"/>
        <v>0.17284237820533049</v>
      </c>
      <c r="AF1084" s="72">
        <f t="shared" si="563"/>
        <v>4.0593869302827518E-3</v>
      </c>
      <c r="AG1084" s="72">
        <f t="shared" si="564"/>
        <v>2.6818704496680792E-2</v>
      </c>
      <c r="AH1084" s="72">
        <f t="shared" si="565"/>
        <v>0.35155172609232543</v>
      </c>
      <c r="AI1084" s="72">
        <f t="shared" si="566"/>
        <v>2.6566600672222482E-2</v>
      </c>
      <c r="AJ1084" s="72">
        <f>(AV1084-Driver!$K$179)/(Driver!$L$179-Driver!$K$179)</f>
        <v>0.42929659173313983</v>
      </c>
      <c r="AK1084" s="72">
        <f>(AW1084-Driver!$K$180)/(Driver!$L$180-Driver!$K$180)</f>
        <v>0.55287808281295991</v>
      </c>
      <c r="AL1084" s="72">
        <f>(AX1084-Driver!$K$181)/(Driver!$L$181-Driver!$K$181)</f>
        <v>0.63131600581799785</v>
      </c>
      <c r="AM1084" s="72">
        <f>(AY1084-Driver!$K$182)/(Driver!$L$182-Driver!$K$182)</f>
        <v>0.91377413659594231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567"/>
        <v>9.0354090354090335</v>
      </c>
      <c r="AW1084" s="70">
        <f t="shared" si="568"/>
        <v>55.01849563361796</v>
      </c>
      <c r="AX1084" s="70">
        <f t="shared" si="569"/>
        <v>6.6818440523619804</v>
      </c>
      <c r="AY1084" s="70">
        <f>IFERROR(Driver!$K$19/Data!BH1084/Data!BI1084*Data!BK1084*Data!BL1084,"")</f>
        <v>-0.52783092060552728</v>
      </c>
      <c r="AZ1084" s="70">
        <f t="shared" si="570"/>
        <v>48.864482501861509</v>
      </c>
      <c r="BA1084" s="70"/>
      <c r="BB1084" s="70"/>
      <c r="BC1084" s="70">
        <f t="shared" si="571"/>
        <v>91.892890004701144</v>
      </c>
      <c r="BD1084" s="70">
        <f t="shared" si="572"/>
        <v>10.211397144060578</v>
      </c>
      <c r="BE1084" s="70">
        <f t="shared" si="573"/>
        <v>7.334662952841256E-2</v>
      </c>
      <c r="BF1084" s="70">
        <f t="shared" si="574"/>
        <v>5.471892169484132</v>
      </c>
      <c r="BG1084" s="70">
        <f t="shared" si="575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219</v>
      </c>
      <c r="BS1084" s="8" t="s">
        <v>386</v>
      </c>
      <c r="BT1084" s="9" t="s">
        <v>522</v>
      </c>
      <c r="BU1084" s="10">
        <v>184</v>
      </c>
      <c r="BV1084" s="9" t="s">
        <v>222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305</v>
      </c>
      <c r="CU1084" s="10"/>
      <c r="CV1084" s="10"/>
      <c r="CW1084" s="10"/>
      <c r="CX1084" t="str">
        <f>INDEX('Data_Price '!AS$2:AS$1266,MATCH(Data!$DN1084,'Data_Price '!$BE$2:$BE$1266,0))</f>
        <v>DPS Pagoda Piste 100 C2 Skis 2021 - 184 in Red</v>
      </c>
      <c r="CY1084" t="str">
        <f>INDEX('Data_Price '!AT$2:AT$1266,MATCH(Data!$DN1084,'Data_Price '!$BE$2:$BE$1266,0))</f>
        <v>Powder7 Ski Shop</v>
      </c>
      <c r="CZ1084">
        <f>INDEX('Data_Price '!AU$2:AU$1266,MATCH(Data!$DN1084,'Data_Price '!$BE$2:$BE$1266,0))</f>
        <v>1299</v>
      </c>
      <c r="DA1084" t="str">
        <f>INDEX('Data_Price '!AV$2:AV$1266,MATCH(Data!$DN1084,'Data_Price '!$BE$2:$BE$1266,0))</f>
        <v>https://www.google.com/url?url=https://www.powder7.com/DPS-Pagoda-Piste-100-C2-Red-Skis-184cm-New-Flat-2022/for-sale%3Futm_source%3Dfeed%26utm_medium%3Dfree&amp;rct=j&amp;q=&amp;esrc=s&amp;sa=U&amp;ved=0ahUKEwiBqYX40KP2AhU7nWoFHbOvDc0QsDwIeg&amp;usg=AOvVaw2KlcmTXRvycHzS0KWx8iC0</v>
      </c>
      <c r="DB1084" t="str">
        <f>INDEX('Data_Price '!AW$2:AW$1266,MATCH(Data!$DN1084,'Data_Price '!$BE$2:$BE$1266,0))</f>
        <v>2021 DPS Pagoda Piste 100 C2 Skis w/Tyrolia Attack2 13 GW Bindings (Pinot, 184)</v>
      </c>
      <c r="DC1084" t="str">
        <f>INDEX('Data_Price '!AX$2:AX$1266,MATCH(Data!$DN1084,'Data_Price '!$BE$2:$BE$1266,0))</f>
        <v>eBay - david110549</v>
      </c>
      <c r="DD1084">
        <f>INDEX('Data_Price '!AY$2:AY$1266,MATCH(Data!$DN1084,'Data_Price '!$BE$2:$BE$1266,0))</f>
        <v>1469.95</v>
      </c>
      <c r="DE1084" t="str">
        <f>INDEX('Data_Price '!AZ$2:AZ$1266,MATCH(Data!$DN1084,'Data_Price '!$BE$2:$BE$1266,0))</f>
        <v>https://www.google.com/url?url=https://www.ebay.com/itm/194221275908%3Fchn%3Dps%26mkevt%3D1%26mkcid%3D28%26var%3D494308606265&amp;rct=j&amp;q=&amp;esrc=s&amp;sa=U&amp;ved=0ahUKEwiBqYX40KP2AhU7nWoFHbOvDc0QsDwIfg&amp;usg=AOvVaw2eXadK7gZ4CtXXPblXeRpu</v>
      </c>
      <c r="DF1084" t="str">
        <f>INDEX('Data_Price '!BA$2:BA$1266,MATCH(Data!$DN1084,'Data_Price '!$BE$2:$BE$1266,0))</f>
        <v>2021 DPS Pagoda Piste 100 C2 Skis w/Tyrolia Attack2 13 GW Bindings (Pinot, 184)</v>
      </c>
      <c r="DG1084" t="str">
        <f>INDEX('Data_Price '!BB$2:BB$1266,MATCH(Data!$DN1084,'Data_Price '!$BE$2:$BE$1266,0))</f>
        <v>eBay - david110549</v>
      </c>
      <c r="DH1084">
        <f>INDEX('Data_Price '!BC$2:BC$1266,MATCH(Data!$DN1084,'Data_Price '!$BE$2:$BE$1266,0))</f>
        <v>1469.95</v>
      </c>
      <c r="DI1084" t="str">
        <f>INDEX('Data_Price '!BD$2:BD$1266,MATCH(Data!$DN1084,'Data_Price '!$BE$2:$BE$1266,0))</f>
        <v>https://www.google.com/aclk?sa=L&amp;ai=DChcSEwjv7rP40KP2AhU-FdQBHVhyD5sYABABGgJvYQ&amp;sig=AOD64_3ROm494dA7b8vELbhYnD1D-Dd3ZA&amp;ctype=5&amp;ved=0ahUKEwiXmK_40KP2AhVVm2oFHYeLBZMQ2ikIEw&amp;adurl=</v>
      </c>
      <c r="DJ1084" s="89" t="e">
        <f ca="1">_xll.Connector("TinyUrl.TinyUrl",DA1084,0)</f>
        <v>#NAME?</v>
      </c>
      <c r="DK1084" s="89" t="e">
        <f ca="1">_xll.Connector("TinyUrl.TinyUrl",DE1084,0)</f>
        <v>#NAME?</v>
      </c>
      <c r="DL1084" s="89" t="e">
        <f ca="1">_xll.Connector("TinyUrl.TinyUrl",DI1084,0)</f>
        <v>#NAME?</v>
      </c>
      <c r="DM1084" s="224" t="str">
        <f t="shared" si="576"/>
        <v>Pagoda Piste 100 C2</v>
      </c>
      <c r="DN1084" s="89" t="str">
        <f t="shared" si="577"/>
        <v xml:space="preserve"> DPSPagoda Piste 100 C2184 Unisex</v>
      </c>
      <c r="DO1084" s="227"/>
    </row>
    <row r="1085" spans="2:119" ht="15.45" customHeight="1">
      <c r="B1085" s="224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#VALUE!</v>
      </c>
      <c r="F1085" s="43" t="b">
        <f>CL1085&gt;Driver!$F$56</f>
        <v>0</v>
      </c>
      <c r="G1085" s="43" t="b">
        <f>AND(CB1085&gt;Driver!$F$55,CB1085&lt;Driver!$G$55)</f>
        <v>0</v>
      </c>
      <c r="H1085" s="43" t="e">
        <f t="shared" si="544"/>
        <v>#VALUE!</v>
      </c>
      <c r="I1085" s="43">
        <f t="shared" si="545"/>
        <v>0</v>
      </c>
      <c r="J1085" s="43" t="e">
        <f t="array" ref="J1085">NOT(OR(($H$9:$H$1273=TRUE)*($I$9:$I$1273&gt;0)*($BT$9:$BT$1273=BT1085)*($K$9:$K$1273&gt;K1085)))</f>
        <v>#VALUE!</v>
      </c>
      <c r="K1085" s="72">
        <f t="shared" si="546"/>
        <v>0.56752776680049766</v>
      </c>
      <c r="L1085" s="72">
        <f t="shared" si="547"/>
        <v>0.8168044476673918</v>
      </c>
      <c r="M1085" s="72">
        <f t="shared" si="548"/>
        <v>0.31825108593360352</v>
      </c>
      <c r="N1085" s="72">
        <f t="shared" si="549"/>
        <v>-1.803579333459826E-2</v>
      </c>
      <c r="O1085" s="72">
        <f t="shared" si="550"/>
        <v>0.25053414917462447</v>
      </c>
      <c r="P1085" s="72">
        <f t="shared" si="551"/>
        <v>0.72225490196078435</v>
      </c>
      <c r="Q1085" s="72"/>
      <c r="R1085" s="72"/>
      <c r="S1085" s="72">
        <f t="shared" si="552"/>
        <v>0.83217603209519764</v>
      </c>
      <c r="T1085" s="72">
        <f t="shared" si="553"/>
        <v>9.9999999999999978E-2</v>
      </c>
      <c r="U1085" s="72">
        <f t="shared" si="554"/>
        <v>9.9999999999999978E-2</v>
      </c>
      <c r="V1085" s="72">
        <f t="shared" si="555"/>
        <v>0.60074999088111591</v>
      </c>
      <c r="W1085" s="72">
        <f t="shared" si="556"/>
        <v>0.95626118728202103</v>
      </c>
      <c r="X1085" s="72">
        <f t="shared" si="557"/>
        <v>0.18319555233260817</v>
      </c>
      <c r="Y1085" s="72">
        <f t="shared" si="558"/>
        <v>0.68174891406639648</v>
      </c>
      <c r="Z1085" s="72">
        <f t="shared" si="559"/>
        <v>1.0180357933345983</v>
      </c>
      <c r="AA1085" s="72">
        <f t="shared" si="560"/>
        <v>0.74946585082537553</v>
      </c>
      <c r="AB1085" s="72">
        <f t="shared" si="561"/>
        <v>0.27774509803921565</v>
      </c>
      <c r="AC1085" s="72"/>
      <c r="AD1085" s="72"/>
      <c r="AE1085" s="72">
        <f t="shared" si="562"/>
        <v>0.16782396790480242</v>
      </c>
      <c r="AF1085" s="72">
        <f t="shared" si="563"/>
        <v>0.9</v>
      </c>
      <c r="AG1085" s="72">
        <f t="shared" si="564"/>
        <v>0.9</v>
      </c>
      <c r="AH1085" s="72">
        <f t="shared" si="565"/>
        <v>0.39925000911888409</v>
      </c>
      <c r="AI1085" s="72">
        <f t="shared" si="566"/>
        <v>4.3738812717979005E-2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0.46305062236725636</v>
      </c>
      <c r="AL1085" s="72">
        <f>(AX1085-Driver!$K$181)/(Driver!$L$181-Driver!$K$181)</f>
        <v>0.61803579333459813</v>
      </c>
      <c r="AM1085" s="72">
        <f>(AY1085-Driver!$K$182)/(Driver!$L$182-Driver!$K$182)</f>
        <v>0.9634658508253755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567"/>
        <v>1.1955636955636955</v>
      </c>
      <c r="AW1085" s="70">
        <f t="shared" si="568"/>
        <v>46.234434414035292</v>
      </c>
      <c r="AX1085" s="70">
        <f t="shared" si="569"/>
        <v>6.5623221400113829</v>
      </c>
      <c r="AY1085" s="70">
        <f>IFERROR(Driver!$K$19/Data!BH1085/Data!BI1085*Data!BK1085*Data!BL1085,"")</f>
        <v>-0.22364349663878541</v>
      </c>
      <c r="AZ1085" s="70">
        <f t="shared" si="570"/>
        <v>39.895755770662696</v>
      </c>
      <c r="BA1085" s="70"/>
      <c r="BB1085" s="70"/>
      <c r="BC1085" s="70">
        <f t="shared" si="571"/>
        <v>94.495974315007473</v>
      </c>
      <c r="BD1085" s="70">
        <f t="shared" si="572"/>
        <v>146.55630780993195</v>
      </c>
      <c r="BE1085" s="70">
        <f t="shared" si="573"/>
        <v>1</v>
      </c>
      <c r="BF1085" s="70">
        <f t="shared" si="574"/>
        <v>8.4706201037900747E-2</v>
      </c>
      <c r="BG1085" s="70">
        <f t="shared" si="575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219</v>
      </c>
      <c r="BS1085" s="8" t="s">
        <v>742</v>
      </c>
      <c r="BT1085" s="9" t="s">
        <v>745</v>
      </c>
      <c r="BU1085" s="10">
        <v>170</v>
      </c>
      <c r="BV1085" s="9" t="s">
        <v>222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307</v>
      </c>
      <c r="CU1085" s="10"/>
      <c r="CV1085" s="10"/>
      <c r="CW1085" s="10"/>
      <c r="CX1085">
        <f>INDEX('Data_Price '!AS$2:AS$1266,MATCH(Data!$DN1085,'Data_Price '!$BE$2:$BE$1266,0))</f>
        <v>0</v>
      </c>
      <c r="CY1085">
        <f>INDEX('Data_Price '!AT$2:AT$1266,MATCH(Data!$DN1085,'Data_Price '!$BE$2:$BE$1266,0))</f>
        <v>0</v>
      </c>
      <c r="CZ1085">
        <f>INDEX('Data_Price '!AU$2:AU$1266,MATCH(Data!$DN1085,'Data_Price '!$BE$2:$BE$1266,0))</f>
        <v>0</v>
      </c>
      <c r="DA1085">
        <f>INDEX('Data_Price '!AV$2:AV$1266,MATCH(Data!$DN1085,'Data_Price '!$BE$2:$BE$1266,0))</f>
        <v>0</v>
      </c>
      <c r="DB1085">
        <f>INDEX('Data_Price '!AW$2:AW$1266,MATCH(Data!$DN1085,'Data_Price '!$BE$2:$BE$1266,0))</f>
        <v>0</v>
      </c>
      <c r="DC1085">
        <f>INDEX('Data_Price '!AX$2:AX$1266,MATCH(Data!$DN1085,'Data_Price '!$BE$2:$BE$1266,0))</f>
        <v>0</v>
      </c>
      <c r="DD1085">
        <f>INDEX('Data_Price '!AY$2:AY$1266,MATCH(Data!$DN1085,'Data_Price '!$BE$2:$BE$1266,0))</f>
        <v>0</v>
      </c>
      <c r="DE1085">
        <f>INDEX('Data_Price '!AZ$2:AZ$1266,MATCH(Data!$DN1085,'Data_Price '!$BE$2:$BE$1266,0))</f>
        <v>0</v>
      </c>
      <c r="DF1085">
        <f>INDEX('Data_Price '!BA$2:BA$1266,MATCH(Data!$DN1085,'Data_Price '!$BE$2:$BE$1266,0))</f>
        <v>0</v>
      </c>
      <c r="DG1085">
        <f>INDEX('Data_Price '!BB$2:BB$1266,MATCH(Data!$DN1085,'Data_Price '!$BE$2:$BE$1266,0))</f>
        <v>0</v>
      </c>
      <c r="DH1085">
        <f>INDEX('Data_Price '!BC$2:BC$1266,MATCH(Data!$DN1085,'Data_Price '!$BE$2:$BE$1266,0))</f>
        <v>0</v>
      </c>
      <c r="DI1085">
        <f>INDEX('Data_Price '!BD$2:BD$1266,MATCH(Data!$DN1085,'Data_Price '!$BE$2:$BE$1266,0))</f>
        <v>0</v>
      </c>
      <c r="DJ1085" s="89" t="e">
        <f ca="1">_xll.Connector("TinyUrl.TinyUrl",DA1085,0)</f>
        <v>#NAME?</v>
      </c>
      <c r="DK1085" s="89" t="e">
        <f ca="1">_xll.Connector("TinyUrl.TinyUrl",DE1085,0)</f>
        <v>#NAME?</v>
      </c>
      <c r="DL1085" s="89" t="e">
        <f ca="1">_xll.Connector("TinyUrl.TinyUrl",DI1085,0)</f>
        <v>#NAME?</v>
      </c>
      <c r="DM1085" s="224" t="str">
        <f t="shared" si="576"/>
        <v>Dobermann SLR Rb</v>
      </c>
      <c r="DN1085" s="89" t="str">
        <f t="shared" si="577"/>
        <v xml:space="preserve"> NordicaDobermann SLR Rb170 Unisex</v>
      </c>
      <c r="DO1085" s="227"/>
    </row>
    <row r="1086" spans="2:119" ht="15.45" customHeight="1">
      <c r="B1086" s="224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#VALUE!</v>
      </c>
      <c r="F1086" s="43" t="b">
        <f>CL1086&gt;Driver!$F$56</f>
        <v>1</v>
      </c>
      <c r="G1086" s="43" t="b">
        <f>AND(CB1086&gt;Driver!$F$55,CB1086&lt;Driver!$G$55)</f>
        <v>1</v>
      </c>
      <c r="H1086" s="43" t="e">
        <f t="shared" si="544"/>
        <v>#VALUE!</v>
      </c>
      <c r="I1086" s="43">
        <f t="shared" si="545"/>
        <v>0</v>
      </c>
      <c r="J1086" s="43" t="e">
        <f t="array" ref="J1086">NOT(OR(($H$9:$H$1273=TRUE)*($I$9:$I$1273&gt;0)*($BT$9:$BT$1273=BT1086)*($K$9:$K$1273&gt;K1086)))</f>
        <v>#VALUE!</v>
      </c>
      <c r="K1086" s="72">
        <f t="shared" si="546"/>
        <v>0.53940333988542744</v>
      </c>
      <c r="L1086" s="72">
        <f t="shared" si="547"/>
        <v>0.79765047135605505</v>
      </c>
      <c r="M1086" s="72">
        <f t="shared" si="548"/>
        <v>0.28115620841479971</v>
      </c>
      <c r="N1086" s="72">
        <f t="shared" si="549"/>
        <v>-8.8863593246063299E-2</v>
      </c>
      <c r="O1086" s="72">
        <f t="shared" si="550"/>
        <v>0.28274888515712904</v>
      </c>
      <c r="P1086" s="72">
        <f t="shared" si="551"/>
        <v>0.6495833333333334</v>
      </c>
      <c r="Q1086" s="72"/>
      <c r="R1086" s="72"/>
      <c r="S1086" s="72">
        <f t="shared" si="552"/>
        <v>0.75313130434037157</v>
      </c>
      <c r="T1086" s="72">
        <f t="shared" si="553"/>
        <v>0.99285643786947786</v>
      </c>
      <c r="U1086" s="72">
        <f t="shared" si="554"/>
        <v>0.93042927294702071</v>
      </c>
      <c r="V1086" s="72">
        <f t="shared" si="555"/>
        <v>0.7134923757960383</v>
      </c>
      <c r="W1086" s="72">
        <f t="shared" si="556"/>
        <v>0.98847437309661113</v>
      </c>
      <c r="X1086" s="72">
        <f t="shared" si="557"/>
        <v>0.2023495286439449</v>
      </c>
      <c r="Y1086" s="72">
        <f t="shared" si="558"/>
        <v>0.71884379158520029</v>
      </c>
      <c r="Z1086" s="72">
        <f t="shared" si="559"/>
        <v>1.0888635932460633</v>
      </c>
      <c r="AA1086" s="72">
        <f t="shared" si="560"/>
        <v>0.71725111484287096</v>
      </c>
      <c r="AB1086" s="72">
        <f t="shared" si="561"/>
        <v>0.3504166666666666</v>
      </c>
      <c r="AC1086" s="72"/>
      <c r="AD1086" s="72"/>
      <c r="AE1086" s="72">
        <f t="shared" si="562"/>
        <v>0.24686869565962849</v>
      </c>
      <c r="AF1086" s="72">
        <f t="shared" si="563"/>
        <v>7.1435621305221408E-3</v>
      </c>
      <c r="AG1086" s="72">
        <f t="shared" si="564"/>
        <v>6.9570727052979245E-2</v>
      </c>
      <c r="AH1086" s="72">
        <f t="shared" si="565"/>
        <v>0.28650762420396164</v>
      </c>
      <c r="AI1086" s="72">
        <f t="shared" si="566"/>
        <v>1.1525626903388847E-2</v>
      </c>
      <c r="AJ1086" s="72">
        <f>(AV1086-Driver!$K$179)/(Driver!$L$179-Driver!$K$179)</f>
        <v>0.44234952864394489</v>
      </c>
      <c r="AK1086" s="72">
        <f>(AW1086-Driver!$K$180)/(Driver!$L$180-Driver!$K$180)</f>
        <v>0.53528309114239792</v>
      </c>
      <c r="AL1086" s="72">
        <f>(AX1086-Driver!$K$181)/(Driver!$L$181-Driver!$K$181)</f>
        <v>0.68886359324606339</v>
      </c>
      <c r="AM1086" s="72">
        <f>(AY1086-Driver!$K$182)/(Driver!$L$182-Driver!$K$182)</f>
        <v>0.93125111484287093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567"/>
        <v>9.3101343101343108</v>
      </c>
      <c r="AW1086" s="70">
        <f t="shared" si="568"/>
        <v>53.297913940387467</v>
      </c>
      <c r="AX1086" s="70">
        <f t="shared" si="569"/>
        <v>7.1997723392145705</v>
      </c>
      <c r="AY1086" s="70">
        <f>IFERROR(Driver!$K$19/Data!BH1086/Data!BI1086*Data!BK1086*Data!BL1086,"")</f>
        <v>-0.42084574059925844</v>
      </c>
      <c r="AZ1086" s="70">
        <f t="shared" si="570"/>
        <v>46.518987341772153</v>
      </c>
      <c r="BA1086" s="70"/>
      <c r="BB1086" s="70"/>
      <c r="BC1086" s="70">
        <f t="shared" si="571"/>
        <v>53.49492451854686</v>
      </c>
      <c r="BD1086" s="70">
        <f t="shared" si="572"/>
        <v>11.202838285490689</v>
      </c>
      <c r="BE1086" s="70">
        <f t="shared" si="573"/>
        <v>3.0602233451743635E-2</v>
      </c>
      <c r="BF1086" s="70">
        <f t="shared" si="574"/>
        <v>12.818166517096888</v>
      </c>
      <c r="BG1086" s="70">
        <f t="shared" si="575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219</v>
      </c>
      <c r="BS1086" s="8" t="s">
        <v>742</v>
      </c>
      <c r="BT1086" s="9" t="s">
        <v>748</v>
      </c>
      <c r="BU1086" s="10">
        <v>169</v>
      </c>
      <c r="BV1086" s="9" t="s">
        <v>222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301</v>
      </c>
      <c r="CU1086" s="10"/>
      <c r="CV1086" s="10"/>
      <c r="CW1086" s="10"/>
      <c r="CX1086" t="str">
        <f>INDEX('Data_Price '!AS$2:AS$1266,MATCH(Data!$DN1086,'Data_Price '!$BE$2:$BE$1266,0))</f>
        <v>2021 Nordica Enforcer 110 Free</v>
      </c>
      <c r="CY1086" t="str">
        <f>INDEX('Data_Price '!AT$2:AT$1266,MATCH(Data!$DN1086,'Data_Price '!$BE$2:$BE$1266,0))</f>
        <v>eBay - larsonski</v>
      </c>
      <c r="CZ1086">
        <f>INDEX('Data_Price '!AU$2:AU$1266,MATCH(Data!$DN1086,'Data_Price '!$BE$2:$BE$1266,0))</f>
        <v>600</v>
      </c>
      <c r="DA1086" t="str">
        <f>INDEX('Data_Price '!AV$2:AV$1266,MATCH(Data!$DN1086,'Data_Price '!$BE$2:$BE$1266,0))</f>
        <v>https://www.google.com/url?url=https://www.ebay.com/itm/265443209154%3Fchn%3Dps%26mkevt%3D1%26mkcid%3D28%26var%3D565263231160&amp;rct=j&amp;q=&amp;esrc=s&amp;sa=U&amp;ved=0ahUKEwj77ev40KP2AhVJm2oFHbwRAyQQ2SkISw&amp;usg=AOvVaw1YrFe8KfdWQXiIFZsID8nZ</v>
      </c>
      <c r="DB1086">
        <f>INDEX('Data_Price '!AW$2:AW$1266,MATCH(Data!$DN1086,'Data_Price '!$BE$2:$BE$1266,0))</f>
        <v>0</v>
      </c>
      <c r="DC1086">
        <f>INDEX('Data_Price '!AX$2:AX$1266,MATCH(Data!$DN1086,'Data_Price '!$BE$2:$BE$1266,0))</f>
        <v>0</v>
      </c>
      <c r="DD1086">
        <f>INDEX('Data_Price '!AY$2:AY$1266,MATCH(Data!$DN1086,'Data_Price '!$BE$2:$BE$1266,0))</f>
        <v>0</v>
      </c>
      <c r="DE1086">
        <f>INDEX('Data_Price '!AZ$2:AZ$1266,MATCH(Data!$DN1086,'Data_Price '!$BE$2:$BE$1266,0))</f>
        <v>0</v>
      </c>
      <c r="DF1086">
        <f>INDEX('Data_Price '!BA$2:BA$1266,MATCH(Data!$DN1086,'Data_Price '!$BE$2:$BE$1266,0))</f>
        <v>0</v>
      </c>
      <c r="DG1086">
        <f>INDEX('Data_Price '!BB$2:BB$1266,MATCH(Data!$DN1086,'Data_Price '!$BE$2:$BE$1266,0))</f>
        <v>0</v>
      </c>
      <c r="DH1086">
        <f>INDEX('Data_Price '!BC$2:BC$1266,MATCH(Data!$DN1086,'Data_Price '!$BE$2:$BE$1266,0))</f>
        <v>0</v>
      </c>
      <c r="DI1086">
        <f>INDEX('Data_Price '!BD$2:BD$1266,MATCH(Data!$DN1086,'Data_Price '!$BE$2:$BE$1266,0))</f>
        <v>0</v>
      </c>
      <c r="DJ1086" s="89" t="e">
        <f ca="1">_xll.Connector("TinyUrl.TinyUrl",DA1086,0)</f>
        <v>#NAME?</v>
      </c>
      <c r="DK1086" s="89" t="e">
        <f ca="1">_xll.Connector("TinyUrl.TinyUrl",DE1086,0)</f>
        <v>#NAME?</v>
      </c>
      <c r="DL1086" s="89" t="e">
        <f ca="1">_xll.Connector("TinyUrl.TinyUrl",DI1086,0)</f>
        <v>#NAME?</v>
      </c>
      <c r="DM1086" s="224" t="str">
        <f t="shared" si="576"/>
        <v>Enforcer 110 Free</v>
      </c>
      <c r="DN1086" s="89" t="str">
        <f t="shared" si="577"/>
        <v xml:space="preserve"> NordicaEnforcer 110 Free169 Unisex</v>
      </c>
      <c r="DO1086" s="227" t="s">
        <v>1133</v>
      </c>
    </row>
    <row r="1087" spans="2:119" ht="15.45" customHeight="1">
      <c r="B1087" s="224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#VALUE!</v>
      </c>
      <c r="F1087" s="43" t="b">
        <f>CL1087&gt;Driver!$F$56</f>
        <v>0</v>
      </c>
      <c r="G1087" s="43" t="b">
        <f>AND(CB1087&gt;Driver!$F$55,CB1087&lt;Driver!$G$55)</f>
        <v>0</v>
      </c>
      <c r="H1087" s="43" t="e">
        <f t="shared" si="544"/>
        <v>#VALUE!</v>
      </c>
      <c r="I1087" s="43">
        <f t="shared" si="545"/>
        <v>0</v>
      </c>
      <c r="J1087" s="43" t="e">
        <f t="array" ref="J1087">NOT(OR(($H$9:$H$1273=TRUE)*($I$9:$I$1273&gt;0)*($BT$9:$BT$1273=BT1087)*($K$9:$K$1273&gt;K1087)))</f>
        <v>#VALUE!</v>
      </c>
      <c r="K1087" s="72">
        <f t="shared" si="546"/>
        <v>0.71580135402649769</v>
      </c>
      <c r="L1087" s="72">
        <f t="shared" si="547"/>
        <v>0.85306260575296111</v>
      </c>
      <c r="M1087" s="72">
        <f t="shared" si="548"/>
        <v>0.57854010230003428</v>
      </c>
      <c r="N1087" s="72">
        <f t="shared" si="549"/>
        <v>0.51443748814266743</v>
      </c>
      <c r="O1087" s="72">
        <f t="shared" si="550"/>
        <v>0.23706517169861219</v>
      </c>
      <c r="P1087" s="72">
        <f t="shared" si="551"/>
        <v>0.98411764705882354</v>
      </c>
      <c r="Q1087" s="72"/>
      <c r="R1087" s="72"/>
      <c r="S1087" s="72">
        <f t="shared" si="552"/>
        <v>0.65445351247622829</v>
      </c>
      <c r="T1087" s="72">
        <f t="shared" si="553"/>
        <v>0.9376991428365713</v>
      </c>
      <c r="U1087" s="72">
        <f t="shared" si="554"/>
        <v>0.91233103572098684</v>
      </c>
      <c r="V1087" s="72">
        <f t="shared" si="555"/>
        <v>0.87737359933463199</v>
      </c>
      <c r="W1087" s="72">
        <f t="shared" si="556"/>
        <v>0.8714732534346683</v>
      </c>
      <c r="X1087" s="72">
        <f t="shared" si="557"/>
        <v>0.14693739424703892</v>
      </c>
      <c r="Y1087" s="72">
        <f t="shared" si="558"/>
        <v>0.42145989769996567</v>
      </c>
      <c r="Z1087" s="72">
        <f t="shared" si="559"/>
        <v>0.48556251185733262</v>
      </c>
      <c r="AA1087" s="72">
        <f t="shared" si="560"/>
        <v>0.76293482830138781</v>
      </c>
      <c r="AB1087" s="72">
        <f t="shared" si="561"/>
        <v>1.5882352941176514E-2</v>
      </c>
      <c r="AC1087" s="72"/>
      <c r="AD1087" s="72"/>
      <c r="AE1087" s="72">
        <f t="shared" si="562"/>
        <v>0.34554648752377176</v>
      </c>
      <c r="AF1087" s="72">
        <f t="shared" si="563"/>
        <v>6.230085716342873E-2</v>
      </c>
      <c r="AG1087" s="72">
        <f t="shared" si="564"/>
        <v>8.7668964279013162E-2</v>
      </c>
      <c r="AH1087" s="72">
        <f t="shared" si="565"/>
        <v>0.12262640066536801</v>
      </c>
      <c r="AI1087" s="72">
        <f t="shared" si="566"/>
        <v>0.12852674656533175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0.14122438865649767</v>
      </c>
      <c r="AL1087" s="72">
        <f>(AX1087-Driver!$K$181)/(Driver!$L$181-Driver!$K$181)</f>
        <v>8.5562511857332588E-2</v>
      </c>
      <c r="AM1087" s="72">
        <f>(AY1087-Driver!$K$182)/(Driver!$L$182-Driver!$K$182)</f>
        <v>0.97693482830138778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567"/>
        <v>1.9586894586894585</v>
      </c>
      <c r="AW1087" s="70">
        <f t="shared" si="568"/>
        <v>14.763642242505796</v>
      </c>
      <c r="AX1087" s="70">
        <f t="shared" si="569"/>
        <v>1.7700626067159932</v>
      </c>
      <c r="AY1087" s="70">
        <f>IFERROR(Driver!$K$19/Data!BH1087/Data!BI1087*Data!BK1087*Data!BL1087,"")</f>
        <v>-0.14119326071056912</v>
      </c>
      <c r="AZ1087" s="70">
        <f t="shared" si="570"/>
        <v>13.134772896500372</v>
      </c>
      <c r="BA1087" s="70"/>
      <c r="BB1087" s="70"/>
      <c r="BC1087" s="70">
        <f t="shared" si="571"/>
        <v>2.3100678817360101</v>
      </c>
      <c r="BD1087" s="70">
        <f t="shared" si="572"/>
        <v>16.084161162959287</v>
      </c>
      <c r="BE1087" s="70">
        <f t="shared" si="573"/>
        <v>0.18781387499261051</v>
      </c>
      <c r="BF1087" s="70">
        <f t="shared" si="574"/>
        <v>59.026980296887267</v>
      </c>
      <c r="BG1087" s="70">
        <f t="shared" si="575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219</v>
      </c>
      <c r="BS1087" s="8" t="s">
        <v>855</v>
      </c>
      <c r="BT1087" s="9" t="s">
        <v>862</v>
      </c>
      <c r="BU1087" s="10">
        <v>146</v>
      </c>
      <c r="BV1087" s="9" t="s">
        <v>390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305</v>
      </c>
      <c r="CU1087" s="9" t="s">
        <v>302</v>
      </c>
      <c r="CV1087" s="10"/>
      <c r="CW1087" s="10"/>
      <c r="CX1087" t="e">
        <f>INDEX('Data_Price '!AS$2:AS$1266,MATCH(Data!$DN1087,'Data_Price '!$BE$2:$BE$1266,0))</f>
        <v>#N/A</v>
      </c>
      <c r="CY1087" t="e">
        <f>INDEX('Data_Price '!AT$2:AT$1266,MATCH(Data!$DN1087,'Data_Price '!$BE$2:$BE$1266,0))</f>
        <v>#N/A</v>
      </c>
      <c r="CZ1087" t="e">
        <f>INDEX('Data_Price '!AU$2:AU$1266,MATCH(Data!$DN1087,'Data_Price '!$BE$2:$BE$1266,0))</f>
        <v>#N/A</v>
      </c>
      <c r="DA1087" t="e">
        <f>INDEX('Data_Price '!AV$2:AV$1266,MATCH(Data!$DN1087,'Data_Price '!$BE$2:$BE$1266,0))</f>
        <v>#N/A</v>
      </c>
      <c r="DB1087" t="e">
        <f>INDEX('Data_Price '!AW$2:AW$1266,MATCH(Data!$DN1087,'Data_Price '!$BE$2:$BE$1266,0))</f>
        <v>#N/A</v>
      </c>
      <c r="DC1087" t="e">
        <f>INDEX('Data_Price '!AX$2:AX$1266,MATCH(Data!$DN1087,'Data_Price '!$BE$2:$BE$1266,0))</f>
        <v>#N/A</v>
      </c>
      <c r="DD1087" t="e">
        <f>INDEX('Data_Price '!AY$2:AY$1266,MATCH(Data!$DN1087,'Data_Price '!$BE$2:$BE$1266,0))</f>
        <v>#N/A</v>
      </c>
      <c r="DE1087" t="e">
        <f>INDEX('Data_Price '!AZ$2:AZ$1266,MATCH(Data!$DN1087,'Data_Price '!$BE$2:$BE$1266,0))</f>
        <v>#N/A</v>
      </c>
      <c r="DF1087" t="e">
        <f>INDEX('Data_Price '!BA$2:BA$1266,MATCH(Data!$DN1087,'Data_Price '!$BE$2:$BE$1266,0))</f>
        <v>#N/A</v>
      </c>
      <c r="DG1087" t="e">
        <f>INDEX('Data_Price '!BB$2:BB$1266,MATCH(Data!$DN1087,'Data_Price '!$BE$2:$BE$1266,0))</f>
        <v>#N/A</v>
      </c>
      <c r="DH1087" t="e">
        <f>INDEX('Data_Price '!BC$2:BC$1266,MATCH(Data!$DN1087,'Data_Price '!$BE$2:$BE$1266,0))</f>
        <v>#N/A</v>
      </c>
      <c r="DI1087" t="e">
        <f>INDEX('Data_Price '!BD$2:BD$1266,MATCH(Data!$DN1087,'Data_Price '!$BE$2:$BE$1266,0))</f>
        <v>#N/A</v>
      </c>
      <c r="DJ1087" s="89" t="e">
        <f ca="1">_xll.Connector("TinyUrl.TinyUrl",DA1087,0)</f>
        <v>#NAME?</v>
      </c>
      <c r="DK1087" s="89" t="e">
        <f ca="1">_xll.Connector("TinyUrl.TinyUrl",DE1087,0)</f>
        <v>#NAME?</v>
      </c>
      <c r="DL1087" s="89" t="e">
        <f ca="1">_xll.Connector("TinyUrl.TinyUrl",DI1087,0)</f>
        <v>#NAME?</v>
      </c>
      <c r="DM1087" s="224" t="str">
        <f t="shared" si="576"/>
        <v>Blaze 86 W</v>
      </c>
      <c r="DN1087" s="89" t="str">
        <f t="shared" si="577"/>
        <v xml:space="preserve"> VölklBlaze 86 W146 Women's</v>
      </c>
      <c r="DO1087" s="227" t="s">
        <v>1086</v>
      </c>
    </row>
    <row r="1088" spans="2:119" ht="15.45" customHeight="1">
      <c r="B1088" s="224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#VALUE!</v>
      </c>
      <c r="F1088" s="43" t="b">
        <f>CL1088&gt;Driver!$F$56</f>
        <v>0</v>
      </c>
      <c r="G1088" s="43" t="b">
        <f>AND(CB1088&gt;Driver!$F$55,CB1088&lt;Driver!$G$55)</f>
        <v>0</v>
      </c>
      <c r="H1088" s="43" t="e">
        <f t="shared" si="544"/>
        <v>#VALUE!</v>
      </c>
      <c r="I1088" s="43">
        <f t="shared" si="545"/>
        <v>0</v>
      </c>
      <c r="J1088" s="43" t="e">
        <f t="array" ref="J1088">NOT(OR(($H$9:$H$1273=TRUE)*($I$9:$I$1273&gt;0)*($BT$9:$BT$1273=BT1088)*($K$9:$K$1273&gt;K1088)))</f>
        <v>#VALUE!</v>
      </c>
      <c r="K1088" s="72">
        <f t="shared" si="546"/>
        <v>0.83396839977446069</v>
      </c>
      <c r="L1088" s="72">
        <f t="shared" si="547"/>
        <v>0.90696640077350732</v>
      </c>
      <c r="M1088" s="72">
        <f t="shared" si="548"/>
        <v>0.76097039877541406</v>
      </c>
      <c r="N1088" s="72">
        <f t="shared" si="549"/>
        <v>0.57072029342945674</v>
      </c>
      <c r="O1088" s="72">
        <f t="shared" si="550"/>
        <v>0.72719090289678523</v>
      </c>
      <c r="P1088" s="72">
        <f t="shared" si="551"/>
        <v>0.9850000000000001</v>
      </c>
      <c r="Q1088" s="72"/>
      <c r="R1088" s="72"/>
      <c r="S1088" s="72">
        <f t="shared" si="552"/>
        <v>0.75233611151901703</v>
      </c>
      <c r="T1088" s="72">
        <f t="shared" si="553"/>
        <v>0.89793602064700484</v>
      </c>
      <c r="U1088" s="72">
        <f t="shared" si="554"/>
        <v>9.9999999999999978E-2</v>
      </c>
      <c r="V1088" s="72">
        <f t="shared" si="555"/>
        <v>0.61216386813864931</v>
      </c>
      <c r="W1088" s="72">
        <f t="shared" si="556"/>
        <v>0.97039695945945947</v>
      </c>
      <c r="X1088" s="72">
        <f t="shared" si="557"/>
        <v>9.3033599226492653E-2</v>
      </c>
      <c r="Y1088" s="72">
        <f t="shared" si="558"/>
        <v>0.23902960122458597</v>
      </c>
      <c r="Z1088" s="72">
        <f t="shared" si="559"/>
        <v>0.42927970657054326</v>
      </c>
      <c r="AA1088" s="72">
        <f t="shared" si="560"/>
        <v>0.27280909710321477</v>
      </c>
      <c r="AB1088" s="72">
        <f t="shared" si="561"/>
        <v>1.4999999999999958E-2</v>
      </c>
      <c r="AC1088" s="72"/>
      <c r="AD1088" s="72"/>
      <c r="AE1088" s="72">
        <f t="shared" si="562"/>
        <v>0.24766388848098297</v>
      </c>
      <c r="AF1088" s="72">
        <f t="shared" si="563"/>
        <v>0.10206397935299513</v>
      </c>
      <c r="AG1088" s="72">
        <f t="shared" si="564"/>
        <v>0.9</v>
      </c>
      <c r="AH1088" s="72">
        <f t="shared" si="565"/>
        <v>0.38783613186135069</v>
      </c>
      <c r="AI1088" s="72">
        <f t="shared" si="566"/>
        <v>2.9603040540540554E-2</v>
      </c>
      <c r="AJ1088" s="72">
        <f>(AV1088-Driver!$K$179)/(Driver!$L$179-Driver!$K$179)</f>
        <v>0.14696640077350734</v>
      </c>
      <c r="AK1088" s="72">
        <f>(AW1088-Driver!$K$180)/(Driver!$L$180-Driver!$K$180)</f>
        <v>0.13414529242648252</v>
      </c>
      <c r="AL1088" s="72">
        <f>(AX1088-Driver!$K$181)/(Driver!$L$181-Driver!$K$181)</f>
        <v>2.9279706570543216E-2</v>
      </c>
      <c r="AM1088" s="72">
        <f>(AY1088-Driver!$K$182)/(Driver!$L$182-Driver!$K$182)</f>
        <v>0.48680909710321474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567"/>
        <v>3.0932030932030927</v>
      </c>
      <c r="AW1088" s="70">
        <f t="shared" si="568"/>
        <v>14.071390515080454</v>
      </c>
      <c r="AX1088" s="70">
        <f t="shared" si="569"/>
        <v>1.2635173591348889</v>
      </c>
      <c r="AY1088" s="70">
        <f>IFERROR(Driver!$K$19/Data!BH1088/Data!BI1088*Data!BK1088*Data!BL1088,"")</f>
        <v>-3.1414939326620299</v>
      </c>
      <c r="AZ1088" s="70">
        <f t="shared" si="570"/>
        <v>15.949367088607595</v>
      </c>
      <c r="BA1088" s="70"/>
      <c r="BB1088" s="70"/>
      <c r="BC1088" s="70">
        <f t="shared" si="571"/>
        <v>53.082452474019476</v>
      </c>
      <c r="BD1088" s="70">
        <f t="shared" si="572"/>
        <v>1.5381643685126662</v>
      </c>
      <c r="BE1088" s="70">
        <f t="shared" si="573"/>
        <v>1</v>
      </c>
      <c r="BF1088" s="70">
        <f t="shared" si="574"/>
        <v>1.3738234502502975</v>
      </c>
      <c r="BG1088" s="70">
        <f t="shared" si="575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219</v>
      </c>
      <c r="BS1088" s="8" t="s">
        <v>493</v>
      </c>
      <c r="BT1088" s="9" t="s">
        <v>516</v>
      </c>
      <c r="BU1088" s="10">
        <v>171</v>
      </c>
      <c r="BV1088" s="9" t="s">
        <v>222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302</v>
      </c>
      <c r="CU1088" s="9" t="s">
        <v>388</v>
      </c>
      <c r="CV1088" s="10"/>
      <c r="CW1088" s="10"/>
      <c r="CX1088" t="str">
        <f>INDEX('Data_Price '!AS$2:AS$1266,MATCH(Data!$DN1088,'Data_Price '!$BE$2:$BE$1266,0))</f>
        <v>Blizzard Zero G 85 Ski 2022</v>
      </c>
      <c r="CY1088" t="str">
        <f>INDEX('Data_Price '!AT$2:AT$1266,MATCH(Data!$DN1088,'Data_Price '!$BE$2:$BE$1266,0))</f>
        <v>AlpinStore</v>
      </c>
      <c r="CZ1088">
        <f>INDEX('Data_Price '!AU$2:AU$1266,MATCH(Data!$DN1088,'Data_Price '!$BE$2:$BE$1266,0))</f>
        <v>416.43</v>
      </c>
      <c r="DA1088" t="str">
        <f>INDEX('Data_Price '!AV$2:AV$1266,MATCH(Data!$DN1088,'Data_Price '!$BE$2:$BE$1266,0))</f>
        <v>https://www.google.com/url?q=https://www.alpinstore.com/en/537045-mens-blizzard-zero-g-85-touring-skis-yellow.html%3Fads_affilie%3D35%26id_contry%3D21%26ads_product%3D537045%26id_devise%3D5%26srsltid%3DAWLEVJzv-8xd9bGKzYY1NTSAyK2c5Nn4fnQ-rv63rc-MAI84lS3rNAp2y2g&amp;sa=U&amp;ved=0ahUKEwiK0Pf50KP2AhXnlWoFHbLNBk4Q2ykIGQ&amp;usg=AOvVaw3WI7p4Wa1CfhuW_vlO0O8e</v>
      </c>
      <c r="DB1088" t="str">
        <f>INDEX('Data_Price '!AW$2:AW$1266,MATCH(Data!$DN1088,'Data_Price '!$BE$2:$BE$1266,0))</f>
        <v>Blizzard Zero G 85 Ski 2022</v>
      </c>
      <c r="DC1088" t="str">
        <f>INDEX('Data_Price '!AX$2:AX$1266,MATCH(Data!$DN1088,'Data_Price '!$BE$2:$BE$1266,0))</f>
        <v>Telemark Pyrenees</v>
      </c>
      <c r="DD1088">
        <f>INDEX('Data_Price '!AY$2:AY$1266,MATCH(Data!$DN1088,'Data_Price '!$BE$2:$BE$1266,0))</f>
        <v>420.5</v>
      </c>
      <c r="DE1088" t="str">
        <f>INDEX('Data_Price '!AZ$2:AZ$1266,MATCH(Data!$DN1088,'Data_Price '!$BE$2:$BE$1266,0))</f>
        <v>https://www.google.com/url?url=https://www.telemark-pyrenees.com/ski/blizzard-zero-g-85-ski-2022%3Fcurrency%3DUSD%26tax%3Dex_vat%26country%3DUS%26var%3D71260&amp;rct=j&amp;q=&amp;esrc=s&amp;sa=U&amp;ved=0ahUKEwj997750KP2AhVVlWoFHTZqAPIQsDwIUA&amp;usg=AOvVaw3U_CkZVp9Fhf6Cxk1RMUCF</v>
      </c>
      <c r="DF1088" t="str">
        <f>INDEX('Data_Price '!BA$2:BA$1266,MATCH(Data!$DN1088,'Data_Price '!$BE$2:$BE$1266,0))</f>
        <v>Blizzard Zero G 85 Ski 2022</v>
      </c>
      <c r="DG1088" t="str">
        <f>INDEX('Data_Price '!BB$2:BB$1266,MATCH(Data!$DN1088,'Data_Price '!$BE$2:$BE$1266,0))</f>
        <v>Telemark Pyrenees</v>
      </c>
      <c r="DH1088">
        <f>INDEX('Data_Price '!BC$2:BC$1266,MATCH(Data!$DN1088,'Data_Price '!$BE$2:$BE$1266,0))</f>
        <v>420.5</v>
      </c>
      <c r="DI1088" t="str">
        <f>INDEX('Data_Price '!BD$2:BD$1266,MATCH(Data!$DN1088,'Data_Price '!$BE$2:$BE$1266,0))</f>
        <v>https://www.google.com/url?q=https://www.telemark-pyrenees.com/ski/blizzard-zero-g-85-ski-2022%3Fcurrency%3DUSD%26tax%3Dex_vat%26country%3DUS%26var%3D71260&amp;sa=U&amp;ved=0ahUKEwiK0Pf50KP2AhXnlWoFHbLNBk4Q2ykIFw&amp;usg=AOvVaw2NUJeoCCpVyIqtxnar9cB4</v>
      </c>
      <c r="DJ1088" s="89" t="e">
        <f ca="1">_xll.Connector("TinyUrl.TinyUrl",DA1088,0)</f>
        <v>#NAME?</v>
      </c>
      <c r="DK1088" s="89" t="e">
        <f ca="1">_xll.Connector("TinyUrl.TinyUrl",DE1088,0)</f>
        <v>#NAME?</v>
      </c>
      <c r="DL1088" s="89" t="e">
        <f ca="1">_xll.Connector("TinyUrl.TinyUrl",DI1088,0)</f>
        <v>#NAME?</v>
      </c>
      <c r="DM1088" s="224" t="str">
        <f t="shared" si="576"/>
        <v>Zero G 85</v>
      </c>
      <c r="DN1088" s="89" t="str">
        <f t="shared" si="577"/>
        <v xml:space="preserve"> BlizzardZero G 85171 Unisex</v>
      </c>
      <c r="DO1088" s="227"/>
    </row>
    <row r="1089" spans="2:119" ht="15.45" customHeight="1">
      <c r="B1089" s="224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#VALUE!</v>
      </c>
      <c r="F1089" s="43" t="b">
        <f>CL1089&gt;Driver!$F$56</f>
        <v>0</v>
      </c>
      <c r="G1089" s="43" t="b">
        <f>AND(CB1089&gt;Driver!$F$55,CB1089&lt;Driver!$G$55)</f>
        <v>0</v>
      </c>
      <c r="H1089" s="43" t="e">
        <f t="shared" si="544"/>
        <v>#VALUE!</v>
      </c>
      <c r="I1089" s="43">
        <f t="shared" si="545"/>
        <v>0</v>
      </c>
      <c r="J1089" s="43" t="e">
        <f t="array" ref="J1089">NOT(OR(($H$9:$H$1273=TRUE)*($I$9:$I$1273&gt;0)*($BT$9:$BT$1273=BT1089)*($K$9:$K$1273&gt;K1089)))</f>
        <v>#VALUE!</v>
      </c>
      <c r="K1089" s="72">
        <f t="shared" si="546"/>
        <v>0.7020809748746365</v>
      </c>
      <c r="L1089" s="72">
        <f t="shared" si="547"/>
        <v>0.84057368463459836</v>
      </c>
      <c r="M1089" s="72">
        <f t="shared" si="548"/>
        <v>0.56358826511467464</v>
      </c>
      <c r="N1089" s="72">
        <f t="shared" si="549"/>
        <v>0.36203124011888943</v>
      </c>
      <c r="O1089" s="72">
        <f t="shared" si="550"/>
        <v>0.40809630032317346</v>
      </c>
      <c r="P1089" s="72">
        <f t="shared" si="551"/>
        <v>0.9206372549019608</v>
      </c>
      <c r="Q1089" s="72"/>
      <c r="R1089" s="72"/>
      <c r="S1089" s="72">
        <f t="shared" si="552"/>
        <v>0.67544822236078728</v>
      </c>
      <c r="T1089" s="72">
        <f t="shared" si="553"/>
        <v>0.90708385268387004</v>
      </c>
      <c r="U1089" s="72">
        <f t="shared" si="554"/>
        <v>0.98471729961341592</v>
      </c>
      <c r="V1089" s="72">
        <f t="shared" si="555"/>
        <v>0.63436418186362742</v>
      </c>
      <c r="W1089" s="72">
        <f t="shared" si="556"/>
        <v>0.8194972826086957</v>
      </c>
      <c r="X1089" s="72">
        <f t="shared" si="557"/>
        <v>0.15942631536540164</v>
      </c>
      <c r="Y1089" s="72">
        <f t="shared" si="558"/>
        <v>0.43641173488532542</v>
      </c>
      <c r="Z1089" s="72">
        <f t="shared" si="559"/>
        <v>0.63796875988111057</v>
      </c>
      <c r="AA1089" s="72">
        <f t="shared" si="560"/>
        <v>0.59190369967682654</v>
      </c>
      <c r="AB1089" s="72">
        <f t="shared" si="561"/>
        <v>7.9362745098039256E-2</v>
      </c>
      <c r="AC1089" s="72"/>
      <c r="AD1089" s="72"/>
      <c r="AE1089" s="72">
        <f t="shared" si="562"/>
        <v>0.32455177763921272</v>
      </c>
      <c r="AF1089" s="72">
        <f t="shared" si="563"/>
        <v>9.2916147316129905E-2</v>
      </c>
      <c r="AG1089" s="72">
        <f t="shared" si="564"/>
        <v>1.5282700386584025E-2</v>
      </c>
      <c r="AH1089" s="72">
        <f t="shared" si="565"/>
        <v>0.36563581813637264</v>
      </c>
      <c r="AI1089" s="72">
        <f t="shared" si="566"/>
        <v>0.1805027173913043</v>
      </c>
      <c r="AJ1089" s="72">
        <f>(AV1089-Driver!$K$179)/(Driver!$L$179-Driver!$K$179)</f>
        <v>8.0573684634598339E-2</v>
      </c>
      <c r="AK1089" s="72">
        <f>(AW1089-Driver!$K$180)/(Driver!$L$180-Driver!$K$180)</f>
        <v>8.5380565759491794E-2</v>
      </c>
      <c r="AL1089" s="72">
        <f>(AX1089-Driver!$K$181)/(Driver!$L$181-Driver!$K$181)</f>
        <v>0.23796875988111049</v>
      </c>
      <c r="AM1089" s="72">
        <f>(AY1089-Driver!$K$182)/(Driver!$L$182-Driver!$K$182)</f>
        <v>0.80590369967682651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567"/>
        <v>1.6958350291683626</v>
      </c>
      <c r="AW1089" s="70">
        <f t="shared" si="568"/>
        <v>9.3027780854996305</v>
      </c>
      <c r="AX1089" s="70">
        <f t="shared" si="569"/>
        <v>3.1417188389299944</v>
      </c>
      <c r="AY1089" s="70">
        <f>IFERROR(Driver!$K$19/Data!BH1089/Data!BI1089*Data!BK1089*Data!BL1089,"")</f>
        <v>-1.1881589217103339</v>
      </c>
      <c r="AZ1089" s="70">
        <f t="shared" si="570"/>
        <v>7.34921816827997</v>
      </c>
      <c r="BA1089" s="70"/>
      <c r="BB1089" s="70"/>
      <c r="BC1089" s="70">
        <f t="shared" si="571"/>
        <v>13.200169851712038</v>
      </c>
      <c r="BD1089" s="70">
        <f t="shared" si="572"/>
        <v>2.3477312947760072</v>
      </c>
      <c r="BE1089" s="70">
        <f t="shared" si="573"/>
        <v>0.11544052399491769</v>
      </c>
      <c r="BF1089" s="70">
        <f t="shared" si="574"/>
        <v>3.8811929194555868</v>
      </c>
      <c r="BG1089" s="70">
        <f t="shared" si="575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219</v>
      </c>
      <c r="BS1089" s="8" t="s">
        <v>771</v>
      </c>
      <c r="BT1089" s="9" t="s">
        <v>782</v>
      </c>
      <c r="BU1089" s="10">
        <v>150</v>
      </c>
      <c r="BV1089" s="9" t="s">
        <v>222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305</v>
      </c>
      <c r="CU1089" s="10"/>
      <c r="CV1089" s="10"/>
      <c r="CW1089" s="10"/>
      <c r="CX1089" t="str">
        <f>INDEX('Data_Price '!AS$2:AS$1266,MATCH(Data!$DN1089,'Data_Price '!$BE$2:$BE$1266,0))</f>
        <v>Rossignol Blackops Smasher Skis w/ Look Xpress 10 GW Bindings</v>
      </c>
      <c r="CY1089" t="str">
        <f>INDEX('Data_Price '!AT$2:AT$1266,MATCH(Data!$DN1089,'Data_Price '!$BE$2:$BE$1266,0))</f>
        <v>Spoke-N-Sport</v>
      </c>
      <c r="CZ1089">
        <f>INDEX('Data_Price '!AU$2:AU$1266,MATCH(Data!$DN1089,'Data_Price '!$BE$2:$BE$1266,0))</f>
        <v>359.99</v>
      </c>
      <c r="DA1089" t="str">
        <f>INDEX('Data_Price '!AV$2:AV$1266,MATCH(Data!$DN1089,'Data_Price '!$BE$2:$BE$1266,0))</f>
        <v>https://www.google.com/url?q=https://www.spoke-n-sport.com/product/rossignol-blackops-smasher-27691.htm%3Fvariations%3D466829%3Futm_source%3Dgoogle%2520shopping%26utm_medium%3Dorganic&amp;sa=U&amp;ved=0ahUKEwj47P_60KP2AhWFk2oFHdbhAB0Q2ykIHg&amp;usg=AOvVaw2w6AyKGr-oIZoa667Ce0Uq</v>
      </c>
      <c r="DB1089" t="str">
        <f>INDEX('Data_Price '!AW$2:AW$1266,MATCH(Data!$DN1089,'Data_Price '!$BE$2:$BE$1266,0))</f>
        <v>Rossignol Blackops Smasher Skis w/ Look Xpress 10 GW Bindings</v>
      </c>
      <c r="DC1089" t="str">
        <f>INDEX('Data_Price '!AX$2:AX$1266,MATCH(Data!$DN1089,'Data_Price '!$BE$2:$BE$1266,0))</f>
        <v>UtahSkis</v>
      </c>
      <c r="DD1089">
        <f>INDEX('Data_Price '!AY$2:AY$1266,MATCH(Data!$DN1089,'Data_Price '!$BE$2:$BE$1266,0))</f>
        <v>379.95</v>
      </c>
      <c r="DE1089" t="str">
        <f>INDEX('Data_Price '!AZ$2:AZ$1266,MATCH(Data!$DN1089,'Data_Price '!$BE$2:$BE$1266,0))</f>
        <v>https://www.google.com/url?q=https://utahskis.com/rossignol-blackops-smasher-xp10-nr-21-22.html%3Futm_source%3Dgooglepepla%26utm_medium%3Dcpc%26utm_content%3Dpla&amp;sa=U&amp;ved=0ahUKEwj47P_60KP2AhWFk2oFHdbhAB0Q2ykIGA&amp;usg=AOvVaw3uwrVIYNGQjQv4SIgBwvHr</v>
      </c>
      <c r="DF1089" t="str">
        <f>INDEX('Data_Price '!BA$2:BA$1266,MATCH(Data!$DN1089,'Data_Price '!$BE$2:$BE$1266,0))</f>
        <v>Rossignol Blackops Smasher Skis w/ Look Xpress 10 GW Bindings</v>
      </c>
      <c r="DG1089" t="str">
        <f>INDEX('Data_Price '!BB$2:BB$1266,MATCH(Data!$DN1089,'Data_Price '!$BE$2:$BE$1266,0))</f>
        <v>SkiEssentials.com</v>
      </c>
      <c r="DH1089">
        <f>INDEX('Data_Price '!BC$2:BC$1266,MATCH(Data!$DN1089,'Data_Price '!$BE$2:$BE$1266,0))</f>
        <v>424.95</v>
      </c>
      <c r="DI1089" t="str">
        <f>INDEX('Data_Price '!BD$2:BD$1266,MATCH(Data!$DN1089,'Data_Price '!$BE$2:$BE$1266,0))</f>
        <v>https://www.google.com/url?q=https://www.skiessentials.com/2022-rossignol-black-ops-smasher-skis-w-xpress-10-gw-bindings.html%23size%3D22403&amp;sa=U&amp;ved=0ahUKEwj47P_60KP2AhWFk2oFHdbhAB0Q2ykIGg&amp;usg=AOvVaw2FAM9Ck6NOnKuXFLGdmBsG</v>
      </c>
      <c r="DJ1089" s="89" t="e">
        <f ca="1">_xll.Connector("TinyUrl.TinyUrl",DA1089,0)</f>
        <v>#NAME?</v>
      </c>
      <c r="DK1089" s="89" t="e">
        <f ca="1">_xll.Connector("TinyUrl.TinyUrl",DE1089,0)</f>
        <v>#NAME?</v>
      </c>
      <c r="DL1089" s="89" t="e">
        <f ca="1">_xll.Connector("TinyUrl.TinyUrl",DI1089,0)</f>
        <v>#NAME?</v>
      </c>
      <c r="DM1089" s="224" t="str">
        <f t="shared" si="576"/>
        <v>Blackops Smasher</v>
      </c>
      <c r="DN1089" s="89" t="str">
        <f t="shared" si="577"/>
        <v xml:space="preserve"> RossignolBlackops Smasher150 Unisex</v>
      </c>
      <c r="DO1089" s="227"/>
    </row>
    <row r="1090" spans="2:119" ht="15.45" customHeight="1">
      <c r="B1090" s="224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#VALUE!</v>
      </c>
      <c r="F1090" s="43" t="b">
        <f>CL1090&gt;Driver!$F$56</f>
        <v>0</v>
      </c>
      <c r="G1090" s="43" t="b">
        <f>AND(CB1090&gt;Driver!$F$55,CB1090&lt;Driver!$G$55)</f>
        <v>1</v>
      </c>
      <c r="H1090" s="43" t="e">
        <f t="shared" si="544"/>
        <v>#VALUE!</v>
      </c>
      <c r="I1090" s="43">
        <f t="shared" si="545"/>
        <v>0</v>
      </c>
      <c r="J1090" s="43" t="e">
        <f t="array" ref="J1090">NOT(OR(($H$9:$H$1273=TRUE)*($I$9:$I$1273&gt;0)*($BT$9:$BT$1273=BT1090)*($K$9:$K$1273&gt;K1090)))</f>
        <v>#VALUE!</v>
      </c>
      <c r="K1090" s="72">
        <f t="shared" si="546"/>
        <v>0.52056473881419596</v>
      </c>
      <c r="L1090" s="72">
        <f t="shared" si="547"/>
        <v>0.72223350253807117</v>
      </c>
      <c r="M1090" s="72">
        <f t="shared" si="548"/>
        <v>0.31889597509032075</v>
      </c>
      <c r="N1090" s="72">
        <f t="shared" si="549"/>
        <v>-9.8147094163030246E-3</v>
      </c>
      <c r="O1090" s="72">
        <f t="shared" si="550"/>
        <v>0.31745034710556552</v>
      </c>
      <c r="P1090" s="72">
        <f t="shared" si="551"/>
        <v>0.64905228758169942</v>
      </c>
      <c r="Q1090" s="72"/>
      <c r="R1090" s="72"/>
      <c r="S1090" s="72">
        <f t="shared" si="552"/>
        <v>0.80471081210856088</v>
      </c>
      <c r="T1090" s="72">
        <f t="shared" si="553"/>
        <v>0.99200580556177587</v>
      </c>
      <c r="U1090" s="72">
        <f t="shared" si="554"/>
        <v>0.94335072498293748</v>
      </c>
      <c r="V1090" s="72">
        <f t="shared" si="555"/>
        <v>0.68316482093326281</v>
      </c>
      <c r="W1090" s="72">
        <f t="shared" si="556"/>
        <v>0.97626160990712074</v>
      </c>
      <c r="X1090" s="72">
        <f t="shared" si="557"/>
        <v>0.27776649746192883</v>
      </c>
      <c r="Y1090" s="72">
        <f t="shared" si="558"/>
        <v>0.68110402490967925</v>
      </c>
      <c r="Z1090" s="72">
        <f t="shared" si="559"/>
        <v>1.009814709416303</v>
      </c>
      <c r="AA1090" s="72">
        <f t="shared" si="560"/>
        <v>0.68254965289443448</v>
      </c>
      <c r="AB1090" s="72">
        <f t="shared" si="561"/>
        <v>0.35094771241830058</v>
      </c>
      <c r="AC1090" s="72"/>
      <c r="AD1090" s="72"/>
      <c r="AE1090" s="72">
        <f t="shared" si="562"/>
        <v>0.19528918789143909</v>
      </c>
      <c r="AF1090" s="72">
        <f t="shared" si="563"/>
        <v>7.9941944382241337E-3</v>
      </c>
      <c r="AG1090" s="72">
        <f t="shared" si="564"/>
        <v>5.6649275017062489E-2</v>
      </c>
      <c r="AH1090" s="72">
        <f t="shared" si="565"/>
        <v>0.31683517906673714</v>
      </c>
      <c r="AI1090" s="72">
        <f t="shared" si="566"/>
        <v>2.3738390092879261E-2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0.52633041578885575</v>
      </c>
      <c r="AL1090" s="72">
        <f>(AX1090-Driver!$K$181)/(Driver!$L$181-Driver!$K$181)</f>
        <v>0.60981470941630311</v>
      </c>
      <c r="AM1090" s="72">
        <f>(AY1090-Driver!$K$182)/(Driver!$L$182-Driver!$K$182)</f>
        <v>0.89654965289443445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567"/>
        <v>10.897435897435896</v>
      </c>
      <c r="AW1090" s="70">
        <f t="shared" si="568"/>
        <v>52.422448375688596</v>
      </c>
      <c r="AX1090" s="70">
        <f t="shared" si="569"/>
        <v>6.4883323847467276</v>
      </c>
      <c r="AY1090" s="70">
        <f>IFERROR(Driver!$K$19/Data!BH1090/Data!BI1090*Data!BK1090*Data!BL1090,"")</f>
        <v>-0.63327045730831732</v>
      </c>
      <c r="AZ1090" s="70">
        <f t="shared" si="570"/>
        <v>46.567386448250183</v>
      </c>
      <c r="BA1090" s="70"/>
      <c r="BB1090" s="70"/>
      <c r="BC1090" s="70">
        <f t="shared" si="571"/>
        <v>80.249573772827333</v>
      </c>
      <c r="BD1090" s="70">
        <f t="shared" si="572"/>
        <v>9.8631736516741118</v>
      </c>
      <c r="BE1090" s="70">
        <f t="shared" si="573"/>
        <v>4.3521380446054317E-2</v>
      </c>
      <c r="BF1090" s="70">
        <f t="shared" si="574"/>
        <v>9.3928822584778384</v>
      </c>
      <c r="BG1090" s="70">
        <f t="shared" si="575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219</v>
      </c>
      <c r="BS1090" s="8" t="s">
        <v>386</v>
      </c>
      <c r="BT1090" s="9" t="s">
        <v>520</v>
      </c>
      <c r="BU1090" s="10">
        <v>184</v>
      </c>
      <c r="BV1090" s="9" t="s">
        <v>222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301</v>
      </c>
      <c r="CU1090" s="10"/>
      <c r="CV1090" s="10"/>
      <c r="CW1090" s="10"/>
      <c r="CX1090" t="str">
        <f>INDEX('Data_Price '!AS$2:AS$1266,MATCH(Data!$DN1090,'Data_Price '!$BE$2:$BE$1266,0))</f>
        <v>DPS Pagoda Tour 106 C2 Skis Â· 184 cm</v>
      </c>
      <c r="CY1090" t="str">
        <f>INDEX('Data_Price '!AT$2:AT$1266,MATCH(Data!$DN1090,'Data_Price '!$BE$2:$BE$1266,0))</f>
        <v>Skimo &amp; SkyRun</v>
      </c>
      <c r="CZ1090">
        <f>INDEX('Data_Price '!AU$2:AU$1266,MATCH(Data!$DN1090,'Data_Price '!$BE$2:$BE$1266,0))</f>
        <v>1298.95</v>
      </c>
      <c r="DA1090" t="str">
        <f>INDEX('Data_Price '!AV$2:AV$1266,MATCH(Data!$DN1090,'Data_Price '!$BE$2:$BE$1266,0))</f>
        <v>https://www.google.com/url?url=https://skimo.co/dps-pagoda-tour-106%3Foption%255B2753%255D%3D21913&amp;rct=j&amp;q=&amp;esrc=s&amp;sa=U&amp;ved=0ahUKEwjC_Jv70KP2AhVfk2oFHbXYC00QsDwIVA&amp;usg=AOvVaw3NNsY_1kMlFiKKrm3VxpJa</v>
      </c>
      <c r="DB1090" t="str">
        <f>INDEX('Data_Price '!AW$2:AW$1266,MATCH(Data!$DN1090,'Data_Price '!$BE$2:$BE$1266,0))</f>
        <v>DPS Pagoda Tour 106 C2 Skis Â· 184 cm</v>
      </c>
      <c r="DC1090" t="str">
        <f>INDEX('Data_Price '!AX$2:AX$1266,MATCH(Data!$DN1090,'Data_Price '!$BE$2:$BE$1266,0))</f>
        <v>Skimo &amp; SkyRun</v>
      </c>
      <c r="DD1090">
        <f>INDEX('Data_Price '!AY$2:AY$1266,MATCH(Data!$DN1090,'Data_Price '!$BE$2:$BE$1266,0))</f>
        <v>1298.95</v>
      </c>
      <c r="DE1090" t="str">
        <f>INDEX('Data_Price '!AZ$2:AZ$1266,MATCH(Data!$DN1090,'Data_Price '!$BE$2:$BE$1266,0))</f>
        <v>https://www.google.com/url?q=https://skimo.co/dps-pagoda-tour-106%3Foption%255B2753%255D%3D21913&amp;sa=U&amp;ved=0ahUKEwitrd770KP2AhWDgGoFHXaNAu8Q2ykIGQ&amp;usg=AOvVaw3ZfC4aoNkbEED-SFCpoC2A</v>
      </c>
      <c r="DF1090" t="str">
        <f>INDEX('Data_Price '!BA$2:BA$1266,MATCH(Data!$DN1090,'Data_Price '!$BE$2:$BE$1266,0))</f>
        <v>DPS Pagoda 106 C2 Blue Skis 184cm 2022</v>
      </c>
      <c r="DG1090" t="str">
        <f>INDEX('Data_Price '!BB$2:BB$1266,MATCH(Data!$DN1090,'Data_Price '!$BE$2:$BE$1266,0))</f>
        <v>Powder7 Ski Shop</v>
      </c>
      <c r="DH1090">
        <f>INDEX('Data_Price '!BC$2:BC$1266,MATCH(Data!$DN1090,'Data_Price '!$BE$2:$BE$1266,0))</f>
        <v>1299</v>
      </c>
      <c r="DI1090" t="str">
        <f>INDEX('Data_Price '!BD$2:BD$1266,MATCH(Data!$DN1090,'Data_Price '!$BE$2:$BE$1266,0))</f>
        <v>https://www.google.com/url?url=https://www.powder7.com/DPS-Pagoda-106-C2-Blue-Skis-184cm-New-Flat-2022/for-sale%3Futm_source%3Dfeed%26utm_medium%3Dfree&amp;rct=j&amp;q=&amp;esrc=s&amp;sa=U&amp;ved=0ahUKEwjC_Jv70KP2AhVfk2oFHbXYC00QsDwIUA&amp;usg=AOvVaw07tcCiG-KfStk7CTM7vAz4</v>
      </c>
      <c r="DJ1090" s="89" t="e">
        <f ca="1">_xll.Connector("TinyUrl.TinyUrl",DA1090,0)</f>
        <v>#NAME?</v>
      </c>
      <c r="DK1090" s="89" t="e">
        <f ca="1">_xll.Connector("TinyUrl.TinyUrl",DE1090,0)</f>
        <v>#NAME?</v>
      </c>
      <c r="DL1090" s="89" t="e">
        <f ca="1">_xll.Connector("TinyUrl.TinyUrl",DI1090,0)</f>
        <v>#NAME?</v>
      </c>
      <c r="DM1090" s="224" t="str">
        <f t="shared" si="576"/>
        <v>Pagoda 106 C2</v>
      </c>
      <c r="DN1090" s="89" t="str">
        <f t="shared" si="577"/>
        <v xml:space="preserve"> DPSPagoda 106 C2184 Unisex</v>
      </c>
      <c r="DO1090" s="227" t="s">
        <v>945</v>
      </c>
    </row>
    <row r="1091" spans="2:119" ht="15.45" customHeight="1">
      <c r="B1091" s="224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#VALUE!</v>
      </c>
      <c r="F1091" s="43" t="b">
        <f>CL1091&gt;Driver!$F$56</f>
        <v>1</v>
      </c>
      <c r="G1091" s="43" t="b">
        <f>AND(CB1091&gt;Driver!$F$55,CB1091&lt;Driver!$G$55)</f>
        <v>1</v>
      </c>
      <c r="H1091" s="43" t="e">
        <f t="shared" si="544"/>
        <v>#VALUE!</v>
      </c>
      <c r="I1091" s="43">
        <f t="shared" si="545"/>
        <v>0</v>
      </c>
      <c r="J1091" s="43" t="e">
        <f t="array" ref="J1091">NOT(OR(($H$9:$H$1273=TRUE)*($I$9:$I$1273&gt;0)*($BT$9:$BT$1273=BT1091)*($K$9:$K$1273&gt;K1091)))</f>
        <v>#VALUE!</v>
      </c>
      <c r="K1091" s="72">
        <f t="shared" si="546"/>
        <v>0.46315481304831185</v>
      </c>
      <c r="L1091" s="72">
        <f t="shared" si="547"/>
        <v>0.6189380388365161</v>
      </c>
      <c r="M1091" s="72">
        <f t="shared" si="548"/>
        <v>0.3073715872601076</v>
      </c>
      <c r="N1091" s="72">
        <f t="shared" si="549"/>
        <v>-0.1932081199013469</v>
      </c>
      <c r="O1091" s="72">
        <f t="shared" si="550"/>
        <v>0.29776569213918613</v>
      </c>
      <c r="P1091" s="72">
        <f t="shared" si="551"/>
        <v>0.81755718954248369</v>
      </c>
      <c r="Q1091" s="72"/>
      <c r="R1091" s="72"/>
      <c r="S1091" s="72">
        <f t="shared" si="552"/>
        <v>0.75003948238607399</v>
      </c>
      <c r="T1091" s="72">
        <f t="shared" si="553"/>
        <v>0.97239948090256856</v>
      </c>
      <c r="U1091" s="72">
        <f t="shared" si="554"/>
        <v>0.90494181053653466</v>
      </c>
      <c r="V1091" s="72">
        <f t="shared" si="555"/>
        <v>0.94519547047997743</v>
      </c>
      <c r="W1091" s="72">
        <f t="shared" si="556"/>
        <v>0.97459534368070955</v>
      </c>
      <c r="X1091" s="72">
        <f t="shared" si="557"/>
        <v>0.3810619611634839</v>
      </c>
      <c r="Y1091" s="72">
        <f t="shared" si="558"/>
        <v>0.6926284127398924</v>
      </c>
      <c r="Z1091" s="72">
        <f t="shared" si="559"/>
        <v>1.1932081199013469</v>
      </c>
      <c r="AA1091" s="72">
        <f t="shared" si="560"/>
        <v>0.70223430786081387</v>
      </c>
      <c r="AB1091" s="72">
        <f t="shared" si="561"/>
        <v>0.18244281045751631</v>
      </c>
      <c r="AC1091" s="72"/>
      <c r="AD1091" s="72"/>
      <c r="AE1091" s="72">
        <f t="shared" si="562"/>
        <v>0.24996051761392601</v>
      </c>
      <c r="AF1091" s="72">
        <f t="shared" si="563"/>
        <v>2.7600519097431456E-2</v>
      </c>
      <c r="AG1091" s="72">
        <f t="shared" si="564"/>
        <v>9.5058189463465295E-2</v>
      </c>
      <c r="AH1091" s="72">
        <f t="shared" si="565"/>
        <v>5.4804529520022627E-2</v>
      </c>
      <c r="AI1091" s="72">
        <f t="shared" si="566"/>
        <v>2.5404656319290477E-2</v>
      </c>
      <c r="AJ1091" s="72">
        <f>(AV1091-Driver!$K$179)/(Driver!$L$179-Driver!$K$179)</f>
        <v>0.62106196116348389</v>
      </c>
      <c r="AK1091" s="72">
        <f>(AW1091-Driver!$K$180)/(Driver!$L$180-Driver!$K$180)</f>
        <v>0.38739365740102361</v>
      </c>
      <c r="AL1091" s="72">
        <f>(AX1091-Driver!$K$181)/(Driver!$L$181-Driver!$K$181)</f>
        <v>0.79320811990134699</v>
      </c>
      <c r="AM1091" s="72">
        <f>(AY1091-Driver!$K$182)/(Driver!$L$182-Driver!$K$182)</f>
        <v>0.91623430786081383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567"/>
        <v>13.071496404829738</v>
      </c>
      <c r="AW1091" s="70">
        <f t="shared" si="568"/>
        <v>38.836079738819755</v>
      </c>
      <c r="AX1091" s="70">
        <f t="shared" si="569"/>
        <v>8.1388730791121233</v>
      </c>
      <c r="AY1091" s="70">
        <f>IFERROR(Driver!$K$19/Data!BH1091/Data!BI1091*Data!BK1091*Data!BL1091,"")</f>
        <v>-0.51277100224322203</v>
      </c>
      <c r="AZ1091" s="70">
        <f t="shared" si="570"/>
        <v>31.209977661950855</v>
      </c>
      <c r="BA1091" s="70"/>
      <c r="BB1091" s="70"/>
      <c r="BC1091" s="70">
        <f t="shared" si="571"/>
        <v>51.891174976855211</v>
      </c>
      <c r="BD1091" s="70">
        <f t="shared" si="572"/>
        <v>8.1280486596858648</v>
      </c>
      <c r="BE1091" s="70">
        <f t="shared" si="573"/>
        <v>5.1193177176780003E-3</v>
      </c>
      <c r="BF1091" s="70">
        <f t="shared" si="574"/>
        <v>38.987403255280228</v>
      </c>
      <c r="BG1091" s="70">
        <f t="shared" si="575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219</v>
      </c>
      <c r="BS1091" s="8" t="s">
        <v>812</v>
      </c>
      <c r="BT1091" s="9" t="s">
        <v>821</v>
      </c>
      <c r="BU1091" s="10">
        <v>194</v>
      </c>
      <c r="BV1091" s="9" t="s">
        <v>222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301</v>
      </c>
      <c r="CU1091" s="10"/>
      <c r="CV1091" s="10"/>
      <c r="CW1091" s="10"/>
      <c r="CX1091" t="str">
        <f>INDEX('Data_Price '!AS$2:AS$1266,MATCH(Data!$DN1091,'Data_Price '!$BE$2:$BE$1266,0))</f>
        <v>Salomon QST Blank Skis 2022</v>
      </c>
      <c r="CY1091" t="str">
        <f>INDEX('Data_Price '!AT$2:AT$1266,MATCH(Data!$DN1091,'Data_Price '!$BE$2:$BE$1266,0))</f>
        <v>Gravity Coalition</v>
      </c>
      <c r="CZ1091">
        <f>INDEX('Data_Price '!AU$2:AU$1266,MATCH(Data!$DN1091,'Data_Price '!$BE$2:$BE$1266,0))</f>
        <v>599.95000000000005</v>
      </c>
      <c r="DA1091" t="str">
        <f>INDEX('Data_Price '!AV$2:AV$1266,MATCH(Data!$DN1091,'Data_Price '!$BE$2:$BE$1266,0))</f>
        <v>https://www.google.com/url?q=https://gravitycoalition.com/products/salomon-qst-blank-skis%3Fvariant%3D40505087459523%26currency%3DUSD%26utm_medium%3Dproduct_sync%26utm_source%3Dgoogle%26utm_content%3Dsag_organic%26utm_campaign%3Dsag_organic&amp;sa=U&amp;ved=0ahUKEwjfn6L80KP2AhUsnGoFHS5XAPQQ2ykIIA&amp;usg=AOvVaw2uLOPBfGE46DWMaem2wRBO</v>
      </c>
      <c r="DB1091" t="str">
        <f>INDEX('Data_Price '!AW$2:AW$1266,MATCH(Data!$DN1091,'Data_Price '!$BE$2:$BE$1266,0))</f>
        <v>Salomon QST Blank Skis - Unisex</v>
      </c>
      <c r="DC1091" t="str">
        <f>INDEX('Data_Price '!AX$2:AX$1266,MATCH(Data!$DN1091,'Data_Price '!$BE$2:$BE$1266,0))</f>
        <v>Level Nine Sports</v>
      </c>
      <c r="DD1091">
        <f>INDEX('Data_Price '!AY$2:AY$1266,MATCH(Data!$DN1091,'Data_Price '!$BE$2:$BE$1266,0))</f>
        <v>749.99</v>
      </c>
      <c r="DE1091" t="str">
        <f>INDEX('Data_Price '!AZ$2:AZ$1266,MATCH(Data!$DN1091,'Data_Price '!$BE$2:$BE$1266,0))</f>
        <v>https://www.google.com/url?url=https://www.levelninesports.com/salomon-qst-blank-skis-mens-2022/%3Fsku%3DL9857467&amp;rct=j&amp;q=&amp;esrc=s&amp;sa=U&amp;ved=0ahUKEwjv1Pv70KP2AhVMmmoFHQ2DCsAQsDwIQw&amp;usg=AOvVaw0KO0MzA2L0kmGggylYKGg7</v>
      </c>
      <c r="DF1091" t="str">
        <f>INDEX('Data_Price '!BA$2:BA$1266,MATCH(Data!$DN1091,'Data_Price '!$BE$2:$BE$1266,0))</f>
        <v>Salomon QST Blank Skis 2022</v>
      </c>
      <c r="DG1091" t="str">
        <f>INDEX('Data_Price '!BB$2:BB$1266,MATCH(Data!$DN1091,'Data_Price '!$BE$2:$BE$1266,0))</f>
        <v>evo.com</v>
      </c>
      <c r="DH1091">
        <f>INDEX('Data_Price '!BC$2:BC$1266,MATCH(Data!$DN1091,'Data_Price '!$BE$2:$BE$1266,0))</f>
        <v>749.99</v>
      </c>
      <c r="DI1091" t="str">
        <f>INDEX('Data_Price '!BD$2:BD$1266,MATCH(Data!$DN1091,'Data_Price '!$BE$2:$BE$1266,0))</f>
        <v>https://www.google.com/url?url=https://www.evo.com/skis/salomon-qst-blank%3Fimage%3D197270/802751/clone.jpg&amp;rct=j&amp;q=&amp;esrc=s&amp;sa=U&amp;ved=0ahUKEwjv1Pv70KP2AhVMmmoFHQ2DCsAQsDwIRg&amp;usg=AOvVaw22gsg2o9H-oxQOUw2rDJtZ</v>
      </c>
      <c r="DJ1091" s="89" t="e">
        <f ca="1">_xll.Connector("TinyUrl.TinyUrl",DA1091,0)</f>
        <v>#NAME?</v>
      </c>
      <c r="DK1091" s="89" t="e">
        <f ca="1">_xll.Connector("TinyUrl.TinyUrl",DE1091,0)</f>
        <v>#NAME?</v>
      </c>
      <c r="DL1091" s="89" t="e">
        <f ca="1">_xll.Connector("TinyUrl.TinyUrl",DI1091,0)</f>
        <v>#NAME?</v>
      </c>
      <c r="DM1091" s="224" t="str">
        <f t="shared" si="576"/>
        <v>QST Blank</v>
      </c>
      <c r="DN1091" s="89" t="str">
        <f t="shared" si="577"/>
        <v xml:space="preserve"> SalomonQST Blank194 Unisex</v>
      </c>
      <c r="DO1091" s="227" t="s">
        <v>1129</v>
      </c>
    </row>
    <row r="1092" spans="2:119" ht="15.45" customHeight="1">
      <c r="B1092" s="224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#VALUE!</v>
      </c>
      <c r="F1092" s="43" t="b">
        <f>CL1092&gt;Driver!$F$56</f>
        <v>0</v>
      </c>
      <c r="G1092" s="43" t="b">
        <f>AND(CB1092&gt;Driver!$F$55,CB1092&lt;Driver!$G$55)</f>
        <v>0</v>
      </c>
      <c r="H1092" s="43" t="e">
        <f t="shared" si="544"/>
        <v>#VALUE!</v>
      </c>
      <c r="I1092" s="43">
        <f t="shared" si="545"/>
        <v>0</v>
      </c>
      <c r="J1092" s="43" t="e">
        <f t="array" ref="J1092">NOT(OR(($H$9:$H$1273=TRUE)*($I$9:$I$1273&gt;0)*($BT$9:$BT$1273=BT1092)*($K$9:$K$1273&gt;K1092)))</f>
        <v>#VALUE!</v>
      </c>
      <c r="K1092" s="72">
        <f t="shared" si="546"/>
        <v>0.59404639416129057</v>
      </c>
      <c r="L1092" s="72">
        <f t="shared" si="547"/>
        <v>0.92922729836435436</v>
      </c>
      <c r="M1092" s="72">
        <f t="shared" si="548"/>
        <v>0.25886548995822689</v>
      </c>
      <c r="N1092" s="72">
        <f t="shared" si="549"/>
        <v>-9.7084677164358535E-2</v>
      </c>
      <c r="O1092" s="72">
        <f t="shared" si="550"/>
        <v>0.27642624507825464</v>
      </c>
      <c r="P1092" s="72">
        <f t="shared" si="551"/>
        <v>0.59725490196078435</v>
      </c>
      <c r="Q1092" s="72"/>
      <c r="R1092" s="72"/>
      <c r="S1092" s="72">
        <f t="shared" si="552"/>
        <v>0.8106657965926829</v>
      </c>
      <c r="T1092" s="72">
        <f t="shared" si="553"/>
        <v>0.93876048099772169</v>
      </c>
      <c r="U1092" s="72">
        <f t="shared" si="554"/>
        <v>0.96007575264627176</v>
      </c>
      <c r="V1092" s="72">
        <f t="shared" si="555"/>
        <v>0.64397418069271961</v>
      </c>
      <c r="W1092" s="72">
        <f t="shared" si="556"/>
        <v>0.96297521973948952</v>
      </c>
      <c r="X1092" s="72">
        <f t="shared" si="557"/>
        <v>7.0772701635645696E-2</v>
      </c>
      <c r="Y1092" s="72">
        <f t="shared" si="558"/>
        <v>0.74113451004177311</v>
      </c>
      <c r="Z1092" s="72">
        <f t="shared" si="559"/>
        <v>1.0970846771643585</v>
      </c>
      <c r="AA1092" s="72">
        <f t="shared" si="560"/>
        <v>0.72357375492174536</v>
      </c>
      <c r="AB1092" s="72">
        <f t="shared" si="561"/>
        <v>0.40274509803921565</v>
      </c>
      <c r="AC1092" s="72"/>
      <c r="AD1092" s="72"/>
      <c r="AE1092" s="72">
        <f t="shared" si="562"/>
        <v>0.18933420340731705</v>
      </c>
      <c r="AF1092" s="72">
        <f t="shared" si="563"/>
        <v>6.1239519002278253E-2</v>
      </c>
      <c r="AG1092" s="72">
        <f t="shared" si="564"/>
        <v>3.9924247353728293E-2</v>
      </c>
      <c r="AH1092" s="72">
        <f t="shared" si="565"/>
        <v>0.35602581930728039</v>
      </c>
      <c r="AI1092" s="72">
        <f t="shared" si="566"/>
        <v>3.7024780260510433E-2</v>
      </c>
      <c r="AJ1092" s="72">
        <f>(AV1092-Driver!$K$179)/(Driver!$L$179-Driver!$K$179)</f>
        <v>0.31077270163564569</v>
      </c>
      <c r="AK1092" s="72">
        <f>(AW1092-Driver!$K$180)/(Driver!$L$180-Driver!$K$180)</f>
        <v>0.58520598275122748</v>
      </c>
      <c r="AL1092" s="72">
        <f>(AX1092-Driver!$K$181)/(Driver!$L$181-Driver!$K$181)</f>
        <v>0.6970846771643584</v>
      </c>
      <c r="AM1092" s="72">
        <f>(AY1092-Driver!$K$182)/(Driver!$L$182-Driver!$K$182)</f>
        <v>0.93757375492174533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567"/>
        <v>6.5408357075023726</v>
      </c>
      <c r="AW1092" s="70">
        <f t="shared" si="568"/>
        <v>58.17978117758512</v>
      </c>
      <c r="AX1092" s="70">
        <f t="shared" si="569"/>
        <v>7.2737620944792258</v>
      </c>
      <c r="AY1092" s="70">
        <f>IFERROR(Driver!$K$19/Data!BH1092/Data!BI1092*Data!BK1092*Data!BL1092,"")</f>
        <v>-0.38214175084793484</v>
      </c>
      <c r="AZ1092" s="70">
        <f t="shared" si="570"/>
        <v>51.288160833953832</v>
      </c>
      <c r="BA1092" s="70"/>
      <c r="BB1092" s="70"/>
      <c r="BC1092" s="70">
        <f t="shared" si="571"/>
        <v>83.338465623121934</v>
      </c>
      <c r="BD1092" s="70">
        <f t="shared" si="572"/>
        <v>15.99023461627741</v>
      </c>
      <c r="BE1092" s="70">
        <f t="shared" si="573"/>
        <v>0.14007767518743544</v>
      </c>
      <c r="BF1092" s="70">
        <f t="shared" si="574"/>
        <v>4.9665747731387508</v>
      </c>
      <c r="BG1092" s="70">
        <f t="shared" si="575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219</v>
      </c>
      <c r="BS1092" s="8" t="s">
        <v>742</v>
      </c>
      <c r="BT1092" s="9" t="s">
        <v>751</v>
      </c>
      <c r="BU1092" s="10">
        <v>179</v>
      </c>
      <c r="BV1092" s="9" t="s">
        <v>222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305</v>
      </c>
      <c r="CU1092" s="10"/>
      <c r="CV1092" s="10"/>
      <c r="CW1092" s="10"/>
      <c r="CX1092" t="str">
        <f>INDEX('Data_Price '!AS$2:AS$1266,MATCH(Data!$DN1092,'Data_Price '!$BE$2:$BE$1266,0))</f>
        <v>Nordica Enforcer 94 Skis</v>
      </c>
      <c r="CY1092" t="str">
        <f>INDEX('Data_Price '!AT$2:AT$1266,MATCH(Data!$DN1092,'Data_Price '!$BE$2:$BE$1266,0))</f>
        <v>AlpineShopVT.com</v>
      </c>
      <c r="CZ1092">
        <f>INDEX('Data_Price '!AU$2:AU$1266,MATCH(Data!$DN1092,'Data_Price '!$BE$2:$BE$1266,0))</f>
        <v>559.99</v>
      </c>
      <c r="DA1092" t="str">
        <f>INDEX('Data_Price '!AV$2:AV$1266,MATCH(Data!$DN1092,'Data_Price '!$BE$2:$BE$1266,0))</f>
        <v>https://www.google.com/url?q=https://alpineshopvt.com/nordica-enforcer-94-2022/%3Fsku%3D37592&amp;sa=U&amp;ved=0ahUKEwioyfP80KP2AhXSnGoFHV9jCYYQ2ykIHg&amp;usg=AOvVaw2xLsQ0CqFNjNdguKlTmz9S</v>
      </c>
      <c r="DB1092" t="str">
        <f>INDEX('Data_Price '!AW$2:AW$1266,MATCH(Data!$DN1092,'Data_Price '!$BE$2:$BE$1266,0))</f>
        <v>Nordica Enforcer 94 Skis</v>
      </c>
      <c r="DC1092" t="str">
        <f>INDEX('Data_Price '!AX$2:AX$1266,MATCH(Data!$DN1092,'Data_Price '!$BE$2:$BE$1266,0))</f>
        <v>Scheels</v>
      </c>
      <c r="DD1092">
        <f>INDEX('Data_Price '!AY$2:AY$1266,MATCH(Data!$DN1092,'Data_Price '!$BE$2:$BE$1266,0))</f>
        <v>699.99</v>
      </c>
      <c r="DE1092" t="str">
        <f>INDEX('Data_Price '!AZ$2:AZ$1266,MATCH(Data!$DN1092,'Data_Price '!$BE$2:$BE$1266,0))</f>
        <v>https://www.google.com/url?url=https://www.scheels.com/p/mens-nordica-enforcer-94-skis/88834186022.html%3Futm_source%3Dgoogle%26utm_medium%3Dcpc%26utm_campaign%3Dunpaidlistings&amp;rct=j&amp;q=&amp;esrc=s&amp;sa=U&amp;ved=0ahUKEwiEu7780KP2AhWVmWoFHUjXA_wQsDwIfA&amp;usg=AOvVaw1tmCuSdu2vjh6u8vVdYbyF</v>
      </c>
      <c r="DF1092" t="str">
        <f>INDEX('Data_Price '!BA$2:BA$1266,MATCH(Data!$DN1092,'Data_Price '!$BE$2:$BE$1266,0))</f>
        <v>Nordica Enforcer 94 Skis</v>
      </c>
      <c r="DG1092" t="str">
        <f>INDEX('Data_Price '!BB$2:BB$1266,MATCH(Data!$DN1092,'Data_Price '!$BE$2:$BE$1266,0))</f>
        <v>evo.com</v>
      </c>
      <c r="DH1092">
        <f>INDEX('Data_Price '!BC$2:BC$1266,MATCH(Data!$DN1092,'Data_Price '!$BE$2:$BE$1266,0))</f>
        <v>699.99</v>
      </c>
      <c r="DI1092" t="str">
        <f>INDEX('Data_Price '!BD$2:BD$1266,MATCH(Data!$DN1092,'Data_Price '!$BE$2:$BE$1266,0))</f>
        <v>https://www.google.com/url?q=https://www.evo.com/skis/nordica-enforcer-94%3Fimage%3D198254/792323/clone.jpg&amp;sa=U&amp;ved=0ahUKEwioyfP80KP2AhXSnGoFHV9jCYYQ2ykIGA&amp;usg=AOvVaw1dw4o4yGa0dEFUvbk8vmkU</v>
      </c>
      <c r="DJ1092" s="89" t="e">
        <f ca="1">_xll.Connector("TinyUrl.TinyUrl",DA1092,0)</f>
        <v>#NAME?</v>
      </c>
      <c r="DK1092" s="89" t="e">
        <f ca="1">_xll.Connector("TinyUrl.TinyUrl",DE1092,0)</f>
        <v>#NAME?</v>
      </c>
      <c r="DL1092" s="89" t="e">
        <f ca="1">_xll.Connector("TinyUrl.TinyUrl",DI1092,0)</f>
        <v>#NAME?</v>
      </c>
      <c r="DM1092" s="224" t="str">
        <f t="shared" si="576"/>
        <v>Enforcer 94</v>
      </c>
      <c r="DN1092" s="89" t="str">
        <f t="shared" si="577"/>
        <v xml:space="preserve"> NordicaEnforcer 94179 Unisex</v>
      </c>
      <c r="DO1092" s="227" t="s">
        <v>1128</v>
      </c>
    </row>
    <row r="1093" spans="2:119" ht="15.45" customHeight="1">
      <c r="B1093" s="224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#VALUE!</v>
      </c>
      <c r="F1093" s="43" t="b">
        <f>CL1093&gt;Driver!$F$56</f>
        <v>0</v>
      </c>
      <c r="G1093" s="43" t="b">
        <f>AND(CB1093&gt;Driver!$F$55,CB1093&lt;Driver!$G$55)</f>
        <v>0</v>
      </c>
      <c r="H1093" s="43" t="e">
        <f t="shared" si="544"/>
        <v>#VALUE!</v>
      </c>
      <c r="I1093" s="43">
        <f t="shared" si="545"/>
        <v>0</v>
      </c>
      <c r="J1093" s="43" t="e">
        <f t="array" ref="J1093">NOT(OR(($H$9:$H$1273=TRUE)*($I$9:$I$1273&gt;0)*($BT$9:$BT$1273=BT1093)*($K$9:$K$1273&gt;K1093)))</f>
        <v>#VALUE!</v>
      </c>
      <c r="K1093" s="72">
        <f t="shared" si="546"/>
        <v>0.68696203054176475</v>
      </c>
      <c r="L1093" s="72">
        <f t="shared" si="547"/>
        <v>0.80713560551123997</v>
      </c>
      <c r="M1093" s="72">
        <f t="shared" si="548"/>
        <v>0.56678845557228952</v>
      </c>
      <c r="N1093" s="72">
        <f t="shared" si="549"/>
        <v>0.41199013469929802</v>
      </c>
      <c r="O1093" s="72">
        <f t="shared" si="550"/>
        <v>0.32705170260580607</v>
      </c>
      <c r="P1093" s="72">
        <f t="shared" si="551"/>
        <v>0.96132352941176469</v>
      </c>
      <c r="Q1093" s="72"/>
      <c r="R1093" s="72"/>
      <c r="S1093" s="72">
        <f t="shared" si="552"/>
        <v>0.67012593222711314</v>
      </c>
      <c r="T1093" s="72">
        <f t="shared" si="553"/>
        <v>0.90866522823998652</v>
      </c>
      <c r="U1093" s="72">
        <f t="shared" si="554"/>
        <v>0.61385077545155775</v>
      </c>
      <c r="V1093" s="72">
        <f t="shared" si="555"/>
        <v>0.63974363697969294</v>
      </c>
      <c r="W1093" s="72">
        <f t="shared" si="556"/>
        <v>0.80475687103594074</v>
      </c>
      <c r="X1093" s="72">
        <f t="shared" si="557"/>
        <v>0.19286439448875997</v>
      </c>
      <c r="Y1093" s="72">
        <f t="shared" si="558"/>
        <v>0.43321154442771043</v>
      </c>
      <c r="Z1093" s="72">
        <f t="shared" si="559"/>
        <v>0.58800986530070198</v>
      </c>
      <c r="AA1093" s="72">
        <f t="shared" si="560"/>
        <v>0.67294829739419393</v>
      </c>
      <c r="AB1093" s="72">
        <f t="shared" si="561"/>
        <v>3.867647058823534E-2</v>
      </c>
      <c r="AC1093" s="72"/>
      <c r="AD1093" s="72"/>
      <c r="AE1093" s="72">
        <f t="shared" si="562"/>
        <v>0.32987406777288686</v>
      </c>
      <c r="AF1093" s="72">
        <f t="shared" si="563"/>
        <v>9.1334771760013506E-2</v>
      </c>
      <c r="AG1093" s="72">
        <f t="shared" si="564"/>
        <v>0.38614922454844225</v>
      </c>
      <c r="AH1093" s="72">
        <f t="shared" si="565"/>
        <v>0.360256363020307</v>
      </c>
      <c r="AI1093" s="72">
        <f t="shared" si="566"/>
        <v>0.19524312896405921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0.12377581030581213</v>
      </c>
      <c r="AL1093" s="72">
        <f>(AX1093-Driver!$K$181)/(Driver!$L$181-Driver!$K$181)</f>
        <v>0.18800986530070196</v>
      </c>
      <c r="AM1093" s="72">
        <f>(AY1093-Driver!$K$182)/(Driver!$L$182-Driver!$K$182)</f>
        <v>0.8869482973941939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567"/>
        <v>0.99206349206349198</v>
      </c>
      <c r="AW1093" s="70">
        <f t="shared" si="568"/>
        <v>13.05737803703212</v>
      </c>
      <c r="AX1093" s="70">
        <f t="shared" si="569"/>
        <v>2.6920887877063175</v>
      </c>
      <c r="AY1093" s="70">
        <f>IFERROR(Driver!$K$19/Data!BH1093/Data!BI1093*Data!BK1093*Data!BL1093,"")</f>
        <v>-0.69204507680971306</v>
      </c>
      <c r="AZ1093" s="70">
        <f t="shared" si="570"/>
        <v>11.057334326135516</v>
      </c>
      <c r="BA1093" s="70"/>
      <c r="BB1093" s="70"/>
      <c r="BC1093" s="70">
        <f t="shared" si="571"/>
        <v>10.439460959414534</v>
      </c>
      <c r="BD1093" s="70">
        <f t="shared" si="572"/>
        <v>2.4876802294606271</v>
      </c>
      <c r="BE1093" s="70">
        <f t="shared" si="573"/>
        <v>0.486240889743146</v>
      </c>
      <c r="BF1093" s="70">
        <f t="shared" si="574"/>
        <v>4.4887645820040865</v>
      </c>
      <c r="BG1093" s="70">
        <f t="shared" si="575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219</v>
      </c>
      <c r="BS1093" s="8" t="s">
        <v>950</v>
      </c>
      <c r="BT1093" s="9" t="s">
        <v>693</v>
      </c>
      <c r="BU1093" s="10">
        <v>156</v>
      </c>
      <c r="BV1093" s="9" t="s">
        <v>222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305</v>
      </c>
      <c r="CU1093" s="9" t="s">
        <v>302</v>
      </c>
      <c r="CV1093" s="10"/>
      <c r="CW1093" s="10"/>
      <c r="CX1093" t="str">
        <f>INDEX('Data_Price '!AS$2:AS$1266,MATCH(Data!$DN1093,'Data_Price '!$BE$2:$BE$1266,0))</f>
        <v>K2 Mindbender 90C Skis Â· 2022 Â· 156 cm</v>
      </c>
      <c r="CY1093" t="str">
        <f>INDEX('Data_Price '!AT$2:AT$1266,MATCH(Data!$DN1093,'Data_Price '!$BE$2:$BE$1266,0))</f>
        <v>Curated</v>
      </c>
      <c r="CZ1093">
        <f>INDEX('Data_Price '!AU$2:AU$1266,MATCH(Data!$DN1093,'Data_Price '!$BE$2:$BE$1266,0))</f>
        <v>499.95</v>
      </c>
      <c r="DA1093" t="str">
        <f>INDEX('Data_Price '!AV$2:AV$1266,MATCH(Data!$DN1093,'Data_Price '!$BE$2:$BE$1266,0))</f>
        <v>https://www.google.com/url?url=https://www.curated.com/products/4782037/k2-mindbender-90c-skis-2022-156-cm%3Fc_source%3Dgoogle-shopping&amp;rct=j&amp;q=&amp;esrc=s&amp;sa=U&amp;ved=0ahUKEwjn05L90KP2AhUqnGoFHb-GBOkQsDwIWw&amp;usg=AOvVaw3pqV-osdy8ipujFEruiqC8</v>
      </c>
      <c r="DB1093" t="str">
        <f>INDEX('Data_Price '!AW$2:AW$1266,MATCH(Data!$DN1093,'Data_Price '!$BE$2:$BE$1266,0))</f>
        <v>K2 Mindbender 90C Skis Â· 2022 Â· 156 cm</v>
      </c>
      <c r="DC1093" t="str">
        <f>INDEX('Data_Price '!AX$2:AX$1266,MATCH(Data!$DN1093,'Data_Price '!$BE$2:$BE$1266,0))</f>
        <v>Curated</v>
      </c>
      <c r="DD1093">
        <f>INDEX('Data_Price '!AY$2:AY$1266,MATCH(Data!$DN1093,'Data_Price '!$BE$2:$BE$1266,0))</f>
        <v>499.95</v>
      </c>
      <c r="DE1093" t="str">
        <f>INDEX('Data_Price '!AZ$2:AZ$1266,MATCH(Data!$DN1093,'Data_Price '!$BE$2:$BE$1266,0))</f>
        <v>https://www.google.com/url?q=https://www.curated.com/products/4782037/k2-mindbender-90c-skis-2022-156-cm%3Fc_source%3Dgoogle-shopping&amp;sa=U&amp;ved=0ahUKEwiesL790KP2AhW1lmoFHb5EDXAQ2ykIFw&amp;usg=AOvVaw3t2IreF0ED_Pk4_y6Q2RbU</v>
      </c>
      <c r="DF1093" t="str">
        <f>INDEX('Data_Price '!BA$2:BA$1266,MATCH(Data!$DN1093,'Data_Price '!$BE$2:$BE$1266,0))</f>
        <v>K2 Mindbender 90C Skis Â· 2022 Â· 156 cm</v>
      </c>
      <c r="DG1093" t="str">
        <f>INDEX('Data_Price '!BB$2:BB$1266,MATCH(Data!$DN1093,'Data_Price '!$BE$2:$BE$1266,0))</f>
        <v>Buckman's Ski and Snowboard Shop</v>
      </c>
      <c r="DH1093">
        <f>INDEX('Data_Price '!BC$2:BC$1266,MATCH(Data!$DN1093,'Data_Price '!$BE$2:$BE$1266,0))</f>
        <v>499.95</v>
      </c>
      <c r="DI1093" t="str">
        <f>INDEX('Data_Price '!BD$2:BD$1266,MATCH(Data!$DN1093,'Data_Price '!$BE$2:$BE$1266,0))</f>
        <v>https://www.google.com/url?q=https://buckmans.com/product/43376/k2-mindbender-90-c-skis-mens%3Fbbfid%3DE503E784-714B-4871-B873-5D61D532D3FA&amp;sa=U&amp;ved=0ahUKEwiesL790KP2AhW1lmoFHb5EDXAQ2ykIGQ&amp;usg=AOvVaw0IBJJV3enmeDIn4VqjRk37</v>
      </c>
      <c r="DJ1093" s="89" t="e">
        <f ca="1">_xll.Connector("TinyUrl.TinyUrl",DA1093,0)</f>
        <v>#NAME?</v>
      </c>
      <c r="DK1093" s="89" t="e">
        <f ca="1">_xll.Connector("TinyUrl.TinyUrl",DE1093,0)</f>
        <v>#NAME?</v>
      </c>
      <c r="DL1093" s="89" t="e">
        <f ca="1">_xll.Connector("TinyUrl.TinyUrl",DI1093,0)</f>
        <v>#NAME?</v>
      </c>
      <c r="DM1093" s="224" t="str">
        <f t="shared" si="576"/>
        <v>Mindbender 90C</v>
      </c>
      <c r="DN1093" s="89" t="str">
        <f t="shared" si="577"/>
        <v xml:space="preserve"> K2Mindbender 90C156 Unisex</v>
      </c>
      <c r="DO1093" s="227" t="s">
        <v>975</v>
      </c>
    </row>
    <row r="1094" spans="2:119" ht="15.45" customHeight="1">
      <c r="B1094" s="224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#VALUE!</v>
      </c>
      <c r="F1094" s="43" t="b">
        <f>CL1094&gt;Driver!$F$56</f>
        <v>1</v>
      </c>
      <c r="G1094" s="43" t="b">
        <f>AND(CB1094&gt;Driver!$F$55,CB1094&lt;Driver!$G$55)</f>
        <v>0</v>
      </c>
      <c r="H1094" s="43" t="e">
        <f t="shared" si="544"/>
        <v>#VALUE!</v>
      </c>
      <c r="I1094" s="43">
        <f t="shared" si="545"/>
        <v>0</v>
      </c>
      <c r="J1094" s="43" t="e">
        <f t="array" ref="J1094">NOT(OR(($H$9:$H$1273=TRUE)*($I$9:$I$1273&gt;0)*($BT$9:$BT$1273=BT1094)*($K$9:$K$1273&gt;K1094)))</f>
        <v>#VALUE!</v>
      </c>
      <c r="K1094" s="72">
        <f t="shared" si="546"/>
        <v>0.71405201406257535</v>
      </c>
      <c r="L1094" s="72">
        <f t="shared" si="547"/>
        <v>0.8728031584884377</v>
      </c>
      <c r="M1094" s="72">
        <f t="shared" si="548"/>
        <v>0.55530086963671299</v>
      </c>
      <c r="N1094" s="72">
        <f t="shared" si="549"/>
        <v>0.42210839182950732</v>
      </c>
      <c r="O1094" s="72">
        <f t="shared" si="550"/>
        <v>0.31065696217867111</v>
      </c>
      <c r="P1094" s="72">
        <f t="shared" si="551"/>
        <v>0.93313725490196076</v>
      </c>
      <c r="Q1094" s="72"/>
      <c r="R1094" s="72"/>
      <c r="S1094" s="72">
        <f t="shared" si="552"/>
        <v>0.66281870155146472</v>
      </c>
      <c r="T1094" s="72">
        <f t="shared" si="553"/>
        <v>0.91891239408886205</v>
      </c>
      <c r="U1094" s="72">
        <f t="shared" si="554"/>
        <v>0.92152553299327411</v>
      </c>
      <c r="V1094" s="72">
        <f t="shared" si="555"/>
        <v>0.8202880358784006</v>
      </c>
      <c r="W1094" s="72">
        <f t="shared" si="556"/>
        <v>0.61195404814004384</v>
      </c>
      <c r="X1094" s="72">
        <f t="shared" si="557"/>
        <v>0.12719684151156233</v>
      </c>
      <c r="Y1094" s="72">
        <f t="shared" si="558"/>
        <v>0.44469913036328695</v>
      </c>
      <c r="Z1094" s="72">
        <f t="shared" si="559"/>
        <v>0.57789160817049268</v>
      </c>
      <c r="AA1094" s="72">
        <f t="shared" si="560"/>
        <v>0.68934303782132889</v>
      </c>
      <c r="AB1094" s="72">
        <f t="shared" si="561"/>
        <v>6.6862745098039245E-2</v>
      </c>
      <c r="AC1094" s="72"/>
      <c r="AD1094" s="72"/>
      <c r="AE1094" s="72">
        <f t="shared" si="562"/>
        <v>0.33718129844853528</v>
      </c>
      <c r="AF1094" s="72">
        <f t="shared" si="563"/>
        <v>8.108760591113795E-2</v>
      </c>
      <c r="AG1094" s="72">
        <f t="shared" si="564"/>
        <v>7.8474467006725931E-2</v>
      </c>
      <c r="AH1094" s="72">
        <f t="shared" si="565"/>
        <v>0.1797119641215994</v>
      </c>
      <c r="AI1094" s="72">
        <f t="shared" si="566"/>
        <v>0.38804595185995622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9.7601067424940111E-2</v>
      </c>
      <c r="AL1094" s="72">
        <f>(AX1094-Driver!$K$181)/(Driver!$L$181-Driver!$K$181)</f>
        <v>0.17789160817049263</v>
      </c>
      <c r="AM1094" s="72">
        <f>(AY1094-Driver!$K$182)/(Driver!$L$182-Driver!$K$182)</f>
        <v>0.90334303782132885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567"/>
        <v>2.3741690408357075</v>
      </c>
      <c r="AW1094" s="70">
        <f t="shared" si="568"/>
        <v>10.497798341339939</v>
      </c>
      <c r="AX1094" s="70">
        <f t="shared" si="569"/>
        <v>2.6010244735344337</v>
      </c>
      <c r="AY1094" s="70">
        <f>IFERROR(Driver!$K$19/Data!BH1094/Data!BI1094*Data!BK1094*Data!BL1094,"")</f>
        <v>-0.5916848068035796</v>
      </c>
      <c r="AZ1094" s="70">
        <f t="shared" si="570"/>
        <v>8.4884586746090847</v>
      </c>
      <c r="BA1094" s="70"/>
      <c r="BB1094" s="70"/>
      <c r="BC1094" s="70">
        <f t="shared" si="571"/>
        <v>6.6491496089121789</v>
      </c>
      <c r="BD1094" s="70">
        <f t="shared" si="572"/>
        <v>3.3945362501826297</v>
      </c>
      <c r="BE1094" s="70">
        <f t="shared" si="573"/>
        <v>2.170008182498883E-2</v>
      </c>
      <c r="BF1094" s="70">
        <f t="shared" si="574"/>
        <v>24.879986041424626</v>
      </c>
      <c r="BG1094" s="70">
        <f t="shared" si="575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219</v>
      </c>
      <c r="BS1094" s="8" t="s">
        <v>659</v>
      </c>
      <c r="BT1094" s="9" t="s">
        <v>660</v>
      </c>
      <c r="BU1094" s="10">
        <v>155</v>
      </c>
      <c r="BV1094" s="9" t="s">
        <v>390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303</v>
      </c>
      <c r="CU1094" s="9" t="s">
        <v>302</v>
      </c>
      <c r="CV1094" s="10"/>
      <c r="CW1094" s="10"/>
      <c r="CX1094" t="str">
        <f>INDEX('Data_Price '!AS$2:AS$1266,MATCH(Data!$DN1094,'Data_Price '!$BE$2:$BE$1266,0))</f>
        <v>Icelantic Maiden 91 Women's Skis 155cm 2022</v>
      </c>
      <c r="CY1094" t="str">
        <f>INDEX('Data_Price '!AT$2:AT$1266,MATCH(Data!$DN1094,'Data_Price '!$BE$2:$BE$1266,0))</f>
        <v>REI</v>
      </c>
      <c r="CZ1094">
        <f>INDEX('Data_Price '!AU$2:AU$1266,MATCH(Data!$DN1094,'Data_Price '!$BE$2:$BE$1266,0))</f>
        <v>699</v>
      </c>
      <c r="DA1094" t="str">
        <f>INDEX('Data_Price '!AV$2:AV$1266,MATCH(Data!$DN1094,'Data_Price '!$BE$2:$BE$1266,0))</f>
        <v>https://www.google.com/url?url=https://www.rei.com/product/197108/icelantic-skis-maiden-91-skis-womens-20212022%3FCAWELAID%3D120217890012519224&amp;rct=j&amp;q=&amp;esrc=s&amp;sa=U&amp;ved=0ahUKEwjnhPf90KP2AhURmGoFHXbeCkgQsDwIUQ&amp;usg=AOvVaw1vy00Md0st6To7s96xBPiT</v>
      </c>
      <c r="DB1094" t="str">
        <f>INDEX('Data_Price '!AW$2:AW$1266,MATCH(Data!$DN1094,'Data_Price '!$BE$2:$BE$1266,0))</f>
        <v>Icelantic Maiden 91 Women's Skis 155cm 2022</v>
      </c>
      <c r="DC1094" t="str">
        <f>INDEX('Data_Price '!AX$2:AX$1266,MATCH(Data!$DN1094,'Data_Price '!$BE$2:$BE$1266,0))</f>
        <v>REI</v>
      </c>
      <c r="DD1094">
        <f>INDEX('Data_Price '!AY$2:AY$1266,MATCH(Data!$DN1094,'Data_Price '!$BE$2:$BE$1266,0))</f>
        <v>699</v>
      </c>
      <c r="DE1094" t="str">
        <f>INDEX('Data_Price '!AZ$2:AZ$1266,MATCH(Data!$DN1094,'Data_Price '!$BE$2:$BE$1266,0))</f>
        <v>https://www.google.com/url?q=https://www.rei.com/product/197108/icelantic-skis-maiden-91-skis-womens-20212022%3FCAWELAID%3D120217890012519224&amp;sa=U&amp;ved=0ahUKEwjf1Jf-0KP2AhXel2oFHYFoDJ8Q2ykIGA&amp;usg=AOvVaw0xOmZcOHxLrlaiTqZxOt07</v>
      </c>
      <c r="DF1094" t="str">
        <f>INDEX('Data_Price '!BA$2:BA$1266,MATCH(Data!$DN1094,'Data_Price '!$BE$2:$BE$1266,0))</f>
        <v>Icelantic Maiden 91 Women's Skis 155cm 2022</v>
      </c>
      <c r="DG1094" t="str">
        <f>INDEX('Data_Price '!BB$2:BB$1266,MATCH(Data!$DN1094,'Data_Price '!$BE$2:$BE$1266,0))</f>
        <v>evo.com</v>
      </c>
      <c r="DH1094">
        <f>INDEX('Data_Price '!BC$2:BC$1266,MATCH(Data!$DN1094,'Data_Price '!$BE$2:$BE$1266,0))</f>
        <v>699</v>
      </c>
      <c r="DI1094" t="str">
        <f>INDEX('Data_Price '!BD$2:BD$1266,MATCH(Data!$DN1094,'Data_Price '!$BE$2:$BE$1266,0))</f>
        <v>https://www.google.com/url?q=https://www.evo.com/skis/icelantic-maiden-91-womens%3Fimage%3D208412/833121/icelantic-maiden-91-skis-women-s-2022-.jpg&amp;sa=U&amp;ved=0ahUKEwjf1Jf-0KP2AhXel2oFHYFoDJ8Q2ykIGg&amp;usg=AOvVaw3NzeCsLK9xudIZvoelupmS</v>
      </c>
      <c r="DJ1094" s="89" t="e">
        <f ca="1">_xll.Connector("TinyUrl.TinyUrl",DA1094,0)</f>
        <v>#NAME?</v>
      </c>
      <c r="DK1094" s="89" t="e">
        <f ca="1">_xll.Connector("TinyUrl.TinyUrl",DE1094,0)</f>
        <v>#NAME?</v>
      </c>
      <c r="DL1094" s="89" t="e">
        <f ca="1">_xll.Connector("TinyUrl.TinyUrl",DI1094,0)</f>
        <v>#NAME?</v>
      </c>
      <c r="DM1094" s="224" t="str">
        <f t="shared" si="576"/>
        <v>Maiden 91</v>
      </c>
      <c r="DN1094" s="89" t="str">
        <f t="shared" si="577"/>
        <v xml:space="preserve"> IcelanticMaiden 91155 Women's</v>
      </c>
      <c r="DO1094" s="227" t="s">
        <v>1120</v>
      </c>
    </row>
    <row r="1095" spans="2:119" ht="15.45" customHeight="1">
      <c r="B1095" s="224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#VALUE!</v>
      </c>
      <c r="F1095" s="43" t="b">
        <f>CL1095&gt;Driver!$F$56</f>
        <v>0</v>
      </c>
      <c r="G1095" s="43" t="b">
        <f>AND(CB1095&gt;Driver!$F$55,CB1095&lt;Driver!$G$55)</f>
        <v>0</v>
      </c>
      <c r="H1095" s="43" t="e">
        <f t="shared" si="544"/>
        <v>#VALUE!</v>
      </c>
      <c r="I1095" s="43">
        <f t="shared" si="545"/>
        <v>0</v>
      </c>
      <c r="J1095" s="43" t="e">
        <f t="array" ref="J1095">NOT(OR(($H$9:$H$1273=TRUE)*($I$9:$I$1273&gt;0)*($BT$9:$BT$1273=BT1095)*($K$9:$K$1273&gt;K1095)))</f>
        <v>#VALUE!</v>
      </c>
      <c r="K1095" s="72">
        <f t="shared" si="546"/>
        <v>0.6103519484302844</v>
      </c>
      <c r="L1095" s="72">
        <f t="shared" si="547"/>
        <v>0.90930303762791076</v>
      </c>
      <c r="M1095" s="72">
        <f t="shared" si="548"/>
        <v>0.31140085923265792</v>
      </c>
      <c r="N1095" s="72">
        <f t="shared" si="549"/>
        <v>9.157022702839468E-3</v>
      </c>
      <c r="O1095" s="72">
        <f t="shared" si="550"/>
        <v>0.30262725434153992</v>
      </c>
      <c r="P1095" s="72">
        <f t="shared" si="551"/>
        <v>0.62241830065359482</v>
      </c>
      <c r="Q1095" s="72"/>
      <c r="R1095" s="72"/>
      <c r="S1095" s="72">
        <f t="shared" si="552"/>
        <v>0.90321438015742039</v>
      </c>
      <c r="T1095" s="72">
        <f t="shared" si="553"/>
        <v>0.92645411013889012</v>
      </c>
      <c r="U1095" s="72">
        <f t="shared" si="554"/>
        <v>9.9999999999999978E-2</v>
      </c>
      <c r="V1095" s="72">
        <f t="shared" si="555"/>
        <v>0.60555447647011151</v>
      </c>
      <c r="W1095" s="72">
        <f t="shared" si="556"/>
        <v>0.95701090999256133</v>
      </c>
      <c r="X1095" s="72">
        <f t="shared" si="557"/>
        <v>9.0696962372089268E-2</v>
      </c>
      <c r="Y1095" s="72">
        <f t="shared" si="558"/>
        <v>0.68859914076734208</v>
      </c>
      <c r="Z1095" s="72">
        <f t="shared" si="559"/>
        <v>0.99084297729716053</v>
      </c>
      <c r="AA1095" s="72">
        <f t="shared" si="560"/>
        <v>0.69737274565846008</v>
      </c>
      <c r="AB1095" s="72">
        <f t="shared" si="561"/>
        <v>0.37758169934640518</v>
      </c>
      <c r="AC1095" s="72"/>
      <c r="AD1095" s="72"/>
      <c r="AE1095" s="72">
        <f t="shared" si="562"/>
        <v>9.6785619842579551E-2</v>
      </c>
      <c r="AF1095" s="72">
        <f t="shared" si="563"/>
        <v>7.3545889861109881E-2</v>
      </c>
      <c r="AG1095" s="72">
        <f t="shared" si="564"/>
        <v>0.9</v>
      </c>
      <c r="AH1095" s="72">
        <f t="shared" si="565"/>
        <v>0.39444552352988843</v>
      </c>
      <c r="AI1095" s="72">
        <f t="shared" si="566"/>
        <v>4.2989090007438634E-2</v>
      </c>
      <c r="AJ1095" s="72">
        <f>(AV1095-Driver!$K$179)/(Driver!$L$179-Driver!$K$179)</f>
        <v>0.14930303762791072</v>
      </c>
      <c r="AK1095" s="72">
        <f>(AW1095-Driver!$K$180)/(Driver!$L$180-Driver!$K$180)</f>
        <v>0.55033532007683805</v>
      </c>
      <c r="AL1095" s="72">
        <f>(AX1095-Driver!$K$181)/(Driver!$L$181-Driver!$K$181)</f>
        <v>0.59084297729716051</v>
      </c>
      <c r="AM1095" s="72">
        <f>(AY1095-Driver!$K$182)/(Driver!$L$182-Driver!$K$182)</f>
        <v>0.91137274565846005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567"/>
        <v>3.1423823090489758</v>
      </c>
      <c r="AW1095" s="70">
        <f t="shared" si="568"/>
        <v>54.769843568535151</v>
      </c>
      <c r="AX1095" s="70">
        <f t="shared" si="569"/>
        <v>6.3175867956744449</v>
      </c>
      <c r="AY1095" s="70">
        <f>IFERROR(Driver!$K$19/Data!BH1095/Data!BI1095*Data!BK1095*Data!BL1095,"")</f>
        <v>-0.54253101567242668</v>
      </c>
      <c r="AZ1095" s="70">
        <f t="shared" si="570"/>
        <v>48.994787788533131</v>
      </c>
      <c r="BA1095" s="70"/>
      <c r="BB1095" s="70"/>
      <c r="BC1095" s="70">
        <f t="shared" si="571"/>
        <v>131.34405930546617</v>
      </c>
      <c r="BD1095" s="70">
        <f t="shared" si="572"/>
        <v>17.079326631685152</v>
      </c>
      <c r="BE1095" s="70">
        <f t="shared" si="573"/>
        <v>1</v>
      </c>
      <c r="BF1095" s="70">
        <f t="shared" si="574"/>
        <v>0.62733909489338635</v>
      </c>
      <c r="BG1095" s="70">
        <f t="shared" si="575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219</v>
      </c>
      <c r="BS1095" s="8" t="s">
        <v>493</v>
      </c>
      <c r="BT1095" s="9" t="s">
        <v>498</v>
      </c>
      <c r="BU1095" s="10">
        <v>180</v>
      </c>
      <c r="BV1095" s="9" t="s">
        <v>222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307</v>
      </c>
      <c r="CU1095" s="9" t="s">
        <v>306</v>
      </c>
      <c r="CV1095" s="9" t="s">
        <v>305</v>
      </c>
      <c r="CW1095" s="10"/>
      <c r="CX1095" t="str">
        <f>INDEX('Data_Price '!AS$2:AS$1266,MATCH(Data!$DN1095,'Data_Price '!$BE$2:$BE$1266,0))</f>
        <v>2021 Blizzard Brahma 82</v>
      </c>
      <c r="CY1095" t="str">
        <f>INDEX('Data_Price '!AT$2:AT$1266,MATCH(Data!$DN1095,'Data_Price '!$BE$2:$BE$1266,0))</f>
        <v>eBay - larsonski</v>
      </c>
      <c r="CZ1095">
        <f>INDEX('Data_Price '!AU$2:AU$1266,MATCH(Data!$DN1095,'Data_Price '!$BE$2:$BE$1266,0))</f>
        <v>480</v>
      </c>
      <c r="DA1095" t="str">
        <f>INDEX('Data_Price '!AV$2:AV$1266,MATCH(Data!$DN1095,'Data_Price '!$BE$2:$BE$1266,0))</f>
        <v>https://www.google.com/url?url=https://www.ebay.com/itm/265137510441%3Fchn%3Dps%26mkevt%3D1%26mkcid%3D28%26var%3D565018238524&amp;rct=j&amp;q=&amp;esrc=s&amp;sa=U&amp;ved=0ahUKEwiVvrL-0KP2AhVIgGoFHcHmBqkQ2SkIiQE&amp;usg=AOvVaw0MceMFz6O0KjxDU7jnqlEj</v>
      </c>
      <c r="DB1095" t="str">
        <f>INDEX('Data_Price '!AW$2:AW$1266,MATCH(Data!$DN1095,'Data_Price '!$BE$2:$BE$1266,0))</f>
        <v>Blizzard Brahma 82 Flat Ski 2020-2021 | BLUE / 180</v>
      </c>
      <c r="DC1095" t="str">
        <f>INDEX('Data_Price '!AX$2:AX$1266,MATCH(Data!$DN1095,'Data_Price '!$BE$2:$BE$1266,0))</f>
        <v>Ski Pro  - Snow Ski &amp; Snowboard</v>
      </c>
      <c r="DD1095">
        <f>INDEX('Data_Price '!AY$2:AY$1266,MATCH(Data!$DN1095,'Data_Price '!$BE$2:$BE$1266,0))</f>
        <v>499.95</v>
      </c>
      <c r="DE1095" t="str">
        <f>INDEX('Data_Price '!AZ$2:AZ$1266,MATCH(Data!$DN1095,'Data_Price '!$BE$2:$BE$1266,0))</f>
        <v>https://www.google.com/url?url=https://www.skipro.com/products/brahma-82-flat-01w%3Fvariant%3D40935777894577&amp;rct=j&amp;q=&amp;esrc=s&amp;sa=U&amp;ved=0ahUKEwiVvrL-0KP2AhVIgGoFHcHmBqkQ2SkIgwE&amp;usg=AOvVaw3C6kIsuz0GDghsWmnCedgv</v>
      </c>
      <c r="DF1095" t="str">
        <f>INDEX('Data_Price '!BA$2:BA$1266,MATCH(Data!$DN1095,'Data_Price '!$BE$2:$BE$1266,0))</f>
        <v>2020 Blizzard Brahma 82 snow skis 180</v>
      </c>
      <c r="DG1095" t="str">
        <f>INDEX('Data_Price '!BB$2:BB$1266,MATCH(Data!$DN1095,'Data_Price '!$BE$2:$BE$1266,0))</f>
        <v>The Pro Shop</v>
      </c>
      <c r="DH1095">
        <f>INDEX('Data_Price '!BC$2:BC$1266,MATCH(Data!$DN1095,'Data_Price '!$BE$2:$BE$1266,0))</f>
        <v>599</v>
      </c>
      <c r="DI1095" t="str">
        <f>INDEX('Data_Price '!BD$2:BD$1266,MATCH(Data!$DN1095,'Data_Price '!$BE$2:$BE$1266,0))</f>
        <v>https://www.google.com/url?url=https://proskiguy.myshopify.com/products/copy-of-2020-blizzard-brahma-82-snow-skis%3Fvariant%3D31952979951704%26currency%3DUSD%26utm_medium%3Dproduct_sync%26utm_source%3Dgoogle%26utm_content%3Dsag_organic%26utm_campaign%3Dsag_organic&amp;rct=j&amp;q=&amp;esrc=s&amp;sa=U&amp;ved=0ahUKEwiVvrL-0KP2AhVIgGoFHcHmBqkQ2SkIhgE&amp;usg=AOvVaw12Fa5V6dELbbPEt_8kzk9f</v>
      </c>
      <c r="DJ1095" s="89" t="e">
        <f ca="1">_xll.Connector("TinyUrl.TinyUrl",DA1095,0)</f>
        <v>#NAME?</v>
      </c>
      <c r="DK1095" s="89" t="e">
        <f ca="1">_xll.Connector("TinyUrl.TinyUrl",DE1095,0)</f>
        <v>#NAME?</v>
      </c>
      <c r="DL1095" s="89" t="e">
        <f ca="1">_xll.Connector("TinyUrl.TinyUrl",DI1095,0)</f>
        <v>#NAME?</v>
      </c>
      <c r="DM1095" s="224" t="str">
        <f t="shared" si="576"/>
        <v>Brahma 82</v>
      </c>
      <c r="DN1095" s="89" t="str">
        <f t="shared" si="577"/>
        <v xml:space="preserve"> BlizzardBrahma 82180 Unisex</v>
      </c>
      <c r="DO1095" s="227" t="s">
        <v>1136</v>
      </c>
    </row>
    <row r="1096" spans="2:119" ht="15.45" customHeight="1">
      <c r="B1096" s="224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#VALUE!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44"/>
        <v>#VALUE!</v>
      </c>
      <c r="I1096" s="43">
        <f t="shared" si="545"/>
        <v>0</v>
      </c>
      <c r="J1096" s="43" t="e">
        <f t="array" ref="J1096">NOT(OR(($H$9:$H$1273=TRUE)*($I$9:$I$1273&gt;0)*($BT$9:$BT$1273=BT1096)*($K$9:$K$1273&gt;K1096)))</f>
        <v>#VALUE!</v>
      </c>
      <c r="K1096" s="72">
        <f t="shared" si="546"/>
        <v>0.45591441987046855</v>
      </c>
      <c r="L1096" s="72">
        <f t="shared" si="547"/>
        <v>0.58066553863508186</v>
      </c>
      <c r="M1096" s="72">
        <f t="shared" si="548"/>
        <v>0.33116330110585535</v>
      </c>
      <c r="N1096" s="72">
        <f t="shared" si="549"/>
        <v>-0.10214380572946302</v>
      </c>
      <c r="O1096" s="72">
        <f t="shared" si="550"/>
        <v>0.32779057179212701</v>
      </c>
      <c r="P1096" s="72">
        <f t="shared" si="551"/>
        <v>0.76784313725490205</v>
      </c>
      <c r="Q1096" s="72"/>
      <c r="R1096" s="72"/>
      <c r="S1096" s="72">
        <f t="shared" si="552"/>
        <v>0.8041337716052448</v>
      </c>
      <c r="T1096" s="72">
        <f t="shared" si="553"/>
        <v>0.94347555194647514</v>
      </c>
      <c r="U1096" s="72">
        <f t="shared" si="554"/>
        <v>0.9136714461071952</v>
      </c>
      <c r="V1096" s="72">
        <f t="shared" si="555"/>
        <v>0.7423107696917477</v>
      </c>
      <c r="W1096" s="72">
        <f t="shared" si="556"/>
        <v>0.9744882707369088</v>
      </c>
      <c r="X1096" s="72">
        <f t="shared" si="557"/>
        <v>0.41933446136491814</v>
      </c>
      <c r="Y1096" s="72">
        <f t="shared" si="558"/>
        <v>0.66883669889414465</v>
      </c>
      <c r="Z1096" s="72">
        <f t="shared" si="559"/>
        <v>1.102143805729463</v>
      </c>
      <c r="AA1096" s="72">
        <f t="shared" si="560"/>
        <v>0.67220942820787299</v>
      </c>
      <c r="AB1096" s="72">
        <f t="shared" si="561"/>
        <v>0.23215686274509795</v>
      </c>
      <c r="AC1096" s="72"/>
      <c r="AD1096" s="72"/>
      <c r="AE1096" s="72">
        <f t="shared" si="562"/>
        <v>0.19586622839475523</v>
      </c>
      <c r="AF1096" s="72">
        <f t="shared" si="563"/>
        <v>5.6524448053524849E-2</v>
      </c>
      <c r="AG1096" s="72">
        <f t="shared" si="564"/>
        <v>8.6328553892804832E-2</v>
      </c>
      <c r="AH1096" s="72">
        <f t="shared" si="565"/>
        <v>0.25768923030825225</v>
      </c>
      <c r="AI1096" s="72">
        <f t="shared" si="566"/>
        <v>2.5511729263091244E-2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0.42346679168911089</v>
      </c>
      <c r="AL1096" s="72">
        <f>(AX1096-Driver!$K$181)/(Driver!$L$181-Driver!$K$181)</f>
        <v>0.70214380572946311</v>
      </c>
      <c r="AM1096" s="72">
        <f>(AY1096-Driver!$K$182)/(Driver!$L$182-Driver!$K$182)</f>
        <v>0.88620942820787296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567"/>
        <v>13.877018043684711</v>
      </c>
      <c r="AW1096" s="70">
        <f t="shared" si="568"/>
        <v>42.363604822981713</v>
      </c>
      <c r="AX1096" s="70">
        <f t="shared" si="569"/>
        <v>7.319294251565168</v>
      </c>
      <c r="AY1096" s="70">
        <f>IFERROR(Driver!$K$19/Data!BH1096/Data!BI1096*Data!BK1096*Data!BL1096,"")</f>
        <v>-0.696568058516435</v>
      </c>
      <c r="AZ1096" s="70">
        <f t="shared" si="570"/>
        <v>35.740878629932979</v>
      </c>
      <c r="BA1096" s="70"/>
      <c r="BB1096" s="70"/>
      <c r="BC1096" s="70">
        <f t="shared" si="571"/>
        <v>79.950258852236743</v>
      </c>
      <c r="BD1096" s="70">
        <f t="shared" si="572"/>
        <v>5.5683321972410775</v>
      </c>
      <c r="BE1096" s="70">
        <f t="shared" si="573"/>
        <v>1.3847396019608898E-2</v>
      </c>
      <c r="BF1096" s="70">
        <f t="shared" si="574"/>
        <v>16.07300164694167</v>
      </c>
      <c r="BG1096" s="70">
        <f t="shared" si="575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219</v>
      </c>
      <c r="BS1096" s="8" t="s">
        <v>493</v>
      </c>
      <c r="BT1096" s="9" t="s">
        <v>505</v>
      </c>
      <c r="BU1096" s="10">
        <v>188</v>
      </c>
      <c r="BV1096" s="9" t="s">
        <v>222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301</v>
      </c>
      <c r="CU1096" s="10"/>
      <c r="CV1096" s="10"/>
      <c r="CW1096" s="10"/>
      <c r="CX1096" t="str">
        <f>INDEX('Data_Price '!AS$2:AS$1266,MATCH(Data!$DN1096,'Data_Price '!$BE$2:$BE$1266,0))</f>
        <v>Blizzard Rustler 11 Skis 2022</v>
      </c>
      <c r="CY1096" t="str">
        <f>INDEX('Data_Price '!AT$2:AT$1266,MATCH(Data!$DN1096,'Data_Price '!$BE$2:$BE$1266,0))</f>
        <v>AlpineShopVT.com</v>
      </c>
      <c r="CZ1096">
        <f>INDEX('Data_Price '!AU$2:AU$1266,MATCH(Data!$DN1096,'Data_Price '!$BE$2:$BE$1266,0))</f>
        <v>599.95000000000005</v>
      </c>
      <c r="DA1096" t="str">
        <f>INDEX('Data_Price '!AV$2:AV$1266,MATCH(Data!$DN1096,'Data_Price '!$BE$2:$BE$1266,0))</f>
        <v>https://www.google.com/url?url=https://alpineshopvt.com/blizzard-rustler-11-2022/%3Fsku%3D41056&amp;rct=j&amp;q=&amp;esrc=s&amp;sa=U&amp;ved=0ahUKEwiPjJv_0KP2AhWxk2oFHSh6BbUQsDwIZw&amp;usg=AOvVaw2qH1nHEqvTLIedB-J_pcqj</v>
      </c>
      <c r="DB1096" t="str">
        <f>INDEX('Data_Price '!AW$2:AW$1266,MATCH(Data!$DN1096,'Data_Price '!$BE$2:$BE$1266,0))</f>
        <v>Blizzard Rustler 11 Skis 2022</v>
      </c>
      <c r="DC1096" t="str">
        <f>INDEX('Data_Price '!AX$2:AX$1266,MATCH(Data!$DN1096,'Data_Price '!$BE$2:$BE$1266,0))</f>
        <v>AlpineShopVT.com</v>
      </c>
      <c r="DD1096">
        <f>INDEX('Data_Price '!AY$2:AY$1266,MATCH(Data!$DN1096,'Data_Price '!$BE$2:$BE$1266,0))</f>
        <v>599.95000000000005</v>
      </c>
      <c r="DE1096" t="str">
        <f>INDEX('Data_Price '!AZ$2:AZ$1266,MATCH(Data!$DN1096,'Data_Price '!$BE$2:$BE$1266,0))</f>
        <v>https://www.google.com/url?q=https://alpineshopvt.com/blizzard-rustler-11-2022/%3Fsku%3D41056&amp;sa=U&amp;ved=0ahUKEwifyur_0KP2AhUikWoFHTGmBisQ2ykIFw&amp;usg=AOvVaw37rLBKQcWForjpfAKtMUbQ</v>
      </c>
      <c r="DF1096" t="str">
        <f>INDEX('Data_Price '!BA$2:BA$1266,MATCH(Data!$DN1096,'Data_Price '!$BE$2:$BE$1266,0))</f>
        <v>Blizzard Rustler 11 Skis 2022</v>
      </c>
      <c r="DG1096" t="str">
        <f>INDEX('Data_Price '!BB$2:BB$1266,MATCH(Data!$DN1096,'Data_Price '!$BE$2:$BE$1266,0))</f>
        <v>Powder7 Ski Shop</v>
      </c>
      <c r="DH1096">
        <f>INDEX('Data_Price '!BC$2:BC$1266,MATCH(Data!$DN1096,'Data_Price '!$BE$2:$BE$1266,0))</f>
        <v>749.95</v>
      </c>
      <c r="DI1096" t="str">
        <f>INDEX('Data_Price '!BD$2:BD$1266,MATCH(Data!$DN1096,'Data_Price '!$BE$2:$BE$1266,0))</f>
        <v>https://www.google.com/url?q=https://www.powder7.com/Blizzard-Rustler-11-Skis-188cm-New-Flat-2022/for-sale%3Futm_source%3Dfeed%26utm_medium%3Dfree&amp;sa=U&amp;ved=0ahUKEwifyur_0KP2AhUikWoFHTGmBisQ2ykIGQ&amp;usg=AOvVaw1exMMMKRpnZrkS7pTyK_B3</v>
      </c>
      <c r="DJ1096" s="89" t="e">
        <f ca="1">_xll.Connector("TinyUrl.TinyUrl",DA1096,0)</f>
        <v>#NAME?</v>
      </c>
      <c r="DK1096" s="89" t="e">
        <f ca="1">_xll.Connector("TinyUrl.TinyUrl",DE1096,0)</f>
        <v>#NAME?</v>
      </c>
      <c r="DL1096" s="89" t="e">
        <f ca="1">_xll.Connector("TinyUrl.TinyUrl",DI1096,0)</f>
        <v>#NAME?</v>
      </c>
      <c r="DM1096" s="224" t="str">
        <f t="shared" si="576"/>
        <v>Rustler 11</v>
      </c>
      <c r="DN1096" s="89" t="str">
        <f t="shared" si="577"/>
        <v xml:space="preserve"> BlizzardRustler 11188 Unisex</v>
      </c>
      <c r="DO1096" s="227" t="s">
        <v>1061</v>
      </c>
    </row>
    <row r="1097" spans="2:119" ht="15.45" customHeight="1">
      <c r="B1097" s="224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#VALUE!</v>
      </c>
      <c r="F1097" s="43" t="b">
        <f>CL1097&gt;Driver!$F$56</f>
        <v>0</v>
      </c>
      <c r="G1097" s="43" t="b">
        <f>AND(CB1097&gt;Driver!$F$55,CB1097&lt;Driver!$G$55)</f>
        <v>0</v>
      </c>
      <c r="H1097" s="43" t="e">
        <f t="shared" ref="H1097:H1160" si="578">AND(B1097:G1097)</f>
        <v>#VALUE!</v>
      </c>
      <c r="I1097" s="43">
        <f t="shared" ref="I1097:I1160" si="579">COUNTIFS($H$9:$H$1273,TRUE,$BT$9:$BT$1273,BT1097)</f>
        <v>0</v>
      </c>
      <c r="J1097" s="43" t="e">
        <f t="array" ref="J1097">NOT(OR(($H$9:$H$1273=TRUE)*($I$9:$I$1273&gt;0)*($BT$9:$BT$1273=BT1097)*($K$9:$K$1273&gt;K1097)))</f>
        <v>#VALUE!</v>
      </c>
      <c r="K1097" s="72">
        <f t="shared" ref="K1097:K1160" si="580">IFERROR(1-AVERAGE(X1097:Y1097),"")</f>
        <v>0.57147574892463959</v>
      </c>
      <c r="L1097" s="72">
        <f t="shared" ref="L1097:L1160" si="581">1-X1097</f>
        <v>0.83928450568044477</v>
      </c>
      <c r="M1097" s="72">
        <f t="shared" ref="M1097:M1160" si="582">1-Y1097</f>
        <v>0.3036669921688343</v>
      </c>
      <c r="N1097" s="72">
        <f t="shared" ref="N1097:N1160" si="583">1-Z1097</f>
        <v>-4.9022955795864132E-2</v>
      </c>
      <c r="O1097" s="72">
        <f t="shared" ref="O1097:O1160" si="584">1-AA1097</f>
        <v>0.26795693883831462</v>
      </c>
      <c r="P1097" s="72">
        <f t="shared" ref="P1097:P1160" si="585">1-AB1097</f>
        <v>0.69206699346405232</v>
      </c>
      <c r="Q1097" s="72"/>
      <c r="R1097" s="72"/>
      <c r="S1097" s="72">
        <f t="shared" ref="S1097:S1160" si="586">1-AE1097</f>
        <v>0.84077025485816592</v>
      </c>
      <c r="T1097" s="72">
        <f t="shared" ref="T1097:T1160" si="587">1-AF1097</f>
        <v>0.1488242968243173</v>
      </c>
      <c r="U1097" s="72">
        <f t="shared" ref="U1097:U1160" si="588">1-AG1097</f>
        <v>9.9999999999999978E-2</v>
      </c>
      <c r="V1097" s="72">
        <f t="shared" ref="V1097:V1160" si="589">1-AH1097</f>
        <v>0.60097433831446878</v>
      </c>
      <c r="W1097" s="72">
        <f t="shared" ref="W1097:W1160" si="590">1-AI1097</f>
        <v>0.95803234446653951</v>
      </c>
      <c r="X1097" s="72">
        <f t="shared" ref="X1097:X1160" si="591">ABS(AJ1097-AJ$1)</f>
        <v>0.16071549431955523</v>
      </c>
      <c r="Y1097" s="72">
        <f t="shared" ref="Y1097:Y1160" si="592">AVERAGE(Z1097:AB1097)</f>
        <v>0.6963330078311657</v>
      </c>
      <c r="Z1097" s="72">
        <f t="shared" ref="Z1097:Z1160" si="593">ABS(AL1097-AL$1)</f>
        <v>1.0490229557958641</v>
      </c>
      <c r="AA1097" s="72">
        <f t="shared" ref="AA1097:AA1160" si="594">ABS(AM1097-AM$1)</f>
        <v>0.73204306116168538</v>
      </c>
      <c r="AB1097" s="72">
        <f t="shared" ref="AB1097:AB1160" si="595">ABS(AN1097-AN$1)</f>
        <v>0.30793300653594768</v>
      </c>
      <c r="AC1097" s="72"/>
      <c r="AD1097" s="72"/>
      <c r="AE1097" s="72">
        <f t="shared" ref="AE1097:AE1160" si="596">ABS(AQ$1-AQ1097)</f>
        <v>0.15922974514183402</v>
      </c>
      <c r="AF1097" s="72">
        <f t="shared" ref="AF1097:AF1160" si="597">ABS(AR$1-AR1097)</f>
        <v>0.8511757031756827</v>
      </c>
      <c r="AG1097" s="72">
        <f t="shared" ref="AG1097:AG1160" si="598">ABS(AS$1-AS1097)</f>
        <v>0.9</v>
      </c>
      <c r="AH1097" s="72">
        <f t="shared" ref="AH1097:AH1160" si="599">ABS(AT$1-AT1097)</f>
        <v>0.39902566168553116</v>
      </c>
      <c r="AI1097" s="72">
        <f t="shared" ref="AI1097:AI1160" si="600">ABS(AU$1-AU1097)</f>
        <v>4.1967655533460498E-2</v>
      </c>
      <c r="AJ1097" s="72">
        <f>(AV1097-Driver!$K$179)/(Driver!$L$179-Driver!$K$179)</f>
        <v>7.9284505680444761E-2</v>
      </c>
      <c r="AK1097" s="72">
        <f>(AW1097-Driver!$K$180)/(Driver!$L$180-Driver!$K$180)</f>
        <v>0.49294723085753472</v>
      </c>
      <c r="AL1097" s="72">
        <f>(AX1097-Driver!$K$181)/(Driver!$L$181-Driver!$K$181)</f>
        <v>0.64902295579586411</v>
      </c>
      <c r="AM1097" s="72">
        <f>(AY1097-Driver!$K$182)/(Driver!$L$182-Driver!$K$182)</f>
        <v>0.94604306116168535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01">IFERROR(BM1097*BJ1097^1/4,"")</f>
        <v>1.6687016687016687</v>
      </c>
      <c r="AW1097" s="70">
        <f t="shared" ref="AW1097:AW1160" si="602">IFERROR(SUM(AX1097:AZ1097),"")</f>
        <v>49.157968464018118</v>
      </c>
      <c r="AX1097" s="70">
        <f t="shared" ref="AX1097:AX1160" si="603">IFERROR(BH1097,"")</f>
        <v>6.8412066021627771</v>
      </c>
      <c r="AY1097" s="70">
        <f>IFERROR(Driver!$K$19/Data!BH1097/Data!BI1097*Data!BK1097*Data!BL1097,"")</f>
        <v>-0.33029696167407202</v>
      </c>
      <c r="AZ1097" s="70">
        <f t="shared" ref="AZ1097:AZ1160" si="604">IFERROR(BI1097*BN1097,"")</f>
        <v>42.647058823529413</v>
      </c>
      <c r="BA1097" s="70"/>
      <c r="BB1097" s="70"/>
      <c r="BC1097" s="70">
        <f t="shared" ref="BC1097:BC1160" si="605">IFERROR(BI1097*BN1097*BK1097/BJ1097^(1/2),"")</f>
        <v>98.953857408226526</v>
      </c>
      <c r="BD1097" s="70">
        <f t="shared" ref="BD1097:BD1160" si="606">IFERROR(BH1097*BM1097*BL1097/BJ1097/BK1097,"")</f>
        <v>85.898187231529008</v>
      </c>
      <c r="BE1097" s="70">
        <f t="shared" ref="BE1097:BE1160" si="607">IFERROR(MIN(BI1097/BQ1097/BP1097/BO1097/BH1097,$BE$1),"")</f>
        <v>1</v>
      </c>
      <c r="BF1097" s="70">
        <f t="shared" ref="BF1097:BF1160" si="608">IFERROR(BJ1097*BO1097*BP1097/BK1097,"")</f>
        <v>0.11004466750519228</v>
      </c>
      <c r="BG1097" s="70">
        <f t="shared" ref="BG1097:BG1160" si="609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219</v>
      </c>
      <c r="BS1097" s="8" t="s">
        <v>533</v>
      </c>
      <c r="BT1097" s="9" t="s">
        <v>549</v>
      </c>
      <c r="BU1097" s="10">
        <v>174</v>
      </c>
      <c r="BV1097" s="9" t="s">
        <v>222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307</v>
      </c>
      <c r="CU1097" s="10"/>
      <c r="CV1097" s="10"/>
      <c r="CW1097" s="10"/>
      <c r="CX1097" t="str">
        <f>INDEX('Data_Price '!AS$2:AS$1266,MATCH(Data!$DN1097,'Data_Price '!$BE$2:$BE$1266,0))</f>
        <v>Dynastar Speed 4x4 763 Ski w/ SPX 12 Konect GW Binding 2022</v>
      </c>
      <c r="CY1097" t="str">
        <f>INDEX('Data_Price '!AT$2:AT$1266,MATCH(Data!$DN1097,'Data_Price '!$BE$2:$BE$1266,0))</f>
        <v>Snowinn.com</v>
      </c>
      <c r="CZ1097">
        <f>INDEX('Data_Price '!AU$2:AU$1266,MATCH(Data!$DN1097,'Data_Price '!$BE$2:$BE$1266,0))</f>
        <v>614.99</v>
      </c>
      <c r="DA1097" t="str">
        <f>INDEX('Data_Price '!AV$2:AV$1266,MATCH(Data!$DN1097,'Data_Price '!$BE$2:$BE$1266,0))</f>
        <v>https://www.google.com/url?q=https://www.snowinn.com/ski-store/dynastar-spped-4x4-763-konect-spx-12-konect-gw-b90-alpine-skis/138305524/p%3Futm_source%3Dgoogle_products%26utm_medium%3Dmerchant%26id_producte%3D13978670%26country%3Dus&amp;sa=U&amp;ved=0ahUKEwi9ya6A0aP2AhUYlWoFHe6gDnMQ2ykIFg&amp;usg=AOvVaw3C_aZ3r2-e4-PbrbBkoFEp</v>
      </c>
      <c r="DB1097" t="str">
        <f>INDEX('Data_Price '!AW$2:AW$1266,MATCH(Data!$DN1097,'Data_Price '!$BE$2:$BE$1266,0))</f>
        <v>Dynastar Speed 4x4 763 Ski w/ SPX 12 Konect GW Binding 2022</v>
      </c>
      <c r="DC1097" t="str">
        <f>INDEX('Data_Price '!AX$2:AX$1266,MATCH(Data!$DN1097,'Data_Price '!$BE$2:$BE$1266,0))</f>
        <v>Skis.com</v>
      </c>
      <c r="DD1097">
        <f>INDEX('Data_Price '!AY$2:AY$1266,MATCH(Data!$DN1097,'Data_Price '!$BE$2:$BE$1266,0))</f>
        <v>799.95</v>
      </c>
      <c r="DE1097" t="str">
        <f>INDEX('Data_Price '!AZ$2:AZ$1266,MATCH(Data!$DN1097,'Data_Price '!$BE$2:$BE$1266,0))</f>
        <v>https://www.google.com/url?url=https://www.skis.com/Dynastar-Speed-4x4-763-Skis-with-SPX-12-Konect-GW-Bindings-2022-2022/914646P,default,pd.html%3Fsrc%3Dcpc&amp;rct=j&amp;q=&amp;esrc=s&amp;sa=U&amp;ved=0ahUKEwjvqY2A0aP2AhUbnWoFHb7EBQ0QsDwISw&amp;usg=AOvVaw19YJNTx3CyH44vEup7CaUu</v>
      </c>
      <c r="DF1097" t="str">
        <f>INDEX('Data_Price '!BA$2:BA$1266,MATCH(Data!$DN1097,'Data_Price '!$BE$2:$BE$1266,0))</f>
        <v>Dynastar Speed 4x4 763 Ski w/ SPX 12 Konect GW Binding 2022</v>
      </c>
      <c r="DG1097" t="str">
        <f>INDEX('Data_Price '!BB$2:BB$1266,MATCH(Data!$DN1097,'Data_Price '!$BE$2:$BE$1266,0))</f>
        <v>Skis.com</v>
      </c>
      <c r="DH1097">
        <f>INDEX('Data_Price '!BC$2:BC$1266,MATCH(Data!$DN1097,'Data_Price '!$BE$2:$BE$1266,0))</f>
        <v>799.95</v>
      </c>
      <c r="DI1097" t="str">
        <f>INDEX('Data_Price '!BD$2:BD$1266,MATCH(Data!$DN1097,'Data_Price '!$BE$2:$BE$1266,0))</f>
        <v>https://www.google.com/url?q=https://www.skis.com/Dynastar-Speed-4x4-763-Skis-with-SPX-12-Konect-GW-Bindings-2022-2022/914646P,default,pd.html%3Fsrc%3Dcpc&amp;sa=U&amp;ved=0ahUKEwi9ya6A0aP2AhUYlWoFHe6gDnMQ2ykIGg&amp;usg=AOvVaw3pHrENU190gaxoRt2MZe96</v>
      </c>
      <c r="DJ1097" s="89" t="e">
        <f ca="1">_xll.Connector("TinyUrl.TinyUrl",DA1097,0)</f>
        <v>#NAME?</v>
      </c>
      <c r="DK1097" s="89" t="e">
        <f ca="1">_xll.Connector("TinyUrl.TinyUrl",DE1097,0)</f>
        <v>#NAME?</v>
      </c>
      <c r="DL1097" s="89" t="e">
        <f ca="1">_xll.Connector("TinyUrl.TinyUrl",DI1097,0)</f>
        <v>#NAME?</v>
      </c>
      <c r="DM1097" s="224" t="str">
        <f t="shared" ref="DM1097:DM1160" si="610">IF(LEFT(BT1097,1)=" ",RIGHT(BT1097,LEN(BT1097)-1),BT1097)</f>
        <v>Speed 763</v>
      </c>
      <c r="DN1097" s="89" t="str">
        <f t="shared" ref="DN1097:DN1160" si="611">_xlfn.CONCAT(BS1097,DM1097,BU1097,BV1097)</f>
        <v xml:space="preserve"> DynastarSpeed 763174 Unisex</v>
      </c>
      <c r="DO1097" s="227"/>
    </row>
    <row r="1098" spans="2:119" ht="15.45" customHeight="1">
      <c r="B1098" s="224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#VALUE!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578"/>
        <v>#VALUE!</v>
      </c>
      <c r="I1098" s="43">
        <f t="shared" si="579"/>
        <v>0</v>
      </c>
      <c r="J1098" s="43" t="e">
        <f t="array" ref="J1098">NOT(OR(($H$9:$H$1273=TRUE)*($I$9:$I$1273&gt;0)*($BT$9:$BT$1273=BT1098)*($K$9:$K$1273&gt;K1098)))</f>
        <v>#VALUE!</v>
      </c>
      <c r="K1098" s="72">
        <f t="shared" si="580"/>
        <v>0.67349009149054262</v>
      </c>
      <c r="L1098" s="72">
        <f t="shared" si="581"/>
        <v>0.79205221174764318</v>
      </c>
      <c r="M1098" s="72">
        <f t="shared" si="582"/>
        <v>0.55492797123344184</v>
      </c>
      <c r="N1098" s="72">
        <f t="shared" si="583"/>
        <v>0.41704926326440273</v>
      </c>
      <c r="O1098" s="72">
        <f t="shared" si="584"/>
        <v>0.36157451971696886</v>
      </c>
      <c r="P1098" s="72">
        <f t="shared" si="585"/>
        <v>0.88616013071895416</v>
      </c>
      <c r="Q1098" s="72"/>
      <c r="R1098" s="72"/>
      <c r="S1098" s="72">
        <f t="shared" si="586"/>
        <v>0.6606448009515582</v>
      </c>
      <c r="T1098" s="72">
        <f t="shared" si="587"/>
        <v>0.92132397066628247</v>
      </c>
      <c r="U1098" s="72">
        <f t="shared" si="588"/>
        <v>0.22405541320271005</v>
      </c>
      <c r="V1098" s="72">
        <f t="shared" si="589"/>
        <v>0.60663019619855196</v>
      </c>
      <c r="W1098" s="72">
        <f t="shared" si="590"/>
        <v>0.53548387096774208</v>
      </c>
      <c r="X1098" s="72">
        <f t="shared" si="591"/>
        <v>0.20794778825235677</v>
      </c>
      <c r="Y1098" s="72">
        <f t="shared" si="592"/>
        <v>0.4450720287665581</v>
      </c>
      <c r="Z1098" s="72">
        <f t="shared" si="593"/>
        <v>0.58295073673559727</v>
      </c>
      <c r="AA1098" s="72">
        <f t="shared" si="594"/>
        <v>0.63842548028303114</v>
      </c>
      <c r="AB1098" s="72">
        <f t="shared" si="595"/>
        <v>0.11383986928104578</v>
      </c>
      <c r="AC1098" s="72"/>
      <c r="AD1098" s="72"/>
      <c r="AE1098" s="72">
        <f t="shared" si="596"/>
        <v>0.33935519904844175</v>
      </c>
      <c r="AF1098" s="72">
        <f t="shared" si="597"/>
        <v>7.867602933371752E-2</v>
      </c>
      <c r="AG1098" s="72">
        <f t="shared" si="598"/>
        <v>0.77594458679728995</v>
      </c>
      <c r="AH1098" s="72">
        <f t="shared" si="599"/>
        <v>0.39336980380144804</v>
      </c>
      <c r="AI1098" s="72">
        <f t="shared" si="600"/>
        <v>0.46451612903225797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5.1096264404786797E-2</v>
      </c>
      <c r="AL1098" s="72">
        <f>(AX1098-Driver!$K$181)/(Driver!$L$181-Driver!$K$181)</f>
        <v>0.18295073673559731</v>
      </c>
      <c r="AM1098" s="72">
        <f>(AY1098-Driver!$K$182)/(Driver!$L$182-Driver!$K$182)</f>
        <v>0.85242548028303111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01"/>
        <v>0.67460317460317454</v>
      </c>
      <c r="AW1098" s="70">
        <f t="shared" si="602"/>
        <v>5.9501796654164547</v>
      </c>
      <c r="AX1098" s="70">
        <f t="shared" si="603"/>
        <v>2.6465566306203758</v>
      </c>
      <c r="AY1098" s="70">
        <f>IFERROR(Driver!$K$19/Data!BH1098/Data!BI1098*Data!BK1098*Data!BL1098,"")</f>
        <v>-0.90337622060228306</v>
      </c>
      <c r="AZ1098" s="70">
        <f t="shared" si="604"/>
        <v>4.2069992553983617</v>
      </c>
      <c r="BA1098" s="70"/>
      <c r="BB1098" s="70"/>
      <c r="BC1098" s="70">
        <f t="shared" si="605"/>
        <v>5.5215322550288963</v>
      </c>
      <c r="BD1098" s="70">
        <f t="shared" si="606"/>
        <v>3.6079565042234938</v>
      </c>
      <c r="BE1098" s="70">
        <f t="shared" si="607"/>
        <v>0.87596671688670213</v>
      </c>
      <c r="BF1098" s="70">
        <f t="shared" si="608"/>
        <v>0.7488340808619216</v>
      </c>
      <c r="BG1098" s="70">
        <f t="shared" si="609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219</v>
      </c>
      <c r="BS1098" s="8" t="s">
        <v>610</v>
      </c>
      <c r="BT1098" s="9" t="s">
        <v>613</v>
      </c>
      <c r="BU1098" s="10">
        <v>151</v>
      </c>
      <c r="BV1098" s="9" t="s">
        <v>430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305</v>
      </c>
      <c r="CU1098" s="10"/>
      <c r="CV1098" s="10"/>
      <c r="CW1098" s="10"/>
      <c r="CX1098" t="str">
        <f>INDEX('Data_Price '!AS$2:AS$1266,MATCH(Data!$DN1098,'Data_Price '!$BE$2:$BE$1266,0))</f>
        <v>Fischer Nightstick Team Skis Â· 151 cm</v>
      </c>
      <c r="CY1098" t="str">
        <f>INDEX('Data_Price '!AT$2:AT$1266,MATCH(Data!$DN1098,'Data_Price '!$BE$2:$BE$1266,0))</f>
        <v>Curated</v>
      </c>
      <c r="CZ1098">
        <f>INDEX('Data_Price '!AU$2:AU$1266,MATCH(Data!$DN1098,'Data_Price '!$BE$2:$BE$1266,0))</f>
        <v>249.99</v>
      </c>
      <c r="DA1098" t="str">
        <f>INDEX('Data_Price '!AV$2:AV$1266,MATCH(Data!$DN1098,'Data_Price '!$BE$2:$BE$1266,0))</f>
        <v>https://www.google.com/url?url=https://www.curated.com/products/5304998/fischer-nightstick-team-skis-151-cm%3Fc_source%3Dgoogle-shopping&amp;rct=j&amp;q=&amp;esrc=s&amp;sa=U&amp;ved=0ahUKEwjk9MmA0aP2AhW2kmoFHSkfBbQQsDwIGw&amp;usg=AOvVaw3mts1OA5BGjulZ6Ogdopc2</v>
      </c>
      <c r="DB1098" t="str">
        <f>INDEX('Data_Price '!AW$2:AW$1266,MATCH(Data!$DN1098,'Data_Price '!$BE$2:$BE$1266,0))</f>
        <v>Fischer Nightstick Team Skis Â· 151 cm</v>
      </c>
      <c r="DC1098" t="str">
        <f>INDEX('Data_Price '!AX$2:AX$1266,MATCH(Data!$DN1098,'Data_Price '!$BE$2:$BE$1266,0))</f>
        <v>Curated</v>
      </c>
      <c r="DD1098">
        <f>INDEX('Data_Price '!AY$2:AY$1266,MATCH(Data!$DN1098,'Data_Price '!$BE$2:$BE$1266,0))</f>
        <v>249.99</v>
      </c>
      <c r="DE1098" t="str">
        <f>INDEX('Data_Price '!AZ$2:AZ$1266,MATCH(Data!$DN1098,'Data_Price '!$BE$2:$BE$1266,0))</f>
        <v>https://www.google.com/url?q=https://www.curated.com/products/5304998/fischer-nightstick-team-skis-151-cm%3Fc_source%3Dgoogle-shopping&amp;sa=U&amp;ved=0ahUKEwi4p-2A0aP2AhXjkWoFHYLqAEEQ2ykIFw&amp;usg=AOvVaw05IEkpTTpYTb6IOQBCYNiC</v>
      </c>
      <c r="DF1098" t="str">
        <f>INDEX('Data_Price '!BA$2:BA$1266,MATCH(Data!$DN1098,'Data_Price '!$BE$2:$BE$1266,0))</f>
        <v>Fischer Nightstick Team Skis Â· 151 cm</v>
      </c>
      <c r="DG1098" t="str">
        <f>INDEX('Data_Price '!BB$2:BB$1266,MATCH(Data!$DN1098,'Data_Price '!$BE$2:$BE$1266,0))</f>
        <v>Outdoor Gear Exchange</v>
      </c>
      <c r="DH1098">
        <f>INDEX('Data_Price '!BC$2:BC$1266,MATCH(Data!$DN1098,'Data_Price '!$BE$2:$BE$1266,0))</f>
        <v>249.99</v>
      </c>
      <c r="DI1098" t="str">
        <f>INDEX('Data_Price '!BD$2:BD$1266,MATCH(Data!$DN1098,'Data_Price '!$BE$2:$BE$1266,0))</f>
        <v>https://www.google.com/url?q=https://www.gearx.com/fischer-nightstick-team%23522%3D1433&amp;sa=U&amp;ved=0ahUKEwi4p-2A0aP2AhXjkWoFHYLqAEEQ2ykIGQ&amp;usg=AOvVaw1X-tPj8o2Sj_POMowJQXpb</v>
      </c>
      <c r="DJ1098" s="89" t="e">
        <f ca="1">_xll.Connector("TinyUrl.TinyUrl",DA1098,0)</f>
        <v>#NAME?</v>
      </c>
      <c r="DK1098" s="89" t="e">
        <f ca="1">_xll.Connector("TinyUrl.TinyUrl",DE1098,0)</f>
        <v>#NAME?</v>
      </c>
      <c r="DL1098" s="89" t="e">
        <f ca="1">_xll.Connector("TinyUrl.TinyUrl",DI1098,0)</f>
        <v>#NAME?</v>
      </c>
      <c r="DM1098" s="224" t="str">
        <f t="shared" si="610"/>
        <v>Nightstick Team</v>
      </c>
      <c r="DN1098" s="89" t="str">
        <f t="shared" si="611"/>
        <v xml:space="preserve"> FischerNightstick Team151 Junior</v>
      </c>
      <c r="DO1098" s="227"/>
    </row>
    <row r="1099" spans="2:119" ht="15.45" customHeight="1">
      <c r="B1099" s="224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#VALUE!</v>
      </c>
      <c r="F1099" s="43" t="b">
        <f>CL1099&gt;Driver!$F$56</f>
        <v>0</v>
      </c>
      <c r="G1099" s="43" t="b">
        <f>AND(CB1099&gt;Driver!$F$55,CB1099&lt;Driver!$G$55)</f>
        <v>0</v>
      </c>
      <c r="H1099" s="43" t="e">
        <f t="shared" si="578"/>
        <v>#VALUE!</v>
      </c>
      <c r="I1099" s="43">
        <f t="shared" si="579"/>
        <v>0</v>
      </c>
      <c r="J1099" s="43" t="e">
        <f t="array" ref="J1099">NOT(OR(($H$9:$H$1273=TRUE)*($I$9:$I$1273&gt;0)*($BT$9:$BT$1273=BT1099)*($K$9:$K$1273&gt;K1099)))</f>
        <v>#VALUE!</v>
      </c>
      <c r="K1099" s="72">
        <f t="shared" si="580"/>
        <v>0.65400236486988184</v>
      </c>
      <c r="L1099" s="72">
        <f t="shared" si="581"/>
        <v>0.79706389493191521</v>
      </c>
      <c r="M1099" s="72">
        <f t="shared" si="582"/>
        <v>0.51094083480784835</v>
      </c>
      <c r="N1099" s="72">
        <f t="shared" si="583"/>
        <v>0.34811863656485165</v>
      </c>
      <c r="O1099" s="72">
        <f t="shared" si="584"/>
        <v>0.25650942341424932</v>
      </c>
      <c r="P1099" s="72">
        <f t="shared" si="585"/>
        <v>0.92819444444444443</v>
      </c>
      <c r="Q1099" s="72"/>
      <c r="R1099" s="72"/>
      <c r="S1099" s="72">
        <f t="shared" si="586"/>
        <v>0.66354096414854413</v>
      </c>
      <c r="T1099" s="72">
        <f t="shared" si="587"/>
        <v>0.8616892766661961</v>
      </c>
      <c r="U1099" s="72">
        <f t="shared" si="588"/>
        <v>9.9999999999999978E-2</v>
      </c>
      <c r="V1099" s="72">
        <f t="shared" si="589"/>
        <v>0.60293070416248307</v>
      </c>
      <c r="W1099" s="72">
        <f t="shared" si="590"/>
        <v>0.98212581427056511</v>
      </c>
      <c r="X1099" s="72">
        <f t="shared" si="591"/>
        <v>0.20293610506808477</v>
      </c>
      <c r="Y1099" s="72">
        <f t="shared" si="592"/>
        <v>0.48905916519215159</v>
      </c>
      <c r="Z1099" s="72">
        <f t="shared" si="593"/>
        <v>0.65188136343514835</v>
      </c>
      <c r="AA1099" s="72">
        <f t="shared" si="594"/>
        <v>0.74349057658575068</v>
      </c>
      <c r="AB1099" s="72">
        <f t="shared" si="595"/>
        <v>7.1805555555555581E-2</v>
      </c>
      <c r="AC1099" s="72"/>
      <c r="AD1099" s="72"/>
      <c r="AE1099" s="72">
        <f t="shared" si="596"/>
        <v>0.33645903585145581</v>
      </c>
      <c r="AF1099" s="72">
        <f t="shared" si="597"/>
        <v>0.13831072333380393</v>
      </c>
      <c r="AG1099" s="72">
        <f t="shared" si="598"/>
        <v>0.9</v>
      </c>
      <c r="AH1099" s="72">
        <f t="shared" si="599"/>
        <v>0.39706929583751693</v>
      </c>
      <c r="AI1099" s="72">
        <f t="shared" si="600"/>
        <v>1.787418572943493E-2</v>
      </c>
      <c r="AJ1099" s="72">
        <f>(AV1099-Driver!$K$179)/(Driver!$L$179-Driver!$K$179)</f>
        <v>3.7063894931915232E-2</v>
      </c>
      <c r="AK1099" s="72">
        <f>(AW1099-Driver!$K$180)/(Driver!$L$180-Driver!$K$180)</f>
        <v>0.10319364199746882</v>
      </c>
      <c r="AL1099" s="72">
        <f>(AX1099-Driver!$K$181)/(Driver!$L$181-Driver!$K$181)</f>
        <v>0.25188136343514828</v>
      </c>
      <c r="AM1099" s="72">
        <f>(AY1099-Driver!$K$182)/(Driver!$L$182-Driver!$K$182)</f>
        <v>0.95749057658575065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01"/>
        <v>0.78008411341744666</v>
      </c>
      <c r="AW1099" s="70">
        <f t="shared" si="602"/>
        <v>11.044685865226553</v>
      </c>
      <c r="AX1099" s="70">
        <f t="shared" si="603"/>
        <v>3.2669322709163344</v>
      </c>
      <c r="AY1099" s="70">
        <f>IFERROR(Driver!$K$19/Data!BH1099/Data!BI1099*Data!BK1099*Data!BL1099,"")</f>
        <v>-0.26022108923408604</v>
      </c>
      <c r="AZ1099" s="70">
        <f t="shared" si="604"/>
        <v>8.037974683544304</v>
      </c>
      <c r="BA1099" s="70"/>
      <c r="BB1099" s="70"/>
      <c r="BC1099" s="70">
        <f t="shared" si="605"/>
        <v>7.0237922391053953</v>
      </c>
      <c r="BD1099" s="70">
        <f t="shared" si="606"/>
        <v>22.810899637524162</v>
      </c>
      <c r="BE1099" s="70">
        <f t="shared" si="607"/>
        <v>1</v>
      </c>
      <c r="BF1099" s="70">
        <f t="shared" si="608"/>
        <v>0.3310024457904498</v>
      </c>
      <c r="BG1099" s="70">
        <f t="shared" si="609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219</v>
      </c>
      <c r="BS1099" s="8" t="s">
        <v>533</v>
      </c>
      <c r="BT1099" s="9" t="s">
        <v>548</v>
      </c>
      <c r="BU1099" s="10">
        <v>155</v>
      </c>
      <c r="BV1099" s="9" t="s">
        <v>222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307</v>
      </c>
      <c r="CU1099" s="10"/>
      <c r="CV1099" s="10"/>
      <c r="CW1099" s="10"/>
      <c r="CX1099">
        <f>INDEX('Data_Price '!AS$2:AS$1266,MATCH(Data!$DN1099,'Data_Price '!$BE$2:$BE$1266,0))</f>
        <v>0</v>
      </c>
      <c r="CY1099">
        <f>INDEX('Data_Price '!AT$2:AT$1266,MATCH(Data!$DN1099,'Data_Price '!$BE$2:$BE$1266,0))</f>
        <v>0</v>
      </c>
      <c r="CZ1099">
        <f>INDEX('Data_Price '!AU$2:AU$1266,MATCH(Data!$DN1099,'Data_Price '!$BE$2:$BE$1266,0))</f>
        <v>0</v>
      </c>
      <c r="DA1099">
        <f>INDEX('Data_Price '!AV$2:AV$1266,MATCH(Data!$DN1099,'Data_Price '!$BE$2:$BE$1266,0))</f>
        <v>0</v>
      </c>
      <c r="DB1099">
        <f>INDEX('Data_Price '!AW$2:AW$1266,MATCH(Data!$DN1099,'Data_Price '!$BE$2:$BE$1266,0))</f>
        <v>0</v>
      </c>
      <c r="DC1099">
        <f>INDEX('Data_Price '!AX$2:AX$1266,MATCH(Data!$DN1099,'Data_Price '!$BE$2:$BE$1266,0))</f>
        <v>0</v>
      </c>
      <c r="DD1099">
        <f>INDEX('Data_Price '!AY$2:AY$1266,MATCH(Data!$DN1099,'Data_Price '!$BE$2:$BE$1266,0))</f>
        <v>0</v>
      </c>
      <c r="DE1099">
        <f>INDEX('Data_Price '!AZ$2:AZ$1266,MATCH(Data!$DN1099,'Data_Price '!$BE$2:$BE$1266,0))</f>
        <v>0</v>
      </c>
      <c r="DF1099">
        <f>INDEX('Data_Price '!BA$2:BA$1266,MATCH(Data!$DN1099,'Data_Price '!$BE$2:$BE$1266,0))</f>
        <v>0</v>
      </c>
      <c r="DG1099">
        <f>INDEX('Data_Price '!BB$2:BB$1266,MATCH(Data!$DN1099,'Data_Price '!$BE$2:$BE$1266,0))</f>
        <v>0</v>
      </c>
      <c r="DH1099">
        <f>INDEX('Data_Price '!BC$2:BC$1266,MATCH(Data!$DN1099,'Data_Price '!$BE$2:$BE$1266,0))</f>
        <v>0</v>
      </c>
      <c r="DI1099">
        <f>INDEX('Data_Price '!BD$2:BD$1266,MATCH(Data!$DN1099,'Data_Price '!$BE$2:$BE$1266,0))</f>
        <v>0</v>
      </c>
      <c r="DJ1099" s="89" t="e">
        <f ca="1">_xll.Connector("TinyUrl.TinyUrl",DA1099,0)</f>
        <v>#NAME?</v>
      </c>
      <c r="DK1099" s="89" t="e">
        <f ca="1">_xll.Connector("TinyUrl.TinyUrl",DE1099,0)</f>
        <v>#NAME?</v>
      </c>
      <c r="DL1099" s="89" t="e">
        <f ca="1">_xll.Connector("TinyUrl.TinyUrl",DI1099,0)</f>
        <v>#NAME?</v>
      </c>
      <c r="DM1099" s="224" t="str">
        <f t="shared" si="610"/>
        <v>Speed 563</v>
      </c>
      <c r="DN1099" s="89" t="str">
        <f t="shared" si="611"/>
        <v xml:space="preserve"> DynastarSpeed 563155 Unisex</v>
      </c>
      <c r="DO1099" s="227"/>
    </row>
    <row r="1100" spans="2:119" ht="15.45" customHeight="1">
      <c r="B1100" s="224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#VALUE!</v>
      </c>
      <c r="F1100" s="43" t="b">
        <f>CL1100&gt;Driver!$F$56</f>
        <v>0</v>
      </c>
      <c r="G1100" s="43" t="b">
        <f>AND(CB1100&gt;Driver!$F$55,CB1100&lt;Driver!$G$55)</f>
        <v>0</v>
      </c>
      <c r="H1100" s="43" t="e">
        <f t="shared" si="578"/>
        <v>#VALUE!</v>
      </c>
      <c r="I1100" s="43">
        <f t="shared" si="579"/>
        <v>0</v>
      </c>
      <c r="J1100" s="43" t="e">
        <f t="array" ref="J1100">NOT(OR(($H$9:$H$1273=TRUE)*($I$9:$I$1273&gt;0)*($BT$9:$BT$1273=BT1100)*($K$9:$K$1273&gt;K1100)))</f>
        <v>#VALUE!</v>
      </c>
      <c r="K1100" s="72">
        <f t="shared" si="580"/>
        <v>0.74603841652852143</v>
      </c>
      <c r="L1100" s="72">
        <f t="shared" si="581"/>
        <v>0.86240915317057443</v>
      </c>
      <c r="M1100" s="72">
        <f t="shared" si="582"/>
        <v>0.62966767988646843</v>
      </c>
      <c r="N1100" s="72">
        <f t="shared" si="583"/>
        <v>0.51823183456649591</v>
      </c>
      <c r="O1100" s="72">
        <f t="shared" si="584"/>
        <v>0.37882676064846499</v>
      </c>
      <c r="P1100" s="72">
        <f t="shared" si="585"/>
        <v>0.99194444444444452</v>
      </c>
      <c r="Q1100" s="72"/>
      <c r="R1100" s="72"/>
      <c r="S1100" s="72">
        <f t="shared" si="586"/>
        <v>0.68236271988625741</v>
      </c>
      <c r="T1100" s="72">
        <f t="shared" si="587"/>
        <v>0.89640578430220674</v>
      </c>
      <c r="U1100" s="72">
        <f t="shared" si="588"/>
        <v>9.9999999999999978E-2</v>
      </c>
      <c r="V1100" s="72">
        <f t="shared" si="589"/>
        <v>0.62121677707285405</v>
      </c>
      <c r="W1100" s="72">
        <f t="shared" si="590"/>
        <v>0.99573370651739301</v>
      </c>
      <c r="X1100" s="72">
        <f t="shared" si="591"/>
        <v>0.13759084682942552</v>
      </c>
      <c r="Y1100" s="72">
        <f t="shared" si="592"/>
        <v>0.37033232011353157</v>
      </c>
      <c r="Z1100" s="72">
        <f t="shared" si="593"/>
        <v>0.48176816543350409</v>
      </c>
      <c r="AA1100" s="72">
        <f t="shared" si="594"/>
        <v>0.62117323935153501</v>
      </c>
      <c r="AB1100" s="72">
        <f t="shared" si="595"/>
        <v>8.0555555555555103E-3</v>
      </c>
      <c r="AC1100" s="72"/>
      <c r="AD1100" s="72"/>
      <c r="AE1100" s="72">
        <f t="shared" si="596"/>
        <v>0.31763728011374259</v>
      </c>
      <c r="AF1100" s="72">
        <f t="shared" si="597"/>
        <v>0.1035942156977933</v>
      </c>
      <c r="AG1100" s="72">
        <f t="shared" si="598"/>
        <v>0.9</v>
      </c>
      <c r="AH1100" s="72">
        <f t="shared" si="599"/>
        <v>0.37878322292714589</v>
      </c>
      <c r="AI1100" s="72">
        <f t="shared" si="600"/>
        <v>4.2662934826069449E-3</v>
      </c>
      <c r="AJ1100" s="72">
        <f>(AV1100-Driver!$K$179)/(Driver!$L$179-Driver!$K$179)</f>
        <v>0.10240915317057447</v>
      </c>
      <c r="AK1100" s="72">
        <f>(AW1100-Driver!$K$180)/(Driver!$L$180-Driver!$K$180)</f>
        <v>0.15431126332702882</v>
      </c>
      <c r="AL1100" s="72">
        <f>(AX1100-Driver!$K$181)/(Driver!$L$181-Driver!$K$181)</f>
        <v>8.1768165433504097E-2</v>
      </c>
      <c r="AM1100" s="72">
        <f>(AY1100-Driver!$K$182)/(Driver!$L$182-Driver!$K$182)</f>
        <v>0.83517323935153498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01"/>
        <v>2.1554063220729884</v>
      </c>
      <c r="AW1100" s="70">
        <f t="shared" si="602"/>
        <v>16.043383512141677</v>
      </c>
      <c r="AX1100" s="70">
        <f t="shared" si="603"/>
        <v>1.7359134889015368</v>
      </c>
      <c r="AY1100" s="70">
        <f>IFERROR(Driver!$K$19/Data!BH1100/Data!BI1100*Data!BK1100*Data!BL1100,"")</f>
        <v>-1.0089856729623898</v>
      </c>
      <c r="AZ1100" s="70">
        <f t="shared" si="604"/>
        <v>15.316455696202532</v>
      </c>
      <c r="BA1100" s="70"/>
      <c r="BB1100" s="70"/>
      <c r="BC1100" s="70">
        <f t="shared" si="605"/>
        <v>16.786767786980334</v>
      </c>
      <c r="BD1100" s="70">
        <f t="shared" si="606"/>
        <v>1.4027411634163887</v>
      </c>
      <c r="BE1100" s="70">
        <f t="shared" si="607"/>
        <v>1</v>
      </c>
      <c r="BF1100" s="70">
        <f t="shared" si="608"/>
        <v>2.3962859140839408</v>
      </c>
      <c r="BG1100" s="70">
        <f t="shared" si="609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219</v>
      </c>
      <c r="BS1100" s="8" t="s">
        <v>855</v>
      </c>
      <c r="BT1100" s="9" t="s">
        <v>891</v>
      </c>
      <c r="BU1100" s="10">
        <v>163</v>
      </c>
      <c r="BV1100" s="9" t="s">
        <v>390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302</v>
      </c>
      <c r="CU1100" s="9" t="s">
        <v>388</v>
      </c>
      <c r="CV1100" s="10"/>
      <c r="CW1100" s="10"/>
      <c r="CX1100" t="e">
        <f>INDEX('Data_Price '!AS$2:AS$1266,MATCH(Data!$DN1100,'Data_Price '!$BE$2:$BE$1266,0))</f>
        <v>#N/A</v>
      </c>
      <c r="CY1100" t="e">
        <f>INDEX('Data_Price '!AT$2:AT$1266,MATCH(Data!$DN1100,'Data_Price '!$BE$2:$BE$1266,0))</f>
        <v>#N/A</v>
      </c>
      <c r="CZ1100" t="e">
        <f>INDEX('Data_Price '!AU$2:AU$1266,MATCH(Data!$DN1100,'Data_Price '!$BE$2:$BE$1266,0))</f>
        <v>#N/A</v>
      </c>
      <c r="DA1100" t="e">
        <f>INDEX('Data_Price '!AV$2:AV$1266,MATCH(Data!$DN1100,'Data_Price '!$BE$2:$BE$1266,0))</f>
        <v>#N/A</v>
      </c>
      <c r="DB1100" t="e">
        <f>INDEX('Data_Price '!AW$2:AW$1266,MATCH(Data!$DN1100,'Data_Price '!$BE$2:$BE$1266,0))</f>
        <v>#N/A</v>
      </c>
      <c r="DC1100" t="e">
        <f>INDEX('Data_Price '!AX$2:AX$1266,MATCH(Data!$DN1100,'Data_Price '!$BE$2:$BE$1266,0))</f>
        <v>#N/A</v>
      </c>
      <c r="DD1100" t="e">
        <f>INDEX('Data_Price '!AY$2:AY$1266,MATCH(Data!$DN1100,'Data_Price '!$BE$2:$BE$1266,0))</f>
        <v>#N/A</v>
      </c>
      <c r="DE1100" t="e">
        <f>INDEX('Data_Price '!AZ$2:AZ$1266,MATCH(Data!$DN1100,'Data_Price '!$BE$2:$BE$1266,0))</f>
        <v>#N/A</v>
      </c>
      <c r="DF1100" t="e">
        <f>INDEX('Data_Price '!BA$2:BA$1266,MATCH(Data!$DN1100,'Data_Price '!$BE$2:$BE$1266,0))</f>
        <v>#N/A</v>
      </c>
      <c r="DG1100" t="e">
        <f>INDEX('Data_Price '!BB$2:BB$1266,MATCH(Data!$DN1100,'Data_Price '!$BE$2:$BE$1266,0))</f>
        <v>#N/A</v>
      </c>
      <c r="DH1100" t="e">
        <f>INDEX('Data_Price '!BC$2:BC$1266,MATCH(Data!$DN1100,'Data_Price '!$BE$2:$BE$1266,0))</f>
        <v>#N/A</v>
      </c>
      <c r="DI1100" t="e">
        <f>INDEX('Data_Price '!BD$2:BD$1266,MATCH(Data!$DN1100,'Data_Price '!$BE$2:$BE$1266,0))</f>
        <v>#N/A</v>
      </c>
      <c r="DJ1100" s="89" t="e">
        <f ca="1">_xll.Connector("TinyUrl.TinyUrl",DA1100,0)</f>
        <v>#NAME?</v>
      </c>
      <c r="DK1100" s="89" t="e">
        <f ca="1">_xll.Connector("TinyUrl.TinyUrl",DE1100,0)</f>
        <v>#NAME?</v>
      </c>
      <c r="DL1100" s="89" t="e">
        <f ca="1">_xll.Connector("TinyUrl.TinyUrl",DI1100,0)</f>
        <v>#NAME?</v>
      </c>
      <c r="DM1100" s="224" t="str">
        <f t="shared" si="610"/>
        <v>Rise Beyond 96 W</v>
      </c>
      <c r="DN1100" s="89" t="str">
        <f t="shared" si="611"/>
        <v xml:space="preserve"> VölklRise Beyond 96 W163 Women's</v>
      </c>
      <c r="DO1100" s="227"/>
    </row>
    <row r="1101" spans="2:119" ht="15.45" customHeight="1">
      <c r="B1101" s="224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#VALUE!</v>
      </c>
      <c r="F1101" s="43" t="b">
        <f>CL1101&gt;Driver!$F$56</f>
        <v>0</v>
      </c>
      <c r="G1101" s="43" t="b">
        <f>AND(CB1101&gt;Driver!$F$55,CB1101&lt;Driver!$G$55)</f>
        <v>1</v>
      </c>
      <c r="H1101" s="43" t="e">
        <f t="shared" si="578"/>
        <v>#VALUE!</v>
      </c>
      <c r="I1101" s="43">
        <f t="shared" si="579"/>
        <v>0</v>
      </c>
      <c r="J1101" s="43" t="e">
        <f t="array" ref="J1101">NOT(OR(($H$9:$H$1273=TRUE)*($I$9:$I$1273&gt;0)*($BT$9:$BT$1273=BT1101)*($K$9:$K$1273&gt;K1101)))</f>
        <v>#VALUE!</v>
      </c>
      <c r="K1101" s="72">
        <f t="shared" si="580"/>
        <v>0.49305039432201503</v>
      </c>
      <c r="L1101" s="72">
        <f t="shared" si="581"/>
        <v>0.66631536540165992</v>
      </c>
      <c r="M1101" s="72">
        <f t="shared" si="582"/>
        <v>0.31978542324237014</v>
      </c>
      <c r="N1101" s="72">
        <f t="shared" si="583"/>
        <v>-0.12617466641371022</v>
      </c>
      <c r="O1101" s="72">
        <f t="shared" si="584"/>
        <v>0.32013877927807566</v>
      </c>
      <c r="P1101" s="72">
        <f t="shared" si="585"/>
        <v>0.7653921568627452</v>
      </c>
      <c r="Q1101" s="72"/>
      <c r="R1101" s="72"/>
      <c r="S1101" s="72">
        <f t="shared" si="586"/>
        <v>0.80272783845402285</v>
      </c>
      <c r="T1101" s="72">
        <f t="shared" si="587"/>
        <v>0.98829811911142196</v>
      </c>
      <c r="U1101" s="72">
        <f t="shared" si="588"/>
        <v>0.92088108470440844</v>
      </c>
      <c r="V1101" s="72">
        <f t="shared" si="589"/>
        <v>0.71803988710720468</v>
      </c>
      <c r="W1101" s="72">
        <f t="shared" si="590"/>
        <v>0.96655669744390504</v>
      </c>
      <c r="X1101" s="72">
        <f t="shared" si="591"/>
        <v>0.33368463459834008</v>
      </c>
      <c r="Y1101" s="72">
        <f t="shared" si="592"/>
        <v>0.68021457675762986</v>
      </c>
      <c r="Z1101" s="72">
        <f t="shared" si="593"/>
        <v>1.1261746664137102</v>
      </c>
      <c r="AA1101" s="72">
        <f t="shared" si="594"/>
        <v>0.67986122072192434</v>
      </c>
      <c r="AB1101" s="72">
        <f t="shared" si="595"/>
        <v>0.2346078431372548</v>
      </c>
      <c r="AC1101" s="72"/>
      <c r="AD1101" s="72"/>
      <c r="AE1101" s="72">
        <f t="shared" si="596"/>
        <v>0.1972721615459771</v>
      </c>
      <c r="AF1101" s="72">
        <f t="shared" si="597"/>
        <v>1.1701880888578001E-2</v>
      </c>
      <c r="AG1101" s="72">
        <f t="shared" si="598"/>
        <v>7.9118915295591535E-2</v>
      </c>
      <c r="AH1101" s="72">
        <f t="shared" si="599"/>
        <v>0.28196011289279527</v>
      </c>
      <c r="AI1101" s="72">
        <f t="shared" si="600"/>
        <v>3.3443302556094914E-2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0.42844181801643516</v>
      </c>
      <c r="AL1101" s="72">
        <f>(AX1101-Driver!$K$181)/(Driver!$L$181-Driver!$K$181)</f>
        <v>0.72617466641371031</v>
      </c>
      <c r="AM1101" s="72">
        <f>(AY1101-Driver!$K$182)/(Driver!$L$182-Driver!$K$182)</f>
        <v>0.89386122072192431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01"/>
        <v>12.07434540767874</v>
      </c>
      <c r="AW1101" s="70">
        <f t="shared" si="602"/>
        <v>42.850103446135677</v>
      </c>
      <c r="AX1101" s="70">
        <f t="shared" si="603"/>
        <v>7.5355719977233928</v>
      </c>
      <c r="AY1101" s="70">
        <f>IFERROR(Driver!$K$19/Data!BH1101/Data!BI1101*Data!BK1101*Data!BL1101,"")</f>
        <v>-0.64972767295777811</v>
      </c>
      <c r="AZ1101" s="70">
        <f t="shared" si="604"/>
        <v>35.964259121370063</v>
      </c>
      <c r="BA1101" s="70"/>
      <c r="BB1101" s="70"/>
      <c r="BC1101" s="70">
        <f t="shared" si="605"/>
        <v>79.220991552809267</v>
      </c>
      <c r="BD1101" s="70">
        <f t="shared" si="606"/>
        <v>9.5350499704494389</v>
      </c>
      <c r="BE1101" s="70">
        <f t="shared" si="607"/>
        <v>2.1055748498444386E-2</v>
      </c>
      <c r="BF1101" s="70">
        <f t="shared" si="608"/>
        <v>13.331775971618033</v>
      </c>
      <c r="BG1101" s="70">
        <f t="shared" si="609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219</v>
      </c>
      <c r="BS1101" s="8" t="s">
        <v>812</v>
      </c>
      <c r="BT1101" s="9" t="s">
        <v>816</v>
      </c>
      <c r="BU1101" s="10">
        <v>188</v>
      </c>
      <c r="BV1101" s="9" t="s">
        <v>222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305</v>
      </c>
      <c r="CU1101" s="9" t="s">
        <v>301</v>
      </c>
      <c r="CV1101" s="9" t="s">
        <v>304</v>
      </c>
      <c r="CW1101" s="10"/>
      <c r="CX1101" t="str">
        <f>INDEX('Data_Price '!AS$2:AS$1266,MATCH(Data!$DN1101,'Data_Price '!$BE$2:$BE$1266,0))</f>
        <v>Salomon QST 106 Skis</v>
      </c>
      <c r="CY1101" t="str">
        <f>INDEX('Data_Price '!AT$2:AT$1266,MATCH(Data!$DN1101,'Data_Price '!$BE$2:$BE$1266,0))</f>
        <v>Erik's Bike, Board and Ski</v>
      </c>
      <c r="CZ1101">
        <f>INDEX('Data_Price '!AU$2:AU$1266,MATCH(Data!$DN1101,'Data_Price '!$BE$2:$BE$1266,0))</f>
        <v>524.99</v>
      </c>
      <c r="DA1101" t="str">
        <f>INDEX('Data_Price '!AV$2:AV$1266,MATCH(Data!$DN1101,'Data_Price '!$BE$2:$BE$1266,0))</f>
        <v>https://www.google.com/url?q=https://www.eriksbikeshop.com/salomon-qst-106-skis-2021-pr3e23897/p&amp;sa=U&amp;ved=0ahUKEwjkzf-B0aP2AhUVkWoFHWU8AGcQ2ykIGg&amp;usg=AOvVaw2uB1d_oXJkrgwv9PD_bTn7</v>
      </c>
      <c r="DB1101" t="str">
        <f>INDEX('Data_Price '!AW$2:AW$1266,MATCH(Data!$DN1101,'Data_Price '!$BE$2:$BE$1266,0))</f>
        <v>Salomon QST 106 Skis</v>
      </c>
      <c r="DC1101" t="str">
        <f>INDEX('Data_Price '!AX$2:AX$1266,MATCH(Data!$DN1101,'Data_Price '!$BE$2:$BE$1266,0))</f>
        <v>Powder7 Ski Shop</v>
      </c>
      <c r="DD1101">
        <f>INDEX('Data_Price '!AY$2:AY$1266,MATCH(Data!$DN1101,'Data_Price '!$BE$2:$BE$1266,0))</f>
        <v>579.92999999999995</v>
      </c>
      <c r="DE1101" t="str">
        <f>INDEX('Data_Price '!AZ$2:AZ$1266,MATCH(Data!$DN1101,'Data_Price '!$BE$2:$BE$1266,0))</f>
        <v>https://www.google.com/url?url=https://www.powder7.com/Salomon-QST-106-Skis-188cm-New-Flat-2021/for-sale%3Futm_source%3Dfeed%26utm_medium%3Dfree&amp;rct=j&amp;q=&amp;esrc=s&amp;sa=U&amp;ved=0ahUKEwiD69KB0aP2AhVPlmoFHSwCABEQsDwIbQ&amp;usg=AOvVaw2BZLDFP_T1uAl8ZUaOrvMU</v>
      </c>
      <c r="DF1101" t="str">
        <f>INDEX('Data_Price '!BA$2:BA$1266,MATCH(Data!$DN1101,'Data_Price '!$BE$2:$BE$1266,0))</f>
        <v>Salomon QST 106 Skis</v>
      </c>
      <c r="DG1101" t="str">
        <f>INDEX('Data_Price '!BB$2:BB$1266,MATCH(Data!$DN1101,'Data_Price '!$BE$2:$BE$1266,0))</f>
        <v>Powder7 Ski Shop</v>
      </c>
      <c r="DH1101">
        <f>INDEX('Data_Price '!BC$2:BC$1266,MATCH(Data!$DN1101,'Data_Price '!$BE$2:$BE$1266,0))</f>
        <v>579.92999999999995</v>
      </c>
      <c r="DI1101" t="str">
        <f>INDEX('Data_Price '!BD$2:BD$1266,MATCH(Data!$DN1101,'Data_Price '!$BE$2:$BE$1266,0))</f>
        <v>https://www.google.com/url?q=https://www.powder7.com/Salomon-QST-106-Skis-188cm-New-Flat-2021/for-sale%3Futm_source%3Dfeed%26utm_medium%3Dfree&amp;sa=U&amp;ved=0ahUKEwjkzf-B0aP2AhUVkWoFHWU8AGcQ2ykIGA&amp;usg=AOvVaw2glG1l1uPb7Qw_ImFDAit6</v>
      </c>
      <c r="DJ1101" s="89" t="e">
        <f ca="1">_xll.Connector("TinyUrl.TinyUrl",DA1101,0)</f>
        <v>#NAME?</v>
      </c>
      <c r="DK1101" s="89" t="e">
        <f ca="1">_xll.Connector("TinyUrl.TinyUrl",DE1101,0)</f>
        <v>#NAME?</v>
      </c>
      <c r="DL1101" s="89" t="e">
        <f ca="1">_xll.Connector("TinyUrl.TinyUrl",DI1101,0)</f>
        <v>#NAME?</v>
      </c>
      <c r="DM1101" s="224" t="str">
        <f t="shared" si="610"/>
        <v>QST 106</v>
      </c>
      <c r="DN1101" s="89" t="str">
        <f t="shared" si="611"/>
        <v xml:space="preserve"> SalomonQST 106188 Unisex</v>
      </c>
      <c r="DO1101" s="227" t="s">
        <v>1017</v>
      </c>
    </row>
    <row r="1102" spans="2:119" ht="15.45" customHeight="1">
      <c r="B1102" s="224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#VALUE!</v>
      </c>
      <c r="F1102" s="43" t="b">
        <f>CL1102&gt;Driver!$F$56</f>
        <v>0</v>
      </c>
      <c r="G1102" s="43" t="b">
        <f>AND(CB1102&gt;Driver!$F$55,CB1102&lt;Driver!$G$55)</f>
        <v>0</v>
      </c>
      <c r="H1102" s="43" t="e">
        <f t="shared" si="578"/>
        <v>#VALUE!</v>
      </c>
      <c r="I1102" s="43">
        <f t="shared" si="579"/>
        <v>0</v>
      </c>
      <c r="J1102" s="43" t="e">
        <f t="array" ref="J1102">NOT(OR(($H$9:$H$1273=TRUE)*($I$9:$I$1273&gt;0)*($BT$9:$BT$1273=BT1102)*($K$9:$K$1273&gt;K1102)))</f>
        <v>#VALUE!</v>
      </c>
      <c r="K1102" s="72">
        <f t="shared" si="580"/>
        <v>0.70448544939169078</v>
      </c>
      <c r="L1102" s="72">
        <f t="shared" si="581"/>
        <v>0.81801305293691073</v>
      </c>
      <c r="M1102" s="72">
        <f t="shared" si="582"/>
        <v>0.59095784584647082</v>
      </c>
      <c r="N1102" s="72">
        <f t="shared" si="583"/>
        <v>0.48218554354012522</v>
      </c>
      <c r="O1102" s="72">
        <f t="shared" si="584"/>
        <v>0.30734649073131326</v>
      </c>
      <c r="P1102" s="72">
        <f t="shared" si="585"/>
        <v>0.98334150326797387</v>
      </c>
      <c r="Q1102" s="72"/>
      <c r="R1102" s="72"/>
      <c r="S1102" s="72">
        <f t="shared" si="586"/>
        <v>0.67845162261222181</v>
      </c>
      <c r="T1102" s="72">
        <f t="shared" si="587"/>
        <v>0.94007256251060312</v>
      </c>
      <c r="U1102" s="72">
        <f t="shared" si="588"/>
        <v>9.9999999999999978E-2</v>
      </c>
      <c r="V1102" s="72">
        <f t="shared" si="589"/>
        <v>0.60898804861211042</v>
      </c>
      <c r="W1102" s="72">
        <f t="shared" si="590"/>
        <v>0.92307493093922655</v>
      </c>
      <c r="X1102" s="72">
        <f t="shared" si="591"/>
        <v>0.18198694706308921</v>
      </c>
      <c r="Y1102" s="72">
        <f t="shared" si="592"/>
        <v>0.40904215415352924</v>
      </c>
      <c r="Z1102" s="72">
        <f t="shared" si="593"/>
        <v>0.51781445645987478</v>
      </c>
      <c r="AA1102" s="72">
        <f t="shared" si="594"/>
        <v>0.69265350926868674</v>
      </c>
      <c r="AB1102" s="72">
        <f t="shared" si="595"/>
        <v>1.6658496732026157E-2</v>
      </c>
      <c r="AC1102" s="72"/>
      <c r="AD1102" s="72"/>
      <c r="AE1102" s="72">
        <f t="shared" si="596"/>
        <v>0.32154837738777819</v>
      </c>
      <c r="AF1102" s="72">
        <f t="shared" si="597"/>
        <v>5.9927437489396843E-2</v>
      </c>
      <c r="AG1102" s="72">
        <f t="shared" si="598"/>
        <v>0.9</v>
      </c>
      <c r="AH1102" s="72">
        <f t="shared" si="599"/>
        <v>0.39101195138788963</v>
      </c>
      <c r="AI1102" s="72">
        <f t="shared" si="600"/>
        <v>7.6925069060773468E-2</v>
      </c>
      <c r="AJ1102" s="72">
        <f>(AV1102-Driver!$K$179)/(Driver!$L$179-Driver!$K$179)</f>
        <v>5.8013052936910794E-2</v>
      </c>
      <c r="AK1102" s="72">
        <f>(AW1102-Driver!$K$180)/(Driver!$L$180-Driver!$K$180)</f>
        <v>0.139069769970631</v>
      </c>
      <c r="AL1102" s="72">
        <f>(AX1102-Driver!$K$181)/(Driver!$L$181-Driver!$K$181)</f>
        <v>0.11781445645987478</v>
      </c>
      <c r="AM1102" s="72">
        <f>(AY1102-Driver!$K$182)/(Driver!$L$182-Driver!$K$182)</f>
        <v>0.90665350926868671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01"/>
        <v>1.2210012210012209</v>
      </c>
      <c r="AW1102" s="70">
        <f t="shared" si="602"/>
        <v>14.552946066218485</v>
      </c>
      <c r="AX1102" s="70">
        <f t="shared" si="603"/>
        <v>2.060330108138873</v>
      </c>
      <c r="AY1102" s="70">
        <f>IFERROR(Driver!$K$19/Data!BH1102/Data!BI1102*Data!BK1102*Data!BL1102,"")</f>
        <v>-0.57141978279901851</v>
      </c>
      <c r="AZ1102" s="70">
        <f t="shared" si="604"/>
        <v>13.064035740878632</v>
      </c>
      <c r="BA1102" s="70"/>
      <c r="BB1102" s="70"/>
      <c r="BC1102" s="70">
        <f t="shared" si="605"/>
        <v>14.758054441430948</v>
      </c>
      <c r="BD1102" s="70">
        <f t="shared" si="606"/>
        <v>5.2671736619068881</v>
      </c>
      <c r="BE1102" s="70">
        <f t="shared" si="607"/>
        <v>1</v>
      </c>
      <c r="BF1102" s="70">
        <f t="shared" si="608"/>
        <v>1.0151369461226316</v>
      </c>
      <c r="BG1102" s="70">
        <f t="shared" si="609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219</v>
      </c>
      <c r="BS1102" s="8" t="s">
        <v>855</v>
      </c>
      <c r="BT1102" s="9" t="s">
        <v>895</v>
      </c>
      <c r="BU1102" s="10">
        <v>154</v>
      </c>
      <c r="BV1102" s="9" t="s">
        <v>390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306</v>
      </c>
      <c r="CU1102" s="9" t="s">
        <v>302</v>
      </c>
      <c r="CV1102" s="10"/>
      <c r="CW1102" s="10"/>
      <c r="CX1102" t="e">
        <f>INDEX('Data_Price '!AS$2:AS$1266,MATCH(Data!$DN1102,'Data_Price '!$BE$2:$BE$1266,0))</f>
        <v>#N/A</v>
      </c>
      <c r="CY1102" t="e">
        <f>INDEX('Data_Price '!AT$2:AT$1266,MATCH(Data!$DN1102,'Data_Price '!$BE$2:$BE$1266,0))</f>
        <v>#N/A</v>
      </c>
      <c r="CZ1102" t="e">
        <f>INDEX('Data_Price '!AU$2:AU$1266,MATCH(Data!$DN1102,'Data_Price '!$BE$2:$BE$1266,0))</f>
        <v>#N/A</v>
      </c>
      <c r="DA1102" t="e">
        <f>INDEX('Data_Price '!AV$2:AV$1266,MATCH(Data!$DN1102,'Data_Price '!$BE$2:$BE$1266,0))</f>
        <v>#N/A</v>
      </c>
      <c r="DB1102" t="e">
        <f>INDEX('Data_Price '!AW$2:AW$1266,MATCH(Data!$DN1102,'Data_Price '!$BE$2:$BE$1266,0))</f>
        <v>#N/A</v>
      </c>
      <c r="DC1102" t="e">
        <f>INDEX('Data_Price '!AX$2:AX$1266,MATCH(Data!$DN1102,'Data_Price '!$BE$2:$BE$1266,0))</f>
        <v>#N/A</v>
      </c>
      <c r="DD1102" t="e">
        <f>INDEX('Data_Price '!AY$2:AY$1266,MATCH(Data!$DN1102,'Data_Price '!$BE$2:$BE$1266,0))</f>
        <v>#N/A</v>
      </c>
      <c r="DE1102" t="e">
        <f>INDEX('Data_Price '!AZ$2:AZ$1266,MATCH(Data!$DN1102,'Data_Price '!$BE$2:$BE$1266,0))</f>
        <v>#N/A</v>
      </c>
      <c r="DF1102" t="e">
        <f>INDEX('Data_Price '!BA$2:BA$1266,MATCH(Data!$DN1102,'Data_Price '!$BE$2:$BE$1266,0))</f>
        <v>#N/A</v>
      </c>
      <c r="DG1102" t="e">
        <f>INDEX('Data_Price '!BB$2:BB$1266,MATCH(Data!$DN1102,'Data_Price '!$BE$2:$BE$1266,0))</f>
        <v>#N/A</v>
      </c>
      <c r="DH1102" t="e">
        <f>INDEX('Data_Price '!BC$2:BC$1266,MATCH(Data!$DN1102,'Data_Price '!$BE$2:$BE$1266,0))</f>
        <v>#N/A</v>
      </c>
      <c r="DI1102" t="e">
        <f>INDEX('Data_Price '!BD$2:BD$1266,MATCH(Data!$DN1102,'Data_Price '!$BE$2:$BE$1266,0))</f>
        <v>#N/A</v>
      </c>
      <c r="DJ1102" s="89" t="e">
        <f ca="1">_xll.Connector("TinyUrl.TinyUrl",DA1102,0)</f>
        <v>#NAME?</v>
      </c>
      <c r="DK1102" s="89" t="e">
        <f ca="1">_xll.Connector("TinyUrl.TinyUrl",DE1102,0)</f>
        <v>#NAME?</v>
      </c>
      <c r="DL1102" s="89" t="e">
        <f ca="1">_xll.Connector("TinyUrl.TinyUrl",DI1102,0)</f>
        <v>#NAME?</v>
      </c>
      <c r="DM1102" s="224" t="str">
        <f t="shared" si="610"/>
        <v>Yumi 80</v>
      </c>
      <c r="DN1102" s="89" t="str">
        <f t="shared" si="611"/>
        <v xml:space="preserve"> VölklYumi 80154 Women's</v>
      </c>
      <c r="DO1102" s="227"/>
    </row>
    <row r="1103" spans="2:119" ht="15.45" customHeight="1">
      <c r="B1103" s="224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#VALUE!</v>
      </c>
      <c r="F1103" s="43" t="b">
        <f>CL1103&gt;Driver!$F$56</f>
        <v>0</v>
      </c>
      <c r="G1103" s="43" t="b">
        <f>AND(CB1103&gt;Driver!$F$55,CB1103&lt;Driver!$G$55)</f>
        <v>0</v>
      </c>
      <c r="H1103" s="43" t="e">
        <f t="shared" si="578"/>
        <v>#VALUE!</v>
      </c>
      <c r="I1103" s="43">
        <f t="shared" si="579"/>
        <v>0</v>
      </c>
      <c r="J1103" s="43" t="e">
        <f t="array" ref="J1103">NOT(OR(($H$9:$H$1273=TRUE)*($I$9:$I$1273&gt;0)*($BT$9:$BT$1273=BT1103)*($K$9:$K$1273&gt;K1103)))</f>
        <v>#VALUE!</v>
      </c>
      <c r="K1103" s="72">
        <f t="shared" si="580"/>
        <v>0.75295355992176938</v>
      </c>
      <c r="L1103" s="72">
        <f t="shared" si="581"/>
        <v>0.86490693739424707</v>
      </c>
      <c r="M1103" s="72">
        <f t="shared" si="582"/>
        <v>0.64100018244929169</v>
      </c>
      <c r="N1103" s="72">
        <f t="shared" si="583"/>
        <v>0.54795421488648577</v>
      </c>
      <c r="O1103" s="72">
        <f t="shared" si="584"/>
        <v>0.37893522135027835</v>
      </c>
      <c r="P1103" s="72">
        <f t="shared" si="585"/>
        <v>0.99611111111111117</v>
      </c>
      <c r="Q1103" s="72"/>
      <c r="R1103" s="72"/>
      <c r="S1103" s="72">
        <f t="shared" si="586"/>
        <v>0.67977390415233407</v>
      </c>
      <c r="T1103" s="72">
        <f t="shared" si="587"/>
        <v>0.8932944851600364</v>
      </c>
      <c r="U1103" s="72">
        <f t="shared" si="588"/>
        <v>9.9999999999999978E-2</v>
      </c>
      <c r="V1103" s="72">
        <f t="shared" si="589"/>
        <v>0.62661494782647187</v>
      </c>
      <c r="W1103" s="72">
        <f t="shared" si="590"/>
        <v>0.97171926910299</v>
      </c>
      <c r="X1103" s="72">
        <f t="shared" si="591"/>
        <v>0.13509306260575296</v>
      </c>
      <c r="Y1103" s="72">
        <f t="shared" si="592"/>
        <v>0.35899981755070826</v>
      </c>
      <c r="Z1103" s="72">
        <f t="shared" si="593"/>
        <v>0.45204578511351418</v>
      </c>
      <c r="AA1103" s="72">
        <f t="shared" si="594"/>
        <v>0.62106477864972165</v>
      </c>
      <c r="AB1103" s="72">
        <f t="shared" si="595"/>
        <v>3.8888888888888584E-3</v>
      </c>
      <c r="AC1103" s="72"/>
      <c r="AD1103" s="72"/>
      <c r="AE1103" s="72">
        <f t="shared" si="596"/>
        <v>0.32022609584766587</v>
      </c>
      <c r="AF1103" s="72">
        <f t="shared" si="597"/>
        <v>0.1067055148399636</v>
      </c>
      <c r="AG1103" s="72">
        <f t="shared" si="598"/>
        <v>0.9</v>
      </c>
      <c r="AH1103" s="72">
        <f t="shared" si="599"/>
        <v>0.37338505217352813</v>
      </c>
      <c r="AI1103" s="72">
        <f t="shared" si="600"/>
        <v>2.828073089700997E-2</v>
      </c>
      <c r="AJ1103" s="72">
        <f>(AV1103-Driver!$K$179)/(Driver!$L$179-Driver!$K$179)</f>
        <v>0.10490693739424703</v>
      </c>
      <c r="AK1103" s="72">
        <f>(AW1103-Driver!$K$180)/(Driver!$L$180-Driver!$K$180)</f>
        <v>0.14768559143912957</v>
      </c>
      <c r="AL1103" s="72">
        <f>(AX1103-Driver!$K$181)/(Driver!$L$181-Driver!$K$181)</f>
        <v>5.2045785113514174E-2</v>
      </c>
      <c r="AM1103" s="72">
        <f>(AY1103-Driver!$K$182)/(Driver!$L$182-Driver!$K$182)</f>
        <v>0.83506477864972162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01"/>
        <v>2.207977207977208</v>
      </c>
      <c r="AW1103" s="70">
        <f t="shared" si="602"/>
        <v>15.395471312515882</v>
      </c>
      <c r="AX1103" s="70">
        <f t="shared" si="603"/>
        <v>1.4684120660216275</v>
      </c>
      <c r="AY1103" s="70">
        <f>IFERROR(Driver!$K$19/Data!BH1103/Data!BI1103*Data!BK1103*Data!BL1103,"")</f>
        <v>-1.0096496142652387</v>
      </c>
      <c r="AZ1103" s="70">
        <f t="shared" si="604"/>
        <v>14.936708860759493</v>
      </c>
      <c r="BA1103" s="70"/>
      <c r="BB1103" s="70"/>
      <c r="BC1103" s="70">
        <f t="shared" si="605"/>
        <v>15.443931068639325</v>
      </c>
      <c r="BD1103" s="70">
        <f t="shared" si="606"/>
        <v>1.1273967022301823</v>
      </c>
      <c r="BE1103" s="70">
        <f t="shared" si="607"/>
        <v>1</v>
      </c>
      <c r="BF1103" s="70">
        <f t="shared" si="608"/>
        <v>3.0059713764091551</v>
      </c>
      <c r="BG1103" s="70">
        <f t="shared" si="609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219</v>
      </c>
      <c r="BS1103" s="8" t="s">
        <v>855</v>
      </c>
      <c r="BT1103" s="9" t="s">
        <v>890</v>
      </c>
      <c r="BU1103" s="10">
        <v>163</v>
      </c>
      <c r="BV1103" s="9" t="s">
        <v>222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302</v>
      </c>
      <c r="CU1103" s="9" t="s">
        <v>388</v>
      </c>
      <c r="CV1103" s="10"/>
      <c r="CW1103" s="10"/>
      <c r="CX1103" t="e">
        <f>INDEX('Data_Price '!AS$2:AS$1266,MATCH(Data!$DN1103,'Data_Price '!$BE$2:$BE$1266,0))</f>
        <v>#N/A</v>
      </c>
      <c r="CY1103" t="e">
        <f>INDEX('Data_Price '!AT$2:AT$1266,MATCH(Data!$DN1103,'Data_Price '!$BE$2:$BE$1266,0))</f>
        <v>#N/A</v>
      </c>
      <c r="CZ1103" t="e">
        <f>INDEX('Data_Price '!AU$2:AU$1266,MATCH(Data!$DN1103,'Data_Price '!$BE$2:$BE$1266,0))</f>
        <v>#N/A</v>
      </c>
      <c r="DA1103" t="e">
        <f>INDEX('Data_Price '!AV$2:AV$1266,MATCH(Data!$DN1103,'Data_Price '!$BE$2:$BE$1266,0))</f>
        <v>#N/A</v>
      </c>
      <c r="DB1103" t="e">
        <f>INDEX('Data_Price '!AW$2:AW$1266,MATCH(Data!$DN1103,'Data_Price '!$BE$2:$BE$1266,0))</f>
        <v>#N/A</v>
      </c>
      <c r="DC1103" t="e">
        <f>INDEX('Data_Price '!AX$2:AX$1266,MATCH(Data!$DN1103,'Data_Price '!$BE$2:$BE$1266,0))</f>
        <v>#N/A</v>
      </c>
      <c r="DD1103" t="e">
        <f>INDEX('Data_Price '!AY$2:AY$1266,MATCH(Data!$DN1103,'Data_Price '!$BE$2:$BE$1266,0))</f>
        <v>#N/A</v>
      </c>
      <c r="DE1103" t="e">
        <f>INDEX('Data_Price '!AZ$2:AZ$1266,MATCH(Data!$DN1103,'Data_Price '!$BE$2:$BE$1266,0))</f>
        <v>#N/A</v>
      </c>
      <c r="DF1103" t="e">
        <f>INDEX('Data_Price '!BA$2:BA$1266,MATCH(Data!$DN1103,'Data_Price '!$BE$2:$BE$1266,0))</f>
        <v>#N/A</v>
      </c>
      <c r="DG1103" t="e">
        <f>INDEX('Data_Price '!BB$2:BB$1266,MATCH(Data!$DN1103,'Data_Price '!$BE$2:$BE$1266,0))</f>
        <v>#N/A</v>
      </c>
      <c r="DH1103" t="e">
        <f>INDEX('Data_Price '!BC$2:BC$1266,MATCH(Data!$DN1103,'Data_Price '!$BE$2:$BE$1266,0))</f>
        <v>#N/A</v>
      </c>
      <c r="DI1103" t="e">
        <f>INDEX('Data_Price '!BD$2:BD$1266,MATCH(Data!$DN1103,'Data_Price '!$BE$2:$BE$1266,0))</f>
        <v>#N/A</v>
      </c>
      <c r="DJ1103" s="89" t="e">
        <f ca="1">_xll.Connector("TinyUrl.TinyUrl",DA1103,0)</f>
        <v>#NAME?</v>
      </c>
      <c r="DK1103" s="89" t="e">
        <f ca="1">_xll.Connector("TinyUrl.TinyUrl",DE1103,0)</f>
        <v>#NAME?</v>
      </c>
      <c r="DL1103" s="89" t="e">
        <f ca="1">_xll.Connector("TinyUrl.TinyUrl",DI1103,0)</f>
        <v>#NAME?</v>
      </c>
      <c r="DM1103" s="224" t="str">
        <f t="shared" si="610"/>
        <v>Rise Beyond 96</v>
      </c>
      <c r="DN1103" s="89" t="str">
        <f t="shared" si="611"/>
        <v xml:space="preserve"> VölklRise Beyond 96163 Unisex</v>
      </c>
      <c r="DO1103" s="227"/>
    </row>
    <row r="1104" spans="2:119" ht="15.45" customHeight="1">
      <c r="B1104" s="224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#VALUE!</v>
      </c>
      <c r="F1104" s="43" t="b">
        <f>CL1104&gt;Driver!$F$56</f>
        <v>0</v>
      </c>
      <c r="G1104" s="43" t="b">
        <f>AND(CB1104&gt;Driver!$F$55,CB1104&lt;Driver!$G$55)</f>
        <v>0</v>
      </c>
      <c r="H1104" s="43" t="e">
        <f t="shared" si="578"/>
        <v>#VALUE!</v>
      </c>
      <c r="I1104" s="43">
        <f t="shared" si="579"/>
        <v>0</v>
      </c>
      <c r="J1104" s="43" t="e">
        <f t="array" ref="J1104">NOT(OR(($H$9:$H$1273=TRUE)*($I$9:$I$1273&gt;0)*($BT$9:$BT$1273=BT1104)*($K$9:$K$1273&gt;K1104)))</f>
        <v>#VALUE!</v>
      </c>
      <c r="K1104" s="72">
        <f t="shared" si="580"/>
        <v>0.57568521232069181</v>
      </c>
      <c r="L1104" s="72">
        <f t="shared" si="581"/>
        <v>0.91778583514624135</v>
      </c>
      <c r="M1104" s="72">
        <f t="shared" si="582"/>
        <v>0.23358458949514238</v>
      </c>
      <c r="N1104" s="72">
        <f t="shared" si="583"/>
        <v>-0.13502814140264352</v>
      </c>
      <c r="O1104" s="72">
        <f t="shared" si="584"/>
        <v>0.2958799491037567</v>
      </c>
      <c r="P1104" s="72">
        <f t="shared" si="585"/>
        <v>0.53990196078431374</v>
      </c>
      <c r="Q1104" s="72"/>
      <c r="R1104" s="72"/>
      <c r="S1104" s="72">
        <f t="shared" si="586"/>
        <v>0.93388809069833689</v>
      </c>
      <c r="T1104" s="72">
        <f t="shared" si="587"/>
        <v>0.97258125737569934</v>
      </c>
      <c r="U1104" s="72">
        <f t="shared" si="588"/>
        <v>0.99218103991792161</v>
      </c>
      <c r="V1104" s="72">
        <f t="shared" si="589"/>
        <v>0.63371378469197115</v>
      </c>
      <c r="W1104" s="72">
        <f t="shared" si="590"/>
        <v>0.96670925018250076</v>
      </c>
      <c r="X1104" s="72">
        <f t="shared" si="591"/>
        <v>8.2214164853758709E-2</v>
      </c>
      <c r="Y1104" s="72">
        <f t="shared" si="592"/>
        <v>0.76641541050485762</v>
      </c>
      <c r="Z1104" s="72">
        <f t="shared" si="593"/>
        <v>1.1350281414026435</v>
      </c>
      <c r="AA1104" s="72">
        <f t="shared" si="594"/>
        <v>0.7041200508962433</v>
      </c>
      <c r="AB1104" s="72">
        <f t="shared" si="595"/>
        <v>0.46009803921568626</v>
      </c>
      <c r="AC1104" s="72"/>
      <c r="AD1104" s="72"/>
      <c r="AE1104" s="72">
        <f t="shared" si="596"/>
        <v>6.6111909301663108E-2</v>
      </c>
      <c r="AF1104" s="72">
        <f t="shared" si="597"/>
        <v>2.741874262430069E-2</v>
      </c>
      <c r="AG1104" s="72">
        <f t="shared" si="598"/>
        <v>7.8189600820783717E-3</v>
      </c>
      <c r="AH1104" s="72">
        <f t="shared" si="599"/>
        <v>0.36628621530802885</v>
      </c>
      <c r="AI1104" s="72">
        <f t="shared" si="600"/>
        <v>3.3290749817499223E-2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0.64093368554636865</v>
      </c>
      <c r="AL1104" s="72">
        <f>(AX1104-Driver!$K$181)/(Driver!$L$181-Driver!$K$181)</f>
        <v>0.7350281414026435</v>
      </c>
      <c r="AM1104" s="72">
        <f>(AY1104-Driver!$K$182)/(Driver!$L$182-Driver!$K$182)</f>
        <v>0.91812005089624327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01"/>
        <v>6.7816442816442803</v>
      </c>
      <c r="AW1104" s="70">
        <f t="shared" si="602"/>
        <v>63.629290164596021</v>
      </c>
      <c r="AX1104" s="70">
        <f t="shared" si="603"/>
        <v>7.6152532726237911</v>
      </c>
      <c r="AY1104" s="70">
        <f>IFERROR(Driver!$K$19/Data!BH1104/Data!BI1104*Data!BK1104*Data!BL1104,"")</f>
        <v>-0.50122744160930988</v>
      </c>
      <c r="AZ1104" s="70">
        <f t="shared" si="604"/>
        <v>56.515264333581541</v>
      </c>
      <c r="BA1104" s="70"/>
      <c r="BB1104" s="70"/>
      <c r="BC1104" s="70">
        <f t="shared" si="605"/>
        <v>147.25472620321568</v>
      </c>
      <c r="BD1104" s="70">
        <f t="shared" si="606"/>
        <v>8.1441355554690862</v>
      </c>
      <c r="BE1104" s="70">
        <f t="shared" si="607"/>
        <v>9.2342984602462652E-2</v>
      </c>
      <c r="BF1104" s="70">
        <f t="shared" si="608"/>
        <v>3.8077351282157492</v>
      </c>
      <c r="BG1104" s="70">
        <f t="shared" si="609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219</v>
      </c>
      <c r="BS1104" s="8" t="s">
        <v>855</v>
      </c>
      <c r="BT1104" s="9" t="s">
        <v>878</v>
      </c>
      <c r="BU1104" s="10">
        <v>191</v>
      </c>
      <c r="BV1104" s="9" t="s">
        <v>222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305</v>
      </c>
      <c r="CU1104" s="10"/>
      <c r="CV1104" s="10"/>
      <c r="CW1104" s="10"/>
      <c r="CX1104" t="e">
        <f>INDEX('Data_Price '!AS$2:AS$1266,MATCH(Data!$DN1104,'Data_Price '!$BE$2:$BE$1266,0))</f>
        <v>#N/A</v>
      </c>
      <c r="CY1104" t="e">
        <f>INDEX('Data_Price '!AT$2:AT$1266,MATCH(Data!$DN1104,'Data_Price '!$BE$2:$BE$1266,0))</f>
        <v>#N/A</v>
      </c>
      <c r="CZ1104" t="e">
        <f>INDEX('Data_Price '!AU$2:AU$1266,MATCH(Data!$DN1104,'Data_Price '!$BE$2:$BE$1266,0))</f>
        <v>#N/A</v>
      </c>
      <c r="DA1104" t="e">
        <f>INDEX('Data_Price '!AV$2:AV$1266,MATCH(Data!$DN1104,'Data_Price '!$BE$2:$BE$1266,0))</f>
        <v>#N/A</v>
      </c>
      <c r="DB1104" t="e">
        <f>INDEX('Data_Price '!AW$2:AW$1266,MATCH(Data!$DN1104,'Data_Price '!$BE$2:$BE$1266,0))</f>
        <v>#N/A</v>
      </c>
      <c r="DC1104" t="e">
        <f>INDEX('Data_Price '!AX$2:AX$1266,MATCH(Data!$DN1104,'Data_Price '!$BE$2:$BE$1266,0))</f>
        <v>#N/A</v>
      </c>
      <c r="DD1104" t="e">
        <f>INDEX('Data_Price '!AY$2:AY$1266,MATCH(Data!$DN1104,'Data_Price '!$BE$2:$BE$1266,0))</f>
        <v>#N/A</v>
      </c>
      <c r="DE1104" t="e">
        <f>INDEX('Data_Price '!AZ$2:AZ$1266,MATCH(Data!$DN1104,'Data_Price '!$BE$2:$BE$1266,0))</f>
        <v>#N/A</v>
      </c>
      <c r="DF1104" t="e">
        <f>INDEX('Data_Price '!BA$2:BA$1266,MATCH(Data!$DN1104,'Data_Price '!$BE$2:$BE$1266,0))</f>
        <v>#N/A</v>
      </c>
      <c r="DG1104" t="e">
        <f>INDEX('Data_Price '!BB$2:BB$1266,MATCH(Data!$DN1104,'Data_Price '!$BE$2:$BE$1266,0))</f>
        <v>#N/A</v>
      </c>
      <c r="DH1104" t="e">
        <f>INDEX('Data_Price '!BC$2:BC$1266,MATCH(Data!$DN1104,'Data_Price '!$BE$2:$BE$1266,0))</f>
        <v>#N/A</v>
      </c>
      <c r="DI1104" t="e">
        <f>INDEX('Data_Price '!BD$2:BD$1266,MATCH(Data!$DN1104,'Data_Price '!$BE$2:$BE$1266,0))</f>
        <v>#N/A</v>
      </c>
      <c r="DJ1104" s="89" t="e">
        <f ca="1">_xll.Connector("TinyUrl.TinyUrl",DA1104,0)</f>
        <v>#NAME?</v>
      </c>
      <c r="DK1104" s="89" t="e">
        <f ca="1">_xll.Connector("TinyUrl.TinyUrl",DE1104,0)</f>
        <v>#NAME?</v>
      </c>
      <c r="DL1104" s="89" t="e">
        <f ca="1">_xll.Connector("TinyUrl.TinyUrl",DI1104,0)</f>
        <v>#NAME?</v>
      </c>
      <c r="DM1104" s="224" t="str">
        <f t="shared" si="610"/>
        <v>M6 Mantra</v>
      </c>
      <c r="DN1104" s="89" t="str">
        <f t="shared" si="611"/>
        <v xml:space="preserve"> VölklM6 Mantra191 Unisex</v>
      </c>
      <c r="DO1104" s="227" t="s">
        <v>1063</v>
      </c>
    </row>
    <row r="1105" spans="2:119" ht="15.45" customHeight="1">
      <c r="B1105" s="224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#VALUE!</v>
      </c>
      <c r="F1105" s="43" t="b">
        <f>CL1105&gt;Driver!$F$56</f>
        <v>0</v>
      </c>
      <c r="G1105" s="43" t="b">
        <f>AND(CB1105&gt;Driver!$F$55,CB1105&lt;Driver!$G$55)</f>
        <v>0</v>
      </c>
      <c r="H1105" s="43" t="e">
        <f t="shared" si="578"/>
        <v>#VALUE!</v>
      </c>
      <c r="I1105" s="43">
        <f t="shared" si="579"/>
        <v>0</v>
      </c>
      <c r="J1105" s="43" t="e">
        <f t="array" ref="J1105">NOT(OR(($H$9:$H$1273=TRUE)*($I$9:$I$1273&gt;0)*($BT$9:$BT$1273=BT1105)*($K$9:$K$1273&gt;K1105)))</f>
        <v>#VALUE!</v>
      </c>
      <c r="K1105" s="72">
        <f t="shared" si="580"/>
        <v>0.58179517986147755</v>
      </c>
      <c r="L1105" s="72">
        <f t="shared" si="581"/>
        <v>0.86958021110305372</v>
      </c>
      <c r="M1105" s="72">
        <f t="shared" si="582"/>
        <v>0.29401014861990127</v>
      </c>
      <c r="N1105" s="72">
        <f t="shared" si="583"/>
        <v>-4.206665401884524E-2</v>
      </c>
      <c r="O1105" s="72">
        <f t="shared" si="584"/>
        <v>0.26017553125109794</v>
      </c>
      <c r="P1105" s="72">
        <f t="shared" si="585"/>
        <v>0.66392156862745111</v>
      </c>
      <c r="Q1105" s="72"/>
      <c r="R1105" s="72"/>
      <c r="S1105" s="72">
        <f t="shared" si="586"/>
        <v>0.7654104948308168</v>
      </c>
      <c r="T1105" s="72">
        <f t="shared" si="587"/>
        <v>0.72557516781286702</v>
      </c>
      <c r="U1105" s="72">
        <f t="shared" si="588"/>
        <v>9.9999999999999978E-2</v>
      </c>
      <c r="V1105" s="72">
        <f t="shared" si="589"/>
        <v>0.60382893303714202</v>
      </c>
      <c r="W1105" s="72">
        <f t="shared" si="590"/>
        <v>0.95670321529115421</v>
      </c>
      <c r="X1105" s="72">
        <f t="shared" si="591"/>
        <v>0.13041978889694628</v>
      </c>
      <c r="Y1105" s="72">
        <f t="shared" si="592"/>
        <v>0.70598985138009873</v>
      </c>
      <c r="Z1105" s="72">
        <f t="shared" si="593"/>
        <v>1.0420666540188452</v>
      </c>
      <c r="AA1105" s="72">
        <f t="shared" si="594"/>
        <v>0.73982446874890206</v>
      </c>
      <c r="AB1105" s="72">
        <f t="shared" si="595"/>
        <v>0.33607843137254889</v>
      </c>
      <c r="AC1105" s="72"/>
      <c r="AD1105" s="72"/>
      <c r="AE1105" s="72">
        <f t="shared" si="596"/>
        <v>0.23458950516918317</v>
      </c>
      <c r="AF1105" s="72">
        <f t="shared" si="597"/>
        <v>0.27442483218713298</v>
      </c>
      <c r="AG1105" s="72">
        <f t="shared" si="598"/>
        <v>0.9</v>
      </c>
      <c r="AH1105" s="72">
        <f t="shared" si="599"/>
        <v>0.39617106696285798</v>
      </c>
      <c r="AI1105" s="72">
        <f t="shared" si="600"/>
        <v>4.3296784708845758E-2</v>
      </c>
      <c r="AJ1105" s="72">
        <f>(AV1105-Driver!$K$179)/(Driver!$L$179-Driver!$K$179)</f>
        <v>0.10958021110305372</v>
      </c>
      <c r="AK1105" s="72">
        <f>(AW1105-Driver!$K$180)/(Driver!$L$180-Driver!$K$180)</f>
        <v>0.51902584813290498</v>
      </c>
      <c r="AL1105" s="72">
        <f>(AX1105-Driver!$K$181)/(Driver!$L$181-Driver!$K$181)</f>
        <v>0.64206665401884522</v>
      </c>
      <c r="AM1105" s="72">
        <f>(AY1105-Driver!$K$182)/(Driver!$L$182-Driver!$K$182)</f>
        <v>0.95382446874890203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01"/>
        <v>2.3063356396689727</v>
      </c>
      <c r="AW1105" s="70">
        <f t="shared" si="602"/>
        <v>51.708148214534212</v>
      </c>
      <c r="AX1105" s="70">
        <f t="shared" si="603"/>
        <v>6.7785998861696068</v>
      </c>
      <c r="AY1105" s="70">
        <f>IFERROR(Driver!$K$19/Data!BH1105/Data!BI1105*Data!BK1105*Data!BL1105,"")</f>
        <v>-0.2826631385006162</v>
      </c>
      <c r="AZ1105" s="70">
        <f t="shared" si="604"/>
        <v>45.21221146686522</v>
      </c>
      <c r="BA1105" s="70"/>
      <c r="BB1105" s="70"/>
      <c r="BC1105" s="70">
        <f t="shared" si="605"/>
        <v>59.864225989488226</v>
      </c>
      <c r="BD1105" s="70">
        <f t="shared" si="606"/>
        <v>34.856757091114261</v>
      </c>
      <c r="BE1105" s="70">
        <f t="shared" si="607"/>
        <v>1</v>
      </c>
      <c r="BF1105" s="70">
        <f t="shared" si="608"/>
        <v>0.43245108676818872</v>
      </c>
      <c r="BG1105" s="70">
        <f t="shared" si="609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219</v>
      </c>
      <c r="BS1105" s="8" t="s">
        <v>812</v>
      </c>
      <c r="BT1105" s="9" t="s">
        <v>826</v>
      </c>
      <c r="BU1105" s="10">
        <v>163</v>
      </c>
      <c r="BV1105" s="9" t="s">
        <v>222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307</v>
      </c>
      <c r="CU1105" s="9" t="s">
        <v>305</v>
      </c>
      <c r="CV1105" s="10"/>
      <c r="CW1105" s="10"/>
      <c r="CX1105">
        <f>INDEX('Data_Price '!AS$2:AS$1266,MATCH(Data!$DN1105,'Data_Price '!$BE$2:$BE$1266,0))</f>
        <v>0</v>
      </c>
      <c r="CY1105">
        <f>INDEX('Data_Price '!AT$2:AT$1266,MATCH(Data!$DN1105,'Data_Price '!$BE$2:$BE$1266,0))</f>
        <v>0</v>
      </c>
      <c r="CZ1105">
        <f>INDEX('Data_Price '!AU$2:AU$1266,MATCH(Data!$DN1105,'Data_Price '!$BE$2:$BE$1266,0))</f>
        <v>0</v>
      </c>
      <c r="DA1105">
        <f>INDEX('Data_Price '!AV$2:AV$1266,MATCH(Data!$DN1105,'Data_Price '!$BE$2:$BE$1266,0))</f>
        <v>0</v>
      </c>
      <c r="DB1105">
        <f>INDEX('Data_Price '!AW$2:AW$1266,MATCH(Data!$DN1105,'Data_Price '!$BE$2:$BE$1266,0))</f>
        <v>0</v>
      </c>
      <c r="DC1105">
        <f>INDEX('Data_Price '!AX$2:AX$1266,MATCH(Data!$DN1105,'Data_Price '!$BE$2:$BE$1266,0))</f>
        <v>0</v>
      </c>
      <c r="DD1105">
        <f>INDEX('Data_Price '!AY$2:AY$1266,MATCH(Data!$DN1105,'Data_Price '!$BE$2:$BE$1266,0))</f>
        <v>0</v>
      </c>
      <c r="DE1105">
        <f>INDEX('Data_Price '!AZ$2:AZ$1266,MATCH(Data!$DN1105,'Data_Price '!$BE$2:$BE$1266,0))</f>
        <v>0</v>
      </c>
      <c r="DF1105">
        <f>INDEX('Data_Price '!BA$2:BA$1266,MATCH(Data!$DN1105,'Data_Price '!$BE$2:$BE$1266,0))</f>
        <v>0</v>
      </c>
      <c r="DG1105">
        <f>INDEX('Data_Price '!BB$2:BB$1266,MATCH(Data!$DN1105,'Data_Price '!$BE$2:$BE$1266,0))</f>
        <v>0</v>
      </c>
      <c r="DH1105">
        <f>INDEX('Data_Price '!BC$2:BC$1266,MATCH(Data!$DN1105,'Data_Price '!$BE$2:$BE$1266,0))</f>
        <v>0</v>
      </c>
      <c r="DI1105">
        <f>INDEX('Data_Price '!BD$2:BD$1266,MATCH(Data!$DN1105,'Data_Price '!$BE$2:$BE$1266,0))</f>
        <v>0</v>
      </c>
      <c r="DJ1105" s="89" t="e">
        <f ca="1">_xll.Connector("TinyUrl.TinyUrl",DA1105,0)</f>
        <v>#NAME?</v>
      </c>
      <c r="DK1105" s="89" t="e">
        <f ca="1">_xll.Connector("TinyUrl.TinyUrl",DE1105,0)</f>
        <v>#NAME?</v>
      </c>
      <c r="DL1105" s="89" t="e">
        <f ca="1">_xll.Connector("TinyUrl.TinyUrl",DI1105,0)</f>
        <v>#NAME?</v>
      </c>
      <c r="DM1105" s="224" t="str">
        <f t="shared" si="610"/>
        <v>S/Force 80Ti</v>
      </c>
      <c r="DN1105" s="89" t="str">
        <f t="shared" si="611"/>
        <v xml:space="preserve"> SalomonS/Force 80Ti163 Unisex</v>
      </c>
      <c r="DO1105" s="227"/>
    </row>
    <row r="1106" spans="2:119" ht="15.45" customHeight="1">
      <c r="B1106" s="224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#VALUE!</v>
      </c>
      <c r="F1106" s="43" t="b">
        <f>CL1106&gt;Driver!$F$56</f>
        <v>0</v>
      </c>
      <c r="G1106" s="43" t="b">
        <f>AND(CB1106&gt;Driver!$F$55,CB1106&lt;Driver!$G$55)</f>
        <v>1</v>
      </c>
      <c r="H1106" s="43" t="e">
        <f t="shared" si="578"/>
        <v>#VALUE!</v>
      </c>
      <c r="I1106" s="43">
        <f t="shared" si="579"/>
        <v>0</v>
      </c>
      <c r="J1106" s="43" t="e">
        <f t="array" ref="J1106">NOT(OR(($H$9:$H$1273=TRUE)*($I$9:$I$1273&gt;0)*($BT$9:$BT$1273=BT1106)*($K$9:$K$1273&gt;K1106)))</f>
        <v>#VALUE!</v>
      </c>
      <c r="K1106" s="72">
        <f t="shared" si="580"/>
        <v>0.53386780280391311</v>
      </c>
      <c r="L1106" s="72">
        <f t="shared" si="581"/>
        <v>0.78612843445330749</v>
      </c>
      <c r="M1106" s="72">
        <f t="shared" si="582"/>
        <v>0.28160717115451872</v>
      </c>
      <c r="N1106" s="72">
        <f t="shared" si="583"/>
        <v>-5.1552520078416597E-2</v>
      </c>
      <c r="O1106" s="72">
        <f t="shared" si="584"/>
        <v>0.27763220347661344</v>
      </c>
      <c r="P1106" s="72">
        <f t="shared" si="585"/>
        <v>0.61874183006535943</v>
      </c>
      <c r="Q1106" s="72"/>
      <c r="R1106" s="72"/>
      <c r="S1106" s="72">
        <f t="shared" si="586"/>
        <v>0.78525470252440632</v>
      </c>
      <c r="T1106" s="72">
        <f t="shared" si="587"/>
        <v>0.96321045280429129</v>
      </c>
      <c r="U1106" s="72">
        <f t="shared" si="588"/>
        <v>0.96170724186615986</v>
      </c>
      <c r="V1106" s="72">
        <f t="shared" si="589"/>
        <v>0.69672347249826827</v>
      </c>
      <c r="W1106" s="72">
        <f t="shared" si="590"/>
        <v>0.96825509855303638</v>
      </c>
      <c r="X1106" s="72">
        <f t="shared" si="591"/>
        <v>0.21387156554669245</v>
      </c>
      <c r="Y1106" s="72">
        <f t="shared" si="592"/>
        <v>0.71839282884548128</v>
      </c>
      <c r="Z1106" s="72">
        <f t="shared" si="593"/>
        <v>1.0515525200784166</v>
      </c>
      <c r="AA1106" s="72">
        <f t="shared" si="594"/>
        <v>0.72236779652338656</v>
      </c>
      <c r="AB1106" s="72">
        <f t="shared" si="595"/>
        <v>0.38125816993464057</v>
      </c>
      <c r="AC1106" s="72"/>
      <c r="AD1106" s="72"/>
      <c r="AE1106" s="72">
        <f t="shared" si="596"/>
        <v>0.21474529747559362</v>
      </c>
      <c r="AF1106" s="72">
        <f t="shared" si="597"/>
        <v>3.6789547195708691E-2</v>
      </c>
      <c r="AG1106" s="72">
        <f t="shared" si="598"/>
        <v>3.8292758133840143E-2</v>
      </c>
      <c r="AH1106" s="72">
        <f t="shared" si="599"/>
        <v>0.30327652750173173</v>
      </c>
      <c r="AI1106" s="72">
        <f t="shared" si="600"/>
        <v>3.174490144696366E-2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0.56091393944315437</v>
      </c>
      <c r="AL1106" s="72">
        <f>(AX1106-Driver!$K$181)/(Driver!$L$181-Driver!$K$181)</f>
        <v>0.65155252007841657</v>
      </c>
      <c r="AM1106" s="72">
        <f>(AY1106-Driver!$K$182)/(Driver!$L$182-Driver!$K$182)</f>
        <v>0.93636779652338653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01"/>
        <v>9.5526387193053868</v>
      </c>
      <c r="AW1106" s="70">
        <f t="shared" si="602"/>
        <v>55.804307191032336</v>
      </c>
      <c r="AX1106" s="70">
        <f t="shared" si="603"/>
        <v>6.8639726807057491</v>
      </c>
      <c r="AY1106" s="70">
        <f>IFERROR(Driver!$K$19/Data!BH1106/Data!BI1106*Data!BK1106*Data!BL1106,"")</f>
        <v>-0.38952401536217723</v>
      </c>
      <c r="AZ1106" s="70">
        <f t="shared" si="604"/>
        <v>49.329858525688763</v>
      </c>
      <c r="BA1106" s="70"/>
      <c r="BB1106" s="70"/>
      <c r="BC1106" s="70">
        <f t="shared" si="605"/>
        <v>70.15755447484689</v>
      </c>
      <c r="BD1106" s="70">
        <f t="shared" si="606"/>
        <v>7.3148359549826631</v>
      </c>
      <c r="BE1106" s="70">
        <f t="shared" si="607"/>
        <v>6.1874622733276097E-2</v>
      </c>
      <c r="BF1106" s="70">
        <f t="shared" si="608"/>
        <v>10.924236697826904</v>
      </c>
      <c r="BG1106" s="70">
        <f t="shared" si="609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219</v>
      </c>
      <c r="BS1106" s="8" t="s">
        <v>855</v>
      </c>
      <c r="BT1106" s="9" t="s">
        <v>874</v>
      </c>
      <c r="BU1106" s="10">
        <v>170</v>
      </c>
      <c r="BV1106" s="9" t="s">
        <v>222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304</v>
      </c>
      <c r="CU1106" s="10"/>
      <c r="CV1106" s="10"/>
      <c r="CW1106" s="10"/>
      <c r="CX1106" t="e">
        <f>INDEX('Data_Price '!AS$2:AS$1266,MATCH(Data!$DN1106,'Data_Price '!$BE$2:$BE$1266,0))</f>
        <v>#N/A</v>
      </c>
      <c r="CY1106" t="e">
        <f>INDEX('Data_Price '!AT$2:AT$1266,MATCH(Data!$DN1106,'Data_Price '!$BE$2:$BE$1266,0))</f>
        <v>#N/A</v>
      </c>
      <c r="CZ1106" t="e">
        <f>INDEX('Data_Price '!AU$2:AU$1266,MATCH(Data!$DN1106,'Data_Price '!$BE$2:$BE$1266,0))</f>
        <v>#N/A</v>
      </c>
      <c r="DA1106" t="e">
        <f>INDEX('Data_Price '!AV$2:AV$1266,MATCH(Data!$DN1106,'Data_Price '!$BE$2:$BE$1266,0))</f>
        <v>#N/A</v>
      </c>
      <c r="DB1106" t="e">
        <f>INDEX('Data_Price '!AW$2:AW$1266,MATCH(Data!$DN1106,'Data_Price '!$BE$2:$BE$1266,0))</f>
        <v>#N/A</v>
      </c>
      <c r="DC1106" t="e">
        <f>INDEX('Data_Price '!AX$2:AX$1266,MATCH(Data!$DN1106,'Data_Price '!$BE$2:$BE$1266,0))</f>
        <v>#N/A</v>
      </c>
      <c r="DD1106" t="e">
        <f>INDEX('Data_Price '!AY$2:AY$1266,MATCH(Data!$DN1106,'Data_Price '!$BE$2:$BE$1266,0))</f>
        <v>#N/A</v>
      </c>
      <c r="DE1106" t="e">
        <f>INDEX('Data_Price '!AZ$2:AZ$1266,MATCH(Data!$DN1106,'Data_Price '!$BE$2:$BE$1266,0))</f>
        <v>#N/A</v>
      </c>
      <c r="DF1106" t="e">
        <f>INDEX('Data_Price '!BA$2:BA$1266,MATCH(Data!$DN1106,'Data_Price '!$BE$2:$BE$1266,0))</f>
        <v>#N/A</v>
      </c>
      <c r="DG1106" t="e">
        <f>INDEX('Data_Price '!BB$2:BB$1266,MATCH(Data!$DN1106,'Data_Price '!$BE$2:$BE$1266,0))</f>
        <v>#N/A</v>
      </c>
      <c r="DH1106" t="e">
        <f>INDEX('Data_Price '!BC$2:BC$1266,MATCH(Data!$DN1106,'Data_Price '!$BE$2:$BE$1266,0))</f>
        <v>#N/A</v>
      </c>
      <c r="DI1106" t="e">
        <f>INDEX('Data_Price '!BD$2:BD$1266,MATCH(Data!$DN1106,'Data_Price '!$BE$2:$BE$1266,0))</f>
        <v>#N/A</v>
      </c>
      <c r="DJ1106" s="89" t="e">
        <f ca="1">_xll.Connector("TinyUrl.TinyUrl",DA1106,0)</f>
        <v>#NAME?</v>
      </c>
      <c r="DK1106" s="89" t="e">
        <f ca="1">_xll.Connector("TinyUrl.TinyUrl",DE1106,0)</f>
        <v>#NAME?</v>
      </c>
      <c r="DL1106" s="89" t="e">
        <f ca="1">_xll.Connector("TinyUrl.TinyUrl",DI1106,0)</f>
        <v>#NAME?</v>
      </c>
      <c r="DM1106" s="224" t="str">
        <f t="shared" si="610"/>
        <v>Katana 108</v>
      </c>
      <c r="DN1106" s="89" t="str">
        <f t="shared" si="611"/>
        <v xml:space="preserve"> VölklKatana 108170 Unisex</v>
      </c>
      <c r="DO1106" s="227" t="s">
        <v>1146</v>
      </c>
    </row>
    <row r="1107" spans="2:119" ht="15.45" customHeight="1">
      <c r="B1107" s="224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#VALUE!</v>
      </c>
      <c r="F1107" s="43" t="b">
        <f>CL1107&gt;Driver!$F$56</f>
        <v>0</v>
      </c>
      <c r="G1107" s="43" t="b">
        <f>AND(CB1107&gt;Driver!$F$55,CB1107&lt;Driver!$G$55)</f>
        <v>0</v>
      </c>
      <c r="H1107" s="43" t="e">
        <f t="shared" si="578"/>
        <v>#VALUE!</v>
      </c>
      <c r="I1107" s="43">
        <f t="shared" si="579"/>
        <v>0</v>
      </c>
      <c r="J1107" s="43" t="e">
        <f t="array" ref="J1107">NOT(OR(($H$9:$H$1273=TRUE)*($I$9:$I$1273&gt;0)*($BT$9:$BT$1273=BT1107)*($K$9:$K$1273&gt;K1107)))</f>
        <v>#VALUE!</v>
      </c>
      <c r="K1107" s="72">
        <f t="shared" si="580"/>
        <v>0.59642136474968532</v>
      </c>
      <c r="L1107" s="72">
        <f t="shared" si="581"/>
        <v>0.9531576827008299</v>
      </c>
      <c r="M1107" s="72">
        <f t="shared" si="582"/>
        <v>0.23968504679854064</v>
      </c>
      <c r="N1107" s="72">
        <f t="shared" si="583"/>
        <v>-0.16475052172263327</v>
      </c>
      <c r="O1107" s="72">
        <f t="shared" si="584"/>
        <v>0.25370762290256876</v>
      </c>
      <c r="P1107" s="72">
        <f t="shared" si="585"/>
        <v>0.6300980392156863</v>
      </c>
      <c r="Q1107" s="72"/>
      <c r="R1107" s="72"/>
      <c r="S1107" s="72">
        <f t="shared" si="586"/>
        <v>0.76026444047867225</v>
      </c>
      <c r="T1107" s="72">
        <f t="shared" si="587"/>
        <v>0.31723736855004447</v>
      </c>
      <c r="U1107" s="72">
        <f t="shared" si="588"/>
        <v>0.55342454464411406</v>
      </c>
      <c r="V1107" s="72">
        <f t="shared" si="589"/>
        <v>0.6287996498348517</v>
      </c>
      <c r="W1107" s="72">
        <f t="shared" si="590"/>
        <v>0.95412890926053628</v>
      </c>
      <c r="X1107" s="72">
        <f t="shared" si="591"/>
        <v>4.6842317299170044E-2</v>
      </c>
      <c r="Y1107" s="72">
        <f t="shared" si="592"/>
        <v>0.76031495320145936</v>
      </c>
      <c r="Z1107" s="72">
        <f t="shared" si="593"/>
        <v>1.1647505217226333</v>
      </c>
      <c r="AA1107" s="72">
        <f t="shared" si="594"/>
        <v>0.74629237709743124</v>
      </c>
      <c r="AB1107" s="72">
        <f t="shared" si="595"/>
        <v>0.3699019607843137</v>
      </c>
      <c r="AC1107" s="72"/>
      <c r="AD1107" s="72"/>
      <c r="AE1107" s="72">
        <f t="shared" si="596"/>
        <v>0.23973555952132775</v>
      </c>
      <c r="AF1107" s="72">
        <f t="shared" si="597"/>
        <v>0.68276263144995553</v>
      </c>
      <c r="AG1107" s="72">
        <f t="shared" si="598"/>
        <v>0.44657545535588594</v>
      </c>
      <c r="AH1107" s="72">
        <f t="shared" si="599"/>
        <v>0.3712003501651483</v>
      </c>
      <c r="AI1107" s="72">
        <f t="shared" si="600"/>
        <v>4.5871090739463757E-2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0.56224579675209385</v>
      </c>
      <c r="AL1107" s="72">
        <f>(AX1107-Driver!$K$181)/(Driver!$L$181-Driver!$K$181)</f>
        <v>0.76475052172263325</v>
      </c>
      <c r="AM1107" s="72">
        <f>(AY1107-Driver!$K$182)/(Driver!$L$182-Driver!$K$182)</f>
        <v>0.9602923770974312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01"/>
        <v>6.0371727038393699</v>
      </c>
      <c r="AW1107" s="70">
        <f t="shared" si="602"/>
        <v>55.934547053980985</v>
      </c>
      <c r="AX1107" s="70">
        <f t="shared" si="603"/>
        <v>7.8827546955036993</v>
      </c>
      <c r="AY1107" s="70">
        <f>IFERROR(Driver!$K$19/Data!BH1107/Data!BI1107*Data!BK1107*Data!BL1107,"")</f>
        <v>-0.24306989021966352</v>
      </c>
      <c r="AZ1107" s="70">
        <f t="shared" si="604"/>
        <v>48.294862248696951</v>
      </c>
      <c r="BA1107" s="70"/>
      <c r="BB1107" s="70"/>
      <c r="BC1107" s="70">
        <f t="shared" si="605"/>
        <v>57.194931822241372</v>
      </c>
      <c r="BD1107" s="70">
        <f t="shared" si="606"/>
        <v>70.99392879410739</v>
      </c>
      <c r="BE1107" s="70">
        <f t="shared" si="607"/>
        <v>0.54665634119113982</v>
      </c>
      <c r="BF1107" s="70">
        <f t="shared" si="608"/>
        <v>3.2527181198553881</v>
      </c>
      <c r="BG1107" s="70">
        <f t="shared" si="609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219</v>
      </c>
      <c r="BS1107" s="8" t="s">
        <v>812</v>
      </c>
      <c r="BT1107" s="9" t="s">
        <v>817</v>
      </c>
      <c r="BU1107" s="10">
        <v>185</v>
      </c>
      <c r="BV1107" s="9" t="s">
        <v>222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306</v>
      </c>
      <c r="CU1107" s="9" t="s">
        <v>305</v>
      </c>
      <c r="CV1107" s="10"/>
      <c r="CW1107" s="10"/>
      <c r="CX1107" t="str">
        <f>INDEX('Data_Price '!AS$2:AS$1266,MATCH(Data!$DN1107,'Data_Price '!$BE$2:$BE$1266,0))</f>
        <v>16-17 Salomon Qst 85 Used Men's Demo Skis W/bindings Size 185cm 9564</v>
      </c>
      <c r="CY1107" t="str">
        <f>INDEX('Data_Price '!AT$2:AT$1266,MATCH(Data!$DN1107,'Data_Price '!$BE$2:$BE$1266,0))</f>
        <v>eBay - demo-skis</v>
      </c>
      <c r="CZ1107" t="str">
        <f>INDEX('Data_Price '!AU$2:AU$1266,MATCH(Data!$DN1107,'Data_Price '!$BE$2:$BE$1266,0))</f>
        <v>$279.00 used</v>
      </c>
      <c r="DA1107" t="str">
        <f>INDEX('Data_Price '!AV$2:AV$1266,MATCH(Data!$DN1107,'Data_Price '!$BE$2:$BE$1266,0))</f>
        <v>https://www.google.com/url?url=https://www.ebay.com/itm/304340326067%3Fchn%3Dps%26mkevt%3D1%26mkcid%3D28&amp;rct=j&amp;q=&amp;esrc=s&amp;sa=U&amp;ved=0ahUKEwjbovKD0aP2AhVwmWoFHQiXBKkQ2SkIUQ&amp;usg=AOvVaw3d5JuHuQfPdfjegczvBoM2</v>
      </c>
      <c r="DB1107" t="str">
        <f>INDEX('Data_Price '!AW$2:AW$1266,MATCH(Data!$DN1107,'Data_Price '!$BE$2:$BE$1266,0))</f>
        <v>16-17 Salomon Qst 85 Used Men's Demo Skis W/bindings Size 185cm 9563</v>
      </c>
      <c r="DC1107" t="str">
        <f>INDEX('Data_Price '!AX$2:AX$1266,MATCH(Data!$DN1107,'Data_Price '!$BE$2:$BE$1266,0))</f>
        <v>eBay - demo-skis</v>
      </c>
      <c r="DD1107" t="str">
        <f>INDEX('Data_Price '!AY$2:AY$1266,MATCH(Data!$DN1107,'Data_Price '!$BE$2:$BE$1266,0))</f>
        <v>$279.00 used</v>
      </c>
      <c r="DE1107" t="str">
        <f>INDEX('Data_Price '!AZ$2:AZ$1266,MATCH(Data!$DN1107,'Data_Price '!$BE$2:$BE$1266,0))</f>
        <v>https://www.google.com/url?url=https://www.ebay.com/itm/115230472840%3Fchn%3Dps%26mkevt%3D1%26mkcid%3D28&amp;rct=j&amp;q=&amp;esrc=s&amp;sa=U&amp;ved=0ahUKEwjbovKD0aP2AhVwmWoFHQiXBKkQ2SkIVQ&amp;usg=AOvVaw0AzdZ98P0u0Q0VHNzPpYr_</v>
      </c>
      <c r="DF1107" t="str">
        <f>INDEX('Data_Price '!BA$2:BA$1266,MATCH(Data!$DN1107,'Data_Price '!$BE$2:$BE$1266,0))</f>
        <v>16-17 Salomon Qst 85 Used Men's Demo Skis W/bindings Size 185cm 9561</v>
      </c>
      <c r="DG1107" t="str">
        <f>INDEX('Data_Price '!BB$2:BB$1266,MATCH(Data!$DN1107,'Data_Price '!$BE$2:$BE$1266,0))</f>
        <v>eBay - demo-skis</v>
      </c>
      <c r="DH1107" t="str">
        <f>INDEX('Data_Price '!BC$2:BC$1266,MATCH(Data!$DN1107,'Data_Price '!$BE$2:$BE$1266,0))</f>
        <v>$279.00 used</v>
      </c>
      <c r="DI1107" t="str">
        <f>INDEX('Data_Price '!BD$2:BD$1266,MATCH(Data!$DN1107,'Data_Price '!$BE$2:$BE$1266,0))</f>
        <v>https://www.google.com/url?url=https://www.ebay.com/itm/304338452777%3Fchn%3Dps%26mkevt%3D1%26mkcid%3D28&amp;rct=j&amp;q=&amp;esrc=s&amp;sa=U&amp;ved=0ahUKEwjbovKD0aP2AhVwmWoFHQiXBKkQ2SkIWQ&amp;usg=AOvVaw0CLaaJe22eSd8UHCInvxE5</v>
      </c>
      <c r="DJ1107" s="89" t="e">
        <f ca="1">_xll.Connector("TinyUrl.TinyUrl",DA1107,0)</f>
        <v>#NAME?</v>
      </c>
      <c r="DK1107" s="89" t="e">
        <f ca="1">_xll.Connector("TinyUrl.TinyUrl",DE1107,0)</f>
        <v>#NAME?</v>
      </c>
      <c r="DL1107" s="89" t="e">
        <f ca="1">_xll.Connector("TinyUrl.TinyUrl",DI1107,0)</f>
        <v>#NAME?</v>
      </c>
      <c r="DM1107" s="224" t="str">
        <f t="shared" si="610"/>
        <v>QST 85</v>
      </c>
      <c r="DN1107" s="89" t="str">
        <f t="shared" si="611"/>
        <v xml:space="preserve"> SalomonQST 85185 Unisex</v>
      </c>
      <c r="DO1107" s="227"/>
    </row>
    <row r="1108" spans="2:119" ht="15.45" customHeight="1">
      <c r="B1108" s="224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#VALUE!</v>
      </c>
      <c r="F1108" s="43" t="b">
        <f>CL1108&gt;Driver!$F$56</f>
        <v>0</v>
      </c>
      <c r="G1108" s="43" t="b">
        <f>AND(CB1108&gt;Driver!$F$55,CB1108&lt;Driver!$G$55)</f>
        <v>0</v>
      </c>
      <c r="H1108" s="43" t="e">
        <f t="shared" si="578"/>
        <v>#VALUE!</v>
      </c>
      <c r="I1108" s="43">
        <f t="shared" si="579"/>
        <v>0</v>
      </c>
      <c r="J1108" s="43" t="e">
        <f t="array" ref="J1108">NOT(OR(($H$9:$H$1273=TRUE)*($I$9:$I$1273&gt;0)*($BT$9:$BT$1273=BT1108)*($K$9:$K$1273&gt;K1108)))</f>
        <v>#VALUE!</v>
      </c>
      <c r="K1108" s="72">
        <f t="shared" si="580"/>
        <v>0.81568721968602065</v>
      </c>
      <c r="L1108" s="72">
        <f t="shared" si="581"/>
        <v>0.92074450084602366</v>
      </c>
      <c r="M1108" s="72">
        <f t="shared" si="582"/>
        <v>0.71062993852601752</v>
      </c>
      <c r="N1108" s="72">
        <f t="shared" si="583"/>
        <v>0.6</v>
      </c>
      <c r="O1108" s="72">
        <f t="shared" si="584"/>
        <v>0.54748622080681109</v>
      </c>
      <c r="P1108" s="72">
        <f t="shared" si="585"/>
        <v>0.98440359477124173</v>
      </c>
      <c r="Q1108" s="72"/>
      <c r="R1108" s="72"/>
      <c r="S1108" s="72">
        <f t="shared" si="586"/>
        <v>0.6850613120825505</v>
      </c>
      <c r="T1108" s="72">
        <f t="shared" si="587"/>
        <v>0.90877037772813429</v>
      </c>
      <c r="U1108" s="72">
        <f t="shared" si="588"/>
        <v>0.19331247336801483</v>
      </c>
      <c r="V1108" s="72">
        <f t="shared" si="589"/>
        <v>0.64398562103794799</v>
      </c>
      <c r="W1108" s="72">
        <f t="shared" si="590"/>
        <v>0.92803372974268339</v>
      </c>
      <c r="X1108" s="72">
        <f t="shared" si="591"/>
        <v>7.9255499153976339E-2</v>
      </c>
      <c r="Y1108" s="72">
        <f t="shared" si="592"/>
        <v>0.28937006147398242</v>
      </c>
      <c r="Z1108" s="72">
        <f t="shared" si="593"/>
        <v>0.4</v>
      </c>
      <c r="AA1108" s="72">
        <f t="shared" si="594"/>
        <v>0.45251377919318891</v>
      </c>
      <c r="AB1108" s="72">
        <f t="shared" si="595"/>
        <v>1.5596405228758214E-2</v>
      </c>
      <c r="AC1108" s="72"/>
      <c r="AD1108" s="72"/>
      <c r="AE1108" s="72">
        <f t="shared" si="596"/>
        <v>0.3149386879174495</v>
      </c>
      <c r="AF1108" s="72">
        <f t="shared" si="597"/>
        <v>9.1229622271865679E-2</v>
      </c>
      <c r="AG1108" s="72">
        <f t="shared" si="598"/>
        <v>0.80668752663198517</v>
      </c>
      <c r="AH1108" s="72">
        <f t="shared" si="599"/>
        <v>0.35601437896205196</v>
      </c>
      <c r="AI1108" s="72">
        <f t="shared" si="600"/>
        <v>7.1966270257316584E-2</v>
      </c>
      <c r="AJ1108" s="72">
        <f>(AV1108-Driver!$K$179)/(Driver!$L$179-Driver!$K$179)</f>
        <v>0.16074450084602365</v>
      </c>
      <c r="AK1108" s="72">
        <f>(AW1108-Driver!$K$180)/(Driver!$L$180-Driver!$K$180)</f>
        <v>0.11418387852957704</v>
      </c>
      <c r="AL1108" s="72">
        <f>(AX1108-Driver!$K$181)/(Driver!$L$181-Driver!$K$181)</f>
        <v>0</v>
      </c>
      <c r="AM1108" s="72">
        <f>(AY1108-Driver!$K$182)/(Driver!$L$182-Driver!$K$182)</f>
        <v>0.66651377919318888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01"/>
        <v>3.3831908831908826</v>
      </c>
      <c r="AW1108" s="70">
        <f t="shared" si="602"/>
        <v>12.119400769073641</v>
      </c>
      <c r="AX1108" s="70">
        <f t="shared" si="603"/>
        <v>1</v>
      </c>
      <c r="AY1108" s="70">
        <f>IFERROR(Driver!$K$19/Data!BH1108/Data!BI1108*Data!BK1108*Data!BL1108,"")</f>
        <v>-2.0414331847610576</v>
      </c>
      <c r="AZ1108" s="70">
        <f t="shared" si="604"/>
        <v>13.160833953834699</v>
      </c>
      <c r="BA1108" s="70"/>
      <c r="BB1108" s="70"/>
      <c r="BC1108" s="70">
        <f t="shared" si="605"/>
        <v>18.18654631950616</v>
      </c>
      <c r="BD1108" s="70">
        <f t="shared" si="606"/>
        <v>2.4969857728478417</v>
      </c>
      <c r="BE1108" s="70">
        <f t="shared" si="607"/>
        <v>0.90670417252695734</v>
      </c>
      <c r="BF1108" s="70">
        <f t="shared" si="608"/>
        <v>4.9678668797593302</v>
      </c>
      <c r="BG1108" s="70">
        <f t="shared" si="609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219</v>
      </c>
      <c r="BS1108" s="8" t="s">
        <v>525</v>
      </c>
      <c r="BT1108" s="9" t="s">
        <v>530</v>
      </c>
      <c r="BU1108" s="10">
        <v>158</v>
      </c>
      <c r="BV1108" s="9" t="s">
        <v>390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302</v>
      </c>
      <c r="CU1108" s="9" t="s">
        <v>388</v>
      </c>
      <c r="CV1108" s="10"/>
      <c r="CW1108" s="10"/>
      <c r="CX1108" t="str">
        <f>INDEX('Data_Price '!AS$2:AS$1266,MATCH(Data!$DN1108,'Data_Price '!$BE$2:$BE$1266,0))</f>
        <v>Dynafit Blacklight 88 W Alpine Touring Ski 158</v>
      </c>
      <c r="CY1108" t="str">
        <f>INDEX('Data_Price '!AT$2:AT$1266,MATCH(Data!$DN1108,'Data_Price '!$BE$2:$BE$1266,0))</f>
        <v>Cripple Creek Backcountry</v>
      </c>
      <c r="CZ1108">
        <f>INDEX('Data_Price '!AU$2:AU$1266,MATCH(Data!$DN1108,'Data_Price '!$BE$2:$BE$1266,0))</f>
        <v>599.95000000000005</v>
      </c>
      <c r="DA1108" t="str">
        <f>INDEX('Data_Price '!AV$2:AV$1266,MATCH(Data!$DN1108,'Data_Price '!$BE$2:$BE$1266,0))</f>
        <v>https://www.google.com/url?url=https://cripplecreekbc.com/products/dynafit-blacklight-88-womens-alpine-touring-ski%3Fvariant%3D39648677036189%26currency%3DUSD%26utm_medium%3Dproduct_sync%26utm_source%3Dgoogle%26utm_content%3Dsag_organic%26utm_campaign%3Dsag_organic&amp;rct=j&amp;q=&amp;esrc=s&amp;sa=U&amp;ved=0ahUKEwiSyp2E0aP2AhVxk2oFHcPNCFQQ2SkITw&amp;usg=AOvVaw3NUv_d2tkYowV0aEhJLE3n</v>
      </c>
      <c r="DB1108">
        <f>INDEX('Data_Price '!AW$2:AW$1266,MATCH(Data!$DN1108,'Data_Price '!$BE$2:$BE$1266,0))</f>
        <v>0</v>
      </c>
      <c r="DC1108">
        <f>INDEX('Data_Price '!AX$2:AX$1266,MATCH(Data!$DN1108,'Data_Price '!$BE$2:$BE$1266,0))</f>
        <v>0</v>
      </c>
      <c r="DD1108">
        <f>INDEX('Data_Price '!AY$2:AY$1266,MATCH(Data!$DN1108,'Data_Price '!$BE$2:$BE$1266,0))</f>
        <v>0</v>
      </c>
      <c r="DE1108">
        <f>INDEX('Data_Price '!AZ$2:AZ$1266,MATCH(Data!$DN1108,'Data_Price '!$BE$2:$BE$1266,0))</f>
        <v>0</v>
      </c>
      <c r="DF1108">
        <f>INDEX('Data_Price '!BA$2:BA$1266,MATCH(Data!$DN1108,'Data_Price '!$BE$2:$BE$1266,0))</f>
        <v>0</v>
      </c>
      <c r="DG1108">
        <f>INDEX('Data_Price '!BB$2:BB$1266,MATCH(Data!$DN1108,'Data_Price '!$BE$2:$BE$1266,0))</f>
        <v>0</v>
      </c>
      <c r="DH1108">
        <f>INDEX('Data_Price '!BC$2:BC$1266,MATCH(Data!$DN1108,'Data_Price '!$BE$2:$BE$1266,0))</f>
        <v>0</v>
      </c>
      <c r="DI1108">
        <f>INDEX('Data_Price '!BD$2:BD$1266,MATCH(Data!$DN1108,'Data_Price '!$BE$2:$BE$1266,0))</f>
        <v>0</v>
      </c>
      <c r="DJ1108" s="89" t="e">
        <f ca="1">_xll.Connector("TinyUrl.TinyUrl",DA1108,0)</f>
        <v>#NAME?</v>
      </c>
      <c r="DK1108" s="89" t="e">
        <f ca="1">_xll.Connector("TinyUrl.TinyUrl",DE1108,0)</f>
        <v>#NAME?</v>
      </c>
      <c r="DL1108" s="89" t="e">
        <f ca="1">_xll.Connector("TinyUrl.TinyUrl",DI1108,0)</f>
        <v>#NAME?</v>
      </c>
      <c r="DM1108" s="224" t="str">
        <f t="shared" si="610"/>
        <v>Blacklight 88 W</v>
      </c>
      <c r="DN1108" s="89" t="str">
        <f t="shared" si="611"/>
        <v xml:space="preserve"> DynafitBlacklight 88 W158 Women's</v>
      </c>
      <c r="DO1108" s="227"/>
    </row>
    <row r="1109" spans="2:119" ht="15.45" customHeight="1">
      <c r="B1109" s="224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#VALUE!</v>
      </c>
      <c r="F1109" s="43" t="b">
        <f>CL1109&gt;Driver!$F$56</f>
        <v>0</v>
      </c>
      <c r="G1109" s="43" t="b">
        <f>AND(CB1109&gt;Driver!$F$55,CB1109&lt;Driver!$G$55)</f>
        <v>0</v>
      </c>
      <c r="H1109" s="43" t="e">
        <f t="shared" si="578"/>
        <v>#VALUE!</v>
      </c>
      <c r="I1109" s="43">
        <f t="shared" si="579"/>
        <v>0</v>
      </c>
      <c r="J1109" s="43" t="e">
        <f t="array" ref="J1109">NOT(OR(($H$9:$H$1273=TRUE)*($I$9:$I$1273&gt;0)*($BT$9:$BT$1273=BT1109)*($K$9:$K$1273&gt;K1109)))</f>
        <v>#VALUE!</v>
      </c>
      <c r="K1109" s="72">
        <f t="shared" si="580"/>
        <v>0.76937570602771099</v>
      </c>
      <c r="L1109" s="72">
        <f t="shared" si="581"/>
        <v>0.96820240109580213</v>
      </c>
      <c r="M1109" s="72">
        <f t="shared" si="582"/>
        <v>0.57054901095961985</v>
      </c>
      <c r="N1109" s="72">
        <f t="shared" si="583"/>
        <v>0.42969708467716439</v>
      </c>
      <c r="O1109" s="72">
        <f t="shared" si="584"/>
        <v>0.40105942532587802</v>
      </c>
      <c r="P1109" s="72">
        <f t="shared" si="585"/>
        <v>0.88089052287581693</v>
      </c>
      <c r="Q1109" s="72"/>
      <c r="R1109" s="72"/>
      <c r="S1109" s="72">
        <f t="shared" si="586"/>
        <v>0.65936319910711538</v>
      </c>
      <c r="T1109" s="72">
        <f t="shared" si="587"/>
        <v>0.91194212364025495</v>
      </c>
      <c r="U1109" s="72">
        <f t="shared" si="588"/>
        <v>0.96104563896663953</v>
      </c>
      <c r="V1109" s="72">
        <f t="shared" si="589"/>
        <v>0.72508402181753084</v>
      </c>
      <c r="W1109" s="72">
        <f t="shared" si="590"/>
        <v>0.89951212300413952</v>
      </c>
      <c r="X1109" s="72">
        <f t="shared" si="591"/>
        <v>3.1797598904197921E-2</v>
      </c>
      <c r="Y1109" s="72">
        <f t="shared" si="592"/>
        <v>0.42945098904038015</v>
      </c>
      <c r="Z1109" s="72">
        <f t="shared" si="593"/>
        <v>0.57030291532283561</v>
      </c>
      <c r="AA1109" s="72">
        <f t="shared" si="594"/>
        <v>0.59894057467412198</v>
      </c>
      <c r="AB1109" s="72">
        <f t="shared" si="595"/>
        <v>0.11910947712418304</v>
      </c>
      <c r="AC1109" s="72"/>
      <c r="AD1109" s="72"/>
      <c r="AE1109" s="72">
        <f t="shared" si="596"/>
        <v>0.34063680089288467</v>
      </c>
      <c r="AF1109" s="72">
        <f t="shared" si="597"/>
        <v>8.805787635974506E-2</v>
      </c>
      <c r="AG1109" s="72">
        <f t="shared" si="598"/>
        <v>3.8954361033360453E-2</v>
      </c>
      <c r="AH1109" s="72">
        <f t="shared" si="599"/>
        <v>0.27491597818246916</v>
      </c>
      <c r="AI1109" s="72">
        <f t="shared" si="600"/>
        <v>0.10048787699586044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4.2549165668431969E-2</v>
      </c>
      <c r="AL1109" s="72">
        <f>(AX1109-Driver!$K$181)/(Driver!$L$181-Driver!$K$181)</f>
        <v>0.17030291532283565</v>
      </c>
      <c r="AM1109" s="72">
        <f>(AY1109-Driver!$K$182)/(Driver!$L$182-Driver!$K$182)</f>
        <v>0.81294057467412195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01"/>
        <v>4.3820377153710481</v>
      </c>
      <c r="AW1109" s="70">
        <f t="shared" si="602"/>
        <v>5.1143746879915426</v>
      </c>
      <c r="AX1109" s="70">
        <f t="shared" si="603"/>
        <v>2.5327262379055209</v>
      </c>
      <c r="AY1109" s="70">
        <f>IFERROR(Driver!$K$19/Data!BH1109/Data!BI1109*Data!BK1109*Data!BL1109,"")</f>
        <v>-1.1450827487226154</v>
      </c>
      <c r="AZ1109" s="70">
        <f t="shared" si="604"/>
        <v>3.7267311988086371</v>
      </c>
      <c r="BA1109" s="70"/>
      <c r="BB1109" s="70"/>
      <c r="BC1109" s="70">
        <f t="shared" si="605"/>
        <v>4.8567564687648801</v>
      </c>
      <c r="BD1109" s="70">
        <f t="shared" si="606"/>
        <v>2.7776796660693135</v>
      </c>
      <c r="BE1109" s="70">
        <f t="shared" si="607"/>
        <v>6.1213137856266399E-2</v>
      </c>
      <c r="BF1109" s="70">
        <f t="shared" si="608"/>
        <v>14.127361499302207</v>
      </c>
      <c r="BG1109" s="70">
        <f t="shared" si="609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219</v>
      </c>
      <c r="BS1109" s="8" t="s">
        <v>764</v>
      </c>
      <c r="BT1109" s="9" t="s">
        <v>766</v>
      </c>
      <c r="BU1109" s="10">
        <v>164</v>
      </c>
      <c r="BV1109" s="9" t="s">
        <v>222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302</v>
      </c>
      <c r="CU1109" s="9" t="s">
        <v>388</v>
      </c>
      <c r="CV1109" s="10"/>
      <c r="CW1109" s="10"/>
      <c r="CX1109">
        <f>INDEX('Data_Price '!AS$2:AS$1266,MATCH(Data!$DN1109,'Data_Price '!$BE$2:$BE$1266,0))</f>
        <v>0</v>
      </c>
      <c r="CY1109">
        <f>INDEX('Data_Price '!AT$2:AT$1266,MATCH(Data!$DN1109,'Data_Price '!$BE$2:$BE$1266,0))</f>
        <v>0</v>
      </c>
      <c r="CZ1109">
        <f>INDEX('Data_Price '!AU$2:AU$1266,MATCH(Data!$DN1109,'Data_Price '!$BE$2:$BE$1266,0))</f>
        <v>0</v>
      </c>
      <c r="DA1109">
        <f>INDEX('Data_Price '!AV$2:AV$1266,MATCH(Data!$DN1109,'Data_Price '!$BE$2:$BE$1266,0))</f>
        <v>0</v>
      </c>
      <c r="DB1109">
        <f>INDEX('Data_Price '!AW$2:AW$1266,MATCH(Data!$DN1109,'Data_Price '!$BE$2:$BE$1266,0))</f>
        <v>0</v>
      </c>
      <c r="DC1109">
        <f>INDEX('Data_Price '!AX$2:AX$1266,MATCH(Data!$DN1109,'Data_Price '!$BE$2:$BE$1266,0))</f>
        <v>0</v>
      </c>
      <c r="DD1109">
        <f>INDEX('Data_Price '!AY$2:AY$1266,MATCH(Data!$DN1109,'Data_Price '!$BE$2:$BE$1266,0))</f>
        <v>0</v>
      </c>
      <c r="DE1109">
        <f>INDEX('Data_Price '!AZ$2:AZ$1266,MATCH(Data!$DN1109,'Data_Price '!$BE$2:$BE$1266,0))</f>
        <v>0</v>
      </c>
      <c r="DF1109">
        <f>INDEX('Data_Price '!BA$2:BA$1266,MATCH(Data!$DN1109,'Data_Price '!$BE$2:$BE$1266,0))</f>
        <v>0</v>
      </c>
      <c r="DG1109">
        <f>INDEX('Data_Price '!BB$2:BB$1266,MATCH(Data!$DN1109,'Data_Price '!$BE$2:$BE$1266,0))</f>
        <v>0</v>
      </c>
      <c r="DH1109">
        <f>INDEX('Data_Price '!BC$2:BC$1266,MATCH(Data!$DN1109,'Data_Price '!$BE$2:$BE$1266,0))</f>
        <v>0</v>
      </c>
      <c r="DI1109">
        <f>INDEX('Data_Price '!BD$2:BD$1266,MATCH(Data!$DN1109,'Data_Price '!$BE$2:$BE$1266,0))</f>
        <v>0</v>
      </c>
      <c r="DJ1109" s="89" t="e">
        <f ca="1">_xll.Connector("TinyUrl.TinyUrl",DA1109,0)</f>
        <v>#NAME?</v>
      </c>
      <c r="DK1109" s="89" t="e">
        <f ca="1">_xll.Connector("TinyUrl.TinyUrl",DE1109,0)</f>
        <v>#NAME?</v>
      </c>
      <c r="DL1109" s="89" t="e">
        <f ca="1">_xll.Connector("TinyUrl.TinyUrl",DI1109,0)</f>
        <v>#NAME?</v>
      </c>
      <c r="DM1109" s="224" t="str">
        <f t="shared" si="610"/>
        <v>Chinook 99</v>
      </c>
      <c r="DN1109" s="89" t="str">
        <f t="shared" si="611"/>
        <v xml:space="preserve"> RaccoonChinook 99164 Unisex</v>
      </c>
      <c r="DO1109" s="227"/>
    </row>
    <row r="1110" spans="2:119" ht="15.45" customHeight="1">
      <c r="B1110" s="224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#VALUE!</v>
      </c>
      <c r="F1110" s="43" t="b">
        <f>CL1110&gt;Driver!$F$56</f>
        <v>0</v>
      </c>
      <c r="G1110" s="43" t="b">
        <f>AND(CB1110&gt;Driver!$F$55,CB1110&lt;Driver!$G$55)</f>
        <v>0</v>
      </c>
      <c r="H1110" s="43" t="e">
        <f t="shared" si="578"/>
        <v>#VALUE!</v>
      </c>
      <c r="I1110" s="43">
        <f t="shared" si="579"/>
        <v>0</v>
      </c>
      <c r="J1110" s="43" t="e">
        <f t="array" ref="J1110">NOT(OR(($H$9:$H$1273=TRUE)*($I$9:$I$1273&gt;0)*($BT$9:$BT$1273=BT1110)*($K$9:$K$1273&gt;K1110)))</f>
        <v>#VALUE!</v>
      </c>
      <c r="K1110" s="72">
        <f t="shared" si="580"/>
        <v>0.57313569053060587</v>
      </c>
      <c r="L1110" s="72">
        <f t="shared" si="581"/>
        <v>0.87290629280477006</v>
      </c>
      <c r="M1110" s="72">
        <f t="shared" si="582"/>
        <v>0.27336508825644168</v>
      </c>
      <c r="N1110" s="72">
        <f t="shared" si="583"/>
        <v>-5.7244039714159367E-2</v>
      </c>
      <c r="O1110" s="72">
        <f t="shared" si="584"/>
        <v>0.29581152670570665</v>
      </c>
      <c r="P1110" s="72">
        <f t="shared" si="585"/>
        <v>0.58152777777777775</v>
      </c>
      <c r="Q1110" s="72"/>
      <c r="R1110" s="72"/>
      <c r="S1110" s="72">
        <f t="shared" si="586"/>
        <v>0.84467577071289945</v>
      </c>
      <c r="T1110" s="72">
        <f t="shared" si="587"/>
        <v>0.98978887181871533</v>
      </c>
      <c r="U1110" s="72">
        <f t="shared" si="588"/>
        <v>0.94487609823059859</v>
      </c>
      <c r="V1110" s="72">
        <f t="shared" si="589"/>
        <v>0.6755345560382181</v>
      </c>
      <c r="W1110" s="72">
        <f t="shared" si="590"/>
        <v>0.97292426755113326</v>
      </c>
      <c r="X1110" s="72">
        <f t="shared" si="591"/>
        <v>0.12709370719522994</v>
      </c>
      <c r="Y1110" s="72">
        <f t="shared" si="592"/>
        <v>0.72663491174355832</v>
      </c>
      <c r="Z1110" s="72">
        <f t="shared" si="593"/>
        <v>1.0572440397141594</v>
      </c>
      <c r="AA1110" s="72">
        <f t="shared" si="594"/>
        <v>0.70418847329429335</v>
      </c>
      <c r="AB1110" s="72">
        <f t="shared" si="595"/>
        <v>0.41847222222222225</v>
      </c>
      <c r="AC1110" s="72"/>
      <c r="AD1110" s="72"/>
      <c r="AE1110" s="72">
        <f t="shared" si="596"/>
        <v>0.15532422928710055</v>
      </c>
      <c r="AF1110" s="72">
        <f t="shared" si="597"/>
        <v>1.0211128181284668E-2</v>
      </c>
      <c r="AG1110" s="72">
        <f t="shared" si="598"/>
        <v>5.5123901769401393E-2</v>
      </c>
      <c r="AH1110" s="72">
        <f t="shared" si="599"/>
        <v>0.3244654439617819</v>
      </c>
      <c r="AI1110" s="72">
        <f t="shared" si="600"/>
        <v>2.7075732448866775E-2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0.59498350250186505</v>
      </c>
      <c r="AL1110" s="72">
        <f>(AX1110-Driver!$K$181)/(Driver!$L$181-Driver!$K$181)</f>
        <v>0.65724403971415923</v>
      </c>
      <c r="AM1110" s="72">
        <f>(AY1110-Driver!$K$182)/(Driver!$L$182-Driver!$K$182)</f>
        <v>0.91818847329429332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01"/>
        <v>7.7262243928910577</v>
      </c>
      <c r="AW1110" s="70">
        <f t="shared" si="602"/>
        <v>59.13590675031233</v>
      </c>
      <c r="AX1110" s="70">
        <f t="shared" si="603"/>
        <v>6.9151963574274333</v>
      </c>
      <c r="AY1110" s="70">
        <f>IFERROR(Driver!$K$19/Data!BH1110/Data!BI1110*Data!BK1110*Data!BL1110,"")</f>
        <v>-0.50080859445687731</v>
      </c>
      <c r="AZ1110" s="70">
        <f t="shared" si="604"/>
        <v>52.721518987341774</v>
      </c>
      <c r="BA1110" s="70"/>
      <c r="BB1110" s="70"/>
      <c r="BC1110" s="70">
        <f t="shared" si="605"/>
        <v>100.97967563278252</v>
      </c>
      <c r="BD1110" s="70">
        <f t="shared" si="606"/>
        <v>9.6669789435874041</v>
      </c>
      <c r="BE1110" s="70">
        <f t="shared" si="607"/>
        <v>4.5046481584296839E-2</v>
      </c>
      <c r="BF1110" s="70">
        <f t="shared" si="608"/>
        <v>8.5310974442272887</v>
      </c>
      <c r="BG1110" s="70">
        <f t="shared" si="609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219</v>
      </c>
      <c r="BS1110" s="8" t="s">
        <v>610</v>
      </c>
      <c r="BT1110" s="9" t="s">
        <v>622</v>
      </c>
      <c r="BU1110" s="10">
        <v>188</v>
      </c>
      <c r="BV1110" s="9" t="s">
        <v>222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305</v>
      </c>
      <c r="CU1110" s="10"/>
      <c r="CV1110" s="10"/>
      <c r="CW1110" s="10"/>
      <c r="CX1110" t="str">
        <f>INDEX('Data_Price '!AS$2:AS$1266,MATCH(Data!$DN1110,'Data_Price '!$BE$2:$BE$1266,0))</f>
        <v>Fischer Ranger 99 Ti Dark Green 188 Ski Men</v>
      </c>
      <c r="CY1110" t="str">
        <f>INDEX('Data_Price '!AT$2:AT$1266,MATCH(Data!$DN1110,'Data_Price '!$BE$2:$BE$1266,0))</f>
        <v>! OutdoorXL.com</v>
      </c>
      <c r="CZ1110">
        <f>INDEX('Data_Price '!AU$2:AU$1266,MATCH(Data!$DN1110,'Data_Price '!$BE$2:$BE$1266,0))</f>
        <v>484.95</v>
      </c>
      <c r="DA1110" t="str">
        <f>INDEX('Data_Price '!AV$2:AV$1266,MATCH(Data!$DN1110,'Data_Price '!$BE$2:$BE$1266,0))</f>
        <v>https://www.google.com/url?url=https://www.outdoorxl.com/fischer-ranger-99-ti-365352.html%3Fprl%3D92-621x144-3071&amp;rct=j&amp;q=&amp;esrc=s&amp;sa=U&amp;ved=0ahUKEwjxme-E0aP2AhWClGoFHUgWDv0Q2SkIZg&amp;usg=AOvVaw2qgN1gW6XSGozIzzqRQ9wr</v>
      </c>
      <c r="DB1110" t="str">
        <f>INDEX('Data_Price '!AW$2:AW$1266,MATCH(Data!$DN1110,'Data_Price '!$BE$2:$BE$1266,0))</f>
        <v>Fischer Ranger 99 Ti Skis</v>
      </c>
      <c r="DC1110" t="str">
        <f>INDEX('Data_Price '!AX$2:AX$1266,MATCH(Data!$DN1110,'Data_Price '!$BE$2:$BE$1266,0))</f>
        <v>OMCgear.com</v>
      </c>
      <c r="DD1110">
        <f>INDEX('Data_Price '!AY$2:AY$1266,MATCH(Data!$DN1110,'Data_Price '!$BE$2:$BE$1266,0))</f>
        <v>559.94000000000005</v>
      </c>
      <c r="DE1110" t="str">
        <f>INDEX('Data_Price '!AZ$2:AZ$1266,MATCH(Data!$DN1110,'Data_Price '!$BE$2:$BE$1266,0))</f>
        <v>https://www.google.com/url?url=https://omcgear.com/fischer-ranger-99-ti-skis/&amp;rct=j&amp;q=&amp;esrc=s&amp;sa=U&amp;ved=0ahUKEwjxme-E0aP2AhWClGoFHUgWDv0QsDwIWA&amp;usg=AOvVaw2laPrWy_9cK09lCJaRGwTn</v>
      </c>
      <c r="DF1110" t="str">
        <f>INDEX('Data_Price '!BA$2:BA$1266,MATCH(Data!$DN1110,'Data_Price '!$BE$2:$BE$1266,0))</f>
        <v>Fischer Ranger 99 Ti Skis</v>
      </c>
      <c r="DG1110" t="str">
        <f>INDEX('Data_Price '!BB$2:BB$1266,MATCH(Data!$DN1110,'Data_Price '!$BE$2:$BE$1266,0))</f>
        <v>OMCgear.com</v>
      </c>
      <c r="DH1110">
        <f>INDEX('Data_Price '!BC$2:BC$1266,MATCH(Data!$DN1110,'Data_Price '!$BE$2:$BE$1266,0))</f>
        <v>559.94000000000005</v>
      </c>
      <c r="DI1110" t="str">
        <f>INDEX('Data_Price '!BD$2:BD$1266,MATCH(Data!$DN1110,'Data_Price '!$BE$2:$BE$1266,0))</f>
        <v>https://www.google.com/url?q=https://omcgear.com/fischer-ranger-99-ti-skis/&amp;sa=U&amp;ved=0ahUKEwjJoJaF0aP2AhXGlmoFHXyUCyYQ2ykIGA&amp;usg=AOvVaw219BRRvKx7f5K3Mih0M4Rk</v>
      </c>
      <c r="DJ1110" s="89" t="e">
        <f ca="1">_xll.Connector("TinyUrl.TinyUrl",DA1110,0)</f>
        <v>#NAME?</v>
      </c>
      <c r="DK1110" s="89" t="e">
        <f ca="1">_xll.Connector("TinyUrl.TinyUrl",DE1110,0)</f>
        <v>#NAME?</v>
      </c>
      <c r="DL1110" s="89" t="e">
        <f ca="1">_xll.Connector("TinyUrl.TinyUrl",DI1110,0)</f>
        <v>#NAME?</v>
      </c>
      <c r="DM1110" s="224" t="str">
        <f t="shared" si="610"/>
        <v>Ranger 99 Ti</v>
      </c>
      <c r="DN1110" s="89" t="str">
        <f t="shared" si="611"/>
        <v xml:space="preserve"> FischerRanger 99 Ti188 Unisex</v>
      </c>
      <c r="DO1110" s="227" t="s">
        <v>1045</v>
      </c>
    </row>
    <row r="1111" spans="2:119" ht="15.45" customHeight="1">
      <c r="B1111" s="224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#VALUE!</v>
      </c>
      <c r="F1111" s="43" t="b">
        <f>CL1111&gt;Driver!$F$56</f>
        <v>0</v>
      </c>
      <c r="G1111" s="43" t="b">
        <f>AND(CB1111&gt;Driver!$F$55,CB1111&lt;Driver!$G$55)</f>
        <v>0</v>
      </c>
      <c r="H1111" s="43" t="e">
        <f t="shared" si="578"/>
        <v>#VALUE!</v>
      </c>
      <c r="I1111" s="43">
        <f t="shared" si="579"/>
        <v>0</v>
      </c>
      <c r="J1111" s="43" t="e">
        <f t="array" ref="J1111">NOT(OR(($H$9:$H$1273=TRUE)*($I$9:$I$1273&gt;0)*($BT$9:$BT$1273=BT1111)*($K$9:$K$1273&gt;K1111)))</f>
        <v>#VALUE!</v>
      </c>
      <c r="K1111" s="72">
        <f t="shared" si="580"/>
        <v>0.77768544580740129</v>
      </c>
      <c r="L1111" s="72">
        <f t="shared" si="581"/>
        <v>0.8848892111836274</v>
      </c>
      <c r="M1111" s="72">
        <f t="shared" si="582"/>
        <v>0.67048168043117506</v>
      </c>
      <c r="N1111" s="72">
        <f t="shared" si="583"/>
        <v>0.51759944349585785</v>
      </c>
      <c r="O1111" s="72">
        <f t="shared" si="584"/>
        <v>0.51266912720943225</v>
      </c>
      <c r="P1111" s="72">
        <f t="shared" si="585"/>
        <v>0.98117647058823532</v>
      </c>
      <c r="Q1111" s="72"/>
      <c r="R1111" s="72"/>
      <c r="S1111" s="72">
        <f t="shared" si="586"/>
        <v>0.69411406129880426</v>
      </c>
      <c r="T1111" s="72">
        <f t="shared" si="587"/>
        <v>0.89250694127055041</v>
      </c>
      <c r="U1111" s="72">
        <f t="shared" si="588"/>
        <v>0.47921633802834118</v>
      </c>
      <c r="V1111" s="72">
        <f t="shared" si="589"/>
        <v>0.64061969477580305</v>
      </c>
      <c r="W1111" s="72">
        <f t="shared" si="590"/>
        <v>0.92802941176470588</v>
      </c>
      <c r="X1111" s="72">
        <f t="shared" si="591"/>
        <v>0.11511078881637259</v>
      </c>
      <c r="Y1111" s="72">
        <f t="shared" si="592"/>
        <v>0.32951831956882488</v>
      </c>
      <c r="Z1111" s="72">
        <f t="shared" si="593"/>
        <v>0.48240055650414215</v>
      </c>
      <c r="AA1111" s="72">
        <f t="shared" si="594"/>
        <v>0.48733087279056775</v>
      </c>
      <c r="AB1111" s="72">
        <f t="shared" si="595"/>
        <v>1.8823529411764739E-2</v>
      </c>
      <c r="AC1111" s="72"/>
      <c r="AD1111" s="72"/>
      <c r="AE1111" s="72">
        <f t="shared" si="596"/>
        <v>0.30588593870119574</v>
      </c>
      <c r="AF1111" s="72">
        <f t="shared" si="597"/>
        <v>0.10749305872944957</v>
      </c>
      <c r="AG1111" s="72">
        <f t="shared" si="598"/>
        <v>0.52078366197165882</v>
      </c>
      <c r="AH1111" s="72">
        <f t="shared" si="599"/>
        <v>0.35938030522419695</v>
      </c>
      <c r="AI1111" s="72">
        <f t="shared" si="600"/>
        <v>7.1970588235294106E-2</v>
      </c>
      <c r="AJ1111" s="72">
        <f>(AV1111-Driver!$K$179)/(Driver!$L$179-Driver!$K$179)</f>
        <v>0.1248892111836274</v>
      </c>
      <c r="AK1111" s="72">
        <f>(AW1111-Driver!$K$180)/(Driver!$L$180-Driver!$K$180)</f>
        <v>0.1209395019166736</v>
      </c>
      <c r="AL1111" s="72">
        <f>(AX1111-Driver!$K$181)/(Driver!$L$181-Driver!$K$181)</f>
        <v>8.2400556504142158E-2</v>
      </c>
      <c r="AM1111" s="72">
        <f>(AY1111-Driver!$K$182)/(Driver!$L$182-Driver!$K$182)</f>
        <v>0.70133087279056772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01"/>
        <v>2.6285442952109617</v>
      </c>
      <c r="AW1111" s="70">
        <f t="shared" si="602"/>
        <v>12.780020685458453</v>
      </c>
      <c r="AX1111" s="70">
        <f t="shared" si="603"/>
        <v>1.7416050085372794</v>
      </c>
      <c r="AY1111" s="70">
        <f>IFERROR(Driver!$K$19/Data!BH1111/Data!BI1111*Data!BK1111*Data!BL1111,"")</f>
        <v>-1.8283006298547013</v>
      </c>
      <c r="AZ1111" s="70">
        <f t="shared" si="604"/>
        <v>12.866716306775874</v>
      </c>
      <c r="BA1111" s="70"/>
      <c r="BB1111" s="70"/>
      <c r="BC1111" s="70">
        <f t="shared" si="605"/>
        <v>22.882270271668517</v>
      </c>
      <c r="BD1111" s="70">
        <f t="shared" si="606"/>
        <v>1.0577004634558727</v>
      </c>
      <c r="BE1111" s="70">
        <f t="shared" si="607"/>
        <v>0.62085130989810133</v>
      </c>
      <c r="BF1111" s="70">
        <f t="shared" si="608"/>
        <v>4.5877091554203684</v>
      </c>
      <c r="BG1111" s="70">
        <f t="shared" si="609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219</v>
      </c>
      <c r="BS1111" s="8" t="s">
        <v>950</v>
      </c>
      <c r="BT1111" s="9" t="s">
        <v>706</v>
      </c>
      <c r="BU1111" s="10">
        <v>163</v>
      </c>
      <c r="BV1111" s="9" t="s">
        <v>390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302</v>
      </c>
      <c r="CU1111" s="9" t="s">
        <v>388</v>
      </c>
      <c r="CV1111" s="10"/>
      <c r="CW1111" s="10"/>
      <c r="CX1111" t="str">
        <f>INDEX('Data_Price '!AS$2:AS$1266,MATCH(Data!$DN1111,'Data_Price '!$BE$2:$BE$1266,0))</f>
        <v>K2 Talkback 96</v>
      </c>
      <c r="CY1111" t="str">
        <f>INDEX('Data_Price '!AT$2:AT$1266,MATCH(Data!$DN1111,'Data_Price '!$BE$2:$BE$1266,0))</f>
        <v>Snowcountry.eu</v>
      </c>
      <c r="CZ1111">
        <f>INDEX('Data_Price '!AU$2:AU$1266,MATCH(Data!$DN1111,'Data_Price '!$BE$2:$BE$1266,0))</f>
        <v>456.16</v>
      </c>
      <c r="DA1111" t="str">
        <f>INDEX('Data_Price '!AV$2:AV$1266,MATCH(Data!$DN1111,'Data_Price '!$BE$2:$BE$1266,0))</f>
        <v>https://www.google.com/url?url=https://www.snowcountry.eu/k2-talkback-96-19-20.html%3Fartikel_maat%3D65282%26country%3DUS&amp;rct=j&amp;q=&amp;esrc=s&amp;sa=U&amp;ved=0ahUKEwi3tbKF0aP2AhVel2oFHRdWBr4QsDwIcA&amp;usg=AOvVaw3eZf-Pl5Qs7o7AEtZrT8Dv</v>
      </c>
      <c r="DB1111" t="str">
        <f>INDEX('Data_Price '!AW$2:AW$1266,MATCH(Data!$DN1111,'Data_Price '!$BE$2:$BE$1266,0))</f>
        <v>K2 Talkback 96</v>
      </c>
      <c r="DC1111" t="str">
        <f>INDEX('Data_Price '!AX$2:AX$1266,MATCH(Data!$DN1111,'Data_Price '!$BE$2:$BE$1266,0))</f>
        <v>Snowcountry.eu</v>
      </c>
      <c r="DD1111">
        <f>INDEX('Data_Price '!AY$2:AY$1266,MATCH(Data!$DN1111,'Data_Price '!$BE$2:$BE$1266,0))</f>
        <v>456.16</v>
      </c>
      <c r="DE1111" t="str">
        <f>INDEX('Data_Price '!AZ$2:AZ$1266,MATCH(Data!$DN1111,'Data_Price '!$BE$2:$BE$1266,0))</f>
        <v>https://www.google.com/url?q=https://www.snowcountry.eu/k2-talkback-96-19-20.html%3Fartikel_maat%3D65282%26country%3DUS&amp;sa=U&amp;ved=0ahUKEwi75eGF0aP2AhU3lGoFHY03D10Q2ykIFg&amp;usg=AOvVaw1gE62iK6J58KorHxdM17Jm</v>
      </c>
      <c r="DF1111" t="str">
        <f>INDEX('Data_Price '!BA$2:BA$1266,MATCH(Data!$DN1111,'Data_Price '!$BE$2:$BE$1266,0))</f>
        <v>K2 Talkback 96</v>
      </c>
      <c r="DG1111" t="str">
        <f>INDEX('Data_Price '!BB$2:BB$1266,MATCH(Data!$DN1111,'Data_Price '!$BE$2:$BE$1266,0))</f>
        <v>Snowinn.com</v>
      </c>
      <c r="DH1111">
        <f>INDEX('Data_Price '!BC$2:BC$1266,MATCH(Data!$DN1111,'Data_Price '!$BE$2:$BE$1266,0))</f>
        <v>474.99</v>
      </c>
      <c r="DI1111" t="str">
        <f>INDEX('Data_Price '!BD$2:BD$1266,MATCH(Data!$DN1111,'Data_Price '!$BE$2:$BE$1266,0))</f>
        <v>https://www.google.com/url?q=https://www.snowinn.com/ski-store/k2-talkback-96-touring-skis/137740615/p%3Futm_source%3Dgoogle_products%26utm_medium%3Dmerchant%26id_producte%3D11598274%26country%3Dus&amp;sa=U&amp;ved=0ahUKEwi75eGF0aP2AhU3lGoFHY03D10Q2ykIGA&amp;usg=AOvVaw2dwGmjGvXfVT5syRxx13RP</v>
      </c>
      <c r="DJ1111" s="89" t="e">
        <f ca="1">_xll.Connector("TinyUrl.TinyUrl",DA1111,0)</f>
        <v>#NAME?</v>
      </c>
      <c r="DK1111" s="89" t="e">
        <f ca="1">_xll.Connector("TinyUrl.TinyUrl",DE1111,0)</f>
        <v>#NAME?</v>
      </c>
      <c r="DL1111" s="89" t="e">
        <f ca="1">_xll.Connector("TinyUrl.TinyUrl",DI1111,0)</f>
        <v>#NAME?</v>
      </c>
      <c r="DM1111" s="224" t="str">
        <f t="shared" si="610"/>
        <v>Talkback 96</v>
      </c>
      <c r="DN1111" s="89" t="str">
        <f t="shared" si="611"/>
        <v xml:space="preserve"> K2Talkback 96163 Women's</v>
      </c>
      <c r="DO1111" s="227" t="s">
        <v>1119</v>
      </c>
    </row>
    <row r="1112" spans="2:119" ht="15.45" customHeight="1">
      <c r="B1112" s="224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#VALUE!</v>
      </c>
      <c r="F1112" s="43" t="b">
        <f>CL1112&gt;Driver!$F$56</f>
        <v>0</v>
      </c>
      <c r="G1112" s="43" t="b">
        <f>AND(CB1112&gt;Driver!$F$55,CB1112&lt;Driver!$G$55)</f>
        <v>1</v>
      </c>
      <c r="H1112" s="43" t="e">
        <f t="shared" si="578"/>
        <v>#VALUE!</v>
      </c>
      <c r="I1112" s="43">
        <f t="shared" si="579"/>
        <v>0</v>
      </c>
      <c r="J1112" s="43" t="e">
        <f t="array" ref="J1112">NOT(OR(($H$9:$H$1273=TRUE)*($I$9:$I$1273&gt;0)*($BT$9:$BT$1273=BT1112)*($K$9:$K$1273&gt;K1112)))</f>
        <v>#VALUE!</v>
      </c>
      <c r="K1112" s="72">
        <f t="shared" si="580"/>
        <v>0.59241912097809812</v>
      </c>
      <c r="L1112" s="72">
        <f t="shared" si="581"/>
        <v>0.91802755620014498</v>
      </c>
      <c r="M1112" s="72">
        <f t="shared" si="582"/>
        <v>0.26681068575605116</v>
      </c>
      <c r="N1112" s="72">
        <f t="shared" si="583"/>
        <v>-7.1789034338835211E-2</v>
      </c>
      <c r="O1112" s="72">
        <f t="shared" si="584"/>
        <v>0.29530932690110634</v>
      </c>
      <c r="P1112" s="72">
        <f t="shared" si="585"/>
        <v>0.57691176470588235</v>
      </c>
      <c r="Q1112" s="72"/>
      <c r="R1112" s="72"/>
      <c r="S1112" s="72">
        <f t="shared" si="586"/>
        <v>0.8574981897797711</v>
      </c>
      <c r="T1112" s="72">
        <f t="shared" si="587"/>
        <v>0.95088773201130561</v>
      </c>
      <c r="U1112" s="72">
        <f t="shared" si="588"/>
        <v>0.99569696627439375</v>
      </c>
      <c r="V1112" s="72">
        <f t="shared" si="589"/>
        <v>0.64184059512718883</v>
      </c>
      <c r="W1112" s="72">
        <f t="shared" si="590"/>
        <v>0.97157040926225091</v>
      </c>
      <c r="X1112" s="72">
        <f t="shared" si="591"/>
        <v>8.1972443799854966E-2</v>
      </c>
      <c r="Y1112" s="72">
        <f t="shared" si="592"/>
        <v>0.73318931424394884</v>
      </c>
      <c r="Z1112" s="72">
        <f t="shared" si="593"/>
        <v>1.0717890343388352</v>
      </c>
      <c r="AA1112" s="72">
        <f t="shared" si="594"/>
        <v>0.70469067309889366</v>
      </c>
      <c r="AB1112" s="72">
        <f t="shared" si="595"/>
        <v>0.42308823529411765</v>
      </c>
      <c r="AC1112" s="72"/>
      <c r="AD1112" s="72"/>
      <c r="AE1112" s="72">
        <f t="shared" si="596"/>
        <v>0.14250181022022887</v>
      </c>
      <c r="AF1112" s="72">
        <f t="shared" si="597"/>
        <v>4.9112267988694391E-2</v>
      </c>
      <c r="AG1112" s="72">
        <f t="shared" si="598"/>
        <v>4.3030337256062118E-3</v>
      </c>
      <c r="AH1112" s="72">
        <f t="shared" si="599"/>
        <v>0.35815940487281117</v>
      </c>
      <c r="AI1112" s="72">
        <f t="shared" si="600"/>
        <v>2.8429590737749064E-2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0.60065575508497848</v>
      </c>
      <c r="AL1112" s="72">
        <f>(AX1112-Driver!$K$181)/(Driver!$L$181-Driver!$K$181)</f>
        <v>0.67178903433883508</v>
      </c>
      <c r="AM1112" s="72">
        <f>(AY1112-Driver!$K$182)/(Driver!$L$182-Driver!$K$182)</f>
        <v>0.91869067309889363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01"/>
        <v>6.7765567765567774</v>
      </c>
      <c r="AW1112" s="70">
        <f t="shared" si="602"/>
        <v>59.6905858394882</v>
      </c>
      <c r="AX1112" s="70">
        <f t="shared" si="603"/>
        <v>7.0461013090495159</v>
      </c>
      <c r="AY1112" s="70">
        <f>IFERROR(Driver!$K$19/Data!BH1112/Data!BI1112*Data!BK1112*Data!BL1112,"")</f>
        <v>-0.49773438244292634</v>
      </c>
      <c r="AZ1112" s="70">
        <f t="shared" si="604"/>
        <v>53.14221891288161</v>
      </c>
      <c r="BA1112" s="70"/>
      <c r="BB1112" s="70"/>
      <c r="BC1112" s="70">
        <f t="shared" si="605"/>
        <v>107.63075354278004</v>
      </c>
      <c r="BD1112" s="70">
        <f t="shared" si="606"/>
        <v>6.2242969993726547</v>
      </c>
      <c r="BE1112" s="70">
        <f t="shared" si="607"/>
        <v>0.10446281598289078</v>
      </c>
      <c r="BF1112" s="70">
        <f t="shared" si="608"/>
        <v>4.7256012727989845</v>
      </c>
      <c r="BG1112" s="70">
        <f t="shared" si="609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219</v>
      </c>
      <c r="BS1112" s="8" t="s">
        <v>855</v>
      </c>
      <c r="BT1112" s="9" t="s">
        <v>879</v>
      </c>
      <c r="BU1112" s="10">
        <v>177</v>
      </c>
      <c r="BV1112" s="9" t="s">
        <v>222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305</v>
      </c>
      <c r="CU1112" s="9" t="s">
        <v>304</v>
      </c>
      <c r="CV1112" s="10"/>
      <c r="CW1112" s="10"/>
      <c r="CX1112" t="e">
        <f>INDEX('Data_Price '!AS$2:AS$1266,MATCH(Data!$DN1112,'Data_Price '!$BE$2:$BE$1266,0))</f>
        <v>#N/A</v>
      </c>
      <c r="CY1112" t="e">
        <f>INDEX('Data_Price '!AT$2:AT$1266,MATCH(Data!$DN1112,'Data_Price '!$BE$2:$BE$1266,0))</f>
        <v>#N/A</v>
      </c>
      <c r="CZ1112" t="e">
        <f>INDEX('Data_Price '!AU$2:AU$1266,MATCH(Data!$DN1112,'Data_Price '!$BE$2:$BE$1266,0))</f>
        <v>#N/A</v>
      </c>
      <c r="DA1112" t="e">
        <f>INDEX('Data_Price '!AV$2:AV$1266,MATCH(Data!$DN1112,'Data_Price '!$BE$2:$BE$1266,0))</f>
        <v>#N/A</v>
      </c>
      <c r="DB1112" t="e">
        <f>INDEX('Data_Price '!AW$2:AW$1266,MATCH(Data!$DN1112,'Data_Price '!$BE$2:$BE$1266,0))</f>
        <v>#N/A</v>
      </c>
      <c r="DC1112" t="e">
        <f>INDEX('Data_Price '!AX$2:AX$1266,MATCH(Data!$DN1112,'Data_Price '!$BE$2:$BE$1266,0))</f>
        <v>#N/A</v>
      </c>
      <c r="DD1112" t="e">
        <f>INDEX('Data_Price '!AY$2:AY$1266,MATCH(Data!$DN1112,'Data_Price '!$BE$2:$BE$1266,0))</f>
        <v>#N/A</v>
      </c>
      <c r="DE1112" t="e">
        <f>INDEX('Data_Price '!AZ$2:AZ$1266,MATCH(Data!$DN1112,'Data_Price '!$BE$2:$BE$1266,0))</f>
        <v>#N/A</v>
      </c>
      <c r="DF1112" t="e">
        <f>INDEX('Data_Price '!BA$2:BA$1266,MATCH(Data!$DN1112,'Data_Price '!$BE$2:$BE$1266,0))</f>
        <v>#N/A</v>
      </c>
      <c r="DG1112" t="e">
        <f>INDEX('Data_Price '!BB$2:BB$1266,MATCH(Data!$DN1112,'Data_Price '!$BE$2:$BE$1266,0))</f>
        <v>#N/A</v>
      </c>
      <c r="DH1112" t="e">
        <f>INDEX('Data_Price '!BC$2:BC$1266,MATCH(Data!$DN1112,'Data_Price '!$BE$2:$BE$1266,0))</f>
        <v>#N/A</v>
      </c>
      <c r="DI1112" t="e">
        <f>INDEX('Data_Price '!BD$2:BD$1266,MATCH(Data!$DN1112,'Data_Price '!$BE$2:$BE$1266,0))</f>
        <v>#N/A</v>
      </c>
      <c r="DJ1112" s="89" t="e">
        <f ca="1">_xll.Connector("TinyUrl.TinyUrl",DA1112,0)</f>
        <v>#NAME?</v>
      </c>
      <c r="DK1112" s="89" t="e">
        <f ca="1">_xll.Connector("TinyUrl.TinyUrl",DE1112,0)</f>
        <v>#NAME?</v>
      </c>
      <c r="DL1112" s="89" t="e">
        <f ca="1">_xll.Connector("TinyUrl.TinyUrl",DI1112,0)</f>
        <v>#NAME?</v>
      </c>
      <c r="DM1112" s="224" t="str">
        <f t="shared" si="610"/>
        <v>Mantra 102</v>
      </c>
      <c r="DN1112" s="89" t="str">
        <f t="shared" si="611"/>
        <v xml:space="preserve"> VölklMantra 102177 Unisex</v>
      </c>
      <c r="DO1112" s="227" t="s">
        <v>1134</v>
      </c>
    </row>
    <row r="1113" spans="2:119" ht="15.45" customHeight="1">
      <c r="B1113" s="224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#VALUE!</v>
      </c>
      <c r="F1113" s="43" t="b">
        <f>CL1113&gt;Driver!$F$56</f>
        <v>0</v>
      </c>
      <c r="G1113" s="43" t="b">
        <f>AND(CB1113&gt;Driver!$F$55,CB1113&lt;Driver!$G$55)</f>
        <v>0</v>
      </c>
      <c r="H1113" s="43" t="e">
        <f t="shared" si="578"/>
        <v>#VALUE!</v>
      </c>
      <c r="I1113" s="43">
        <f t="shared" si="579"/>
        <v>0</v>
      </c>
      <c r="J1113" s="43" t="e">
        <f t="array" ref="J1113">NOT(OR(($H$9:$H$1273=TRUE)*($I$9:$I$1273&gt;0)*($BT$9:$BT$1273=BT1113)*($K$9:$K$1273&gt;K1113)))</f>
        <v>#VALUE!</v>
      </c>
      <c r="K1113" s="72">
        <f t="shared" si="580"/>
        <v>0.54641953476760818</v>
      </c>
      <c r="L1113" s="72">
        <f t="shared" si="581"/>
        <v>0.780062847474015</v>
      </c>
      <c r="M1113" s="72">
        <f t="shared" si="582"/>
        <v>0.31277622206120148</v>
      </c>
      <c r="N1113" s="72">
        <f t="shared" si="583"/>
        <v>2.8761145892620021E-2</v>
      </c>
      <c r="O1113" s="72">
        <f t="shared" si="584"/>
        <v>0.23281915427791233</v>
      </c>
      <c r="P1113" s="72">
        <f t="shared" si="585"/>
        <v>0.67674836601307198</v>
      </c>
      <c r="Q1113" s="72"/>
      <c r="R1113" s="72"/>
      <c r="S1113" s="72">
        <f t="shared" si="586"/>
        <v>0.77981882006764169</v>
      </c>
      <c r="T1113" s="72">
        <f t="shared" si="587"/>
        <v>9.9999999999999978E-2</v>
      </c>
      <c r="U1113" s="72">
        <f t="shared" si="588"/>
        <v>9.9999999999999978E-2</v>
      </c>
      <c r="V1113" s="72">
        <f t="shared" si="589"/>
        <v>0.60127330084489872</v>
      </c>
      <c r="W1113" s="72">
        <f t="shared" si="590"/>
        <v>0.96326026999564518</v>
      </c>
      <c r="X1113" s="72">
        <f t="shared" si="591"/>
        <v>0.219937152525985</v>
      </c>
      <c r="Y1113" s="72">
        <f t="shared" si="592"/>
        <v>0.68722377793879852</v>
      </c>
      <c r="Z1113" s="72">
        <f t="shared" si="593"/>
        <v>0.97123885410737998</v>
      </c>
      <c r="AA1113" s="72">
        <f t="shared" si="594"/>
        <v>0.76718084572208767</v>
      </c>
      <c r="AB1113" s="72">
        <f t="shared" si="595"/>
        <v>0.32325163398692797</v>
      </c>
      <c r="AC1113" s="72"/>
      <c r="AD1113" s="72"/>
      <c r="AE1113" s="72">
        <f t="shared" si="596"/>
        <v>0.22018117993235833</v>
      </c>
      <c r="AF1113" s="72">
        <f t="shared" si="597"/>
        <v>0.9</v>
      </c>
      <c r="AG1113" s="72">
        <f t="shared" si="598"/>
        <v>0.9</v>
      </c>
      <c r="AH1113" s="72">
        <f t="shared" si="599"/>
        <v>0.39872669915510134</v>
      </c>
      <c r="AI1113" s="72">
        <f t="shared" si="600"/>
        <v>3.6739730004354772E-2</v>
      </c>
      <c r="AJ1113" s="72">
        <f>(AV1113-Driver!$K$179)/(Driver!$L$179-Driver!$K$179)</f>
        <v>2.0062847474014985E-2</v>
      </c>
      <c r="AK1113" s="72">
        <f>(AW1113-Driver!$K$180)/(Driver!$L$180-Driver!$K$180)</f>
        <v>0.50226499393832125</v>
      </c>
      <c r="AL1113" s="72">
        <f>(AX1113-Driver!$K$181)/(Driver!$L$181-Driver!$K$181)</f>
        <v>0.57123885410737996</v>
      </c>
      <c r="AM1113" s="72">
        <f>(AY1113-Driver!$K$182)/(Driver!$L$182-Driver!$K$182)</f>
        <v>0.98118084572208764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01"/>
        <v>0.42226292226292228</v>
      </c>
      <c r="AW1113" s="70">
        <f t="shared" si="602"/>
        <v>50.069135282328311</v>
      </c>
      <c r="AX1113" s="70">
        <f t="shared" si="603"/>
        <v>6.1411496869664193</v>
      </c>
      <c r="AY1113" s="70">
        <f>IFERROR(Driver!$K$19/Data!BH1113/Data!BI1113*Data!BK1113*Data!BL1113,"")</f>
        <v>-0.11520129964927087</v>
      </c>
      <c r="AZ1113" s="70">
        <f t="shared" si="604"/>
        <v>44.043186895011161</v>
      </c>
      <c r="BA1113" s="70"/>
      <c r="BB1113" s="70"/>
      <c r="BC1113" s="70">
        <f t="shared" si="605"/>
        <v>67.337924454881275</v>
      </c>
      <c r="BD1113" s="70">
        <f t="shared" si="606"/>
        <v>239.21139032077599</v>
      </c>
      <c r="BE1113" s="70">
        <f t="shared" si="607"/>
        <v>1</v>
      </c>
      <c r="BF1113" s="70">
        <f t="shared" si="608"/>
        <v>0.14381038498659116</v>
      </c>
      <c r="BG1113" s="70">
        <f t="shared" si="609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219</v>
      </c>
      <c r="BS1113" s="8" t="s">
        <v>855</v>
      </c>
      <c r="BT1113" s="9" t="s">
        <v>883</v>
      </c>
      <c r="BU1113" s="10">
        <v>160</v>
      </c>
      <c r="BV1113" s="9" t="s">
        <v>222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307</v>
      </c>
      <c r="CU1113" s="10"/>
      <c r="CV1113" s="10"/>
      <c r="CW1113" s="10"/>
      <c r="CX1113" t="e">
        <f>INDEX('Data_Price '!AS$2:AS$1266,MATCH(Data!$DN1113,'Data_Price '!$BE$2:$BE$1266,0))</f>
        <v>#N/A</v>
      </c>
      <c r="CY1113" t="e">
        <f>INDEX('Data_Price '!AT$2:AT$1266,MATCH(Data!$DN1113,'Data_Price '!$BE$2:$BE$1266,0))</f>
        <v>#N/A</v>
      </c>
      <c r="CZ1113" t="e">
        <f>INDEX('Data_Price '!AU$2:AU$1266,MATCH(Data!$DN1113,'Data_Price '!$BE$2:$BE$1266,0))</f>
        <v>#N/A</v>
      </c>
      <c r="DA1113" t="e">
        <f>INDEX('Data_Price '!AV$2:AV$1266,MATCH(Data!$DN1113,'Data_Price '!$BE$2:$BE$1266,0))</f>
        <v>#N/A</v>
      </c>
      <c r="DB1113" t="e">
        <f>INDEX('Data_Price '!AW$2:AW$1266,MATCH(Data!$DN1113,'Data_Price '!$BE$2:$BE$1266,0))</f>
        <v>#N/A</v>
      </c>
      <c r="DC1113" t="e">
        <f>INDEX('Data_Price '!AX$2:AX$1266,MATCH(Data!$DN1113,'Data_Price '!$BE$2:$BE$1266,0))</f>
        <v>#N/A</v>
      </c>
      <c r="DD1113" t="e">
        <f>INDEX('Data_Price '!AY$2:AY$1266,MATCH(Data!$DN1113,'Data_Price '!$BE$2:$BE$1266,0))</f>
        <v>#N/A</v>
      </c>
      <c r="DE1113" t="e">
        <f>INDEX('Data_Price '!AZ$2:AZ$1266,MATCH(Data!$DN1113,'Data_Price '!$BE$2:$BE$1266,0))</f>
        <v>#N/A</v>
      </c>
      <c r="DF1113" t="e">
        <f>INDEX('Data_Price '!BA$2:BA$1266,MATCH(Data!$DN1113,'Data_Price '!$BE$2:$BE$1266,0))</f>
        <v>#N/A</v>
      </c>
      <c r="DG1113" t="e">
        <f>INDEX('Data_Price '!BB$2:BB$1266,MATCH(Data!$DN1113,'Data_Price '!$BE$2:$BE$1266,0))</f>
        <v>#N/A</v>
      </c>
      <c r="DH1113" t="e">
        <f>INDEX('Data_Price '!BC$2:BC$1266,MATCH(Data!$DN1113,'Data_Price '!$BE$2:$BE$1266,0))</f>
        <v>#N/A</v>
      </c>
      <c r="DI1113" t="e">
        <f>INDEX('Data_Price '!BD$2:BD$1266,MATCH(Data!$DN1113,'Data_Price '!$BE$2:$BE$1266,0))</f>
        <v>#N/A</v>
      </c>
      <c r="DJ1113" s="89" t="e">
        <f ca="1">_xll.Connector("TinyUrl.TinyUrl",DA1113,0)</f>
        <v>#NAME?</v>
      </c>
      <c r="DK1113" s="89" t="e">
        <f ca="1">_xll.Connector("TinyUrl.TinyUrl",DE1113,0)</f>
        <v>#NAME?</v>
      </c>
      <c r="DL1113" s="89" t="e">
        <f ca="1">_xll.Connector("TinyUrl.TinyUrl",DI1113,0)</f>
        <v>#NAME?</v>
      </c>
      <c r="DM1113" s="224" t="str">
        <f t="shared" si="610"/>
        <v>Racetiger SL</v>
      </c>
      <c r="DN1113" s="89" t="str">
        <f t="shared" si="611"/>
        <v xml:space="preserve"> VölklRacetiger SL160 Unisex</v>
      </c>
      <c r="DO1113" s="227"/>
    </row>
    <row r="1114" spans="2:119" ht="15.45" customHeight="1">
      <c r="B1114" s="224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#VALUE!</v>
      </c>
      <c r="F1114" s="43" t="b">
        <f>CL1114&gt;Driver!$F$56</f>
        <v>0</v>
      </c>
      <c r="G1114" s="43" t="b">
        <f>AND(CB1114&gt;Driver!$F$55,CB1114&lt;Driver!$G$55)</f>
        <v>0</v>
      </c>
      <c r="H1114" s="43" t="e">
        <f t="shared" si="578"/>
        <v>#VALUE!</v>
      </c>
      <c r="I1114" s="43">
        <f t="shared" si="579"/>
        <v>0</v>
      </c>
      <c r="J1114" s="43" t="e">
        <f t="array" ref="J1114">NOT(OR(($H$9:$H$1273=TRUE)*($I$9:$I$1273&gt;0)*($BT$9:$BT$1273=BT1114)*($K$9:$K$1273&gt;K1114)))</f>
        <v>#VALUE!</v>
      </c>
      <c r="K1114" s="72">
        <f t="shared" si="580"/>
        <v>0.68262126402874612</v>
      </c>
      <c r="L1114" s="72">
        <f t="shared" si="581"/>
        <v>0.81317863185883488</v>
      </c>
      <c r="M1114" s="72">
        <f t="shared" si="582"/>
        <v>0.55206389619865748</v>
      </c>
      <c r="N1114" s="72">
        <f t="shared" si="583"/>
        <v>0.44171251501928799</v>
      </c>
      <c r="O1114" s="72">
        <f t="shared" si="584"/>
        <v>0.28428309514531191</v>
      </c>
      <c r="P1114" s="72">
        <f t="shared" si="585"/>
        <v>0.93019607843137253</v>
      </c>
      <c r="Q1114" s="72"/>
      <c r="R1114" s="72"/>
      <c r="S1114" s="72">
        <f t="shared" si="586"/>
        <v>0.65979221673076094</v>
      </c>
      <c r="T1114" s="72">
        <f t="shared" si="587"/>
        <v>0.94154816353768256</v>
      </c>
      <c r="U1114" s="72">
        <f t="shared" si="588"/>
        <v>0.764510084849782</v>
      </c>
      <c r="V1114" s="72">
        <f t="shared" si="589"/>
        <v>0.70629743205546869</v>
      </c>
      <c r="W1114" s="72">
        <f t="shared" si="590"/>
        <v>0.91725352112676062</v>
      </c>
      <c r="X1114" s="72">
        <f t="shared" si="591"/>
        <v>0.1868213681411651</v>
      </c>
      <c r="Y1114" s="72">
        <f t="shared" si="592"/>
        <v>0.44793610380134252</v>
      </c>
      <c r="Z1114" s="72">
        <f t="shared" si="593"/>
        <v>0.55828748498071201</v>
      </c>
      <c r="AA1114" s="72">
        <f t="shared" si="594"/>
        <v>0.71571690485468809</v>
      </c>
      <c r="AB1114" s="72">
        <f t="shared" si="595"/>
        <v>6.9803921568627483E-2</v>
      </c>
      <c r="AC1114" s="72"/>
      <c r="AD1114" s="72"/>
      <c r="AE1114" s="72">
        <f t="shared" si="596"/>
        <v>0.34020778326923906</v>
      </c>
      <c r="AF1114" s="72">
        <f t="shared" si="597"/>
        <v>5.8451836462317393E-2</v>
      </c>
      <c r="AG1114" s="72">
        <f t="shared" si="598"/>
        <v>0.23548991515021803</v>
      </c>
      <c r="AH1114" s="72">
        <f t="shared" si="599"/>
        <v>0.29370256794453131</v>
      </c>
      <c r="AI1114" s="72">
        <f t="shared" si="600"/>
        <v>8.2746478873239424E-2</v>
      </c>
      <c r="AJ1114" s="72">
        <f>(AV1114-Driver!$K$179)/(Driver!$L$179-Driver!$K$179)</f>
        <v>5.3178631858834896E-2</v>
      </c>
      <c r="AK1114" s="72">
        <f>(AW1114-Driver!$K$180)/(Driver!$L$180-Driver!$K$180)</f>
        <v>9.4706582921676288E-2</v>
      </c>
      <c r="AL1114" s="72">
        <f>(AX1114-Driver!$K$181)/(Driver!$L$181-Driver!$K$181)</f>
        <v>0.15828748498071205</v>
      </c>
      <c r="AM1114" s="72">
        <f>(AY1114-Driver!$K$182)/(Driver!$L$182-Driver!$K$182)</f>
        <v>0.92971690485468805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01"/>
        <v>1.1192511192511192</v>
      </c>
      <c r="AW1114" s="70">
        <f t="shared" si="602"/>
        <v>10.214752055163663</v>
      </c>
      <c r="AX1114" s="70">
        <f t="shared" si="603"/>
        <v>2.4245873648264085</v>
      </c>
      <c r="AY1114" s="70">
        <f>IFERROR(Driver!$K$19/Data!BH1114/Data!BI1114*Data!BK1114*Data!BL1114,"")</f>
        <v>-0.43023739454733184</v>
      </c>
      <c r="AZ1114" s="70">
        <f t="shared" si="604"/>
        <v>8.2204020848845865</v>
      </c>
      <c r="BA1114" s="70"/>
      <c r="BB1114" s="70"/>
      <c r="BC1114" s="70">
        <f t="shared" si="605"/>
        <v>5.0792908926319811</v>
      </c>
      <c r="BD1114" s="70">
        <f t="shared" si="606"/>
        <v>5.3977617381931138</v>
      </c>
      <c r="BE1114" s="70">
        <f t="shared" si="607"/>
        <v>0.33560845626997565</v>
      </c>
      <c r="BF1114" s="70">
        <f t="shared" si="608"/>
        <v>12.005548168940098</v>
      </c>
      <c r="BG1114" s="70">
        <f t="shared" si="609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219</v>
      </c>
      <c r="BS1114" s="8" t="s">
        <v>659</v>
      </c>
      <c r="BT1114" s="9" t="s">
        <v>666</v>
      </c>
      <c r="BU1114" s="10">
        <v>150</v>
      </c>
      <c r="BV1114" s="9" t="s">
        <v>390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306</v>
      </c>
      <c r="CU1114" s="9" t="s">
        <v>305</v>
      </c>
      <c r="CV1114" s="9" t="s">
        <v>302</v>
      </c>
      <c r="CW1114" s="10"/>
      <c r="CX1114" t="str">
        <f>INDEX('Data_Price '!AS$2:AS$1266,MATCH(Data!$DN1114,'Data_Price '!$BE$2:$BE$1266,0))</f>
        <v>Icelantic Riveter 85 Skis - Women's 2022 150cm</v>
      </c>
      <c r="CY1114" t="str">
        <f>INDEX('Data_Price '!AT$2:AT$1266,MATCH(Data!$DN1114,'Data_Price '!$BE$2:$BE$1266,0))</f>
        <v>Glacier Ski Shop</v>
      </c>
      <c r="CZ1114">
        <f>INDEX('Data_Price '!AU$2:AU$1266,MATCH(Data!$DN1114,'Data_Price '!$BE$2:$BE$1266,0))</f>
        <v>559</v>
      </c>
      <c r="DA1114" t="str">
        <f>INDEX('Data_Price '!AV$2:AV$1266,MATCH(Data!$DN1114,'Data_Price '!$BE$2:$BE$1266,0))</f>
        <v>https://www.google.com/url?url=https://glacierskishop.com/products/icelantic-riveter-85-skis-womens-2022%3Fvariant%3D39369483419751%26currency%3DUSD%26utm_medium%3Dproduct_sync%26utm_source%3Dgoogle%26utm_content%3Dsag_organic%26utm_campaign%3Dsag_organic&amp;rct=j&amp;q=&amp;esrc=s&amp;sa=U&amp;ved=0ahUKEwje1-OG0aP2AhV4lGoFHVe_ChUQ2SkIOA&amp;usg=AOvVaw2eBYgVOD_Xdq85qm2Ggq2L</v>
      </c>
      <c r="DB1114" t="str">
        <f>INDEX('Data_Price '!AW$2:AW$1266,MATCH(Data!$DN1114,'Data_Price '!$BE$2:$BE$1266,0))</f>
        <v>Icelantic Riveter 85 Women's Skis 150cm 2022</v>
      </c>
      <c r="DC1114" t="str">
        <f>INDEX('Data_Price '!AX$2:AX$1266,MATCH(Data!$DN1114,'Data_Price '!$BE$2:$BE$1266,0))</f>
        <v>Ski World</v>
      </c>
      <c r="DD1114">
        <f>INDEX('Data_Price '!AY$2:AY$1266,MATCH(Data!$DN1114,'Data_Price '!$BE$2:$BE$1266,0))</f>
        <v>599</v>
      </c>
      <c r="DE1114" t="str">
        <f>INDEX('Data_Price '!AZ$2:AZ$1266,MATCH(Data!$DN1114,'Data_Price '!$BE$2:$BE$1266,0))</f>
        <v>https://www.google.com/url?q=https://www.skiworldinc.com/icelantic-21-22-riveter-85.html%3Fdfw_tracker%3D130438-68261279&amp;sa=U&amp;ved=0ahUKEwizpIyH0aP2AhULk2oFHdHnCEEQ2ykIIA&amp;usg=AOvVaw0pJKa0qUrj-WWa9FGOlhlY</v>
      </c>
      <c r="DF1114" t="str">
        <f>INDEX('Data_Price '!BA$2:BA$1266,MATCH(Data!$DN1114,'Data_Price '!$BE$2:$BE$1266,0))</f>
        <v>Icelantic Riveter 85 Women's Skis 150cm 2022</v>
      </c>
      <c r="DG1114" t="str">
        <f>INDEX('Data_Price '!BB$2:BB$1266,MATCH(Data!$DN1114,'Data_Price '!$BE$2:$BE$1266,0))</f>
        <v>Sports Basement</v>
      </c>
      <c r="DH1114">
        <f>INDEX('Data_Price '!BC$2:BC$1266,MATCH(Data!$DN1114,'Data_Price '!$BE$2:$BE$1266,0))</f>
        <v>629</v>
      </c>
      <c r="DI1114" t="str">
        <f>INDEX('Data_Price '!BD$2:BD$1266,MATCH(Data!$DN1114,'Data_Price '!$BE$2:$BE$1266,0))</f>
        <v>https://www.google.com/url?url=https://shop.sportsbasement.com/products/w-riveter-85&amp;rct=j&amp;q=&amp;esrc=s&amp;sa=U&amp;ved=0ahUKEwje1-OG0aP2AhV4lGoFHVe_ChUQsDwINA&amp;usg=AOvVaw0UEJ-xwWGwJyQQeWXe_nof</v>
      </c>
      <c r="DJ1114" s="89" t="e">
        <f ca="1">_xll.Connector("TinyUrl.TinyUrl",DA1114,0)</f>
        <v>#NAME?</v>
      </c>
      <c r="DK1114" s="89" t="e">
        <f ca="1">_xll.Connector("TinyUrl.TinyUrl",DE1114,0)</f>
        <v>#NAME?</v>
      </c>
      <c r="DL1114" s="89" t="e">
        <f ca="1">_xll.Connector("TinyUrl.TinyUrl",DI1114,0)</f>
        <v>#NAME?</v>
      </c>
      <c r="DM1114" s="224" t="str">
        <f t="shared" si="610"/>
        <v>Riveter 85</v>
      </c>
      <c r="DN1114" s="89" t="str">
        <f t="shared" si="611"/>
        <v xml:space="preserve"> IcelanticRiveter 85150 Women's</v>
      </c>
      <c r="DO1114" s="227" t="s">
        <v>1132</v>
      </c>
    </row>
    <row r="1115" spans="2:119" ht="15.45" customHeight="1">
      <c r="B1115" s="224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#VALUE!</v>
      </c>
      <c r="F1115" s="43" t="b">
        <f>CL1115&gt;Driver!$F$56</f>
        <v>0</v>
      </c>
      <c r="G1115" s="43" t="b">
        <f>AND(CB1115&gt;Driver!$F$55,CB1115&lt;Driver!$G$55)</f>
        <v>0</v>
      </c>
      <c r="H1115" s="43" t="e">
        <f t="shared" si="578"/>
        <v>#VALUE!</v>
      </c>
      <c r="I1115" s="43">
        <f t="shared" si="579"/>
        <v>0</v>
      </c>
      <c r="J1115" s="43" t="e">
        <f t="array" ref="J1115">NOT(OR(($H$9:$H$1273=TRUE)*($I$9:$I$1273&gt;0)*($BT$9:$BT$1273=BT1115)*($K$9:$K$1273&gt;K1115)))</f>
        <v>#VALUE!</v>
      </c>
      <c r="K1115" s="72">
        <f t="shared" si="580"/>
        <v>0.55630536544813813</v>
      </c>
      <c r="L1115" s="72">
        <f t="shared" si="581"/>
        <v>0.81076142131979689</v>
      </c>
      <c r="M1115" s="72">
        <f t="shared" si="582"/>
        <v>0.30184930957647937</v>
      </c>
      <c r="N1115" s="72">
        <f t="shared" si="583"/>
        <v>-5.5346866502244962E-2</v>
      </c>
      <c r="O1115" s="72">
        <f t="shared" si="584"/>
        <v>0.25334577562384009</v>
      </c>
      <c r="P1115" s="72">
        <f t="shared" si="585"/>
        <v>0.70754901960784333</v>
      </c>
      <c r="Q1115" s="72"/>
      <c r="R1115" s="72"/>
      <c r="S1115" s="72">
        <f t="shared" si="586"/>
        <v>0.89151030186007529</v>
      </c>
      <c r="T1115" s="72">
        <f t="shared" si="587"/>
        <v>9.9999999999999978E-2</v>
      </c>
      <c r="U1115" s="72">
        <f t="shared" si="588"/>
        <v>9.9999999999999978E-2</v>
      </c>
      <c r="V1115" s="72">
        <f t="shared" si="589"/>
        <v>0.60046719425036377</v>
      </c>
      <c r="W1115" s="72">
        <f t="shared" si="590"/>
        <v>0.95666548797736917</v>
      </c>
      <c r="X1115" s="72">
        <f t="shared" si="591"/>
        <v>0.18923857868020305</v>
      </c>
      <c r="Y1115" s="72">
        <f t="shared" si="592"/>
        <v>0.69815069042352063</v>
      </c>
      <c r="Z1115" s="72">
        <f t="shared" si="593"/>
        <v>1.055346866502245</v>
      </c>
      <c r="AA1115" s="72">
        <f t="shared" si="594"/>
        <v>0.74665422437615991</v>
      </c>
      <c r="AB1115" s="72">
        <f t="shared" si="595"/>
        <v>0.29245098039215672</v>
      </c>
      <c r="AC1115" s="72"/>
      <c r="AD1115" s="72"/>
      <c r="AE1115" s="72">
        <f t="shared" si="596"/>
        <v>0.10848969813992468</v>
      </c>
      <c r="AF1115" s="72">
        <f t="shared" si="597"/>
        <v>0.9</v>
      </c>
      <c r="AG1115" s="72">
        <f t="shared" si="598"/>
        <v>0.9</v>
      </c>
      <c r="AH1115" s="72">
        <f t="shared" si="599"/>
        <v>0.39953280574963623</v>
      </c>
      <c r="AI1115" s="72">
        <f t="shared" si="600"/>
        <v>4.3334512022630833E-2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0.48001455153990508</v>
      </c>
      <c r="AL1115" s="72">
        <f>(AX1115-Driver!$K$181)/(Driver!$L$181-Driver!$K$181)</f>
        <v>0.65534686650224494</v>
      </c>
      <c r="AM1115" s="72">
        <f>(AY1115-Driver!$K$182)/(Driver!$L$182-Driver!$K$182)</f>
        <v>0.96065422437615988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01"/>
        <v>1.0683760683760681</v>
      </c>
      <c r="AW1115" s="70">
        <f t="shared" si="602"/>
        <v>47.893305672755574</v>
      </c>
      <c r="AX1115" s="70">
        <f t="shared" si="603"/>
        <v>6.8981217985202044</v>
      </c>
      <c r="AY1115" s="70">
        <f>IFERROR(Driver!$K$19/Data!BH1115/Data!BI1115*Data!BK1115*Data!BL1115,"")</f>
        <v>-0.24085484504980575</v>
      </c>
      <c r="AZ1115" s="70">
        <f t="shared" si="604"/>
        <v>41.236038719285176</v>
      </c>
      <c r="BA1115" s="70"/>
      <c r="BB1115" s="70"/>
      <c r="BC1115" s="70">
        <f t="shared" si="605"/>
        <v>125.27307252720097</v>
      </c>
      <c r="BD1115" s="70">
        <f t="shared" si="606"/>
        <v>95.407509198023334</v>
      </c>
      <c r="BE1115" s="70">
        <f t="shared" si="607"/>
        <v>1</v>
      </c>
      <c r="BF1115" s="70">
        <f t="shared" si="608"/>
        <v>5.2766308353218751E-2</v>
      </c>
      <c r="BG1115" s="70">
        <f t="shared" si="609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219</v>
      </c>
      <c r="BS1115" s="8" t="s">
        <v>742</v>
      </c>
      <c r="BT1115" s="9" t="s">
        <v>762</v>
      </c>
      <c r="BU1115" s="10">
        <v>170</v>
      </c>
      <c r="BV1115" s="9" t="s">
        <v>222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307</v>
      </c>
      <c r="CU1115" s="10"/>
      <c r="CV1115" s="10"/>
      <c r="CW1115" s="10"/>
      <c r="CX1115">
        <f>INDEX('Data_Price '!AS$2:AS$1266,MATCH(Data!$DN1115,'Data_Price '!$BE$2:$BE$1266,0))</f>
        <v>0</v>
      </c>
      <c r="CY1115">
        <f>INDEX('Data_Price '!AT$2:AT$1266,MATCH(Data!$DN1115,'Data_Price '!$BE$2:$BE$1266,0))</f>
        <v>0</v>
      </c>
      <c r="CZ1115">
        <f>INDEX('Data_Price '!AU$2:AU$1266,MATCH(Data!$DN1115,'Data_Price '!$BE$2:$BE$1266,0))</f>
        <v>0</v>
      </c>
      <c r="DA1115">
        <f>INDEX('Data_Price '!AV$2:AV$1266,MATCH(Data!$DN1115,'Data_Price '!$BE$2:$BE$1266,0))</f>
        <v>0</v>
      </c>
      <c r="DB1115">
        <f>INDEX('Data_Price '!AW$2:AW$1266,MATCH(Data!$DN1115,'Data_Price '!$BE$2:$BE$1266,0))</f>
        <v>0</v>
      </c>
      <c r="DC1115">
        <f>INDEX('Data_Price '!AX$2:AX$1266,MATCH(Data!$DN1115,'Data_Price '!$BE$2:$BE$1266,0))</f>
        <v>0</v>
      </c>
      <c r="DD1115">
        <f>INDEX('Data_Price '!AY$2:AY$1266,MATCH(Data!$DN1115,'Data_Price '!$BE$2:$BE$1266,0))</f>
        <v>0</v>
      </c>
      <c r="DE1115">
        <f>INDEX('Data_Price '!AZ$2:AZ$1266,MATCH(Data!$DN1115,'Data_Price '!$BE$2:$BE$1266,0))</f>
        <v>0</v>
      </c>
      <c r="DF1115">
        <f>INDEX('Data_Price '!BA$2:BA$1266,MATCH(Data!$DN1115,'Data_Price '!$BE$2:$BE$1266,0))</f>
        <v>0</v>
      </c>
      <c r="DG1115">
        <f>INDEX('Data_Price '!BB$2:BB$1266,MATCH(Data!$DN1115,'Data_Price '!$BE$2:$BE$1266,0))</f>
        <v>0</v>
      </c>
      <c r="DH1115">
        <f>INDEX('Data_Price '!BC$2:BC$1266,MATCH(Data!$DN1115,'Data_Price '!$BE$2:$BE$1266,0))</f>
        <v>0</v>
      </c>
      <c r="DI1115">
        <f>INDEX('Data_Price '!BD$2:BD$1266,MATCH(Data!$DN1115,'Data_Price '!$BE$2:$BE$1266,0))</f>
        <v>0</v>
      </c>
      <c r="DJ1115" s="89" t="e">
        <f ca="1">_xll.Connector("TinyUrl.TinyUrl",DA1115,0)</f>
        <v>#NAME?</v>
      </c>
      <c r="DK1115" s="89" t="e">
        <f ca="1">_xll.Connector("TinyUrl.TinyUrl",DE1115,0)</f>
        <v>#NAME?</v>
      </c>
      <c r="DL1115" s="89" t="e">
        <f ca="1">_xll.Connector("TinyUrl.TinyUrl",DI1115,0)</f>
        <v>#NAME?</v>
      </c>
      <c r="DM1115" s="224" t="str">
        <f t="shared" si="610"/>
        <v>Spitfire 70 Ti</v>
      </c>
      <c r="DN1115" s="89" t="str">
        <f t="shared" si="611"/>
        <v xml:space="preserve"> NordicaSpitfire 70 Ti170 Unisex</v>
      </c>
      <c r="DO1115" s="227"/>
    </row>
    <row r="1116" spans="2:119" ht="15.45" customHeight="1">
      <c r="B1116" s="224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#VALUE!</v>
      </c>
      <c r="F1116" s="43" t="b">
        <f>CL1116&gt;Driver!$F$56</f>
        <v>0</v>
      </c>
      <c r="G1116" s="43" t="b">
        <f>AND(CB1116&gt;Driver!$F$55,CB1116&lt;Driver!$G$55)</f>
        <v>0</v>
      </c>
      <c r="H1116" s="43" t="e">
        <f t="shared" si="578"/>
        <v>#VALUE!</v>
      </c>
      <c r="I1116" s="43">
        <f t="shared" si="579"/>
        <v>0</v>
      </c>
      <c r="J1116" s="43" t="e">
        <f t="array" ref="J1116">NOT(OR(($H$9:$H$1273=TRUE)*($I$9:$I$1273&gt;0)*($BT$9:$BT$1273=BT1116)*($K$9:$K$1273&gt;K1116)))</f>
        <v>#VALUE!</v>
      </c>
      <c r="K1116" s="72">
        <f t="shared" si="580"/>
        <v>0.61890504525858048</v>
      </c>
      <c r="L1116" s="72">
        <f t="shared" si="581"/>
        <v>0.77329465796470875</v>
      </c>
      <c r="M1116" s="72">
        <f t="shared" si="582"/>
        <v>0.46451543255245231</v>
      </c>
      <c r="N1116" s="72">
        <f t="shared" si="583"/>
        <v>0.22859672421425414</v>
      </c>
      <c r="O1116" s="72">
        <f t="shared" si="584"/>
        <v>0.26661624010976959</v>
      </c>
      <c r="P1116" s="72">
        <f t="shared" si="585"/>
        <v>0.89833333333333332</v>
      </c>
      <c r="Q1116" s="72"/>
      <c r="R1116" s="72"/>
      <c r="S1116" s="72">
        <f t="shared" si="586"/>
        <v>0.66952678001156718</v>
      </c>
      <c r="T1116" s="72">
        <f t="shared" si="587"/>
        <v>0.80057292153163373</v>
      </c>
      <c r="U1116" s="72">
        <f t="shared" si="588"/>
        <v>9.9999999999999978E-2</v>
      </c>
      <c r="V1116" s="72">
        <f t="shared" si="589"/>
        <v>0.60074213107596353</v>
      </c>
      <c r="W1116" s="72">
        <f t="shared" si="590"/>
        <v>0.97695103062075539</v>
      </c>
      <c r="X1116" s="72">
        <f t="shared" si="591"/>
        <v>0.22670534203529127</v>
      </c>
      <c r="Y1116" s="72">
        <f t="shared" si="592"/>
        <v>0.53548456744754769</v>
      </c>
      <c r="Z1116" s="72">
        <f t="shared" si="593"/>
        <v>0.77140327578574586</v>
      </c>
      <c r="AA1116" s="72">
        <f t="shared" si="594"/>
        <v>0.73338375989023041</v>
      </c>
      <c r="AB1116" s="72">
        <f t="shared" si="595"/>
        <v>0.10166666666666671</v>
      </c>
      <c r="AC1116" s="72"/>
      <c r="AD1116" s="72"/>
      <c r="AE1116" s="72">
        <f t="shared" si="596"/>
        <v>0.33047321998843282</v>
      </c>
      <c r="AF1116" s="72">
        <f t="shared" si="597"/>
        <v>0.1994270784683663</v>
      </c>
      <c r="AG1116" s="72">
        <f t="shared" si="598"/>
        <v>0.9</v>
      </c>
      <c r="AH1116" s="72">
        <f t="shared" si="599"/>
        <v>0.39925786892403642</v>
      </c>
      <c r="AI1116" s="72">
        <f t="shared" si="600"/>
        <v>2.304896937924461E-2</v>
      </c>
      <c r="AJ1116" s="72">
        <f>(AV1116-Driver!$K$179)/(Driver!$L$179-Driver!$K$179)</f>
        <v>1.3294657964708724E-2</v>
      </c>
      <c r="AK1116" s="72">
        <f>(AW1116-Driver!$K$180)/(Driver!$L$180-Driver!$K$180)</f>
        <v>8.5730477351843637E-2</v>
      </c>
      <c r="AL1116" s="72">
        <f>(AX1116-Driver!$K$181)/(Driver!$L$181-Driver!$K$181)</f>
        <v>0.37140327578574589</v>
      </c>
      <c r="AM1116" s="72">
        <f>(AY1116-Driver!$K$182)/(Driver!$L$182-Driver!$K$182)</f>
        <v>0.94738375989023038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01"/>
        <v>0.2798127798127798</v>
      </c>
      <c r="AW1116" s="70">
        <f t="shared" si="602"/>
        <v>9.3369952929483269</v>
      </c>
      <c r="AX1116" s="70">
        <f t="shared" si="603"/>
        <v>4.3426294820717128</v>
      </c>
      <c r="AY1116" s="70">
        <f>IFERROR(Driver!$K$19/Data!BH1116/Data!BI1116*Data!BK1116*Data!BL1116,"")</f>
        <v>-0.32208988532591781</v>
      </c>
      <c r="AZ1116" s="70">
        <f t="shared" si="604"/>
        <v>5.3164556962025316</v>
      </c>
      <c r="BA1116" s="70"/>
      <c r="BB1116" s="70"/>
      <c r="BC1116" s="70">
        <f t="shared" si="605"/>
        <v>10.128676539972194</v>
      </c>
      <c r="BD1116" s="70">
        <f t="shared" si="606"/>
        <v>28.219588775159593</v>
      </c>
      <c r="BE1116" s="70">
        <f t="shared" si="607"/>
        <v>1</v>
      </c>
      <c r="BF1116" s="70">
        <f t="shared" si="608"/>
        <v>8.3818491264199629E-2</v>
      </c>
      <c r="BG1116" s="70">
        <f t="shared" si="609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219</v>
      </c>
      <c r="BS1116" s="8" t="s">
        <v>438</v>
      </c>
      <c r="BT1116" s="9" t="s">
        <v>449</v>
      </c>
      <c r="BU1116" s="10">
        <v>147</v>
      </c>
      <c r="BV1116" s="9" t="s">
        <v>390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307</v>
      </c>
      <c r="CU1116" s="10"/>
      <c r="CV1116" s="10"/>
      <c r="CW1116" s="10"/>
      <c r="CX1116" t="str">
        <f>INDEX('Data_Price '!AS$2:AS$1266,MATCH(Data!$DN1116,'Data_Price '!$BE$2:$BE$1266,0))</f>
        <v>Atomic Cloud C12 Servo Skis + x 12 GW Bindings (21/22)</v>
      </c>
      <c r="CY1116" t="str">
        <f>INDEX('Data_Price '!AT$2:AT$1266,MATCH(Data!$DN1116,'Data_Price '!$BE$2:$BE$1266,0))</f>
        <v>Skis.com</v>
      </c>
      <c r="CZ1116">
        <f>INDEX('Data_Price '!AU$2:AU$1266,MATCH(Data!$DN1116,'Data_Price '!$BE$2:$BE$1266,0))</f>
        <v>799.99</v>
      </c>
      <c r="DA1116" t="str">
        <f>INDEX('Data_Price '!AV$2:AV$1266,MATCH(Data!$DN1116,'Data_Price '!$BE$2:$BE$1266,0))</f>
        <v>https://www.google.com/url?url=https://www.skis.com/Atomic-Cloud-C12-Servo-Womens-Skis-with-X-12-GW-Bindings-2022-2022/913144P,default,pd.html%3Fsrc%3Dcpc&amp;rct=j&amp;q=&amp;esrc=s&amp;sa=U&amp;ved=0ahUKEwiX9dKH0aP2AhXmmmoFHYEbBtAQsDwIFw&amp;usg=AOvVaw3NlnGkqNGvQQreR9uAv6eu</v>
      </c>
      <c r="DB1116">
        <f>INDEX('Data_Price '!AW$2:AW$1266,MATCH(Data!$DN1116,'Data_Price '!$BE$2:$BE$1266,0))</f>
        <v>0</v>
      </c>
      <c r="DC1116">
        <f>INDEX('Data_Price '!AX$2:AX$1266,MATCH(Data!$DN1116,'Data_Price '!$BE$2:$BE$1266,0))</f>
        <v>0</v>
      </c>
      <c r="DD1116">
        <f>INDEX('Data_Price '!AY$2:AY$1266,MATCH(Data!$DN1116,'Data_Price '!$BE$2:$BE$1266,0))</f>
        <v>0</v>
      </c>
      <c r="DE1116">
        <f>INDEX('Data_Price '!AZ$2:AZ$1266,MATCH(Data!$DN1116,'Data_Price '!$BE$2:$BE$1266,0))</f>
        <v>0</v>
      </c>
      <c r="DF1116">
        <f>INDEX('Data_Price '!BA$2:BA$1266,MATCH(Data!$DN1116,'Data_Price '!$BE$2:$BE$1266,0))</f>
        <v>0</v>
      </c>
      <c r="DG1116">
        <f>INDEX('Data_Price '!BB$2:BB$1266,MATCH(Data!$DN1116,'Data_Price '!$BE$2:$BE$1266,0))</f>
        <v>0</v>
      </c>
      <c r="DH1116">
        <f>INDEX('Data_Price '!BC$2:BC$1266,MATCH(Data!$DN1116,'Data_Price '!$BE$2:$BE$1266,0))</f>
        <v>0</v>
      </c>
      <c r="DI1116">
        <f>INDEX('Data_Price '!BD$2:BD$1266,MATCH(Data!$DN1116,'Data_Price '!$BE$2:$BE$1266,0))</f>
        <v>0</v>
      </c>
      <c r="DJ1116" s="89" t="e">
        <f ca="1">_xll.Connector("TinyUrl.TinyUrl",DA1116,0)</f>
        <v>#NAME?</v>
      </c>
      <c r="DK1116" s="89" t="e">
        <f ca="1">_xll.Connector("TinyUrl.TinyUrl",DE1116,0)</f>
        <v>#NAME?</v>
      </c>
      <c r="DL1116" s="89" t="e">
        <f ca="1">_xll.Connector("TinyUrl.TinyUrl",DI1116,0)</f>
        <v>#NAME?</v>
      </c>
      <c r="DM1116" s="224" t="str">
        <f t="shared" si="610"/>
        <v>Cloud C12 Servo</v>
      </c>
      <c r="DN1116" s="89" t="str">
        <f t="shared" si="611"/>
        <v xml:space="preserve"> AtomicCloud C12 Servo147 Women's</v>
      </c>
      <c r="DO1116" s="227"/>
    </row>
    <row r="1117" spans="2:119" ht="15.45" customHeight="1">
      <c r="B1117" s="224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#VALUE!</v>
      </c>
      <c r="F1117" s="43" t="b">
        <f>CL1117&gt;Driver!$F$56</f>
        <v>0</v>
      </c>
      <c r="G1117" s="43" t="b">
        <f>AND(CB1117&gt;Driver!$F$55,CB1117&lt;Driver!$G$55)</f>
        <v>0</v>
      </c>
      <c r="H1117" s="43" t="e">
        <f t="shared" si="578"/>
        <v>#VALUE!</v>
      </c>
      <c r="I1117" s="43">
        <f t="shared" si="579"/>
        <v>0</v>
      </c>
      <c r="J1117" s="43" t="e">
        <f t="array" ref="J1117">NOT(OR(($H$9:$H$1273=TRUE)*($I$9:$I$1273&gt;0)*($BT$9:$BT$1273=BT1117)*($K$9:$K$1273&gt;K1117)))</f>
        <v>#VALUE!</v>
      </c>
      <c r="K1117" s="72">
        <f t="shared" si="580"/>
        <v>0.64304591714880588</v>
      </c>
      <c r="L1117" s="72">
        <f t="shared" si="581"/>
        <v>0.78320522117476432</v>
      </c>
      <c r="M1117" s="72">
        <f t="shared" si="582"/>
        <v>0.50288661312284733</v>
      </c>
      <c r="N1117" s="72">
        <f t="shared" si="583"/>
        <v>0.35760450262442289</v>
      </c>
      <c r="O1117" s="72">
        <f t="shared" si="584"/>
        <v>0.23752592497941327</v>
      </c>
      <c r="P1117" s="72">
        <f t="shared" si="585"/>
        <v>0.91352941176470581</v>
      </c>
      <c r="Q1117" s="72"/>
      <c r="R1117" s="72"/>
      <c r="S1117" s="72">
        <f t="shared" si="586"/>
        <v>0.65545418217536944</v>
      </c>
      <c r="T1117" s="72">
        <f t="shared" si="587"/>
        <v>0.64908140544623183</v>
      </c>
      <c r="U1117" s="72">
        <f t="shared" si="588"/>
        <v>9.9999999999999978E-2</v>
      </c>
      <c r="V1117" s="72">
        <f t="shared" si="589"/>
        <v>0.60679750547760203</v>
      </c>
      <c r="W1117" s="72">
        <f t="shared" si="590"/>
        <v>0.99309593023255816</v>
      </c>
      <c r="X1117" s="72">
        <f t="shared" si="591"/>
        <v>0.21679477882523568</v>
      </c>
      <c r="Y1117" s="72">
        <f t="shared" si="592"/>
        <v>0.49711338687715267</v>
      </c>
      <c r="Z1117" s="72">
        <f t="shared" si="593"/>
        <v>0.64239549737557711</v>
      </c>
      <c r="AA1117" s="72">
        <f t="shared" si="594"/>
        <v>0.76247407502058673</v>
      </c>
      <c r="AB1117" s="72">
        <f t="shared" si="595"/>
        <v>8.6470588235294146E-2</v>
      </c>
      <c r="AC1117" s="72"/>
      <c r="AD1117" s="72"/>
      <c r="AE1117" s="72">
        <f t="shared" si="596"/>
        <v>0.34454581782463056</v>
      </c>
      <c r="AF1117" s="72">
        <f t="shared" si="597"/>
        <v>0.35091859455376817</v>
      </c>
      <c r="AG1117" s="72">
        <f t="shared" si="598"/>
        <v>0.9</v>
      </c>
      <c r="AH1117" s="72">
        <f t="shared" si="599"/>
        <v>0.39320249452239792</v>
      </c>
      <c r="AI1117" s="72">
        <f t="shared" si="600"/>
        <v>6.904069767441845E-3</v>
      </c>
      <c r="AJ1117" s="72">
        <f>(AV1117-Driver!$K$179)/(Driver!$L$179-Driver!$K$179)</f>
        <v>2.3205221174764316E-2</v>
      </c>
      <c r="AK1117" s="72">
        <f>(AW1117-Driver!$K$180)/(Driver!$L$180-Driver!$K$180)</f>
        <v>8.9841048687856251E-2</v>
      </c>
      <c r="AL1117" s="72">
        <f>(AX1117-Driver!$K$181)/(Driver!$L$181-Driver!$K$181)</f>
        <v>0.24239549737557706</v>
      </c>
      <c r="AM1117" s="72">
        <f>(AY1117-Driver!$K$182)/(Driver!$L$182-Driver!$K$182)</f>
        <v>0.9764740750205867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01"/>
        <v>0.48840048840048833</v>
      </c>
      <c r="AW1117" s="70">
        <f t="shared" si="602"/>
        <v>9.7389604613260055</v>
      </c>
      <c r="AX1117" s="70">
        <f t="shared" si="603"/>
        <v>3.1815594763801935</v>
      </c>
      <c r="AY1117" s="70">
        <f>IFERROR(Driver!$K$19/Data!BH1117/Data!BI1117*Data!BK1117*Data!BL1117,"")</f>
        <v>-0.1440137581666241</v>
      </c>
      <c r="AZ1117" s="70">
        <f t="shared" si="604"/>
        <v>6.7014147431124353</v>
      </c>
      <c r="BA1117" s="70"/>
      <c r="BB1117" s="70"/>
      <c r="BC1117" s="70">
        <f t="shared" si="605"/>
        <v>2.8291222112234511</v>
      </c>
      <c r="BD1117" s="70">
        <f t="shared" si="606"/>
        <v>41.626319521634827</v>
      </c>
      <c r="BE1117" s="70">
        <f t="shared" si="607"/>
        <v>1</v>
      </c>
      <c r="BF1117" s="70">
        <f t="shared" si="608"/>
        <v>0.76773048851642456</v>
      </c>
      <c r="BG1117" s="70">
        <f t="shared" si="609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219</v>
      </c>
      <c r="BS1117" s="8" t="s">
        <v>771</v>
      </c>
      <c r="BT1117" s="9" t="s">
        <v>809</v>
      </c>
      <c r="BU1117" s="10">
        <v>149</v>
      </c>
      <c r="BV1117" s="9" t="s">
        <v>390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307</v>
      </c>
      <c r="CU1117" s="10"/>
      <c r="CV1117" s="10"/>
      <c r="CW1117" s="10"/>
      <c r="CX1117" t="str">
        <f>INDEX('Data_Price '!AS$2:AS$1266,MATCH(Data!$DN1117,'Data_Price '!$BE$2:$BE$1266,0))</f>
        <v>Rossignol NOVA 6 F/XP W 11 GW 149cm</v>
      </c>
      <c r="CY1117" t="str">
        <f>INDEX('Data_Price '!AT$2:AT$1266,MATCH(Data!$DN1117,'Data_Price '!$BE$2:$BE$1266,0))</f>
        <v>Sundance Ski and Board Shop</v>
      </c>
      <c r="CZ1117">
        <f>INDEX('Data_Price '!AU$2:AU$1266,MATCH(Data!$DN1117,'Data_Price '!$BE$2:$BE$1266,0))</f>
        <v>394.51</v>
      </c>
      <c r="DA1117" t="str">
        <f>INDEX('Data_Price '!AV$2:AV$1266,MATCH(Data!$DN1117,'Data_Price '!$BE$2:$BE$1266,0))</f>
        <v>https://www.google.com/url?url=https://sundanceskishop.com/products/rossignol-nova-6-f-xp-w-11-gw%3Fvariant%3D39402896261218%26currency%3DCAD%26utm_medium%3Dproduct_sync%26utm_source%3Dgoogle%26utm_content%3Dsag_organic%26utm_campaign%3Dsag_organic&amp;rct=j&amp;q=&amp;esrc=s&amp;sa=U&amp;ved=0ahUKEwiL8o-I0aP2AhULlGoFHeM6DtUQsDwIUA&amp;usg=AOvVaw33s6Y2WHgfWwx8PRAaKkZ8</v>
      </c>
      <c r="DB1117" t="str">
        <f>INDEX('Data_Price '!AW$2:AW$1266,MATCH(Data!$DN1117,'Data_Price '!$BE$2:$BE$1266,0))</f>
        <v>Rossignol Nova 6 Skis with Xpress Women's 11 GW Bindings Â· 149 cm</v>
      </c>
      <c r="DC1117" t="str">
        <f>INDEX('Data_Price '!AX$2:AX$1266,MATCH(Data!$DN1117,'Data_Price '!$BE$2:$BE$1266,0))</f>
        <v>Spoke-N-Sport</v>
      </c>
      <c r="DD1117">
        <f>INDEX('Data_Price '!AY$2:AY$1266,MATCH(Data!$DN1117,'Data_Price '!$BE$2:$BE$1266,0))</f>
        <v>479.99</v>
      </c>
      <c r="DE1117" t="str">
        <f>INDEX('Data_Price '!AZ$2:AZ$1266,MATCH(Data!$DN1117,'Data_Price '!$BE$2:$BE$1266,0))</f>
        <v>https://www.google.com/url?url=https://www.spoke-n-sport.com/product/rossignol-womens-on-piste-skis-nova-6-xpress-382585-1.htm%3Fvariations%3D501951%3Futm_source%3Dgoogle%2520shopping%26utm_medium%3Dorganic&amp;rct=j&amp;q=&amp;esrc=s&amp;sa=U&amp;ved=0ahUKEwiL8o-I0aP2AhULlGoFHeM6DtUQsDwITA&amp;usg=AOvVaw1b63rHWjM8XRH60a4PW5y5</v>
      </c>
      <c r="DF1117">
        <f>INDEX('Data_Price '!BA$2:BA$1266,MATCH(Data!$DN1117,'Data_Price '!$BE$2:$BE$1266,0))</f>
        <v>0</v>
      </c>
      <c r="DG1117">
        <f>INDEX('Data_Price '!BB$2:BB$1266,MATCH(Data!$DN1117,'Data_Price '!$BE$2:$BE$1266,0))</f>
        <v>0</v>
      </c>
      <c r="DH1117">
        <f>INDEX('Data_Price '!BC$2:BC$1266,MATCH(Data!$DN1117,'Data_Price '!$BE$2:$BE$1266,0))</f>
        <v>0</v>
      </c>
      <c r="DI1117">
        <f>INDEX('Data_Price '!BD$2:BD$1266,MATCH(Data!$DN1117,'Data_Price '!$BE$2:$BE$1266,0))</f>
        <v>0</v>
      </c>
      <c r="DJ1117" s="89" t="e">
        <f ca="1">_xll.Connector("TinyUrl.TinyUrl",DA1117,0)</f>
        <v>#NAME?</v>
      </c>
      <c r="DK1117" s="89" t="e">
        <f ca="1">_xll.Connector("TinyUrl.TinyUrl",DE1117,0)</f>
        <v>#NAME?</v>
      </c>
      <c r="DL1117" s="89" t="e">
        <f ca="1">_xll.Connector("TinyUrl.TinyUrl",DI1117,0)</f>
        <v>#NAME?</v>
      </c>
      <c r="DM1117" s="224" t="str">
        <f t="shared" si="610"/>
        <v>Nova 6</v>
      </c>
      <c r="DN1117" s="89" t="str">
        <f t="shared" si="611"/>
        <v xml:space="preserve"> RossignolNova 6149 Women's</v>
      </c>
      <c r="DO1117" s="227" t="s">
        <v>1121</v>
      </c>
    </row>
    <row r="1118" spans="2:119" ht="15.45" customHeight="1">
      <c r="B1118" s="224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#VALUE!</v>
      </c>
      <c r="F1118" s="43" t="b">
        <f>CL1118&gt;Driver!$F$56</f>
        <v>0</v>
      </c>
      <c r="G1118" s="43" t="b">
        <f>AND(CB1118&gt;Driver!$F$55,CB1118&lt;Driver!$G$55)</f>
        <v>1</v>
      </c>
      <c r="H1118" s="43" t="e">
        <f t="shared" si="578"/>
        <v>#VALUE!</v>
      </c>
      <c r="I1118" s="43">
        <f t="shared" si="579"/>
        <v>0</v>
      </c>
      <c r="J1118" s="43" t="e">
        <f t="array" ref="J1118">NOT(OR(($H$9:$H$1273=TRUE)*($I$9:$I$1273&gt;0)*($BT$9:$BT$1273=BT1118)*($K$9:$K$1273&gt;K1118)))</f>
        <v>#VALUE!</v>
      </c>
      <c r="K1118" s="72">
        <f t="shared" si="580"/>
        <v>0.61042260753441513</v>
      </c>
      <c r="L1118" s="72">
        <f t="shared" si="581"/>
        <v>0.67147208121827417</v>
      </c>
      <c r="M1118" s="72">
        <f t="shared" si="582"/>
        <v>0.54937313385055608</v>
      </c>
      <c r="N1118" s="72">
        <f t="shared" si="583"/>
        <v>2.7496363751343789E-2</v>
      </c>
      <c r="O1118" s="72">
        <f t="shared" si="584"/>
        <v>0.69026356067614159</v>
      </c>
      <c r="P1118" s="72">
        <f t="shared" si="585"/>
        <v>0.93035947712418299</v>
      </c>
      <c r="Q1118" s="72"/>
      <c r="R1118" s="72"/>
      <c r="S1118" s="72">
        <f t="shared" si="586"/>
        <v>0.69569421240857832</v>
      </c>
      <c r="T1118" s="72">
        <f t="shared" si="587"/>
        <v>0.90487427585173208</v>
      </c>
      <c r="U1118" s="72">
        <f t="shared" si="588"/>
        <v>0.90098233601217159</v>
      </c>
      <c r="V1118" s="72">
        <f t="shared" si="589"/>
        <v>0.68804365643506271</v>
      </c>
      <c r="W1118" s="72">
        <f t="shared" si="590"/>
        <v>0.95934154883044798</v>
      </c>
      <c r="X1118" s="72">
        <f t="shared" si="591"/>
        <v>0.32852791878172583</v>
      </c>
      <c r="Y1118" s="72">
        <f t="shared" si="592"/>
        <v>0.45062686614944392</v>
      </c>
      <c r="Z1118" s="72">
        <f t="shared" si="593"/>
        <v>0.97250363624865621</v>
      </c>
      <c r="AA1118" s="72">
        <f t="shared" si="594"/>
        <v>0.30973643932385841</v>
      </c>
      <c r="AB1118" s="72">
        <f t="shared" si="595"/>
        <v>6.964052287581704E-2</v>
      </c>
      <c r="AC1118" s="72"/>
      <c r="AD1118" s="72"/>
      <c r="AE1118" s="72">
        <f t="shared" si="596"/>
        <v>0.30430578759142174</v>
      </c>
      <c r="AF1118" s="72">
        <f t="shared" si="597"/>
        <v>9.5125724148267865E-2</v>
      </c>
      <c r="AG1118" s="72">
        <f t="shared" si="598"/>
        <v>9.9017663987828394E-2</v>
      </c>
      <c r="AH1118" s="72">
        <f t="shared" si="599"/>
        <v>0.31195634356493729</v>
      </c>
      <c r="AI1118" s="72">
        <f t="shared" si="600"/>
        <v>4.065845116955201E-2</v>
      </c>
      <c r="AJ1118" s="72">
        <f>(AV1118-Driver!$K$179)/(Driver!$L$179-Driver!$K$179)</f>
        <v>0.56852791878172582</v>
      </c>
      <c r="AK1118" s="72">
        <f>(AW1118-Driver!$K$180)/(Driver!$L$180-Driver!$K$180)</f>
        <v>0.10756735669143841</v>
      </c>
      <c r="AL1118" s="72">
        <f>(AX1118-Driver!$K$181)/(Driver!$L$181-Driver!$K$181)</f>
        <v>0.57250363624865619</v>
      </c>
      <c r="AM1118" s="72">
        <f>(AY1118-Driver!$K$182)/(Driver!$L$182-Driver!$K$182)</f>
        <v>0.52373643932385838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01"/>
        <v>11.965811965811966</v>
      </c>
      <c r="AW1118" s="70">
        <f t="shared" si="602"/>
        <v>11.472383335890767</v>
      </c>
      <c r="AX1118" s="70">
        <f t="shared" si="603"/>
        <v>6.1525327262379061</v>
      </c>
      <c r="AY1118" s="70">
        <f>IFERROR(Driver!$K$19/Data!BH1118/Data!BI1118*Data!BK1118*Data!BL1118,"")</f>
        <v>-2.915443507994198</v>
      </c>
      <c r="AZ1118" s="70">
        <f t="shared" si="604"/>
        <v>8.235294117647058</v>
      </c>
      <c r="BA1118" s="70"/>
      <c r="BB1118" s="70"/>
      <c r="BC1118" s="70">
        <f t="shared" si="605"/>
        <v>23.701905637340591</v>
      </c>
      <c r="BD1118" s="70">
        <f t="shared" si="606"/>
        <v>2.1521876602702723</v>
      </c>
      <c r="BE1118" s="70">
        <f t="shared" si="607"/>
        <v>1.1605495190042661E-3</v>
      </c>
      <c r="BF1118" s="70">
        <f t="shared" si="608"/>
        <v>80.410467229265308</v>
      </c>
      <c r="BG1118" s="70">
        <f t="shared" si="609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219</v>
      </c>
      <c r="BS1118" s="8" t="s">
        <v>471</v>
      </c>
      <c r="BT1118" s="9" t="s">
        <v>479</v>
      </c>
      <c r="BU1118" s="10">
        <v>188.2</v>
      </c>
      <c r="BV1118" s="9" t="s">
        <v>222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304</v>
      </c>
      <c r="CU1118" s="9" t="s">
        <v>302</v>
      </c>
      <c r="CV1118" s="10"/>
      <c r="CW1118" s="10"/>
      <c r="CX1118" t="str">
        <f>INDEX('Data_Price '!AS$2:AS$1266,MATCH(Data!$DN1118,'Data_Price '!$BE$2:$BE$1266,0))</f>
        <v>Black Crows Corvus Skis</v>
      </c>
      <c r="CY1118" t="str">
        <f>INDEX('Data_Price '!AT$2:AT$1266,MATCH(Data!$DN1118,'Data_Price '!$BE$2:$BE$1266,0))</f>
        <v>! OutdoorXL.com</v>
      </c>
      <c r="CZ1118">
        <f>INDEX('Data_Price '!AU$2:AU$1266,MATCH(Data!$DN1118,'Data_Price '!$BE$2:$BE$1266,0))</f>
        <v>584.95000000000005</v>
      </c>
      <c r="DA1118" t="str">
        <f>INDEX('Data_Price '!AV$2:AV$1266,MATCH(Data!$DN1118,'Data_Price '!$BE$2:$BE$1266,0))</f>
        <v>https://www.google.com/url?q=https://www.outdoorxl.com/black-crows-corvus.html%3Fprl%3D92-18881x144-3071&amp;sa=U&amp;ved=0ahUKEwi39uGI0aP2AhWVl2oFHd4DDT0Q2ykIHQ&amp;usg=AOvVaw3eUFDDO4hvzaxhcRuLRclB</v>
      </c>
      <c r="DB1118" t="str">
        <f>INDEX('Data_Price '!AW$2:AW$1266,MATCH(Data!$DN1118,'Data_Price '!$BE$2:$BE$1266,0))</f>
        <v>Black Crows Corvus Skis</v>
      </c>
      <c r="DC1118" t="str">
        <f>INDEX('Data_Price '!AX$2:AX$1266,MATCH(Data!$DN1118,'Data_Price '!$BE$2:$BE$1266,0))</f>
        <v>Great Outdoor Shop</v>
      </c>
      <c r="DD1118">
        <f>INDEX('Data_Price '!AY$2:AY$1266,MATCH(Data!$DN1118,'Data_Price '!$BE$2:$BE$1266,0))</f>
        <v>695.96</v>
      </c>
      <c r="DE1118" t="str">
        <f>INDEX('Data_Price '!AZ$2:AZ$1266,MATCH(Data!$DN1118,'Data_Price '!$BE$2:$BE$1266,0))</f>
        <v>https://www.google.com/url?q=https://www.greatoutdoorshop.com/shop/black-crows-mens-corvus-skis-2022/%3Fattribute_pa_size%3D188%26utm_source%3DGoogle%2520Shopping%26utm_campaign%3DGoogle%2520Product%2520Feed%26utm_medium%3Dcpc%26utm_term%3D521238&amp;sa=U&amp;ved=0ahUKEwi39uGI0aP2AhWVl2oFHd4DDT0Q2ykIHw&amp;usg=AOvVaw0dGCj2zw1b_IGxM-g7RObS</v>
      </c>
      <c r="DF1118" t="str">
        <f>INDEX('Data_Price '!BA$2:BA$1266,MATCH(Data!$DN1118,'Data_Price '!$BE$2:$BE$1266,0))</f>
        <v>Black Crows Corvus Skis</v>
      </c>
      <c r="DG1118" t="str">
        <f>INDEX('Data_Price '!BB$2:BB$1266,MATCH(Data!$DN1118,'Data_Price '!$BE$2:$BE$1266,0))</f>
        <v>evo.com</v>
      </c>
      <c r="DH1118">
        <f>INDEX('Data_Price '!BC$2:BC$1266,MATCH(Data!$DN1118,'Data_Price '!$BE$2:$BE$1266,0))</f>
        <v>869.95</v>
      </c>
      <c r="DI1118" t="str">
        <f>INDEX('Data_Price '!BD$2:BD$1266,MATCH(Data!$DN1118,'Data_Price '!$BE$2:$BE$1266,0))</f>
        <v>https://www.google.com/url?url=https://www.evo.com/skis/black-crows-corvus%3Fimage%3D181604/727248/clone.jpg&amp;rct=j&amp;q=&amp;esrc=s&amp;sa=U&amp;ved=0ahUKEwjGqLWI0aP2AhXGl2oFHQ3iAZgQsDwIRg&amp;usg=AOvVaw3r9CVEWvfU645OuPW3GsyL</v>
      </c>
      <c r="DJ1118" s="89" t="e">
        <f ca="1">_xll.Connector("TinyUrl.TinyUrl",DA1118,0)</f>
        <v>#NAME?</v>
      </c>
      <c r="DK1118" s="89" t="e">
        <f ca="1">_xll.Connector("TinyUrl.TinyUrl",DE1118,0)</f>
        <v>#NAME?</v>
      </c>
      <c r="DL1118" s="89" t="e">
        <f ca="1">_xll.Connector("TinyUrl.TinyUrl",DI1118,0)</f>
        <v>#NAME?</v>
      </c>
      <c r="DM1118" s="224" t="str">
        <f t="shared" si="610"/>
        <v>Corvus</v>
      </c>
      <c r="DN1118" s="89" t="str">
        <f t="shared" si="611"/>
        <v xml:space="preserve"> Black CrowsCorvus188.2 Unisex</v>
      </c>
      <c r="DO1118" s="227" t="s">
        <v>1147</v>
      </c>
    </row>
    <row r="1119" spans="2:119" ht="15.45" customHeight="1">
      <c r="B1119" s="224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#VALUE!</v>
      </c>
      <c r="F1119" s="43" t="b">
        <f>CL1119&gt;Driver!$F$56</f>
        <v>0</v>
      </c>
      <c r="G1119" s="43" t="b">
        <f>AND(CB1119&gt;Driver!$F$55,CB1119&lt;Driver!$G$55)</f>
        <v>0</v>
      </c>
      <c r="H1119" s="43" t="e">
        <f t="shared" si="578"/>
        <v>#VALUE!</v>
      </c>
      <c r="I1119" s="43">
        <f t="shared" si="579"/>
        <v>0</v>
      </c>
      <c r="J1119" s="43" t="e">
        <f t="array" ref="J1119">NOT(OR(($H$9:$H$1273=TRUE)*($I$9:$I$1273&gt;0)*($BT$9:$BT$1273=BT1119)*($K$9:$K$1273&gt;K1119)))</f>
        <v>#VALUE!</v>
      </c>
      <c r="K1119" s="72">
        <f t="shared" si="580"/>
        <v>0.72026056798188964</v>
      </c>
      <c r="L1119" s="72">
        <f t="shared" si="581"/>
        <v>0.85749415840786403</v>
      </c>
      <c r="M1119" s="72">
        <f t="shared" si="582"/>
        <v>0.58302697755591537</v>
      </c>
      <c r="N1119" s="72">
        <f t="shared" si="583"/>
        <v>0.49989249351799148</v>
      </c>
      <c r="O1119" s="72">
        <f t="shared" si="584"/>
        <v>0.26678647836544089</v>
      </c>
      <c r="P1119" s="72">
        <f t="shared" si="585"/>
        <v>0.98240196078431374</v>
      </c>
      <c r="Q1119" s="72"/>
      <c r="R1119" s="72"/>
      <c r="S1119" s="72">
        <f t="shared" si="586"/>
        <v>0.66044120608814194</v>
      </c>
      <c r="T1119" s="72">
        <f t="shared" si="587"/>
        <v>0.95727299788114772</v>
      </c>
      <c r="U1119" s="72">
        <f t="shared" si="588"/>
        <v>0.97086942261860942</v>
      </c>
      <c r="V1119" s="72">
        <f t="shared" si="589"/>
        <v>0.88546435626682407</v>
      </c>
      <c r="W1119" s="72">
        <f t="shared" si="590"/>
        <v>0.87453184540010898</v>
      </c>
      <c r="X1119" s="72">
        <f t="shared" si="591"/>
        <v>0.14250584159213597</v>
      </c>
      <c r="Y1119" s="72">
        <f t="shared" si="592"/>
        <v>0.41697302244408463</v>
      </c>
      <c r="Z1119" s="72">
        <f t="shared" si="593"/>
        <v>0.50010750648200852</v>
      </c>
      <c r="AA1119" s="72">
        <f t="shared" si="594"/>
        <v>0.73321352163455911</v>
      </c>
      <c r="AB1119" s="72">
        <f t="shared" si="595"/>
        <v>1.7598039215686312E-2</v>
      </c>
      <c r="AC1119" s="72"/>
      <c r="AD1119" s="72"/>
      <c r="AE1119" s="72">
        <f t="shared" si="596"/>
        <v>0.33955879391185806</v>
      </c>
      <c r="AF1119" s="72">
        <f t="shared" si="597"/>
        <v>4.2727002118852282E-2</v>
      </c>
      <c r="AG1119" s="72">
        <f t="shared" si="598"/>
        <v>2.9130577381390549E-2</v>
      </c>
      <c r="AH1119" s="72">
        <f t="shared" si="599"/>
        <v>0.11453564373317593</v>
      </c>
      <c r="AI1119" s="72">
        <f t="shared" si="600"/>
        <v>0.12546815459989108</v>
      </c>
      <c r="AJ1119" s="72">
        <f>(AV1119-Driver!$K$179)/(Driver!$L$179-Driver!$K$179)</f>
        <v>9.7494158407864004E-2</v>
      </c>
      <c r="AK1119" s="72">
        <f>(AW1119-Driver!$K$180)/(Driver!$L$180-Driver!$K$180)</f>
        <v>0.13910347596850631</v>
      </c>
      <c r="AL1119" s="72">
        <f>(AX1119-Driver!$K$181)/(Driver!$L$181-Driver!$K$181)</f>
        <v>0.10010750648200847</v>
      </c>
      <c r="AM1119" s="72">
        <f>(AY1119-Driver!$K$182)/(Driver!$L$182-Driver!$K$182)</f>
        <v>0.94721352163455907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01"/>
        <v>2.0519603852937189</v>
      </c>
      <c r="AW1119" s="70">
        <f t="shared" si="602"/>
        <v>14.556242113410899</v>
      </c>
      <c r="AX1119" s="70">
        <f t="shared" si="603"/>
        <v>1.9009675583380763</v>
      </c>
      <c r="AY1119" s="70">
        <f>IFERROR(Driver!$K$19/Data!BH1119/Data!BI1119*Data!BK1119*Data!BL1119,"")</f>
        <v>-0.32313199742159121</v>
      </c>
      <c r="AZ1119" s="70">
        <f t="shared" si="604"/>
        <v>12.978406552494414</v>
      </c>
      <c r="BA1119" s="70"/>
      <c r="BB1119" s="70"/>
      <c r="BC1119" s="70">
        <f t="shared" si="605"/>
        <v>5.4159261840063291</v>
      </c>
      <c r="BD1119" s="70">
        <f t="shared" si="606"/>
        <v>6.7893817148320457</v>
      </c>
      <c r="BE1119" s="70">
        <f t="shared" si="607"/>
        <v>0.12928593068433283</v>
      </c>
      <c r="BF1119" s="70">
        <f t="shared" si="608"/>
        <v>32.241193539731583</v>
      </c>
      <c r="BG1119" s="70">
        <f t="shared" si="609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219</v>
      </c>
      <c r="BS1119" s="8" t="s">
        <v>855</v>
      </c>
      <c r="BT1119" s="9" t="s">
        <v>862</v>
      </c>
      <c r="BU1119" s="10">
        <v>152</v>
      </c>
      <c r="BV1119" s="9" t="s">
        <v>390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305</v>
      </c>
      <c r="CU1119" s="9" t="s">
        <v>302</v>
      </c>
      <c r="CV1119" s="10"/>
      <c r="CW1119" s="10"/>
      <c r="CX1119" t="e">
        <f>INDEX('Data_Price '!AS$2:AS$1266,MATCH(Data!$DN1119,'Data_Price '!$BE$2:$BE$1266,0))</f>
        <v>#N/A</v>
      </c>
      <c r="CY1119" t="e">
        <f>INDEX('Data_Price '!AT$2:AT$1266,MATCH(Data!$DN1119,'Data_Price '!$BE$2:$BE$1266,0))</f>
        <v>#N/A</v>
      </c>
      <c r="CZ1119" t="e">
        <f>INDEX('Data_Price '!AU$2:AU$1266,MATCH(Data!$DN1119,'Data_Price '!$BE$2:$BE$1266,0))</f>
        <v>#N/A</v>
      </c>
      <c r="DA1119" t="e">
        <f>INDEX('Data_Price '!AV$2:AV$1266,MATCH(Data!$DN1119,'Data_Price '!$BE$2:$BE$1266,0))</f>
        <v>#N/A</v>
      </c>
      <c r="DB1119" t="e">
        <f>INDEX('Data_Price '!AW$2:AW$1266,MATCH(Data!$DN1119,'Data_Price '!$BE$2:$BE$1266,0))</f>
        <v>#N/A</v>
      </c>
      <c r="DC1119" t="e">
        <f>INDEX('Data_Price '!AX$2:AX$1266,MATCH(Data!$DN1119,'Data_Price '!$BE$2:$BE$1266,0))</f>
        <v>#N/A</v>
      </c>
      <c r="DD1119" t="e">
        <f>INDEX('Data_Price '!AY$2:AY$1266,MATCH(Data!$DN1119,'Data_Price '!$BE$2:$BE$1266,0))</f>
        <v>#N/A</v>
      </c>
      <c r="DE1119" t="e">
        <f>INDEX('Data_Price '!AZ$2:AZ$1266,MATCH(Data!$DN1119,'Data_Price '!$BE$2:$BE$1266,0))</f>
        <v>#N/A</v>
      </c>
      <c r="DF1119" t="e">
        <f>INDEX('Data_Price '!BA$2:BA$1266,MATCH(Data!$DN1119,'Data_Price '!$BE$2:$BE$1266,0))</f>
        <v>#N/A</v>
      </c>
      <c r="DG1119" t="e">
        <f>INDEX('Data_Price '!BB$2:BB$1266,MATCH(Data!$DN1119,'Data_Price '!$BE$2:$BE$1266,0))</f>
        <v>#N/A</v>
      </c>
      <c r="DH1119" t="e">
        <f>INDEX('Data_Price '!BC$2:BC$1266,MATCH(Data!$DN1119,'Data_Price '!$BE$2:$BE$1266,0))</f>
        <v>#N/A</v>
      </c>
      <c r="DI1119" t="e">
        <f>INDEX('Data_Price '!BD$2:BD$1266,MATCH(Data!$DN1119,'Data_Price '!$BE$2:$BE$1266,0))</f>
        <v>#N/A</v>
      </c>
      <c r="DJ1119" s="89" t="e">
        <f ca="1">_xll.Connector("TinyUrl.TinyUrl",DA1119,0)</f>
        <v>#NAME?</v>
      </c>
      <c r="DK1119" s="89" t="e">
        <f ca="1">_xll.Connector("TinyUrl.TinyUrl",DE1119,0)</f>
        <v>#NAME?</v>
      </c>
      <c r="DL1119" s="89" t="e">
        <f ca="1">_xll.Connector("TinyUrl.TinyUrl",DI1119,0)</f>
        <v>#NAME?</v>
      </c>
      <c r="DM1119" s="224" t="str">
        <f t="shared" si="610"/>
        <v>Blaze 86 W</v>
      </c>
      <c r="DN1119" s="89" t="str">
        <f t="shared" si="611"/>
        <v xml:space="preserve"> VölklBlaze 86 W152 Women's</v>
      </c>
      <c r="DO1119" s="227" t="s">
        <v>1086</v>
      </c>
    </row>
    <row r="1120" spans="2:119" ht="15.45" customHeight="1">
      <c r="B1120" s="224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#VALUE!</v>
      </c>
      <c r="F1120" s="43" t="b">
        <f>CL1120&gt;Driver!$F$56</f>
        <v>0</v>
      </c>
      <c r="G1120" s="43" t="b">
        <f>AND(CB1120&gt;Driver!$F$55,CB1120&lt;Driver!$G$55)</f>
        <v>1</v>
      </c>
      <c r="H1120" s="43" t="e">
        <f t="shared" si="578"/>
        <v>#VALUE!</v>
      </c>
      <c r="I1120" s="43">
        <f t="shared" si="579"/>
        <v>0</v>
      </c>
      <c r="J1120" s="43" t="e">
        <f t="array" ref="J1120">NOT(OR(($H$9:$H$1273=TRUE)*($I$9:$I$1273&gt;0)*($BT$9:$BT$1273=BT1120)*($K$9:$K$1273&gt;K1120)))</f>
        <v>#VALUE!</v>
      </c>
      <c r="K1120" s="72">
        <f t="shared" si="580"/>
        <v>0.5475712122406684</v>
      </c>
      <c r="L1120" s="72">
        <f t="shared" si="581"/>
        <v>0.81070340826686005</v>
      </c>
      <c r="M1120" s="72">
        <f t="shared" si="582"/>
        <v>0.28443901621447676</v>
      </c>
      <c r="N1120" s="72">
        <f t="shared" si="583"/>
        <v>-3.7639916524378592E-2</v>
      </c>
      <c r="O1120" s="72">
        <f t="shared" si="584"/>
        <v>0.28634912203055396</v>
      </c>
      <c r="P1120" s="72">
        <f t="shared" si="585"/>
        <v>0.60460784313725491</v>
      </c>
      <c r="Q1120" s="72"/>
      <c r="R1120" s="72"/>
      <c r="S1120" s="72">
        <f t="shared" si="586"/>
        <v>0.80146414946733624</v>
      </c>
      <c r="T1120" s="72">
        <f t="shared" si="587"/>
        <v>0.99027046632738625</v>
      </c>
      <c r="U1120" s="72">
        <f t="shared" si="588"/>
        <v>0.94971436361720607</v>
      </c>
      <c r="V1120" s="72">
        <f t="shared" si="589"/>
        <v>0.6953217485563411</v>
      </c>
      <c r="W1120" s="72">
        <f t="shared" si="590"/>
        <v>0.96791068412162162</v>
      </c>
      <c r="X1120" s="72">
        <f t="shared" si="591"/>
        <v>0.18929659173314001</v>
      </c>
      <c r="Y1120" s="72">
        <f t="shared" si="592"/>
        <v>0.71556098378552324</v>
      </c>
      <c r="Z1120" s="72">
        <f t="shared" si="593"/>
        <v>1.0376399165243786</v>
      </c>
      <c r="AA1120" s="72">
        <f t="shared" si="594"/>
        <v>0.71365087796944604</v>
      </c>
      <c r="AB1120" s="72">
        <f t="shared" si="595"/>
        <v>0.39539215686274509</v>
      </c>
      <c r="AC1120" s="72"/>
      <c r="AD1120" s="72"/>
      <c r="AE1120" s="72">
        <f t="shared" si="596"/>
        <v>0.19853585053266376</v>
      </c>
      <c r="AF1120" s="72">
        <f t="shared" si="597"/>
        <v>9.7295336726137688E-3</v>
      </c>
      <c r="AG1120" s="72">
        <f t="shared" si="598"/>
        <v>5.0285636382793972E-2</v>
      </c>
      <c r="AH1120" s="72">
        <f t="shared" si="599"/>
        <v>0.3046782514436589</v>
      </c>
      <c r="AI1120" s="72">
        <f t="shared" si="600"/>
        <v>3.2089315878378384E-2</v>
      </c>
      <c r="AJ1120" s="72">
        <f>(AV1120-Driver!$K$179)/(Driver!$L$179-Driver!$K$179)</f>
        <v>0.42929659173314</v>
      </c>
      <c r="AK1120" s="72">
        <f>(AW1120-Driver!$K$180)/(Driver!$L$180-Driver!$K$180)</f>
        <v>0.57226078311028494</v>
      </c>
      <c r="AL1120" s="72">
        <f>(AX1120-Driver!$K$181)/(Driver!$L$181-Driver!$K$181)</f>
        <v>0.63763991652437868</v>
      </c>
      <c r="AM1120" s="72">
        <f>(AY1120-Driver!$K$182)/(Driver!$L$182-Driver!$K$182)</f>
        <v>0.92765087796944601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01"/>
        <v>9.0354090354090371</v>
      </c>
      <c r="AW1120" s="70">
        <f t="shared" si="602"/>
        <v>56.913894047062357</v>
      </c>
      <c r="AX1120" s="70">
        <f t="shared" si="603"/>
        <v>6.7387592487194077</v>
      </c>
      <c r="AY1120" s="70">
        <f>IFERROR(Driver!$K$19/Data!BH1120/Data!BI1120*Data!BK1120*Data!BL1120,"")</f>
        <v>-0.44288456129964299</v>
      </c>
      <c r="AZ1120" s="70">
        <f t="shared" si="604"/>
        <v>50.618019359642595</v>
      </c>
      <c r="BA1120" s="70"/>
      <c r="BB1120" s="70"/>
      <c r="BC1120" s="70">
        <f t="shared" si="605"/>
        <v>78.565507290391579</v>
      </c>
      <c r="BD1120" s="70">
        <f t="shared" si="606"/>
        <v>9.7095992042698036</v>
      </c>
      <c r="BE1120" s="70">
        <f t="shared" si="607"/>
        <v>4.9883883878816287E-2</v>
      </c>
      <c r="BF1120" s="70">
        <f t="shared" si="608"/>
        <v>10.765921826254258</v>
      </c>
      <c r="BG1120" s="70">
        <f t="shared" si="609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219</v>
      </c>
      <c r="BS1120" s="8" t="s">
        <v>855</v>
      </c>
      <c r="BT1120" s="9" t="s">
        <v>892</v>
      </c>
      <c r="BU1120" s="10">
        <v>170</v>
      </c>
      <c r="BV1120" s="9" t="s">
        <v>390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305</v>
      </c>
      <c r="CU1120" s="9" t="s">
        <v>301</v>
      </c>
      <c r="CV1120" s="9" t="s">
        <v>304</v>
      </c>
      <c r="CW1120" s="10"/>
      <c r="CX1120" t="e">
        <f>INDEX('Data_Price '!AS$2:AS$1266,MATCH(Data!$DN1120,'Data_Price '!$BE$2:$BE$1266,0))</f>
        <v>#N/A</v>
      </c>
      <c r="CY1120" t="e">
        <f>INDEX('Data_Price '!AT$2:AT$1266,MATCH(Data!$DN1120,'Data_Price '!$BE$2:$BE$1266,0))</f>
        <v>#N/A</v>
      </c>
      <c r="CZ1120" t="e">
        <f>INDEX('Data_Price '!AU$2:AU$1266,MATCH(Data!$DN1120,'Data_Price '!$BE$2:$BE$1266,0))</f>
        <v>#N/A</v>
      </c>
      <c r="DA1120" t="e">
        <f>INDEX('Data_Price '!AV$2:AV$1266,MATCH(Data!$DN1120,'Data_Price '!$BE$2:$BE$1266,0))</f>
        <v>#N/A</v>
      </c>
      <c r="DB1120" t="e">
        <f>INDEX('Data_Price '!AW$2:AW$1266,MATCH(Data!$DN1120,'Data_Price '!$BE$2:$BE$1266,0))</f>
        <v>#N/A</v>
      </c>
      <c r="DC1120" t="e">
        <f>INDEX('Data_Price '!AX$2:AX$1266,MATCH(Data!$DN1120,'Data_Price '!$BE$2:$BE$1266,0))</f>
        <v>#N/A</v>
      </c>
      <c r="DD1120" t="e">
        <f>INDEX('Data_Price '!AY$2:AY$1266,MATCH(Data!$DN1120,'Data_Price '!$BE$2:$BE$1266,0))</f>
        <v>#N/A</v>
      </c>
      <c r="DE1120" t="e">
        <f>INDEX('Data_Price '!AZ$2:AZ$1266,MATCH(Data!$DN1120,'Data_Price '!$BE$2:$BE$1266,0))</f>
        <v>#N/A</v>
      </c>
      <c r="DF1120" t="e">
        <f>INDEX('Data_Price '!BA$2:BA$1266,MATCH(Data!$DN1120,'Data_Price '!$BE$2:$BE$1266,0))</f>
        <v>#N/A</v>
      </c>
      <c r="DG1120" t="e">
        <f>INDEX('Data_Price '!BB$2:BB$1266,MATCH(Data!$DN1120,'Data_Price '!$BE$2:$BE$1266,0))</f>
        <v>#N/A</v>
      </c>
      <c r="DH1120" t="e">
        <f>INDEX('Data_Price '!BC$2:BC$1266,MATCH(Data!$DN1120,'Data_Price '!$BE$2:$BE$1266,0))</f>
        <v>#N/A</v>
      </c>
      <c r="DI1120" t="e">
        <f>INDEX('Data_Price '!BD$2:BD$1266,MATCH(Data!$DN1120,'Data_Price '!$BE$2:$BE$1266,0))</f>
        <v>#N/A</v>
      </c>
      <c r="DJ1120" s="89" t="e">
        <f ca="1">_xll.Connector("TinyUrl.TinyUrl",DA1120,0)</f>
        <v>#NAME?</v>
      </c>
      <c r="DK1120" s="89" t="e">
        <f ca="1">_xll.Connector("TinyUrl.TinyUrl",DE1120,0)</f>
        <v>#NAME?</v>
      </c>
      <c r="DL1120" s="89" t="e">
        <f ca="1">_xll.Connector("TinyUrl.TinyUrl",DI1120,0)</f>
        <v>#NAME?</v>
      </c>
      <c r="DM1120" s="224" t="str">
        <f t="shared" si="610"/>
        <v>Secret 102</v>
      </c>
      <c r="DN1120" s="89" t="str">
        <f t="shared" si="611"/>
        <v xml:space="preserve"> VölklSecret 102170 Women's</v>
      </c>
      <c r="DO1120" s="227" t="s">
        <v>1012</v>
      </c>
    </row>
    <row r="1121" spans="2:119" ht="15.45" customHeight="1">
      <c r="B1121" s="224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#VALUE!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578"/>
        <v>#VALUE!</v>
      </c>
      <c r="I1121" s="43">
        <f t="shared" si="579"/>
        <v>0</v>
      </c>
      <c r="J1121" s="43" t="e">
        <f t="array" ref="J1121">NOT(OR(($H$9:$H$1273=TRUE)*($I$9:$I$1273&gt;0)*($BT$9:$BT$1273=BT1121)*($K$9:$K$1273&gt;K1121)))</f>
        <v>#VALUE!</v>
      </c>
      <c r="K1121" s="72">
        <f t="shared" si="580"/>
        <v>0.51672702377501212</v>
      </c>
      <c r="L1121" s="72">
        <f t="shared" si="581"/>
        <v>0.71046974458141976</v>
      </c>
      <c r="M1121" s="72">
        <f t="shared" si="582"/>
        <v>0.32298430296860448</v>
      </c>
      <c r="N1121" s="72">
        <f t="shared" si="583"/>
        <v>-0.24632896983494579</v>
      </c>
      <c r="O1121" s="72">
        <f t="shared" si="584"/>
        <v>0.28910540815252395</v>
      </c>
      <c r="P1121" s="72">
        <f t="shared" si="585"/>
        <v>0.92617647058823538</v>
      </c>
      <c r="Q1121" s="72"/>
      <c r="R1121" s="72"/>
      <c r="S1121" s="72">
        <f t="shared" si="586"/>
        <v>0.71952342710165307</v>
      </c>
      <c r="T1121" s="72">
        <f t="shared" si="587"/>
        <v>0.94949742217549038</v>
      </c>
      <c r="U1121" s="72">
        <f t="shared" si="588"/>
        <v>0.91789404894993876</v>
      </c>
      <c r="V1121" s="72">
        <f t="shared" si="589"/>
        <v>0.72182411862938656</v>
      </c>
      <c r="W1121" s="72">
        <f t="shared" si="590"/>
        <v>0.98162819065070095</v>
      </c>
      <c r="X1121" s="72">
        <f t="shared" si="591"/>
        <v>0.28953025541858024</v>
      </c>
      <c r="Y1121" s="72">
        <f t="shared" si="592"/>
        <v>0.67701569703139552</v>
      </c>
      <c r="Z1121" s="72">
        <f t="shared" si="593"/>
        <v>1.2463289698349458</v>
      </c>
      <c r="AA1121" s="72">
        <f t="shared" si="594"/>
        <v>0.71089459184747605</v>
      </c>
      <c r="AB1121" s="72">
        <f t="shared" si="595"/>
        <v>7.3823529411764677E-2</v>
      </c>
      <c r="AC1121" s="72"/>
      <c r="AD1121" s="72"/>
      <c r="AE1121" s="72">
        <f t="shared" si="596"/>
        <v>0.28047657289834693</v>
      </c>
      <c r="AF1121" s="72">
        <f t="shared" si="597"/>
        <v>5.0502577824509579E-2</v>
      </c>
      <c r="AG1121" s="72">
        <f t="shared" si="598"/>
        <v>8.2105951050061188E-2</v>
      </c>
      <c r="AH1121" s="72">
        <f t="shared" si="599"/>
        <v>0.27817588137061344</v>
      </c>
      <c r="AI1121" s="72">
        <f t="shared" si="600"/>
        <v>1.8371809349299016E-2</v>
      </c>
      <c r="AJ1121" s="72">
        <f>(AV1121-Driver!$K$179)/(Driver!$L$179-Driver!$K$179)</f>
        <v>0.52953025541858023</v>
      </c>
      <c r="AK1121" s="72">
        <f>(AW1121-Driver!$K$180)/(Driver!$L$180-Driver!$K$180)</f>
        <v>0.29159087122223026</v>
      </c>
      <c r="AL1121" s="72">
        <f>(AX1121-Driver!$K$181)/(Driver!$L$181-Driver!$K$181)</f>
        <v>0.84632896983494588</v>
      </c>
      <c r="AM1121" s="72">
        <f>(AY1121-Driver!$K$182)/(Driver!$L$182-Driver!$K$182)</f>
        <v>0.92489459184747602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01"/>
        <v>11.145027811694478</v>
      </c>
      <c r="AW1121" s="70">
        <f t="shared" si="602"/>
        <v>29.467702467263937</v>
      </c>
      <c r="AX1121" s="70">
        <f t="shared" si="603"/>
        <v>8.6169607285145133</v>
      </c>
      <c r="AY1121" s="70">
        <f>IFERROR(Driver!$K$19/Data!BH1121/Data!BI1121*Data!BK1121*Data!BL1121,"")</f>
        <v>-0.45975714434812009</v>
      </c>
      <c r="AZ1121" s="70">
        <f t="shared" si="604"/>
        <v>21.310498883097544</v>
      </c>
      <c r="BA1121" s="70"/>
      <c r="BB1121" s="70"/>
      <c r="BC1121" s="70">
        <f t="shared" si="605"/>
        <v>36.062284956651482</v>
      </c>
      <c r="BD1121" s="70">
        <f t="shared" si="606"/>
        <v>6.1012570423862673</v>
      </c>
      <c r="BE1121" s="70">
        <f t="shared" si="607"/>
        <v>1.8069245597532809E-2</v>
      </c>
      <c r="BF1121" s="70">
        <f t="shared" si="608"/>
        <v>13.759178336317381</v>
      </c>
      <c r="BG1121" s="70">
        <f t="shared" si="609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219</v>
      </c>
      <c r="BS1121" s="8" t="s">
        <v>668</v>
      </c>
      <c r="BT1121" s="9" t="s">
        <v>670</v>
      </c>
      <c r="BU1121" s="10">
        <v>183</v>
      </c>
      <c r="BV1121" s="9" t="s">
        <v>222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301</v>
      </c>
      <c r="CU1121" s="10"/>
      <c r="CV1121" s="10"/>
      <c r="CW1121" s="10"/>
      <c r="CX1121">
        <f>INDEX('Data_Price '!AS$2:AS$1266,MATCH(Data!$DN1121,'Data_Price '!$BE$2:$BE$1266,0))</f>
        <v>0</v>
      </c>
      <c r="CY1121">
        <f>INDEX('Data_Price '!AT$2:AT$1266,MATCH(Data!$DN1121,'Data_Price '!$BE$2:$BE$1266,0))</f>
        <v>0</v>
      </c>
      <c r="CZ1121">
        <f>INDEX('Data_Price '!AU$2:AU$1266,MATCH(Data!$DN1121,'Data_Price '!$BE$2:$BE$1266,0))</f>
        <v>0</v>
      </c>
      <c r="DA1121">
        <f>INDEX('Data_Price '!AV$2:AV$1266,MATCH(Data!$DN1121,'Data_Price '!$BE$2:$BE$1266,0))</f>
        <v>0</v>
      </c>
      <c r="DB1121">
        <f>INDEX('Data_Price '!AW$2:AW$1266,MATCH(Data!$DN1121,'Data_Price '!$BE$2:$BE$1266,0))</f>
        <v>0</v>
      </c>
      <c r="DC1121">
        <f>INDEX('Data_Price '!AX$2:AX$1266,MATCH(Data!$DN1121,'Data_Price '!$BE$2:$BE$1266,0))</f>
        <v>0</v>
      </c>
      <c r="DD1121">
        <f>INDEX('Data_Price '!AY$2:AY$1266,MATCH(Data!$DN1121,'Data_Price '!$BE$2:$BE$1266,0))</f>
        <v>0</v>
      </c>
      <c r="DE1121">
        <f>INDEX('Data_Price '!AZ$2:AZ$1266,MATCH(Data!$DN1121,'Data_Price '!$BE$2:$BE$1266,0))</f>
        <v>0</v>
      </c>
      <c r="DF1121">
        <f>INDEX('Data_Price '!BA$2:BA$1266,MATCH(Data!$DN1121,'Data_Price '!$BE$2:$BE$1266,0))</f>
        <v>0</v>
      </c>
      <c r="DG1121">
        <f>INDEX('Data_Price '!BB$2:BB$1266,MATCH(Data!$DN1121,'Data_Price '!$BE$2:$BE$1266,0))</f>
        <v>0</v>
      </c>
      <c r="DH1121">
        <f>INDEX('Data_Price '!BC$2:BC$1266,MATCH(Data!$DN1121,'Data_Price '!$BE$2:$BE$1266,0))</f>
        <v>0</v>
      </c>
      <c r="DI1121">
        <f>INDEX('Data_Price '!BD$2:BD$1266,MATCH(Data!$DN1121,'Data_Price '!$BE$2:$BE$1266,0))</f>
        <v>0</v>
      </c>
      <c r="DJ1121" s="89" t="e">
        <f ca="1">_xll.Connector("TinyUrl.TinyUrl",DA1121,0)</f>
        <v>#NAME?</v>
      </c>
      <c r="DK1121" s="89" t="e">
        <f ca="1">_xll.Connector("TinyUrl.TinyUrl",DE1121,0)</f>
        <v>#NAME?</v>
      </c>
      <c r="DL1121" s="89" t="e">
        <f ca="1">_xll.Connector("TinyUrl.TinyUrl",DI1121,0)</f>
        <v>#NAME?</v>
      </c>
      <c r="DM1121" s="224" t="str">
        <f t="shared" si="610"/>
        <v>The Friend</v>
      </c>
      <c r="DN1121" s="89" t="str">
        <f t="shared" si="611"/>
        <v xml:space="preserve"> J SkisThe Friend183 Unisex</v>
      </c>
      <c r="DO1121" s="227"/>
    </row>
    <row r="1122" spans="2:119" ht="15.45" customHeight="1">
      <c r="B1122" s="224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#VALUE!</v>
      </c>
      <c r="F1122" s="43" t="b">
        <f>CL1122&gt;Driver!$F$56</f>
        <v>1</v>
      </c>
      <c r="G1122" s="43" t="b">
        <f>AND(CB1122&gt;Driver!$F$55,CB1122&lt;Driver!$G$55)</f>
        <v>0</v>
      </c>
      <c r="H1122" s="43" t="e">
        <f t="shared" si="578"/>
        <v>#VALUE!</v>
      </c>
      <c r="I1122" s="43">
        <f t="shared" si="579"/>
        <v>0</v>
      </c>
      <c r="J1122" s="43" t="e">
        <f t="array" ref="J1122">NOT(OR(($H$9:$H$1273=TRUE)*($I$9:$I$1273&gt;0)*($BT$9:$BT$1273=BT1122)*($K$9:$K$1273&gt;K1122)))</f>
        <v>#VALUE!</v>
      </c>
      <c r="K1122" s="72">
        <f t="shared" si="580"/>
        <v>0.69530440795558746</v>
      </c>
      <c r="L1122" s="72">
        <f t="shared" si="581"/>
        <v>0.84266860043509784</v>
      </c>
      <c r="M1122" s="72">
        <f t="shared" si="582"/>
        <v>0.54794021547607707</v>
      </c>
      <c r="N1122" s="72">
        <f t="shared" si="583"/>
        <v>0.43032947574780245</v>
      </c>
      <c r="O1122" s="72">
        <f t="shared" si="584"/>
        <v>0.28705326218369687</v>
      </c>
      <c r="P1122" s="72">
        <f t="shared" si="585"/>
        <v>0.92643790849673202</v>
      </c>
      <c r="Q1122" s="72"/>
      <c r="R1122" s="72"/>
      <c r="S1122" s="72">
        <f t="shared" si="586"/>
        <v>0.65874969336719635</v>
      </c>
      <c r="T1122" s="72">
        <f t="shared" si="587"/>
        <v>0.93060784352920733</v>
      </c>
      <c r="U1122" s="72">
        <f t="shared" si="588"/>
        <v>0.96592246296064999</v>
      </c>
      <c r="V1122" s="72">
        <f t="shared" si="589"/>
        <v>0.6852524171340203</v>
      </c>
      <c r="W1122" s="72">
        <f t="shared" si="590"/>
        <v>0.63774004267425322</v>
      </c>
      <c r="X1122" s="72">
        <f t="shared" si="591"/>
        <v>0.15733139956490211</v>
      </c>
      <c r="Y1122" s="72">
        <f t="shared" si="592"/>
        <v>0.45205978452392293</v>
      </c>
      <c r="Z1122" s="72">
        <f t="shared" si="593"/>
        <v>0.56967052425219755</v>
      </c>
      <c r="AA1122" s="72">
        <f t="shared" si="594"/>
        <v>0.71294673781630313</v>
      </c>
      <c r="AB1122" s="72">
        <f t="shared" si="595"/>
        <v>7.3562091503268021E-2</v>
      </c>
      <c r="AC1122" s="72"/>
      <c r="AD1122" s="72"/>
      <c r="AE1122" s="72">
        <f t="shared" si="596"/>
        <v>0.34125030663280359</v>
      </c>
      <c r="AF1122" s="72">
        <f t="shared" si="597"/>
        <v>6.9392156470792665E-2</v>
      </c>
      <c r="AG1122" s="72">
        <f t="shared" si="598"/>
        <v>3.407753703935007E-2</v>
      </c>
      <c r="AH1122" s="72">
        <f t="shared" si="599"/>
        <v>0.3147475828659797</v>
      </c>
      <c r="AI1122" s="72">
        <f t="shared" si="600"/>
        <v>0.36225995732574684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9.2078176987124186E-2</v>
      </c>
      <c r="AL1122" s="72">
        <f>(AX1122-Driver!$K$181)/(Driver!$L$181-Driver!$K$181)</f>
        <v>0.16967052425219753</v>
      </c>
      <c r="AM1122" s="72">
        <f>(AY1122-Driver!$K$182)/(Driver!$L$182-Driver!$K$182)</f>
        <v>0.9269467378163031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01"/>
        <v>1.73992673992674</v>
      </c>
      <c r="AW1122" s="70">
        <f t="shared" si="602"/>
        <v>9.9577251001049074</v>
      </c>
      <c r="AX1122" s="70">
        <f t="shared" si="603"/>
        <v>2.5270347182697779</v>
      </c>
      <c r="AY1122" s="70">
        <f>IFERROR(Driver!$K$19/Data!BH1122/Data!BI1122*Data!BK1122*Data!BL1122,"")</f>
        <v>-0.44719494951259808</v>
      </c>
      <c r="AZ1122" s="70">
        <f t="shared" si="604"/>
        <v>7.8778853313477279</v>
      </c>
      <c r="BA1122" s="70"/>
      <c r="BB1122" s="70"/>
      <c r="BC1122" s="70">
        <f t="shared" si="605"/>
        <v>4.5385267764462132</v>
      </c>
      <c r="BD1122" s="70">
        <f t="shared" si="606"/>
        <v>4.4295628025430309</v>
      </c>
      <c r="BE1122" s="70">
        <f t="shared" si="607"/>
        <v>0.13423200786036976</v>
      </c>
      <c r="BF1122" s="70">
        <f t="shared" si="608"/>
        <v>9.6286615831600315</v>
      </c>
      <c r="BG1122" s="70">
        <f t="shared" si="609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219</v>
      </c>
      <c r="BS1122" s="8" t="s">
        <v>719</v>
      </c>
      <c r="BT1122" s="9" t="s">
        <v>725</v>
      </c>
      <c r="BU1122" s="10">
        <v>144</v>
      </c>
      <c r="BV1122" s="9" t="s">
        <v>390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303</v>
      </c>
      <c r="CU1122" s="9" t="s">
        <v>302</v>
      </c>
      <c r="CV1122" s="10"/>
      <c r="CW1122" s="10"/>
      <c r="CX1122" t="str">
        <f>INDEX('Data_Price '!AS$2:AS$1266,MATCH(Data!$DN1122,'Data_Price '!$BE$2:$BE$1266,0))</f>
        <v>Line Honey Bee Skis 2022</v>
      </c>
      <c r="CY1122" t="str">
        <f>INDEX('Data_Price '!AT$2:AT$1266,MATCH(Data!$DN1122,'Data_Price '!$BE$2:$BE$1266,0))</f>
        <v>evo.com</v>
      </c>
      <c r="CZ1122">
        <f>INDEX('Data_Price '!AU$2:AU$1266,MATCH(Data!$DN1122,'Data_Price '!$BE$2:$BE$1266,0))</f>
        <v>349.95</v>
      </c>
      <c r="DA1122" t="str">
        <f>INDEX('Data_Price '!AV$2:AV$1266,MATCH(Data!$DN1122,'Data_Price '!$BE$2:$BE$1266,0))</f>
        <v>https://www.google.com/url?url=https://www.evo.com/skis/line-honey-bee-womens%3Fimage%3D198442/817649/clone.jpg&amp;rct=j&amp;q=&amp;esrc=s&amp;sa=U&amp;ved=0ahUKEwj6-72K0aP2AhVFlWoFHYC0CyYQsDwIRQ&amp;usg=AOvVaw005bYGiBvXsGwSSqYdg6Bb</v>
      </c>
      <c r="DB1122" t="str">
        <f>INDEX('Data_Price '!AW$2:AW$1266,MATCH(Data!$DN1122,'Data_Price '!$BE$2:$BE$1266,0))</f>
        <v>Line Honey Bee Skis 2022</v>
      </c>
      <c r="DC1122" t="str">
        <f>INDEX('Data_Price '!AX$2:AX$1266,MATCH(Data!$DN1122,'Data_Price '!$BE$2:$BE$1266,0))</f>
        <v>evo.com</v>
      </c>
      <c r="DD1122">
        <f>INDEX('Data_Price '!AY$2:AY$1266,MATCH(Data!$DN1122,'Data_Price '!$BE$2:$BE$1266,0))</f>
        <v>349.95</v>
      </c>
      <c r="DE1122" t="str">
        <f>INDEX('Data_Price '!AZ$2:AZ$1266,MATCH(Data!$DN1122,'Data_Price '!$BE$2:$BE$1266,0))</f>
        <v>https://www.google.com/url?q=https://www.evo.com/skis/line-honey-bee-womens%3Fimage%3D198442/817649/clone.jpg&amp;sa=U&amp;ved=0ahUKEwiTouaK0aP2AhVxl2oFHdcEAxgQ2ykIGA&amp;usg=AOvVaw1SJd3ZIZ2g8_43DQX92OJQ</v>
      </c>
      <c r="DF1122" t="str">
        <f>INDEX('Data_Price '!BA$2:BA$1266,MATCH(Data!$DN1122,'Data_Price '!$BE$2:$BE$1266,0))</f>
        <v>Line Honey Bee Skis 2022</v>
      </c>
      <c r="DG1122" t="str">
        <f>INDEX('Data_Price '!BB$2:BB$1266,MATCH(Data!$DN1122,'Data_Price '!$BE$2:$BE$1266,0))</f>
        <v>SkiEssentials.com</v>
      </c>
      <c r="DH1122">
        <f>INDEX('Data_Price '!BC$2:BC$1266,MATCH(Data!$DN1122,'Data_Price '!$BE$2:$BE$1266,0))</f>
        <v>349.95</v>
      </c>
      <c r="DI1122" t="str">
        <f>INDEX('Data_Price '!BD$2:BD$1266,MATCH(Data!$DN1122,'Data_Price '!$BE$2:$BE$1266,0))</f>
        <v>https://www.google.com/url?q=https://www.skiessentials.com/2022-line-honey-bee-skis.html&amp;sa=U&amp;ved=0ahUKEwiTouaK0aP2AhVxl2oFHdcEAxgQ2ykIGg&amp;usg=AOvVaw2CAoHEHK6OupBecS5mQiIw</v>
      </c>
      <c r="DJ1122" s="89" t="e">
        <f ca="1">_xll.Connector("TinyUrl.TinyUrl",DA1122,0)</f>
        <v>#NAME?</v>
      </c>
      <c r="DK1122" s="89" t="e">
        <f ca="1">_xll.Connector("TinyUrl.TinyUrl",DE1122,0)</f>
        <v>#NAME?</v>
      </c>
      <c r="DL1122" s="89" t="e">
        <f ca="1">_xll.Connector("TinyUrl.TinyUrl",DI1122,0)</f>
        <v>#NAME?</v>
      </c>
      <c r="DM1122" s="224" t="str">
        <f t="shared" si="610"/>
        <v>Honey Bee</v>
      </c>
      <c r="DN1122" s="89" t="str">
        <f t="shared" si="611"/>
        <v xml:space="preserve"> LineHoney Bee144 Women's</v>
      </c>
      <c r="DO1122" s="227" t="s">
        <v>1143</v>
      </c>
    </row>
    <row r="1123" spans="2:119" ht="15.45" customHeight="1">
      <c r="B1123" s="224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#VALUE!</v>
      </c>
      <c r="F1123" s="43" t="b">
        <f>CL1123&gt;Driver!$F$56</f>
        <v>0</v>
      </c>
      <c r="G1123" s="43" t="b">
        <f>AND(CB1123&gt;Driver!$F$55,CB1123&lt;Driver!$G$55)</f>
        <v>0</v>
      </c>
      <c r="H1123" s="43" t="e">
        <f t="shared" si="578"/>
        <v>#VALUE!</v>
      </c>
      <c r="I1123" s="43">
        <f t="shared" si="579"/>
        <v>0</v>
      </c>
      <c r="J1123" s="43" t="e">
        <f t="array" ref="J1123">NOT(OR(($H$9:$H$1273=TRUE)*($I$9:$I$1273&gt;0)*($BT$9:$BT$1273=BT1123)*($K$9:$K$1273&gt;K1123)))</f>
        <v>#VALUE!</v>
      </c>
      <c r="K1123" s="72">
        <f t="shared" si="580"/>
        <v>0.63181868244735073</v>
      </c>
      <c r="L1123" s="72">
        <f t="shared" si="581"/>
        <v>0.97432600112803158</v>
      </c>
      <c r="M1123" s="72">
        <f t="shared" si="582"/>
        <v>0.28931136376666988</v>
      </c>
      <c r="N1123" s="72">
        <f t="shared" si="583"/>
        <v>-2.3094921899702747E-2</v>
      </c>
      <c r="O1123" s="72">
        <f t="shared" si="584"/>
        <v>0.27481986287291504</v>
      </c>
      <c r="P1123" s="72">
        <f t="shared" si="585"/>
        <v>0.61620915032679735</v>
      </c>
      <c r="Q1123" s="72"/>
      <c r="R1123" s="72"/>
      <c r="S1123" s="72">
        <f t="shared" si="586"/>
        <v>0.79759283188393248</v>
      </c>
      <c r="T1123" s="72">
        <f t="shared" si="587"/>
        <v>0.76772334236229023</v>
      </c>
      <c r="U1123" s="72">
        <f t="shared" si="588"/>
        <v>0.85942877875988954</v>
      </c>
      <c r="V1123" s="72">
        <f t="shared" si="589"/>
        <v>0.62377889455397706</v>
      </c>
      <c r="W1123" s="72">
        <f t="shared" si="590"/>
        <v>0.96538147694818444</v>
      </c>
      <c r="X1123" s="72">
        <f t="shared" si="591"/>
        <v>2.5673998871968445E-2</v>
      </c>
      <c r="Y1123" s="72">
        <f t="shared" si="592"/>
        <v>0.71068863623333012</v>
      </c>
      <c r="Z1123" s="72">
        <f t="shared" si="593"/>
        <v>1.0230949218997027</v>
      </c>
      <c r="AA1123" s="72">
        <f t="shared" si="594"/>
        <v>0.72518013712708496</v>
      </c>
      <c r="AB1123" s="72">
        <f t="shared" si="595"/>
        <v>0.38379084967320265</v>
      </c>
      <c r="AC1123" s="72"/>
      <c r="AD1123" s="72"/>
      <c r="AE1123" s="72">
        <f t="shared" si="596"/>
        <v>0.20240716811606757</v>
      </c>
      <c r="AF1123" s="72">
        <f t="shared" si="597"/>
        <v>0.2322766576377098</v>
      </c>
      <c r="AG1123" s="72">
        <f t="shared" si="598"/>
        <v>0.14057122124011051</v>
      </c>
      <c r="AH1123" s="72">
        <f t="shared" si="599"/>
        <v>0.37622110544602289</v>
      </c>
      <c r="AI1123" s="72">
        <f t="shared" si="600"/>
        <v>3.4618523051815592E-2</v>
      </c>
      <c r="AJ1123" s="72">
        <f>(AV1123-Driver!$K$179)/(Driver!$L$179-Driver!$K$179)</f>
        <v>0.21432600112803155</v>
      </c>
      <c r="AK1123" s="72">
        <f>(AW1123-Driver!$K$180)/(Driver!$L$180-Driver!$K$180)</f>
        <v>0.56083135115767868</v>
      </c>
      <c r="AL1123" s="72">
        <f>(AX1123-Driver!$K$181)/(Driver!$L$181-Driver!$K$181)</f>
        <v>0.62309492189970284</v>
      </c>
      <c r="AM1123" s="72">
        <f>(AY1123-Driver!$K$182)/(Driver!$L$182-Driver!$K$182)</f>
        <v>0.93918013712708492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01"/>
        <v>4.5109211775878437</v>
      </c>
      <c r="AW1123" s="70">
        <f t="shared" si="602"/>
        <v>55.796231035344093</v>
      </c>
      <c r="AX1123" s="70">
        <f t="shared" si="603"/>
        <v>6.6078542970973251</v>
      </c>
      <c r="AY1123" s="70">
        <f>IFERROR(Driver!$K$19/Data!BH1123/Data!BI1123*Data!BK1123*Data!BL1123,"")</f>
        <v>-0.37230829526030673</v>
      </c>
      <c r="AZ1123" s="70">
        <f t="shared" si="604"/>
        <v>49.560685033507077</v>
      </c>
      <c r="BA1123" s="70"/>
      <c r="BB1123" s="70"/>
      <c r="BC1123" s="70">
        <f t="shared" si="605"/>
        <v>76.557427946916818</v>
      </c>
      <c r="BD1123" s="70">
        <f t="shared" si="606"/>
        <v>31.126718325636439</v>
      </c>
      <c r="BE1123" s="70">
        <f t="shared" si="607"/>
        <v>0.24070669478650628</v>
      </c>
      <c r="BF1123" s="70">
        <f t="shared" si="608"/>
        <v>2.6856590836827534</v>
      </c>
      <c r="BG1123" s="70">
        <f t="shared" si="609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219</v>
      </c>
      <c r="BS1123" s="8" t="s">
        <v>771</v>
      </c>
      <c r="BT1123" s="9" t="s">
        <v>795</v>
      </c>
      <c r="BU1123" s="10">
        <v>176</v>
      </c>
      <c r="BV1123" s="9" t="s">
        <v>222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305</v>
      </c>
      <c r="CU1123" s="10"/>
      <c r="CV1123" s="10"/>
      <c r="CW1123" s="10"/>
      <c r="CX1123" t="str">
        <f>INDEX('Data_Price '!AS$2:AS$1266,MATCH(Data!$DN1123,'Data_Price '!$BE$2:$BE$1266,0))</f>
        <v>Rossignol Experience 86 Ti Black 176 Ski Men</v>
      </c>
      <c r="CY1123" t="str">
        <f>INDEX('Data_Price '!AT$2:AT$1266,MATCH(Data!$DN1123,'Data_Price '!$BE$2:$BE$1266,0))</f>
        <v>! OutdoorXL.com</v>
      </c>
      <c r="CZ1123">
        <f>INDEX('Data_Price '!AU$2:AU$1266,MATCH(Data!$DN1123,'Data_Price '!$BE$2:$BE$1266,0))</f>
        <v>584.95000000000005</v>
      </c>
      <c r="DA1123" t="str">
        <f>INDEX('Data_Price '!AV$2:AV$1266,MATCH(Data!$DN1123,'Data_Price '!$BE$2:$BE$1266,0))</f>
        <v>https://www.google.com/url?url=https://www.outdoorxl.com/rossignol-experience-86-ti.html%3Fprl%3D92-79x144-1283&amp;rct=j&amp;q=&amp;esrc=s&amp;sa=U&amp;ved=0ahUKEwjV_5-L0aP2AhUemmoFHZeNCkoQ2SkIag&amp;usg=AOvVaw1WKyrtpEyvUbmwhAWIoe8j</v>
      </c>
      <c r="DB1123" t="str">
        <f>INDEX('Data_Price '!AW$2:AW$1266,MATCH(Data!$DN1123,'Data_Price '!$BE$2:$BE$1266,0))</f>
        <v>Rossignol Experience 86 Ti Skis 176cm 2022</v>
      </c>
      <c r="DC1123" t="str">
        <f>INDEX('Data_Price '!AX$2:AX$1266,MATCH(Data!$DN1123,'Data_Price '!$BE$2:$BE$1266,0))</f>
        <v>Aspen Ski and Board</v>
      </c>
      <c r="DD1123">
        <f>INDEX('Data_Price '!AY$2:AY$1266,MATCH(Data!$DN1123,'Data_Price '!$BE$2:$BE$1266,0))</f>
        <v>639.95000000000005</v>
      </c>
      <c r="DE1123" t="str">
        <f>INDEX('Data_Price '!AZ$2:AZ$1266,MATCH(Data!$DN1123,'Data_Price '!$BE$2:$BE$1266,0))</f>
        <v>https://www.google.com/url?url=https://www.aspenskiandboard.com/products/rossignolexperience86tiskismens2022%3Fvariant%3D39453104701545%26currency%3DUSD%26utm_medium%3Dproduct_sync%26utm_source%3Dgoogle%26utm_content%3Dsag_organic%26utm_campaign%3Dsag_organic%26srsltid%3DAWLEVJw7GV-jGd5Kc1W9V29NVXbgsDv7_r4injGae7HjXmgtjpVkFsRU5Cw&amp;rct=j&amp;q=&amp;esrc=s&amp;sa=U&amp;ved=0ahUKEwjV_5-L0aP2AhUemmoFHZeNCkoQsDwIZg&amp;usg=AOvVaw0XuXjkoxvvlGXrF4eLWW28</v>
      </c>
      <c r="DF1123" t="str">
        <f>INDEX('Data_Price '!BA$2:BA$1266,MATCH(Data!$DN1123,'Data_Price '!$BE$2:$BE$1266,0))</f>
        <v>Rossignol Experience 86 Ti Skis 176cm 2022</v>
      </c>
      <c r="DG1123" t="str">
        <f>INDEX('Data_Price '!BB$2:BB$1266,MATCH(Data!$DN1123,'Data_Price '!$BE$2:$BE$1266,0))</f>
        <v>Aspen Ski and Board</v>
      </c>
      <c r="DH1123">
        <f>INDEX('Data_Price '!BC$2:BC$1266,MATCH(Data!$DN1123,'Data_Price '!$BE$2:$BE$1266,0))</f>
        <v>639.95000000000005</v>
      </c>
      <c r="DI1123" t="str">
        <f>INDEX('Data_Price '!BD$2:BD$1266,MATCH(Data!$DN1123,'Data_Price '!$BE$2:$BE$1266,0))</f>
        <v>https://www.google.com/url?q=https://www.aspenskiandboard.com/products/rossignolexperience86tiskismens2022%3Fvariant%3D39453104701545%26currency%3DUSD%26utm_medium%3Dproduct_sync%26utm_source%3Dgoogle%26utm_content%3Dsag_organic%26utm_campaign%3Dsag_organic%26srsltid%3DAWLEVJyZOguKiUtECn0GCsnTuFNF85yvCi7ermm40XPLwssdhimZbVESmyU&amp;sa=U&amp;ved=0ahUKEwi2xOyL0aP2AhXRmmoFHREvDJoQ2ykIFA&amp;usg=AOvVaw0E5FK21afZ9lwSerN88MuK</v>
      </c>
      <c r="DJ1123" s="89" t="e">
        <f ca="1">_xll.Connector("TinyUrl.TinyUrl",DA1123,0)</f>
        <v>#NAME?</v>
      </c>
      <c r="DK1123" s="89" t="e">
        <f ca="1">_xll.Connector("TinyUrl.TinyUrl",DE1123,0)</f>
        <v>#NAME?</v>
      </c>
      <c r="DL1123" s="89" t="e">
        <f ca="1">_xll.Connector("TinyUrl.TinyUrl",DI1123,0)</f>
        <v>#NAME?</v>
      </c>
      <c r="DM1123" s="224" t="str">
        <f t="shared" si="610"/>
        <v>Experience 86 Ti</v>
      </c>
      <c r="DN1123" s="89" t="str">
        <f t="shared" si="611"/>
        <v xml:space="preserve"> RossignolExperience 86 Ti176 Unisex</v>
      </c>
      <c r="DO1123" s="227"/>
    </row>
    <row r="1124" spans="2:119" ht="15.45" customHeight="1">
      <c r="B1124" s="224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#VALUE!</v>
      </c>
      <c r="F1124" s="43" t="b">
        <f>CL1124&gt;Driver!$F$56</f>
        <v>0</v>
      </c>
      <c r="G1124" s="43" t="b">
        <f>AND(CB1124&gt;Driver!$F$55,CB1124&lt;Driver!$G$55)</f>
        <v>0</v>
      </c>
      <c r="H1124" s="43" t="e">
        <f t="shared" si="578"/>
        <v>#VALUE!</v>
      </c>
      <c r="I1124" s="43">
        <f t="shared" si="579"/>
        <v>0</v>
      </c>
      <c r="J1124" s="43" t="e">
        <f t="array" ref="J1124">NOT(OR(($H$9:$H$1273=TRUE)*($I$9:$I$1273&gt;0)*($BT$9:$BT$1273=BT1124)*($K$9:$K$1273&gt;K1124)))</f>
        <v>#VALUE!</v>
      </c>
      <c r="K1124" s="72">
        <f t="shared" si="580"/>
        <v>0.62978745928913749</v>
      </c>
      <c r="L1124" s="72">
        <f t="shared" si="581"/>
        <v>0.99463056965595031</v>
      </c>
      <c r="M1124" s="72">
        <f t="shared" si="582"/>
        <v>0.26494434892232466</v>
      </c>
      <c r="N1124" s="72">
        <f t="shared" si="583"/>
        <v>-0.14577878960349078</v>
      </c>
      <c r="O1124" s="72">
        <f t="shared" si="584"/>
        <v>0.28387981022667363</v>
      </c>
      <c r="P1124" s="72">
        <f t="shared" si="585"/>
        <v>0.65673202614379089</v>
      </c>
      <c r="Q1124" s="72"/>
      <c r="R1124" s="72"/>
      <c r="S1124" s="72">
        <f t="shared" si="586"/>
        <v>0.8083813698967196</v>
      </c>
      <c r="T1124" s="72">
        <f t="shared" si="587"/>
        <v>0.99975848698331671</v>
      </c>
      <c r="U1124" s="72">
        <f t="shared" si="588"/>
        <v>9.9999999999999978E-2</v>
      </c>
      <c r="V1124" s="72">
        <f t="shared" si="589"/>
        <v>0.60978533556888714</v>
      </c>
      <c r="W1124" s="72">
        <f t="shared" si="590"/>
        <v>0.95825513969425413</v>
      </c>
      <c r="X1124" s="72">
        <f t="shared" si="591"/>
        <v>5.3694303440496582E-3</v>
      </c>
      <c r="Y1124" s="72">
        <f t="shared" si="592"/>
        <v>0.73505565107767534</v>
      </c>
      <c r="Z1124" s="72">
        <f t="shared" si="593"/>
        <v>1.1457787896034908</v>
      </c>
      <c r="AA1124" s="72">
        <f t="shared" si="594"/>
        <v>0.71612018977332637</v>
      </c>
      <c r="AB1124" s="72">
        <f t="shared" si="595"/>
        <v>0.34326797385620911</v>
      </c>
      <c r="AC1124" s="72"/>
      <c r="AD1124" s="72"/>
      <c r="AE1124" s="72">
        <f t="shared" si="596"/>
        <v>0.1916186301032804</v>
      </c>
      <c r="AF1124" s="72">
        <f t="shared" si="597"/>
        <v>2.4151301668327851E-4</v>
      </c>
      <c r="AG1124" s="72">
        <f t="shared" si="598"/>
        <v>0.9</v>
      </c>
      <c r="AH1124" s="72">
        <f t="shared" si="599"/>
        <v>0.39021466443111291</v>
      </c>
      <c r="AI1124" s="72">
        <f t="shared" si="600"/>
        <v>4.1744860305745916E-2</v>
      </c>
      <c r="AJ1124" s="72">
        <f>(AV1124-Driver!$K$179)/(Driver!$L$179-Driver!$K$179)</f>
        <v>0.23463056965595033</v>
      </c>
      <c r="AK1124" s="72">
        <f>(AW1124-Driver!$K$180)/(Driver!$L$180-Driver!$K$180)</f>
        <v>0.53378789347251765</v>
      </c>
      <c r="AL1124" s="72">
        <f>(AX1124-Driver!$K$181)/(Driver!$L$181-Driver!$K$181)</f>
        <v>0.74577878960349075</v>
      </c>
      <c r="AM1124" s="72">
        <f>(AY1124-Driver!$K$182)/(Driver!$L$182-Driver!$K$182)</f>
        <v>0.93012018977332633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01"/>
        <v>4.9382716049382713</v>
      </c>
      <c r="AW1124" s="70">
        <f t="shared" si="602"/>
        <v>53.151701325643174</v>
      </c>
      <c r="AX1124" s="70">
        <f t="shared" si="603"/>
        <v>7.7120091064314167</v>
      </c>
      <c r="AY1124" s="70">
        <f>IFERROR(Driver!$K$19/Data!BH1124/Data!BI1124*Data!BK1124*Data!BL1124,"")</f>
        <v>-0.42776868920223537</v>
      </c>
      <c r="AZ1124" s="70">
        <f t="shared" si="604"/>
        <v>45.867460908413996</v>
      </c>
      <c r="BA1124" s="70"/>
      <c r="BB1124" s="70"/>
      <c r="BC1124" s="70">
        <f t="shared" si="605"/>
        <v>82.153517614849008</v>
      </c>
      <c r="BD1124" s="70">
        <f t="shared" si="606"/>
        <v>10.59201916862331</v>
      </c>
      <c r="BE1124" s="70">
        <f t="shared" si="607"/>
        <v>1</v>
      </c>
      <c r="BF1124" s="70">
        <f t="shared" si="608"/>
        <v>1.1051849066326829</v>
      </c>
      <c r="BG1124" s="70">
        <f t="shared" si="609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219</v>
      </c>
      <c r="BS1124" s="8" t="s">
        <v>493</v>
      </c>
      <c r="BT1124" s="9" t="s">
        <v>497</v>
      </c>
      <c r="BU1124" s="10">
        <v>177</v>
      </c>
      <c r="BV1124" s="9" t="s">
        <v>222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305</v>
      </c>
      <c r="CU1124" s="10"/>
      <c r="CV1124" s="10"/>
      <c r="CW1124" s="10"/>
      <c r="CX1124" t="str">
        <f>INDEX('Data_Price '!AS$2:AS$1266,MATCH(Data!$DN1124,'Data_Price '!$BE$2:$BE$1266,0))</f>
        <v>Blizzard Bonafide 97 21/22</v>
      </c>
      <c r="CY1124" t="str">
        <f>INDEX('Data_Price '!AT$2:AT$1266,MATCH(Data!$DN1124,'Data_Price '!$BE$2:$BE$1266,0))</f>
        <v>Snowcountry.eu</v>
      </c>
      <c r="CZ1124">
        <f>INDEX('Data_Price '!AU$2:AU$1266,MATCH(Data!$DN1124,'Data_Price '!$BE$2:$BE$1266,0))</f>
        <v>519.16999999999996</v>
      </c>
      <c r="DA1124" t="str">
        <f>INDEX('Data_Price '!AV$2:AV$1266,MATCH(Data!$DN1124,'Data_Price '!$BE$2:$BE$1266,0))</f>
        <v>https://www.google.com/url?url=https://www.snowcountry.eu/blizzard-bonafide-97-19-20.html%3Fartikel_maat%3D65346%26country%3DUS&amp;rct=j&amp;q=&amp;esrc=s&amp;sa=U&amp;ved=0ahUKEwjBqoeM0aP2AhUIlGoFHS4YBPoQ2SkIbg&amp;usg=AOvVaw2Y4hJECsd3idYsS723gVat</v>
      </c>
      <c r="DB1124" t="str">
        <f>INDEX('Data_Price '!AW$2:AW$1266,MATCH(Data!$DN1124,'Data_Price '!$BE$2:$BE$1266,0))</f>
        <v>Blizzard Bonafide 97</v>
      </c>
      <c r="DC1124" t="str">
        <f>INDEX('Data_Price '!AX$2:AX$1266,MATCH(Data!$DN1124,'Data_Price '!$BE$2:$BE$1266,0))</f>
        <v>SkiEssentials.com</v>
      </c>
      <c r="DD1124">
        <f>INDEX('Data_Price '!AY$2:AY$1266,MATCH(Data!$DN1124,'Data_Price '!$BE$2:$BE$1266,0))</f>
        <v>599.95000000000005</v>
      </c>
      <c r="DE1124" t="str">
        <f>INDEX('Data_Price '!AZ$2:AZ$1266,MATCH(Data!$DN1124,'Data_Price '!$BE$2:$BE$1266,0))</f>
        <v>https://www.google.com/url?q=https://www.skiessentials.com/2022-blizzard-bonafide-97-skis.html&amp;sa=U&amp;ved=0ahUKEwi73rmM0aP2AhWxmmoFHaIRC1MQ2ykIFg&amp;usg=AOvVaw2V3wi8H7AVgX-7KSJ2mOAj</v>
      </c>
      <c r="DF1124" t="str">
        <f>INDEX('Data_Price '!BA$2:BA$1266,MATCH(Data!$DN1124,'Data_Price '!$BE$2:$BE$1266,0))</f>
        <v>'22 Blizzard Bonafide 97 Skis 177cm</v>
      </c>
      <c r="DG1124" t="str">
        <f>INDEX('Data_Price '!BB$2:BB$1266,MATCH(Data!$DN1124,'Data_Price '!$BE$2:$BE$1266,0))</f>
        <v>Al's Ski Equipment Barn</v>
      </c>
      <c r="DH1124">
        <f>INDEX('Data_Price '!BC$2:BC$1266,MATCH(Data!$DN1124,'Data_Price '!$BE$2:$BE$1266,0))</f>
        <v>749</v>
      </c>
      <c r="DI1124" t="str">
        <f>INDEX('Data_Price '!BD$2:BD$1266,MATCH(Data!$DN1124,'Data_Price '!$BE$2:$BE$1266,0))</f>
        <v>https://www.google.com/url?url=https://www.untracked.com/p7117c11b119lr-Froogle-22_blizzard_bonafide_97_all_mountain_freeride_skis.html%23chsku721738&amp;rct=j&amp;q=&amp;esrc=s&amp;sa=U&amp;ved=0ahUKEwjBqoeM0aP2AhUIlGoFHS4YBPoQ2SkIdQ&amp;usg=AOvVaw1vWw8WrDnfR5fffIlQsqdW</v>
      </c>
      <c r="DJ1124" s="89" t="e">
        <f ca="1">_xll.Connector("TinyUrl.TinyUrl",DA1124,0)</f>
        <v>#NAME?</v>
      </c>
      <c r="DK1124" s="89" t="e">
        <f ca="1">_xll.Connector("TinyUrl.TinyUrl",DE1124,0)</f>
        <v>#NAME?</v>
      </c>
      <c r="DL1124" s="89" t="e">
        <f ca="1">_xll.Connector("TinyUrl.TinyUrl",DI1124,0)</f>
        <v>#NAME?</v>
      </c>
      <c r="DM1124" s="224" t="str">
        <f t="shared" si="610"/>
        <v>Bonafide 97</v>
      </c>
      <c r="DN1124" s="89" t="str">
        <f t="shared" si="611"/>
        <v xml:space="preserve"> BlizzardBonafide 97177 Unisex</v>
      </c>
      <c r="DO1124" s="227" t="s">
        <v>1130</v>
      </c>
    </row>
    <row r="1125" spans="2:119" ht="15.45" customHeight="1">
      <c r="B1125" s="224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#VALUE!</v>
      </c>
      <c r="F1125" s="43" t="b">
        <f>CL1125&gt;Driver!$F$56</f>
        <v>0</v>
      </c>
      <c r="G1125" s="43" t="b">
        <f>AND(CB1125&gt;Driver!$F$55,CB1125&lt;Driver!$G$55)</f>
        <v>0</v>
      </c>
      <c r="H1125" s="43" t="e">
        <f t="shared" si="578"/>
        <v>#VALUE!</v>
      </c>
      <c r="I1125" s="43">
        <f t="shared" si="579"/>
        <v>0</v>
      </c>
      <c r="J1125" s="43" t="e">
        <f t="array" ref="J1125">NOT(OR(($H$9:$H$1273=TRUE)*($I$9:$I$1273&gt;0)*($BT$9:$BT$1273=BT1125)*($K$9:$K$1273&gt;K1125)))</f>
        <v>#VALUE!</v>
      </c>
      <c r="K1125" s="72">
        <f t="shared" si="580"/>
        <v>0.69728149123832717</v>
      </c>
      <c r="L1125" s="72">
        <f t="shared" si="581"/>
        <v>0.80955281605027796</v>
      </c>
      <c r="M1125" s="72">
        <f t="shared" si="582"/>
        <v>0.58501016642637627</v>
      </c>
      <c r="N1125" s="72">
        <f t="shared" si="583"/>
        <v>0.5081135774362866</v>
      </c>
      <c r="O1125" s="72">
        <f t="shared" si="584"/>
        <v>0.28252966694088177</v>
      </c>
      <c r="P1125" s="72">
        <f t="shared" si="585"/>
        <v>0.96438725490196076</v>
      </c>
      <c r="Q1125" s="72"/>
      <c r="R1125" s="72"/>
      <c r="S1125" s="72">
        <f t="shared" si="586"/>
        <v>0.66494359908841139</v>
      </c>
      <c r="T1125" s="72">
        <f t="shared" si="587"/>
        <v>0.95006966862527475</v>
      </c>
      <c r="U1125" s="72">
        <f t="shared" si="588"/>
        <v>0.18738520303463047</v>
      </c>
      <c r="V1125" s="72">
        <f t="shared" si="589"/>
        <v>0.63397917869545639</v>
      </c>
      <c r="W1125" s="72">
        <f t="shared" si="590"/>
        <v>0.85664463186687945</v>
      </c>
      <c r="X1125" s="72">
        <f t="shared" si="591"/>
        <v>0.19044718394972202</v>
      </c>
      <c r="Y1125" s="72">
        <f t="shared" si="592"/>
        <v>0.41498983357362368</v>
      </c>
      <c r="Z1125" s="72">
        <f t="shared" si="593"/>
        <v>0.49188642256371345</v>
      </c>
      <c r="AA1125" s="72">
        <f t="shared" si="594"/>
        <v>0.71747033305911823</v>
      </c>
      <c r="AB1125" s="72">
        <f t="shared" si="595"/>
        <v>3.5612745098039231E-2</v>
      </c>
      <c r="AC1125" s="72"/>
      <c r="AD1125" s="72"/>
      <c r="AE1125" s="72">
        <f t="shared" si="596"/>
        <v>0.33505640091158856</v>
      </c>
      <c r="AF1125" s="72">
        <f t="shared" si="597"/>
        <v>4.9930331374725218E-2</v>
      </c>
      <c r="AG1125" s="72">
        <f t="shared" si="598"/>
        <v>0.81261479696536953</v>
      </c>
      <c r="AH1125" s="72">
        <f t="shared" si="599"/>
        <v>0.36602082130454361</v>
      </c>
      <c r="AI1125" s="72">
        <f t="shared" si="600"/>
        <v>0.14335536813312055</v>
      </c>
      <c r="AJ1125" s="72">
        <f>(AV1125-Driver!$K$179)/(Driver!$L$179-Driver!$K$179)</f>
        <v>4.9552816050277976E-2</v>
      </c>
      <c r="AK1125" s="72">
        <f>(AW1125-Driver!$K$180)/(Driver!$L$180-Driver!$K$180)</f>
        <v>0.12057149475170345</v>
      </c>
      <c r="AL1125" s="72">
        <f>(AX1125-Driver!$K$181)/(Driver!$L$181-Driver!$K$181)</f>
        <v>9.1886422563713419E-2</v>
      </c>
      <c r="AM1125" s="72">
        <f>(AY1125-Driver!$K$182)/(Driver!$L$182-Driver!$K$182)</f>
        <v>0.93147033305911819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01"/>
        <v>1.0429385429385429</v>
      </c>
      <c r="AW1125" s="70">
        <f t="shared" si="602"/>
        <v>12.744033945431479</v>
      </c>
      <c r="AX1125" s="70">
        <f t="shared" si="603"/>
        <v>1.8269778030734207</v>
      </c>
      <c r="AY1125" s="70">
        <f>IFERROR(Driver!$K$19/Data!BH1125/Data!BI1125*Data!BK1125*Data!BL1125,"")</f>
        <v>-0.4195037980738115</v>
      </c>
      <c r="AZ1125" s="70">
        <f t="shared" si="604"/>
        <v>11.33655994043187</v>
      </c>
      <c r="BA1125" s="70"/>
      <c r="BB1125" s="70"/>
      <c r="BC1125" s="70">
        <f t="shared" si="605"/>
        <v>7.751348733374452</v>
      </c>
      <c r="BD1125" s="70">
        <f t="shared" si="606"/>
        <v>6.1518998392314739</v>
      </c>
      <c r="BE1125" s="70">
        <f t="shared" si="607"/>
        <v>0.91263038550202857</v>
      </c>
      <c r="BF1125" s="70">
        <f t="shared" si="608"/>
        <v>3.8377095164110147</v>
      </c>
      <c r="BG1125" s="70">
        <f t="shared" si="609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219</v>
      </c>
      <c r="BS1125" s="8" t="s">
        <v>855</v>
      </c>
      <c r="BT1125" s="9" t="s">
        <v>895</v>
      </c>
      <c r="BU1125" s="10">
        <v>147</v>
      </c>
      <c r="BV1125" s="9" t="s">
        <v>390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306</v>
      </c>
      <c r="CU1125" s="9" t="s">
        <v>302</v>
      </c>
      <c r="CV1125" s="10"/>
      <c r="CW1125" s="10"/>
      <c r="CX1125" t="e">
        <f>INDEX('Data_Price '!AS$2:AS$1266,MATCH(Data!$DN1125,'Data_Price '!$BE$2:$BE$1266,0))</f>
        <v>#N/A</v>
      </c>
      <c r="CY1125" t="e">
        <f>INDEX('Data_Price '!AT$2:AT$1266,MATCH(Data!$DN1125,'Data_Price '!$BE$2:$BE$1266,0))</f>
        <v>#N/A</v>
      </c>
      <c r="CZ1125" t="e">
        <f>INDEX('Data_Price '!AU$2:AU$1266,MATCH(Data!$DN1125,'Data_Price '!$BE$2:$BE$1266,0))</f>
        <v>#N/A</v>
      </c>
      <c r="DA1125" t="e">
        <f>INDEX('Data_Price '!AV$2:AV$1266,MATCH(Data!$DN1125,'Data_Price '!$BE$2:$BE$1266,0))</f>
        <v>#N/A</v>
      </c>
      <c r="DB1125" t="e">
        <f>INDEX('Data_Price '!AW$2:AW$1266,MATCH(Data!$DN1125,'Data_Price '!$BE$2:$BE$1266,0))</f>
        <v>#N/A</v>
      </c>
      <c r="DC1125" t="e">
        <f>INDEX('Data_Price '!AX$2:AX$1266,MATCH(Data!$DN1125,'Data_Price '!$BE$2:$BE$1266,0))</f>
        <v>#N/A</v>
      </c>
      <c r="DD1125" t="e">
        <f>INDEX('Data_Price '!AY$2:AY$1266,MATCH(Data!$DN1125,'Data_Price '!$BE$2:$BE$1266,0))</f>
        <v>#N/A</v>
      </c>
      <c r="DE1125" t="e">
        <f>INDEX('Data_Price '!AZ$2:AZ$1266,MATCH(Data!$DN1125,'Data_Price '!$BE$2:$BE$1266,0))</f>
        <v>#N/A</v>
      </c>
      <c r="DF1125" t="e">
        <f>INDEX('Data_Price '!BA$2:BA$1266,MATCH(Data!$DN1125,'Data_Price '!$BE$2:$BE$1266,0))</f>
        <v>#N/A</v>
      </c>
      <c r="DG1125" t="e">
        <f>INDEX('Data_Price '!BB$2:BB$1266,MATCH(Data!$DN1125,'Data_Price '!$BE$2:$BE$1266,0))</f>
        <v>#N/A</v>
      </c>
      <c r="DH1125" t="e">
        <f>INDEX('Data_Price '!BC$2:BC$1266,MATCH(Data!$DN1125,'Data_Price '!$BE$2:$BE$1266,0))</f>
        <v>#N/A</v>
      </c>
      <c r="DI1125" t="e">
        <f>INDEX('Data_Price '!BD$2:BD$1266,MATCH(Data!$DN1125,'Data_Price '!$BE$2:$BE$1266,0))</f>
        <v>#N/A</v>
      </c>
      <c r="DJ1125" s="89" t="e">
        <f ca="1">_xll.Connector("TinyUrl.TinyUrl",DA1125,0)</f>
        <v>#NAME?</v>
      </c>
      <c r="DK1125" s="89" t="e">
        <f ca="1">_xll.Connector("TinyUrl.TinyUrl",DE1125,0)</f>
        <v>#NAME?</v>
      </c>
      <c r="DL1125" s="89" t="e">
        <f ca="1">_xll.Connector("TinyUrl.TinyUrl",DI1125,0)</f>
        <v>#NAME?</v>
      </c>
      <c r="DM1125" s="224" t="str">
        <f t="shared" si="610"/>
        <v>Yumi 80</v>
      </c>
      <c r="DN1125" s="89" t="str">
        <f t="shared" si="611"/>
        <v xml:space="preserve"> VölklYumi 80147 Women's</v>
      </c>
      <c r="DO1125" s="227"/>
    </row>
    <row r="1126" spans="2:119" ht="15.45" customHeight="1">
      <c r="B1126" s="224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#VALUE!</v>
      </c>
      <c r="F1126" s="43" t="b">
        <f>CL1126&gt;Driver!$F$56</f>
        <v>0</v>
      </c>
      <c r="G1126" s="43" t="b">
        <f>AND(CB1126&gt;Driver!$F$55,CB1126&lt;Driver!$G$55)</f>
        <v>0</v>
      </c>
      <c r="H1126" s="43" t="e">
        <f t="shared" si="578"/>
        <v>#VALUE!</v>
      </c>
      <c r="I1126" s="43">
        <f t="shared" si="579"/>
        <v>0</v>
      </c>
      <c r="J1126" s="43" t="e">
        <f t="array" ref="J1126">NOT(OR(($H$9:$H$1273=TRUE)*($I$9:$I$1273&gt;0)*($BT$9:$BT$1273=BT1126)*($K$9:$K$1273&gt;K1126)))</f>
        <v>#VALUE!</v>
      </c>
      <c r="K1126" s="72">
        <f t="shared" si="580"/>
        <v>0.6036398339814939</v>
      </c>
      <c r="L1126" s="72">
        <f t="shared" si="581"/>
        <v>0.93277254048827651</v>
      </c>
      <c r="M1126" s="72">
        <f t="shared" si="582"/>
        <v>0.27450712747471118</v>
      </c>
      <c r="N1126" s="72">
        <f t="shared" si="583"/>
        <v>-3.637513438310247E-2</v>
      </c>
      <c r="O1126" s="72">
        <f t="shared" si="584"/>
        <v>0.29466775863730166</v>
      </c>
      <c r="P1126" s="72">
        <f t="shared" si="585"/>
        <v>0.56522875816993468</v>
      </c>
      <c r="Q1126" s="72"/>
      <c r="R1126" s="72"/>
      <c r="S1126" s="72">
        <f t="shared" si="586"/>
        <v>0.8833941615227433</v>
      </c>
      <c r="T1126" s="72">
        <f t="shared" si="587"/>
        <v>0.97098974899465351</v>
      </c>
      <c r="U1126" s="72">
        <f t="shared" si="588"/>
        <v>0.85088645160068999</v>
      </c>
      <c r="V1126" s="72">
        <f t="shared" si="589"/>
        <v>0.62124423149453223</v>
      </c>
      <c r="W1126" s="72">
        <f t="shared" si="590"/>
        <v>0.96516961743221497</v>
      </c>
      <c r="X1126" s="72">
        <f t="shared" si="591"/>
        <v>6.7227459511723431E-2</v>
      </c>
      <c r="Y1126" s="72">
        <f t="shared" si="592"/>
        <v>0.72549287252528882</v>
      </c>
      <c r="Z1126" s="72">
        <f t="shared" si="593"/>
        <v>1.0363751343831025</v>
      </c>
      <c r="AA1126" s="72">
        <f t="shared" si="594"/>
        <v>0.70533224136269834</v>
      </c>
      <c r="AB1126" s="72">
        <f t="shared" si="595"/>
        <v>0.43477124183006532</v>
      </c>
      <c r="AC1126" s="72"/>
      <c r="AD1126" s="72"/>
      <c r="AE1126" s="72">
        <f t="shared" si="596"/>
        <v>0.1166058384772567</v>
      </c>
      <c r="AF1126" s="72">
        <f t="shared" si="597"/>
        <v>2.901025100534646E-2</v>
      </c>
      <c r="AG1126" s="72">
        <f t="shared" si="598"/>
        <v>0.14911354839931007</v>
      </c>
      <c r="AH1126" s="72">
        <f t="shared" si="599"/>
        <v>0.37875576850546777</v>
      </c>
      <c r="AI1126" s="72">
        <f t="shared" si="600"/>
        <v>3.4830382567785076E-2</v>
      </c>
      <c r="AJ1126" s="72">
        <f>(AV1126-Driver!$K$179)/(Driver!$L$179-Driver!$K$179)</f>
        <v>0.30722745951172342</v>
      </c>
      <c r="AK1126" s="72">
        <f>(AW1126-Driver!$K$180)/(Driver!$L$180-Driver!$K$180)</f>
        <v>0.60832521804252182</v>
      </c>
      <c r="AL1126" s="72">
        <f>(AX1126-Driver!$K$181)/(Driver!$L$181-Driver!$K$181)</f>
        <v>0.63637513438310256</v>
      </c>
      <c r="AM1126" s="72">
        <f>(AY1126-Driver!$K$182)/(Driver!$L$182-Driver!$K$182)</f>
        <v>0.91933224136269831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01"/>
        <v>6.4662189662189657</v>
      </c>
      <c r="AW1126" s="70">
        <f t="shared" si="602"/>
        <v>60.440568437305309</v>
      </c>
      <c r="AX1126" s="70">
        <f t="shared" si="603"/>
        <v>6.7273762094479226</v>
      </c>
      <c r="AY1126" s="70">
        <f>IFERROR(Driver!$K$19/Data!BH1126/Data!BI1126*Data!BK1126*Data!BL1126,"")</f>
        <v>-0.49380702754097106</v>
      </c>
      <c r="AZ1126" s="70">
        <f t="shared" si="604"/>
        <v>54.206999255398358</v>
      </c>
      <c r="BA1126" s="70"/>
      <c r="BB1126" s="70"/>
      <c r="BC1126" s="70">
        <f t="shared" si="605"/>
        <v>121.0631741117346</v>
      </c>
      <c r="BD1126" s="70">
        <f t="shared" si="606"/>
        <v>8.0032898837325188</v>
      </c>
      <c r="BE1126" s="70">
        <f t="shared" si="607"/>
        <v>0.24924749809068861</v>
      </c>
      <c r="BF1126" s="70">
        <f t="shared" si="608"/>
        <v>2.3993866981342564</v>
      </c>
      <c r="BG1126" s="70">
        <f t="shared" si="609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219</v>
      </c>
      <c r="BS1126" s="8" t="s">
        <v>855</v>
      </c>
      <c r="BT1126" s="9" t="s">
        <v>880</v>
      </c>
      <c r="BU1126" s="10">
        <v>177</v>
      </c>
      <c r="BV1126" s="9" t="s">
        <v>222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305</v>
      </c>
      <c r="CU1126" s="10"/>
      <c r="CV1126" s="10"/>
      <c r="CW1126" s="10"/>
      <c r="CX1126" t="e">
        <f>INDEX('Data_Price '!AS$2:AS$1266,MATCH(Data!$DN1126,'Data_Price '!$BE$2:$BE$1266,0))</f>
        <v>#N/A</v>
      </c>
      <c r="CY1126" t="e">
        <f>INDEX('Data_Price '!AT$2:AT$1266,MATCH(Data!$DN1126,'Data_Price '!$BE$2:$BE$1266,0))</f>
        <v>#N/A</v>
      </c>
      <c r="CZ1126" t="e">
        <f>INDEX('Data_Price '!AU$2:AU$1266,MATCH(Data!$DN1126,'Data_Price '!$BE$2:$BE$1266,0))</f>
        <v>#N/A</v>
      </c>
      <c r="DA1126" t="e">
        <f>INDEX('Data_Price '!AV$2:AV$1266,MATCH(Data!$DN1126,'Data_Price '!$BE$2:$BE$1266,0))</f>
        <v>#N/A</v>
      </c>
      <c r="DB1126" t="e">
        <f>INDEX('Data_Price '!AW$2:AW$1266,MATCH(Data!$DN1126,'Data_Price '!$BE$2:$BE$1266,0))</f>
        <v>#N/A</v>
      </c>
      <c r="DC1126" t="e">
        <f>INDEX('Data_Price '!AX$2:AX$1266,MATCH(Data!$DN1126,'Data_Price '!$BE$2:$BE$1266,0))</f>
        <v>#N/A</v>
      </c>
      <c r="DD1126" t="e">
        <f>INDEX('Data_Price '!AY$2:AY$1266,MATCH(Data!$DN1126,'Data_Price '!$BE$2:$BE$1266,0))</f>
        <v>#N/A</v>
      </c>
      <c r="DE1126" t="e">
        <f>INDEX('Data_Price '!AZ$2:AZ$1266,MATCH(Data!$DN1126,'Data_Price '!$BE$2:$BE$1266,0))</f>
        <v>#N/A</v>
      </c>
      <c r="DF1126" t="e">
        <f>INDEX('Data_Price '!BA$2:BA$1266,MATCH(Data!$DN1126,'Data_Price '!$BE$2:$BE$1266,0))</f>
        <v>#N/A</v>
      </c>
      <c r="DG1126" t="e">
        <f>INDEX('Data_Price '!BB$2:BB$1266,MATCH(Data!$DN1126,'Data_Price '!$BE$2:$BE$1266,0))</f>
        <v>#N/A</v>
      </c>
      <c r="DH1126" t="e">
        <f>INDEX('Data_Price '!BC$2:BC$1266,MATCH(Data!$DN1126,'Data_Price '!$BE$2:$BE$1266,0))</f>
        <v>#N/A</v>
      </c>
      <c r="DI1126" t="e">
        <f>INDEX('Data_Price '!BD$2:BD$1266,MATCH(Data!$DN1126,'Data_Price '!$BE$2:$BE$1266,0))</f>
        <v>#N/A</v>
      </c>
      <c r="DJ1126" s="89" t="e">
        <f ca="1">_xll.Connector("TinyUrl.TinyUrl",DA1126,0)</f>
        <v>#NAME?</v>
      </c>
      <c r="DK1126" s="89" t="e">
        <f ca="1">_xll.Connector("TinyUrl.TinyUrl",DE1126,0)</f>
        <v>#NAME?</v>
      </c>
      <c r="DL1126" s="89" t="e">
        <f ca="1">_xll.Connector("TinyUrl.TinyUrl",DI1126,0)</f>
        <v>#NAME?</v>
      </c>
      <c r="DM1126" s="224" t="str">
        <f t="shared" si="610"/>
        <v>Mantra M5</v>
      </c>
      <c r="DN1126" s="89" t="str">
        <f t="shared" si="611"/>
        <v xml:space="preserve"> VölklMantra M5177 Unisex</v>
      </c>
      <c r="DO1126" s="227"/>
    </row>
    <row r="1127" spans="2:119" ht="15.45" customHeight="1">
      <c r="B1127" s="224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#VALUE!</v>
      </c>
      <c r="F1127" s="43" t="b">
        <f>CL1127&gt;Driver!$F$56</f>
        <v>0</v>
      </c>
      <c r="G1127" s="43" t="b">
        <f>AND(CB1127&gt;Driver!$F$55,CB1127&lt;Driver!$G$55)</f>
        <v>0</v>
      </c>
      <c r="H1127" s="43" t="e">
        <f t="shared" si="578"/>
        <v>#VALUE!</v>
      </c>
      <c r="I1127" s="43">
        <f t="shared" si="579"/>
        <v>0</v>
      </c>
      <c r="J1127" s="43" t="e">
        <f t="array" ref="J1127">NOT(OR(($H$9:$H$1273=TRUE)*($I$9:$I$1273&gt;0)*($BT$9:$BT$1273=BT1127)*($K$9:$K$1273&gt;K1127)))</f>
        <v>#VALUE!</v>
      </c>
      <c r="K1127" s="72">
        <f t="shared" si="580"/>
        <v>0.55648674652559849</v>
      </c>
      <c r="L1127" s="72">
        <f t="shared" si="581"/>
        <v>0.7978696317782612</v>
      </c>
      <c r="M1127" s="72">
        <f t="shared" si="582"/>
        <v>0.31510386127293588</v>
      </c>
      <c r="N1127" s="72">
        <f t="shared" si="583"/>
        <v>3.4452665528362791E-2</v>
      </c>
      <c r="O1127" s="72">
        <f t="shared" si="584"/>
        <v>0.25069551959763459</v>
      </c>
      <c r="P1127" s="72">
        <f t="shared" si="585"/>
        <v>0.6601633986928106</v>
      </c>
      <c r="Q1127" s="72"/>
      <c r="R1127" s="72"/>
      <c r="S1127" s="72">
        <f t="shared" si="586"/>
        <v>0.77661880244914439</v>
      </c>
      <c r="T1127" s="72">
        <f t="shared" si="587"/>
        <v>9.9999999999999978E-2</v>
      </c>
      <c r="U1127" s="72">
        <f t="shared" si="588"/>
        <v>9.9999999999999978E-2</v>
      </c>
      <c r="V1127" s="72">
        <f t="shared" si="589"/>
        <v>0.60078453856601866</v>
      </c>
      <c r="W1127" s="72">
        <f t="shared" si="590"/>
        <v>0.95843358520580635</v>
      </c>
      <c r="X1127" s="72">
        <f t="shared" si="591"/>
        <v>0.20213036822173877</v>
      </c>
      <c r="Y1127" s="72">
        <f t="shared" si="592"/>
        <v>0.68489613872706412</v>
      </c>
      <c r="Z1127" s="72">
        <f t="shared" si="593"/>
        <v>0.96554733447163721</v>
      </c>
      <c r="AA1127" s="72">
        <f t="shared" si="594"/>
        <v>0.74930448040236541</v>
      </c>
      <c r="AB1127" s="72">
        <f t="shared" si="595"/>
        <v>0.33983660130718946</v>
      </c>
      <c r="AC1127" s="72"/>
      <c r="AD1127" s="72"/>
      <c r="AE1127" s="72">
        <f t="shared" si="596"/>
        <v>0.22338119755085559</v>
      </c>
      <c r="AF1127" s="72">
        <f t="shared" si="597"/>
        <v>0.9</v>
      </c>
      <c r="AG1127" s="72">
        <f t="shared" si="598"/>
        <v>0.9</v>
      </c>
      <c r="AH1127" s="72">
        <f t="shared" si="599"/>
        <v>0.3992154614339814</v>
      </c>
      <c r="AI1127" s="72">
        <f t="shared" si="600"/>
        <v>4.1566414794193679E-2</v>
      </c>
      <c r="AJ1127" s="72">
        <f>(AV1127-Driver!$K$179)/(Driver!$L$179-Driver!$K$179)</f>
        <v>3.7869631778261213E-2</v>
      </c>
      <c r="AK1127" s="72">
        <f>(AW1127-Driver!$K$180)/(Driver!$L$180-Driver!$K$180)</f>
        <v>0.51607942459556533</v>
      </c>
      <c r="AL1127" s="72">
        <f>(AX1127-Driver!$K$181)/(Driver!$L$181-Driver!$K$181)</f>
        <v>0.56554733447163719</v>
      </c>
      <c r="AM1127" s="72">
        <f>(AY1127-Driver!$K$182)/(Driver!$L$182-Driver!$K$182)</f>
        <v>0.96330448040236538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01"/>
        <v>0.79704246370913034</v>
      </c>
      <c r="AW1127" s="70">
        <f t="shared" si="602"/>
        <v>51.420022906277772</v>
      </c>
      <c r="AX1127" s="70">
        <f t="shared" si="603"/>
        <v>6.089926010244735</v>
      </c>
      <c r="AY1127" s="70">
        <f>IFERROR(Driver!$K$19/Data!BH1127/Data!BI1127*Data!BK1127*Data!BL1127,"")</f>
        <v>-0.22463132436904329</v>
      </c>
      <c r="AZ1127" s="70">
        <f t="shared" si="604"/>
        <v>45.554728220402083</v>
      </c>
      <c r="BA1127" s="70"/>
      <c r="BB1127" s="70"/>
      <c r="BC1127" s="70">
        <f t="shared" si="605"/>
        <v>65.678053070005177</v>
      </c>
      <c r="BD1127" s="70">
        <f t="shared" si="606"/>
        <v>215.16338586540539</v>
      </c>
      <c r="BE1127" s="70">
        <f t="shared" si="607"/>
        <v>1</v>
      </c>
      <c r="BF1127" s="70">
        <f t="shared" si="608"/>
        <v>8.8608119336439639E-2</v>
      </c>
      <c r="BG1127" s="70">
        <f t="shared" si="609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219</v>
      </c>
      <c r="BS1127" s="8" t="s">
        <v>493</v>
      </c>
      <c r="BT1127" s="9" t="s">
        <v>511</v>
      </c>
      <c r="BU1127" s="10">
        <v>160</v>
      </c>
      <c r="BV1127" s="9" t="s">
        <v>222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307</v>
      </c>
      <c r="CU1127" s="10"/>
      <c r="CV1127" s="10"/>
      <c r="CW1127" s="10"/>
      <c r="CX1127" t="str">
        <f>INDEX('Data_Price '!AS$2:AS$1266,MATCH(Data!$DN1127,'Data_Price '!$BE$2:$BE$1266,0))</f>
        <v>Blizzard Firebird SRC Skis W Marker X-Cell 14 Bindings 160cm 2022</v>
      </c>
      <c r="CY1127" t="str">
        <f>INDEX('Data_Price '!AT$2:AT$1266,MATCH(Data!$DN1127,'Data_Price '!$BE$2:$BE$1266,0))</f>
        <v>Powder7 Ski Shop</v>
      </c>
      <c r="CZ1127">
        <f>INDEX('Data_Price '!AU$2:AU$1266,MATCH(Data!$DN1127,'Data_Price '!$BE$2:$BE$1266,0))</f>
        <v>1099.95</v>
      </c>
      <c r="DA1127" t="str">
        <f>INDEX('Data_Price '!AV$2:AV$1266,MATCH(Data!$DN1127,'Data_Price '!$BE$2:$BE$1266,0))</f>
        <v>https://www.google.com/url?url=https://www.powder7.com/Blizzard-Firebird-SRC-Skis-160cm-New-2022/for-sale%3Futm_source%3Dfeed%26utm_medium%3Dfree&amp;rct=j&amp;q=&amp;esrc=s&amp;sa=U&amp;ved=0ahUKEwiigK-N0aP2AhUummoFHacbCoUQsDwIZA&amp;usg=AOvVaw2VSDztX6YN_UyUKgKPiItX</v>
      </c>
      <c r="DB1127">
        <f>INDEX('Data_Price '!AW$2:AW$1266,MATCH(Data!$DN1127,'Data_Price '!$BE$2:$BE$1266,0))</f>
        <v>0</v>
      </c>
      <c r="DC1127">
        <f>INDEX('Data_Price '!AX$2:AX$1266,MATCH(Data!$DN1127,'Data_Price '!$BE$2:$BE$1266,0))</f>
        <v>0</v>
      </c>
      <c r="DD1127">
        <f>INDEX('Data_Price '!AY$2:AY$1266,MATCH(Data!$DN1127,'Data_Price '!$BE$2:$BE$1266,0))</f>
        <v>0</v>
      </c>
      <c r="DE1127">
        <f>INDEX('Data_Price '!AZ$2:AZ$1266,MATCH(Data!$DN1127,'Data_Price '!$BE$2:$BE$1266,0))</f>
        <v>0</v>
      </c>
      <c r="DF1127">
        <f>INDEX('Data_Price '!BA$2:BA$1266,MATCH(Data!$DN1127,'Data_Price '!$BE$2:$BE$1266,0))</f>
        <v>0</v>
      </c>
      <c r="DG1127">
        <f>INDEX('Data_Price '!BB$2:BB$1266,MATCH(Data!$DN1127,'Data_Price '!$BE$2:$BE$1266,0))</f>
        <v>0</v>
      </c>
      <c r="DH1127">
        <f>INDEX('Data_Price '!BC$2:BC$1266,MATCH(Data!$DN1127,'Data_Price '!$BE$2:$BE$1266,0))</f>
        <v>0</v>
      </c>
      <c r="DI1127">
        <f>INDEX('Data_Price '!BD$2:BD$1266,MATCH(Data!$DN1127,'Data_Price '!$BE$2:$BE$1266,0))</f>
        <v>0</v>
      </c>
      <c r="DJ1127" s="89" t="e">
        <f ca="1">_xll.Connector("TinyUrl.TinyUrl",DA1127,0)</f>
        <v>#NAME?</v>
      </c>
      <c r="DK1127" s="89" t="e">
        <f ca="1">_xll.Connector("TinyUrl.TinyUrl",DE1127,0)</f>
        <v>#NAME?</v>
      </c>
      <c r="DL1127" s="89" t="e">
        <f ca="1">_xll.Connector("TinyUrl.TinyUrl",DI1127,0)</f>
        <v>#NAME?</v>
      </c>
      <c r="DM1127" s="224" t="str">
        <f t="shared" si="610"/>
        <v>SRC</v>
      </c>
      <c r="DN1127" s="89" t="str">
        <f t="shared" si="611"/>
        <v xml:space="preserve"> BlizzardSRC160 Unisex</v>
      </c>
      <c r="DO1127" s="227"/>
    </row>
    <row r="1128" spans="2:119" ht="15.45" customHeight="1">
      <c r="B1128" s="224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#VALUE!</v>
      </c>
      <c r="F1128" s="43" t="b">
        <f>CL1128&gt;Driver!$F$56</f>
        <v>0</v>
      </c>
      <c r="G1128" s="43" t="b">
        <f>AND(CB1128&gt;Driver!$F$55,CB1128&lt;Driver!$G$55)</f>
        <v>0</v>
      </c>
      <c r="H1128" s="43" t="e">
        <f t="shared" si="578"/>
        <v>#VALUE!</v>
      </c>
      <c r="I1128" s="43">
        <f t="shared" si="579"/>
        <v>0</v>
      </c>
      <c r="J1128" s="43" t="e">
        <f t="array" ref="J1128">NOT(OR(($H$9:$H$1273=TRUE)*($I$9:$I$1273&gt;0)*($BT$9:$BT$1273=BT1128)*($K$9:$K$1273&gt;K1128)))</f>
        <v>#VALUE!</v>
      </c>
      <c r="K1128" s="72">
        <f t="shared" si="580"/>
        <v>0.74139744423475906</v>
      </c>
      <c r="L1128" s="72">
        <f t="shared" si="581"/>
        <v>0.84895334783659659</v>
      </c>
      <c r="M1128" s="72">
        <f t="shared" si="582"/>
        <v>0.63384154063292142</v>
      </c>
      <c r="N1128" s="72">
        <f t="shared" si="583"/>
        <v>0.54352747739201912</v>
      </c>
      <c r="O1128" s="72">
        <f t="shared" si="584"/>
        <v>0.36991707914726779</v>
      </c>
      <c r="P1128" s="72">
        <f t="shared" si="585"/>
        <v>0.98808006535947712</v>
      </c>
      <c r="Q1128" s="72"/>
      <c r="R1128" s="72"/>
      <c r="S1128" s="72">
        <f t="shared" si="586"/>
        <v>0.67998272037570295</v>
      </c>
      <c r="T1128" s="72">
        <f t="shared" si="587"/>
        <v>0.90305029210065801</v>
      </c>
      <c r="U1128" s="72">
        <f t="shared" si="588"/>
        <v>9.9999999999999978E-2</v>
      </c>
      <c r="V1128" s="72">
        <f t="shared" si="589"/>
        <v>0.61348123914742225</v>
      </c>
      <c r="W1128" s="72">
        <f t="shared" si="590"/>
        <v>0.98331367924528301</v>
      </c>
      <c r="X1128" s="72">
        <f t="shared" si="591"/>
        <v>0.15104665216340343</v>
      </c>
      <c r="Y1128" s="72">
        <f t="shared" si="592"/>
        <v>0.36615845936707858</v>
      </c>
      <c r="Z1128" s="72">
        <f t="shared" si="593"/>
        <v>0.45647252260798082</v>
      </c>
      <c r="AA1128" s="72">
        <f t="shared" si="594"/>
        <v>0.63008292085273221</v>
      </c>
      <c r="AB1128" s="72">
        <f t="shared" si="595"/>
        <v>1.1919934640522878E-2</v>
      </c>
      <c r="AC1128" s="72"/>
      <c r="AD1128" s="72"/>
      <c r="AE1128" s="72">
        <f t="shared" si="596"/>
        <v>0.3200172796242971</v>
      </c>
      <c r="AF1128" s="72">
        <f t="shared" si="597"/>
        <v>9.6949707899342041E-2</v>
      </c>
      <c r="AG1128" s="72">
        <f t="shared" si="598"/>
        <v>0.9</v>
      </c>
      <c r="AH1128" s="72">
        <f t="shared" si="599"/>
        <v>0.38651876085257769</v>
      </c>
      <c r="AI1128" s="72">
        <f t="shared" si="600"/>
        <v>1.6686320754716974E-2</v>
      </c>
      <c r="AJ1128" s="72">
        <f>(AV1128-Driver!$K$179)/(Driver!$L$179-Driver!$K$179)</f>
        <v>8.8953347836596558E-2</v>
      </c>
      <c r="AK1128" s="72">
        <f>(AW1128-Driver!$K$180)/(Driver!$L$180-Driver!$K$180)</f>
        <v>0.13392360656041027</v>
      </c>
      <c r="AL1128" s="72">
        <f>(AX1128-Driver!$K$181)/(Driver!$L$181-Driver!$K$181)</f>
        <v>5.6472522607980795E-2</v>
      </c>
      <c r="AM1128" s="72">
        <f>(AY1128-Driver!$K$182)/(Driver!$L$182-Driver!$K$182)</f>
        <v>0.84408292085273218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01"/>
        <v>1.8722018722018721</v>
      </c>
      <c r="AW1128" s="70">
        <f t="shared" si="602"/>
        <v>14.049712264248997</v>
      </c>
      <c r="AX1128" s="70">
        <f t="shared" si="603"/>
        <v>1.5082527034718272</v>
      </c>
      <c r="AY1128" s="70">
        <f>IFERROR(Driver!$K$19/Data!BH1128/Data!BI1128*Data!BK1128*Data!BL1128,"")</f>
        <v>-0.9544451302131518</v>
      </c>
      <c r="AZ1128" s="70">
        <f t="shared" si="604"/>
        <v>13.495904690990322</v>
      </c>
      <c r="BA1128" s="70"/>
      <c r="BB1128" s="70"/>
      <c r="BC1128" s="70">
        <f t="shared" si="605"/>
        <v>15.552245495367544</v>
      </c>
      <c r="BD1128" s="70">
        <f t="shared" si="606"/>
        <v>1.9907683302081725</v>
      </c>
      <c r="BE1128" s="70">
        <f t="shared" si="607"/>
        <v>1</v>
      </c>
      <c r="BF1128" s="70">
        <f t="shared" si="608"/>
        <v>1.5226112506360701</v>
      </c>
      <c r="BG1128" s="70">
        <f t="shared" si="609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219</v>
      </c>
      <c r="BS1128" s="8" t="s">
        <v>855</v>
      </c>
      <c r="BT1128" s="9" t="s">
        <v>889</v>
      </c>
      <c r="BU1128" s="10">
        <v>163</v>
      </c>
      <c r="BV1128" s="9" t="s">
        <v>390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302</v>
      </c>
      <c r="CU1128" s="9" t="s">
        <v>388</v>
      </c>
      <c r="CV1128" s="10"/>
      <c r="CW1128" s="10"/>
      <c r="CX1128" t="e">
        <f>INDEX('Data_Price '!AS$2:AS$1266,MATCH(Data!$DN1128,'Data_Price '!$BE$2:$BE$1266,0))</f>
        <v>#N/A</v>
      </c>
      <c r="CY1128" t="e">
        <f>INDEX('Data_Price '!AT$2:AT$1266,MATCH(Data!$DN1128,'Data_Price '!$BE$2:$BE$1266,0))</f>
        <v>#N/A</v>
      </c>
      <c r="CZ1128" t="e">
        <f>INDEX('Data_Price '!AU$2:AU$1266,MATCH(Data!$DN1128,'Data_Price '!$BE$2:$BE$1266,0))</f>
        <v>#N/A</v>
      </c>
      <c r="DA1128" t="e">
        <f>INDEX('Data_Price '!AV$2:AV$1266,MATCH(Data!$DN1128,'Data_Price '!$BE$2:$BE$1266,0))</f>
        <v>#N/A</v>
      </c>
      <c r="DB1128" t="e">
        <f>INDEX('Data_Price '!AW$2:AW$1266,MATCH(Data!$DN1128,'Data_Price '!$BE$2:$BE$1266,0))</f>
        <v>#N/A</v>
      </c>
      <c r="DC1128" t="e">
        <f>INDEX('Data_Price '!AX$2:AX$1266,MATCH(Data!$DN1128,'Data_Price '!$BE$2:$BE$1266,0))</f>
        <v>#N/A</v>
      </c>
      <c r="DD1128" t="e">
        <f>INDEX('Data_Price '!AY$2:AY$1266,MATCH(Data!$DN1128,'Data_Price '!$BE$2:$BE$1266,0))</f>
        <v>#N/A</v>
      </c>
      <c r="DE1128" t="e">
        <f>INDEX('Data_Price '!AZ$2:AZ$1266,MATCH(Data!$DN1128,'Data_Price '!$BE$2:$BE$1266,0))</f>
        <v>#N/A</v>
      </c>
      <c r="DF1128" t="e">
        <f>INDEX('Data_Price '!BA$2:BA$1266,MATCH(Data!$DN1128,'Data_Price '!$BE$2:$BE$1266,0))</f>
        <v>#N/A</v>
      </c>
      <c r="DG1128" t="e">
        <f>INDEX('Data_Price '!BB$2:BB$1266,MATCH(Data!$DN1128,'Data_Price '!$BE$2:$BE$1266,0))</f>
        <v>#N/A</v>
      </c>
      <c r="DH1128" t="e">
        <f>INDEX('Data_Price '!BC$2:BC$1266,MATCH(Data!$DN1128,'Data_Price '!$BE$2:$BE$1266,0))</f>
        <v>#N/A</v>
      </c>
      <c r="DI1128" t="e">
        <f>INDEX('Data_Price '!BD$2:BD$1266,MATCH(Data!$DN1128,'Data_Price '!$BE$2:$BE$1266,0))</f>
        <v>#N/A</v>
      </c>
      <c r="DJ1128" s="89" t="e">
        <f ca="1">_xll.Connector("TinyUrl.TinyUrl",DA1128,0)</f>
        <v>#NAME?</v>
      </c>
      <c r="DK1128" s="89" t="e">
        <f ca="1">_xll.Connector("TinyUrl.TinyUrl",DE1128,0)</f>
        <v>#NAME?</v>
      </c>
      <c r="DL1128" s="89" t="e">
        <f ca="1">_xll.Connector("TinyUrl.TinyUrl",DI1128,0)</f>
        <v>#NAME?</v>
      </c>
      <c r="DM1128" s="224" t="str">
        <f t="shared" si="610"/>
        <v>Rise Above 88 W</v>
      </c>
      <c r="DN1128" s="89" t="str">
        <f t="shared" si="611"/>
        <v xml:space="preserve"> VölklRise Above 88 W163 Women's</v>
      </c>
      <c r="DO1128" s="227"/>
    </row>
    <row r="1129" spans="2:119" ht="15.45" customHeight="1">
      <c r="B1129" s="224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#VALUE!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578"/>
        <v>#VALUE!</v>
      </c>
      <c r="I1129" s="43">
        <f t="shared" si="579"/>
        <v>0</v>
      </c>
      <c r="J1129" s="43" t="e">
        <f t="array" ref="J1129">NOT(OR(($H$9:$H$1273=TRUE)*($I$9:$I$1273&gt;0)*($BT$9:$BT$1273=BT1129)*($K$9:$K$1273&gt;K1129)))</f>
        <v>#VALUE!</v>
      </c>
      <c r="K1129" s="72">
        <f t="shared" si="580"/>
        <v>0.68621891951101222</v>
      </c>
      <c r="L1129" s="72">
        <f t="shared" si="581"/>
        <v>0.79205221174764318</v>
      </c>
      <c r="M1129" s="72">
        <f t="shared" si="582"/>
        <v>0.58038562727438125</v>
      </c>
      <c r="N1129" s="72">
        <f t="shared" si="583"/>
        <v>0.4208436096882312</v>
      </c>
      <c r="O1129" s="72">
        <f t="shared" si="584"/>
        <v>0.36454529827870352</v>
      </c>
      <c r="P1129" s="72">
        <f t="shared" si="585"/>
        <v>0.95576797385620915</v>
      </c>
      <c r="Q1129" s="72"/>
      <c r="R1129" s="72"/>
      <c r="S1129" s="72">
        <f t="shared" si="586"/>
        <v>0.67840083402063267</v>
      </c>
      <c r="T1129" s="72">
        <f t="shared" si="587"/>
        <v>0.91509396647265462</v>
      </c>
      <c r="U1129" s="72">
        <f t="shared" si="588"/>
        <v>0.57312878082975438</v>
      </c>
      <c r="V1129" s="72">
        <f t="shared" si="589"/>
        <v>0.6081486601068864</v>
      </c>
      <c r="W1129" s="72">
        <f t="shared" si="590"/>
        <v>0.40239651416122024</v>
      </c>
      <c r="X1129" s="72">
        <f t="shared" si="591"/>
        <v>0.20794778825235677</v>
      </c>
      <c r="Y1129" s="72">
        <f t="shared" si="592"/>
        <v>0.41961437272561875</v>
      </c>
      <c r="Z1129" s="72">
        <f t="shared" si="593"/>
        <v>0.5791563903117688</v>
      </c>
      <c r="AA1129" s="72">
        <f t="shared" si="594"/>
        <v>0.63545470172129648</v>
      </c>
      <c r="AB1129" s="72">
        <f t="shared" si="595"/>
        <v>4.4232026143790876E-2</v>
      </c>
      <c r="AC1129" s="72"/>
      <c r="AD1129" s="72"/>
      <c r="AE1129" s="72">
        <f t="shared" si="596"/>
        <v>0.32159916597936733</v>
      </c>
      <c r="AF1129" s="72">
        <f t="shared" si="597"/>
        <v>8.4906033527345423E-2</v>
      </c>
      <c r="AG1129" s="72">
        <f t="shared" si="598"/>
        <v>0.42687121917024562</v>
      </c>
      <c r="AH1129" s="72">
        <f t="shared" si="599"/>
        <v>0.39185133989311366</v>
      </c>
      <c r="AI1129" s="72">
        <f t="shared" si="600"/>
        <v>0.59760348583877976</v>
      </c>
      <c r="AJ1129" s="72">
        <f>(AV1129-Driver!$K$179)/(Driver!$L$179-Driver!$K$179)</f>
        <v>3.2052211747643215E-2</v>
      </c>
      <c r="AK1129" s="72">
        <f>(AW1129-Driver!$K$180)/(Driver!$L$180-Driver!$K$180)</f>
        <v>0.11543607665342748</v>
      </c>
      <c r="AL1129" s="72">
        <f>(AX1129-Driver!$K$181)/(Driver!$L$181-Driver!$K$181)</f>
        <v>0.1791563903117688</v>
      </c>
      <c r="AM1129" s="72">
        <f>(AY1129-Driver!$K$182)/(Driver!$L$182-Driver!$K$182)</f>
        <v>0.84945470172129645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01"/>
        <v>0.67460317460317454</v>
      </c>
      <c r="AW1129" s="70">
        <f t="shared" si="602"/>
        <v>12.241850907643432</v>
      </c>
      <c r="AX1129" s="70">
        <f t="shared" si="603"/>
        <v>2.6124075128059192</v>
      </c>
      <c r="AY1129" s="70">
        <f>IFERROR(Driver!$K$19/Data!BH1129/Data!BI1129*Data!BK1129*Data!BL1129,"")</f>
        <v>-0.92156181737395582</v>
      </c>
      <c r="AZ1129" s="70">
        <f t="shared" si="604"/>
        <v>10.551005212211468</v>
      </c>
      <c r="BA1129" s="70"/>
      <c r="BB1129" s="70"/>
      <c r="BC1129" s="70">
        <f t="shared" si="605"/>
        <v>14.731710045897103</v>
      </c>
      <c r="BD1129" s="70">
        <f t="shared" si="606"/>
        <v>3.0566121720016484</v>
      </c>
      <c r="BE1129" s="70">
        <f t="shared" si="607"/>
        <v>0.5269556200194544</v>
      </c>
      <c r="BF1129" s="70">
        <f t="shared" si="608"/>
        <v>0.92033391149557964</v>
      </c>
      <c r="BG1129" s="70">
        <f t="shared" si="609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219</v>
      </c>
      <c r="BS1129" s="8" t="s">
        <v>742</v>
      </c>
      <c r="BT1129" s="9" t="s">
        <v>758</v>
      </c>
      <c r="BU1129" s="10">
        <v>149</v>
      </c>
      <c r="BV1129" s="9" t="s">
        <v>222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303</v>
      </c>
      <c r="CU1129" s="10"/>
      <c r="CV1129" s="10"/>
      <c r="CW1129" s="10"/>
      <c r="CX1129" t="str">
        <f>INDEX('Data_Price '!AS$2:AS$1266,MATCH(Data!$DN1129,'Data_Price '!$BE$2:$BE$1266,0))</f>
        <v>Nordica Soul Rider 84 Blue Green / 149cm</v>
      </c>
      <c r="CY1129" t="str">
        <f>INDEX('Data_Price '!AT$2:AT$1266,MATCH(Data!$DN1129,'Data_Price '!$BE$2:$BE$1266,0))</f>
        <v>Sundance Ski and Board Shop</v>
      </c>
      <c r="CZ1129">
        <f>INDEX('Data_Price '!AU$2:AU$1266,MATCH(Data!$DN1129,'Data_Price '!$BE$2:$BE$1266,0))</f>
        <v>315.61</v>
      </c>
      <c r="DA1129" t="str">
        <f>INDEX('Data_Price '!AV$2:AV$1266,MATCH(Data!$DN1129,'Data_Price '!$BE$2:$BE$1266,0))</f>
        <v>https://www.google.com/url?url=https://sundanceskishop.com/products/nordica-soul-rider-84%3Fvariant%3D31761921310818%26currency%3DCAD%26utm_medium%3Dproduct_sync%26utm_source%3Dgoogle%26utm_content%3Dsag_organic%26utm_campaign%3Dsag_organic&amp;rct=j&amp;q=&amp;esrc=s&amp;sa=U&amp;ved=0ahUKEwjdhJWO0aP2AhXkkGoFHRd2BbAQ2SkISA&amp;usg=AOvVaw0zSWKxFNQLg69DISgzklG3</v>
      </c>
      <c r="DB1129" t="str">
        <f>INDEX('Data_Price '!AW$2:AW$1266,MATCH(Data!$DN1129,'Data_Price '!$BE$2:$BE$1266,0))</f>
        <v>Nordica Soul Rider 84 Mens Ski 2021</v>
      </c>
      <c r="DC1129" t="str">
        <f>INDEX('Data_Price '!AX$2:AX$1266,MATCH(Data!$DN1129,'Data_Price '!$BE$2:$BE$1266,0))</f>
        <v>BobsSportsChalet.com</v>
      </c>
      <c r="DD1129">
        <f>INDEX('Data_Price '!AY$2:AY$1266,MATCH(Data!$DN1129,'Data_Price '!$BE$2:$BE$1266,0))</f>
        <v>349.99</v>
      </c>
      <c r="DE1129" t="str">
        <f>INDEX('Data_Price '!AZ$2:AZ$1266,MATCH(Data!$DN1129,'Data_Price '!$BE$2:$BE$1266,0))</f>
        <v>https://www.google.com/url?url=https://www.bobssportschalet.com/nordica/nordica-soul-rider-84-skis-men-153406&amp;rct=j&amp;q=&amp;esrc=s&amp;sa=U&amp;ved=0ahUKEwjdhJWO0aP2AhXkkGoFHRd2BbAQsDwIRA&amp;usg=AOvVaw0OBL4_-0zLqM3Zoz-0OHEF</v>
      </c>
      <c r="DF1129">
        <f>INDEX('Data_Price '!BA$2:BA$1266,MATCH(Data!$DN1129,'Data_Price '!$BE$2:$BE$1266,0))</f>
        <v>0</v>
      </c>
      <c r="DG1129">
        <f>INDEX('Data_Price '!BB$2:BB$1266,MATCH(Data!$DN1129,'Data_Price '!$BE$2:$BE$1266,0))</f>
        <v>0</v>
      </c>
      <c r="DH1129">
        <f>INDEX('Data_Price '!BC$2:BC$1266,MATCH(Data!$DN1129,'Data_Price '!$BE$2:$BE$1266,0))</f>
        <v>0</v>
      </c>
      <c r="DI1129">
        <f>INDEX('Data_Price '!BD$2:BD$1266,MATCH(Data!$DN1129,'Data_Price '!$BE$2:$BE$1266,0))</f>
        <v>0</v>
      </c>
      <c r="DJ1129" s="89" t="e">
        <f ca="1">_xll.Connector("TinyUrl.TinyUrl",DA1129,0)</f>
        <v>#NAME?</v>
      </c>
      <c r="DK1129" s="89" t="e">
        <f ca="1">_xll.Connector("TinyUrl.TinyUrl",DE1129,0)</f>
        <v>#NAME?</v>
      </c>
      <c r="DL1129" s="89" t="e">
        <f ca="1">_xll.Connector("TinyUrl.TinyUrl",DI1129,0)</f>
        <v>#NAME?</v>
      </c>
      <c r="DM1129" s="224" t="str">
        <f t="shared" si="610"/>
        <v>Soul Rider 84</v>
      </c>
      <c r="DN1129" s="89" t="str">
        <f t="shared" si="611"/>
        <v xml:space="preserve"> NordicaSoul Rider 84149 Unisex</v>
      </c>
      <c r="DO1129" s="227"/>
    </row>
    <row r="1130" spans="2:119" ht="15.45" customHeight="1">
      <c r="B1130" s="224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#VALUE!</v>
      </c>
      <c r="F1130" s="43" t="b">
        <f>CL1130&gt;Driver!$F$56</f>
        <v>0</v>
      </c>
      <c r="G1130" s="43" t="b">
        <f>AND(CB1130&gt;Driver!$F$55,CB1130&lt;Driver!$G$55)</f>
        <v>1</v>
      </c>
      <c r="H1130" s="43" t="e">
        <f t="shared" si="578"/>
        <v>#VALUE!</v>
      </c>
      <c r="I1130" s="43">
        <f t="shared" si="579"/>
        <v>0</v>
      </c>
      <c r="J1130" s="43" t="e">
        <f t="array" ref="J1130">NOT(OR(($H$9:$H$1273=TRUE)*($I$9:$I$1273&gt;0)*($BT$9:$BT$1273=BT1130)*($K$9:$K$1273&gt;K1130)))</f>
        <v>#VALUE!</v>
      </c>
      <c r="K1130" s="72">
        <f t="shared" si="580"/>
        <v>0.54478387031500786</v>
      </c>
      <c r="L1130" s="72">
        <f t="shared" si="581"/>
        <v>0.78991539763113383</v>
      </c>
      <c r="M1130" s="72">
        <f t="shared" si="582"/>
        <v>0.29965234299888177</v>
      </c>
      <c r="N1130" s="72">
        <f t="shared" si="583"/>
        <v>-1.0447100486941086E-2</v>
      </c>
      <c r="O1130" s="72">
        <f t="shared" si="584"/>
        <v>0.32252504451626596</v>
      </c>
      <c r="P1130" s="72">
        <f t="shared" si="585"/>
        <v>0.58687908496732022</v>
      </c>
      <c r="Q1130" s="72"/>
      <c r="R1130" s="72"/>
      <c r="S1130" s="72">
        <f t="shared" si="586"/>
        <v>0.85931704342979165</v>
      </c>
      <c r="T1130" s="72">
        <f t="shared" si="587"/>
        <v>0.95290744233438596</v>
      </c>
      <c r="U1130" s="72">
        <f t="shared" si="588"/>
        <v>0.99274979705794286</v>
      </c>
      <c r="V1130" s="72">
        <f t="shared" si="589"/>
        <v>0.64503901282552012</v>
      </c>
      <c r="W1130" s="72">
        <f t="shared" si="590"/>
        <v>0.97235870131068247</v>
      </c>
      <c r="X1130" s="72">
        <f t="shared" si="591"/>
        <v>0.21008460236886617</v>
      </c>
      <c r="Y1130" s="72">
        <f t="shared" si="592"/>
        <v>0.70034765700111823</v>
      </c>
      <c r="Z1130" s="72">
        <f t="shared" si="593"/>
        <v>1.0104471004869411</v>
      </c>
      <c r="AA1130" s="72">
        <f t="shared" si="594"/>
        <v>0.67747495548373404</v>
      </c>
      <c r="AB1130" s="72">
        <f t="shared" si="595"/>
        <v>0.41312091503267978</v>
      </c>
      <c r="AC1130" s="72"/>
      <c r="AD1130" s="72"/>
      <c r="AE1130" s="72">
        <f t="shared" si="596"/>
        <v>0.1406829565702083</v>
      </c>
      <c r="AF1130" s="72">
        <f t="shared" si="597"/>
        <v>4.7092557665614099E-2</v>
      </c>
      <c r="AG1130" s="72">
        <f t="shared" si="598"/>
        <v>7.2502029420570963E-3</v>
      </c>
      <c r="AH1130" s="72">
        <f t="shared" si="599"/>
        <v>0.35496098717447988</v>
      </c>
      <c r="AI1130" s="72">
        <f t="shared" si="600"/>
        <v>2.7641298689317511E-2</v>
      </c>
      <c r="AJ1130" s="72">
        <f>(AV1130-Driver!$K$179)/(Driver!$L$179-Driver!$K$179)</f>
        <v>0.45008460236886616</v>
      </c>
      <c r="AK1130" s="72">
        <f>(AW1130-Driver!$K$180)/(Driver!$L$180-Driver!$K$180)</f>
        <v>0.58401680456923988</v>
      </c>
      <c r="AL1130" s="72">
        <f>(AX1130-Driver!$K$181)/(Driver!$L$181-Driver!$K$181)</f>
        <v>0.61044710048694106</v>
      </c>
      <c r="AM1130" s="72">
        <f>(AY1130-Driver!$K$182)/(Driver!$L$182-Driver!$K$182)</f>
        <v>0.89147495548373401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01"/>
        <v>9.4729344729344707</v>
      </c>
      <c r="AW1130" s="70">
        <f t="shared" si="602"/>
        <v>58.063493642573647</v>
      </c>
      <c r="AX1130" s="70">
        <f t="shared" si="603"/>
        <v>6.4940239043824697</v>
      </c>
      <c r="AY1130" s="70">
        <f>IFERROR(Driver!$K$19/Data!BH1130/Data!BI1130*Data!BK1130*Data!BL1130,"")</f>
        <v>-0.66433517617964333</v>
      </c>
      <c r="AZ1130" s="70">
        <f t="shared" si="604"/>
        <v>52.233804914370822</v>
      </c>
      <c r="BA1130" s="70"/>
      <c r="BB1130" s="70"/>
      <c r="BC1130" s="70">
        <f t="shared" si="605"/>
        <v>108.57420557551116</v>
      </c>
      <c r="BD1130" s="70">
        <f t="shared" si="606"/>
        <v>6.4030377842503317</v>
      </c>
      <c r="BE1130" s="70">
        <f t="shared" si="607"/>
        <v>9.2911640282611771E-2</v>
      </c>
      <c r="BF1130" s="70">
        <f t="shared" si="608"/>
        <v>5.0868400816694495</v>
      </c>
      <c r="BG1130" s="70">
        <f t="shared" si="609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219</v>
      </c>
      <c r="BS1130" s="8" t="s">
        <v>579</v>
      </c>
      <c r="BT1130" s="9" t="s">
        <v>594</v>
      </c>
      <c r="BU1130" s="10">
        <v>180</v>
      </c>
      <c r="BV1130" s="9" t="s">
        <v>222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301</v>
      </c>
      <c r="CU1130" s="9" t="s">
        <v>304</v>
      </c>
      <c r="CV1130" s="10"/>
      <c r="CW1130" s="10"/>
      <c r="CX1130" t="str">
        <f>INDEX('Data_Price '!AS$2:AS$1266,MATCH(Data!$DN1130,'Data_Price '!$BE$2:$BE$1266,0))</f>
        <v>Faction Dictator 3.0 Skis</v>
      </c>
      <c r="CY1130" t="str">
        <f>INDEX('Data_Price '!AT$2:AT$1266,MATCH(Data!$DN1130,'Data_Price '!$BE$2:$BE$1266,0))</f>
        <v>Snowcountry.eu</v>
      </c>
      <c r="CZ1130">
        <f>INDEX('Data_Price '!AU$2:AU$1266,MATCH(Data!$DN1130,'Data_Price '!$BE$2:$BE$1266,0))</f>
        <v>462.65</v>
      </c>
      <c r="DA1130" t="str">
        <f>INDEX('Data_Price '!AV$2:AV$1266,MATCH(Data!$DN1130,'Data_Price '!$BE$2:$BE$1266,0))</f>
        <v>https://www.google.com/url?url=https://www.snowcountry.eu/faction-dictator-3-0.html%3Fartikel_maat%3D65356%26country%3DUS&amp;rct=j&amp;q=&amp;esrc=s&amp;sa=U&amp;ved=0ahUKEwjQ4biO0aP2AhWOnGoFHRtrAfwQsDwIRw&amp;usg=AOvVaw0NwpvVgiOiUllClwDSXW5o</v>
      </c>
      <c r="DB1130" t="str">
        <f>INDEX('Data_Price '!AW$2:AW$1266,MATCH(Data!$DN1130,'Data_Price '!$BE$2:$BE$1266,0))</f>
        <v>Faction Dictator 3.0 Skis</v>
      </c>
      <c r="DC1130" t="str">
        <f>INDEX('Data_Price '!AX$2:AX$1266,MATCH(Data!$DN1130,'Data_Price '!$BE$2:$BE$1266,0))</f>
        <v>Snowcountry.eu</v>
      </c>
      <c r="DD1130">
        <f>INDEX('Data_Price '!AY$2:AY$1266,MATCH(Data!$DN1130,'Data_Price '!$BE$2:$BE$1266,0))</f>
        <v>462.65</v>
      </c>
      <c r="DE1130" t="str">
        <f>INDEX('Data_Price '!AZ$2:AZ$1266,MATCH(Data!$DN1130,'Data_Price '!$BE$2:$BE$1266,0))</f>
        <v>https://www.google.com/url?q=https://www.snowcountry.eu/faction-dictator-3-0.html%3Fartikel_maat%3D65356%26country%3DUS&amp;sa=U&amp;ved=0ahUKEwiAxOOO0aP2AhV3lGoFHT_oDv0Q2ykIFg&amp;usg=AOvVaw3f-kJhOkgADYhusIEDwrR6</v>
      </c>
      <c r="DF1130" t="str">
        <f>INDEX('Data_Price '!BA$2:BA$1266,MATCH(Data!$DN1130,'Data_Price '!$BE$2:$BE$1266,0))</f>
        <v>Faction Dictator 3.0 Skis</v>
      </c>
      <c r="DG1130" t="str">
        <f>INDEX('Data_Price '!BB$2:BB$1266,MATCH(Data!$DN1130,'Data_Price '!$BE$2:$BE$1266,0))</f>
        <v>Aspen Ski and Board</v>
      </c>
      <c r="DH1130">
        <f>INDEX('Data_Price '!BC$2:BC$1266,MATCH(Data!$DN1130,'Data_Price '!$BE$2:$BE$1266,0))</f>
        <v>575.20000000000005</v>
      </c>
      <c r="DI1130" t="str">
        <f>INDEX('Data_Price '!BD$2:BD$1266,MATCH(Data!$DN1130,'Data_Price '!$BE$2:$BE$1266,0))</f>
        <v>https://www.google.com/url?q=https://www.aspenskiandboard.com/products/factiondictator30skismens2021%3Fvariant%3D32570328285289%26currency%3DUSD%26utm_medium%3Dproduct_sync%26utm_source%3Dgoogle%26utm_content%3Dsag_organic%26utm_campaign%3Dsag_organic%26srsltid%3DAWLEVJyA0W3DHIcmmsXkqrNn0__L4rzsxdqbnDhUE33INf1daXNix9NrtCw&amp;sa=U&amp;ved=0ahUKEwiAxOOO0aP2AhV3lGoFHT_oDv0Q2ykIGA&amp;usg=AOvVaw11sTzzWNV2aIyHjR7TbpSo</v>
      </c>
      <c r="DJ1130" s="89" t="e">
        <f ca="1">_xll.Connector("TinyUrl.TinyUrl",DA1130,0)</f>
        <v>#NAME?</v>
      </c>
      <c r="DK1130" s="89" t="e">
        <f ca="1">_xll.Connector("TinyUrl.TinyUrl",DE1130,0)</f>
        <v>#NAME?</v>
      </c>
      <c r="DL1130" s="89" t="e">
        <f ca="1">_xll.Connector("TinyUrl.TinyUrl",DI1130,0)</f>
        <v>#NAME?</v>
      </c>
      <c r="DM1130" s="224" t="str">
        <f t="shared" si="610"/>
        <v>Dictator 3.0</v>
      </c>
      <c r="DN1130" s="89" t="str">
        <f t="shared" si="611"/>
        <v xml:space="preserve"> FactionDictator 3.0180 Unisex</v>
      </c>
      <c r="DO1130" s="227" t="s">
        <v>1105</v>
      </c>
    </row>
    <row r="1131" spans="2:119" ht="15.45" customHeight="1">
      <c r="B1131" s="224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#VALUE!</v>
      </c>
      <c r="F1131" s="43" t="b">
        <f>CL1131&gt;Driver!$F$56</f>
        <v>0</v>
      </c>
      <c r="G1131" s="43" t="b">
        <f>AND(CB1131&gt;Driver!$F$55,CB1131&lt;Driver!$G$55)</f>
        <v>0</v>
      </c>
      <c r="H1131" s="43" t="e">
        <f t="shared" si="578"/>
        <v>#VALUE!</v>
      </c>
      <c r="I1131" s="43">
        <f t="shared" si="579"/>
        <v>0</v>
      </c>
      <c r="J1131" s="43" t="e">
        <f t="array" ref="J1131">NOT(OR(($H$9:$H$1273=TRUE)*($I$9:$I$1273&gt;0)*($BT$9:$BT$1273=BT1131)*($K$9:$K$1273&gt;K1131)))</f>
        <v>#VALUE!</v>
      </c>
      <c r="K1131" s="72">
        <f t="shared" si="580"/>
        <v>0.68416701383251133</v>
      </c>
      <c r="L1131" s="72">
        <f t="shared" si="581"/>
        <v>0.80336475707034083</v>
      </c>
      <c r="M1131" s="72">
        <f t="shared" si="582"/>
        <v>0.56496927059468183</v>
      </c>
      <c r="N1131" s="72">
        <f t="shared" si="583"/>
        <v>0.44108012394864982</v>
      </c>
      <c r="O1131" s="72">
        <f t="shared" si="584"/>
        <v>0.30765938718180119</v>
      </c>
      <c r="P1131" s="72">
        <f t="shared" si="585"/>
        <v>0.9461683006535947</v>
      </c>
      <c r="Q1131" s="72"/>
      <c r="R1131" s="72"/>
      <c r="S1131" s="72">
        <f t="shared" si="586"/>
        <v>0.6688095045446607</v>
      </c>
      <c r="T1131" s="72">
        <f t="shared" si="587"/>
        <v>0.90074985922902417</v>
      </c>
      <c r="U1131" s="72">
        <f t="shared" si="588"/>
        <v>9.9999999999999978E-2</v>
      </c>
      <c r="V1131" s="72">
        <f t="shared" si="589"/>
        <v>0.62846039375566942</v>
      </c>
      <c r="W1131" s="72">
        <f t="shared" si="590"/>
        <v>0.86323185011709613</v>
      </c>
      <c r="X1131" s="72">
        <f t="shared" si="591"/>
        <v>0.19663524292965917</v>
      </c>
      <c r="Y1131" s="72">
        <f t="shared" si="592"/>
        <v>0.43503072940531812</v>
      </c>
      <c r="Z1131" s="72">
        <f t="shared" si="593"/>
        <v>0.55891987605135018</v>
      </c>
      <c r="AA1131" s="72">
        <f t="shared" si="594"/>
        <v>0.69234061281819881</v>
      </c>
      <c r="AB1131" s="72">
        <f t="shared" si="595"/>
        <v>5.3831699346405276E-2</v>
      </c>
      <c r="AC1131" s="72"/>
      <c r="AD1131" s="72"/>
      <c r="AE1131" s="72">
        <f t="shared" si="596"/>
        <v>0.33119049545533924</v>
      </c>
      <c r="AF1131" s="72">
        <f t="shared" si="597"/>
        <v>9.9250140770975867E-2</v>
      </c>
      <c r="AG1131" s="72">
        <f t="shared" si="598"/>
        <v>0.9</v>
      </c>
      <c r="AH1131" s="72">
        <f t="shared" si="599"/>
        <v>0.37153960624433063</v>
      </c>
      <c r="AI1131" s="72">
        <f t="shared" si="600"/>
        <v>0.13676814988290392</v>
      </c>
      <c r="AJ1131" s="72">
        <f>(AV1131-Driver!$K$179)/(Driver!$L$179-Driver!$K$179)</f>
        <v>4.336475707034082E-2</v>
      </c>
      <c r="AK1131" s="72">
        <f>(AW1131-Driver!$K$180)/(Driver!$L$180-Driver!$K$180)</f>
        <v>0.10818766354677278</v>
      </c>
      <c r="AL1131" s="72">
        <f>(AX1131-Driver!$K$181)/(Driver!$L$181-Driver!$K$181)</f>
        <v>0.15891987605135016</v>
      </c>
      <c r="AM1131" s="72">
        <f>(AY1131-Driver!$K$182)/(Driver!$L$182-Driver!$K$182)</f>
        <v>0.90634061281819878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01"/>
        <v>0.91269841269841268</v>
      </c>
      <c r="AW1131" s="70">
        <f t="shared" si="602"/>
        <v>11.533041996005927</v>
      </c>
      <c r="AX1131" s="70">
        <f t="shared" si="603"/>
        <v>2.4302788844621515</v>
      </c>
      <c r="AY1131" s="70">
        <f>IFERROR(Driver!$K$19/Data!BH1131/Data!BI1131*Data!BK1131*Data!BL1131,"")</f>
        <v>-0.57333517587245497</v>
      </c>
      <c r="AZ1131" s="70">
        <f t="shared" si="604"/>
        <v>9.6760982874162309</v>
      </c>
      <c r="BA1131" s="70"/>
      <c r="BB1131" s="70"/>
      <c r="BC1131" s="70">
        <f t="shared" si="605"/>
        <v>9.7566207688697109</v>
      </c>
      <c r="BD1131" s="70">
        <f t="shared" si="606"/>
        <v>1.7871840971944311</v>
      </c>
      <c r="BE1131" s="70">
        <f t="shared" si="607"/>
        <v>1</v>
      </c>
      <c r="BF1131" s="70">
        <f t="shared" si="608"/>
        <v>3.2144015291205918</v>
      </c>
      <c r="BG1131" s="70">
        <f t="shared" si="609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219</v>
      </c>
      <c r="BS1131" s="8" t="s">
        <v>550</v>
      </c>
      <c r="BT1131" s="9" t="s">
        <v>565</v>
      </c>
      <c r="BU1131" s="10">
        <v>154</v>
      </c>
      <c r="BV1131" s="9" t="s">
        <v>390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305</v>
      </c>
      <c r="CU1131" s="9" t="s">
        <v>302</v>
      </c>
      <c r="CV1131" s="10"/>
      <c r="CW1131" s="10"/>
      <c r="CX1131" t="str">
        <f>INDEX('Data_Price '!AS$2:AS$1266,MATCH(Data!$DN1131,'Data_Price '!$BE$2:$BE$1266,0))</f>
        <v>Elan Ripstick 88 W Skis - Women's 2022</v>
      </c>
      <c r="CY1131" t="str">
        <f>INDEX('Data_Price '!AT$2:AT$1266,MATCH(Data!$DN1131,'Data_Price '!$BE$2:$BE$1266,0))</f>
        <v>SkiEssentials.com</v>
      </c>
      <c r="CZ1131">
        <f>INDEX('Data_Price '!AU$2:AU$1266,MATCH(Data!$DN1131,'Data_Price '!$BE$2:$BE$1266,0))</f>
        <v>412.49</v>
      </c>
      <c r="DA1131" t="str">
        <f>INDEX('Data_Price '!AV$2:AV$1266,MATCH(Data!$DN1131,'Data_Price '!$BE$2:$BE$1266,0))</f>
        <v>https://www.google.com/url?url=https://www.skiessentials.com/2022-elan-ripstick-88-women-s-skis.html%23size%3D22403&amp;rct=j&amp;q=&amp;esrc=s&amp;sa=U&amp;ved=0ahUKEwjxp6eP0aP2AhWxmmoFHaIRC1MQsDwIXQ&amp;usg=AOvVaw0K6jkyoFHAt9zM6XdlsZ6N</v>
      </c>
      <c r="DB1131" t="str">
        <f>INDEX('Data_Price '!AW$2:AW$1266,MATCH(Data!$DN1131,'Data_Price '!$BE$2:$BE$1266,0))</f>
        <v>Elan Ripstick 88 W Skis - Women's 2022</v>
      </c>
      <c r="DC1131" t="str">
        <f>INDEX('Data_Price '!AX$2:AX$1266,MATCH(Data!$DN1131,'Data_Price '!$BE$2:$BE$1266,0))</f>
        <v>SkiEssentials.com</v>
      </c>
      <c r="DD1131">
        <f>INDEX('Data_Price '!AY$2:AY$1266,MATCH(Data!$DN1131,'Data_Price '!$BE$2:$BE$1266,0))</f>
        <v>412.49</v>
      </c>
      <c r="DE1131" t="str">
        <f>INDEX('Data_Price '!AZ$2:AZ$1266,MATCH(Data!$DN1131,'Data_Price '!$BE$2:$BE$1266,0))</f>
        <v>https://www.google.com/url?q=https://www.skiessentials.com/2022-elan-ripstick-88-women-s-skis.html%23size%3D22403&amp;sa=U&amp;ved=0ahUKEwi-oemP0aP2AhXtlmoFHUuiCF4Q2ykIFg&amp;usg=AOvVaw3ngYXjxX93PjxCBJfiWC4e</v>
      </c>
      <c r="DF1131" t="str">
        <f>INDEX('Data_Price '!BA$2:BA$1266,MATCH(Data!$DN1131,'Data_Price '!$BE$2:$BE$1266,0))</f>
        <v>Elan Ripstick 88 W Skis - Women's 2022</v>
      </c>
      <c r="DG1131" t="str">
        <f>INDEX('Data_Price '!BB$2:BB$1266,MATCH(Data!$DN1131,'Data_Price '!$BE$2:$BE$1266,0))</f>
        <v>Absolute-Snow.co.uk</v>
      </c>
      <c r="DH1131">
        <f>INDEX('Data_Price '!BC$2:BC$1266,MATCH(Data!$DN1131,'Data_Price '!$BE$2:$BE$1266,0))</f>
        <v>523.89</v>
      </c>
      <c r="DI1131" t="str">
        <f>INDEX('Data_Price '!BD$2:BD$1266,MATCH(Data!$DN1131,'Data_Price '!$BE$2:$BE$1266,0))</f>
        <v>https://www.google.com/url?q=https://www.absolute-snow.co.uk/V/Elan_RipStick_88W_Ski_Only_Womens_Skis_162cm_Petrol_2021-(292945)%3Fcurr%3DUSD%26deliverycountry%3DUSA&amp;sa=U&amp;ved=0ahUKEwi-oemP0aP2AhXtlmoFHUuiCF4Q2ykIGA&amp;usg=AOvVaw3dyJe70CrUTrEIYf5vOUR8</v>
      </c>
      <c r="DJ1131" s="89" t="e">
        <f ca="1">_xll.Connector("TinyUrl.TinyUrl",DA1131,0)</f>
        <v>#NAME?</v>
      </c>
      <c r="DK1131" s="89" t="e">
        <f ca="1">_xll.Connector("TinyUrl.TinyUrl",DE1131,0)</f>
        <v>#NAME?</v>
      </c>
      <c r="DL1131" s="89" t="e">
        <f ca="1">_xll.Connector("TinyUrl.TinyUrl",DI1131,0)</f>
        <v>#NAME?</v>
      </c>
      <c r="DM1131" s="224" t="str">
        <f t="shared" si="610"/>
        <v>Ripstick 88 W</v>
      </c>
      <c r="DN1131" s="89" t="str">
        <f t="shared" si="611"/>
        <v xml:space="preserve"> ElanRipstick 88 W154 Women's</v>
      </c>
      <c r="DO1131" s="227" t="s">
        <v>1089</v>
      </c>
    </row>
    <row r="1132" spans="2:119" ht="15.45" customHeight="1">
      <c r="B1132" s="224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#VALUE!</v>
      </c>
      <c r="F1132" s="43" t="b">
        <f>CL1132&gt;Driver!$F$56</f>
        <v>0</v>
      </c>
      <c r="G1132" s="43" t="b">
        <f>AND(CB1132&gt;Driver!$F$55,CB1132&lt;Driver!$G$55)</f>
        <v>0</v>
      </c>
      <c r="H1132" s="43" t="e">
        <f t="shared" si="578"/>
        <v>#VALUE!</v>
      </c>
      <c r="I1132" s="43">
        <f t="shared" si="579"/>
        <v>0</v>
      </c>
      <c r="J1132" s="43" t="e">
        <f t="array" ref="J1132">NOT(OR(($H$9:$H$1273=TRUE)*($I$9:$I$1273&gt;0)*($BT$9:$BT$1273=BT1132)*($K$9:$K$1273&gt;K1132)))</f>
        <v>#VALUE!</v>
      </c>
      <c r="K1132" s="72">
        <f t="shared" si="580"/>
        <v>0.67843173506686105</v>
      </c>
      <c r="L1132" s="72">
        <f t="shared" si="581"/>
        <v>0.81801305293691084</v>
      </c>
      <c r="M1132" s="72">
        <f t="shared" si="582"/>
        <v>0.53885041719681137</v>
      </c>
      <c r="N1132" s="72">
        <f t="shared" si="583"/>
        <v>0.40946057041674577</v>
      </c>
      <c r="O1132" s="72">
        <f t="shared" si="584"/>
        <v>0.2978913347684593</v>
      </c>
      <c r="P1132" s="72">
        <f t="shared" si="585"/>
        <v>0.9091993464052287</v>
      </c>
      <c r="Q1132" s="72"/>
      <c r="R1132" s="72"/>
      <c r="S1132" s="72">
        <f t="shared" si="586"/>
        <v>0.65845177401931498</v>
      </c>
      <c r="T1132" s="72">
        <f t="shared" si="587"/>
        <v>0.98403232012791486</v>
      </c>
      <c r="U1132" s="72">
        <f t="shared" si="588"/>
        <v>9.9999999999999978E-2</v>
      </c>
      <c r="V1132" s="72">
        <f t="shared" si="589"/>
        <v>0.61024035168152257</v>
      </c>
      <c r="W1132" s="72">
        <f t="shared" si="590"/>
        <v>0.92156708595387837</v>
      </c>
      <c r="X1132" s="72">
        <f t="shared" si="591"/>
        <v>0.18198694706308918</v>
      </c>
      <c r="Y1132" s="72">
        <f t="shared" si="592"/>
        <v>0.46114958280318868</v>
      </c>
      <c r="Z1132" s="72">
        <f t="shared" si="593"/>
        <v>0.59053942958325423</v>
      </c>
      <c r="AA1132" s="72">
        <f t="shared" si="594"/>
        <v>0.7021086652315407</v>
      </c>
      <c r="AB1132" s="72">
        <f t="shared" si="595"/>
        <v>9.0800653594771269E-2</v>
      </c>
      <c r="AC1132" s="72"/>
      <c r="AD1132" s="72"/>
      <c r="AE1132" s="72">
        <f t="shared" si="596"/>
        <v>0.34154822598068496</v>
      </c>
      <c r="AF1132" s="72">
        <f t="shared" si="597"/>
        <v>1.596767987208518E-2</v>
      </c>
      <c r="AG1132" s="72">
        <f t="shared" si="598"/>
        <v>0.9</v>
      </c>
      <c r="AH1132" s="72">
        <f t="shared" si="599"/>
        <v>0.38975964831847743</v>
      </c>
      <c r="AI1132" s="72">
        <f t="shared" si="600"/>
        <v>7.8432914046121585E-2</v>
      </c>
      <c r="AJ1132" s="72">
        <f>(AV1132-Driver!$K$179)/(Driver!$L$179-Driver!$K$179)</f>
        <v>5.8013052936910808E-2</v>
      </c>
      <c r="AK1132" s="72">
        <f>(AW1132-Driver!$K$180)/(Driver!$L$180-Driver!$K$180)</f>
        <v>7.7253942411036849E-2</v>
      </c>
      <c r="AL1132" s="72">
        <f>(AX1132-Driver!$K$181)/(Driver!$L$181-Driver!$K$181)</f>
        <v>0.19053942958325423</v>
      </c>
      <c r="AM1132" s="72">
        <f>(AY1132-Driver!$K$182)/(Driver!$L$182-Driver!$K$182)</f>
        <v>0.91610866523154066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01"/>
        <v>1.2210012210012211</v>
      </c>
      <c r="AW1132" s="70">
        <f t="shared" si="602"/>
        <v>8.5080906185811269</v>
      </c>
      <c r="AX1132" s="70">
        <f t="shared" si="603"/>
        <v>2.7148548662492882</v>
      </c>
      <c r="AY1132" s="70">
        <f>IFERROR(Driver!$K$19/Data!BH1132/Data!BI1132*Data!BK1132*Data!BL1132,"")</f>
        <v>-0.51354012257508608</v>
      </c>
      <c r="AZ1132" s="70">
        <f t="shared" si="604"/>
        <v>6.3067758749069247</v>
      </c>
      <c r="BA1132" s="70"/>
      <c r="BB1132" s="70"/>
      <c r="BC1132" s="70">
        <f t="shared" si="605"/>
        <v>4.383993939598458</v>
      </c>
      <c r="BD1132" s="70">
        <f t="shared" si="606"/>
        <v>9.1575343189575893</v>
      </c>
      <c r="BE1132" s="70">
        <f t="shared" si="607"/>
        <v>1</v>
      </c>
      <c r="BF1132" s="70">
        <f t="shared" si="608"/>
        <v>1.1565757798857497</v>
      </c>
      <c r="BG1132" s="70">
        <f t="shared" si="609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219</v>
      </c>
      <c r="BS1132" s="8" t="s">
        <v>628</v>
      </c>
      <c r="BT1132" s="9" t="s">
        <v>649</v>
      </c>
      <c r="BU1132" s="10">
        <v>153</v>
      </c>
      <c r="BV1132" s="9" t="s">
        <v>390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306</v>
      </c>
      <c r="CU1132" s="9" t="s">
        <v>305</v>
      </c>
      <c r="CV1132" s="9" t="s">
        <v>302</v>
      </c>
      <c r="CW1132" s="10"/>
      <c r="CX1132" t="str">
        <f>INDEX('Data_Price '!AS$2:AS$1266,MATCH(Data!$DN1132,'Data_Price '!$BE$2:$BE$1266,0))</f>
        <v>17-18 Head Total Joy Used Women's Demo Skis W/bindings Size 153cm 9698</v>
      </c>
      <c r="CY1132" t="str">
        <f>INDEX('Data_Price '!AT$2:AT$1266,MATCH(Data!$DN1132,'Data_Price '!$BE$2:$BE$1266,0))</f>
        <v>eBay - demo-skis</v>
      </c>
      <c r="CZ1132" t="str">
        <f>INDEX('Data_Price '!AU$2:AU$1266,MATCH(Data!$DN1132,'Data_Price '!$BE$2:$BE$1266,0))</f>
        <v>$299.00 used</v>
      </c>
      <c r="DA1132" t="str">
        <f>INDEX('Data_Price '!AV$2:AV$1266,MATCH(Data!$DN1132,'Data_Price '!$BE$2:$BE$1266,0))</f>
        <v>https://www.google.com/url?url=https://www.ebay.com/itm/115254095924%3Fchn%3Dps%26mkevt%3D1%26mkcid%3D28&amp;rct=j&amp;q=&amp;esrc=s&amp;sa=U&amp;ved=0ahUKEwiF4YmQ0aP2AhVXm2oFHVZdCg8Q2SkIeA&amp;usg=AOvVaw3wq_xblnsdiRt8WyglPKko</v>
      </c>
      <c r="DB1132" t="str">
        <f>INDEX('Data_Price '!AW$2:AW$1266,MATCH(Data!$DN1132,'Data_Price '!$BE$2:$BE$1266,0))</f>
        <v>19-20 Head Total Joy Used Women's Demo Skis W/bindings Size 153cm</v>
      </c>
      <c r="DC1132" t="str">
        <f>INDEX('Data_Price '!AX$2:AX$1266,MATCH(Data!$DN1132,'Data_Price '!$BE$2:$BE$1266,0))</f>
        <v>eBay - demo-skis</v>
      </c>
      <c r="DD1132" t="str">
        <f>INDEX('Data_Price '!AY$2:AY$1266,MATCH(Data!$DN1132,'Data_Price '!$BE$2:$BE$1266,0))</f>
        <v>$499.00 used</v>
      </c>
      <c r="DE1132" t="str">
        <f>INDEX('Data_Price '!AZ$2:AZ$1266,MATCH(Data!$DN1132,'Data_Price '!$BE$2:$BE$1266,0))</f>
        <v>https://www.google.com/url?url=https://www.ebay.com/itm/304185209493%3Fchn%3Dps%26mkevt%3D1%26mkcid%3D28&amp;rct=j&amp;q=&amp;esrc=s&amp;sa=U&amp;ved=0ahUKEwiF4YmQ0aP2AhVXm2oFHVZdCg8Q2SkIgwE&amp;usg=AOvVaw3yc9dxVa2Wu71IuirxlVcv</v>
      </c>
      <c r="DF1132" t="str">
        <f>INDEX('Data_Price '!BA$2:BA$1266,MATCH(Data!$DN1132,'Data_Price '!$BE$2:$BE$1266,0))</f>
        <v>Head Total Joy Skis Joy 11 GW SLR Bindings Womens 2022</v>
      </c>
      <c r="DG1132" t="str">
        <f>INDEX('Data_Price '!BB$2:BB$1266,MATCH(Data!$DN1132,'Data_Price '!$BE$2:$BE$1266,0))</f>
        <v>evo.com</v>
      </c>
      <c r="DH1132">
        <f>INDEX('Data_Price '!BC$2:BC$1266,MATCH(Data!$DN1132,'Data_Price '!$BE$2:$BE$1266,0))</f>
        <v>599</v>
      </c>
      <c r="DI1132" t="str">
        <f>INDEX('Data_Price '!BD$2:BD$1266,MATCH(Data!$DN1132,'Data_Price '!$BE$2:$BE$1266,0))</f>
        <v>https://www.google.com/url?url=https://www.evo.com/ski-packages/head-total-joy-skis-11-gw-slr-bindings-womens%3Fimage%3D190066/803373/clone.jpg&amp;rct=j&amp;q=&amp;esrc=s&amp;sa=U&amp;ved=0ahUKEwiF4YmQ0aP2AhVXm2oFHVZdCg8QsDwIdA&amp;usg=AOvVaw2oUtveI0ym7TbpSxoCVHiG</v>
      </c>
      <c r="DJ1132" s="89" t="e">
        <f ca="1">_xll.Connector("TinyUrl.TinyUrl",DA1132,0)</f>
        <v>#NAME?</v>
      </c>
      <c r="DK1132" s="89" t="e">
        <f ca="1">_xll.Connector("TinyUrl.TinyUrl",DE1132,0)</f>
        <v>#NAME?</v>
      </c>
      <c r="DL1132" s="89" t="e">
        <f ca="1">_xll.Connector("TinyUrl.TinyUrl",DI1132,0)</f>
        <v>#NAME?</v>
      </c>
      <c r="DM1132" s="224" t="str">
        <f t="shared" si="610"/>
        <v>Total Joy</v>
      </c>
      <c r="DN1132" s="89" t="str">
        <f t="shared" si="611"/>
        <v xml:space="preserve"> HeadTotal Joy153 Women's</v>
      </c>
      <c r="DO1132" s="227" t="s">
        <v>1139</v>
      </c>
    </row>
    <row r="1133" spans="2:119" ht="15.45" customHeight="1">
      <c r="B1133" s="224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#VALUE!</v>
      </c>
      <c r="F1133" s="43" t="b">
        <f>CL1133&gt;Driver!$F$56</f>
        <v>1</v>
      </c>
      <c r="G1133" s="43" t="b">
        <f>AND(CB1133&gt;Driver!$F$55,CB1133&lt;Driver!$G$55)</f>
        <v>0</v>
      </c>
      <c r="H1133" s="43" t="e">
        <f t="shared" si="578"/>
        <v>#VALUE!</v>
      </c>
      <c r="I1133" s="43">
        <f t="shared" si="579"/>
        <v>0</v>
      </c>
      <c r="J1133" s="43" t="e">
        <f t="array" ref="J1133">NOT(OR(($H$9:$H$1273=TRUE)*($I$9:$I$1273&gt;0)*($BT$9:$BT$1273=BT1133)*($K$9:$K$1273&gt;K1133)))</f>
        <v>#VALUE!</v>
      </c>
      <c r="K1133" s="72">
        <f t="shared" si="580"/>
        <v>0.67941393512712511</v>
      </c>
      <c r="L1133" s="72">
        <f t="shared" si="581"/>
        <v>0.83710901619531064</v>
      </c>
      <c r="M1133" s="72">
        <f t="shared" si="582"/>
        <v>0.52171885405893947</v>
      </c>
      <c r="N1133" s="72">
        <f t="shared" si="583"/>
        <v>0.37278188831973691</v>
      </c>
      <c r="O1133" s="72">
        <f t="shared" si="584"/>
        <v>0.30654134052374837</v>
      </c>
      <c r="P1133" s="72">
        <f t="shared" si="585"/>
        <v>0.88583333333333325</v>
      </c>
      <c r="Q1133" s="72"/>
      <c r="R1133" s="72"/>
      <c r="S1133" s="72">
        <f t="shared" si="586"/>
        <v>0.65710189533686258</v>
      </c>
      <c r="T1133" s="72">
        <f t="shared" si="587"/>
        <v>0.90280794762951544</v>
      </c>
      <c r="U1133" s="72">
        <f t="shared" si="588"/>
        <v>0.98495465691845563</v>
      </c>
      <c r="V1133" s="72">
        <f t="shared" si="589"/>
        <v>0.6796306644508926</v>
      </c>
      <c r="W1133" s="72">
        <f t="shared" si="590"/>
        <v>0.54700934579439253</v>
      </c>
      <c r="X1133" s="72">
        <f t="shared" si="591"/>
        <v>0.16289098380468936</v>
      </c>
      <c r="Y1133" s="72">
        <f t="shared" si="592"/>
        <v>0.47828114594106053</v>
      </c>
      <c r="Z1133" s="72">
        <f t="shared" si="593"/>
        <v>0.62721811168026309</v>
      </c>
      <c r="AA1133" s="72">
        <f t="shared" si="594"/>
        <v>0.69345865947625163</v>
      </c>
      <c r="AB1133" s="72">
        <f t="shared" si="595"/>
        <v>0.11416666666666669</v>
      </c>
      <c r="AC1133" s="72"/>
      <c r="AD1133" s="72"/>
      <c r="AE1133" s="72">
        <f t="shared" si="596"/>
        <v>0.34289810466313742</v>
      </c>
      <c r="AF1133" s="72">
        <f t="shared" si="597"/>
        <v>9.7192052370484533E-2</v>
      </c>
      <c r="AG1133" s="72">
        <f t="shared" si="598"/>
        <v>1.5045343081544399E-2</v>
      </c>
      <c r="AH1133" s="72">
        <f t="shared" si="599"/>
        <v>0.3203693355491074</v>
      </c>
      <c r="AI1133" s="72">
        <f t="shared" si="600"/>
        <v>0.45299065420560741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5.8310916320515938E-2</v>
      </c>
      <c r="AL1133" s="72">
        <f>(AX1133-Driver!$K$181)/(Driver!$L$181-Driver!$K$181)</f>
        <v>0.22721811168026307</v>
      </c>
      <c r="AM1133" s="72">
        <f>(AY1133-Driver!$K$182)/(Driver!$L$182-Driver!$K$182)</f>
        <v>0.90745865947625159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01"/>
        <v>1.6229141229141231</v>
      </c>
      <c r="AW1133" s="70">
        <f t="shared" si="602"/>
        <v>6.6556871326352418</v>
      </c>
      <c r="AX1133" s="70">
        <f t="shared" si="603"/>
        <v>3.0449630051223675</v>
      </c>
      <c r="AY1133" s="70">
        <f>IFERROR(Driver!$K$19/Data!BH1133/Data!BI1133*Data!BK1133*Data!BL1133,"")</f>
        <v>-0.56649106236054392</v>
      </c>
      <c r="AZ1133" s="70">
        <f t="shared" si="604"/>
        <v>4.1772151898734178</v>
      </c>
      <c r="BA1133" s="70"/>
      <c r="BB1133" s="70"/>
      <c r="BC1133" s="70">
        <f t="shared" si="605"/>
        <v>3.6838024828060045</v>
      </c>
      <c r="BD1133" s="70">
        <f t="shared" si="606"/>
        <v>1.9693212739210562</v>
      </c>
      <c r="BE1133" s="70">
        <f t="shared" si="607"/>
        <v>8.5117890708387323E-2</v>
      </c>
      <c r="BF1133" s="70">
        <f t="shared" si="608"/>
        <v>8.9937241126486196</v>
      </c>
      <c r="BG1133" s="70">
        <f t="shared" si="609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219</v>
      </c>
      <c r="BS1133" s="8" t="s">
        <v>579</v>
      </c>
      <c r="BT1133" s="9" t="s">
        <v>588</v>
      </c>
      <c r="BU1133" s="10">
        <v>159</v>
      </c>
      <c r="BV1133" s="9" t="s">
        <v>430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305</v>
      </c>
      <c r="CU1133" s="9" t="s">
        <v>303</v>
      </c>
      <c r="CV1133" s="9" t="s">
        <v>302</v>
      </c>
      <c r="CW1133" s="10"/>
      <c r="CX1133">
        <f>INDEX('Data_Price '!AS$2:AS$1266,MATCH(Data!$DN1133,'Data_Price '!$BE$2:$BE$1266,0))</f>
        <v>0</v>
      </c>
      <c r="CY1133">
        <f>INDEX('Data_Price '!AT$2:AT$1266,MATCH(Data!$DN1133,'Data_Price '!$BE$2:$BE$1266,0))</f>
        <v>0</v>
      </c>
      <c r="CZ1133">
        <f>INDEX('Data_Price '!AU$2:AU$1266,MATCH(Data!$DN1133,'Data_Price '!$BE$2:$BE$1266,0))</f>
        <v>0</v>
      </c>
      <c r="DA1133">
        <f>INDEX('Data_Price '!AV$2:AV$1266,MATCH(Data!$DN1133,'Data_Price '!$BE$2:$BE$1266,0))</f>
        <v>0</v>
      </c>
      <c r="DB1133">
        <f>INDEX('Data_Price '!AW$2:AW$1266,MATCH(Data!$DN1133,'Data_Price '!$BE$2:$BE$1266,0))</f>
        <v>0</v>
      </c>
      <c r="DC1133">
        <f>INDEX('Data_Price '!AX$2:AX$1266,MATCH(Data!$DN1133,'Data_Price '!$BE$2:$BE$1266,0))</f>
        <v>0</v>
      </c>
      <c r="DD1133">
        <f>INDEX('Data_Price '!AY$2:AY$1266,MATCH(Data!$DN1133,'Data_Price '!$BE$2:$BE$1266,0))</f>
        <v>0</v>
      </c>
      <c r="DE1133">
        <f>INDEX('Data_Price '!AZ$2:AZ$1266,MATCH(Data!$DN1133,'Data_Price '!$BE$2:$BE$1266,0))</f>
        <v>0</v>
      </c>
      <c r="DF1133">
        <f>INDEX('Data_Price '!BA$2:BA$1266,MATCH(Data!$DN1133,'Data_Price '!$BE$2:$BE$1266,0))</f>
        <v>0</v>
      </c>
      <c r="DG1133">
        <f>INDEX('Data_Price '!BB$2:BB$1266,MATCH(Data!$DN1133,'Data_Price '!$BE$2:$BE$1266,0))</f>
        <v>0</v>
      </c>
      <c r="DH1133">
        <f>INDEX('Data_Price '!BC$2:BC$1266,MATCH(Data!$DN1133,'Data_Price '!$BE$2:$BE$1266,0))</f>
        <v>0</v>
      </c>
      <c r="DI1133">
        <f>INDEX('Data_Price '!BD$2:BD$1266,MATCH(Data!$DN1133,'Data_Price '!$BE$2:$BE$1266,0))</f>
        <v>0</v>
      </c>
      <c r="DJ1133" s="89" t="e">
        <f ca="1">_xll.Connector("TinyUrl.TinyUrl",DA1133,0)</f>
        <v>#NAME?</v>
      </c>
      <c r="DK1133" s="89" t="e">
        <f ca="1">_xll.Connector("TinyUrl.TinyUrl",DE1133,0)</f>
        <v>#NAME?</v>
      </c>
      <c r="DL1133" s="89" t="e">
        <f ca="1">_xll.Connector("TinyUrl.TinyUrl",DI1133,0)</f>
        <v>#NAME?</v>
      </c>
      <c r="DM1133" s="224" t="str">
        <f t="shared" si="610"/>
        <v>CT 2.0 Jr</v>
      </c>
      <c r="DN1133" s="89" t="str">
        <f t="shared" si="611"/>
        <v xml:space="preserve"> FactionCT 2.0 Jr159 Junior</v>
      </c>
      <c r="DO1133" s="227"/>
    </row>
    <row r="1134" spans="2:119" ht="15.45" customHeight="1">
      <c r="B1134" s="224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#VALUE!</v>
      </c>
      <c r="F1134" s="43" t="b">
        <f>CL1134&gt;Driver!$F$56</f>
        <v>0</v>
      </c>
      <c r="G1134" s="43" t="b">
        <f>AND(CB1134&gt;Driver!$F$55,CB1134&lt;Driver!$G$55)</f>
        <v>0</v>
      </c>
      <c r="H1134" s="43" t="e">
        <f t="shared" si="578"/>
        <v>#VALUE!</v>
      </c>
      <c r="I1134" s="43">
        <f t="shared" si="579"/>
        <v>0</v>
      </c>
      <c r="J1134" s="43" t="e">
        <f t="array" ref="J1134">NOT(OR(($H$9:$H$1273=TRUE)*($I$9:$I$1273&gt;0)*($BT$9:$BT$1273=BT1134)*($K$9:$K$1273&gt;K1134)))</f>
        <v>#VALUE!</v>
      </c>
      <c r="K1134" s="72">
        <f t="shared" si="580"/>
        <v>0.70220158014844547</v>
      </c>
      <c r="L1134" s="72">
        <f t="shared" si="581"/>
        <v>0.84726130045926995</v>
      </c>
      <c r="M1134" s="72">
        <f t="shared" si="582"/>
        <v>0.55714185983762099</v>
      </c>
      <c r="N1134" s="72">
        <f t="shared" si="583"/>
        <v>0.46131663820906843</v>
      </c>
      <c r="O1134" s="72">
        <f t="shared" si="584"/>
        <v>0.28187364718614716</v>
      </c>
      <c r="P1134" s="72">
        <f t="shared" si="585"/>
        <v>0.92823529411764705</v>
      </c>
      <c r="Q1134" s="72"/>
      <c r="R1134" s="72"/>
      <c r="S1134" s="72">
        <f t="shared" si="586"/>
        <v>0.65941868973564377</v>
      </c>
      <c r="T1134" s="72">
        <f t="shared" si="587"/>
        <v>0.96773405033626569</v>
      </c>
      <c r="U1134" s="72">
        <f t="shared" si="588"/>
        <v>0.98240850718927242</v>
      </c>
      <c r="V1134" s="72">
        <f t="shared" si="589"/>
        <v>0.76306454796586043</v>
      </c>
      <c r="W1134" s="72">
        <f t="shared" si="590"/>
        <v>0.9068354430379747</v>
      </c>
      <c r="X1134" s="72">
        <f t="shared" si="591"/>
        <v>0.15273869954072999</v>
      </c>
      <c r="Y1134" s="72">
        <f t="shared" si="592"/>
        <v>0.44285814016237907</v>
      </c>
      <c r="Z1134" s="72">
        <f t="shared" si="593"/>
        <v>0.53868336179093157</v>
      </c>
      <c r="AA1134" s="72">
        <f t="shared" si="594"/>
        <v>0.71812635281385284</v>
      </c>
      <c r="AB1134" s="72">
        <f t="shared" si="595"/>
        <v>7.1764705882352967E-2</v>
      </c>
      <c r="AC1134" s="72"/>
      <c r="AD1134" s="72"/>
      <c r="AE1134" s="72">
        <f t="shared" si="596"/>
        <v>0.34058131026435617</v>
      </c>
      <c r="AF1134" s="72">
        <f t="shared" si="597"/>
        <v>3.226594966373432E-2</v>
      </c>
      <c r="AG1134" s="72">
        <f t="shared" si="598"/>
        <v>1.7591492810727596E-2</v>
      </c>
      <c r="AH1134" s="72">
        <f t="shared" si="599"/>
        <v>0.23693545203413957</v>
      </c>
      <c r="AI1134" s="72">
        <f t="shared" si="600"/>
        <v>9.3164556962025316E-2</v>
      </c>
      <c r="AJ1134" s="72">
        <f>(AV1134-Driver!$K$179)/(Driver!$L$179-Driver!$K$179)</f>
        <v>8.7261300459269983E-2</v>
      </c>
      <c r="AK1134" s="72">
        <f>(AW1134-Driver!$K$180)/(Driver!$L$180-Driver!$K$180)</f>
        <v>9.1225669496926842E-2</v>
      </c>
      <c r="AL1134" s="72">
        <f>(AX1134-Driver!$K$181)/(Driver!$L$181-Driver!$K$181)</f>
        <v>0.13868336179093152</v>
      </c>
      <c r="AM1134" s="72">
        <f>(AY1134-Driver!$K$182)/(Driver!$L$182-Driver!$K$182)</f>
        <v>0.93212635281385281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01"/>
        <v>1.8365893365893364</v>
      </c>
      <c r="AW1134" s="70">
        <f t="shared" si="602"/>
        <v>9.8743599693654858</v>
      </c>
      <c r="AX1134" s="70">
        <f t="shared" si="603"/>
        <v>2.2481502561183837</v>
      </c>
      <c r="AY1134" s="70">
        <f>IFERROR(Driver!$K$19/Data!BH1134/Data!BI1134*Data!BK1134*Data!BL1134,"")</f>
        <v>-0.4154879784878201</v>
      </c>
      <c r="AZ1134" s="70">
        <f t="shared" si="604"/>
        <v>8.0416976917349228</v>
      </c>
      <c r="BA1134" s="70"/>
      <c r="BB1134" s="70"/>
      <c r="BC1134" s="70">
        <f t="shared" si="605"/>
        <v>4.8855398435472077</v>
      </c>
      <c r="BD1134" s="70">
        <f t="shared" si="606"/>
        <v>7.7151663212218606</v>
      </c>
      <c r="BE1134" s="70">
        <f t="shared" si="607"/>
        <v>0.11774890455647936</v>
      </c>
      <c r="BF1134" s="70">
        <f t="shared" si="608"/>
        <v>18.416995099458418</v>
      </c>
      <c r="BG1134" s="70">
        <f t="shared" si="609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219</v>
      </c>
      <c r="BS1134" s="8" t="s">
        <v>855</v>
      </c>
      <c r="BT1134" s="9" t="s">
        <v>896</v>
      </c>
      <c r="BU1134" s="10">
        <v>147</v>
      </c>
      <c r="BV1134" s="9" t="s">
        <v>390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306</v>
      </c>
      <c r="CU1134" s="9" t="s">
        <v>305</v>
      </c>
      <c r="CV1134" s="9" t="s">
        <v>302</v>
      </c>
      <c r="CW1134" s="10"/>
      <c r="CX1134" t="e">
        <f>INDEX('Data_Price '!AS$2:AS$1266,MATCH(Data!$DN1134,'Data_Price '!$BE$2:$BE$1266,0))</f>
        <v>#N/A</v>
      </c>
      <c r="CY1134" t="e">
        <f>INDEX('Data_Price '!AT$2:AT$1266,MATCH(Data!$DN1134,'Data_Price '!$BE$2:$BE$1266,0))</f>
        <v>#N/A</v>
      </c>
      <c r="CZ1134" t="e">
        <f>INDEX('Data_Price '!AU$2:AU$1266,MATCH(Data!$DN1134,'Data_Price '!$BE$2:$BE$1266,0))</f>
        <v>#N/A</v>
      </c>
      <c r="DA1134" t="e">
        <f>INDEX('Data_Price '!AV$2:AV$1266,MATCH(Data!$DN1134,'Data_Price '!$BE$2:$BE$1266,0))</f>
        <v>#N/A</v>
      </c>
      <c r="DB1134" t="e">
        <f>INDEX('Data_Price '!AW$2:AW$1266,MATCH(Data!$DN1134,'Data_Price '!$BE$2:$BE$1266,0))</f>
        <v>#N/A</v>
      </c>
      <c r="DC1134" t="e">
        <f>INDEX('Data_Price '!AX$2:AX$1266,MATCH(Data!$DN1134,'Data_Price '!$BE$2:$BE$1266,0))</f>
        <v>#N/A</v>
      </c>
      <c r="DD1134" t="e">
        <f>INDEX('Data_Price '!AY$2:AY$1266,MATCH(Data!$DN1134,'Data_Price '!$BE$2:$BE$1266,0))</f>
        <v>#N/A</v>
      </c>
      <c r="DE1134" t="e">
        <f>INDEX('Data_Price '!AZ$2:AZ$1266,MATCH(Data!$DN1134,'Data_Price '!$BE$2:$BE$1266,0))</f>
        <v>#N/A</v>
      </c>
      <c r="DF1134" t="e">
        <f>INDEX('Data_Price '!BA$2:BA$1266,MATCH(Data!$DN1134,'Data_Price '!$BE$2:$BE$1266,0))</f>
        <v>#N/A</v>
      </c>
      <c r="DG1134" t="e">
        <f>INDEX('Data_Price '!BB$2:BB$1266,MATCH(Data!$DN1134,'Data_Price '!$BE$2:$BE$1266,0))</f>
        <v>#N/A</v>
      </c>
      <c r="DH1134" t="e">
        <f>INDEX('Data_Price '!BC$2:BC$1266,MATCH(Data!$DN1134,'Data_Price '!$BE$2:$BE$1266,0))</f>
        <v>#N/A</v>
      </c>
      <c r="DI1134" t="e">
        <f>INDEX('Data_Price '!BD$2:BD$1266,MATCH(Data!$DN1134,'Data_Price '!$BE$2:$BE$1266,0))</f>
        <v>#N/A</v>
      </c>
      <c r="DJ1134" s="89" t="e">
        <f ca="1">_xll.Connector("TinyUrl.TinyUrl",DA1134,0)</f>
        <v>#NAME?</v>
      </c>
      <c r="DK1134" s="89" t="e">
        <f ca="1">_xll.Connector("TinyUrl.TinyUrl",DE1134,0)</f>
        <v>#NAME?</v>
      </c>
      <c r="DL1134" s="89" t="e">
        <f ca="1">_xll.Connector("TinyUrl.TinyUrl",DI1134,0)</f>
        <v>#NAME?</v>
      </c>
      <c r="DM1134" s="224" t="str">
        <f t="shared" si="610"/>
        <v>Yumi 84</v>
      </c>
      <c r="DN1134" s="89" t="str">
        <f t="shared" si="611"/>
        <v xml:space="preserve"> VölklYumi 84147 Women's</v>
      </c>
      <c r="DO1134" s="227" t="s">
        <v>1123</v>
      </c>
    </row>
    <row r="1135" spans="2:119" ht="15.45" customHeight="1">
      <c r="B1135" s="224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#VALUE!</v>
      </c>
      <c r="F1135" s="43" t="b">
        <f>CL1135&gt;Driver!$F$56</f>
        <v>0</v>
      </c>
      <c r="G1135" s="43" t="b">
        <f>AND(CB1135&gt;Driver!$F$55,CB1135&lt;Driver!$G$55)</f>
        <v>0</v>
      </c>
      <c r="H1135" s="43" t="e">
        <f t="shared" si="578"/>
        <v>#VALUE!</v>
      </c>
      <c r="I1135" s="43">
        <f t="shared" si="579"/>
        <v>0</v>
      </c>
      <c r="J1135" s="43" t="e">
        <f t="array" ref="J1135">NOT(OR(($H$9:$H$1273=TRUE)*($I$9:$I$1273&gt;0)*($BT$9:$BT$1273=BT1135)*($K$9:$K$1273&gt;K1135)))</f>
        <v>#VALUE!</v>
      </c>
      <c r="K1135" s="72">
        <f t="shared" si="580"/>
        <v>0.64974009182525305</v>
      </c>
      <c r="L1135" s="72">
        <f t="shared" si="581"/>
        <v>0.7865893159294175</v>
      </c>
      <c r="M1135" s="72">
        <f t="shared" si="582"/>
        <v>0.51289086772108861</v>
      </c>
      <c r="N1135" s="72">
        <f t="shared" si="583"/>
        <v>0.37404667046101303</v>
      </c>
      <c r="O1135" s="72">
        <f t="shared" si="584"/>
        <v>0.26433181505519399</v>
      </c>
      <c r="P1135" s="72">
        <f t="shared" si="585"/>
        <v>0.9002941176470588</v>
      </c>
      <c r="Q1135" s="72"/>
      <c r="R1135" s="72"/>
      <c r="S1135" s="72">
        <f t="shared" si="586"/>
        <v>0.65887155803062325</v>
      </c>
      <c r="T1135" s="72">
        <f t="shared" si="587"/>
        <v>0.92036814112544274</v>
      </c>
      <c r="U1135" s="72">
        <f t="shared" si="588"/>
        <v>9.9999999999999978E-2</v>
      </c>
      <c r="V1135" s="72">
        <f t="shared" si="589"/>
        <v>0.60348516170673672</v>
      </c>
      <c r="W1135" s="72">
        <f t="shared" si="590"/>
        <v>0.99212860310421291</v>
      </c>
      <c r="X1135" s="72">
        <f t="shared" si="591"/>
        <v>0.21341068407058256</v>
      </c>
      <c r="Y1135" s="72">
        <f t="shared" si="592"/>
        <v>0.48710913227891139</v>
      </c>
      <c r="Z1135" s="72">
        <f t="shared" si="593"/>
        <v>0.62595332953898697</v>
      </c>
      <c r="AA1135" s="72">
        <f t="shared" si="594"/>
        <v>0.73566818494480601</v>
      </c>
      <c r="AB1135" s="72">
        <f t="shared" si="595"/>
        <v>9.9705882352941214E-2</v>
      </c>
      <c r="AC1135" s="72"/>
      <c r="AD1135" s="72"/>
      <c r="AE1135" s="72">
        <f t="shared" si="596"/>
        <v>0.34112844196937669</v>
      </c>
      <c r="AF1135" s="72">
        <f t="shared" si="597"/>
        <v>7.9631858874557232E-2</v>
      </c>
      <c r="AG1135" s="72">
        <f t="shared" si="598"/>
        <v>0.9</v>
      </c>
      <c r="AH1135" s="72">
        <f t="shared" si="599"/>
        <v>0.39651483829326334</v>
      </c>
      <c r="AI1135" s="72">
        <f t="shared" si="600"/>
        <v>7.8713968957871278E-3</v>
      </c>
      <c r="AJ1135" s="72">
        <f>(AV1135-Driver!$K$179)/(Driver!$L$179-Driver!$K$179)</f>
        <v>2.6589315929417448E-2</v>
      </c>
      <c r="AK1135" s="72">
        <f>(AW1135-Driver!$K$180)/(Driver!$L$180-Driver!$K$180)</f>
        <v>7.4314359671037319E-2</v>
      </c>
      <c r="AL1135" s="72">
        <f>(AX1135-Driver!$K$181)/(Driver!$L$181-Driver!$K$181)</f>
        <v>0.22595332953898695</v>
      </c>
      <c r="AM1135" s="72">
        <f>(AY1135-Driver!$K$182)/(Driver!$L$182-Driver!$K$182)</f>
        <v>0.94966818494480598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01"/>
        <v>0.5596255596255596</v>
      </c>
      <c r="AW1135" s="70">
        <f t="shared" si="602"/>
        <v>8.2206342592444148</v>
      </c>
      <c r="AX1135" s="70">
        <f t="shared" si="603"/>
        <v>3.0335799658508824</v>
      </c>
      <c r="AY1135" s="70">
        <f>IFERROR(Driver!$K$19/Data!BH1135/Data!BI1135*Data!BK1135*Data!BL1135,"")</f>
        <v>-0.30810579595866366</v>
      </c>
      <c r="AZ1135" s="70">
        <f t="shared" si="604"/>
        <v>5.4951600893521961</v>
      </c>
      <c r="BA1135" s="70"/>
      <c r="BB1135" s="70"/>
      <c r="BC1135" s="70">
        <f t="shared" si="605"/>
        <v>4.6017388245551532</v>
      </c>
      <c r="BD1135" s="70">
        <f t="shared" si="606"/>
        <v>17.617924105676256</v>
      </c>
      <c r="BE1135" s="70">
        <f t="shared" si="607"/>
        <v>1</v>
      </c>
      <c r="BF1135" s="70">
        <f t="shared" si="608"/>
        <v>0.39362453012918369</v>
      </c>
      <c r="BG1135" s="70">
        <f t="shared" si="609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219</v>
      </c>
      <c r="BS1135" s="8" t="s">
        <v>771</v>
      </c>
      <c r="BT1135" s="9" t="s">
        <v>808</v>
      </c>
      <c r="BU1135" s="10">
        <v>152</v>
      </c>
      <c r="BV1135" s="9" t="s">
        <v>390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307</v>
      </c>
      <c r="CU1135" s="9" t="s">
        <v>306</v>
      </c>
      <c r="CV1135" s="10"/>
      <c r="CW1135" s="10"/>
      <c r="CX1135">
        <f>INDEX('Data_Price '!AS$2:AS$1266,MATCH(Data!$DN1135,'Data_Price '!$BE$2:$BE$1266,0))</f>
        <v>0</v>
      </c>
      <c r="CY1135">
        <f>INDEX('Data_Price '!AT$2:AT$1266,MATCH(Data!$DN1135,'Data_Price '!$BE$2:$BE$1266,0))</f>
        <v>0</v>
      </c>
      <c r="CZ1135">
        <f>INDEX('Data_Price '!AU$2:AU$1266,MATCH(Data!$DN1135,'Data_Price '!$BE$2:$BE$1266,0))</f>
        <v>0</v>
      </c>
      <c r="DA1135">
        <f>INDEX('Data_Price '!AV$2:AV$1266,MATCH(Data!$DN1135,'Data_Price '!$BE$2:$BE$1266,0))</f>
        <v>0</v>
      </c>
      <c r="DB1135">
        <f>INDEX('Data_Price '!AW$2:AW$1266,MATCH(Data!$DN1135,'Data_Price '!$BE$2:$BE$1266,0))</f>
        <v>0</v>
      </c>
      <c r="DC1135">
        <f>INDEX('Data_Price '!AX$2:AX$1266,MATCH(Data!$DN1135,'Data_Price '!$BE$2:$BE$1266,0))</f>
        <v>0</v>
      </c>
      <c r="DD1135">
        <f>INDEX('Data_Price '!AY$2:AY$1266,MATCH(Data!$DN1135,'Data_Price '!$BE$2:$BE$1266,0))</f>
        <v>0</v>
      </c>
      <c r="DE1135">
        <f>INDEX('Data_Price '!AZ$2:AZ$1266,MATCH(Data!$DN1135,'Data_Price '!$BE$2:$BE$1266,0))</f>
        <v>0</v>
      </c>
      <c r="DF1135">
        <f>INDEX('Data_Price '!BA$2:BA$1266,MATCH(Data!$DN1135,'Data_Price '!$BE$2:$BE$1266,0))</f>
        <v>0</v>
      </c>
      <c r="DG1135">
        <f>INDEX('Data_Price '!BB$2:BB$1266,MATCH(Data!$DN1135,'Data_Price '!$BE$2:$BE$1266,0))</f>
        <v>0</v>
      </c>
      <c r="DH1135">
        <f>INDEX('Data_Price '!BC$2:BC$1266,MATCH(Data!$DN1135,'Data_Price '!$BE$2:$BE$1266,0))</f>
        <v>0</v>
      </c>
      <c r="DI1135">
        <f>INDEX('Data_Price '!BD$2:BD$1266,MATCH(Data!$DN1135,'Data_Price '!$BE$2:$BE$1266,0))</f>
        <v>0</v>
      </c>
      <c r="DJ1135" s="89" t="e">
        <f ca="1">_xll.Connector("TinyUrl.TinyUrl",DA1135,0)</f>
        <v>#NAME?</v>
      </c>
      <c r="DK1135" s="89" t="e">
        <f ca="1">_xll.Connector("TinyUrl.TinyUrl",DE1135,0)</f>
        <v>#NAME?</v>
      </c>
      <c r="DL1135" s="89" t="e">
        <f ca="1">_xll.Connector("TinyUrl.TinyUrl",DI1135,0)</f>
        <v>#NAME?</v>
      </c>
      <c r="DM1135" s="224" t="str">
        <f t="shared" si="610"/>
        <v>Nova 2</v>
      </c>
      <c r="DN1135" s="89" t="str">
        <f t="shared" si="611"/>
        <v xml:space="preserve"> RossignolNova 2152 Women's</v>
      </c>
      <c r="DO1135" s="227" t="s">
        <v>1121</v>
      </c>
    </row>
    <row r="1136" spans="2:119" ht="15.45" customHeight="1">
      <c r="B1136" s="224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#VALUE!</v>
      </c>
      <c r="F1136" s="43" t="b">
        <f>CL1136&gt;Driver!$F$56</f>
        <v>0</v>
      </c>
      <c r="G1136" s="43" t="b">
        <f>AND(CB1136&gt;Driver!$F$55,CB1136&lt;Driver!$G$55)</f>
        <v>0</v>
      </c>
      <c r="H1136" s="43" t="e">
        <f t="shared" si="578"/>
        <v>#VALUE!</v>
      </c>
      <c r="I1136" s="43">
        <f t="shared" si="579"/>
        <v>0</v>
      </c>
      <c r="J1136" s="43" t="e">
        <f t="array" ref="J1136">NOT(OR(($H$9:$H$1273=TRUE)*($I$9:$I$1273&gt;0)*($BT$9:$BT$1273=BT1136)*($K$9:$K$1273&gt;K1136)))</f>
        <v>#VALUE!</v>
      </c>
      <c r="K1136" s="72">
        <f t="shared" si="580"/>
        <v>0.62126868720048267</v>
      </c>
      <c r="L1136" s="72">
        <f t="shared" si="581"/>
        <v>0.94348884054467819</v>
      </c>
      <c r="M1136" s="72">
        <f t="shared" si="582"/>
        <v>0.29904853385628727</v>
      </c>
      <c r="N1136" s="72">
        <f t="shared" si="583"/>
        <v>0.10844242079301836</v>
      </c>
      <c r="O1136" s="72">
        <f t="shared" si="584"/>
        <v>0.32388291933793489</v>
      </c>
      <c r="P1136" s="72">
        <f t="shared" si="585"/>
        <v>0.46482026143790856</v>
      </c>
      <c r="Q1136" s="72"/>
      <c r="R1136" s="72"/>
      <c r="S1136" s="72">
        <f t="shared" si="586"/>
        <v>0.95204213414616246</v>
      </c>
      <c r="T1136" s="72">
        <f t="shared" si="587"/>
        <v>0.96864616120467495</v>
      </c>
      <c r="U1136" s="72">
        <f t="shared" si="588"/>
        <v>0.91453985619565992</v>
      </c>
      <c r="V1136" s="72">
        <f t="shared" si="589"/>
        <v>0.62689172920459324</v>
      </c>
      <c r="W1136" s="72">
        <f t="shared" si="590"/>
        <v>0.9644638641133263</v>
      </c>
      <c r="X1136" s="72">
        <f t="shared" si="591"/>
        <v>5.6511159455321869E-2</v>
      </c>
      <c r="Y1136" s="72">
        <f t="shared" si="592"/>
        <v>0.70095146614371273</v>
      </c>
      <c r="Z1136" s="72">
        <f t="shared" si="593"/>
        <v>0.89155757920698164</v>
      </c>
      <c r="AA1136" s="72">
        <f t="shared" si="594"/>
        <v>0.67611708066206511</v>
      </c>
      <c r="AB1136" s="72">
        <f t="shared" si="595"/>
        <v>0.53517973856209144</v>
      </c>
      <c r="AC1136" s="72"/>
      <c r="AD1136" s="72"/>
      <c r="AE1136" s="72">
        <f t="shared" si="596"/>
        <v>4.7957865853837489E-2</v>
      </c>
      <c r="AF1136" s="72">
        <f t="shared" si="597"/>
        <v>3.1353838795325051E-2</v>
      </c>
      <c r="AG1136" s="72">
        <f t="shared" si="598"/>
        <v>8.5460143804340111E-2</v>
      </c>
      <c r="AH1136" s="72">
        <f t="shared" si="599"/>
        <v>0.37310827079540682</v>
      </c>
      <c r="AI1136" s="72">
        <f t="shared" si="600"/>
        <v>3.5536135886673662E-2</v>
      </c>
      <c r="AJ1136" s="72">
        <f>(AV1136-Driver!$K$179)/(Driver!$L$179-Driver!$K$179)</f>
        <v>0.29651115945532186</v>
      </c>
      <c r="AK1136" s="72">
        <f>(AW1136-Driver!$K$180)/(Driver!$L$180-Driver!$K$180)</f>
        <v>0.68674940062255041</v>
      </c>
      <c r="AL1136" s="72">
        <f>(AX1136-Driver!$K$181)/(Driver!$L$181-Driver!$K$181)</f>
        <v>0.49155757920698157</v>
      </c>
      <c r="AM1136" s="72">
        <f>(AY1136-Driver!$K$182)/(Driver!$L$182-Driver!$K$182)</f>
        <v>0.89011708066206507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01"/>
        <v>6.2406729073395741</v>
      </c>
      <c r="AW1136" s="70">
        <f t="shared" si="602"/>
        <v>68.109524204958305</v>
      </c>
      <c r="AX1136" s="70">
        <f t="shared" si="603"/>
        <v>5.4240182128628343</v>
      </c>
      <c r="AY1136" s="70">
        <f>IFERROR(Driver!$K$19/Data!BH1136/Data!BI1136*Data!BK1136*Data!BL1136,"")</f>
        <v>-0.67264739584197397</v>
      </c>
      <c r="AZ1136" s="70">
        <f t="shared" si="604"/>
        <v>63.358153387937449</v>
      </c>
      <c r="BA1136" s="70"/>
      <c r="BB1136" s="70"/>
      <c r="BC1136" s="70">
        <f t="shared" si="605"/>
        <v>156.67135474446539</v>
      </c>
      <c r="BD1136" s="70">
        <f t="shared" si="606"/>
        <v>13.345404872253908</v>
      </c>
      <c r="BE1136" s="70">
        <f t="shared" si="607"/>
        <v>0.18560544854664882</v>
      </c>
      <c r="BF1136" s="70">
        <f t="shared" si="608"/>
        <v>3.0372318885687228</v>
      </c>
      <c r="BG1136" s="70">
        <f t="shared" si="609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219</v>
      </c>
      <c r="BS1136" s="8" t="s">
        <v>438</v>
      </c>
      <c r="BT1136" s="9" t="s">
        <v>457</v>
      </c>
      <c r="BU1136" s="10">
        <v>184</v>
      </c>
      <c r="BV1136" s="9" t="s">
        <v>222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305</v>
      </c>
      <c r="CU1136" s="10"/>
      <c r="CV1136" s="10"/>
      <c r="CW1136" s="10"/>
      <c r="CX1136" t="str">
        <f>INDEX('Data_Price '!AS$2:AS$1266,MATCH(Data!$DN1136,'Data_Price '!$BE$2:$BE$1266,0))</f>
        <v>Atomic Maverick 88 Ti Black/Grey / 184cm</v>
      </c>
      <c r="CY1136" t="str">
        <f>INDEX('Data_Price '!AT$2:AT$1266,MATCH(Data!$DN1136,'Data_Price '!$BE$2:$BE$1266,0))</f>
        <v>Sundance Ski and Board Shop</v>
      </c>
      <c r="CZ1136">
        <f>INDEX('Data_Price '!AU$2:AU$1266,MATCH(Data!$DN1136,'Data_Price '!$BE$2:$BE$1266,0))</f>
        <v>512.87</v>
      </c>
      <c r="DA1136" t="str">
        <f>INDEX('Data_Price '!AV$2:AV$1266,MATCH(Data!$DN1136,'Data_Price '!$BE$2:$BE$1266,0))</f>
        <v>https://www.google.com/url?url=https://sundanceskishop.com/products/atomic-maverick-88-ti%3Fvariant%3D39249286594658%26currency%3DCAD%26utm_medium%3Dproduct_sync%26utm_source%3Dgoogle%26utm_content%3Dsag_organic%26utm_campaign%3Dsag_organic&amp;rct=j&amp;q=&amp;esrc=s&amp;sa=U&amp;ved=0ahUKEwivr46T0aP2AhXElmoFHTJ2BJwQ2SkIVQ&amp;usg=AOvVaw0nhnUScPwHj2Sd9q82AmHJ</v>
      </c>
      <c r="DB1136" t="str">
        <f>INDEX('Data_Price '!AW$2:AW$1266,MATCH(Data!$DN1136,'Data_Price '!$BE$2:$BE$1266,0))</f>
        <v>Atomic Maverick 88 Ti Skis</v>
      </c>
      <c r="DC1136" t="str">
        <f>INDEX('Data_Price '!AX$2:AX$1266,MATCH(Data!$DN1136,'Data_Price '!$BE$2:$BE$1266,0))</f>
        <v>SkiEssentials.com</v>
      </c>
      <c r="DD1136">
        <f>INDEX('Data_Price '!AY$2:AY$1266,MATCH(Data!$DN1136,'Data_Price '!$BE$2:$BE$1266,0))</f>
        <v>519.99</v>
      </c>
      <c r="DE1136" t="str">
        <f>INDEX('Data_Price '!AZ$2:AZ$1266,MATCH(Data!$DN1136,'Data_Price '!$BE$2:$BE$1266,0))</f>
        <v>https://www.google.com/url?url=https://www.skiessentials.com/2022-atomic-maverick-88-ti-skis.html&amp;rct=j&amp;q=&amp;esrc=s&amp;sa=U&amp;ved=0ahUKEwivr46T0aP2AhXElmoFHTJ2BJwQsDwIQw&amp;usg=AOvVaw1JW3towbcSQ4X7eZOOeHZo</v>
      </c>
      <c r="DF1136" t="str">
        <f>INDEX('Data_Price '!BA$2:BA$1266,MATCH(Data!$DN1136,'Data_Price '!$BE$2:$BE$1266,0))</f>
        <v>Atomic Maverick 88 Ti Skis</v>
      </c>
      <c r="DG1136" t="str">
        <f>INDEX('Data_Price '!BB$2:BB$1266,MATCH(Data!$DN1136,'Data_Price '!$BE$2:$BE$1266,0))</f>
        <v>SkiEssentials.com</v>
      </c>
      <c r="DH1136">
        <f>INDEX('Data_Price '!BC$2:BC$1266,MATCH(Data!$DN1136,'Data_Price '!$BE$2:$BE$1266,0))</f>
        <v>519.99</v>
      </c>
      <c r="DI1136" t="str">
        <f>INDEX('Data_Price '!BD$2:BD$1266,MATCH(Data!$DN1136,'Data_Price '!$BE$2:$BE$1266,0))</f>
        <v>https://www.google.com/url?q=https://www.skiessentials.com/2022-atomic-maverick-88-ti-skis.html&amp;sa=U&amp;ved=0ahUKEwiH4MCT0aP2AhVrnGoFHayMBMoQ2ykIFw&amp;usg=AOvVaw1Lr1aVlBNUvX3zQB3cJAOM</v>
      </c>
      <c r="DJ1136" s="89" t="e">
        <f ca="1">_xll.Connector("TinyUrl.TinyUrl",DA1136,0)</f>
        <v>#NAME?</v>
      </c>
      <c r="DK1136" s="89" t="e">
        <f ca="1">_xll.Connector("TinyUrl.TinyUrl",DE1136,0)</f>
        <v>#NAME?</v>
      </c>
      <c r="DL1136" s="89" t="e">
        <f ca="1">_xll.Connector("TinyUrl.TinyUrl",DI1136,0)</f>
        <v>#NAME?</v>
      </c>
      <c r="DM1136" s="224" t="str">
        <f t="shared" si="610"/>
        <v>Maverick 88 Ti</v>
      </c>
      <c r="DN1136" s="89" t="str">
        <f t="shared" si="611"/>
        <v xml:space="preserve"> AtomicMaverick 88 Ti184 Unisex</v>
      </c>
      <c r="DO1136" s="227" t="s">
        <v>1007</v>
      </c>
    </row>
    <row r="1137" spans="2:119" ht="15.45" customHeight="1">
      <c r="B1137" s="224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#VALUE!</v>
      </c>
      <c r="F1137" s="43" t="b">
        <f>CL1137&gt;Driver!$F$56</f>
        <v>0</v>
      </c>
      <c r="G1137" s="43" t="b">
        <f>AND(CB1137&gt;Driver!$F$55,CB1137&lt;Driver!$G$55)</f>
        <v>0</v>
      </c>
      <c r="H1137" s="43" t="e">
        <f t="shared" si="578"/>
        <v>#VALUE!</v>
      </c>
      <c r="I1137" s="43">
        <f t="shared" si="579"/>
        <v>0</v>
      </c>
      <c r="J1137" s="43" t="e">
        <f t="array" ref="J1137">NOT(OR(($H$9:$H$1273=TRUE)*($I$9:$I$1273&gt;0)*($BT$9:$BT$1273=BT1137)*($K$9:$K$1273&gt;K1137)))</f>
        <v>#VALUE!</v>
      </c>
      <c r="K1137" s="72">
        <f t="shared" si="580"/>
        <v>0.55661562676562648</v>
      </c>
      <c r="L1137" s="72">
        <f t="shared" si="581"/>
        <v>0.8231697687535251</v>
      </c>
      <c r="M1137" s="72">
        <f t="shared" si="582"/>
        <v>0.29006148477772786</v>
      </c>
      <c r="N1137" s="72">
        <f t="shared" si="583"/>
        <v>-0.11479162714222468</v>
      </c>
      <c r="O1137" s="72">
        <f t="shared" si="584"/>
        <v>0.24262314029893772</v>
      </c>
      <c r="P1137" s="72">
        <f t="shared" si="585"/>
        <v>0.74235294117647066</v>
      </c>
      <c r="Q1137" s="72"/>
      <c r="R1137" s="72"/>
      <c r="S1137" s="72">
        <f t="shared" si="586"/>
        <v>0.76815694377437826</v>
      </c>
      <c r="T1137" s="72">
        <f t="shared" si="587"/>
        <v>9.9999999999999978E-2</v>
      </c>
      <c r="U1137" s="72">
        <f t="shared" si="588"/>
        <v>9.9999999999999978E-2</v>
      </c>
      <c r="V1137" s="72">
        <f t="shared" si="589"/>
        <v>0.60116885644464269</v>
      </c>
      <c r="W1137" s="72">
        <f t="shared" si="590"/>
        <v>0.95463930212207393</v>
      </c>
      <c r="X1137" s="72">
        <f t="shared" si="591"/>
        <v>0.1768302312464749</v>
      </c>
      <c r="Y1137" s="72">
        <f t="shared" si="592"/>
        <v>0.70993851522227214</v>
      </c>
      <c r="Z1137" s="72">
        <f t="shared" si="593"/>
        <v>1.1147916271422247</v>
      </c>
      <c r="AA1137" s="72">
        <f t="shared" si="594"/>
        <v>0.75737685970106228</v>
      </c>
      <c r="AB1137" s="72">
        <f t="shared" si="595"/>
        <v>0.2576470588235294</v>
      </c>
      <c r="AC1137" s="72"/>
      <c r="AD1137" s="72"/>
      <c r="AE1137" s="72">
        <f t="shared" si="596"/>
        <v>0.23184305622562179</v>
      </c>
      <c r="AF1137" s="72">
        <f t="shared" si="597"/>
        <v>0.9</v>
      </c>
      <c r="AG1137" s="72">
        <f t="shared" si="598"/>
        <v>0.9</v>
      </c>
      <c r="AH1137" s="72">
        <f t="shared" si="599"/>
        <v>0.39883114355535737</v>
      </c>
      <c r="AI1137" s="72">
        <f t="shared" si="600"/>
        <v>4.5360697877926057E-2</v>
      </c>
      <c r="AJ1137" s="72">
        <f>(AV1137-Driver!$K$179)/(Driver!$L$179-Driver!$K$179)</f>
        <v>6.3169768753525091E-2</v>
      </c>
      <c r="AK1137" s="72">
        <f>(AW1137-Driver!$K$180)/(Driver!$L$180-Driver!$K$180)</f>
        <v>0.45371932461183551</v>
      </c>
      <c r="AL1137" s="72">
        <f>(AX1137-Driver!$K$181)/(Driver!$L$181-Driver!$K$181)</f>
        <v>0.71479162714222477</v>
      </c>
      <c r="AM1137" s="72">
        <f>(AY1137-Driver!$K$182)/(Driver!$L$182-Driver!$K$182)</f>
        <v>0.97137685970106225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01"/>
        <v>1.3295346628679963</v>
      </c>
      <c r="AW1137" s="70">
        <f t="shared" si="602"/>
        <v>45.321944064925219</v>
      </c>
      <c r="AX1137" s="70">
        <f t="shared" si="603"/>
        <v>7.4331246442800225</v>
      </c>
      <c r="AY1137" s="70">
        <f>IFERROR(Driver!$K$19/Data!BH1137/Data!BI1137*Data!BK1137*Data!BL1137,"")</f>
        <v>-0.17521632023343187</v>
      </c>
      <c r="AZ1137" s="70">
        <f t="shared" si="604"/>
        <v>38.06403574087863</v>
      </c>
      <c r="BA1137" s="70"/>
      <c r="BB1137" s="70"/>
      <c r="BC1137" s="70">
        <f t="shared" si="605"/>
        <v>61.288828149516803</v>
      </c>
      <c r="BD1137" s="70">
        <f t="shared" si="606"/>
        <v>130.10765740536317</v>
      </c>
      <c r="BE1137" s="70">
        <f t="shared" si="607"/>
        <v>1</v>
      </c>
      <c r="BF1137" s="70">
        <f t="shared" si="608"/>
        <v>0.13201412374111446</v>
      </c>
      <c r="BG1137" s="70">
        <f t="shared" si="609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219</v>
      </c>
      <c r="BS1137" s="8" t="s">
        <v>628</v>
      </c>
      <c r="BT1137" s="9" t="s">
        <v>646</v>
      </c>
      <c r="BU1137" s="10">
        <v>170</v>
      </c>
      <c r="BV1137" s="9" t="s">
        <v>222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307</v>
      </c>
      <c r="CU1137" s="10"/>
      <c r="CV1137" s="10"/>
      <c r="CW1137" s="10"/>
      <c r="CX1137" t="str">
        <f>INDEX('Data_Price '!AS$2:AS$1266,MATCH(Data!$DN1137,'Data_Price '!$BE$2:$BE$1266,0))</f>
        <v>Head Supershape e-Magnum Skis + PRD 12 GW Bindings (20/21)</v>
      </c>
      <c r="CY1137" t="str">
        <f>INDEX('Data_Price '!AT$2:AT$1266,MATCH(Data!$DN1137,'Data_Price '!$BE$2:$BE$1266,0))</f>
        <v>eBay - skitrader-com</v>
      </c>
      <c r="CZ1137">
        <f>INDEX('Data_Price '!AU$2:AU$1266,MATCH(Data!$DN1137,'Data_Price '!$BE$2:$BE$1266,0))</f>
        <v>1034.99</v>
      </c>
      <c r="DA1137" t="str">
        <f>INDEX('Data_Price '!AV$2:AV$1266,MATCH(Data!$DN1137,'Data_Price '!$BE$2:$BE$1266,0))</f>
        <v>https://www.google.com/url?url=https://www.ebay.com/itm/234268629760%3Fchn%3Dps%26mkevt%3D1%26mkcid%3D28%26var%3D533870927911&amp;rct=j&amp;q=&amp;esrc=s&amp;sa=U&amp;ved=0ahUKEwiB7o2U0aP2AhUqkWoFHcYLBlsQsDwISg&amp;usg=AOvVaw078cqUcn0rKPapttfzQOFg</v>
      </c>
      <c r="DB1137">
        <f>INDEX('Data_Price '!AW$2:AW$1266,MATCH(Data!$DN1137,'Data_Price '!$BE$2:$BE$1266,0))</f>
        <v>0</v>
      </c>
      <c r="DC1137">
        <f>INDEX('Data_Price '!AX$2:AX$1266,MATCH(Data!$DN1137,'Data_Price '!$BE$2:$BE$1266,0))</f>
        <v>0</v>
      </c>
      <c r="DD1137">
        <f>INDEX('Data_Price '!AY$2:AY$1266,MATCH(Data!$DN1137,'Data_Price '!$BE$2:$BE$1266,0))</f>
        <v>0</v>
      </c>
      <c r="DE1137">
        <f>INDEX('Data_Price '!AZ$2:AZ$1266,MATCH(Data!$DN1137,'Data_Price '!$BE$2:$BE$1266,0))</f>
        <v>0</v>
      </c>
      <c r="DF1137">
        <f>INDEX('Data_Price '!BA$2:BA$1266,MATCH(Data!$DN1137,'Data_Price '!$BE$2:$BE$1266,0))</f>
        <v>0</v>
      </c>
      <c r="DG1137">
        <f>INDEX('Data_Price '!BB$2:BB$1266,MATCH(Data!$DN1137,'Data_Price '!$BE$2:$BE$1266,0))</f>
        <v>0</v>
      </c>
      <c r="DH1137">
        <f>INDEX('Data_Price '!BC$2:BC$1266,MATCH(Data!$DN1137,'Data_Price '!$BE$2:$BE$1266,0))</f>
        <v>0</v>
      </c>
      <c r="DI1137">
        <f>INDEX('Data_Price '!BD$2:BD$1266,MATCH(Data!$DN1137,'Data_Price '!$BE$2:$BE$1266,0))</f>
        <v>0</v>
      </c>
      <c r="DJ1137" s="89" t="e">
        <f ca="1">_xll.Connector("TinyUrl.TinyUrl",DA1137,0)</f>
        <v>#NAME?</v>
      </c>
      <c r="DK1137" s="89" t="e">
        <f ca="1">_xll.Connector("TinyUrl.TinyUrl",DE1137,0)</f>
        <v>#NAME?</v>
      </c>
      <c r="DL1137" s="89" t="e">
        <f ca="1">_xll.Connector("TinyUrl.TinyUrl",DI1137,0)</f>
        <v>#NAME?</v>
      </c>
      <c r="DM1137" s="224" t="str">
        <f t="shared" si="610"/>
        <v>Supershape e-Magnum</v>
      </c>
      <c r="DN1137" s="89" t="str">
        <f t="shared" si="611"/>
        <v xml:space="preserve"> HeadSupershape e-Magnum170 Unisex</v>
      </c>
      <c r="DO1137" s="227"/>
    </row>
    <row r="1138" spans="2:119" ht="15.45" customHeight="1">
      <c r="B1138" s="224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#VALUE!</v>
      </c>
      <c r="F1138" s="43" t="b">
        <f>CL1138&gt;Driver!$F$56</f>
        <v>1</v>
      </c>
      <c r="G1138" s="43" t="b">
        <f>AND(CB1138&gt;Driver!$F$55,CB1138&lt;Driver!$G$55)</f>
        <v>1</v>
      </c>
      <c r="H1138" s="43" t="e">
        <f t="shared" si="578"/>
        <v>#VALUE!</v>
      </c>
      <c r="I1138" s="43">
        <f t="shared" si="579"/>
        <v>0</v>
      </c>
      <c r="J1138" s="43" t="e">
        <f t="array" ref="J1138">NOT(OR(($H$9:$H$1273=TRUE)*($I$9:$I$1273&gt;0)*($BT$9:$BT$1273=BT1138)*($K$9:$K$1273&gt;K1138)))</f>
        <v>#VALUE!</v>
      </c>
      <c r="K1138" s="72">
        <f t="shared" si="580"/>
        <v>0.58381922781372142</v>
      </c>
      <c r="L1138" s="72">
        <f t="shared" si="581"/>
        <v>0.64544678108129894</v>
      </c>
      <c r="M1138" s="72">
        <f t="shared" si="582"/>
        <v>0.5221916745461439</v>
      </c>
      <c r="N1138" s="72">
        <f t="shared" si="583"/>
        <v>0.15144501359640805</v>
      </c>
      <c r="O1138" s="72">
        <f t="shared" si="584"/>
        <v>0.51897804925771029</v>
      </c>
      <c r="P1138" s="72">
        <f t="shared" si="585"/>
        <v>0.89615196078431369</v>
      </c>
      <c r="Q1138" s="72"/>
      <c r="R1138" s="72"/>
      <c r="S1138" s="72">
        <f t="shared" si="586"/>
        <v>0.68396776528257519</v>
      </c>
      <c r="T1138" s="72">
        <f t="shared" si="587"/>
        <v>0.8859986317219205</v>
      </c>
      <c r="U1138" s="72">
        <f t="shared" si="588"/>
        <v>0.9003963030074188</v>
      </c>
      <c r="V1138" s="72">
        <f t="shared" si="589"/>
        <v>0.8989674345923887</v>
      </c>
      <c r="W1138" s="72">
        <f t="shared" si="590"/>
        <v>0.98785058836230166</v>
      </c>
      <c r="X1138" s="72">
        <f t="shared" si="591"/>
        <v>0.35455321891870106</v>
      </c>
      <c r="Y1138" s="72">
        <f t="shared" si="592"/>
        <v>0.47780832545385604</v>
      </c>
      <c r="Z1138" s="72">
        <f t="shared" si="593"/>
        <v>0.84855498640359195</v>
      </c>
      <c r="AA1138" s="72">
        <f t="shared" si="594"/>
        <v>0.48102195074228971</v>
      </c>
      <c r="AB1138" s="72">
        <f t="shared" si="595"/>
        <v>0.10384803921568631</v>
      </c>
      <c r="AC1138" s="72"/>
      <c r="AD1138" s="72"/>
      <c r="AE1138" s="72">
        <f t="shared" si="596"/>
        <v>0.31603223471742481</v>
      </c>
      <c r="AF1138" s="72">
        <f t="shared" si="597"/>
        <v>0.11400136827807951</v>
      </c>
      <c r="AG1138" s="72">
        <f t="shared" si="598"/>
        <v>9.9603696992581203E-2</v>
      </c>
      <c r="AH1138" s="72">
        <f t="shared" si="599"/>
        <v>0.1010325654076113</v>
      </c>
      <c r="AI1138" s="72">
        <f t="shared" si="600"/>
        <v>1.2149411637698365E-2</v>
      </c>
      <c r="AJ1138" s="72">
        <f>(AV1138-Driver!$K$179)/(Driver!$L$179-Driver!$K$179)</f>
        <v>0.59455321891870105</v>
      </c>
      <c r="AK1138" s="72">
        <f>(AW1138-Driver!$K$180)/(Driver!$L$180-Driver!$K$180)</f>
        <v>7.5000404269350479E-2</v>
      </c>
      <c r="AL1138" s="72">
        <f>(AX1138-Driver!$K$181)/(Driver!$L$181-Driver!$K$181)</f>
        <v>0.44855498640359198</v>
      </c>
      <c r="AM1138" s="72">
        <f>(AY1138-Driver!$K$182)/(Driver!$L$182-Driver!$K$182)</f>
        <v>0.69502195074228967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01"/>
        <v>12.513566680233346</v>
      </c>
      <c r="AW1138" s="70">
        <f t="shared" si="602"/>
        <v>8.2877212916624075</v>
      </c>
      <c r="AX1138" s="70">
        <f t="shared" si="603"/>
        <v>5.0369948776323277</v>
      </c>
      <c r="AY1138" s="70">
        <f>IFERROR(Driver!$K$19/Data!BH1138/Data!BI1138*Data!BK1138*Data!BL1138,"")</f>
        <v>-1.866920644793449</v>
      </c>
      <c r="AZ1138" s="70">
        <f t="shared" si="604"/>
        <v>5.117647058823529</v>
      </c>
      <c r="BA1138" s="70"/>
      <c r="BB1138" s="70"/>
      <c r="BC1138" s="70">
        <f t="shared" si="605"/>
        <v>17.619315992144948</v>
      </c>
      <c r="BD1138" s="70">
        <f t="shared" si="606"/>
        <v>0.48172660044425686</v>
      </c>
      <c r="BE1138" s="70">
        <f t="shared" si="607"/>
        <v>5.7462105594342642E-4</v>
      </c>
      <c r="BF1138" s="70">
        <f t="shared" si="608"/>
        <v>56.588108309802251</v>
      </c>
      <c r="BG1138" s="70">
        <f t="shared" si="609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219</v>
      </c>
      <c r="BS1138" s="8" t="s">
        <v>928</v>
      </c>
      <c r="BT1138" s="9" t="s">
        <v>397</v>
      </c>
      <c r="BU1138" s="10">
        <v>170</v>
      </c>
      <c r="BV1138" s="9" t="s">
        <v>390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301</v>
      </c>
      <c r="CU1138" s="9" t="s">
        <v>302</v>
      </c>
      <c r="CV1138" s="10"/>
      <c r="CW1138" s="10"/>
      <c r="CX1138" t="e">
        <f>INDEX('Data_Price '!AS$2:AS$1266,MATCH(Data!$DN1138,'Data_Price '!$BE$2:$BE$1266,0))</f>
        <v>#N/A</v>
      </c>
      <c r="CY1138" t="e">
        <f>INDEX('Data_Price '!AT$2:AT$1266,MATCH(Data!$DN1138,'Data_Price '!$BE$2:$BE$1266,0))</f>
        <v>#N/A</v>
      </c>
      <c r="CZ1138" t="e">
        <f>INDEX('Data_Price '!AU$2:AU$1266,MATCH(Data!$DN1138,'Data_Price '!$BE$2:$BE$1266,0))</f>
        <v>#N/A</v>
      </c>
      <c r="DA1138" t="e">
        <f>INDEX('Data_Price '!AV$2:AV$1266,MATCH(Data!$DN1138,'Data_Price '!$BE$2:$BE$1266,0))</f>
        <v>#N/A</v>
      </c>
      <c r="DB1138" t="e">
        <f>INDEX('Data_Price '!AW$2:AW$1266,MATCH(Data!$DN1138,'Data_Price '!$BE$2:$BE$1266,0))</f>
        <v>#N/A</v>
      </c>
      <c r="DC1138" t="e">
        <f>INDEX('Data_Price '!AX$2:AX$1266,MATCH(Data!$DN1138,'Data_Price '!$BE$2:$BE$1266,0))</f>
        <v>#N/A</v>
      </c>
      <c r="DD1138" t="e">
        <f>INDEX('Data_Price '!AY$2:AY$1266,MATCH(Data!$DN1138,'Data_Price '!$BE$2:$BE$1266,0))</f>
        <v>#N/A</v>
      </c>
      <c r="DE1138" t="e">
        <f>INDEX('Data_Price '!AZ$2:AZ$1266,MATCH(Data!$DN1138,'Data_Price '!$BE$2:$BE$1266,0))</f>
        <v>#N/A</v>
      </c>
      <c r="DF1138" t="e">
        <f>INDEX('Data_Price '!BA$2:BA$1266,MATCH(Data!$DN1138,'Data_Price '!$BE$2:$BE$1266,0))</f>
        <v>#N/A</v>
      </c>
      <c r="DG1138" t="e">
        <f>INDEX('Data_Price '!BB$2:BB$1266,MATCH(Data!$DN1138,'Data_Price '!$BE$2:$BE$1266,0))</f>
        <v>#N/A</v>
      </c>
      <c r="DH1138" t="e">
        <f>INDEX('Data_Price '!BC$2:BC$1266,MATCH(Data!$DN1138,'Data_Price '!$BE$2:$BE$1266,0))</f>
        <v>#N/A</v>
      </c>
      <c r="DI1138" t="e">
        <f>INDEX('Data_Price '!BD$2:BD$1266,MATCH(Data!$DN1138,'Data_Price '!$BE$2:$BE$1266,0))</f>
        <v>#N/A</v>
      </c>
      <c r="DJ1138" s="89" t="e">
        <f ca="1">_xll.Connector("TinyUrl.TinyUrl",DA1138,0)</f>
        <v>#NAME?</v>
      </c>
      <c r="DK1138" s="89" t="e">
        <f ca="1">_xll.Connector("TinyUrl.TinyUrl",DE1138,0)</f>
        <v>#NAME?</v>
      </c>
      <c r="DL1138" s="89" t="e">
        <f ca="1">_xll.Connector("TinyUrl.TinyUrl",DI1138,0)</f>
        <v>#NAME?</v>
      </c>
      <c r="DM1138" s="224" t="str">
        <f t="shared" si="610"/>
        <v>Hoji CC</v>
      </c>
      <c r="DN1138" s="89" t="str">
        <f t="shared" si="611"/>
        <v xml:space="preserve"> 4FRNTHoji CC170 Women's</v>
      </c>
      <c r="DO1138" s="227"/>
    </row>
    <row r="1139" spans="2:119" ht="15.45" customHeight="1">
      <c r="B1139" s="224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#VALUE!</v>
      </c>
      <c r="F1139" s="43" t="b">
        <f>CL1139&gt;Driver!$F$56</f>
        <v>0</v>
      </c>
      <c r="G1139" s="43" t="b">
        <f>AND(CB1139&gt;Driver!$F$55,CB1139&lt;Driver!$G$55)</f>
        <v>0</v>
      </c>
      <c r="H1139" s="43" t="e">
        <f t="shared" si="578"/>
        <v>#VALUE!</v>
      </c>
      <c r="I1139" s="43">
        <f t="shared" si="579"/>
        <v>0</v>
      </c>
      <c r="J1139" s="43" t="e">
        <f t="array" ref="J1139">NOT(OR(($H$9:$H$1273=TRUE)*($I$9:$I$1273&gt;0)*($BT$9:$BT$1273=BT1139)*($K$9:$K$1273&gt;K1139)))</f>
        <v>#VALUE!</v>
      </c>
      <c r="K1139" s="72">
        <f t="shared" si="580"/>
        <v>0.5870307944983254</v>
      </c>
      <c r="L1139" s="72">
        <f t="shared" si="581"/>
        <v>0.86547095318668921</v>
      </c>
      <c r="M1139" s="72">
        <f t="shared" si="582"/>
        <v>0.3085906358099616</v>
      </c>
      <c r="N1139" s="72">
        <f t="shared" si="583"/>
        <v>0.14448871181938916</v>
      </c>
      <c r="O1139" s="72">
        <f t="shared" si="584"/>
        <v>0.26752502567585468</v>
      </c>
      <c r="P1139" s="72">
        <f t="shared" si="585"/>
        <v>0.51375816993464063</v>
      </c>
      <c r="Q1139" s="72"/>
      <c r="R1139" s="72"/>
      <c r="S1139" s="72">
        <f t="shared" si="586"/>
        <v>0.854974192611343</v>
      </c>
      <c r="T1139" s="72">
        <f t="shared" si="587"/>
        <v>0.68271946961726915</v>
      </c>
      <c r="U1139" s="72">
        <f t="shared" si="588"/>
        <v>9.9999999999999978E-2</v>
      </c>
      <c r="V1139" s="72">
        <f t="shared" si="589"/>
        <v>0.60599552070532847</v>
      </c>
      <c r="W1139" s="72">
        <f t="shared" si="590"/>
        <v>0.96431994672869148</v>
      </c>
      <c r="X1139" s="72">
        <f t="shared" si="591"/>
        <v>0.13452904681331079</v>
      </c>
      <c r="Y1139" s="72">
        <f t="shared" si="592"/>
        <v>0.6914093641900384</v>
      </c>
      <c r="Z1139" s="72">
        <f t="shared" si="593"/>
        <v>0.85551128818061084</v>
      </c>
      <c r="AA1139" s="72">
        <f t="shared" si="594"/>
        <v>0.73247497432414532</v>
      </c>
      <c r="AB1139" s="72">
        <f t="shared" si="595"/>
        <v>0.48624183006535937</v>
      </c>
      <c r="AC1139" s="72"/>
      <c r="AD1139" s="72"/>
      <c r="AE1139" s="72">
        <f t="shared" si="596"/>
        <v>0.14502580738865697</v>
      </c>
      <c r="AF1139" s="72">
        <f t="shared" si="597"/>
        <v>0.31728053038273085</v>
      </c>
      <c r="AG1139" s="72">
        <f t="shared" si="598"/>
        <v>0.9</v>
      </c>
      <c r="AH1139" s="72">
        <f t="shared" si="599"/>
        <v>0.39400447929467158</v>
      </c>
      <c r="AI1139" s="72">
        <f t="shared" si="600"/>
        <v>3.5680053271308521E-2</v>
      </c>
      <c r="AJ1139" s="72">
        <f>(AV1139-Driver!$K$179)/(Driver!$L$179-Driver!$K$179)</f>
        <v>0.10547095318668921</v>
      </c>
      <c r="AK1139" s="72">
        <f>(AW1139-Driver!$K$180)/(Driver!$L$180-Driver!$K$180)</f>
        <v>0.64134935958906336</v>
      </c>
      <c r="AL1139" s="72">
        <f>(AX1139-Driver!$K$181)/(Driver!$L$181-Driver!$K$181)</f>
        <v>0.45551128818061087</v>
      </c>
      <c r="AM1139" s="72">
        <f>(AY1139-Driver!$K$182)/(Driver!$L$182-Driver!$K$182)</f>
        <v>0.94647497432414529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01"/>
        <v>2.2198480531813862</v>
      </c>
      <c r="AW1139" s="70">
        <f t="shared" si="602"/>
        <v>63.669938160434988</v>
      </c>
      <c r="AX1139" s="70">
        <f t="shared" si="603"/>
        <v>5.0996015936254979</v>
      </c>
      <c r="AY1139" s="70">
        <f>IFERROR(Driver!$K$19/Data!BH1139/Data!BI1139*Data!BK1139*Data!BL1139,"")</f>
        <v>-0.32765300876756909</v>
      </c>
      <c r="AZ1139" s="70">
        <f t="shared" si="604"/>
        <v>58.897989575577057</v>
      </c>
      <c r="BA1139" s="70"/>
      <c r="BB1139" s="70"/>
      <c r="BC1139" s="70">
        <f t="shared" si="605"/>
        <v>106.32153866497273</v>
      </c>
      <c r="BD1139" s="70">
        <f t="shared" si="606"/>
        <v>38.649410445620831</v>
      </c>
      <c r="BE1139" s="70">
        <f t="shared" si="607"/>
        <v>1</v>
      </c>
      <c r="BF1139" s="70">
        <f t="shared" si="608"/>
        <v>0.67715194275001245</v>
      </c>
      <c r="BG1139" s="70">
        <f t="shared" si="609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219</v>
      </c>
      <c r="BS1139" s="8" t="s">
        <v>764</v>
      </c>
      <c r="BT1139" s="9" t="s">
        <v>767</v>
      </c>
      <c r="BU1139" s="10">
        <v>178</v>
      </c>
      <c r="BV1139" s="9" t="s">
        <v>222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307</v>
      </c>
      <c r="CU1139" s="10"/>
      <c r="CV1139" s="10"/>
      <c r="CW1139" s="10"/>
      <c r="CX1139">
        <f>INDEX('Data_Price '!AS$2:AS$1266,MATCH(Data!$DN1139,'Data_Price '!$BE$2:$BE$1266,0))</f>
        <v>0</v>
      </c>
      <c r="CY1139">
        <f>INDEX('Data_Price '!AT$2:AT$1266,MATCH(Data!$DN1139,'Data_Price '!$BE$2:$BE$1266,0))</f>
        <v>0</v>
      </c>
      <c r="CZ1139">
        <f>INDEX('Data_Price '!AU$2:AU$1266,MATCH(Data!$DN1139,'Data_Price '!$BE$2:$BE$1266,0))</f>
        <v>0</v>
      </c>
      <c r="DA1139">
        <f>INDEX('Data_Price '!AV$2:AV$1266,MATCH(Data!$DN1139,'Data_Price '!$BE$2:$BE$1266,0))</f>
        <v>0</v>
      </c>
      <c r="DB1139">
        <f>INDEX('Data_Price '!AW$2:AW$1266,MATCH(Data!$DN1139,'Data_Price '!$BE$2:$BE$1266,0))</f>
        <v>0</v>
      </c>
      <c r="DC1139">
        <f>INDEX('Data_Price '!AX$2:AX$1266,MATCH(Data!$DN1139,'Data_Price '!$BE$2:$BE$1266,0))</f>
        <v>0</v>
      </c>
      <c r="DD1139">
        <f>INDEX('Data_Price '!AY$2:AY$1266,MATCH(Data!$DN1139,'Data_Price '!$BE$2:$BE$1266,0))</f>
        <v>0</v>
      </c>
      <c r="DE1139">
        <f>INDEX('Data_Price '!AZ$2:AZ$1266,MATCH(Data!$DN1139,'Data_Price '!$BE$2:$BE$1266,0))</f>
        <v>0</v>
      </c>
      <c r="DF1139">
        <f>INDEX('Data_Price '!BA$2:BA$1266,MATCH(Data!$DN1139,'Data_Price '!$BE$2:$BE$1266,0))</f>
        <v>0</v>
      </c>
      <c r="DG1139">
        <f>INDEX('Data_Price '!BB$2:BB$1266,MATCH(Data!$DN1139,'Data_Price '!$BE$2:$BE$1266,0))</f>
        <v>0</v>
      </c>
      <c r="DH1139">
        <f>INDEX('Data_Price '!BC$2:BC$1266,MATCH(Data!$DN1139,'Data_Price '!$BE$2:$BE$1266,0))</f>
        <v>0</v>
      </c>
      <c r="DI1139">
        <f>INDEX('Data_Price '!BD$2:BD$1266,MATCH(Data!$DN1139,'Data_Price '!$BE$2:$BE$1266,0))</f>
        <v>0</v>
      </c>
      <c r="DJ1139" s="89" t="e">
        <f ca="1">_xll.Connector("TinyUrl.TinyUrl",DA1139,0)</f>
        <v>#NAME?</v>
      </c>
      <c r="DK1139" s="89" t="e">
        <f ca="1">_xll.Connector("TinyUrl.TinyUrl",DE1139,0)</f>
        <v>#NAME?</v>
      </c>
      <c r="DL1139" s="89" t="e">
        <f ca="1">_xll.Connector("TinyUrl.TinyUrl",DI1139,0)</f>
        <v>#NAME?</v>
      </c>
      <c r="DM1139" s="224" t="str">
        <f t="shared" si="610"/>
        <v>Le Condor Ti</v>
      </c>
      <c r="DN1139" s="89" t="str">
        <f t="shared" si="611"/>
        <v xml:space="preserve"> RaccoonLe Condor Ti178 Unisex</v>
      </c>
      <c r="DO1139" s="227"/>
    </row>
    <row r="1140" spans="2:119" ht="15.45" customHeight="1">
      <c r="B1140" s="224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#VALUE!</v>
      </c>
      <c r="F1140" s="43" t="b">
        <f>CL1140&gt;Driver!$F$56</f>
        <v>0</v>
      </c>
      <c r="G1140" s="43" t="b">
        <f>AND(CB1140&gt;Driver!$F$55,CB1140&lt;Driver!$G$55)</f>
        <v>0</v>
      </c>
      <c r="H1140" s="43" t="e">
        <f t="shared" si="578"/>
        <v>#VALUE!</v>
      </c>
      <c r="I1140" s="43">
        <f t="shared" si="579"/>
        <v>0</v>
      </c>
      <c r="J1140" s="43" t="e">
        <f t="array" ref="J1140">NOT(OR(($H$9:$H$1273=TRUE)*($I$9:$I$1273&gt;0)*($BT$9:$BT$1273=BT1140)*($K$9:$K$1273&gt;K1140)))</f>
        <v>#VALUE!</v>
      </c>
      <c r="K1140" s="72">
        <f t="shared" si="580"/>
        <v>0.69431025439297489</v>
      </c>
      <c r="L1140" s="72">
        <f t="shared" si="581"/>
        <v>0.81467730239303848</v>
      </c>
      <c r="M1140" s="72">
        <f t="shared" si="582"/>
        <v>0.5739432063929113</v>
      </c>
      <c r="N1140" s="72">
        <f t="shared" si="583"/>
        <v>0.45183077214949718</v>
      </c>
      <c r="O1140" s="72">
        <f t="shared" si="584"/>
        <v>0.32215570977433505</v>
      </c>
      <c r="P1140" s="72">
        <f t="shared" si="585"/>
        <v>0.94784313725490188</v>
      </c>
      <c r="Q1140" s="72"/>
      <c r="R1140" s="72"/>
      <c r="S1140" s="72">
        <f t="shared" si="586"/>
        <v>0.6662050592565516</v>
      </c>
      <c r="T1140" s="72">
        <f t="shared" si="587"/>
        <v>0.89885597569132747</v>
      </c>
      <c r="U1140" s="72">
        <f t="shared" si="588"/>
        <v>0.46066399517405598</v>
      </c>
      <c r="V1140" s="72">
        <f t="shared" si="589"/>
        <v>0.6510248796058411</v>
      </c>
      <c r="W1140" s="72">
        <f t="shared" si="590"/>
        <v>0.82012195121951226</v>
      </c>
      <c r="X1140" s="72">
        <f t="shared" si="591"/>
        <v>0.18532269760696157</v>
      </c>
      <c r="Y1140" s="72">
        <f t="shared" si="592"/>
        <v>0.42605679360708865</v>
      </c>
      <c r="Z1140" s="72">
        <f t="shared" si="593"/>
        <v>0.54816922785050282</v>
      </c>
      <c r="AA1140" s="72">
        <f t="shared" si="594"/>
        <v>0.67784429022566495</v>
      </c>
      <c r="AB1140" s="72">
        <f t="shared" si="595"/>
        <v>5.2156862745098079E-2</v>
      </c>
      <c r="AC1140" s="72"/>
      <c r="AD1140" s="72"/>
      <c r="AE1140" s="72">
        <f t="shared" si="596"/>
        <v>0.33379494074344845</v>
      </c>
      <c r="AF1140" s="72">
        <f t="shared" si="597"/>
        <v>0.10114402430867252</v>
      </c>
      <c r="AG1140" s="72">
        <f t="shared" si="598"/>
        <v>0.53933600482594402</v>
      </c>
      <c r="AH1140" s="72">
        <f t="shared" si="599"/>
        <v>0.34897512039415884</v>
      </c>
      <c r="AI1140" s="72">
        <f t="shared" si="600"/>
        <v>0.17987804878048774</v>
      </c>
      <c r="AJ1140" s="72">
        <f>(AV1140-Driver!$K$179)/(Driver!$L$179-Driver!$K$179)</f>
        <v>5.4677302393038425E-2</v>
      </c>
      <c r="AK1140" s="72">
        <f>(AW1140-Driver!$K$180)/(Driver!$L$180-Driver!$K$180)</f>
        <v>0.10785171672169946</v>
      </c>
      <c r="AL1140" s="72">
        <f>(AX1140-Driver!$K$181)/(Driver!$L$181-Driver!$K$181)</f>
        <v>0.14816922785050279</v>
      </c>
      <c r="AM1140" s="72">
        <f>(AY1140-Driver!$K$182)/(Driver!$L$182-Driver!$K$182)</f>
        <v>0.89184429022566492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01"/>
        <v>1.1507936507936507</v>
      </c>
      <c r="AW1140" s="70">
        <f t="shared" si="602"/>
        <v>11.500190377321324</v>
      </c>
      <c r="AX1140" s="70">
        <f t="shared" si="603"/>
        <v>2.333523050654525</v>
      </c>
      <c r="AY1140" s="70">
        <f>IFERROR(Driver!$K$19/Data!BH1140/Data!BI1140*Data!BK1140*Data!BL1140,"")</f>
        <v>-0.66207429656477113</v>
      </c>
      <c r="AZ1140" s="70">
        <f t="shared" si="604"/>
        <v>9.8287416232315703</v>
      </c>
      <c r="BA1140" s="70"/>
      <c r="BB1140" s="70"/>
      <c r="BC1140" s="70">
        <f t="shared" si="605"/>
        <v>8.40567689211756</v>
      </c>
      <c r="BD1140" s="70">
        <f t="shared" si="606"/>
        <v>1.6195787598713351</v>
      </c>
      <c r="BE1140" s="70">
        <f t="shared" si="607"/>
        <v>0.63940034322323691</v>
      </c>
      <c r="BF1140" s="70">
        <f t="shared" si="608"/>
        <v>5.7629016814125391</v>
      </c>
      <c r="BG1140" s="70">
        <f t="shared" si="609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219</v>
      </c>
      <c r="BS1140" s="8" t="s">
        <v>719</v>
      </c>
      <c r="BT1140" s="9" t="s">
        <v>730</v>
      </c>
      <c r="BU1140" s="10">
        <v>158</v>
      </c>
      <c r="BV1140" s="9" t="s">
        <v>390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305</v>
      </c>
      <c r="CU1140" s="9" t="s">
        <v>302</v>
      </c>
      <c r="CV1140" s="9" t="s">
        <v>388</v>
      </c>
      <c r="CW1140" s="10"/>
      <c r="CX1140" t="str">
        <f>INDEX('Data_Price '!AS$2:AS$1266,MATCH(Data!$DN1140,'Data_Price '!$BE$2:$BE$1266,0))</f>
        <v>Line Pandora 94 Skis Women's 2022 - - 158 cm</v>
      </c>
      <c r="CY1140" t="str">
        <f>INDEX('Data_Price '!AT$2:AT$1266,MATCH(Data!$DN1140,'Data_Price '!$BE$2:$BE$1266,0))</f>
        <v>Skirack</v>
      </c>
      <c r="CZ1140">
        <f>INDEX('Data_Price '!AU$2:AU$1266,MATCH(Data!$DN1140,'Data_Price '!$BE$2:$BE$1266,0))</f>
        <v>399.96</v>
      </c>
      <c r="DA1140" t="str">
        <f>INDEX('Data_Price '!AV$2:AV$1266,MATCH(Data!$DN1140,'Data_Price '!$BE$2:$BE$1266,0))</f>
        <v>https://www.google.com/url?url=https://www.skirack.com/line-pandora-94-skis-womens-2022-13145739%3Ffee%3D7%26fep%3D301966%26utm_source%3Dgoogle_shopping%26utm_medium%3Dcpc%26utm_campaign%3Dproduct&amp;rct=j&amp;q=&amp;esrc=s&amp;sa=U&amp;ved=0ahUKEwiG94iV0aP2AhVOk2oFHUv-BNUQ2SkIcw&amp;usg=AOvVaw3uKzBpcill7yHuB2yORjkL</v>
      </c>
      <c r="DB1140" t="str">
        <f>INDEX('Data_Price '!AW$2:AW$1266,MATCH(Data!$DN1140,'Data_Price '!$BE$2:$BE$1266,0))</f>
        <v>'22 Line Pandora 94 Skis 158cm</v>
      </c>
      <c r="DC1140" t="str">
        <f>INDEX('Data_Price '!AX$2:AX$1266,MATCH(Data!$DN1140,'Data_Price '!$BE$2:$BE$1266,0))</f>
        <v>Al's Ski Equipment Barn</v>
      </c>
      <c r="DD1140">
        <f>INDEX('Data_Price '!AY$2:AY$1266,MATCH(Data!$DN1140,'Data_Price '!$BE$2:$BE$1266,0))</f>
        <v>499</v>
      </c>
      <c r="DE1140" t="str">
        <f>INDEX('Data_Price '!AZ$2:AZ$1266,MATCH(Data!$DN1140,'Data_Price '!$BE$2:$BE$1266,0))</f>
        <v>https://www.google.com/url?url=https://www.untracked.com/p7474c92b88lr-Froogle-22_line_pandora_94_skis_w_tyrolia_attack2_11_gw_bindings.html%23chsku781242&amp;rct=j&amp;q=&amp;esrc=s&amp;sa=U&amp;ved=0ahUKEwiG94iV0aP2AhVOk2oFHUv-BNUQ2SkIbQ&amp;usg=AOvVaw3oJBoXNfgxlCqv_0eZ2I81</v>
      </c>
      <c r="DF1140" t="str">
        <f>INDEX('Data_Price '!BA$2:BA$1266,MATCH(Data!$DN1140,'Data_Price '!$BE$2:$BE$1266,0))</f>
        <v>Line Pandora 94 Skis 2022</v>
      </c>
      <c r="DG1140" t="str">
        <f>INDEX('Data_Price '!BB$2:BB$1266,MATCH(Data!$DN1140,'Data_Price '!$BE$2:$BE$1266,0))</f>
        <v>Powder7 Ski Shop</v>
      </c>
      <c r="DH1140">
        <f>INDEX('Data_Price '!BC$2:BC$1266,MATCH(Data!$DN1140,'Data_Price '!$BE$2:$BE$1266,0))</f>
        <v>499.95</v>
      </c>
      <c r="DI1140" t="str">
        <f>INDEX('Data_Price '!BD$2:BD$1266,MATCH(Data!$DN1140,'Data_Price '!$BE$2:$BE$1266,0))</f>
        <v>https://www.google.com/url?url=https://www.powder7.com/Line-Pandora-94-Skis-158cm-New-Flat-2022/for-sale%3Futm_source%3Dfeed%26utm_medium%3Dfree&amp;rct=j&amp;q=&amp;esrc=s&amp;sa=U&amp;ved=0ahUKEwiG94iV0aP2AhVOk2oFHUv-BNUQsDwIZg&amp;usg=AOvVaw3rsCmcdjrE2-c8E4eT0YC1</v>
      </c>
      <c r="DJ1140" s="89" t="e">
        <f ca="1">_xll.Connector("TinyUrl.TinyUrl",DA1140,0)</f>
        <v>#NAME?</v>
      </c>
      <c r="DK1140" s="89" t="e">
        <f ca="1">_xll.Connector("TinyUrl.TinyUrl",DE1140,0)</f>
        <v>#NAME?</v>
      </c>
      <c r="DL1140" s="89" t="e">
        <f ca="1">_xll.Connector("TinyUrl.TinyUrl",DI1140,0)</f>
        <v>#NAME?</v>
      </c>
      <c r="DM1140" s="224" t="str">
        <f t="shared" si="610"/>
        <v>Pandora 94</v>
      </c>
      <c r="DN1140" s="89" t="str">
        <f t="shared" si="611"/>
        <v xml:space="preserve"> LinePandora 94158 Women's</v>
      </c>
      <c r="DO1140" s="227" t="s">
        <v>1108</v>
      </c>
    </row>
    <row r="1141" spans="2:119" ht="15.45" customHeight="1">
      <c r="B1141" s="224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#VALUE!</v>
      </c>
      <c r="F1141" s="43" t="b">
        <f>CL1141&gt;Driver!$F$56</f>
        <v>0</v>
      </c>
      <c r="G1141" s="43" t="b">
        <f>AND(CB1141&gt;Driver!$F$55,CB1141&lt;Driver!$G$55)</f>
        <v>0</v>
      </c>
      <c r="H1141" s="43" t="e">
        <f t="shared" si="578"/>
        <v>#VALUE!</v>
      </c>
      <c r="I1141" s="43">
        <f t="shared" si="579"/>
        <v>0</v>
      </c>
      <c r="J1141" s="43" t="e">
        <f t="array" ref="J1141">NOT(OR(($H$9:$H$1273=TRUE)*($I$9:$I$1273&gt;0)*($BT$9:$BT$1273=BT1141)*($K$9:$K$1273&gt;K1141)))</f>
        <v>#VALUE!</v>
      </c>
      <c r="K1141" s="72">
        <f t="shared" si="580"/>
        <v>0.78812224887526083</v>
      </c>
      <c r="L1141" s="72">
        <f t="shared" si="581"/>
        <v>0.85821932156957537</v>
      </c>
      <c r="M1141" s="72">
        <f t="shared" si="582"/>
        <v>0.7180251761809463</v>
      </c>
      <c r="N1141" s="72">
        <f t="shared" si="583"/>
        <v>0.55048377916903812</v>
      </c>
      <c r="O1141" s="72">
        <f t="shared" si="584"/>
        <v>0.61416364479863739</v>
      </c>
      <c r="P1141" s="72">
        <f t="shared" si="585"/>
        <v>0.98942810457516339</v>
      </c>
      <c r="Q1141" s="72"/>
      <c r="R1141" s="72"/>
      <c r="S1141" s="72">
        <f t="shared" si="586"/>
        <v>0.70546872195299004</v>
      </c>
      <c r="T1141" s="72">
        <f t="shared" si="587"/>
        <v>0.89700390667471708</v>
      </c>
      <c r="U1141" s="72">
        <f t="shared" si="588"/>
        <v>9.9999999999999978E-2</v>
      </c>
      <c r="V1141" s="72">
        <f t="shared" si="589"/>
        <v>0.61970844543664927</v>
      </c>
      <c r="W1141" s="72">
        <f t="shared" si="590"/>
        <v>0.96178502451344527</v>
      </c>
      <c r="X1141" s="72">
        <f t="shared" si="591"/>
        <v>0.14178067843042463</v>
      </c>
      <c r="Y1141" s="72">
        <f t="shared" si="592"/>
        <v>0.2819748238190537</v>
      </c>
      <c r="Z1141" s="72">
        <f t="shared" si="593"/>
        <v>0.44951622083096188</v>
      </c>
      <c r="AA1141" s="72">
        <f t="shared" si="594"/>
        <v>0.38583635520136261</v>
      </c>
      <c r="AB1141" s="72">
        <f t="shared" si="595"/>
        <v>1.0571895424836636E-2</v>
      </c>
      <c r="AC1141" s="72"/>
      <c r="AD1141" s="72"/>
      <c r="AE1141" s="72">
        <f t="shared" si="596"/>
        <v>0.29453127804700996</v>
      </c>
      <c r="AF1141" s="72">
        <f t="shared" si="597"/>
        <v>0.10299609332528287</v>
      </c>
      <c r="AG1141" s="72">
        <f t="shared" si="598"/>
        <v>0.9</v>
      </c>
      <c r="AH1141" s="72">
        <f t="shared" si="599"/>
        <v>0.38029155456335068</v>
      </c>
      <c r="AI1141" s="72">
        <f t="shared" si="600"/>
        <v>3.8214975486554753E-2</v>
      </c>
      <c r="AJ1141" s="72">
        <f>(AV1141-Driver!$K$179)/(Driver!$L$179-Driver!$K$179)</f>
        <v>9.8219321569575357E-2</v>
      </c>
      <c r="AK1141" s="72">
        <f>(AW1141-Driver!$K$180)/(Driver!$L$180-Driver!$K$180)</f>
        <v>0.11925004129603903</v>
      </c>
      <c r="AL1141" s="72">
        <f>(AX1141-Driver!$K$181)/(Driver!$L$181-Driver!$K$181)</f>
        <v>4.9516220830961855E-2</v>
      </c>
      <c r="AM1141" s="72">
        <f>(AY1141-Driver!$K$182)/(Driver!$L$182-Driver!$K$182)</f>
        <v>0.59983635520136258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01"/>
        <v>2.0672229005562337</v>
      </c>
      <c r="AW1141" s="70">
        <f t="shared" si="602"/>
        <v>12.614811456052502</v>
      </c>
      <c r="AX1141" s="70">
        <f t="shared" si="603"/>
        <v>1.4456459874786567</v>
      </c>
      <c r="AY1141" s="70">
        <f>IFERROR(Driver!$K$19/Data!BH1141/Data!BI1141*Data!BK1141*Data!BL1141,"")</f>
        <v>-2.4495984927068704</v>
      </c>
      <c r="AZ1141" s="70">
        <f t="shared" si="604"/>
        <v>13.618763961280715</v>
      </c>
      <c r="BA1141" s="70"/>
      <c r="BB1141" s="70"/>
      <c r="BC1141" s="70">
        <f t="shared" si="605"/>
        <v>28.772011689314912</v>
      </c>
      <c r="BD1141" s="70">
        <f t="shared" si="606"/>
        <v>1.4556739335734294</v>
      </c>
      <c r="BE1141" s="70">
        <f t="shared" si="607"/>
        <v>1</v>
      </c>
      <c r="BF1141" s="70">
        <f t="shared" si="608"/>
        <v>2.2259304524040817</v>
      </c>
      <c r="BG1141" s="70">
        <f t="shared" si="609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219</v>
      </c>
      <c r="BS1141" s="8" t="s">
        <v>950</v>
      </c>
      <c r="BT1141" s="9" t="s">
        <v>708</v>
      </c>
      <c r="BU1141" s="10">
        <v>167</v>
      </c>
      <c r="BV1141" s="9" t="s">
        <v>222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302</v>
      </c>
      <c r="CU1141" s="9" t="s">
        <v>388</v>
      </c>
      <c r="CV1141" s="10"/>
      <c r="CW1141" s="10"/>
      <c r="CX1141" t="str">
        <f>INDEX('Data_Price '!AS$2:AS$1266,MATCH(Data!$DN1141,'Data_Price '!$BE$2:$BE$1266,0))</f>
        <v>K2 Wayback 88</v>
      </c>
      <c r="CY1141" t="str">
        <f>INDEX('Data_Price '!AT$2:AT$1266,MATCH(Data!$DN1141,'Data_Price '!$BE$2:$BE$1266,0))</f>
        <v>Snowcountry.eu</v>
      </c>
      <c r="CZ1141">
        <f>INDEX('Data_Price '!AU$2:AU$1266,MATCH(Data!$DN1141,'Data_Price '!$BE$2:$BE$1266,0))</f>
        <v>294.83</v>
      </c>
      <c r="DA1141" t="str">
        <f>INDEX('Data_Price '!AV$2:AV$1266,MATCH(Data!$DN1141,'Data_Price '!$BE$2:$BE$1266,0))</f>
        <v>https://www.google.com/url?url=https://www.snowcountry.eu/k2-wayback-88-9395.html%3Fartikel_maat%3D65306%26country%3DUS&amp;rct=j&amp;q=&amp;esrc=s&amp;sa=U&amp;ved=0ahUKEwjylemV0aP2AhUinGoFHczdCMUQsDwIXg&amp;usg=AOvVaw1BZnAJsa6jcAroq4BG9VBs</v>
      </c>
      <c r="DB1141" t="str">
        <f>INDEX('Data_Price '!AW$2:AW$1266,MATCH(Data!$DN1141,'Data_Price '!$BE$2:$BE$1266,0))</f>
        <v>K2 Wayback 88 167</v>
      </c>
      <c r="DC1141" t="str">
        <f>INDEX('Data_Price '!AX$2:AX$1266,MATCH(Data!$DN1141,'Data_Price '!$BE$2:$BE$1266,0))</f>
        <v>Snowcountry.eu</v>
      </c>
      <c r="DD1141">
        <f>INDEX('Data_Price '!AY$2:AY$1266,MATCH(Data!$DN1141,'Data_Price '!$BE$2:$BE$1266,0))</f>
        <v>369.93</v>
      </c>
      <c r="DE1141" t="str">
        <f>INDEX('Data_Price '!AZ$2:AZ$1266,MATCH(Data!$DN1141,'Data_Price '!$BE$2:$BE$1266,0))</f>
        <v>https://www.google.com/url?q=https://www.snowcountry.eu/k2-wayback-88-19-20.html%3Fartikel_maat%3D65306%26country%3DUS&amp;sa=U&amp;ved=0ahUKEwiu_4-W0aP2AhXsl2oFHZ5UDngQ2ykIHQ&amp;usg=AOvVaw3chEZxmyY4xKgxUsjrYe1B</v>
      </c>
      <c r="DF1141" t="str">
        <f>INDEX('Data_Price '!BA$2:BA$1266,MATCH(Data!$DN1141,'Data_Price '!$BE$2:$BE$1266,0))</f>
        <v>K2 Wayback 88 167</v>
      </c>
      <c r="DG1141" t="str">
        <f>INDEX('Data_Price '!BB$2:BB$1266,MATCH(Data!$DN1141,'Data_Price '!$BE$2:$BE$1266,0))</f>
        <v>Snowinn.com</v>
      </c>
      <c r="DH1141">
        <f>INDEX('Data_Price '!BC$2:BC$1266,MATCH(Data!$DN1141,'Data_Price '!$BE$2:$BE$1266,0))</f>
        <v>439.49</v>
      </c>
      <c r="DI1141" t="str">
        <f>INDEX('Data_Price '!BD$2:BD$1266,MATCH(Data!$DN1141,'Data_Price '!$BE$2:$BE$1266,0))</f>
        <v>https://www.google.com/url?q=https://www.snowinn.com/ski-store/k2-wayback-88-touring-skis/137740596/p%3Futm_source%3Dgoogle_products%26utm_medium%3Dmerchant%26id_producte%3D11598203%26country%3Dus&amp;sa=U&amp;ved=0ahUKEwiu_4-W0aP2AhXsl2oFHZ5UDngQ2ykIHw&amp;usg=AOvVaw3yVj2-B2RxtYpdVBpNJG1j</v>
      </c>
      <c r="DJ1141" s="89" t="e">
        <f ca="1">_xll.Connector("TinyUrl.TinyUrl",DA1141,0)</f>
        <v>#NAME?</v>
      </c>
      <c r="DK1141" s="89" t="e">
        <f ca="1">_xll.Connector("TinyUrl.TinyUrl",DE1141,0)</f>
        <v>#NAME?</v>
      </c>
      <c r="DL1141" s="89" t="e">
        <f ca="1">_xll.Connector("TinyUrl.TinyUrl",DI1141,0)</f>
        <v>#NAME?</v>
      </c>
      <c r="DM1141" s="224" t="str">
        <f t="shared" si="610"/>
        <v>Wayback 88</v>
      </c>
      <c r="DN1141" s="89" t="str">
        <f t="shared" si="611"/>
        <v xml:space="preserve"> K2Wayback 88167 Unisex</v>
      </c>
      <c r="DO1141" s="227"/>
    </row>
    <row r="1142" spans="2:119" ht="15.45" customHeight="1">
      <c r="B1142" s="224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#VALUE!</v>
      </c>
      <c r="F1142" s="43" t="b">
        <f>CL1142&gt;Driver!$F$56</f>
        <v>0</v>
      </c>
      <c r="G1142" s="43" t="b">
        <f>AND(CB1142&gt;Driver!$F$55,CB1142&lt;Driver!$G$55)</f>
        <v>0</v>
      </c>
      <c r="H1142" s="43" t="e">
        <f t="shared" si="578"/>
        <v>#VALUE!</v>
      </c>
      <c r="I1142" s="43">
        <f t="shared" si="579"/>
        <v>0</v>
      </c>
      <c r="J1142" s="43" t="e">
        <f t="array" ref="J1142">NOT(OR(($H$9:$H$1273=TRUE)*($I$9:$I$1273&gt;0)*($BT$9:$BT$1273=BT1142)*($K$9:$K$1273&gt;K1142)))</f>
        <v>#VALUE!</v>
      </c>
      <c r="K1142" s="72">
        <f t="shared" si="580"/>
        <v>0.77772884701329792</v>
      </c>
      <c r="L1142" s="72">
        <f t="shared" si="581"/>
        <v>0.85789702683103697</v>
      </c>
      <c r="M1142" s="72">
        <f t="shared" si="582"/>
        <v>0.69756066719555876</v>
      </c>
      <c r="N1142" s="72">
        <f t="shared" si="583"/>
        <v>0.6</v>
      </c>
      <c r="O1142" s="72">
        <f t="shared" si="584"/>
        <v>0.49765749178275454</v>
      </c>
      <c r="P1142" s="72">
        <f t="shared" si="585"/>
        <v>0.99502450980392154</v>
      </c>
      <c r="Q1142" s="72"/>
      <c r="R1142" s="72"/>
      <c r="S1142" s="72">
        <f t="shared" si="586"/>
        <v>0.68805832871285078</v>
      </c>
      <c r="T1142" s="72">
        <f t="shared" si="587"/>
        <v>0.92522296836858953</v>
      </c>
      <c r="U1142" s="72">
        <f t="shared" si="588"/>
        <v>9.9999999999999978E-2</v>
      </c>
      <c r="V1142" s="72">
        <f t="shared" si="589"/>
        <v>0.61223514216194785</v>
      </c>
      <c r="W1142" s="72">
        <f t="shared" si="590"/>
        <v>0.93079428318472146</v>
      </c>
      <c r="X1142" s="72">
        <f t="shared" si="591"/>
        <v>0.142102973168963</v>
      </c>
      <c r="Y1142" s="72">
        <f t="shared" si="592"/>
        <v>0.3024393328044413</v>
      </c>
      <c r="Z1142" s="72">
        <f t="shared" si="593"/>
        <v>0.4</v>
      </c>
      <c r="AA1142" s="72">
        <f t="shared" si="594"/>
        <v>0.50234250821724546</v>
      </c>
      <c r="AB1142" s="72">
        <f t="shared" si="595"/>
        <v>4.9754901960784581E-3</v>
      </c>
      <c r="AC1142" s="72"/>
      <c r="AD1142" s="72"/>
      <c r="AE1142" s="72">
        <f t="shared" si="596"/>
        <v>0.31194167128714922</v>
      </c>
      <c r="AF1142" s="72">
        <f t="shared" si="597"/>
        <v>7.4777031631410473E-2</v>
      </c>
      <c r="AG1142" s="72">
        <f t="shared" si="598"/>
        <v>0.9</v>
      </c>
      <c r="AH1142" s="72">
        <f t="shared" si="599"/>
        <v>0.38776485783805209</v>
      </c>
      <c r="AI1142" s="72">
        <f t="shared" si="600"/>
        <v>6.920571681527854E-2</v>
      </c>
      <c r="AJ1142" s="72">
        <f>(AV1142-Driver!$K$179)/(Driver!$L$179-Driver!$K$179)</f>
        <v>9.7897026831036987E-2</v>
      </c>
      <c r="AK1142" s="72">
        <f>(AW1142-Driver!$K$180)/(Driver!$L$180-Driver!$K$180)</f>
        <v>0.12720190046973393</v>
      </c>
      <c r="AL1142" s="72">
        <f>(AX1142-Driver!$K$181)/(Driver!$L$181-Driver!$K$181)</f>
        <v>0</v>
      </c>
      <c r="AM1142" s="72">
        <f>(AY1142-Driver!$K$182)/(Driver!$L$182-Driver!$K$182)</f>
        <v>0.71634250821724543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01"/>
        <v>2.0604395604395607</v>
      </c>
      <c r="AW1142" s="70">
        <f t="shared" si="602"/>
        <v>13.392409057550507</v>
      </c>
      <c r="AX1142" s="70">
        <f t="shared" si="603"/>
        <v>1</v>
      </c>
      <c r="AY1142" s="70">
        <f>IFERROR(Driver!$K$19/Data!BH1142/Data!BI1142*Data!BK1142*Data!BL1142,"")</f>
        <v>-1.7364070258448756</v>
      </c>
      <c r="AZ1142" s="70">
        <f t="shared" si="604"/>
        <v>14.128816083395384</v>
      </c>
      <c r="BA1142" s="70"/>
      <c r="BB1142" s="70"/>
      <c r="BC1142" s="70">
        <f t="shared" si="605"/>
        <v>19.741119680564495</v>
      </c>
      <c r="BD1142" s="70">
        <f t="shared" si="606"/>
        <v>3.9530108922625433</v>
      </c>
      <c r="BE1142" s="70">
        <f t="shared" si="607"/>
        <v>1</v>
      </c>
      <c r="BF1142" s="70">
        <f t="shared" si="608"/>
        <v>1.3818733504535172</v>
      </c>
      <c r="BG1142" s="70">
        <f t="shared" si="609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219</v>
      </c>
      <c r="BS1142" s="8" t="s">
        <v>610</v>
      </c>
      <c r="BT1142" s="9" t="s">
        <v>627</v>
      </c>
      <c r="BU1142" s="10">
        <v>155</v>
      </c>
      <c r="BV1142" s="9" t="s">
        <v>390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302</v>
      </c>
      <c r="CU1142" s="9" t="s">
        <v>388</v>
      </c>
      <c r="CV1142" s="10"/>
      <c r="CW1142" s="10"/>
      <c r="CX1142" t="str">
        <f>INDEX('Data_Price '!AS$2:AS$1266,MATCH(Data!$DN1142,'Data_Price '!$BE$2:$BE$1266,0))</f>
        <v>Fischer Transalp 82 Carbon Touring Skis 148</v>
      </c>
      <c r="CY1142" t="str">
        <f>INDEX('Data_Price '!AT$2:AT$1266,MATCH(Data!$DN1142,'Data_Price '!$BE$2:$BE$1266,0))</f>
        <v>Telemark Pyrenees</v>
      </c>
      <c r="CZ1142">
        <f>INDEX('Data_Price '!AU$2:AU$1266,MATCH(Data!$DN1142,'Data_Price '!$BE$2:$BE$1266,0))</f>
        <v>341.06</v>
      </c>
      <c r="DA1142" t="str">
        <f>INDEX('Data_Price '!AV$2:AV$1266,MATCH(Data!$DN1142,'Data_Price '!$BE$2:$BE$1266,0))</f>
        <v>https://www.google.com/url?url=https://www.telemark-pyrenees.com/ski/fischer-transalp-82-carbon-w-ski-2022%3Fcurrency%3DUSD%26tax%3Dex_vat%26country%3DUS%26var%3D73566&amp;rct=j&amp;q=&amp;esrc=s&amp;sa=U&amp;ved=0ahUKEwiq1auW0aP2AhWOlWoFHXezDecQsDwIQA&amp;usg=AOvVaw0lSmKBxKzmp5m5JmCGOTLO</v>
      </c>
      <c r="DB1142" t="str">
        <f>INDEX('Data_Price '!AW$2:AW$1266,MATCH(Data!$DN1142,'Data_Price '!$BE$2:$BE$1266,0))</f>
        <v>Fischer Transalp 82 Carbon Backcountry Ski (2021) 155</v>
      </c>
      <c r="DC1142" t="str">
        <f>INDEX('Data_Price '!AX$2:AX$1266,MATCH(Data!$DN1142,'Data_Price '!$BE$2:$BE$1266,0))</f>
        <v>Ski The Whites</v>
      </c>
      <c r="DD1142">
        <f>INDEX('Data_Price '!AY$2:AY$1266,MATCH(Data!$DN1142,'Data_Price '!$BE$2:$BE$1266,0))</f>
        <v>599.99</v>
      </c>
      <c r="DE1142" t="str">
        <f>INDEX('Data_Price '!AZ$2:AZ$1266,MATCH(Data!$DN1142,'Data_Price '!$BE$2:$BE$1266,0))</f>
        <v>https://www.google.com/url?url=https://skithewhites.com/products/fischer-transalp-82-carbon-backcountry-ski-2021%3Fvariant%3D37403695415471%26currency%3DUSD%26utm_medium%3Dproduct_sync%26utm_source%3Dgoogle%26utm_content%3Dsag_organic%26utm_campaign%3Dsag_organic&amp;rct=j&amp;q=&amp;esrc=s&amp;sa=U&amp;ved=0ahUKEwiq1auW0aP2AhWOlWoFHXezDecQ2SkIRA&amp;usg=AOvVaw0iPPSC2LH5CGLt7aJfU8EF</v>
      </c>
      <c r="DF1142">
        <f>INDEX('Data_Price '!BA$2:BA$1266,MATCH(Data!$DN1142,'Data_Price '!$BE$2:$BE$1266,0))</f>
        <v>0</v>
      </c>
      <c r="DG1142">
        <f>INDEX('Data_Price '!BB$2:BB$1266,MATCH(Data!$DN1142,'Data_Price '!$BE$2:$BE$1266,0))</f>
        <v>0</v>
      </c>
      <c r="DH1142">
        <f>INDEX('Data_Price '!BC$2:BC$1266,MATCH(Data!$DN1142,'Data_Price '!$BE$2:$BE$1266,0))</f>
        <v>0</v>
      </c>
      <c r="DI1142">
        <f>INDEX('Data_Price '!BD$2:BD$1266,MATCH(Data!$DN1142,'Data_Price '!$BE$2:$BE$1266,0))</f>
        <v>0</v>
      </c>
      <c r="DJ1142" s="89" t="e">
        <f ca="1">_xll.Connector("TinyUrl.TinyUrl",DA1142,0)</f>
        <v>#NAME?</v>
      </c>
      <c r="DK1142" s="89" t="e">
        <f ca="1">_xll.Connector("TinyUrl.TinyUrl",DE1142,0)</f>
        <v>#NAME?</v>
      </c>
      <c r="DL1142" s="89" t="e">
        <f ca="1">_xll.Connector("TinyUrl.TinyUrl",DI1142,0)</f>
        <v>#NAME?</v>
      </c>
      <c r="DM1142" s="224" t="str">
        <f t="shared" si="610"/>
        <v>Transalp 82</v>
      </c>
      <c r="DN1142" s="89" t="str">
        <f t="shared" si="611"/>
        <v xml:space="preserve"> FischerTransalp 82155 Women's</v>
      </c>
      <c r="DO1142" s="227"/>
    </row>
    <row r="1143" spans="2:119" ht="15.45" customHeight="1">
      <c r="B1143" s="224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#VALUE!</v>
      </c>
      <c r="F1143" s="43" t="b">
        <f>CL1143&gt;Driver!$F$56</f>
        <v>0</v>
      </c>
      <c r="G1143" s="43" t="b">
        <f>AND(CB1143&gt;Driver!$F$55,CB1143&lt;Driver!$G$55)</f>
        <v>0</v>
      </c>
      <c r="H1143" s="43" t="e">
        <f t="shared" si="578"/>
        <v>#VALUE!</v>
      </c>
      <c r="I1143" s="43">
        <f t="shared" si="579"/>
        <v>0</v>
      </c>
      <c r="J1143" s="43" t="e">
        <f t="array" ref="J1143">NOT(OR(($H$9:$H$1273=TRUE)*($I$9:$I$1273&gt;0)*($BT$9:$BT$1273=BT1143)*($K$9:$K$1273&gt;K1143)))</f>
        <v>#VALUE!</v>
      </c>
      <c r="K1143" s="72">
        <f t="shared" si="580"/>
        <v>0.65071374900155843</v>
      </c>
      <c r="L1143" s="72">
        <f t="shared" si="581"/>
        <v>0.79545242123922333</v>
      </c>
      <c r="M1143" s="72">
        <f t="shared" si="582"/>
        <v>0.50597507676389375</v>
      </c>
      <c r="N1143" s="72">
        <f t="shared" si="583"/>
        <v>0.36076645797761331</v>
      </c>
      <c r="O1143" s="72">
        <f t="shared" si="584"/>
        <v>0.24179112525524427</v>
      </c>
      <c r="P1143" s="72">
        <f t="shared" si="585"/>
        <v>0.91536764705882345</v>
      </c>
      <c r="Q1143" s="72"/>
      <c r="R1143" s="72"/>
      <c r="S1143" s="72">
        <f t="shared" si="586"/>
        <v>0.65578579871562392</v>
      </c>
      <c r="T1143" s="72">
        <f t="shared" si="587"/>
        <v>0.53776927596458757</v>
      </c>
      <c r="U1143" s="72">
        <f t="shared" si="588"/>
        <v>9.9999999999999978E-2</v>
      </c>
      <c r="V1143" s="72">
        <f t="shared" si="589"/>
        <v>0.60726075355570142</v>
      </c>
      <c r="W1143" s="72">
        <f t="shared" si="590"/>
        <v>0.96648342632097151</v>
      </c>
      <c r="X1143" s="72">
        <f t="shared" si="591"/>
        <v>0.20454757876077673</v>
      </c>
      <c r="Y1143" s="72">
        <f t="shared" si="592"/>
        <v>0.49402492323610631</v>
      </c>
      <c r="Z1143" s="72">
        <f t="shared" si="593"/>
        <v>0.63923354202238669</v>
      </c>
      <c r="AA1143" s="72">
        <f t="shared" si="594"/>
        <v>0.75820887474475573</v>
      </c>
      <c r="AB1143" s="72">
        <f t="shared" si="595"/>
        <v>8.4632352941176492E-2</v>
      </c>
      <c r="AC1143" s="72"/>
      <c r="AD1143" s="72"/>
      <c r="AE1143" s="72">
        <f t="shared" si="596"/>
        <v>0.34421420128437608</v>
      </c>
      <c r="AF1143" s="72">
        <f t="shared" si="597"/>
        <v>0.46223072403541243</v>
      </c>
      <c r="AG1143" s="72">
        <f t="shared" si="598"/>
        <v>0.9</v>
      </c>
      <c r="AH1143" s="72">
        <f t="shared" si="599"/>
        <v>0.39273924644429858</v>
      </c>
      <c r="AI1143" s="72">
        <f t="shared" si="600"/>
        <v>3.3516573679028536E-2</v>
      </c>
      <c r="AJ1143" s="72">
        <f>(AV1143-Driver!$K$179)/(Driver!$L$179-Driver!$K$179)</f>
        <v>3.5452421239223264E-2</v>
      </c>
      <c r="AK1143" s="72">
        <f>(AW1143-Driver!$K$180)/(Driver!$L$180-Driver!$K$180)</f>
        <v>9.0996284583904991E-2</v>
      </c>
      <c r="AL1143" s="72">
        <f>(AX1143-Driver!$K$181)/(Driver!$L$181-Driver!$K$181)</f>
        <v>0.23923354202238667</v>
      </c>
      <c r="AM1143" s="72">
        <f>(AY1143-Driver!$K$182)/(Driver!$L$182-Driver!$K$182)</f>
        <v>0.9722088747447557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01"/>
        <v>0.7461674128340795</v>
      </c>
      <c r="AW1143" s="70">
        <f t="shared" si="602"/>
        <v>9.8519288429723435</v>
      </c>
      <c r="AX1143" s="70">
        <f t="shared" si="603"/>
        <v>3.1531018782014799</v>
      </c>
      <c r="AY1143" s="70">
        <f>IFERROR(Driver!$K$19/Data!BH1143/Data!BI1143*Data!BK1143*Data!BL1143,"")</f>
        <v>-0.17012314691938263</v>
      </c>
      <c r="AZ1143" s="70">
        <f t="shared" si="604"/>
        <v>6.8689501116902463</v>
      </c>
      <c r="BA1143" s="70"/>
      <c r="BB1143" s="70"/>
      <c r="BC1143" s="70">
        <f t="shared" si="605"/>
        <v>3.0011340160142304</v>
      </c>
      <c r="BD1143" s="70">
        <f t="shared" si="606"/>
        <v>51.477245747337811</v>
      </c>
      <c r="BE1143" s="70">
        <f t="shared" si="607"/>
        <v>1</v>
      </c>
      <c r="BF1143" s="70">
        <f t="shared" si="608"/>
        <v>0.82005110443579943</v>
      </c>
      <c r="BG1143" s="70">
        <f t="shared" si="609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219</v>
      </c>
      <c r="BS1143" s="8" t="s">
        <v>628</v>
      </c>
      <c r="BT1143" s="9" t="s">
        <v>645</v>
      </c>
      <c r="BU1143" s="10">
        <v>153</v>
      </c>
      <c r="BV1143" s="9" t="s">
        <v>390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307</v>
      </c>
      <c r="CU1143" s="9" t="s">
        <v>306</v>
      </c>
      <c r="CV1143" s="10"/>
      <c r="CW1143" s="10"/>
      <c r="CX1143" t="str">
        <f>INDEX('Data_Price '!AS$2:AS$1266,MATCH(Data!$DN1143,'Data_Price '!$BE$2:$BE$1266,0))</f>
        <v>Head Super Joy Women's Skis W Head Joy 11 GW Bindings 153cm 2021</v>
      </c>
      <c r="CY1143" t="str">
        <f>INDEX('Data_Price '!AT$2:AT$1266,MATCH(Data!$DN1143,'Data_Price '!$BE$2:$BE$1266,0))</f>
        <v>Skis.com</v>
      </c>
      <c r="CZ1143">
        <f>INDEX('Data_Price '!AU$2:AU$1266,MATCH(Data!$DN1143,'Data_Price '!$BE$2:$BE$1266,0))</f>
        <v>799</v>
      </c>
      <c r="DA1143" t="str">
        <f>INDEX('Data_Price '!AV$2:AV$1266,MATCH(Data!$DN1143,'Data_Price '!$BE$2:$BE$1266,0))</f>
        <v>https://www.google.com/url?url=https://www.skis.com/Head-Super-Joy-Womens-Skis-with-JOY-11-GW-SLR-Bindings/619651P,default,pd.html%3Fsrc%3Dcpc&amp;rct=j&amp;q=&amp;esrc=s&amp;sa=U&amp;ved=0ahUKEwjun8-W0aP2AhVcl2oFHXSgB0MQsDwIXw&amp;usg=AOvVaw0Rt6LxHIsHzmvgEXQwuQLl</v>
      </c>
      <c r="DB1143" t="str">
        <f>INDEX('Data_Price '!AW$2:AW$1266,MATCH(Data!$DN1143,'Data_Price '!$BE$2:$BE$1266,0))</f>
        <v>Head Super Joy Women's Skis W Head Joy 11 GW Bindings 153cm 2021</v>
      </c>
      <c r="DC1143" t="str">
        <f>INDEX('Data_Price '!AX$2:AX$1266,MATCH(Data!$DN1143,'Data_Price '!$BE$2:$BE$1266,0))</f>
        <v>Walmart - WEBY Corporation</v>
      </c>
      <c r="DD1143">
        <f>INDEX('Data_Price '!AY$2:AY$1266,MATCH(Data!$DN1143,'Data_Price '!$BE$2:$BE$1266,0))</f>
        <v>799</v>
      </c>
      <c r="DE1143" t="str">
        <f>INDEX('Data_Price '!AZ$2:AZ$1266,MATCH(Data!$DN1143,'Data_Price '!$BE$2:$BE$1266,0))</f>
        <v>https://www.google.com/url?q=https://www.walmart.com/ip/HEAD-super-Joy-SW-SLR-Joy-Pro-JOY-11-GW-Size-153/826167953%3Fwmlspartner%3Dwlpa%26selectedSellerId%3D15310&amp;sa=U&amp;ved=0ahUKEwjYyc-X0aP2AhW_lWoFHSF_AS8Q2ykIFw&amp;usg=AOvVaw024Or-900T4m7yw24sIS8Q</v>
      </c>
      <c r="DF1143" t="str">
        <f>INDEX('Data_Price '!BA$2:BA$1266,MATCH(Data!$DN1143,'Data_Price '!$BE$2:$BE$1266,0))</f>
        <v>Head Super Joy Women's Skis W Head Joy 11 GW Bindings 153cm 2021</v>
      </c>
      <c r="DG1143" t="str">
        <f>INDEX('Data_Price '!BB$2:BB$1266,MATCH(Data!$DN1143,'Data_Price '!$BE$2:$BE$1266,0))</f>
        <v>Skis.com</v>
      </c>
      <c r="DH1143">
        <f>INDEX('Data_Price '!BC$2:BC$1266,MATCH(Data!$DN1143,'Data_Price '!$BE$2:$BE$1266,0))</f>
        <v>799</v>
      </c>
      <c r="DI1143" t="str">
        <f>INDEX('Data_Price '!BD$2:BD$1266,MATCH(Data!$DN1143,'Data_Price '!$BE$2:$BE$1266,0))</f>
        <v>https://www.google.com/url?q=https://www.skis.com/Head-Super-Joy-Womens-Skis-with-JOY-11-GW-SLR-Bindings/619651P,default,pd.html%3Fsrc%3Dcpc&amp;sa=U&amp;ved=0ahUKEwjYyc-X0aP2AhW_lWoFHSF_AS8Q2ykIGQ&amp;usg=AOvVaw0fY1T03_NRtFdD1fD_14aI</v>
      </c>
      <c r="DJ1143" s="89" t="e">
        <f ca="1">_xll.Connector("TinyUrl.TinyUrl",DA1143,0)</f>
        <v>#NAME?</v>
      </c>
      <c r="DK1143" s="89" t="e">
        <f ca="1">_xll.Connector("TinyUrl.TinyUrl",DE1143,0)</f>
        <v>#NAME?</v>
      </c>
      <c r="DL1143" s="89" t="e">
        <f ca="1">_xll.Connector("TinyUrl.TinyUrl",DI1143,0)</f>
        <v>#NAME?</v>
      </c>
      <c r="DM1143" s="224" t="str">
        <f t="shared" si="610"/>
        <v>Super Joy</v>
      </c>
      <c r="DN1143" s="89" t="str">
        <f t="shared" si="611"/>
        <v xml:space="preserve"> HeadSuper Joy153 Women's</v>
      </c>
      <c r="DO1143" s="227"/>
    </row>
    <row r="1144" spans="2:119" ht="15.45" customHeight="1">
      <c r="B1144" s="224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#VALUE!</v>
      </c>
      <c r="F1144" s="43" t="b">
        <f>CL1144&gt;Driver!$F$56</f>
        <v>0</v>
      </c>
      <c r="G1144" s="43" t="b">
        <f>AND(CB1144&gt;Driver!$F$55,CB1144&lt;Driver!$G$55)</f>
        <v>0</v>
      </c>
      <c r="H1144" s="43" t="e">
        <f t="shared" si="578"/>
        <v>#VALUE!</v>
      </c>
      <c r="I1144" s="43">
        <f t="shared" si="579"/>
        <v>0</v>
      </c>
      <c r="J1144" s="43" t="e">
        <f t="array" ref="J1144">NOT(OR(($H$9:$H$1273=TRUE)*($I$9:$I$1273&gt;0)*($BT$9:$BT$1273=BT1144)*($K$9:$K$1273&gt;K1144)))</f>
        <v>#VALUE!</v>
      </c>
      <c r="K1144" s="72">
        <f t="shared" si="580"/>
        <v>0.57643674490848718</v>
      </c>
      <c r="L1144" s="72">
        <f t="shared" si="581"/>
        <v>0.86345661107082428</v>
      </c>
      <c r="M1144" s="72">
        <f t="shared" si="582"/>
        <v>0.28941687874615007</v>
      </c>
      <c r="N1144" s="72">
        <f t="shared" si="583"/>
        <v>-7.5583380762663577E-2</v>
      </c>
      <c r="O1144" s="72">
        <f t="shared" si="584"/>
        <v>0.27684872288346674</v>
      </c>
      <c r="P1144" s="72">
        <f t="shared" si="585"/>
        <v>0.66698529411764707</v>
      </c>
      <c r="Q1144" s="72"/>
      <c r="R1144" s="72"/>
      <c r="S1144" s="72">
        <f t="shared" si="586"/>
        <v>0.81123317102097947</v>
      </c>
      <c r="T1144" s="72">
        <f t="shared" si="587"/>
        <v>0.37177509677673493</v>
      </c>
      <c r="U1144" s="72">
        <f t="shared" si="588"/>
        <v>9.9999999999999978E-2</v>
      </c>
      <c r="V1144" s="72">
        <f t="shared" si="589"/>
        <v>0.60101386522377798</v>
      </c>
      <c r="W1144" s="72">
        <f t="shared" si="590"/>
        <v>0.95764717372359287</v>
      </c>
      <c r="X1144" s="72">
        <f t="shared" si="591"/>
        <v>0.13654338892917575</v>
      </c>
      <c r="Y1144" s="72">
        <f t="shared" si="592"/>
        <v>0.71058312125384993</v>
      </c>
      <c r="Z1144" s="72">
        <f t="shared" si="593"/>
        <v>1.0755833807626636</v>
      </c>
      <c r="AA1144" s="72">
        <f t="shared" si="594"/>
        <v>0.72315127711653326</v>
      </c>
      <c r="AB1144" s="72">
        <f t="shared" si="595"/>
        <v>0.33301470588235288</v>
      </c>
      <c r="AC1144" s="72"/>
      <c r="AD1144" s="72"/>
      <c r="AE1144" s="72">
        <f t="shared" si="596"/>
        <v>0.18876682897902053</v>
      </c>
      <c r="AF1144" s="72">
        <f t="shared" si="597"/>
        <v>0.62822490322326507</v>
      </c>
      <c r="AG1144" s="72">
        <f t="shared" si="598"/>
        <v>0.9</v>
      </c>
      <c r="AH1144" s="72">
        <f t="shared" si="599"/>
        <v>0.39898613477622208</v>
      </c>
      <c r="AI1144" s="72">
        <f t="shared" si="600"/>
        <v>4.2352826276407129E-2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0.51821143575267514</v>
      </c>
      <c r="AL1144" s="72">
        <f>(AX1144-Driver!$K$181)/(Driver!$L$181-Driver!$K$181)</f>
        <v>0.67558338076266367</v>
      </c>
      <c r="AM1144" s="72">
        <f>(AY1144-Driver!$K$182)/(Driver!$L$182-Driver!$K$182)</f>
        <v>0.93715127711653323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01"/>
        <v>2.1774521774521771</v>
      </c>
      <c r="AW1144" s="70">
        <f t="shared" si="602"/>
        <v>51.62850833414096</v>
      </c>
      <c r="AX1144" s="70">
        <f t="shared" si="603"/>
        <v>7.080250426863973</v>
      </c>
      <c r="AY1144" s="70">
        <f>IFERROR(Driver!$K$19/Data!BH1144/Data!BI1144*Data!BK1144*Data!BL1144,"")</f>
        <v>-0.38472794529188664</v>
      </c>
      <c r="AZ1144" s="70">
        <f t="shared" si="604"/>
        <v>44.932985852568876</v>
      </c>
      <c r="BA1144" s="70"/>
      <c r="BB1144" s="70"/>
      <c r="BC1144" s="70">
        <f t="shared" si="605"/>
        <v>83.63276668340238</v>
      </c>
      <c r="BD1144" s="70">
        <f t="shared" si="606"/>
        <v>66.167436481181497</v>
      </c>
      <c r="BE1144" s="70">
        <f t="shared" si="607"/>
        <v>1</v>
      </c>
      <c r="BF1144" s="70">
        <f t="shared" si="608"/>
        <v>0.1145089542193989</v>
      </c>
      <c r="BG1144" s="70">
        <f t="shared" si="609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219</v>
      </c>
      <c r="BS1144" s="8" t="s">
        <v>628</v>
      </c>
      <c r="BT1144" s="9" t="s">
        <v>653</v>
      </c>
      <c r="BU1144" s="10">
        <v>177</v>
      </c>
      <c r="BV1144" s="9" t="s">
        <v>222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307</v>
      </c>
      <c r="CU1144" s="10"/>
      <c r="CV1144" s="10"/>
      <c r="CW1144" s="10"/>
      <c r="CX1144" t="str">
        <f>INDEX('Data_Price '!AS$2:AS$1266,MATCH(Data!$DN1144,'Data_Price '!$BE$2:$BE$1266,0))</f>
        <v>Head V-Shape V6 + PR 11 177</v>
      </c>
      <c r="CY1144" t="str">
        <f>INDEX('Data_Price '!AT$2:AT$1266,MATCH(Data!$DN1144,'Data_Price '!$BE$2:$BE$1266,0))</f>
        <v>LD Mountain Centre</v>
      </c>
      <c r="CZ1144">
        <f>INDEX('Data_Price '!AU$2:AU$1266,MATCH(Data!$DN1144,'Data_Price '!$BE$2:$BE$1266,0))</f>
        <v>436.97</v>
      </c>
      <c r="DA1144" t="str">
        <f>INDEX('Data_Price '!AV$2:AV$1266,MATCH(Data!$DN1144,'Data_Price '!$BE$2:$BE$1266,0))</f>
        <v>https://www.google.com/url?url=https://www.ldmountaincentre.com/ski-c26/equipment-c87/skis-c180/head-v-shape-v6-pr-11-177-p33136/s175632%3Fcid%3DGBP&amp;rct=j&amp;q=&amp;esrc=s&amp;sa=U&amp;ved=0ahUKEwixyuuX0aP2AhUJl2oFHVz3BAUQsDwIVQ&amp;usg=AOvVaw0t5CIri48PoqMBznQmt8LP</v>
      </c>
      <c r="DB1144" t="str">
        <f>INDEX('Data_Price '!AW$2:AW$1266,MATCH(Data!$DN1144,'Data_Price '!$BE$2:$BE$1266,0))</f>
        <v>Head V-Shape V6 Skis with PR 11 GW Bindings</v>
      </c>
      <c r="DC1144" t="str">
        <f>INDEX('Data_Price '!AX$2:AX$1266,MATCH(Data!$DN1144,'Data_Price '!$BE$2:$BE$1266,0))</f>
        <v>evo.com</v>
      </c>
      <c r="DD1144">
        <f>INDEX('Data_Price '!AY$2:AY$1266,MATCH(Data!$DN1144,'Data_Price '!$BE$2:$BE$1266,0))</f>
        <v>449</v>
      </c>
      <c r="DE1144" t="str">
        <f>INDEX('Data_Price '!AZ$2:AZ$1266,MATCH(Data!$DN1144,'Data_Price '!$BE$2:$BE$1266,0))</f>
        <v>https://www.google.com/url?url=https://www.evo.com/ski-packages/head-v-shape-v6-skis-pr-11-gw-bindings%3Fimage%3D183613/724807/clone.jpg&amp;rct=j&amp;q=&amp;esrc=s&amp;sa=U&amp;ved=0ahUKEwixyuuX0aP2AhUJl2oFHVz3BAUQsDwIUQ&amp;usg=AOvVaw0nCP6qthD49FCcDJ43bbi0</v>
      </c>
      <c r="DF1144" t="str">
        <f>INDEX('Data_Price '!BA$2:BA$1266,MATCH(Data!$DN1144,'Data_Price '!$BE$2:$BE$1266,0))</f>
        <v>Head V-Shape V6 Skis with PR 11 GW Bindings</v>
      </c>
      <c r="DG1144" t="str">
        <f>INDEX('Data_Price '!BB$2:BB$1266,MATCH(Data!$DN1144,'Data_Price '!$BE$2:$BE$1266,0))</f>
        <v>evo.com</v>
      </c>
      <c r="DH1144">
        <f>INDEX('Data_Price '!BC$2:BC$1266,MATCH(Data!$DN1144,'Data_Price '!$BE$2:$BE$1266,0))</f>
        <v>449</v>
      </c>
      <c r="DI1144" t="str">
        <f>INDEX('Data_Price '!BD$2:BD$1266,MATCH(Data!$DN1144,'Data_Price '!$BE$2:$BE$1266,0))</f>
        <v>https://www.google.com/url?q=https://www.evo.com/ski-packages/head-v-shape-v6-skis-pr-11-gw-bindings%3Fimage%3D183613/724807/clone.jpg&amp;sa=U&amp;ved=0ahUKEwiE16WY0aP2AhVonWoFHflBDIMQ2ykIGA&amp;usg=AOvVaw1VPYAjFhK9wQI4TvAo5bj_</v>
      </c>
      <c r="DJ1144" s="89" t="e">
        <f ca="1">_xll.Connector("TinyUrl.TinyUrl",DA1144,0)</f>
        <v>#NAME?</v>
      </c>
      <c r="DK1144" s="89" t="e">
        <f ca="1">_xll.Connector("TinyUrl.TinyUrl",DE1144,0)</f>
        <v>#NAME?</v>
      </c>
      <c r="DL1144" s="89" t="e">
        <f ca="1">_xll.Connector("TinyUrl.TinyUrl",DI1144,0)</f>
        <v>#NAME?</v>
      </c>
      <c r="DM1144" s="224" t="str">
        <f t="shared" si="610"/>
        <v>V-Shape V6</v>
      </c>
      <c r="DN1144" s="89" t="str">
        <f t="shared" si="611"/>
        <v xml:space="preserve"> HeadV-Shape V6177 Unisex</v>
      </c>
      <c r="DO1144" s="227" t="s">
        <v>1109</v>
      </c>
    </row>
    <row r="1145" spans="2:119" ht="15.45" customHeight="1">
      <c r="B1145" s="224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#VALUE!</v>
      </c>
      <c r="F1145" s="43" t="b">
        <f>CL1145&gt;Driver!$F$56</f>
        <v>0</v>
      </c>
      <c r="G1145" s="43" t="b">
        <f>AND(CB1145&gt;Driver!$F$55,CB1145&lt;Driver!$G$55)</f>
        <v>0</v>
      </c>
      <c r="H1145" s="43" t="e">
        <f t="shared" si="578"/>
        <v>#VALUE!</v>
      </c>
      <c r="I1145" s="43">
        <f t="shared" si="579"/>
        <v>0</v>
      </c>
      <c r="J1145" s="43" t="e">
        <f t="array" ref="J1145">NOT(OR(($H$9:$H$1273=TRUE)*($I$9:$I$1273&gt;0)*($BT$9:$BT$1273=BT1145)*($K$9:$K$1273&gt;K1145)))</f>
        <v>#VALUE!</v>
      </c>
      <c r="K1145" s="72">
        <f t="shared" si="580"/>
        <v>0.56975432832765482</v>
      </c>
      <c r="L1145" s="72">
        <f t="shared" si="581"/>
        <v>0.87741841914430752</v>
      </c>
      <c r="M1145" s="72">
        <f t="shared" si="582"/>
        <v>0.26209023751100213</v>
      </c>
      <c r="N1145" s="72">
        <f t="shared" si="583"/>
        <v>-9.7084677164358535E-2</v>
      </c>
      <c r="O1145" s="72">
        <f t="shared" si="584"/>
        <v>0.28610048773658081</v>
      </c>
      <c r="P1145" s="72">
        <f t="shared" si="585"/>
        <v>0.59725490196078435</v>
      </c>
      <c r="Q1145" s="72"/>
      <c r="R1145" s="72"/>
      <c r="S1145" s="72">
        <f t="shared" si="586"/>
        <v>0.79989414843897066</v>
      </c>
      <c r="T1145" s="72">
        <f t="shared" si="587"/>
        <v>0.97322089706565151</v>
      </c>
      <c r="U1145" s="72">
        <f t="shared" si="588"/>
        <v>0.98611503638210063</v>
      </c>
      <c r="V1145" s="72">
        <f t="shared" si="589"/>
        <v>0.65240977351396423</v>
      </c>
      <c r="W1145" s="72">
        <f t="shared" si="590"/>
        <v>0.96699154929577469</v>
      </c>
      <c r="X1145" s="72">
        <f t="shared" si="591"/>
        <v>0.12258158085569243</v>
      </c>
      <c r="Y1145" s="72">
        <f t="shared" si="592"/>
        <v>0.73790976248899787</v>
      </c>
      <c r="Z1145" s="72">
        <f t="shared" si="593"/>
        <v>1.0970846771643585</v>
      </c>
      <c r="AA1145" s="72">
        <f t="shared" si="594"/>
        <v>0.71389951226341919</v>
      </c>
      <c r="AB1145" s="72">
        <f t="shared" si="595"/>
        <v>0.40274509803921565</v>
      </c>
      <c r="AC1145" s="72"/>
      <c r="AD1145" s="72"/>
      <c r="AE1145" s="72">
        <f t="shared" si="596"/>
        <v>0.20010585156102936</v>
      </c>
      <c r="AF1145" s="72">
        <f t="shared" si="597"/>
        <v>2.6779102934348459E-2</v>
      </c>
      <c r="AG1145" s="72">
        <f t="shared" si="598"/>
        <v>1.3884963617899329E-2</v>
      </c>
      <c r="AH1145" s="72">
        <f t="shared" si="599"/>
        <v>0.34759022648603577</v>
      </c>
      <c r="AI1145" s="72">
        <f t="shared" si="600"/>
        <v>3.3008450704225353E-2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0.58460037974765877</v>
      </c>
      <c r="AL1145" s="72">
        <f>(AX1145-Driver!$K$181)/(Driver!$L$181-Driver!$K$181)</f>
        <v>0.6970846771643584</v>
      </c>
      <c r="AM1145" s="72">
        <f>(AY1145-Driver!$K$182)/(Driver!$L$182-Driver!$K$182)</f>
        <v>0.92789951226341916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01"/>
        <v>7.6312576312576299</v>
      </c>
      <c r="AW1145" s="70">
        <f t="shared" si="602"/>
        <v>58.1205603799391</v>
      </c>
      <c r="AX1145" s="70">
        <f t="shared" si="603"/>
        <v>7.2737620944792258</v>
      </c>
      <c r="AY1145" s="70">
        <f>IFERROR(Driver!$K$19/Data!BH1145/Data!BI1145*Data!BK1145*Data!BL1145,"")</f>
        <v>-0.44136254849395989</v>
      </c>
      <c r="AZ1145" s="70">
        <f t="shared" si="604"/>
        <v>51.288160833953832</v>
      </c>
      <c r="BA1145" s="70"/>
      <c r="BB1145" s="70"/>
      <c r="BC1145" s="70">
        <f t="shared" si="605"/>
        <v>77.751136842508274</v>
      </c>
      <c r="BD1145" s="70">
        <f t="shared" si="606"/>
        <v>12.940548854509771</v>
      </c>
      <c r="BE1145" s="70">
        <f t="shared" si="607"/>
        <v>0.11404303656674034</v>
      </c>
      <c r="BF1145" s="70">
        <f t="shared" si="608"/>
        <v>5.9193157189046861</v>
      </c>
      <c r="BG1145" s="70">
        <f t="shared" si="609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219</v>
      </c>
      <c r="BS1145" s="8" t="s">
        <v>742</v>
      </c>
      <c r="BT1145" s="9" t="s">
        <v>746</v>
      </c>
      <c r="BU1145" s="10">
        <v>179</v>
      </c>
      <c r="BV1145" s="9" t="s">
        <v>222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305</v>
      </c>
      <c r="CU1145" s="10"/>
      <c r="CV1145" s="10"/>
      <c r="CW1145" s="10"/>
      <c r="CX1145" t="str">
        <f>INDEX('Data_Price '!AS$2:AS$1266,MATCH(Data!$DN1145,'Data_Price '!$BE$2:$BE$1266,0))</f>
        <v>2022 Nordica Enforcer 100 Demo Skis w/ Marker Griffon 13 Demo Bindings - 186| Ski Essentials</v>
      </c>
      <c r="CY1145" t="str">
        <f>INDEX('Data_Price '!AT$2:AT$1266,MATCH(Data!$DN1145,'Data_Price '!$BE$2:$BE$1266,0))</f>
        <v>SkiEssentials.com</v>
      </c>
      <c r="CZ1145">
        <f>INDEX('Data_Price '!AU$2:AU$1266,MATCH(Data!$DN1145,'Data_Price '!$BE$2:$BE$1266,0))</f>
        <v>599</v>
      </c>
      <c r="DA1145" t="str">
        <f>INDEX('Data_Price '!AV$2:AV$1266,MATCH(Data!$DN1145,'Data_Price '!$BE$2:$BE$1266,0))</f>
        <v>https://www.google.com/url?url=https://www.skiessentials.com/2022-nordica-enforcer-100-demo-skis-w-marker-griffon-13-demo-bindings.html%23size%3D22403&amp;rct=j&amp;q=&amp;esrc=s&amp;sa=U&amp;ved=0ahUKEwiQ2sqY0aP2AhXalmoFHUjlDGAQsDwIjgE&amp;usg=AOvVaw3lM1jFKmt3bJYINQyl7Y0F</v>
      </c>
      <c r="DB1145" t="str">
        <f>INDEX('Data_Price '!AW$2:AW$1266,MATCH(Data!$DN1145,'Data_Price '!$BE$2:$BE$1266,0))</f>
        <v>Nordica Enforcer 100 Skis 2022</v>
      </c>
      <c r="DC1145" t="str">
        <f>INDEX('Data_Price '!AX$2:AX$1266,MATCH(Data!$DN1145,'Data_Price '!$BE$2:$BE$1266,0))</f>
        <v>SkiEssentials.com</v>
      </c>
      <c r="DD1145">
        <f>INDEX('Data_Price '!AY$2:AY$1266,MATCH(Data!$DN1145,'Data_Price '!$BE$2:$BE$1266,0))</f>
        <v>599.99</v>
      </c>
      <c r="DE1145" t="str">
        <f>INDEX('Data_Price '!AZ$2:AZ$1266,MATCH(Data!$DN1145,'Data_Price '!$BE$2:$BE$1266,0))</f>
        <v>https://www.google.com/url?url=https://www.skiessentials.com/2022-nordica-enforcer-100-skis.html&amp;rct=j&amp;q=&amp;esrc=s&amp;sa=U&amp;ved=0ahUKEwiQ2sqY0aP2AhXalmoFHUjlDGAQsDwIhwE&amp;usg=AOvVaw19XXj3iIMe_08JZmxgL93U</v>
      </c>
      <c r="DF1145" t="str">
        <f>INDEX('Data_Price '!BA$2:BA$1266,MATCH(Data!$DN1145,'Data_Price '!$BE$2:$BE$1266,0))</f>
        <v>Nordica Enforcer 100 Skis 2022</v>
      </c>
      <c r="DG1145" t="str">
        <f>INDEX('Data_Price '!BB$2:BB$1266,MATCH(Data!$DN1145,'Data_Price '!$BE$2:$BE$1266,0))</f>
        <v>SkiEssentials.com</v>
      </c>
      <c r="DH1145">
        <f>INDEX('Data_Price '!BC$2:BC$1266,MATCH(Data!$DN1145,'Data_Price '!$BE$2:$BE$1266,0))</f>
        <v>599.99</v>
      </c>
      <c r="DI1145" t="str">
        <f>INDEX('Data_Price '!BD$2:BD$1266,MATCH(Data!$DN1145,'Data_Price '!$BE$2:$BE$1266,0))</f>
        <v>https://www.google.com/url?q=https://www.skiessentials.com/2022-nordica-enforcer-100-skis.html&amp;sa=U&amp;ved=0ahUKEwj_tYGZ0aP2AhVwnGoFHWijBVMQ2ykIFw&amp;usg=AOvVaw3jlbLWQIJ4eavQgMKFTB0c</v>
      </c>
      <c r="DJ1145" s="89" t="e">
        <f ca="1">_xll.Connector("TinyUrl.TinyUrl",DA1145,0)</f>
        <v>#NAME?</v>
      </c>
      <c r="DK1145" s="89" t="e">
        <f ca="1">_xll.Connector("TinyUrl.TinyUrl",DE1145,0)</f>
        <v>#NAME?</v>
      </c>
      <c r="DL1145" s="89" t="e">
        <f ca="1">_xll.Connector("TinyUrl.TinyUrl",DI1145,0)</f>
        <v>#NAME?</v>
      </c>
      <c r="DM1145" s="224" t="str">
        <f t="shared" si="610"/>
        <v>Enforcer 100</v>
      </c>
      <c r="DN1145" s="89" t="str">
        <f t="shared" si="611"/>
        <v xml:space="preserve"> NordicaEnforcer 100179 Unisex</v>
      </c>
      <c r="DO1145" s="227" t="s">
        <v>1115</v>
      </c>
    </row>
    <row r="1146" spans="2:119" ht="15.45" customHeight="1">
      <c r="B1146" s="224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#VALUE!</v>
      </c>
      <c r="F1146" s="43" t="b">
        <f>CL1146&gt;Driver!$F$56</f>
        <v>0</v>
      </c>
      <c r="G1146" s="43" t="b">
        <f>AND(CB1146&gt;Driver!$F$55,CB1146&lt;Driver!$G$55)</f>
        <v>0</v>
      </c>
      <c r="H1146" s="43" t="e">
        <f t="shared" si="578"/>
        <v>#VALUE!</v>
      </c>
      <c r="I1146" s="43">
        <f t="shared" si="579"/>
        <v>0</v>
      </c>
      <c r="J1146" s="43" t="e">
        <f t="array" ref="J1146">NOT(OR(($H$9:$H$1273=TRUE)*($I$9:$I$1273&gt;0)*($BT$9:$BT$1273=BT1146)*($K$9:$K$1273&gt;K1146)))</f>
        <v>#VALUE!</v>
      </c>
      <c r="K1146" s="72">
        <f t="shared" si="580"/>
        <v>0.66597088366011337</v>
      </c>
      <c r="L1146" s="72">
        <f t="shared" si="581"/>
        <v>0.80713560551123997</v>
      </c>
      <c r="M1146" s="72">
        <f t="shared" si="582"/>
        <v>0.52480616180898676</v>
      </c>
      <c r="N1146" s="72">
        <f t="shared" si="583"/>
        <v>0.396812749003984</v>
      </c>
      <c r="O1146" s="72">
        <f t="shared" si="584"/>
        <v>0.26554691289356425</v>
      </c>
      <c r="P1146" s="72">
        <f t="shared" si="585"/>
        <v>0.9120588235294117</v>
      </c>
      <c r="Q1146" s="72"/>
      <c r="R1146" s="72"/>
      <c r="S1146" s="72">
        <f t="shared" si="586"/>
        <v>0.65940976254442707</v>
      </c>
      <c r="T1146" s="72">
        <f t="shared" si="587"/>
        <v>0.97474307598719268</v>
      </c>
      <c r="U1146" s="72">
        <f t="shared" si="588"/>
        <v>0.3813328014833397</v>
      </c>
      <c r="V1146" s="72">
        <f t="shared" si="589"/>
        <v>0.65127623369256948</v>
      </c>
      <c r="W1146" s="72">
        <f t="shared" si="590"/>
        <v>0.9887323943661972</v>
      </c>
      <c r="X1146" s="72">
        <f t="shared" si="591"/>
        <v>0.19286439448875997</v>
      </c>
      <c r="Y1146" s="72">
        <f t="shared" si="592"/>
        <v>0.4751938381910133</v>
      </c>
      <c r="Z1146" s="72">
        <f t="shared" si="593"/>
        <v>0.603187250996016</v>
      </c>
      <c r="AA1146" s="72">
        <f t="shared" si="594"/>
        <v>0.73445308710643575</v>
      </c>
      <c r="AB1146" s="72">
        <f t="shared" si="595"/>
        <v>8.7941176470588273E-2</v>
      </c>
      <c r="AC1146" s="72"/>
      <c r="AD1146" s="72"/>
      <c r="AE1146" s="72">
        <f t="shared" si="596"/>
        <v>0.34059023745557299</v>
      </c>
      <c r="AF1146" s="72">
        <f t="shared" si="597"/>
        <v>2.5256924012807269E-2</v>
      </c>
      <c r="AG1146" s="72">
        <f t="shared" si="598"/>
        <v>0.6186671985166603</v>
      </c>
      <c r="AH1146" s="72">
        <f t="shared" si="599"/>
        <v>0.34872376630743057</v>
      </c>
      <c r="AI1146" s="72">
        <f t="shared" si="600"/>
        <v>1.1267605633802816E-2</v>
      </c>
      <c r="AJ1146" s="72">
        <f>(AV1146-Driver!$K$179)/(Driver!$L$179-Driver!$K$179)</f>
        <v>4.713560551124002E-2</v>
      </c>
      <c r="AK1146" s="72">
        <f>(AW1146-Driver!$K$180)/(Driver!$L$180-Driver!$K$180)</f>
        <v>8.3107791556607913E-2</v>
      </c>
      <c r="AL1146" s="72">
        <f>(AX1146-Driver!$K$181)/(Driver!$L$181-Driver!$K$181)</f>
        <v>0.20318725099601595</v>
      </c>
      <c r="AM1146" s="72">
        <f>(AY1146-Driver!$K$182)/(Driver!$L$182-Driver!$K$182)</f>
        <v>0.94845308710643572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01"/>
        <v>0.99206349206349198</v>
      </c>
      <c r="AW1146" s="70">
        <f t="shared" si="602"/>
        <v>9.0805276997338247</v>
      </c>
      <c r="AX1146" s="70">
        <f t="shared" si="603"/>
        <v>2.8286852589641436</v>
      </c>
      <c r="AY1146" s="70">
        <f>IFERROR(Driver!$K$19/Data!BH1146/Data!BI1146*Data!BK1146*Data!BL1146,"")</f>
        <v>-0.31554400748050471</v>
      </c>
      <c r="AZ1146" s="70">
        <f t="shared" si="604"/>
        <v>6.5673864482501862</v>
      </c>
      <c r="BA1146" s="70"/>
      <c r="BB1146" s="70"/>
      <c r="BC1146" s="70">
        <f t="shared" si="605"/>
        <v>4.8809092474022062</v>
      </c>
      <c r="BD1146" s="70">
        <f t="shared" si="606"/>
        <v>8.3354526720703372</v>
      </c>
      <c r="BE1146" s="70">
        <f t="shared" si="607"/>
        <v>0.7187173851219093</v>
      </c>
      <c r="BF1146" s="70">
        <f t="shared" si="608"/>
        <v>5.791290359646097</v>
      </c>
      <c r="BG1146" s="70">
        <f t="shared" si="609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219</v>
      </c>
      <c r="BS1146" s="8" t="s">
        <v>855</v>
      </c>
      <c r="BT1146" s="9" t="s">
        <v>871</v>
      </c>
      <c r="BU1146" s="10">
        <v>149</v>
      </c>
      <c r="BV1146" s="9" t="s">
        <v>390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308</v>
      </c>
      <c r="CU1146" s="10"/>
      <c r="CV1146" s="10"/>
      <c r="CW1146" s="10"/>
      <c r="CX1146" t="e">
        <f>INDEX('Data_Price '!AS$2:AS$1266,MATCH(Data!$DN1146,'Data_Price '!$BE$2:$BE$1266,0))</f>
        <v>#N/A</v>
      </c>
      <c r="CY1146" t="e">
        <f>INDEX('Data_Price '!AT$2:AT$1266,MATCH(Data!$DN1146,'Data_Price '!$BE$2:$BE$1266,0))</f>
        <v>#N/A</v>
      </c>
      <c r="CZ1146" t="e">
        <f>INDEX('Data_Price '!AU$2:AU$1266,MATCH(Data!$DN1146,'Data_Price '!$BE$2:$BE$1266,0))</f>
        <v>#N/A</v>
      </c>
      <c r="DA1146" t="e">
        <f>INDEX('Data_Price '!AV$2:AV$1266,MATCH(Data!$DN1146,'Data_Price '!$BE$2:$BE$1266,0))</f>
        <v>#N/A</v>
      </c>
      <c r="DB1146" t="e">
        <f>INDEX('Data_Price '!AW$2:AW$1266,MATCH(Data!$DN1146,'Data_Price '!$BE$2:$BE$1266,0))</f>
        <v>#N/A</v>
      </c>
      <c r="DC1146" t="e">
        <f>INDEX('Data_Price '!AX$2:AX$1266,MATCH(Data!$DN1146,'Data_Price '!$BE$2:$BE$1266,0))</f>
        <v>#N/A</v>
      </c>
      <c r="DD1146" t="e">
        <f>INDEX('Data_Price '!AY$2:AY$1266,MATCH(Data!$DN1146,'Data_Price '!$BE$2:$BE$1266,0))</f>
        <v>#N/A</v>
      </c>
      <c r="DE1146" t="e">
        <f>INDEX('Data_Price '!AZ$2:AZ$1266,MATCH(Data!$DN1146,'Data_Price '!$BE$2:$BE$1266,0))</f>
        <v>#N/A</v>
      </c>
      <c r="DF1146" t="e">
        <f>INDEX('Data_Price '!BA$2:BA$1266,MATCH(Data!$DN1146,'Data_Price '!$BE$2:$BE$1266,0))</f>
        <v>#N/A</v>
      </c>
      <c r="DG1146" t="e">
        <f>INDEX('Data_Price '!BB$2:BB$1266,MATCH(Data!$DN1146,'Data_Price '!$BE$2:$BE$1266,0))</f>
        <v>#N/A</v>
      </c>
      <c r="DH1146" t="e">
        <f>INDEX('Data_Price '!BC$2:BC$1266,MATCH(Data!$DN1146,'Data_Price '!$BE$2:$BE$1266,0))</f>
        <v>#N/A</v>
      </c>
      <c r="DI1146" t="e">
        <f>INDEX('Data_Price '!BD$2:BD$1266,MATCH(Data!$DN1146,'Data_Price '!$BE$2:$BE$1266,0))</f>
        <v>#N/A</v>
      </c>
      <c r="DJ1146" s="89" t="e">
        <f ca="1">_xll.Connector("TinyUrl.TinyUrl",DA1146,0)</f>
        <v>#NAME?</v>
      </c>
      <c r="DK1146" s="89" t="e">
        <f ca="1">_xll.Connector("TinyUrl.TinyUrl",DE1146,0)</f>
        <v>#NAME?</v>
      </c>
      <c r="DL1146" s="89" t="e">
        <f ca="1">_xll.Connector("TinyUrl.TinyUrl",DI1146,0)</f>
        <v>#NAME?</v>
      </c>
      <c r="DM1146" s="224" t="str">
        <f t="shared" si="610"/>
        <v>Flair 79</v>
      </c>
      <c r="DN1146" s="89" t="str">
        <f t="shared" si="611"/>
        <v xml:space="preserve"> VölklFlair 79149 Women's</v>
      </c>
      <c r="DO1146" s="227"/>
    </row>
    <row r="1147" spans="2:119" ht="15.45" customHeight="1">
      <c r="B1147" s="224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#VALUE!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578"/>
        <v>#VALUE!</v>
      </c>
      <c r="I1147" s="43">
        <f t="shared" si="579"/>
        <v>0</v>
      </c>
      <c r="J1147" s="43" t="e">
        <f t="array" ref="J1147">NOT(OR(($H$9:$H$1273=TRUE)*($I$9:$I$1273&gt;0)*($BT$9:$BT$1273=BT1147)*($K$9:$K$1273&gt;K1147)))</f>
        <v>#VALUE!</v>
      </c>
      <c r="K1147" s="72">
        <f t="shared" si="580"/>
        <v>0.65323941626422177</v>
      </c>
      <c r="L1147" s="72">
        <f t="shared" si="581"/>
        <v>0.797708484408992</v>
      </c>
      <c r="M1147" s="72">
        <f t="shared" si="582"/>
        <v>0.50877034811945143</v>
      </c>
      <c r="N1147" s="72">
        <f t="shared" si="583"/>
        <v>0.36139884904825137</v>
      </c>
      <c r="O1147" s="72">
        <f t="shared" si="584"/>
        <v>0.27499389465650859</v>
      </c>
      <c r="P1147" s="72">
        <f t="shared" si="585"/>
        <v>0.88991830065359478</v>
      </c>
      <c r="Q1147" s="72"/>
      <c r="R1147" s="72"/>
      <c r="S1147" s="72">
        <f t="shared" si="586"/>
        <v>0.65587104298704968</v>
      </c>
      <c r="T1147" s="72">
        <f t="shared" si="587"/>
        <v>0.93561873414593011</v>
      </c>
      <c r="U1147" s="72">
        <f t="shared" si="588"/>
        <v>0.98855588344078404</v>
      </c>
      <c r="V1147" s="72">
        <f t="shared" si="589"/>
        <v>0.6824009211921449</v>
      </c>
      <c r="W1147" s="72">
        <f t="shared" si="590"/>
        <v>0.53869801084990954</v>
      </c>
      <c r="X1147" s="72">
        <f t="shared" si="591"/>
        <v>0.20229151559100797</v>
      </c>
      <c r="Y1147" s="72">
        <f t="shared" si="592"/>
        <v>0.49122965188054851</v>
      </c>
      <c r="Z1147" s="72">
        <f t="shared" si="593"/>
        <v>0.63860115095174863</v>
      </c>
      <c r="AA1147" s="72">
        <f t="shared" si="594"/>
        <v>0.72500610534349141</v>
      </c>
      <c r="AB1147" s="72">
        <f t="shared" si="595"/>
        <v>0.11008169934640526</v>
      </c>
      <c r="AC1147" s="72"/>
      <c r="AD1147" s="72"/>
      <c r="AE1147" s="72">
        <f t="shared" si="596"/>
        <v>0.34412895701295032</v>
      </c>
      <c r="AF1147" s="72">
        <f t="shared" si="597"/>
        <v>6.4381265854069891E-2</v>
      </c>
      <c r="AG1147" s="72">
        <f t="shared" si="598"/>
        <v>1.1444116559215983E-2</v>
      </c>
      <c r="AH1147" s="72">
        <f t="shared" si="599"/>
        <v>0.31759907880785515</v>
      </c>
      <c r="AI1147" s="72">
        <f t="shared" si="600"/>
        <v>0.46130198915009041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6.5140635485463338E-2</v>
      </c>
      <c r="AL1147" s="72">
        <f>(AX1147-Driver!$K$181)/(Driver!$L$181-Driver!$K$181)</f>
        <v>0.23860115095174855</v>
      </c>
      <c r="AM1147" s="72">
        <f>(AY1147-Driver!$K$182)/(Driver!$L$182-Driver!$K$182)</f>
        <v>0.93900610534349138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01"/>
        <v>0.79365079365079361</v>
      </c>
      <c r="AW1147" s="70">
        <f t="shared" si="602"/>
        <v>7.3235527380946959</v>
      </c>
      <c r="AX1147" s="70">
        <f t="shared" si="603"/>
        <v>3.1474103585657369</v>
      </c>
      <c r="AY1147" s="70">
        <f>IFERROR(Driver!$K$19/Data!BH1147/Data!BI1147*Data!BK1147*Data!BL1147,"")</f>
        <v>-0.37337362940626112</v>
      </c>
      <c r="AZ1147" s="70">
        <f t="shared" si="604"/>
        <v>4.5495160089352202</v>
      </c>
      <c r="BA1147" s="70"/>
      <c r="BB1147" s="70"/>
      <c r="BC1147" s="70">
        <f t="shared" si="605"/>
        <v>3.0453508122113391</v>
      </c>
      <c r="BD1147" s="70">
        <f t="shared" si="606"/>
        <v>4.8730177433502071</v>
      </c>
      <c r="BE1147" s="70">
        <f t="shared" si="607"/>
        <v>8.8718474812437678E-2</v>
      </c>
      <c r="BF1147" s="70">
        <f t="shared" si="608"/>
        <v>9.3066051494179742</v>
      </c>
      <c r="BG1147" s="70">
        <f t="shared" si="609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219</v>
      </c>
      <c r="BS1147" s="8" t="s">
        <v>405</v>
      </c>
      <c r="BT1147" s="9" t="s">
        <v>412</v>
      </c>
      <c r="BU1147" s="10">
        <v>150</v>
      </c>
      <c r="BV1147" s="9" t="s">
        <v>390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305</v>
      </c>
      <c r="CU1147" s="9" t="s">
        <v>303</v>
      </c>
      <c r="CV1147" s="10"/>
      <c r="CW1147" s="10"/>
      <c r="CX1147" t="str">
        <f>INDEX('Data_Price '!AS$2:AS$1266,MATCH(Data!$DN1147,'Data_Price '!$BE$2:$BE$1266,0))</f>
        <v>Armada ARW 84 Skis 2022</v>
      </c>
      <c r="CY1147" t="str">
        <f>INDEX('Data_Price '!AT$2:AT$1266,MATCH(Data!$DN1147,'Data_Price '!$BE$2:$BE$1266,0))</f>
        <v>Aspen East</v>
      </c>
      <c r="CZ1147">
        <f>INDEX('Data_Price '!AU$2:AU$1266,MATCH(Data!$DN1147,'Data_Price '!$BE$2:$BE$1266,0))</f>
        <v>349</v>
      </c>
      <c r="DA1147" t="str">
        <f>INDEX('Data_Price '!AV$2:AV$1266,MATCH(Data!$DN1147,'Data_Price '!$BE$2:$BE$1266,0))</f>
        <v>https://www.google.com/url?url=https://www.aspeneast.com/armada-arw-84-ski-short.html&amp;rct=j&amp;q=&amp;esrc=s&amp;sa=U&amp;ved=0ahUKEwjxnsqZ0aP2AhX8lGoFHXteAgcQsDwISg&amp;usg=AOvVaw0gnycGE3dbRdpfoe9CMpgS</v>
      </c>
      <c r="DB1147" t="str">
        <f>INDEX('Data_Price '!AW$2:AW$1266,MATCH(Data!$DN1147,'Data_Price '!$BE$2:$BE$1266,0))</f>
        <v>2022 Armada ARW 84 Ski w/ GW Bindings - 150 | Ski Essentials</v>
      </c>
      <c r="DC1147" t="str">
        <f>INDEX('Data_Price '!AX$2:AX$1266,MATCH(Data!$DN1147,'Data_Price '!$BE$2:$BE$1266,0))</f>
        <v>Ski World</v>
      </c>
      <c r="DD1147">
        <f>INDEX('Data_Price '!AY$2:AY$1266,MATCH(Data!$DN1147,'Data_Price '!$BE$2:$BE$1266,0))</f>
        <v>439.95</v>
      </c>
      <c r="DE1147" t="str">
        <f>INDEX('Data_Price '!AZ$2:AZ$1266,MATCH(Data!$DN1147,'Data_Price '!$BE$2:$BE$1266,0))</f>
        <v>https://www.google.com/url?url=https://www.skiworldinc.com/armada-arw-84-r-l6-22.html%3Fdfw_tracker%3D130438-69097515&amp;rct=j&amp;q=&amp;esrc=s&amp;sa=U&amp;ved=0ahUKEwjxnsqZ0aP2AhX8lGoFHXteAgcQsDwITg&amp;usg=AOvVaw2G1gD2tzPwVI332KUVLRDb</v>
      </c>
      <c r="DF1147">
        <f>INDEX('Data_Price '!BA$2:BA$1266,MATCH(Data!$DN1147,'Data_Price '!$BE$2:$BE$1266,0))</f>
        <v>0</v>
      </c>
      <c r="DG1147">
        <f>INDEX('Data_Price '!BB$2:BB$1266,MATCH(Data!$DN1147,'Data_Price '!$BE$2:$BE$1266,0))</f>
        <v>0</v>
      </c>
      <c r="DH1147">
        <f>INDEX('Data_Price '!BC$2:BC$1266,MATCH(Data!$DN1147,'Data_Price '!$BE$2:$BE$1266,0))</f>
        <v>0</v>
      </c>
      <c r="DI1147">
        <f>INDEX('Data_Price '!BD$2:BD$1266,MATCH(Data!$DN1147,'Data_Price '!$BE$2:$BE$1266,0))</f>
        <v>0</v>
      </c>
      <c r="DJ1147" s="89" t="e">
        <f ca="1">_xll.Connector("TinyUrl.TinyUrl",DA1147,0)</f>
        <v>#NAME?</v>
      </c>
      <c r="DK1147" s="89" t="e">
        <f ca="1">_xll.Connector("TinyUrl.TinyUrl",DE1147,0)</f>
        <v>#NAME?</v>
      </c>
      <c r="DL1147" s="89" t="e">
        <f ca="1">_xll.Connector("TinyUrl.TinyUrl",DI1147,0)</f>
        <v>#NAME?</v>
      </c>
      <c r="DM1147" s="224" t="str">
        <f t="shared" si="610"/>
        <v>ARW 84</v>
      </c>
      <c r="DN1147" s="89" t="str">
        <f t="shared" si="611"/>
        <v xml:space="preserve"> ArmadaARW 84150 Women's</v>
      </c>
      <c r="DO1147" s="227" t="s">
        <v>1114</v>
      </c>
    </row>
    <row r="1148" spans="2:119" ht="15.45" customHeight="1">
      <c r="B1148" s="224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#VALUE!</v>
      </c>
      <c r="F1148" s="43" t="b">
        <f>CL1148&gt;Driver!$F$56</f>
        <v>0</v>
      </c>
      <c r="G1148" s="43" t="b">
        <f>AND(CB1148&gt;Driver!$F$55,CB1148&lt;Driver!$G$55)</f>
        <v>0</v>
      </c>
      <c r="H1148" s="43" t="e">
        <f t="shared" si="578"/>
        <v>#VALUE!</v>
      </c>
      <c r="I1148" s="43">
        <f t="shared" si="579"/>
        <v>0</v>
      </c>
      <c r="J1148" s="43" t="e">
        <f t="array" ref="J1148">NOT(OR(($H$9:$H$1273=TRUE)*($I$9:$I$1273&gt;0)*($BT$9:$BT$1273=BT1148)*($K$9:$K$1273&gt;K1148)))</f>
        <v>#VALUE!</v>
      </c>
      <c r="K1148" s="72">
        <f t="shared" si="580"/>
        <v>0.76454149245003378</v>
      </c>
      <c r="L1148" s="72">
        <f t="shared" si="581"/>
        <v>0.84460236886632822</v>
      </c>
      <c r="M1148" s="72">
        <f t="shared" si="582"/>
        <v>0.68448061603373933</v>
      </c>
      <c r="N1148" s="72">
        <f t="shared" si="583"/>
        <v>0.52265857206096245</v>
      </c>
      <c r="O1148" s="72">
        <f t="shared" si="584"/>
        <v>0.56619177277228194</v>
      </c>
      <c r="P1148" s="72">
        <f t="shared" si="585"/>
        <v>0.96459150326797383</v>
      </c>
      <c r="Q1148" s="72"/>
      <c r="R1148" s="72"/>
      <c r="S1148" s="72">
        <f t="shared" si="586"/>
        <v>0.69831858585424877</v>
      </c>
      <c r="T1148" s="72">
        <f t="shared" si="587"/>
        <v>0.88788183446802249</v>
      </c>
      <c r="U1148" s="72">
        <f t="shared" si="588"/>
        <v>9.9999999999999978E-2</v>
      </c>
      <c r="V1148" s="72">
        <f t="shared" si="589"/>
        <v>0.61812485251237947</v>
      </c>
      <c r="W1148" s="72">
        <f t="shared" si="590"/>
        <v>0.99879674017257913</v>
      </c>
      <c r="X1148" s="72">
        <f t="shared" si="591"/>
        <v>0.15539763113367175</v>
      </c>
      <c r="Y1148" s="72">
        <f t="shared" si="592"/>
        <v>0.31551938396626061</v>
      </c>
      <c r="Z1148" s="72">
        <f t="shared" si="593"/>
        <v>0.47734142793903755</v>
      </c>
      <c r="AA1148" s="72">
        <f t="shared" si="594"/>
        <v>0.43380822722771806</v>
      </c>
      <c r="AB1148" s="72">
        <f t="shared" si="595"/>
        <v>3.540849673202616E-2</v>
      </c>
      <c r="AC1148" s="72"/>
      <c r="AD1148" s="72"/>
      <c r="AE1148" s="72">
        <f t="shared" si="596"/>
        <v>0.30168141414575123</v>
      </c>
      <c r="AF1148" s="72">
        <f t="shared" si="597"/>
        <v>0.11211816553197754</v>
      </c>
      <c r="AG1148" s="72">
        <f t="shared" si="598"/>
        <v>0.9</v>
      </c>
      <c r="AH1148" s="72">
        <f t="shared" si="599"/>
        <v>0.38187514748762053</v>
      </c>
      <c r="AI1148" s="72">
        <f t="shared" si="600"/>
        <v>1.2032598274209147E-3</v>
      </c>
      <c r="AJ1148" s="72">
        <f>(AV1148-Driver!$K$179)/(Driver!$L$179-Driver!$K$179)</f>
        <v>8.4602368866328242E-2</v>
      </c>
      <c r="AK1148" s="72">
        <f>(AW1148-Driver!$K$180)/(Driver!$L$180-Driver!$K$180)</f>
        <v>0.10166608369483066</v>
      </c>
      <c r="AL1148" s="72">
        <f>(AX1148-Driver!$K$181)/(Driver!$L$181-Driver!$K$181)</f>
        <v>7.7341427939037519E-2</v>
      </c>
      <c r="AM1148" s="72">
        <f>(AY1148-Driver!$K$182)/(Driver!$L$182-Driver!$K$182)</f>
        <v>0.64780822722771803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01"/>
        <v>1.7806267806267806</v>
      </c>
      <c r="AW1148" s="70">
        <f t="shared" si="602"/>
        <v>10.895308764056404</v>
      </c>
      <c r="AX1148" s="70">
        <f t="shared" si="603"/>
        <v>1.6960728514513377</v>
      </c>
      <c r="AY1148" s="70">
        <f>IFERROR(Driver!$K$19/Data!BH1148/Data!BI1148*Data!BK1148*Data!BL1148,"")</f>
        <v>-2.1559390687798938</v>
      </c>
      <c r="AZ1148" s="70">
        <f t="shared" si="604"/>
        <v>11.355174981384961</v>
      </c>
      <c r="BA1148" s="70"/>
      <c r="BB1148" s="70"/>
      <c r="BC1148" s="70">
        <f t="shared" si="605"/>
        <v>25.063186387958087</v>
      </c>
      <c r="BD1148" s="70">
        <f t="shared" si="606"/>
        <v>0.64838670663646636</v>
      </c>
      <c r="BE1148" s="70">
        <f t="shared" si="607"/>
        <v>1</v>
      </c>
      <c r="BF1148" s="70">
        <f t="shared" si="608"/>
        <v>2.0470747569777465</v>
      </c>
      <c r="BG1148" s="70">
        <f t="shared" si="609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219</v>
      </c>
      <c r="BS1148" s="8" t="s">
        <v>610</v>
      </c>
      <c r="BT1148" s="9" t="s">
        <v>612</v>
      </c>
      <c r="BU1148" s="10">
        <v>169</v>
      </c>
      <c r="BV1148" s="9" t="s">
        <v>222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302</v>
      </c>
      <c r="CU1148" s="9" t="s">
        <v>388</v>
      </c>
      <c r="CV1148" s="10"/>
      <c r="CW1148" s="10"/>
      <c r="CX1148" t="str">
        <f>INDEX('Data_Price '!AS$2:AS$1266,MATCH(Data!$DN1148,'Data_Price '!$BE$2:$BE$1266,0))</f>
        <v>Fischer Hannibal 96 Carbon Ski</v>
      </c>
      <c r="CY1148" t="str">
        <f>INDEX('Data_Price '!AT$2:AT$1266,MATCH(Data!$DN1148,'Data_Price '!$BE$2:$BE$1266,0))</f>
        <v>Snowcountry.eu</v>
      </c>
      <c r="CZ1148">
        <f>INDEX('Data_Price '!AU$2:AU$1266,MATCH(Data!$DN1148,'Data_Price '!$BE$2:$BE$1266,0))</f>
        <v>482.08</v>
      </c>
      <c r="DA1148" t="str">
        <f>INDEX('Data_Price '!AV$2:AV$1266,MATCH(Data!$DN1148,'Data_Price '!$BE$2:$BE$1266,0))</f>
        <v>https://www.google.com/url?url=https://www.snowcountry.eu/fischer-hannibal-96-carbon-19-20.html%3Fartikel_maat%3D65315%26country%3DUS&amp;rct=j&amp;q=&amp;esrc=s&amp;sa=U&amp;ved=0ahUKEwjq7u6Z0aP2AhXSl2oFHYzqBdwQsDwIcA&amp;usg=AOvVaw0j5ZonnwlNgiFOCQqnFV5v</v>
      </c>
      <c r="DB1148" t="str">
        <f>INDEX('Data_Price '!AW$2:AW$1266,MATCH(Data!$DN1148,'Data_Price '!$BE$2:$BE$1266,0))</f>
        <v>Fischer Hannibal 96 Carbon Alpine Touring Skis 2022 169 cm</v>
      </c>
      <c r="DC1148" t="str">
        <f>INDEX('Data_Price '!AX$2:AX$1266,MATCH(Data!$DN1148,'Data_Price '!$BE$2:$BE$1266,0))</f>
        <v>Utah SKI Gear</v>
      </c>
      <c r="DD1148">
        <f>INDEX('Data_Price '!AY$2:AY$1266,MATCH(Data!$DN1148,'Data_Price '!$BE$2:$BE$1266,0))</f>
        <v>599.95000000000005</v>
      </c>
      <c r="DE1148" t="str">
        <f>INDEX('Data_Price '!AZ$2:AZ$1266,MATCH(Data!$DN1148,'Data_Price '!$BE$2:$BE$1266,0))</f>
        <v>https://www.google.com/url?url=https://www.utahskigear.com/products/fischer-hannibal-96-carbon-alpine-touring-skis-2022%3Fvariant%3D40119803838622%26currency%3DUSD%26utm_medium%3Dproduct_sync%26utm_source%3Dgoogle%26utm_content%3Dsag_organic%26utm_campaign%3Dsag_organic&amp;rct=j&amp;q=&amp;esrc=s&amp;sa=U&amp;ved=0ahUKEwjq7u6Z0aP2AhXSl2oFHYzqBdwQ2SkIfQ&amp;usg=AOvVaw23pKD8ztIyMeeQWEhq1O1H</v>
      </c>
      <c r="DF1148" t="str">
        <f>INDEX('Data_Price '!BA$2:BA$1266,MATCH(Data!$DN1148,'Data_Price '!$BE$2:$BE$1266,0))</f>
        <v>Fischer Hannibal 96 Backcountry Ski 169</v>
      </c>
      <c r="DG1148" t="str">
        <f>INDEX('Data_Price '!BB$2:BB$1266,MATCH(Data!$DN1148,'Data_Price '!$BE$2:$BE$1266,0))</f>
        <v>Ski The Whites</v>
      </c>
      <c r="DH1148">
        <f>INDEX('Data_Price '!BC$2:BC$1266,MATCH(Data!$DN1148,'Data_Price '!$BE$2:$BE$1266,0))</f>
        <v>699</v>
      </c>
      <c r="DI1148" t="str">
        <f>INDEX('Data_Price '!BD$2:BD$1266,MATCH(Data!$DN1148,'Data_Price '!$BE$2:$BE$1266,0))</f>
        <v>https://www.google.com/url?url=https://skithewhites.com/products/fischer-hannibal-96-backcountry-ski-2020%3Fvariant%3D17450601873479%26currency%3DUSD%26utm_medium%3Dproduct_sync%26utm_source%3Dgoogle%26utm_content%3Dsag_organic%26utm_campaign%3Dsag_organic&amp;rct=j&amp;q=&amp;esrc=s&amp;sa=U&amp;ved=0ahUKEwjq7u6Z0aP2AhXSl2oFHYzqBdwQ2SkIdw&amp;usg=AOvVaw2dgvtiuM2MZdXDJfTfY61V</v>
      </c>
      <c r="DJ1148" s="89" t="e">
        <f ca="1">_xll.Connector("TinyUrl.TinyUrl",DA1148,0)</f>
        <v>#NAME?</v>
      </c>
      <c r="DK1148" s="89" t="e">
        <f ca="1">_xll.Connector("TinyUrl.TinyUrl",DE1148,0)</f>
        <v>#NAME?</v>
      </c>
      <c r="DL1148" s="89" t="e">
        <f ca="1">_xll.Connector("TinyUrl.TinyUrl",DI1148,0)</f>
        <v>#NAME?</v>
      </c>
      <c r="DM1148" s="224" t="str">
        <f t="shared" si="610"/>
        <v>Hannibal 96</v>
      </c>
      <c r="DN1148" s="89" t="str">
        <f t="shared" si="611"/>
        <v xml:space="preserve"> FischerHannibal 96169 Unisex</v>
      </c>
      <c r="DO1148" s="227" t="s">
        <v>1082</v>
      </c>
    </row>
    <row r="1149" spans="2:119" ht="15.45" customHeight="1">
      <c r="B1149" s="224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#VALUE!</v>
      </c>
      <c r="F1149" s="43" t="b">
        <f>CL1149&gt;Driver!$F$56</f>
        <v>0</v>
      </c>
      <c r="G1149" s="43" t="b">
        <f>AND(CB1149&gt;Driver!$F$55,CB1149&lt;Driver!$G$55)</f>
        <v>0</v>
      </c>
      <c r="H1149" s="43" t="e">
        <f t="shared" si="578"/>
        <v>#VALUE!</v>
      </c>
      <c r="I1149" s="43">
        <f t="shared" si="579"/>
        <v>0</v>
      </c>
      <c r="J1149" s="43" t="e">
        <f t="array" ref="J1149">NOT(OR(($H$9:$H$1273=TRUE)*($I$9:$I$1273&gt;0)*($BT$9:$BT$1273=BT1149)*($K$9:$K$1273&gt;K1149)))</f>
        <v>#VALUE!</v>
      </c>
      <c r="K1149" s="72">
        <f t="shared" si="580"/>
        <v>0.53277559863622947</v>
      </c>
      <c r="L1149" s="72">
        <f t="shared" si="581"/>
        <v>0.73963741841914432</v>
      </c>
      <c r="M1149" s="72">
        <f t="shared" si="582"/>
        <v>0.32591377885331452</v>
      </c>
      <c r="N1149" s="72">
        <f t="shared" si="583"/>
        <v>0.12425219755897032</v>
      </c>
      <c r="O1149" s="72">
        <f t="shared" si="584"/>
        <v>0.29667541351077709</v>
      </c>
      <c r="P1149" s="72">
        <f t="shared" si="585"/>
        <v>0.55681372549019614</v>
      </c>
      <c r="Q1149" s="72"/>
      <c r="R1149" s="72"/>
      <c r="S1149" s="72">
        <f t="shared" si="586"/>
        <v>0.83268453887698557</v>
      </c>
      <c r="T1149" s="72">
        <f t="shared" si="587"/>
        <v>0.93649464967955209</v>
      </c>
      <c r="U1149" s="72">
        <f t="shared" si="588"/>
        <v>0.59718153110536809</v>
      </c>
      <c r="V1149" s="72">
        <f t="shared" si="589"/>
        <v>0.62144417679865693</v>
      </c>
      <c r="W1149" s="72">
        <f t="shared" si="590"/>
        <v>0.95971467391304344</v>
      </c>
      <c r="X1149" s="72">
        <f t="shared" si="591"/>
        <v>0.26036258158085568</v>
      </c>
      <c r="Y1149" s="72">
        <f t="shared" si="592"/>
        <v>0.67408622114668548</v>
      </c>
      <c r="Z1149" s="72">
        <f t="shared" si="593"/>
        <v>0.87574780244102968</v>
      </c>
      <c r="AA1149" s="72">
        <f t="shared" si="594"/>
        <v>0.70332458648922291</v>
      </c>
      <c r="AB1149" s="72">
        <f t="shared" si="595"/>
        <v>0.44318627450980386</v>
      </c>
      <c r="AC1149" s="72"/>
      <c r="AD1149" s="72"/>
      <c r="AE1149" s="72">
        <f t="shared" si="596"/>
        <v>0.16731546112301446</v>
      </c>
      <c r="AF1149" s="72">
        <f t="shared" si="597"/>
        <v>6.3505350320447934E-2</v>
      </c>
      <c r="AG1149" s="72">
        <f t="shared" si="598"/>
        <v>0.40281846889463191</v>
      </c>
      <c r="AH1149" s="72">
        <f t="shared" si="599"/>
        <v>0.37855582320134307</v>
      </c>
      <c r="AI1149" s="72">
        <f t="shared" si="600"/>
        <v>4.0285326086956529E-2</v>
      </c>
      <c r="AJ1149" s="72">
        <f>(AV1149-Driver!$K$179)/(Driver!$L$179-Driver!$K$179)</f>
        <v>0.50036258158085567</v>
      </c>
      <c r="AK1149" s="72">
        <f>(AW1149-Driver!$K$180)/(Driver!$L$180-Driver!$K$180)</f>
        <v>0.60125896165302051</v>
      </c>
      <c r="AL1149" s="72">
        <f>(AX1149-Driver!$K$181)/(Driver!$L$181-Driver!$K$181)</f>
        <v>0.4757478024410296</v>
      </c>
      <c r="AM1149" s="72">
        <f>(AY1149-Driver!$K$182)/(Driver!$L$182-Driver!$K$182)</f>
        <v>0.91732458648922288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01"/>
        <v>10.531135531135531</v>
      </c>
      <c r="AW1149" s="70">
        <f t="shared" si="602"/>
        <v>59.749572294136307</v>
      </c>
      <c r="AX1149" s="70">
        <f t="shared" si="603"/>
        <v>5.2817302219692666</v>
      </c>
      <c r="AY1149" s="70">
        <f>IFERROR(Driver!$K$19/Data!BH1149/Data!BI1149*Data!BK1149*Data!BL1149,"")</f>
        <v>-0.50609687049863239</v>
      </c>
      <c r="AZ1149" s="70">
        <f t="shared" si="604"/>
        <v>54.973938942665676</v>
      </c>
      <c r="BA1149" s="70"/>
      <c r="BB1149" s="70"/>
      <c r="BC1149" s="70">
        <f t="shared" si="605"/>
        <v>94.759740317802681</v>
      </c>
      <c r="BD1149" s="70">
        <f t="shared" si="606"/>
        <v>16.1907566731199</v>
      </c>
      <c r="BE1149" s="70">
        <f t="shared" si="607"/>
        <v>0.5029071604837646</v>
      </c>
      <c r="BF1149" s="70">
        <f t="shared" si="608"/>
        <v>2.4219691155398766</v>
      </c>
      <c r="BG1149" s="70">
        <f t="shared" si="609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219</v>
      </c>
      <c r="BS1149" s="8" t="s">
        <v>628</v>
      </c>
      <c r="BT1149" s="9" t="s">
        <v>637</v>
      </c>
      <c r="BU1149" s="10">
        <v>184</v>
      </c>
      <c r="BV1149" s="9" t="s">
        <v>222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305</v>
      </c>
      <c r="CU1149" s="9" t="s">
        <v>302</v>
      </c>
      <c r="CV1149" s="10"/>
      <c r="CW1149" s="10"/>
      <c r="CX1149" t="str">
        <f>INDEX('Data_Price '!AS$2:AS$1266,MATCH(Data!$DN1149,'Data_Price '!$BE$2:$BE$1266,0))</f>
        <v>Head Kore 93 Skis</v>
      </c>
      <c r="CY1149" t="str">
        <f>INDEX('Data_Price '!AT$2:AT$1266,MATCH(Data!$DN1149,'Data_Price '!$BE$2:$BE$1266,0))</f>
        <v>SkiEssentials.com</v>
      </c>
      <c r="CZ1149">
        <f>INDEX('Data_Price '!AU$2:AU$1266,MATCH(Data!$DN1149,'Data_Price '!$BE$2:$BE$1266,0))</f>
        <v>489</v>
      </c>
      <c r="DA1149" t="str">
        <f>INDEX('Data_Price '!AV$2:AV$1266,MATCH(Data!$DN1149,'Data_Price '!$BE$2:$BE$1266,0))</f>
        <v>https://www.google.com/url?url=https://www.skiessentials.com/2022-head-kore-93-skis.html&amp;rct=j&amp;q=&amp;esrc=s&amp;sa=U&amp;ved=0ahUKEwi7iJ-a0aP2AhV1mmoFHTJsAf8QsDwIYw&amp;usg=AOvVaw30qVk-oGb285a7L0kXDPLH</v>
      </c>
      <c r="DB1149" t="str">
        <f>INDEX('Data_Price '!AW$2:AW$1266,MATCH(Data!$DN1149,'Data_Price '!$BE$2:$BE$1266,0))</f>
        <v>Head Kore 93 Skis</v>
      </c>
      <c r="DC1149" t="str">
        <f>INDEX('Data_Price '!AX$2:AX$1266,MATCH(Data!$DN1149,'Data_Price '!$BE$2:$BE$1266,0))</f>
        <v>SkiEssentials.com</v>
      </c>
      <c r="DD1149">
        <f>INDEX('Data_Price '!AY$2:AY$1266,MATCH(Data!$DN1149,'Data_Price '!$BE$2:$BE$1266,0))</f>
        <v>489</v>
      </c>
      <c r="DE1149" t="str">
        <f>INDEX('Data_Price '!AZ$2:AZ$1266,MATCH(Data!$DN1149,'Data_Price '!$BE$2:$BE$1266,0))</f>
        <v>https://www.google.com/url?q=https://www.skiessentials.com/2022-head-kore-93-skis.html&amp;sa=U&amp;ved=0ahUKEwiy3t-a0aP2AhW-l2oFHaRTDVEQ2ykIFw&amp;usg=AOvVaw3fgVU2J8NoMtnAZvhR1gqp</v>
      </c>
      <c r="DF1149" t="str">
        <f>INDEX('Data_Price '!BA$2:BA$1266,MATCH(Data!$DN1149,'Data_Price '!$BE$2:$BE$1266,0))</f>
        <v>Head Kore 93 Skis</v>
      </c>
      <c r="DG1149" t="str">
        <f>INDEX('Data_Price '!BB$2:BB$1266,MATCH(Data!$DN1149,'Data_Price '!$BE$2:$BE$1266,0))</f>
        <v>AlpineShopVT.com</v>
      </c>
      <c r="DH1149">
        <f>INDEX('Data_Price '!BC$2:BC$1266,MATCH(Data!$DN1149,'Data_Price '!$BE$2:$BE$1266,0))</f>
        <v>489</v>
      </c>
      <c r="DI1149" t="str">
        <f>INDEX('Data_Price '!BD$2:BD$1266,MATCH(Data!$DN1149,'Data_Price '!$BE$2:$BE$1266,0))</f>
        <v>https://www.google.com/url?q=https://alpineshopvt.com/head-kore-93-2022/%3Fsku%3D42095&amp;sa=U&amp;ved=0ahUKEwiy3t-a0aP2AhW-l2oFHaRTDVEQ2ykIHw&amp;usg=AOvVaw0E0-sX3Nr3FV2oPNBjzzXg</v>
      </c>
      <c r="DJ1149" s="89" t="e">
        <f ca="1">_xll.Connector("TinyUrl.TinyUrl",DA1149,0)</f>
        <v>#NAME?</v>
      </c>
      <c r="DK1149" s="89" t="e">
        <f ca="1">_xll.Connector("TinyUrl.TinyUrl",DE1149,0)</f>
        <v>#NAME?</v>
      </c>
      <c r="DL1149" s="89" t="e">
        <f ca="1">_xll.Connector("TinyUrl.TinyUrl",DI1149,0)</f>
        <v>#NAME?</v>
      </c>
      <c r="DM1149" s="224" t="str">
        <f t="shared" si="610"/>
        <v>Kore 93</v>
      </c>
      <c r="DN1149" s="89" t="str">
        <f t="shared" si="611"/>
        <v xml:space="preserve"> HeadKore 93184 Unisex</v>
      </c>
      <c r="DO1149" s="227" t="s">
        <v>931</v>
      </c>
    </row>
    <row r="1150" spans="2:119" ht="15.45" customHeight="1">
      <c r="B1150" s="224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#VALUE!</v>
      </c>
      <c r="F1150" s="43" t="b">
        <f>CL1150&gt;Driver!$F$56</f>
        <v>0</v>
      </c>
      <c r="G1150" s="43" t="b">
        <f>AND(CB1150&gt;Driver!$F$55,CB1150&lt;Driver!$G$55)</f>
        <v>0</v>
      </c>
      <c r="H1150" s="43" t="e">
        <f t="shared" si="578"/>
        <v>#VALUE!</v>
      </c>
      <c r="I1150" s="43">
        <f t="shared" si="579"/>
        <v>0</v>
      </c>
      <c r="J1150" s="43" t="e">
        <f t="array" ref="J1150">NOT(OR(($H$9:$H$1273=TRUE)*($I$9:$I$1273&gt;0)*($BT$9:$BT$1273=BT1150)*($K$9:$K$1273&gt;K1150)))</f>
        <v>#VALUE!</v>
      </c>
      <c r="K1150" s="72">
        <f t="shared" si="580"/>
        <v>0.68641269245090675</v>
      </c>
      <c r="L1150" s="72">
        <f t="shared" si="581"/>
        <v>0.81467730239303848</v>
      </c>
      <c r="M1150" s="72">
        <f t="shared" si="582"/>
        <v>0.55814808250877501</v>
      </c>
      <c r="N1150" s="72">
        <f t="shared" si="583"/>
        <v>0.42400556504142162</v>
      </c>
      <c r="O1150" s="72">
        <f t="shared" si="584"/>
        <v>0.29683574130843282</v>
      </c>
      <c r="P1150" s="72">
        <f t="shared" si="585"/>
        <v>0.9536029411764706</v>
      </c>
      <c r="Q1150" s="72"/>
      <c r="R1150" s="72"/>
      <c r="S1150" s="72">
        <f t="shared" si="586"/>
        <v>0.66280291755467902</v>
      </c>
      <c r="T1150" s="72">
        <f t="shared" si="587"/>
        <v>0.90916422739035896</v>
      </c>
      <c r="U1150" s="72">
        <f t="shared" si="588"/>
        <v>0.70507745047772385</v>
      </c>
      <c r="V1150" s="72">
        <f t="shared" si="589"/>
        <v>0.67120819032627899</v>
      </c>
      <c r="W1150" s="72">
        <f t="shared" si="590"/>
        <v>0.77852422907488994</v>
      </c>
      <c r="X1150" s="72">
        <f t="shared" si="591"/>
        <v>0.18532269760696157</v>
      </c>
      <c r="Y1150" s="72">
        <f t="shared" si="592"/>
        <v>0.44185191749122499</v>
      </c>
      <c r="Z1150" s="72">
        <f t="shared" si="593"/>
        <v>0.57599443495857838</v>
      </c>
      <c r="AA1150" s="72">
        <f t="shared" si="594"/>
        <v>0.70316425869156718</v>
      </c>
      <c r="AB1150" s="72">
        <f t="shared" si="595"/>
        <v>4.6397058823529444E-2</v>
      </c>
      <c r="AC1150" s="72"/>
      <c r="AD1150" s="72"/>
      <c r="AE1150" s="72">
        <f t="shared" si="596"/>
        <v>0.33719708244532104</v>
      </c>
      <c r="AF1150" s="72">
        <f t="shared" si="597"/>
        <v>9.0835772609641055E-2</v>
      </c>
      <c r="AG1150" s="72">
        <f t="shared" si="598"/>
        <v>0.29492254952227615</v>
      </c>
      <c r="AH1150" s="72">
        <f t="shared" si="599"/>
        <v>0.32879180967372107</v>
      </c>
      <c r="AI1150" s="72">
        <f t="shared" si="600"/>
        <v>0.22147577092511012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0.11736582446391243</v>
      </c>
      <c r="AL1150" s="72">
        <f>(AX1150-Driver!$K$181)/(Driver!$L$181-Driver!$K$181)</f>
        <v>0.17599443495857839</v>
      </c>
      <c r="AM1150" s="72">
        <f>(AY1150-Driver!$K$182)/(Driver!$L$182-Driver!$K$182)</f>
        <v>0.91716425869156715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01"/>
        <v>1.1507936507936507</v>
      </c>
      <c r="AW1150" s="70">
        <f t="shared" si="602"/>
        <v>12.430557376929643</v>
      </c>
      <c r="AX1150" s="70">
        <f t="shared" si="603"/>
        <v>2.5839499146272056</v>
      </c>
      <c r="AY1150" s="70">
        <f>IFERROR(Driver!$K$19/Data!BH1150/Data!BI1150*Data!BK1150*Data!BL1150,"")</f>
        <v>-0.50707831580627438</v>
      </c>
      <c r="AZ1150" s="70">
        <f t="shared" si="604"/>
        <v>10.353685778108712</v>
      </c>
      <c r="BA1150" s="70"/>
      <c r="BB1150" s="70"/>
      <c r="BC1150" s="70">
        <f t="shared" si="605"/>
        <v>6.6409623400508355</v>
      </c>
      <c r="BD1150" s="70">
        <f t="shared" si="606"/>
        <v>2.5318407700944143</v>
      </c>
      <c r="BE1150" s="70">
        <f t="shared" si="607"/>
        <v>0.39503048852900463</v>
      </c>
      <c r="BF1150" s="70">
        <f t="shared" si="608"/>
        <v>8.0424648315030929</v>
      </c>
      <c r="BG1150" s="70">
        <f t="shared" si="609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219</v>
      </c>
      <c r="BS1150" s="8" t="s">
        <v>719</v>
      </c>
      <c r="BT1150" s="9" t="s">
        <v>730</v>
      </c>
      <c r="BU1150" s="10">
        <v>151</v>
      </c>
      <c r="BV1150" s="9" t="s">
        <v>390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305</v>
      </c>
      <c r="CU1150" s="9" t="s">
        <v>302</v>
      </c>
      <c r="CV1150" s="10"/>
      <c r="CW1150" s="10"/>
      <c r="CX1150" t="str">
        <f>INDEX('Data_Price '!AS$2:AS$1266,MATCH(Data!$DN1150,'Data_Price '!$BE$2:$BE$1266,0))</f>
        <v>Line Pandora 94 Skis Women's 2022 - - 151 cm</v>
      </c>
      <c r="CY1150" t="str">
        <f>INDEX('Data_Price '!AT$2:AT$1266,MATCH(Data!$DN1150,'Data_Price '!$BE$2:$BE$1266,0))</f>
        <v>Skirack</v>
      </c>
      <c r="CZ1150">
        <f>INDEX('Data_Price '!AU$2:AU$1266,MATCH(Data!$DN1150,'Data_Price '!$BE$2:$BE$1266,0))</f>
        <v>399.96</v>
      </c>
      <c r="DA1150" t="str">
        <f>INDEX('Data_Price '!AV$2:AV$1266,MATCH(Data!$DN1150,'Data_Price '!$BE$2:$BE$1266,0))</f>
        <v>https://www.google.com/url?url=https://www.skirack.com/line-pandora-94-skis-womens-2022-13145739%3Ffee%3D7%26fep%3D301966%26utm_source%3Dgoogle_shopping%26utm_medium%3Dcpc%26utm_campaign%3Dproduct&amp;rct=j&amp;q=&amp;esrc=s&amp;sa=U&amp;ved=0ahUKEwiAs4-b0aP2AhV9kmoFHR9bDL0Q2SkIbA&amp;usg=AOvVaw189W6KQaTEdEuqpd6d4Kj2</v>
      </c>
      <c r="DB1150" t="str">
        <f>INDEX('Data_Price '!AW$2:AW$1266,MATCH(Data!$DN1150,'Data_Price '!$BE$2:$BE$1266,0))</f>
        <v>'22 Line Pandora 94 Skis 151cm</v>
      </c>
      <c r="DC1150" t="str">
        <f>INDEX('Data_Price '!AX$2:AX$1266,MATCH(Data!$DN1150,'Data_Price '!$BE$2:$BE$1266,0))</f>
        <v>Al's Ski Equipment Barn</v>
      </c>
      <c r="DD1150">
        <f>INDEX('Data_Price '!AY$2:AY$1266,MATCH(Data!$DN1150,'Data_Price '!$BE$2:$BE$1266,0))</f>
        <v>499</v>
      </c>
      <c r="DE1150" t="str">
        <f>INDEX('Data_Price '!AZ$2:AZ$1266,MATCH(Data!$DN1150,'Data_Price '!$BE$2:$BE$1266,0))</f>
        <v>https://www.google.com/url?url=https://www.untracked.com/p7474c92b88lr-Froogle-22_line_pandora_94_skis_w_tyrolia_attack2_11_gw_bindings.html%23chsku781241&amp;rct=j&amp;q=&amp;esrc=s&amp;sa=U&amp;ved=0ahUKEwiAs4-b0aP2AhV9kmoFHR9bDL0Q2SkIYw&amp;usg=AOvVaw1FucXtfZI06HQQjuavci7K</v>
      </c>
      <c r="DF1150" t="str">
        <f>INDEX('Data_Price '!BA$2:BA$1266,MATCH(Data!$DN1150,'Data_Price '!$BE$2:$BE$1266,0))</f>
        <v>Line Pandora 94 Skis 2022</v>
      </c>
      <c r="DG1150" t="str">
        <f>INDEX('Data_Price '!BB$2:BB$1266,MATCH(Data!$DN1150,'Data_Price '!$BE$2:$BE$1266,0))</f>
        <v>Powder7 Ski Shop</v>
      </c>
      <c r="DH1150">
        <f>INDEX('Data_Price '!BC$2:BC$1266,MATCH(Data!$DN1150,'Data_Price '!$BE$2:$BE$1266,0))</f>
        <v>499.95</v>
      </c>
      <c r="DI1150" t="str">
        <f>INDEX('Data_Price '!BD$2:BD$1266,MATCH(Data!$DN1150,'Data_Price '!$BE$2:$BE$1266,0))</f>
        <v>https://www.google.com/url?url=https://www.powder7.com/Line-Pandora-94-Skis-151cm-New-Flat-2022/for-sale%3Futm_source%3Dfeed%26utm_medium%3Dfree&amp;rct=j&amp;q=&amp;esrc=s&amp;sa=U&amp;ved=0ahUKEwiAs4-b0aP2AhV9kmoFHR9bDL0QsDwIXw&amp;usg=AOvVaw0dPFTwrZkXnkUFVHWIz1DK</v>
      </c>
      <c r="DJ1150" s="89" t="e">
        <f ca="1">_xll.Connector("TinyUrl.TinyUrl",DA1150,0)</f>
        <v>#NAME?</v>
      </c>
      <c r="DK1150" s="89" t="e">
        <f ca="1">_xll.Connector("TinyUrl.TinyUrl",DE1150,0)</f>
        <v>#NAME?</v>
      </c>
      <c r="DL1150" s="89" t="e">
        <f ca="1">_xll.Connector("TinyUrl.TinyUrl",DI1150,0)</f>
        <v>#NAME?</v>
      </c>
      <c r="DM1150" s="224" t="str">
        <f t="shared" si="610"/>
        <v>Pandora 94</v>
      </c>
      <c r="DN1150" s="89" t="str">
        <f t="shared" si="611"/>
        <v xml:space="preserve"> LinePandora 94151 Women's</v>
      </c>
      <c r="DO1150" s="227" t="s">
        <v>1108</v>
      </c>
    </row>
    <row r="1151" spans="2:119" ht="15.45" customHeight="1">
      <c r="B1151" s="224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#VALUE!</v>
      </c>
      <c r="F1151" s="43" t="b">
        <f>CL1151&gt;Driver!$F$56</f>
        <v>0</v>
      </c>
      <c r="G1151" s="43" t="b">
        <f>AND(CB1151&gt;Driver!$F$55,CB1151&lt;Driver!$G$55)</f>
        <v>0</v>
      </c>
      <c r="H1151" s="43" t="e">
        <f t="shared" si="578"/>
        <v>#VALUE!</v>
      </c>
      <c r="I1151" s="43">
        <f t="shared" si="579"/>
        <v>0</v>
      </c>
      <c r="J1151" s="43" t="e">
        <f t="array" ref="J1151">NOT(OR(($H$9:$H$1273=TRUE)*($I$9:$I$1273&gt;0)*($BT$9:$BT$1273=BT1151)*($K$9:$K$1273&gt;K1151)))</f>
        <v>#VALUE!</v>
      </c>
      <c r="K1151" s="72">
        <f t="shared" si="580"/>
        <v>0.82729601119089058</v>
      </c>
      <c r="L1151" s="72">
        <f t="shared" si="581"/>
        <v>0.89552493755539442</v>
      </c>
      <c r="M1151" s="72">
        <f t="shared" si="582"/>
        <v>0.75906708482638674</v>
      </c>
      <c r="N1151" s="72">
        <f t="shared" si="583"/>
        <v>0.6</v>
      </c>
      <c r="O1151" s="72">
        <f t="shared" si="584"/>
        <v>0.70689079696282053</v>
      </c>
      <c r="P1151" s="72">
        <f t="shared" si="585"/>
        <v>0.97031045751633982</v>
      </c>
      <c r="Q1151" s="72"/>
      <c r="R1151" s="72"/>
      <c r="S1151" s="72">
        <f t="shared" si="586"/>
        <v>0.69063081003179128</v>
      </c>
      <c r="T1151" s="72">
        <f t="shared" si="587"/>
        <v>0.88937227736149804</v>
      </c>
      <c r="U1151" s="72">
        <f t="shared" si="588"/>
        <v>9.9999999999999978E-2</v>
      </c>
      <c r="V1151" s="72">
        <f t="shared" si="589"/>
        <v>0.6202090178703763</v>
      </c>
      <c r="W1151" s="72">
        <f t="shared" si="590"/>
        <v>0.91681844052361983</v>
      </c>
      <c r="X1151" s="72">
        <f t="shared" si="591"/>
        <v>0.10447506244460561</v>
      </c>
      <c r="Y1151" s="72">
        <f t="shared" si="592"/>
        <v>0.24093291517361323</v>
      </c>
      <c r="Z1151" s="72">
        <f t="shared" si="593"/>
        <v>0.4</v>
      </c>
      <c r="AA1151" s="72">
        <f t="shared" si="594"/>
        <v>0.29310920303717947</v>
      </c>
      <c r="AB1151" s="72">
        <f t="shared" si="595"/>
        <v>2.9689542483660153E-2</v>
      </c>
      <c r="AC1151" s="72"/>
      <c r="AD1151" s="72"/>
      <c r="AE1151" s="72">
        <f t="shared" si="596"/>
        <v>0.30936918996820872</v>
      </c>
      <c r="AF1151" s="72">
        <f t="shared" si="597"/>
        <v>0.11062772263850196</v>
      </c>
      <c r="AG1151" s="72">
        <f t="shared" si="598"/>
        <v>0.9</v>
      </c>
      <c r="AH1151" s="72">
        <f t="shared" si="599"/>
        <v>0.37979098212962364</v>
      </c>
      <c r="AI1151" s="72">
        <f t="shared" si="600"/>
        <v>8.3181559476380187E-2</v>
      </c>
      <c r="AJ1151" s="72">
        <f>(AV1151-Driver!$K$179)/(Driver!$L$179-Driver!$K$179)</f>
        <v>0.13552493755539438</v>
      </c>
      <c r="AK1151" s="72">
        <f>(AW1151-Driver!$K$180)/(Driver!$L$180-Driver!$K$180)</f>
        <v>9.1070325104686711E-2</v>
      </c>
      <c r="AL1151" s="72">
        <f>(AX1151-Driver!$K$181)/(Driver!$L$181-Driver!$K$181)</f>
        <v>0</v>
      </c>
      <c r="AM1151" s="72">
        <f>(AY1151-Driver!$K$182)/(Driver!$L$182-Driver!$K$182)</f>
        <v>0.50710920303717943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01"/>
        <v>2.8523945190611855</v>
      </c>
      <c r="AW1151" s="70">
        <f t="shared" si="602"/>
        <v>9.8591691285603957</v>
      </c>
      <c r="AX1151" s="70">
        <f t="shared" si="603"/>
        <v>1</v>
      </c>
      <c r="AY1151" s="70">
        <f>IFERROR(Driver!$K$19/Data!BH1151/Data!BI1151*Data!BK1151*Data!BL1151,"")</f>
        <v>-3.0172269995110872</v>
      </c>
      <c r="AZ1151" s="70">
        <f t="shared" si="604"/>
        <v>11.876396128071482</v>
      </c>
      <c r="BA1151" s="70"/>
      <c r="BB1151" s="70"/>
      <c r="BC1151" s="70">
        <f t="shared" si="605"/>
        <v>21.075483624298926</v>
      </c>
      <c r="BD1151" s="70">
        <f t="shared" si="606"/>
        <v>0.7802882618005178</v>
      </c>
      <c r="BE1151" s="70">
        <f t="shared" si="607"/>
        <v>1</v>
      </c>
      <c r="BF1151" s="70">
        <f t="shared" si="608"/>
        <v>2.2824665920731668</v>
      </c>
      <c r="BG1151" s="70">
        <f t="shared" si="609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219</v>
      </c>
      <c r="BS1151" s="8" t="s">
        <v>493</v>
      </c>
      <c r="BT1151" s="9" t="s">
        <v>517</v>
      </c>
      <c r="BU1151" s="10">
        <v>157</v>
      </c>
      <c r="BV1151" s="9" t="s">
        <v>222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302</v>
      </c>
      <c r="CU1151" s="9" t="s">
        <v>388</v>
      </c>
      <c r="CV1151" s="10"/>
      <c r="CW1151" s="10"/>
      <c r="CX1151" t="str">
        <f>INDEX('Data_Price '!AS$2:AS$1266,MATCH(Data!$DN1151,'Data_Price '!$BE$2:$BE$1266,0))</f>
        <v>2022 Blizzard Zero G 95 157 / Light Blue</v>
      </c>
      <c r="CY1151" t="str">
        <f>INDEX('Data_Price '!AT$2:AT$1266,MATCH(Data!$DN1151,'Data_Price '!$BE$2:$BE$1266,0))</f>
        <v>Ski Town All-Stars</v>
      </c>
      <c r="CZ1151">
        <f>INDEX('Data_Price '!AU$2:AU$1266,MATCH(Data!$DN1151,'Data_Price '!$BE$2:$BE$1266,0))</f>
        <v>559.95000000000005</v>
      </c>
      <c r="DA1151" t="str">
        <f>INDEX('Data_Price '!AV$2:AV$1266,MATCH(Data!$DN1151,'Data_Price '!$BE$2:$BE$1266,0))</f>
        <v>https://www.google.com/url?url=https://skitownallstars.com/products/blizzard-zero-g-95-skis-blue-2022%3Fvariant%3D39555653697670%26currency%3DUSD%26utm_medium%3Dproduct_sync%26utm_source%3Dgoogle%26utm_content%3Dsag_organic%26utm_campaign%3Dsag_organic&amp;rct=j&amp;q=&amp;esrc=s&amp;sa=U&amp;ved=0ahUKEwiek92b0aP2AhUCkWoFHZZNCcMQ2SkIXA&amp;usg=AOvVaw0XVO87T-e0ef5k99nSqTIz</v>
      </c>
      <c r="DB1151" t="str">
        <f>INDEX('Data_Price '!AW$2:AW$1266,MATCH(Data!$DN1151,'Data_Price '!$BE$2:$BE$1266,0))</f>
        <v>Blizzard Zero G 95 Alpine Touring Ski (2022) 157 / Green</v>
      </c>
      <c r="DC1151" t="str">
        <f>INDEX('Data_Price '!AX$2:AX$1266,MATCH(Data!$DN1151,'Data_Price '!$BE$2:$BE$1266,0))</f>
        <v>Cripple Creek Backcountry</v>
      </c>
      <c r="DD1151">
        <f>INDEX('Data_Price '!AY$2:AY$1266,MATCH(Data!$DN1151,'Data_Price '!$BE$2:$BE$1266,0))</f>
        <v>699</v>
      </c>
      <c r="DE1151" t="str">
        <f>INDEX('Data_Price '!AZ$2:AZ$1266,MATCH(Data!$DN1151,'Data_Price '!$BE$2:$BE$1266,0))</f>
        <v>https://www.google.com/url?url=https://cripplecreekbc.com/products/blizzard-zero-g-95-alpine-touring-ski%3Fvariant%3D37911331668125%26currency%3DUSD%26utm_medium%3Dproduct_sync%26utm_source%3Dgoogle%26utm_content%3Dsag_organic%26utm_campaign%3Dsag_organic&amp;rct=j&amp;q=&amp;esrc=s&amp;sa=U&amp;ved=0ahUKEwiek92b0aP2AhUCkWoFHZZNCcMQ2SkIXw&amp;usg=AOvVaw0GbhskYuOO1BBBu420VCpk</v>
      </c>
      <c r="DF1151" t="str">
        <f>INDEX('Data_Price '!BA$2:BA$1266,MATCH(Data!$DN1151,'Data_Price '!$BE$2:$BE$1266,0))</f>
        <v>Blizzard Zero G 95 Ski - 2022 Light Blue, 157cm</v>
      </c>
      <c r="DG1151" t="str">
        <f>INDEX('Data_Price '!BB$2:BB$1266,MATCH(Data!$DN1151,'Data_Price '!$BE$2:$BE$1266,0))</f>
        <v>evo.com</v>
      </c>
      <c r="DH1151">
        <f>INDEX('Data_Price '!BC$2:BC$1266,MATCH(Data!$DN1151,'Data_Price '!$BE$2:$BE$1266,0))</f>
        <v>699.95</v>
      </c>
      <c r="DI1151" t="str">
        <f>INDEX('Data_Price '!BD$2:BD$1266,MATCH(Data!$DN1151,'Data_Price '!$BE$2:$BE$1266,0))</f>
        <v>https://www.google.com/url?url=https://www.evo.com/skis/blizzard-zero-g-95%3Fimage%3D197482/830329/blizzard-zero-g-95-skis-2022-.jpg&amp;rct=j&amp;q=&amp;esrc=s&amp;sa=U&amp;ved=0ahUKEwiek92b0aP2AhUCkWoFHZZNCcMQsDwITQ&amp;usg=AOvVaw01pwRRHAcyO5Zl3YDH-N52</v>
      </c>
      <c r="DJ1151" s="89" t="e">
        <f ca="1">_xll.Connector("TinyUrl.TinyUrl",DA1151,0)</f>
        <v>#NAME?</v>
      </c>
      <c r="DK1151" s="89" t="e">
        <f ca="1">_xll.Connector("TinyUrl.TinyUrl",DE1151,0)</f>
        <v>#NAME?</v>
      </c>
      <c r="DL1151" s="89" t="e">
        <f ca="1">_xll.Connector("TinyUrl.TinyUrl",DI1151,0)</f>
        <v>#NAME?</v>
      </c>
      <c r="DM1151" s="224" t="str">
        <f t="shared" si="610"/>
        <v>Zero G 95</v>
      </c>
      <c r="DN1151" s="89" t="str">
        <f t="shared" si="611"/>
        <v xml:space="preserve"> BlizzardZero G 95157 Unisex</v>
      </c>
      <c r="DO1151" s="227" t="s">
        <v>1022</v>
      </c>
    </row>
    <row r="1152" spans="2:119" ht="15.45" customHeight="1">
      <c r="B1152" s="224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#VALUE!</v>
      </c>
      <c r="F1152" s="43" t="b">
        <f>CL1152&gt;Driver!$F$56</f>
        <v>0</v>
      </c>
      <c r="G1152" s="43" t="b">
        <f>AND(CB1152&gt;Driver!$F$55,CB1152&lt;Driver!$G$55)</f>
        <v>0</v>
      </c>
      <c r="H1152" s="43" t="e">
        <f t="shared" si="578"/>
        <v>#VALUE!</v>
      </c>
      <c r="I1152" s="43">
        <f t="shared" si="579"/>
        <v>0</v>
      </c>
      <c r="J1152" s="43" t="e">
        <f t="array" ref="J1152">NOT(OR(($H$9:$H$1273=TRUE)*($I$9:$I$1273&gt;0)*($BT$9:$BT$1273=BT1152)*($K$9:$K$1273&gt;K1152)))</f>
        <v>#VALUE!</v>
      </c>
      <c r="K1152" s="72">
        <f t="shared" si="580"/>
        <v>0.56342221768306777</v>
      </c>
      <c r="L1152" s="72">
        <f t="shared" si="581"/>
        <v>0.82719845298525496</v>
      </c>
      <c r="M1152" s="72">
        <f t="shared" si="582"/>
        <v>0.29964598238088058</v>
      </c>
      <c r="N1152" s="72">
        <f t="shared" si="583"/>
        <v>3.5085056599000741E-2</v>
      </c>
      <c r="O1152" s="72">
        <f t="shared" si="584"/>
        <v>0.27468622387697439</v>
      </c>
      <c r="P1152" s="72">
        <f t="shared" si="585"/>
        <v>0.58916666666666673</v>
      </c>
      <c r="Q1152" s="72"/>
      <c r="R1152" s="72"/>
      <c r="S1152" s="72">
        <f t="shared" si="586"/>
        <v>0.92815241154084904</v>
      </c>
      <c r="T1152" s="72">
        <f t="shared" si="587"/>
        <v>9.9999999999999978E-2</v>
      </c>
      <c r="U1152" s="72">
        <f t="shared" si="588"/>
        <v>9.9999999999999978E-2</v>
      </c>
      <c r="V1152" s="72">
        <f t="shared" si="589"/>
        <v>0.60098594096973312</v>
      </c>
      <c r="W1152" s="72">
        <f t="shared" si="590"/>
        <v>0.95570862299870107</v>
      </c>
      <c r="X1152" s="72">
        <f t="shared" si="591"/>
        <v>0.17280154701474498</v>
      </c>
      <c r="Y1152" s="72">
        <f t="shared" si="592"/>
        <v>0.70035401761911942</v>
      </c>
      <c r="Z1152" s="72">
        <f t="shared" si="593"/>
        <v>0.96491494340099926</v>
      </c>
      <c r="AA1152" s="72">
        <f t="shared" si="594"/>
        <v>0.72531377612302561</v>
      </c>
      <c r="AB1152" s="72">
        <f t="shared" si="595"/>
        <v>0.41083333333333327</v>
      </c>
      <c r="AC1152" s="72"/>
      <c r="AD1152" s="72"/>
      <c r="AE1152" s="72">
        <f t="shared" si="596"/>
        <v>7.1847588459150902E-2</v>
      </c>
      <c r="AF1152" s="72">
        <f t="shared" si="597"/>
        <v>0.9</v>
      </c>
      <c r="AG1152" s="72">
        <f t="shared" si="598"/>
        <v>0.9</v>
      </c>
      <c r="AH1152" s="72">
        <f t="shared" si="599"/>
        <v>0.39901405903026682</v>
      </c>
      <c r="AI1152" s="72">
        <f t="shared" si="600"/>
        <v>4.4291377001298871E-2</v>
      </c>
      <c r="AJ1152" s="72">
        <f>(AV1152-Driver!$K$179)/(Driver!$L$179-Driver!$K$179)</f>
        <v>6.7198452985255008E-2</v>
      </c>
      <c r="AK1152" s="72">
        <f>(AW1152-Driver!$K$180)/(Driver!$L$180-Driver!$K$180)</f>
        <v>0.58068886636920636</v>
      </c>
      <c r="AL1152" s="72">
        <f>(AX1152-Driver!$K$181)/(Driver!$L$181-Driver!$K$181)</f>
        <v>0.56491494340099924</v>
      </c>
      <c r="AM1152" s="72">
        <f>(AY1152-Driver!$K$182)/(Driver!$L$182-Driver!$K$182)</f>
        <v>0.93931377612302558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01"/>
        <v>1.4143264143264143</v>
      </c>
      <c r="AW1152" s="70">
        <f t="shared" si="602"/>
        <v>57.738060721070184</v>
      </c>
      <c r="AX1152" s="70">
        <f t="shared" si="603"/>
        <v>6.0842344906089929</v>
      </c>
      <c r="AY1152" s="70">
        <f>IFERROR(Driver!$K$19/Data!BH1152/Data!BI1152*Data!BK1152*Data!BL1152,"")</f>
        <v>-0.37149022523501007</v>
      </c>
      <c r="AZ1152" s="70">
        <f t="shared" si="604"/>
        <v>52.025316455696199</v>
      </c>
      <c r="BA1152" s="70"/>
      <c r="BB1152" s="70"/>
      <c r="BC1152" s="70">
        <f t="shared" si="605"/>
        <v>144.27958955043218</v>
      </c>
      <c r="BD1152" s="70">
        <f t="shared" si="606"/>
        <v>101.53597989465507</v>
      </c>
      <c r="BE1152" s="70">
        <f t="shared" si="607"/>
        <v>1</v>
      </c>
      <c r="BF1152" s="70">
        <f t="shared" si="608"/>
        <v>0.11135510590403407</v>
      </c>
      <c r="BG1152" s="70">
        <f t="shared" si="609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219</v>
      </c>
      <c r="BS1152" s="8" t="s">
        <v>771</v>
      </c>
      <c r="BT1152" s="9" t="s">
        <v>796</v>
      </c>
      <c r="BU1152" s="10">
        <v>167</v>
      </c>
      <c r="BV1152" s="9" t="s">
        <v>222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307</v>
      </c>
      <c r="CU1152" s="10"/>
      <c r="CV1152" s="10"/>
      <c r="CW1152" s="10"/>
      <c r="CX1152">
        <f>INDEX('Data_Price '!AS$2:AS$1266,MATCH(Data!$DN1152,'Data_Price '!$BE$2:$BE$1266,0))</f>
        <v>0</v>
      </c>
      <c r="CY1152">
        <f>INDEX('Data_Price '!AT$2:AT$1266,MATCH(Data!$DN1152,'Data_Price '!$BE$2:$BE$1266,0))</f>
        <v>0</v>
      </c>
      <c r="CZ1152">
        <f>INDEX('Data_Price '!AU$2:AU$1266,MATCH(Data!$DN1152,'Data_Price '!$BE$2:$BE$1266,0))</f>
        <v>0</v>
      </c>
      <c r="DA1152">
        <f>INDEX('Data_Price '!AV$2:AV$1266,MATCH(Data!$DN1152,'Data_Price '!$BE$2:$BE$1266,0))</f>
        <v>0</v>
      </c>
      <c r="DB1152">
        <f>INDEX('Data_Price '!AW$2:AW$1266,MATCH(Data!$DN1152,'Data_Price '!$BE$2:$BE$1266,0))</f>
        <v>0</v>
      </c>
      <c r="DC1152">
        <f>INDEX('Data_Price '!AX$2:AX$1266,MATCH(Data!$DN1152,'Data_Price '!$BE$2:$BE$1266,0))</f>
        <v>0</v>
      </c>
      <c r="DD1152">
        <f>INDEX('Data_Price '!AY$2:AY$1266,MATCH(Data!$DN1152,'Data_Price '!$BE$2:$BE$1266,0))</f>
        <v>0</v>
      </c>
      <c r="DE1152">
        <f>INDEX('Data_Price '!AZ$2:AZ$1266,MATCH(Data!$DN1152,'Data_Price '!$BE$2:$BE$1266,0))</f>
        <v>0</v>
      </c>
      <c r="DF1152">
        <f>INDEX('Data_Price '!BA$2:BA$1266,MATCH(Data!$DN1152,'Data_Price '!$BE$2:$BE$1266,0))</f>
        <v>0</v>
      </c>
      <c r="DG1152">
        <f>INDEX('Data_Price '!BB$2:BB$1266,MATCH(Data!$DN1152,'Data_Price '!$BE$2:$BE$1266,0))</f>
        <v>0</v>
      </c>
      <c r="DH1152">
        <f>INDEX('Data_Price '!BC$2:BC$1266,MATCH(Data!$DN1152,'Data_Price '!$BE$2:$BE$1266,0))</f>
        <v>0</v>
      </c>
      <c r="DI1152">
        <f>INDEX('Data_Price '!BD$2:BD$1266,MATCH(Data!$DN1152,'Data_Price '!$BE$2:$BE$1266,0))</f>
        <v>0</v>
      </c>
      <c r="DJ1152" s="89" t="e">
        <f ca="1">_xll.Connector("TinyUrl.TinyUrl",DA1152,0)</f>
        <v>#NAME?</v>
      </c>
      <c r="DK1152" s="89" t="e">
        <f ca="1">_xll.Connector("TinyUrl.TinyUrl",DE1152,0)</f>
        <v>#NAME?</v>
      </c>
      <c r="DL1152" s="89" t="e">
        <f ca="1">_xll.Connector("TinyUrl.TinyUrl",DI1152,0)</f>
        <v>#NAME?</v>
      </c>
      <c r="DM1152" s="224" t="str">
        <f t="shared" si="610"/>
        <v>Hero Elite Long Turn Ti</v>
      </c>
      <c r="DN1152" s="89" t="str">
        <f t="shared" si="611"/>
        <v xml:space="preserve"> RossignolHero Elite Long Turn Ti167 Unisex</v>
      </c>
      <c r="DO1152" s="227"/>
    </row>
    <row r="1153" spans="2:119" ht="15.45" customHeight="1">
      <c r="B1153" s="224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#VALUE!</v>
      </c>
      <c r="F1153" s="43" t="b">
        <f>CL1153&gt;Driver!$F$56</f>
        <v>0</v>
      </c>
      <c r="G1153" s="43" t="b">
        <f>AND(CB1153&gt;Driver!$F$55,CB1153&lt;Driver!$G$55)</f>
        <v>0</v>
      </c>
      <c r="H1153" s="43" t="e">
        <f t="shared" si="578"/>
        <v>#VALUE!</v>
      </c>
      <c r="I1153" s="43">
        <f t="shared" si="579"/>
        <v>0</v>
      </c>
      <c r="J1153" s="43" t="e">
        <f t="array" ref="J1153">NOT(OR(($H$9:$H$1273=TRUE)*($I$9:$I$1273&gt;0)*($BT$9:$BT$1273=BT1153)*($K$9:$K$1273&gt;K1153)))</f>
        <v>#VALUE!</v>
      </c>
      <c r="K1153" s="72">
        <f t="shared" si="580"/>
        <v>0.57549413282351614</v>
      </c>
      <c r="L1153" s="72">
        <f t="shared" si="581"/>
        <v>0.89530577713318826</v>
      </c>
      <c r="M1153" s="72">
        <f t="shared" si="582"/>
        <v>0.2556824885138439</v>
      </c>
      <c r="N1153" s="72">
        <f t="shared" si="583"/>
        <v>-6.1670777208625793E-2</v>
      </c>
      <c r="O1153" s="72">
        <f t="shared" si="584"/>
        <v>0.30205157608349087</v>
      </c>
      <c r="P1153" s="72">
        <f t="shared" si="585"/>
        <v>0.52666666666666673</v>
      </c>
      <c r="Q1153" s="72"/>
      <c r="R1153" s="72"/>
      <c r="S1153" s="72">
        <f t="shared" si="586"/>
        <v>0.92614034495181718</v>
      </c>
      <c r="T1153" s="72">
        <f t="shared" si="587"/>
        <v>0.98086271922164847</v>
      </c>
      <c r="U1153" s="72">
        <f t="shared" si="588"/>
        <v>0.8694355870174596</v>
      </c>
      <c r="V1153" s="72">
        <f t="shared" si="589"/>
        <v>0.61811580014431</v>
      </c>
      <c r="W1153" s="72">
        <f t="shared" si="590"/>
        <v>0.96509019426456988</v>
      </c>
      <c r="X1153" s="72">
        <f t="shared" si="591"/>
        <v>0.10469422286681168</v>
      </c>
      <c r="Y1153" s="72">
        <f t="shared" si="592"/>
        <v>0.7443175114861561</v>
      </c>
      <c r="Z1153" s="72">
        <f t="shared" si="593"/>
        <v>1.0616707772086258</v>
      </c>
      <c r="AA1153" s="72">
        <f t="shared" si="594"/>
        <v>0.69794842391650913</v>
      </c>
      <c r="AB1153" s="72">
        <f t="shared" si="595"/>
        <v>0.47333333333333327</v>
      </c>
      <c r="AC1153" s="72"/>
      <c r="AD1153" s="72"/>
      <c r="AE1153" s="72">
        <f t="shared" si="596"/>
        <v>7.3859655048182815E-2</v>
      </c>
      <c r="AF1153" s="72">
        <f t="shared" si="597"/>
        <v>1.913728077835157E-2</v>
      </c>
      <c r="AG1153" s="72">
        <f t="shared" si="598"/>
        <v>0.13056441298254037</v>
      </c>
      <c r="AH1153" s="72">
        <f t="shared" si="599"/>
        <v>0.38188419985569</v>
      </c>
      <c r="AI1153" s="72">
        <f t="shared" si="600"/>
        <v>3.4909805735430163E-2</v>
      </c>
      <c r="AJ1153" s="72">
        <f>(AV1153-Driver!$K$179)/(Driver!$L$179-Driver!$K$179)</f>
        <v>0.34469422286681167</v>
      </c>
      <c r="AK1153" s="72">
        <f>(AW1153-Driver!$K$180)/(Driver!$L$180-Driver!$K$180)</f>
        <v>0.64613123565042663</v>
      </c>
      <c r="AL1153" s="72">
        <f>(AX1153-Driver!$K$181)/(Driver!$L$181-Driver!$K$181)</f>
        <v>0.66167077720862588</v>
      </c>
      <c r="AM1153" s="72">
        <f>(AY1153-Driver!$K$182)/(Driver!$L$182-Driver!$K$182)</f>
        <v>0.9119484239165091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01"/>
        <v>7.2547822547822545</v>
      </c>
      <c r="AW1153" s="70">
        <f t="shared" si="602"/>
        <v>64.137548976315301</v>
      </c>
      <c r="AX1153" s="70">
        <f t="shared" si="603"/>
        <v>6.9550369948776325</v>
      </c>
      <c r="AY1153" s="70">
        <f>IFERROR(Driver!$K$19/Data!BH1153/Data!BI1153*Data!BK1153*Data!BL1153,"")</f>
        <v>-0.53900700590409611</v>
      </c>
      <c r="AZ1153" s="70">
        <f t="shared" si="604"/>
        <v>57.721518987341767</v>
      </c>
      <c r="BA1153" s="70"/>
      <c r="BB1153" s="70"/>
      <c r="BC1153" s="70">
        <f t="shared" si="605"/>
        <v>143.23591662304131</v>
      </c>
      <c r="BD1153" s="70">
        <f t="shared" si="606"/>
        <v>8.8770302549534907</v>
      </c>
      <c r="BE1153" s="70">
        <f t="shared" si="607"/>
        <v>0.23070167163089786</v>
      </c>
      <c r="BF1153" s="70">
        <f t="shared" si="608"/>
        <v>2.0460523556007866</v>
      </c>
      <c r="BG1153" s="70">
        <f t="shared" si="609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219</v>
      </c>
      <c r="BS1153" s="8" t="s">
        <v>855</v>
      </c>
      <c r="BT1153" s="9" t="s">
        <v>880</v>
      </c>
      <c r="BU1153" s="10">
        <v>184</v>
      </c>
      <c r="BV1153" s="9" t="s">
        <v>222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305</v>
      </c>
      <c r="CU1153" s="10"/>
      <c r="CV1153" s="10"/>
      <c r="CW1153" s="10"/>
      <c r="CX1153" t="e">
        <f>INDEX('Data_Price '!AS$2:AS$1266,MATCH(Data!$DN1153,'Data_Price '!$BE$2:$BE$1266,0))</f>
        <v>#N/A</v>
      </c>
      <c r="CY1153" t="e">
        <f>INDEX('Data_Price '!AT$2:AT$1266,MATCH(Data!$DN1153,'Data_Price '!$BE$2:$BE$1266,0))</f>
        <v>#N/A</v>
      </c>
      <c r="CZ1153" t="e">
        <f>INDEX('Data_Price '!AU$2:AU$1266,MATCH(Data!$DN1153,'Data_Price '!$BE$2:$BE$1266,0))</f>
        <v>#N/A</v>
      </c>
      <c r="DA1153" t="e">
        <f>INDEX('Data_Price '!AV$2:AV$1266,MATCH(Data!$DN1153,'Data_Price '!$BE$2:$BE$1266,0))</f>
        <v>#N/A</v>
      </c>
      <c r="DB1153" t="e">
        <f>INDEX('Data_Price '!AW$2:AW$1266,MATCH(Data!$DN1153,'Data_Price '!$BE$2:$BE$1266,0))</f>
        <v>#N/A</v>
      </c>
      <c r="DC1153" t="e">
        <f>INDEX('Data_Price '!AX$2:AX$1266,MATCH(Data!$DN1153,'Data_Price '!$BE$2:$BE$1266,0))</f>
        <v>#N/A</v>
      </c>
      <c r="DD1153" t="e">
        <f>INDEX('Data_Price '!AY$2:AY$1266,MATCH(Data!$DN1153,'Data_Price '!$BE$2:$BE$1266,0))</f>
        <v>#N/A</v>
      </c>
      <c r="DE1153" t="e">
        <f>INDEX('Data_Price '!AZ$2:AZ$1266,MATCH(Data!$DN1153,'Data_Price '!$BE$2:$BE$1266,0))</f>
        <v>#N/A</v>
      </c>
      <c r="DF1153" t="e">
        <f>INDEX('Data_Price '!BA$2:BA$1266,MATCH(Data!$DN1153,'Data_Price '!$BE$2:$BE$1266,0))</f>
        <v>#N/A</v>
      </c>
      <c r="DG1153" t="e">
        <f>INDEX('Data_Price '!BB$2:BB$1266,MATCH(Data!$DN1153,'Data_Price '!$BE$2:$BE$1266,0))</f>
        <v>#N/A</v>
      </c>
      <c r="DH1153" t="e">
        <f>INDEX('Data_Price '!BC$2:BC$1266,MATCH(Data!$DN1153,'Data_Price '!$BE$2:$BE$1266,0))</f>
        <v>#N/A</v>
      </c>
      <c r="DI1153" t="e">
        <f>INDEX('Data_Price '!BD$2:BD$1266,MATCH(Data!$DN1153,'Data_Price '!$BE$2:$BE$1266,0))</f>
        <v>#N/A</v>
      </c>
      <c r="DJ1153" s="89" t="e">
        <f ca="1">_xll.Connector("TinyUrl.TinyUrl",DA1153,0)</f>
        <v>#NAME?</v>
      </c>
      <c r="DK1153" s="89" t="e">
        <f ca="1">_xll.Connector("TinyUrl.TinyUrl",DE1153,0)</f>
        <v>#NAME?</v>
      </c>
      <c r="DL1153" s="89" t="e">
        <f ca="1">_xll.Connector("TinyUrl.TinyUrl",DI1153,0)</f>
        <v>#NAME?</v>
      </c>
      <c r="DM1153" s="224" t="str">
        <f t="shared" si="610"/>
        <v>Mantra M5</v>
      </c>
      <c r="DN1153" s="89" t="str">
        <f t="shared" si="611"/>
        <v xml:space="preserve"> VölklMantra M5184 Unisex</v>
      </c>
      <c r="DO1153" s="227"/>
    </row>
    <row r="1154" spans="2:119" ht="15.45" customHeight="1">
      <c r="B1154" s="224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#VALUE!</v>
      </c>
      <c r="F1154" s="43" t="b">
        <f>CL1154&gt;Driver!$F$56</f>
        <v>1</v>
      </c>
      <c r="G1154" s="43" t="b">
        <f>AND(CB1154&gt;Driver!$F$55,CB1154&lt;Driver!$G$55)</f>
        <v>0</v>
      </c>
      <c r="H1154" s="43" t="e">
        <f t="shared" si="578"/>
        <v>#VALUE!</v>
      </c>
      <c r="I1154" s="43">
        <f t="shared" si="579"/>
        <v>0</v>
      </c>
      <c r="J1154" s="43" t="e">
        <f t="array" ref="J1154">NOT(OR(($H$9:$H$1273=TRUE)*($I$9:$I$1273&gt;0)*($BT$9:$BT$1273=BT1154)*($K$9:$K$1273&gt;K1154)))</f>
        <v>#VALUE!</v>
      </c>
      <c r="K1154" s="72">
        <f t="shared" si="580"/>
        <v>0.70704830343059855</v>
      </c>
      <c r="L1154" s="72">
        <f t="shared" si="581"/>
        <v>0.85064539521392313</v>
      </c>
      <c r="M1154" s="72">
        <f t="shared" si="582"/>
        <v>0.56345121164727408</v>
      </c>
      <c r="N1154" s="72">
        <f t="shared" si="583"/>
        <v>0.42969708467716439</v>
      </c>
      <c r="O1154" s="72">
        <f t="shared" si="584"/>
        <v>0.34606504699668361</v>
      </c>
      <c r="P1154" s="72">
        <f t="shared" si="585"/>
        <v>0.91459150326797378</v>
      </c>
      <c r="Q1154" s="72"/>
      <c r="R1154" s="72"/>
      <c r="S1154" s="72">
        <f t="shared" si="586"/>
        <v>0.66207192321481767</v>
      </c>
      <c r="T1154" s="72">
        <f t="shared" si="587"/>
        <v>0.92486493200902753</v>
      </c>
      <c r="U1154" s="72">
        <f t="shared" si="588"/>
        <v>0.98928013836573503</v>
      </c>
      <c r="V1154" s="72">
        <f t="shared" si="589"/>
        <v>0.67163943508292057</v>
      </c>
      <c r="W1154" s="72">
        <f t="shared" si="590"/>
        <v>0.7788988764044944</v>
      </c>
      <c r="X1154" s="72">
        <f t="shared" si="591"/>
        <v>0.14935460478607687</v>
      </c>
      <c r="Y1154" s="72">
        <f t="shared" si="592"/>
        <v>0.43654878835272598</v>
      </c>
      <c r="Z1154" s="72">
        <f t="shared" si="593"/>
        <v>0.57030291532283561</v>
      </c>
      <c r="AA1154" s="72">
        <f t="shared" si="594"/>
        <v>0.65393495300331639</v>
      </c>
      <c r="AB1154" s="72">
        <f t="shared" si="595"/>
        <v>8.5408496732026176E-2</v>
      </c>
      <c r="AC1154" s="72"/>
      <c r="AD1154" s="72"/>
      <c r="AE1154" s="72">
        <f t="shared" si="596"/>
        <v>0.33792807678518233</v>
      </c>
      <c r="AF1154" s="72">
        <f t="shared" si="597"/>
        <v>7.5135067990972443E-2</v>
      </c>
      <c r="AG1154" s="72">
        <f t="shared" si="598"/>
        <v>1.0719861634264985E-2</v>
      </c>
      <c r="AH1154" s="72">
        <f t="shared" si="599"/>
        <v>0.32836056491707943</v>
      </c>
      <c r="AI1154" s="72">
        <f t="shared" si="600"/>
        <v>0.2211011235955056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7.7401337219790936E-2</v>
      </c>
      <c r="AL1154" s="72">
        <f>(AX1154-Driver!$K$181)/(Driver!$L$181-Driver!$K$181)</f>
        <v>0.17030291532283565</v>
      </c>
      <c r="AM1154" s="72">
        <f>(AY1154-Driver!$K$182)/(Driver!$L$182-Driver!$K$182)</f>
        <v>0.86793495300331636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01"/>
        <v>1.9078144078144077</v>
      </c>
      <c r="AW1154" s="70">
        <f t="shared" si="602"/>
        <v>8.5225040843200048</v>
      </c>
      <c r="AX1154" s="70">
        <f t="shared" si="603"/>
        <v>2.5327262379055209</v>
      </c>
      <c r="AY1154" s="70">
        <f>IFERROR(Driver!$K$19/Data!BH1154/Data!BI1154*Data!BK1154*Data!BL1154,"")</f>
        <v>-0.80843510965401888</v>
      </c>
      <c r="AZ1154" s="70">
        <f t="shared" si="604"/>
        <v>6.798212956068503</v>
      </c>
      <c r="BA1154" s="70"/>
      <c r="BB1154" s="70"/>
      <c r="BC1154" s="70">
        <f t="shared" si="605"/>
        <v>6.2617904941745728</v>
      </c>
      <c r="BD1154" s="70">
        <f t="shared" si="606"/>
        <v>3.9213253088441986</v>
      </c>
      <c r="BE1154" s="70">
        <f t="shared" si="607"/>
        <v>0.11087849920167513</v>
      </c>
      <c r="BF1154" s="70">
        <f t="shared" si="608"/>
        <v>8.0911708970998859</v>
      </c>
      <c r="BG1154" s="70">
        <f t="shared" si="609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219</v>
      </c>
      <c r="BS1154" s="8" t="s">
        <v>771</v>
      </c>
      <c r="BT1154" s="9" t="s">
        <v>782</v>
      </c>
      <c r="BU1154" s="10">
        <v>140</v>
      </c>
      <c r="BV1154" s="9" t="s">
        <v>222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305</v>
      </c>
      <c r="CU1154" s="10"/>
      <c r="CV1154" s="10"/>
      <c r="CW1154" s="10"/>
      <c r="CX1154" t="str">
        <f>INDEX('Data_Price '!AS$2:AS$1266,MATCH(Data!$DN1154,'Data_Price '!$BE$2:$BE$1266,0))</f>
        <v>Rossignol Blackops Smasher 140cm</v>
      </c>
      <c r="CY1154" t="str">
        <f>INDEX('Data_Price '!AT$2:AT$1266,MATCH(Data!$DN1154,'Data_Price '!$BE$2:$BE$1266,0))</f>
        <v>Sundance Ski and Board Shop</v>
      </c>
      <c r="CZ1154">
        <f>INDEX('Data_Price '!AU$2:AU$1266,MATCH(Data!$DN1154,'Data_Price '!$BE$2:$BE$1266,0))</f>
        <v>260.38</v>
      </c>
      <c r="DA1154" t="str">
        <f>INDEX('Data_Price '!AV$2:AV$1266,MATCH(Data!$DN1154,'Data_Price '!$BE$2:$BE$1266,0))</f>
        <v>https://www.google.com/url?url=https://sundanceskishop.com/products/rossignol-blackops-smasher%3Fvariant%3D31932165128290%26currency%3DCAD%26utm_medium%3Dproduct_sync%26utm_source%3Dgoogle%26utm_content%3Dsag_organic%26utm_campaign%3Dsag_organic&amp;rct=j&amp;q=&amp;esrc=s&amp;sa=U&amp;ved=0ahUKEwiEm4id0aP2AhUEmmoFHX0vBKMQ2SkIbw&amp;usg=AOvVaw2DU_Q3Zrej9brnW-Yttlie</v>
      </c>
      <c r="DB1154" t="str">
        <f>INDEX('Data_Price '!AW$2:AW$1266,MATCH(Data!$DN1154,'Data_Price '!$BE$2:$BE$1266,0))</f>
        <v>Rossignol Blackops Smasher Skis</v>
      </c>
      <c r="DC1154" t="str">
        <f>INDEX('Data_Price '!AX$2:AX$1266,MATCH(Data!$DN1154,'Data_Price '!$BE$2:$BE$1266,0))</f>
        <v>Cole Sport</v>
      </c>
      <c r="DD1154">
        <f>INDEX('Data_Price '!AY$2:AY$1266,MATCH(Data!$DN1154,'Data_Price '!$BE$2:$BE$1266,0))</f>
        <v>349.95</v>
      </c>
      <c r="DE1154" t="str">
        <f>INDEX('Data_Price '!AZ$2:AZ$1266,MATCH(Data!$DN1154,'Data_Price '!$BE$2:$BE$1266,0))</f>
        <v>https://www.google.com/url?url=https://www.colesport.com/rossignol-blackops-smasher-skis-1/%3Fsku%3D253401&amp;rct=j&amp;q=&amp;esrc=s&amp;sa=U&amp;ved=0ahUKEwiEm4id0aP2AhUEmmoFHX0vBKMQ2SkIcg&amp;usg=AOvVaw03KmgvHuUAVSpdgnUdgLNq</v>
      </c>
      <c r="DF1154" t="str">
        <f>INDEX('Data_Price '!BA$2:BA$1266,MATCH(Data!$DN1154,'Data_Price '!$BE$2:$BE$1266,0))</f>
        <v>Rossignol Teen's Skis Blackops Smasher (xpress)</v>
      </c>
      <c r="DG1154" t="str">
        <f>INDEX('Data_Price '!BB$2:BB$1266,MATCH(Data!$DN1154,'Data_Price '!$BE$2:$BE$1266,0))</f>
        <v>REI</v>
      </c>
      <c r="DH1154">
        <f>INDEX('Data_Price '!BC$2:BC$1266,MATCH(Data!$DN1154,'Data_Price '!$BE$2:$BE$1266,0))</f>
        <v>449.95</v>
      </c>
      <c r="DI1154" t="str">
        <f>INDEX('Data_Price '!BD$2:BD$1266,MATCH(Data!$DN1154,'Data_Price '!$BE$2:$BE$1266,0))</f>
        <v>https://www.google.com/url?url=https://www.rei.com/product/181626/rossignol-blackops-smasher-skis-with-bindings-mens-20212022%3FCAWELAID%3D120217890011029809&amp;rct=j&amp;q=&amp;esrc=s&amp;sa=U&amp;ved=0ahUKEwiEm4id0aP2AhUEmmoFHX0vBKMQsDwIZw&amp;usg=AOvVaw0fNiTtb_9jQ7VJjVnkAg5M</v>
      </c>
      <c r="DJ1154" s="89" t="e">
        <f ca="1">_xll.Connector("TinyUrl.TinyUrl",DA1154,0)</f>
        <v>#NAME?</v>
      </c>
      <c r="DK1154" s="89" t="e">
        <f ca="1">_xll.Connector("TinyUrl.TinyUrl",DE1154,0)</f>
        <v>#NAME?</v>
      </c>
      <c r="DL1154" s="89" t="e">
        <f ca="1">_xll.Connector("TinyUrl.TinyUrl",DI1154,0)</f>
        <v>#NAME?</v>
      </c>
      <c r="DM1154" s="224" t="str">
        <f t="shared" si="610"/>
        <v>Blackops Smasher</v>
      </c>
      <c r="DN1154" s="89" t="str">
        <f t="shared" si="611"/>
        <v xml:space="preserve"> RossignolBlackops Smasher140 Unisex</v>
      </c>
      <c r="DO1154" s="227"/>
    </row>
    <row r="1155" spans="2:119" ht="15.45" customHeight="1">
      <c r="B1155" s="224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#VALUE!</v>
      </c>
      <c r="F1155" s="43" t="b">
        <f>CL1155&gt;Driver!$F$56</f>
        <v>0</v>
      </c>
      <c r="G1155" s="43" t="b">
        <f>AND(CB1155&gt;Driver!$F$55,CB1155&lt;Driver!$G$55)</f>
        <v>0</v>
      </c>
      <c r="H1155" s="43" t="e">
        <f t="shared" si="578"/>
        <v>#VALUE!</v>
      </c>
      <c r="I1155" s="43">
        <f t="shared" si="579"/>
        <v>0</v>
      </c>
      <c r="J1155" s="43" t="e">
        <f t="array" ref="J1155">NOT(OR(($H$9:$H$1273=TRUE)*($I$9:$I$1273&gt;0)*($BT$9:$BT$1273=BT1155)*($K$9:$K$1273&gt;K1155)))</f>
        <v>#VALUE!</v>
      </c>
      <c r="K1155" s="72">
        <f t="shared" si="580"/>
        <v>0.63976744511762729</v>
      </c>
      <c r="L1155" s="72">
        <f t="shared" si="581"/>
        <v>0.80431552654902916</v>
      </c>
      <c r="M1155" s="72">
        <f t="shared" si="582"/>
        <v>0.47521936368622542</v>
      </c>
      <c r="N1155" s="72">
        <f t="shared" si="583"/>
        <v>0.31460190982103331</v>
      </c>
      <c r="O1155" s="72">
        <f t="shared" si="584"/>
        <v>0.24066402437489787</v>
      </c>
      <c r="P1155" s="72">
        <f t="shared" si="585"/>
        <v>0.87039215686274507</v>
      </c>
      <c r="Q1155" s="72"/>
      <c r="R1155" s="72"/>
      <c r="S1155" s="72">
        <f t="shared" si="586"/>
        <v>0.65330527471342426</v>
      </c>
      <c r="T1155" s="72">
        <f t="shared" si="587"/>
        <v>0.67058866788623583</v>
      </c>
      <c r="U1155" s="72">
        <f t="shared" si="588"/>
        <v>9.9999999999999978E-2</v>
      </c>
      <c r="V1155" s="72">
        <f t="shared" si="589"/>
        <v>0.60760398917833458</v>
      </c>
      <c r="W1155" s="72">
        <f t="shared" si="590"/>
        <v>0.99919530230535014</v>
      </c>
      <c r="X1155" s="72">
        <f t="shared" si="591"/>
        <v>0.1956844734509709</v>
      </c>
      <c r="Y1155" s="72">
        <f t="shared" si="592"/>
        <v>0.52478063631377458</v>
      </c>
      <c r="Z1155" s="72">
        <f t="shared" si="593"/>
        <v>0.68539809017896669</v>
      </c>
      <c r="AA1155" s="72">
        <f t="shared" si="594"/>
        <v>0.75933597562510213</v>
      </c>
      <c r="AB1155" s="72">
        <f t="shared" si="595"/>
        <v>0.12960784313725493</v>
      </c>
      <c r="AC1155" s="72"/>
      <c r="AD1155" s="72"/>
      <c r="AE1155" s="72">
        <f t="shared" si="596"/>
        <v>0.3466947252865758</v>
      </c>
      <c r="AF1155" s="72">
        <f t="shared" si="597"/>
        <v>0.32941133211376417</v>
      </c>
      <c r="AG1155" s="72">
        <f t="shared" si="598"/>
        <v>0.9</v>
      </c>
      <c r="AH1155" s="72">
        <f t="shared" si="599"/>
        <v>0.39239601082166542</v>
      </c>
      <c r="AI1155" s="72">
        <f t="shared" si="600"/>
        <v>8.0469769464985852E-4</v>
      </c>
      <c r="AJ1155" s="72">
        <f>(AV1155-Driver!$K$179)/(Driver!$L$179-Driver!$K$179)</f>
        <v>4.4315526549029087E-2</v>
      </c>
      <c r="AK1155" s="72">
        <f>(AW1155-Driver!$K$180)/(Driver!$L$180-Driver!$K$180)</f>
        <v>5.3398155082159053E-2</v>
      </c>
      <c r="AL1155" s="72">
        <f>(AX1155-Driver!$K$181)/(Driver!$L$181-Driver!$K$181)</f>
        <v>0.28539809017896661</v>
      </c>
      <c r="AM1155" s="72">
        <f>(AY1155-Driver!$K$182)/(Driver!$L$182-Driver!$K$182)</f>
        <v>0.9733359756251021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01"/>
        <v>0.93270926604259941</v>
      </c>
      <c r="AW1155" s="70">
        <f t="shared" si="602"/>
        <v>6.1752772973710677</v>
      </c>
      <c r="AX1155" s="70">
        <f t="shared" si="603"/>
        <v>3.5685828116106997</v>
      </c>
      <c r="AY1155" s="70">
        <f>IFERROR(Driver!$K$19/Data!BH1155/Data!BI1155*Data!BK1155*Data!BL1155,"")</f>
        <v>-0.16322360805943881</v>
      </c>
      <c r="AZ1155" s="70">
        <f t="shared" si="604"/>
        <v>2.7699180938198062</v>
      </c>
      <c r="BA1155" s="70"/>
      <c r="BB1155" s="70"/>
      <c r="BC1155" s="70">
        <f t="shared" si="605"/>
        <v>1.7144689717501347</v>
      </c>
      <c r="BD1155" s="70">
        <f t="shared" si="606"/>
        <v>39.722964904308505</v>
      </c>
      <c r="BE1155" s="70">
        <f t="shared" si="607"/>
        <v>1</v>
      </c>
      <c r="BF1155" s="70">
        <f t="shared" si="608"/>
        <v>0.85881715664549196</v>
      </c>
      <c r="BG1155" s="70">
        <f t="shared" si="609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219</v>
      </c>
      <c r="BS1155" s="8" t="s">
        <v>628</v>
      </c>
      <c r="BT1155" s="9" t="s">
        <v>654</v>
      </c>
      <c r="BU1155" s="10">
        <v>156</v>
      </c>
      <c r="BV1155" s="9" t="s">
        <v>222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307</v>
      </c>
      <c r="CU1155" s="10"/>
      <c r="CV1155" s="10"/>
      <c r="CW1155" s="10"/>
      <c r="CX1155" t="str">
        <f>INDEX('Data_Price '!AS$2:AS$1266,MATCH(Data!$DN1155,'Data_Price '!$BE$2:$BE$1266,0))</f>
        <v>Head V-Shape V8 SW LYT Skis + PR 11 GW Bindings (21/22)</v>
      </c>
      <c r="CY1155" t="str">
        <f>INDEX('Data_Price '!AT$2:AT$1266,MATCH(Data!$DN1155,'Data_Price '!$BE$2:$BE$1266,0))</f>
        <v>Snowcountry.eu</v>
      </c>
      <c r="CZ1155">
        <f>INDEX('Data_Price '!AU$2:AU$1266,MATCH(Data!$DN1155,'Data_Price '!$BE$2:$BE$1266,0))</f>
        <v>481.2</v>
      </c>
      <c r="DA1155" t="str">
        <f>INDEX('Data_Price '!AV$2:AV$1266,MATCH(Data!$DN1155,'Data_Price '!$BE$2:$BE$1266,0))</f>
        <v>https://www.google.com/url?url=https://www.snowcountry.eu/head-v-shape-v8-prd-12-gw-19-20.html%3Fartikel_maat%3D65234%26country%3DUS&amp;rct=j&amp;q=&amp;esrc=s&amp;sa=U&amp;ved=0ahUKEwib3s6d0aP2AhXRnWoFHX8uA6AQsDwIXA&amp;usg=AOvVaw3J0H1ndKzk6xpckgH4Ld6H</v>
      </c>
      <c r="DB1155" t="str">
        <f>INDEX('Data_Price '!AW$2:AW$1266,MATCH(Data!$DN1155,'Data_Price '!$BE$2:$BE$1266,0))</f>
        <v>Head V-Shape V8 SW LYT Skis + PR 11 GW Bindings (21/22)</v>
      </c>
      <c r="DC1155" t="str">
        <f>INDEX('Data_Price '!AX$2:AX$1266,MATCH(Data!$DN1155,'Data_Price '!$BE$2:$BE$1266,0))</f>
        <v>Snowcountry.eu</v>
      </c>
      <c r="DD1155">
        <f>INDEX('Data_Price '!AY$2:AY$1266,MATCH(Data!$DN1155,'Data_Price '!$BE$2:$BE$1266,0))</f>
        <v>481.2</v>
      </c>
      <c r="DE1155" t="str">
        <f>INDEX('Data_Price '!AZ$2:AZ$1266,MATCH(Data!$DN1155,'Data_Price '!$BE$2:$BE$1266,0))</f>
        <v>https://www.google.com/url?q=https://www.snowcountry.eu/head-v-shape-v8-prd-12-gw-19-20.html%3Fartikel_maat%3D65234%26country%3DUS&amp;sa=U&amp;ved=0ahUKEwjvoIee0aP2AhXNkWoFHYFHAA0Q2ykIGA&amp;usg=AOvVaw0ysHQiin0cgICUvDSW_upu</v>
      </c>
      <c r="DF1155" t="str">
        <f>INDEX('Data_Price '!BA$2:BA$1266,MATCH(Data!$DN1155,'Data_Price '!$BE$2:$BE$1266,0))</f>
        <v>Head V-Shape V8 SW LYT Skis + PR 11 GW Bindings (21/22)</v>
      </c>
      <c r="DG1155" t="str">
        <f>INDEX('Data_Price '!BB$2:BB$1266,MATCH(Data!$DN1155,'Data_Price '!$BE$2:$BE$1266,0))</f>
        <v>SkatePro.com</v>
      </c>
      <c r="DH1155">
        <f>INDEX('Data_Price '!BC$2:BC$1266,MATCH(Data!$DN1155,'Data_Price '!$BE$2:$BE$1266,0))</f>
        <v>659.95</v>
      </c>
      <c r="DI1155" t="str">
        <f>INDEX('Data_Price '!BD$2:BD$1266,MATCH(Data!$DN1155,'Data_Price '!$BE$2:$BE$1266,0))</f>
        <v>https://www.google.com/url?q=https://www.skatepro.com/en-us/337-36952.htm%3Fstockcode%3D315220-156&amp;sa=U&amp;ved=0ahUKEwjvoIee0aP2AhXNkWoFHYFHAA0Q2ykIGg&amp;usg=AOvVaw3T8J_nPbjuz1HOunK80YPA</v>
      </c>
      <c r="DJ1155" s="89" t="e">
        <f ca="1">_xll.Connector("TinyUrl.TinyUrl",DA1155,0)</f>
        <v>#NAME?</v>
      </c>
      <c r="DK1155" s="89" t="e">
        <f ca="1">_xll.Connector("TinyUrl.TinyUrl",DE1155,0)</f>
        <v>#NAME?</v>
      </c>
      <c r="DL1155" s="89" t="e">
        <f ca="1">_xll.Connector("TinyUrl.TinyUrl",DI1155,0)</f>
        <v>#NAME?</v>
      </c>
      <c r="DM1155" s="224" t="str">
        <f t="shared" si="610"/>
        <v>V-Shape V8</v>
      </c>
      <c r="DN1155" s="89" t="str">
        <f t="shared" si="611"/>
        <v xml:space="preserve"> HeadV-Shape V8156 Unisex</v>
      </c>
      <c r="DO1155" s="227"/>
    </row>
    <row r="1156" spans="2:119" ht="15.45" customHeight="1">
      <c r="B1156" s="224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#VALUE!</v>
      </c>
      <c r="F1156" s="43" t="b">
        <f>CL1156&gt;Driver!$F$56</f>
        <v>1</v>
      </c>
      <c r="G1156" s="43" t="b">
        <f>AND(CB1156&gt;Driver!$F$55,CB1156&lt;Driver!$G$55)</f>
        <v>1</v>
      </c>
      <c r="H1156" s="43" t="e">
        <f t="shared" si="578"/>
        <v>#VALUE!</v>
      </c>
      <c r="I1156" s="43">
        <f t="shared" si="579"/>
        <v>0</v>
      </c>
      <c r="J1156" s="43" t="e">
        <f t="array" ref="J1156">NOT(OR(($H$9:$H$1273=TRUE)*($I$9:$I$1273&gt;0)*($BT$9:$BT$1273=BT1156)*($K$9:$K$1273&gt;K1156)))</f>
        <v>#VALUE!</v>
      </c>
      <c r="K1156" s="72">
        <f t="shared" si="580"/>
        <v>0.54152275783269799</v>
      </c>
      <c r="L1156" s="72">
        <f t="shared" si="581"/>
        <v>0.56970751752477644</v>
      </c>
      <c r="M1156" s="72">
        <f t="shared" si="582"/>
        <v>0.51333799814061942</v>
      </c>
      <c r="N1156" s="72">
        <f t="shared" si="583"/>
        <v>0.12804654398279891</v>
      </c>
      <c r="O1156" s="72">
        <f t="shared" si="584"/>
        <v>0.51387921514494184</v>
      </c>
      <c r="P1156" s="72">
        <f t="shared" si="585"/>
        <v>0.89808823529411763</v>
      </c>
      <c r="Q1156" s="72"/>
      <c r="R1156" s="72"/>
      <c r="S1156" s="72">
        <f t="shared" si="586"/>
        <v>0.68599611796134963</v>
      </c>
      <c r="T1156" s="72">
        <f t="shared" si="587"/>
        <v>0.88679639498151253</v>
      </c>
      <c r="U1156" s="72">
        <f t="shared" si="588"/>
        <v>0.90032790992841483</v>
      </c>
      <c r="V1156" s="72">
        <f t="shared" si="589"/>
        <v>0.86710972267189224</v>
      </c>
      <c r="W1156" s="72">
        <f t="shared" si="590"/>
        <v>0.98222636861649326</v>
      </c>
      <c r="X1156" s="72">
        <f t="shared" si="591"/>
        <v>0.43029248247522356</v>
      </c>
      <c r="Y1156" s="72">
        <f t="shared" si="592"/>
        <v>0.48666200185938058</v>
      </c>
      <c r="Z1156" s="72">
        <f t="shared" si="593"/>
        <v>0.87195345601720109</v>
      </c>
      <c r="AA1156" s="72">
        <f t="shared" si="594"/>
        <v>0.48612078485505816</v>
      </c>
      <c r="AB1156" s="72">
        <f t="shared" si="595"/>
        <v>0.1019117647058824</v>
      </c>
      <c r="AC1156" s="72"/>
      <c r="AD1156" s="72"/>
      <c r="AE1156" s="72">
        <f t="shared" si="596"/>
        <v>0.31400388203865037</v>
      </c>
      <c r="AF1156" s="72">
        <f t="shared" si="597"/>
        <v>0.11320360501848752</v>
      </c>
      <c r="AG1156" s="72">
        <f t="shared" si="598"/>
        <v>9.9672090071585187E-2</v>
      </c>
      <c r="AH1156" s="72">
        <f t="shared" si="599"/>
        <v>0.13289027732810776</v>
      </c>
      <c r="AI1156" s="72">
        <f t="shared" si="600"/>
        <v>1.7773631383506759E-2</v>
      </c>
      <c r="AJ1156" s="72">
        <f>(AV1156-Driver!$K$179)/(Driver!$L$179-Driver!$K$179)</f>
        <v>0.67029248247522355</v>
      </c>
      <c r="AK1156" s="72">
        <f>(AW1156-Driver!$K$180)/(Driver!$L$180-Driver!$K$180)</f>
        <v>7.9277704578106845E-2</v>
      </c>
      <c r="AL1156" s="72">
        <f>(AX1156-Driver!$K$181)/(Driver!$L$181-Driver!$K$181)</f>
        <v>0.47195345601720107</v>
      </c>
      <c r="AM1156" s="72">
        <f>(AY1156-Driver!$K$182)/(Driver!$L$182-Driver!$K$182)</f>
        <v>0.70012078485505813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01"/>
        <v>14.107651607651608</v>
      </c>
      <c r="AW1156" s="70">
        <f t="shared" si="602"/>
        <v>8.7059905779166513</v>
      </c>
      <c r="AX1156" s="70">
        <f t="shared" si="603"/>
        <v>5.2475811041548095</v>
      </c>
      <c r="AY1156" s="70">
        <f>IFERROR(Driver!$K$19/Data!BH1156/Data!BI1156*Data!BK1156*Data!BL1156,"")</f>
        <v>-1.8357081732969811</v>
      </c>
      <c r="AZ1156" s="70">
        <f t="shared" si="604"/>
        <v>5.2941176470588234</v>
      </c>
      <c r="BA1156" s="70"/>
      <c r="BB1156" s="70"/>
      <c r="BC1156" s="70">
        <f t="shared" si="605"/>
        <v>18.671436627504317</v>
      </c>
      <c r="BD1156" s="70">
        <f t="shared" si="606"/>
        <v>0.55232723536529582</v>
      </c>
      <c r="BE1156" s="70">
        <f t="shared" si="607"/>
        <v>5.0624017749493892E-4</v>
      </c>
      <c r="BF1156" s="70">
        <f t="shared" si="608"/>
        <v>60.186213058129155</v>
      </c>
      <c r="BG1156" s="70">
        <f t="shared" si="609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219</v>
      </c>
      <c r="BS1156" s="8" t="s">
        <v>928</v>
      </c>
      <c r="BT1156" s="9" t="s">
        <v>397</v>
      </c>
      <c r="BU1156" s="10">
        <v>177</v>
      </c>
      <c r="BV1156" s="9" t="s">
        <v>390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301</v>
      </c>
      <c r="CU1156" s="9" t="s">
        <v>302</v>
      </c>
      <c r="CV1156" s="10"/>
      <c r="CW1156" s="10"/>
      <c r="CX1156" t="e">
        <f>INDEX('Data_Price '!AS$2:AS$1266,MATCH(Data!$DN1156,'Data_Price '!$BE$2:$BE$1266,0))</f>
        <v>#N/A</v>
      </c>
      <c r="CY1156" t="e">
        <f>INDEX('Data_Price '!AT$2:AT$1266,MATCH(Data!$DN1156,'Data_Price '!$BE$2:$BE$1266,0))</f>
        <v>#N/A</v>
      </c>
      <c r="CZ1156" t="e">
        <f>INDEX('Data_Price '!AU$2:AU$1266,MATCH(Data!$DN1156,'Data_Price '!$BE$2:$BE$1266,0))</f>
        <v>#N/A</v>
      </c>
      <c r="DA1156" t="e">
        <f>INDEX('Data_Price '!AV$2:AV$1266,MATCH(Data!$DN1156,'Data_Price '!$BE$2:$BE$1266,0))</f>
        <v>#N/A</v>
      </c>
      <c r="DB1156" t="e">
        <f>INDEX('Data_Price '!AW$2:AW$1266,MATCH(Data!$DN1156,'Data_Price '!$BE$2:$BE$1266,0))</f>
        <v>#N/A</v>
      </c>
      <c r="DC1156" t="e">
        <f>INDEX('Data_Price '!AX$2:AX$1266,MATCH(Data!$DN1156,'Data_Price '!$BE$2:$BE$1266,0))</f>
        <v>#N/A</v>
      </c>
      <c r="DD1156" t="e">
        <f>INDEX('Data_Price '!AY$2:AY$1266,MATCH(Data!$DN1156,'Data_Price '!$BE$2:$BE$1266,0))</f>
        <v>#N/A</v>
      </c>
      <c r="DE1156" t="e">
        <f>INDEX('Data_Price '!AZ$2:AZ$1266,MATCH(Data!$DN1156,'Data_Price '!$BE$2:$BE$1266,0))</f>
        <v>#N/A</v>
      </c>
      <c r="DF1156" t="e">
        <f>INDEX('Data_Price '!BA$2:BA$1266,MATCH(Data!$DN1156,'Data_Price '!$BE$2:$BE$1266,0))</f>
        <v>#N/A</v>
      </c>
      <c r="DG1156" t="e">
        <f>INDEX('Data_Price '!BB$2:BB$1266,MATCH(Data!$DN1156,'Data_Price '!$BE$2:$BE$1266,0))</f>
        <v>#N/A</v>
      </c>
      <c r="DH1156" t="e">
        <f>INDEX('Data_Price '!BC$2:BC$1266,MATCH(Data!$DN1156,'Data_Price '!$BE$2:$BE$1266,0))</f>
        <v>#N/A</v>
      </c>
      <c r="DI1156" t="e">
        <f>INDEX('Data_Price '!BD$2:BD$1266,MATCH(Data!$DN1156,'Data_Price '!$BE$2:$BE$1266,0))</f>
        <v>#N/A</v>
      </c>
      <c r="DJ1156" s="89" t="e">
        <f ca="1">_xll.Connector("TinyUrl.TinyUrl",DA1156,0)</f>
        <v>#NAME?</v>
      </c>
      <c r="DK1156" s="89" t="e">
        <f ca="1">_xll.Connector("TinyUrl.TinyUrl",DE1156,0)</f>
        <v>#NAME?</v>
      </c>
      <c r="DL1156" s="89" t="e">
        <f ca="1">_xll.Connector("TinyUrl.TinyUrl",DI1156,0)</f>
        <v>#NAME?</v>
      </c>
      <c r="DM1156" s="224" t="str">
        <f t="shared" si="610"/>
        <v>Hoji CC</v>
      </c>
      <c r="DN1156" s="89" t="str">
        <f t="shared" si="611"/>
        <v xml:space="preserve"> 4FRNTHoji CC177 Women's</v>
      </c>
      <c r="DO1156" s="227"/>
    </row>
    <row r="1157" spans="2:119" ht="15.45" customHeight="1">
      <c r="B1157" s="224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#VALUE!</v>
      </c>
      <c r="F1157" s="43" t="b">
        <f>CL1157&gt;Driver!$F$56</f>
        <v>0</v>
      </c>
      <c r="G1157" s="43" t="b">
        <f>AND(CB1157&gt;Driver!$F$55,CB1157&lt;Driver!$G$55)</f>
        <v>0</v>
      </c>
      <c r="H1157" s="43" t="e">
        <f t="shared" si="578"/>
        <v>#VALUE!</v>
      </c>
      <c r="I1157" s="43">
        <f t="shared" si="579"/>
        <v>0</v>
      </c>
      <c r="J1157" s="43" t="e">
        <f t="array" ref="J1157">NOT(OR(($H$9:$H$1273=TRUE)*($I$9:$I$1273&gt;0)*($BT$9:$BT$1273=BT1157)*($K$9:$K$1273&gt;K1157)))</f>
        <v>#VALUE!</v>
      </c>
      <c r="K1157" s="72">
        <f t="shared" si="580"/>
        <v>0.65176585476468407</v>
      </c>
      <c r="L1157" s="72">
        <f t="shared" si="581"/>
        <v>0.68952058657642423</v>
      </c>
      <c r="M1157" s="72">
        <f t="shared" si="582"/>
        <v>0.61401112295294391</v>
      </c>
      <c r="N1157" s="72">
        <f t="shared" si="583"/>
        <v>0.18053500284575974</v>
      </c>
      <c r="O1157" s="72">
        <f t="shared" si="584"/>
        <v>0.78600000000000003</v>
      </c>
      <c r="P1157" s="72">
        <f t="shared" si="585"/>
        <v>0.87549836601307185</v>
      </c>
      <c r="Q1157" s="72"/>
      <c r="R1157" s="72"/>
      <c r="S1157" s="72">
        <f t="shared" si="586"/>
        <v>0.66415993578930022</v>
      </c>
      <c r="T1157" s="72">
        <f t="shared" si="587"/>
        <v>0.89617911502417391</v>
      </c>
      <c r="U1157" s="72">
        <f t="shared" si="588"/>
        <v>0.90045934599603483</v>
      </c>
      <c r="V1157" s="72">
        <f t="shared" si="589"/>
        <v>0.54974325343452513</v>
      </c>
      <c r="W1157" s="72">
        <f t="shared" si="590"/>
        <v>0.99583794483228338</v>
      </c>
      <c r="X1157" s="72">
        <f t="shared" si="591"/>
        <v>0.31047941342357577</v>
      </c>
      <c r="Y1157" s="72">
        <f t="shared" si="592"/>
        <v>0.38598887704705609</v>
      </c>
      <c r="Z1157" s="72">
        <f t="shared" si="593"/>
        <v>0.81946499715424026</v>
      </c>
      <c r="AA1157" s="72">
        <f t="shared" si="594"/>
        <v>0.214</v>
      </c>
      <c r="AB1157" s="72">
        <f t="shared" si="595"/>
        <v>0.12450163398692814</v>
      </c>
      <c r="AC1157" s="72"/>
      <c r="AD1157" s="72"/>
      <c r="AE1157" s="72">
        <f t="shared" si="596"/>
        <v>0.33584006421069984</v>
      </c>
      <c r="AF1157" s="72">
        <f t="shared" si="597"/>
        <v>0.1038208849758261</v>
      </c>
      <c r="AG1157" s="72">
        <f t="shared" si="598"/>
        <v>9.9540654003965168E-2</v>
      </c>
      <c r="AH1157" s="72">
        <f t="shared" si="599"/>
        <v>0.45025674656547487</v>
      </c>
      <c r="AI1157" s="72">
        <f t="shared" si="600"/>
        <v>4.1620551677166648E-3</v>
      </c>
      <c r="AJ1157" s="72">
        <f>(AV1157-Driver!$K$179)/(Driver!$L$179-Driver!$K$179)</f>
        <v>0.55047941342357576</v>
      </c>
      <c r="AK1157" s="72">
        <f>(AW1157-Driver!$K$180)/(Driver!$L$180-Driver!$K$180)</f>
        <v>9.565747575006717E-3</v>
      </c>
      <c r="AL1157" s="72">
        <f>(AX1157-Driver!$K$181)/(Driver!$L$181-Driver!$K$181)</f>
        <v>0.41946499715424018</v>
      </c>
      <c r="AM1157" s="72">
        <f>(AY1157-Driver!$K$182)/(Driver!$L$182-Driver!$K$182)</f>
        <v>0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01"/>
        <v>11.585944919278251</v>
      </c>
      <c r="AW1157" s="70">
        <f t="shared" si="602"/>
        <v>1.8889872360233886</v>
      </c>
      <c r="AX1157" s="70">
        <f t="shared" si="603"/>
        <v>4.7751849743881616</v>
      </c>
      <c r="AY1157" s="70">
        <f>IFERROR(Driver!$K$19/Data!BH1157/Data!BI1157*Data!BK1157*Data!BL1157,"")</f>
        <v>-6.1214918560118319</v>
      </c>
      <c r="AZ1157" s="70">
        <f t="shared" si="604"/>
        <v>3.2352941176470589</v>
      </c>
      <c r="BA1157" s="70"/>
      <c r="BB1157" s="70"/>
      <c r="BC1157" s="70">
        <f t="shared" si="605"/>
        <v>7.344857132186573</v>
      </c>
      <c r="BD1157" s="70">
        <f t="shared" si="606"/>
        <v>1.3826813339446806</v>
      </c>
      <c r="BE1157" s="70">
        <f t="shared" si="607"/>
        <v>6.3765279839986852E-4</v>
      </c>
      <c r="BF1157" s="70">
        <f t="shared" si="608"/>
        <v>96.030526132855357</v>
      </c>
      <c r="BG1157" s="70">
        <f t="shared" si="609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219</v>
      </c>
      <c r="BS1157" s="8" t="s">
        <v>579</v>
      </c>
      <c r="BT1157" s="9" t="s">
        <v>597</v>
      </c>
      <c r="BU1157" s="10">
        <v>178</v>
      </c>
      <c r="BV1157" s="9" t="s">
        <v>222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301</v>
      </c>
      <c r="CU1157" s="9" t="s">
        <v>302</v>
      </c>
      <c r="CV1157" s="9" t="s">
        <v>388</v>
      </c>
      <c r="CW1157" s="10"/>
      <c r="CX1157" t="str">
        <f>INDEX('Data_Price '!AS$2:AS$1266,MATCH(Data!$DN1157,'Data_Price '!$BE$2:$BE$1266,0))</f>
        <v>Faction La Machine Skis 21/22</v>
      </c>
      <c r="CY1157" t="str">
        <f>INDEX('Data_Price '!AT$2:AT$1266,MATCH(Data!$DN1157,'Data_Price '!$BE$2:$BE$1266,0))</f>
        <v>Snowcountry.eu</v>
      </c>
      <c r="CZ1157">
        <f>INDEX('Data_Price '!AU$2:AU$1266,MATCH(Data!$DN1157,'Data_Price '!$BE$2:$BE$1266,0))</f>
        <v>462.65</v>
      </c>
      <c r="DA1157" t="str">
        <f>INDEX('Data_Price '!AV$2:AV$1266,MATCH(Data!$DN1157,'Data_Price '!$BE$2:$BE$1266,0))</f>
        <v>https://www.google.com/url?url=https://www.snowcountry.eu/faction-la-machine.html%3Fartikel_maat%3D65352%26country%3DUS&amp;rct=j&amp;q=&amp;esrc=s&amp;sa=U&amp;ved=0ahUKEwiF58ie0aP2AhUElGoFHUIjAxQQsDwISQ&amp;usg=AOvVaw3wrMR5SjEatN1vA-0zgIio</v>
      </c>
      <c r="DB1157" t="str">
        <f>INDEX('Data_Price '!AW$2:AW$1266,MATCH(Data!$DN1157,'Data_Price '!$BE$2:$BE$1266,0))</f>
        <v>Faction La Machine Skis 21/22</v>
      </c>
      <c r="DC1157" t="str">
        <f>INDEX('Data_Price '!AX$2:AX$1266,MATCH(Data!$DN1157,'Data_Price '!$BE$2:$BE$1266,0))</f>
        <v>Snowcountry.eu</v>
      </c>
      <c r="DD1157">
        <f>INDEX('Data_Price '!AY$2:AY$1266,MATCH(Data!$DN1157,'Data_Price '!$BE$2:$BE$1266,0))</f>
        <v>462.65</v>
      </c>
      <c r="DE1157" t="str">
        <f>INDEX('Data_Price '!AZ$2:AZ$1266,MATCH(Data!$DN1157,'Data_Price '!$BE$2:$BE$1266,0))</f>
        <v>https://www.google.com/url?q=https://www.snowcountry.eu/faction-la-machine.html%3Fartikel_maat%3D65352%26country%3DUS&amp;sa=U&amp;ved=0ahUKEwjqlouf0aP2AhXVgGoFHXdZAu4Q2ykIFQ&amp;usg=AOvVaw0vx7FRrST35035C48KogZt</v>
      </c>
      <c r="DF1157" t="str">
        <f>INDEX('Data_Price '!BA$2:BA$1266,MATCH(Data!$DN1157,'Data_Price '!$BE$2:$BE$1266,0))</f>
        <v>Faction La Machine Skis 21/22</v>
      </c>
      <c r="DG1157" t="str">
        <f>INDEX('Data_Price '!BB$2:BB$1266,MATCH(Data!$DN1157,'Data_Price '!$BE$2:$BE$1266,0))</f>
        <v>Next Adventure</v>
      </c>
      <c r="DH1157">
        <f>INDEX('Data_Price '!BC$2:BC$1266,MATCH(Data!$DN1157,'Data_Price '!$BE$2:$BE$1266,0))</f>
        <v>869</v>
      </c>
      <c r="DI1157" t="str">
        <f>INDEX('Data_Price '!BD$2:BD$1266,MATCH(Data!$DN1157,'Data_Price '!$BE$2:$BE$1266,0))</f>
        <v>https://www.google.com/url?q=https://www.nextadventure.net/catalog/product/view/id/251578/s/la-machine-2122-faction-la-machine-2122-skimendhs/&amp;sa=U&amp;ved=0ahUKEwjqlouf0aP2AhXVgGoFHXdZAu4Q2ykIFw&amp;usg=AOvVaw3rhLIOVoFiIpwM7FhxUos8</v>
      </c>
      <c r="DJ1157" s="89" t="e">
        <f ca="1">_xll.Connector("TinyUrl.TinyUrl",DA1157,0)</f>
        <v>#NAME?</v>
      </c>
      <c r="DK1157" s="89" t="e">
        <f ca="1">_xll.Connector("TinyUrl.TinyUrl",DE1157,0)</f>
        <v>#NAME?</v>
      </c>
      <c r="DL1157" s="89" t="e">
        <f ca="1">_xll.Connector("TinyUrl.TinyUrl",DI1157,0)</f>
        <v>#NAME?</v>
      </c>
      <c r="DM1157" s="224" t="str">
        <f t="shared" si="610"/>
        <v>La Machine</v>
      </c>
      <c r="DN1157" s="89" t="str">
        <f t="shared" si="611"/>
        <v xml:space="preserve"> FactionLa Machine178 Unisex</v>
      </c>
      <c r="DO1157" s="227"/>
    </row>
    <row r="1158" spans="2:119" ht="15.45" customHeight="1">
      <c r="B1158" s="224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#VALUE!</v>
      </c>
      <c r="F1158" s="43" t="b">
        <f>CL1158&gt;Driver!$F$56</f>
        <v>0</v>
      </c>
      <c r="G1158" s="43" t="b">
        <f>AND(CB1158&gt;Driver!$F$55,CB1158&lt;Driver!$G$55)</f>
        <v>0</v>
      </c>
      <c r="H1158" s="43" t="e">
        <f t="shared" si="578"/>
        <v>#VALUE!</v>
      </c>
      <c r="I1158" s="43">
        <f t="shared" si="579"/>
        <v>0</v>
      </c>
      <c r="J1158" s="43" t="e">
        <f t="array" ref="J1158">NOT(OR(($H$9:$H$1273=TRUE)*($I$9:$I$1273&gt;0)*($BT$9:$BT$1273=BT1158)*($K$9:$K$1273&gt;K1158)))</f>
        <v>#VALUE!</v>
      </c>
      <c r="K1158" s="72">
        <f t="shared" si="580"/>
        <v>0.75422765166981609</v>
      </c>
      <c r="L1158" s="72">
        <f t="shared" si="581"/>
        <v>0.86571267424059295</v>
      </c>
      <c r="M1158" s="72">
        <f t="shared" si="582"/>
        <v>0.64274262909903923</v>
      </c>
      <c r="N1158" s="72">
        <f t="shared" si="583"/>
        <v>0.5783089862771138</v>
      </c>
      <c r="O1158" s="72">
        <f t="shared" si="584"/>
        <v>0.38835027356902341</v>
      </c>
      <c r="P1158" s="72">
        <f t="shared" si="585"/>
        <v>0.96156862745098037</v>
      </c>
      <c r="Q1158" s="72"/>
      <c r="R1158" s="72"/>
      <c r="S1158" s="72">
        <f t="shared" si="586"/>
        <v>0.66521639194255677</v>
      </c>
      <c r="T1158" s="72">
        <f t="shared" si="587"/>
        <v>0.89456373208805307</v>
      </c>
      <c r="U1158" s="72">
        <f t="shared" si="588"/>
        <v>0.65549969708478795</v>
      </c>
      <c r="V1158" s="72">
        <f t="shared" si="589"/>
        <v>0.72811394084843561</v>
      </c>
      <c r="W1158" s="72">
        <f t="shared" si="590"/>
        <v>0.7347386759581882</v>
      </c>
      <c r="X1158" s="72">
        <f t="shared" si="591"/>
        <v>0.13428732575940699</v>
      </c>
      <c r="Y1158" s="72">
        <f t="shared" si="592"/>
        <v>0.35725737090096077</v>
      </c>
      <c r="Z1158" s="72">
        <f t="shared" si="593"/>
        <v>0.42169101372288625</v>
      </c>
      <c r="AA1158" s="72">
        <f t="shared" si="594"/>
        <v>0.61164972643097659</v>
      </c>
      <c r="AB1158" s="72">
        <f t="shared" si="595"/>
        <v>3.8431372549019627E-2</v>
      </c>
      <c r="AC1158" s="72"/>
      <c r="AD1158" s="72"/>
      <c r="AE1158" s="72">
        <f t="shared" si="596"/>
        <v>0.33478360805744323</v>
      </c>
      <c r="AF1158" s="72">
        <f t="shared" si="597"/>
        <v>0.10543626791194688</v>
      </c>
      <c r="AG1158" s="72">
        <f t="shared" si="598"/>
        <v>0.34450030291521205</v>
      </c>
      <c r="AH1158" s="72">
        <f t="shared" si="599"/>
        <v>0.27188605915156433</v>
      </c>
      <c r="AI1158" s="72">
        <f t="shared" si="600"/>
        <v>0.2652613240418118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0.10485971148551511</v>
      </c>
      <c r="AL1158" s="72">
        <f>(AX1158-Driver!$K$181)/(Driver!$L$181-Driver!$K$181)</f>
        <v>2.1691013722886239E-2</v>
      </c>
      <c r="AM1158" s="72">
        <f>(AY1158-Driver!$K$182)/(Driver!$L$182-Driver!$K$182)</f>
        <v>0.82564972643097656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01"/>
        <v>2.2249355582688914</v>
      </c>
      <c r="AW1158" s="70">
        <f t="shared" si="602"/>
        <v>11.20760771903899</v>
      </c>
      <c r="AX1158" s="70">
        <f t="shared" si="603"/>
        <v>1.1952191235059761</v>
      </c>
      <c r="AY1158" s="70">
        <f>IFERROR(Driver!$K$19/Data!BH1158/Data!BI1158*Data!BK1158*Data!BL1158,"")</f>
        <v>-1.0672837797462125</v>
      </c>
      <c r="AZ1158" s="70">
        <f t="shared" si="604"/>
        <v>11.079672375279227</v>
      </c>
      <c r="BA1158" s="70"/>
      <c r="BB1158" s="70"/>
      <c r="BC1158" s="70">
        <f t="shared" si="605"/>
        <v>7.892848283244791</v>
      </c>
      <c r="BD1158" s="70">
        <f t="shared" si="606"/>
        <v>1.2397228063871832</v>
      </c>
      <c r="BE1158" s="70">
        <f t="shared" si="607"/>
        <v>0.44459939780875657</v>
      </c>
      <c r="BF1158" s="70">
        <f t="shared" si="608"/>
        <v>14.469569567456995</v>
      </c>
      <c r="BG1158" s="70">
        <f t="shared" si="609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219</v>
      </c>
      <c r="BS1158" s="8" t="s">
        <v>438</v>
      </c>
      <c r="BT1158" s="9" t="s">
        <v>444</v>
      </c>
      <c r="BU1158" s="10">
        <v>156</v>
      </c>
      <c r="BV1158" s="9" t="s">
        <v>222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302</v>
      </c>
      <c r="CU1158" s="9" t="s">
        <v>388</v>
      </c>
      <c r="CV1158" s="10"/>
      <c r="CW1158" s="10"/>
      <c r="CX1158" t="str">
        <f>INDEX('Data_Price '!AS$2:AS$1266,MATCH(Data!$DN1158,'Data_Price '!$BE$2:$BE$1266,0))</f>
        <v>Atomic W Backland 98 Alpine Touring Ski 156</v>
      </c>
      <c r="CY1158" t="str">
        <f>INDEX('Data_Price '!AT$2:AT$1266,MATCH(Data!$DN1158,'Data_Price '!$BE$2:$BE$1266,0))</f>
        <v>Cripple Creek Backcountry</v>
      </c>
      <c r="CZ1158">
        <f>INDEX('Data_Price '!AU$2:AU$1266,MATCH(Data!$DN1158,'Data_Price '!$BE$2:$BE$1266,0))</f>
        <v>599</v>
      </c>
      <c r="DA1158" t="str">
        <f>INDEX('Data_Price '!AV$2:AV$1266,MATCH(Data!$DN1158,'Data_Price '!$BE$2:$BE$1266,0))</f>
        <v>https://www.google.com/url?url=https://cripplecreekbc.com/products/atomic-womens-backland-98-alpine-touring-ski%3Fvariant%3D39440711057565%26currency%3DUSD%26utm_medium%3Dproduct_sync%26utm_source%3Dgoogle%26utm_content%3Dsag_organic%26utm_campaign%3Dsag_organic&amp;rct=j&amp;q=&amp;esrc=s&amp;sa=U&amp;ved=0ahUKEwiM8KWf0aP2AhXklGoFHZ5eApwQ2SkIag&amp;usg=AOvVaw08buXw-7p2rcVMwjrzNsZn</v>
      </c>
      <c r="DB1158" t="str">
        <f>INDEX('Data_Price '!AW$2:AW$1266,MATCH(Data!$DN1158,'Data_Price '!$BE$2:$BE$1266,0))</f>
        <v>'22 Atomic Backland 98 W Skis 156cm</v>
      </c>
      <c r="DC1158" t="str">
        <f>INDEX('Data_Price '!AX$2:AX$1266,MATCH(Data!$DN1158,'Data_Price '!$BE$2:$BE$1266,0))</f>
        <v>Al's Ski Equipment Barn</v>
      </c>
      <c r="DD1158">
        <f>INDEX('Data_Price '!AY$2:AY$1266,MATCH(Data!$DN1158,'Data_Price '!$BE$2:$BE$1266,0))</f>
        <v>695</v>
      </c>
      <c r="DE1158" t="str">
        <f>INDEX('Data_Price '!AZ$2:AZ$1266,MATCH(Data!$DN1158,'Data_Price '!$BE$2:$BE$1266,0))</f>
        <v>https://www.google.com/url?url=https://www.untracked.com/p7288c46b43lr-Froogle-22_atomic_backland_98_womens_all_mountain_freeride_skis.html%23chsku747240&amp;rct=j&amp;q=&amp;esrc=s&amp;sa=U&amp;ved=0ahUKEwiM8KWf0aP2AhXklGoFHZ5eApwQ2SkIVQ&amp;usg=AOvVaw0mRq2WVbnVplfpUrcDtdUQ</v>
      </c>
      <c r="DF1158" t="str">
        <f>INDEX('Data_Price '!BA$2:BA$1266,MATCH(Data!$DN1158,'Data_Price '!$BE$2:$BE$1266,0))</f>
        <v>2022 Atomic Backland 98 W Ladies' Snow Skis 156</v>
      </c>
      <c r="DG1158" t="str">
        <f>INDEX('Data_Price '!BB$2:BB$1266,MATCH(Data!$DN1158,'Data_Price '!$BE$2:$BE$1266,0))</f>
        <v>The Pro Shop</v>
      </c>
      <c r="DH1158">
        <f>INDEX('Data_Price '!BC$2:BC$1266,MATCH(Data!$DN1158,'Data_Price '!$BE$2:$BE$1266,0))</f>
        <v>699.99</v>
      </c>
      <c r="DI1158" t="str">
        <f>INDEX('Data_Price '!BD$2:BD$1266,MATCH(Data!$DN1158,'Data_Price '!$BE$2:$BE$1266,0))</f>
        <v>https://www.google.com/url?url=https://proskiguy.myshopify.com/products/atomicbackland-98-w-snow-ski2022%3Fvariant%3D39731468697688%26currency%3DUSD%26utm_medium%3Dproduct_sync%26utm_source%3Dgoogle%26utm_content%3Dsag_organic%26utm_campaign%3Dsag_organic&amp;rct=j&amp;q=&amp;esrc=s&amp;sa=U&amp;ved=0ahUKEwiM8KWf0aP2AhXklGoFHZ5eApwQsDwIbQ&amp;usg=AOvVaw3xQtE3sPOdpUnxH9r_vgcD</v>
      </c>
      <c r="DJ1158" s="89" t="e">
        <f ca="1">_xll.Connector("TinyUrl.TinyUrl",DA1158,0)</f>
        <v>#NAME?</v>
      </c>
      <c r="DK1158" s="89" t="e">
        <f ca="1">_xll.Connector("TinyUrl.TinyUrl",DE1158,0)</f>
        <v>#NAME?</v>
      </c>
      <c r="DL1158" s="89" t="e">
        <f ca="1">_xll.Connector("TinyUrl.TinyUrl",DI1158,0)</f>
        <v>#NAME?</v>
      </c>
      <c r="DM1158" s="224" t="str">
        <f t="shared" si="610"/>
        <v>Backland 98 W</v>
      </c>
      <c r="DN1158" s="89" t="str">
        <f t="shared" si="611"/>
        <v xml:space="preserve"> AtomicBackland 98 W156 Unisex</v>
      </c>
      <c r="DO1158" s="227" t="s">
        <v>1138</v>
      </c>
    </row>
    <row r="1159" spans="2:119" ht="15.45" customHeight="1">
      <c r="B1159" s="224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#VALUE!</v>
      </c>
      <c r="F1159" s="43" t="b">
        <f>CL1159&gt;Driver!$F$56</f>
        <v>0</v>
      </c>
      <c r="G1159" s="43" t="b">
        <f>AND(CB1159&gt;Driver!$F$55,CB1159&lt;Driver!$G$55)</f>
        <v>0</v>
      </c>
      <c r="H1159" s="43" t="e">
        <f t="shared" si="578"/>
        <v>#VALUE!</v>
      </c>
      <c r="I1159" s="43">
        <f t="shared" si="579"/>
        <v>0</v>
      </c>
      <c r="J1159" s="43" t="e">
        <f t="array" ref="J1159">NOT(OR(($H$9:$H$1273=TRUE)*($I$9:$I$1273&gt;0)*($BT$9:$BT$1273=BT1159)*($K$9:$K$1273&gt;K1159)))</f>
        <v>#VALUE!</v>
      </c>
      <c r="K1159" s="72">
        <f t="shared" si="580"/>
        <v>0.56811364153399091</v>
      </c>
      <c r="L1159" s="72">
        <f t="shared" si="581"/>
        <v>0.90739182982837807</v>
      </c>
      <c r="M1159" s="72">
        <f t="shared" si="582"/>
        <v>0.22883545323960364</v>
      </c>
      <c r="N1159" s="72">
        <f t="shared" si="583"/>
        <v>-0.16601530386390939</v>
      </c>
      <c r="O1159" s="72">
        <f t="shared" si="584"/>
        <v>0.2857814675042889</v>
      </c>
      <c r="P1159" s="72">
        <f t="shared" si="585"/>
        <v>0.5667401960784314</v>
      </c>
      <c r="Q1159" s="72"/>
      <c r="R1159" s="72"/>
      <c r="S1159" s="72">
        <f t="shared" si="586"/>
        <v>0.86852658408909755</v>
      </c>
      <c r="T1159" s="72">
        <f t="shared" si="587"/>
        <v>0.98519622241086235</v>
      </c>
      <c r="U1159" s="72">
        <f t="shared" si="588"/>
        <v>0.20429159447106793</v>
      </c>
      <c r="V1159" s="72">
        <f t="shared" si="589"/>
        <v>0.61281385648520215</v>
      </c>
      <c r="W1159" s="72">
        <f t="shared" si="590"/>
        <v>0.95568903941919148</v>
      </c>
      <c r="X1159" s="72">
        <f t="shared" si="591"/>
        <v>9.2608170171621929E-2</v>
      </c>
      <c r="Y1159" s="72">
        <f t="shared" si="592"/>
        <v>0.77116454676039636</v>
      </c>
      <c r="Z1159" s="72">
        <f t="shared" si="593"/>
        <v>1.1660153038639094</v>
      </c>
      <c r="AA1159" s="72">
        <f t="shared" si="594"/>
        <v>0.7142185324957111</v>
      </c>
      <c r="AB1159" s="72">
        <f t="shared" si="595"/>
        <v>0.4332598039215686</v>
      </c>
      <c r="AC1159" s="72"/>
      <c r="AD1159" s="72"/>
      <c r="AE1159" s="72">
        <f t="shared" si="596"/>
        <v>0.13147341591090242</v>
      </c>
      <c r="AF1159" s="72">
        <f t="shared" si="597"/>
        <v>1.4803777589137687E-2</v>
      </c>
      <c r="AG1159" s="72">
        <f t="shared" si="598"/>
        <v>0.79570840552893207</v>
      </c>
      <c r="AH1159" s="72">
        <f t="shared" si="599"/>
        <v>0.38718614351479791</v>
      </c>
      <c r="AI1159" s="72">
        <f t="shared" si="600"/>
        <v>4.4310960580808509E-2</v>
      </c>
      <c r="AJ1159" s="72">
        <f>(AV1159-Driver!$K$179)/(Driver!$L$179-Driver!$K$179)</f>
        <v>0.33260817017162192</v>
      </c>
      <c r="AK1159" s="72">
        <f>(AW1159-Driver!$K$180)/(Driver!$L$180-Driver!$K$180)</f>
        <v>0.61940434752521001</v>
      </c>
      <c r="AL1159" s="72">
        <f>(AX1159-Driver!$K$181)/(Driver!$L$181-Driver!$K$181)</f>
        <v>0.76601530386390948</v>
      </c>
      <c r="AM1159" s="72">
        <f>(AY1159-Driver!$K$182)/(Driver!$L$182-Driver!$K$182)</f>
        <v>0.92821853249571107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01"/>
        <v>7.0004070004069998</v>
      </c>
      <c r="AW1159" s="70">
        <f t="shared" si="602"/>
        <v>61.523976018380594</v>
      </c>
      <c r="AX1159" s="70">
        <f t="shared" si="603"/>
        <v>7.8941377347751853</v>
      </c>
      <c r="AY1159" s="70">
        <f>IFERROR(Driver!$K$19/Data!BH1159/Data!BI1159*Data!BK1159*Data!BL1159,"")</f>
        <v>-0.43940966874008203</v>
      </c>
      <c r="AZ1159" s="70">
        <f t="shared" si="604"/>
        <v>54.069247952345492</v>
      </c>
      <c r="BA1159" s="70"/>
      <c r="BB1159" s="70"/>
      <c r="BC1159" s="70">
        <f t="shared" si="605"/>
        <v>113.35125833918107</v>
      </c>
      <c r="BD1159" s="70">
        <f t="shared" si="606"/>
        <v>11.880753780479534</v>
      </c>
      <c r="BE1159" s="70">
        <f t="shared" si="607"/>
        <v>0.89572700997553378</v>
      </c>
      <c r="BF1159" s="70">
        <f t="shared" si="608"/>
        <v>1.4472350675668577</v>
      </c>
      <c r="BG1159" s="70">
        <f t="shared" si="609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219</v>
      </c>
      <c r="BS1159" s="8" t="s">
        <v>493</v>
      </c>
      <c r="BT1159" s="9" t="s">
        <v>497</v>
      </c>
      <c r="BU1159" s="10">
        <v>183</v>
      </c>
      <c r="BV1159" s="9" t="s">
        <v>222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305</v>
      </c>
      <c r="CU1159" s="10"/>
      <c r="CV1159" s="10"/>
      <c r="CW1159" s="10"/>
      <c r="CX1159" t="str">
        <f>INDEX('Data_Price '!AS$2:AS$1266,MATCH(Data!$DN1159,'Data_Price '!$BE$2:$BE$1266,0))</f>
        <v>2022 Blizzard Bonafide 97 Demo Skis w/ Marker Griffon 13 ID Demo Bindings - 183| Ski Essentials</v>
      </c>
      <c r="CY1159" t="str">
        <f>INDEX('Data_Price '!AT$2:AT$1266,MATCH(Data!$DN1159,'Data_Price '!$BE$2:$BE$1266,0))</f>
        <v>SkiEssentials.com</v>
      </c>
      <c r="CZ1159">
        <f>INDEX('Data_Price '!AU$2:AU$1266,MATCH(Data!$DN1159,'Data_Price '!$BE$2:$BE$1266,0))</f>
        <v>599</v>
      </c>
      <c r="DA1159" t="str">
        <f>INDEX('Data_Price '!AV$2:AV$1266,MATCH(Data!$DN1159,'Data_Price '!$BE$2:$BE$1266,0))</f>
        <v>https://www.google.com/url?url=https://www.skiessentials.com/2022-blizzard-bonafide-97-demo-skis-w-marker-griffon-13-id-demo-bindings.html%23size%3D22403&amp;rct=j&amp;q=&amp;esrc=s&amp;sa=U&amp;ved=0ahUKEwim08-f0aP2AhXolWoFHWFVALAQsDwIYg&amp;usg=AOvVaw0rMGjJCN9GUgoMUYV90gt7</v>
      </c>
      <c r="DB1159" t="str">
        <f>INDEX('Data_Price '!AW$2:AW$1266,MATCH(Data!$DN1159,'Data_Price '!$BE$2:$BE$1266,0))</f>
        <v>Blizzard Bonafide 97</v>
      </c>
      <c r="DC1159" t="str">
        <f>INDEX('Data_Price '!AX$2:AX$1266,MATCH(Data!$DN1159,'Data_Price '!$BE$2:$BE$1266,0))</f>
        <v>SkiEssentials.com</v>
      </c>
      <c r="DD1159">
        <f>INDEX('Data_Price '!AY$2:AY$1266,MATCH(Data!$DN1159,'Data_Price '!$BE$2:$BE$1266,0))</f>
        <v>599.95000000000005</v>
      </c>
      <c r="DE1159" t="str">
        <f>INDEX('Data_Price '!AZ$2:AZ$1266,MATCH(Data!$DN1159,'Data_Price '!$BE$2:$BE$1266,0))</f>
        <v>https://www.google.com/url?q=https://www.skiessentials.com/2022-blizzard-bonafide-97-skis.html&amp;sa=U&amp;ved=0ahUKEwj18Paf0aP2AhWcl2oFHe1VBxoQ2ykIFg&amp;usg=AOvVaw3HyJtv8NNimNiLRLaw3nvq</v>
      </c>
      <c r="DF1159" t="str">
        <f>INDEX('Data_Price '!BA$2:BA$1266,MATCH(Data!$DN1159,'Data_Price '!$BE$2:$BE$1266,0))</f>
        <v>Blizzard Bonafide 97 Snow Skis 183cm (opt'l Bind Avail) 2021 (+poles</v>
      </c>
      <c r="DG1159" t="str">
        <f>INDEX('Data_Price '!BB$2:BB$1266,MATCH(Data!$DN1159,'Data_Price '!$BE$2:$BE$1266,0))</f>
        <v>eBay - proskiguy</v>
      </c>
      <c r="DH1159">
        <f>INDEX('Data_Price '!BC$2:BC$1266,MATCH(Data!$DN1159,'Data_Price '!$BE$2:$BE$1266,0))</f>
        <v>749</v>
      </c>
      <c r="DI1159" t="str">
        <f>INDEX('Data_Price '!BD$2:BD$1266,MATCH(Data!$DN1159,'Data_Price '!$BE$2:$BE$1266,0))</f>
        <v>https://www.google.com/url?url=https://www.ebay.com/itm/383872600923%3Fchn%3Dps%26mkevt%3D1%26mkcid%3D28&amp;rct=j&amp;q=&amp;esrc=s&amp;sa=U&amp;ved=0ahUKEwim08-f0aP2AhXolWoFHWFVALAQ2SkIag&amp;usg=AOvVaw2WnPGxfvnWC9wJg6b44YgN</v>
      </c>
      <c r="DJ1159" s="89" t="e">
        <f ca="1">_xll.Connector("TinyUrl.TinyUrl",DA1159,0)</f>
        <v>#NAME?</v>
      </c>
      <c r="DK1159" s="89" t="e">
        <f ca="1">_xll.Connector("TinyUrl.TinyUrl",DE1159,0)</f>
        <v>#NAME?</v>
      </c>
      <c r="DL1159" s="89" t="e">
        <f ca="1">_xll.Connector("TinyUrl.TinyUrl",DI1159,0)</f>
        <v>#NAME?</v>
      </c>
      <c r="DM1159" s="224" t="str">
        <f t="shared" si="610"/>
        <v>Bonafide 97</v>
      </c>
      <c r="DN1159" s="89" t="str">
        <f t="shared" si="611"/>
        <v xml:space="preserve"> BlizzardBonafide 97183 Unisex</v>
      </c>
      <c r="DO1159" s="227" t="s">
        <v>1130</v>
      </c>
    </row>
    <row r="1160" spans="2:119" ht="15.45" customHeight="1">
      <c r="B1160" s="224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#VALUE!</v>
      </c>
      <c r="F1160" s="43" t="b">
        <f>CL1160&gt;Driver!$F$56</f>
        <v>0</v>
      </c>
      <c r="G1160" s="43" t="b">
        <f>AND(CB1160&gt;Driver!$F$55,CB1160&lt;Driver!$G$55)</f>
        <v>0</v>
      </c>
      <c r="H1160" s="43" t="e">
        <f t="shared" si="578"/>
        <v>#VALUE!</v>
      </c>
      <c r="I1160" s="43">
        <f t="shared" si="579"/>
        <v>0</v>
      </c>
      <c r="J1160" s="43" t="e">
        <f t="array" ref="J1160">NOT(OR(($H$9:$H$1273=TRUE)*($I$9:$I$1273&gt;0)*($BT$9:$BT$1273=BT1160)*($K$9:$K$1273&gt;K1160)))</f>
        <v>#VALUE!</v>
      </c>
      <c r="K1160" s="72">
        <f t="shared" si="580"/>
        <v>0.53807696428957963</v>
      </c>
      <c r="L1160" s="72">
        <f t="shared" si="581"/>
        <v>0.79214890016920481</v>
      </c>
      <c r="M1160" s="72">
        <f t="shared" si="582"/>
        <v>0.28400502840995445</v>
      </c>
      <c r="N1160" s="72">
        <f t="shared" si="583"/>
        <v>-0.11542401821286274</v>
      </c>
      <c r="O1160" s="72">
        <f t="shared" si="584"/>
        <v>0.26087047599174595</v>
      </c>
      <c r="P1160" s="72">
        <f t="shared" si="585"/>
        <v>0.70656862745098037</v>
      </c>
      <c r="Q1160" s="72"/>
      <c r="R1160" s="72"/>
      <c r="S1160" s="72">
        <f t="shared" si="586"/>
        <v>0.97305605890624514</v>
      </c>
      <c r="T1160" s="72">
        <f t="shared" si="587"/>
        <v>9.9999999999999978E-2</v>
      </c>
      <c r="U1160" s="72">
        <f t="shared" si="588"/>
        <v>9.9999999999999978E-2</v>
      </c>
      <c r="V1160" s="72">
        <f t="shared" si="589"/>
        <v>0.60021035625800723</v>
      </c>
      <c r="W1160" s="72">
        <f t="shared" si="590"/>
        <v>0.95292784371027028</v>
      </c>
      <c r="X1160" s="72">
        <f t="shared" si="591"/>
        <v>0.20785109983079525</v>
      </c>
      <c r="Y1160" s="72">
        <f t="shared" si="592"/>
        <v>0.71599497159004555</v>
      </c>
      <c r="Z1160" s="72">
        <f t="shared" si="593"/>
        <v>1.1154240182128627</v>
      </c>
      <c r="AA1160" s="72">
        <f t="shared" si="594"/>
        <v>0.73912952400825405</v>
      </c>
      <c r="AB1160" s="72">
        <f t="shared" si="595"/>
        <v>0.29343137254901969</v>
      </c>
      <c r="AC1160" s="72"/>
      <c r="AD1160" s="72"/>
      <c r="AE1160" s="72">
        <f t="shared" si="596"/>
        <v>2.6943941093754864E-2</v>
      </c>
      <c r="AF1160" s="72">
        <f t="shared" si="597"/>
        <v>0.9</v>
      </c>
      <c r="AG1160" s="72">
        <f t="shared" si="598"/>
        <v>0.9</v>
      </c>
      <c r="AH1160" s="72">
        <f t="shared" si="599"/>
        <v>0.39978964374199283</v>
      </c>
      <c r="AI1160" s="72">
        <f t="shared" si="600"/>
        <v>4.7072156289729682E-2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0.48598648338506295</v>
      </c>
      <c r="AL1160" s="72">
        <f>(AX1160-Driver!$K$181)/(Driver!$L$181-Driver!$K$181)</f>
        <v>0.71542401821286283</v>
      </c>
      <c r="AM1160" s="72">
        <f>(AY1160-Driver!$K$182)/(Driver!$L$182-Driver!$K$182)</f>
        <v>0.95312952400825401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01"/>
        <v>0.67663817663817649</v>
      </c>
      <c r="AW1160" s="70">
        <f t="shared" si="602"/>
        <v>48.47728984270492</v>
      </c>
      <c r="AX1160" s="70">
        <f t="shared" si="603"/>
        <v>7.4388161639157655</v>
      </c>
      <c r="AY1160" s="70">
        <f>IFERROR(Driver!$K$19/Data!BH1160/Data!BI1160*Data!BK1160*Data!BL1160,"")</f>
        <v>-0.28691723707087163</v>
      </c>
      <c r="AZ1160" s="70">
        <f t="shared" si="604"/>
        <v>41.325390915860027</v>
      </c>
      <c r="BA1160" s="70"/>
      <c r="BB1160" s="70"/>
      <c r="BC1160" s="70">
        <f t="shared" si="605"/>
        <v>167.57142360395514</v>
      </c>
      <c r="BD1160" s="70">
        <f t="shared" si="606"/>
        <v>229.77716130304191</v>
      </c>
      <c r="BE1160" s="70">
        <f t="shared" si="607"/>
        <v>1</v>
      </c>
      <c r="BF1160" s="70">
        <f t="shared" si="608"/>
        <v>2.3758261505561755E-2</v>
      </c>
      <c r="BG1160" s="70">
        <f t="shared" si="609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219</v>
      </c>
      <c r="BS1160" s="8" t="s">
        <v>628</v>
      </c>
      <c r="BT1160" s="9" t="s">
        <v>647</v>
      </c>
      <c r="BU1160" s="10">
        <v>177</v>
      </c>
      <c r="BV1160" s="9" t="s">
        <v>222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307</v>
      </c>
      <c r="CU1160" s="10"/>
      <c r="CV1160" s="10"/>
      <c r="CW1160" s="10"/>
      <c r="CX1160">
        <f>INDEX('Data_Price '!AS$2:AS$1266,MATCH(Data!$DN1160,'Data_Price '!$BE$2:$BE$1266,0))</f>
        <v>0</v>
      </c>
      <c r="CY1160">
        <f>INDEX('Data_Price '!AT$2:AT$1266,MATCH(Data!$DN1160,'Data_Price '!$BE$2:$BE$1266,0))</f>
        <v>0</v>
      </c>
      <c r="CZ1160">
        <f>INDEX('Data_Price '!AU$2:AU$1266,MATCH(Data!$DN1160,'Data_Price '!$BE$2:$BE$1266,0))</f>
        <v>0</v>
      </c>
      <c r="DA1160">
        <f>INDEX('Data_Price '!AV$2:AV$1266,MATCH(Data!$DN1160,'Data_Price '!$BE$2:$BE$1266,0))</f>
        <v>0</v>
      </c>
      <c r="DB1160">
        <f>INDEX('Data_Price '!AW$2:AW$1266,MATCH(Data!$DN1160,'Data_Price '!$BE$2:$BE$1266,0))</f>
        <v>0</v>
      </c>
      <c r="DC1160">
        <f>INDEX('Data_Price '!AX$2:AX$1266,MATCH(Data!$DN1160,'Data_Price '!$BE$2:$BE$1266,0))</f>
        <v>0</v>
      </c>
      <c r="DD1160">
        <f>INDEX('Data_Price '!AY$2:AY$1266,MATCH(Data!$DN1160,'Data_Price '!$BE$2:$BE$1266,0))</f>
        <v>0</v>
      </c>
      <c r="DE1160">
        <f>INDEX('Data_Price '!AZ$2:AZ$1266,MATCH(Data!$DN1160,'Data_Price '!$BE$2:$BE$1266,0))</f>
        <v>0</v>
      </c>
      <c r="DF1160">
        <f>INDEX('Data_Price '!BA$2:BA$1266,MATCH(Data!$DN1160,'Data_Price '!$BE$2:$BE$1266,0))</f>
        <v>0</v>
      </c>
      <c r="DG1160">
        <f>INDEX('Data_Price '!BB$2:BB$1266,MATCH(Data!$DN1160,'Data_Price '!$BE$2:$BE$1266,0))</f>
        <v>0</v>
      </c>
      <c r="DH1160">
        <f>INDEX('Data_Price '!BC$2:BC$1266,MATCH(Data!$DN1160,'Data_Price '!$BE$2:$BE$1266,0))</f>
        <v>0</v>
      </c>
      <c r="DI1160">
        <f>INDEX('Data_Price '!BD$2:BD$1266,MATCH(Data!$DN1160,'Data_Price '!$BE$2:$BE$1266,0))</f>
        <v>0</v>
      </c>
      <c r="DJ1160" s="89" t="e">
        <f ca="1">_xll.Connector("TinyUrl.TinyUrl",DA1160,0)</f>
        <v>#NAME?</v>
      </c>
      <c r="DK1160" s="89" t="e">
        <f ca="1">_xll.Connector("TinyUrl.TinyUrl",DE1160,0)</f>
        <v>#NAME?</v>
      </c>
      <c r="DL1160" s="89" t="e">
        <f ca="1">_xll.Connector("TinyUrl.TinyUrl",DI1160,0)</f>
        <v>#NAME?</v>
      </c>
      <c r="DM1160" s="224" t="str">
        <f t="shared" si="610"/>
        <v>Supershape e-Speed</v>
      </c>
      <c r="DN1160" s="89" t="str">
        <f t="shared" si="611"/>
        <v xml:space="preserve"> HeadSupershape e-Speed177 Unisex</v>
      </c>
      <c r="DO1160" s="227"/>
    </row>
    <row r="1161" spans="2:119" ht="15.45" customHeight="1">
      <c r="B1161" s="224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#VALUE!</v>
      </c>
      <c r="F1161" s="43" t="b">
        <f>CL1161&gt;Driver!$F$56</f>
        <v>0</v>
      </c>
      <c r="G1161" s="43" t="b">
        <f>AND(CB1161&gt;Driver!$F$55,CB1161&lt;Driver!$G$55)</f>
        <v>0</v>
      </c>
      <c r="H1161" s="43" t="e">
        <f t="shared" ref="H1161:H1224" si="612">AND(B1161:G1161)</f>
        <v>#VALUE!</v>
      </c>
      <c r="I1161" s="43">
        <f t="shared" ref="I1161:I1224" si="613">COUNTIFS($H$9:$H$1273,TRUE,$BT$9:$BT$1273,BT1161)</f>
        <v>0</v>
      </c>
      <c r="J1161" s="43" t="e">
        <f t="array" ref="J1161">NOT(OR(($H$9:$H$1273=TRUE)*($I$9:$I$1273&gt;0)*($BT$9:$BT$1273=BT1161)*($K$9:$K$1273&gt;K1161)))</f>
        <v>#VALUE!</v>
      </c>
      <c r="K1161" s="72">
        <f t="shared" ref="K1161:K1224" si="614">IFERROR(1-AVERAGE(X1161:Y1161),"")</f>
        <v>0.66134057365529353</v>
      </c>
      <c r="L1161" s="72">
        <f t="shared" ref="L1161:L1224" si="615">1-X1161</f>
        <v>0.79142373700749336</v>
      </c>
      <c r="M1161" s="72">
        <f t="shared" ref="M1161:M1224" si="616">1-Y1161</f>
        <v>0.53125741030309359</v>
      </c>
      <c r="N1161" s="72">
        <f t="shared" ref="N1161:N1224" si="617">1-Z1161</f>
        <v>0.38859166508568888</v>
      </c>
      <c r="O1161" s="72">
        <f t="shared" ref="O1161:O1224" si="618">1-AA1161</f>
        <v>0.27400409523535696</v>
      </c>
      <c r="P1161" s="72">
        <f t="shared" ref="P1161:P1224" si="619">1-AB1161</f>
        <v>0.93117647058823527</v>
      </c>
      <c r="Q1161" s="72"/>
      <c r="R1161" s="72"/>
      <c r="S1161" s="72">
        <f t="shared" ref="S1161:S1224" si="620">1-AE1161</f>
        <v>0.66341552677801574</v>
      </c>
      <c r="T1161" s="72">
        <f t="shared" ref="T1161:T1224" si="621">1-AF1161</f>
        <v>0.86055688646296358</v>
      </c>
      <c r="U1161" s="72">
        <f t="shared" ref="U1161:U1224" si="622">1-AG1161</f>
        <v>9.9999999999999978E-2</v>
      </c>
      <c r="V1161" s="72">
        <f t="shared" ref="V1161:V1224" si="623">1-AH1161</f>
        <v>0.60254690780852427</v>
      </c>
      <c r="W1161" s="72">
        <f t="shared" ref="W1161:W1224" si="624">1-AI1161</f>
        <v>0.99264705882352944</v>
      </c>
      <c r="X1161" s="72">
        <f t="shared" ref="X1161:X1224" si="625">ABS(AJ1161-AJ$1)</f>
        <v>0.20857626299250664</v>
      </c>
      <c r="Y1161" s="72">
        <f t="shared" ref="Y1161:Y1224" si="626">AVERAGE(Z1161:AB1161)</f>
        <v>0.46874258969690635</v>
      </c>
      <c r="Z1161" s="72">
        <f t="shared" ref="Z1161:Z1224" si="627">ABS(AL1161-AL$1)</f>
        <v>0.61140833491431112</v>
      </c>
      <c r="AA1161" s="72">
        <f t="shared" ref="AA1161:AA1224" si="628">ABS(AM1161-AM$1)</f>
        <v>0.72599590476464304</v>
      </c>
      <c r="AB1161" s="72">
        <f t="shared" ref="AB1161:AB1224" si="629">ABS(AN1161-AN$1)</f>
        <v>6.8823529411764742E-2</v>
      </c>
      <c r="AC1161" s="72"/>
      <c r="AD1161" s="72"/>
      <c r="AE1161" s="72">
        <f t="shared" ref="AE1161:AE1224" si="630">ABS(AQ$1-AQ1161)</f>
        <v>0.33658447322198426</v>
      </c>
      <c r="AF1161" s="72">
        <f t="shared" ref="AF1161:AF1224" si="631">ABS(AR$1-AR1161)</f>
        <v>0.13944311353703645</v>
      </c>
      <c r="AG1161" s="72">
        <f t="shared" ref="AG1161:AG1224" si="632">ABS(AS$1-AS1161)</f>
        <v>0.9</v>
      </c>
      <c r="AH1161" s="72">
        <f t="shared" ref="AH1161:AH1224" si="633">ABS(AT$1-AT1161)</f>
        <v>0.39745309219147573</v>
      </c>
      <c r="AI1161" s="72">
        <f t="shared" ref="AI1161:AI1224" si="634">ABS(AU$1-AU1161)</f>
        <v>7.3529411764705899E-3</v>
      </c>
      <c r="AJ1161" s="72">
        <f>(AV1161-Driver!$K$179)/(Driver!$L$179-Driver!$K$179)</f>
        <v>3.1423737007493346E-2</v>
      </c>
      <c r="AK1161" s="72">
        <f>(AW1161-Driver!$K$180)/(Driver!$L$180-Driver!$K$180)</f>
        <v>0.10115278992221313</v>
      </c>
      <c r="AL1161" s="72">
        <f>(AX1161-Driver!$K$181)/(Driver!$L$181-Driver!$K$181)</f>
        <v>0.21140833491431105</v>
      </c>
      <c r="AM1161" s="72">
        <f>(AY1161-Driver!$K$182)/(Driver!$L$182-Driver!$K$182)</f>
        <v>0.93999590476464301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35">IFERROR(BM1161*BJ1161^1/4,"")</f>
        <v>0.66137566137566128</v>
      </c>
      <c r="AW1161" s="70">
        <f t="shared" ref="AW1161:AW1224" si="636">IFERROR(SUM(AX1161:AZ1161),"")</f>
        <v>10.845114715377623</v>
      </c>
      <c r="AX1161" s="70">
        <f t="shared" ref="AX1161:AX1224" si="637">IFERROR(BH1161,"")</f>
        <v>2.9026750142287994</v>
      </c>
      <c r="AY1161" s="70">
        <f>IFERROR(Driver!$K$19/Data!BH1161/Data!BI1161*Data!BK1161*Data!BL1161,"")</f>
        <v>-0.36731458031059661</v>
      </c>
      <c r="AZ1161" s="70">
        <f t="shared" ref="AZ1161:AZ1224" si="638">IFERROR(BI1161*BN1161,"")</f>
        <v>8.3097542814594192</v>
      </c>
      <c r="BA1161" s="70"/>
      <c r="BB1161" s="70"/>
      <c r="BC1161" s="70">
        <f t="shared" ref="BC1161:BC1224" si="639">IFERROR(BI1161*BN1161*BK1161/BJ1161^(1/2),"")</f>
        <v>6.9587270029858423</v>
      </c>
      <c r="BD1161" s="70">
        <f t="shared" ref="BD1161:BD1224" si="640">IFERROR(BH1161*BM1161*BL1161/BJ1161/BK1161,"")</f>
        <v>22.911114164033531</v>
      </c>
      <c r="BE1161" s="70">
        <f t="shared" ref="BE1161:BE1224" si="641">IFERROR(MIN(BI1161/BQ1161/BP1161/BO1161/BH1161,$BE$1),"")</f>
        <v>1</v>
      </c>
      <c r="BF1161" s="70">
        <f t="shared" ref="BF1161:BF1224" si="642">IFERROR(BJ1161*BO1161*BP1161/BK1161,"")</f>
        <v>0.28765534393278963</v>
      </c>
      <c r="BG1161" s="70">
        <f t="shared" ref="BG1161:BG1224" si="643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219</v>
      </c>
      <c r="BS1161" s="8" t="s">
        <v>771</v>
      </c>
      <c r="BT1161" s="9" t="s">
        <v>810</v>
      </c>
      <c r="BU1161" s="10">
        <v>154</v>
      </c>
      <c r="BV1161" s="9" t="s">
        <v>222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307</v>
      </c>
      <c r="CU1161" s="9" t="s">
        <v>306</v>
      </c>
      <c r="CV1161" s="10"/>
      <c r="CW1161" s="10"/>
      <c r="CX1161">
        <f>INDEX('Data_Price '!AS$2:AS$1266,MATCH(Data!$DN1161,'Data_Price '!$BE$2:$BE$1266,0))</f>
        <v>0</v>
      </c>
      <c r="CY1161">
        <f>INDEX('Data_Price '!AT$2:AT$1266,MATCH(Data!$DN1161,'Data_Price '!$BE$2:$BE$1266,0))</f>
        <v>0</v>
      </c>
      <c r="CZ1161">
        <f>INDEX('Data_Price '!AU$2:AU$1266,MATCH(Data!$DN1161,'Data_Price '!$BE$2:$BE$1266,0))</f>
        <v>0</v>
      </c>
      <c r="DA1161">
        <f>INDEX('Data_Price '!AV$2:AV$1266,MATCH(Data!$DN1161,'Data_Price '!$BE$2:$BE$1266,0))</f>
        <v>0</v>
      </c>
      <c r="DB1161">
        <f>INDEX('Data_Price '!AW$2:AW$1266,MATCH(Data!$DN1161,'Data_Price '!$BE$2:$BE$1266,0))</f>
        <v>0</v>
      </c>
      <c r="DC1161">
        <f>INDEX('Data_Price '!AX$2:AX$1266,MATCH(Data!$DN1161,'Data_Price '!$BE$2:$BE$1266,0))</f>
        <v>0</v>
      </c>
      <c r="DD1161">
        <f>INDEX('Data_Price '!AY$2:AY$1266,MATCH(Data!$DN1161,'Data_Price '!$BE$2:$BE$1266,0))</f>
        <v>0</v>
      </c>
      <c r="DE1161">
        <f>INDEX('Data_Price '!AZ$2:AZ$1266,MATCH(Data!$DN1161,'Data_Price '!$BE$2:$BE$1266,0))</f>
        <v>0</v>
      </c>
      <c r="DF1161">
        <f>INDEX('Data_Price '!BA$2:BA$1266,MATCH(Data!$DN1161,'Data_Price '!$BE$2:$BE$1266,0))</f>
        <v>0</v>
      </c>
      <c r="DG1161">
        <f>INDEX('Data_Price '!BB$2:BB$1266,MATCH(Data!$DN1161,'Data_Price '!$BE$2:$BE$1266,0))</f>
        <v>0</v>
      </c>
      <c r="DH1161">
        <f>INDEX('Data_Price '!BC$2:BC$1266,MATCH(Data!$DN1161,'Data_Price '!$BE$2:$BE$1266,0))</f>
        <v>0</v>
      </c>
      <c r="DI1161">
        <f>INDEX('Data_Price '!BD$2:BD$1266,MATCH(Data!$DN1161,'Data_Price '!$BE$2:$BE$1266,0))</f>
        <v>0</v>
      </c>
      <c r="DJ1161" s="89" t="e">
        <f ca="1">_xll.Connector("TinyUrl.TinyUrl",DA1161,0)</f>
        <v>#NAME?</v>
      </c>
      <c r="DK1161" s="89" t="e">
        <f ca="1">_xll.Connector("TinyUrl.TinyUrl",DE1161,0)</f>
        <v>#NAME?</v>
      </c>
      <c r="DL1161" s="89" t="e">
        <f ca="1">_xll.Connector("TinyUrl.TinyUrl",DI1161,0)</f>
        <v>#NAME?</v>
      </c>
      <c r="DM1161" s="224" t="str">
        <f t="shared" ref="DM1161:DM1224" si="644">IF(LEFT(BT1161,1)=" ",RIGHT(BT1161,LEN(BT1161)-1),BT1161)</f>
        <v>React 2</v>
      </c>
      <c r="DN1161" s="89" t="str">
        <f t="shared" ref="DN1161:DN1224" si="645">_xlfn.CONCAT(BS1161,DM1161,BU1161,BV1161)</f>
        <v xml:space="preserve"> RossignolReact 2154 Unisex</v>
      </c>
      <c r="DO1161" s="227"/>
    </row>
    <row r="1162" spans="2:119" ht="15.45" customHeight="1">
      <c r="B1162" s="224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#VALUE!</v>
      </c>
      <c r="F1162" s="43" t="b">
        <f>CL1162&gt;Driver!$F$56</f>
        <v>0</v>
      </c>
      <c r="G1162" s="43" t="b">
        <f>AND(CB1162&gt;Driver!$F$55,CB1162&lt;Driver!$G$55)</f>
        <v>0</v>
      </c>
      <c r="H1162" s="43" t="e">
        <f t="shared" si="612"/>
        <v>#VALUE!</v>
      </c>
      <c r="I1162" s="43">
        <f t="shared" si="613"/>
        <v>0</v>
      </c>
      <c r="J1162" s="43" t="e">
        <f t="array" ref="J1162">NOT(OR(($H$9:$H$1273=TRUE)*($I$9:$I$1273&gt;0)*($BT$9:$BT$1273=BT1162)*($K$9:$K$1273&gt;K1162)))</f>
        <v>#VALUE!</v>
      </c>
      <c r="K1162" s="72">
        <f t="shared" si="614"/>
        <v>0.55331105460203756</v>
      </c>
      <c r="L1162" s="72">
        <f t="shared" si="615"/>
        <v>0.80737732656514383</v>
      </c>
      <c r="M1162" s="72">
        <f t="shared" si="616"/>
        <v>0.29924478263893128</v>
      </c>
      <c r="N1162" s="72">
        <f t="shared" si="617"/>
        <v>1.1686586985391823E-2</v>
      </c>
      <c r="O1162" s="72">
        <f t="shared" si="618"/>
        <v>0.25210985243466999</v>
      </c>
      <c r="P1162" s="72">
        <f t="shared" si="619"/>
        <v>0.63393790849673215</v>
      </c>
      <c r="Q1162" s="72"/>
      <c r="R1162" s="72"/>
      <c r="S1162" s="72">
        <f t="shared" si="620"/>
        <v>0.80206404685433597</v>
      </c>
      <c r="T1162" s="72">
        <f t="shared" si="621"/>
        <v>9.9999999999999978E-2</v>
      </c>
      <c r="U1162" s="72">
        <f t="shared" si="622"/>
        <v>9.9999999999999978E-2</v>
      </c>
      <c r="V1162" s="72">
        <f t="shared" si="623"/>
        <v>0.60087868319394089</v>
      </c>
      <c r="W1162" s="72">
        <f t="shared" si="624"/>
        <v>0.96095647119607341</v>
      </c>
      <c r="X1162" s="72">
        <f t="shared" si="625"/>
        <v>0.19262267343485617</v>
      </c>
      <c r="Y1162" s="72">
        <f t="shared" si="626"/>
        <v>0.70075521736106872</v>
      </c>
      <c r="Z1162" s="72">
        <f t="shared" si="627"/>
        <v>0.98831341301460818</v>
      </c>
      <c r="AA1162" s="72">
        <f t="shared" si="628"/>
        <v>0.74789014756533001</v>
      </c>
      <c r="AB1162" s="72">
        <f t="shared" si="629"/>
        <v>0.36606209150326785</v>
      </c>
      <c r="AC1162" s="72"/>
      <c r="AD1162" s="72"/>
      <c r="AE1162" s="72">
        <f t="shared" si="630"/>
        <v>0.19793595314566406</v>
      </c>
      <c r="AF1162" s="72">
        <f t="shared" si="631"/>
        <v>0.9</v>
      </c>
      <c r="AG1162" s="72">
        <f t="shared" si="632"/>
        <v>0.9</v>
      </c>
      <c r="AH1162" s="72">
        <f t="shared" si="633"/>
        <v>0.39912131680605911</v>
      </c>
      <c r="AI1162" s="72">
        <f t="shared" si="634"/>
        <v>3.9043528803926641E-2</v>
      </c>
      <c r="AJ1162" s="72">
        <f>(AV1162-Driver!$K$179)/(Driver!$L$179-Driver!$K$179)</f>
        <v>4.7377326565143825E-2</v>
      </c>
      <c r="AK1162" s="72">
        <f>(AW1162-Driver!$K$180)/(Driver!$L$180-Driver!$K$180)</f>
        <v>0.54252852017147424</v>
      </c>
      <c r="AL1162" s="72">
        <f>(AX1162-Driver!$K$181)/(Driver!$L$181-Driver!$K$181)</f>
        <v>0.58831341301460816</v>
      </c>
      <c r="AM1162" s="72">
        <f>(AY1162-Driver!$K$182)/(Driver!$L$182-Driver!$K$182)</f>
        <v>0.96189014756532998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35"/>
        <v>0.9971509971509972</v>
      </c>
      <c r="AW1162" s="70">
        <f t="shared" si="636"/>
        <v>54.006431044597676</v>
      </c>
      <c r="AX1162" s="70">
        <f t="shared" si="637"/>
        <v>6.2948207171314738</v>
      </c>
      <c r="AY1162" s="70">
        <f>IFERROR(Driver!$K$19/Data!BH1162/Data!BI1162*Data!BK1162*Data!BL1162,"")</f>
        <v>-0.2332891513126448</v>
      </c>
      <c r="AZ1162" s="70">
        <f t="shared" si="638"/>
        <v>47.944899478778851</v>
      </c>
      <c r="BA1162" s="70"/>
      <c r="BB1162" s="70"/>
      <c r="BC1162" s="70">
        <f t="shared" si="639"/>
        <v>78.876678235447301</v>
      </c>
      <c r="BD1162" s="70">
        <f t="shared" si="640"/>
        <v>136.74176151274656</v>
      </c>
      <c r="BE1162" s="70">
        <f t="shared" si="641"/>
        <v>1</v>
      </c>
      <c r="BF1162" s="70">
        <f t="shared" si="642"/>
        <v>9.9241093656812357E-2</v>
      </c>
      <c r="BG1162" s="70">
        <f t="shared" si="643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219</v>
      </c>
      <c r="BS1162" s="8" t="s">
        <v>493</v>
      </c>
      <c r="BT1162" s="9" t="s">
        <v>511</v>
      </c>
      <c r="BU1162" s="10">
        <v>165</v>
      </c>
      <c r="BV1162" s="9" t="s">
        <v>222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307</v>
      </c>
      <c r="CU1162" s="10"/>
      <c r="CV1162" s="10"/>
      <c r="CW1162" s="10"/>
      <c r="CX1162" t="str">
        <f>INDEX('Data_Price '!AS$2:AS$1266,MATCH(Data!$DN1162,'Data_Price '!$BE$2:$BE$1266,0))</f>
        <v>Blizzard Firebird SRC WC-PISTON(FL+PL) - Orange/Blue - Skis 165</v>
      </c>
      <c r="CY1162" t="str">
        <f>INDEX('Data_Price '!AT$2:AT$1266,MATCH(Data!$DN1162,'Data_Price '!$BE$2:$BE$1266,0))</f>
        <v>eBay - grassisport</v>
      </c>
      <c r="CZ1162">
        <f>INDEX('Data_Price '!AU$2:AU$1266,MATCH(Data!$DN1162,'Data_Price '!$BE$2:$BE$1266,0))</f>
        <v>641.54</v>
      </c>
      <c r="DA1162" t="str">
        <f>INDEX('Data_Price '!AV$2:AV$1266,MATCH(Data!$DN1162,'Data_Price '!$BE$2:$BE$1266,0))</f>
        <v>https://www.google.com/url?url=https://www.ebay.com/itm/402961534214%3Fchn%3Dps%26mkevt%3D1%26mkcid%3D28%26var%3D673376689896&amp;rct=j&amp;q=&amp;esrc=s&amp;sa=U&amp;ved=0ahUKEwi1q_qg0aP2AhUElWoFHUVWAasQsDwIXg&amp;usg=AOvVaw1KaI7-cyRaIOqdPQ8HHRGo</v>
      </c>
      <c r="DB1162" t="str">
        <f>INDEX('Data_Price '!AW$2:AW$1266,MATCH(Data!$DN1162,'Data_Price '!$BE$2:$BE$1266,0))</f>
        <v>Blizzard Firebird SRC Ski With Xcell 14 Bindings 2021-2022 | ORNG/BLU / 165</v>
      </c>
      <c r="DC1162" t="str">
        <f>INDEX('Data_Price '!AX$2:AX$1266,MATCH(Data!$DN1162,'Data_Price '!$BE$2:$BE$1266,0))</f>
        <v>Ski Pro  - Snow Ski &amp; Snowboard</v>
      </c>
      <c r="DD1162">
        <f>INDEX('Data_Price '!AY$2:AY$1266,MATCH(Data!$DN1162,'Data_Price '!$BE$2:$BE$1266,0))</f>
        <v>899.95</v>
      </c>
      <c r="DE1162" t="str">
        <f>INDEX('Data_Price '!AZ$2:AZ$1266,MATCH(Data!$DN1162,'Data_Price '!$BE$2:$BE$1266,0))</f>
        <v>https://www.google.com/url?url=https://www.skipro.com/products/firebird-src-xcell14-12w%3Fvariant%3D40908430737585&amp;rct=j&amp;q=&amp;esrc=s&amp;sa=U&amp;ved=0ahUKEwi1q_qg0aP2AhUElWoFHUVWAasQ2SkIaQ&amp;usg=AOvVaw3OtxSNDENDQBdcCeUxNYMf</v>
      </c>
      <c r="DF1162" t="str">
        <f>INDEX('Data_Price '!BA$2:BA$1266,MATCH(Data!$DN1162,'Data_Price '!$BE$2:$BE$1266,0))</f>
        <v>Blizzard Firebird SRC Skis W Marker X-Cell 14 Bindings 165cm 2022</v>
      </c>
      <c r="DG1162" t="str">
        <f>INDEX('Data_Price '!BB$2:BB$1266,MATCH(Data!$DN1162,'Data_Price '!$BE$2:$BE$1266,0))</f>
        <v>Powder7 Ski Shop</v>
      </c>
      <c r="DH1162">
        <f>INDEX('Data_Price '!BC$2:BC$1266,MATCH(Data!$DN1162,'Data_Price '!$BE$2:$BE$1266,0))</f>
        <v>1099.95</v>
      </c>
      <c r="DI1162" t="str">
        <f>INDEX('Data_Price '!BD$2:BD$1266,MATCH(Data!$DN1162,'Data_Price '!$BE$2:$BE$1266,0))</f>
        <v>https://www.google.com/url?url=https://www.powder7.com/Blizzard-Firebird-SRC-Skis-165cm-New-2022/for-sale%3Futm_source%3Dfeed%26utm_medium%3Dfree&amp;rct=j&amp;q=&amp;esrc=s&amp;sa=U&amp;ved=0ahUKEwi1q_qg0aP2AhUElWoFHUVWAasQsDwIYQ&amp;usg=AOvVaw3CU9jn2aPYJKWkUkQkKgdq</v>
      </c>
      <c r="DJ1162" s="89" t="e">
        <f ca="1">_xll.Connector("TinyUrl.TinyUrl",DA1162,0)</f>
        <v>#NAME?</v>
      </c>
      <c r="DK1162" s="89" t="e">
        <f ca="1">_xll.Connector("TinyUrl.TinyUrl",DE1162,0)</f>
        <v>#NAME?</v>
      </c>
      <c r="DL1162" s="89" t="e">
        <f ca="1">_xll.Connector("TinyUrl.TinyUrl",DI1162,0)</f>
        <v>#NAME?</v>
      </c>
      <c r="DM1162" s="224" t="str">
        <f t="shared" si="644"/>
        <v>SRC</v>
      </c>
      <c r="DN1162" s="89" t="str">
        <f t="shared" si="645"/>
        <v xml:space="preserve"> BlizzardSRC165 Unisex</v>
      </c>
      <c r="DO1162" s="227"/>
    </row>
    <row r="1163" spans="2:119" ht="15.45" customHeight="1">
      <c r="B1163" s="224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#VALUE!</v>
      </c>
      <c r="F1163" s="43" t="b">
        <f>CL1163&gt;Driver!$F$56</f>
        <v>0</v>
      </c>
      <c r="G1163" s="43" t="b">
        <f>AND(CB1163&gt;Driver!$F$55,CB1163&lt;Driver!$G$55)</f>
        <v>0</v>
      </c>
      <c r="H1163" s="43" t="e">
        <f t="shared" si="612"/>
        <v>#VALUE!</v>
      </c>
      <c r="I1163" s="43">
        <f t="shared" si="613"/>
        <v>0</v>
      </c>
      <c r="J1163" s="43" t="e">
        <f t="array" ref="J1163">NOT(OR(($H$9:$H$1273=TRUE)*($I$9:$I$1273&gt;0)*($BT$9:$BT$1273=BT1163)*($K$9:$K$1273&gt;K1163)))</f>
        <v>#VALUE!</v>
      </c>
      <c r="K1163" s="72">
        <f t="shared" si="614"/>
        <v>0.68219761300211834</v>
      </c>
      <c r="L1163" s="72">
        <f t="shared" si="615"/>
        <v>0.80713560551123997</v>
      </c>
      <c r="M1163" s="72">
        <f t="shared" si="616"/>
        <v>0.55725962049299671</v>
      </c>
      <c r="N1163" s="72">
        <f t="shared" si="617"/>
        <v>0.43728577752482134</v>
      </c>
      <c r="O1163" s="72">
        <f t="shared" si="618"/>
        <v>0.28522020813717508</v>
      </c>
      <c r="P1163" s="72">
        <f t="shared" si="619"/>
        <v>0.94927287581699349</v>
      </c>
      <c r="Q1163" s="72"/>
      <c r="R1163" s="72"/>
      <c r="S1163" s="72">
        <f t="shared" si="620"/>
        <v>0.66016874419210914</v>
      </c>
      <c r="T1163" s="72">
        <f t="shared" si="621"/>
        <v>0.9264267646439055</v>
      </c>
      <c r="U1163" s="72">
        <f t="shared" si="622"/>
        <v>9.9999999999999978E-2</v>
      </c>
      <c r="V1163" s="72">
        <f t="shared" si="623"/>
        <v>0.65475698728963749</v>
      </c>
      <c r="W1163" s="72">
        <f t="shared" si="624"/>
        <v>0.88256351039260972</v>
      </c>
      <c r="X1163" s="72">
        <f t="shared" si="625"/>
        <v>0.19286439448875997</v>
      </c>
      <c r="Y1163" s="72">
        <f t="shared" si="626"/>
        <v>0.44274037950700335</v>
      </c>
      <c r="Z1163" s="72">
        <f t="shared" si="627"/>
        <v>0.56271422247517866</v>
      </c>
      <c r="AA1163" s="72">
        <f t="shared" si="628"/>
        <v>0.71477979186282492</v>
      </c>
      <c r="AB1163" s="72">
        <f t="shared" si="629"/>
        <v>5.0727124183006567E-2</v>
      </c>
      <c r="AC1163" s="72"/>
      <c r="AD1163" s="72"/>
      <c r="AE1163" s="72">
        <f t="shared" si="630"/>
        <v>0.33983125580789081</v>
      </c>
      <c r="AF1163" s="72">
        <f t="shared" si="631"/>
        <v>7.357323535609453E-2</v>
      </c>
      <c r="AG1163" s="72">
        <f t="shared" si="632"/>
        <v>0.9</v>
      </c>
      <c r="AH1163" s="72">
        <f t="shared" si="633"/>
        <v>0.34524301271036245</v>
      </c>
      <c r="AI1163" s="72">
        <f t="shared" si="634"/>
        <v>0.11743648960739027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0.11283504658687905</v>
      </c>
      <c r="AL1163" s="72">
        <f>(AX1163-Driver!$K$181)/(Driver!$L$181-Driver!$K$181)</f>
        <v>0.16271422247517867</v>
      </c>
      <c r="AM1163" s="72">
        <f>(AY1163-Driver!$K$182)/(Driver!$L$182-Driver!$K$182)</f>
        <v>0.92877979186282489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35"/>
        <v>0.99206349206349198</v>
      </c>
      <c r="AW1163" s="70">
        <f t="shared" si="636"/>
        <v>11.987500988084626</v>
      </c>
      <c r="AX1163" s="70">
        <f t="shared" si="637"/>
        <v>2.4644280022766081</v>
      </c>
      <c r="AY1163" s="70">
        <f>IFERROR(Driver!$K$19/Data!BH1163/Data!BI1163*Data!BK1163*Data!BL1163,"")</f>
        <v>-0.43597392409518521</v>
      </c>
      <c r="AZ1163" s="70">
        <f t="shared" si="638"/>
        <v>9.9590469099032024</v>
      </c>
      <c r="BA1163" s="70"/>
      <c r="BB1163" s="70"/>
      <c r="BC1163" s="70">
        <f t="shared" si="639"/>
        <v>5.2745983044097819</v>
      </c>
      <c r="BD1163" s="70">
        <f t="shared" si="640"/>
        <v>4.0595447296272207</v>
      </c>
      <c r="BE1163" s="70">
        <f t="shared" si="641"/>
        <v>1</v>
      </c>
      <c r="BF1163" s="70">
        <f t="shared" si="642"/>
        <v>6.1844170247569386</v>
      </c>
      <c r="BG1163" s="70">
        <f t="shared" si="643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219</v>
      </c>
      <c r="BS1163" s="8" t="s">
        <v>950</v>
      </c>
      <c r="BT1163" s="9" t="s">
        <v>691</v>
      </c>
      <c r="BU1163" s="10">
        <v>149</v>
      </c>
      <c r="BV1163" s="9" t="s">
        <v>390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305</v>
      </c>
      <c r="CU1163" s="9" t="s">
        <v>302</v>
      </c>
      <c r="CV1163" s="10"/>
      <c r="CW1163" s="10"/>
      <c r="CX1163">
        <f>INDEX('Data_Price '!AS$2:AS$1266,MATCH(Data!$DN1163,'Data_Price '!$BE$2:$BE$1266,0))</f>
        <v>0</v>
      </c>
      <c r="CY1163">
        <f>INDEX('Data_Price '!AT$2:AT$1266,MATCH(Data!$DN1163,'Data_Price '!$BE$2:$BE$1266,0))</f>
        <v>0</v>
      </c>
      <c r="CZ1163">
        <f>INDEX('Data_Price '!AU$2:AU$1266,MATCH(Data!$DN1163,'Data_Price '!$BE$2:$BE$1266,0))</f>
        <v>0</v>
      </c>
      <c r="DA1163">
        <f>INDEX('Data_Price '!AV$2:AV$1266,MATCH(Data!$DN1163,'Data_Price '!$BE$2:$BE$1266,0))</f>
        <v>0</v>
      </c>
      <c r="DB1163">
        <f>INDEX('Data_Price '!AW$2:AW$1266,MATCH(Data!$DN1163,'Data_Price '!$BE$2:$BE$1266,0))</f>
        <v>0</v>
      </c>
      <c r="DC1163">
        <f>INDEX('Data_Price '!AX$2:AX$1266,MATCH(Data!$DN1163,'Data_Price '!$BE$2:$BE$1266,0))</f>
        <v>0</v>
      </c>
      <c r="DD1163">
        <f>INDEX('Data_Price '!AY$2:AY$1266,MATCH(Data!$DN1163,'Data_Price '!$BE$2:$BE$1266,0))</f>
        <v>0</v>
      </c>
      <c r="DE1163">
        <f>INDEX('Data_Price '!AZ$2:AZ$1266,MATCH(Data!$DN1163,'Data_Price '!$BE$2:$BE$1266,0))</f>
        <v>0</v>
      </c>
      <c r="DF1163">
        <f>INDEX('Data_Price '!BA$2:BA$1266,MATCH(Data!$DN1163,'Data_Price '!$BE$2:$BE$1266,0))</f>
        <v>0</v>
      </c>
      <c r="DG1163">
        <f>INDEX('Data_Price '!BB$2:BB$1266,MATCH(Data!$DN1163,'Data_Price '!$BE$2:$BE$1266,0))</f>
        <v>0</v>
      </c>
      <c r="DH1163">
        <f>INDEX('Data_Price '!BC$2:BC$1266,MATCH(Data!$DN1163,'Data_Price '!$BE$2:$BE$1266,0))</f>
        <v>0</v>
      </c>
      <c r="DI1163">
        <f>INDEX('Data_Price '!BD$2:BD$1266,MATCH(Data!$DN1163,'Data_Price '!$BE$2:$BE$1266,0))</f>
        <v>0</v>
      </c>
      <c r="DJ1163" s="89" t="e">
        <f ca="1">_xll.Connector("TinyUrl.TinyUrl",DA1163,0)</f>
        <v>#NAME?</v>
      </c>
      <c r="DK1163" s="89" t="e">
        <f ca="1">_xll.Connector("TinyUrl.TinyUrl",DE1163,0)</f>
        <v>#NAME?</v>
      </c>
      <c r="DL1163" s="89" t="e">
        <f ca="1">_xll.Connector("TinyUrl.TinyUrl",DI1163,0)</f>
        <v>#NAME?</v>
      </c>
      <c r="DM1163" s="224" t="str">
        <f t="shared" si="644"/>
        <v>Mindbender 90 C Alliance</v>
      </c>
      <c r="DN1163" s="89" t="str">
        <f t="shared" si="645"/>
        <v xml:space="preserve"> K2Mindbender 90 C Alliance149 Women's</v>
      </c>
      <c r="DO1163" s="227"/>
    </row>
    <row r="1164" spans="2:119" ht="15.45" customHeight="1">
      <c r="B1164" s="224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#VALUE!</v>
      </c>
      <c r="F1164" s="43" t="b">
        <f>CL1164&gt;Driver!$F$56</f>
        <v>0</v>
      </c>
      <c r="G1164" s="43" t="b">
        <f>AND(CB1164&gt;Driver!$F$55,CB1164&lt;Driver!$G$55)</f>
        <v>0</v>
      </c>
      <c r="H1164" s="43" t="e">
        <f t="shared" si="612"/>
        <v>#VALUE!</v>
      </c>
      <c r="I1164" s="43">
        <f t="shared" si="613"/>
        <v>0</v>
      </c>
      <c r="J1164" s="43" t="e">
        <f t="array" ref="J1164">NOT(OR(($H$9:$H$1273=TRUE)*($I$9:$I$1273&gt;0)*($BT$9:$BT$1273=BT1164)*($K$9:$K$1273&gt;K1164)))</f>
        <v>#VALUE!</v>
      </c>
      <c r="K1164" s="72">
        <f t="shared" si="614"/>
        <v>0.52757988942537803</v>
      </c>
      <c r="L1164" s="72">
        <f t="shared" si="615"/>
        <v>0.78900652646845537</v>
      </c>
      <c r="M1164" s="72">
        <f t="shared" si="616"/>
        <v>0.26615325238230059</v>
      </c>
      <c r="N1164" s="72">
        <f t="shared" si="617"/>
        <v>-0.22862201985707964</v>
      </c>
      <c r="O1164" s="72">
        <f t="shared" si="618"/>
        <v>0.24093798615430806</v>
      </c>
      <c r="P1164" s="72">
        <f t="shared" si="619"/>
        <v>0.78614379084967334</v>
      </c>
      <c r="Q1164" s="72"/>
      <c r="R1164" s="72"/>
      <c r="S1164" s="72">
        <f t="shared" si="620"/>
        <v>0.81592991277828719</v>
      </c>
      <c r="T1164" s="72">
        <f t="shared" si="621"/>
        <v>9.9999999999999978E-2</v>
      </c>
      <c r="U1164" s="72">
        <f t="shared" si="622"/>
        <v>9.9999999999999978E-2</v>
      </c>
      <c r="V1164" s="72">
        <f t="shared" si="623"/>
        <v>0.60035324087155195</v>
      </c>
      <c r="W1164" s="72">
        <f t="shared" si="624"/>
        <v>0.95285413862718704</v>
      </c>
      <c r="X1164" s="72">
        <f t="shared" si="625"/>
        <v>0.2109934735315446</v>
      </c>
      <c r="Y1164" s="72">
        <f t="shared" si="626"/>
        <v>0.73384674761769941</v>
      </c>
      <c r="Z1164" s="72">
        <f t="shared" si="627"/>
        <v>1.2286220198570796</v>
      </c>
      <c r="AA1164" s="72">
        <f t="shared" si="628"/>
        <v>0.75906201384569194</v>
      </c>
      <c r="AB1164" s="72">
        <f t="shared" si="629"/>
        <v>0.21385620915032671</v>
      </c>
      <c r="AC1164" s="72"/>
      <c r="AD1164" s="72"/>
      <c r="AE1164" s="72">
        <f t="shared" si="630"/>
        <v>0.18407008722171281</v>
      </c>
      <c r="AF1164" s="72">
        <f t="shared" si="631"/>
        <v>0.9</v>
      </c>
      <c r="AG1164" s="72">
        <f t="shared" si="632"/>
        <v>0.9</v>
      </c>
      <c r="AH1164" s="72">
        <f t="shared" si="633"/>
        <v>0.39964675912844799</v>
      </c>
      <c r="AI1164" s="72">
        <f t="shared" si="634"/>
        <v>4.7145861372812924E-2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0.4234878949965869</v>
      </c>
      <c r="AL1164" s="72">
        <f>(AX1164-Driver!$K$181)/(Driver!$L$181-Driver!$K$181)</f>
        <v>0.82862201985707962</v>
      </c>
      <c r="AM1164" s="72">
        <f>(AY1164-Driver!$K$182)/(Driver!$L$182-Driver!$K$182)</f>
        <v>0.97306201384569191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35"/>
        <v>0.61050061050061044</v>
      </c>
      <c r="AW1164" s="70">
        <f t="shared" si="636"/>
        <v>42.365668476388869</v>
      </c>
      <c r="AX1164" s="70">
        <f t="shared" si="637"/>
        <v>8.4575981787137167</v>
      </c>
      <c r="AY1164" s="70">
        <f>IFERROR(Driver!$K$19/Data!BH1164/Data!BI1164*Data!BK1164*Data!BL1164,"")</f>
        <v>-0.164900662860957</v>
      </c>
      <c r="AZ1164" s="70">
        <f t="shared" si="638"/>
        <v>34.072970960536111</v>
      </c>
      <c r="BA1164" s="70"/>
      <c r="BB1164" s="70"/>
      <c r="BC1164" s="70">
        <f t="shared" si="639"/>
        <v>86.068999284136865</v>
      </c>
      <c r="BD1164" s="70">
        <f t="shared" si="640"/>
        <v>378.37804165162612</v>
      </c>
      <c r="BE1164" s="70">
        <f t="shared" si="641"/>
        <v>1</v>
      </c>
      <c r="BF1164" s="70">
        <f t="shared" si="642"/>
        <v>3.9896074784225882E-2</v>
      </c>
      <c r="BG1164" s="70">
        <f t="shared" si="643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219</v>
      </c>
      <c r="BS1164" s="8" t="s">
        <v>628</v>
      </c>
      <c r="BT1164" s="9" t="s">
        <v>656</v>
      </c>
      <c r="BU1164" s="10">
        <v>170</v>
      </c>
      <c r="BV1164" s="9" t="s">
        <v>222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307</v>
      </c>
      <c r="CU1164" s="10"/>
      <c r="CV1164" s="10"/>
      <c r="CW1164" s="10"/>
      <c r="CX1164">
        <f>INDEX('Data_Price '!AS$2:AS$1266,MATCH(Data!$DN1164,'Data_Price '!$BE$2:$BE$1266,0))</f>
        <v>0</v>
      </c>
      <c r="CY1164">
        <f>INDEX('Data_Price '!AT$2:AT$1266,MATCH(Data!$DN1164,'Data_Price '!$BE$2:$BE$1266,0))</f>
        <v>0</v>
      </c>
      <c r="CZ1164">
        <f>INDEX('Data_Price '!AU$2:AU$1266,MATCH(Data!$DN1164,'Data_Price '!$BE$2:$BE$1266,0))</f>
        <v>0</v>
      </c>
      <c r="DA1164">
        <f>INDEX('Data_Price '!AV$2:AV$1266,MATCH(Data!$DN1164,'Data_Price '!$BE$2:$BE$1266,0))</f>
        <v>0</v>
      </c>
      <c r="DB1164">
        <f>INDEX('Data_Price '!AW$2:AW$1266,MATCH(Data!$DN1164,'Data_Price '!$BE$2:$BE$1266,0))</f>
        <v>0</v>
      </c>
      <c r="DC1164">
        <f>INDEX('Data_Price '!AX$2:AX$1266,MATCH(Data!$DN1164,'Data_Price '!$BE$2:$BE$1266,0))</f>
        <v>0</v>
      </c>
      <c r="DD1164">
        <f>INDEX('Data_Price '!AY$2:AY$1266,MATCH(Data!$DN1164,'Data_Price '!$BE$2:$BE$1266,0))</f>
        <v>0</v>
      </c>
      <c r="DE1164">
        <f>INDEX('Data_Price '!AZ$2:AZ$1266,MATCH(Data!$DN1164,'Data_Price '!$BE$2:$BE$1266,0))</f>
        <v>0</v>
      </c>
      <c r="DF1164">
        <f>INDEX('Data_Price '!BA$2:BA$1266,MATCH(Data!$DN1164,'Data_Price '!$BE$2:$BE$1266,0))</f>
        <v>0</v>
      </c>
      <c r="DG1164">
        <f>INDEX('Data_Price '!BB$2:BB$1266,MATCH(Data!$DN1164,'Data_Price '!$BE$2:$BE$1266,0))</f>
        <v>0</v>
      </c>
      <c r="DH1164">
        <f>INDEX('Data_Price '!BC$2:BC$1266,MATCH(Data!$DN1164,'Data_Price '!$BE$2:$BE$1266,0))</f>
        <v>0</v>
      </c>
      <c r="DI1164">
        <f>INDEX('Data_Price '!BD$2:BD$1266,MATCH(Data!$DN1164,'Data_Price '!$BE$2:$BE$1266,0))</f>
        <v>0</v>
      </c>
      <c r="DJ1164" s="89" t="e">
        <f ca="1">_xll.Connector("TinyUrl.TinyUrl",DA1164,0)</f>
        <v>#NAME?</v>
      </c>
      <c r="DK1164" s="89" t="e">
        <f ca="1">_xll.Connector("TinyUrl.TinyUrl",DE1164,0)</f>
        <v>#NAME?</v>
      </c>
      <c r="DL1164" s="89" t="e">
        <f ca="1">_xll.Connector("TinyUrl.TinyUrl",DI1164,0)</f>
        <v>#NAME?</v>
      </c>
      <c r="DM1164" s="224" t="str">
        <f t="shared" si="644"/>
        <v>Worldcup Rebels e-SL</v>
      </c>
      <c r="DN1164" s="89" t="str">
        <f t="shared" si="645"/>
        <v xml:space="preserve"> HeadWorldcup Rebels e-SL170 Unisex</v>
      </c>
      <c r="DO1164" s="227"/>
    </row>
    <row r="1165" spans="2:119" ht="15.45" customHeight="1">
      <c r="B1165" s="224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#VALUE!</v>
      </c>
      <c r="F1165" s="43" t="b">
        <f>CL1165&gt;Driver!$F$56</f>
        <v>1</v>
      </c>
      <c r="G1165" s="43" t="b">
        <f>AND(CB1165&gt;Driver!$F$55,CB1165&lt;Driver!$G$55)</f>
        <v>1</v>
      </c>
      <c r="H1165" s="43" t="e">
        <f t="shared" si="612"/>
        <v>#VALUE!</v>
      </c>
      <c r="I1165" s="43">
        <f t="shared" si="613"/>
        <v>0</v>
      </c>
      <c r="J1165" s="43" t="e">
        <f t="array" ref="J1165">NOT(OR(($H$9:$H$1273=TRUE)*($I$9:$I$1273&gt;0)*($BT$9:$BT$1273=BT1165)*($K$9:$K$1273&gt;K1165)))</f>
        <v>#VALUE!</v>
      </c>
      <c r="K1165" s="72">
        <f t="shared" si="614"/>
        <v>0.47108344800636659</v>
      </c>
      <c r="L1165" s="72">
        <f t="shared" si="615"/>
        <v>0.67123036016437032</v>
      </c>
      <c r="M1165" s="72">
        <f t="shared" si="616"/>
        <v>0.27093653584836297</v>
      </c>
      <c r="N1165" s="72">
        <f t="shared" si="617"/>
        <v>-0.15905900208689072</v>
      </c>
      <c r="O1165" s="72">
        <f t="shared" si="618"/>
        <v>0.28768560309603186</v>
      </c>
      <c r="P1165" s="72">
        <f t="shared" si="619"/>
        <v>0.68418300653594777</v>
      </c>
      <c r="Q1165" s="72"/>
      <c r="R1165" s="72"/>
      <c r="S1165" s="72">
        <f t="shared" si="620"/>
        <v>0.81184305276470581</v>
      </c>
      <c r="T1165" s="72">
        <f t="shared" si="621"/>
        <v>0.99138289978096239</v>
      </c>
      <c r="U1165" s="72">
        <f t="shared" si="622"/>
        <v>0.91399863697248773</v>
      </c>
      <c r="V1165" s="72">
        <f t="shared" si="623"/>
        <v>0.73086364794046355</v>
      </c>
      <c r="W1165" s="72">
        <f t="shared" si="624"/>
        <v>0.97247867949376843</v>
      </c>
      <c r="X1165" s="72">
        <f t="shared" si="625"/>
        <v>0.32876963983562968</v>
      </c>
      <c r="Y1165" s="72">
        <f t="shared" si="626"/>
        <v>0.72906346415163703</v>
      </c>
      <c r="Z1165" s="72">
        <f t="shared" si="627"/>
        <v>1.1590590020868907</v>
      </c>
      <c r="AA1165" s="72">
        <f t="shared" si="628"/>
        <v>0.71231439690396814</v>
      </c>
      <c r="AB1165" s="72">
        <f t="shared" si="629"/>
        <v>0.31581699346405229</v>
      </c>
      <c r="AC1165" s="72"/>
      <c r="AD1165" s="72"/>
      <c r="AE1165" s="72">
        <f t="shared" si="630"/>
        <v>0.18815694723529414</v>
      </c>
      <c r="AF1165" s="72">
        <f t="shared" si="631"/>
        <v>8.6171002190376655E-3</v>
      </c>
      <c r="AG1165" s="72">
        <f t="shared" si="632"/>
        <v>8.6001363027512226E-2</v>
      </c>
      <c r="AH1165" s="72">
        <f t="shared" si="633"/>
        <v>0.26913635205953645</v>
      </c>
      <c r="AI1165" s="72">
        <f t="shared" si="634"/>
        <v>2.7521320506231534E-2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0.5091874003666077</v>
      </c>
      <c r="AL1165" s="72">
        <f>(AX1165-Driver!$K$181)/(Driver!$L$181-Driver!$K$181)</f>
        <v>0.75905900208689059</v>
      </c>
      <c r="AM1165" s="72">
        <f>(AY1165-Driver!$K$182)/(Driver!$L$182-Driver!$K$182)</f>
        <v>0.92631439690396811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35"/>
        <v>11.970899470899472</v>
      </c>
      <c r="AW1165" s="70">
        <f t="shared" si="636"/>
        <v>50.746064603843031</v>
      </c>
      <c r="AX1165" s="70">
        <f t="shared" si="637"/>
        <v>7.8315310187820151</v>
      </c>
      <c r="AY1165" s="70">
        <f>IFERROR(Driver!$K$19/Data!BH1165/Data!BI1165*Data!BK1165*Data!BL1165,"")</f>
        <v>-0.45106581925767925</v>
      </c>
      <c r="AZ1165" s="70">
        <f t="shared" si="638"/>
        <v>43.365599404318694</v>
      </c>
      <c r="BA1165" s="70"/>
      <c r="BB1165" s="70"/>
      <c r="BC1165" s="70">
        <f t="shared" si="639"/>
        <v>83.949116583702349</v>
      </c>
      <c r="BD1165" s="70">
        <f t="shared" si="640"/>
        <v>9.8080475937958465</v>
      </c>
      <c r="BE1165" s="70">
        <f t="shared" si="641"/>
        <v>1.4174528517733827E-2</v>
      </c>
      <c r="BF1165" s="70">
        <f t="shared" si="642"/>
        <v>14.780129665715915</v>
      </c>
      <c r="BG1165" s="70">
        <f t="shared" si="643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219</v>
      </c>
      <c r="BS1165" s="8" t="s">
        <v>493</v>
      </c>
      <c r="BT1165" s="9" t="s">
        <v>504</v>
      </c>
      <c r="BU1165" s="10">
        <v>188</v>
      </c>
      <c r="BV1165" s="9" t="s">
        <v>222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305</v>
      </c>
      <c r="CU1165" s="9" t="s">
        <v>301</v>
      </c>
      <c r="CV1165" s="10"/>
      <c r="CW1165" s="10"/>
      <c r="CX1165" t="str">
        <f>INDEX('Data_Price '!AS$2:AS$1266,MATCH(Data!$DN1165,'Data_Price '!$BE$2:$BE$1266,0))</f>
        <v>Blizzard Rustler 10 Skis Â· 188 cm</v>
      </c>
      <c r="CY1165" t="str">
        <f>INDEX('Data_Price '!AT$2:AT$1266,MATCH(Data!$DN1165,'Data_Price '!$BE$2:$BE$1266,0))</f>
        <v>SkiEssentials.com</v>
      </c>
      <c r="CZ1165">
        <f>INDEX('Data_Price '!AU$2:AU$1266,MATCH(Data!$DN1165,'Data_Price '!$BE$2:$BE$1266,0))</f>
        <v>559.95000000000005</v>
      </c>
      <c r="DA1165" t="str">
        <f>INDEX('Data_Price '!AV$2:AV$1266,MATCH(Data!$DN1165,'Data_Price '!$BE$2:$BE$1266,0))</f>
        <v>https://www.google.com/url?url=https://www.skiessentials.com/2022-blizzard-rustler-10-skis.html&amp;rct=j&amp;q=&amp;esrc=s&amp;sa=U&amp;ved=0ahUKEwio642i0aP2AhWNl2oFHb_RDdwQsDwIYQ&amp;usg=AOvVaw32iipHwTn6U--J0eAg4F-E</v>
      </c>
      <c r="DB1165" t="str">
        <f>INDEX('Data_Price '!AW$2:AW$1266,MATCH(Data!$DN1165,'Data_Price '!$BE$2:$BE$1266,0))</f>
        <v>Blizzard Rustler 10 Skis Â· 188 cm</v>
      </c>
      <c r="DC1165" t="str">
        <f>INDEX('Data_Price '!AX$2:AX$1266,MATCH(Data!$DN1165,'Data_Price '!$BE$2:$BE$1266,0))</f>
        <v>SkiEssentials.com</v>
      </c>
      <c r="DD1165">
        <f>INDEX('Data_Price '!AY$2:AY$1266,MATCH(Data!$DN1165,'Data_Price '!$BE$2:$BE$1266,0))</f>
        <v>559.95000000000005</v>
      </c>
      <c r="DE1165" t="str">
        <f>INDEX('Data_Price '!AZ$2:AZ$1266,MATCH(Data!$DN1165,'Data_Price '!$BE$2:$BE$1266,0))</f>
        <v>https://www.google.com/url?q=https://www.skiessentials.com/2022-blizzard-rustler-10-skis.html&amp;sa=U&amp;ved=0ahUKEwiV2dyi0aP2AhU3lGoFHY03D10Q2ykIFg&amp;usg=AOvVaw3DPtAspgxfbtThlDL4kRIF</v>
      </c>
      <c r="DF1165" t="str">
        <f>INDEX('Data_Price '!BA$2:BA$1266,MATCH(Data!$DN1165,'Data_Price '!$BE$2:$BE$1266,0))</f>
        <v>2022 Blizzard Rustler 10 188</v>
      </c>
      <c r="DG1165" t="str">
        <f>INDEX('Data_Price '!BB$2:BB$1266,MATCH(Data!$DN1165,'Data_Price '!$BE$2:$BE$1266,0))</f>
        <v>Ski Town All-Stars</v>
      </c>
      <c r="DH1165">
        <f>INDEX('Data_Price '!BC$2:BC$1266,MATCH(Data!$DN1165,'Data_Price '!$BE$2:$BE$1266,0))</f>
        <v>559.95000000000005</v>
      </c>
      <c r="DI1165" t="str">
        <f>INDEX('Data_Price '!BD$2:BD$1266,MATCH(Data!$DN1165,'Data_Price '!$BE$2:$BE$1266,0))</f>
        <v>https://www.google.com/url?url=https://skitownallstars.com/products/blizzard-rustler-10-2022%3Fvariant%3D39474601984134%26currency%3DUSD%26utm_medium%3Dproduct_sync%26utm_source%3Dgoogle%26utm_content%3Dsag_organic%26utm_campaign%3Dsag_organic&amp;rct=j&amp;q=&amp;esrc=s&amp;sa=U&amp;ved=0ahUKEwio642i0aP2AhWNl2oFHb_RDdwQ2SkIdQ&amp;usg=AOvVaw1HjS9fENq06qDqtppLfT61</v>
      </c>
      <c r="DJ1165" s="89" t="e">
        <f ca="1">_xll.Connector("TinyUrl.TinyUrl",DA1165,0)</f>
        <v>#NAME?</v>
      </c>
      <c r="DK1165" s="89" t="e">
        <f ca="1">_xll.Connector("TinyUrl.TinyUrl",DE1165,0)</f>
        <v>#NAME?</v>
      </c>
      <c r="DL1165" s="89" t="e">
        <f ca="1">_xll.Connector("TinyUrl.TinyUrl",DI1165,0)</f>
        <v>#NAME?</v>
      </c>
      <c r="DM1165" s="224" t="str">
        <f t="shared" si="644"/>
        <v>Rustler 10</v>
      </c>
      <c r="DN1165" s="89" t="str">
        <f t="shared" si="645"/>
        <v xml:space="preserve"> BlizzardRustler 10188 Unisex</v>
      </c>
      <c r="DO1165" s="227" t="s">
        <v>1057</v>
      </c>
    </row>
    <row r="1166" spans="2:119" ht="15.45" customHeight="1">
      <c r="B1166" s="224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#VALUE!</v>
      </c>
      <c r="F1166" s="43" t="b">
        <f>CL1166&gt;Driver!$F$56</f>
        <v>0</v>
      </c>
      <c r="G1166" s="43" t="b">
        <f>AND(CB1166&gt;Driver!$F$55,CB1166&lt;Driver!$G$55)</f>
        <v>0</v>
      </c>
      <c r="H1166" s="43" t="e">
        <f t="shared" si="612"/>
        <v>#VALUE!</v>
      </c>
      <c r="I1166" s="43">
        <f t="shared" si="613"/>
        <v>0</v>
      </c>
      <c r="J1166" s="43" t="e">
        <f t="array" ref="J1166">NOT(OR(($H$9:$H$1273=TRUE)*($I$9:$I$1273&gt;0)*($BT$9:$BT$1273=BT1166)*($K$9:$K$1273&gt;K1166)))</f>
        <v>#VALUE!</v>
      </c>
      <c r="K1166" s="72">
        <f t="shared" si="614"/>
        <v>0.53310954237295882</v>
      </c>
      <c r="L1166" s="72">
        <f t="shared" si="615"/>
        <v>0.77788735798888087</v>
      </c>
      <c r="M1166" s="72">
        <f t="shared" si="616"/>
        <v>0.28833172675703678</v>
      </c>
      <c r="N1166" s="72">
        <f t="shared" si="617"/>
        <v>7.8922405615633462E-3</v>
      </c>
      <c r="O1166" s="72">
        <f t="shared" si="618"/>
        <v>0.24391666519974309</v>
      </c>
      <c r="P1166" s="72">
        <f t="shared" si="619"/>
        <v>0.61318627450980401</v>
      </c>
      <c r="Q1166" s="72"/>
      <c r="R1166" s="72"/>
      <c r="S1166" s="72">
        <f t="shared" si="620"/>
        <v>0.90030614137396547</v>
      </c>
      <c r="T1166" s="72">
        <f t="shared" si="621"/>
        <v>9.9999999999999978E-2</v>
      </c>
      <c r="U1166" s="72">
        <f t="shared" si="622"/>
        <v>9.9999999999999978E-2</v>
      </c>
      <c r="V1166" s="72">
        <f t="shared" si="623"/>
        <v>0.60030627178634954</v>
      </c>
      <c r="W1166" s="72">
        <f t="shared" si="624"/>
        <v>0.95549776395100139</v>
      </c>
      <c r="X1166" s="72">
        <f t="shared" si="625"/>
        <v>0.22211264201111916</v>
      </c>
      <c r="Y1166" s="72">
        <f t="shared" si="626"/>
        <v>0.71166827324296322</v>
      </c>
      <c r="Z1166" s="72">
        <f t="shared" si="627"/>
        <v>0.99210775943843665</v>
      </c>
      <c r="AA1166" s="72">
        <f t="shared" si="628"/>
        <v>0.75608333480025691</v>
      </c>
      <c r="AB1166" s="72">
        <f t="shared" si="629"/>
        <v>0.38681372549019599</v>
      </c>
      <c r="AC1166" s="72"/>
      <c r="AD1166" s="72"/>
      <c r="AE1166" s="72">
        <f t="shared" si="630"/>
        <v>9.9693858626034471E-2</v>
      </c>
      <c r="AF1166" s="72">
        <f t="shared" si="631"/>
        <v>0.9</v>
      </c>
      <c r="AG1166" s="72">
        <f t="shared" si="632"/>
        <v>0.9</v>
      </c>
      <c r="AH1166" s="72">
        <f t="shared" si="633"/>
        <v>0.39969372821365046</v>
      </c>
      <c r="AI1166" s="72">
        <f t="shared" si="634"/>
        <v>4.4502236048998639E-2</v>
      </c>
      <c r="AJ1166" s="72">
        <f>(AV1166-Driver!$K$179)/(Driver!$L$179-Driver!$K$179)</f>
        <v>1.7887357988880827E-2</v>
      </c>
      <c r="AK1166" s="72">
        <f>(AW1166-Driver!$K$180)/(Driver!$L$180-Driver!$K$180)</f>
        <v>0.56273129318457493</v>
      </c>
      <c r="AL1166" s="72">
        <f>(AX1166-Driver!$K$181)/(Driver!$L$181-Driver!$K$181)</f>
        <v>0.59210775943843663</v>
      </c>
      <c r="AM1166" s="72">
        <f>(AY1166-Driver!$K$182)/(Driver!$L$182-Driver!$K$182)</f>
        <v>0.97008333480025688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35"/>
        <v>0.37647537647537643</v>
      </c>
      <c r="AW1166" s="70">
        <f t="shared" si="636"/>
        <v>55.982022852179469</v>
      </c>
      <c r="AX1166" s="70">
        <f t="shared" si="637"/>
        <v>6.32896983494593</v>
      </c>
      <c r="AY1166" s="70">
        <f>IFERROR(Driver!$K$19/Data!BH1166/Data!BI1166*Data!BK1166*Data!BL1166,"")</f>
        <v>-0.18313462237925984</v>
      </c>
      <c r="AZ1166" s="70">
        <f t="shared" si="638"/>
        <v>49.836187639612803</v>
      </c>
      <c r="BA1166" s="70"/>
      <c r="BB1166" s="70"/>
      <c r="BC1166" s="70">
        <f t="shared" si="639"/>
        <v>129.83553563074008</v>
      </c>
      <c r="BD1166" s="70">
        <f t="shared" si="640"/>
        <v>444.31319813583866</v>
      </c>
      <c r="BE1166" s="70">
        <f t="shared" si="641"/>
        <v>1</v>
      </c>
      <c r="BF1166" s="70">
        <f t="shared" si="642"/>
        <v>3.4591246587110075E-2</v>
      </c>
      <c r="BG1166" s="70">
        <f t="shared" si="643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219</v>
      </c>
      <c r="BS1166" s="8" t="s">
        <v>610</v>
      </c>
      <c r="BT1166" s="9" t="s">
        <v>626</v>
      </c>
      <c r="BU1166" s="10">
        <v>165</v>
      </c>
      <c r="BV1166" s="9" t="s">
        <v>222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307</v>
      </c>
      <c r="CU1166" s="10"/>
      <c r="CV1166" s="10"/>
      <c r="CW1166" s="10"/>
      <c r="CX1166" t="str">
        <f>INDEX('Data_Price '!AS$2:AS$1266,MATCH(Data!$DN1166,'Data_Price '!$BE$2:$BE$1266,0))</f>
        <v>Fischer RC4 WC SC Mt+rc4 Z12 PR Alpine Skis 165</v>
      </c>
      <c r="CY1166" t="str">
        <f>INDEX('Data_Price '!AT$2:AT$1266,MATCH(Data!$DN1166,'Data_Price '!$BE$2:$BE$1266,0))</f>
        <v>Snowinn.com</v>
      </c>
      <c r="CZ1166">
        <f>INDEX('Data_Price '!AU$2:AU$1266,MATCH(Data!$DN1166,'Data_Price '!$BE$2:$BE$1266,0))</f>
        <v>655.99</v>
      </c>
      <c r="DA1166" t="str">
        <f>INDEX('Data_Price '!AV$2:AV$1266,MATCH(Data!$DN1166,'Data_Price '!$BE$2:$BE$1266,0))</f>
        <v>https://www.google.com/url?url=https://www.snowinn.com/ski-store/fischer-rc4-wc-sc-mt-rc4-z12-pr-alpine-skis/138380725/p%3Futm_source%3Dgoogle_products%26utm_medium%3Dmerchant%26id_producte%3D14229134%26country%3Dus&amp;rct=j&amp;q=&amp;esrc=s&amp;sa=U&amp;ved=0ahUKEwjf9fWi0aP2AhU2k2oFHciTCr8QsDwIRw&amp;usg=AOvVaw06dbYagHsiFpRDnktZCa9C</v>
      </c>
      <c r="DB1166" t="str">
        <f>INDEX('Data_Price '!AW$2:AW$1266,MATCH(Data!$DN1166,'Data_Price '!$BE$2:$BE$1266,0))</f>
        <v>Fischer RC4 WC SC Mt+rsx 12 Alpine Skis 165</v>
      </c>
      <c r="DC1166" t="str">
        <f>INDEX('Data_Price '!AX$2:AX$1266,MATCH(Data!$DN1166,'Data_Price '!$BE$2:$BE$1266,0))</f>
        <v>Snowinn.com</v>
      </c>
      <c r="DD1166">
        <f>INDEX('Data_Price '!AY$2:AY$1266,MATCH(Data!$DN1166,'Data_Price '!$BE$2:$BE$1266,0))</f>
        <v>669.99</v>
      </c>
      <c r="DE1166" t="str">
        <f>INDEX('Data_Price '!AZ$2:AZ$1266,MATCH(Data!$DN1166,'Data_Price '!$BE$2:$BE$1266,0))</f>
        <v>https://www.google.com/url?url=https://www.snowinn.com/ski-store/fischer-rc4-wc-sc-mt-rsx-12-alpine-skis/138380726/p%3Futm_source%3Dgoogle_products%26utm_medium%3Dmerchant%26id_producte%3D14229139%26country%3Dus&amp;rct=j&amp;q=&amp;esrc=s&amp;sa=U&amp;ved=0ahUKEwjf9fWi0aP2AhU2k2oFHciTCr8QsDwISw&amp;usg=AOvVaw1Koe0SYiYu3_NLF89MhsD1</v>
      </c>
      <c r="DF1166">
        <f>INDEX('Data_Price '!BA$2:BA$1266,MATCH(Data!$DN1166,'Data_Price '!$BE$2:$BE$1266,0))</f>
        <v>0</v>
      </c>
      <c r="DG1166">
        <f>INDEX('Data_Price '!BB$2:BB$1266,MATCH(Data!$DN1166,'Data_Price '!$BE$2:$BE$1266,0))</f>
        <v>0</v>
      </c>
      <c r="DH1166">
        <f>INDEX('Data_Price '!BC$2:BC$1266,MATCH(Data!$DN1166,'Data_Price '!$BE$2:$BE$1266,0))</f>
        <v>0</v>
      </c>
      <c r="DI1166">
        <f>INDEX('Data_Price '!BD$2:BD$1266,MATCH(Data!$DN1166,'Data_Price '!$BE$2:$BE$1266,0))</f>
        <v>0</v>
      </c>
      <c r="DJ1166" s="89" t="e">
        <f ca="1">_xll.Connector("TinyUrl.TinyUrl",DA1166,0)</f>
        <v>#NAME?</v>
      </c>
      <c r="DK1166" s="89" t="e">
        <f ca="1">_xll.Connector("TinyUrl.TinyUrl",DE1166,0)</f>
        <v>#NAME?</v>
      </c>
      <c r="DL1166" s="89" t="e">
        <f ca="1">_xll.Connector("TinyUrl.TinyUrl",DI1166,0)</f>
        <v>#NAME?</v>
      </c>
      <c r="DM1166" s="224" t="str">
        <f t="shared" si="644"/>
        <v>RC4 WC SC</v>
      </c>
      <c r="DN1166" s="89" t="str">
        <f t="shared" si="645"/>
        <v xml:space="preserve"> FischerRC4 WC SC165 Unisex</v>
      </c>
      <c r="DO1166" s="227"/>
    </row>
    <row r="1167" spans="2:119" ht="15.45" customHeight="1">
      <c r="B1167" s="224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#VALUE!</v>
      </c>
      <c r="F1167" s="43" t="b">
        <f>CL1167&gt;Driver!$F$56</f>
        <v>0</v>
      </c>
      <c r="G1167" s="43" t="b">
        <f>AND(CB1167&gt;Driver!$F$55,CB1167&lt;Driver!$G$55)</f>
        <v>0</v>
      </c>
      <c r="H1167" s="43" t="e">
        <f t="shared" si="612"/>
        <v>#VALUE!</v>
      </c>
      <c r="I1167" s="43">
        <f t="shared" si="613"/>
        <v>0</v>
      </c>
      <c r="J1167" s="43" t="e">
        <f t="array" ref="J1167">NOT(OR(($H$9:$H$1273=TRUE)*($I$9:$I$1273&gt;0)*($BT$9:$BT$1273=BT1167)*($K$9:$K$1273&gt;K1167)))</f>
        <v>#VALUE!</v>
      </c>
      <c r="K1167" s="72">
        <f t="shared" si="614"/>
        <v>0.74284850421667115</v>
      </c>
      <c r="L1167" s="72">
        <f t="shared" si="615"/>
        <v>0.84242687938119409</v>
      </c>
      <c r="M1167" s="72">
        <f t="shared" si="616"/>
        <v>0.64327012905214831</v>
      </c>
      <c r="N1167" s="72">
        <f t="shared" si="617"/>
        <v>0.5783089862771138</v>
      </c>
      <c r="O1167" s="72">
        <f t="shared" si="618"/>
        <v>0.35782493029109563</v>
      </c>
      <c r="P1167" s="72">
        <f t="shared" si="619"/>
        <v>0.99367647058823527</v>
      </c>
      <c r="Q1167" s="72"/>
      <c r="R1167" s="72"/>
      <c r="S1167" s="72">
        <f t="shared" si="620"/>
        <v>0.66786790467335289</v>
      </c>
      <c r="T1167" s="72">
        <f t="shared" si="621"/>
        <v>0.89419450864164329</v>
      </c>
      <c r="U1167" s="72">
        <f t="shared" si="622"/>
        <v>9.9999999999999978E-2</v>
      </c>
      <c r="V1167" s="72">
        <f t="shared" si="623"/>
        <v>0.63501751428497277</v>
      </c>
      <c r="W1167" s="72">
        <f t="shared" si="624"/>
        <v>0.92759740259740264</v>
      </c>
      <c r="X1167" s="72">
        <f t="shared" si="625"/>
        <v>0.15757312061880591</v>
      </c>
      <c r="Y1167" s="72">
        <f t="shared" si="626"/>
        <v>0.35672987094785175</v>
      </c>
      <c r="Z1167" s="72">
        <f t="shared" si="627"/>
        <v>0.42169101372288625</v>
      </c>
      <c r="AA1167" s="72">
        <f t="shared" si="628"/>
        <v>0.64217506970890437</v>
      </c>
      <c r="AB1167" s="72">
        <f t="shared" si="629"/>
        <v>6.3235294117647278E-3</v>
      </c>
      <c r="AC1167" s="72"/>
      <c r="AD1167" s="72"/>
      <c r="AE1167" s="72">
        <f t="shared" si="630"/>
        <v>0.33213209532664711</v>
      </c>
      <c r="AF1167" s="72">
        <f t="shared" si="631"/>
        <v>0.10580549135835673</v>
      </c>
      <c r="AG1167" s="72">
        <f t="shared" si="632"/>
        <v>0.9</v>
      </c>
      <c r="AH1167" s="72">
        <f t="shared" si="633"/>
        <v>0.36498248571502723</v>
      </c>
      <c r="AI1167" s="72">
        <f t="shared" si="634"/>
        <v>7.2402597402597385E-2</v>
      </c>
      <c r="AJ1167" s="72">
        <f>(AV1167-Driver!$K$179)/(Driver!$L$179-Driver!$K$179)</f>
        <v>8.2426879381194085E-2</v>
      </c>
      <c r="AK1167" s="72">
        <f>(AW1167-Driver!$K$180)/(Driver!$L$180-Driver!$K$180)</f>
        <v>0.13669531797487547</v>
      </c>
      <c r="AL1167" s="72">
        <f>(AX1167-Driver!$K$181)/(Driver!$L$181-Driver!$K$181)</f>
        <v>2.1691013722886239E-2</v>
      </c>
      <c r="AM1167" s="72">
        <f>(AY1167-Driver!$K$182)/(Driver!$L$182-Driver!$K$182)</f>
        <v>0.85617506970890433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35"/>
        <v>1.7348392348392345</v>
      </c>
      <c r="AW1167" s="70">
        <f t="shared" si="636"/>
        <v>14.320752797142553</v>
      </c>
      <c r="AX1167" s="70">
        <f t="shared" si="637"/>
        <v>1.1952191235059761</v>
      </c>
      <c r="AY1167" s="70">
        <f>IFERROR(Driver!$K$19/Data!BH1167/Data!BI1167*Data!BK1167*Data!BL1167,"")</f>
        <v>-0.88042313946841155</v>
      </c>
      <c r="AZ1167" s="70">
        <f t="shared" si="638"/>
        <v>14.005956813104989</v>
      </c>
      <c r="BA1167" s="70"/>
      <c r="BB1167" s="70"/>
      <c r="BC1167" s="70">
        <f t="shared" si="639"/>
        <v>9.2682063697262009</v>
      </c>
      <c r="BD1167" s="70">
        <f t="shared" si="640"/>
        <v>1.2070471856051455</v>
      </c>
      <c r="BE1167" s="70">
        <f t="shared" si="641"/>
        <v>1</v>
      </c>
      <c r="BF1167" s="70">
        <f t="shared" si="642"/>
        <v>3.9549822265265213</v>
      </c>
      <c r="BG1167" s="70">
        <f t="shared" si="643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219</v>
      </c>
      <c r="BS1167" s="8" t="s">
        <v>855</v>
      </c>
      <c r="BT1167" s="9" t="s">
        <v>890</v>
      </c>
      <c r="BU1167" s="10">
        <v>156</v>
      </c>
      <c r="BV1167" s="9" t="s">
        <v>222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302</v>
      </c>
      <c r="CU1167" s="9" t="s">
        <v>388</v>
      </c>
      <c r="CV1167" s="10"/>
      <c r="CW1167" s="10"/>
      <c r="CX1167" t="e">
        <f>INDEX('Data_Price '!AS$2:AS$1266,MATCH(Data!$DN1167,'Data_Price '!$BE$2:$BE$1266,0))</f>
        <v>#N/A</v>
      </c>
      <c r="CY1167" t="e">
        <f>INDEX('Data_Price '!AT$2:AT$1266,MATCH(Data!$DN1167,'Data_Price '!$BE$2:$BE$1266,0))</f>
        <v>#N/A</v>
      </c>
      <c r="CZ1167" t="e">
        <f>INDEX('Data_Price '!AU$2:AU$1266,MATCH(Data!$DN1167,'Data_Price '!$BE$2:$BE$1266,0))</f>
        <v>#N/A</v>
      </c>
      <c r="DA1167" t="e">
        <f>INDEX('Data_Price '!AV$2:AV$1266,MATCH(Data!$DN1167,'Data_Price '!$BE$2:$BE$1266,0))</f>
        <v>#N/A</v>
      </c>
      <c r="DB1167" t="e">
        <f>INDEX('Data_Price '!AW$2:AW$1266,MATCH(Data!$DN1167,'Data_Price '!$BE$2:$BE$1266,0))</f>
        <v>#N/A</v>
      </c>
      <c r="DC1167" t="e">
        <f>INDEX('Data_Price '!AX$2:AX$1266,MATCH(Data!$DN1167,'Data_Price '!$BE$2:$BE$1266,0))</f>
        <v>#N/A</v>
      </c>
      <c r="DD1167" t="e">
        <f>INDEX('Data_Price '!AY$2:AY$1266,MATCH(Data!$DN1167,'Data_Price '!$BE$2:$BE$1266,0))</f>
        <v>#N/A</v>
      </c>
      <c r="DE1167" t="e">
        <f>INDEX('Data_Price '!AZ$2:AZ$1266,MATCH(Data!$DN1167,'Data_Price '!$BE$2:$BE$1266,0))</f>
        <v>#N/A</v>
      </c>
      <c r="DF1167" t="e">
        <f>INDEX('Data_Price '!BA$2:BA$1266,MATCH(Data!$DN1167,'Data_Price '!$BE$2:$BE$1266,0))</f>
        <v>#N/A</v>
      </c>
      <c r="DG1167" t="e">
        <f>INDEX('Data_Price '!BB$2:BB$1266,MATCH(Data!$DN1167,'Data_Price '!$BE$2:$BE$1266,0))</f>
        <v>#N/A</v>
      </c>
      <c r="DH1167" t="e">
        <f>INDEX('Data_Price '!BC$2:BC$1266,MATCH(Data!$DN1167,'Data_Price '!$BE$2:$BE$1266,0))</f>
        <v>#N/A</v>
      </c>
      <c r="DI1167" t="e">
        <f>INDEX('Data_Price '!BD$2:BD$1266,MATCH(Data!$DN1167,'Data_Price '!$BE$2:$BE$1266,0))</f>
        <v>#N/A</v>
      </c>
      <c r="DJ1167" s="89" t="e">
        <f ca="1">_xll.Connector("TinyUrl.TinyUrl",DA1167,0)</f>
        <v>#NAME?</v>
      </c>
      <c r="DK1167" s="89" t="e">
        <f ca="1">_xll.Connector("TinyUrl.TinyUrl",DE1167,0)</f>
        <v>#NAME?</v>
      </c>
      <c r="DL1167" s="89" t="e">
        <f ca="1">_xll.Connector("TinyUrl.TinyUrl",DI1167,0)</f>
        <v>#NAME?</v>
      </c>
      <c r="DM1167" s="224" t="str">
        <f t="shared" si="644"/>
        <v>Rise Beyond 96</v>
      </c>
      <c r="DN1167" s="89" t="str">
        <f t="shared" si="645"/>
        <v xml:space="preserve"> VölklRise Beyond 96156 Unisex</v>
      </c>
      <c r="DO1167" s="227"/>
    </row>
    <row r="1168" spans="2:119" ht="15.45" customHeight="1">
      <c r="B1168" s="224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#VALUE!</v>
      </c>
      <c r="F1168" s="43" t="b">
        <f>CL1168&gt;Driver!$F$56</f>
        <v>0</v>
      </c>
      <c r="G1168" s="43" t="b">
        <f>AND(CB1168&gt;Driver!$F$55,CB1168&lt;Driver!$G$55)</f>
        <v>0</v>
      </c>
      <c r="H1168" s="43" t="e">
        <f t="shared" si="612"/>
        <v>#VALUE!</v>
      </c>
      <c r="I1168" s="43">
        <f t="shared" si="613"/>
        <v>0</v>
      </c>
      <c r="J1168" s="43" t="e">
        <f t="array" ref="J1168">NOT(OR(($H$9:$H$1273=TRUE)*($I$9:$I$1273&gt;0)*($BT$9:$BT$1273=BT1168)*($K$9:$K$1273&gt;K1168)))</f>
        <v>#VALUE!</v>
      </c>
      <c r="K1168" s="72">
        <f t="shared" si="614"/>
        <v>0.55811988660324197</v>
      </c>
      <c r="L1168" s="72">
        <f t="shared" si="615"/>
        <v>0.81656272661348805</v>
      </c>
      <c r="M1168" s="72">
        <f t="shared" si="616"/>
        <v>0.29967704659299599</v>
      </c>
      <c r="N1168" s="72">
        <f t="shared" si="617"/>
        <v>-1.803579333459826E-2</v>
      </c>
      <c r="O1168" s="72">
        <f t="shared" si="618"/>
        <v>0.28051464553188676</v>
      </c>
      <c r="P1168" s="72">
        <f t="shared" si="619"/>
        <v>0.63655228758169935</v>
      </c>
      <c r="Q1168" s="72"/>
      <c r="R1168" s="72"/>
      <c r="S1168" s="72">
        <f t="shared" si="620"/>
        <v>0.90506261639361973</v>
      </c>
      <c r="T1168" s="72">
        <f t="shared" si="621"/>
        <v>9.9999999999999978E-2</v>
      </c>
      <c r="U1168" s="72">
        <f t="shared" si="622"/>
        <v>9.9999999999999978E-2</v>
      </c>
      <c r="V1168" s="72">
        <f t="shared" si="623"/>
        <v>0.60029248866095575</v>
      </c>
      <c r="W1168" s="72">
        <f t="shared" si="624"/>
        <v>0.95377276669557676</v>
      </c>
      <c r="X1168" s="72">
        <f t="shared" si="625"/>
        <v>0.18343727338651195</v>
      </c>
      <c r="Y1168" s="72">
        <f t="shared" si="626"/>
        <v>0.70032295340700401</v>
      </c>
      <c r="Z1168" s="72">
        <f t="shared" si="627"/>
        <v>1.0180357933345983</v>
      </c>
      <c r="AA1168" s="72">
        <f t="shared" si="628"/>
        <v>0.71948535446811324</v>
      </c>
      <c r="AB1168" s="72">
        <f t="shared" si="629"/>
        <v>0.36344771241830065</v>
      </c>
      <c r="AC1168" s="72"/>
      <c r="AD1168" s="72"/>
      <c r="AE1168" s="72">
        <f t="shared" si="630"/>
        <v>9.4937383606380321E-2</v>
      </c>
      <c r="AF1168" s="72">
        <f t="shared" si="631"/>
        <v>0.9</v>
      </c>
      <c r="AG1168" s="72">
        <f t="shared" si="632"/>
        <v>0.9</v>
      </c>
      <c r="AH1168" s="72">
        <f t="shared" si="633"/>
        <v>0.39970751133904431</v>
      </c>
      <c r="AI1168" s="72">
        <f t="shared" si="634"/>
        <v>4.6227233304423243E-2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0.54104929380078126</v>
      </c>
      <c r="AL1168" s="72">
        <f>(AX1168-Driver!$K$181)/(Driver!$L$181-Driver!$K$181)</f>
        <v>0.61803579333459813</v>
      </c>
      <c r="AM1168" s="72">
        <f>(AY1168-Driver!$K$182)/(Driver!$L$182-Driver!$K$182)</f>
        <v>0.9334853544681132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35"/>
        <v>1.1904761904761905</v>
      </c>
      <c r="AW1168" s="70">
        <f t="shared" si="636"/>
        <v>53.861780233661726</v>
      </c>
      <c r="AX1168" s="70">
        <f t="shared" si="637"/>
        <v>6.5623221400113829</v>
      </c>
      <c r="AY1168" s="70">
        <f>IFERROR(Driver!$K$19/Data!BH1168/Data!BI1168*Data!BK1168*Data!BL1168,"")</f>
        <v>-0.40716886092895876</v>
      </c>
      <c r="AZ1168" s="70">
        <f t="shared" si="638"/>
        <v>47.706626954579299</v>
      </c>
      <c r="BA1168" s="70"/>
      <c r="BB1168" s="70"/>
      <c r="BC1168" s="70">
        <f t="shared" si="639"/>
        <v>132.30275228991258</v>
      </c>
      <c r="BD1168" s="70">
        <f t="shared" si="640"/>
        <v>118.51875956140371</v>
      </c>
      <c r="BE1168" s="70">
        <f t="shared" si="641"/>
        <v>1</v>
      </c>
      <c r="BF1168" s="70">
        <f t="shared" si="642"/>
        <v>3.3034539405808222E-2</v>
      </c>
      <c r="BG1168" s="70">
        <f t="shared" si="643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219</v>
      </c>
      <c r="BS1168" s="8" t="s">
        <v>438</v>
      </c>
      <c r="BT1168" s="9" t="s">
        <v>462</v>
      </c>
      <c r="BU1168" s="10">
        <v>175</v>
      </c>
      <c r="BV1168" s="9" t="s">
        <v>222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307</v>
      </c>
      <c r="CU1168" s="10"/>
      <c r="CV1168" s="10"/>
      <c r="CW1168" s="10"/>
      <c r="CX1168">
        <f>INDEX('Data_Price '!AS$2:AS$1266,MATCH(Data!$DN1168,'Data_Price '!$BE$2:$BE$1266,0))</f>
        <v>0</v>
      </c>
      <c r="CY1168">
        <f>INDEX('Data_Price '!AT$2:AT$1266,MATCH(Data!$DN1168,'Data_Price '!$BE$2:$BE$1266,0))</f>
        <v>0</v>
      </c>
      <c r="CZ1168">
        <f>INDEX('Data_Price '!AU$2:AU$1266,MATCH(Data!$DN1168,'Data_Price '!$BE$2:$BE$1266,0))</f>
        <v>0</v>
      </c>
      <c r="DA1168">
        <f>INDEX('Data_Price '!AV$2:AV$1266,MATCH(Data!$DN1168,'Data_Price '!$BE$2:$BE$1266,0))</f>
        <v>0</v>
      </c>
      <c r="DB1168">
        <f>INDEX('Data_Price '!AW$2:AW$1266,MATCH(Data!$DN1168,'Data_Price '!$BE$2:$BE$1266,0))</f>
        <v>0</v>
      </c>
      <c r="DC1168">
        <f>INDEX('Data_Price '!AX$2:AX$1266,MATCH(Data!$DN1168,'Data_Price '!$BE$2:$BE$1266,0))</f>
        <v>0</v>
      </c>
      <c r="DD1168">
        <f>INDEX('Data_Price '!AY$2:AY$1266,MATCH(Data!$DN1168,'Data_Price '!$BE$2:$BE$1266,0))</f>
        <v>0</v>
      </c>
      <c r="DE1168">
        <f>INDEX('Data_Price '!AZ$2:AZ$1266,MATCH(Data!$DN1168,'Data_Price '!$BE$2:$BE$1266,0))</f>
        <v>0</v>
      </c>
      <c r="DF1168">
        <f>INDEX('Data_Price '!BA$2:BA$1266,MATCH(Data!$DN1168,'Data_Price '!$BE$2:$BE$1266,0))</f>
        <v>0</v>
      </c>
      <c r="DG1168">
        <f>INDEX('Data_Price '!BB$2:BB$1266,MATCH(Data!$DN1168,'Data_Price '!$BE$2:$BE$1266,0))</f>
        <v>0</v>
      </c>
      <c r="DH1168">
        <f>INDEX('Data_Price '!BC$2:BC$1266,MATCH(Data!$DN1168,'Data_Price '!$BE$2:$BE$1266,0))</f>
        <v>0</v>
      </c>
      <c r="DI1168">
        <f>INDEX('Data_Price '!BD$2:BD$1266,MATCH(Data!$DN1168,'Data_Price '!$BE$2:$BE$1266,0))</f>
        <v>0</v>
      </c>
      <c r="DJ1168" s="89" t="e">
        <f ca="1">_xll.Connector("TinyUrl.TinyUrl",DA1168,0)</f>
        <v>#NAME?</v>
      </c>
      <c r="DK1168" s="89" t="e">
        <f ca="1">_xll.Connector("TinyUrl.TinyUrl",DE1168,0)</f>
        <v>#NAME?</v>
      </c>
      <c r="DL1168" s="89" t="e">
        <f ca="1">_xll.Connector("TinyUrl.TinyUrl",DI1168,0)</f>
        <v>#NAME?</v>
      </c>
      <c r="DM1168" s="224" t="str">
        <f t="shared" si="644"/>
        <v>Redster X5</v>
      </c>
      <c r="DN1168" s="89" t="str">
        <f t="shared" si="645"/>
        <v xml:space="preserve"> AtomicRedster X5175 Unisex</v>
      </c>
      <c r="DO1168" s="227"/>
    </row>
    <row r="1169" spans="2:119" ht="15.45" customHeight="1">
      <c r="B1169" s="224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#VALUE!</v>
      </c>
      <c r="F1169" s="43" t="b">
        <f>CL1169&gt;Driver!$F$56</f>
        <v>0</v>
      </c>
      <c r="G1169" s="43" t="b">
        <f>AND(CB1169&gt;Driver!$F$55,CB1169&lt;Driver!$G$55)</f>
        <v>0</v>
      </c>
      <c r="H1169" s="43" t="e">
        <f t="shared" si="612"/>
        <v>#VALUE!</v>
      </c>
      <c r="I1169" s="43">
        <f t="shared" si="613"/>
        <v>0</v>
      </c>
      <c r="J1169" s="43" t="e">
        <f t="array" ref="J1169">NOT(OR(($H$9:$H$1273=TRUE)*($I$9:$I$1273&gt;0)*($BT$9:$BT$1273=BT1169)*($K$9:$K$1273&gt;K1169)))</f>
        <v>#VALUE!</v>
      </c>
      <c r="K1169" s="72">
        <f t="shared" si="614"/>
        <v>0.64990377457477932</v>
      </c>
      <c r="L1169" s="72">
        <f t="shared" si="615"/>
        <v>0.78981226331480137</v>
      </c>
      <c r="M1169" s="72">
        <f t="shared" si="616"/>
        <v>0.50999528583475717</v>
      </c>
      <c r="N1169" s="72">
        <f t="shared" si="617"/>
        <v>0.39554796686270788</v>
      </c>
      <c r="O1169" s="72">
        <f t="shared" si="618"/>
        <v>0.23283658345202107</v>
      </c>
      <c r="P1169" s="72">
        <f t="shared" si="619"/>
        <v>0.90160130718954246</v>
      </c>
      <c r="Q1169" s="72"/>
      <c r="R1169" s="72"/>
      <c r="S1169" s="72">
        <f t="shared" si="620"/>
        <v>0.6531526592459479</v>
      </c>
      <c r="T1169" s="72">
        <f t="shared" si="621"/>
        <v>0.54869890228917528</v>
      </c>
      <c r="U1169" s="72">
        <f t="shared" si="622"/>
        <v>9.9999999999999978E-2</v>
      </c>
      <c r="V1169" s="72">
        <f t="shared" si="623"/>
        <v>0.60867770061323823</v>
      </c>
      <c r="W1169" s="72">
        <f t="shared" si="624"/>
        <v>0.99594323782700533</v>
      </c>
      <c r="X1169" s="72">
        <f t="shared" si="625"/>
        <v>0.21018773668519861</v>
      </c>
      <c r="Y1169" s="72">
        <f t="shared" si="626"/>
        <v>0.49000471416524283</v>
      </c>
      <c r="Z1169" s="72">
        <f t="shared" si="627"/>
        <v>0.60445203313729212</v>
      </c>
      <c r="AA1169" s="72">
        <f t="shared" si="628"/>
        <v>0.76716341654797893</v>
      </c>
      <c r="AB1169" s="72">
        <f t="shared" si="629"/>
        <v>9.8398692810457544E-2</v>
      </c>
      <c r="AC1169" s="72"/>
      <c r="AD1169" s="72"/>
      <c r="AE1169" s="72">
        <f t="shared" si="630"/>
        <v>0.3468473407540521</v>
      </c>
      <c r="AF1169" s="72">
        <f t="shared" si="631"/>
        <v>0.45130109771082472</v>
      </c>
      <c r="AG1169" s="72">
        <f t="shared" si="632"/>
        <v>0.9</v>
      </c>
      <c r="AH1169" s="72">
        <f t="shared" si="633"/>
        <v>0.39132229938676172</v>
      </c>
      <c r="AI1169" s="72">
        <f t="shared" si="634"/>
        <v>4.0567621729946518E-3</v>
      </c>
      <c r="AJ1169" s="72">
        <f>(AV1169-Driver!$K$179)/(Driver!$L$179-Driver!$K$179)</f>
        <v>2.9812263314801378E-2</v>
      </c>
      <c r="AK1169" s="72">
        <f>(AW1169-Driver!$K$180)/(Driver!$L$180-Driver!$K$180)</f>
        <v>7.5525369365580741E-2</v>
      </c>
      <c r="AL1169" s="72">
        <f>(AX1169-Driver!$K$181)/(Driver!$L$181-Driver!$K$181)</f>
        <v>0.20445203313729213</v>
      </c>
      <c r="AM1169" s="72">
        <f>(AY1169-Driver!$K$182)/(Driver!$L$182-Driver!$K$182)</f>
        <v>0.98116341654797889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35"/>
        <v>0.62745896079229402</v>
      </c>
      <c r="AW1169" s="70">
        <f t="shared" si="636"/>
        <v>8.3390566574909677</v>
      </c>
      <c r="AX1169" s="70">
        <f t="shared" si="637"/>
        <v>2.8400682982356291</v>
      </c>
      <c r="AY1169" s="70">
        <f>IFERROR(Driver!$K$19/Data!BH1169/Data!BI1169*Data!BK1169*Data!BL1169,"")</f>
        <v>-0.11530799219663497</v>
      </c>
      <c r="AZ1169" s="70">
        <f t="shared" si="638"/>
        <v>5.6142963514519737</v>
      </c>
      <c r="BA1169" s="70"/>
      <c r="BB1169" s="70"/>
      <c r="BC1169" s="70">
        <f t="shared" si="639"/>
        <v>1.635306267804681</v>
      </c>
      <c r="BD1169" s="70">
        <f t="shared" si="640"/>
        <v>50.50999318376369</v>
      </c>
      <c r="BE1169" s="70">
        <f t="shared" si="641"/>
        <v>1</v>
      </c>
      <c r="BF1169" s="70">
        <f t="shared" si="642"/>
        <v>0.98008531996812009</v>
      </c>
      <c r="BG1169" s="70">
        <f t="shared" si="643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219</v>
      </c>
      <c r="BS1169" s="8" t="s">
        <v>771</v>
      </c>
      <c r="BT1169" s="9" t="s">
        <v>808</v>
      </c>
      <c r="BU1169" s="10">
        <v>144</v>
      </c>
      <c r="BV1169" s="9" t="s">
        <v>390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307</v>
      </c>
      <c r="CU1169" s="9" t="s">
        <v>306</v>
      </c>
      <c r="CV1169" s="10"/>
      <c r="CW1169" s="10"/>
      <c r="CX1169" t="str">
        <f>INDEX('Data_Price '!AS$2:AS$1266,MATCH(Data!$DN1169,'Data_Price '!$BE$2:$BE$1266,0))</f>
        <v>Rossignol Nova 2 Skis W/Xpress 10 GW Bindings Womens</v>
      </c>
      <c r="CY1169" t="str">
        <f>INDEX('Data_Price '!AT$2:AT$1266,MATCH(Data!$DN1169,'Data_Price '!$BE$2:$BE$1266,0))</f>
        <v>Spoke-N-Sport</v>
      </c>
      <c r="CZ1169">
        <f>INDEX('Data_Price '!AU$2:AU$1266,MATCH(Data!$DN1169,'Data_Price '!$BE$2:$BE$1266,0))</f>
        <v>319.99</v>
      </c>
      <c r="DA1169" t="str">
        <f>INDEX('Data_Price '!AV$2:AV$1266,MATCH(Data!$DN1169,'Data_Price '!$BE$2:$BE$1266,0))</f>
        <v>https://www.google.com/url?url=https://www.spoke-n-sport.com/product/rossignol-nova-2-27689.htm%3Fvariations%3D466817%3Futm_source%3Dgoogle%2520shopping%26utm_medium%3Dorganic&amp;rct=j&amp;q=&amp;esrc=s&amp;sa=U&amp;ved=0ahUKEwjnqvWj0aP2AhXXlGoFHZVICVsQsDwIWQ&amp;usg=AOvVaw35TCBHZGKwX21_WIZKnY0X</v>
      </c>
      <c r="DB1169">
        <f>INDEX('Data_Price '!AW$2:AW$1266,MATCH(Data!$DN1169,'Data_Price '!$BE$2:$BE$1266,0))</f>
        <v>0</v>
      </c>
      <c r="DC1169">
        <f>INDEX('Data_Price '!AX$2:AX$1266,MATCH(Data!$DN1169,'Data_Price '!$BE$2:$BE$1266,0))</f>
        <v>0</v>
      </c>
      <c r="DD1169">
        <f>INDEX('Data_Price '!AY$2:AY$1266,MATCH(Data!$DN1169,'Data_Price '!$BE$2:$BE$1266,0))</f>
        <v>0</v>
      </c>
      <c r="DE1169">
        <f>INDEX('Data_Price '!AZ$2:AZ$1266,MATCH(Data!$DN1169,'Data_Price '!$BE$2:$BE$1266,0))</f>
        <v>0</v>
      </c>
      <c r="DF1169">
        <f>INDEX('Data_Price '!BA$2:BA$1266,MATCH(Data!$DN1169,'Data_Price '!$BE$2:$BE$1266,0))</f>
        <v>0</v>
      </c>
      <c r="DG1169">
        <f>INDEX('Data_Price '!BB$2:BB$1266,MATCH(Data!$DN1169,'Data_Price '!$BE$2:$BE$1266,0))</f>
        <v>0</v>
      </c>
      <c r="DH1169">
        <f>INDEX('Data_Price '!BC$2:BC$1266,MATCH(Data!$DN1169,'Data_Price '!$BE$2:$BE$1266,0))</f>
        <v>0</v>
      </c>
      <c r="DI1169">
        <f>INDEX('Data_Price '!BD$2:BD$1266,MATCH(Data!$DN1169,'Data_Price '!$BE$2:$BE$1266,0))</f>
        <v>0</v>
      </c>
      <c r="DJ1169" s="89" t="e">
        <f ca="1">_xll.Connector("TinyUrl.TinyUrl",DA1169,0)</f>
        <v>#NAME?</v>
      </c>
      <c r="DK1169" s="89" t="e">
        <f ca="1">_xll.Connector("TinyUrl.TinyUrl",DE1169,0)</f>
        <v>#NAME?</v>
      </c>
      <c r="DL1169" s="89" t="e">
        <f ca="1">_xll.Connector("TinyUrl.TinyUrl",DI1169,0)</f>
        <v>#NAME?</v>
      </c>
      <c r="DM1169" s="224" t="str">
        <f t="shared" si="644"/>
        <v>Nova 2</v>
      </c>
      <c r="DN1169" s="89" t="str">
        <f t="shared" si="645"/>
        <v xml:space="preserve"> RossignolNova 2144 Women's</v>
      </c>
      <c r="DO1169" s="227" t="s">
        <v>1121</v>
      </c>
    </row>
    <row r="1170" spans="2:119" ht="15.45" customHeight="1">
      <c r="B1170" s="224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#VALUE!</v>
      </c>
      <c r="F1170" s="43" t="b">
        <f>CL1170&gt;Driver!$F$56</f>
        <v>0</v>
      </c>
      <c r="G1170" s="43" t="b">
        <f>AND(CB1170&gt;Driver!$F$55,CB1170&lt;Driver!$G$55)</f>
        <v>1</v>
      </c>
      <c r="H1170" s="43" t="e">
        <f t="shared" si="612"/>
        <v>#VALUE!</v>
      </c>
      <c r="I1170" s="43">
        <f t="shared" si="613"/>
        <v>0</v>
      </c>
      <c r="J1170" s="43" t="e">
        <f t="array" ref="J1170">NOT(OR(($H$9:$H$1273=TRUE)*($I$9:$I$1273&gt;0)*($BT$9:$BT$1273=BT1170)*($K$9:$K$1273&gt;K1170)))</f>
        <v>#VALUE!</v>
      </c>
      <c r="K1170" s="72">
        <f t="shared" si="614"/>
        <v>0.40174258458991918</v>
      </c>
      <c r="L1170" s="72">
        <f t="shared" si="615"/>
        <v>0.44312625896382252</v>
      </c>
      <c r="M1170" s="72">
        <f t="shared" si="616"/>
        <v>0.36035891021601574</v>
      </c>
      <c r="N1170" s="72">
        <f t="shared" si="617"/>
        <v>0.11350154935812307</v>
      </c>
      <c r="O1170" s="72">
        <f t="shared" si="618"/>
        <v>0.3364559002441726</v>
      </c>
      <c r="P1170" s="72">
        <f t="shared" si="619"/>
        <v>0.63111928104575166</v>
      </c>
      <c r="Q1170" s="72"/>
      <c r="R1170" s="72"/>
      <c r="S1170" s="72">
        <f t="shared" si="620"/>
        <v>0.84245791078646071</v>
      </c>
      <c r="T1170" s="72">
        <f t="shared" si="621"/>
        <v>0.95595148114860395</v>
      </c>
      <c r="U1170" s="72">
        <f t="shared" si="622"/>
        <v>0.98738912553447045</v>
      </c>
      <c r="V1170" s="72">
        <f t="shared" si="623"/>
        <v>0.66011837576577093</v>
      </c>
      <c r="W1170" s="72">
        <f t="shared" si="624"/>
        <v>0.96669988925802874</v>
      </c>
      <c r="X1170" s="72">
        <f t="shared" si="625"/>
        <v>0.55687374103617748</v>
      </c>
      <c r="Y1170" s="72">
        <f t="shared" si="626"/>
        <v>0.63964108978398426</v>
      </c>
      <c r="Z1170" s="72">
        <f t="shared" si="627"/>
        <v>0.88649845064187693</v>
      </c>
      <c r="AA1170" s="72">
        <f t="shared" si="628"/>
        <v>0.6635440997558274</v>
      </c>
      <c r="AB1170" s="72">
        <f t="shared" si="629"/>
        <v>0.36888071895424834</v>
      </c>
      <c r="AC1170" s="72"/>
      <c r="AD1170" s="72"/>
      <c r="AE1170" s="72">
        <f t="shared" si="630"/>
        <v>0.15754208921353935</v>
      </c>
      <c r="AF1170" s="72">
        <f t="shared" si="631"/>
        <v>4.4048518851396039E-2</v>
      </c>
      <c r="AG1170" s="72">
        <f t="shared" si="632"/>
        <v>1.2610874465529581E-2</v>
      </c>
      <c r="AH1170" s="72">
        <f t="shared" si="633"/>
        <v>0.33988162423422907</v>
      </c>
      <c r="AI1170" s="72">
        <f t="shared" si="634"/>
        <v>3.3300110741971208E-2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0.53050486766198812</v>
      </c>
      <c r="AL1170" s="72">
        <f>(AX1170-Driver!$K$181)/(Driver!$L$181-Driver!$K$181)</f>
        <v>0.48649845064187691</v>
      </c>
      <c r="AM1170" s="72">
        <f>(AY1170-Driver!$K$182)/(Driver!$L$182-Driver!$K$182)</f>
        <v>0.87754409975582737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35"/>
        <v>16.771808438475105</v>
      </c>
      <c r="AW1170" s="70">
        <f t="shared" si="636"/>
        <v>52.830660303643086</v>
      </c>
      <c r="AX1170" s="70">
        <f t="shared" si="637"/>
        <v>5.3784860557768921</v>
      </c>
      <c r="AY1170" s="70">
        <f>IFERROR(Driver!$K$19/Data!BH1170/Data!BI1170*Data!BK1170*Data!BL1170,"")</f>
        <v>-0.74961279606529974</v>
      </c>
      <c r="AZ1170" s="70">
        <f t="shared" si="638"/>
        <v>48.201787043931496</v>
      </c>
      <c r="BA1170" s="70"/>
      <c r="BB1170" s="70"/>
      <c r="BC1170" s="70">
        <f t="shared" si="639"/>
        <v>99.829256270626644</v>
      </c>
      <c r="BD1170" s="70">
        <f t="shared" si="640"/>
        <v>6.6724298255910144</v>
      </c>
      <c r="BE1170" s="70">
        <f t="shared" si="641"/>
        <v>8.7551925042602147E-2</v>
      </c>
      <c r="BF1170" s="70">
        <f t="shared" si="642"/>
        <v>6.7899481872504159</v>
      </c>
      <c r="BG1170" s="70">
        <f t="shared" si="643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219</v>
      </c>
      <c r="BS1170" s="8" t="s">
        <v>628</v>
      </c>
      <c r="BT1170" s="9" t="s">
        <v>631</v>
      </c>
      <c r="BU1170" s="10">
        <v>184</v>
      </c>
      <c r="BV1170" s="9" t="s">
        <v>222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304</v>
      </c>
      <c r="CU1170" s="9" t="s">
        <v>302</v>
      </c>
      <c r="CV1170" s="10"/>
      <c r="CW1170" s="10"/>
      <c r="CX1170" t="str">
        <f>INDEX('Data_Price '!AS$2:AS$1266,MATCH(Data!$DN1170,'Data_Price '!$BE$2:$BE$1266,0))</f>
        <v>Head Kore 111 Skis</v>
      </c>
      <c r="CY1170" t="str">
        <f>INDEX('Data_Price '!AT$2:AT$1266,MATCH(Data!$DN1170,'Data_Price '!$BE$2:$BE$1266,0))</f>
        <v>! OutdoorXL.com</v>
      </c>
      <c r="CZ1170">
        <f>INDEX('Data_Price '!AU$2:AU$1266,MATCH(Data!$DN1170,'Data_Price '!$BE$2:$BE$1266,0))</f>
        <v>439.95</v>
      </c>
      <c r="DA1170" t="str">
        <f>INDEX('Data_Price '!AV$2:AV$1266,MATCH(Data!$DN1170,'Data_Price '!$BE$2:$BE$1266,0))</f>
        <v>https://www.google.com/url?q=https://www.outdoorxl.com/head-kore-111.html%3Fprl%3D92-9283x144-1001&amp;sa=U&amp;ved=0ahUKEwiGzNik0aP2AhUXnGoFHZ4FBIMQ2ykIIA&amp;usg=AOvVaw1iSq2XitTj__aAo2F5lpCw</v>
      </c>
      <c r="DB1170" t="str">
        <f>INDEX('Data_Price '!AW$2:AW$1266,MATCH(Data!$DN1170,'Data_Price '!$BE$2:$BE$1266,0))</f>
        <v>Head Kore 111 21/22</v>
      </c>
      <c r="DC1170" t="str">
        <f>INDEX('Data_Price '!AX$2:AX$1266,MATCH(Data!$DN1170,'Data_Price '!$BE$2:$BE$1266,0))</f>
        <v>! OutdoorXL.com</v>
      </c>
      <c r="DD1170">
        <f>INDEX('Data_Price '!AY$2:AY$1266,MATCH(Data!$DN1170,'Data_Price '!$BE$2:$BE$1266,0))</f>
        <v>439.95</v>
      </c>
      <c r="DE1170" t="str">
        <f>INDEX('Data_Price '!AZ$2:AZ$1266,MATCH(Data!$DN1170,'Data_Price '!$BE$2:$BE$1266,0))</f>
        <v>https://www.google.com/url?q=https://www.outdoorxl.com/head-kore-111.html%3Fprl%3D92-9283x144-1001&amp;sa=U&amp;ved=0ahUKEwiZ4q-l0aP2AhU3l2oFHaikDFAQ2ykIIA&amp;usg=AOvVaw2CDufeCmylleeDV87D4C93</v>
      </c>
      <c r="DF1170" t="str">
        <f>INDEX('Data_Price '!BA$2:BA$1266,MATCH(Data!$DN1170,'Data_Price '!$BE$2:$BE$1266,0))</f>
        <v>Head Kore 111 Skis</v>
      </c>
      <c r="DG1170" t="str">
        <f>INDEX('Data_Price '!BB$2:BB$1266,MATCH(Data!$DN1170,'Data_Price '!$BE$2:$BE$1266,0))</f>
        <v>Telemark Pyrenees</v>
      </c>
      <c r="DH1170">
        <f>INDEX('Data_Price '!BC$2:BC$1266,MATCH(Data!$DN1170,'Data_Price '!$BE$2:$BE$1266,0))</f>
        <v>485.93</v>
      </c>
      <c r="DI1170" t="str">
        <f>INDEX('Data_Price '!BD$2:BD$1266,MATCH(Data!$DN1170,'Data_Price '!$BE$2:$BE$1266,0))</f>
        <v>https://www.google.com/url?q=https://www.telemark-pyrenees.com/ski/head-kore-111-ski-2022%3Fcurrency%3DUSD%26tax%3Dex_vat%26country%3DUS%26var%3D73479&amp;sa=U&amp;ved=0ahUKEwiGzNik0aP2AhUXnGoFHZ4FBIMQ2ykIHg&amp;usg=AOvVaw1SFg6okuUA3XsshfI8kexB</v>
      </c>
      <c r="DJ1170" s="89" t="e">
        <f ca="1">_xll.Connector("TinyUrl.TinyUrl",DA1170,0)</f>
        <v>#NAME?</v>
      </c>
      <c r="DK1170" s="89" t="e">
        <f ca="1">_xll.Connector("TinyUrl.TinyUrl",DE1170,0)</f>
        <v>#NAME?</v>
      </c>
      <c r="DL1170" s="89" t="e">
        <f ca="1">_xll.Connector("TinyUrl.TinyUrl",DI1170,0)</f>
        <v>#NAME?</v>
      </c>
      <c r="DM1170" s="224" t="str">
        <f t="shared" si="644"/>
        <v>Kore 111</v>
      </c>
      <c r="DN1170" s="89" t="str">
        <f t="shared" si="645"/>
        <v xml:space="preserve"> HeadKore 111184 Unisex</v>
      </c>
      <c r="DO1170" s="227" t="s">
        <v>1127</v>
      </c>
    </row>
    <row r="1171" spans="2:119" ht="15.45" customHeight="1">
      <c r="B1171" s="224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#VALUE!</v>
      </c>
      <c r="F1171" s="43" t="b">
        <f>CL1171&gt;Driver!$F$56</f>
        <v>0</v>
      </c>
      <c r="G1171" s="43" t="b">
        <f>AND(CB1171&gt;Driver!$F$55,CB1171&lt;Driver!$G$55)</f>
        <v>0</v>
      </c>
      <c r="H1171" s="43" t="e">
        <f t="shared" si="612"/>
        <v>#VALUE!</v>
      </c>
      <c r="I1171" s="43">
        <f t="shared" si="613"/>
        <v>0</v>
      </c>
      <c r="J1171" s="43" t="e">
        <f t="array" ref="J1171">NOT(OR(($H$9:$H$1273=TRUE)*($I$9:$I$1273&gt;0)*($BT$9:$BT$1273=BT1171)*($K$9:$K$1273&gt;K1171)))</f>
        <v>#VALUE!</v>
      </c>
      <c r="K1171" s="72">
        <f t="shared" si="614"/>
        <v>0.584900856940053</v>
      </c>
      <c r="L1171" s="72">
        <f t="shared" si="615"/>
        <v>0.91778583514624135</v>
      </c>
      <c r="M1171" s="72">
        <f t="shared" si="616"/>
        <v>0.25201587873386477</v>
      </c>
      <c r="N1171" s="72">
        <f t="shared" si="617"/>
        <v>-7.3053816480111333E-2</v>
      </c>
      <c r="O1171" s="72">
        <f t="shared" si="618"/>
        <v>0.28846419777974464</v>
      </c>
      <c r="P1171" s="72">
        <f t="shared" si="619"/>
        <v>0.54063725490196091</v>
      </c>
      <c r="Q1171" s="72"/>
      <c r="R1171" s="72"/>
      <c r="S1171" s="72">
        <f t="shared" si="620"/>
        <v>0.89079370398341362</v>
      </c>
      <c r="T1171" s="72">
        <f t="shared" si="621"/>
        <v>0.9809851212245988</v>
      </c>
      <c r="U1171" s="72">
        <f t="shared" si="622"/>
        <v>0.93443383694868698</v>
      </c>
      <c r="V1171" s="72">
        <f t="shared" si="623"/>
        <v>0.62555508886475808</v>
      </c>
      <c r="W1171" s="72">
        <f t="shared" si="624"/>
        <v>0.96696924231057768</v>
      </c>
      <c r="X1171" s="72">
        <f t="shared" si="625"/>
        <v>8.2214164853758709E-2</v>
      </c>
      <c r="Y1171" s="72">
        <f t="shared" si="626"/>
        <v>0.74798412126613523</v>
      </c>
      <c r="Z1171" s="72">
        <f t="shared" si="627"/>
        <v>1.0730538164801113</v>
      </c>
      <c r="AA1171" s="72">
        <f t="shared" si="628"/>
        <v>0.71153580222025536</v>
      </c>
      <c r="AB1171" s="72">
        <f t="shared" si="629"/>
        <v>0.45936274509803909</v>
      </c>
      <c r="AC1171" s="72"/>
      <c r="AD1171" s="72"/>
      <c r="AE1171" s="72">
        <f t="shared" si="630"/>
        <v>0.10920629601658635</v>
      </c>
      <c r="AF1171" s="72">
        <f t="shared" si="631"/>
        <v>1.9014878775401201E-2</v>
      </c>
      <c r="AG1171" s="72">
        <f t="shared" si="632"/>
        <v>6.556616305131302E-2</v>
      </c>
      <c r="AH1171" s="72">
        <f t="shared" si="633"/>
        <v>0.37444491113524198</v>
      </c>
      <c r="AI1171" s="72">
        <f t="shared" si="634"/>
        <v>3.303075768942236E-2</v>
      </c>
      <c r="AJ1171" s="72">
        <f>(AV1171-Driver!$K$179)/(Driver!$L$179-Driver!$K$179)</f>
        <v>0.3222141648537587</v>
      </c>
      <c r="AK1171" s="72">
        <f>(AW1171-Driver!$K$180)/(Driver!$L$180-Driver!$K$180)</f>
        <v>0.63500875898282061</v>
      </c>
      <c r="AL1171" s="72">
        <f>(AX1171-Driver!$K$181)/(Driver!$L$181-Driver!$K$181)</f>
        <v>0.6730538164801112</v>
      </c>
      <c r="AM1171" s="72">
        <f>(AY1171-Driver!$K$182)/(Driver!$L$182-Driver!$K$182)</f>
        <v>0.92553580222025533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35"/>
        <v>6.7816442816442803</v>
      </c>
      <c r="AW1171" s="70">
        <f t="shared" si="636"/>
        <v>63.049902554198241</v>
      </c>
      <c r="AX1171" s="70">
        <f t="shared" si="637"/>
        <v>7.057484348321001</v>
      </c>
      <c r="AY1171" s="70">
        <f>IFERROR(Driver!$K$19/Data!BH1171/Data!BI1171*Data!BK1171*Data!BL1171,"")</f>
        <v>-0.45583198027316163</v>
      </c>
      <c r="AZ1171" s="70">
        <f t="shared" si="638"/>
        <v>56.448250186150403</v>
      </c>
      <c r="BA1171" s="70"/>
      <c r="BB1171" s="70"/>
      <c r="BC1171" s="70">
        <f t="shared" si="639"/>
        <v>124.90136822686894</v>
      </c>
      <c r="BD1171" s="70">
        <f t="shared" si="640"/>
        <v>8.887862615331084</v>
      </c>
      <c r="BE1171" s="70">
        <f t="shared" si="641"/>
        <v>0.16571501665587177</v>
      </c>
      <c r="BF1171" s="70">
        <f t="shared" si="642"/>
        <v>2.8862677526141933</v>
      </c>
      <c r="BG1171" s="70">
        <f t="shared" si="643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219</v>
      </c>
      <c r="BS1171" s="8" t="s">
        <v>855</v>
      </c>
      <c r="BT1171" s="9" t="s">
        <v>878</v>
      </c>
      <c r="BU1171" s="10">
        <v>184</v>
      </c>
      <c r="BV1171" s="9" t="s">
        <v>222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305</v>
      </c>
      <c r="CU1171" s="10"/>
      <c r="CV1171" s="10"/>
      <c r="CW1171" s="10"/>
      <c r="CX1171" t="e">
        <f>INDEX('Data_Price '!AS$2:AS$1266,MATCH(Data!$DN1171,'Data_Price '!$BE$2:$BE$1266,0))</f>
        <v>#N/A</v>
      </c>
      <c r="CY1171" t="e">
        <f>INDEX('Data_Price '!AT$2:AT$1266,MATCH(Data!$DN1171,'Data_Price '!$BE$2:$BE$1266,0))</f>
        <v>#N/A</v>
      </c>
      <c r="CZ1171" t="e">
        <f>INDEX('Data_Price '!AU$2:AU$1266,MATCH(Data!$DN1171,'Data_Price '!$BE$2:$BE$1266,0))</f>
        <v>#N/A</v>
      </c>
      <c r="DA1171" t="e">
        <f>INDEX('Data_Price '!AV$2:AV$1266,MATCH(Data!$DN1171,'Data_Price '!$BE$2:$BE$1266,0))</f>
        <v>#N/A</v>
      </c>
      <c r="DB1171" t="e">
        <f>INDEX('Data_Price '!AW$2:AW$1266,MATCH(Data!$DN1171,'Data_Price '!$BE$2:$BE$1266,0))</f>
        <v>#N/A</v>
      </c>
      <c r="DC1171" t="e">
        <f>INDEX('Data_Price '!AX$2:AX$1266,MATCH(Data!$DN1171,'Data_Price '!$BE$2:$BE$1266,0))</f>
        <v>#N/A</v>
      </c>
      <c r="DD1171" t="e">
        <f>INDEX('Data_Price '!AY$2:AY$1266,MATCH(Data!$DN1171,'Data_Price '!$BE$2:$BE$1266,0))</f>
        <v>#N/A</v>
      </c>
      <c r="DE1171" t="e">
        <f>INDEX('Data_Price '!AZ$2:AZ$1266,MATCH(Data!$DN1171,'Data_Price '!$BE$2:$BE$1266,0))</f>
        <v>#N/A</v>
      </c>
      <c r="DF1171" t="e">
        <f>INDEX('Data_Price '!BA$2:BA$1266,MATCH(Data!$DN1171,'Data_Price '!$BE$2:$BE$1266,0))</f>
        <v>#N/A</v>
      </c>
      <c r="DG1171" t="e">
        <f>INDEX('Data_Price '!BB$2:BB$1266,MATCH(Data!$DN1171,'Data_Price '!$BE$2:$BE$1266,0))</f>
        <v>#N/A</v>
      </c>
      <c r="DH1171" t="e">
        <f>INDEX('Data_Price '!BC$2:BC$1266,MATCH(Data!$DN1171,'Data_Price '!$BE$2:$BE$1266,0))</f>
        <v>#N/A</v>
      </c>
      <c r="DI1171" t="e">
        <f>INDEX('Data_Price '!BD$2:BD$1266,MATCH(Data!$DN1171,'Data_Price '!$BE$2:$BE$1266,0))</f>
        <v>#N/A</v>
      </c>
      <c r="DJ1171" s="89" t="e">
        <f ca="1">_xll.Connector("TinyUrl.TinyUrl",DA1171,0)</f>
        <v>#NAME?</v>
      </c>
      <c r="DK1171" s="89" t="e">
        <f ca="1">_xll.Connector("TinyUrl.TinyUrl",DE1171,0)</f>
        <v>#NAME?</v>
      </c>
      <c r="DL1171" s="89" t="e">
        <f ca="1">_xll.Connector("TinyUrl.TinyUrl",DI1171,0)</f>
        <v>#NAME?</v>
      </c>
      <c r="DM1171" s="224" t="str">
        <f t="shared" si="644"/>
        <v>M6 Mantra</v>
      </c>
      <c r="DN1171" s="89" t="str">
        <f t="shared" si="645"/>
        <v xml:space="preserve"> VölklM6 Mantra184 Unisex</v>
      </c>
      <c r="DO1171" s="227" t="s">
        <v>1063</v>
      </c>
    </row>
    <row r="1172" spans="2:119" ht="15.45" customHeight="1">
      <c r="B1172" s="224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#VALUE!</v>
      </c>
      <c r="F1172" s="43" t="b">
        <f>CL1172&gt;Driver!$F$56</f>
        <v>0</v>
      </c>
      <c r="G1172" s="43" t="b">
        <f>AND(CB1172&gt;Driver!$F$55,CB1172&lt;Driver!$G$55)</f>
        <v>0</v>
      </c>
      <c r="H1172" s="43" t="e">
        <f t="shared" si="612"/>
        <v>#VALUE!</v>
      </c>
      <c r="I1172" s="43">
        <f t="shared" si="613"/>
        <v>0</v>
      </c>
      <c r="J1172" s="43" t="e">
        <f t="array" ref="J1172">NOT(OR(($H$9:$H$1273=TRUE)*($I$9:$I$1273&gt;0)*($BT$9:$BT$1273=BT1172)*($K$9:$K$1273&gt;K1172)))</f>
        <v>#VALUE!</v>
      </c>
      <c r="K1172" s="72">
        <f t="shared" si="614"/>
        <v>0.62473350599789812</v>
      </c>
      <c r="L1172" s="72">
        <f t="shared" si="615"/>
        <v>0.99728950124889204</v>
      </c>
      <c r="M1172" s="72">
        <f t="shared" si="616"/>
        <v>0.25217751074690409</v>
      </c>
      <c r="N1172" s="72">
        <f t="shared" si="617"/>
        <v>-0.13249857712009105</v>
      </c>
      <c r="O1172" s="72">
        <f t="shared" si="618"/>
        <v>0.27396574988367883</v>
      </c>
      <c r="P1172" s="72">
        <f t="shared" si="619"/>
        <v>0.61506535947712437</v>
      </c>
      <c r="Q1172" s="72"/>
      <c r="R1172" s="72"/>
      <c r="S1172" s="72">
        <f t="shared" si="620"/>
        <v>0.84474013129345049</v>
      </c>
      <c r="T1172" s="72">
        <f t="shared" si="621"/>
        <v>0.73313169419922508</v>
      </c>
      <c r="U1172" s="72">
        <f t="shared" si="622"/>
        <v>9.9999999999999978E-2</v>
      </c>
      <c r="V1172" s="72">
        <f t="shared" si="623"/>
        <v>0.60310546515715713</v>
      </c>
      <c r="W1172" s="72">
        <f t="shared" si="624"/>
        <v>0.95656381486676012</v>
      </c>
      <c r="X1172" s="72">
        <f t="shared" si="625"/>
        <v>2.7104987511079037E-3</v>
      </c>
      <c r="Y1172" s="72">
        <f t="shared" si="626"/>
        <v>0.74782248925309591</v>
      </c>
      <c r="Z1172" s="72">
        <f t="shared" si="627"/>
        <v>1.1324985771200911</v>
      </c>
      <c r="AA1172" s="72">
        <f t="shared" si="628"/>
        <v>0.72603425011632117</v>
      </c>
      <c r="AB1172" s="72">
        <f t="shared" si="629"/>
        <v>0.38493464052287563</v>
      </c>
      <c r="AC1172" s="72"/>
      <c r="AD1172" s="72"/>
      <c r="AE1172" s="72">
        <f t="shared" si="630"/>
        <v>0.15525986870654948</v>
      </c>
      <c r="AF1172" s="72">
        <f t="shared" si="631"/>
        <v>0.26686830580077492</v>
      </c>
      <c r="AG1172" s="72">
        <f t="shared" si="632"/>
        <v>0.9</v>
      </c>
      <c r="AH1172" s="72">
        <f t="shared" si="633"/>
        <v>0.39689453484284287</v>
      </c>
      <c r="AI1172" s="72">
        <f t="shared" si="634"/>
        <v>4.3436185133239838E-2</v>
      </c>
      <c r="AJ1172" s="72">
        <f>(AV1172-Driver!$K$179)/(Driver!$L$179-Driver!$K$179)</f>
        <v>0.23728950124889209</v>
      </c>
      <c r="AK1172" s="72">
        <f>(AW1172-Driver!$K$180)/(Driver!$L$180-Driver!$K$180)</f>
        <v>0.57201988030587192</v>
      </c>
      <c r="AL1172" s="72">
        <f>(AX1172-Driver!$K$181)/(Driver!$L$181-Driver!$K$181)</f>
        <v>0.73249857712009103</v>
      </c>
      <c r="AM1172" s="72">
        <f>(AY1172-Driver!$K$182)/(Driver!$L$182-Driver!$K$182)</f>
        <v>0.94003425011632114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35"/>
        <v>4.9942341609008274</v>
      </c>
      <c r="AW1172" s="70">
        <f t="shared" si="636"/>
        <v>56.890336607372603</v>
      </c>
      <c r="AX1172" s="70">
        <f t="shared" si="637"/>
        <v>7.5924871940808192</v>
      </c>
      <c r="AY1172" s="70">
        <f>IFERROR(Driver!$K$19/Data!BH1172/Data!BI1172*Data!BK1172*Data!BL1172,"")</f>
        <v>-0.3670798495525826</v>
      </c>
      <c r="AZ1172" s="70">
        <f t="shared" si="638"/>
        <v>49.664929262844367</v>
      </c>
      <c r="BA1172" s="70"/>
      <c r="BB1172" s="70"/>
      <c r="BC1172" s="70">
        <f t="shared" si="639"/>
        <v>101.01305991334185</v>
      </c>
      <c r="BD1172" s="70">
        <f t="shared" si="640"/>
        <v>34.188017895294038</v>
      </c>
      <c r="BE1172" s="70">
        <f t="shared" si="641"/>
        <v>1</v>
      </c>
      <c r="BF1172" s="70">
        <f t="shared" si="642"/>
        <v>0.35074047237340666</v>
      </c>
      <c r="BG1172" s="70">
        <f t="shared" si="643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219</v>
      </c>
      <c r="BS1172" s="8" t="s">
        <v>628</v>
      </c>
      <c r="BT1172" s="9" t="s">
        <v>648</v>
      </c>
      <c r="BU1172" s="10">
        <v>177</v>
      </c>
      <c r="BV1172" s="9" t="s">
        <v>222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307</v>
      </c>
      <c r="CU1172" s="9" t="s">
        <v>305</v>
      </c>
      <c r="CV1172" s="10"/>
      <c r="CW1172" s="10"/>
      <c r="CX1172" t="str">
        <f>INDEX('Data_Price '!AS$2:AS$1266,MATCH(Data!$DN1172,'Data_Price '!$BE$2:$BE$1266,0))</f>
        <v>Head Supershape e-Titan Skis Â· 2021 Â· 177 cm</v>
      </c>
      <c r="CY1172" t="str">
        <f>INDEX('Data_Price '!AT$2:AT$1266,MATCH(Data!$DN1172,'Data_Price '!$BE$2:$BE$1266,0))</f>
        <v>Powder7 Ski Shop</v>
      </c>
      <c r="CZ1172">
        <f>INDEX('Data_Price '!AU$2:AU$1266,MATCH(Data!$DN1172,'Data_Price '!$BE$2:$BE$1266,0))</f>
        <v>599</v>
      </c>
      <c r="DA1172" t="str">
        <f>INDEX('Data_Price '!AV$2:AV$1266,MATCH(Data!$DN1172,'Data_Price '!$BE$2:$BE$1266,0))</f>
        <v>https://www.google.com/url?url=https://www.powder7.com/Head-Supershape-e-Titan-Skis-177cm-New-Flat-2022/for-sale%3Futm_source%3Dfeed%26utm_medium%3Dfree&amp;rct=j&amp;q=&amp;esrc=s&amp;sa=U&amp;ved=0ahUKEwigvYCm0aP2AhVrkmoFHYrADhwQsDwIbQ&amp;usg=AOvVaw1e5R_TzBhkBnxfTEO4Jp1c</v>
      </c>
      <c r="DB1172" t="str">
        <f>INDEX('Data_Price '!AW$2:AW$1266,MATCH(Data!$DN1172,'Data_Price '!$BE$2:$BE$1266,0))</f>
        <v>Head Supershape e-Titan Skis Â· 2021 Â· 177 cm</v>
      </c>
      <c r="DC1172" t="str">
        <f>INDEX('Data_Price '!AX$2:AX$1266,MATCH(Data!$DN1172,'Data_Price '!$BE$2:$BE$1266,0))</f>
        <v>Powder7 Ski Shop</v>
      </c>
      <c r="DD1172">
        <f>INDEX('Data_Price '!AY$2:AY$1266,MATCH(Data!$DN1172,'Data_Price '!$BE$2:$BE$1266,0))</f>
        <v>599</v>
      </c>
      <c r="DE1172" t="str">
        <f>INDEX('Data_Price '!AZ$2:AZ$1266,MATCH(Data!$DN1172,'Data_Price '!$BE$2:$BE$1266,0))</f>
        <v>https://www.google.com/url?q=https://www.powder7.com/Head-Supershape-e-Titan-Skis-177cm-New-Flat-2022/for-sale%3Futm_source%3Dfeed%26utm_medium%3Dfree&amp;sa=U&amp;ved=0ahUKEwjM67Km0aP2AhUjlmoFHSJlD30Q2ykIFg&amp;usg=AOvVaw3gefza_LuOFv3YiDgXbBW8</v>
      </c>
      <c r="DF1172" t="str">
        <f>INDEX('Data_Price '!BA$2:BA$1266,MATCH(Data!$DN1172,'Data_Price '!$BE$2:$BE$1266,0))</f>
        <v>Head Supershape e-Titan with PRD 12 Gripwalk 2022</v>
      </c>
      <c r="DG1172" t="str">
        <f>INDEX('Data_Price '!BB$2:BB$1266,MATCH(Data!$DN1172,'Data_Price '!$BE$2:$BE$1266,0))</f>
        <v>Level Nine Sports</v>
      </c>
      <c r="DH1172">
        <f>INDEX('Data_Price '!BC$2:BC$1266,MATCH(Data!$DN1172,'Data_Price '!$BE$2:$BE$1266,0))</f>
        <v>749</v>
      </c>
      <c r="DI1172" t="str">
        <f>INDEX('Data_Price '!BD$2:BD$1266,MATCH(Data!$DN1172,'Data_Price '!$BE$2:$BE$1266,0))</f>
        <v>https://www.google.com/url?url=https://www.levelninesports.com/head-supershape-e-titan-with-prd-12-gripwalk-2022/&amp;rct=j&amp;q=&amp;esrc=s&amp;sa=U&amp;ved=0ahUKEwigvYCm0aP2AhVrkmoFHYrADhwQsDwIcQ&amp;usg=AOvVaw0xefyS5GUcL8JFrYBiRE9p</v>
      </c>
      <c r="DJ1172" s="89" t="e">
        <f ca="1">_xll.Connector("TinyUrl.TinyUrl",DA1172,0)</f>
        <v>#NAME?</v>
      </c>
      <c r="DK1172" s="89" t="e">
        <f ca="1">_xll.Connector("TinyUrl.TinyUrl",DE1172,0)</f>
        <v>#NAME?</v>
      </c>
      <c r="DL1172" s="89" t="e">
        <f ca="1">_xll.Connector("TinyUrl.TinyUrl",DI1172,0)</f>
        <v>#NAME?</v>
      </c>
      <c r="DM1172" s="224" t="str">
        <f t="shared" si="644"/>
        <v>Supershape e-Titan</v>
      </c>
      <c r="DN1172" s="89" t="str">
        <f t="shared" si="645"/>
        <v xml:space="preserve"> HeadSupershape e-Titan177 Unisex</v>
      </c>
      <c r="DO1172" s="227"/>
    </row>
    <row r="1173" spans="2:119" ht="15.45" customHeight="1">
      <c r="B1173" s="224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#VALUE!</v>
      </c>
      <c r="F1173" s="43" t="b">
        <f>CL1173&gt;Driver!$F$56</f>
        <v>0</v>
      </c>
      <c r="G1173" s="43" t="b">
        <f>AND(CB1173&gt;Driver!$F$55,CB1173&lt;Driver!$G$55)</f>
        <v>0</v>
      </c>
      <c r="H1173" s="43" t="e">
        <f t="shared" si="612"/>
        <v>#VALUE!</v>
      </c>
      <c r="I1173" s="43">
        <f t="shared" si="613"/>
        <v>0</v>
      </c>
      <c r="J1173" s="43" t="e">
        <f t="array" ref="J1173">NOT(OR(($H$9:$H$1273=TRUE)*($I$9:$I$1273&gt;0)*($BT$9:$BT$1273=BT1173)*($K$9:$K$1273&gt;K1173)))</f>
        <v>#VALUE!</v>
      </c>
      <c r="K1173" s="72">
        <f t="shared" si="614"/>
        <v>0.74934607536820852</v>
      </c>
      <c r="L1173" s="72">
        <f t="shared" si="615"/>
        <v>0.85080654258319233</v>
      </c>
      <c r="M1173" s="72">
        <f t="shared" si="616"/>
        <v>0.64788560815322471</v>
      </c>
      <c r="N1173" s="72">
        <f t="shared" si="617"/>
        <v>0.542262695250743</v>
      </c>
      <c r="O1173" s="72">
        <f t="shared" si="618"/>
        <v>0.43198236450304883</v>
      </c>
      <c r="P1173" s="72">
        <f t="shared" si="619"/>
        <v>0.96941176470588231</v>
      </c>
      <c r="Q1173" s="72"/>
      <c r="R1173" s="72"/>
      <c r="S1173" s="72">
        <f t="shared" si="620"/>
        <v>0.68439121415784077</v>
      </c>
      <c r="T1173" s="72">
        <f t="shared" si="621"/>
        <v>0.90053386942680835</v>
      </c>
      <c r="U1173" s="72">
        <f t="shared" si="622"/>
        <v>9.9999999999999978E-2</v>
      </c>
      <c r="V1173" s="72">
        <f t="shared" si="623"/>
        <v>0.6101788849847547</v>
      </c>
      <c r="W1173" s="72">
        <f t="shared" si="624"/>
        <v>0.99813116257739054</v>
      </c>
      <c r="X1173" s="72">
        <f t="shared" si="625"/>
        <v>0.14919345741680767</v>
      </c>
      <c r="Y1173" s="72">
        <f t="shared" si="626"/>
        <v>0.35211439184677529</v>
      </c>
      <c r="Z1173" s="72">
        <f t="shared" si="627"/>
        <v>0.45773730474925695</v>
      </c>
      <c r="AA1173" s="72">
        <f t="shared" si="628"/>
        <v>0.56801763549695117</v>
      </c>
      <c r="AB1173" s="72">
        <f t="shared" si="629"/>
        <v>3.0588235294117694E-2</v>
      </c>
      <c r="AC1173" s="72"/>
      <c r="AD1173" s="72"/>
      <c r="AE1173" s="72">
        <f t="shared" si="630"/>
        <v>0.31560878584215929</v>
      </c>
      <c r="AF1173" s="72">
        <f t="shared" si="631"/>
        <v>9.9466130573191591E-2</v>
      </c>
      <c r="AG1173" s="72">
        <f t="shared" si="632"/>
        <v>0.9</v>
      </c>
      <c r="AH1173" s="72">
        <f t="shared" si="633"/>
        <v>0.3898211150152453</v>
      </c>
      <c r="AI1173" s="72">
        <f t="shared" si="634"/>
        <v>1.8688374226094734E-3</v>
      </c>
      <c r="AJ1173" s="72">
        <f>(AV1173-Driver!$K$179)/(Driver!$L$179-Driver!$K$179)</f>
        <v>9.0806542583192332E-2</v>
      </c>
      <c r="AK1173" s="72">
        <f>(AW1173-Driver!$K$180)/(Driver!$L$180-Driver!$K$180)</f>
        <v>0.11275576738500498</v>
      </c>
      <c r="AL1173" s="72">
        <f>(AX1173-Driver!$K$181)/(Driver!$L$181-Driver!$K$181)</f>
        <v>5.7737304749256944E-2</v>
      </c>
      <c r="AM1173" s="72">
        <f>(AY1173-Driver!$K$182)/(Driver!$L$182-Driver!$K$182)</f>
        <v>0.78201763549695114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35"/>
        <v>1.9112060778727447</v>
      </c>
      <c r="AW1173" s="70">
        <f t="shared" si="636"/>
        <v>11.979748421561581</v>
      </c>
      <c r="AX1173" s="70">
        <f t="shared" si="637"/>
        <v>1.5196357427433125</v>
      </c>
      <c r="AY1173" s="70">
        <f>IFERROR(Driver!$K$19/Data!BH1173/Data!BI1173*Data!BK1173*Data!BL1173,"")</f>
        <v>-1.3343772690596161</v>
      </c>
      <c r="AZ1173" s="70">
        <f t="shared" si="638"/>
        <v>11.794489947877885</v>
      </c>
      <c r="BA1173" s="70"/>
      <c r="BB1173" s="70"/>
      <c r="BC1173" s="70">
        <f t="shared" si="639"/>
        <v>17.838961867513998</v>
      </c>
      <c r="BD1173" s="70">
        <f t="shared" si="640"/>
        <v>1.768069382409623</v>
      </c>
      <c r="BE1173" s="70">
        <f t="shared" si="641"/>
        <v>1</v>
      </c>
      <c r="BF1173" s="70">
        <f t="shared" si="642"/>
        <v>1.1496335483138065</v>
      </c>
      <c r="BG1173" s="70">
        <f t="shared" si="643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219</v>
      </c>
      <c r="BS1173" s="8" t="s">
        <v>855</v>
      </c>
      <c r="BT1173" s="9" t="s">
        <v>888</v>
      </c>
      <c r="BU1173" s="10">
        <v>170</v>
      </c>
      <c r="BV1173" s="9" t="s">
        <v>222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302</v>
      </c>
      <c r="CU1173" s="9" t="s">
        <v>388</v>
      </c>
      <c r="CV1173" s="10"/>
      <c r="CW1173" s="10"/>
      <c r="CX1173" t="e">
        <f>INDEX('Data_Price '!AS$2:AS$1266,MATCH(Data!$DN1173,'Data_Price '!$BE$2:$BE$1266,0))</f>
        <v>#N/A</v>
      </c>
      <c r="CY1173" t="e">
        <f>INDEX('Data_Price '!AT$2:AT$1266,MATCH(Data!$DN1173,'Data_Price '!$BE$2:$BE$1266,0))</f>
        <v>#N/A</v>
      </c>
      <c r="CZ1173" t="e">
        <f>INDEX('Data_Price '!AU$2:AU$1266,MATCH(Data!$DN1173,'Data_Price '!$BE$2:$BE$1266,0))</f>
        <v>#N/A</v>
      </c>
      <c r="DA1173" t="e">
        <f>INDEX('Data_Price '!AV$2:AV$1266,MATCH(Data!$DN1173,'Data_Price '!$BE$2:$BE$1266,0))</f>
        <v>#N/A</v>
      </c>
      <c r="DB1173" t="e">
        <f>INDEX('Data_Price '!AW$2:AW$1266,MATCH(Data!$DN1173,'Data_Price '!$BE$2:$BE$1266,0))</f>
        <v>#N/A</v>
      </c>
      <c r="DC1173" t="e">
        <f>INDEX('Data_Price '!AX$2:AX$1266,MATCH(Data!$DN1173,'Data_Price '!$BE$2:$BE$1266,0))</f>
        <v>#N/A</v>
      </c>
      <c r="DD1173" t="e">
        <f>INDEX('Data_Price '!AY$2:AY$1266,MATCH(Data!$DN1173,'Data_Price '!$BE$2:$BE$1266,0))</f>
        <v>#N/A</v>
      </c>
      <c r="DE1173" t="e">
        <f>INDEX('Data_Price '!AZ$2:AZ$1266,MATCH(Data!$DN1173,'Data_Price '!$BE$2:$BE$1266,0))</f>
        <v>#N/A</v>
      </c>
      <c r="DF1173" t="e">
        <f>INDEX('Data_Price '!BA$2:BA$1266,MATCH(Data!$DN1173,'Data_Price '!$BE$2:$BE$1266,0))</f>
        <v>#N/A</v>
      </c>
      <c r="DG1173" t="e">
        <f>INDEX('Data_Price '!BB$2:BB$1266,MATCH(Data!$DN1173,'Data_Price '!$BE$2:$BE$1266,0))</f>
        <v>#N/A</v>
      </c>
      <c r="DH1173" t="e">
        <f>INDEX('Data_Price '!BC$2:BC$1266,MATCH(Data!$DN1173,'Data_Price '!$BE$2:$BE$1266,0))</f>
        <v>#N/A</v>
      </c>
      <c r="DI1173" t="e">
        <f>INDEX('Data_Price '!BD$2:BD$1266,MATCH(Data!$DN1173,'Data_Price '!$BE$2:$BE$1266,0))</f>
        <v>#N/A</v>
      </c>
      <c r="DJ1173" s="89" t="e">
        <f ca="1">_xll.Connector("TinyUrl.TinyUrl",DA1173,0)</f>
        <v>#NAME?</v>
      </c>
      <c r="DK1173" s="89" t="e">
        <f ca="1">_xll.Connector("TinyUrl.TinyUrl",DE1173,0)</f>
        <v>#NAME?</v>
      </c>
      <c r="DL1173" s="89" t="e">
        <f ca="1">_xll.Connector("TinyUrl.TinyUrl",DI1173,0)</f>
        <v>#NAME?</v>
      </c>
      <c r="DM1173" s="224" t="str">
        <f t="shared" si="644"/>
        <v>Rise Above 88</v>
      </c>
      <c r="DN1173" s="89" t="str">
        <f t="shared" si="645"/>
        <v xml:space="preserve"> VölklRise Above 88170 Unisex</v>
      </c>
      <c r="DO1173" s="227"/>
    </row>
    <row r="1174" spans="2:119" ht="15.45" customHeight="1">
      <c r="B1174" s="224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#VALUE!</v>
      </c>
      <c r="F1174" s="43" t="b">
        <f>CL1174&gt;Driver!$F$56</f>
        <v>0</v>
      </c>
      <c r="G1174" s="43" t="b">
        <f>AND(CB1174&gt;Driver!$F$55,CB1174&lt;Driver!$G$55)</f>
        <v>0</v>
      </c>
      <c r="H1174" s="43" t="e">
        <f t="shared" si="612"/>
        <v>#VALUE!</v>
      </c>
      <c r="I1174" s="43">
        <f t="shared" si="613"/>
        <v>0</v>
      </c>
      <c r="J1174" s="43" t="e">
        <f t="array" ref="J1174">NOT(OR(($H$9:$H$1273=TRUE)*($I$9:$I$1273&gt;0)*($BT$9:$BT$1273=BT1174)*($K$9:$K$1273&gt;K1174)))</f>
        <v>#VALUE!</v>
      </c>
      <c r="K1174" s="72">
        <f t="shared" si="614"/>
        <v>0.53711218798411198</v>
      </c>
      <c r="L1174" s="72">
        <f t="shared" si="615"/>
        <v>0.81438723712835381</v>
      </c>
      <c r="M1174" s="72">
        <f t="shared" si="616"/>
        <v>0.25983713883987003</v>
      </c>
      <c r="N1174" s="72">
        <f t="shared" si="617"/>
        <v>-5.3449693290330558E-2</v>
      </c>
      <c r="O1174" s="72">
        <f t="shared" si="618"/>
        <v>0.28631895294719556</v>
      </c>
      <c r="P1174" s="72">
        <f t="shared" si="619"/>
        <v>0.54664215686274509</v>
      </c>
      <c r="Q1174" s="72"/>
      <c r="R1174" s="72"/>
      <c r="S1174" s="72">
        <f t="shared" si="620"/>
        <v>0.88942100167470106</v>
      </c>
      <c r="T1174" s="72">
        <f t="shared" si="621"/>
        <v>9.9999999999999978E-2</v>
      </c>
      <c r="U1174" s="72">
        <f t="shared" si="622"/>
        <v>9.9999999999999978E-2</v>
      </c>
      <c r="V1174" s="72">
        <f t="shared" si="623"/>
        <v>0.60011451790931225</v>
      </c>
      <c r="W1174" s="72">
        <f t="shared" si="624"/>
        <v>0.95519713261648742</v>
      </c>
      <c r="X1174" s="72">
        <f t="shared" si="625"/>
        <v>0.18561276287164613</v>
      </c>
      <c r="Y1174" s="72">
        <f t="shared" si="626"/>
        <v>0.74016286116012997</v>
      </c>
      <c r="Z1174" s="72">
        <f t="shared" si="627"/>
        <v>1.0534496932903306</v>
      </c>
      <c r="AA1174" s="72">
        <f t="shared" si="628"/>
        <v>0.71368104705280444</v>
      </c>
      <c r="AB1174" s="72">
        <f t="shared" si="629"/>
        <v>0.45335784313725491</v>
      </c>
      <c r="AC1174" s="72"/>
      <c r="AD1174" s="72"/>
      <c r="AE1174" s="72">
        <f t="shared" si="630"/>
        <v>0.11057899832529888</v>
      </c>
      <c r="AF1174" s="72">
        <f t="shared" si="631"/>
        <v>0.9</v>
      </c>
      <c r="AG1174" s="72">
        <f t="shared" si="632"/>
        <v>0.9</v>
      </c>
      <c r="AH1174" s="72">
        <f t="shared" si="633"/>
        <v>0.39988548209068775</v>
      </c>
      <c r="AI1174" s="72">
        <f t="shared" si="634"/>
        <v>4.4802867383512544E-2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0.62774216062252353</v>
      </c>
      <c r="AL1174" s="72">
        <f>(AX1174-Driver!$K$181)/(Driver!$L$181-Driver!$K$181)</f>
        <v>0.65344969329033065</v>
      </c>
      <c r="AM1174" s="72">
        <f>(AY1174-Driver!$K$182)/(Driver!$L$182-Driver!$K$182)</f>
        <v>0.92768104705280441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35"/>
        <v>1.1446886446886444</v>
      </c>
      <c r="AW1174" s="70">
        <f t="shared" si="636"/>
        <v>62.339315340240979</v>
      </c>
      <c r="AX1174" s="70">
        <f t="shared" si="637"/>
        <v>6.8810472396129763</v>
      </c>
      <c r="AY1174" s="70">
        <f>IFERROR(Driver!$K$19/Data!BH1174/Data!BI1174*Data!BK1174*Data!BL1174,"")</f>
        <v>-0.44269988150156109</v>
      </c>
      <c r="AZ1174" s="70">
        <f t="shared" si="638"/>
        <v>55.900967982129565</v>
      </c>
      <c r="BA1174" s="70"/>
      <c r="BB1174" s="70"/>
      <c r="BC1174" s="70">
        <f t="shared" si="639"/>
        <v>238.90552832458269</v>
      </c>
      <c r="BD1174" s="70">
        <f t="shared" si="640"/>
        <v>95.135519409689849</v>
      </c>
      <c r="BE1174" s="70">
        <f t="shared" si="641"/>
        <v>1</v>
      </c>
      <c r="BF1174" s="70">
        <f t="shared" si="642"/>
        <v>1.293399332297427E-2</v>
      </c>
      <c r="BG1174" s="70">
        <f t="shared" si="643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219</v>
      </c>
      <c r="BS1174" s="8" t="s">
        <v>771</v>
      </c>
      <c r="BT1174" s="9" t="s">
        <v>802</v>
      </c>
      <c r="BU1174" s="10">
        <v>169</v>
      </c>
      <c r="BV1174" s="9" t="s">
        <v>222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307</v>
      </c>
      <c r="CU1174" s="10"/>
      <c r="CV1174" s="10"/>
      <c r="CW1174" s="10"/>
      <c r="CX1174">
        <f>INDEX('Data_Price '!AS$2:AS$1266,MATCH(Data!$DN1174,'Data_Price '!$BE$2:$BE$1266,0))</f>
        <v>0</v>
      </c>
      <c r="CY1174">
        <f>INDEX('Data_Price '!AT$2:AT$1266,MATCH(Data!$DN1174,'Data_Price '!$BE$2:$BE$1266,0))</f>
        <v>0</v>
      </c>
      <c r="CZ1174">
        <f>INDEX('Data_Price '!AU$2:AU$1266,MATCH(Data!$DN1174,'Data_Price '!$BE$2:$BE$1266,0))</f>
        <v>0</v>
      </c>
      <c r="DA1174">
        <f>INDEX('Data_Price '!AV$2:AV$1266,MATCH(Data!$DN1174,'Data_Price '!$BE$2:$BE$1266,0))</f>
        <v>0</v>
      </c>
      <c r="DB1174">
        <f>INDEX('Data_Price '!AW$2:AW$1266,MATCH(Data!$DN1174,'Data_Price '!$BE$2:$BE$1266,0))</f>
        <v>0</v>
      </c>
      <c r="DC1174">
        <f>INDEX('Data_Price '!AX$2:AX$1266,MATCH(Data!$DN1174,'Data_Price '!$BE$2:$BE$1266,0))</f>
        <v>0</v>
      </c>
      <c r="DD1174">
        <f>INDEX('Data_Price '!AY$2:AY$1266,MATCH(Data!$DN1174,'Data_Price '!$BE$2:$BE$1266,0))</f>
        <v>0</v>
      </c>
      <c r="DE1174">
        <f>INDEX('Data_Price '!AZ$2:AZ$1266,MATCH(Data!$DN1174,'Data_Price '!$BE$2:$BE$1266,0))</f>
        <v>0</v>
      </c>
      <c r="DF1174">
        <f>INDEX('Data_Price '!BA$2:BA$1266,MATCH(Data!$DN1174,'Data_Price '!$BE$2:$BE$1266,0))</f>
        <v>0</v>
      </c>
      <c r="DG1174">
        <f>INDEX('Data_Price '!BB$2:BB$1266,MATCH(Data!$DN1174,'Data_Price '!$BE$2:$BE$1266,0))</f>
        <v>0</v>
      </c>
      <c r="DH1174">
        <f>INDEX('Data_Price '!BC$2:BC$1266,MATCH(Data!$DN1174,'Data_Price '!$BE$2:$BE$1266,0))</f>
        <v>0</v>
      </c>
      <c r="DI1174">
        <f>INDEX('Data_Price '!BD$2:BD$1266,MATCH(Data!$DN1174,'Data_Price '!$BE$2:$BE$1266,0))</f>
        <v>0</v>
      </c>
      <c r="DJ1174" s="89" t="e">
        <f ca="1">_xll.Connector("TinyUrl.TinyUrl",DA1174,0)</f>
        <v>#NAME?</v>
      </c>
      <c r="DK1174" s="89" t="e">
        <f ca="1">_xll.Connector("TinyUrl.TinyUrl",DE1174,0)</f>
        <v>#NAME?</v>
      </c>
      <c r="DL1174" s="89" t="e">
        <f ca="1">_xll.Connector("TinyUrl.TinyUrl",DI1174,0)</f>
        <v>#NAME?</v>
      </c>
      <c r="DM1174" s="224" t="str">
        <f t="shared" si="644"/>
        <v>Hero Master M15 (R22)</v>
      </c>
      <c r="DN1174" s="89" t="str">
        <f t="shared" si="645"/>
        <v xml:space="preserve"> RossignolHero Master M15 (R22)169 Unisex</v>
      </c>
      <c r="DO1174" s="227"/>
    </row>
    <row r="1175" spans="2:119" ht="15.45" customHeight="1">
      <c r="B1175" s="224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#VALUE!</v>
      </c>
      <c r="F1175" s="43" t="b">
        <f>CL1175&gt;Driver!$F$56</f>
        <v>0</v>
      </c>
      <c r="G1175" s="43" t="b">
        <f>AND(CB1175&gt;Driver!$F$55,CB1175&lt;Driver!$G$55)</f>
        <v>1</v>
      </c>
      <c r="H1175" s="43" t="e">
        <f t="shared" si="612"/>
        <v>#VALUE!</v>
      </c>
      <c r="I1175" s="43">
        <f t="shared" si="613"/>
        <v>0</v>
      </c>
      <c r="J1175" s="43" t="e">
        <f t="array" ref="J1175">NOT(OR(($H$9:$H$1273=TRUE)*($I$9:$I$1273&gt;0)*($BT$9:$BT$1273=BT1175)*($K$9:$K$1273&gt;K1175)))</f>
        <v>#VALUE!</v>
      </c>
      <c r="K1175" s="72">
        <f t="shared" si="614"/>
        <v>0.55555874690565088</v>
      </c>
      <c r="L1175" s="72">
        <f t="shared" si="615"/>
        <v>0.85840302957054226</v>
      </c>
      <c r="M1175" s="72">
        <f t="shared" si="616"/>
        <v>0.25271446424075961</v>
      </c>
      <c r="N1175" s="72">
        <f t="shared" si="617"/>
        <v>-0.1217479289192438</v>
      </c>
      <c r="O1175" s="72">
        <f t="shared" si="618"/>
        <v>0.29574916477877744</v>
      </c>
      <c r="P1175" s="72">
        <f t="shared" si="619"/>
        <v>0.58414215686274507</v>
      </c>
      <c r="Q1175" s="72"/>
      <c r="R1175" s="72"/>
      <c r="S1175" s="72">
        <f t="shared" si="620"/>
        <v>0.87790744021724787</v>
      </c>
      <c r="T1175" s="72">
        <f t="shared" si="621"/>
        <v>0.95032258906836942</v>
      </c>
      <c r="U1175" s="72">
        <f t="shared" si="622"/>
        <v>0.93866053831745977</v>
      </c>
      <c r="V1175" s="72">
        <f t="shared" si="623"/>
        <v>0.67744611503883956</v>
      </c>
      <c r="W1175" s="72">
        <f t="shared" si="624"/>
        <v>0.96912104925968112</v>
      </c>
      <c r="X1175" s="72">
        <f t="shared" si="625"/>
        <v>0.14159697042945779</v>
      </c>
      <c r="Y1175" s="72">
        <f t="shared" si="626"/>
        <v>0.74728553575924039</v>
      </c>
      <c r="Z1175" s="72">
        <f t="shared" si="627"/>
        <v>1.1217479289192438</v>
      </c>
      <c r="AA1175" s="72">
        <f t="shared" si="628"/>
        <v>0.70425083522122256</v>
      </c>
      <c r="AB1175" s="72">
        <f t="shared" si="629"/>
        <v>0.41585784313725493</v>
      </c>
      <c r="AC1175" s="72"/>
      <c r="AD1175" s="72"/>
      <c r="AE1175" s="72">
        <f t="shared" si="630"/>
        <v>0.12209255978275213</v>
      </c>
      <c r="AF1175" s="72">
        <f t="shared" si="631"/>
        <v>4.9677410931630535E-2</v>
      </c>
      <c r="AG1175" s="72">
        <f t="shared" si="632"/>
        <v>6.133946168254021E-2</v>
      </c>
      <c r="AH1175" s="72">
        <f t="shared" si="633"/>
        <v>0.32255388496116044</v>
      </c>
      <c r="AI1175" s="72">
        <f t="shared" si="634"/>
        <v>3.0878950740318913E-2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0.59848744674235987</v>
      </c>
      <c r="AL1175" s="72">
        <f>(AX1175-Driver!$K$181)/(Driver!$L$181-Driver!$K$181)</f>
        <v>0.72174792891924378</v>
      </c>
      <c r="AM1175" s="72">
        <f>(AY1175-Driver!$K$182)/(Driver!$L$182-Driver!$K$182)</f>
        <v>0.91825083522122253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35"/>
        <v>8.0314746981413663</v>
      </c>
      <c r="AW1175" s="70">
        <f t="shared" si="636"/>
        <v>59.478550976986362</v>
      </c>
      <c r="AX1175" s="70">
        <f t="shared" si="637"/>
        <v>7.4957313602731936</v>
      </c>
      <c r="AY1175" s="70">
        <f>IFERROR(Driver!$K$19/Data!BH1175/Data!BI1175*Data!BK1175*Data!BL1175,"")</f>
        <v>-0.50042684642905588</v>
      </c>
      <c r="AZ1175" s="70">
        <f t="shared" si="638"/>
        <v>52.483246463142223</v>
      </c>
      <c r="BA1175" s="70"/>
      <c r="BB1175" s="70"/>
      <c r="BC1175" s="70">
        <f t="shared" si="639"/>
        <v>118.21717362750643</v>
      </c>
      <c r="BD1175" s="70">
        <f t="shared" si="640"/>
        <v>6.1742828502968461</v>
      </c>
      <c r="BE1175" s="70">
        <f t="shared" si="641"/>
        <v>3.883203045708742E-2</v>
      </c>
      <c r="BF1175" s="70">
        <f t="shared" si="642"/>
        <v>8.7469946038854474</v>
      </c>
      <c r="BG1175" s="70">
        <f t="shared" si="643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219</v>
      </c>
      <c r="BS1175" s="8" t="s">
        <v>855</v>
      </c>
      <c r="BT1175" s="9" t="s">
        <v>879</v>
      </c>
      <c r="BU1175" s="10">
        <v>184</v>
      </c>
      <c r="BV1175" s="9" t="s">
        <v>222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305</v>
      </c>
      <c r="CU1175" s="9" t="s">
        <v>301</v>
      </c>
      <c r="CV1175" s="9" t="s">
        <v>304</v>
      </c>
      <c r="CW1175" s="10"/>
      <c r="CX1175" t="e">
        <f>INDEX('Data_Price '!AS$2:AS$1266,MATCH(Data!$DN1175,'Data_Price '!$BE$2:$BE$1266,0))</f>
        <v>#N/A</v>
      </c>
      <c r="CY1175" t="e">
        <f>INDEX('Data_Price '!AT$2:AT$1266,MATCH(Data!$DN1175,'Data_Price '!$BE$2:$BE$1266,0))</f>
        <v>#N/A</v>
      </c>
      <c r="CZ1175" t="e">
        <f>INDEX('Data_Price '!AU$2:AU$1266,MATCH(Data!$DN1175,'Data_Price '!$BE$2:$BE$1266,0))</f>
        <v>#N/A</v>
      </c>
      <c r="DA1175" t="e">
        <f>INDEX('Data_Price '!AV$2:AV$1266,MATCH(Data!$DN1175,'Data_Price '!$BE$2:$BE$1266,0))</f>
        <v>#N/A</v>
      </c>
      <c r="DB1175" t="e">
        <f>INDEX('Data_Price '!AW$2:AW$1266,MATCH(Data!$DN1175,'Data_Price '!$BE$2:$BE$1266,0))</f>
        <v>#N/A</v>
      </c>
      <c r="DC1175" t="e">
        <f>INDEX('Data_Price '!AX$2:AX$1266,MATCH(Data!$DN1175,'Data_Price '!$BE$2:$BE$1266,0))</f>
        <v>#N/A</v>
      </c>
      <c r="DD1175" t="e">
        <f>INDEX('Data_Price '!AY$2:AY$1266,MATCH(Data!$DN1175,'Data_Price '!$BE$2:$BE$1266,0))</f>
        <v>#N/A</v>
      </c>
      <c r="DE1175" t="e">
        <f>INDEX('Data_Price '!AZ$2:AZ$1266,MATCH(Data!$DN1175,'Data_Price '!$BE$2:$BE$1266,0))</f>
        <v>#N/A</v>
      </c>
      <c r="DF1175" t="e">
        <f>INDEX('Data_Price '!BA$2:BA$1266,MATCH(Data!$DN1175,'Data_Price '!$BE$2:$BE$1266,0))</f>
        <v>#N/A</v>
      </c>
      <c r="DG1175" t="e">
        <f>INDEX('Data_Price '!BB$2:BB$1266,MATCH(Data!$DN1175,'Data_Price '!$BE$2:$BE$1266,0))</f>
        <v>#N/A</v>
      </c>
      <c r="DH1175" t="e">
        <f>INDEX('Data_Price '!BC$2:BC$1266,MATCH(Data!$DN1175,'Data_Price '!$BE$2:$BE$1266,0))</f>
        <v>#N/A</v>
      </c>
      <c r="DI1175" t="e">
        <f>INDEX('Data_Price '!BD$2:BD$1266,MATCH(Data!$DN1175,'Data_Price '!$BE$2:$BE$1266,0))</f>
        <v>#N/A</v>
      </c>
      <c r="DJ1175" s="89" t="e">
        <f ca="1">_xll.Connector("TinyUrl.TinyUrl",DA1175,0)</f>
        <v>#NAME?</v>
      </c>
      <c r="DK1175" s="89" t="e">
        <f ca="1">_xll.Connector("TinyUrl.TinyUrl",DE1175,0)</f>
        <v>#NAME?</v>
      </c>
      <c r="DL1175" s="89" t="e">
        <f ca="1">_xll.Connector("TinyUrl.TinyUrl",DI1175,0)</f>
        <v>#NAME?</v>
      </c>
      <c r="DM1175" s="224" t="str">
        <f t="shared" si="644"/>
        <v>Mantra 102</v>
      </c>
      <c r="DN1175" s="89" t="str">
        <f t="shared" si="645"/>
        <v xml:space="preserve"> VölklMantra 102184 Unisex</v>
      </c>
      <c r="DO1175" s="227" t="s">
        <v>1134</v>
      </c>
    </row>
    <row r="1176" spans="2:119" ht="15.45" customHeight="1">
      <c r="B1176" s="224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#VALUE!</v>
      </c>
      <c r="F1176" s="43" t="b">
        <f>CL1176&gt;Driver!$F$56</f>
        <v>0</v>
      </c>
      <c r="G1176" s="43" t="b">
        <f>AND(CB1176&gt;Driver!$F$55,CB1176&lt;Driver!$G$55)</f>
        <v>1</v>
      </c>
      <c r="H1176" s="43" t="e">
        <f t="shared" si="612"/>
        <v>#VALUE!</v>
      </c>
      <c r="I1176" s="43">
        <f t="shared" si="613"/>
        <v>0</v>
      </c>
      <c r="J1176" s="43" t="e">
        <f t="array" ref="J1176">NOT(OR(($H$9:$H$1273=TRUE)*($I$9:$I$1273&gt;0)*($BT$9:$BT$1273=BT1176)*($K$9:$K$1273&gt;K1176)))</f>
        <v>#VALUE!</v>
      </c>
      <c r="K1176" s="72">
        <f t="shared" si="614"/>
        <v>0.7252022255258439</v>
      </c>
      <c r="L1176" s="72">
        <f t="shared" si="615"/>
        <v>0.86877447425670773</v>
      </c>
      <c r="M1176" s="72">
        <f t="shared" si="616"/>
        <v>0.58162997679498019</v>
      </c>
      <c r="N1176" s="72">
        <f t="shared" si="617"/>
        <v>0.46827293998608743</v>
      </c>
      <c r="O1176" s="72">
        <f t="shared" si="618"/>
        <v>0.36676404922238248</v>
      </c>
      <c r="P1176" s="72">
        <f t="shared" si="619"/>
        <v>0.90985294117647053</v>
      </c>
      <c r="Q1176" s="72"/>
      <c r="R1176" s="72"/>
      <c r="S1176" s="72">
        <f t="shared" si="620"/>
        <v>0.65969021447314891</v>
      </c>
      <c r="T1176" s="72">
        <f t="shared" si="621"/>
        <v>0.89214516505603714</v>
      </c>
      <c r="U1176" s="72">
        <f t="shared" si="622"/>
        <v>0.9833506522554748</v>
      </c>
      <c r="V1176" s="72">
        <f t="shared" si="623"/>
        <v>0.82171414098785323</v>
      </c>
      <c r="W1176" s="72">
        <f t="shared" si="624"/>
        <v>0.65238281249999996</v>
      </c>
      <c r="X1176" s="72">
        <f t="shared" si="625"/>
        <v>0.13122552574329224</v>
      </c>
      <c r="Y1176" s="72">
        <f t="shared" si="626"/>
        <v>0.41837002320501981</v>
      </c>
      <c r="Z1176" s="72">
        <f t="shared" si="627"/>
        <v>0.53172706001391257</v>
      </c>
      <c r="AA1176" s="72">
        <f t="shared" si="628"/>
        <v>0.63323595077761752</v>
      </c>
      <c r="AB1176" s="72">
        <f t="shared" si="629"/>
        <v>9.0147058823529441E-2</v>
      </c>
      <c r="AC1176" s="72"/>
      <c r="AD1176" s="72"/>
      <c r="AE1176" s="72">
        <f t="shared" si="630"/>
        <v>0.34030978552685115</v>
      </c>
      <c r="AF1176" s="72">
        <f t="shared" si="631"/>
        <v>0.10785483494396289</v>
      </c>
      <c r="AG1176" s="72">
        <f t="shared" si="632"/>
        <v>1.6649347744525186E-2</v>
      </c>
      <c r="AH1176" s="72">
        <f t="shared" si="633"/>
        <v>0.17828585901214683</v>
      </c>
      <c r="AI1176" s="72">
        <f t="shared" si="634"/>
        <v>0.34761718750000004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6.8138860969149923E-2</v>
      </c>
      <c r="AL1176" s="72">
        <f>(AX1176-Driver!$K$181)/(Driver!$L$181-Driver!$K$181)</f>
        <v>0.1317270600139126</v>
      </c>
      <c r="AM1176" s="72">
        <f>(AY1176-Driver!$K$182)/(Driver!$L$182-Driver!$K$182)</f>
        <v>0.84723595077761749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35"/>
        <v>2.2893772893772892</v>
      </c>
      <c r="AW1176" s="70">
        <f t="shared" si="636"/>
        <v>7.6167436628758214</v>
      </c>
      <c r="AX1176" s="70">
        <f t="shared" si="637"/>
        <v>2.1855435401252135</v>
      </c>
      <c r="AY1176" s="70">
        <f>IFERROR(Driver!$K$19/Data!BH1176/Data!BI1176*Data!BK1176*Data!BL1176,"")</f>
        <v>-0.93514388320620534</v>
      </c>
      <c r="AZ1176" s="70">
        <f t="shared" si="638"/>
        <v>6.3663440059568135</v>
      </c>
      <c r="BA1176" s="70"/>
      <c r="BB1176" s="70"/>
      <c r="BC1176" s="70">
        <f t="shared" si="639"/>
        <v>5.0263816125003977</v>
      </c>
      <c r="BD1176" s="70">
        <f t="shared" si="640"/>
        <v>1.0256839095009649</v>
      </c>
      <c r="BE1176" s="70">
        <f t="shared" si="641"/>
        <v>8.3514172181784571E-2</v>
      </c>
      <c r="BF1176" s="70">
        <f t="shared" si="642"/>
        <v>25.041054594581865</v>
      </c>
      <c r="BG1176" s="70">
        <f t="shared" si="643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219</v>
      </c>
      <c r="BS1176" s="8" t="s">
        <v>719</v>
      </c>
      <c r="BT1176" s="9" t="s">
        <v>728</v>
      </c>
      <c r="BU1176" s="10">
        <v>165</v>
      </c>
      <c r="BV1176" s="9" t="s">
        <v>390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301</v>
      </c>
      <c r="CU1176" s="9" t="s">
        <v>302</v>
      </c>
      <c r="CV1176" s="9" t="s">
        <v>388</v>
      </c>
      <c r="CW1176" s="10"/>
      <c r="CX1176" t="str">
        <f>INDEX('Data_Price '!AS$2:AS$1266,MATCH(Data!$DN1176,'Data_Price '!$BE$2:$BE$1266,0))</f>
        <v>2022 Line Pandora 110 Women's Skis w/ Tyrolia Attack2 13 GW Bindings - 170| Ski Essentials</v>
      </c>
      <c r="CY1176" t="str">
        <f>INDEX('Data_Price '!AT$2:AT$1266,MATCH(Data!$DN1176,'Data_Price '!$BE$2:$BE$1266,0))</f>
        <v>SkiEssentials.com</v>
      </c>
      <c r="CZ1176">
        <f>INDEX('Data_Price '!AU$2:AU$1266,MATCH(Data!$DN1176,'Data_Price '!$BE$2:$BE$1266,0))</f>
        <v>869.95</v>
      </c>
      <c r="DA1176" t="str">
        <f>INDEX('Data_Price '!AV$2:AV$1266,MATCH(Data!$DN1176,'Data_Price '!$BE$2:$BE$1266,0))</f>
        <v>https://www.google.com/url?url=https://www.skiessentials.com/2022-line-pandora-110-women-s-skis-w-tyrolia-attack2-13-gw-bindings.html&amp;rct=j&amp;q=&amp;esrc=s&amp;sa=U&amp;ved=0ahUKEwj1sfGn0aP2AhW2k2oFHcWODswQsDwIaQ&amp;usg=AOvVaw1jEBLVdgdcafCZ6npthRHM</v>
      </c>
      <c r="DB1176">
        <f>INDEX('Data_Price '!AW$2:AW$1266,MATCH(Data!$DN1176,'Data_Price '!$BE$2:$BE$1266,0))</f>
        <v>0</v>
      </c>
      <c r="DC1176">
        <f>INDEX('Data_Price '!AX$2:AX$1266,MATCH(Data!$DN1176,'Data_Price '!$BE$2:$BE$1266,0))</f>
        <v>0</v>
      </c>
      <c r="DD1176">
        <f>INDEX('Data_Price '!AY$2:AY$1266,MATCH(Data!$DN1176,'Data_Price '!$BE$2:$BE$1266,0))</f>
        <v>0</v>
      </c>
      <c r="DE1176">
        <f>INDEX('Data_Price '!AZ$2:AZ$1266,MATCH(Data!$DN1176,'Data_Price '!$BE$2:$BE$1266,0))</f>
        <v>0</v>
      </c>
      <c r="DF1176">
        <f>INDEX('Data_Price '!BA$2:BA$1266,MATCH(Data!$DN1176,'Data_Price '!$BE$2:$BE$1266,0))</f>
        <v>0</v>
      </c>
      <c r="DG1176">
        <f>INDEX('Data_Price '!BB$2:BB$1266,MATCH(Data!$DN1176,'Data_Price '!$BE$2:$BE$1266,0))</f>
        <v>0</v>
      </c>
      <c r="DH1176">
        <f>INDEX('Data_Price '!BC$2:BC$1266,MATCH(Data!$DN1176,'Data_Price '!$BE$2:$BE$1266,0))</f>
        <v>0</v>
      </c>
      <c r="DI1176">
        <f>INDEX('Data_Price '!BD$2:BD$1266,MATCH(Data!$DN1176,'Data_Price '!$BE$2:$BE$1266,0))</f>
        <v>0</v>
      </c>
      <c r="DJ1176" s="89" t="e">
        <f ca="1">_xll.Connector("TinyUrl.TinyUrl",DA1176,0)</f>
        <v>#NAME?</v>
      </c>
      <c r="DK1176" s="89" t="e">
        <f ca="1">_xll.Connector("TinyUrl.TinyUrl",DE1176,0)</f>
        <v>#NAME?</v>
      </c>
      <c r="DL1176" s="89" t="e">
        <f ca="1">_xll.Connector("TinyUrl.TinyUrl",DI1176,0)</f>
        <v>#NAME?</v>
      </c>
      <c r="DM1176" s="224" t="str">
        <f t="shared" si="644"/>
        <v>Pandora 110</v>
      </c>
      <c r="DN1176" s="89" t="str">
        <f t="shared" si="645"/>
        <v xml:space="preserve"> LinePandora 110165 Women's</v>
      </c>
      <c r="DO1176" s="227" t="s">
        <v>1067</v>
      </c>
    </row>
    <row r="1177" spans="2:119" ht="15.45" customHeight="1">
      <c r="B1177" s="224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#VALUE!</v>
      </c>
      <c r="F1177" s="43" t="b">
        <f>CL1177&gt;Driver!$F$56</f>
        <v>0</v>
      </c>
      <c r="G1177" s="43" t="b">
        <f>AND(CB1177&gt;Driver!$F$55,CB1177&lt;Driver!$G$55)</f>
        <v>0</v>
      </c>
      <c r="H1177" s="43" t="e">
        <f t="shared" si="612"/>
        <v>#VALUE!</v>
      </c>
      <c r="I1177" s="43">
        <f t="shared" si="613"/>
        <v>0</v>
      </c>
      <c r="J1177" s="43" t="e">
        <f t="array" ref="J1177">NOT(OR(($H$9:$H$1273=TRUE)*($I$9:$I$1273&gt;0)*($BT$9:$BT$1273=BT1177)*($K$9:$K$1273&gt;K1177)))</f>
        <v>#VALUE!</v>
      </c>
      <c r="K1177" s="72">
        <f t="shared" si="614"/>
        <v>0.74758110010786583</v>
      </c>
      <c r="L1177" s="72">
        <f t="shared" si="615"/>
        <v>0.85741358472322937</v>
      </c>
      <c r="M1177" s="72">
        <f t="shared" si="616"/>
        <v>0.63774861549250228</v>
      </c>
      <c r="N1177" s="72">
        <f t="shared" si="617"/>
        <v>0.5662935559349902</v>
      </c>
      <c r="O1177" s="72">
        <f t="shared" si="618"/>
        <v>0.36638856505232043</v>
      </c>
      <c r="P1177" s="72">
        <f t="shared" si="619"/>
        <v>0.98056372549019599</v>
      </c>
      <c r="Q1177" s="72"/>
      <c r="R1177" s="72"/>
      <c r="S1177" s="72">
        <f t="shared" si="620"/>
        <v>0.6683862021474305</v>
      </c>
      <c r="T1177" s="72">
        <f t="shared" si="621"/>
        <v>0.89617970791107515</v>
      </c>
      <c r="U1177" s="72">
        <f t="shared" si="622"/>
        <v>9.9999999999999978E-2</v>
      </c>
      <c r="V1177" s="72">
        <f t="shared" si="623"/>
        <v>0.63751692479685085</v>
      </c>
      <c r="W1177" s="72">
        <f t="shared" si="624"/>
        <v>0.97401746724890825</v>
      </c>
      <c r="X1177" s="72">
        <f t="shared" si="625"/>
        <v>0.14258641527677063</v>
      </c>
      <c r="Y1177" s="72">
        <f t="shared" si="626"/>
        <v>0.36225138450749778</v>
      </c>
      <c r="Z1177" s="72">
        <f t="shared" si="627"/>
        <v>0.43370644406500986</v>
      </c>
      <c r="AA1177" s="72">
        <f t="shared" si="628"/>
        <v>0.63361143494767957</v>
      </c>
      <c r="AB1177" s="72">
        <f t="shared" si="629"/>
        <v>1.9436274509803952E-2</v>
      </c>
      <c r="AC1177" s="72"/>
      <c r="AD1177" s="72"/>
      <c r="AE1177" s="72">
        <f t="shared" si="630"/>
        <v>0.33161379785256956</v>
      </c>
      <c r="AF1177" s="72">
        <f t="shared" si="631"/>
        <v>0.1038202920889249</v>
      </c>
      <c r="AG1177" s="72">
        <f t="shared" si="632"/>
        <v>0.9</v>
      </c>
      <c r="AH1177" s="72">
        <f t="shared" si="633"/>
        <v>0.3624830752031491</v>
      </c>
      <c r="AI1177" s="72">
        <f t="shared" si="634"/>
        <v>2.5982532751091705E-2</v>
      </c>
      <c r="AJ1177" s="72">
        <f>(AV1177-Driver!$K$179)/(Driver!$L$179-Driver!$K$179)</f>
        <v>9.7413584723229363E-2</v>
      </c>
      <c r="AK1177" s="72">
        <f>(AW1177-Driver!$K$180)/(Driver!$L$180-Driver!$K$180)</f>
        <v>0.12504391674754145</v>
      </c>
      <c r="AL1177" s="72">
        <f>(AX1177-Driver!$K$181)/(Driver!$L$181-Driver!$K$181)</f>
        <v>3.3706444065009812E-2</v>
      </c>
      <c r="AM1177" s="72">
        <f>(AY1177-Driver!$K$182)/(Driver!$L$182-Driver!$K$182)</f>
        <v>0.84761143494767954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35"/>
        <v>2.0502645502645498</v>
      </c>
      <c r="AW1177" s="70">
        <f t="shared" si="636"/>
        <v>13.181383820584584</v>
      </c>
      <c r="AX1177" s="70">
        <f t="shared" si="637"/>
        <v>1.3033579965850883</v>
      </c>
      <c r="AY1177" s="70">
        <f>IFERROR(Driver!$K$19/Data!BH1177/Data!BI1177*Data!BK1177*Data!BL1177,"")</f>
        <v>-0.93284535991710904</v>
      </c>
      <c r="AZ1177" s="70">
        <f t="shared" si="638"/>
        <v>12.810871183916605</v>
      </c>
      <c r="BA1177" s="70"/>
      <c r="BB1177" s="70"/>
      <c r="BC1177" s="70">
        <f t="shared" si="639"/>
        <v>9.5370508726757954</v>
      </c>
      <c r="BD1177" s="70">
        <f t="shared" si="640"/>
        <v>1.382733803384903</v>
      </c>
      <c r="BE1177" s="70">
        <f t="shared" si="641"/>
        <v>1</v>
      </c>
      <c r="BF1177" s="70">
        <f t="shared" si="642"/>
        <v>4.2372730844905186</v>
      </c>
      <c r="BG1177" s="70">
        <f t="shared" si="643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219</v>
      </c>
      <c r="BS1177" s="8" t="s">
        <v>855</v>
      </c>
      <c r="BT1177" s="9" t="s">
        <v>891</v>
      </c>
      <c r="BU1177" s="10">
        <v>156</v>
      </c>
      <c r="BV1177" s="9" t="s">
        <v>390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302</v>
      </c>
      <c r="CU1177" s="9" t="s">
        <v>388</v>
      </c>
      <c r="CV1177" s="10"/>
      <c r="CW1177" s="10"/>
      <c r="CX1177" t="e">
        <f>INDEX('Data_Price '!AS$2:AS$1266,MATCH(Data!$DN1177,'Data_Price '!$BE$2:$BE$1266,0))</f>
        <v>#N/A</v>
      </c>
      <c r="CY1177" t="e">
        <f>INDEX('Data_Price '!AT$2:AT$1266,MATCH(Data!$DN1177,'Data_Price '!$BE$2:$BE$1266,0))</f>
        <v>#N/A</v>
      </c>
      <c r="CZ1177" t="e">
        <f>INDEX('Data_Price '!AU$2:AU$1266,MATCH(Data!$DN1177,'Data_Price '!$BE$2:$BE$1266,0))</f>
        <v>#N/A</v>
      </c>
      <c r="DA1177" t="e">
        <f>INDEX('Data_Price '!AV$2:AV$1266,MATCH(Data!$DN1177,'Data_Price '!$BE$2:$BE$1266,0))</f>
        <v>#N/A</v>
      </c>
      <c r="DB1177" t="e">
        <f>INDEX('Data_Price '!AW$2:AW$1266,MATCH(Data!$DN1177,'Data_Price '!$BE$2:$BE$1266,0))</f>
        <v>#N/A</v>
      </c>
      <c r="DC1177" t="e">
        <f>INDEX('Data_Price '!AX$2:AX$1266,MATCH(Data!$DN1177,'Data_Price '!$BE$2:$BE$1266,0))</f>
        <v>#N/A</v>
      </c>
      <c r="DD1177" t="e">
        <f>INDEX('Data_Price '!AY$2:AY$1266,MATCH(Data!$DN1177,'Data_Price '!$BE$2:$BE$1266,0))</f>
        <v>#N/A</v>
      </c>
      <c r="DE1177" t="e">
        <f>INDEX('Data_Price '!AZ$2:AZ$1266,MATCH(Data!$DN1177,'Data_Price '!$BE$2:$BE$1266,0))</f>
        <v>#N/A</v>
      </c>
      <c r="DF1177" t="e">
        <f>INDEX('Data_Price '!BA$2:BA$1266,MATCH(Data!$DN1177,'Data_Price '!$BE$2:$BE$1266,0))</f>
        <v>#N/A</v>
      </c>
      <c r="DG1177" t="e">
        <f>INDEX('Data_Price '!BB$2:BB$1266,MATCH(Data!$DN1177,'Data_Price '!$BE$2:$BE$1266,0))</f>
        <v>#N/A</v>
      </c>
      <c r="DH1177" t="e">
        <f>INDEX('Data_Price '!BC$2:BC$1266,MATCH(Data!$DN1177,'Data_Price '!$BE$2:$BE$1266,0))</f>
        <v>#N/A</v>
      </c>
      <c r="DI1177" t="e">
        <f>INDEX('Data_Price '!BD$2:BD$1266,MATCH(Data!$DN1177,'Data_Price '!$BE$2:$BE$1266,0))</f>
        <v>#N/A</v>
      </c>
      <c r="DJ1177" s="89" t="e">
        <f ca="1">_xll.Connector("TinyUrl.TinyUrl",DA1177,0)</f>
        <v>#NAME?</v>
      </c>
      <c r="DK1177" s="89" t="e">
        <f ca="1">_xll.Connector("TinyUrl.TinyUrl",DE1177,0)</f>
        <v>#NAME?</v>
      </c>
      <c r="DL1177" s="89" t="e">
        <f ca="1">_xll.Connector("TinyUrl.TinyUrl",DI1177,0)</f>
        <v>#NAME?</v>
      </c>
      <c r="DM1177" s="224" t="str">
        <f t="shared" si="644"/>
        <v>Rise Beyond 96 W</v>
      </c>
      <c r="DN1177" s="89" t="str">
        <f t="shared" si="645"/>
        <v xml:space="preserve"> VölklRise Beyond 96 W156 Women's</v>
      </c>
      <c r="DO1177" s="227"/>
    </row>
    <row r="1178" spans="2:119" ht="15.45" customHeight="1">
      <c r="B1178" s="224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#VALUE!</v>
      </c>
      <c r="F1178" s="43" t="b">
        <f>CL1178&gt;Driver!$F$56</f>
        <v>0</v>
      </c>
      <c r="G1178" s="43" t="b">
        <f>AND(CB1178&gt;Driver!$F$55,CB1178&lt;Driver!$G$55)</f>
        <v>0</v>
      </c>
      <c r="H1178" s="43" t="e">
        <f t="shared" si="612"/>
        <v>#VALUE!</v>
      </c>
      <c r="I1178" s="43">
        <f t="shared" si="613"/>
        <v>0</v>
      </c>
      <c r="J1178" s="43" t="e">
        <f t="array" ref="J1178">NOT(OR(($H$9:$H$1273=TRUE)*($I$9:$I$1273&gt;0)*($BT$9:$BT$1273=BT1178)*($K$9:$K$1273&gt;K1178)))</f>
        <v>#VALUE!</v>
      </c>
      <c r="K1178" s="72">
        <f t="shared" si="614"/>
        <v>0.54635393536073873</v>
      </c>
      <c r="L1178" s="72">
        <f t="shared" si="615"/>
        <v>0.80689388445733623</v>
      </c>
      <c r="M1178" s="72">
        <f t="shared" si="616"/>
        <v>0.28581398626414112</v>
      </c>
      <c r="N1178" s="72">
        <f t="shared" si="617"/>
        <v>-6.4200341491178037E-2</v>
      </c>
      <c r="O1178" s="72">
        <f t="shared" si="618"/>
        <v>0.24497563361693475</v>
      </c>
      <c r="P1178" s="72">
        <f t="shared" si="619"/>
        <v>0.67666666666666675</v>
      </c>
      <c r="Q1178" s="72"/>
      <c r="R1178" s="72"/>
      <c r="S1178" s="72">
        <f t="shared" si="620"/>
        <v>0.79370462335699443</v>
      </c>
      <c r="T1178" s="72">
        <f t="shared" si="621"/>
        <v>9.9999999999999978E-2</v>
      </c>
      <c r="U1178" s="72">
        <f t="shared" si="622"/>
        <v>9.9999999999999978E-2</v>
      </c>
      <c r="V1178" s="72">
        <f t="shared" si="623"/>
        <v>0.6011229965499485</v>
      </c>
      <c r="W1178" s="72">
        <f t="shared" si="624"/>
        <v>0.95998595718201851</v>
      </c>
      <c r="X1178" s="72">
        <f t="shared" si="625"/>
        <v>0.19310611554266377</v>
      </c>
      <c r="Y1178" s="72">
        <f t="shared" si="626"/>
        <v>0.71418601373585888</v>
      </c>
      <c r="Z1178" s="72">
        <f t="shared" si="627"/>
        <v>1.064200341491178</v>
      </c>
      <c r="AA1178" s="72">
        <f t="shared" si="628"/>
        <v>0.75502436638306525</v>
      </c>
      <c r="AB1178" s="72">
        <f t="shared" si="629"/>
        <v>0.32333333333333319</v>
      </c>
      <c r="AC1178" s="72"/>
      <c r="AD1178" s="72"/>
      <c r="AE1178" s="72">
        <f t="shared" si="630"/>
        <v>0.2062953766430056</v>
      </c>
      <c r="AF1178" s="72">
        <f t="shared" si="631"/>
        <v>0.9</v>
      </c>
      <c r="AG1178" s="72">
        <f t="shared" si="632"/>
        <v>0.9</v>
      </c>
      <c r="AH1178" s="72">
        <f t="shared" si="633"/>
        <v>0.39887700345005156</v>
      </c>
      <c r="AI1178" s="72">
        <f t="shared" si="634"/>
        <v>4.0014042817981536E-2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0.51013592318446277</v>
      </c>
      <c r="AL1178" s="72">
        <f>(AX1178-Driver!$K$181)/(Driver!$L$181-Driver!$K$181)</f>
        <v>0.66420034149117813</v>
      </c>
      <c r="AM1178" s="72">
        <f>(AY1178-Driver!$K$182)/(Driver!$L$182-Driver!$K$182)</f>
        <v>0.96902436638306522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35"/>
        <v>0.98697598697598699</v>
      </c>
      <c r="AW1178" s="70">
        <f t="shared" si="636"/>
        <v>50.838818895892132</v>
      </c>
      <c r="AX1178" s="70">
        <f t="shared" si="637"/>
        <v>6.9778030734206027</v>
      </c>
      <c r="AY1178" s="70">
        <f>IFERROR(Driver!$K$19/Data!BH1178/Data!BI1178*Data!BK1178*Data!BL1178,"")</f>
        <v>-0.18961708892087295</v>
      </c>
      <c r="AZ1178" s="70">
        <f t="shared" si="638"/>
        <v>44.050632911392398</v>
      </c>
      <c r="BA1178" s="70"/>
      <c r="BB1178" s="70"/>
      <c r="BC1178" s="70">
        <f t="shared" si="639"/>
        <v>74.540587153606907</v>
      </c>
      <c r="BD1178" s="70">
        <f t="shared" si="640"/>
        <v>126.83814305603015</v>
      </c>
      <c r="BE1178" s="70">
        <f t="shared" si="641"/>
        <v>1</v>
      </c>
      <c r="BF1178" s="70">
        <f t="shared" si="642"/>
        <v>0.12683457081940358</v>
      </c>
      <c r="BG1178" s="70">
        <f t="shared" si="643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219</v>
      </c>
      <c r="BS1178" s="8" t="s">
        <v>493</v>
      </c>
      <c r="BT1178" s="9" t="s">
        <v>512</v>
      </c>
      <c r="BU1178" s="10">
        <v>165</v>
      </c>
      <c r="BV1178" s="9" t="s">
        <v>222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307</v>
      </c>
      <c r="CU1178" s="10"/>
      <c r="CV1178" s="10"/>
      <c r="CW1178" s="10"/>
      <c r="CX1178">
        <f>INDEX('Data_Price '!AS$2:AS$1266,MATCH(Data!$DN1178,'Data_Price '!$BE$2:$BE$1266,0))</f>
        <v>0</v>
      </c>
      <c r="CY1178">
        <f>INDEX('Data_Price '!AT$2:AT$1266,MATCH(Data!$DN1178,'Data_Price '!$BE$2:$BE$1266,0))</f>
        <v>0</v>
      </c>
      <c r="CZ1178">
        <f>INDEX('Data_Price '!AU$2:AU$1266,MATCH(Data!$DN1178,'Data_Price '!$BE$2:$BE$1266,0))</f>
        <v>0</v>
      </c>
      <c r="DA1178">
        <f>INDEX('Data_Price '!AV$2:AV$1266,MATCH(Data!$DN1178,'Data_Price '!$BE$2:$BE$1266,0))</f>
        <v>0</v>
      </c>
      <c r="DB1178">
        <f>INDEX('Data_Price '!AW$2:AW$1266,MATCH(Data!$DN1178,'Data_Price '!$BE$2:$BE$1266,0))</f>
        <v>0</v>
      </c>
      <c r="DC1178">
        <f>INDEX('Data_Price '!AX$2:AX$1266,MATCH(Data!$DN1178,'Data_Price '!$BE$2:$BE$1266,0))</f>
        <v>0</v>
      </c>
      <c r="DD1178">
        <f>INDEX('Data_Price '!AY$2:AY$1266,MATCH(Data!$DN1178,'Data_Price '!$BE$2:$BE$1266,0))</f>
        <v>0</v>
      </c>
      <c r="DE1178">
        <f>INDEX('Data_Price '!AZ$2:AZ$1266,MATCH(Data!$DN1178,'Data_Price '!$BE$2:$BE$1266,0))</f>
        <v>0</v>
      </c>
      <c r="DF1178">
        <f>INDEX('Data_Price '!BA$2:BA$1266,MATCH(Data!$DN1178,'Data_Price '!$BE$2:$BE$1266,0))</f>
        <v>0</v>
      </c>
      <c r="DG1178">
        <f>INDEX('Data_Price '!BB$2:BB$1266,MATCH(Data!$DN1178,'Data_Price '!$BE$2:$BE$1266,0))</f>
        <v>0</v>
      </c>
      <c r="DH1178">
        <f>INDEX('Data_Price '!BC$2:BC$1266,MATCH(Data!$DN1178,'Data_Price '!$BE$2:$BE$1266,0))</f>
        <v>0</v>
      </c>
      <c r="DI1178">
        <f>INDEX('Data_Price '!BD$2:BD$1266,MATCH(Data!$DN1178,'Data_Price '!$BE$2:$BE$1266,0))</f>
        <v>0</v>
      </c>
      <c r="DJ1178" s="89" t="e">
        <f ca="1">_xll.Connector("TinyUrl.TinyUrl",DA1178,0)</f>
        <v>#NAME?</v>
      </c>
      <c r="DK1178" s="89" t="e">
        <f ca="1">_xll.Connector("TinyUrl.TinyUrl",DE1178,0)</f>
        <v>#NAME?</v>
      </c>
      <c r="DL1178" s="89" t="e">
        <f ca="1">_xll.Connector("TinyUrl.TinyUrl",DI1178,0)</f>
        <v>#NAME?</v>
      </c>
      <c r="DM1178" s="224" t="str">
        <f t="shared" si="644"/>
        <v>Thunderbird R13</v>
      </c>
      <c r="DN1178" s="89" t="str">
        <f t="shared" si="645"/>
        <v xml:space="preserve"> BlizzardThunderbird R13165 Unisex</v>
      </c>
      <c r="DO1178" s="227"/>
    </row>
    <row r="1179" spans="2:119" ht="15.45" customHeight="1">
      <c r="B1179" s="224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#VALUE!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12"/>
        <v>#VALUE!</v>
      </c>
      <c r="I1179" s="43">
        <f t="shared" si="613"/>
        <v>0</v>
      </c>
      <c r="J1179" s="43" t="e">
        <f t="array" ref="J1179">NOT(OR(($H$9:$H$1273=TRUE)*($I$9:$I$1273&gt;0)*($BT$9:$BT$1273=BT1179)*($K$9:$K$1273&gt;K1179)))</f>
        <v>#VALUE!</v>
      </c>
      <c r="K1179" s="72">
        <f t="shared" si="614"/>
        <v>0.65718739804144233</v>
      </c>
      <c r="L1179" s="72">
        <f t="shared" si="615"/>
        <v>0.797708484408992</v>
      </c>
      <c r="M1179" s="72">
        <f t="shared" si="616"/>
        <v>0.51666631167389254</v>
      </c>
      <c r="N1179" s="72">
        <f t="shared" si="617"/>
        <v>0.42021121861759314</v>
      </c>
      <c r="O1179" s="72">
        <f t="shared" si="618"/>
        <v>0.24934653993349642</v>
      </c>
      <c r="P1179" s="72">
        <f t="shared" si="619"/>
        <v>0.88044117647058817</v>
      </c>
      <c r="Q1179" s="72"/>
      <c r="R1179" s="72"/>
      <c r="S1179" s="72">
        <f t="shared" si="620"/>
        <v>0.65219526597904287</v>
      </c>
      <c r="T1179" s="72">
        <f t="shared" si="621"/>
        <v>0.97979561885030442</v>
      </c>
      <c r="U1179" s="72">
        <f t="shared" si="622"/>
        <v>0.97340402267898607</v>
      </c>
      <c r="V1179" s="72">
        <f t="shared" si="623"/>
        <v>0.75161040151864611</v>
      </c>
      <c r="W1179" s="72">
        <f t="shared" si="624"/>
        <v>0.46684782608695652</v>
      </c>
      <c r="X1179" s="72">
        <f t="shared" si="625"/>
        <v>0.20229151559100797</v>
      </c>
      <c r="Y1179" s="72">
        <f t="shared" si="626"/>
        <v>0.4833336883261074</v>
      </c>
      <c r="Z1179" s="72">
        <f t="shared" si="627"/>
        <v>0.57978878138240686</v>
      </c>
      <c r="AA1179" s="72">
        <f t="shared" si="628"/>
        <v>0.75065346006650358</v>
      </c>
      <c r="AB1179" s="72">
        <f t="shared" si="629"/>
        <v>0.1195588235294118</v>
      </c>
      <c r="AC1179" s="72"/>
      <c r="AD1179" s="72"/>
      <c r="AE1179" s="72">
        <f t="shared" si="630"/>
        <v>0.34780473402095713</v>
      </c>
      <c r="AF1179" s="72">
        <f t="shared" si="631"/>
        <v>2.020438114969561E-2</v>
      </c>
      <c r="AG1179" s="72">
        <f t="shared" si="632"/>
        <v>2.6595977321013931E-2</v>
      </c>
      <c r="AH1179" s="72">
        <f t="shared" si="633"/>
        <v>0.24838959848135386</v>
      </c>
      <c r="AI1179" s="72">
        <f t="shared" si="634"/>
        <v>0.53315217391304348</v>
      </c>
      <c r="AJ1179" s="72">
        <f>(AV1179-Driver!$K$179)/(Driver!$L$179-Driver!$K$179)</f>
        <v>3.7708484408992021E-2</v>
      </c>
      <c r="AK1179" s="72">
        <f>(AW1179-Driver!$K$180)/(Driver!$L$180-Driver!$K$180)</f>
        <v>5.2500564605961274E-2</v>
      </c>
      <c r="AL1179" s="72">
        <f>(AX1179-Driver!$K$181)/(Driver!$L$181-Driver!$K$181)</f>
        <v>0.17978878138240686</v>
      </c>
      <c r="AM1179" s="72">
        <f>(AY1179-Driver!$K$182)/(Driver!$L$182-Driver!$K$182)</f>
        <v>0.96465346006650354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35"/>
        <v>0.79365079365079361</v>
      </c>
      <c r="AW1179" s="70">
        <f t="shared" si="636"/>
        <v>6.0875035848124064</v>
      </c>
      <c r="AX1179" s="70">
        <f t="shared" si="637"/>
        <v>2.6180990324416618</v>
      </c>
      <c r="AY1179" s="70">
        <f>IFERROR(Driver!$K$19/Data!BH1179/Data!BI1179*Data!BK1179*Data!BL1179,"")</f>
        <v>-0.21637355634109542</v>
      </c>
      <c r="AZ1179" s="70">
        <f t="shared" si="638"/>
        <v>3.6857781087118395</v>
      </c>
      <c r="BA1179" s="70"/>
      <c r="BB1179" s="70"/>
      <c r="BC1179" s="70">
        <f t="shared" si="639"/>
        <v>1.138699724571028</v>
      </c>
      <c r="BD1179" s="70">
        <f t="shared" si="640"/>
        <v>8.7825937628795181</v>
      </c>
      <c r="BE1179" s="70">
        <f t="shared" si="641"/>
        <v>0.12675178276807883</v>
      </c>
      <c r="BF1179" s="70">
        <f t="shared" si="642"/>
        <v>17.123329728178636</v>
      </c>
      <c r="BG1179" s="70">
        <f t="shared" si="643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219</v>
      </c>
      <c r="BS1179" s="8" t="s">
        <v>405</v>
      </c>
      <c r="BT1179" s="9" t="s">
        <v>412</v>
      </c>
      <c r="BU1179" s="10">
        <v>143</v>
      </c>
      <c r="BV1179" s="9" t="s">
        <v>390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305</v>
      </c>
      <c r="CU1179" s="10"/>
      <c r="CV1179" s="10"/>
      <c r="CW1179" s="10"/>
      <c r="CX1179" t="str">
        <f>INDEX('Data_Price '!AS$2:AS$1266,MATCH(Data!$DN1179,'Data_Price '!$BE$2:$BE$1266,0))</f>
        <v>Armada ARW 84 Skis 2022</v>
      </c>
      <c r="CY1179" t="str">
        <f>INDEX('Data_Price '!AT$2:AT$1266,MATCH(Data!$DN1179,'Data_Price '!$BE$2:$BE$1266,0))</f>
        <v>BlueZone Sports</v>
      </c>
      <c r="CZ1179">
        <f>INDEX('Data_Price '!AU$2:AU$1266,MATCH(Data!$DN1179,'Data_Price '!$BE$2:$BE$1266,0))</f>
        <v>209.97</v>
      </c>
      <c r="DA1179" t="str">
        <f>INDEX('Data_Price '!AV$2:AV$1266,MATCH(Data!$DN1179,'Data_Price '!$BE$2:$BE$1266,0))</f>
        <v>https://www.google.com/url?url=https://www.bluezonesports.com/armada/armada-arw-84-short-skis-girls-2022-38907&amp;rct=j&amp;q=&amp;esrc=s&amp;sa=U&amp;ved=0ahUKEwiUlqap0aP2AhUOl2oFHa2bDPQQsDwIOw&amp;usg=AOvVaw1sPuln_jqgEOPucnOwbAPP</v>
      </c>
      <c r="DB1179" t="str">
        <f>INDEX('Data_Price '!AW$2:AW$1266,MATCH(Data!$DN1179,'Data_Price '!$BE$2:$BE$1266,0))</f>
        <v>Armada ARW 84 Skis 2022</v>
      </c>
      <c r="DC1179" t="str">
        <f>INDEX('Data_Price '!AX$2:AX$1266,MATCH(Data!$DN1179,'Data_Price '!$BE$2:$BE$1266,0))</f>
        <v>BlueZone Sports</v>
      </c>
      <c r="DD1179">
        <f>INDEX('Data_Price '!AY$2:AY$1266,MATCH(Data!$DN1179,'Data_Price '!$BE$2:$BE$1266,0))</f>
        <v>209.97</v>
      </c>
      <c r="DE1179" t="str">
        <f>INDEX('Data_Price '!AZ$2:AZ$1266,MATCH(Data!$DN1179,'Data_Price '!$BE$2:$BE$1266,0))</f>
        <v>https://www.google.com/url?q=https://www.bluezonesports.com/armada/armada-arw-84-short-skis-girls-2022-38907&amp;sa=U&amp;ved=0ahUKEwiiz9Gp0aP2AhXrk2oFHUBTAYUQ2ykIFw&amp;usg=AOvVaw2FVhV-1OuLLQHucCH0hgyD</v>
      </c>
      <c r="DF1179" t="str">
        <f>INDEX('Data_Price '!BA$2:BA$1266,MATCH(Data!$DN1179,'Data_Price '!$BE$2:$BE$1266,0))</f>
        <v>Armada ARW 84 Skis 2022</v>
      </c>
      <c r="DG1179" t="str">
        <f>INDEX('Data_Price '!BB$2:BB$1266,MATCH(Data!$DN1179,'Data_Price '!$BE$2:$BE$1266,0))</f>
        <v>Fox Chapel Ski and Board</v>
      </c>
      <c r="DH1179">
        <f>INDEX('Data_Price '!BC$2:BC$1266,MATCH(Data!$DN1179,'Data_Price '!$BE$2:$BE$1266,0))</f>
        <v>269.97000000000003</v>
      </c>
      <c r="DI1179" t="str">
        <f>INDEX('Data_Price '!BD$2:BD$1266,MATCH(Data!$DN1179,'Data_Price '!$BE$2:$BE$1266,0))</f>
        <v>https://www.google.com/url?q=https://www.foxchapelskiandboard.com/arw-84-womens-ski-2021-2022.html%3Fsource%3Dgooglebase&amp;sa=U&amp;ved=0ahUKEwiiz9Gp0aP2AhXrk2oFHUBTAYUQ2ykIGQ&amp;usg=AOvVaw1bi7nZzc5GpJER-lsJhB46</v>
      </c>
      <c r="DJ1179" s="89" t="e">
        <f ca="1">_xll.Connector("TinyUrl.TinyUrl",DA1179,0)</f>
        <v>#NAME?</v>
      </c>
      <c r="DK1179" s="89" t="e">
        <f ca="1">_xll.Connector("TinyUrl.TinyUrl",DE1179,0)</f>
        <v>#NAME?</v>
      </c>
      <c r="DL1179" s="89" t="e">
        <f ca="1">_xll.Connector("TinyUrl.TinyUrl",DI1179,0)</f>
        <v>#NAME?</v>
      </c>
      <c r="DM1179" s="224" t="str">
        <f t="shared" si="644"/>
        <v>ARW 84</v>
      </c>
      <c r="DN1179" s="89" t="str">
        <f t="shared" si="645"/>
        <v xml:space="preserve"> ArmadaARW 84143 Women's</v>
      </c>
      <c r="DO1179" s="227" t="s">
        <v>1114</v>
      </c>
    </row>
    <row r="1180" spans="2:119" ht="15.45" customHeight="1">
      <c r="B1180" s="224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#VALUE!</v>
      </c>
      <c r="F1180" s="43" t="b">
        <f>CL1180&gt;Driver!$F$56</f>
        <v>0</v>
      </c>
      <c r="G1180" s="43" t="b">
        <f>AND(CB1180&gt;Driver!$F$55,CB1180&lt;Driver!$G$55)</f>
        <v>0</v>
      </c>
      <c r="H1180" s="43" t="e">
        <f t="shared" si="612"/>
        <v>#VALUE!</v>
      </c>
      <c r="I1180" s="43">
        <f t="shared" si="613"/>
        <v>0</v>
      </c>
      <c r="J1180" s="43" t="e">
        <f t="array" ref="J1180">NOT(OR(($H$9:$H$1273=TRUE)*($I$9:$I$1273&gt;0)*($BT$9:$BT$1273=BT1180)*($K$9:$K$1273&gt;K1180)))</f>
        <v>#VALUE!</v>
      </c>
      <c r="K1180" s="72">
        <f t="shared" si="614"/>
        <v>0.76020545234058789</v>
      </c>
      <c r="L1180" s="72">
        <f t="shared" si="615"/>
        <v>0.82494238981548629</v>
      </c>
      <c r="M1180" s="72">
        <f t="shared" si="616"/>
        <v>0.69546851486568939</v>
      </c>
      <c r="N1180" s="72">
        <f t="shared" si="617"/>
        <v>0.5662935559349902</v>
      </c>
      <c r="O1180" s="72">
        <f t="shared" si="618"/>
        <v>0.57422963572090191</v>
      </c>
      <c r="P1180" s="72">
        <f t="shared" si="619"/>
        <v>0.9458823529411764</v>
      </c>
      <c r="Q1180" s="72"/>
      <c r="R1180" s="72"/>
      <c r="S1180" s="72">
        <f t="shared" si="620"/>
        <v>0.67654537990945496</v>
      </c>
      <c r="T1180" s="72">
        <f t="shared" si="621"/>
        <v>0.88707678285962865</v>
      </c>
      <c r="U1180" s="72">
        <f t="shared" si="622"/>
        <v>9.9999999999999978E-2</v>
      </c>
      <c r="V1180" s="72">
        <f t="shared" si="623"/>
        <v>0.63325658544040575</v>
      </c>
      <c r="W1180" s="72">
        <f t="shared" si="624"/>
        <v>0.85054585152838436</v>
      </c>
      <c r="X1180" s="72">
        <f t="shared" si="625"/>
        <v>0.17505761018451374</v>
      </c>
      <c r="Y1180" s="72">
        <f t="shared" si="626"/>
        <v>0.30453148513431055</v>
      </c>
      <c r="Z1180" s="72">
        <f t="shared" si="627"/>
        <v>0.43370644406500986</v>
      </c>
      <c r="AA1180" s="72">
        <f t="shared" si="628"/>
        <v>0.42577036427909809</v>
      </c>
      <c r="AB1180" s="72">
        <f t="shared" si="629"/>
        <v>5.4117647058823576E-2</v>
      </c>
      <c r="AC1180" s="72"/>
      <c r="AD1180" s="72"/>
      <c r="AE1180" s="72">
        <f t="shared" si="630"/>
        <v>0.3234546200905451</v>
      </c>
      <c r="AF1180" s="72">
        <f t="shared" si="631"/>
        <v>0.11292321714037135</v>
      </c>
      <c r="AG1180" s="72">
        <f t="shared" si="632"/>
        <v>0.9</v>
      </c>
      <c r="AH1180" s="72">
        <f t="shared" si="633"/>
        <v>0.36674341455959425</v>
      </c>
      <c r="AI1180" s="72">
        <f t="shared" si="634"/>
        <v>0.14945414847161564</v>
      </c>
      <c r="AJ1180" s="72">
        <f>(AV1180-Driver!$K$179)/(Driver!$L$179-Driver!$K$179)</f>
        <v>6.4942389815486251E-2</v>
      </c>
      <c r="AK1180" s="72">
        <f>(AW1180-Driver!$K$180)/(Driver!$L$180-Driver!$K$180)</f>
        <v>7.9709882374516025E-2</v>
      </c>
      <c r="AL1180" s="72">
        <f>(AX1180-Driver!$K$181)/(Driver!$L$181-Driver!$K$181)</f>
        <v>3.3706444065009812E-2</v>
      </c>
      <c r="AM1180" s="72">
        <f>(AY1180-Driver!$K$182)/(Driver!$L$182-Driver!$K$182)</f>
        <v>0.63977036427909806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35"/>
        <v>1.3668430335097002</v>
      </c>
      <c r="AW1180" s="70">
        <f t="shared" si="636"/>
        <v>8.7482524453073829</v>
      </c>
      <c r="AX1180" s="70">
        <f t="shared" si="637"/>
        <v>1.3033579965850883</v>
      </c>
      <c r="AY1180" s="70">
        <f>IFERROR(Driver!$K$19/Data!BH1180/Data!BI1180*Data!BK1180*Data!BL1180,"")</f>
        <v>-2.2051427813596103</v>
      </c>
      <c r="AZ1180" s="70">
        <f t="shared" si="638"/>
        <v>9.6500372300819048</v>
      </c>
      <c r="BA1180" s="70"/>
      <c r="BB1180" s="70"/>
      <c r="BC1180" s="70">
        <f t="shared" si="639"/>
        <v>13.769273099521461</v>
      </c>
      <c r="BD1180" s="70">
        <f t="shared" si="640"/>
        <v>0.57714106576065538</v>
      </c>
      <c r="BE1180" s="70">
        <f t="shared" si="641"/>
        <v>1</v>
      </c>
      <c r="BF1180" s="70">
        <f t="shared" si="642"/>
        <v>3.7560976847579659</v>
      </c>
      <c r="BG1180" s="70">
        <f t="shared" si="643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219</v>
      </c>
      <c r="BS1180" s="8" t="s">
        <v>950</v>
      </c>
      <c r="BT1180" s="9" t="s">
        <v>706</v>
      </c>
      <c r="BU1180" s="10">
        <v>156</v>
      </c>
      <c r="BV1180" s="9" t="s">
        <v>390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302</v>
      </c>
      <c r="CU1180" s="9" t="s">
        <v>388</v>
      </c>
      <c r="CV1180" s="10"/>
      <c r="CW1180" s="10"/>
      <c r="CX1180" t="str">
        <f>INDEX('Data_Price '!AS$2:AS$1266,MATCH(Data!$DN1180,'Data_Price '!$BE$2:$BE$1266,0))</f>
        <v>K2 Talkback 96 156</v>
      </c>
      <c r="CY1180" t="str">
        <f>INDEX('Data_Price '!AT$2:AT$1266,MATCH(Data!$DN1180,'Data_Price '!$BE$2:$BE$1266,0))</f>
        <v>Snowcountry.eu</v>
      </c>
      <c r="CZ1180">
        <f>INDEX('Data_Price '!AU$2:AU$1266,MATCH(Data!$DN1180,'Data_Price '!$BE$2:$BE$1266,0))</f>
        <v>456.16</v>
      </c>
      <c r="DA1180" t="str">
        <f>INDEX('Data_Price '!AV$2:AV$1266,MATCH(Data!$DN1180,'Data_Price '!$BE$2:$BE$1266,0))</f>
        <v>https://www.google.com/url?url=https://www.snowcountry.eu/k2-talkback-96-19-20.html%3Fartikel_maat%3D65234%26country%3DUS&amp;rct=j&amp;q=&amp;esrc=s&amp;sa=U&amp;ved=0ahUKEwiJuYGq0aP2AhUVmGoFHfPwBrQQsDwIXQ&amp;usg=AOvVaw2h6fKeYUGryeBcYBBY-FD0</v>
      </c>
      <c r="DB1180" t="str">
        <f>INDEX('Data_Price '!AW$2:AW$1266,MATCH(Data!$DN1180,'Data_Price '!$BE$2:$BE$1266,0))</f>
        <v>K2 Talkback 96 156</v>
      </c>
      <c r="DC1180" t="str">
        <f>INDEX('Data_Price '!AX$2:AX$1266,MATCH(Data!$DN1180,'Data_Price '!$BE$2:$BE$1266,0))</f>
        <v>Snowcountry.eu</v>
      </c>
      <c r="DD1180">
        <f>INDEX('Data_Price '!AY$2:AY$1266,MATCH(Data!$DN1180,'Data_Price '!$BE$2:$BE$1266,0))</f>
        <v>456.16</v>
      </c>
      <c r="DE1180" t="str">
        <f>INDEX('Data_Price '!AZ$2:AZ$1266,MATCH(Data!$DN1180,'Data_Price '!$BE$2:$BE$1266,0))</f>
        <v>https://www.google.com/url?q=https://www.snowcountry.eu/k2-talkback-96-19-20.html%3Fartikel_maat%3D65234%26country%3DUS&amp;sa=U&amp;ved=0ahUKEwjp18Kq0aP2AhUOlmoFHYWXBJUQ2ykIFg&amp;usg=AOvVaw26Qd8vEfD5LVaz8dG1vULg</v>
      </c>
      <c r="DF1180" t="str">
        <f>INDEX('Data_Price '!BA$2:BA$1266,MATCH(Data!$DN1180,'Data_Price '!$BE$2:$BE$1266,0))</f>
        <v>K2 Talkback 96 156</v>
      </c>
      <c r="DG1180" t="str">
        <f>INDEX('Data_Price '!BB$2:BB$1266,MATCH(Data!$DN1180,'Data_Price '!$BE$2:$BE$1266,0))</f>
        <v>Snowinn.com</v>
      </c>
      <c r="DH1180">
        <f>INDEX('Data_Price '!BC$2:BC$1266,MATCH(Data!$DN1180,'Data_Price '!$BE$2:$BE$1266,0))</f>
        <v>464.49</v>
      </c>
      <c r="DI1180" t="str">
        <f>INDEX('Data_Price '!BD$2:BD$1266,MATCH(Data!$DN1180,'Data_Price '!$BE$2:$BE$1266,0))</f>
        <v>https://www.google.com/url?q=https://www.snowinn.com/ski-store/k2-talkback-96-touring-skis/137740615/p%3Futm_source%3Dgoogle_products%26utm_medium%3Dmerchant%26id_producte%3D11598273%26country%3Dus&amp;sa=U&amp;ved=0ahUKEwjp18Kq0aP2AhUOlmoFHYWXBJUQ2ykIGA&amp;usg=AOvVaw2y6dKPTIw9enE8Y4y8OXaD</v>
      </c>
      <c r="DJ1180" s="89" t="e">
        <f ca="1">_xll.Connector("TinyUrl.TinyUrl",DA1180,0)</f>
        <v>#NAME?</v>
      </c>
      <c r="DK1180" s="89" t="e">
        <f ca="1">_xll.Connector("TinyUrl.TinyUrl",DE1180,0)</f>
        <v>#NAME?</v>
      </c>
      <c r="DL1180" s="89" t="e">
        <f ca="1">_xll.Connector("TinyUrl.TinyUrl",DI1180,0)</f>
        <v>#NAME?</v>
      </c>
      <c r="DM1180" s="224" t="str">
        <f t="shared" si="644"/>
        <v>Talkback 96</v>
      </c>
      <c r="DN1180" s="89" t="str">
        <f t="shared" si="645"/>
        <v xml:space="preserve"> K2Talkback 96156 Women's</v>
      </c>
      <c r="DO1180" s="227" t="s">
        <v>1119</v>
      </c>
    </row>
    <row r="1181" spans="2:119" ht="15.45" customHeight="1">
      <c r="B1181" s="224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#VALUE!</v>
      </c>
      <c r="F1181" s="43" t="b">
        <f>CL1181&gt;Driver!$F$56</f>
        <v>0</v>
      </c>
      <c r="G1181" s="43" t="b">
        <f>AND(CB1181&gt;Driver!$F$55,CB1181&lt;Driver!$G$55)</f>
        <v>0</v>
      </c>
      <c r="H1181" s="43" t="e">
        <f t="shared" si="612"/>
        <v>#VALUE!</v>
      </c>
      <c r="I1181" s="43">
        <f t="shared" si="613"/>
        <v>0</v>
      </c>
      <c r="J1181" s="43" t="e">
        <f t="array" ref="J1181">NOT(OR(($H$9:$H$1273=TRUE)*($I$9:$I$1273&gt;0)*($BT$9:$BT$1273=BT1181)*($K$9:$K$1273&gt;K1181)))</f>
        <v>#VALUE!</v>
      </c>
      <c r="K1181" s="72">
        <f t="shared" si="614"/>
        <v>0.69034216429767492</v>
      </c>
      <c r="L1181" s="72">
        <f t="shared" si="615"/>
        <v>0.79582306018854243</v>
      </c>
      <c r="M1181" s="72">
        <f t="shared" si="616"/>
        <v>0.58486126840680752</v>
      </c>
      <c r="N1181" s="72">
        <f t="shared" si="617"/>
        <v>0.48850945424650605</v>
      </c>
      <c r="O1181" s="72">
        <f t="shared" si="618"/>
        <v>0.30818219411117143</v>
      </c>
      <c r="P1181" s="72">
        <f t="shared" si="619"/>
        <v>0.95789215686274509</v>
      </c>
      <c r="Q1181" s="72"/>
      <c r="R1181" s="72"/>
      <c r="S1181" s="72">
        <f t="shared" si="620"/>
        <v>0.66477301009623269</v>
      </c>
      <c r="T1181" s="72">
        <f t="shared" si="621"/>
        <v>0.92026269864474153</v>
      </c>
      <c r="U1181" s="72">
        <f t="shared" si="622"/>
        <v>9.9999999999999978E-2</v>
      </c>
      <c r="V1181" s="72">
        <f t="shared" si="623"/>
        <v>0.62214700963360614</v>
      </c>
      <c r="W1181" s="72">
        <f t="shared" si="624"/>
        <v>0.65866477272727275</v>
      </c>
      <c r="X1181" s="72">
        <f t="shared" si="625"/>
        <v>0.20417693981145757</v>
      </c>
      <c r="Y1181" s="72">
        <f t="shared" si="626"/>
        <v>0.41513873159319253</v>
      </c>
      <c r="Z1181" s="72">
        <f t="shared" si="627"/>
        <v>0.51149054575349395</v>
      </c>
      <c r="AA1181" s="72">
        <f t="shared" si="628"/>
        <v>0.69181780588882857</v>
      </c>
      <c r="AB1181" s="72">
        <f t="shared" si="629"/>
        <v>4.2107843137254922E-2</v>
      </c>
      <c r="AC1181" s="72"/>
      <c r="AD1181" s="72"/>
      <c r="AE1181" s="72">
        <f t="shared" si="630"/>
        <v>0.33522698990376731</v>
      </c>
      <c r="AF1181" s="72">
        <f t="shared" si="631"/>
        <v>7.9737301355258472E-2</v>
      </c>
      <c r="AG1181" s="72">
        <f t="shared" si="632"/>
        <v>0.9</v>
      </c>
      <c r="AH1181" s="72">
        <f t="shared" si="633"/>
        <v>0.37785299036639386</v>
      </c>
      <c r="AI1181" s="72">
        <f t="shared" si="634"/>
        <v>0.34133522727272725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0.11471646091651488</v>
      </c>
      <c r="AL1181" s="72">
        <f>(AX1181-Driver!$K$181)/(Driver!$L$181-Driver!$K$181)</f>
        <v>0.11149054575349397</v>
      </c>
      <c r="AM1181" s="72">
        <f>(AY1181-Driver!$K$182)/(Driver!$L$182-Driver!$K$182)</f>
        <v>0.90581780588882854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35"/>
        <v>0.75396825396825395</v>
      </c>
      <c r="AW1181" s="70">
        <f t="shared" si="636"/>
        <v>12.171481015672189</v>
      </c>
      <c r="AX1181" s="70">
        <f t="shared" si="637"/>
        <v>2.0034149117814457</v>
      </c>
      <c r="AY1181" s="70">
        <f>IFERROR(Driver!$K$19/Data!BH1181/Data!BI1181*Data!BK1181*Data!BL1181,"")</f>
        <v>-0.57653553423286097</v>
      </c>
      <c r="AZ1181" s="70">
        <f t="shared" si="638"/>
        <v>10.744601638123605</v>
      </c>
      <c r="BA1181" s="70"/>
      <c r="BB1181" s="70"/>
      <c r="BC1181" s="70">
        <f t="shared" si="639"/>
        <v>7.662863037215895</v>
      </c>
      <c r="BD1181" s="70">
        <f t="shared" si="640"/>
        <v>3.5140358107798688</v>
      </c>
      <c r="BE1181" s="70">
        <f t="shared" si="641"/>
        <v>1</v>
      </c>
      <c r="BF1181" s="70">
        <f t="shared" si="642"/>
        <v>2.5013491465672706</v>
      </c>
      <c r="BG1181" s="70">
        <f t="shared" si="643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219</v>
      </c>
      <c r="BS1181" s="8" t="s">
        <v>719</v>
      </c>
      <c r="BT1181" s="9" t="s">
        <v>729</v>
      </c>
      <c r="BU1181" s="10">
        <v>151</v>
      </c>
      <c r="BV1181" s="9" t="s">
        <v>390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306</v>
      </c>
      <c r="CU1181" s="9" t="s">
        <v>305</v>
      </c>
      <c r="CV1181" s="9" t="s">
        <v>302</v>
      </c>
      <c r="CW1181" s="10"/>
      <c r="CX1181" t="str">
        <f>INDEX('Data_Price '!AS$2:AS$1266,MATCH(Data!$DN1181,'Data_Price '!$BE$2:$BE$1266,0))</f>
        <v>Line Pandora 84 Skis - Women's 2022</v>
      </c>
      <c r="CY1181" t="str">
        <f>INDEX('Data_Price '!AT$2:AT$1266,MATCH(Data!$DN1181,'Data_Price '!$BE$2:$BE$1266,0))</f>
        <v>Absolute-Snow.co.uk</v>
      </c>
      <c r="CZ1181">
        <f>INDEX('Data_Price '!AU$2:AU$1266,MATCH(Data!$DN1181,'Data_Price '!$BE$2:$BE$1266,0))</f>
        <v>352.39</v>
      </c>
      <c r="DA1181" t="str">
        <f>INDEX('Data_Price '!AV$2:AV$1266,MATCH(Data!$DN1181,'Data_Price '!$BE$2:$BE$1266,0))</f>
        <v>https://www.google.com/url?q=https://www.absolute-snow.co.uk/V/LINE_Pandora_84_Ski_Only_Womens_Skis_151cm_GreenBlueBlack-(308042)%3Fcurr%3DUSD%26deliverycountry%3DUSA&amp;sa=U&amp;ved=0ahUKEwjF3Kyr0aP2AhU3lWoFHfLnC5sQ2ykIGg&amp;usg=AOvVaw2-cY3hKiU51Sy9SyafWeUl</v>
      </c>
      <c r="DB1181" t="str">
        <f>INDEX('Data_Price '!AW$2:AW$1266,MATCH(Data!$DN1181,'Data_Price '!$BE$2:$BE$1266,0))</f>
        <v>'22 Line Pandora 84 Skis 151cm</v>
      </c>
      <c r="DC1181" t="str">
        <f>INDEX('Data_Price '!AX$2:AX$1266,MATCH(Data!$DN1181,'Data_Price '!$BE$2:$BE$1266,0))</f>
        <v>Al's Ski Equipment Barn</v>
      </c>
      <c r="DD1181">
        <f>INDEX('Data_Price '!AY$2:AY$1266,MATCH(Data!$DN1181,'Data_Price '!$BE$2:$BE$1266,0))</f>
        <v>399.95</v>
      </c>
      <c r="DE1181" t="str">
        <f>INDEX('Data_Price '!AZ$2:AZ$1266,MATCH(Data!$DN1181,'Data_Price '!$BE$2:$BE$1266,0))</f>
        <v>https://www.google.com/url?url=https://www.untracked.com/p7326c18b88lr-Froogle-22_line_pandora_84_womens_all_mountain_skis.html%23chsku754916&amp;rct=j&amp;q=&amp;esrc=s&amp;sa=U&amp;ved=0ahUKEwjriOyq0aP2AhX4mmoFHdtgAmsQ2SkIYA&amp;usg=AOvVaw0ZqFJ64pvLXEB0w9i8FdFo</v>
      </c>
      <c r="DF1181" t="str">
        <f>INDEX('Data_Price '!BA$2:BA$1266,MATCH(Data!$DN1181,'Data_Price '!$BE$2:$BE$1266,0))</f>
        <v>Line Pandora 84 Skis - Women's 2022</v>
      </c>
      <c r="DG1181" t="str">
        <f>INDEX('Data_Price '!BB$2:BB$1266,MATCH(Data!$DN1181,'Data_Price '!$BE$2:$BE$1266,0))</f>
        <v>evo.com</v>
      </c>
      <c r="DH1181">
        <f>INDEX('Data_Price '!BC$2:BC$1266,MATCH(Data!$DN1181,'Data_Price '!$BE$2:$BE$1266,0))</f>
        <v>399.95</v>
      </c>
      <c r="DI1181" t="str">
        <f>INDEX('Data_Price '!BD$2:BD$1266,MATCH(Data!$DN1181,'Data_Price '!$BE$2:$BE$1266,0))</f>
        <v>https://www.google.com/url?url=https://www.evo.com/skis/line-pandora-84-womens%3Fimage%3D198431/817635/clone.jpg&amp;rct=j&amp;q=&amp;esrc=s&amp;sa=U&amp;ved=0ahUKEwjriOyq0aP2AhX4mmoFHdtgAmsQsDwIYw&amp;usg=AOvVaw2T_Tuu1vcoC4e72B224aNm</v>
      </c>
      <c r="DJ1181" s="89" t="e">
        <f ca="1">_xll.Connector("TinyUrl.TinyUrl",DA1181,0)</f>
        <v>#NAME?</v>
      </c>
      <c r="DK1181" s="89" t="e">
        <f ca="1">_xll.Connector("TinyUrl.TinyUrl",DE1181,0)</f>
        <v>#NAME?</v>
      </c>
      <c r="DL1181" s="89" t="e">
        <f ca="1">_xll.Connector("TinyUrl.TinyUrl",DI1181,0)</f>
        <v>#NAME?</v>
      </c>
      <c r="DM1181" s="224" t="str">
        <f t="shared" si="644"/>
        <v>Pandora 84</v>
      </c>
      <c r="DN1181" s="89" t="str">
        <f t="shared" si="645"/>
        <v xml:space="preserve"> LinePandora 84151 Women's</v>
      </c>
      <c r="DO1181" s="227" t="s">
        <v>1137</v>
      </c>
    </row>
    <row r="1182" spans="2:119" ht="15.45" customHeight="1">
      <c r="B1182" s="224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#VALUE!</v>
      </c>
      <c r="F1182" s="43" t="b">
        <f>CL1182&gt;Driver!$F$56</f>
        <v>0</v>
      </c>
      <c r="G1182" s="43" t="b">
        <f>AND(CB1182&gt;Driver!$F$55,CB1182&lt;Driver!$G$55)</f>
        <v>0</v>
      </c>
      <c r="H1182" s="43" t="e">
        <f t="shared" si="612"/>
        <v>#VALUE!</v>
      </c>
      <c r="I1182" s="43">
        <f t="shared" si="613"/>
        <v>0</v>
      </c>
      <c r="J1182" s="43" t="e">
        <f t="array" ref="J1182">NOT(OR(($H$9:$H$1273=TRUE)*($I$9:$I$1273&gt;0)*($BT$9:$BT$1273=BT1182)*($K$9:$K$1273&gt;K1182)))</f>
        <v>#VALUE!</v>
      </c>
      <c r="K1182" s="72">
        <f t="shared" si="614"/>
        <v>0.8088443156334717</v>
      </c>
      <c r="L1182" s="72">
        <f t="shared" si="615"/>
        <v>0.86410120054790107</v>
      </c>
      <c r="M1182" s="72">
        <f t="shared" si="616"/>
        <v>0.75358743071904244</v>
      </c>
      <c r="N1182" s="72">
        <f t="shared" si="617"/>
        <v>0.6</v>
      </c>
      <c r="O1182" s="72">
        <f t="shared" si="618"/>
        <v>0.72811523333359784</v>
      </c>
      <c r="P1182" s="72">
        <f t="shared" si="619"/>
        <v>0.93264705882352938</v>
      </c>
      <c r="Q1182" s="72"/>
      <c r="R1182" s="72"/>
      <c r="S1182" s="72">
        <f t="shared" si="620"/>
        <v>0.68654861125679179</v>
      </c>
      <c r="T1182" s="72">
        <f t="shared" si="621"/>
        <v>0.89596181953286047</v>
      </c>
      <c r="U1182" s="72">
        <f t="shared" si="622"/>
        <v>9.9999999999999978E-2</v>
      </c>
      <c r="V1182" s="72">
        <f t="shared" si="623"/>
        <v>0.61429806745117888</v>
      </c>
      <c r="W1182" s="72">
        <f t="shared" si="624"/>
        <v>0.92220445947303231</v>
      </c>
      <c r="X1182" s="72">
        <f t="shared" si="625"/>
        <v>0.13589879945209893</v>
      </c>
      <c r="Y1182" s="72">
        <f t="shared" si="626"/>
        <v>0.24641256928095759</v>
      </c>
      <c r="Z1182" s="72">
        <f t="shared" si="627"/>
        <v>0.4</v>
      </c>
      <c r="AA1182" s="72">
        <f t="shared" si="628"/>
        <v>0.27188476666640216</v>
      </c>
      <c r="AB1182" s="72">
        <f t="shared" si="629"/>
        <v>6.7352941176470615E-2</v>
      </c>
      <c r="AC1182" s="72"/>
      <c r="AD1182" s="72"/>
      <c r="AE1182" s="72">
        <f t="shared" si="630"/>
        <v>0.31345138874320821</v>
      </c>
      <c r="AF1182" s="72">
        <f t="shared" si="631"/>
        <v>0.10403818046713949</v>
      </c>
      <c r="AG1182" s="72">
        <f t="shared" si="632"/>
        <v>0.9</v>
      </c>
      <c r="AH1182" s="72">
        <f t="shared" si="633"/>
        <v>0.38570193254882112</v>
      </c>
      <c r="AI1182" s="72">
        <f t="shared" si="634"/>
        <v>7.779554052696773E-2</v>
      </c>
      <c r="AJ1182" s="72">
        <f>(AV1182-Driver!$K$179)/(Driver!$L$179-Driver!$K$179)</f>
        <v>0.10410120054790105</v>
      </c>
      <c r="AK1182" s="72">
        <f>(AW1182-Driver!$K$180)/(Driver!$L$180-Driver!$K$180)</f>
        <v>5.4639134326042831E-2</v>
      </c>
      <c r="AL1182" s="72">
        <f>(AX1182-Driver!$K$181)/(Driver!$L$181-Driver!$K$181)</f>
        <v>0</v>
      </c>
      <c r="AM1182" s="72">
        <f>(AY1182-Driver!$K$182)/(Driver!$L$182-Driver!$K$182)</f>
        <v>0.48588476666640212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35"/>
        <v>2.1910188576855245</v>
      </c>
      <c r="AW1182" s="70">
        <f t="shared" si="636"/>
        <v>6.2966303624184263</v>
      </c>
      <c r="AX1182" s="70">
        <f t="shared" si="637"/>
        <v>1</v>
      </c>
      <c r="AY1182" s="70">
        <f>IFERROR(Driver!$K$19/Data!BH1182/Data!BI1182*Data!BK1182*Data!BL1182,"")</f>
        <v>-3.147152213903242</v>
      </c>
      <c r="AZ1182" s="70">
        <f t="shared" si="638"/>
        <v>8.4437825763216683</v>
      </c>
      <c r="BA1182" s="70"/>
      <c r="BB1182" s="70"/>
      <c r="BC1182" s="70">
        <f t="shared" si="639"/>
        <v>18.958018740721236</v>
      </c>
      <c r="BD1182" s="70">
        <f t="shared" si="640"/>
        <v>1.3634510679882734</v>
      </c>
      <c r="BE1182" s="70">
        <f t="shared" si="641"/>
        <v>1</v>
      </c>
      <c r="BF1182" s="70">
        <f t="shared" si="642"/>
        <v>1.6148662690017597</v>
      </c>
      <c r="BG1182" s="70">
        <f t="shared" si="643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219</v>
      </c>
      <c r="BS1182" s="8" t="s">
        <v>493</v>
      </c>
      <c r="BT1182" s="9" t="s">
        <v>516</v>
      </c>
      <c r="BU1182" s="10">
        <v>157</v>
      </c>
      <c r="BV1182" s="9" t="s">
        <v>222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302</v>
      </c>
      <c r="CU1182" s="9" t="s">
        <v>388</v>
      </c>
      <c r="CV1182" s="10"/>
      <c r="CW1182" s="10"/>
      <c r="CX1182" t="str">
        <f>INDEX('Data_Price '!AS$2:AS$1266,MATCH(Data!$DN1182,'Data_Price '!$BE$2:$BE$1266,0))</f>
        <v>Blizzard Zero G 85 Light Grey Skis Â· 157 cm</v>
      </c>
      <c r="CY1182" t="str">
        <f>INDEX('Data_Price '!AT$2:AT$1266,MATCH(Data!$DN1182,'Data_Price '!$BE$2:$BE$1266,0))</f>
        <v>SportÃ¨que</v>
      </c>
      <c r="CZ1182">
        <f>INDEX('Data_Price '!AU$2:AU$1266,MATCH(Data!$DN1182,'Data_Price '!$BE$2:$BE$1266,0))</f>
        <v>469.47</v>
      </c>
      <c r="DA1182" t="str">
        <f>INDEX('Data_Price '!AV$2:AV$1266,MATCH(Data!$DN1182,'Data_Price '!$BE$2:$BE$1266,0))</f>
        <v>https://www.google.com/url?q=https://sporteque.ca/en/alpine-ski/15649-blizzard-zero-g-085-light-grey.html&amp;sa=U&amp;ved=0ahUKEwj9q4-s0aP2AhW5k2oFHd-OBjEQ2ykIGg&amp;usg=AOvVaw1oR1Bz8DSU7yTO2ZOV2buY</v>
      </c>
      <c r="DB1182" t="str">
        <f>INDEX('Data_Price '!AW$2:AW$1266,MATCH(Data!$DN1182,'Data_Price '!$BE$2:$BE$1266,0))</f>
        <v>Blizzard Zero G 85 Alpine Touring Ski 157</v>
      </c>
      <c r="DC1182" t="str">
        <f>INDEX('Data_Price '!AX$2:AX$1266,MATCH(Data!$DN1182,'Data_Price '!$BE$2:$BE$1266,0))</f>
        <v>Cripple Creek Backcountry</v>
      </c>
      <c r="DD1182">
        <f>INDEX('Data_Price '!AY$2:AY$1266,MATCH(Data!$DN1182,'Data_Price '!$BE$2:$BE$1266,0))</f>
        <v>599</v>
      </c>
      <c r="DE1182" t="str">
        <f>INDEX('Data_Price '!AZ$2:AZ$1266,MATCH(Data!$DN1182,'Data_Price '!$BE$2:$BE$1266,0))</f>
        <v>https://www.google.com/url?url=https://cripplecreekbc.com/products/blizzard-zero-g-85-alpine-touring-ski%3Fvariant%3D47932027087%26currency%3DUSD%26utm_medium%3Dproduct_sync%26utm_source%3Dgoogle%26utm_content%3Dsag_organic%26utm_campaign%3Dsag_organic&amp;rct=j&amp;q=&amp;esrc=s&amp;sa=U&amp;ved=0ahUKEwjnyeGr0aP2AhVClmoFHQOQBL4Q2SkISw&amp;usg=AOvVaw1fnPxeqYBXXwyURuGrl2b3</v>
      </c>
      <c r="DF1182" t="str">
        <f>INDEX('Data_Price '!BA$2:BA$1266,MATCH(Data!$DN1182,'Data_Price '!$BE$2:$BE$1266,0))</f>
        <v>Blizzard Zero G 85 Backcountry Touring Ski 2022 157 / Grey</v>
      </c>
      <c r="DG1182" t="str">
        <f>INDEX('Data_Price '!BB$2:BB$1266,MATCH(Data!$DN1182,'Data_Price '!$BE$2:$BE$1266,0))</f>
        <v>Ski The Whites</v>
      </c>
      <c r="DH1182">
        <f>INDEX('Data_Price '!BC$2:BC$1266,MATCH(Data!$DN1182,'Data_Price '!$BE$2:$BE$1266,0))</f>
        <v>599.95000000000005</v>
      </c>
      <c r="DI1182" t="str">
        <f>INDEX('Data_Price '!BD$2:BD$1266,MATCH(Data!$DN1182,'Data_Price '!$BE$2:$BE$1266,0))</f>
        <v>https://www.google.com/url?url=https://skithewhites.com/products/blizzard-zero-g-85-backcountry-touring-ski-2022%3Fvariant%3D40745609953455%26currency%3DUSD%26utm_medium%3Dproduct_sync%26utm_source%3Dgoogle%26utm_content%3Dsag_organic%26utm_campaign%3Dsag_organic&amp;rct=j&amp;q=&amp;esrc=s&amp;sa=U&amp;ved=0ahUKEwjnyeGr0aP2AhVClmoFHQOQBL4Q2SkITg&amp;usg=AOvVaw22pu3xkmEreXn_hB_QU8Ob</v>
      </c>
      <c r="DJ1182" s="89" t="e">
        <f ca="1">_xll.Connector("TinyUrl.TinyUrl",DA1182,0)</f>
        <v>#NAME?</v>
      </c>
      <c r="DK1182" s="89" t="e">
        <f ca="1">_xll.Connector("TinyUrl.TinyUrl",DE1182,0)</f>
        <v>#NAME?</v>
      </c>
      <c r="DL1182" s="89" t="e">
        <f ca="1">_xll.Connector("TinyUrl.TinyUrl",DI1182,0)</f>
        <v>#NAME?</v>
      </c>
      <c r="DM1182" s="224" t="str">
        <f t="shared" si="644"/>
        <v>Zero G 85</v>
      </c>
      <c r="DN1182" s="89" t="str">
        <f t="shared" si="645"/>
        <v xml:space="preserve"> BlizzardZero G 85157 Unisex</v>
      </c>
      <c r="DO1182" s="227"/>
    </row>
    <row r="1183" spans="2:119" ht="15.45" customHeight="1">
      <c r="B1183" s="224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#VALUE!</v>
      </c>
      <c r="F1183" s="43" t="b">
        <f>CL1183&gt;Driver!$F$56</f>
        <v>0</v>
      </c>
      <c r="G1183" s="43" t="b">
        <f>AND(CB1183&gt;Driver!$F$55,CB1183&lt;Driver!$G$55)</f>
        <v>0</v>
      </c>
      <c r="H1183" s="43" t="e">
        <f t="shared" si="612"/>
        <v>#VALUE!</v>
      </c>
      <c r="I1183" s="43">
        <f t="shared" si="613"/>
        <v>0</v>
      </c>
      <c r="J1183" s="43" t="e">
        <f t="array" ref="J1183">NOT(OR(($H$9:$H$1273=TRUE)*($I$9:$I$1273&gt;0)*($BT$9:$BT$1273=BT1183)*($K$9:$K$1273&gt;K1183)))</f>
        <v>#VALUE!</v>
      </c>
      <c r="K1183" s="72">
        <f t="shared" si="614"/>
        <v>0.56830373777786325</v>
      </c>
      <c r="L1183" s="72">
        <f t="shared" si="615"/>
        <v>0.87016678752719367</v>
      </c>
      <c r="M1183" s="72">
        <f t="shared" si="616"/>
        <v>0.26644068802853293</v>
      </c>
      <c r="N1183" s="72">
        <f t="shared" si="617"/>
        <v>5.5321570859419467E-2</v>
      </c>
      <c r="O1183" s="72">
        <f t="shared" si="618"/>
        <v>0.30034036250722496</v>
      </c>
      <c r="P1183" s="72">
        <f t="shared" si="619"/>
        <v>0.44366013071895427</v>
      </c>
      <c r="Q1183" s="72"/>
      <c r="R1183" s="72"/>
      <c r="S1183" s="72">
        <f t="shared" si="620"/>
        <v>0.90100181874080243</v>
      </c>
      <c r="T1183" s="72">
        <f t="shared" si="621"/>
        <v>0.94003256348618613</v>
      </c>
      <c r="U1183" s="72">
        <f t="shared" si="622"/>
        <v>0.93399246263306113</v>
      </c>
      <c r="V1183" s="72">
        <f t="shared" si="623"/>
        <v>0.62600564298990424</v>
      </c>
      <c r="W1183" s="72">
        <f t="shared" si="624"/>
        <v>0.96924669578535372</v>
      </c>
      <c r="X1183" s="72">
        <f t="shared" si="625"/>
        <v>0.12983321247280638</v>
      </c>
      <c r="Y1183" s="72">
        <f t="shared" si="626"/>
        <v>0.73355931197146707</v>
      </c>
      <c r="Z1183" s="72">
        <f t="shared" si="627"/>
        <v>0.94467842914058053</v>
      </c>
      <c r="AA1183" s="72">
        <f t="shared" si="628"/>
        <v>0.69965963749277504</v>
      </c>
      <c r="AB1183" s="72">
        <f t="shared" si="629"/>
        <v>0.55633986928104573</v>
      </c>
      <c r="AC1183" s="72"/>
      <c r="AD1183" s="72"/>
      <c r="AE1183" s="72">
        <f t="shared" si="630"/>
        <v>9.8998181259197515E-2</v>
      </c>
      <c r="AF1183" s="72">
        <f t="shared" si="631"/>
        <v>5.9967436513813865E-2</v>
      </c>
      <c r="AG1183" s="72">
        <f t="shared" si="632"/>
        <v>6.6007537366938873E-2</v>
      </c>
      <c r="AH1183" s="72">
        <f t="shared" si="633"/>
        <v>0.37399435701009576</v>
      </c>
      <c r="AI1183" s="72">
        <f t="shared" si="634"/>
        <v>3.0753304214646324E-2</v>
      </c>
      <c r="AJ1183" s="72">
        <f>(AV1183-Driver!$K$179)/(Driver!$L$179-Driver!$K$179)</f>
        <v>0.36983321247280637</v>
      </c>
      <c r="AK1183" s="72">
        <f>(AW1183-Driver!$K$180)/(Driver!$L$180-Driver!$K$180)</f>
        <v>0.71283355754186173</v>
      </c>
      <c r="AL1183" s="72">
        <f>(AX1183-Driver!$K$181)/(Driver!$L$181-Driver!$K$181)</f>
        <v>0.54467842914058051</v>
      </c>
      <c r="AM1183" s="72">
        <f>(AY1183-Driver!$K$182)/(Driver!$L$182-Driver!$K$182)</f>
        <v>0.91365963749277501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35"/>
        <v>7.7838827838827838</v>
      </c>
      <c r="AW1183" s="70">
        <f t="shared" si="636"/>
        <v>70.660245667009718</v>
      </c>
      <c r="AX1183" s="70">
        <f t="shared" si="637"/>
        <v>5.9021058622652243</v>
      </c>
      <c r="AY1183" s="70">
        <f>IFERROR(Driver!$K$19/Data!BH1183/Data!BI1183*Data!BK1183*Data!BL1183,"")</f>
        <v>-0.52853182593308756</v>
      </c>
      <c r="AZ1183" s="70">
        <f t="shared" si="638"/>
        <v>65.286671630677588</v>
      </c>
      <c r="BA1183" s="70"/>
      <c r="BB1183" s="70"/>
      <c r="BC1183" s="70">
        <f t="shared" si="639"/>
        <v>130.19638831718902</v>
      </c>
      <c r="BD1183" s="70">
        <f t="shared" si="640"/>
        <v>15.877657570045105</v>
      </c>
      <c r="BE1183" s="70">
        <f t="shared" si="641"/>
        <v>0.1661563122352876</v>
      </c>
      <c r="BF1183" s="70">
        <f t="shared" si="642"/>
        <v>2.9371546757275815</v>
      </c>
      <c r="BG1183" s="70">
        <f t="shared" si="643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219</v>
      </c>
      <c r="BS1183" s="8" t="s">
        <v>405</v>
      </c>
      <c r="BT1183" s="9" t="s">
        <v>421</v>
      </c>
      <c r="BU1183" s="10">
        <v>188</v>
      </c>
      <c r="BV1183" s="9" t="s">
        <v>222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305</v>
      </c>
      <c r="CU1183" s="10"/>
      <c r="CV1183" s="10"/>
      <c r="CW1183" s="10"/>
      <c r="CX1183" t="str">
        <f>INDEX('Data_Price '!AS$2:AS$1266,MATCH(Data!$DN1183,'Data_Price '!$BE$2:$BE$1266,0))</f>
        <v>Armada Declivity 92 Ti</v>
      </c>
      <c r="CY1183" t="str">
        <f>INDEX('Data_Price '!AT$2:AT$1266,MATCH(Data!$DN1183,'Data_Price '!$BE$2:$BE$1266,0))</f>
        <v>BlueZone Sports</v>
      </c>
      <c r="CZ1183">
        <f>INDEX('Data_Price '!AU$2:AU$1266,MATCH(Data!$DN1183,'Data_Price '!$BE$2:$BE$1266,0))</f>
        <v>389.97</v>
      </c>
      <c r="DA1183" t="str">
        <f>INDEX('Data_Price '!AV$2:AV$1266,MATCH(Data!$DN1183,'Data_Price '!$BE$2:$BE$1266,0))</f>
        <v>https://www.google.com/url?q=https://www.bluezonesports.com/armada/armada-declivity-92-ti-skis-mens-2022-38892&amp;sa=U&amp;ved=0ahUKEwjm--as0aP2AhW0k2oFHaA_Dz0Q2ykIGQ&amp;usg=AOvVaw1OpRir7y6HAOZKi4IfZeg7</v>
      </c>
      <c r="DB1183" t="str">
        <f>INDEX('Data_Price '!AW$2:AW$1266,MATCH(Data!$DN1183,'Data_Price '!$BE$2:$BE$1266,0))</f>
        <v>Armada Declivity 92 Ti</v>
      </c>
      <c r="DC1183" t="str">
        <f>INDEX('Data_Price '!AX$2:AX$1266,MATCH(Data!$DN1183,'Data_Price '!$BE$2:$BE$1266,0))</f>
        <v>Snowcountry.eu</v>
      </c>
      <c r="DD1183">
        <f>INDEX('Data_Price '!AY$2:AY$1266,MATCH(Data!$DN1183,'Data_Price '!$BE$2:$BE$1266,0))</f>
        <v>416.28</v>
      </c>
      <c r="DE1183" t="str">
        <f>INDEX('Data_Price '!AZ$2:AZ$1266,MATCH(Data!$DN1183,'Data_Price '!$BE$2:$BE$1266,0))</f>
        <v>https://www.google.com/url?q=https://www.snowcountry.eu/armada-declivity-92-ti-20-21.html%3Fartikel_maat%3D65375%26country%3DUS&amp;sa=U&amp;ved=0ahUKEwjm--as0aP2AhW0k2oFHaA_Dz0Q2ykIHQ&amp;usg=AOvVaw3r519E8pWpP6BS9Rxvpt4C</v>
      </c>
      <c r="DF1183" t="str">
        <f>INDEX('Data_Price '!BA$2:BA$1266,MATCH(Data!$DN1183,'Data_Price '!$BE$2:$BE$1266,0))</f>
        <v>Armada Declivity 92 Ti Limited Incl Warden 13 Binding Black-Green 188 Ski Men</v>
      </c>
      <c r="DG1183" t="str">
        <f>INDEX('Data_Price '!BB$2:BB$1266,MATCH(Data!$DN1183,'Data_Price '!$BE$2:$BE$1266,0))</f>
        <v>! OutdoorXL.com</v>
      </c>
      <c r="DH1183">
        <f>INDEX('Data_Price '!BC$2:BC$1266,MATCH(Data!$DN1183,'Data_Price '!$BE$2:$BE$1266,0))</f>
        <v>439.95</v>
      </c>
      <c r="DI1183" t="str">
        <f>INDEX('Data_Price '!BD$2:BD$1266,MATCH(Data!$DN1183,'Data_Price '!$BE$2:$BE$1266,0))</f>
        <v>https://www.google.com/url?url=https://www.outdoorxl.com/armada-declivity-92-ti-incl-warden-13-binding.html%3Fprl%3D92-3551x144-3071&amp;rct=j&amp;q=&amp;esrc=s&amp;sa=U&amp;ved=0ahUKEwi94Kys0aP2AhXOkWoFHT8KDNkQsDwIew&amp;usg=AOvVaw1p7eao5UVTezjxHffdrqDO</v>
      </c>
      <c r="DJ1183" s="89" t="e">
        <f ca="1">_xll.Connector("TinyUrl.TinyUrl",DA1183,0)</f>
        <v>#NAME?</v>
      </c>
      <c r="DK1183" s="89" t="e">
        <f ca="1">_xll.Connector("TinyUrl.TinyUrl",DE1183,0)</f>
        <v>#NAME?</v>
      </c>
      <c r="DL1183" s="89" t="e">
        <f ca="1">_xll.Connector("TinyUrl.TinyUrl",DI1183,0)</f>
        <v>#NAME?</v>
      </c>
      <c r="DM1183" s="224" t="str">
        <f t="shared" si="644"/>
        <v>Declivity 92 Ti</v>
      </c>
      <c r="DN1183" s="89" t="str">
        <f t="shared" si="645"/>
        <v xml:space="preserve"> ArmadaDeclivity 92 Ti188 Unisex</v>
      </c>
      <c r="DO1183" s="227" t="s">
        <v>955</v>
      </c>
    </row>
    <row r="1184" spans="2:119" ht="15.45" customHeight="1">
      <c r="B1184" s="224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#VALUE!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12"/>
        <v>#VALUE!</v>
      </c>
      <c r="I1184" s="43">
        <f t="shared" si="613"/>
        <v>0</v>
      </c>
      <c r="J1184" s="43" t="e">
        <f t="array" ref="J1184">NOT(OR(($H$9:$H$1273=TRUE)*($I$9:$I$1273&gt;0)*($BT$9:$BT$1273=BT1184)*($K$9:$K$1273&gt;K1184)))</f>
        <v>#VALUE!</v>
      </c>
      <c r="K1184" s="72">
        <f t="shared" si="614"/>
        <v>0.36877891605076252</v>
      </c>
      <c r="L1184" s="72">
        <f t="shared" si="615"/>
        <v>0.43885585367818869</v>
      </c>
      <c r="M1184" s="72">
        <f t="shared" si="616"/>
        <v>0.29870197842333635</v>
      </c>
      <c r="N1184" s="72">
        <f t="shared" si="617"/>
        <v>-0.20775311452602296</v>
      </c>
      <c r="O1184" s="72">
        <f t="shared" si="618"/>
        <v>0.29700447463263313</v>
      </c>
      <c r="P1184" s="72">
        <f t="shared" si="619"/>
        <v>0.80685457516339887</v>
      </c>
      <c r="Q1184" s="72"/>
      <c r="R1184" s="72"/>
      <c r="S1184" s="72">
        <f t="shared" si="620"/>
        <v>0.72775077202017902</v>
      </c>
      <c r="T1184" s="72">
        <f t="shared" si="621"/>
        <v>0.98757254099472214</v>
      </c>
      <c r="U1184" s="72">
        <f t="shared" si="622"/>
        <v>0.9055669300694843</v>
      </c>
      <c r="V1184" s="72">
        <f t="shared" si="623"/>
        <v>0.89415145832637744</v>
      </c>
      <c r="W1184" s="72">
        <f t="shared" si="624"/>
        <v>0.99154594471349733</v>
      </c>
      <c r="X1184" s="72">
        <f t="shared" si="625"/>
        <v>0.56114414632181131</v>
      </c>
      <c r="Y1184" s="72">
        <f t="shared" si="626"/>
        <v>0.70129802157666365</v>
      </c>
      <c r="Z1184" s="72">
        <f t="shared" si="627"/>
        <v>1.207753114526023</v>
      </c>
      <c r="AA1184" s="72">
        <f t="shared" si="628"/>
        <v>0.70299552536736687</v>
      </c>
      <c r="AB1184" s="72">
        <f t="shared" si="629"/>
        <v>0.19314542483660119</v>
      </c>
      <c r="AC1184" s="72"/>
      <c r="AD1184" s="72"/>
      <c r="AE1184" s="72">
        <f t="shared" si="630"/>
        <v>0.27224922797982098</v>
      </c>
      <c r="AF1184" s="72">
        <f t="shared" si="631"/>
        <v>1.2427459005277905E-2</v>
      </c>
      <c r="AG1184" s="72">
        <f t="shared" si="632"/>
        <v>9.4433069930515701E-2</v>
      </c>
      <c r="AH1184" s="72">
        <f t="shared" si="633"/>
        <v>0.10584854167362256</v>
      </c>
      <c r="AI1184" s="72">
        <f t="shared" si="634"/>
        <v>8.4540552865026569E-3</v>
      </c>
      <c r="AJ1184" s="72">
        <f>(AV1184-Driver!$K$179)/(Driver!$L$179-Driver!$K$179)</f>
        <v>0.8011441463218113</v>
      </c>
      <c r="AK1184" s="72">
        <f>(AW1184-Driver!$K$180)/(Driver!$L$180-Driver!$K$180)</f>
        <v>0.39875487937773518</v>
      </c>
      <c r="AL1184" s="72">
        <f>(AX1184-Driver!$K$181)/(Driver!$L$181-Driver!$K$181)</f>
        <v>0.80775311452602294</v>
      </c>
      <c r="AM1184" s="72">
        <f>(AY1184-Driver!$K$182)/(Driver!$L$182-Driver!$K$182)</f>
        <v>0.91699552536736684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35"/>
        <v>16.861687695021029</v>
      </c>
      <c r="AW1184" s="70">
        <f t="shared" si="636"/>
        <v>39.947072623150774</v>
      </c>
      <c r="AX1184" s="70">
        <f t="shared" si="637"/>
        <v>8.2697780307342068</v>
      </c>
      <c r="AY1184" s="70">
        <f>IFERROR(Driver!$K$19/Data!BH1184/Data!BI1184*Data!BK1184*Data!BL1184,"")</f>
        <v>-0.50811121547620419</v>
      </c>
      <c r="AZ1184" s="70">
        <f t="shared" si="638"/>
        <v>32.185405807892771</v>
      </c>
      <c r="BA1184" s="70"/>
      <c r="BB1184" s="70"/>
      <c r="BC1184" s="70">
        <f t="shared" si="639"/>
        <v>40.329865961464861</v>
      </c>
      <c r="BD1184" s="70">
        <f t="shared" si="640"/>
        <v>9.4708375927698434</v>
      </c>
      <c r="BE1184" s="70">
        <f t="shared" si="641"/>
        <v>5.7443257363389436E-3</v>
      </c>
      <c r="BF1184" s="70">
        <f t="shared" si="642"/>
        <v>33.222340687012093</v>
      </c>
      <c r="BG1184" s="70">
        <f t="shared" si="643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219</v>
      </c>
      <c r="BS1184" s="8" t="s">
        <v>405</v>
      </c>
      <c r="BT1184" s="9" t="s">
        <v>423</v>
      </c>
      <c r="BU1184" s="10">
        <v>180</v>
      </c>
      <c r="BV1184" s="9" t="s">
        <v>222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303</v>
      </c>
      <c r="CU1184" s="9" t="s">
        <v>301</v>
      </c>
      <c r="CV1184" s="10"/>
      <c r="CW1184" s="10"/>
      <c r="CX1184" t="str">
        <f>INDEX('Data_Price '!AS$2:AS$1266,MATCH(Data!$DN1184,'Data_Price '!$BE$2:$BE$1266,0))</f>
        <v>Armada Magic J Skis 180cm 2022</v>
      </c>
      <c r="CY1184" t="str">
        <f>INDEX('Data_Price '!AT$2:AT$1266,MATCH(Data!$DN1184,'Data_Price '!$BE$2:$BE$1266,0))</f>
        <v>Blue Tomato</v>
      </c>
      <c r="CZ1184">
        <f>INDEX('Data_Price '!AU$2:AU$1266,MATCH(Data!$DN1184,'Data_Price '!$BE$2:$BE$1266,0))</f>
        <v>503.79</v>
      </c>
      <c r="DA1184" t="str">
        <f>INDEX('Data_Price '!AV$2:AV$1266,MATCH(Data!$DN1184,'Data_Price '!$BE$2:$BE$1266,0))</f>
        <v>https://www.google.com/url?q=https://www.blue-tomato.com/en-US/product/--304559302-/%3Fcr%3DUSD%26_%24ja%3Dtsid:46445%26adword%3DGoogle%252FUS%252FPRODUKTERWEITERUNG%252FArmada%252F304559302&amp;sa=U&amp;ved=0ahUKEwihj9Gt0aP2AhUummoFHacbCoUQ2ykIHQ&amp;usg=AOvVaw01Sxg9fwrQ-C_vPufMt6UQ</v>
      </c>
      <c r="DB1184" t="str">
        <f>INDEX('Data_Price '!AW$2:AW$1266,MATCH(Data!$DN1184,'Data_Price '!$BE$2:$BE$1266,0))</f>
        <v>Armada Magic J Skis 180cm 2022</v>
      </c>
      <c r="DC1184" t="str">
        <f>INDEX('Data_Price '!AX$2:AX$1266,MATCH(Data!$DN1184,'Data_Price '!$BE$2:$BE$1266,0))</f>
        <v>Absolute-Snow.co.uk</v>
      </c>
      <c r="DD1184">
        <f>INDEX('Data_Price '!AY$2:AY$1266,MATCH(Data!$DN1184,'Data_Price '!$BE$2:$BE$1266,0))</f>
        <v>602.54</v>
      </c>
      <c r="DE1184" t="str">
        <f>INDEX('Data_Price '!AZ$2:AZ$1266,MATCH(Data!$DN1184,'Data_Price '!$BE$2:$BE$1266,0))</f>
        <v>https://www.google.com/url?q=https://www.absolute-snow.co.uk/V/Armada_Magic_J_Skis_180cm_Signature-(307879)%3Fcurr%3DUSD%26deliverycountry%3DUSA&amp;sa=U&amp;ved=0ahUKEwihj9Gt0aP2AhUummoFHacbCoUQ2ykIHw&amp;usg=AOvVaw0kERlVQ_BHnBZNrt26TvQP</v>
      </c>
      <c r="DF1184" t="str">
        <f>INDEX('Data_Price '!BA$2:BA$1266,MATCH(Data!$DN1184,'Data_Price '!$BE$2:$BE$1266,0))</f>
        <v>Armada Magic J Skis - 2022 180cm</v>
      </c>
      <c r="DG1184" t="str">
        <f>INDEX('Data_Price '!BB$2:BB$1266,MATCH(Data!$DN1184,'Data_Price '!$BE$2:$BE$1266,0))</f>
        <v>Glacier Ski Shop</v>
      </c>
      <c r="DH1184">
        <f>INDEX('Data_Price '!BC$2:BC$1266,MATCH(Data!$DN1184,'Data_Price '!$BE$2:$BE$1266,0))</f>
        <v>674</v>
      </c>
      <c r="DI1184" t="str">
        <f>INDEX('Data_Price '!BD$2:BD$1266,MATCH(Data!$DN1184,'Data_Price '!$BE$2:$BE$1266,0))</f>
        <v>https://www.google.com/url?url=https://glacierskishop.com/products/armada-magic-j-skis-2022%3Fvariant%3D39361211826279%26currency%3DUSD%26utm_medium%3Dproduct_sync%26utm_source%3Dgoogle%26utm_content%3Dsag_organic%26utm_campaign%3Dsag_organic&amp;rct=j&amp;q=&amp;esrc=s&amp;sa=U&amp;ved=0ahUKEwifpaet0aP2AhWAnGoFHQEWBgQQ2SkIVg&amp;usg=AOvVaw0cAYOxKQAbQ4WaqcOix5yH</v>
      </c>
      <c r="DJ1184" s="89" t="e">
        <f ca="1">_xll.Connector("TinyUrl.TinyUrl",DA1184,0)</f>
        <v>#NAME?</v>
      </c>
      <c r="DK1184" s="89" t="e">
        <f ca="1">_xll.Connector("TinyUrl.TinyUrl",DE1184,0)</f>
        <v>#NAME?</v>
      </c>
      <c r="DL1184" s="89" t="e">
        <f ca="1">_xll.Connector("TinyUrl.TinyUrl",DI1184,0)</f>
        <v>#NAME?</v>
      </c>
      <c r="DM1184" s="224" t="str">
        <f t="shared" si="644"/>
        <v>Magic J</v>
      </c>
      <c r="DN1184" s="89" t="str">
        <f t="shared" si="645"/>
        <v xml:space="preserve"> ArmadaMagic J180 Unisex</v>
      </c>
      <c r="DO1184" s="227" t="s">
        <v>1148</v>
      </c>
    </row>
    <row r="1185" spans="2:119" ht="15.45" customHeight="1">
      <c r="B1185" s="224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#VALUE!</v>
      </c>
      <c r="F1185" s="43" t="b">
        <f>CL1185&gt;Driver!$F$56</f>
        <v>0</v>
      </c>
      <c r="G1185" s="43" t="b">
        <f>AND(CB1185&gt;Driver!$F$55,CB1185&lt;Driver!$G$55)</f>
        <v>0</v>
      </c>
      <c r="H1185" s="43" t="e">
        <f t="shared" si="612"/>
        <v>#VALUE!</v>
      </c>
      <c r="I1185" s="43">
        <f t="shared" si="613"/>
        <v>0</v>
      </c>
      <c r="J1185" s="43" t="e">
        <f t="array" ref="J1185">NOT(OR(($H$9:$H$1273=TRUE)*($I$9:$I$1273&gt;0)*($BT$9:$BT$1273=BT1185)*($K$9:$K$1273&gt;K1185)))</f>
        <v>#VALUE!</v>
      </c>
      <c r="K1185" s="72">
        <f t="shared" si="614"/>
        <v>0.55183913446417798</v>
      </c>
      <c r="L1185" s="72">
        <f t="shared" si="615"/>
        <v>0.84419950044315528</v>
      </c>
      <c r="M1185" s="72">
        <f t="shared" si="616"/>
        <v>0.25947876848520079</v>
      </c>
      <c r="N1185" s="72">
        <f t="shared" si="617"/>
        <v>-0.13502814140264352</v>
      </c>
      <c r="O1185" s="72">
        <f t="shared" si="618"/>
        <v>0.25518013313275545</v>
      </c>
      <c r="P1185" s="72">
        <f t="shared" si="619"/>
        <v>0.65828431372549023</v>
      </c>
      <c r="Q1185" s="72"/>
      <c r="R1185" s="72"/>
      <c r="S1185" s="72">
        <f t="shared" si="620"/>
        <v>0.81219382814303143</v>
      </c>
      <c r="T1185" s="72">
        <f t="shared" si="621"/>
        <v>0.55187657336550699</v>
      </c>
      <c r="U1185" s="72">
        <f t="shared" si="622"/>
        <v>9.9999999999999978E-2</v>
      </c>
      <c r="V1185" s="72">
        <f t="shared" si="623"/>
        <v>0.60107769675417955</v>
      </c>
      <c r="W1185" s="72">
        <f t="shared" si="624"/>
        <v>0.96067736606089216</v>
      </c>
      <c r="X1185" s="72">
        <f t="shared" si="625"/>
        <v>0.15580049955684475</v>
      </c>
      <c r="Y1185" s="72">
        <f t="shared" si="626"/>
        <v>0.74052123151479921</v>
      </c>
      <c r="Z1185" s="72">
        <f t="shared" si="627"/>
        <v>1.1350281414026435</v>
      </c>
      <c r="AA1185" s="72">
        <f t="shared" si="628"/>
        <v>0.74481986686724455</v>
      </c>
      <c r="AB1185" s="72">
        <f t="shared" si="629"/>
        <v>0.34171568627450977</v>
      </c>
      <c r="AC1185" s="72"/>
      <c r="AD1185" s="72"/>
      <c r="AE1185" s="72">
        <f t="shared" si="630"/>
        <v>0.18780617185696863</v>
      </c>
      <c r="AF1185" s="72">
        <f t="shared" si="631"/>
        <v>0.44812342663449301</v>
      </c>
      <c r="AG1185" s="72">
        <f t="shared" si="632"/>
        <v>0.9</v>
      </c>
      <c r="AH1185" s="72">
        <f t="shared" si="633"/>
        <v>0.39892230324582045</v>
      </c>
      <c r="AI1185" s="72">
        <f t="shared" si="634"/>
        <v>3.9322633939107864E-2</v>
      </c>
      <c r="AJ1185" s="72">
        <f>(AV1185-Driver!$K$179)/(Driver!$L$179-Driver!$K$179)</f>
        <v>8.4199500443155245E-2</v>
      </c>
      <c r="AK1185" s="72">
        <f>(AW1185-Driver!$K$180)/(Driver!$L$180-Driver!$K$180)</f>
        <v>0.53314829342750714</v>
      </c>
      <c r="AL1185" s="72">
        <f>(AX1185-Driver!$K$181)/(Driver!$L$181-Driver!$K$181)</f>
        <v>0.7350281414026435</v>
      </c>
      <c r="AM1185" s="72">
        <f>(AY1185-Driver!$K$182)/(Driver!$L$182-Driver!$K$182)</f>
        <v>0.95881986686724452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35"/>
        <v>1.7721476054809386</v>
      </c>
      <c r="AW1185" s="70">
        <f t="shared" si="636"/>
        <v>53.089156020192661</v>
      </c>
      <c r="AX1185" s="70">
        <f t="shared" si="637"/>
        <v>7.6152532726237911</v>
      </c>
      <c r="AY1185" s="70">
        <f>IFERROR(Driver!$K$19/Data!BH1185/Data!BI1185*Data!BK1185*Data!BL1185,"")</f>
        <v>-0.25208384960164559</v>
      </c>
      <c r="AZ1185" s="70">
        <f t="shared" si="638"/>
        <v>45.725986597170518</v>
      </c>
      <c r="BA1185" s="70"/>
      <c r="BB1185" s="70"/>
      <c r="BC1185" s="70">
        <f t="shared" si="639"/>
        <v>84.131066210990667</v>
      </c>
      <c r="BD1185" s="70">
        <f t="shared" si="640"/>
        <v>50.228774924008306</v>
      </c>
      <c r="BE1185" s="70">
        <f t="shared" si="641"/>
        <v>1</v>
      </c>
      <c r="BF1185" s="70">
        <f t="shared" si="642"/>
        <v>0.12171827713638285</v>
      </c>
      <c r="BG1185" s="70">
        <f t="shared" si="643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219</v>
      </c>
      <c r="BS1185" s="8" t="s">
        <v>493</v>
      </c>
      <c r="BT1185" s="9" t="s">
        <v>513</v>
      </c>
      <c r="BU1185" s="10">
        <v>166</v>
      </c>
      <c r="BV1185" s="9" t="s">
        <v>222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307</v>
      </c>
      <c r="CU1185" s="10"/>
      <c r="CV1185" s="10"/>
      <c r="CW1185" s="10"/>
      <c r="CX1185" t="str">
        <f>INDEX('Data_Price '!AS$2:AS$1266,MATCH(Data!$DN1185,'Data_Price '!$BE$2:$BE$1266,0))</f>
        <v>2022 Blizzard Thunderbird R15 Wb W/ Tpx12 Ski Haus Blue/Orange 166</v>
      </c>
      <c r="CY1185" t="str">
        <f>INDEX('Data_Price '!AT$2:AT$1266,MATCH(Data!$DN1185,'Data_Price '!$BE$2:$BE$1266,0))</f>
        <v>Cityhome</v>
      </c>
      <c r="CZ1185">
        <f>INDEX('Data_Price '!AU$2:AU$1266,MATCH(Data!$DN1185,'Data_Price '!$BE$2:$BE$1266,0))</f>
        <v>899.95</v>
      </c>
      <c r="DA1185" t="str">
        <f>INDEX('Data_Price '!AV$2:AV$1266,MATCH(Data!$DN1185,'Data_Price '!$BE$2:$BE$1266,0))</f>
        <v>https://www.google.com/url?url=http://shopcityhome.com/products/2022-thunderbird-r15-wb-w-tpx12%3Fvariant%3D39472263004241&amp;rct=j&amp;q=&amp;esrc=s&amp;sa=U&amp;ved=0ahUKEwjplvGt0aP2AhX9nGoFHXJZBnAQ2SkIJw&amp;usg=AOvVaw2C4KGoS-noCV6yM0XsP8gQ</v>
      </c>
      <c r="DB1185" t="str">
        <f>INDEX('Data_Price '!AW$2:AW$1266,MATCH(Data!$DN1185,'Data_Price '!$BE$2:$BE$1266,0))</f>
        <v>Blizzard Thunderbird R15 WB Skis</v>
      </c>
      <c r="DC1185" t="str">
        <f>INDEX('Data_Price '!AX$2:AX$1266,MATCH(Data!$DN1185,'Data_Price '!$BE$2:$BE$1266,0))</f>
        <v>Cole Sport</v>
      </c>
      <c r="DD1185">
        <f>INDEX('Data_Price '!AY$2:AY$1266,MATCH(Data!$DN1185,'Data_Price '!$BE$2:$BE$1266,0))</f>
        <v>899.95</v>
      </c>
      <c r="DE1185" t="str">
        <f>INDEX('Data_Price '!AZ$2:AZ$1266,MATCH(Data!$DN1185,'Data_Price '!$BE$2:$BE$1266,0))</f>
        <v>https://www.google.com/url?url=https://www.colesport.com/blizzard-thunderbird-r15-wb-skis/%3Fsku%3D251479&amp;rct=j&amp;q=&amp;esrc=s&amp;sa=U&amp;ved=0ahUKEwjplvGt0aP2AhX9nGoFHXJZBnAQ2SkIKg&amp;usg=AOvVaw2Bmof0Zl7Y8lNRAa_ajlEp</v>
      </c>
      <c r="DF1185">
        <f>INDEX('Data_Price '!BA$2:BA$1266,MATCH(Data!$DN1185,'Data_Price '!$BE$2:$BE$1266,0))</f>
        <v>0</v>
      </c>
      <c r="DG1185">
        <f>INDEX('Data_Price '!BB$2:BB$1266,MATCH(Data!$DN1185,'Data_Price '!$BE$2:$BE$1266,0))</f>
        <v>0</v>
      </c>
      <c r="DH1185">
        <f>INDEX('Data_Price '!BC$2:BC$1266,MATCH(Data!$DN1185,'Data_Price '!$BE$2:$BE$1266,0))</f>
        <v>0</v>
      </c>
      <c r="DI1185">
        <f>INDEX('Data_Price '!BD$2:BD$1266,MATCH(Data!$DN1185,'Data_Price '!$BE$2:$BE$1266,0))</f>
        <v>0</v>
      </c>
      <c r="DJ1185" s="89" t="e">
        <f ca="1">_xll.Connector("TinyUrl.TinyUrl",DA1185,0)</f>
        <v>#NAME?</v>
      </c>
      <c r="DK1185" s="89" t="e">
        <f ca="1">_xll.Connector("TinyUrl.TinyUrl",DE1185,0)</f>
        <v>#NAME?</v>
      </c>
      <c r="DL1185" s="89" t="e">
        <f ca="1">_xll.Connector("TinyUrl.TinyUrl",DI1185,0)</f>
        <v>#NAME?</v>
      </c>
      <c r="DM1185" s="224" t="str">
        <f t="shared" si="644"/>
        <v>Thunderbird R15 WB</v>
      </c>
      <c r="DN1185" s="89" t="str">
        <f t="shared" si="645"/>
        <v xml:space="preserve"> BlizzardThunderbird R15 WB166 Unisex</v>
      </c>
      <c r="DO1185" s="227"/>
    </row>
    <row r="1186" spans="2:119" ht="15.45" customHeight="1">
      <c r="B1186" s="224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#VALUE!</v>
      </c>
      <c r="F1186" s="43" t="b">
        <f>CL1186&gt;Driver!$F$56</f>
        <v>0</v>
      </c>
      <c r="G1186" s="43" t="b">
        <f>AND(CB1186&gt;Driver!$F$55,CB1186&lt;Driver!$G$55)</f>
        <v>0</v>
      </c>
      <c r="H1186" s="43" t="e">
        <f t="shared" si="612"/>
        <v>#VALUE!</v>
      </c>
      <c r="I1186" s="43">
        <f t="shared" si="613"/>
        <v>0</v>
      </c>
      <c r="J1186" s="43" t="e">
        <f t="array" ref="J1186">NOT(OR(($H$9:$H$1273=TRUE)*($I$9:$I$1273&gt;0)*($BT$9:$BT$1273=BT1186)*($K$9:$K$1273&gt;K1186)))</f>
        <v>#VALUE!</v>
      </c>
      <c r="K1186" s="72">
        <f t="shared" si="614"/>
        <v>0.62023506240471904</v>
      </c>
      <c r="L1186" s="72">
        <f t="shared" si="615"/>
        <v>0.9709419063733784</v>
      </c>
      <c r="M1186" s="72">
        <f t="shared" si="616"/>
        <v>0.26952821843605956</v>
      </c>
      <c r="N1186" s="72">
        <f t="shared" si="617"/>
        <v>1.4216151267944066E-2</v>
      </c>
      <c r="O1186" s="72">
        <f t="shared" si="618"/>
        <v>0.25732602038010377</v>
      </c>
      <c r="P1186" s="72">
        <f t="shared" si="619"/>
        <v>0.53704248366013074</v>
      </c>
      <c r="Q1186" s="72"/>
      <c r="R1186" s="72"/>
      <c r="S1186" s="72">
        <f t="shared" si="620"/>
        <v>0.80894044727143055</v>
      </c>
      <c r="T1186" s="72">
        <f t="shared" si="621"/>
        <v>0.71964094679688573</v>
      </c>
      <c r="U1186" s="72">
        <f t="shared" si="622"/>
        <v>0.7076309004147312</v>
      </c>
      <c r="V1186" s="72">
        <f t="shared" si="623"/>
        <v>0.62289117575561137</v>
      </c>
      <c r="W1186" s="72">
        <f t="shared" si="624"/>
        <v>0.95899692412850301</v>
      </c>
      <c r="X1186" s="72">
        <f t="shared" si="625"/>
        <v>2.9058093626621567E-2</v>
      </c>
      <c r="Y1186" s="72">
        <f t="shared" si="626"/>
        <v>0.73047178156394044</v>
      </c>
      <c r="Z1186" s="72">
        <f t="shared" si="627"/>
        <v>0.98578384873205593</v>
      </c>
      <c r="AA1186" s="72">
        <f t="shared" si="628"/>
        <v>0.74267397961989623</v>
      </c>
      <c r="AB1186" s="72">
        <f t="shared" si="629"/>
        <v>0.46295751633986926</v>
      </c>
      <c r="AC1186" s="72"/>
      <c r="AD1186" s="72"/>
      <c r="AE1186" s="72">
        <f t="shared" si="630"/>
        <v>0.19105955272856948</v>
      </c>
      <c r="AF1186" s="72">
        <f t="shared" si="631"/>
        <v>0.28035905320311427</v>
      </c>
      <c r="AG1186" s="72">
        <f t="shared" si="632"/>
        <v>0.2923690995852688</v>
      </c>
      <c r="AH1186" s="72">
        <f t="shared" si="633"/>
        <v>0.37710882424438863</v>
      </c>
      <c r="AI1186" s="72">
        <f t="shared" si="634"/>
        <v>4.100307587149693E-2</v>
      </c>
      <c r="AJ1186" s="72">
        <f>(AV1186-Driver!$K$179)/(Driver!$L$179-Driver!$K$179)</f>
        <v>0.21094190637337842</v>
      </c>
      <c r="AK1186" s="72">
        <f>(AW1186-Driver!$K$180)/(Driver!$L$180-Driver!$K$180)</f>
        <v>0.63227639429164861</v>
      </c>
      <c r="AL1186" s="72">
        <f>(AX1186-Driver!$K$181)/(Driver!$L$181-Driver!$K$181)</f>
        <v>0.58578384873205591</v>
      </c>
      <c r="AM1186" s="72">
        <f>(AY1186-Driver!$K$182)/(Driver!$L$182-Driver!$K$182)</f>
        <v>0.9566739796198962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35"/>
        <v>4.4396961063627725</v>
      </c>
      <c r="AW1186" s="70">
        <f t="shared" si="636"/>
        <v>62.782709664603097</v>
      </c>
      <c r="AX1186" s="70">
        <f t="shared" si="637"/>
        <v>6.2720546385885036</v>
      </c>
      <c r="AY1186" s="70">
        <f>IFERROR(Driver!$K$19/Data!BH1186/Data!BI1186*Data!BK1186*Data!BL1186,"")</f>
        <v>-0.26521988091020837</v>
      </c>
      <c r="AZ1186" s="70">
        <f t="shared" si="638"/>
        <v>56.775874906924798</v>
      </c>
      <c r="BA1186" s="70"/>
      <c r="BB1186" s="70"/>
      <c r="BC1186" s="70">
        <f t="shared" si="639"/>
        <v>82.443514935754408</v>
      </c>
      <c r="BD1186" s="70">
        <f t="shared" si="640"/>
        <v>35.381925136211166</v>
      </c>
      <c r="BE1186" s="70">
        <f t="shared" si="641"/>
        <v>0.39247749409872568</v>
      </c>
      <c r="BF1186" s="70">
        <f t="shared" si="642"/>
        <v>2.5853974819848649</v>
      </c>
      <c r="BG1186" s="70">
        <f t="shared" si="643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219</v>
      </c>
      <c r="BS1186" s="8" t="s">
        <v>610</v>
      </c>
      <c r="BT1186" s="9" t="s">
        <v>625</v>
      </c>
      <c r="BU1186" s="10">
        <v>173</v>
      </c>
      <c r="BV1186" s="9" t="s">
        <v>222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306</v>
      </c>
      <c r="CU1186" s="9" t="s">
        <v>305</v>
      </c>
      <c r="CV1186" s="10"/>
      <c r="CW1186" s="10"/>
      <c r="CX1186" t="str">
        <f>INDEX('Data_Price '!AS$2:AS$1266,MATCH(Data!$DN1186,'Data_Price '!$BE$2:$BE$1266,0))</f>
        <v>Fischer XTR RC One 82 GT RT with RSW 10 Binding - 2022</v>
      </c>
      <c r="CY1186" t="str">
        <f>INDEX('Data_Price '!AT$2:AT$1266,MATCH(Data!$DN1186,'Data_Price '!$BE$2:$BE$1266,0))</f>
        <v>Next Adventure</v>
      </c>
      <c r="CZ1186">
        <f>INDEX('Data_Price '!AU$2:AU$1266,MATCH(Data!$DN1186,'Data_Price '!$BE$2:$BE$1266,0))</f>
        <v>419.99</v>
      </c>
      <c r="DA1186" t="str">
        <f>INDEX('Data_Price '!AV$2:AV$1266,MATCH(Data!$DN1186,'Data_Price '!$BE$2:$BE$1266,0))</f>
        <v>https://www.google.com/url?url=https://www.nextadventure.net/catalog/product/view/id/255209/s/fischer-xtr-rc-1-82-gt-rtplusrsw-10-2122-skisyskit/&amp;rct=j&amp;q=&amp;esrc=s&amp;sa=U&amp;ved=0ahUKEwiEqaCu0aP2AhVDl2oFHZpxCSYQsDwIXA&amp;usg=AOvVaw0wvMLx6-JROWWT4kTT7K_I</v>
      </c>
      <c r="DB1186" t="str">
        <f>INDEX('Data_Price '!AW$2:AW$1266,MATCH(Data!$DN1186,'Data_Price '!$BE$2:$BE$1266,0))</f>
        <v>Fischer XTR RC One 82 Gt Rentaltrack Skis 2021</v>
      </c>
      <c r="DC1186" t="str">
        <f>INDEX('Data_Price '!AX$2:AX$1266,MATCH(Data!$DN1186,'Data_Price '!$BE$2:$BE$1266,0))</f>
        <v>Level Nine Sports</v>
      </c>
      <c r="DD1186">
        <f>INDEX('Data_Price '!AY$2:AY$1266,MATCH(Data!$DN1186,'Data_Price '!$BE$2:$BE$1266,0))</f>
        <v>469.94</v>
      </c>
      <c r="DE1186" t="str">
        <f>INDEX('Data_Price '!AZ$2:AZ$1266,MATCH(Data!$DN1186,'Data_Price '!$BE$2:$BE$1266,0))</f>
        <v>https://www.google.com/url?url=https://www.levelninesports.com/fischer-xtr-rc-one-82-gt-skis-w-rsw-10-bindings-2020/%3Fsku%3DJSPRSS827&amp;rct=j&amp;q=&amp;esrc=s&amp;sa=U&amp;ved=0ahUKEwiEqaCu0aP2AhVDl2oFHZpxCSYQ2SkIYA&amp;usg=AOvVaw2QE-blNlzJE711zowk2y5l</v>
      </c>
      <c r="DF1186" t="str">
        <f>INDEX('Data_Price '!BA$2:BA$1266,MATCH(Data!$DN1186,'Data_Price '!$BE$2:$BE$1266,0))</f>
        <v>Fischer RC One 82 GT T with RSW 11 Bindings - 2022</v>
      </c>
      <c r="DG1186" t="str">
        <f>INDEX('Data_Price '!BB$2:BB$1266,MATCH(Data!$DN1186,'Data_Price '!$BE$2:$BE$1266,0))</f>
        <v>Next Adventure</v>
      </c>
      <c r="DH1186">
        <f>INDEX('Data_Price '!BC$2:BC$1266,MATCH(Data!$DN1186,'Data_Price '!$BE$2:$BE$1266,0))</f>
        <v>664.99</v>
      </c>
      <c r="DI1186" t="str">
        <f>INDEX('Data_Price '!BD$2:BD$1266,MATCH(Data!$DN1186,'Data_Price '!$BE$2:$BE$1266,0))</f>
        <v>https://www.google.com/url?url=https://www.nextadventure.net/catalog/product/view/id/255206/s/fischer-rc-one-82-gt-t-rsw-10-bindings-2022/&amp;rct=j&amp;q=&amp;esrc=s&amp;sa=U&amp;ved=0ahUKEwiEqaCu0aP2AhVDl2oFHZpxCSYQsDwIWA&amp;usg=AOvVaw3v-eWsZYik6ki82Q7cIyBK</v>
      </c>
      <c r="DJ1186" s="89" t="e">
        <f ca="1">_xll.Connector("TinyUrl.TinyUrl",DA1186,0)</f>
        <v>#NAME?</v>
      </c>
      <c r="DK1186" s="89" t="e">
        <f ca="1">_xll.Connector("TinyUrl.TinyUrl",DE1186,0)</f>
        <v>#NAME?</v>
      </c>
      <c r="DL1186" s="89" t="e">
        <f ca="1">_xll.Connector("TinyUrl.TinyUrl",DI1186,0)</f>
        <v>#NAME?</v>
      </c>
      <c r="DM1186" s="224" t="str">
        <f t="shared" si="644"/>
        <v>RC One 82 GT</v>
      </c>
      <c r="DN1186" s="89" t="str">
        <f t="shared" si="645"/>
        <v xml:space="preserve"> FischerRC One 82 GT173 Unisex</v>
      </c>
      <c r="DO1186" s="227"/>
    </row>
    <row r="1187" spans="2:119" ht="15.45" customHeight="1">
      <c r="B1187" s="224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#VALUE!</v>
      </c>
      <c r="F1187" s="43" t="b">
        <f>CL1187&gt;Driver!$F$56</f>
        <v>0</v>
      </c>
      <c r="G1187" s="43" t="b">
        <f>AND(CB1187&gt;Driver!$F$55,CB1187&lt;Driver!$G$55)</f>
        <v>0</v>
      </c>
      <c r="H1187" s="43" t="e">
        <f t="shared" si="612"/>
        <v>#VALUE!</v>
      </c>
      <c r="I1187" s="43">
        <f t="shared" si="613"/>
        <v>0</v>
      </c>
      <c r="J1187" s="43" t="e">
        <f t="array" ref="J1187">NOT(OR(($H$9:$H$1273=TRUE)*($I$9:$I$1273&gt;0)*($BT$9:$BT$1273=BT1187)*($K$9:$K$1273&gt;K1187)))</f>
        <v>#VALUE!</v>
      </c>
      <c r="K1187" s="72">
        <f t="shared" si="614"/>
        <v>0.7509948399312194</v>
      </c>
      <c r="L1187" s="72">
        <f t="shared" si="615"/>
        <v>0.84379663201998234</v>
      </c>
      <c r="M1187" s="72">
        <f t="shared" si="616"/>
        <v>0.65819304784245647</v>
      </c>
      <c r="N1187" s="72">
        <f t="shared" si="617"/>
        <v>0.6</v>
      </c>
      <c r="O1187" s="72">
        <f t="shared" si="618"/>
        <v>0.43931770561887284</v>
      </c>
      <c r="P1187" s="72">
        <f t="shared" si="619"/>
        <v>0.9352614379084967</v>
      </c>
      <c r="Q1187" s="72"/>
      <c r="R1187" s="72"/>
      <c r="S1187" s="72">
        <f t="shared" si="620"/>
        <v>0.66680598066178376</v>
      </c>
      <c r="T1187" s="72">
        <f t="shared" si="621"/>
        <v>0.90342436002886206</v>
      </c>
      <c r="U1187" s="72">
        <f t="shared" si="622"/>
        <v>9.9999999999999978E-2</v>
      </c>
      <c r="V1187" s="72">
        <f t="shared" si="623"/>
        <v>0.62677644052541748</v>
      </c>
      <c r="W1187" s="72">
        <f t="shared" si="624"/>
        <v>0.84574558907228237</v>
      </c>
      <c r="X1187" s="72">
        <f t="shared" si="625"/>
        <v>0.15620336798001772</v>
      </c>
      <c r="Y1187" s="72">
        <f t="shared" si="626"/>
        <v>0.34180695215754348</v>
      </c>
      <c r="Z1187" s="72">
        <f t="shared" si="627"/>
        <v>0.4</v>
      </c>
      <c r="AA1187" s="72">
        <f t="shared" si="628"/>
        <v>0.56068229438112716</v>
      </c>
      <c r="AB1187" s="72">
        <f t="shared" si="629"/>
        <v>6.4738562091503291E-2</v>
      </c>
      <c r="AC1187" s="72"/>
      <c r="AD1187" s="72"/>
      <c r="AE1187" s="72">
        <f t="shared" si="630"/>
        <v>0.33319401933821624</v>
      </c>
      <c r="AF1187" s="72">
        <f t="shared" si="631"/>
        <v>9.6575639971137883E-2</v>
      </c>
      <c r="AG1187" s="72">
        <f t="shared" si="632"/>
        <v>0.9</v>
      </c>
      <c r="AH1187" s="72">
        <f t="shared" si="633"/>
        <v>0.37322355947458258</v>
      </c>
      <c r="AI1187" s="72">
        <f t="shared" si="634"/>
        <v>0.15425441092771763</v>
      </c>
      <c r="AJ1187" s="72">
        <f>(AV1187-Driver!$K$179)/(Driver!$L$179-Driver!$K$179)</f>
        <v>8.3796632019982262E-2</v>
      </c>
      <c r="AK1187" s="72">
        <f>(AW1187-Driver!$K$180)/(Driver!$L$180-Driver!$K$180)</f>
        <v>7.5154342234464253E-2</v>
      </c>
      <c r="AL1187" s="72">
        <f>(AX1187-Driver!$K$181)/(Driver!$L$181-Driver!$K$181)</f>
        <v>0</v>
      </c>
      <c r="AM1187" s="72">
        <f>(AY1187-Driver!$K$182)/(Driver!$L$182-Driver!$K$182)</f>
        <v>0.77468229438112712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35"/>
        <v>1.7636684303350969</v>
      </c>
      <c r="AW1187" s="70">
        <f t="shared" si="636"/>
        <v>8.3027746005600207</v>
      </c>
      <c r="AX1187" s="70">
        <f t="shared" si="637"/>
        <v>1</v>
      </c>
      <c r="AY1187" s="70">
        <f>IFERROR(Driver!$K$19/Data!BH1187/Data!BI1187*Data!BK1187*Data!BL1187,"")</f>
        <v>-1.3792804999612018</v>
      </c>
      <c r="AZ1187" s="70">
        <f t="shared" si="638"/>
        <v>8.6820551005212216</v>
      </c>
      <c r="BA1187" s="70"/>
      <c r="BB1187" s="70"/>
      <c r="BC1187" s="70">
        <f t="shared" si="639"/>
        <v>8.7173790025493183</v>
      </c>
      <c r="BD1187" s="70">
        <f t="shared" si="640"/>
        <v>2.0238726790450925</v>
      </c>
      <c r="BE1187" s="70">
        <f t="shared" si="641"/>
        <v>1</v>
      </c>
      <c r="BF1187" s="70">
        <f t="shared" si="642"/>
        <v>3.0242108422046368</v>
      </c>
      <c r="BG1187" s="70">
        <f t="shared" si="643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219</v>
      </c>
      <c r="BS1187" s="8" t="s">
        <v>525</v>
      </c>
      <c r="BT1187" s="9" t="s">
        <v>530</v>
      </c>
      <c r="BU1187" s="10">
        <v>151</v>
      </c>
      <c r="BV1187" s="9" t="s">
        <v>390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302</v>
      </c>
      <c r="CU1187" s="9" t="s">
        <v>388</v>
      </c>
      <c r="CV1187" s="10"/>
      <c r="CW1187" s="10"/>
      <c r="CX1187" t="str">
        <f>INDEX('Data_Price '!AS$2:AS$1266,MATCH(Data!$DN1187,'Data_Price '!$BE$2:$BE$1266,0))</f>
        <v>Dynafit Blacklight 88 W Alpine Touring Ski 151</v>
      </c>
      <c r="CY1187" t="str">
        <f>INDEX('Data_Price '!AT$2:AT$1266,MATCH(Data!$DN1187,'Data_Price '!$BE$2:$BE$1266,0))</f>
        <v>Cripple Creek Backcountry</v>
      </c>
      <c r="CZ1187">
        <f>INDEX('Data_Price '!AU$2:AU$1266,MATCH(Data!$DN1187,'Data_Price '!$BE$2:$BE$1266,0))</f>
        <v>599.95000000000005</v>
      </c>
      <c r="DA1187" t="str">
        <f>INDEX('Data_Price '!AV$2:AV$1266,MATCH(Data!$DN1187,'Data_Price '!$BE$2:$BE$1266,0))</f>
        <v>https://www.google.com/url?url=https://cripplecreekbc.com/products/dynafit-blacklight-88-womens-alpine-touring-ski%3Fvariant%3D39648676970653%26currency%3DUSD%26utm_medium%3Dproduct_sync%26utm_source%3Dgoogle%26utm_content%3Dsag_organic%26utm_campaign%3Dsag_organic&amp;rct=j&amp;q=&amp;esrc=s&amp;sa=U&amp;ved=0ahUKEwiR-Myu0aP2AhWblGoFHY9sC74Q2SkIWg&amp;usg=AOvVaw2Sn1ZD7H8wmOGCJFmIOyvJ</v>
      </c>
      <c r="DB1187">
        <f>INDEX('Data_Price '!AW$2:AW$1266,MATCH(Data!$DN1187,'Data_Price '!$BE$2:$BE$1266,0))</f>
        <v>0</v>
      </c>
      <c r="DC1187">
        <f>INDEX('Data_Price '!AX$2:AX$1266,MATCH(Data!$DN1187,'Data_Price '!$BE$2:$BE$1266,0))</f>
        <v>0</v>
      </c>
      <c r="DD1187">
        <f>INDEX('Data_Price '!AY$2:AY$1266,MATCH(Data!$DN1187,'Data_Price '!$BE$2:$BE$1266,0))</f>
        <v>0</v>
      </c>
      <c r="DE1187">
        <f>INDEX('Data_Price '!AZ$2:AZ$1266,MATCH(Data!$DN1187,'Data_Price '!$BE$2:$BE$1266,0))</f>
        <v>0</v>
      </c>
      <c r="DF1187">
        <f>INDEX('Data_Price '!BA$2:BA$1266,MATCH(Data!$DN1187,'Data_Price '!$BE$2:$BE$1266,0))</f>
        <v>0</v>
      </c>
      <c r="DG1187">
        <f>INDEX('Data_Price '!BB$2:BB$1266,MATCH(Data!$DN1187,'Data_Price '!$BE$2:$BE$1266,0))</f>
        <v>0</v>
      </c>
      <c r="DH1187">
        <f>INDEX('Data_Price '!BC$2:BC$1266,MATCH(Data!$DN1187,'Data_Price '!$BE$2:$BE$1266,0))</f>
        <v>0</v>
      </c>
      <c r="DI1187">
        <f>INDEX('Data_Price '!BD$2:BD$1266,MATCH(Data!$DN1187,'Data_Price '!$BE$2:$BE$1266,0))</f>
        <v>0</v>
      </c>
      <c r="DJ1187" s="89" t="e">
        <f ca="1">_xll.Connector("TinyUrl.TinyUrl",DA1187,0)</f>
        <v>#NAME?</v>
      </c>
      <c r="DK1187" s="89" t="e">
        <f ca="1">_xll.Connector("TinyUrl.TinyUrl",DE1187,0)</f>
        <v>#NAME?</v>
      </c>
      <c r="DL1187" s="89" t="e">
        <f ca="1">_xll.Connector("TinyUrl.TinyUrl",DI1187,0)</f>
        <v>#NAME?</v>
      </c>
      <c r="DM1187" s="224" t="str">
        <f t="shared" si="644"/>
        <v>Blacklight 88 W</v>
      </c>
      <c r="DN1187" s="89" t="str">
        <f t="shared" si="645"/>
        <v xml:space="preserve"> DynafitBlacklight 88 W151 Women's</v>
      </c>
      <c r="DO1187" s="227"/>
    </row>
    <row r="1188" spans="2:119" ht="15.45" customHeight="1">
      <c r="B1188" s="224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#VALUE!</v>
      </c>
      <c r="F1188" s="43" t="b">
        <f>CL1188&gt;Driver!$F$56</f>
        <v>0</v>
      </c>
      <c r="G1188" s="43" t="b">
        <f>AND(CB1188&gt;Driver!$F$55,CB1188&lt;Driver!$G$55)</f>
        <v>0</v>
      </c>
      <c r="H1188" s="43" t="e">
        <f t="shared" si="612"/>
        <v>#VALUE!</v>
      </c>
      <c r="I1188" s="43">
        <f t="shared" si="613"/>
        <v>0</v>
      </c>
      <c r="J1188" s="43" t="e">
        <f t="array" ref="J1188">NOT(OR(($H$9:$H$1273=TRUE)*($I$9:$I$1273&gt;0)*($BT$9:$BT$1273=BT1188)*($K$9:$K$1273&gt;K1188)))</f>
        <v>#VALUE!</v>
      </c>
      <c r="K1188" s="72">
        <f t="shared" si="614"/>
        <v>0.79407225751636601</v>
      </c>
      <c r="L1188" s="72">
        <f t="shared" si="615"/>
        <v>0.84895334783659659</v>
      </c>
      <c r="M1188" s="72">
        <f t="shared" si="616"/>
        <v>0.73919116719613553</v>
      </c>
      <c r="N1188" s="72">
        <f t="shared" si="617"/>
        <v>0.58463289698349463</v>
      </c>
      <c r="O1188" s="72">
        <f t="shared" si="618"/>
        <v>0.66618406865719937</v>
      </c>
      <c r="P1188" s="72">
        <f t="shared" si="619"/>
        <v>0.96675653594771238</v>
      </c>
      <c r="Q1188" s="72"/>
      <c r="R1188" s="72"/>
      <c r="S1188" s="72">
        <f t="shared" si="620"/>
        <v>0.68796312111570246</v>
      </c>
      <c r="T1188" s="72">
        <f t="shared" si="621"/>
        <v>0.89509364704025407</v>
      </c>
      <c r="U1188" s="72">
        <f t="shared" si="622"/>
        <v>9.9999999999999978E-2</v>
      </c>
      <c r="V1188" s="72">
        <f t="shared" si="623"/>
        <v>0.63101317925932832</v>
      </c>
      <c r="W1188" s="72">
        <f t="shared" si="624"/>
        <v>0.92629687500000002</v>
      </c>
      <c r="X1188" s="72">
        <f t="shared" si="625"/>
        <v>0.15104665216340343</v>
      </c>
      <c r="Y1188" s="72">
        <f t="shared" si="626"/>
        <v>0.26080883280386452</v>
      </c>
      <c r="Z1188" s="72">
        <f t="shared" si="627"/>
        <v>0.41536710301650542</v>
      </c>
      <c r="AA1188" s="72">
        <f t="shared" si="628"/>
        <v>0.33381593134280063</v>
      </c>
      <c r="AB1188" s="72">
        <f t="shared" si="629"/>
        <v>3.3243464052287619E-2</v>
      </c>
      <c r="AC1188" s="72"/>
      <c r="AD1188" s="72"/>
      <c r="AE1188" s="72">
        <f t="shared" si="630"/>
        <v>0.31203687888429754</v>
      </c>
      <c r="AF1188" s="72">
        <f t="shared" si="631"/>
        <v>0.10490635295974592</v>
      </c>
      <c r="AG1188" s="72">
        <f t="shared" si="632"/>
        <v>0.9</v>
      </c>
      <c r="AH1188" s="72">
        <f t="shared" si="633"/>
        <v>0.36898682074067163</v>
      </c>
      <c r="AI1188" s="72">
        <f t="shared" si="634"/>
        <v>7.3703124999999994E-2</v>
      </c>
      <c r="AJ1188" s="72">
        <f>(AV1188-Driver!$K$179)/(Driver!$L$179-Driver!$K$179)</f>
        <v>8.8953347836596558E-2</v>
      </c>
      <c r="AK1188" s="72">
        <f>(AW1188-Driver!$K$180)/(Driver!$L$180-Driver!$K$180)</f>
        <v>9.1720589171021508E-2</v>
      </c>
      <c r="AL1188" s="72">
        <f>(AX1188-Driver!$K$181)/(Driver!$L$181-Driver!$K$181)</f>
        <v>1.5367103016505408E-2</v>
      </c>
      <c r="AM1188" s="72">
        <f>(AY1188-Driver!$K$182)/(Driver!$L$182-Driver!$K$182)</f>
        <v>0.5478159313428006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35"/>
        <v>1.8722018722018721</v>
      </c>
      <c r="AW1188" s="70">
        <f t="shared" si="636"/>
        <v>9.9227572489329212</v>
      </c>
      <c r="AX1188" s="70">
        <f t="shared" si="637"/>
        <v>1.1383039271485487</v>
      </c>
      <c r="AY1188" s="70">
        <f>IFERROR(Driver!$K$19/Data!BH1188/Data!BI1188*Data!BK1188*Data!BL1188,"")</f>
        <v>-2.7680410937033413</v>
      </c>
      <c r="AZ1188" s="70">
        <f t="shared" si="638"/>
        <v>11.552494415487715</v>
      </c>
      <c r="BA1188" s="70"/>
      <c r="BB1188" s="70"/>
      <c r="BC1188" s="70">
        <f t="shared" si="639"/>
        <v>19.691734838051207</v>
      </c>
      <c r="BD1188" s="70">
        <f t="shared" si="640"/>
        <v>1.2866193407032349</v>
      </c>
      <c r="BE1188" s="70">
        <f t="shared" si="641"/>
        <v>1</v>
      </c>
      <c r="BF1188" s="70">
        <f t="shared" si="642"/>
        <v>3.5027207174256998</v>
      </c>
      <c r="BG1188" s="70">
        <f t="shared" si="643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219</v>
      </c>
      <c r="BS1188" s="8" t="s">
        <v>950</v>
      </c>
      <c r="BT1188" s="9" t="s">
        <v>708</v>
      </c>
      <c r="BU1188" s="10">
        <v>160</v>
      </c>
      <c r="BV1188" s="9" t="s">
        <v>222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302</v>
      </c>
      <c r="CU1188" s="9" t="s">
        <v>388</v>
      </c>
      <c r="CV1188" s="10"/>
      <c r="CW1188" s="10"/>
      <c r="CX1188" t="str">
        <f>INDEX('Data_Price '!AS$2:AS$1266,MATCH(Data!$DN1188,'Data_Price '!$BE$2:$BE$1266,0))</f>
        <v>K2 Wayback 88 160</v>
      </c>
      <c r="CY1188" t="str">
        <f>INDEX('Data_Price '!AT$2:AT$1266,MATCH(Data!$DN1188,'Data_Price '!$BE$2:$BE$1266,0))</f>
        <v>Snowcountry.eu</v>
      </c>
      <c r="CZ1188">
        <f>INDEX('Data_Price '!AU$2:AU$1266,MATCH(Data!$DN1188,'Data_Price '!$BE$2:$BE$1266,0))</f>
        <v>294.83</v>
      </c>
      <c r="DA1188" t="str">
        <f>INDEX('Data_Price '!AV$2:AV$1266,MATCH(Data!$DN1188,'Data_Price '!$BE$2:$BE$1266,0))</f>
        <v>https://www.google.com/url?url=https://www.snowcountry.eu/k2-wayback-88-9395.html%3Fartikel_maat%3D65257%26country%3DUS&amp;rct=j&amp;q=&amp;esrc=s&amp;sa=U&amp;ved=0ahUKEwiRoIWv0aP2AhUQmGoFHU1kDbcQsDwIXw&amp;usg=AOvVaw0Wkj1lsBWABB2abUY06xG4</v>
      </c>
      <c r="DB1188" t="str">
        <f>INDEX('Data_Price '!AW$2:AW$1266,MATCH(Data!$DN1188,'Data_Price '!$BE$2:$BE$1266,0))</f>
        <v>K2 Wayback 88 160</v>
      </c>
      <c r="DC1188" t="str">
        <f>INDEX('Data_Price '!AX$2:AX$1266,MATCH(Data!$DN1188,'Data_Price '!$BE$2:$BE$1266,0))</f>
        <v>Snowcountry.eu</v>
      </c>
      <c r="DD1188">
        <f>INDEX('Data_Price '!AY$2:AY$1266,MATCH(Data!$DN1188,'Data_Price '!$BE$2:$BE$1266,0))</f>
        <v>294.83</v>
      </c>
      <c r="DE1188" t="str">
        <f>INDEX('Data_Price '!AZ$2:AZ$1266,MATCH(Data!$DN1188,'Data_Price '!$BE$2:$BE$1266,0))</f>
        <v>https://www.google.com/url?q=https://www.snowcountry.eu/k2-wayback-88-9395.html%3Fartikel_maat%3D65257%26country%3DUS&amp;sa=U&amp;ved=0ahUKEwitta-v0aP2AhVQmGoFHcNLBe8Q2ykIGQ&amp;usg=AOvVaw1qaobnL6pIOmQYDK8WxNda</v>
      </c>
      <c r="DF1188" t="str">
        <f>INDEX('Data_Price '!BA$2:BA$1266,MATCH(Data!$DN1188,'Data_Price '!$BE$2:$BE$1266,0))</f>
        <v>K2 Wayback 88 Ski 2022</v>
      </c>
      <c r="DG1188" t="str">
        <f>INDEX('Data_Price '!BB$2:BB$1266,MATCH(Data!$DN1188,'Data_Price '!$BE$2:$BE$1266,0))</f>
        <v>Snowcountry.eu</v>
      </c>
      <c r="DH1188">
        <f>INDEX('Data_Price '!BC$2:BC$1266,MATCH(Data!$DN1188,'Data_Price '!$BE$2:$BE$1266,0))</f>
        <v>369.93</v>
      </c>
      <c r="DI1188" t="str">
        <f>INDEX('Data_Price '!BD$2:BD$1266,MATCH(Data!$DN1188,'Data_Price '!$BE$2:$BE$1266,0))</f>
        <v>https://www.google.com/url?q=https://www.snowcountry.eu/k2-wayback-88-19-20.html%3Fartikel_maat%3D65257%26country%3DUS&amp;sa=U&amp;ved=0ahUKEwi5v8yv0aP2AhWBkmoFHfrYBV0Q2ykIHQ&amp;usg=AOvVaw0g3tekiezSGknpHOThQa05</v>
      </c>
      <c r="DJ1188" s="89" t="e">
        <f ca="1">_xll.Connector("TinyUrl.TinyUrl",DA1188,0)</f>
        <v>#NAME?</v>
      </c>
      <c r="DK1188" s="89" t="e">
        <f ca="1">_xll.Connector("TinyUrl.TinyUrl",DE1188,0)</f>
        <v>#NAME?</v>
      </c>
      <c r="DL1188" s="89" t="e">
        <f ca="1">_xll.Connector("TinyUrl.TinyUrl",DI1188,0)</f>
        <v>#NAME?</v>
      </c>
      <c r="DM1188" s="224" t="str">
        <f t="shared" si="644"/>
        <v>Wayback 88</v>
      </c>
      <c r="DN1188" s="89" t="str">
        <f t="shared" si="645"/>
        <v xml:space="preserve"> K2Wayback 88160 Unisex</v>
      </c>
      <c r="DO1188" s="227"/>
    </row>
    <row r="1189" spans="2:119" ht="15.45" customHeight="1">
      <c r="B1189" s="224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#VALUE!</v>
      </c>
      <c r="F1189" s="43" t="b">
        <f>CL1189&gt;Driver!$F$56</f>
        <v>0</v>
      </c>
      <c r="G1189" s="43" t="b">
        <f>AND(CB1189&gt;Driver!$F$55,CB1189&lt;Driver!$G$55)</f>
        <v>0</v>
      </c>
      <c r="H1189" s="43" t="e">
        <f t="shared" si="612"/>
        <v>#VALUE!</v>
      </c>
      <c r="I1189" s="43">
        <f t="shared" si="613"/>
        <v>0</v>
      </c>
      <c r="J1189" s="43" t="e">
        <f t="array" ref="J1189">NOT(OR(($H$9:$H$1273=TRUE)*($I$9:$I$1273&gt;0)*($BT$9:$BT$1273=BT1189)*($K$9:$K$1273&gt;K1189)))</f>
        <v>#VALUE!</v>
      </c>
      <c r="K1189" s="72">
        <f t="shared" si="614"/>
        <v>0.54644583534467484</v>
      </c>
      <c r="L1189" s="72">
        <f t="shared" si="615"/>
        <v>0.83219402143260013</v>
      </c>
      <c r="M1189" s="72">
        <f t="shared" si="616"/>
        <v>0.26069764925674954</v>
      </c>
      <c r="N1189" s="72">
        <f t="shared" si="617"/>
        <v>-0.14071966103838607</v>
      </c>
      <c r="O1189" s="72">
        <f t="shared" si="618"/>
        <v>0.24974071338379789</v>
      </c>
      <c r="P1189" s="72">
        <f t="shared" si="619"/>
        <v>0.6730718954248367</v>
      </c>
      <c r="Q1189" s="72"/>
      <c r="R1189" s="72"/>
      <c r="S1189" s="72">
        <f t="shared" si="620"/>
        <v>0.83615853130294759</v>
      </c>
      <c r="T1189" s="72">
        <f t="shared" si="621"/>
        <v>9.9999999999999978E-2</v>
      </c>
      <c r="U1189" s="72">
        <f t="shared" si="622"/>
        <v>9.9999999999999978E-2</v>
      </c>
      <c r="V1189" s="72">
        <f t="shared" si="623"/>
        <v>0.60087530364319486</v>
      </c>
      <c r="W1189" s="72">
        <f t="shared" si="624"/>
        <v>0.95295187221603561</v>
      </c>
      <c r="X1189" s="72">
        <f t="shared" si="625"/>
        <v>0.16780597856739987</v>
      </c>
      <c r="Y1189" s="72">
        <f t="shared" si="626"/>
        <v>0.73930235074325046</v>
      </c>
      <c r="Z1189" s="72">
        <f t="shared" si="627"/>
        <v>1.1407196610383861</v>
      </c>
      <c r="AA1189" s="72">
        <f t="shared" si="628"/>
        <v>0.75025928661620211</v>
      </c>
      <c r="AB1189" s="72">
        <f t="shared" si="629"/>
        <v>0.32692810457516336</v>
      </c>
      <c r="AC1189" s="72"/>
      <c r="AD1189" s="72"/>
      <c r="AE1189" s="72">
        <f t="shared" si="630"/>
        <v>0.16384146869705243</v>
      </c>
      <c r="AF1189" s="72">
        <f t="shared" si="631"/>
        <v>0.9</v>
      </c>
      <c r="AG1189" s="72">
        <f t="shared" si="632"/>
        <v>0.9</v>
      </c>
      <c r="AH1189" s="72">
        <f t="shared" si="633"/>
        <v>0.39912469635680509</v>
      </c>
      <c r="AI1189" s="72">
        <f t="shared" si="634"/>
        <v>4.7048127783964368E-2</v>
      </c>
      <c r="AJ1189" s="72">
        <f>(AV1189-Driver!$K$179)/(Driver!$L$179-Driver!$K$179)</f>
        <v>7.2194021432600106E-2</v>
      </c>
      <c r="AK1189" s="72">
        <f>(AW1189-Driver!$K$180)/(Driver!$L$180-Driver!$K$180)</f>
        <v>0.52023049184984904</v>
      </c>
      <c r="AL1189" s="72">
        <f>(AX1189-Driver!$K$181)/(Driver!$L$181-Driver!$K$181)</f>
        <v>0.74071966103838616</v>
      </c>
      <c r="AM1189" s="72">
        <f>(AY1189-Driver!$K$182)/(Driver!$L$182-Driver!$K$182)</f>
        <v>0.96425928661620208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35"/>
        <v>1.5194681861348529</v>
      </c>
      <c r="AW1189" s="70">
        <f t="shared" si="636"/>
        <v>51.825948095605298</v>
      </c>
      <c r="AX1189" s="70">
        <f t="shared" si="637"/>
        <v>7.6664769493454754</v>
      </c>
      <c r="AY1189" s="70">
        <f>IFERROR(Driver!$K$19/Data!BH1189/Data!BI1189*Data!BK1189*Data!BL1189,"")</f>
        <v>-0.21878648590697222</v>
      </c>
      <c r="AZ1189" s="70">
        <f t="shared" si="638"/>
        <v>44.378257632166793</v>
      </c>
      <c r="BA1189" s="70"/>
      <c r="BB1189" s="70"/>
      <c r="BC1189" s="70">
        <f t="shared" si="639"/>
        <v>96.561724339952718</v>
      </c>
      <c r="BD1189" s="70">
        <f t="shared" si="640"/>
        <v>113.48826142946211</v>
      </c>
      <c r="BE1189" s="70">
        <f t="shared" si="641"/>
        <v>1</v>
      </c>
      <c r="BF1189" s="70">
        <f t="shared" si="642"/>
        <v>9.8859397142747704E-2</v>
      </c>
      <c r="BG1189" s="70">
        <f t="shared" si="643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219</v>
      </c>
      <c r="BS1189" s="8" t="s">
        <v>628</v>
      </c>
      <c r="BT1189" s="9" t="s">
        <v>646</v>
      </c>
      <c r="BU1189" s="10">
        <v>177</v>
      </c>
      <c r="BV1189" s="9" t="s">
        <v>222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307</v>
      </c>
      <c r="CU1189" s="10"/>
      <c r="CV1189" s="10"/>
      <c r="CW1189" s="10"/>
      <c r="CX1189" t="str">
        <f>INDEX('Data_Price '!AS$2:AS$1266,MATCH(Data!$DN1189,'Data_Price '!$BE$2:$BE$1266,0))</f>
        <v>Head Supershape e-Magnum Skis + PRD 12 GW Bindings Â· 177 cm</v>
      </c>
      <c r="CY1189" t="str">
        <f>INDEX('Data_Price '!AT$2:AT$1266,MATCH(Data!$DN1189,'Data_Price '!$BE$2:$BE$1266,0))</f>
        <v>Powder7 Ski Shop</v>
      </c>
      <c r="CZ1189">
        <f>INDEX('Data_Price '!AU$2:AU$1266,MATCH(Data!$DN1189,'Data_Price '!$BE$2:$BE$1266,0))</f>
        <v>799.95</v>
      </c>
      <c r="DA1189" t="str">
        <f>INDEX('Data_Price '!AV$2:AV$1266,MATCH(Data!$DN1189,'Data_Price '!$BE$2:$BE$1266,0))</f>
        <v>https://www.google.com/url?url=https://www.powder7.com/Head-Supershape-e-Magnum-Skis-177cm-New-2022/for-sale%3Futm_source%3Dfeed%26utm_medium%3Dfree&amp;rct=j&amp;q=&amp;esrc=s&amp;sa=U&amp;ved=0ahUKEwir2eWv0aP2AhWUnWoFHainAEoQsDwIVw&amp;usg=AOvVaw2U2BqG3SpbGx9OYj5jJlq8</v>
      </c>
      <c r="DB1189">
        <f>INDEX('Data_Price '!AW$2:AW$1266,MATCH(Data!$DN1189,'Data_Price '!$BE$2:$BE$1266,0))</f>
        <v>0</v>
      </c>
      <c r="DC1189">
        <f>INDEX('Data_Price '!AX$2:AX$1266,MATCH(Data!$DN1189,'Data_Price '!$BE$2:$BE$1266,0))</f>
        <v>0</v>
      </c>
      <c r="DD1189">
        <f>INDEX('Data_Price '!AY$2:AY$1266,MATCH(Data!$DN1189,'Data_Price '!$BE$2:$BE$1266,0))</f>
        <v>0</v>
      </c>
      <c r="DE1189">
        <f>INDEX('Data_Price '!AZ$2:AZ$1266,MATCH(Data!$DN1189,'Data_Price '!$BE$2:$BE$1266,0))</f>
        <v>0</v>
      </c>
      <c r="DF1189">
        <f>INDEX('Data_Price '!BA$2:BA$1266,MATCH(Data!$DN1189,'Data_Price '!$BE$2:$BE$1266,0))</f>
        <v>0</v>
      </c>
      <c r="DG1189">
        <f>INDEX('Data_Price '!BB$2:BB$1266,MATCH(Data!$DN1189,'Data_Price '!$BE$2:$BE$1266,0))</f>
        <v>0</v>
      </c>
      <c r="DH1189">
        <f>INDEX('Data_Price '!BC$2:BC$1266,MATCH(Data!$DN1189,'Data_Price '!$BE$2:$BE$1266,0))</f>
        <v>0</v>
      </c>
      <c r="DI1189">
        <f>INDEX('Data_Price '!BD$2:BD$1266,MATCH(Data!$DN1189,'Data_Price '!$BE$2:$BE$1266,0))</f>
        <v>0</v>
      </c>
      <c r="DJ1189" s="89" t="e">
        <f ca="1">_xll.Connector("TinyUrl.TinyUrl",DA1189,0)</f>
        <v>#NAME?</v>
      </c>
      <c r="DK1189" s="89" t="e">
        <f ca="1">_xll.Connector("TinyUrl.TinyUrl",DE1189,0)</f>
        <v>#NAME?</v>
      </c>
      <c r="DL1189" s="89" t="e">
        <f ca="1">_xll.Connector("TinyUrl.TinyUrl",DI1189,0)</f>
        <v>#NAME?</v>
      </c>
      <c r="DM1189" s="224" t="str">
        <f t="shared" si="644"/>
        <v>Supershape e-Magnum</v>
      </c>
      <c r="DN1189" s="89" t="str">
        <f t="shared" si="645"/>
        <v xml:space="preserve"> HeadSupershape e-Magnum177 Unisex</v>
      </c>
      <c r="DO1189" s="227"/>
    </row>
    <row r="1190" spans="2:119" ht="15.45" customHeight="1">
      <c r="B1190" s="224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#VALUE!</v>
      </c>
      <c r="F1190" s="43" t="b">
        <f>CL1190&gt;Driver!$F$56</f>
        <v>0</v>
      </c>
      <c r="G1190" s="43" t="b">
        <f>AND(CB1190&gt;Driver!$F$55,CB1190&lt;Driver!$G$55)</f>
        <v>0</v>
      </c>
      <c r="H1190" s="43" t="e">
        <f t="shared" si="612"/>
        <v>#VALUE!</v>
      </c>
      <c r="I1190" s="43">
        <f t="shared" si="613"/>
        <v>0</v>
      </c>
      <c r="J1190" s="43" t="e">
        <f t="array" ref="J1190">NOT(OR(($H$9:$H$1273=TRUE)*($I$9:$I$1273&gt;0)*($BT$9:$BT$1273=BT1190)*($K$9:$K$1273&gt;K1190)))</f>
        <v>#VALUE!</v>
      </c>
      <c r="K1190" s="72">
        <f t="shared" si="614"/>
        <v>0.76806008499673273</v>
      </c>
      <c r="L1190" s="72">
        <f t="shared" si="615"/>
        <v>0.82486181613085163</v>
      </c>
      <c r="M1190" s="72">
        <f t="shared" si="616"/>
        <v>0.71125835386261382</v>
      </c>
      <c r="N1190" s="72">
        <f t="shared" si="617"/>
        <v>0.57388224878264715</v>
      </c>
      <c r="O1190" s="72">
        <f t="shared" si="618"/>
        <v>0.60093856443918148</v>
      </c>
      <c r="P1190" s="72">
        <f t="shared" si="619"/>
        <v>0.95895424836601306</v>
      </c>
      <c r="Q1190" s="72"/>
      <c r="R1190" s="72"/>
      <c r="S1190" s="72">
        <f t="shared" si="620"/>
        <v>0.68462280482557025</v>
      </c>
      <c r="T1190" s="72">
        <f t="shared" si="621"/>
        <v>0.89239063970119814</v>
      </c>
      <c r="U1190" s="72">
        <f t="shared" si="622"/>
        <v>9.9999999999999978E-2</v>
      </c>
      <c r="V1190" s="72">
        <f t="shared" si="623"/>
        <v>0.62172417463865859</v>
      </c>
      <c r="W1190" s="72">
        <f t="shared" si="624"/>
        <v>0.93831468071099411</v>
      </c>
      <c r="X1190" s="72">
        <f t="shared" si="625"/>
        <v>0.17513818386914831</v>
      </c>
      <c r="Y1190" s="72">
        <f t="shared" si="626"/>
        <v>0.28874164613738612</v>
      </c>
      <c r="Z1190" s="72">
        <f t="shared" si="627"/>
        <v>0.42611775121735285</v>
      </c>
      <c r="AA1190" s="72">
        <f t="shared" si="628"/>
        <v>0.39906143556081852</v>
      </c>
      <c r="AB1190" s="72">
        <f t="shared" si="629"/>
        <v>4.1045751633986952E-2</v>
      </c>
      <c r="AC1190" s="72"/>
      <c r="AD1190" s="72"/>
      <c r="AE1190" s="72">
        <f t="shared" si="630"/>
        <v>0.31537719517442969</v>
      </c>
      <c r="AF1190" s="72">
        <f t="shared" si="631"/>
        <v>0.10760936029880182</v>
      </c>
      <c r="AG1190" s="72">
        <f t="shared" si="632"/>
        <v>0.9</v>
      </c>
      <c r="AH1190" s="72">
        <f t="shared" si="633"/>
        <v>0.37827582536134141</v>
      </c>
      <c r="AI1190" s="72">
        <f t="shared" si="634"/>
        <v>6.1685319289005905E-2</v>
      </c>
      <c r="AJ1190" s="72">
        <f>(AV1190-Driver!$K$179)/(Driver!$L$179-Driver!$K$179)</f>
        <v>6.4861816130851666E-2</v>
      </c>
      <c r="AK1190" s="72">
        <f>(AW1190-Driver!$K$180)/(Driver!$L$180-Driver!$K$180)</f>
        <v>8.9522583514646079E-2</v>
      </c>
      <c r="AL1190" s="72">
        <f>(AX1190-Driver!$K$181)/(Driver!$L$181-Driver!$K$181)</f>
        <v>2.6117751217352811E-2</v>
      </c>
      <c r="AM1190" s="72">
        <f>(AY1190-Driver!$K$182)/(Driver!$L$182-Driver!$K$182)</f>
        <v>0.61306143556081849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35"/>
        <v>1.3651471984805319</v>
      </c>
      <c r="AW1190" s="70">
        <f t="shared" si="636"/>
        <v>9.70781834104449</v>
      </c>
      <c r="AX1190" s="70">
        <f t="shared" si="637"/>
        <v>1.2350597609561753</v>
      </c>
      <c r="AY1190" s="70">
        <f>IFERROR(Driver!$K$19/Data!BH1190/Data!BI1190*Data!BK1190*Data!BL1190,"")</f>
        <v>-2.3686412709913593</v>
      </c>
      <c r="AZ1190" s="70">
        <f t="shared" si="638"/>
        <v>10.841399851079673</v>
      </c>
      <c r="BA1190" s="70"/>
      <c r="BB1190" s="70"/>
      <c r="BC1190" s="70">
        <f t="shared" si="639"/>
        <v>17.959089556857531</v>
      </c>
      <c r="BD1190" s="70">
        <f t="shared" si="640"/>
        <v>1.0474079806423853</v>
      </c>
      <c r="BE1190" s="70">
        <f t="shared" si="641"/>
        <v>1</v>
      </c>
      <c r="BF1190" s="70">
        <f t="shared" si="642"/>
        <v>2.453592904471912</v>
      </c>
      <c r="BG1190" s="70">
        <f t="shared" si="643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219</v>
      </c>
      <c r="BS1190" s="8" t="s">
        <v>950</v>
      </c>
      <c r="BT1190" s="9" t="s">
        <v>705</v>
      </c>
      <c r="BU1190" s="10">
        <v>160</v>
      </c>
      <c r="BV1190" s="9" t="s">
        <v>390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302</v>
      </c>
      <c r="CU1190" s="9" t="s">
        <v>388</v>
      </c>
      <c r="CV1190" s="10"/>
      <c r="CW1190" s="10"/>
      <c r="CX1190" t="str">
        <f>INDEX('Data_Price '!AS$2:AS$1266,MATCH(Data!$DN1190,'Data_Price '!$BE$2:$BE$1266,0))</f>
        <v>K2 - Talkback 88 - 160</v>
      </c>
      <c r="CY1190" t="str">
        <f>INDEX('Data_Price '!AT$2:AT$1266,MATCH(Data!$DN1190,'Data_Price '!$BE$2:$BE$1266,0))</f>
        <v>Telemark Pyrenees</v>
      </c>
      <c r="CZ1190">
        <f>INDEX('Data_Price '!AU$2:AU$1266,MATCH(Data!$DN1190,'Data_Price '!$BE$2:$BE$1266,0))</f>
        <v>369.1</v>
      </c>
      <c r="DA1190" t="str">
        <f>INDEX('Data_Price '!AV$2:AV$1266,MATCH(Data!$DN1190,'Data_Price '!$BE$2:$BE$1266,0))</f>
        <v>https://www.google.com/url?url=https://www.telemark-pyrenees.com/ski/k2-talkback-88-ski-2022%3Fcurrency%3DUSD%26tax%3Dex_vat%26country%3DUS%26var%3D67690&amp;rct=j&amp;q=&amp;esrc=s&amp;sa=U&amp;ved=0ahUKEwid5Y6w0aP2AhXolWoFHWFVALAQsDwIVg&amp;usg=AOvVaw0HZYhRxvO-lO5p_sjn2kW9</v>
      </c>
      <c r="DB1190" t="str">
        <f>INDEX('Data_Price '!AW$2:AW$1266,MATCH(Data!$DN1190,'Data_Price '!$BE$2:$BE$1266,0))</f>
        <v>K2 - Talkback 88 - 160</v>
      </c>
      <c r="DC1190" t="str">
        <f>INDEX('Data_Price '!AX$2:AX$1266,MATCH(Data!$DN1190,'Data_Price '!$BE$2:$BE$1266,0))</f>
        <v>Telemark Pyrenees</v>
      </c>
      <c r="DD1190">
        <f>INDEX('Data_Price '!AY$2:AY$1266,MATCH(Data!$DN1190,'Data_Price '!$BE$2:$BE$1266,0))</f>
        <v>369.1</v>
      </c>
      <c r="DE1190" t="str">
        <f>INDEX('Data_Price '!AZ$2:AZ$1266,MATCH(Data!$DN1190,'Data_Price '!$BE$2:$BE$1266,0))</f>
        <v>https://www.google.com/url?q=https://www.telemark-pyrenees.com/ski/k2-talkback-88-ski-2022%3Fcurrency%3DUSD%26tax%3Dex_vat%26country%3DUS%26var%3D67690&amp;sa=U&amp;ved=0ahUKEwiguMaw0aP2AhVzkGoFHS_6CqsQ2ykIGQ&amp;usg=AOvVaw3yUogDVu3EquZKmT_PTHiP</v>
      </c>
      <c r="DF1190" t="str">
        <f>INDEX('Data_Price '!BA$2:BA$1266,MATCH(Data!$DN1190,'Data_Price '!$BE$2:$BE$1266,0))</f>
        <v>K2 Talkback 88</v>
      </c>
      <c r="DG1190" t="str">
        <f>INDEX('Data_Price '!BB$2:BB$1266,MATCH(Data!$DN1190,'Data_Price '!$BE$2:$BE$1266,0))</f>
        <v>Snowcountry.eu</v>
      </c>
      <c r="DH1190">
        <f>INDEX('Data_Price '!BC$2:BC$1266,MATCH(Data!$DN1190,'Data_Price '!$BE$2:$BE$1266,0))</f>
        <v>407.02</v>
      </c>
      <c r="DI1190" t="str">
        <f>INDEX('Data_Price '!BD$2:BD$1266,MATCH(Data!$DN1190,'Data_Price '!$BE$2:$BE$1266,0))</f>
        <v>https://www.google.com/url?url=https://www.snowcountry.eu/k2-talkback-88.html%3Fartikel_maat%3D65257%26country%3DUS&amp;rct=j&amp;q=&amp;esrc=s&amp;sa=U&amp;ved=0ahUKEwid5Y6w0aP2AhXolWoFHWFVALAQsDwIWg&amp;usg=AOvVaw0pS5iITIOiwaMOHjyYMBVD</v>
      </c>
      <c r="DJ1190" s="89" t="e">
        <f ca="1">_xll.Connector("TinyUrl.TinyUrl",DA1190,0)</f>
        <v>#NAME?</v>
      </c>
      <c r="DK1190" s="89" t="e">
        <f ca="1">_xll.Connector("TinyUrl.TinyUrl",DE1190,0)</f>
        <v>#NAME?</v>
      </c>
      <c r="DL1190" s="89" t="e">
        <f ca="1">_xll.Connector("TinyUrl.TinyUrl",DI1190,0)</f>
        <v>#NAME?</v>
      </c>
      <c r="DM1190" s="224" t="str">
        <f t="shared" si="644"/>
        <v>Talkback 88</v>
      </c>
      <c r="DN1190" s="89" t="str">
        <f t="shared" si="645"/>
        <v xml:space="preserve"> K2Talkback 88160 Women's</v>
      </c>
      <c r="DO1190" s="227"/>
    </row>
    <row r="1191" spans="2:119" ht="15.45" customHeight="1">
      <c r="B1191" s="224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#VALUE!</v>
      </c>
      <c r="F1191" s="43" t="b">
        <f>CL1191&gt;Driver!$F$56</f>
        <v>0</v>
      </c>
      <c r="G1191" s="43" t="b">
        <f>AND(CB1191&gt;Driver!$F$55,CB1191&lt;Driver!$G$55)</f>
        <v>0</v>
      </c>
      <c r="H1191" s="43" t="e">
        <f t="shared" si="612"/>
        <v>#VALUE!</v>
      </c>
      <c r="I1191" s="43">
        <f t="shared" si="613"/>
        <v>0</v>
      </c>
      <c r="J1191" s="43" t="e">
        <f t="array" ref="J1191">NOT(OR(($H$9:$H$1273=TRUE)*($I$9:$I$1273&gt;0)*($BT$9:$BT$1273=BT1191)*($K$9:$K$1273&gt;K1191)))</f>
        <v>#VALUE!</v>
      </c>
      <c r="K1191" s="72">
        <f t="shared" si="614"/>
        <v>0.68603610953449889</v>
      </c>
      <c r="L1191" s="72">
        <f t="shared" si="615"/>
        <v>0.80447667391829825</v>
      </c>
      <c r="M1191" s="72">
        <f t="shared" si="616"/>
        <v>0.56759554515069932</v>
      </c>
      <c r="N1191" s="72">
        <f t="shared" si="617"/>
        <v>0.47333206855119203</v>
      </c>
      <c r="O1191" s="72">
        <f t="shared" si="618"/>
        <v>0.30938920742378184</v>
      </c>
      <c r="P1191" s="72">
        <f t="shared" si="619"/>
        <v>0.9200653594771242</v>
      </c>
      <c r="Q1191" s="72"/>
      <c r="R1191" s="72"/>
      <c r="S1191" s="72">
        <f t="shared" si="620"/>
        <v>0.6618207736653634</v>
      </c>
      <c r="T1191" s="72">
        <f t="shared" si="621"/>
        <v>0.90098244912084247</v>
      </c>
      <c r="U1191" s="72">
        <f t="shared" si="622"/>
        <v>0.60145914787204802</v>
      </c>
      <c r="V1191" s="72">
        <f t="shared" si="623"/>
        <v>0.66241507202015515</v>
      </c>
      <c r="W1191" s="72">
        <f t="shared" si="624"/>
        <v>0.82440159574468086</v>
      </c>
      <c r="X1191" s="72">
        <f t="shared" si="625"/>
        <v>0.1955233260817017</v>
      </c>
      <c r="Y1191" s="72">
        <f t="shared" si="626"/>
        <v>0.43240445484930062</v>
      </c>
      <c r="Z1191" s="72">
        <f t="shared" si="627"/>
        <v>0.52666793144880797</v>
      </c>
      <c r="AA1191" s="72">
        <f t="shared" si="628"/>
        <v>0.69061079257621816</v>
      </c>
      <c r="AB1191" s="72">
        <f t="shared" si="629"/>
        <v>7.9934640522875841E-2</v>
      </c>
      <c r="AC1191" s="72"/>
      <c r="AD1191" s="72"/>
      <c r="AE1191" s="72">
        <f t="shared" si="630"/>
        <v>0.33817922633463665</v>
      </c>
      <c r="AF1191" s="72">
        <f t="shared" si="631"/>
        <v>9.9017550879157548E-2</v>
      </c>
      <c r="AG1191" s="72">
        <f t="shared" si="632"/>
        <v>0.39854085212795198</v>
      </c>
      <c r="AH1191" s="72">
        <f t="shared" si="633"/>
        <v>0.3375849279798448</v>
      </c>
      <c r="AI1191" s="72">
        <f t="shared" si="634"/>
        <v>0.17559840425531914</v>
      </c>
      <c r="AJ1191" s="72">
        <f>(AV1191-Driver!$K$179)/(Driver!$L$179-Driver!$K$179)</f>
        <v>4.4476673918298279E-2</v>
      </c>
      <c r="AK1191" s="72">
        <f>(AW1191-Driver!$K$180)/(Driver!$L$180-Driver!$K$180)</f>
        <v>8.0782923785246014E-2</v>
      </c>
      <c r="AL1191" s="72">
        <f>(AX1191-Driver!$K$181)/(Driver!$L$181-Driver!$K$181)</f>
        <v>0.12666793144880792</v>
      </c>
      <c r="AM1191" s="72">
        <f>(AY1191-Driver!$K$182)/(Driver!$L$182-Driver!$K$182)</f>
        <v>0.90461079257621813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35"/>
        <v>0.93610093610093603</v>
      </c>
      <c r="AW1191" s="70">
        <f t="shared" si="636"/>
        <v>8.8531831802544865</v>
      </c>
      <c r="AX1191" s="70">
        <f t="shared" si="637"/>
        <v>2.1400113830392713</v>
      </c>
      <c r="AY1191" s="70">
        <f>IFERROR(Driver!$K$19/Data!BH1191/Data!BI1191*Data!BK1191*Data!BL1191,"")</f>
        <v>-0.58392425639610412</v>
      </c>
      <c r="AZ1191" s="70">
        <f t="shared" si="638"/>
        <v>7.2970960536113187</v>
      </c>
      <c r="BA1191" s="70"/>
      <c r="BB1191" s="70"/>
      <c r="BC1191" s="70">
        <f t="shared" si="639"/>
        <v>6.1315174769092744</v>
      </c>
      <c r="BD1191" s="70">
        <f t="shared" si="640"/>
        <v>1.8077678904954504</v>
      </c>
      <c r="BE1191" s="70">
        <f t="shared" si="641"/>
        <v>0.4986303067957692</v>
      </c>
      <c r="BF1191" s="70">
        <f t="shared" si="642"/>
        <v>7.0493438939787492</v>
      </c>
      <c r="BG1191" s="70">
        <f t="shared" si="643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219</v>
      </c>
      <c r="BS1191" s="8" t="s">
        <v>550</v>
      </c>
      <c r="BT1191" s="9" t="s">
        <v>565</v>
      </c>
      <c r="BU1191" s="10">
        <v>146</v>
      </c>
      <c r="BV1191" s="9" t="s">
        <v>390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305</v>
      </c>
      <c r="CU1191" s="9" t="s">
        <v>302</v>
      </c>
      <c r="CV1191" s="10"/>
      <c r="CW1191" s="10"/>
      <c r="CX1191" t="str">
        <f>INDEX('Data_Price '!AS$2:AS$1266,MATCH(Data!$DN1191,'Data_Price '!$BE$2:$BE$1266,0))</f>
        <v>Elan Ripstick 88 W Women's Skis</v>
      </c>
      <c r="CY1191" t="str">
        <f>INDEX('Data_Price '!AT$2:AT$1266,MATCH(Data!$DN1191,'Data_Price '!$BE$2:$BE$1266,0))</f>
        <v>SkiEssentials.com</v>
      </c>
      <c r="CZ1191">
        <f>INDEX('Data_Price '!AU$2:AU$1266,MATCH(Data!$DN1191,'Data_Price '!$BE$2:$BE$1266,0))</f>
        <v>412.49</v>
      </c>
      <c r="DA1191" t="str">
        <f>INDEX('Data_Price '!AV$2:AV$1266,MATCH(Data!$DN1191,'Data_Price '!$BE$2:$BE$1266,0))</f>
        <v>https://www.google.com/url?url=https://www.skiessentials.com/2022-elan-ripstick-88-women-s-skis.html%23size%3D22403&amp;rct=j&amp;q=&amp;esrc=s&amp;sa=U&amp;ved=0ahUKEwiYl4ux0aP2AhXwnGoFHW8XDNIQsDwIVg&amp;usg=AOvVaw29KZp3kIrNXAF04BswB-_f</v>
      </c>
      <c r="DB1191" t="str">
        <f>INDEX('Data_Price '!AW$2:AW$1266,MATCH(Data!$DN1191,'Data_Price '!$BE$2:$BE$1266,0))</f>
        <v>Elan Ripstick 88 W Women's Skis</v>
      </c>
      <c r="DC1191" t="str">
        <f>INDEX('Data_Price '!AX$2:AX$1266,MATCH(Data!$DN1191,'Data_Price '!$BE$2:$BE$1266,0))</f>
        <v>SkiEssentials.com</v>
      </c>
      <c r="DD1191">
        <f>INDEX('Data_Price '!AY$2:AY$1266,MATCH(Data!$DN1191,'Data_Price '!$BE$2:$BE$1266,0))</f>
        <v>412.49</v>
      </c>
      <c r="DE1191" t="str">
        <f>INDEX('Data_Price '!AZ$2:AZ$1266,MATCH(Data!$DN1191,'Data_Price '!$BE$2:$BE$1266,0))</f>
        <v>https://www.google.com/url?q=https://www.skiessentials.com/2022-elan-ripstick-88-women-s-skis.html%23size%3D22403&amp;sa=U&amp;ved=0ahUKEwi1obKx0aP2AhVUlmoFHYOqD0YQ2ykIFg&amp;usg=AOvVaw32U7wPyZhClCbHF0lJpm5r</v>
      </c>
      <c r="DF1191" t="str">
        <f>INDEX('Data_Price '!BA$2:BA$1266,MATCH(Data!$DN1191,'Data_Price '!$BE$2:$BE$1266,0))</f>
        <v>Elan Ripstick 88 W Women's Skis</v>
      </c>
      <c r="DG1191" t="str">
        <f>INDEX('Data_Price '!BB$2:BB$1266,MATCH(Data!$DN1191,'Data_Price '!$BE$2:$BE$1266,0))</f>
        <v>Powder7 Ski Shop</v>
      </c>
      <c r="DH1191">
        <f>INDEX('Data_Price '!BC$2:BC$1266,MATCH(Data!$DN1191,'Data_Price '!$BE$2:$BE$1266,0))</f>
        <v>549.95000000000005</v>
      </c>
      <c r="DI1191" t="str">
        <f>INDEX('Data_Price '!BD$2:BD$1266,MATCH(Data!$DN1191,'Data_Price '!$BE$2:$BE$1266,0))</f>
        <v>https://www.google.com/url?q=https://www.powder7.com/Elan-Ripstick-88-W-Skis-146cm-New-Flat-2022/for-sale%3Futm_source%3Dfeed%26utm_medium%3Dfree&amp;sa=U&amp;ved=0ahUKEwi1obKx0aP2AhVUlmoFHYOqD0YQ2ykIGA&amp;usg=AOvVaw1CDHaVYB8uxU40qoE3LI6c</v>
      </c>
      <c r="DJ1191" s="89" t="e">
        <f ca="1">_xll.Connector("TinyUrl.TinyUrl",DA1191,0)</f>
        <v>#NAME?</v>
      </c>
      <c r="DK1191" s="89" t="e">
        <f ca="1">_xll.Connector("TinyUrl.TinyUrl",DE1191,0)</f>
        <v>#NAME?</v>
      </c>
      <c r="DL1191" s="89" t="e">
        <f ca="1">_xll.Connector("TinyUrl.TinyUrl",DI1191,0)</f>
        <v>#NAME?</v>
      </c>
      <c r="DM1191" s="224" t="str">
        <f t="shared" si="644"/>
        <v>Ripstick 88 W</v>
      </c>
      <c r="DN1191" s="89" t="str">
        <f t="shared" si="645"/>
        <v xml:space="preserve"> ElanRipstick 88 W146 Women's</v>
      </c>
      <c r="DO1191" s="227" t="s">
        <v>1089</v>
      </c>
    </row>
    <row r="1192" spans="2:119" ht="15.45" customHeight="1">
      <c r="B1192" s="224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#VALUE!</v>
      </c>
      <c r="F1192" s="43" t="b">
        <f>CL1192&gt;Driver!$F$56</f>
        <v>0</v>
      </c>
      <c r="G1192" s="43" t="b">
        <f>AND(CB1192&gt;Driver!$F$55,CB1192&lt;Driver!$G$55)</f>
        <v>0</v>
      </c>
      <c r="H1192" s="43" t="e">
        <f t="shared" si="612"/>
        <v>#VALUE!</v>
      </c>
      <c r="I1192" s="43">
        <f t="shared" si="613"/>
        <v>0</v>
      </c>
      <c r="J1192" s="43" t="e">
        <f t="array" ref="J1192">NOT(OR(($H$9:$H$1273=TRUE)*($I$9:$I$1273&gt;0)*($BT$9:$BT$1273=BT1192)*($K$9:$K$1273&gt;K1192)))</f>
        <v>#VALUE!</v>
      </c>
      <c r="K1192" s="72">
        <f t="shared" si="614"/>
        <v>0.54313577516372258</v>
      </c>
      <c r="L1192" s="72">
        <f t="shared" si="615"/>
        <v>0.79907823704778025</v>
      </c>
      <c r="M1192" s="72">
        <f t="shared" si="616"/>
        <v>0.28719331327966502</v>
      </c>
      <c r="N1192" s="72">
        <f t="shared" si="617"/>
        <v>-2.499209511161693E-2</v>
      </c>
      <c r="O1192" s="72">
        <f t="shared" si="618"/>
        <v>0.26399033560420626</v>
      </c>
      <c r="P1192" s="72">
        <f t="shared" si="619"/>
        <v>0.62258169934640539</v>
      </c>
      <c r="Q1192" s="72"/>
      <c r="R1192" s="72"/>
      <c r="S1192" s="72">
        <f t="shared" si="620"/>
        <v>0.93200224154489886</v>
      </c>
      <c r="T1192" s="72">
        <f t="shared" si="621"/>
        <v>0.10592182177623521</v>
      </c>
      <c r="U1192" s="72">
        <f t="shared" si="622"/>
        <v>9.9999999999999978E-2</v>
      </c>
      <c r="V1192" s="72">
        <f t="shared" si="623"/>
        <v>0.60034202170354334</v>
      </c>
      <c r="W1192" s="72">
        <f t="shared" si="624"/>
        <v>0.95901530449569561</v>
      </c>
      <c r="X1192" s="72">
        <f t="shared" si="625"/>
        <v>0.20092176295221981</v>
      </c>
      <c r="Y1192" s="72">
        <f t="shared" si="626"/>
        <v>0.71280668672033498</v>
      </c>
      <c r="Z1192" s="72">
        <f t="shared" si="627"/>
        <v>1.0249920951116169</v>
      </c>
      <c r="AA1192" s="72">
        <f t="shared" si="628"/>
        <v>0.73600966439579374</v>
      </c>
      <c r="AB1192" s="72">
        <f t="shared" si="629"/>
        <v>0.37741830065359461</v>
      </c>
      <c r="AC1192" s="72"/>
      <c r="AD1192" s="72"/>
      <c r="AE1192" s="72">
        <f t="shared" si="630"/>
        <v>6.7997758455101143E-2</v>
      </c>
      <c r="AF1192" s="72">
        <f t="shared" si="631"/>
        <v>0.89407817822376479</v>
      </c>
      <c r="AG1192" s="72">
        <f t="shared" si="632"/>
        <v>0.9</v>
      </c>
      <c r="AH1192" s="72">
        <f t="shared" si="633"/>
        <v>0.39965797829645666</v>
      </c>
      <c r="AI1192" s="72">
        <f t="shared" si="634"/>
        <v>4.0984695504304391E-2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0.5557446218004739</v>
      </c>
      <c r="AL1192" s="72">
        <f>(AX1192-Driver!$K$181)/(Driver!$L$181-Driver!$K$181)</f>
        <v>0.62499209511161702</v>
      </c>
      <c r="AM1192" s="72">
        <f>(AY1192-Driver!$K$182)/(Driver!$L$182-Driver!$K$182)</f>
        <v>0.95000966439579371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35"/>
        <v>0.82247998914665588</v>
      </c>
      <c r="AW1192" s="70">
        <f t="shared" si="636"/>
        <v>55.298809179494761</v>
      </c>
      <c r="AX1192" s="70">
        <f t="shared" si="637"/>
        <v>6.6249288560045532</v>
      </c>
      <c r="AY1192" s="70">
        <f>IFERROR(Driver!$K$19/Data!BH1192/Data!BI1192*Data!BK1192*Data!BL1192,"")</f>
        <v>-0.30601543228044692</v>
      </c>
      <c r="AZ1192" s="70">
        <f t="shared" si="638"/>
        <v>48.979895755770656</v>
      </c>
      <c r="BA1192" s="70"/>
      <c r="BB1192" s="70"/>
      <c r="BC1192" s="70">
        <f t="shared" si="639"/>
        <v>146.27652313711675</v>
      </c>
      <c r="BD1192" s="70">
        <f t="shared" si="640"/>
        <v>89.694980254596757</v>
      </c>
      <c r="BE1192" s="70">
        <f t="shared" si="641"/>
        <v>1</v>
      </c>
      <c r="BF1192" s="70">
        <f t="shared" si="642"/>
        <v>3.8628948576766811E-2</v>
      </c>
      <c r="BG1192" s="70">
        <f t="shared" si="643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219</v>
      </c>
      <c r="BS1192" s="8" t="s">
        <v>742</v>
      </c>
      <c r="BT1192" s="9" t="s">
        <v>761</v>
      </c>
      <c r="BU1192" s="10">
        <v>170</v>
      </c>
      <c r="BV1192" s="9" t="s">
        <v>222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307</v>
      </c>
      <c r="CU1192" s="10"/>
      <c r="CV1192" s="10"/>
      <c r="CW1192" s="10"/>
      <c r="CX1192">
        <f>INDEX('Data_Price '!AS$2:AS$1266,MATCH(Data!$DN1192,'Data_Price '!$BE$2:$BE$1266,0))</f>
        <v>0</v>
      </c>
      <c r="CY1192">
        <f>INDEX('Data_Price '!AT$2:AT$1266,MATCH(Data!$DN1192,'Data_Price '!$BE$2:$BE$1266,0))</f>
        <v>0</v>
      </c>
      <c r="CZ1192">
        <f>INDEX('Data_Price '!AU$2:AU$1266,MATCH(Data!$DN1192,'Data_Price '!$BE$2:$BE$1266,0))</f>
        <v>0</v>
      </c>
      <c r="DA1192">
        <f>INDEX('Data_Price '!AV$2:AV$1266,MATCH(Data!$DN1192,'Data_Price '!$BE$2:$BE$1266,0))</f>
        <v>0</v>
      </c>
      <c r="DB1192">
        <f>INDEX('Data_Price '!AW$2:AW$1266,MATCH(Data!$DN1192,'Data_Price '!$BE$2:$BE$1266,0))</f>
        <v>0</v>
      </c>
      <c r="DC1192">
        <f>INDEX('Data_Price '!AX$2:AX$1266,MATCH(Data!$DN1192,'Data_Price '!$BE$2:$BE$1266,0))</f>
        <v>0</v>
      </c>
      <c r="DD1192">
        <f>INDEX('Data_Price '!AY$2:AY$1266,MATCH(Data!$DN1192,'Data_Price '!$BE$2:$BE$1266,0))</f>
        <v>0</v>
      </c>
      <c r="DE1192">
        <f>INDEX('Data_Price '!AZ$2:AZ$1266,MATCH(Data!$DN1192,'Data_Price '!$BE$2:$BE$1266,0))</f>
        <v>0</v>
      </c>
      <c r="DF1192">
        <f>INDEX('Data_Price '!BA$2:BA$1266,MATCH(Data!$DN1192,'Data_Price '!$BE$2:$BE$1266,0))</f>
        <v>0</v>
      </c>
      <c r="DG1192">
        <f>INDEX('Data_Price '!BB$2:BB$1266,MATCH(Data!$DN1192,'Data_Price '!$BE$2:$BE$1266,0))</f>
        <v>0</v>
      </c>
      <c r="DH1192">
        <f>INDEX('Data_Price '!BC$2:BC$1266,MATCH(Data!$DN1192,'Data_Price '!$BE$2:$BE$1266,0))</f>
        <v>0</v>
      </c>
      <c r="DI1192">
        <f>INDEX('Data_Price '!BD$2:BD$1266,MATCH(Data!$DN1192,'Data_Price '!$BE$2:$BE$1266,0))</f>
        <v>0</v>
      </c>
      <c r="DJ1192" s="89" t="e">
        <f ca="1">_xll.Connector("TinyUrl.TinyUrl",DA1192,0)</f>
        <v>#NAME?</v>
      </c>
      <c r="DK1192" s="89" t="e">
        <f ca="1">_xll.Connector("TinyUrl.TinyUrl",DE1192,0)</f>
        <v>#NAME?</v>
      </c>
      <c r="DL1192" s="89" t="e">
        <f ca="1">_xll.Connector("TinyUrl.TinyUrl",DI1192,0)</f>
        <v>#NAME?</v>
      </c>
      <c r="DM1192" s="224" t="str">
        <f t="shared" si="644"/>
        <v>Spitfire 70 Pro</v>
      </c>
      <c r="DN1192" s="89" t="str">
        <f t="shared" si="645"/>
        <v xml:space="preserve"> NordicaSpitfire 70 Pro170 Unisex</v>
      </c>
      <c r="DO1192" s="227"/>
    </row>
    <row r="1193" spans="2:119" ht="15.45" customHeight="1">
      <c r="B1193" s="224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#VALUE!</v>
      </c>
      <c r="F1193" s="43" t="b">
        <f>CL1193&gt;Driver!$F$56</f>
        <v>0</v>
      </c>
      <c r="G1193" s="43" t="b">
        <f>AND(CB1193&gt;Driver!$F$55,CB1193&lt;Driver!$G$55)</f>
        <v>0</v>
      </c>
      <c r="H1193" s="43" t="e">
        <f t="shared" si="612"/>
        <v>#VALUE!</v>
      </c>
      <c r="I1193" s="43">
        <f t="shared" si="613"/>
        <v>0</v>
      </c>
      <c r="J1193" s="43" t="e">
        <f t="array" ref="J1193">NOT(OR(($H$9:$H$1273=TRUE)*($I$9:$I$1273&gt;0)*($BT$9:$BT$1273=BT1193)*($K$9:$K$1273&gt;K1193)))</f>
        <v>#VALUE!</v>
      </c>
      <c r="K1193" s="72">
        <f t="shared" si="614"/>
        <v>0.53182577671654019</v>
      </c>
      <c r="L1193" s="72">
        <f t="shared" si="615"/>
        <v>0.83729272419627754</v>
      </c>
      <c r="M1193" s="72">
        <f t="shared" si="616"/>
        <v>0.22635882923680273</v>
      </c>
      <c r="N1193" s="72">
        <f t="shared" si="617"/>
        <v>-0.14957313602731936</v>
      </c>
      <c r="O1193" s="72">
        <f t="shared" si="618"/>
        <v>0.27159080020831594</v>
      </c>
      <c r="P1193" s="72">
        <f t="shared" si="619"/>
        <v>0.55705882352941172</v>
      </c>
      <c r="Q1193" s="72"/>
      <c r="R1193" s="72"/>
      <c r="S1193" s="72">
        <f t="shared" si="620"/>
        <v>0.8257162349917635</v>
      </c>
      <c r="T1193" s="72">
        <f t="shared" si="621"/>
        <v>0.97355855657456203</v>
      </c>
      <c r="U1193" s="72">
        <f t="shared" si="622"/>
        <v>0.98924694401837687</v>
      </c>
      <c r="V1193" s="72">
        <f t="shared" si="623"/>
        <v>0.65136799788296229</v>
      </c>
      <c r="W1193" s="72">
        <f t="shared" si="624"/>
        <v>0.96187152303978163</v>
      </c>
      <c r="X1193" s="72">
        <f t="shared" si="625"/>
        <v>0.16270727580372241</v>
      </c>
      <c r="Y1193" s="72">
        <f t="shared" si="626"/>
        <v>0.77364117076319727</v>
      </c>
      <c r="Z1193" s="72">
        <f t="shared" si="627"/>
        <v>1.1495731360273194</v>
      </c>
      <c r="AA1193" s="72">
        <f t="shared" si="628"/>
        <v>0.72840919979168406</v>
      </c>
      <c r="AB1193" s="72">
        <f t="shared" si="629"/>
        <v>0.44294117647058828</v>
      </c>
      <c r="AC1193" s="72"/>
      <c r="AD1193" s="72"/>
      <c r="AE1193" s="72">
        <f t="shared" si="630"/>
        <v>0.17428376500823645</v>
      </c>
      <c r="AF1193" s="72">
        <f t="shared" si="631"/>
        <v>2.6441443425437944E-2</v>
      </c>
      <c r="AG1193" s="72">
        <f t="shared" si="632"/>
        <v>1.0753055981623072E-2</v>
      </c>
      <c r="AH1193" s="72">
        <f t="shared" si="633"/>
        <v>0.34863200211703771</v>
      </c>
      <c r="AI1193" s="72">
        <f t="shared" si="634"/>
        <v>3.812847696021833E-2</v>
      </c>
      <c r="AJ1193" s="72">
        <f>(AV1193-Driver!$K$179)/(Driver!$L$179-Driver!$K$179)</f>
        <v>0.4027072758037224</v>
      </c>
      <c r="AK1193" s="72">
        <f>(AW1193-Driver!$K$180)/(Driver!$L$180-Driver!$K$180)</f>
        <v>0.62780251725102398</v>
      </c>
      <c r="AL1193" s="72">
        <f>(AX1193-Driver!$K$181)/(Driver!$L$181-Driver!$K$181)</f>
        <v>0.74957313602731934</v>
      </c>
      <c r="AM1193" s="72">
        <f>(AY1193-Driver!$K$182)/(Driver!$L$182-Driver!$K$182)</f>
        <v>0.94240919979168403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35"/>
        <v>8.4757834757834747</v>
      </c>
      <c r="AW1193" s="70">
        <f t="shared" si="636"/>
        <v>62.345217503311432</v>
      </c>
      <c r="AX1193" s="70">
        <f t="shared" si="637"/>
        <v>7.7461582242458737</v>
      </c>
      <c r="AY1193" s="70">
        <f>IFERROR(Driver!$K$19/Data!BH1193/Data!BI1193*Data!BK1193*Data!BL1193,"")</f>
        <v>-0.35254161445641108</v>
      </c>
      <c r="AZ1193" s="70">
        <f t="shared" si="638"/>
        <v>54.95160089352197</v>
      </c>
      <c r="BA1193" s="70"/>
      <c r="BB1193" s="70"/>
      <c r="BC1193" s="70">
        <f t="shared" si="639"/>
        <v>91.145232649675336</v>
      </c>
      <c r="BD1193" s="70">
        <f t="shared" si="640"/>
        <v>12.910666586268437</v>
      </c>
      <c r="BE1193" s="70">
        <f t="shared" si="641"/>
        <v>0.11091168762753527</v>
      </c>
      <c r="BF1193" s="70">
        <f t="shared" si="642"/>
        <v>5.801654480271047</v>
      </c>
      <c r="BG1193" s="70">
        <f t="shared" si="643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219</v>
      </c>
      <c r="BS1193" s="8" t="s">
        <v>928</v>
      </c>
      <c r="BT1193" s="9" t="s">
        <v>400</v>
      </c>
      <c r="BU1193" s="10">
        <v>181</v>
      </c>
      <c r="BV1193" s="9" t="s">
        <v>222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305</v>
      </c>
      <c r="CU1193" s="10"/>
      <c r="CV1193" s="10"/>
      <c r="CW1193" s="10"/>
      <c r="CX1193" t="e">
        <f>INDEX('Data_Price '!AS$2:AS$1266,MATCH(Data!$DN1193,'Data_Price '!$BE$2:$BE$1266,0))</f>
        <v>#N/A</v>
      </c>
      <c r="CY1193" t="e">
        <f>INDEX('Data_Price '!AT$2:AT$1266,MATCH(Data!$DN1193,'Data_Price '!$BE$2:$BE$1266,0))</f>
        <v>#N/A</v>
      </c>
      <c r="CZ1193" t="e">
        <f>INDEX('Data_Price '!AU$2:AU$1266,MATCH(Data!$DN1193,'Data_Price '!$BE$2:$BE$1266,0))</f>
        <v>#N/A</v>
      </c>
      <c r="DA1193" t="e">
        <f>INDEX('Data_Price '!AV$2:AV$1266,MATCH(Data!$DN1193,'Data_Price '!$BE$2:$BE$1266,0))</f>
        <v>#N/A</v>
      </c>
      <c r="DB1193" t="e">
        <f>INDEX('Data_Price '!AW$2:AW$1266,MATCH(Data!$DN1193,'Data_Price '!$BE$2:$BE$1266,0))</f>
        <v>#N/A</v>
      </c>
      <c r="DC1193" t="e">
        <f>INDEX('Data_Price '!AX$2:AX$1266,MATCH(Data!$DN1193,'Data_Price '!$BE$2:$BE$1266,0))</f>
        <v>#N/A</v>
      </c>
      <c r="DD1193" t="e">
        <f>INDEX('Data_Price '!AY$2:AY$1266,MATCH(Data!$DN1193,'Data_Price '!$BE$2:$BE$1266,0))</f>
        <v>#N/A</v>
      </c>
      <c r="DE1193" t="e">
        <f>INDEX('Data_Price '!AZ$2:AZ$1266,MATCH(Data!$DN1193,'Data_Price '!$BE$2:$BE$1266,0))</f>
        <v>#N/A</v>
      </c>
      <c r="DF1193" t="e">
        <f>INDEX('Data_Price '!BA$2:BA$1266,MATCH(Data!$DN1193,'Data_Price '!$BE$2:$BE$1266,0))</f>
        <v>#N/A</v>
      </c>
      <c r="DG1193" t="e">
        <f>INDEX('Data_Price '!BB$2:BB$1266,MATCH(Data!$DN1193,'Data_Price '!$BE$2:$BE$1266,0))</f>
        <v>#N/A</v>
      </c>
      <c r="DH1193" t="e">
        <f>INDEX('Data_Price '!BC$2:BC$1266,MATCH(Data!$DN1193,'Data_Price '!$BE$2:$BE$1266,0))</f>
        <v>#N/A</v>
      </c>
      <c r="DI1193" t="e">
        <f>INDEX('Data_Price '!BD$2:BD$1266,MATCH(Data!$DN1193,'Data_Price '!$BE$2:$BE$1266,0))</f>
        <v>#N/A</v>
      </c>
      <c r="DJ1193" s="89" t="e">
        <f ca="1">_xll.Connector("TinyUrl.TinyUrl",DA1193,0)</f>
        <v>#NAME?</v>
      </c>
      <c r="DK1193" s="89" t="e">
        <f ca="1">_xll.Connector("TinyUrl.TinyUrl",DE1193,0)</f>
        <v>#NAME?</v>
      </c>
      <c r="DL1193" s="89" t="e">
        <f ca="1">_xll.Connector("TinyUrl.TinyUrl",DI1193,0)</f>
        <v>#NAME?</v>
      </c>
      <c r="DM1193" s="224" t="str">
        <f t="shared" si="644"/>
        <v>MSP 99</v>
      </c>
      <c r="DN1193" s="89" t="str">
        <f t="shared" si="645"/>
        <v xml:space="preserve"> 4FRNTMSP 99181 Unisex</v>
      </c>
      <c r="DO1193" s="227"/>
    </row>
    <row r="1194" spans="2:119" ht="15.45" customHeight="1">
      <c r="B1194" s="224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#VALUE!</v>
      </c>
      <c r="F1194" s="43" t="b">
        <f>CL1194&gt;Driver!$F$56</f>
        <v>0</v>
      </c>
      <c r="G1194" s="43" t="b">
        <f>AND(CB1194&gt;Driver!$F$55,CB1194&lt;Driver!$G$55)</f>
        <v>0</v>
      </c>
      <c r="H1194" s="43" t="e">
        <f t="shared" si="612"/>
        <v>#VALUE!</v>
      </c>
      <c r="I1194" s="43">
        <f t="shared" si="613"/>
        <v>0</v>
      </c>
      <c r="J1194" s="43" t="e">
        <f t="array" ref="J1194">NOT(OR(($H$9:$H$1273=TRUE)*($I$9:$I$1273&gt;0)*($BT$9:$BT$1273=BT1194)*($K$9:$K$1273&gt;K1194)))</f>
        <v>#VALUE!</v>
      </c>
      <c r="K1194" s="72">
        <f t="shared" si="614"/>
        <v>0.659292054623833</v>
      </c>
      <c r="L1194" s="72">
        <f t="shared" si="615"/>
        <v>0.78465554749818711</v>
      </c>
      <c r="M1194" s="72">
        <f t="shared" si="616"/>
        <v>0.53392856174947889</v>
      </c>
      <c r="N1194" s="72">
        <f t="shared" si="617"/>
        <v>0.4227407829001455</v>
      </c>
      <c r="O1194" s="72">
        <f t="shared" si="618"/>
        <v>0.26857921607378121</v>
      </c>
      <c r="P1194" s="72">
        <f t="shared" si="619"/>
        <v>0.91046568627450974</v>
      </c>
      <c r="Q1194" s="72"/>
      <c r="R1194" s="72"/>
      <c r="S1194" s="72">
        <f t="shared" si="620"/>
        <v>0.65997867420721001</v>
      </c>
      <c r="T1194" s="72">
        <f t="shared" si="621"/>
        <v>0.91657724836889987</v>
      </c>
      <c r="U1194" s="72">
        <f t="shared" si="622"/>
        <v>9.9999999999999978E-2</v>
      </c>
      <c r="V1194" s="72">
        <f t="shared" si="623"/>
        <v>0.60433004939321822</v>
      </c>
      <c r="W1194" s="72">
        <f t="shared" si="624"/>
        <v>0.98434597523219813</v>
      </c>
      <c r="X1194" s="72">
        <f t="shared" si="625"/>
        <v>0.21534445250181289</v>
      </c>
      <c r="Y1194" s="72">
        <f t="shared" si="626"/>
        <v>0.46607143825052116</v>
      </c>
      <c r="Z1194" s="72">
        <f t="shared" si="627"/>
        <v>0.5772592170998545</v>
      </c>
      <c r="AA1194" s="72">
        <f t="shared" si="628"/>
        <v>0.73142078392621879</v>
      </c>
      <c r="AB1194" s="72">
        <f t="shared" si="629"/>
        <v>8.9534313725490228E-2</v>
      </c>
      <c r="AC1194" s="72"/>
      <c r="AD1194" s="72"/>
      <c r="AE1194" s="72">
        <f t="shared" si="630"/>
        <v>0.34002132579279004</v>
      </c>
      <c r="AF1194" s="72">
        <f t="shared" si="631"/>
        <v>8.3422751631100189E-2</v>
      </c>
      <c r="AG1194" s="72">
        <f t="shared" si="632"/>
        <v>0.9</v>
      </c>
      <c r="AH1194" s="72">
        <f t="shared" si="633"/>
        <v>0.39566995060678173</v>
      </c>
      <c r="AI1194" s="72">
        <f t="shared" si="634"/>
        <v>1.5654024767801838E-2</v>
      </c>
      <c r="AJ1194" s="72">
        <f>(AV1194-Driver!$K$179)/(Driver!$L$179-Driver!$K$179)</f>
        <v>2.4655547498187092E-2</v>
      </c>
      <c r="AK1194" s="72">
        <f>(AW1194-Driver!$K$180)/(Driver!$L$180-Driver!$K$180)</f>
        <v>7.9046851230400561E-2</v>
      </c>
      <c r="AL1194" s="72">
        <f>(AX1194-Driver!$K$181)/(Driver!$L$181-Driver!$K$181)</f>
        <v>0.17725921709985451</v>
      </c>
      <c r="AM1194" s="72">
        <f>(AY1194-Driver!$K$182)/(Driver!$L$182-Driver!$K$182)</f>
        <v>0.94542078392621876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35"/>
        <v>0.51892551892551897</v>
      </c>
      <c r="AW1194" s="70">
        <f t="shared" si="636"/>
        <v>8.6834158560116119</v>
      </c>
      <c r="AX1194" s="70">
        <f t="shared" si="637"/>
        <v>2.5953329538986907</v>
      </c>
      <c r="AY1194" s="70">
        <f>IFERROR(Driver!$K$19/Data!BH1194/Data!BI1194*Data!BK1194*Data!BL1194,"")</f>
        <v>-0.3341062267031622</v>
      </c>
      <c r="AZ1194" s="70">
        <f t="shared" si="638"/>
        <v>6.4221891288160835</v>
      </c>
      <c r="BA1194" s="70"/>
      <c r="BB1194" s="70"/>
      <c r="BC1194" s="70">
        <f t="shared" si="639"/>
        <v>5.1760076818974508</v>
      </c>
      <c r="BD1194" s="70">
        <f t="shared" si="640"/>
        <v>17.953411397565816</v>
      </c>
      <c r="BE1194" s="70">
        <f t="shared" si="641"/>
        <v>1</v>
      </c>
      <c r="BF1194" s="70">
        <f t="shared" si="642"/>
        <v>0.48904865864534952</v>
      </c>
      <c r="BG1194" s="70">
        <f t="shared" si="643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219</v>
      </c>
      <c r="BS1194" s="8" t="s">
        <v>550</v>
      </c>
      <c r="BT1194" s="9" t="s">
        <v>569</v>
      </c>
      <c r="BU1194" s="10">
        <v>146</v>
      </c>
      <c r="BV1194" s="9" t="s">
        <v>390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307</v>
      </c>
      <c r="CU1194" s="10"/>
      <c r="CV1194" s="10"/>
      <c r="CW1194" s="10"/>
      <c r="CX1194">
        <f>INDEX('Data_Price '!AS$2:AS$1266,MATCH(Data!$DN1194,'Data_Price '!$BE$2:$BE$1266,0))</f>
        <v>0</v>
      </c>
      <c r="CY1194">
        <f>INDEX('Data_Price '!AT$2:AT$1266,MATCH(Data!$DN1194,'Data_Price '!$BE$2:$BE$1266,0))</f>
        <v>0</v>
      </c>
      <c r="CZ1194">
        <f>INDEX('Data_Price '!AU$2:AU$1266,MATCH(Data!$DN1194,'Data_Price '!$BE$2:$BE$1266,0))</f>
        <v>0</v>
      </c>
      <c r="DA1194">
        <f>INDEX('Data_Price '!AV$2:AV$1266,MATCH(Data!$DN1194,'Data_Price '!$BE$2:$BE$1266,0))</f>
        <v>0</v>
      </c>
      <c r="DB1194">
        <f>INDEX('Data_Price '!AW$2:AW$1266,MATCH(Data!$DN1194,'Data_Price '!$BE$2:$BE$1266,0))</f>
        <v>0</v>
      </c>
      <c r="DC1194">
        <f>INDEX('Data_Price '!AX$2:AX$1266,MATCH(Data!$DN1194,'Data_Price '!$BE$2:$BE$1266,0))</f>
        <v>0</v>
      </c>
      <c r="DD1194">
        <f>INDEX('Data_Price '!AY$2:AY$1266,MATCH(Data!$DN1194,'Data_Price '!$BE$2:$BE$1266,0))</f>
        <v>0</v>
      </c>
      <c r="DE1194">
        <f>INDEX('Data_Price '!AZ$2:AZ$1266,MATCH(Data!$DN1194,'Data_Price '!$BE$2:$BE$1266,0))</f>
        <v>0</v>
      </c>
      <c r="DF1194">
        <f>INDEX('Data_Price '!BA$2:BA$1266,MATCH(Data!$DN1194,'Data_Price '!$BE$2:$BE$1266,0))</f>
        <v>0</v>
      </c>
      <c r="DG1194">
        <f>INDEX('Data_Price '!BB$2:BB$1266,MATCH(Data!$DN1194,'Data_Price '!$BE$2:$BE$1266,0))</f>
        <v>0</v>
      </c>
      <c r="DH1194">
        <f>INDEX('Data_Price '!BC$2:BC$1266,MATCH(Data!$DN1194,'Data_Price '!$BE$2:$BE$1266,0))</f>
        <v>0</v>
      </c>
      <c r="DI1194">
        <f>INDEX('Data_Price '!BD$2:BD$1266,MATCH(Data!$DN1194,'Data_Price '!$BE$2:$BE$1266,0))</f>
        <v>0</v>
      </c>
      <c r="DJ1194" s="89" t="e">
        <f ca="1">_xll.Connector("TinyUrl.TinyUrl",DA1194,0)</f>
        <v>#NAME?</v>
      </c>
      <c r="DK1194" s="89" t="e">
        <f ca="1">_xll.Connector("TinyUrl.TinyUrl",DE1194,0)</f>
        <v>#NAME?</v>
      </c>
      <c r="DL1194" s="89" t="e">
        <f ca="1">_xll.Connector("TinyUrl.TinyUrl",DI1194,0)</f>
        <v>#NAME?</v>
      </c>
      <c r="DM1194" s="224" t="str">
        <f t="shared" si="644"/>
        <v>Snow Black</v>
      </c>
      <c r="DN1194" s="89" t="str">
        <f t="shared" si="645"/>
        <v xml:space="preserve"> ElanSnow Black146 Women's</v>
      </c>
      <c r="DO1194" s="227"/>
    </row>
    <row r="1195" spans="2:119" ht="15.45" customHeight="1">
      <c r="B1195" s="224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#VALUE!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12"/>
        <v>#VALUE!</v>
      </c>
      <c r="I1195" s="43">
        <f t="shared" si="613"/>
        <v>0</v>
      </c>
      <c r="J1195" s="43" t="e">
        <f t="array" ref="J1195">NOT(OR(($H$9:$H$1273=TRUE)*($I$9:$I$1273&gt;0)*($BT$9:$BT$1273=BT1195)*($K$9:$K$1273&gt;K1195)))</f>
        <v>#VALUE!</v>
      </c>
      <c r="K1195" s="72">
        <f t="shared" si="614"/>
        <v>0.68615778428898011</v>
      </c>
      <c r="L1195" s="72">
        <f t="shared" si="615"/>
        <v>0.80745790024977837</v>
      </c>
      <c r="M1195" s="72">
        <f t="shared" si="616"/>
        <v>0.56485766832818185</v>
      </c>
      <c r="N1195" s="72">
        <f t="shared" si="617"/>
        <v>0.45372794536141148</v>
      </c>
      <c r="O1195" s="72">
        <f t="shared" si="618"/>
        <v>0.35182545177999713</v>
      </c>
      <c r="P1195" s="72">
        <f t="shared" si="619"/>
        <v>0.88901960784313716</v>
      </c>
      <c r="Q1195" s="72"/>
      <c r="R1195" s="72"/>
      <c r="S1195" s="72">
        <f t="shared" si="620"/>
        <v>0.66046521081738208</v>
      </c>
      <c r="T1195" s="72">
        <f t="shared" si="621"/>
        <v>0.91249789752200694</v>
      </c>
      <c r="U1195" s="72">
        <f t="shared" si="622"/>
        <v>0.96804143828332756</v>
      </c>
      <c r="V1195" s="72">
        <f t="shared" si="623"/>
        <v>0.63806739429435566</v>
      </c>
      <c r="W1195" s="72">
        <f t="shared" si="624"/>
        <v>0.45836965998256318</v>
      </c>
      <c r="X1195" s="72">
        <f t="shared" si="625"/>
        <v>0.19254209975022157</v>
      </c>
      <c r="Y1195" s="72">
        <f t="shared" si="626"/>
        <v>0.43514233167181809</v>
      </c>
      <c r="Z1195" s="72">
        <f t="shared" si="627"/>
        <v>0.54627205463858852</v>
      </c>
      <c r="AA1195" s="72">
        <f t="shared" si="628"/>
        <v>0.64817454822000287</v>
      </c>
      <c r="AB1195" s="72">
        <f t="shared" si="629"/>
        <v>0.11098039215686278</v>
      </c>
      <c r="AC1195" s="72"/>
      <c r="AD1195" s="72"/>
      <c r="AE1195" s="72">
        <f t="shared" si="630"/>
        <v>0.33953478918261798</v>
      </c>
      <c r="AF1195" s="72">
        <f t="shared" si="631"/>
        <v>8.7502102477993074E-2</v>
      </c>
      <c r="AG1195" s="72">
        <f t="shared" si="632"/>
        <v>3.195856171667244E-2</v>
      </c>
      <c r="AH1195" s="72">
        <f t="shared" si="633"/>
        <v>0.36193260570564434</v>
      </c>
      <c r="AI1195" s="72">
        <f t="shared" si="634"/>
        <v>0.54163034001743682</v>
      </c>
      <c r="AJ1195" s="72">
        <f>(AV1195-Driver!$K$179)/(Driver!$L$179-Driver!$K$179)</f>
        <v>4.7457900249778417E-2</v>
      </c>
      <c r="AK1195" s="72">
        <f>(AW1195-Driver!$K$180)/(Driver!$L$180-Driver!$K$180)</f>
        <v>5.0995856272498488E-2</v>
      </c>
      <c r="AL1195" s="72">
        <f>(AX1195-Driver!$K$181)/(Driver!$L$181-Driver!$K$181)</f>
        <v>0.1462720546385885</v>
      </c>
      <c r="AM1195" s="72">
        <f>(AY1195-Driver!$K$182)/(Driver!$L$182-Driver!$K$182)</f>
        <v>0.86217454822000283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35"/>
        <v>0.99884683218016546</v>
      </c>
      <c r="AW1195" s="70">
        <f t="shared" si="636"/>
        <v>5.9403609398665145</v>
      </c>
      <c r="AX1195" s="70">
        <f t="shared" si="637"/>
        <v>2.3164484917472965</v>
      </c>
      <c r="AY1195" s="70">
        <f>IFERROR(Driver!$K$19/Data!BH1195/Data!BI1195*Data!BK1195*Data!BL1195,"")</f>
        <v>-0.8436973806224044</v>
      </c>
      <c r="AZ1195" s="70">
        <f t="shared" si="638"/>
        <v>4.4676098287416224</v>
      </c>
      <c r="BA1195" s="70"/>
      <c r="BB1195" s="70"/>
      <c r="BC1195" s="70">
        <f t="shared" si="639"/>
        <v>5.4283776039413434</v>
      </c>
      <c r="BD1195" s="70">
        <f t="shared" si="640"/>
        <v>2.826864669831318</v>
      </c>
      <c r="BE1195" s="70">
        <f t="shared" si="641"/>
        <v>0.13211341053903963</v>
      </c>
      <c r="BF1195" s="70">
        <f t="shared" si="642"/>
        <v>4.2994447469665893</v>
      </c>
      <c r="BG1195" s="70">
        <f t="shared" si="643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219</v>
      </c>
      <c r="BS1195" s="8" t="s">
        <v>579</v>
      </c>
      <c r="BT1195" s="9" t="s">
        <v>601</v>
      </c>
      <c r="BU1195" s="10">
        <v>155</v>
      </c>
      <c r="BV1195" s="9" t="s">
        <v>430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303</v>
      </c>
      <c r="CU1195" s="9" t="s">
        <v>302</v>
      </c>
      <c r="CV1195" s="10"/>
      <c r="CW1195" s="10"/>
      <c r="CX1195">
        <f>INDEX('Data_Price '!AS$2:AS$1266,MATCH(Data!$DN1195,'Data_Price '!$BE$2:$BE$1266,0))</f>
        <v>0</v>
      </c>
      <c r="CY1195">
        <f>INDEX('Data_Price '!AT$2:AT$1266,MATCH(Data!$DN1195,'Data_Price '!$BE$2:$BE$1266,0))</f>
        <v>0</v>
      </c>
      <c r="CZ1195">
        <f>INDEX('Data_Price '!AU$2:AU$1266,MATCH(Data!$DN1195,'Data_Price '!$BE$2:$BE$1266,0))</f>
        <v>0</v>
      </c>
      <c r="DA1195">
        <f>INDEX('Data_Price '!AV$2:AV$1266,MATCH(Data!$DN1195,'Data_Price '!$BE$2:$BE$1266,0))</f>
        <v>0</v>
      </c>
      <c r="DB1195">
        <f>INDEX('Data_Price '!AW$2:AW$1266,MATCH(Data!$DN1195,'Data_Price '!$BE$2:$BE$1266,0))</f>
        <v>0</v>
      </c>
      <c r="DC1195">
        <f>INDEX('Data_Price '!AX$2:AX$1266,MATCH(Data!$DN1195,'Data_Price '!$BE$2:$BE$1266,0))</f>
        <v>0</v>
      </c>
      <c r="DD1195">
        <f>INDEX('Data_Price '!AY$2:AY$1266,MATCH(Data!$DN1195,'Data_Price '!$BE$2:$BE$1266,0))</f>
        <v>0</v>
      </c>
      <c r="DE1195">
        <f>INDEX('Data_Price '!AZ$2:AZ$1266,MATCH(Data!$DN1195,'Data_Price '!$BE$2:$BE$1266,0))</f>
        <v>0</v>
      </c>
      <c r="DF1195">
        <f>INDEX('Data_Price '!BA$2:BA$1266,MATCH(Data!$DN1195,'Data_Price '!$BE$2:$BE$1266,0))</f>
        <v>0</v>
      </c>
      <c r="DG1195">
        <f>INDEX('Data_Price '!BB$2:BB$1266,MATCH(Data!$DN1195,'Data_Price '!$BE$2:$BE$1266,0))</f>
        <v>0</v>
      </c>
      <c r="DH1195">
        <f>INDEX('Data_Price '!BC$2:BC$1266,MATCH(Data!$DN1195,'Data_Price '!$BE$2:$BE$1266,0))</f>
        <v>0</v>
      </c>
      <c r="DI1195">
        <f>INDEX('Data_Price '!BD$2:BD$1266,MATCH(Data!$DN1195,'Data_Price '!$BE$2:$BE$1266,0))</f>
        <v>0</v>
      </c>
      <c r="DJ1195" s="89" t="e">
        <f ca="1">_xll.Connector("TinyUrl.TinyUrl",DA1195,0)</f>
        <v>#NAME?</v>
      </c>
      <c r="DK1195" s="89" t="e">
        <f ca="1">_xll.Connector("TinyUrl.TinyUrl",DE1195,0)</f>
        <v>#NAME?</v>
      </c>
      <c r="DL1195" s="89" t="e">
        <f ca="1">_xll.Connector("TinyUrl.TinyUrl",DI1195,0)</f>
        <v>#NAME?</v>
      </c>
      <c r="DM1195" s="224" t="str">
        <f t="shared" si="644"/>
        <v>Prodigy 1.0 Jr</v>
      </c>
      <c r="DN1195" s="89" t="str">
        <f t="shared" si="645"/>
        <v xml:space="preserve"> FactionProdigy 1.0 Jr155 Junior</v>
      </c>
      <c r="DO1195" s="227"/>
    </row>
    <row r="1196" spans="2:119" ht="15.45" customHeight="1">
      <c r="B1196" s="224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#VALUE!</v>
      </c>
      <c r="F1196" s="43" t="b">
        <f>CL1196&gt;Driver!$F$56</f>
        <v>0</v>
      </c>
      <c r="G1196" s="43" t="b">
        <f>AND(CB1196&gt;Driver!$F$55,CB1196&lt;Driver!$G$55)</f>
        <v>0</v>
      </c>
      <c r="H1196" s="43" t="e">
        <f t="shared" si="612"/>
        <v>#VALUE!</v>
      </c>
      <c r="I1196" s="43">
        <f t="shared" si="613"/>
        <v>0</v>
      </c>
      <c r="J1196" s="43" t="e">
        <f t="array" ref="J1196">NOT(OR(($H$9:$H$1273=TRUE)*($I$9:$I$1273&gt;0)*($BT$9:$BT$1273=BT1196)*($K$9:$K$1273&gt;K1196)))</f>
        <v>#VALUE!</v>
      </c>
      <c r="K1196" s="72">
        <f t="shared" si="614"/>
        <v>0.49936910904054355</v>
      </c>
      <c r="L1196" s="72">
        <f t="shared" si="615"/>
        <v>0.68307469180565639</v>
      </c>
      <c r="M1196" s="72">
        <f t="shared" si="616"/>
        <v>0.31566352627543071</v>
      </c>
      <c r="N1196" s="72">
        <f t="shared" si="617"/>
        <v>0.11603111364067542</v>
      </c>
      <c r="O1196" s="72">
        <f t="shared" si="618"/>
        <v>0.30984835407450584</v>
      </c>
      <c r="P1196" s="72">
        <f t="shared" si="619"/>
        <v>0.52111111111111108</v>
      </c>
      <c r="Q1196" s="72"/>
      <c r="R1196" s="72"/>
      <c r="S1196" s="72">
        <f t="shared" si="620"/>
        <v>0.85464201707484544</v>
      </c>
      <c r="T1196" s="72">
        <f t="shared" si="621"/>
        <v>0.99567508301779173</v>
      </c>
      <c r="U1196" s="72">
        <f t="shared" si="622"/>
        <v>0.83477149122520944</v>
      </c>
      <c r="V1196" s="72">
        <f t="shared" si="623"/>
        <v>0.62647255460611773</v>
      </c>
      <c r="W1196" s="72">
        <f t="shared" si="624"/>
        <v>0.96596290515409144</v>
      </c>
      <c r="X1196" s="72">
        <f t="shared" si="625"/>
        <v>0.31692530819434361</v>
      </c>
      <c r="Y1196" s="72">
        <f t="shared" si="626"/>
        <v>0.68433647372456929</v>
      </c>
      <c r="Z1196" s="72">
        <f t="shared" si="627"/>
        <v>0.88396888635932458</v>
      </c>
      <c r="AA1196" s="72">
        <f t="shared" si="628"/>
        <v>0.69015164592549416</v>
      </c>
      <c r="AB1196" s="72">
        <f t="shared" si="629"/>
        <v>0.47888888888888892</v>
      </c>
      <c r="AC1196" s="72"/>
      <c r="AD1196" s="72"/>
      <c r="AE1196" s="72">
        <f t="shared" si="630"/>
        <v>0.14535798292515456</v>
      </c>
      <c r="AF1196" s="72">
        <f t="shared" si="631"/>
        <v>4.3249169822082295E-3</v>
      </c>
      <c r="AG1196" s="72">
        <f t="shared" si="632"/>
        <v>0.16522850877479053</v>
      </c>
      <c r="AH1196" s="72">
        <f t="shared" si="633"/>
        <v>0.37352744539388227</v>
      </c>
      <c r="AI1196" s="72">
        <f t="shared" si="634"/>
        <v>3.4037094845908611E-2</v>
      </c>
      <c r="AJ1196" s="72">
        <f>(AV1196-Driver!$K$179)/(Driver!$L$179-Driver!$K$179)</f>
        <v>0.5569253081943436</v>
      </c>
      <c r="AK1196" s="72">
        <f>(AW1196-Driver!$K$180)/(Driver!$L$180-Driver!$K$180)</f>
        <v>0.63446606138279937</v>
      </c>
      <c r="AL1196" s="72">
        <f>(AX1196-Driver!$K$181)/(Driver!$L$181-Driver!$K$181)</f>
        <v>0.48396888635932456</v>
      </c>
      <c r="AM1196" s="72">
        <f>(AY1196-Driver!$K$182)/(Driver!$L$182-Driver!$K$182)</f>
        <v>0.90415164592549413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35"/>
        <v>11.721611721611719</v>
      </c>
      <c r="AW1196" s="70">
        <f t="shared" si="636"/>
        <v>62.996833159620522</v>
      </c>
      <c r="AX1196" s="70">
        <f t="shared" si="637"/>
        <v>5.355719977233921</v>
      </c>
      <c r="AY1196" s="70">
        <f>IFERROR(Driver!$K$19/Data!BH1196/Data!BI1196*Data!BK1196*Data!BL1196,"")</f>
        <v>-0.58673491887922613</v>
      </c>
      <c r="AZ1196" s="70">
        <f t="shared" si="638"/>
        <v>58.227848101265828</v>
      </c>
      <c r="BA1196" s="70"/>
      <c r="BB1196" s="70"/>
      <c r="BC1196" s="70">
        <f t="shared" si="639"/>
        <v>106.14923690494457</v>
      </c>
      <c r="BD1196" s="70">
        <f t="shared" si="640"/>
        <v>10.953393184208579</v>
      </c>
      <c r="BE1196" s="70">
        <f t="shared" si="641"/>
        <v>0.26535958373861973</v>
      </c>
      <c r="BF1196" s="70">
        <f t="shared" si="642"/>
        <v>2.9898890625391465</v>
      </c>
      <c r="BG1196" s="70">
        <f t="shared" si="643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219</v>
      </c>
      <c r="BS1196" s="8" t="s">
        <v>628</v>
      </c>
      <c r="BT1196" s="9" t="s">
        <v>639</v>
      </c>
      <c r="BU1196" s="10">
        <v>184</v>
      </c>
      <c r="BV1196" s="9" t="s">
        <v>222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305</v>
      </c>
      <c r="CU1196" s="9" t="s">
        <v>304</v>
      </c>
      <c r="CV1196" s="9" t="s">
        <v>302</v>
      </c>
      <c r="CW1196" s="10"/>
      <c r="CX1196" t="str">
        <f>INDEX('Data_Price '!AS$2:AS$1266,MATCH(Data!$DN1196,'Data_Price '!$BE$2:$BE$1266,0))</f>
        <v>Head Kore 99 Skis</v>
      </c>
      <c r="CY1196" t="str">
        <f>INDEX('Data_Price '!AT$2:AT$1266,MATCH(Data!$DN1196,'Data_Price '!$BE$2:$BE$1266,0))</f>
        <v>evo.com</v>
      </c>
      <c r="CZ1196">
        <f>INDEX('Data_Price '!AU$2:AU$1266,MATCH(Data!$DN1196,'Data_Price '!$BE$2:$BE$1266,0))</f>
        <v>519</v>
      </c>
      <c r="DA1196" t="str">
        <f>INDEX('Data_Price '!AV$2:AV$1266,MATCH(Data!$DN1196,'Data_Price '!$BE$2:$BE$1266,0))</f>
        <v>https://www.google.com/url?url=https://www.evo.com/skis/head-kore-99%3Fimage%3D208272/832641/clone.jpg&amp;rct=j&amp;q=&amp;esrc=s&amp;sa=U&amp;ved=0ahUKEwi-v_Wy0aP2AhVsnWoFHf2RAKQQsDwIYw&amp;usg=AOvVaw2zKQ9DRmZ3JRaNBY6V9bsE</v>
      </c>
      <c r="DB1196" t="str">
        <f>INDEX('Data_Price '!AW$2:AW$1266,MATCH(Data!$DN1196,'Data_Price '!$BE$2:$BE$1266,0))</f>
        <v>Head Kore 99 Skis</v>
      </c>
      <c r="DC1196" t="str">
        <f>INDEX('Data_Price '!AX$2:AX$1266,MATCH(Data!$DN1196,'Data_Price '!$BE$2:$BE$1266,0))</f>
        <v>evo.com</v>
      </c>
      <c r="DD1196">
        <f>INDEX('Data_Price '!AY$2:AY$1266,MATCH(Data!$DN1196,'Data_Price '!$BE$2:$BE$1266,0))</f>
        <v>519</v>
      </c>
      <c r="DE1196" t="str">
        <f>INDEX('Data_Price '!AZ$2:AZ$1266,MATCH(Data!$DN1196,'Data_Price '!$BE$2:$BE$1266,0))</f>
        <v>https://www.google.com/url?q=https://www.evo.com/skis/head-kore-99%3Fimage%3D208272/832641/clone.jpg&amp;sa=U&amp;ved=0ahUKEwj2sKez0aP2AhVXlWoFHWDmDvIQ2ykIGA&amp;usg=AOvVaw1u9SPCMqTxksW2s2BrWJcc</v>
      </c>
      <c r="DF1196" t="str">
        <f>INDEX('Data_Price '!BA$2:BA$1266,MATCH(Data!$DN1196,'Data_Price '!$BE$2:$BE$1266,0))</f>
        <v>Head Kore 99 Skis</v>
      </c>
      <c r="DG1196" t="str">
        <f>INDEX('Data_Price '!BB$2:BB$1266,MATCH(Data!$DN1196,'Data_Price '!$BE$2:$BE$1266,0))</f>
        <v>SkiEssentials.com</v>
      </c>
      <c r="DH1196">
        <f>INDEX('Data_Price '!BC$2:BC$1266,MATCH(Data!$DN1196,'Data_Price '!$BE$2:$BE$1266,0))</f>
        <v>519</v>
      </c>
      <c r="DI1196" t="str">
        <f>INDEX('Data_Price '!BD$2:BD$1266,MATCH(Data!$DN1196,'Data_Price '!$BE$2:$BE$1266,0))</f>
        <v>https://www.google.com/url?q=https://www.skiessentials.com/2022-head-kore-99-skis.html&amp;sa=U&amp;ved=0ahUKEwj2sKez0aP2AhVXlWoFHWDmDvIQ2ykIGg&amp;usg=AOvVaw1KwErWAFjaPIttAFyZKtLI</v>
      </c>
      <c r="DJ1196" s="89" t="e">
        <f ca="1">_xll.Connector("TinyUrl.TinyUrl",DA1196,0)</f>
        <v>#NAME?</v>
      </c>
      <c r="DK1196" s="89" t="e">
        <f ca="1">_xll.Connector("TinyUrl.TinyUrl",DE1196,0)</f>
        <v>#NAME?</v>
      </c>
      <c r="DL1196" s="89" t="e">
        <f ca="1">_xll.Connector("TinyUrl.TinyUrl",DI1196,0)</f>
        <v>#NAME?</v>
      </c>
      <c r="DM1196" s="224" t="str">
        <f t="shared" si="644"/>
        <v>Kore 99</v>
      </c>
      <c r="DN1196" s="89" t="str">
        <f t="shared" si="645"/>
        <v xml:space="preserve"> HeadKore 99184 Unisex</v>
      </c>
      <c r="DO1196" s="227" t="s">
        <v>942</v>
      </c>
    </row>
    <row r="1197" spans="2:119" ht="15.45" customHeight="1">
      <c r="B1197" s="224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#VALUE!</v>
      </c>
      <c r="F1197" s="43" t="b">
        <f>CL1197&gt;Driver!$F$56</f>
        <v>0</v>
      </c>
      <c r="G1197" s="43" t="b">
        <f>AND(CB1197&gt;Driver!$F$55,CB1197&lt;Driver!$G$55)</f>
        <v>0</v>
      </c>
      <c r="H1197" s="43" t="e">
        <f t="shared" si="612"/>
        <v>#VALUE!</v>
      </c>
      <c r="I1197" s="43">
        <f t="shared" si="613"/>
        <v>0</v>
      </c>
      <c r="J1197" s="43" t="e">
        <f t="array" ref="J1197">NOT(OR(($H$9:$H$1273=TRUE)*($I$9:$I$1273&gt;0)*($BT$9:$BT$1273=BT1197)*($K$9:$K$1273&gt;K1197)))</f>
        <v>#VALUE!</v>
      </c>
      <c r="K1197" s="72">
        <f t="shared" si="614"/>
        <v>0.53059676921812682</v>
      </c>
      <c r="L1197" s="72">
        <f t="shared" si="615"/>
        <v>0.78755620014503269</v>
      </c>
      <c r="M1197" s="72">
        <f t="shared" si="616"/>
        <v>0.27363733829122106</v>
      </c>
      <c r="N1197" s="72">
        <f t="shared" si="617"/>
        <v>-0.18182508062986136</v>
      </c>
      <c r="O1197" s="72">
        <f t="shared" si="618"/>
        <v>0.25748382752966825</v>
      </c>
      <c r="P1197" s="72">
        <f t="shared" si="619"/>
        <v>0.74525326797385616</v>
      </c>
      <c r="Q1197" s="72"/>
      <c r="R1197" s="72"/>
      <c r="S1197" s="72">
        <f t="shared" si="620"/>
        <v>0.89705271964234301</v>
      </c>
      <c r="T1197" s="72">
        <f t="shared" si="621"/>
        <v>9.9999999999999978E-2</v>
      </c>
      <c r="U1197" s="72">
        <f t="shared" si="622"/>
        <v>9.9999999999999978E-2</v>
      </c>
      <c r="V1197" s="72">
        <f t="shared" si="623"/>
        <v>0.60027334601621463</v>
      </c>
      <c r="W1197" s="72">
        <f t="shared" si="624"/>
        <v>0.95316180855822275</v>
      </c>
      <c r="X1197" s="72">
        <f t="shared" si="625"/>
        <v>0.21244379985496736</v>
      </c>
      <c r="Y1197" s="72">
        <f t="shared" si="626"/>
        <v>0.72636266170877894</v>
      </c>
      <c r="Z1197" s="72">
        <f t="shared" si="627"/>
        <v>1.1818250806298614</v>
      </c>
      <c r="AA1197" s="72">
        <f t="shared" si="628"/>
        <v>0.74251617247033175</v>
      </c>
      <c r="AB1197" s="72">
        <f t="shared" si="629"/>
        <v>0.25474673202614379</v>
      </c>
      <c r="AC1197" s="72"/>
      <c r="AD1197" s="72"/>
      <c r="AE1197" s="72">
        <f t="shared" si="630"/>
        <v>0.10294728035765704</v>
      </c>
      <c r="AF1197" s="72">
        <f t="shared" si="631"/>
        <v>0.9</v>
      </c>
      <c r="AG1197" s="72">
        <f t="shared" si="632"/>
        <v>0.9</v>
      </c>
      <c r="AH1197" s="72">
        <f t="shared" si="633"/>
        <v>0.39972665398378537</v>
      </c>
      <c r="AI1197" s="72">
        <f t="shared" si="634"/>
        <v>4.6838191441777248E-2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0.45625539797831116</v>
      </c>
      <c r="AL1197" s="72">
        <f>(AX1197-Driver!$K$181)/(Driver!$L$181-Driver!$K$181)</f>
        <v>0.78182508062986145</v>
      </c>
      <c r="AM1197" s="72">
        <f>(AY1197-Driver!$K$182)/(Driver!$L$182-Driver!$K$182)</f>
        <v>0.95651617247033172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35"/>
        <v>0.57997557997557991</v>
      </c>
      <c r="AW1197" s="70">
        <f t="shared" si="636"/>
        <v>45.569941988922423</v>
      </c>
      <c r="AX1197" s="70">
        <f t="shared" si="637"/>
        <v>8.036425725668753</v>
      </c>
      <c r="AY1197" s="70">
        <f>IFERROR(Driver!$K$19/Data!BH1197/Data!BI1197*Data!BK1197*Data!BL1197,"")</f>
        <v>-0.266185896091088</v>
      </c>
      <c r="AZ1197" s="70">
        <f t="shared" si="638"/>
        <v>37.799702159344754</v>
      </c>
      <c r="BA1197" s="70"/>
      <c r="BB1197" s="70"/>
      <c r="BC1197" s="70">
        <f t="shared" si="639"/>
        <v>128.14796316112651</v>
      </c>
      <c r="BD1197" s="70">
        <f t="shared" si="640"/>
        <v>290.85114993295656</v>
      </c>
      <c r="BE1197" s="70">
        <f t="shared" si="641"/>
        <v>1</v>
      </c>
      <c r="BF1197" s="70">
        <f t="shared" si="642"/>
        <v>3.0872512166994798E-2</v>
      </c>
      <c r="BG1197" s="70">
        <f t="shared" si="643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219</v>
      </c>
      <c r="BS1197" s="8" t="s">
        <v>628</v>
      </c>
      <c r="BT1197" s="9" t="s">
        <v>655</v>
      </c>
      <c r="BU1197" s="10">
        <v>170</v>
      </c>
      <c r="BV1197" s="9" t="s">
        <v>222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307</v>
      </c>
      <c r="CU1197" s="10"/>
      <c r="CV1197" s="10"/>
      <c r="CW1197" s="10"/>
      <c r="CX1197">
        <f>INDEX('Data_Price '!AS$2:AS$1266,MATCH(Data!$DN1197,'Data_Price '!$BE$2:$BE$1266,0))</f>
        <v>0</v>
      </c>
      <c r="CY1197">
        <f>INDEX('Data_Price '!AT$2:AT$1266,MATCH(Data!$DN1197,'Data_Price '!$BE$2:$BE$1266,0))</f>
        <v>0</v>
      </c>
      <c r="CZ1197">
        <f>INDEX('Data_Price '!AU$2:AU$1266,MATCH(Data!$DN1197,'Data_Price '!$BE$2:$BE$1266,0))</f>
        <v>0</v>
      </c>
      <c r="DA1197">
        <f>INDEX('Data_Price '!AV$2:AV$1266,MATCH(Data!$DN1197,'Data_Price '!$BE$2:$BE$1266,0))</f>
        <v>0</v>
      </c>
      <c r="DB1197">
        <f>INDEX('Data_Price '!AW$2:AW$1266,MATCH(Data!$DN1197,'Data_Price '!$BE$2:$BE$1266,0))</f>
        <v>0</v>
      </c>
      <c r="DC1197">
        <f>INDEX('Data_Price '!AX$2:AX$1266,MATCH(Data!$DN1197,'Data_Price '!$BE$2:$BE$1266,0))</f>
        <v>0</v>
      </c>
      <c r="DD1197">
        <f>INDEX('Data_Price '!AY$2:AY$1266,MATCH(Data!$DN1197,'Data_Price '!$BE$2:$BE$1266,0))</f>
        <v>0</v>
      </c>
      <c r="DE1197">
        <f>INDEX('Data_Price '!AZ$2:AZ$1266,MATCH(Data!$DN1197,'Data_Price '!$BE$2:$BE$1266,0))</f>
        <v>0</v>
      </c>
      <c r="DF1197">
        <f>INDEX('Data_Price '!BA$2:BA$1266,MATCH(Data!$DN1197,'Data_Price '!$BE$2:$BE$1266,0))</f>
        <v>0</v>
      </c>
      <c r="DG1197">
        <f>INDEX('Data_Price '!BB$2:BB$1266,MATCH(Data!$DN1197,'Data_Price '!$BE$2:$BE$1266,0))</f>
        <v>0</v>
      </c>
      <c r="DH1197">
        <f>INDEX('Data_Price '!BC$2:BC$1266,MATCH(Data!$DN1197,'Data_Price '!$BE$2:$BE$1266,0))</f>
        <v>0</v>
      </c>
      <c r="DI1197">
        <f>INDEX('Data_Price '!BD$2:BD$1266,MATCH(Data!$DN1197,'Data_Price '!$BE$2:$BE$1266,0))</f>
        <v>0</v>
      </c>
      <c r="DJ1197" s="89" t="e">
        <f ca="1">_xll.Connector("TinyUrl.TinyUrl",DA1197,0)</f>
        <v>#NAME?</v>
      </c>
      <c r="DK1197" s="89" t="e">
        <f ca="1">_xll.Connector("TinyUrl.TinyUrl",DE1197,0)</f>
        <v>#NAME?</v>
      </c>
      <c r="DL1197" s="89" t="e">
        <f ca="1">_xll.Connector("TinyUrl.TinyUrl",DI1197,0)</f>
        <v>#NAME?</v>
      </c>
      <c r="DM1197" s="224" t="str">
        <f t="shared" si="644"/>
        <v>Worldcup Rebels e-Race Pro</v>
      </c>
      <c r="DN1197" s="89" t="str">
        <f t="shared" si="645"/>
        <v xml:space="preserve"> HeadWorldcup Rebels e-Race Pro170 Unisex</v>
      </c>
      <c r="DO1197" s="227"/>
    </row>
    <row r="1198" spans="2:119" ht="15.45" customHeight="1">
      <c r="B1198" s="224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#VALUE!</v>
      </c>
      <c r="F1198" s="43" t="b">
        <f>CL1198&gt;Driver!$F$56</f>
        <v>0</v>
      </c>
      <c r="G1198" s="43" t="b">
        <f>AND(CB1198&gt;Driver!$F$55,CB1198&lt;Driver!$G$55)</f>
        <v>0</v>
      </c>
      <c r="H1198" s="43" t="e">
        <f t="shared" si="612"/>
        <v>#VALUE!</v>
      </c>
      <c r="I1198" s="43">
        <f t="shared" si="613"/>
        <v>0</v>
      </c>
      <c r="J1198" s="43" t="e">
        <f t="array" ref="J1198">NOT(OR(($H$9:$H$1273=TRUE)*($I$9:$I$1273&gt;0)*($BT$9:$BT$1273=BT1198)*($K$9:$K$1273&gt;K1198)))</f>
        <v>#VALUE!</v>
      </c>
      <c r="K1198" s="72">
        <f t="shared" si="614"/>
        <v>0.81064873272117288</v>
      </c>
      <c r="L1198" s="72">
        <f t="shared" si="615"/>
        <v>0.85644670050761418</v>
      </c>
      <c r="M1198" s="72">
        <f t="shared" si="616"/>
        <v>0.76485076493473148</v>
      </c>
      <c r="N1198" s="72">
        <f t="shared" si="617"/>
        <v>0.6</v>
      </c>
      <c r="O1198" s="72">
        <f t="shared" si="618"/>
        <v>0.7447483732355672</v>
      </c>
      <c r="P1198" s="72">
        <f t="shared" si="619"/>
        <v>0.94980392156862736</v>
      </c>
      <c r="Q1198" s="72"/>
      <c r="R1198" s="72"/>
      <c r="S1198" s="72">
        <f t="shared" si="620"/>
        <v>0.70299946765255039</v>
      </c>
      <c r="T1198" s="72">
        <f t="shared" si="621"/>
        <v>0.89076303977044746</v>
      </c>
      <c r="U1198" s="72">
        <f t="shared" si="622"/>
        <v>9.9999999999999978E-2</v>
      </c>
      <c r="V1198" s="72">
        <f t="shared" si="623"/>
        <v>0.61474085295308556</v>
      </c>
      <c r="W1198" s="72">
        <f t="shared" si="624"/>
        <v>0.89673550695178472</v>
      </c>
      <c r="X1198" s="72">
        <f t="shared" si="625"/>
        <v>0.14355329949238579</v>
      </c>
      <c r="Y1198" s="72">
        <f t="shared" si="626"/>
        <v>0.2351492350652685</v>
      </c>
      <c r="Z1198" s="72">
        <f t="shared" si="627"/>
        <v>0.4</v>
      </c>
      <c r="AA1198" s="72">
        <f t="shared" si="628"/>
        <v>0.2552516267644328</v>
      </c>
      <c r="AB1198" s="72">
        <f t="shared" si="629"/>
        <v>5.0196078431372609E-2</v>
      </c>
      <c r="AC1198" s="72"/>
      <c r="AD1198" s="72"/>
      <c r="AE1198" s="72">
        <f t="shared" si="630"/>
        <v>0.29700053234744961</v>
      </c>
      <c r="AF1198" s="72">
        <f t="shared" si="631"/>
        <v>0.10923696022955252</v>
      </c>
      <c r="AG1198" s="72">
        <f t="shared" si="632"/>
        <v>0.9</v>
      </c>
      <c r="AH1198" s="72">
        <f t="shared" si="633"/>
        <v>0.38525914704691444</v>
      </c>
      <c r="AI1198" s="72">
        <f t="shared" si="634"/>
        <v>0.10326449304821529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6.9588223785116032E-2</v>
      </c>
      <c r="AL1198" s="72">
        <f>(AX1198-Driver!$K$181)/(Driver!$L$181-Driver!$K$181)</f>
        <v>0</v>
      </c>
      <c r="AM1198" s="72">
        <f>(AY1198-Driver!$K$182)/(Driver!$L$182-Driver!$K$182)</f>
        <v>0.46925162676443277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35"/>
        <v>2.0299145299145298</v>
      </c>
      <c r="AW1198" s="70">
        <f t="shared" si="636"/>
        <v>7.7584741720281816</v>
      </c>
      <c r="AX1198" s="70">
        <f t="shared" si="637"/>
        <v>1</v>
      </c>
      <c r="AY1198" s="70">
        <f>IFERROR(Driver!$K$19/Data!BH1198/Data!BI1198*Data!BK1198*Data!BL1198,"")</f>
        <v>-3.2489718443530529</v>
      </c>
      <c r="AZ1198" s="70">
        <f t="shared" si="638"/>
        <v>10.007446016381234</v>
      </c>
      <c r="BA1198" s="70"/>
      <c r="BB1198" s="70"/>
      <c r="BC1198" s="70">
        <f t="shared" si="639"/>
        <v>27.491192317699465</v>
      </c>
      <c r="BD1198" s="70">
        <f t="shared" si="640"/>
        <v>0.90336827070737424</v>
      </c>
      <c r="BE1198" s="70">
        <f t="shared" si="641"/>
        <v>1</v>
      </c>
      <c r="BF1198" s="70">
        <f t="shared" si="642"/>
        <v>1.6648757806979104</v>
      </c>
      <c r="BG1198" s="70">
        <f t="shared" si="643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219</v>
      </c>
      <c r="BS1198" s="8" t="s">
        <v>493</v>
      </c>
      <c r="BT1198" s="9" t="s">
        <v>516</v>
      </c>
      <c r="BU1198" s="10">
        <v>164</v>
      </c>
      <c r="BV1198" s="9" t="s">
        <v>222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302</v>
      </c>
      <c r="CU1198" s="9" t="s">
        <v>388</v>
      </c>
      <c r="CV1198" s="10"/>
      <c r="CW1198" s="10"/>
      <c r="CX1198" t="str">
        <f>INDEX('Data_Price '!AS$2:AS$1266,MATCH(Data!$DN1198,'Data_Price '!$BE$2:$BE$1266,0))</f>
        <v>Blizzard Zero G 85 Alpine Touring Ski 164</v>
      </c>
      <c r="CY1198" t="str">
        <f>INDEX('Data_Price '!AT$2:AT$1266,MATCH(Data!$DN1198,'Data_Price '!$BE$2:$BE$1266,0))</f>
        <v>Cripple Creek Backcountry</v>
      </c>
      <c r="CZ1198">
        <f>INDEX('Data_Price '!AU$2:AU$1266,MATCH(Data!$DN1198,'Data_Price '!$BE$2:$BE$1266,0))</f>
        <v>599</v>
      </c>
      <c r="DA1198" t="str">
        <f>INDEX('Data_Price '!AV$2:AV$1266,MATCH(Data!$DN1198,'Data_Price '!$BE$2:$BE$1266,0))</f>
        <v>https://www.google.com/url?url=https://cripplecreekbc.com/products/blizzard-zero-g-85-alpine-touring-ski%3Fvariant%3D47932027151%26currency%3DUSD%26utm_medium%3Dproduct_sync%26utm_source%3Dgoogle%26utm_content%3Dsag_organic%26utm_campaign%3Dsag_organic&amp;rct=j&amp;q=&amp;esrc=s&amp;sa=U&amp;ved=0ahUKEwi9i-qz0aP2AhWWl2oFHW-UDg0Q2SkIdA&amp;usg=AOvVaw0tuTjXy3gF-Ufhah58d5ko</v>
      </c>
      <c r="DB1198" t="str">
        <f>INDEX('Data_Price '!AW$2:AW$1266,MATCH(Data!$DN1198,'Data_Price '!$BE$2:$BE$1266,0))</f>
        <v>Blizzard Zero G 85 Ski - 164cm, Grey</v>
      </c>
      <c r="DC1198" t="str">
        <f>INDEX('Data_Price '!AX$2:AX$1266,MATCH(Data!$DN1198,'Data_Price '!$BE$2:$BE$1266,0))</f>
        <v>Skimo &amp; SkyRun</v>
      </c>
      <c r="DD1198">
        <f>INDEX('Data_Price '!AY$2:AY$1266,MATCH(Data!$DN1198,'Data_Price '!$BE$2:$BE$1266,0))</f>
        <v>599.95000000000005</v>
      </c>
      <c r="DE1198" t="str">
        <f>INDEX('Data_Price '!AZ$2:AZ$1266,MATCH(Data!$DN1198,'Data_Price '!$BE$2:$BE$1266,0))</f>
        <v>https://www.google.com/url?url=https://skimo.co/blizzard-zero-g-85-skis%3Foption%255B2615%255D%3D25551&amp;rct=j&amp;q=&amp;esrc=s&amp;sa=U&amp;ved=0ahUKEwi9i-qz0aP2AhWWl2oFHW-UDg0QsDwIZQ&amp;usg=AOvVaw28HWO7ro9kelg3_1mktdMy</v>
      </c>
      <c r="DF1198" t="str">
        <f>INDEX('Data_Price '!BA$2:BA$1266,MATCH(Data!$DN1198,'Data_Price '!$BE$2:$BE$1266,0))</f>
        <v>Blizzard Zero G 85 Ski - 164cm, Grey</v>
      </c>
      <c r="DG1198" t="str">
        <f>INDEX('Data_Price '!BB$2:BB$1266,MATCH(Data!$DN1198,'Data_Price '!$BE$2:$BE$1266,0))</f>
        <v>Skimo &amp; SkyRun</v>
      </c>
      <c r="DH1198">
        <f>INDEX('Data_Price '!BC$2:BC$1266,MATCH(Data!$DN1198,'Data_Price '!$BE$2:$BE$1266,0))</f>
        <v>599.95000000000005</v>
      </c>
      <c r="DI1198" t="str">
        <f>INDEX('Data_Price '!BD$2:BD$1266,MATCH(Data!$DN1198,'Data_Price '!$BE$2:$BE$1266,0))</f>
        <v>https://www.google.com/url?q=https://skimo.co/blizzard-zero-g-85-skis%3Foption%255B2615%255D%3D25551&amp;sa=U&amp;ved=0ahUKEwja_KG00aP2AhXwlWoFHQ1tBOEQ2ykIGA&amp;usg=AOvVaw3GWa3QK9oDa4k-uSUy0uu9</v>
      </c>
      <c r="DJ1198" s="89" t="e">
        <f ca="1">_xll.Connector("TinyUrl.TinyUrl",DA1198,0)</f>
        <v>#NAME?</v>
      </c>
      <c r="DK1198" s="89" t="e">
        <f ca="1">_xll.Connector("TinyUrl.TinyUrl",DE1198,0)</f>
        <v>#NAME?</v>
      </c>
      <c r="DL1198" s="89" t="e">
        <f ca="1">_xll.Connector("TinyUrl.TinyUrl",DI1198,0)</f>
        <v>#NAME?</v>
      </c>
      <c r="DM1198" s="224" t="str">
        <f t="shared" si="644"/>
        <v>Zero G 85</v>
      </c>
      <c r="DN1198" s="89" t="str">
        <f t="shared" si="645"/>
        <v xml:space="preserve"> BlizzardZero G 85164 Unisex</v>
      </c>
      <c r="DO1198" s="227"/>
    </row>
    <row r="1199" spans="2:119" ht="15.45" customHeight="1">
      <c r="B1199" s="224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#VALUE!</v>
      </c>
      <c r="F1199" s="43" t="b">
        <f>CL1199&gt;Driver!$F$56</f>
        <v>0</v>
      </c>
      <c r="G1199" s="43" t="b">
        <f>AND(CB1199&gt;Driver!$F$55,CB1199&lt;Driver!$G$55)</f>
        <v>0</v>
      </c>
      <c r="H1199" s="43" t="e">
        <f t="shared" si="612"/>
        <v>#VALUE!</v>
      </c>
      <c r="I1199" s="43">
        <f t="shared" si="613"/>
        <v>0</v>
      </c>
      <c r="J1199" s="43" t="e">
        <f t="array" ref="J1199">NOT(OR(($H$9:$H$1273=TRUE)*($I$9:$I$1273&gt;0)*($BT$9:$BT$1273=BT1199)*($K$9:$K$1273&gt;K1199)))</f>
        <v>#VALUE!</v>
      </c>
      <c r="K1199" s="72">
        <f t="shared" si="614"/>
        <v>0.53735463955704954</v>
      </c>
      <c r="L1199" s="72">
        <f t="shared" si="615"/>
        <v>0.76429296591733153</v>
      </c>
      <c r="M1199" s="72">
        <f t="shared" si="616"/>
        <v>0.31041631319676755</v>
      </c>
      <c r="N1199" s="72">
        <f t="shared" si="617"/>
        <v>0.13563523683045597</v>
      </c>
      <c r="O1199" s="72">
        <f t="shared" si="618"/>
        <v>0.34476402955723229</v>
      </c>
      <c r="P1199" s="72">
        <f t="shared" si="619"/>
        <v>0.45084967320261449</v>
      </c>
      <c r="Q1199" s="72"/>
      <c r="R1199" s="72"/>
      <c r="S1199" s="72">
        <f t="shared" si="620"/>
        <v>0.93931406339126211</v>
      </c>
      <c r="T1199" s="72">
        <f t="shared" si="621"/>
        <v>0.95636469864714824</v>
      </c>
      <c r="U1199" s="72">
        <f t="shared" si="622"/>
        <v>0.9903897657652625</v>
      </c>
      <c r="V1199" s="72">
        <f t="shared" si="623"/>
        <v>0.65138034340666406</v>
      </c>
      <c r="W1199" s="72">
        <f t="shared" si="624"/>
        <v>0.97159843205574914</v>
      </c>
      <c r="X1199" s="72">
        <f t="shared" si="625"/>
        <v>0.23570703408266847</v>
      </c>
      <c r="Y1199" s="72">
        <f t="shared" si="626"/>
        <v>0.68958368680323245</v>
      </c>
      <c r="Z1199" s="72">
        <f t="shared" si="627"/>
        <v>0.86436476316954403</v>
      </c>
      <c r="AA1199" s="72">
        <f t="shared" si="628"/>
        <v>0.65523597044276771</v>
      </c>
      <c r="AB1199" s="72">
        <f t="shared" si="629"/>
        <v>0.54915032679738551</v>
      </c>
      <c r="AC1199" s="72"/>
      <c r="AD1199" s="72"/>
      <c r="AE1199" s="72">
        <f t="shared" si="630"/>
        <v>6.0685936608737889E-2</v>
      </c>
      <c r="AF1199" s="72">
        <f t="shared" si="631"/>
        <v>4.3635301352851763E-2</v>
      </c>
      <c r="AG1199" s="72">
        <f t="shared" si="632"/>
        <v>9.6102342347375441E-3</v>
      </c>
      <c r="AH1199" s="72">
        <f t="shared" si="633"/>
        <v>0.34861965659333599</v>
      </c>
      <c r="AI1199" s="72">
        <f t="shared" si="634"/>
        <v>2.8401567944250874E-2</v>
      </c>
      <c r="AJ1199" s="72">
        <f>(AV1199-Driver!$K$179)/(Driver!$L$179-Driver!$K$179)</f>
        <v>0.47570703408266846</v>
      </c>
      <c r="AK1199" s="72">
        <f>(AW1199-Driver!$K$180)/(Driver!$L$180-Driver!$K$180)</f>
        <v>0.69596022940141999</v>
      </c>
      <c r="AL1199" s="72">
        <f>(AX1199-Driver!$K$181)/(Driver!$L$181-Driver!$K$181)</f>
        <v>0.464364763169544</v>
      </c>
      <c r="AM1199" s="72">
        <f>(AY1199-Driver!$K$182)/(Driver!$L$182-Driver!$K$182)</f>
        <v>0.86923597044276768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35"/>
        <v>10.01221001221001</v>
      </c>
      <c r="AW1199" s="70">
        <f t="shared" si="636"/>
        <v>69.010234115660822</v>
      </c>
      <c r="AX1199" s="70">
        <f t="shared" si="637"/>
        <v>5.1792828685258963</v>
      </c>
      <c r="AY1199" s="70">
        <f>IFERROR(Driver!$K$19/Data!BH1199/Data!BI1199*Data!BK1199*Data!BL1199,"")</f>
        <v>-0.80047094199388791</v>
      </c>
      <c r="AZ1199" s="70">
        <f t="shared" si="638"/>
        <v>64.631422189128813</v>
      </c>
      <c r="BA1199" s="70"/>
      <c r="BB1199" s="70"/>
      <c r="BC1199" s="70">
        <f t="shared" si="639"/>
        <v>150.06921595978619</v>
      </c>
      <c r="BD1199" s="70">
        <f t="shared" si="640"/>
        <v>6.7089988420341005</v>
      </c>
      <c r="BE1199" s="70">
        <f t="shared" si="641"/>
        <v>9.0552029992950658E-2</v>
      </c>
      <c r="BF1199" s="70">
        <f t="shared" si="642"/>
        <v>5.8030488204409405</v>
      </c>
      <c r="BG1199" s="70">
        <f t="shared" si="643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219</v>
      </c>
      <c r="BS1199" s="8" t="s">
        <v>438</v>
      </c>
      <c r="BT1199" s="9" t="s">
        <v>454</v>
      </c>
      <c r="BU1199" s="10">
        <v>188</v>
      </c>
      <c r="BV1199" s="9" t="s">
        <v>222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305</v>
      </c>
      <c r="CU1199" s="9" t="s">
        <v>302</v>
      </c>
      <c r="CV1199" s="10"/>
      <c r="CW1199" s="10"/>
      <c r="CX1199" t="str">
        <f>INDEX('Data_Price '!AS$2:AS$1266,MATCH(Data!$DN1199,'Data_Price '!$BE$2:$BE$1266,0))</f>
        <v>Atomic Maverick 100 Ti Skis 2022</v>
      </c>
      <c r="CY1199" t="str">
        <f>INDEX('Data_Price '!AT$2:AT$1266,MATCH(Data!$DN1199,'Data_Price '!$BE$2:$BE$1266,0))</f>
        <v>eBay - asogear</v>
      </c>
      <c r="CZ1199">
        <f>INDEX('Data_Price '!AU$2:AU$1266,MATCH(Data!$DN1199,'Data_Price '!$BE$2:$BE$1266,0))</f>
        <v>594.99</v>
      </c>
      <c r="DA1199" t="str">
        <f>INDEX('Data_Price '!AV$2:AV$1266,MATCH(Data!$DN1199,'Data_Price '!$BE$2:$BE$1266,0))</f>
        <v>https://www.google.com/url?q=https://www.ebay.com/itm/194538193670%3Fchn%3Dps%26mkevt%3D1%26mkcid%3D28%26var%3D494640952060&amp;sa=U&amp;ved=0ahUKEwjJx7u10aP2AhUNlGoFHbprDwcQ2ykIHQ&amp;usg=AOvVaw0DbTeLHPZ0S7faINrEHufD</v>
      </c>
      <c r="DB1199" t="str">
        <f>INDEX('Data_Price '!AW$2:AW$1266,MATCH(Data!$DN1199,'Data_Price '!$BE$2:$BE$1266,0))</f>
        <v>Atomic Maverick 100 Ti Skis 2022</v>
      </c>
      <c r="DC1199" t="str">
        <f>INDEX('Data_Price '!AX$2:AX$1266,MATCH(Data!$DN1199,'Data_Price '!$BE$2:$BE$1266,0))</f>
        <v>Skirack</v>
      </c>
      <c r="DD1199">
        <f>INDEX('Data_Price '!AY$2:AY$1266,MATCH(Data!$DN1199,'Data_Price '!$BE$2:$BE$1266,0))</f>
        <v>599.96</v>
      </c>
      <c r="DE1199" t="str">
        <f>INDEX('Data_Price '!AZ$2:AZ$1266,MATCH(Data!$DN1199,'Data_Price '!$BE$2:$BE$1266,0))</f>
        <v>https://www.google.com/url?q=https://www.skirack.com/atomic-maverick-100-ti-skis-13145646%3Ffee%3D7%26fep%3D301586%26utm_source%3Dgoogle_shopping%26utm_medium%3Dcpc%26utm_campaign%3Dproduct&amp;sa=U&amp;ved=0ahUKEwjJx7u10aP2AhUNlGoFHbprDwcQ2ykIGQ&amp;usg=AOvVaw0lGeO6w2UFw3f597JMQz_6</v>
      </c>
      <c r="DF1199" t="str">
        <f>INDEX('Data_Price '!BA$2:BA$1266,MATCH(Data!$DN1199,'Data_Price '!$BE$2:$BE$1266,0))</f>
        <v>Atomic Maverick 100 Ti Skis 2022</v>
      </c>
      <c r="DG1199" t="str">
        <f>INDEX('Data_Price '!BB$2:BB$1266,MATCH(Data!$DN1199,'Data_Price '!$BE$2:$BE$1266,0))</f>
        <v>Level Nine Sports</v>
      </c>
      <c r="DH1199">
        <f>INDEX('Data_Price '!BC$2:BC$1266,MATCH(Data!$DN1199,'Data_Price '!$BE$2:$BE$1266,0))</f>
        <v>599.99</v>
      </c>
      <c r="DI1199" t="str">
        <f>INDEX('Data_Price '!BD$2:BD$1266,MATCH(Data!$DN1199,'Data_Price '!$BE$2:$BE$1266,0))</f>
        <v>https://www.google.com/url?url=https://www.levelninesports.com/atomic-maverick-100-ti-skis-2022/&amp;rct=j&amp;q=&amp;esrc=s&amp;sa=U&amp;ved=0ahUKEwiKmda00aP2AhV4k2oFHfWfCycQsDwIZA&amp;usg=AOvVaw24LoWNSK4EtFhBIWCgcXsg</v>
      </c>
      <c r="DJ1199" s="89" t="e">
        <f ca="1">_xll.Connector("TinyUrl.TinyUrl",DA1199,0)</f>
        <v>#NAME?</v>
      </c>
      <c r="DK1199" s="89" t="e">
        <f ca="1">_xll.Connector("TinyUrl.TinyUrl",DE1199,0)</f>
        <v>#NAME?</v>
      </c>
      <c r="DL1199" s="89" t="e">
        <f ca="1">_xll.Connector("TinyUrl.TinyUrl",DI1199,0)</f>
        <v>#NAME?</v>
      </c>
      <c r="DM1199" s="224" t="str">
        <f t="shared" si="644"/>
        <v>Maverick 100 Ti</v>
      </c>
      <c r="DN1199" s="89" t="str">
        <f t="shared" si="645"/>
        <v xml:space="preserve"> AtomicMaverick 100 Ti188 Unisex</v>
      </c>
      <c r="DO1199" s="227" t="s">
        <v>1113</v>
      </c>
    </row>
    <row r="1200" spans="2:119" ht="15.45" customHeight="1">
      <c r="B1200" s="224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#VALUE!</v>
      </c>
      <c r="F1200" s="43" t="b">
        <f>CL1200&gt;Driver!$F$56</f>
        <v>0</v>
      </c>
      <c r="G1200" s="43" t="b">
        <f>AND(CB1200&gt;Driver!$F$55,CB1200&lt;Driver!$G$55)</f>
        <v>0</v>
      </c>
      <c r="H1200" s="43" t="e">
        <f t="shared" si="612"/>
        <v>#VALUE!</v>
      </c>
      <c r="I1200" s="43">
        <f t="shared" si="613"/>
        <v>0</v>
      </c>
      <c r="J1200" s="43" t="e">
        <f t="array" ref="J1200">NOT(OR(($H$9:$H$1273=TRUE)*($I$9:$I$1273&gt;0)*($BT$9:$BT$1273=BT1200)*($K$9:$K$1273&gt;K1200)))</f>
        <v>#VALUE!</v>
      </c>
      <c r="K1200" s="72">
        <f t="shared" si="614"/>
        <v>0.54120344795994502</v>
      </c>
      <c r="L1200" s="72">
        <f t="shared" si="615"/>
        <v>0.79456611070824268</v>
      </c>
      <c r="M1200" s="72">
        <f t="shared" si="616"/>
        <v>0.28784078521164747</v>
      </c>
      <c r="N1200" s="72">
        <f t="shared" si="617"/>
        <v>-5.2184911149054436E-2</v>
      </c>
      <c r="O1200" s="72">
        <f t="shared" si="618"/>
        <v>0.25223504456177492</v>
      </c>
      <c r="P1200" s="72">
        <f t="shared" si="619"/>
        <v>0.66347222222222224</v>
      </c>
      <c r="Q1200" s="72"/>
      <c r="R1200" s="72"/>
      <c r="S1200" s="72">
        <f t="shared" si="620"/>
        <v>0.88197438464069755</v>
      </c>
      <c r="T1200" s="72">
        <f t="shared" si="621"/>
        <v>9.9999999999999978E-2</v>
      </c>
      <c r="U1200" s="72">
        <f t="shared" si="622"/>
        <v>9.9999999999999978E-2</v>
      </c>
      <c r="V1200" s="72">
        <f t="shared" si="623"/>
        <v>0.60037518293827818</v>
      </c>
      <c r="W1200" s="72">
        <f t="shared" si="624"/>
        <v>0.95393161105671465</v>
      </c>
      <c r="X1200" s="72">
        <f t="shared" si="625"/>
        <v>0.20543388929175729</v>
      </c>
      <c r="Y1200" s="72">
        <f t="shared" si="626"/>
        <v>0.71215921478835253</v>
      </c>
      <c r="Z1200" s="72">
        <f t="shared" si="627"/>
        <v>1.0521849111490544</v>
      </c>
      <c r="AA1200" s="72">
        <f t="shared" si="628"/>
        <v>0.74776495543822508</v>
      </c>
      <c r="AB1200" s="72">
        <f t="shared" si="629"/>
        <v>0.33652777777777776</v>
      </c>
      <c r="AC1200" s="72"/>
      <c r="AD1200" s="72"/>
      <c r="AE1200" s="72">
        <f t="shared" si="630"/>
        <v>0.11802561535930239</v>
      </c>
      <c r="AF1200" s="72">
        <f t="shared" si="631"/>
        <v>0.9</v>
      </c>
      <c r="AG1200" s="72">
        <f t="shared" si="632"/>
        <v>0.9</v>
      </c>
      <c r="AH1200" s="72">
        <f t="shared" si="633"/>
        <v>0.39962481706172176</v>
      </c>
      <c r="AI1200" s="72">
        <f t="shared" si="634"/>
        <v>4.6068388943285382E-2</v>
      </c>
      <c r="AJ1200" s="72">
        <f>(AV1200-Driver!$K$179)/(Driver!$L$179-Driver!$K$179)</f>
        <v>3.4566110708242691E-2</v>
      </c>
      <c r="AK1200" s="72">
        <f>(AW1200-Driver!$K$180)/(Driver!$L$180-Driver!$K$180)</f>
        <v>0.52087295361529473</v>
      </c>
      <c r="AL1200" s="72">
        <f>(AX1200-Driver!$K$181)/(Driver!$L$181-Driver!$K$181)</f>
        <v>0.65218491114905452</v>
      </c>
      <c r="AM1200" s="72">
        <f>(AY1200-Driver!$K$182)/(Driver!$L$182-Driver!$K$182)</f>
        <v>0.96176495543822504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35"/>
        <v>0.72751322751322756</v>
      </c>
      <c r="AW1200" s="70">
        <f t="shared" si="636"/>
        <v>51.888773243404366</v>
      </c>
      <c r="AX1200" s="70">
        <f t="shared" si="637"/>
        <v>6.8696642003414912</v>
      </c>
      <c r="AY1200" s="70">
        <f>IFERROR(Driver!$K$19/Data!BH1200/Data!BI1200*Data!BK1200*Data!BL1200,"")</f>
        <v>-0.2340555138991551</v>
      </c>
      <c r="AZ1200" s="70">
        <f t="shared" si="638"/>
        <v>45.253164556962027</v>
      </c>
      <c r="BA1200" s="70"/>
      <c r="BB1200" s="70"/>
      <c r="BC1200" s="70">
        <f t="shared" si="639"/>
        <v>120.32672597288874</v>
      </c>
      <c r="BD1200" s="70">
        <f t="shared" si="640"/>
        <v>381.06698493382794</v>
      </c>
      <c r="BE1200" s="70">
        <f t="shared" si="641"/>
        <v>1</v>
      </c>
      <c r="BF1200" s="70">
        <f t="shared" si="642"/>
        <v>4.2374277069209834E-2</v>
      </c>
      <c r="BG1200" s="70">
        <f t="shared" si="643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219</v>
      </c>
      <c r="BS1200" s="8" t="s">
        <v>438</v>
      </c>
      <c r="BT1200" s="9" t="s">
        <v>460</v>
      </c>
      <c r="BU1200" s="10">
        <v>170</v>
      </c>
      <c r="BV1200" s="9" t="s">
        <v>222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307</v>
      </c>
      <c r="CU1200" s="10"/>
      <c r="CV1200" s="10"/>
      <c r="CW1200" s="10"/>
      <c r="CX1200" t="str">
        <f>INDEX('Data_Price '!AS$2:AS$1266,MATCH(Data!$DN1200,'Data_Price '!$BE$2:$BE$1266,0))</f>
        <v>Atomic Redster S9 Revo S Skis + x 12 GW Bindings Â· 170 cm</v>
      </c>
      <c r="CY1200" t="str">
        <f>INDEX('Data_Price '!AT$2:AT$1266,MATCH(Data!$DN1200,'Data_Price '!$BE$2:$BE$1266,0))</f>
        <v>Suburban Ski and Bike</v>
      </c>
      <c r="CZ1200">
        <f>INDEX('Data_Price '!AU$2:AU$1266,MATCH(Data!$DN1200,'Data_Price '!$BE$2:$BE$1266,0))</f>
        <v>999.99</v>
      </c>
      <c r="DA1200" t="str">
        <f>INDEX('Data_Price '!AV$2:AV$1266,MATCH(Data!$DN1200,'Data_Price '!$BE$2:$BE$1266,0))</f>
        <v>https://www.google.com/url?url=https://suburbanskiandbike.com/atomic-redster-s9-revo-s-2022-170cm-aass02744170/&amp;rct=j&amp;q=&amp;esrc=s&amp;sa=U&amp;ved=0ahUKEwikzNe10aP2AhWMnGoFHZX7D3kQsDwIRA&amp;usg=AOvVaw0WDO8pOpWXbG0DY6o6OI11</v>
      </c>
      <c r="DB1200">
        <f>INDEX('Data_Price '!AW$2:AW$1266,MATCH(Data!$DN1200,'Data_Price '!$BE$2:$BE$1266,0))</f>
        <v>0</v>
      </c>
      <c r="DC1200">
        <f>INDEX('Data_Price '!AX$2:AX$1266,MATCH(Data!$DN1200,'Data_Price '!$BE$2:$BE$1266,0))</f>
        <v>0</v>
      </c>
      <c r="DD1200">
        <f>INDEX('Data_Price '!AY$2:AY$1266,MATCH(Data!$DN1200,'Data_Price '!$BE$2:$BE$1266,0))</f>
        <v>0</v>
      </c>
      <c r="DE1200">
        <f>INDEX('Data_Price '!AZ$2:AZ$1266,MATCH(Data!$DN1200,'Data_Price '!$BE$2:$BE$1266,0))</f>
        <v>0</v>
      </c>
      <c r="DF1200">
        <f>INDEX('Data_Price '!BA$2:BA$1266,MATCH(Data!$DN1200,'Data_Price '!$BE$2:$BE$1266,0))</f>
        <v>0</v>
      </c>
      <c r="DG1200">
        <f>INDEX('Data_Price '!BB$2:BB$1266,MATCH(Data!$DN1200,'Data_Price '!$BE$2:$BE$1266,0))</f>
        <v>0</v>
      </c>
      <c r="DH1200">
        <f>INDEX('Data_Price '!BC$2:BC$1266,MATCH(Data!$DN1200,'Data_Price '!$BE$2:$BE$1266,0))</f>
        <v>0</v>
      </c>
      <c r="DI1200">
        <f>INDEX('Data_Price '!BD$2:BD$1266,MATCH(Data!$DN1200,'Data_Price '!$BE$2:$BE$1266,0))</f>
        <v>0</v>
      </c>
      <c r="DJ1200" s="89" t="e">
        <f ca="1">_xll.Connector("TinyUrl.TinyUrl",DA1200,0)</f>
        <v>#NAME?</v>
      </c>
      <c r="DK1200" s="89" t="e">
        <f ca="1">_xll.Connector("TinyUrl.TinyUrl",DE1200,0)</f>
        <v>#NAME?</v>
      </c>
      <c r="DL1200" s="89" t="e">
        <f ca="1">_xll.Connector("TinyUrl.TinyUrl",DI1200,0)</f>
        <v>#NAME?</v>
      </c>
      <c r="DM1200" s="224" t="str">
        <f t="shared" si="644"/>
        <v>Redster S9 Revo</v>
      </c>
      <c r="DN1200" s="89" t="str">
        <f t="shared" si="645"/>
        <v xml:space="preserve"> AtomicRedster S9 Revo170 Unisex</v>
      </c>
      <c r="DO1200" s="227"/>
    </row>
    <row r="1201" spans="2:119" ht="15.45" customHeight="1">
      <c r="B1201" s="224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#VALUE!</v>
      </c>
      <c r="F1201" s="43" t="b">
        <f>CL1201&gt;Driver!$F$56</f>
        <v>1</v>
      </c>
      <c r="G1201" s="43" t="b">
        <f>AND(CB1201&gt;Driver!$F$55,CB1201&lt;Driver!$G$55)</f>
        <v>1</v>
      </c>
      <c r="H1201" s="43" t="e">
        <f t="shared" si="612"/>
        <v>#VALUE!</v>
      </c>
      <c r="I1201" s="43">
        <f t="shared" si="613"/>
        <v>0</v>
      </c>
      <c r="J1201" s="43" t="e">
        <f t="array" ref="J1201">NOT(OR(($H$9:$H$1273=TRUE)*($I$9:$I$1273&gt;0)*($BT$9:$BT$1273=BT1201)*($K$9:$K$1273&gt;K1201)))</f>
        <v>#VALUE!</v>
      </c>
      <c r="K1201" s="72">
        <f t="shared" si="614"/>
        <v>0.54709842618408522</v>
      </c>
      <c r="L1201" s="72">
        <f t="shared" si="615"/>
        <v>0.84841189267585204</v>
      </c>
      <c r="M1201" s="72">
        <f t="shared" si="616"/>
        <v>0.24578495969231851</v>
      </c>
      <c r="N1201" s="72">
        <f t="shared" si="617"/>
        <v>-0.1691772592170997</v>
      </c>
      <c r="O1201" s="72">
        <f t="shared" si="618"/>
        <v>0.30094390299993745</v>
      </c>
      <c r="P1201" s="72">
        <f t="shared" si="619"/>
        <v>0.60558823529411765</v>
      </c>
      <c r="Q1201" s="72"/>
      <c r="R1201" s="72"/>
      <c r="S1201" s="72">
        <f t="shared" si="620"/>
        <v>0.80716330457640617</v>
      </c>
      <c r="T1201" s="72">
        <f t="shared" si="621"/>
        <v>0.97769990770749182</v>
      </c>
      <c r="U1201" s="72">
        <f t="shared" si="622"/>
        <v>0.92350415180000878</v>
      </c>
      <c r="V1201" s="72">
        <f t="shared" si="623"/>
        <v>0.69500941797823357</v>
      </c>
      <c r="W1201" s="72">
        <f t="shared" si="624"/>
        <v>0.99401041666666667</v>
      </c>
      <c r="X1201" s="72">
        <f t="shared" si="625"/>
        <v>0.15158810732414796</v>
      </c>
      <c r="Y1201" s="72">
        <f t="shared" si="626"/>
        <v>0.75421504030768149</v>
      </c>
      <c r="Z1201" s="72">
        <f t="shared" si="627"/>
        <v>1.1691772592170997</v>
      </c>
      <c r="AA1201" s="72">
        <f t="shared" si="628"/>
        <v>0.69905609700006255</v>
      </c>
      <c r="AB1201" s="72">
        <f t="shared" si="629"/>
        <v>0.39441176470588235</v>
      </c>
      <c r="AC1201" s="72"/>
      <c r="AD1201" s="72"/>
      <c r="AE1201" s="72">
        <f t="shared" si="630"/>
        <v>0.1928366954235938</v>
      </c>
      <c r="AF1201" s="72">
        <f t="shared" si="631"/>
        <v>2.2300092292508164E-2</v>
      </c>
      <c r="AG1201" s="72">
        <f t="shared" si="632"/>
        <v>7.6495848199991251E-2</v>
      </c>
      <c r="AH1201" s="72">
        <f t="shared" si="633"/>
        <v>0.30499058202176649</v>
      </c>
      <c r="AI1201" s="72">
        <f t="shared" si="634"/>
        <v>5.9895833333333467E-3</v>
      </c>
      <c r="AJ1201" s="72">
        <f>(AV1201-Driver!$K$179)/(Driver!$L$179-Driver!$K$179)</f>
        <v>0.39158810732414795</v>
      </c>
      <c r="AK1201" s="72">
        <f>(AW1201-Driver!$K$180)/(Driver!$L$180-Driver!$K$180)</f>
        <v>0.58253955461633389</v>
      </c>
      <c r="AL1201" s="72">
        <f>(AX1201-Driver!$K$181)/(Driver!$L$181-Driver!$K$181)</f>
        <v>0.76917725921709978</v>
      </c>
      <c r="AM1201" s="72">
        <f>(AY1201-Driver!$K$182)/(Driver!$L$182-Driver!$K$182)</f>
        <v>0.91305609700006252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35"/>
        <v>8.2417582417582427</v>
      </c>
      <c r="AW1201" s="70">
        <f t="shared" si="636"/>
        <v>57.919036101877666</v>
      </c>
      <c r="AX1201" s="70">
        <f t="shared" si="637"/>
        <v>7.9225953329538985</v>
      </c>
      <c r="AY1201" s="70">
        <f>IFERROR(Driver!$K$19/Data!BH1201/Data!BI1201*Data!BK1201*Data!BL1201,"")</f>
        <v>-0.53222639414399997</v>
      </c>
      <c r="AZ1201" s="70">
        <f t="shared" si="638"/>
        <v>50.528667163067766</v>
      </c>
      <c r="BA1201" s="70"/>
      <c r="BB1201" s="70"/>
      <c r="BC1201" s="70">
        <f t="shared" si="639"/>
        <v>81.521698665349717</v>
      </c>
      <c r="BD1201" s="70">
        <f t="shared" si="640"/>
        <v>8.5971270401210198</v>
      </c>
      <c r="BE1201" s="70">
        <f t="shared" si="641"/>
        <v>2.3678347668398696E-2</v>
      </c>
      <c r="BF1201" s="70">
        <f t="shared" si="642"/>
        <v>10.730646281703507</v>
      </c>
      <c r="BG1201" s="70">
        <f t="shared" si="643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219</v>
      </c>
      <c r="BS1201" s="8" t="s">
        <v>742</v>
      </c>
      <c r="BT1201" s="9" t="s">
        <v>748</v>
      </c>
      <c r="BU1201" s="10">
        <v>185</v>
      </c>
      <c r="BV1201" s="9" t="s">
        <v>222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301</v>
      </c>
      <c r="CU1201" s="10"/>
      <c r="CV1201" s="10"/>
      <c r="CW1201" s="10"/>
      <c r="CX1201" t="str">
        <f>INDEX('Data_Price '!AS$2:AS$1266,MATCH(Data!$DN1201,'Data_Price '!$BE$2:$BE$1266,0))</f>
        <v>2022 Nordica Enforcer Free 110 185</v>
      </c>
      <c r="CY1201" t="str">
        <f>INDEX('Data_Price '!AT$2:AT$1266,MATCH(Data!$DN1201,'Data_Price '!$BE$2:$BE$1266,0))</f>
        <v>Ski Town All-Stars</v>
      </c>
      <c r="CZ1201">
        <f>INDEX('Data_Price '!AU$2:AU$1266,MATCH(Data!$DN1201,'Data_Price '!$BE$2:$BE$1266,0))</f>
        <v>639.99</v>
      </c>
      <c r="DA1201" t="str">
        <f>INDEX('Data_Price '!AV$2:AV$1266,MATCH(Data!$DN1201,'Data_Price '!$BE$2:$BE$1266,0))</f>
        <v>https://www.google.com/url?url=https://skitownallstars.com/products/2022-nordica-enforcer-free-110&amp;rct=j&amp;q=&amp;esrc=s&amp;sa=U&amp;ved=0ahUKEwiu-vy10aP2AhW_kWoFHQAuDWwQ2SkIYg&amp;usg=AOvVaw1kwbVV94sLk3Nj0Qtn9BEN</v>
      </c>
      <c r="DB1201" t="str">
        <f>INDEX('Data_Price '!AW$2:AW$1266,MATCH(Data!$DN1201,'Data_Price '!$BE$2:$BE$1266,0))</f>
        <v>2022 Nordica Enforcer 110 Free snow skis 185</v>
      </c>
      <c r="DC1201" t="str">
        <f>INDEX('Data_Price '!AX$2:AX$1266,MATCH(Data!$DN1201,'Data_Price '!$BE$2:$BE$1266,0))</f>
        <v>The Pro Shop</v>
      </c>
      <c r="DD1201">
        <f>INDEX('Data_Price '!AY$2:AY$1266,MATCH(Data!$DN1201,'Data_Price '!$BE$2:$BE$1266,0))</f>
        <v>799.99</v>
      </c>
      <c r="DE1201" t="str">
        <f>INDEX('Data_Price '!AZ$2:AZ$1266,MATCH(Data!$DN1201,'Data_Price '!$BE$2:$BE$1266,0))</f>
        <v>https://www.google.com/url?url=https://proskiguy.myshopify.com/products/nordicaenforcer-110-free-snow-skioa130200001%3Fvariant%3D39763313197144%26currency%3DUSD%26utm_medium%3Dproduct_sync%26utm_source%3Dgoogle%26utm_content%3Dsag_organic%26utm_campaign%3Dsag_organic&amp;rct=j&amp;q=&amp;esrc=s&amp;sa=U&amp;ved=0ahUKEwiu-vy10aP2AhW_kWoFHQAuDWwQ2SkIXw&amp;usg=AOvVaw0TCi6kw5DAY-Sy9KsV6C0n</v>
      </c>
      <c r="DF1201">
        <f>INDEX('Data_Price '!BA$2:BA$1266,MATCH(Data!$DN1201,'Data_Price '!$BE$2:$BE$1266,0))</f>
        <v>0</v>
      </c>
      <c r="DG1201">
        <f>INDEX('Data_Price '!BB$2:BB$1266,MATCH(Data!$DN1201,'Data_Price '!$BE$2:$BE$1266,0))</f>
        <v>0</v>
      </c>
      <c r="DH1201">
        <f>INDEX('Data_Price '!BC$2:BC$1266,MATCH(Data!$DN1201,'Data_Price '!$BE$2:$BE$1266,0))</f>
        <v>0</v>
      </c>
      <c r="DI1201">
        <f>INDEX('Data_Price '!BD$2:BD$1266,MATCH(Data!$DN1201,'Data_Price '!$BE$2:$BE$1266,0))</f>
        <v>0</v>
      </c>
      <c r="DJ1201" s="89" t="e">
        <f ca="1">_xll.Connector("TinyUrl.TinyUrl",DA1201,0)</f>
        <v>#NAME?</v>
      </c>
      <c r="DK1201" s="89" t="e">
        <f ca="1">_xll.Connector("TinyUrl.TinyUrl",DE1201,0)</f>
        <v>#NAME?</v>
      </c>
      <c r="DL1201" s="89" t="e">
        <f ca="1">_xll.Connector("TinyUrl.TinyUrl",DI1201,0)</f>
        <v>#NAME?</v>
      </c>
      <c r="DM1201" s="224" t="str">
        <f t="shared" si="644"/>
        <v>Enforcer 110 Free</v>
      </c>
      <c r="DN1201" s="89" t="str">
        <f t="shared" si="645"/>
        <v xml:space="preserve"> NordicaEnforcer 110 Free185 Unisex</v>
      </c>
      <c r="DO1201" s="227" t="s">
        <v>1133</v>
      </c>
    </row>
    <row r="1202" spans="2:119" ht="15.45" customHeight="1">
      <c r="B1202" s="224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#VALUE!</v>
      </c>
      <c r="F1202" s="43" t="b">
        <f>CL1202&gt;Driver!$F$56</f>
        <v>0</v>
      </c>
      <c r="G1202" s="43" t="b">
        <f>AND(CB1202&gt;Driver!$F$55,CB1202&lt;Driver!$G$55)</f>
        <v>0</v>
      </c>
      <c r="H1202" s="43" t="e">
        <f t="shared" si="612"/>
        <v>#VALUE!</v>
      </c>
      <c r="I1202" s="43">
        <f t="shared" si="613"/>
        <v>0</v>
      </c>
      <c r="J1202" s="43" t="e">
        <f t="array" ref="J1202">NOT(OR(($H$9:$H$1273=TRUE)*($I$9:$I$1273&gt;0)*($BT$9:$BT$1273=BT1202)*($K$9:$K$1273&gt;K1202)))</f>
        <v>#VALUE!</v>
      </c>
      <c r="K1202" s="72">
        <f t="shared" si="614"/>
        <v>0.55675736763247863</v>
      </c>
      <c r="L1202" s="72">
        <f t="shared" si="615"/>
        <v>0.83815647409556038</v>
      </c>
      <c r="M1202" s="72">
        <f t="shared" si="616"/>
        <v>0.27535826116939699</v>
      </c>
      <c r="N1202" s="72">
        <f t="shared" si="617"/>
        <v>-4.3963827230759644E-2</v>
      </c>
      <c r="O1202" s="72">
        <f t="shared" si="618"/>
        <v>0.259058218582088</v>
      </c>
      <c r="P1202" s="72">
        <f t="shared" si="619"/>
        <v>0.61098039215686284</v>
      </c>
      <c r="Q1202" s="72"/>
      <c r="R1202" s="72"/>
      <c r="S1202" s="72">
        <f t="shared" si="620"/>
        <v>0.82561231873980356</v>
      </c>
      <c r="T1202" s="72">
        <f t="shared" si="621"/>
        <v>0.48630114333593011</v>
      </c>
      <c r="U1202" s="72">
        <f t="shared" si="622"/>
        <v>9.9999999999999978E-2</v>
      </c>
      <c r="V1202" s="72">
        <f t="shared" si="623"/>
        <v>0.6004484945469073</v>
      </c>
      <c r="W1202" s="72">
        <f t="shared" si="624"/>
        <v>0.95732399108946797</v>
      </c>
      <c r="X1202" s="72">
        <f t="shared" si="625"/>
        <v>0.16184352590443959</v>
      </c>
      <c r="Y1202" s="72">
        <f t="shared" si="626"/>
        <v>0.72464173883060301</v>
      </c>
      <c r="Z1202" s="72">
        <f t="shared" si="627"/>
        <v>1.0439638272307596</v>
      </c>
      <c r="AA1202" s="72">
        <f t="shared" si="628"/>
        <v>0.740941781417912</v>
      </c>
      <c r="AB1202" s="72">
        <f t="shared" si="629"/>
        <v>0.38901960784313716</v>
      </c>
      <c r="AC1202" s="72"/>
      <c r="AD1202" s="72"/>
      <c r="AE1202" s="72">
        <f t="shared" si="630"/>
        <v>0.17438768126019644</v>
      </c>
      <c r="AF1202" s="72">
        <f t="shared" si="631"/>
        <v>0.51369885666406989</v>
      </c>
      <c r="AG1202" s="72">
        <f t="shared" si="632"/>
        <v>0.9</v>
      </c>
      <c r="AH1202" s="72">
        <f t="shared" si="633"/>
        <v>0.3995515054530927</v>
      </c>
      <c r="AI1202" s="72">
        <f t="shared" si="634"/>
        <v>4.2676008910532047E-2</v>
      </c>
      <c r="AJ1202" s="72">
        <f>(AV1202-Driver!$K$179)/(Driver!$L$179-Driver!$K$179)</f>
        <v>7.8156474095560396E-2</v>
      </c>
      <c r="AK1202" s="72">
        <f>(AW1202-Driver!$K$180)/(Driver!$L$180-Driver!$K$180)</f>
        <v>0.56861194594123021</v>
      </c>
      <c r="AL1202" s="72">
        <f>(AX1202-Driver!$K$181)/(Driver!$L$181-Driver!$K$181)</f>
        <v>0.64396382723075951</v>
      </c>
      <c r="AM1202" s="72">
        <f>(AY1202-Driver!$K$182)/(Driver!$L$182-Driver!$K$182)</f>
        <v>0.95494178141791197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35"/>
        <v>1.6449599782933118</v>
      </c>
      <c r="AW1202" s="70">
        <f t="shared" si="636"/>
        <v>56.557081008886357</v>
      </c>
      <c r="AX1202" s="70">
        <f t="shared" si="637"/>
        <v>6.7956744450768358</v>
      </c>
      <c r="AY1202" s="70">
        <f>IFERROR(Driver!$K$19/Data!BH1202/Data!BI1202*Data!BK1202*Data!BL1202,"")</f>
        <v>-0.27582351809665229</v>
      </c>
      <c r="AZ1202" s="70">
        <f t="shared" si="638"/>
        <v>50.037230081906173</v>
      </c>
      <c r="BA1202" s="70"/>
      <c r="BB1202" s="70"/>
      <c r="BC1202" s="70">
        <f t="shared" si="639"/>
        <v>91.091330567369624</v>
      </c>
      <c r="BD1202" s="70">
        <f t="shared" si="640"/>
        <v>56.032084288839336</v>
      </c>
      <c r="BE1202" s="70">
        <f t="shared" si="641"/>
        <v>1</v>
      </c>
      <c r="BF1202" s="70">
        <f t="shared" si="642"/>
        <v>5.0654308220664641E-2</v>
      </c>
      <c r="BG1202" s="70">
        <f t="shared" si="643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219</v>
      </c>
      <c r="BS1202" s="8" t="s">
        <v>493</v>
      </c>
      <c r="BT1202" s="9" t="s">
        <v>501</v>
      </c>
      <c r="BU1202" s="10">
        <v>166</v>
      </c>
      <c r="BV1202" s="9" t="s">
        <v>222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307</v>
      </c>
      <c r="CU1202" s="10"/>
      <c r="CV1202" s="10"/>
      <c r="CW1202" s="10"/>
      <c r="CX1202" t="str">
        <f>INDEX('Data_Price '!AS$2:AS$1266,MATCH(Data!$DN1202,'Data_Price '!$BE$2:$BE$1266,0))</f>
        <v>2022 Blizzard Firebird Hrc Skis W/ Xcell 14 Bindings | 8a003000</v>
      </c>
      <c r="CY1202" t="str">
        <f>INDEX('Data_Price '!AT$2:AT$1266,MATCH(Data!$DN1202,'Data_Price '!$BE$2:$BE$1266,0))</f>
        <v>eBay - david110549</v>
      </c>
      <c r="CZ1202">
        <f>INDEX('Data_Price '!AU$2:AU$1266,MATCH(Data!$DN1202,'Data_Price '!$BE$2:$BE$1266,0))</f>
        <v>879.95</v>
      </c>
      <c r="DA1202" t="str">
        <f>INDEX('Data_Price '!AV$2:AV$1266,MATCH(Data!$DN1202,'Data_Price '!$BE$2:$BE$1266,0))</f>
        <v>https://www.google.com/url?url=https://www.ebay.com/itm/194250529844%3Fchn%3Dps%26mkevt%3D1%26mkcid%3D28%26var%3D494351123967&amp;rct=j&amp;q=&amp;esrc=s&amp;sa=U&amp;ved=0ahUKEwjkrKW20aP2AhVdmGoFHT6ADIkQ2SkIZQ&amp;usg=AOvVaw2BIdL97uVHmxlI6K193Lh0</v>
      </c>
      <c r="DB1202" t="str">
        <f>INDEX('Data_Price '!AW$2:AW$1266,MATCH(Data!$DN1202,'Data_Price '!$BE$2:$BE$1266,0))</f>
        <v>Blizzard Firebird HRC WC Piston Skis Â· 2022 Â· 166 cm</v>
      </c>
      <c r="DC1202" t="str">
        <f>INDEX('Data_Price '!AX$2:AX$1266,MATCH(Data!$DN1202,'Data_Price '!$BE$2:$BE$1266,0))</f>
        <v>Powder7 Ski Shop</v>
      </c>
      <c r="DD1202">
        <f>INDEX('Data_Price '!AY$2:AY$1266,MATCH(Data!$DN1202,'Data_Price '!$BE$2:$BE$1266,0))</f>
        <v>999.95</v>
      </c>
      <c r="DE1202" t="str">
        <f>INDEX('Data_Price '!AZ$2:AZ$1266,MATCH(Data!$DN1202,'Data_Price '!$BE$2:$BE$1266,0))</f>
        <v>https://www.google.com/url?url=https://www.powder7.com/Blizzard-Firebird-HRC-WC-Piston-Skis-166cm-New-Flat-2022/for-sale%3Futm_source%3Dfeed%26utm_medium%3Dfree&amp;rct=j&amp;q=&amp;esrc=s&amp;sa=U&amp;ved=0ahUKEwjkrKW20aP2AhVdmGoFHT6ADIkQsDwIYQ&amp;usg=AOvVaw1QXEuuOni4zJ-WvJZ-y_d4</v>
      </c>
      <c r="DF1202" t="str">
        <f>INDEX('Data_Price '!BA$2:BA$1266,MATCH(Data!$DN1202,'Data_Price '!$BE$2:$BE$1266,0))</f>
        <v>Blizzard Firebird HRC Skis with Xcell 14 Bindings Â· 166 cm</v>
      </c>
      <c r="DG1202" t="str">
        <f>INDEX('Data_Price '!BB$2:BB$1266,MATCH(Data!$DN1202,'Data_Price '!$BE$2:$BE$1266,0))</f>
        <v>Powder7 Ski Shop</v>
      </c>
      <c r="DH1202">
        <f>INDEX('Data_Price '!BC$2:BC$1266,MATCH(Data!$DN1202,'Data_Price '!$BE$2:$BE$1266,0))</f>
        <v>1099.95</v>
      </c>
      <c r="DI1202" t="str">
        <f>INDEX('Data_Price '!BD$2:BD$1266,MATCH(Data!$DN1202,'Data_Price '!$BE$2:$BE$1266,0))</f>
        <v>https://www.google.com/url?url=https://www.powder7.com/Blizzard-Firebird-HRC-Skis-166cm-New-2022/for-sale%3Futm_source%3Dfeed%26utm_medium%3Dfree&amp;rct=j&amp;q=&amp;esrc=s&amp;sa=U&amp;ved=0ahUKEwjkrKW20aP2AhVdmGoFHT6ADIkQsDwIXQ&amp;usg=AOvVaw3q0ios0wAsX6wm3JAzqFiW</v>
      </c>
      <c r="DJ1202" s="89" t="e">
        <f ca="1">_xll.Connector("TinyUrl.TinyUrl",DA1202,0)</f>
        <v>#NAME?</v>
      </c>
      <c r="DK1202" s="89" t="e">
        <f ca="1">_xll.Connector("TinyUrl.TinyUrl",DE1202,0)</f>
        <v>#NAME?</v>
      </c>
      <c r="DL1202" s="89" t="e">
        <f ca="1">_xll.Connector("TinyUrl.TinyUrl",DI1202,0)</f>
        <v>#NAME?</v>
      </c>
      <c r="DM1202" s="224" t="str">
        <f t="shared" si="644"/>
        <v>HRC</v>
      </c>
      <c r="DN1202" s="89" t="str">
        <f t="shared" si="645"/>
        <v xml:space="preserve"> BlizzardHRC166 Unisex</v>
      </c>
      <c r="DO1202" s="227"/>
    </row>
    <row r="1203" spans="2:119" ht="15.45" customHeight="1">
      <c r="B1203" s="224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#VALUE!</v>
      </c>
      <c r="F1203" s="43" t="b">
        <f>CL1203&gt;Driver!$F$56</f>
        <v>1</v>
      </c>
      <c r="G1203" s="43" t="b">
        <f>AND(CB1203&gt;Driver!$F$55,CB1203&lt;Driver!$G$55)</f>
        <v>1</v>
      </c>
      <c r="H1203" s="43" t="e">
        <f t="shared" si="612"/>
        <v>#VALUE!</v>
      </c>
      <c r="I1203" s="43">
        <f t="shared" si="613"/>
        <v>0</v>
      </c>
      <c r="J1203" s="43" t="e">
        <f t="array" ref="J1203">NOT(OR(($H$9:$H$1273=TRUE)*($I$9:$I$1273&gt;0)*($BT$9:$BT$1273=BT1203)*($K$9:$K$1273&gt;K1203)))</f>
        <v>#VALUE!</v>
      </c>
      <c r="K1203" s="72">
        <f t="shared" si="614"/>
        <v>0.47285174465919133</v>
      </c>
      <c r="L1203" s="72">
        <f t="shared" si="615"/>
        <v>0.51588429618886467</v>
      </c>
      <c r="M1203" s="72">
        <f t="shared" si="616"/>
        <v>0.429819193129518</v>
      </c>
      <c r="N1203" s="72">
        <f t="shared" si="617"/>
        <v>3.4452665528362791E-2</v>
      </c>
      <c r="O1203" s="72">
        <f t="shared" si="618"/>
        <v>0.35304412954646591</v>
      </c>
      <c r="P1203" s="72">
        <f t="shared" si="619"/>
        <v>0.90196078431372539</v>
      </c>
      <c r="Q1203" s="72"/>
      <c r="R1203" s="72"/>
      <c r="S1203" s="72">
        <f t="shared" si="620"/>
        <v>0.67160022325195357</v>
      </c>
      <c r="T1203" s="72">
        <f t="shared" si="621"/>
        <v>0.89792761203355242</v>
      </c>
      <c r="U1203" s="72">
        <f t="shared" si="622"/>
        <v>0.90004851282348552</v>
      </c>
      <c r="V1203" s="72">
        <f t="shared" si="623"/>
        <v>0.4</v>
      </c>
      <c r="W1203" s="72">
        <f t="shared" si="624"/>
        <v>0.99096543397576353</v>
      </c>
      <c r="X1203" s="72">
        <f t="shared" si="625"/>
        <v>0.48411570381113533</v>
      </c>
      <c r="Y1203" s="72">
        <f t="shared" si="626"/>
        <v>0.570180806870482</v>
      </c>
      <c r="Z1203" s="72">
        <f t="shared" si="627"/>
        <v>0.96554733447163721</v>
      </c>
      <c r="AA1203" s="72">
        <f t="shared" si="628"/>
        <v>0.64695587045353409</v>
      </c>
      <c r="AB1203" s="72">
        <f t="shared" si="629"/>
        <v>9.803921568627455E-2</v>
      </c>
      <c r="AC1203" s="72"/>
      <c r="AD1203" s="72"/>
      <c r="AE1203" s="72">
        <f t="shared" si="630"/>
        <v>0.32839977674804638</v>
      </c>
      <c r="AF1203" s="72">
        <f t="shared" si="631"/>
        <v>0.10207238796644755</v>
      </c>
      <c r="AG1203" s="72">
        <f t="shared" si="632"/>
        <v>9.9951487176514489E-2</v>
      </c>
      <c r="AH1203" s="72">
        <f t="shared" si="633"/>
        <v>0.6</v>
      </c>
      <c r="AI1203" s="72">
        <f t="shared" si="634"/>
        <v>9.0345660242364678E-3</v>
      </c>
      <c r="AJ1203" s="72">
        <f>(AV1203-Driver!$K$179)/(Driver!$L$179-Driver!$K$179)</f>
        <v>0.72411570381113533</v>
      </c>
      <c r="AK1203" s="72">
        <f>(AW1203-Driver!$K$180)/(Driver!$L$180-Driver!$K$180)</f>
        <v>0.10156912473937073</v>
      </c>
      <c r="AL1203" s="72">
        <f>(AX1203-Driver!$K$181)/(Driver!$L$181-Driver!$K$181)</f>
        <v>0.56554733447163719</v>
      </c>
      <c r="AM1203" s="72">
        <f>(AY1203-Driver!$K$182)/(Driver!$L$182-Driver!$K$182)</f>
        <v>0.86095587045353406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35"/>
        <v>15.240469407136075</v>
      </c>
      <c r="AW1203" s="70">
        <f t="shared" si="636"/>
        <v>10.885827327129201</v>
      </c>
      <c r="AX1203" s="70">
        <f t="shared" si="637"/>
        <v>6.089926010244735</v>
      </c>
      <c r="AY1203" s="70">
        <f>IFERROR(Driver!$K$19/Data!BH1203/Data!BI1203*Data!BK1203*Data!BL1203,"")</f>
        <v>-0.85115750664494549</v>
      </c>
      <c r="AZ1203" s="70">
        <f t="shared" si="638"/>
        <v>5.6470588235294112</v>
      </c>
      <c r="BA1203" s="70"/>
      <c r="BB1203" s="70"/>
      <c r="BC1203" s="70">
        <f t="shared" si="639"/>
        <v>11.20418596310421</v>
      </c>
      <c r="BD1203" s="70">
        <f t="shared" si="640"/>
        <v>1.5374202211213088</v>
      </c>
      <c r="BE1203" s="70">
        <f t="shared" si="641"/>
        <v>2.2689291386440797E-4</v>
      </c>
      <c r="BF1203" s="70">
        <f t="shared" si="642"/>
        <v>112.94297460239021</v>
      </c>
      <c r="BG1203" s="70">
        <f t="shared" si="643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219</v>
      </c>
      <c r="BS1203" s="8" t="s">
        <v>928</v>
      </c>
      <c r="BT1203" s="9" t="s">
        <v>1149</v>
      </c>
      <c r="BU1203" s="10">
        <v>186</v>
      </c>
      <c r="BV1203" s="9" t="s">
        <v>222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303</v>
      </c>
      <c r="CU1203" s="9" t="s">
        <v>301</v>
      </c>
      <c r="CV1203" s="9" t="s">
        <v>302</v>
      </c>
      <c r="CW1203" s="10"/>
      <c r="CX1203" t="e">
        <f>INDEX('Data_Price '!AS$2:AS$1266,MATCH(Data!$DN1203,'Data_Price '!$BE$2:$BE$1266,0))</f>
        <v>#N/A</v>
      </c>
      <c r="CY1203" t="e">
        <f>INDEX('Data_Price '!AT$2:AT$1266,MATCH(Data!$DN1203,'Data_Price '!$BE$2:$BE$1266,0))</f>
        <v>#N/A</v>
      </c>
      <c r="CZ1203" t="e">
        <f>INDEX('Data_Price '!AU$2:AU$1266,MATCH(Data!$DN1203,'Data_Price '!$BE$2:$BE$1266,0))</f>
        <v>#N/A</v>
      </c>
      <c r="DA1203" t="e">
        <f>INDEX('Data_Price '!AV$2:AV$1266,MATCH(Data!$DN1203,'Data_Price '!$BE$2:$BE$1266,0))</f>
        <v>#N/A</v>
      </c>
      <c r="DB1203" t="e">
        <f>INDEX('Data_Price '!AW$2:AW$1266,MATCH(Data!$DN1203,'Data_Price '!$BE$2:$BE$1266,0))</f>
        <v>#N/A</v>
      </c>
      <c r="DC1203" t="e">
        <f>INDEX('Data_Price '!AX$2:AX$1266,MATCH(Data!$DN1203,'Data_Price '!$BE$2:$BE$1266,0))</f>
        <v>#N/A</v>
      </c>
      <c r="DD1203" t="e">
        <f>INDEX('Data_Price '!AY$2:AY$1266,MATCH(Data!$DN1203,'Data_Price '!$BE$2:$BE$1266,0))</f>
        <v>#N/A</v>
      </c>
      <c r="DE1203" t="e">
        <f>INDEX('Data_Price '!AZ$2:AZ$1266,MATCH(Data!$DN1203,'Data_Price '!$BE$2:$BE$1266,0))</f>
        <v>#N/A</v>
      </c>
      <c r="DF1203" t="e">
        <f>INDEX('Data_Price '!BA$2:BA$1266,MATCH(Data!$DN1203,'Data_Price '!$BE$2:$BE$1266,0))</f>
        <v>#N/A</v>
      </c>
      <c r="DG1203" t="e">
        <f>INDEX('Data_Price '!BB$2:BB$1266,MATCH(Data!$DN1203,'Data_Price '!$BE$2:$BE$1266,0))</f>
        <v>#N/A</v>
      </c>
      <c r="DH1203" t="e">
        <f>INDEX('Data_Price '!BC$2:BC$1266,MATCH(Data!$DN1203,'Data_Price '!$BE$2:$BE$1266,0))</f>
        <v>#N/A</v>
      </c>
      <c r="DI1203" t="e">
        <f>INDEX('Data_Price '!BD$2:BD$1266,MATCH(Data!$DN1203,'Data_Price '!$BE$2:$BE$1266,0))</f>
        <v>#N/A</v>
      </c>
      <c r="DJ1203" s="89" t="e">
        <f ca="1">_xll.Connector("TinyUrl.TinyUrl",DA1203,0)</f>
        <v>#NAME?</v>
      </c>
      <c r="DK1203" s="89" t="e">
        <f ca="1">_xll.Connector("TinyUrl.TinyUrl",DE1203,0)</f>
        <v>#NAME?</v>
      </c>
      <c r="DL1203" s="89" t="e">
        <f ca="1">_xll.Connector("TinyUrl.TinyUrl",DI1203,0)</f>
        <v>#NAME?</v>
      </c>
      <c r="DM1203" s="224" t="str">
        <f t="shared" si="644"/>
        <v>Devastator</v>
      </c>
      <c r="DN1203" s="89" t="str">
        <f t="shared" si="645"/>
        <v xml:space="preserve"> 4FRNTDevastator186 Unisex</v>
      </c>
      <c r="DO1203" s="227"/>
    </row>
    <row r="1204" spans="2:119" ht="15.45" customHeight="1">
      <c r="B1204" s="224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#VALUE!</v>
      </c>
      <c r="F1204" s="43" t="b">
        <f>CL1204&gt;Driver!$F$56</f>
        <v>0</v>
      </c>
      <c r="G1204" s="43" t="b">
        <f>AND(CB1204&gt;Driver!$F$55,CB1204&lt;Driver!$G$55)</f>
        <v>0</v>
      </c>
      <c r="H1204" s="43" t="e">
        <f t="shared" si="612"/>
        <v>#VALUE!</v>
      </c>
      <c r="I1204" s="43">
        <f t="shared" si="613"/>
        <v>0</v>
      </c>
      <c r="J1204" s="43" t="e">
        <f t="array" ref="J1204">NOT(OR(($H$9:$H$1273=TRUE)*($I$9:$I$1273&gt;0)*($BT$9:$BT$1273=BT1204)*($K$9:$K$1273&gt;K1204)))</f>
        <v>#VALUE!</v>
      </c>
      <c r="K1204" s="72">
        <f t="shared" si="614"/>
        <v>0.52110731011884803</v>
      </c>
      <c r="L1204" s="72">
        <f t="shared" si="615"/>
        <v>0.78803964225284018</v>
      </c>
      <c r="M1204" s="72">
        <f t="shared" si="616"/>
        <v>0.25417497798485578</v>
      </c>
      <c r="N1204" s="72">
        <f t="shared" si="617"/>
        <v>-0.15969139315752856</v>
      </c>
      <c r="O1204" s="72">
        <f t="shared" si="618"/>
        <v>0.24032090227549463</v>
      </c>
      <c r="P1204" s="72">
        <f t="shared" si="619"/>
        <v>0.68189542483660137</v>
      </c>
      <c r="Q1204" s="72"/>
      <c r="R1204" s="72"/>
      <c r="S1204" s="72">
        <f t="shared" si="620"/>
        <v>0.82869375222277086</v>
      </c>
      <c r="T1204" s="72">
        <f t="shared" si="621"/>
        <v>9.9999999999999978E-2</v>
      </c>
      <c r="U1204" s="72">
        <f t="shared" si="622"/>
        <v>9.9999999999999978E-2</v>
      </c>
      <c r="V1204" s="72">
        <f t="shared" si="623"/>
        <v>0.60028415949142988</v>
      </c>
      <c r="W1204" s="72">
        <f t="shared" si="624"/>
        <v>0.95318627450980387</v>
      </c>
      <c r="X1204" s="72">
        <f t="shared" si="625"/>
        <v>0.21196035774715977</v>
      </c>
      <c r="Y1204" s="72">
        <f t="shared" si="626"/>
        <v>0.74582502201514422</v>
      </c>
      <c r="Z1204" s="72">
        <f t="shared" si="627"/>
        <v>1.1596913931575286</v>
      </c>
      <c r="AA1204" s="72">
        <f t="shared" si="628"/>
        <v>0.75967909772450537</v>
      </c>
      <c r="AB1204" s="72">
        <f t="shared" si="629"/>
        <v>0.31810457516339868</v>
      </c>
      <c r="AC1204" s="72"/>
      <c r="AD1204" s="72"/>
      <c r="AE1204" s="72">
        <f t="shared" si="630"/>
        <v>0.17130624777722916</v>
      </c>
      <c r="AF1204" s="72">
        <f t="shared" si="631"/>
        <v>0.9</v>
      </c>
      <c r="AG1204" s="72">
        <f t="shared" si="632"/>
        <v>0.9</v>
      </c>
      <c r="AH1204" s="72">
        <f t="shared" si="633"/>
        <v>0.39971584050857006</v>
      </c>
      <c r="AI1204" s="72">
        <f t="shared" si="634"/>
        <v>4.6813725490196079E-2</v>
      </c>
      <c r="AJ1204" s="72">
        <f>(AV1204-Driver!$K$179)/(Driver!$L$179-Driver!$K$179)</f>
        <v>2.8039642252840218E-2</v>
      </c>
      <c r="AK1204" s="72">
        <f>(AW1204-Driver!$K$180)/(Driver!$L$180-Driver!$K$180)</f>
        <v>0.51434265288089498</v>
      </c>
      <c r="AL1204" s="72">
        <f>(AX1204-Driver!$K$181)/(Driver!$L$181-Driver!$K$181)</f>
        <v>0.75969139315752854</v>
      </c>
      <c r="AM1204" s="72">
        <f>(AY1204-Driver!$K$182)/(Driver!$L$182-Driver!$K$182)</f>
        <v>0.97367909772450534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35"/>
        <v>0.59015059015059013</v>
      </c>
      <c r="AW1204" s="70">
        <f t="shared" si="636"/>
        <v>51.250187212488733</v>
      </c>
      <c r="AX1204" s="70">
        <f t="shared" si="637"/>
        <v>7.8372225384177572</v>
      </c>
      <c r="AY1204" s="70">
        <f>IFERROR(Driver!$K$19/Data!BH1204/Data!BI1204*Data!BK1204*Data!BL1204,"")</f>
        <v>-0.16112318892232369</v>
      </c>
      <c r="AZ1204" s="70">
        <f t="shared" si="638"/>
        <v>43.574087862993302</v>
      </c>
      <c r="BA1204" s="70"/>
      <c r="BB1204" s="70"/>
      <c r="BC1204" s="70">
        <f t="shared" si="639"/>
        <v>92.689691536762794</v>
      </c>
      <c r="BD1204" s="70">
        <f t="shared" si="640"/>
        <v>402.48659209316594</v>
      </c>
      <c r="BE1204" s="70">
        <f t="shared" si="641"/>
        <v>1</v>
      </c>
      <c r="BF1204" s="70">
        <f t="shared" si="642"/>
        <v>3.2093818223601064E-2</v>
      </c>
      <c r="BG1204" s="70">
        <f t="shared" si="643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219</v>
      </c>
      <c r="BS1204" s="8" t="s">
        <v>550</v>
      </c>
      <c r="BT1204" s="9" t="s">
        <v>551</v>
      </c>
      <c r="BU1204" s="10">
        <v>159</v>
      </c>
      <c r="BV1204" s="9" t="s">
        <v>222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307</v>
      </c>
      <c r="CU1204" s="10"/>
      <c r="CV1204" s="10"/>
      <c r="CW1204" s="10"/>
      <c r="CX1204" t="str">
        <f>INDEX('Data_Price '!AS$2:AS$1266,MATCH(Data!$DN1204,'Data_Price '!$BE$2:$BE$1266,0))</f>
        <v>Elan Ace SLX Blue-Green 159 Ski Lady's Men</v>
      </c>
      <c r="CY1204" t="str">
        <f>INDEX('Data_Price '!AT$2:AT$1266,MATCH(Data!$DN1204,'Data_Price '!$BE$2:$BE$1266,0))</f>
        <v>! OutdoorXL.com</v>
      </c>
      <c r="CZ1204">
        <f>INDEX('Data_Price '!AU$2:AU$1266,MATCH(Data!$DN1204,'Data_Price '!$BE$2:$BE$1266,0))</f>
        <v>679.95</v>
      </c>
      <c r="DA1204" t="str">
        <f>INDEX('Data_Price '!AV$2:AV$1266,MATCH(Data!$DN1204,'Data_Price '!$BE$2:$BE$1266,0))</f>
        <v>https://www.google.com/url?url=https://www.outdoorxl.com/elan-ace-slx.html%3Fprl%3D92-9512x144-1062&amp;rct=j&amp;q=&amp;esrc=s&amp;sa=U&amp;ved=0ahUKEwiijYa30aP2AhXCmGoFHcxCBTQQsDwIIw&amp;usg=AOvVaw2zOgn9od8_vwuGMxvz2vah</v>
      </c>
      <c r="DB1204">
        <f>INDEX('Data_Price '!AW$2:AW$1266,MATCH(Data!$DN1204,'Data_Price '!$BE$2:$BE$1266,0))</f>
        <v>0</v>
      </c>
      <c r="DC1204">
        <f>INDEX('Data_Price '!AX$2:AX$1266,MATCH(Data!$DN1204,'Data_Price '!$BE$2:$BE$1266,0))</f>
        <v>0</v>
      </c>
      <c r="DD1204">
        <f>INDEX('Data_Price '!AY$2:AY$1266,MATCH(Data!$DN1204,'Data_Price '!$BE$2:$BE$1266,0))</f>
        <v>0</v>
      </c>
      <c r="DE1204">
        <f>INDEX('Data_Price '!AZ$2:AZ$1266,MATCH(Data!$DN1204,'Data_Price '!$BE$2:$BE$1266,0))</f>
        <v>0</v>
      </c>
      <c r="DF1204">
        <f>INDEX('Data_Price '!BA$2:BA$1266,MATCH(Data!$DN1204,'Data_Price '!$BE$2:$BE$1266,0))</f>
        <v>0</v>
      </c>
      <c r="DG1204">
        <f>INDEX('Data_Price '!BB$2:BB$1266,MATCH(Data!$DN1204,'Data_Price '!$BE$2:$BE$1266,0))</f>
        <v>0</v>
      </c>
      <c r="DH1204">
        <f>INDEX('Data_Price '!BC$2:BC$1266,MATCH(Data!$DN1204,'Data_Price '!$BE$2:$BE$1266,0))</f>
        <v>0</v>
      </c>
      <c r="DI1204">
        <f>INDEX('Data_Price '!BD$2:BD$1266,MATCH(Data!$DN1204,'Data_Price '!$BE$2:$BE$1266,0))</f>
        <v>0</v>
      </c>
      <c r="DJ1204" s="89" t="e">
        <f ca="1">_xll.Connector("TinyUrl.TinyUrl",DA1204,0)</f>
        <v>#NAME?</v>
      </c>
      <c r="DK1204" s="89" t="e">
        <f ca="1">_xll.Connector("TinyUrl.TinyUrl",DE1204,0)</f>
        <v>#NAME?</v>
      </c>
      <c r="DL1204" s="89" t="e">
        <f ca="1">_xll.Connector("TinyUrl.TinyUrl",DI1204,0)</f>
        <v>#NAME?</v>
      </c>
      <c r="DM1204" s="224" t="str">
        <f t="shared" si="644"/>
        <v>Ace SLX</v>
      </c>
      <c r="DN1204" s="89" t="str">
        <f t="shared" si="645"/>
        <v xml:space="preserve"> ElanAce SLX159 Unisex</v>
      </c>
      <c r="DO1204" s="227"/>
    </row>
    <row r="1205" spans="2:119" ht="15.45" customHeight="1">
      <c r="B1205" s="224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#VALUE!</v>
      </c>
      <c r="F1205" s="43" t="b">
        <f>CL1205&gt;Driver!$F$56</f>
        <v>0</v>
      </c>
      <c r="G1205" s="43" t="b">
        <f>AND(CB1205&gt;Driver!$F$55,CB1205&lt;Driver!$G$55)</f>
        <v>0</v>
      </c>
      <c r="H1205" s="43" t="e">
        <f t="shared" si="612"/>
        <v>#VALUE!</v>
      </c>
      <c r="I1205" s="43">
        <f t="shared" si="613"/>
        <v>0</v>
      </c>
      <c r="J1205" s="43" t="e">
        <f t="array" ref="J1205">NOT(OR(($H$9:$H$1273=TRUE)*($I$9:$I$1273&gt;0)*($BT$9:$BT$1273=BT1205)*($K$9:$K$1273&gt;K1205)))</f>
        <v>#VALUE!</v>
      </c>
      <c r="K1205" s="72">
        <f t="shared" si="614"/>
        <v>0.79668490272745662</v>
      </c>
      <c r="L1205" s="72">
        <f t="shared" si="615"/>
        <v>0.84339376359680929</v>
      </c>
      <c r="M1205" s="72">
        <f t="shared" si="616"/>
        <v>0.74997604185810385</v>
      </c>
      <c r="N1205" s="72">
        <f t="shared" si="617"/>
        <v>0.6</v>
      </c>
      <c r="O1205" s="72">
        <f t="shared" si="618"/>
        <v>0.69452779877692605</v>
      </c>
      <c r="P1205" s="72">
        <f t="shared" si="619"/>
        <v>0.95540032679738562</v>
      </c>
      <c r="Q1205" s="72"/>
      <c r="R1205" s="72"/>
      <c r="S1205" s="72">
        <f t="shared" si="620"/>
        <v>0.69624489988982341</v>
      </c>
      <c r="T1205" s="72">
        <f t="shared" si="621"/>
        <v>0.88714911392608164</v>
      </c>
      <c r="U1205" s="72">
        <f t="shared" si="622"/>
        <v>9.9999999999999978E-2</v>
      </c>
      <c r="V1205" s="72">
        <f t="shared" si="623"/>
        <v>0.60744227471062384</v>
      </c>
      <c r="W1205" s="72">
        <f t="shared" si="624"/>
        <v>0.81397268070574846</v>
      </c>
      <c r="X1205" s="72">
        <f t="shared" si="625"/>
        <v>0.15660623640319071</v>
      </c>
      <c r="Y1205" s="72">
        <f t="shared" si="626"/>
        <v>0.2500239581418961</v>
      </c>
      <c r="Z1205" s="72">
        <f t="shared" si="627"/>
        <v>0.4</v>
      </c>
      <c r="AA1205" s="72">
        <f t="shared" si="628"/>
        <v>0.30547220122307395</v>
      </c>
      <c r="AB1205" s="72">
        <f t="shared" si="629"/>
        <v>4.4599673202614404E-2</v>
      </c>
      <c r="AC1205" s="72"/>
      <c r="AD1205" s="72"/>
      <c r="AE1205" s="72">
        <f t="shared" si="630"/>
        <v>0.30375510011017665</v>
      </c>
      <c r="AF1205" s="72">
        <f t="shared" si="631"/>
        <v>0.11285088607391838</v>
      </c>
      <c r="AG1205" s="72">
        <f t="shared" si="632"/>
        <v>0.9</v>
      </c>
      <c r="AH1205" s="72">
        <f t="shared" si="633"/>
        <v>0.39255772528937621</v>
      </c>
      <c r="AI1205" s="72">
        <f t="shared" si="634"/>
        <v>0.18602731929425154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7.7947896768280109E-2</v>
      </c>
      <c r="AL1205" s="72">
        <f>(AX1205-Driver!$K$181)/(Driver!$L$181-Driver!$K$181)</f>
        <v>0</v>
      </c>
      <c r="AM1205" s="72">
        <f>(AY1205-Driver!$K$182)/(Driver!$L$182-Driver!$K$182)</f>
        <v>0.51947220122307391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35"/>
        <v>1.7551892551892552</v>
      </c>
      <c r="AW1205" s="70">
        <f t="shared" si="636"/>
        <v>8.5759511316956605</v>
      </c>
      <c r="AX1205" s="70">
        <f t="shared" si="637"/>
        <v>1</v>
      </c>
      <c r="AY1205" s="70">
        <f>IFERROR(Driver!$K$19/Data!BH1205/Data!BI1205*Data!BK1205*Data!BL1205,"")</f>
        <v>-2.9415470068002452</v>
      </c>
      <c r="AZ1205" s="70">
        <f t="shared" si="638"/>
        <v>10.517498138495906</v>
      </c>
      <c r="BA1205" s="70"/>
      <c r="BB1205" s="70"/>
      <c r="BC1205" s="70">
        <f t="shared" si="639"/>
        <v>23.98755106217968</v>
      </c>
      <c r="BD1205" s="70">
        <f t="shared" si="640"/>
        <v>0.58354223697867669</v>
      </c>
      <c r="BE1205" s="70">
        <f t="shared" si="641"/>
        <v>1</v>
      </c>
      <c r="BF1205" s="70">
        <f t="shared" si="642"/>
        <v>0.84055264362599413</v>
      </c>
      <c r="BG1205" s="70">
        <f t="shared" si="643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219</v>
      </c>
      <c r="BS1205" s="8" t="s">
        <v>405</v>
      </c>
      <c r="BT1205" s="9" t="s">
        <v>432</v>
      </c>
      <c r="BU1205" s="10">
        <v>152</v>
      </c>
      <c r="BV1205" s="9" t="s">
        <v>390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302</v>
      </c>
      <c r="CU1205" s="9" t="s">
        <v>388</v>
      </c>
      <c r="CV1205" s="10"/>
      <c r="CW1205" s="10"/>
      <c r="CX1205" t="str">
        <f>INDEX('Data_Price '!AS$2:AS$1266,MATCH(Data!$DN1205,'Data_Price '!$BE$2:$BE$1266,0))</f>
        <v>Armada Trace 88 Skis Â· 152 cm</v>
      </c>
      <c r="CY1205" t="str">
        <f>INDEX('Data_Price '!AT$2:AT$1266,MATCH(Data!$DN1205,'Data_Price '!$BE$2:$BE$1266,0))</f>
        <v>Curated</v>
      </c>
      <c r="CZ1205">
        <f>INDEX('Data_Price '!AU$2:AU$1266,MATCH(Data!$DN1205,'Data_Price '!$BE$2:$BE$1266,0))</f>
        <v>420</v>
      </c>
      <c r="DA1205" t="str">
        <f>INDEX('Data_Price '!AV$2:AV$1266,MATCH(Data!$DN1205,'Data_Price '!$BE$2:$BE$1266,0))</f>
        <v>https://www.google.com/aclk?sa=L&amp;ai=DChcSEwiMkLu30aP2AhV5FdQBHeq-D_AYABABGgJvYQ&amp;sig=AOD64_2skS4NxDwh75dBYIGW1kPvfF5BLA&amp;ctype=5&amp;ved=0ahUKEwi9xLW30aP2AhW1lmoFHb5EDXAQ2CkIUQ&amp;adurl=</v>
      </c>
      <c r="DB1205" t="str">
        <f>INDEX('Data_Price '!AW$2:AW$1266,MATCH(Data!$DN1205,'Data_Price '!$BE$2:$BE$1266,0))</f>
        <v>Armada Trace 88 White Skis Â· Women's Â· 152 cm</v>
      </c>
      <c r="DC1205" t="str">
        <f>INDEX('Data_Price '!AX$2:AX$1266,MATCH(Data!$DN1205,'Data_Price '!$BE$2:$BE$1266,0))</f>
        <v>REI</v>
      </c>
      <c r="DD1205">
        <f>INDEX('Data_Price '!AY$2:AY$1266,MATCH(Data!$DN1205,'Data_Price '!$BE$2:$BE$1266,0))</f>
        <v>599.95000000000005</v>
      </c>
      <c r="DE1205" t="str">
        <f>INDEX('Data_Price '!AZ$2:AZ$1266,MATCH(Data!$DN1205,'Data_Price '!$BE$2:$BE$1266,0))</f>
        <v>https://www.google.com/url?url=https://www.rei.com/product/195469/armada-trace-88-skis-womens-20212022%3FCAWELAID%3D120217890012628848&amp;rct=j&amp;q=&amp;esrc=s&amp;sa=U&amp;ved=0ahUKEwi9xLW30aP2AhW1lmoFHb5EDXAQsDwISQ&amp;usg=AOvVaw1zNsWbqUmC1m58qkpMg1lB</v>
      </c>
      <c r="DF1205" t="str">
        <f>INDEX('Data_Price '!BA$2:BA$1266,MATCH(Data!$DN1205,'Data_Price '!$BE$2:$BE$1266,0))</f>
        <v>Armada Trace 88 White Skis Â· Women's Â· 152 cm</v>
      </c>
      <c r="DG1205" t="str">
        <f>INDEX('Data_Price '!BB$2:BB$1266,MATCH(Data!$DN1205,'Data_Price '!$BE$2:$BE$1266,0))</f>
        <v>REI</v>
      </c>
      <c r="DH1205">
        <f>INDEX('Data_Price '!BC$2:BC$1266,MATCH(Data!$DN1205,'Data_Price '!$BE$2:$BE$1266,0))</f>
        <v>599.95000000000005</v>
      </c>
      <c r="DI1205" t="str">
        <f>INDEX('Data_Price '!BD$2:BD$1266,MATCH(Data!$DN1205,'Data_Price '!$BE$2:$BE$1266,0))</f>
        <v>https://www.google.com/url?q=https://www.rei.com/product/195469/armada-trace-88-skis-womens-20212022%3FCAWELAID%3D120217890012628848&amp;sa=U&amp;ved=0ahUKEwjP9NW30aP2AhXrm2oFHZ6UBVoQ2ykIFw&amp;usg=AOvVaw0F1knG888yALCeCLRzZG3A</v>
      </c>
      <c r="DJ1205" s="89" t="e">
        <f ca="1">_xll.Connector("TinyUrl.TinyUrl",DA1205,0)</f>
        <v>#NAME?</v>
      </c>
      <c r="DK1205" s="89" t="e">
        <f ca="1">_xll.Connector("TinyUrl.TinyUrl",DE1205,0)</f>
        <v>#NAME?</v>
      </c>
      <c r="DL1205" s="89" t="e">
        <f ca="1">_xll.Connector("TinyUrl.TinyUrl",DI1205,0)</f>
        <v>#NAME?</v>
      </c>
      <c r="DM1205" s="224" t="str">
        <f t="shared" si="644"/>
        <v>Trace 88</v>
      </c>
      <c r="DN1205" s="89" t="str">
        <f t="shared" si="645"/>
        <v xml:space="preserve"> ArmadaTrace 88152 Women's</v>
      </c>
      <c r="DO1205" s="227"/>
    </row>
    <row r="1206" spans="2:119" ht="15.45" customHeight="1">
      <c r="B1206" s="224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#VALUE!</v>
      </c>
      <c r="F1206" s="43" t="b">
        <f>CL1206&gt;Driver!$F$56</f>
        <v>0</v>
      </c>
      <c r="G1206" s="43" t="b">
        <f>AND(CB1206&gt;Driver!$F$55,CB1206&lt;Driver!$G$55)</f>
        <v>0</v>
      </c>
      <c r="H1206" s="43" t="e">
        <f t="shared" si="612"/>
        <v>#VALUE!</v>
      </c>
      <c r="I1206" s="43">
        <f t="shared" si="613"/>
        <v>0</v>
      </c>
      <c r="J1206" s="43" t="e">
        <f t="array" ref="J1206">NOT(OR(($H$9:$H$1273=TRUE)*($I$9:$I$1273&gt;0)*($BT$9:$BT$1273=BT1206)*($K$9:$K$1273&gt;K1206)))</f>
        <v>#VALUE!</v>
      </c>
      <c r="K1206" s="72">
        <f t="shared" si="614"/>
        <v>0.48122852181590348</v>
      </c>
      <c r="L1206" s="72">
        <f t="shared" si="615"/>
        <v>0.48196277495769879</v>
      </c>
      <c r="M1206" s="72">
        <f t="shared" si="616"/>
        <v>0.48049426867410816</v>
      </c>
      <c r="N1206" s="72">
        <f t="shared" si="617"/>
        <v>6.6072219060266835E-2</v>
      </c>
      <c r="O1206" s="72">
        <f t="shared" si="618"/>
        <v>0.48119490068754778</v>
      </c>
      <c r="P1206" s="72">
        <f t="shared" si="619"/>
        <v>0.89421568627450976</v>
      </c>
      <c r="Q1206" s="72"/>
      <c r="R1206" s="72"/>
      <c r="S1206" s="72">
        <f t="shared" si="620"/>
        <v>0.68276965008334678</v>
      </c>
      <c r="T1206" s="72">
        <f t="shared" si="621"/>
        <v>0.88815013970413736</v>
      </c>
      <c r="U1206" s="72">
        <f t="shared" si="622"/>
        <v>0.90028670134189992</v>
      </c>
      <c r="V1206" s="72">
        <f t="shared" si="623"/>
        <v>0.79850527255351111</v>
      </c>
      <c r="W1206" s="72">
        <f t="shared" si="624"/>
        <v>0.9737605042016807</v>
      </c>
      <c r="X1206" s="72">
        <f t="shared" si="625"/>
        <v>0.51803722504230121</v>
      </c>
      <c r="Y1206" s="72">
        <f t="shared" si="626"/>
        <v>0.51950573132589184</v>
      </c>
      <c r="Z1206" s="72">
        <f t="shared" si="627"/>
        <v>0.93392778093973317</v>
      </c>
      <c r="AA1206" s="72">
        <f t="shared" si="628"/>
        <v>0.51880509931245222</v>
      </c>
      <c r="AB1206" s="72">
        <f t="shared" si="629"/>
        <v>0.10578431372549023</v>
      </c>
      <c r="AC1206" s="72"/>
      <c r="AD1206" s="72"/>
      <c r="AE1206" s="72">
        <f t="shared" si="630"/>
        <v>0.31723034991665322</v>
      </c>
      <c r="AF1206" s="72">
        <f t="shared" si="631"/>
        <v>0.11184986029586269</v>
      </c>
      <c r="AG1206" s="72">
        <f t="shared" si="632"/>
        <v>9.9713298658100066E-2</v>
      </c>
      <c r="AH1206" s="72">
        <f t="shared" si="633"/>
        <v>0.20149472744648889</v>
      </c>
      <c r="AI1206" s="72">
        <f t="shared" si="634"/>
        <v>2.6239495798319339E-2</v>
      </c>
      <c r="AJ1206" s="72">
        <f>(AV1206-Driver!$K$179)/(Driver!$L$179-Driver!$K$179)</f>
        <v>0.7580372250423012</v>
      </c>
      <c r="AK1206" s="72">
        <f>(AW1206-Driver!$K$180)/(Driver!$L$180-Driver!$K$180)</f>
        <v>8.3418334200427852E-2</v>
      </c>
      <c r="AL1206" s="72">
        <f>(AX1206-Driver!$K$181)/(Driver!$L$181-Driver!$K$181)</f>
        <v>0.53392778093973314</v>
      </c>
      <c r="AM1206" s="72">
        <f>(AY1206-Driver!$K$182)/(Driver!$L$182-Driver!$K$182)</f>
        <v>0.73280509931245219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35"/>
        <v>15.954415954415955</v>
      </c>
      <c r="AW1206" s="70">
        <f t="shared" si="636"/>
        <v>9.1108950905191204</v>
      </c>
      <c r="AX1206" s="70">
        <f t="shared" si="637"/>
        <v>5.8053500284575987</v>
      </c>
      <c r="AY1206" s="70">
        <f>IFERROR(Driver!$K$19/Data!BH1206/Data!BI1206*Data!BK1206*Data!BL1206,"")</f>
        <v>-1.6356314085267138</v>
      </c>
      <c r="AZ1206" s="70">
        <f t="shared" si="638"/>
        <v>4.9411764705882355</v>
      </c>
      <c r="BA1206" s="70"/>
      <c r="BB1206" s="70"/>
      <c r="BC1206" s="70">
        <f t="shared" si="639"/>
        <v>16.997845309143418</v>
      </c>
      <c r="BD1206" s="70">
        <f t="shared" si="640"/>
        <v>0.67213124462388263</v>
      </c>
      <c r="BE1206" s="70">
        <f t="shared" si="641"/>
        <v>4.6503894212806987E-4</v>
      </c>
      <c r="BF1206" s="70">
        <f t="shared" si="642"/>
        <v>67.93460372546042</v>
      </c>
      <c r="BG1206" s="70">
        <f t="shared" si="643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219</v>
      </c>
      <c r="BS1206" s="8" t="s">
        <v>928</v>
      </c>
      <c r="BT1206" s="9" t="s">
        <v>396</v>
      </c>
      <c r="BU1206" s="10">
        <v>184</v>
      </c>
      <c r="BV1206" s="9" t="s">
        <v>222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301</v>
      </c>
      <c r="CU1206" s="9" t="s">
        <v>304</v>
      </c>
      <c r="CV1206" s="9" t="s">
        <v>302</v>
      </c>
      <c r="CW1206" s="10"/>
      <c r="CX1206" t="e">
        <f>INDEX('Data_Price '!AS$2:AS$1266,MATCH(Data!$DN1206,'Data_Price '!$BE$2:$BE$1266,0))</f>
        <v>#N/A</v>
      </c>
      <c r="CY1206" t="e">
        <f>INDEX('Data_Price '!AT$2:AT$1266,MATCH(Data!$DN1206,'Data_Price '!$BE$2:$BE$1266,0))</f>
        <v>#N/A</v>
      </c>
      <c r="CZ1206" t="e">
        <f>INDEX('Data_Price '!AU$2:AU$1266,MATCH(Data!$DN1206,'Data_Price '!$BE$2:$BE$1266,0))</f>
        <v>#N/A</v>
      </c>
      <c r="DA1206" t="e">
        <f>INDEX('Data_Price '!AV$2:AV$1266,MATCH(Data!$DN1206,'Data_Price '!$BE$2:$BE$1266,0))</f>
        <v>#N/A</v>
      </c>
      <c r="DB1206" t="e">
        <f>INDEX('Data_Price '!AW$2:AW$1266,MATCH(Data!$DN1206,'Data_Price '!$BE$2:$BE$1266,0))</f>
        <v>#N/A</v>
      </c>
      <c r="DC1206" t="e">
        <f>INDEX('Data_Price '!AX$2:AX$1266,MATCH(Data!$DN1206,'Data_Price '!$BE$2:$BE$1266,0))</f>
        <v>#N/A</v>
      </c>
      <c r="DD1206" t="e">
        <f>INDEX('Data_Price '!AY$2:AY$1266,MATCH(Data!$DN1206,'Data_Price '!$BE$2:$BE$1266,0))</f>
        <v>#N/A</v>
      </c>
      <c r="DE1206" t="e">
        <f>INDEX('Data_Price '!AZ$2:AZ$1266,MATCH(Data!$DN1206,'Data_Price '!$BE$2:$BE$1266,0))</f>
        <v>#N/A</v>
      </c>
      <c r="DF1206" t="e">
        <f>INDEX('Data_Price '!BA$2:BA$1266,MATCH(Data!$DN1206,'Data_Price '!$BE$2:$BE$1266,0))</f>
        <v>#N/A</v>
      </c>
      <c r="DG1206" t="e">
        <f>INDEX('Data_Price '!BB$2:BB$1266,MATCH(Data!$DN1206,'Data_Price '!$BE$2:$BE$1266,0))</f>
        <v>#N/A</v>
      </c>
      <c r="DH1206" t="e">
        <f>INDEX('Data_Price '!BC$2:BC$1266,MATCH(Data!$DN1206,'Data_Price '!$BE$2:$BE$1266,0))</f>
        <v>#N/A</v>
      </c>
      <c r="DI1206" t="e">
        <f>INDEX('Data_Price '!BD$2:BD$1266,MATCH(Data!$DN1206,'Data_Price '!$BE$2:$BE$1266,0))</f>
        <v>#N/A</v>
      </c>
      <c r="DJ1206" s="89" t="e">
        <f ca="1">_xll.Connector("TinyUrl.TinyUrl",DA1206,0)</f>
        <v>#NAME?</v>
      </c>
      <c r="DK1206" s="89" t="e">
        <f ca="1">_xll.Connector("TinyUrl.TinyUrl",DE1206,0)</f>
        <v>#NAME?</v>
      </c>
      <c r="DL1206" s="89" t="e">
        <f ca="1">_xll.Connector("TinyUrl.TinyUrl",DI1206,0)</f>
        <v>#NAME?</v>
      </c>
      <c r="DM1206" s="224" t="str">
        <f t="shared" si="644"/>
        <v>Hoji</v>
      </c>
      <c r="DN1206" s="89" t="str">
        <f t="shared" si="645"/>
        <v xml:space="preserve"> 4FRNTHoji184 Unisex</v>
      </c>
      <c r="DO1206" s="227"/>
    </row>
    <row r="1207" spans="2:119" ht="15.45" customHeight="1">
      <c r="B1207" s="224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#VALUE!</v>
      </c>
      <c r="F1207" s="43" t="b">
        <f>CL1207&gt;Driver!$F$56</f>
        <v>0</v>
      </c>
      <c r="G1207" s="43" t="b">
        <f>AND(CB1207&gt;Driver!$F$55,CB1207&lt;Driver!$G$55)</f>
        <v>0</v>
      </c>
      <c r="H1207" s="43" t="e">
        <f t="shared" si="612"/>
        <v>#VALUE!</v>
      </c>
      <c r="I1207" s="43">
        <f t="shared" si="613"/>
        <v>0</v>
      </c>
      <c r="J1207" s="43" t="e">
        <f t="array" ref="J1207">NOT(OR(($H$9:$H$1273=TRUE)*($I$9:$I$1273&gt;0)*($BT$9:$BT$1273=BT1207)*($K$9:$K$1273&gt;K1207)))</f>
        <v>#VALUE!</v>
      </c>
      <c r="K1207" s="72">
        <f t="shared" si="614"/>
        <v>0.6191502739736241</v>
      </c>
      <c r="L1207" s="72">
        <f t="shared" si="615"/>
        <v>0.99833695914914189</v>
      </c>
      <c r="M1207" s="72">
        <f t="shared" si="616"/>
        <v>0.2399635887981062</v>
      </c>
      <c r="N1207" s="72">
        <f t="shared" si="617"/>
        <v>-3.5110352241826348E-2</v>
      </c>
      <c r="O1207" s="72">
        <f t="shared" si="618"/>
        <v>0.28527889641392257</v>
      </c>
      <c r="P1207" s="72">
        <f t="shared" si="619"/>
        <v>0.46972222222222226</v>
      </c>
      <c r="Q1207" s="72"/>
      <c r="R1207" s="72"/>
      <c r="S1207" s="72">
        <f t="shared" si="620"/>
        <v>0.97405914217253198</v>
      </c>
      <c r="T1207" s="72">
        <f t="shared" si="621"/>
        <v>0.90700903367926911</v>
      </c>
      <c r="U1207" s="72">
        <f t="shared" si="622"/>
        <v>9.9999999999999978E-2</v>
      </c>
      <c r="V1207" s="72">
        <f t="shared" si="623"/>
        <v>0.60722198196423283</v>
      </c>
      <c r="W1207" s="72">
        <f t="shared" si="624"/>
        <v>0.95413135593220333</v>
      </c>
      <c r="X1207" s="72">
        <f t="shared" si="625"/>
        <v>1.6630408508581385E-3</v>
      </c>
      <c r="Y1207" s="72">
        <f t="shared" si="626"/>
        <v>0.7600364112018938</v>
      </c>
      <c r="Z1207" s="72">
        <f t="shared" si="627"/>
        <v>1.0351103522418263</v>
      </c>
      <c r="AA1207" s="72">
        <f t="shared" si="628"/>
        <v>0.71472110358607743</v>
      </c>
      <c r="AB1207" s="72">
        <f t="shared" si="629"/>
        <v>0.53027777777777774</v>
      </c>
      <c r="AC1207" s="72"/>
      <c r="AD1207" s="72"/>
      <c r="AE1207" s="72">
        <f t="shared" si="630"/>
        <v>2.5940857827468078E-2</v>
      </c>
      <c r="AF1207" s="72">
        <f t="shared" si="631"/>
        <v>9.2990966320730895E-2</v>
      </c>
      <c r="AG1207" s="72">
        <f t="shared" si="632"/>
        <v>0.9</v>
      </c>
      <c r="AH1207" s="72">
        <f t="shared" si="633"/>
        <v>0.39277801803576723</v>
      </c>
      <c r="AI1207" s="72">
        <f t="shared" si="634"/>
        <v>4.5868644067796616E-2</v>
      </c>
      <c r="AJ1207" s="72">
        <f>(AV1207-Driver!$K$179)/(Driver!$L$179-Driver!$K$179)</f>
        <v>0.23833695914914185</v>
      </c>
      <c r="AK1207" s="72">
        <f>(AW1207-Driver!$K$180)/(Driver!$L$180-Driver!$K$180)</f>
        <v>0.69780931106195043</v>
      </c>
      <c r="AL1207" s="72">
        <f>(AX1207-Driver!$K$181)/(Driver!$L$181-Driver!$K$181)</f>
        <v>0.63511035224182644</v>
      </c>
      <c r="AM1207" s="72">
        <f>(AY1207-Driver!$K$182)/(Driver!$L$182-Driver!$K$182)</f>
        <v>0.9287211035860774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35"/>
        <v>5.0162800162800156</v>
      </c>
      <c r="AW1207" s="70">
        <f t="shared" si="636"/>
        <v>69.191052391336385</v>
      </c>
      <c r="AX1207" s="70">
        <f t="shared" si="637"/>
        <v>6.7159931701764375</v>
      </c>
      <c r="AY1207" s="70">
        <f>IFERROR(Driver!$K$19/Data!BH1207/Data!BI1207*Data!BK1207*Data!BL1207,"")</f>
        <v>-0.43633318390333853</v>
      </c>
      <c r="AZ1207" s="70">
        <f t="shared" si="638"/>
        <v>62.911392405063289</v>
      </c>
      <c r="BA1207" s="70"/>
      <c r="BB1207" s="70"/>
      <c r="BC1207" s="70">
        <f t="shared" si="639"/>
        <v>195.00313645355101</v>
      </c>
      <c r="BD1207" s="70">
        <f t="shared" si="640"/>
        <v>18.800181443724917</v>
      </c>
      <c r="BE1207" s="70">
        <f t="shared" si="641"/>
        <v>1</v>
      </c>
      <c r="BF1207" s="70">
        <f t="shared" si="642"/>
        <v>0.81567212556526558</v>
      </c>
      <c r="BG1207" s="70">
        <f t="shared" si="643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219</v>
      </c>
      <c r="BS1207" s="8" t="s">
        <v>493</v>
      </c>
      <c r="BT1207" s="9" t="s">
        <v>498</v>
      </c>
      <c r="BU1207" s="10">
        <v>187</v>
      </c>
      <c r="BV1207" s="9" t="s">
        <v>222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307</v>
      </c>
      <c r="CU1207" s="9" t="s">
        <v>306</v>
      </c>
      <c r="CV1207" s="9" t="s">
        <v>305</v>
      </c>
      <c r="CW1207" s="10"/>
      <c r="CX1207" t="str">
        <f>INDEX('Data_Price '!AS$2:AS$1266,MATCH(Data!$DN1207,'Data_Price '!$BE$2:$BE$1266,0))</f>
        <v>Blizzard Brahma 82 Flat Ski 2020-2021 | BLUE / 187</v>
      </c>
      <c r="CY1207" t="str">
        <f>INDEX('Data_Price '!AT$2:AT$1266,MATCH(Data!$DN1207,'Data_Price '!$BE$2:$BE$1266,0))</f>
        <v>Ski Pro  - Snow Ski &amp; Snowboard</v>
      </c>
      <c r="CZ1207">
        <f>INDEX('Data_Price '!AU$2:AU$1266,MATCH(Data!$DN1207,'Data_Price '!$BE$2:$BE$1266,0))</f>
        <v>499.95</v>
      </c>
      <c r="DA1207" t="str">
        <f>INDEX('Data_Price '!AV$2:AV$1266,MATCH(Data!$DN1207,'Data_Price '!$BE$2:$BE$1266,0))</f>
        <v>https://www.google.com/url?url=https://www.skipro.com/products/brahma-82-flat-01w%3Fvariant%3D40935777927345&amp;rct=j&amp;q=&amp;esrc=s&amp;sa=U&amp;ved=0ahUKEwi446i40aP2AhU1gGoFHSuwDgUQ2SkISw&amp;usg=AOvVaw0YiR1KD0GqD7cc0SUZNWMD</v>
      </c>
      <c r="DB1207" t="str">
        <f>INDEX('Data_Price '!AW$2:AW$1266,MATCH(Data!$DN1207,'Data_Price '!$BE$2:$BE$1266,0))</f>
        <v>Blizzard Brahma 82 Skis</v>
      </c>
      <c r="DC1207" t="str">
        <f>INDEX('Data_Price '!AX$2:AX$1266,MATCH(Data!$DN1207,'Data_Price '!$BE$2:$BE$1266,0))</f>
        <v>The-House.com</v>
      </c>
      <c r="DD1207">
        <f>INDEX('Data_Price '!AY$2:AY$1266,MATCH(Data!$DN1207,'Data_Price '!$BE$2:$BE$1266,0))</f>
        <v>599.95000000000005</v>
      </c>
      <c r="DE1207" t="str">
        <f>INDEX('Data_Price '!AZ$2:AZ$1266,MATCH(Data!$DN1207,'Data_Price '!$BE$2:$BE$1266,0))</f>
        <v>https://www.google.com/url?url=https://www.the-house.com/blb8mb173904zz-blizzard-skis%3Futm_source%3Dfroogle%26utm_medium%3Dppc%26utm_campaign%3Dshopcomparefeed&amp;rct=j&amp;q=&amp;esrc=s&amp;sa=U&amp;ved=0ahUKEwi446i40aP2AhU1gGoFHSuwDgUQsDwIPQ&amp;usg=AOvVaw3ClRgM5Bs4KdfWf2RcMQIN</v>
      </c>
      <c r="DF1207" t="str">
        <f>INDEX('Data_Price '!BA$2:BA$1266,MATCH(Data!$DN1207,'Data_Price '!$BE$2:$BE$1266,0))</f>
        <v>Blizzard Brahma 82 Skis</v>
      </c>
      <c r="DG1207" t="str">
        <f>INDEX('Data_Price '!BB$2:BB$1266,MATCH(Data!$DN1207,'Data_Price '!$BE$2:$BE$1266,0))</f>
        <v>The-House.com</v>
      </c>
      <c r="DH1207">
        <f>INDEX('Data_Price '!BC$2:BC$1266,MATCH(Data!$DN1207,'Data_Price '!$BE$2:$BE$1266,0))</f>
        <v>599.95000000000005</v>
      </c>
      <c r="DI1207" t="str">
        <f>INDEX('Data_Price '!BD$2:BD$1266,MATCH(Data!$DN1207,'Data_Price '!$BE$2:$BE$1266,0))</f>
        <v>https://www.google.com/url?q=https://www.the-house.com/blb8mb173904zz-blizzard-skis%3Futm_source%3Dfroogle%26utm_medium%3Dppc%26utm_campaign%3Dshopcomparefeed&amp;sa=U&amp;ved=0ahUKEwj22dG40aP2AhXsnGoFHURdAqYQ2ykIGA&amp;usg=AOvVaw3kciUlUuBu9-3RU2JZIP_S</v>
      </c>
      <c r="DJ1207" s="89" t="e">
        <f ca="1">_xll.Connector("TinyUrl.TinyUrl",DA1207,0)</f>
        <v>#NAME?</v>
      </c>
      <c r="DK1207" s="89" t="e">
        <f ca="1">_xll.Connector("TinyUrl.TinyUrl",DE1207,0)</f>
        <v>#NAME?</v>
      </c>
      <c r="DL1207" s="89" t="e">
        <f ca="1">_xll.Connector("TinyUrl.TinyUrl",DI1207,0)</f>
        <v>#NAME?</v>
      </c>
      <c r="DM1207" s="224" t="str">
        <f t="shared" si="644"/>
        <v>Brahma 82</v>
      </c>
      <c r="DN1207" s="89" t="str">
        <f t="shared" si="645"/>
        <v xml:space="preserve"> BlizzardBrahma 82187 Unisex</v>
      </c>
      <c r="DO1207" s="227" t="s">
        <v>1136</v>
      </c>
    </row>
    <row r="1208" spans="2:119" ht="15.45" customHeight="1">
      <c r="B1208" s="224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#VALUE!</v>
      </c>
      <c r="F1208" s="43" t="b">
        <f>CL1208&gt;Driver!$F$56</f>
        <v>1</v>
      </c>
      <c r="G1208" s="43" t="b">
        <f>AND(CB1208&gt;Driver!$F$55,CB1208&lt;Driver!$G$55)</f>
        <v>1</v>
      </c>
      <c r="H1208" s="43" t="e">
        <f t="shared" si="612"/>
        <v>#VALUE!</v>
      </c>
      <c r="I1208" s="43">
        <f t="shared" si="613"/>
        <v>0</v>
      </c>
      <c r="J1208" s="43" t="e">
        <f t="array" ref="J1208">NOT(OR(($H$9:$H$1273=TRUE)*($I$9:$I$1273&gt;0)*($BT$9:$BT$1273=BT1208)*($K$9:$K$1273&gt;K1208)))</f>
        <v>#VALUE!</v>
      </c>
      <c r="K1208" s="72">
        <f t="shared" si="614"/>
        <v>0.53383679399967399</v>
      </c>
      <c r="L1208" s="72">
        <f t="shared" si="615"/>
        <v>0.83149141890258638</v>
      </c>
      <c r="M1208" s="72">
        <f t="shared" si="616"/>
        <v>0.23618216909676149</v>
      </c>
      <c r="N1208" s="72">
        <f t="shared" si="617"/>
        <v>-0.14008726996774801</v>
      </c>
      <c r="O1208" s="72">
        <f t="shared" si="618"/>
        <v>0.28655044392469942</v>
      </c>
      <c r="P1208" s="72">
        <f t="shared" si="619"/>
        <v>0.56208333333333338</v>
      </c>
      <c r="Q1208" s="72"/>
      <c r="R1208" s="72"/>
      <c r="S1208" s="72">
        <f t="shared" si="620"/>
        <v>0.82432030734769912</v>
      </c>
      <c r="T1208" s="72">
        <f t="shared" si="621"/>
        <v>0.99735200566018745</v>
      </c>
      <c r="U1208" s="72">
        <f t="shared" si="622"/>
        <v>0.92609683493616324</v>
      </c>
      <c r="V1208" s="72">
        <f t="shared" si="623"/>
        <v>0.68153447803776457</v>
      </c>
      <c r="W1208" s="72">
        <f t="shared" si="624"/>
        <v>0.98781203566121845</v>
      </c>
      <c r="X1208" s="72">
        <f t="shared" si="625"/>
        <v>0.16850858109741357</v>
      </c>
      <c r="Y1208" s="72">
        <f t="shared" si="626"/>
        <v>0.76381783090323851</v>
      </c>
      <c r="Z1208" s="72">
        <f t="shared" si="627"/>
        <v>1.140087269967748</v>
      </c>
      <c r="AA1208" s="72">
        <f t="shared" si="628"/>
        <v>0.71344955607530058</v>
      </c>
      <c r="AB1208" s="72">
        <f t="shared" si="629"/>
        <v>0.43791666666666662</v>
      </c>
      <c r="AC1208" s="72"/>
      <c r="AD1208" s="72"/>
      <c r="AE1208" s="72">
        <f t="shared" si="630"/>
        <v>0.17567969265230088</v>
      </c>
      <c r="AF1208" s="72">
        <f t="shared" si="631"/>
        <v>2.6479943398125955E-3</v>
      </c>
      <c r="AG1208" s="72">
        <f t="shared" si="632"/>
        <v>7.390316506383679E-2</v>
      </c>
      <c r="AH1208" s="72">
        <f t="shared" si="633"/>
        <v>0.31846552196223549</v>
      </c>
      <c r="AI1208" s="72">
        <f t="shared" si="634"/>
        <v>1.2187964338781582E-2</v>
      </c>
      <c r="AJ1208" s="72">
        <f>(AV1208-Driver!$K$179)/(Driver!$L$179-Driver!$K$179)</f>
        <v>0.40850858109741356</v>
      </c>
      <c r="AK1208" s="72">
        <f>(AW1208-Driver!$K$180)/(Driver!$L$180-Driver!$K$180)</f>
        <v>0.62131013411437486</v>
      </c>
      <c r="AL1208" s="72">
        <f>(AX1208-Driver!$K$181)/(Driver!$L$181-Driver!$K$181)</f>
        <v>0.7400872699677481</v>
      </c>
      <c r="AM1208" s="72">
        <f>(AY1208-Driver!$K$182)/(Driver!$L$182-Driver!$K$182)</f>
        <v>0.92744955607530055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35"/>
        <v>8.5978835978835981</v>
      </c>
      <c r="AW1208" s="70">
        <f t="shared" si="636"/>
        <v>61.710339364150599</v>
      </c>
      <c r="AX1208" s="70">
        <f t="shared" si="637"/>
        <v>7.6607854297097324</v>
      </c>
      <c r="AY1208" s="70">
        <f>IFERROR(Driver!$K$19/Data!BH1208/Data!BI1208*Data!BK1208*Data!BL1208,"")</f>
        <v>-0.44411695163509052</v>
      </c>
      <c r="AZ1208" s="70">
        <f t="shared" si="638"/>
        <v>54.493670886075954</v>
      </c>
      <c r="BA1208" s="70"/>
      <c r="BB1208" s="70"/>
      <c r="BC1208" s="70">
        <f t="shared" si="639"/>
        <v>90.421155276367571</v>
      </c>
      <c r="BD1208" s="70">
        <f t="shared" si="640"/>
        <v>10.336302887477499</v>
      </c>
      <c r="BE1208" s="70">
        <f t="shared" si="641"/>
        <v>2.6270568299063563E-2</v>
      </c>
      <c r="BF1208" s="70">
        <f t="shared" si="642"/>
        <v>9.208746482238384</v>
      </c>
      <c r="BG1208" s="70">
        <f t="shared" si="643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219</v>
      </c>
      <c r="BS1208" s="8" t="s">
        <v>742</v>
      </c>
      <c r="BT1208" s="9" t="s">
        <v>747</v>
      </c>
      <c r="BU1208" s="10">
        <v>186</v>
      </c>
      <c r="BV1208" s="9" t="s">
        <v>222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305</v>
      </c>
      <c r="CU1208" s="9" t="s">
        <v>301</v>
      </c>
      <c r="CV1208" s="10"/>
      <c r="CW1208" s="10"/>
      <c r="CX1208" t="str">
        <f>INDEX('Data_Price '!AS$2:AS$1266,MATCH(Data!$DN1208,'Data_Price '!$BE$2:$BE$1266,0))</f>
        <v>Nordica Enforcer 104 free GREY/BLUE/WHITE / 186cm</v>
      </c>
      <c r="CY1208" t="str">
        <f>INDEX('Data_Price '!AT$2:AT$1266,MATCH(Data!$DN1208,'Data_Price '!$BE$2:$BE$1266,0))</f>
        <v>Sundance Ski and Board Shop</v>
      </c>
      <c r="CZ1208">
        <f>INDEX('Data_Price '!AU$2:AU$1266,MATCH(Data!$DN1208,'Data_Price '!$BE$2:$BE$1266,0))</f>
        <v>670.68</v>
      </c>
      <c r="DA1208" t="str">
        <f>INDEX('Data_Price '!AV$2:AV$1266,MATCH(Data!$DN1208,'Data_Price '!$BE$2:$BE$1266,0))</f>
        <v>https://www.google.com/url?url=https://sundanceskishop.com/products/nordica-enforcer-104-free-flat%3Fvariant%3D39404449759330%26currency%3DCAD%26utm_medium%3Dproduct_sync%26utm_source%3Dgoogle%26utm_content%3Dsag_organic%26utm_campaign%3Dsag_organic&amp;rct=j&amp;q=&amp;esrc=s&amp;sa=U&amp;ved=0ahUKEwiZ6-240aP2AhXGlmoFHXyUCyYQ2SkIbw&amp;usg=AOvVaw2jJP_cvKccAoyI-NXtEYal</v>
      </c>
      <c r="DB1208" t="str">
        <f>INDEX('Data_Price '!AW$2:AW$1266,MATCH(Data!$DN1208,'Data_Price '!$BE$2:$BE$1266,0))</f>
        <v>Nordica Enforcer 104 Free Skis - 2022 186cm</v>
      </c>
      <c r="DC1208" t="str">
        <f>INDEX('Data_Price '!AX$2:AX$1266,MATCH(Data!$DN1208,'Data_Price '!$BE$2:$BE$1266,0))</f>
        <v>Glacier Ski Shop</v>
      </c>
      <c r="DD1208">
        <f>INDEX('Data_Price '!AY$2:AY$1266,MATCH(Data!$DN1208,'Data_Price '!$BE$2:$BE$1266,0))</f>
        <v>798</v>
      </c>
      <c r="DE1208" t="str">
        <f>INDEX('Data_Price '!AZ$2:AZ$1266,MATCH(Data!$DN1208,'Data_Price '!$BE$2:$BE$1266,0))</f>
        <v>https://www.google.com/url?url=https://glacierskishop.com/products/nordica-enforcer-104-free-skis-2022%3Fvariant%3D39632632283239%26currency%3DUSD%26utm_medium%3Dproduct_sync%26utm_source%3Dgoogle%26utm_content%3Dsag_organic%26utm_campaign%3Dsag_organic&amp;rct=j&amp;q=&amp;esrc=s&amp;sa=U&amp;ved=0ahUKEwiZ6-240aP2AhXGlmoFHXyUCyYQ2SkIeg&amp;usg=AOvVaw3VVMBdPpuuy-cLkWeDvHTs</v>
      </c>
      <c r="DF1208" t="str">
        <f>INDEX('Data_Price '!BA$2:BA$1266,MATCH(Data!$DN1208,'Data_Price '!$BE$2:$BE$1266,0))</f>
        <v>2021 Nordica Enforcer 104 Free Snow Skis | from Proskiguy 877-675-4489 186</v>
      </c>
      <c r="DG1208" t="str">
        <f>INDEX('Data_Price '!BB$2:BB$1266,MATCH(Data!$DN1208,'Data_Price '!$BE$2:$BE$1266,0))</f>
        <v>The Pro Shop</v>
      </c>
      <c r="DH1208">
        <f>INDEX('Data_Price '!BC$2:BC$1266,MATCH(Data!$DN1208,'Data_Price '!$BE$2:$BE$1266,0))</f>
        <v>799</v>
      </c>
      <c r="DI1208" t="str">
        <f>INDEX('Data_Price '!BD$2:BD$1266,MATCH(Data!$DN1208,'Data_Price '!$BE$2:$BE$1266,0))</f>
        <v>https://www.google.com/url?url=https://proskiguy.myshopify.com/products/2021-nordica-enforcer-104-free-snow-skis%3Fvariant%3D33551750889560%26currency%3DUSD%26utm_medium%3Dproduct_sync%26utm_source%3Dgoogle%26utm_content%3Dsag_organic%26utm_campaign%3Dsag_organic&amp;rct=j&amp;q=&amp;esrc=s&amp;sa=U&amp;ved=0ahUKEwiZ6-240aP2AhXGlmoFHXyUCyYQsDwIcg&amp;usg=AOvVaw0OHfo7y4p5xCDuhHwcpTIX</v>
      </c>
      <c r="DJ1208" s="89" t="e">
        <f ca="1">_xll.Connector("TinyUrl.TinyUrl",DA1208,0)</f>
        <v>#NAME?</v>
      </c>
      <c r="DK1208" s="89" t="e">
        <f ca="1">_xll.Connector("TinyUrl.TinyUrl",DE1208,0)</f>
        <v>#NAME?</v>
      </c>
      <c r="DL1208" s="89" t="e">
        <f ca="1">_xll.Connector("TinyUrl.TinyUrl",DI1208,0)</f>
        <v>#NAME?</v>
      </c>
      <c r="DM1208" s="224" t="str">
        <f t="shared" si="644"/>
        <v>Enforcer 104 Free</v>
      </c>
      <c r="DN1208" s="89" t="str">
        <f t="shared" si="645"/>
        <v xml:space="preserve"> NordicaEnforcer 104 Free186 Unisex</v>
      </c>
      <c r="DO1208" s="227" t="s">
        <v>1106</v>
      </c>
    </row>
    <row r="1209" spans="2:119" ht="15.45" customHeight="1">
      <c r="B1209" s="224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#VALUE!</v>
      </c>
      <c r="F1209" s="43" t="b">
        <f>CL1209&gt;Driver!$F$56</f>
        <v>0</v>
      </c>
      <c r="G1209" s="43" t="b">
        <f>AND(CB1209&gt;Driver!$F$55,CB1209&lt;Driver!$G$55)</f>
        <v>0</v>
      </c>
      <c r="H1209" s="43" t="e">
        <f t="shared" si="612"/>
        <v>#VALUE!</v>
      </c>
      <c r="I1209" s="43">
        <f t="shared" si="613"/>
        <v>0</v>
      </c>
      <c r="J1209" s="43" t="e">
        <f t="array" ref="J1209">NOT(OR(($H$9:$H$1273=TRUE)*($I$9:$I$1273&gt;0)*($BT$9:$BT$1273=BT1209)*($K$9:$K$1273&gt;K1209)))</f>
        <v>#VALUE!</v>
      </c>
      <c r="K1209" s="72">
        <f t="shared" si="614"/>
        <v>0.55242112134240373</v>
      </c>
      <c r="L1209" s="72">
        <f t="shared" si="615"/>
        <v>0.86555152687132386</v>
      </c>
      <c r="M1209" s="72">
        <f t="shared" si="616"/>
        <v>0.23929071581348371</v>
      </c>
      <c r="N1209" s="72">
        <f t="shared" si="617"/>
        <v>-8.2539682539682691E-2</v>
      </c>
      <c r="O1209" s="72">
        <f t="shared" si="618"/>
        <v>0.24229091494745425</v>
      </c>
      <c r="P1209" s="72">
        <f t="shared" si="619"/>
        <v>0.55812091503267969</v>
      </c>
      <c r="Q1209" s="72"/>
      <c r="R1209" s="72"/>
      <c r="S1209" s="72">
        <f t="shared" si="620"/>
        <v>0.81556739863902894</v>
      </c>
      <c r="T1209" s="72">
        <f t="shared" si="621"/>
        <v>0.32320580047526015</v>
      </c>
      <c r="U1209" s="72">
        <f t="shared" si="622"/>
        <v>9.9999999999999978E-2</v>
      </c>
      <c r="V1209" s="72">
        <f t="shared" si="623"/>
        <v>0.60162428020346859</v>
      </c>
      <c r="W1209" s="72">
        <f t="shared" si="624"/>
        <v>0.95515951461330251</v>
      </c>
      <c r="X1209" s="72">
        <f t="shared" si="625"/>
        <v>0.13444847312867619</v>
      </c>
      <c r="Y1209" s="72">
        <f t="shared" si="626"/>
        <v>0.76070928418651629</v>
      </c>
      <c r="Z1209" s="72">
        <f t="shared" si="627"/>
        <v>1.0825396825396827</v>
      </c>
      <c r="AA1209" s="72">
        <f t="shared" si="628"/>
        <v>0.75770908505254575</v>
      </c>
      <c r="AB1209" s="72">
        <f t="shared" si="629"/>
        <v>0.44187908496732031</v>
      </c>
      <c r="AC1209" s="72"/>
      <c r="AD1209" s="72"/>
      <c r="AE1209" s="72">
        <f t="shared" si="630"/>
        <v>0.18443260136097109</v>
      </c>
      <c r="AF1209" s="72">
        <f t="shared" si="631"/>
        <v>0.67679419952473985</v>
      </c>
      <c r="AG1209" s="72">
        <f t="shared" si="632"/>
        <v>0.9</v>
      </c>
      <c r="AH1209" s="72">
        <f t="shared" si="633"/>
        <v>0.39837571979653147</v>
      </c>
      <c r="AI1209" s="72">
        <f t="shared" si="634"/>
        <v>4.4840485386697486E-2</v>
      </c>
      <c r="AJ1209" s="72">
        <f>(AV1209-Driver!$K$179)/(Driver!$L$179-Driver!$K$179)</f>
        <v>0.1055515268713238</v>
      </c>
      <c r="AK1209" s="72">
        <f>(AW1209-Driver!$K$180)/(Driver!$L$180-Driver!$K$180)</f>
        <v>0.62247732925262589</v>
      </c>
      <c r="AL1209" s="72">
        <f>(AX1209-Driver!$K$181)/(Driver!$L$181-Driver!$K$181)</f>
        <v>0.68253968253968256</v>
      </c>
      <c r="AM1209" s="72">
        <f>(AY1209-Driver!$K$182)/(Driver!$L$182-Driver!$K$182)</f>
        <v>0.97170908505254572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35"/>
        <v>2.2215438882105545</v>
      </c>
      <c r="AW1209" s="70">
        <f t="shared" si="636"/>
        <v>61.824477217973083</v>
      </c>
      <c r="AX1209" s="70">
        <f t="shared" si="637"/>
        <v>7.1428571428571432</v>
      </c>
      <c r="AY1209" s="70">
        <f>IFERROR(Driver!$K$19/Data!BH1209/Data!BI1209*Data!BK1209*Data!BL1209,"")</f>
        <v>-0.17318260544996458</v>
      </c>
      <c r="AZ1209" s="70">
        <f t="shared" si="638"/>
        <v>54.854802680565903</v>
      </c>
      <c r="BA1209" s="70"/>
      <c r="BB1209" s="70"/>
      <c r="BC1209" s="70">
        <f t="shared" si="639"/>
        <v>85.880960679946185</v>
      </c>
      <c r="BD1209" s="70">
        <f t="shared" si="640"/>
        <v>70.465733144161391</v>
      </c>
      <c r="BE1209" s="70">
        <f t="shared" si="641"/>
        <v>1</v>
      </c>
      <c r="BF1209" s="70">
        <f t="shared" si="642"/>
        <v>0.1834510377675124</v>
      </c>
      <c r="BG1209" s="70">
        <f t="shared" si="643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219</v>
      </c>
      <c r="BS1209" s="8" t="s">
        <v>438</v>
      </c>
      <c r="BT1209" s="9" t="s">
        <v>464</v>
      </c>
      <c r="BU1209" s="10">
        <v>168</v>
      </c>
      <c r="BV1209" s="9" t="s">
        <v>222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307</v>
      </c>
      <c r="CU1209" s="10"/>
      <c r="CV1209" s="10"/>
      <c r="CW1209" s="10"/>
      <c r="CX1209">
        <f>INDEX('Data_Price '!AS$2:AS$1266,MATCH(Data!$DN1209,'Data_Price '!$BE$2:$BE$1266,0))</f>
        <v>0</v>
      </c>
      <c r="CY1209">
        <f>INDEX('Data_Price '!AT$2:AT$1266,MATCH(Data!$DN1209,'Data_Price '!$BE$2:$BE$1266,0))</f>
        <v>0</v>
      </c>
      <c r="CZ1209">
        <f>INDEX('Data_Price '!AU$2:AU$1266,MATCH(Data!$DN1209,'Data_Price '!$BE$2:$BE$1266,0))</f>
        <v>0</v>
      </c>
      <c r="DA1209">
        <f>INDEX('Data_Price '!AV$2:AV$1266,MATCH(Data!$DN1209,'Data_Price '!$BE$2:$BE$1266,0))</f>
        <v>0</v>
      </c>
      <c r="DB1209">
        <f>INDEX('Data_Price '!AW$2:AW$1266,MATCH(Data!$DN1209,'Data_Price '!$BE$2:$BE$1266,0))</f>
        <v>0</v>
      </c>
      <c r="DC1209">
        <f>INDEX('Data_Price '!AX$2:AX$1266,MATCH(Data!$DN1209,'Data_Price '!$BE$2:$BE$1266,0))</f>
        <v>0</v>
      </c>
      <c r="DD1209">
        <f>INDEX('Data_Price '!AY$2:AY$1266,MATCH(Data!$DN1209,'Data_Price '!$BE$2:$BE$1266,0))</f>
        <v>0</v>
      </c>
      <c r="DE1209">
        <f>INDEX('Data_Price '!AZ$2:AZ$1266,MATCH(Data!$DN1209,'Data_Price '!$BE$2:$BE$1266,0))</f>
        <v>0</v>
      </c>
      <c r="DF1209">
        <f>INDEX('Data_Price '!BA$2:BA$1266,MATCH(Data!$DN1209,'Data_Price '!$BE$2:$BE$1266,0))</f>
        <v>0</v>
      </c>
      <c r="DG1209">
        <f>INDEX('Data_Price '!BB$2:BB$1266,MATCH(Data!$DN1209,'Data_Price '!$BE$2:$BE$1266,0))</f>
        <v>0</v>
      </c>
      <c r="DH1209">
        <f>INDEX('Data_Price '!BC$2:BC$1266,MATCH(Data!$DN1209,'Data_Price '!$BE$2:$BE$1266,0))</f>
        <v>0</v>
      </c>
      <c r="DI1209">
        <f>INDEX('Data_Price '!BD$2:BD$1266,MATCH(Data!$DN1209,'Data_Price '!$BE$2:$BE$1266,0))</f>
        <v>0</v>
      </c>
      <c r="DJ1209" s="89" t="e">
        <f ca="1">_xll.Connector("TinyUrl.TinyUrl",DA1209,0)</f>
        <v>#NAME?</v>
      </c>
      <c r="DK1209" s="89" t="e">
        <f ca="1">_xll.Connector("TinyUrl.TinyUrl",DE1209,0)</f>
        <v>#NAME?</v>
      </c>
      <c r="DL1209" s="89" t="e">
        <f ca="1">_xll.Connector("TinyUrl.TinyUrl",DI1209,0)</f>
        <v>#NAME?</v>
      </c>
      <c r="DM1209" s="224" t="str">
        <f t="shared" si="644"/>
        <v>Redster X9 WB Revo</v>
      </c>
      <c r="DN1209" s="89" t="str">
        <f t="shared" si="645"/>
        <v xml:space="preserve"> AtomicRedster X9 WB Revo168 Unisex</v>
      </c>
      <c r="DO1209" s="227" t="s">
        <v>1150</v>
      </c>
    </row>
    <row r="1210" spans="2:119" ht="15.45" customHeight="1">
      <c r="B1210" s="224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#VALUE!</v>
      </c>
      <c r="F1210" s="43" t="b">
        <f>CL1210&gt;Driver!$F$56</f>
        <v>0</v>
      </c>
      <c r="G1210" s="43" t="b">
        <f>AND(CB1210&gt;Driver!$F$55,CB1210&lt;Driver!$G$55)</f>
        <v>0</v>
      </c>
      <c r="H1210" s="43" t="e">
        <f t="shared" si="612"/>
        <v>#VALUE!</v>
      </c>
      <c r="I1210" s="43">
        <f t="shared" si="613"/>
        <v>0</v>
      </c>
      <c r="J1210" s="43" t="e">
        <f t="array" ref="J1210">NOT(OR(($H$9:$H$1273=TRUE)*($I$9:$I$1273&gt;0)*($BT$9:$BT$1273=BT1210)*($K$9:$K$1273&gt;K1210)))</f>
        <v>#VALUE!</v>
      </c>
      <c r="K1210" s="72">
        <f t="shared" si="614"/>
        <v>0.75051414580437137</v>
      </c>
      <c r="L1210" s="72">
        <f t="shared" si="615"/>
        <v>0.8238143582306019</v>
      </c>
      <c r="M1210" s="72">
        <f t="shared" si="616"/>
        <v>0.67721393337814084</v>
      </c>
      <c r="N1210" s="72">
        <f t="shared" si="617"/>
        <v>0.58905963447796117</v>
      </c>
      <c r="O1210" s="72">
        <f t="shared" si="618"/>
        <v>0.51422432251920647</v>
      </c>
      <c r="P1210" s="72">
        <f t="shared" si="619"/>
        <v>0.92835784313725489</v>
      </c>
      <c r="Q1210" s="72"/>
      <c r="R1210" s="72"/>
      <c r="S1210" s="72">
        <f t="shared" si="620"/>
        <v>0.6719083320549285</v>
      </c>
      <c r="T1210" s="72">
        <f t="shared" si="621"/>
        <v>0.89944959142965919</v>
      </c>
      <c r="U1210" s="72">
        <f t="shared" si="622"/>
        <v>9.9999999999999978E-2</v>
      </c>
      <c r="V1210" s="72">
        <f t="shared" si="623"/>
        <v>0.62294844939205074</v>
      </c>
      <c r="W1210" s="72">
        <f t="shared" si="624"/>
        <v>0.75033560998586912</v>
      </c>
      <c r="X1210" s="72">
        <f t="shared" si="625"/>
        <v>0.1761856417693981</v>
      </c>
      <c r="Y1210" s="72">
        <f t="shared" si="626"/>
        <v>0.32278606662185916</v>
      </c>
      <c r="Z1210" s="72">
        <f t="shared" si="627"/>
        <v>0.41094036552203883</v>
      </c>
      <c r="AA1210" s="72">
        <f t="shared" si="628"/>
        <v>0.48577567748079353</v>
      </c>
      <c r="AB1210" s="72">
        <f t="shared" si="629"/>
        <v>7.1642156862745138E-2</v>
      </c>
      <c r="AC1210" s="72"/>
      <c r="AD1210" s="72"/>
      <c r="AE1210" s="72">
        <f t="shared" si="630"/>
        <v>0.3280916679450715</v>
      </c>
      <c r="AF1210" s="72">
        <f t="shared" si="631"/>
        <v>0.1005504085703408</v>
      </c>
      <c r="AG1210" s="72">
        <f t="shared" si="632"/>
        <v>0.9</v>
      </c>
      <c r="AH1210" s="72">
        <f t="shared" si="633"/>
        <v>0.37705155060794926</v>
      </c>
      <c r="AI1210" s="72">
        <f t="shared" si="634"/>
        <v>0.24966439001413093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6.503792899885999E-2</v>
      </c>
      <c r="AL1210" s="72">
        <f>(AX1210-Driver!$K$181)/(Driver!$L$181-Driver!$K$181)</f>
        <v>1.0940365522038833E-2</v>
      </c>
      <c r="AM1210" s="72">
        <f>(AY1210-Driver!$K$182)/(Driver!$L$182-Driver!$K$182)</f>
        <v>0.6997756774807935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35"/>
        <v>1.343101343101343</v>
      </c>
      <c r="AW1210" s="70">
        <f t="shared" si="636"/>
        <v>7.313509260727133</v>
      </c>
      <c r="AX1210" s="70">
        <f t="shared" si="637"/>
        <v>1.0984632896983495</v>
      </c>
      <c r="AY1210" s="70">
        <f>IFERROR(Driver!$K$19/Data!BH1210/Data!BI1210*Data!BK1210*Data!BL1210,"")</f>
        <v>-1.837820745277992</v>
      </c>
      <c r="AZ1210" s="70">
        <f t="shared" si="638"/>
        <v>8.0528667163067755</v>
      </c>
      <c r="BA1210" s="70"/>
      <c r="BB1210" s="70"/>
      <c r="BC1210" s="70">
        <f t="shared" si="639"/>
        <v>11.364004141144918</v>
      </c>
      <c r="BD1210" s="70">
        <f t="shared" si="640"/>
        <v>1.6721127008888435</v>
      </c>
      <c r="BE1210" s="70">
        <f t="shared" si="641"/>
        <v>1</v>
      </c>
      <c r="BF1210" s="70">
        <f t="shared" si="642"/>
        <v>2.5918661368506251</v>
      </c>
      <c r="BG1210" s="70">
        <f t="shared" si="643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219</v>
      </c>
      <c r="BS1210" s="8" t="s">
        <v>835</v>
      </c>
      <c r="BT1210" s="9" t="s">
        <v>841</v>
      </c>
      <c r="BU1210" s="10">
        <v>152</v>
      </c>
      <c r="BV1210" s="9" t="s">
        <v>390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302</v>
      </c>
      <c r="CU1210" s="9" t="s">
        <v>388</v>
      </c>
      <c r="CV1210" s="10"/>
      <c r="CW1210" s="10"/>
      <c r="CX1210" t="str">
        <f>INDEX('Data_Price '!AS$2:AS$1266,MATCH(Data!$DN1210,'Data_Price '!$BE$2:$BE$1266,0))</f>
        <v>SCOTT Superguide 88 W Alpine Touring Ski 152</v>
      </c>
      <c r="CY1210" t="str">
        <f>INDEX('Data_Price '!AT$2:AT$1266,MATCH(Data!$DN1210,'Data_Price '!$BE$2:$BE$1266,0))</f>
        <v>Cripple Creek Backcountry</v>
      </c>
      <c r="CZ1210">
        <f>INDEX('Data_Price '!AU$2:AU$1266,MATCH(Data!$DN1210,'Data_Price '!$BE$2:$BE$1266,0))</f>
        <v>649.95000000000005</v>
      </c>
      <c r="DA1210" t="str">
        <f>INDEX('Data_Price '!AV$2:AV$1266,MATCH(Data!$DN1210,'Data_Price '!$BE$2:$BE$1266,0))</f>
        <v>https://www.google.com/url?url=https://cripplecreekbc.com/products/scott-superguide-88-w-alpine-touring-ski%3Fvariant%3D33411372056709%26currency%3DUSD%26utm_medium%3Dproduct_sync%26utm_source%3Dgoogle%26utm_content%3Dsag_organic%26utm_campaign%3Dsag_organic&amp;rct=j&amp;q=&amp;esrc=s&amp;sa=U&amp;ved=0ahUKEwj5q9q50aP2AhX_lGoFHW1kD88Q2SkIOg&amp;usg=AOvVaw3YUDoBrTc7lWimuNpCftNZ</v>
      </c>
      <c r="DB1210">
        <f>INDEX('Data_Price '!AW$2:AW$1266,MATCH(Data!$DN1210,'Data_Price '!$BE$2:$BE$1266,0))</f>
        <v>0</v>
      </c>
      <c r="DC1210">
        <f>INDEX('Data_Price '!AX$2:AX$1266,MATCH(Data!$DN1210,'Data_Price '!$BE$2:$BE$1266,0))</f>
        <v>0</v>
      </c>
      <c r="DD1210">
        <f>INDEX('Data_Price '!AY$2:AY$1266,MATCH(Data!$DN1210,'Data_Price '!$BE$2:$BE$1266,0))</f>
        <v>0</v>
      </c>
      <c r="DE1210">
        <f>INDEX('Data_Price '!AZ$2:AZ$1266,MATCH(Data!$DN1210,'Data_Price '!$BE$2:$BE$1266,0))</f>
        <v>0</v>
      </c>
      <c r="DF1210">
        <f>INDEX('Data_Price '!BA$2:BA$1266,MATCH(Data!$DN1210,'Data_Price '!$BE$2:$BE$1266,0))</f>
        <v>0</v>
      </c>
      <c r="DG1210">
        <f>INDEX('Data_Price '!BB$2:BB$1266,MATCH(Data!$DN1210,'Data_Price '!$BE$2:$BE$1266,0))</f>
        <v>0</v>
      </c>
      <c r="DH1210">
        <f>INDEX('Data_Price '!BC$2:BC$1266,MATCH(Data!$DN1210,'Data_Price '!$BE$2:$BE$1266,0))</f>
        <v>0</v>
      </c>
      <c r="DI1210">
        <f>INDEX('Data_Price '!BD$2:BD$1266,MATCH(Data!$DN1210,'Data_Price '!$BE$2:$BE$1266,0))</f>
        <v>0</v>
      </c>
      <c r="DJ1210" s="89" t="e">
        <f ca="1">_xll.Connector("TinyUrl.TinyUrl",DA1210,0)</f>
        <v>#NAME?</v>
      </c>
      <c r="DK1210" s="89" t="e">
        <f ca="1">_xll.Connector("TinyUrl.TinyUrl",DE1210,0)</f>
        <v>#NAME?</v>
      </c>
      <c r="DL1210" s="89" t="e">
        <f ca="1">_xll.Connector("TinyUrl.TinyUrl",DI1210,0)</f>
        <v>#NAME?</v>
      </c>
      <c r="DM1210" s="224" t="str">
        <f t="shared" si="644"/>
        <v>Superguide 88 W</v>
      </c>
      <c r="DN1210" s="89" t="str">
        <f t="shared" si="645"/>
        <v xml:space="preserve"> ScottSuperguide 88 W152 Women's</v>
      </c>
      <c r="DO1210" s="227"/>
    </row>
    <row r="1211" spans="2:119" ht="15.45" customHeight="1">
      <c r="B1211" s="224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#VALUE!</v>
      </c>
      <c r="F1211" s="43" t="b">
        <f>CL1211&gt;Driver!$F$56</f>
        <v>0</v>
      </c>
      <c r="G1211" s="43" t="b">
        <f>AND(CB1211&gt;Driver!$F$55,CB1211&lt;Driver!$G$55)</f>
        <v>1</v>
      </c>
      <c r="H1211" s="43" t="e">
        <f t="shared" si="612"/>
        <v>#VALUE!</v>
      </c>
      <c r="I1211" s="43">
        <f t="shared" si="613"/>
        <v>0</v>
      </c>
      <c r="J1211" s="43" t="e">
        <f t="array" ref="J1211">NOT(OR(($H$9:$H$1273=TRUE)*($I$9:$I$1273&gt;0)*($BT$9:$BT$1273=BT1211)*($K$9:$K$1273&gt;K1211)))</f>
        <v>#VALUE!</v>
      </c>
      <c r="K1211" s="72">
        <f t="shared" si="614"/>
        <v>0.48113760267202133</v>
      </c>
      <c r="L1211" s="72">
        <f t="shared" si="615"/>
        <v>0.64754169688179841</v>
      </c>
      <c r="M1211" s="72">
        <f t="shared" si="616"/>
        <v>0.31473350846224435</v>
      </c>
      <c r="N1211" s="72">
        <f t="shared" si="617"/>
        <v>8.2514386896856973E-2</v>
      </c>
      <c r="O1211" s="72">
        <f t="shared" si="618"/>
        <v>0.35454561561405906</v>
      </c>
      <c r="P1211" s="72">
        <f t="shared" si="619"/>
        <v>0.50714052287581701</v>
      </c>
      <c r="Q1211" s="72"/>
      <c r="R1211" s="72"/>
      <c r="S1211" s="72">
        <f t="shared" si="620"/>
        <v>0.91586216311050395</v>
      </c>
      <c r="T1211" s="72">
        <f t="shared" si="621"/>
        <v>0.9507152655080644</v>
      </c>
      <c r="U1211" s="72">
        <f t="shared" si="622"/>
        <v>0.94589261506947686</v>
      </c>
      <c r="V1211" s="72">
        <f t="shared" si="623"/>
        <v>0.66526357336552278</v>
      </c>
      <c r="W1211" s="72">
        <f t="shared" si="624"/>
        <v>0.97894472095732288</v>
      </c>
      <c r="X1211" s="72">
        <f t="shared" si="625"/>
        <v>0.35245830311820159</v>
      </c>
      <c r="Y1211" s="72">
        <f t="shared" si="626"/>
        <v>0.68526649153775565</v>
      </c>
      <c r="Z1211" s="72">
        <f t="shared" si="627"/>
        <v>0.91748561310314303</v>
      </c>
      <c r="AA1211" s="72">
        <f t="shared" si="628"/>
        <v>0.64545438438594094</v>
      </c>
      <c r="AB1211" s="72">
        <f t="shared" si="629"/>
        <v>0.49285947712418299</v>
      </c>
      <c r="AC1211" s="72"/>
      <c r="AD1211" s="72"/>
      <c r="AE1211" s="72">
        <f t="shared" si="630"/>
        <v>8.4137836889496109E-2</v>
      </c>
      <c r="AF1211" s="72">
        <f t="shared" si="631"/>
        <v>4.9284734491935635E-2</v>
      </c>
      <c r="AG1211" s="72">
        <f t="shared" si="632"/>
        <v>5.4107384930523139E-2</v>
      </c>
      <c r="AH1211" s="72">
        <f t="shared" si="633"/>
        <v>0.33473642663447717</v>
      </c>
      <c r="AI1211" s="72">
        <f t="shared" si="634"/>
        <v>2.1055279042677122E-2</v>
      </c>
      <c r="AJ1211" s="72">
        <f>(AV1211-Driver!$K$179)/(Driver!$L$179-Driver!$K$179)</f>
        <v>0.59245830311820158</v>
      </c>
      <c r="AK1211" s="72">
        <f>(AW1211-Driver!$K$180)/(Driver!$L$180-Driver!$K$180)</f>
        <v>0.64777345510029993</v>
      </c>
      <c r="AL1211" s="72">
        <f>(AX1211-Driver!$K$181)/(Driver!$L$181-Driver!$K$181)</f>
        <v>0.51748561310314301</v>
      </c>
      <c r="AM1211" s="72">
        <f>(AY1211-Driver!$K$182)/(Driver!$L$182-Driver!$K$182)</f>
        <v>0.85945438438594091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35"/>
        <v>12.46947496947497</v>
      </c>
      <c r="AW1211" s="70">
        <f t="shared" si="636"/>
        <v>64.298138579005851</v>
      </c>
      <c r="AX1211" s="70">
        <f t="shared" si="637"/>
        <v>5.6573705179282872</v>
      </c>
      <c r="AY1211" s="70">
        <f>IFERROR(Driver!$K$19/Data!BH1211/Data!BI1211*Data!BK1211*Data!BL1211,"")</f>
        <v>-0.86034884137963186</v>
      </c>
      <c r="AZ1211" s="70">
        <f t="shared" si="638"/>
        <v>59.501116902457191</v>
      </c>
      <c r="BA1211" s="70"/>
      <c r="BB1211" s="70"/>
      <c r="BC1211" s="70">
        <f t="shared" si="639"/>
        <v>137.90455224919117</v>
      </c>
      <c r="BD1211" s="70">
        <f t="shared" si="640"/>
        <v>6.2090340194283655</v>
      </c>
      <c r="BE1211" s="70">
        <f t="shared" si="641"/>
        <v>4.6062817088012423E-2</v>
      </c>
      <c r="BF1211" s="70">
        <f t="shared" si="642"/>
        <v>7.3710621090834794</v>
      </c>
      <c r="BG1211" s="70">
        <f t="shared" si="643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219</v>
      </c>
      <c r="BS1211" s="8" t="s">
        <v>405</v>
      </c>
      <c r="BT1211" s="9" t="s">
        <v>418</v>
      </c>
      <c r="BU1211" s="10">
        <v>190</v>
      </c>
      <c r="BV1211" s="9" t="s">
        <v>222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301</v>
      </c>
      <c r="CU1211" s="9" t="s">
        <v>302</v>
      </c>
      <c r="CV1211" s="10"/>
      <c r="CW1211" s="10"/>
      <c r="CX1211" t="str">
        <f>INDEX('Data_Price '!AS$2:AS$1266,MATCH(Data!$DN1211,'Data_Price '!$BE$2:$BE$1266,0))</f>
        <v>Armada Declivity 108 Ti Black 190 Ski Men</v>
      </c>
      <c r="CY1211" t="str">
        <f>INDEX('Data_Price '!AT$2:AT$1266,MATCH(Data!$DN1211,'Data_Price '!$BE$2:$BE$1266,0))</f>
        <v>! OutdoorXL.com</v>
      </c>
      <c r="CZ1211">
        <f>INDEX('Data_Price '!AU$2:AU$1266,MATCH(Data!$DN1211,'Data_Price '!$BE$2:$BE$1266,0))</f>
        <v>534.95000000000005</v>
      </c>
      <c r="DA1211" t="str">
        <f>INDEX('Data_Price '!AV$2:AV$1266,MATCH(Data!$DN1211,'Data_Price '!$BE$2:$BE$1266,0))</f>
        <v>https://www.google.com/url?url=https://www.outdoorxl.com/armada-declivity-108-ti.html%3Fprl%3D92-79x144-4208&amp;rct=j&amp;q=&amp;esrc=s&amp;sa=U&amp;ved=0ahUKEwj_roy60aP2AhWClWoFHUszACcQsDwIQw&amp;usg=AOvVaw3KOYmgR2P8tXcKOxyGkbou</v>
      </c>
      <c r="DB1211" t="str">
        <f>INDEX('Data_Price '!AW$2:AW$1266,MATCH(Data!$DN1211,'Data_Price '!$BE$2:$BE$1266,0))</f>
        <v>Armada Declivity 108 Ti Skis</v>
      </c>
      <c r="DC1211" t="str">
        <f>INDEX('Data_Price '!AX$2:AX$1266,MATCH(Data!$DN1211,'Data_Price '!$BE$2:$BE$1266,0))</f>
        <v>Cole Sport</v>
      </c>
      <c r="DD1211">
        <f>INDEX('Data_Price '!AY$2:AY$1266,MATCH(Data!$DN1211,'Data_Price '!$BE$2:$BE$1266,0))</f>
        <v>799.95</v>
      </c>
      <c r="DE1211" t="str">
        <f>INDEX('Data_Price '!AZ$2:AZ$1266,MATCH(Data!$DN1211,'Data_Price '!$BE$2:$BE$1266,0))</f>
        <v>https://www.google.com/url?url=https://www.colesport.com/armada-declivity-108-ti-skis/%3Fsku%3D248408&amp;rct=j&amp;q=&amp;esrc=s&amp;sa=U&amp;ved=0ahUKEwj_roy60aP2AhWClWoFHUszACcQ2SkITg&amp;usg=AOvVaw2WmojySYGLvPzx6YYSeQNA</v>
      </c>
      <c r="DF1211" t="str">
        <f>INDEX('Data_Price '!BA$2:BA$1266,MATCH(Data!$DN1211,'Data_Price '!$BE$2:$BE$1266,0))</f>
        <v>2022 Armada Declivity 108 Ti Skis w/ Tyrolia Attack2 13 GW Bindings - 190| Ski Essentials</v>
      </c>
      <c r="DG1211" t="str">
        <f>INDEX('Data_Price '!BB$2:BB$1266,MATCH(Data!$DN1211,'Data_Price '!$BE$2:$BE$1266,0))</f>
        <v>SkiEssentials.com</v>
      </c>
      <c r="DH1211">
        <f>INDEX('Data_Price '!BC$2:BC$1266,MATCH(Data!$DN1211,'Data_Price '!$BE$2:$BE$1266,0))</f>
        <v>969.95</v>
      </c>
      <c r="DI1211" t="str">
        <f>INDEX('Data_Price '!BD$2:BD$1266,MATCH(Data!$DN1211,'Data_Price '!$BE$2:$BE$1266,0))</f>
        <v>https://www.google.com/url?url=https://www.skiessentials.com/2022-armada-declivity-108-ti-skis-w-tyrolia-attack2-13-gw-bindings.html&amp;rct=j&amp;q=&amp;esrc=s&amp;sa=U&amp;ved=0ahUKEwj_roy60aP2AhWClWoFHUszACcQsDwIRw&amp;usg=AOvVaw0vcg8O3gw3vGSRUP2Y8P7b</v>
      </c>
      <c r="DJ1211" s="89" t="e">
        <f ca="1">_xll.Connector("TinyUrl.TinyUrl",DA1211,0)</f>
        <v>#NAME?</v>
      </c>
      <c r="DK1211" s="89" t="e">
        <f ca="1">_xll.Connector("TinyUrl.TinyUrl",DE1211,0)</f>
        <v>#NAME?</v>
      </c>
      <c r="DL1211" s="89" t="e">
        <f ca="1">_xll.Connector("TinyUrl.TinyUrl",DI1211,0)</f>
        <v>#NAME?</v>
      </c>
      <c r="DM1211" s="224" t="str">
        <f t="shared" si="644"/>
        <v>Declivity 108 Ti</v>
      </c>
      <c r="DN1211" s="89" t="str">
        <f t="shared" si="645"/>
        <v xml:space="preserve"> ArmadaDeclivity 108 Ti190 Unisex</v>
      </c>
      <c r="DO1211" s="227" t="s">
        <v>1142</v>
      </c>
    </row>
    <row r="1212" spans="2:119" ht="15.45" customHeight="1">
      <c r="B1212" s="224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#VALUE!</v>
      </c>
      <c r="F1212" s="43" t="b">
        <f>CL1212&gt;Driver!$F$56</f>
        <v>0</v>
      </c>
      <c r="G1212" s="43" t="b">
        <f>AND(CB1212&gt;Driver!$F$55,CB1212&lt;Driver!$G$55)</f>
        <v>0</v>
      </c>
      <c r="H1212" s="43" t="e">
        <f t="shared" si="612"/>
        <v>#VALUE!</v>
      </c>
      <c r="I1212" s="43">
        <f t="shared" si="613"/>
        <v>0</v>
      </c>
      <c r="J1212" s="43" t="e">
        <f t="array" ref="J1212">NOT(OR(($H$9:$H$1273=TRUE)*($I$9:$I$1273&gt;0)*($BT$9:$BT$1273=BT1212)*($K$9:$K$1273&gt;K1212)))</f>
        <v>#VALUE!</v>
      </c>
      <c r="K1212" s="72">
        <f t="shared" si="614"/>
        <v>0.55146765208349402</v>
      </c>
      <c r="L1212" s="72">
        <f t="shared" si="615"/>
        <v>0.87532350334380793</v>
      </c>
      <c r="M1212" s="72">
        <f t="shared" si="616"/>
        <v>0.22761180082318011</v>
      </c>
      <c r="N1212" s="72">
        <f t="shared" si="617"/>
        <v>-0.14767596281540518</v>
      </c>
      <c r="O1212" s="72">
        <f t="shared" si="618"/>
        <v>0.30841986201697169</v>
      </c>
      <c r="P1212" s="72">
        <f t="shared" si="619"/>
        <v>0.52209150326797382</v>
      </c>
      <c r="Q1212" s="72"/>
      <c r="R1212" s="72"/>
      <c r="S1212" s="72">
        <f t="shared" si="620"/>
        <v>0.98144440715716574</v>
      </c>
      <c r="T1212" s="72">
        <f t="shared" si="621"/>
        <v>0.97369860732977875</v>
      </c>
      <c r="U1212" s="72">
        <f t="shared" si="622"/>
        <v>0.96840476698624045</v>
      </c>
      <c r="V1212" s="72">
        <f t="shared" si="623"/>
        <v>0.6360972848102564</v>
      </c>
      <c r="W1212" s="72">
        <f t="shared" si="624"/>
        <v>0.96540188028325291</v>
      </c>
      <c r="X1212" s="72">
        <f t="shared" si="625"/>
        <v>0.12467649665619207</v>
      </c>
      <c r="Y1212" s="72">
        <f t="shared" si="626"/>
        <v>0.77238819917681989</v>
      </c>
      <c r="Z1212" s="72">
        <f t="shared" si="627"/>
        <v>1.1476759628154052</v>
      </c>
      <c r="AA1212" s="72">
        <f t="shared" si="628"/>
        <v>0.69158013798302831</v>
      </c>
      <c r="AB1212" s="72">
        <f t="shared" si="629"/>
        <v>0.47790849673202618</v>
      </c>
      <c r="AC1212" s="72"/>
      <c r="AD1212" s="72"/>
      <c r="AE1212" s="72">
        <f t="shared" si="630"/>
        <v>1.8555592842834312E-2</v>
      </c>
      <c r="AF1212" s="72">
        <f t="shared" si="631"/>
        <v>2.630139267022126E-2</v>
      </c>
      <c r="AG1212" s="72">
        <f t="shared" si="632"/>
        <v>3.1595233013759577E-2</v>
      </c>
      <c r="AH1212" s="72">
        <f t="shared" si="633"/>
        <v>0.36390271518974365</v>
      </c>
      <c r="AI1212" s="72">
        <f t="shared" si="634"/>
        <v>3.4598119716747033E-2</v>
      </c>
      <c r="AJ1212" s="72">
        <f>(AV1212-Driver!$K$179)/(Driver!$L$179-Driver!$K$179)</f>
        <v>0.36467649665619206</v>
      </c>
      <c r="AK1212" s="72">
        <f>(AW1212-Driver!$K$180)/(Driver!$L$180-Driver!$K$180)</f>
        <v>0.65791221495763141</v>
      </c>
      <c r="AL1212" s="72">
        <f>(AX1212-Driver!$K$181)/(Driver!$L$181-Driver!$K$181)</f>
        <v>0.74767596281540505</v>
      </c>
      <c r="AM1212" s="72">
        <f>(AY1212-Driver!$K$182)/(Driver!$L$182-Driver!$K$182)</f>
        <v>0.90558013798302828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35"/>
        <v>7.6753493420160082</v>
      </c>
      <c r="AW1212" s="70">
        <f t="shared" si="636"/>
        <v>65.289589153646986</v>
      </c>
      <c r="AX1212" s="70">
        <f t="shared" si="637"/>
        <v>7.7290836653386457</v>
      </c>
      <c r="AY1212" s="70">
        <f>IFERROR(Driver!$K$19/Data!BH1212/Data!BI1212*Data!BK1212*Data!BL1212,"")</f>
        <v>-0.57799041638265325</v>
      </c>
      <c r="AZ1212" s="70">
        <f t="shared" si="638"/>
        <v>58.138495904690998</v>
      </c>
      <c r="BA1212" s="70"/>
      <c r="BB1212" s="70"/>
      <c r="BC1212" s="70">
        <f t="shared" si="639"/>
        <v>171.9225181565586</v>
      </c>
      <c r="BD1212" s="70">
        <f t="shared" si="640"/>
        <v>8.2430190465781497</v>
      </c>
      <c r="BE1212" s="70">
        <f t="shared" si="641"/>
        <v>6.8570953090259096E-2</v>
      </c>
      <c r="BF1212" s="70">
        <f t="shared" si="642"/>
        <v>4.0769347215400291</v>
      </c>
      <c r="BG1212" s="70">
        <f t="shared" si="643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219</v>
      </c>
      <c r="BS1212" s="8" t="s">
        <v>855</v>
      </c>
      <c r="BT1212" s="9" t="s">
        <v>880</v>
      </c>
      <c r="BU1212" s="10">
        <v>191</v>
      </c>
      <c r="BV1212" s="9" t="s">
        <v>222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305</v>
      </c>
      <c r="CU1212" s="10"/>
      <c r="CV1212" s="10"/>
      <c r="CW1212" s="10"/>
      <c r="CX1212" t="e">
        <f>INDEX('Data_Price '!AS$2:AS$1266,MATCH(Data!$DN1212,'Data_Price '!$BE$2:$BE$1266,0))</f>
        <v>#N/A</v>
      </c>
      <c r="CY1212" t="e">
        <f>INDEX('Data_Price '!AT$2:AT$1266,MATCH(Data!$DN1212,'Data_Price '!$BE$2:$BE$1266,0))</f>
        <v>#N/A</v>
      </c>
      <c r="CZ1212" t="e">
        <f>INDEX('Data_Price '!AU$2:AU$1266,MATCH(Data!$DN1212,'Data_Price '!$BE$2:$BE$1266,0))</f>
        <v>#N/A</v>
      </c>
      <c r="DA1212" t="e">
        <f>INDEX('Data_Price '!AV$2:AV$1266,MATCH(Data!$DN1212,'Data_Price '!$BE$2:$BE$1266,0))</f>
        <v>#N/A</v>
      </c>
      <c r="DB1212" t="e">
        <f>INDEX('Data_Price '!AW$2:AW$1266,MATCH(Data!$DN1212,'Data_Price '!$BE$2:$BE$1266,0))</f>
        <v>#N/A</v>
      </c>
      <c r="DC1212" t="e">
        <f>INDEX('Data_Price '!AX$2:AX$1266,MATCH(Data!$DN1212,'Data_Price '!$BE$2:$BE$1266,0))</f>
        <v>#N/A</v>
      </c>
      <c r="DD1212" t="e">
        <f>INDEX('Data_Price '!AY$2:AY$1266,MATCH(Data!$DN1212,'Data_Price '!$BE$2:$BE$1266,0))</f>
        <v>#N/A</v>
      </c>
      <c r="DE1212" t="e">
        <f>INDEX('Data_Price '!AZ$2:AZ$1266,MATCH(Data!$DN1212,'Data_Price '!$BE$2:$BE$1266,0))</f>
        <v>#N/A</v>
      </c>
      <c r="DF1212" t="e">
        <f>INDEX('Data_Price '!BA$2:BA$1266,MATCH(Data!$DN1212,'Data_Price '!$BE$2:$BE$1266,0))</f>
        <v>#N/A</v>
      </c>
      <c r="DG1212" t="e">
        <f>INDEX('Data_Price '!BB$2:BB$1266,MATCH(Data!$DN1212,'Data_Price '!$BE$2:$BE$1266,0))</f>
        <v>#N/A</v>
      </c>
      <c r="DH1212" t="e">
        <f>INDEX('Data_Price '!BC$2:BC$1266,MATCH(Data!$DN1212,'Data_Price '!$BE$2:$BE$1266,0))</f>
        <v>#N/A</v>
      </c>
      <c r="DI1212" t="e">
        <f>INDEX('Data_Price '!BD$2:BD$1266,MATCH(Data!$DN1212,'Data_Price '!$BE$2:$BE$1266,0))</f>
        <v>#N/A</v>
      </c>
      <c r="DJ1212" s="89" t="e">
        <f ca="1">_xll.Connector("TinyUrl.TinyUrl",DA1212,0)</f>
        <v>#NAME?</v>
      </c>
      <c r="DK1212" s="89" t="e">
        <f ca="1">_xll.Connector("TinyUrl.TinyUrl",DE1212,0)</f>
        <v>#NAME?</v>
      </c>
      <c r="DL1212" s="89" t="e">
        <f ca="1">_xll.Connector("TinyUrl.TinyUrl",DI1212,0)</f>
        <v>#NAME?</v>
      </c>
      <c r="DM1212" s="224" t="str">
        <f t="shared" si="644"/>
        <v>Mantra M5</v>
      </c>
      <c r="DN1212" s="89" t="str">
        <f t="shared" si="645"/>
        <v xml:space="preserve"> VölklMantra M5191 Unisex</v>
      </c>
      <c r="DO1212" s="227"/>
    </row>
    <row r="1213" spans="2:119" ht="15.45" customHeight="1">
      <c r="B1213" s="224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#VALUE!</v>
      </c>
      <c r="F1213" s="43" t="b">
        <f>CL1213&gt;Driver!$F$56</f>
        <v>0</v>
      </c>
      <c r="G1213" s="43" t="b">
        <f>AND(CB1213&gt;Driver!$F$55,CB1213&lt;Driver!$G$55)</f>
        <v>0</v>
      </c>
      <c r="H1213" s="43" t="e">
        <f t="shared" si="612"/>
        <v>#VALUE!</v>
      </c>
      <c r="I1213" s="43">
        <f t="shared" si="613"/>
        <v>0</v>
      </c>
      <c r="J1213" s="43" t="e">
        <f t="array" ref="J1213">NOT(OR(($H$9:$H$1273=TRUE)*($I$9:$I$1273&gt;0)*($BT$9:$BT$1273=BT1213)*($K$9:$K$1273&gt;K1213)))</f>
        <v>#VALUE!</v>
      </c>
      <c r="K1213" s="72">
        <f t="shared" si="614"/>
        <v>0.56945163704256951</v>
      </c>
      <c r="L1213" s="72">
        <f t="shared" si="615"/>
        <v>0.90279912980420607</v>
      </c>
      <c r="M1213" s="72">
        <f t="shared" si="616"/>
        <v>0.23610414428093307</v>
      </c>
      <c r="N1213" s="72">
        <f t="shared" si="617"/>
        <v>-5.1552520078416597E-2</v>
      </c>
      <c r="O1213" s="72">
        <f t="shared" si="618"/>
        <v>0.31015907056827452</v>
      </c>
      <c r="P1213" s="72">
        <f t="shared" si="619"/>
        <v>0.44970588235294118</v>
      </c>
      <c r="Q1213" s="72"/>
      <c r="R1213" s="72"/>
      <c r="S1213" s="72">
        <f t="shared" si="620"/>
        <v>0.90033767997944247</v>
      </c>
      <c r="T1213" s="72">
        <f t="shared" si="621"/>
        <v>0.95735616648608801</v>
      </c>
      <c r="U1213" s="72">
        <f t="shared" si="622"/>
        <v>0.56741005762706143</v>
      </c>
      <c r="V1213" s="72">
        <f t="shared" si="623"/>
        <v>0.62494944627997884</v>
      </c>
      <c r="W1213" s="72">
        <f t="shared" si="624"/>
        <v>0.95625207296849091</v>
      </c>
      <c r="X1213" s="72">
        <f t="shared" si="625"/>
        <v>9.7200870195793931E-2</v>
      </c>
      <c r="Y1213" s="72">
        <f t="shared" si="626"/>
        <v>0.76389585571906693</v>
      </c>
      <c r="Z1213" s="72">
        <f t="shared" si="627"/>
        <v>1.0515525200784166</v>
      </c>
      <c r="AA1213" s="72">
        <f t="shared" si="628"/>
        <v>0.68984092943172548</v>
      </c>
      <c r="AB1213" s="72">
        <f t="shared" si="629"/>
        <v>0.55029411764705882</v>
      </c>
      <c r="AC1213" s="72"/>
      <c r="AD1213" s="72"/>
      <c r="AE1213" s="72">
        <f t="shared" si="630"/>
        <v>9.9662320020557527E-2</v>
      </c>
      <c r="AF1213" s="72">
        <f t="shared" si="631"/>
        <v>4.2643833513912016E-2</v>
      </c>
      <c r="AG1213" s="72">
        <f t="shared" si="632"/>
        <v>0.43258994237293857</v>
      </c>
      <c r="AH1213" s="72">
        <f t="shared" si="633"/>
        <v>0.37505055372002116</v>
      </c>
      <c r="AI1213" s="72">
        <f t="shared" si="634"/>
        <v>4.3747927031509121E-2</v>
      </c>
      <c r="AJ1213" s="72">
        <f>(AV1213-Driver!$K$179)/(Driver!$L$179-Driver!$K$179)</f>
        <v>0.33720087019579392</v>
      </c>
      <c r="AK1213" s="72">
        <f>(AW1213-Driver!$K$180)/(Driver!$L$180-Driver!$K$180)</f>
        <v>0.71642045905358709</v>
      </c>
      <c r="AL1213" s="72">
        <f>(AX1213-Driver!$K$181)/(Driver!$L$181-Driver!$K$181)</f>
        <v>0.65155252007841657</v>
      </c>
      <c r="AM1213" s="72">
        <f>(AY1213-Driver!$K$182)/(Driver!$L$182-Driver!$K$182)</f>
        <v>0.90384092943172545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35"/>
        <v>7.0970695970695949</v>
      </c>
      <c r="AW1213" s="70">
        <f t="shared" si="636"/>
        <v>71.011002131806521</v>
      </c>
      <c r="AX1213" s="70">
        <f t="shared" si="637"/>
        <v>6.8639726807057491</v>
      </c>
      <c r="AY1213" s="70">
        <f>IFERROR(Driver!$K$19/Data!BH1213/Data!BI1213*Data!BK1213*Data!BL1213,"")</f>
        <v>-0.58863696736535953</v>
      </c>
      <c r="AZ1213" s="70">
        <f t="shared" si="638"/>
        <v>64.735666418466124</v>
      </c>
      <c r="BA1213" s="70"/>
      <c r="BB1213" s="70"/>
      <c r="BC1213" s="70">
        <f t="shared" si="639"/>
        <v>129.85189492465381</v>
      </c>
      <c r="BD1213" s="70">
        <f t="shared" si="640"/>
        <v>14.344549400161954</v>
      </c>
      <c r="BE1213" s="70">
        <f t="shared" si="641"/>
        <v>0.53267332306629489</v>
      </c>
      <c r="BF1213" s="70">
        <f t="shared" si="642"/>
        <v>2.8178646775433513</v>
      </c>
      <c r="BG1213" s="70">
        <f t="shared" si="643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219</v>
      </c>
      <c r="BS1213" s="8" t="s">
        <v>812</v>
      </c>
      <c r="BT1213" s="9" t="s">
        <v>834</v>
      </c>
      <c r="BU1213" s="10">
        <v>188</v>
      </c>
      <c r="BV1213" s="9" t="s">
        <v>222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305</v>
      </c>
      <c r="CU1213" s="10"/>
      <c r="CV1213" s="10"/>
      <c r="CW1213" s="10"/>
      <c r="CX1213" t="str">
        <f>INDEX('Data_Price '!AS$2:AS$1266,MATCH(Data!$DN1213,'Data_Price '!$BE$2:$BE$1266,0))</f>
        <v>Salomon Stance 96</v>
      </c>
      <c r="CY1213" t="str">
        <f>INDEX('Data_Price '!AT$2:AT$1266,MATCH(Data!$DN1213,'Data_Price '!$BE$2:$BE$1266,0))</f>
        <v>Village Sports Shop - Vermont</v>
      </c>
      <c r="CZ1213">
        <f>INDEX('Data_Price '!AU$2:AU$1266,MATCH(Data!$DN1213,'Data_Price '!$BE$2:$BE$1266,0))</f>
        <v>399.99</v>
      </c>
      <c r="DA1213" t="str">
        <f>INDEX('Data_Price '!AV$2:AV$1266,MATCH(Data!$DN1213,'Data_Price '!$BE$2:$BE$1266,0))</f>
        <v>https://www.google.com/url?q=https://www.villagesportshop.com/product/salomon-stance-96-385285-1.htm%3Fvariations%3D31704,31707&amp;sa=U&amp;ved=0ahUKEwjqmJq70aP2AhV_mmoFHW-sBNMQ2ykIHw&amp;usg=AOvVaw0cF8BCAKH9H9oWL2O5Qta8</v>
      </c>
      <c r="DB1213" t="str">
        <f>INDEX('Data_Price '!AW$2:AW$1266,MATCH(Data!$DN1213,'Data_Price '!$BE$2:$BE$1266,0))</f>
        <v>Salomon Stance 96</v>
      </c>
      <c r="DC1213" t="str">
        <f>INDEX('Data_Price '!AX$2:AX$1266,MATCH(Data!$DN1213,'Data_Price '!$BE$2:$BE$1266,0))</f>
        <v>Level Nine Sports</v>
      </c>
      <c r="DD1213">
        <f>INDEX('Data_Price '!AY$2:AY$1266,MATCH(Data!$DN1213,'Data_Price '!$BE$2:$BE$1266,0))</f>
        <v>559.99</v>
      </c>
      <c r="DE1213" t="str">
        <f>INDEX('Data_Price '!AZ$2:AZ$1266,MATCH(Data!$DN1213,'Data_Price '!$BE$2:$BE$1266,0))</f>
        <v>https://www.google.com/url?q=https://www.levelninesports.com/salomon-stance-96-dark-grey-black-brown-168-2021/&amp;sa=U&amp;ved=0ahUKEwjqmJq70aP2AhV_mmoFHW-sBNMQ2ykIGQ&amp;usg=AOvVaw1YaSAsIxxssp3vhGj2BDXS</v>
      </c>
      <c r="DF1213" t="str">
        <f>INDEX('Data_Price '!BA$2:BA$1266,MATCH(Data!$DN1213,'Data_Price '!$BE$2:$BE$1266,0))</f>
        <v>2022 Salomon Stance 96 Demo Skis w/ Salomon Warden MNC 13 Demo Bindings - 188| Ski Essentials</v>
      </c>
      <c r="DG1213" t="str">
        <f>INDEX('Data_Price '!BB$2:BB$1266,MATCH(Data!$DN1213,'Data_Price '!$BE$2:$BE$1266,0))</f>
        <v>SkiEssentials.com</v>
      </c>
      <c r="DH1213">
        <f>INDEX('Data_Price '!BC$2:BC$1266,MATCH(Data!$DN1213,'Data_Price '!$BE$2:$BE$1266,0))</f>
        <v>599</v>
      </c>
      <c r="DI1213" t="str">
        <f>INDEX('Data_Price '!BD$2:BD$1266,MATCH(Data!$DN1213,'Data_Price '!$BE$2:$BE$1266,0))</f>
        <v>https://www.google.com/url?url=https://www.skiessentials.com/2022-salomon-stance-96-demo-skis-w-salomon-warden-mnc-13-demo-bindings.html&amp;rct=j&amp;q=&amp;esrc=s&amp;sa=U&amp;ved=0ahUKEwjl1e660aP2AhUblWoFHY-xCT0QsDwIQQ&amp;usg=AOvVaw08cEgqglvHnDLISI5MBChL</v>
      </c>
      <c r="DJ1213" s="89" t="e">
        <f ca="1">_xll.Connector("TinyUrl.TinyUrl",DA1213,0)</f>
        <v>#NAME?</v>
      </c>
      <c r="DK1213" s="89" t="e">
        <f ca="1">_xll.Connector("TinyUrl.TinyUrl",DE1213,0)</f>
        <v>#NAME?</v>
      </c>
      <c r="DL1213" s="89" t="e">
        <f ca="1">_xll.Connector("TinyUrl.TinyUrl",DI1213,0)</f>
        <v>#NAME?</v>
      </c>
      <c r="DM1213" s="224" t="str">
        <f t="shared" si="644"/>
        <v>Stance 96</v>
      </c>
      <c r="DN1213" s="89" t="str">
        <f t="shared" si="645"/>
        <v xml:space="preserve"> SalomonStance 96188 Unisex</v>
      </c>
      <c r="DO1213" s="227" t="s">
        <v>1046</v>
      </c>
    </row>
    <row r="1214" spans="2:119" ht="15.45" customHeight="1">
      <c r="B1214" s="224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#VALUE!</v>
      </c>
      <c r="F1214" s="43" t="b">
        <f>CL1214&gt;Driver!$F$56</f>
        <v>1</v>
      </c>
      <c r="G1214" s="43" t="b">
        <f>AND(CB1214&gt;Driver!$F$55,CB1214&lt;Driver!$G$55)</f>
        <v>0</v>
      </c>
      <c r="H1214" s="43" t="e">
        <f t="shared" si="612"/>
        <v>#VALUE!</v>
      </c>
      <c r="I1214" s="43">
        <f t="shared" si="613"/>
        <v>0</v>
      </c>
      <c r="J1214" s="43" t="e">
        <f t="array" ref="J1214">NOT(OR(($H$9:$H$1273=TRUE)*($I$9:$I$1273&gt;0)*($BT$9:$BT$1273=BT1214)*($K$9:$K$1273&gt;K1214)))</f>
        <v>#VALUE!</v>
      </c>
      <c r="K1214" s="72">
        <f t="shared" si="614"/>
        <v>0.68055882859670913</v>
      </c>
      <c r="L1214" s="72">
        <f t="shared" si="615"/>
        <v>0.81844815083393763</v>
      </c>
      <c r="M1214" s="72">
        <f t="shared" si="616"/>
        <v>0.54266950635948064</v>
      </c>
      <c r="N1214" s="72">
        <f t="shared" si="617"/>
        <v>0.47269967748055397</v>
      </c>
      <c r="O1214" s="72">
        <f t="shared" si="618"/>
        <v>0.29962256708808432</v>
      </c>
      <c r="P1214" s="72">
        <f t="shared" si="619"/>
        <v>0.85568627450980395</v>
      </c>
      <c r="Q1214" s="72"/>
      <c r="R1214" s="72"/>
      <c r="S1214" s="72">
        <f t="shared" si="620"/>
        <v>0.65136787786973038</v>
      </c>
      <c r="T1214" s="72">
        <f t="shared" si="621"/>
        <v>0.9083353730107333</v>
      </c>
      <c r="U1214" s="72">
        <f t="shared" si="622"/>
        <v>0.94489252724605111</v>
      </c>
      <c r="V1214" s="72">
        <f t="shared" si="623"/>
        <v>0.70498433577606179</v>
      </c>
      <c r="W1214" s="72">
        <f t="shared" si="624"/>
        <v>0.20384615384615401</v>
      </c>
      <c r="X1214" s="72">
        <f t="shared" si="625"/>
        <v>0.18155184916606237</v>
      </c>
      <c r="Y1214" s="72">
        <f t="shared" si="626"/>
        <v>0.45733049364051931</v>
      </c>
      <c r="Z1214" s="72">
        <f t="shared" si="627"/>
        <v>0.52730032251944603</v>
      </c>
      <c r="AA1214" s="72">
        <f t="shared" si="628"/>
        <v>0.70037743291191568</v>
      </c>
      <c r="AB1214" s="72">
        <f t="shared" si="629"/>
        <v>0.14431372549019611</v>
      </c>
      <c r="AC1214" s="72"/>
      <c r="AD1214" s="72"/>
      <c r="AE1214" s="72">
        <f t="shared" si="630"/>
        <v>0.34863212213026962</v>
      </c>
      <c r="AF1214" s="72">
        <f t="shared" si="631"/>
        <v>9.1664626989266723E-2</v>
      </c>
      <c r="AG1214" s="72">
        <f t="shared" si="632"/>
        <v>5.5107472753948866E-2</v>
      </c>
      <c r="AH1214" s="72">
        <f t="shared" si="633"/>
        <v>0.29501566422393821</v>
      </c>
      <c r="AI1214" s="72">
        <f t="shared" si="634"/>
        <v>0.79615384615384599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2.1450755717468774E-2</v>
      </c>
      <c r="AL1214" s="72">
        <f>(AX1214-Driver!$K$181)/(Driver!$L$181-Driver!$K$181)</f>
        <v>0.12730032251944604</v>
      </c>
      <c r="AM1214" s="72">
        <f>(AY1214-Driver!$K$182)/(Driver!$L$182-Driver!$K$182)</f>
        <v>0.91437743291191564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35"/>
        <v>1.23015873015873</v>
      </c>
      <c r="AW1214" s="70">
        <f t="shared" si="636"/>
        <v>3.0512002007517989</v>
      </c>
      <c r="AX1214" s="70">
        <f t="shared" si="637"/>
        <v>2.1457029026750143</v>
      </c>
      <c r="AY1214" s="70">
        <f>IFERROR(Driver!$K$19/Data!BH1214/Data!BI1214*Data!BK1214*Data!BL1214,"")</f>
        <v>-0.52413784712053491</v>
      </c>
      <c r="AZ1214" s="70">
        <f t="shared" si="638"/>
        <v>1.4296351451973195</v>
      </c>
      <c r="BA1214" s="70"/>
      <c r="BB1214" s="70"/>
      <c r="BC1214" s="70">
        <f t="shared" si="639"/>
        <v>0.70952776036181464</v>
      </c>
      <c r="BD1214" s="70">
        <f t="shared" si="640"/>
        <v>2.4584886261405989</v>
      </c>
      <c r="BE1214" s="70">
        <f t="shared" si="641"/>
        <v>0.15525819207113908</v>
      </c>
      <c r="BF1214" s="70">
        <f t="shared" si="642"/>
        <v>11.857243169204557</v>
      </c>
      <c r="BG1214" s="70">
        <f t="shared" si="643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219</v>
      </c>
      <c r="BS1214" s="8" t="s">
        <v>579</v>
      </c>
      <c r="BT1214" s="9" t="s">
        <v>604</v>
      </c>
      <c r="BU1214" s="10">
        <v>149</v>
      </c>
      <c r="BV1214" s="9" t="s">
        <v>430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303</v>
      </c>
      <c r="CU1214" s="9" t="s">
        <v>302</v>
      </c>
      <c r="CV1214" s="10"/>
      <c r="CW1214" s="10"/>
      <c r="CX1214">
        <f>INDEX('Data_Price '!AS$2:AS$1266,MATCH(Data!$DN1214,'Data_Price '!$BE$2:$BE$1266,0))</f>
        <v>0</v>
      </c>
      <c r="CY1214">
        <f>INDEX('Data_Price '!AT$2:AT$1266,MATCH(Data!$DN1214,'Data_Price '!$BE$2:$BE$1266,0))</f>
        <v>0</v>
      </c>
      <c r="CZ1214">
        <f>INDEX('Data_Price '!AU$2:AU$1266,MATCH(Data!$DN1214,'Data_Price '!$BE$2:$BE$1266,0))</f>
        <v>0</v>
      </c>
      <c r="DA1214">
        <f>INDEX('Data_Price '!AV$2:AV$1266,MATCH(Data!$DN1214,'Data_Price '!$BE$2:$BE$1266,0))</f>
        <v>0</v>
      </c>
      <c r="DB1214">
        <f>INDEX('Data_Price '!AW$2:AW$1266,MATCH(Data!$DN1214,'Data_Price '!$BE$2:$BE$1266,0))</f>
        <v>0</v>
      </c>
      <c r="DC1214">
        <f>INDEX('Data_Price '!AX$2:AX$1266,MATCH(Data!$DN1214,'Data_Price '!$BE$2:$BE$1266,0))</f>
        <v>0</v>
      </c>
      <c r="DD1214">
        <f>INDEX('Data_Price '!AY$2:AY$1266,MATCH(Data!$DN1214,'Data_Price '!$BE$2:$BE$1266,0))</f>
        <v>0</v>
      </c>
      <c r="DE1214">
        <f>INDEX('Data_Price '!AZ$2:AZ$1266,MATCH(Data!$DN1214,'Data_Price '!$BE$2:$BE$1266,0))</f>
        <v>0</v>
      </c>
      <c r="DF1214">
        <f>INDEX('Data_Price '!BA$2:BA$1266,MATCH(Data!$DN1214,'Data_Price '!$BE$2:$BE$1266,0))</f>
        <v>0</v>
      </c>
      <c r="DG1214">
        <f>INDEX('Data_Price '!BB$2:BB$1266,MATCH(Data!$DN1214,'Data_Price '!$BE$2:$BE$1266,0))</f>
        <v>0</v>
      </c>
      <c r="DH1214">
        <f>INDEX('Data_Price '!BC$2:BC$1266,MATCH(Data!$DN1214,'Data_Price '!$BE$2:$BE$1266,0))</f>
        <v>0</v>
      </c>
      <c r="DI1214">
        <f>INDEX('Data_Price '!BD$2:BD$1266,MATCH(Data!$DN1214,'Data_Price '!$BE$2:$BE$1266,0))</f>
        <v>0</v>
      </c>
      <c r="DJ1214" s="89" t="e">
        <f ca="1">_xll.Connector("TinyUrl.TinyUrl",DA1214,0)</f>
        <v>#NAME?</v>
      </c>
      <c r="DK1214" s="89" t="e">
        <f ca="1">_xll.Connector("TinyUrl.TinyUrl",DE1214,0)</f>
        <v>#NAME?</v>
      </c>
      <c r="DL1214" s="89" t="e">
        <f ca="1">_xll.Connector("TinyUrl.TinyUrl",DI1214,0)</f>
        <v>#NAME?</v>
      </c>
      <c r="DM1214" s="224" t="str">
        <f t="shared" si="644"/>
        <v>Prodigy 2.0 Jr</v>
      </c>
      <c r="DN1214" s="89" t="str">
        <f t="shared" si="645"/>
        <v xml:space="preserve"> FactionProdigy 2.0 Jr149 Junior</v>
      </c>
      <c r="DO1214" s="227"/>
    </row>
    <row r="1215" spans="2:119" ht="15.45" customHeight="1">
      <c r="B1215" s="224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#VALUE!</v>
      </c>
      <c r="F1215" s="43" t="b">
        <f>CL1215&gt;Driver!$F$56</f>
        <v>0</v>
      </c>
      <c r="G1215" s="43" t="b">
        <f>AND(CB1215&gt;Driver!$F$55,CB1215&lt;Driver!$G$55)</f>
        <v>0</v>
      </c>
      <c r="H1215" s="43" t="e">
        <f t="shared" si="612"/>
        <v>#VALUE!</v>
      </c>
      <c r="I1215" s="43">
        <f t="shared" si="613"/>
        <v>0</v>
      </c>
      <c r="J1215" s="43" t="e">
        <f t="array" ref="J1215">NOT(OR(($H$9:$H$1273=TRUE)*($I$9:$I$1273&gt;0)*($BT$9:$BT$1273=BT1215)*($K$9:$K$1273&gt;K1215)))</f>
        <v>#VALUE!</v>
      </c>
      <c r="K1215" s="72">
        <f t="shared" si="614"/>
        <v>0.62918463275370007</v>
      </c>
      <c r="L1215" s="72">
        <f t="shared" si="615"/>
        <v>0.99626460398034</v>
      </c>
      <c r="M1215" s="72">
        <f t="shared" si="616"/>
        <v>0.26210466152706002</v>
      </c>
      <c r="N1215" s="72">
        <f t="shared" si="617"/>
        <v>-2.226016568646072E-3</v>
      </c>
      <c r="O1215" s="72">
        <f t="shared" si="618"/>
        <v>0.30133411879688465</v>
      </c>
      <c r="P1215" s="72">
        <f t="shared" si="619"/>
        <v>0.48720588235294127</v>
      </c>
      <c r="Q1215" s="72"/>
      <c r="R1215" s="72"/>
      <c r="S1215" s="72">
        <f t="shared" si="620"/>
        <v>0.93037967224601292</v>
      </c>
      <c r="T1215" s="72">
        <f t="shared" si="621"/>
        <v>0.99526044459629281</v>
      </c>
      <c r="U1215" s="72">
        <f t="shared" si="622"/>
        <v>0.91324554103863886</v>
      </c>
      <c r="V1215" s="72">
        <f t="shared" si="623"/>
        <v>0.61783680264492702</v>
      </c>
      <c r="W1215" s="72">
        <f t="shared" si="624"/>
        <v>0.9736163618779673</v>
      </c>
      <c r="X1215" s="72">
        <f t="shared" si="625"/>
        <v>3.7353960196599423E-3</v>
      </c>
      <c r="Y1215" s="72">
        <f t="shared" si="626"/>
        <v>0.73789533847293998</v>
      </c>
      <c r="Z1215" s="72">
        <f t="shared" si="627"/>
        <v>1.0022260165686461</v>
      </c>
      <c r="AA1215" s="72">
        <f t="shared" si="628"/>
        <v>0.69866588120311535</v>
      </c>
      <c r="AB1215" s="72">
        <f t="shared" si="629"/>
        <v>0.51279411764705873</v>
      </c>
      <c r="AC1215" s="72"/>
      <c r="AD1215" s="72"/>
      <c r="AE1215" s="72">
        <f t="shared" si="630"/>
        <v>6.9620327753987021E-2</v>
      </c>
      <c r="AF1215" s="72">
        <f t="shared" si="631"/>
        <v>4.7395554037071713E-3</v>
      </c>
      <c r="AG1215" s="72">
        <f t="shared" si="632"/>
        <v>8.6754458961361108E-2</v>
      </c>
      <c r="AH1215" s="72">
        <f t="shared" si="633"/>
        <v>0.38216319735507304</v>
      </c>
      <c r="AI1215" s="72">
        <f t="shared" si="634"/>
        <v>2.6383638122032711E-2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0.67748283561593381</v>
      </c>
      <c r="AL1215" s="72">
        <f>(AX1215-Driver!$K$181)/(Driver!$L$181-Driver!$K$181)</f>
        <v>0.60222601656864605</v>
      </c>
      <c r="AM1215" s="72">
        <f>(AY1215-Driver!$K$182)/(Driver!$L$182-Driver!$K$182)</f>
        <v>0.91266588120311531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35"/>
        <v>5.129900963234296</v>
      </c>
      <c r="AW1215" s="70">
        <f t="shared" si="636"/>
        <v>67.203363951629484</v>
      </c>
      <c r="AX1215" s="70">
        <f t="shared" si="637"/>
        <v>6.4200341491178143</v>
      </c>
      <c r="AY1215" s="70">
        <f>IFERROR(Driver!$K$19/Data!BH1215/Data!BI1215*Data!BK1215*Data!BL1215,"")</f>
        <v>-0.53461509696709986</v>
      </c>
      <c r="AZ1215" s="70">
        <f t="shared" si="638"/>
        <v>61.317944899478775</v>
      </c>
      <c r="BA1215" s="70"/>
      <c r="BB1215" s="70"/>
      <c r="BC1215" s="70">
        <f t="shared" si="639"/>
        <v>145.43488516186591</v>
      </c>
      <c r="BD1215" s="70">
        <f t="shared" si="640"/>
        <v>10.990087949815427</v>
      </c>
      <c r="BE1215" s="70">
        <f t="shared" si="641"/>
        <v>0.18689953281241392</v>
      </c>
      <c r="BF1215" s="70">
        <f t="shared" si="642"/>
        <v>2.0145415481138347</v>
      </c>
      <c r="BG1215" s="70">
        <f t="shared" si="643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219</v>
      </c>
      <c r="BS1215" s="8" t="s">
        <v>950</v>
      </c>
      <c r="BT1215" s="9" t="s">
        <v>692</v>
      </c>
      <c r="BU1215" s="10">
        <v>184</v>
      </c>
      <c r="BV1215" s="9" t="s">
        <v>222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305</v>
      </c>
      <c r="CU1215" s="10"/>
      <c r="CV1215" s="10"/>
      <c r="CW1215" s="10"/>
      <c r="CX1215" t="str">
        <f>INDEX('Data_Price '!AS$2:AS$1266,MATCH(Data!$DN1215,'Data_Price '!$BE$2:$BE$1266,0))</f>
        <v>K2 Mindbender 90 Ti Skis 2020 184</v>
      </c>
      <c r="CY1215" t="str">
        <f>INDEX('Data_Price '!AT$2:AT$1266,MATCH(Data!$DN1215,'Data_Price '!$BE$2:$BE$1266,0))</f>
        <v>Gear Coop</v>
      </c>
      <c r="CZ1215">
        <f>INDEX('Data_Price '!AU$2:AU$1266,MATCH(Data!$DN1215,'Data_Price '!$BE$2:$BE$1266,0))</f>
        <v>649.95000000000005</v>
      </c>
      <c r="DA1215" t="str">
        <f>INDEX('Data_Price '!AV$2:AV$1266,MATCH(Data!$DN1215,'Data_Price '!$BE$2:$BE$1266,0))</f>
        <v>https://www.google.com/url?url=https://www.gearcoop.com/products/k2-mindbender-90-ti-skis-2021%3Fvariant%3D32181641084998%26currency%3DUSD%26utm_medium%3Dproduct_sync%26utm_source%3Dgoogle%26utm_content%3Dsag_organic%26utm_campaign%3Dsag_organic&amp;rct=j&amp;q=&amp;esrc=s&amp;sa=U&amp;ved=0ahUKEwjwnei70aP2AhV0mGoFHVtACTEQ2SkIeA&amp;usg=AOvVaw0ZpJISLL270LMcjJjulpI0</v>
      </c>
      <c r="DB1215">
        <f>INDEX('Data_Price '!AW$2:AW$1266,MATCH(Data!$DN1215,'Data_Price '!$BE$2:$BE$1266,0))</f>
        <v>0</v>
      </c>
      <c r="DC1215">
        <f>INDEX('Data_Price '!AX$2:AX$1266,MATCH(Data!$DN1215,'Data_Price '!$BE$2:$BE$1266,0))</f>
        <v>0</v>
      </c>
      <c r="DD1215">
        <f>INDEX('Data_Price '!AY$2:AY$1266,MATCH(Data!$DN1215,'Data_Price '!$BE$2:$BE$1266,0))</f>
        <v>0</v>
      </c>
      <c r="DE1215">
        <f>INDEX('Data_Price '!AZ$2:AZ$1266,MATCH(Data!$DN1215,'Data_Price '!$BE$2:$BE$1266,0))</f>
        <v>0</v>
      </c>
      <c r="DF1215">
        <f>INDEX('Data_Price '!BA$2:BA$1266,MATCH(Data!$DN1215,'Data_Price '!$BE$2:$BE$1266,0))</f>
        <v>0</v>
      </c>
      <c r="DG1215">
        <f>INDEX('Data_Price '!BB$2:BB$1266,MATCH(Data!$DN1215,'Data_Price '!$BE$2:$BE$1266,0))</f>
        <v>0</v>
      </c>
      <c r="DH1215">
        <f>INDEX('Data_Price '!BC$2:BC$1266,MATCH(Data!$DN1215,'Data_Price '!$BE$2:$BE$1266,0))</f>
        <v>0</v>
      </c>
      <c r="DI1215">
        <f>INDEX('Data_Price '!BD$2:BD$1266,MATCH(Data!$DN1215,'Data_Price '!$BE$2:$BE$1266,0))</f>
        <v>0</v>
      </c>
      <c r="DJ1215" s="89" t="e">
        <f ca="1">_xll.Connector("TinyUrl.TinyUrl",DA1215,0)</f>
        <v>#NAME?</v>
      </c>
      <c r="DK1215" s="89" t="e">
        <f ca="1">_xll.Connector("TinyUrl.TinyUrl",DE1215,0)</f>
        <v>#NAME?</v>
      </c>
      <c r="DL1215" s="89" t="e">
        <f ca="1">_xll.Connector("TinyUrl.TinyUrl",DI1215,0)</f>
        <v>#NAME?</v>
      </c>
      <c r="DM1215" s="224" t="str">
        <f t="shared" si="644"/>
        <v>Mindbender 90 Ti</v>
      </c>
      <c r="DN1215" s="89" t="str">
        <f t="shared" si="645"/>
        <v xml:space="preserve"> K2Mindbender 90 Ti184 Unisex</v>
      </c>
      <c r="DO1215" s="227"/>
    </row>
    <row r="1216" spans="2:119" ht="15.45" customHeight="1">
      <c r="B1216" s="224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#VALUE!</v>
      </c>
      <c r="F1216" s="43" t="b">
        <f>CL1216&gt;Driver!$F$56</f>
        <v>0</v>
      </c>
      <c r="G1216" s="43" t="b">
        <f>AND(CB1216&gt;Driver!$F$55,CB1216&lt;Driver!$G$55)</f>
        <v>0</v>
      </c>
      <c r="H1216" s="43" t="e">
        <f t="shared" si="612"/>
        <v>#VALUE!</v>
      </c>
      <c r="I1216" s="43">
        <f t="shared" si="613"/>
        <v>0</v>
      </c>
      <c r="J1216" s="43" t="e">
        <f t="array" ref="J1216">NOT(OR(($H$9:$H$1273=TRUE)*($I$9:$I$1273&gt;0)*($BT$9:$BT$1273=BT1216)*($K$9:$K$1273&gt;K1216)))</f>
        <v>#VALUE!</v>
      </c>
      <c r="K1216" s="72">
        <f t="shared" si="614"/>
        <v>0.73941842319938589</v>
      </c>
      <c r="L1216" s="72">
        <f t="shared" si="615"/>
        <v>0.8052501812907904</v>
      </c>
      <c r="M1216" s="72">
        <f t="shared" si="616"/>
        <v>0.67358666510798137</v>
      </c>
      <c r="N1216" s="72">
        <f t="shared" si="617"/>
        <v>0.54985138809839995</v>
      </c>
      <c r="O1216" s="72">
        <f t="shared" si="618"/>
        <v>0.5503530516699886</v>
      </c>
      <c r="P1216" s="72">
        <f t="shared" si="619"/>
        <v>0.92055555555555557</v>
      </c>
      <c r="Q1216" s="72"/>
      <c r="R1216" s="72"/>
      <c r="S1216" s="72">
        <f t="shared" si="620"/>
        <v>0.67428342015060327</v>
      </c>
      <c r="T1216" s="72">
        <f t="shared" si="621"/>
        <v>0.88897800478656364</v>
      </c>
      <c r="U1216" s="72">
        <f t="shared" si="622"/>
        <v>9.9999999999999978E-2</v>
      </c>
      <c r="V1216" s="72">
        <f t="shared" si="623"/>
        <v>0.60835744381381329</v>
      </c>
      <c r="W1216" s="72">
        <f t="shared" si="624"/>
        <v>0.70882352941176474</v>
      </c>
      <c r="X1216" s="72">
        <f t="shared" si="625"/>
        <v>0.19474981870920957</v>
      </c>
      <c r="Y1216" s="72">
        <f t="shared" si="626"/>
        <v>0.32641333489201863</v>
      </c>
      <c r="Z1216" s="72">
        <f t="shared" si="627"/>
        <v>0.45014861190159999</v>
      </c>
      <c r="AA1216" s="72">
        <f t="shared" si="628"/>
        <v>0.4496469483300114</v>
      </c>
      <c r="AB1216" s="72">
        <f t="shared" si="629"/>
        <v>7.9444444444444484E-2</v>
      </c>
      <c r="AC1216" s="72"/>
      <c r="AD1216" s="72"/>
      <c r="AE1216" s="72">
        <f t="shared" si="630"/>
        <v>0.32571657984939673</v>
      </c>
      <c r="AF1216" s="72">
        <f t="shared" si="631"/>
        <v>0.11102199521343635</v>
      </c>
      <c r="AG1216" s="72">
        <f t="shared" si="632"/>
        <v>0.9</v>
      </c>
      <c r="AH1216" s="72">
        <f t="shared" si="633"/>
        <v>0.39164255618618665</v>
      </c>
      <c r="AI1216" s="72">
        <f t="shared" si="634"/>
        <v>0.29117647058823526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5.9113059110289363E-2</v>
      </c>
      <c r="AL1216" s="72">
        <f>(AX1216-Driver!$K$181)/(Driver!$L$181-Driver!$K$181)</f>
        <v>5.0148611901599964E-2</v>
      </c>
      <c r="AM1216" s="72">
        <f>(AY1216-Driver!$K$182)/(Driver!$L$182-Driver!$K$182)</f>
        <v>0.66364694833001137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35"/>
        <v>0.95238095238095233</v>
      </c>
      <c r="AW1216" s="70">
        <f t="shared" si="636"/>
        <v>6.734127192470571</v>
      </c>
      <c r="AX1216" s="70">
        <f t="shared" si="637"/>
        <v>1.4513375071143997</v>
      </c>
      <c r="AY1216" s="70">
        <f>IFERROR(Driver!$K$19/Data!BH1216/Data!BI1216*Data!BK1216*Data!BL1216,"")</f>
        <v>-2.0589824665425627</v>
      </c>
      <c r="AZ1216" s="70">
        <f t="shared" si="638"/>
        <v>7.3417721518987342</v>
      </c>
      <c r="BA1216" s="70"/>
      <c r="BB1216" s="70"/>
      <c r="BC1216" s="70">
        <f t="shared" si="639"/>
        <v>12.595978847715987</v>
      </c>
      <c r="BD1216" s="70">
        <f t="shared" si="640"/>
        <v>0.74539583752848793</v>
      </c>
      <c r="BE1216" s="70">
        <f t="shared" si="641"/>
        <v>1</v>
      </c>
      <c r="BF1216" s="70">
        <f t="shared" si="642"/>
        <v>0.94391456440442845</v>
      </c>
      <c r="BG1216" s="70">
        <f t="shared" si="643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219</v>
      </c>
      <c r="BS1216" s="8" t="s">
        <v>812</v>
      </c>
      <c r="BT1216" s="9" t="s">
        <v>814</v>
      </c>
      <c r="BU1216" s="10">
        <v>153</v>
      </c>
      <c r="BV1216" s="9" t="s">
        <v>390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302</v>
      </c>
      <c r="CU1216" s="9" t="s">
        <v>388</v>
      </c>
      <c r="CV1216" s="10"/>
      <c r="CW1216" s="10"/>
      <c r="CX1216" t="str">
        <f>INDEX('Data_Price '!AS$2:AS$1266,MATCH(Data!$DN1216,'Data_Price '!$BE$2:$BE$1266,0))</f>
        <v>Salomon MTN EXPLORE 88 W 153</v>
      </c>
      <c r="CY1216" t="str">
        <f>INDEX('Data_Price '!AT$2:AT$1266,MATCH(Data!$DN1216,'Data_Price '!$BE$2:$BE$1266,0))</f>
        <v>Cripple Creek Backcountry</v>
      </c>
      <c r="CZ1216">
        <f>INDEX('Data_Price '!AU$2:AU$1266,MATCH(Data!$DN1216,'Data_Price '!$BE$2:$BE$1266,0))</f>
        <v>649.99</v>
      </c>
      <c r="DA1216" t="str">
        <f>INDEX('Data_Price '!AV$2:AV$1266,MATCH(Data!$DN1216,'Data_Price '!$BE$2:$BE$1266,0))</f>
        <v>https://www.google.com/url?url=https://cripplecreekbc.com/products/salomon-mtn-explore-88-w%3Fvariant%3D33709275611269%26currency%3DUSD%26utm_medium%3Dproduct_sync%26utm_source%3Dgoogle%26utm_content%3Dsag_organic%26utm_campaign%3Dsag_organic&amp;rct=j&amp;q=&amp;esrc=s&amp;sa=U&amp;ved=0ahUKEwj6y5O80aP2AhVmmmoFHV-WBVQQ2SkIUQ&amp;usg=AOvVaw1zXta5uwmUQGv4LgTtIWY4</v>
      </c>
      <c r="DB1216">
        <f>INDEX('Data_Price '!AW$2:AW$1266,MATCH(Data!$DN1216,'Data_Price '!$BE$2:$BE$1266,0))</f>
        <v>0</v>
      </c>
      <c r="DC1216">
        <f>INDEX('Data_Price '!AX$2:AX$1266,MATCH(Data!$DN1216,'Data_Price '!$BE$2:$BE$1266,0))</f>
        <v>0</v>
      </c>
      <c r="DD1216">
        <f>INDEX('Data_Price '!AY$2:AY$1266,MATCH(Data!$DN1216,'Data_Price '!$BE$2:$BE$1266,0))</f>
        <v>0</v>
      </c>
      <c r="DE1216">
        <f>INDEX('Data_Price '!AZ$2:AZ$1266,MATCH(Data!$DN1216,'Data_Price '!$BE$2:$BE$1266,0))</f>
        <v>0</v>
      </c>
      <c r="DF1216">
        <f>INDEX('Data_Price '!BA$2:BA$1266,MATCH(Data!$DN1216,'Data_Price '!$BE$2:$BE$1266,0))</f>
        <v>0</v>
      </c>
      <c r="DG1216">
        <f>INDEX('Data_Price '!BB$2:BB$1266,MATCH(Data!$DN1216,'Data_Price '!$BE$2:$BE$1266,0))</f>
        <v>0</v>
      </c>
      <c r="DH1216">
        <f>INDEX('Data_Price '!BC$2:BC$1266,MATCH(Data!$DN1216,'Data_Price '!$BE$2:$BE$1266,0))</f>
        <v>0</v>
      </c>
      <c r="DI1216">
        <f>INDEX('Data_Price '!BD$2:BD$1266,MATCH(Data!$DN1216,'Data_Price '!$BE$2:$BE$1266,0))</f>
        <v>0</v>
      </c>
      <c r="DJ1216" s="89" t="e">
        <f ca="1">_xll.Connector("TinyUrl.TinyUrl",DA1216,0)</f>
        <v>#NAME?</v>
      </c>
      <c r="DK1216" s="89" t="e">
        <f ca="1">_xll.Connector("TinyUrl.TinyUrl",DE1216,0)</f>
        <v>#NAME?</v>
      </c>
      <c r="DL1216" s="89" t="e">
        <f ca="1">_xll.Connector("TinyUrl.TinyUrl",DI1216,0)</f>
        <v>#NAME?</v>
      </c>
      <c r="DM1216" s="224" t="str">
        <f t="shared" si="644"/>
        <v>MTN Explore 88 W</v>
      </c>
      <c r="DN1216" s="89" t="str">
        <f t="shared" si="645"/>
        <v xml:space="preserve"> SalomonMTN Explore 88 W153 Women's</v>
      </c>
      <c r="DO1216" s="227" t="s">
        <v>1151</v>
      </c>
    </row>
    <row r="1217" spans="2:119" ht="15.45" customHeight="1">
      <c r="B1217" s="224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#VALUE!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12"/>
        <v>#VALUE!</v>
      </c>
      <c r="I1217" s="43">
        <f t="shared" si="613"/>
        <v>0</v>
      </c>
      <c r="J1217" s="43" t="e">
        <f t="array" ref="J1217">NOT(OR(($H$9:$H$1273=TRUE)*($I$9:$I$1273&gt;0)*($BT$9:$BT$1273=BT1217)*($K$9:$K$1273&gt;K1217)))</f>
        <v>#VALUE!</v>
      </c>
      <c r="K1217" s="72">
        <f t="shared" si="614"/>
        <v>0.42669212268292966</v>
      </c>
      <c r="L1217" s="72">
        <f t="shared" si="615"/>
        <v>0.5947659334461366</v>
      </c>
      <c r="M1217" s="72">
        <f t="shared" si="616"/>
        <v>0.25861831191972284</v>
      </c>
      <c r="N1217" s="72">
        <f t="shared" si="617"/>
        <v>-0.28174286979067853</v>
      </c>
      <c r="O1217" s="72">
        <f t="shared" si="618"/>
        <v>0.29694421077860567</v>
      </c>
      <c r="P1217" s="72">
        <f t="shared" si="619"/>
        <v>0.76065359477124184</v>
      </c>
      <c r="Q1217" s="72"/>
      <c r="R1217" s="72"/>
      <c r="S1217" s="72">
        <f t="shared" si="620"/>
        <v>0.78219871464914381</v>
      </c>
      <c r="T1217" s="72">
        <f t="shared" si="621"/>
        <v>0.96261534915593394</v>
      </c>
      <c r="U1217" s="72">
        <f t="shared" si="622"/>
        <v>0.90844715995680025</v>
      </c>
      <c r="V1217" s="72">
        <f t="shared" si="623"/>
        <v>0.74193588061447624</v>
      </c>
      <c r="W1217" s="72">
        <f t="shared" si="624"/>
        <v>0.9864868889072711</v>
      </c>
      <c r="X1217" s="72">
        <f t="shared" si="625"/>
        <v>0.4052340665538634</v>
      </c>
      <c r="Y1217" s="72">
        <f t="shared" si="626"/>
        <v>0.74138168808027716</v>
      </c>
      <c r="Z1217" s="72">
        <f t="shared" si="627"/>
        <v>1.2817428697906785</v>
      </c>
      <c r="AA1217" s="72">
        <f t="shared" si="628"/>
        <v>0.70305578922139433</v>
      </c>
      <c r="AB1217" s="72">
        <f t="shared" si="629"/>
        <v>0.23934640522875816</v>
      </c>
      <c r="AC1217" s="72"/>
      <c r="AD1217" s="72"/>
      <c r="AE1217" s="72">
        <f t="shared" si="630"/>
        <v>0.21780128535085624</v>
      </c>
      <c r="AF1217" s="72">
        <f t="shared" si="631"/>
        <v>3.7384650844066059E-2</v>
      </c>
      <c r="AG1217" s="72">
        <f t="shared" si="632"/>
        <v>9.1552840043199746E-2</v>
      </c>
      <c r="AH1217" s="72">
        <f t="shared" si="633"/>
        <v>0.25806411938552376</v>
      </c>
      <c r="AI1217" s="72">
        <f t="shared" si="634"/>
        <v>1.351311109272893E-2</v>
      </c>
      <c r="AJ1217" s="72">
        <f>(AV1217-Driver!$K$179)/(Driver!$L$179-Driver!$K$179)</f>
        <v>0.64523406655386339</v>
      </c>
      <c r="AK1217" s="72">
        <f>(AW1217-Driver!$K$180)/(Driver!$L$180-Driver!$K$180)</f>
        <v>0.44862798712715979</v>
      </c>
      <c r="AL1217" s="72">
        <f>(AX1217-Driver!$K$181)/(Driver!$L$181-Driver!$K$181)</f>
        <v>0.88174286979067851</v>
      </c>
      <c r="AM1217" s="72">
        <f>(AY1217-Driver!$K$182)/(Driver!$L$182-Driver!$K$182)</f>
        <v>0.9170557892213943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35"/>
        <v>13.580246913580245</v>
      </c>
      <c r="AW1217" s="70">
        <f t="shared" si="636"/>
        <v>44.824071588813304</v>
      </c>
      <c r="AX1217" s="70">
        <f t="shared" si="637"/>
        <v>8.9356858281161067</v>
      </c>
      <c r="AY1217" s="70">
        <f>IFERROR(Driver!$K$19/Data!BH1217/Data!BI1217*Data!BK1217*Data!BL1217,"")</f>
        <v>-0.50774231078456344</v>
      </c>
      <c r="AZ1217" s="70">
        <f t="shared" si="638"/>
        <v>36.396128071481762</v>
      </c>
      <c r="BA1217" s="70"/>
      <c r="BB1217" s="70"/>
      <c r="BC1217" s="70">
        <f t="shared" si="639"/>
        <v>68.572392319065131</v>
      </c>
      <c r="BD1217" s="70">
        <f t="shared" si="640"/>
        <v>7.2621703365643056</v>
      </c>
      <c r="BE1217" s="70">
        <f t="shared" si="641"/>
        <v>8.6240418230613628E-3</v>
      </c>
      <c r="BF1217" s="70">
        <f t="shared" si="642"/>
        <v>16.030660559408684</v>
      </c>
      <c r="BG1217" s="70">
        <f t="shared" si="643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219</v>
      </c>
      <c r="BS1217" s="8" t="s">
        <v>771</v>
      </c>
      <c r="BT1217" s="9" t="s">
        <v>776</v>
      </c>
      <c r="BU1217" s="10">
        <v>186</v>
      </c>
      <c r="BV1217" s="9" t="s">
        <v>222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303</v>
      </c>
      <c r="CU1217" s="9" t="s">
        <v>301</v>
      </c>
      <c r="CV1217" s="10"/>
      <c r="CW1217" s="10"/>
      <c r="CX1217" t="str">
        <f>INDEX('Data_Price '!AS$2:AS$1266,MATCH(Data!$DN1217,'Data_Price '!$BE$2:$BE$1266,0))</f>
        <v>Rossignol Blackops Gamer Skis</v>
      </c>
      <c r="CY1217" t="str">
        <f>INDEX('Data_Price '!AT$2:AT$1266,MATCH(Data!$DN1217,'Data_Price '!$BE$2:$BE$1266,0))</f>
        <v>Curated</v>
      </c>
      <c r="CZ1217">
        <f>INDEX('Data_Price '!AU$2:AU$1266,MATCH(Data!$DN1217,'Data_Price '!$BE$2:$BE$1266,0))</f>
        <v>559.96</v>
      </c>
      <c r="DA1217" t="str">
        <f>INDEX('Data_Price '!AV$2:AV$1266,MATCH(Data!$DN1217,'Data_Price '!$BE$2:$BE$1266,0))</f>
        <v>https://www.google.com/url?url=https://www.curated.com/products/3267002/rossignol-blackops-gamer-ski%3Fc_source%3Dgoogle-shopping&amp;rct=j&amp;q=&amp;esrc=s&amp;sa=U&amp;ved=0ahUKEwjWrLi80aP2AhWolWoFHd82BbsQsDwIZw&amp;usg=AOvVaw3_OP1CcZ_vRVbb4RAKdW5A</v>
      </c>
      <c r="DB1217" t="str">
        <f>INDEX('Data_Price '!AW$2:AW$1266,MATCH(Data!$DN1217,'Data_Price '!$BE$2:$BE$1266,0))</f>
        <v>Rossignol Blackops Gamer Skis</v>
      </c>
      <c r="DC1217" t="str">
        <f>INDEX('Data_Price '!AX$2:AX$1266,MATCH(Data!$DN1217,'Data_Price '!$BE$2:$BE$1266,0))</f>
        <v>Curated</v>
      </c>
      <c r="DD1217">
        <f>INDEX('Data_Price '!AY$2:AY$1266,MATCH(Data!$DN1217,'Data_Price '!$BE$2:$BE$1266,0))</f>
        <v>559.96</v>
      </c>
      <c r="DE1217" t="str">
        <f>INDEX('Data_Price '!AZ$2:AZ$1266,MATCH(Data!$DN1217,'Data_Price '!$BE$2:$BE$1266,0))</f>
        <v>https://www.google.com/url?q=https://www.curated.com/products/3267002/rossignol-blackops-gamer-ski%3Fc_source%3Dgoogle-shopping&amp;sa=U&amp;ved=0ahUKEwjg3eO80aP2AhWSlGoFHVelDNkQ2ykIFw&amp;usg=AOvVaw3GMg2jzFo8EQMFaWNN8G2F</v>
      </c>
      <c r="DF1217" t="str">
        <f>INDEX('Data_Price '!BA$2:BA$1266,MATCH(Data!$DN1217,'Data_Price '!$BE$2:$BE$1266,0))</f>
        <v>Rossignol Blackops Gamer Skis</v>
      </c>
      <c r="DG1217" t="str">
        <f>INDEX('Data_Price '!BB$2:BB$1266,MATCH(Data!$DN1217,'Data_Price '!$BE$2:$BE$1266,0))</f>
        <v>Bobleisure</v>
      </c>
      <c r="DH1217">
        <f>INDEX('Data_Price '!BC$2:BC$1266,MATCH(Data!$DN1217,'Data_Price '!$BE$2:$BE$1266,0))</f>
        <v>618.30999999999995</v>
      </c>
      <c r="DI1217" t="str">
        <f>INDEX('Data_Price '!BD$2:BD$1266,MATCH(Data!$DN1217,'Data_Price '!$BE$2:$BE$1266,0))</f>
        <v>https://www.google.com/url?q=https://www.bobleisure.com/rossignol-blackops-gamer%3Fnumber%3D121-3607683364275&amp;sa=U&amp;ved=0ahUKEwjg3eO80aP2AhWSlGoFHVelDNkQ2ykIHw&amp;usg=AOvVaw3SLUplOxYgkTl0RQZwT057</v>
      </c>
      <c r="DJ1217" s="89" t="e">
        <f ca="1">_xll.Connector("TinyUrl.TinyUrl",DA1217,0)</f>
        <v>#NAME?</v>
      </c>
      <c r="DK1217" s="89" t="e">
        <f ca="1">_xll.Connector("TinyUrl.TinyUrl",DE1217,0)</f>
        <v>#NAME?</v>
      </c>
      <c r="DL1217" s="89" t="e">
        <f ca="1">_xll.Connector("TinyUrl.TinyUrl",DI1217,0)</f>
        <v>#NAME?</v>
      </c>
      <c r="DM1217" s="224" t="str">
        <f t="shared" si="644"/>
        <v>Blackops Gamer</v>
      </c>
      <c r="DN1217" s="89" t="str">
        <f t="shared" si="645"/>
        <v xml:space="preserve"> RossignolBlackops Gamer186 Unisex</v>
      </c>
      <c r="DO1217" s="227"/>
    </row>
    <row r="1218" spans="2:119" ht="15.45" customHeight="1">
      <c r="B1218" s="224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#VALUE!</v>
      </c>
      <c r="F1218" s="43" t="b">
        <f>CL1218&gt;Driver!$F$56</f>
        <v>0</v>
      </c>
      <c r="G1218" s="43" t="b">
        <f>AND(CB1218&gt;Driver!$F$55,CB1218&lt;Driver!$G$55)</f>
        <v>1</v>
      </c>
      <c r="H1218" s="43" t="e">
        <f t="shared" si="612"/>
        <v>#VALUE!</v>
      </c>
      <c r="I1218" s="43">
        <f t="shared" si="613"/>
        <v>0</v>
      </c>
      <c r="J1218" s="43" t="e">
        <f t="array" ref="J1218">NOT(OR(($H$9:$H$1273=TRUE)*($I$9:$I$1273&gt;0)*($BT$9:$BT$1273=BT1218)*($K$9:$K$1273&gt;K1218)))</f>
        <v>#VALUE!</v>
      </c>
      <c r="K1218" s="72">
        <f t="shared" si="614"/>
        <v>0.46808840173120658</v>
      </c>
      <c r="L1218" s="72">
        <f t="shared" si="615"/>
        <v>0.64053178631858843</v>
      </c>
      <c r="M1218" s="72">
        <f t="shared" si="616"/>
        <v>0.29564501714382463</v>
      </c>
      <c r="N1218" s="72">
        <f t="shared" si="617"/>
        <v>-2.2462530829064686E-2</v>
      </c>
      <c r="O1218" s="72">
        <f t="shared" si="618"/>
        <v>0.30699562147622494</v>
      </c>
      <c r="P1218" s="72">
        <f t="shared" si="619"/>
        <v>0.60240196078431374</v>
      </c>
      <c r="Q1218" s="72"/>
      <c r="R1218" s="72"/>
      <c r="S1218" s="72">
        <f t="shared" si="620"/>
        <v>0.85510970040312984</v>
      </c>
      <c r="T1218" s="72">
        <f t="shared" si="621"/>
        <v>0.98434130815938148</v>
      </c>
      <c r="U1218" s="72">
        <f t="shared" si="622"/>
        <v>0.93374502490006406</v>
      </c>
      <c r="V1218" s="72">
        <f t="shared" si="623"/>
        <v>0.64256519674996238</v>
      </c>
      <c r="W1218" s="72">
        <f t="shared" si="624"/>
        <v>0.95943548387096778</v>
      </c>
      <c r="X1218" s="72">
        <f t="shared" si="625"/>
        <v>0.35946821368141157</v>
      </c>
      <c r="Y1218" s="72">
        <f t="shared" si="626"/>
        <v>0.70435498285617537</v>
      </c>
      <c r="Z1218" s="72">
        <f t="shared" si="627"/>
        <v>1.0224625308290647</v>
      </c>
      <c r="AA1218" s="72">
        <f t="shared" si="628"/>
        <v>0.69300437852377506</v>
      </c>
      <c r="AB1218" s="72">
        <f t="shared" si="629"/>
        <v>0.39759803921568626</v>
      </c>
      <c r="AC1218" s="72"/>
      <c r="AD1218" s="72"/>
      <c r="AE1218" s="72">
        <f t="shared" si="630"/>
        <v>0.14489029959687011</v>
      </c>
      <c r="AF1218" s="72">
        <f t="shared" si="631"/>
        <v>1.565869184061848E-2</v>
      </c>
      <c r="AG1218" s="72">
        <f t="shared" si="632"/>
        <v>6.6254975099935887E-2</v>
      </c>
      <c r="AH1218" s="72">
        <f t="shared" si="633"/>
        <v>0.35743480325003762</v>
      </c>
      <c r="AI1218" s="72">
        <f t="shared" si="634"/>
        <v>4.0564516129032259E-2</v>
      </c>
      <c r="AJ1218" s="72">
        <f>(AV1218-Driver!$K$179)/(Driver!$L$179-Driver!$K$179)</f>
        <v>0.59946821368141157</v>
      </c>
      <c r="AK1218" s="72">
        <f>(AW1218-Driver!$K$180)/(Driver!$L$180-Driver!$K$180)</f>
        <v>0.57162735864249159</v>
      </c>
      <c r="AL1218" s="72">
        <f>(AX1218-Driver!$K$181)/(Driver!$L$181-Driver!$K$181)</f>
        <v>0.62246253082906466</v>
      </c>
      <c r="AM1218" s="72">
        <f>(AY1218-Driver!$K$182)/(Driver!$L$182-Driver!$K$182)</f>
        <v>0.90700437852377502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35"/>
        <v>12.617012617012616</v>
      </c>
      <c r="AW1218" s="70">
        <f t="shared" si="636"/>
        <v>56.851952639886079</v>
      </c>
      <c r="AX1218" s="70">
        <f t="shared" si="637"/>
        <v>6.6021627774615821</v>
      </c>
      <c r="AY1218" s="70">
        <f>IFERROR(Driver!$K$19/Data!BH1218/Data!BI1218*Data!BK1218*Data!BL1218,"")</f>
        <v>-0.5692719395114697</v>
      </c>
      <c r="AZ1218" s="70">
        <f t="shared" si="638"/>
        <v>50.819061801935966</v>
      </c>
      <c r="BA1218" s="70"/>
      <c r="BB1218" s="70"/>
      <c r="BC1218" s="70">
        <f t="shared" si="639"/>
        <v>106.39182749860747</v>
      </c>
      <c r="BD1218" s="70">
        <f t="shared" si="640"/>
        <v>9.1848792122479974</v>
      </c>
      <c r="BE1218" s="70">
        <f t="shared" si="641"/>
        <v>0.16640370582817807</v>
      </c>
      <c r="BF1218" s="70">
        <f t="shared" si="642"/>
        <v>4.8074399354767445</v>
      </c>
      <c r="BG1218" s="70">
        <f t="shared" si="643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219</v>
      </c>
      <c r="BS1218" s="8" t="s">
        <v>771</v>
      </c>
      <c r="BT1218" s="9" t="s">
        <v>780</v>
      </c>
      <c r="BU1218" s="10">
        <v>186</v>
      </c>
      <c r="BV1218" s="9" t="s">
        <v>222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305</v>
      </c>
      <c r="CU1218" s="9" t="s">
        <v>304</v>
      </c>
      <c r="CV1218" s="10"/>
      <c r="CW1218" s="10"/>
      <c r="CX1218" t="str">
        <f>INDEX('Data_Price '!AS$2:AS$1266,MATCH(Data!$DN1218,'Data_Price '!$BE$2:$BE$1266,0))</f>
        <v>Skis Rossignol Blackops Sender</v>
      </c>
      <c r="CY1218" t="str">
        <f>INDEX('Data_Price '!AT$2:AT$1266,MATCH(Data!$DN1218,'Data_Price '!$BE$2:$BE$1266,0))</f>
        <v>Snowcountry.eu</v>
      </c>
      <c r="CZ1218">
        <f>INDEX('Data_Price '!AU$2:AU$1266,MATCH(Data!$DN1218,'Data_Price '!$BE$2:$BE$1266,0))</f>
        <v>369.93</v>
      </c>
      <c r="DA1218" t="str">
        <f>INDEX('Data_Price '!AV$2:AV$1266,MATCH(Data!$DN1218,'Data_Price '!$BE$2:$BE$1266,0))</f>
        <v>https://www.google.com/url?url=https://www.snowcountry.eu/rossignol-blackops-sender-19-20.html%3Fartikel_maat%3D65371%26country%3DUS&amp;rct=j&amp;q=&amp;esrc=s&amp;sa=U&amp;ved=0ahUKEwibq4a90aP2AhXOlGoFHYA-DPkQsDwIhwE&amp;usg=AOvVaw34xiMKFq4GLGvYNgOIUZbd</v>
      </c>
      <c r="DB1218" t="str">
        <f>INDEX('Data_Price '!AW$2:AW$1266,MATCH(Data!$DN1218,'Data_Price '!$BE$2:$BE$1266,0))</f>
        <v>Rossignol Skis â€“ BlackOps Sender 2020 â€“ 186cm [NEW]</v>
      </c>
      <c r="DC1218" t="str">
        <f>INDEX('Data_Price '!AX$2:AX$1266,MATCH(Data!$DN1218,'Data_Price '!$BE$2:$BE$1266,0))</f>
        <v>Gearo</v>
      </c>
      <c r="DD1218">
        <f>INDEX('Data_Price '!AY$2:AY$1266,MATCH(Data!$DN1218,'Data_Price '!$BE$2:$BE$1266,0))</f>
        <v>419.4</v>
      </c>
      <c r="DE1218" t="str">
        <f>INDEX('Data_Price '!AZ$2:AZ$1266,MATCH(Data!$DN1218,'Data_Price '!$BE$2:$BE$1266,0))</f>
        <v>https://www.google.com/url?url=https://outdoorgearo.com/product/rossignol-blackops-sender-2020-186cm-new/%3Fsi&amp;rct=j&amp;q=&amp;esrc=s&amp;sa=U&amp;ved=0ahUKEwibq4a90aP2AhXOlGoFHYA-DPkQ2SkIkwE&amp;usg=AOvVaw0HjRIbs6lezvPkIO7yVBCR</v>
      </c>
      <c r="DF1218" t="str">
        <f>INDEX('Data_Price '!BA$2:BA$1266,MATCH(Data!$DN1218,'Data_Price '!$BE$2:$BE$1266,0))</f>
        <v>Skis Rossignol Blackops Sender</v>
      </c>
      <c r="DG1218" t="str">
        <f>INDEX('Data_Price '!BB$2:BB$1266,MATCH(Data!$DN1218,'Data_Price '!$BE$2:$BE$1266,0))</f>
        <v>evo.com</v>
      </c>
      <c r="DH1218">
        <f>INDEX('Data_Price '!BC$2:BC$1266,MATCH(Data!$DN1218,'Data_Price '!$BE$2:$BE$1266,0))</f>
        <v>559.96</v>
      </c>
      <c r="DI1218" t="str">
        <f>INDEX('Data_Price '!BD$2:BD$1266,MATCH(Data!$DN1218,'Data_Price '!$BE$2:$BE$1266,0))</f>
        <v>https://www.google.com/url?q=https://www.evo.com/skis/rossignol-black-ops-sender%3Fimage%3D178694/708774/clone.jpg&amp;sa=U&amp;ved=0ahUKEwiY27O90aP2AhWgm2oFHRfyB7EQ2ykIGA&amp;usg=AOvVaw056YW0jfJtCMwYZ1fHxro1</v>
      </c>
      <c r="DJ1218" s="89" t="e">
        <f ca="1">_xll.Connector("TinyUrl.TinyUrl",DA1218,0)</f>
        <v>#NAME?</v>
      </c>
      <c r="DK1218" s="89" t="e">
        <f ca="1">_xll.Connector("TinyUrl.TinyUrl",DE1218,0)</f>
        <v>#NAME?</v>
      </c>
      <c r="DL1218" s="89" t="e">
        <f ca="1">_xll.Connector("TinyUrl.TinyUrl",DI1218,0)</f>
        <v>#NAME?</v>
      </c>
      <c r="DM1218" s="224" t="str">
        <f t="shared" si="644"/>
        <v>Blackops Sender</v>
      </c>
      <c r="DN1218" s="89" t="str">
        <f t="shared" si="645"/>
        <v xml:space="preserve"> RossignolBlackops Sender186 Unisex</v>
      </c>
      <c r="DO1218" s="227"/>
    </row>
    <row r="1219" spans="2:119" ht="15.45" customHeight="1">
      <c r="B1219" s="224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#VALUE!</v>
      </c>
      <c r="F1219" s="43" t="b">
        <f>CL1219&gt;Driver!$F$56</f>
        <v>0</v>
      </c>
      <c r="G1219" s="43" t="b">
        <f>AND(CB1219&gt;Driver!$F$55,CB1219&lt;Driver!$G$55)</f>
        <v>1</v>
      </c>
      <c r="H1219" s="43" t="e">
        <f t="shared" si="612"/>
        <v>#VALUE!</v>
      </c>
      <c r="I1219" s="43">
        <f t="shared" si="613"/>
        <v>0</v>
      </c>
      <c r="J1219" s="43" t="e">
        <f t="array" ref="J1219">NOT(OR(($H$9:$H$1273=TRUE)*($I$9:$I$1273&gt;0)*($BT$9:$BT$1273=BT1219)*($K$9:$K$1273&gt;K1219)))</f>
        <v>#VALUE!</v>
      </c>
      <c r="K1219" s="72">
        <f t="shared" si="614"/>
        <v>0.4550498027494807</v>
      </c>
      <c r="L1219" s="72">
        <f t="shared" si="615"/>
        <v>0.59218757553782941</v>
      </c>
      <c r="M1219" s="72">
        <f t="shared" si="616"/>
        <v>0.31791202996113188</v>
      </c>
      <c r="N1219" s="72">
        <f t="shared" si="617"/>
        <v>0.10970720293429448</v>
      </c>
      <c r="O1219" s="72">
        <f t="shared" si="618"/>
        <v>0.30882463858308828</v>
      </c>
      <c r="P1219" s="72">
        <f t="shared" si="619"/>
        <v>0.53520424836601299</v>
      </c>
      <c r="Q1219" s="72"/>
      <c r="R1219" s="72"/>
      <c r="S1219" s="72">
        <f t="shared" si="620"/>
        <v>0.82586842003796579</v>
      </c>
      <c r="T1219" s="72">
        <f t="shared" si="621"/>
        <v>0.9851483182505526</v>
      </c>
      <c r="U1219" s="72">
        <f t="shared" si="622"/>
        <v>0.94620103825921731</v>
      </c>
      <c r="V1219" s="72">
        <f t="shared" si="623"/>
        <v>0.64092584748002634</v>
      </c>
      <c r="W1219" s="72">
        <f t="shared" si="624"/>
        <v>0.96952540138424592</v>
      </c>
      <c r="X1219" s="72">
        <f t="shared" si="625"/>
        <v>0.40781242446217059</v>
      </c>
      <c r="Y1219" s="72">
        <f t="shared" si="626"/>
        <v>0.68208797003886812</v>
      </c>
      <c r="Z1219" s="72">
        <f t="shared" si="627"/>
        <v>0.89029279706570552</v>
      </c>
      <c r="AA1219" s="72">
        <f t="shared" si="628"/>
        <v>0.69117536141691172</v>
      </c>
      <c r="AB1219" s="72">
        <f t="shared" si="629"/>
        <v>0.46479575163398701</v>
      </c>
      <c r="AC1219" s="72"/>
      <c r="AD1219" s="72"/>
      <c r="AE1219" s="72">
        <f t="shared" si="630"/>
        <v>0.17413157996203418</v>
      </c>
      <c r="AF1219" s="72">
        <f t="shared" si="631"/>
        <v>1.485168174944744E-2</v>
      </c>
      <c r="AG1219" s="72">
        <f t="shared" si="632"/>
        <v>5.3798961740782719E-2</v>
      </c>
      <c r="AH1219" s="72">
        <f t="shared" si="633"/>
        <v>0.35907415251997371</v>
      </c>
      <c r="AI1219" s="72">
        <f t="shared" si="634"/>
        <v>3.047459861575404E-2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0.62197726844287382</v>
      </c>
      <c r="AL1219" s="72">
        <f>(AX1219-Driver!$K$181)/(Driver!$L$181-Driver!$K$181)</f>
        <v>0.49029279706570544</v>
      </c>
      <c r="AM1219" s="72">
        <f>(AY1219-Driver!$K$182)/(Driver!$L$182-Driver!$K$182)</f>
        <v>0.90517536141691168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35"/>
        <v>13.634513634513633</v>
      </c>
      <c r="AW1219" s="70">
        <f t="shared" si="636"/>
        <v>61.775577196258325</v>
      </c>
      <c r="AX1219" s="70">
        <f t="shared" si="637"/>
        <v>5.4126351735913492</v>
      </c>
      <c r="AY1219" s="70">
        <f>IFERROR(Driver!$K$19/Data!BH1219/Data!BI1219*Data!BK1219*Data!BL1219,"")</f>
        <v>-0.58046825283564052</v>
      </c>
      <c r="AZ1219" s="70">
        <f t="shared" si="638"/>
        <v>56.943410275502615</v>
      </c>
      <c r="BA1219" s="70"/>
      <c r="BB1219" s="70"/>
      <c r="BC1219" s="70">
        <f t="shared" si="639"/>
        <v>91.224172091113729</v>
      </c>
      <c r="BD1219" s="70">
        <f t="shared" si="640"/>
        <v>11.884993213785798</v>
      </c>
      <c r="BE1219" s="70">
        <f t="shared" si="641"/>
        <v>0.15394991448160977</v>
      </c>
      <c r="BF1219" s="70">
        <f t="shared" si="642"/>
        <v>4.6222869525179071</v>
      </c>
      <c r="BG1219" s="70">
        <f t="shared" si="643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219</v>
      </c>
      <c r="BS1219" s="8" t="s">
        <v>628</v>
      </c>
      <c r="BT1219" s="9" t="s">
        <v>630</v>
      </c>
      <c r="BU1219" s="10">
        <v>184</v>
      </c>
      <c r="BV1219" s="9" t="s">
        <v>222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305</v>
      </c>
      <c r="CU1219" s="9" t="s">
        <v>301</v>
      </c>
      <c r="CV1219" s="9" t="s">
        <v>302</v>
      </c>
      <c r="CW1219" s="10"/>
      <c r="CX1219" t="str">
        <f>INDEX('Data_Price '!AS$2:AS$1266,MATCH(Data!$DN1219,'Data_Price '!$BE$2:$BE$1266,0))</f>
        <v>Head Kore 105 Skis</v>
      </c>
      <c r="CY1219" t="str">
        <f>INDEX('Data_Price '!AT$2:AT$1266,MATCH(Data!$DN1219,'Data_Price '!$BE$2:$BE$1266,0))</f>
        <v>Telemark Pyrenees</v>
      </c>
      <c r="CZ1219">
        <f>INDEX('Data_Price '!AU$2:AU$1266,MATCH(Data!$DN1219,'Data_Price '!$BE$2:$BE$1266,0))</f>
        <v>485.93</v>
      </c>
      <c r="DA1219" t="str">
        <f>INDEX('Data_Price '!AV$2:AV$1266,MATCH(Data!$DN1219,'Data_Price '!$BE$2:$BE$1266,0))</f>
        <v>https://www.google.com/url?q=https://www.telemark-pyrenees.com/ski/head-kore-105-ski-2022%3Fcurrency%3DUSD%26tax%3Dex_vat%26country%3DUS%26var%3D73379&amp;sa=U&amp;ved=0ahUKEwiVuqC-0aP2AhWvlWoFHXlfBiQQ2ykIHA&amp;usg=AOvVaw1pu4lUw8rYBbqjjCPBdt7B</v>
      </c>
      <c r="DB1219" t="str">
        <f>INDEX('Data_Price '!AW$2:AW$1266,MATCH(Data!$DN1219,'Data_Price '!$BE$2:$BE$1266,0))</f>
        <v>Head Kore 105 Skis</v>
      </c>
      <c r="DC1219" t="str">
        <f>INDEX('Data_Price '!AX$2:AX$1266,MATCH(Data!$DN1219,'Data_Price '!$BE$2:$BE$1266,0))</f>
        <v>! OutdoorXL.com</v>
      </c>
      <c r="DD1219">
        <f>INDEX('Data_Price '!AY$2:AY$1266,MATCH(Data!$DN1219,'Data_Price '!$BE$2:$BE$1266,0))</f>
        <v>514.95000000000005</v>
      </c>
      <c r="DE1219" t="str">
        <f>INDEX('Data_Price '!AZ$2:AZ$1266,MATCH(Data!$DN1219,'Data_Price '!$BE$2:$BE$1266,0))</f>
        <v>https://www.google.com/url?q=https://www.outdoorxl.com/head-kore-105-357083.html%3Fprl%3D92-5352x144-1001&amp;sa=U&amp;ved=0ahUKEwiVuqC-0aP2AhWvlWoFHXlfBiQQ2ykIHg&amp;usg=AOvVaw0VjLn73mUSY6rov13D7OA4</v>
      </c>
      <c r="DF1219" t="str">
        <f>INDEX('Data_Price '!BA$2:BA$1266,MATCH(Data!$DN1219,'Data_Price '!$BE$2:$BE$1266,0))</f>
        <v>Head Kore 105 Skis</v>
      </c>
      <c r="DG1219" t="str">
        <f>INDEX('Data_Price '!BB$2:BB$1266,MATCH(Data!$DN1219,'Data_Price '!$BE$2:$BE$1266,0))</f>
        <v>evo.com</v>
      </c>
      <c r="DH1219">
        <f>INDEX('Data_Price '!BC$2:BC$1266,MATCH(Data!$DN1219,'Data_Price '!$BE$2:$BE$1266,0))</f>
        <v>559</v>
      </c>
      <c r="DI1219" t="str">
        <f>INDEX('Data_Price '!BD$2:BD$1266,MATCH(Data!$DN1219,'Data_Price '!$BE$2:$BE$1266,0))</f>
        <v>https://www.google.com/url?url=https://www.evo.com/skis/head-kore-105%3Fimage%3D208271/832640/clone.jpg&amp;rct=j&amp;q=&amp;esrc=s&amp;sa=U&amp;ved=0ahUKEwjB5-m90aP2AhW8mmoFHT82DVEQsDwIZg&amp;usg=AOvVaw0lcmK1OR6_B0ddoVRMew4_</v>
      </c>
      <c r="DJ1219" s="89" t="e">
        <f ca="1">_xll.Connector("TinyUrl.TinyUrl",DA1219,0)</f>
        <v>#NAME?</v>
      </c>
      <c r="DK1219" s="89" t="e">
        <f ca="1">_xll.Connector("TinyUrl.TinyUrl",DE1219,0)</f>
        <v>#NAME?</v>
      </c>
      <c r="DL1219" s="89" t="e">
        <f ca="1">_xll.Connector("TinyUrl.TinyUrl",DI1219,0)</f>
        <v>#NAME?</v>
      </c>
      <c r="DM1219" s="224" t="str">
        <f t="shared" si="644"/>
        <v>Kore 105</v>
      </c>
      <c r="DN1219" s="89" t="str">
        <f t="shared" si="645"/>
        <v xml:space="preserve"> HeadKore 105184 Unisex</v>
      </c>
      <c r="DO1219" s="227" t="s">
        <v>922</v>
      </c>
    </row>
    <row r="1220" spans="2:119" ht="15.45" customHeight="1">
      <c r="B1220" s="224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#VALUE!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12"/>
        <v>#VALUE!</v>
      </c>
      <c r="I1220" s="43">
        <f t="shared" si="613"/>
        <v>0</v>
      </c>
      <c r="J1220" s="43" t="e">
        <f t="array" ref="J1220">NOT(OR(($H$9:$H$1273=TRUE)*($I$9:$I$1273&gt;0)*($BT$9:$BT$1273=BT1220)*($K$9:$K$1273&gt;K1220)))</f>
        <v>#VALUE!</v>
      </c>
      <c r="K1220" s="72">
        <f t="shared" si="614"/>
        <v>0.40675545222658693</v>
      </c>
      <c r="L1220" s="72">
        <f t="shared" si="615"/>
        <v>0.50033357505438725</v>
      </c>
      <c r="M1220" s="72">
        <f t="shared" si="616"/>
        <v>0.31317732939878662</v>
      </c>
      <c r="N1220" s="72">
        <f t="shared" si="617"/>
        <v>2.7496363751343789E-2</v>
      </c>
      <c r="O1220" s="72">
        <f t="shared" si="618"/>
        <v>0.30620229111168296</v>
      </c>
      <c r="P1220" s="72">
        <f t="shared" si="619"/>
        <v>0.60583333333333333</v>
      </c>
      <c r="Q1220" s="72"/>
      <c r="R1220" s="72"/>
      <c r="S1220" s="72">
        <f t="shared" si="620"/>
        <v>0.80541310005012301</v>
      </c>
      <c r="T1220" s="72">
        <f t="shared" si="621"/>
        <v>0.96081352987478075</v>
      </c>
      <c r="U1220" s="72">
        <f t="shared" si="622"/>
        <v>0.91486513311995621</v>
      </c>
      <c r="V1220" s="72">
        <f t="shared" si="623"/>
        <v>0.74319566153005134</v>
      </c>
      <c r="W1220" s="72">
        <f t="shared" si="624"/>
        <v>0.99795328399629968</v>
      </c>
      <c r="X1220" s="72">
        <f t="shared" si="625"/>
        <v>0.49966642494561275</v>
      </c>
      <c r="Y1220" s="72">
        <f t="shared" si="626"/>
        <v>0.68682267060121338</v>
      </c>
      <c r="Z1220" s="72">
        <f t="shared" si="627"/>
        <v>0.97250363624865621</v>
      </c>
      <c r="AA1220" s="72">
        <f t="shared" si="628"/>
        <v>0.69379770888831704</v>
      </c>
      <c r="AB1220" s="72">
        <f t="shared" si="629"/>
        <v>0.39416666666666667</v>
      </c>
      <c r="AC1220" s="72"/>
      <c r="AD1220" s="72"/>
      <c r="AE1220" s="72">
        <f t="shared" si="630"/>
        <v>0.19458689994987699</v>
      </c>
      <c r="AF1220" s="72">
        <f t="shared" si="631"/>
        <v>3.9186470125219273E-2</v>
      </c>
      <c r="AG1220" s="72">
        <f t="shared" si="632"/>
        <v>8.5134866880043777E-2</v>
      </c>
      <c r="AH1220" s="72">
        <f t="shared" si="633"/>
        <v>0.25680433846994866</v>
      </c>
      <c r="AI1220" s="72">
        <f t="shared" si="634"/>
        <v>2.0467160037002871E-3</v>
      </c>
      <c r="AJ1220" s="72">
        <f>(AV1220-Driver!$K$179)/(Driver!$L$179-Driver!$K$179)</f>
        <v>0.73966642494561274</v>
      </c>
      <c r="AK1220" s="72">
        <f>(AW1220-Driver!$K$180)/(Driver!$L$180-Driver!$K$180)</f>
        <v>0.56388095613740974</v>
      </c>
      <c r="AL1220" s="72">
        <f>(AX1220-Driver!$K$181)/(Driver!$L$181-Driver!$K$181)</f>
        <v>0.57250363624865619</v>
      </c>
      <c r="AM1220" s="72">
        <f>(AY1220-Driver!$K$182)/(Driver!$L$182-Driver!$K$182)</f>
        <v>0.90779770888831701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35"/>
        <v>15.567765567765568</v>
      </c>
      <c r="AW1220" s="70">
        <f t="shared" si="636"/>
        <v>56.094446266016163</v>
      </c>
      <c r="AX1220" s="70">
        <f t="shared" si="637"/>
        <v>6.1525327262379061</v>
      </c>
      <c r="AY1220" s="70">
        <f>IFERROR(Driver!$K$19/Data!BH1220/Data!BI1220*Data!BK1220*Data!BL1220,"")</f>
        <v>-0.56441557414579946</v>
      </c>
      <c r="AZ1220" s="70">
        <f t="shared" si="638"/>
        <v>50.506329113924053</v>
      </c>
      <c r="BA1220" s="70"/>
      <c r="BB1220" s="70"/>
      <c r="BC1220" s="70">
        <f t="shared" si="639"/>
        <v>80.613855410342154</v>
      </c>
      <c r="BD1220" s="70">
        <f t="shared" si="640"/>
        <v>7.102712522817094</v>
      </c>
      <c r="BE1220" s="70">
        <f t="shared" si="641"/>
        <v>1.5040870092042398E-2</v>
      </c>
      <c r="BF1220" s="70">
        <f t="shared" si="642"/>
        <v>16.172943963361057</v>
      </c>
      <c r="BG1220" s="70">
        <f t="shared" si="643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219</v>
      </c>
      <c r="BS1220" s="8" t="s">
        <v>405</v>
      </c>
      <c r="BT1220" s="9" t="s">
        <v>437</v>
      </c>
      <c r="BU1220" s="10">
        <v>192</v>
      </c>
      <c r="BV1220" s="9" t="s">
        <v>222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303</v>
      </c>
      <c r="CU1220" s="9" t="s">
        <v>301</v>
      </c>
      <c r="CV1220" s="9" t="s">
        <v>302</v>
      </c>
      <c r="CW1220" s="10"/>
      <c r="CX1220" t="str">
        <f>INDEX('Data_Price '!AS$2:AS$1266,MATCH(Data!$DN1220,'Data_Price '!$BE$2:$BE$1266,0))</f>
        <v>Armada Whitewalker Skis 2022</v>
      </c>
      <c r="CY1220" t="str">
        <f>INDEX('Data_Price '!AT$2:AT$1266,MATCH(Data!$DN1220,'Data_Price '!$BE$2:$BE$1266,0))</f>
        <v>Snowcountry.eu</v>
      </c>
      <c r="CZ1220">
        <f>INDEX('Data_Price '!AU$2:AU$1266,MATCH(Data!$DN1220,'Data_Price '!$BE$2:$BE$1266,0))</f>
        <v>591.02</v>
      </c>
      <c r="DA1220" t="str">
        <f>INDEX('Data_Price '!AV$2:AV$1266,MATCH(Data!$DN1220,'Data_Price '!$BE$2:$BE$1266,0))</f>
        <v>https://www.google.com/url?url=https://www.snowcountry.eu/armada-whitewalker.html%3Fartikel_maat%3D65382%26country%3DUS&amp;rct=j&amp;q=&amp;esrc=s&amp;sa=U&amp;ved=0ahUKEwiQ4b6-0aP2AhXdnGoFHc5iB40QsDwISA&amp;usg=AOvVaw3TJmucLmPsN8uOk_kcun9Q</v>
      </c>
      <c r="DB1220" t="str">
        <f>INDEX('Data_Price '!AW$2:AW$1266,MATCH(Data!$DN1220,'Data_Price '!$BE$2:$BE$1266,0))</f>
        <v>Armada Whitewalker Skis 2022</v>
      </c>
      <c r="DC1220" t="str">
        <f>INDEX('Data_Price '!AX$2:AX$1266,MATCH(Data!$DN1220,'Data_Price '!$BE$2:$BE$1266,0))</f>
        <v>Snowcountry.eu</v>
      </c>
      <c r="DD1220">
        <f>INDEX('Data_Price '!AY$2:AY$1266,MATCH(Data!$DN1220,'Data_Price '!$BE$2:$BE$1266,0))</f>
        <v>591.02</v>
      </c>
      <c r="DE1220" t="str">
        <f>INDEX('Data_Price '!AZ$2:AZ$1266,MATCH(Data!$DN1220,'Data_Price '!$BE$2:$BE$1266,0))</f>
        <v>https://www.google.com/url?q=https://www.snowcountry.eu/armada-whitewalker.html%3Fartikel_maat%3D65382%26country%3DUS&amp;sa=U&amp;ved=0ahUKEwiBlvS-0aP2AhU3l2oFHaikDFAQ2ykIGQ&amp;usg=AOvVaw17DhgZlbij3BD2FDoQ8TPr</v>
      </c>
      <c r="DF1220" t="str">
        <f>INDEX('Data_Price '!BA$2:BA$1266,MATCH(Data!$DN1220,'Data_Price '!$BE$2:$BE$1266,0))</f>
        <v>Armada Whitewalker Skis 2022</v>
      </c>
      <c r="DG1220" t="str">
        <f>INDEX('Data_Price '!BB$2:BB$1266,MATCH(Data!$DN1220,'Data_Price '!$BE$2:$BE$1266,0))</f>
        <v>Blue Tomato</v>
      </c>
      <c r="DH1220">
        <f>INDEX('Data_Price '!BC$2:BC$1266,MATCH(Data!$DN1220,'Data_Price '!$BE$2:$BE$1266,0))</f>
        <v>700.95</v>
      </c>
      <c r="DI1220" t="str">
        <f>INDEX('Data_Price '!BD$2:BD$1266,MATCH(Data!$DN1220,'Data_Price '!$BE$2:$BE$1266,0))</f>
        <v>https://www.google.com/url?q=https://www.blue-tomato.com/en-US/product/--304559301-/%3Fcr%3DUSD%26_%24ja%3Dtsid:46445%26adword%3DGoogle%252FUS%252FPRODUKTERWEITERUNG%252FArmada%252F304559301&amp;sa=U&amp;ved=0ahUKEwiBlvS-0aP2AhU3l2oFHaikDFAQ2ykIGw&amp;usg=AOvVaw02aw_2Z1vLsPPP00Jon3i_</v>
      </c>
      <c r="DJ1220" s="89" t="e">
        <f ca="1">_xll.Connector("TinyUrl.TinyUrl",DA1220,0)</f>
        <v>#NAME?</v>
      </c>
      <c r="DK1220" s="89" t="e">
        <f ca="1">_xll.Connector("TinyUrl.TinyUrl",DE1220,0)</f>
        <v>#NAME?</v>
      </c>
      <c r="DL1220" s="89" t="e">
        <f ca="1">_xll.Connector("TinyUrl.TinyUrl",DI1220,0)</f>
        <v>#NAME?</v>
      </c>
      <c r="DM1220" s="224" t="str">
        <f t="shared" si="644"/>
        <v>Whitewalker</v>
      </c>
      <c r="DN1220" s="89" t="str">
        <f t="shared" si="645"/>
        <v xml:space="preserve"> ArmadaWhitewalker192 Unisex</v>
      </c>
      <c r="DO1220" s="227" t="s">
        <v>1145</v>
      </c>
    </row>
    <row r="1221" spans="2:119" ht="15.45" customHeight="1">
      <c r="B1221" s="224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#VALUE!</v>
      </c>
      <c r="F1221" s="43" t="b">
        <f>CL1221&gt;Driver!$F$56</f>
        <v>0</v>
      </c>
      <c r="G1221" s="43" t="b">
        <f>AND(CB1221&gt;Driver!$F$55,CB1221&lt;Driver!$G$55)</f>
        <v>1</v>
      </c>
      <c r="H1221" s="43" t="e">
        <f t="shared" si="612"/>
        <v>#VALUE!</v>
      </c>
      <c r="I1221" s="43">
        <f t="shared" si="613"/>
        <v>0</v>
      </c>
      <c r="J1221" s="43" t="e">
        <f t="array" ref="J1221">NOT(OR(($H$9:$H$1273=TRUE)*($I$9:$I$1273&gt;0)*($BT$9:$BT$1273=BT1221)*($K$9:$K$1273&gt;K1221)))</f>
        <v>#VALUE!</v>
      </c>
      <c r="K1221" s="72">
        <f t="shared" si="614"/>
        <v>0.50388330691481487</v>
      </c>
      <c r="L1221" s="72">
        <f t="shared" si="615"/>
        <v>0.79652243977117076</v>
      </c>
      <c r="M1221" s="72">
        <f t="shared" si="616"/>
        <v>0.21124417405845897</v>
      </c>
      <c r="N1221" s="72">
        <f t="shared" si="617"/>
        <v>-0.13439575033200546</v>
      </c>
      <c r="O1221" s="72">
        <f t="shared" si="618"/>
        <v>0.27736846858581377</v>
      </c>
      <c r="P1221" s="72">
        <f t="shared" si="619"/>
        <v>0.4907598039215687</v>
      </c>
      <c r="Q1221" s="72"/>
      <c r="R1221" s="72"/>
      <c r="S1221" s="72">
        <f t="shared" si="620"/>
        <v>0.85646427127485203</v>
      </c>
      <c r="T1221" s="72">
        <f t="shared" si="621"/>
        <v>0.95825886483670475</v>
      </c>
      <c r="U1221" s="72">
        <f t="shared" si="622"/>
        <v>0.96483664142041781</v>
      </c>
      <c r="V1221" s="72">
        <f t="shared" si="623"/>
        <v>0.6387158517161049</v>
      </c>
      <c r="W1221" s="72">
        <f t="shared" si="624"/>
        <v>0.96685238640613314</v>
      </c>
      <c r="X1221" s="72">
        <f t="shared" si="625"/>
        <v>0.20347756022882929</v>
      </c>
      <c r="Y1221" s="72">
        <f t="shared" si="626"/>
        <v>0.78875582594154103</v>
      </c>
      <c r="Z1221" s="72">
        <f t="shared" si="627"/>
        <v>1.1343957503320055</v>
      </c>
      <c r="AA1221" s="72">
        <f t="shared" si="628"/>
        <v>0.72263153141418623</v>
      </c>
      <c r="AB1221" s="72">
        <f t="shared" si="629"/>
        <v>0.5092401960784313</v>
      </c>
      <c r="AC1221" s="72"/>
      <c r="AD1221" s="72"/>
      <c r="AE1221" s="72">
        <f t="shared" si="630"/>
        <v>0.143535728725148</v>
      </c>
      <c r="AF1221" s="72">
        <f t="shared" si="631"/>
        <v>4.1741135163295202E-2</v>
      </c>
      <c r="AG1221" s="72">
        <f t="shared" si="632"/>
        <v>3.5163358579582193E-2</v>
      </c>
      <c r="AH1221" s="72">
        <f t="shared" si="633"/>
        <v>0.3612841482838951</v>
      </c>
      <c r="AI1221" s="72">
        <f t="shared" si="634"/>
        <v>3.3147613593866879E-2</v>
      </c>
      <c r="AJ1221" s="72">
        <f>(AV1221-Driver!$K$179)/(Driver!$L$179-Driver!$K$179)</f>
        <v>0.44347756022882928</v>
      </c>
      <c r="AK1221" s="72">
        <f>(AW1221-Driver!$K$180)/(Driver!$L$180-Driver!$K$180)</f>
        <v>0.68783512696080518</v>
      </c>
      <c r="AL1221" s="72">
        <f>(AX1221-Driver!$K$181)/(Driver!$L$181-Driver!$K$181)</f>
        <v>0.73439575033200533</v>
      </c>
      <c r="AM1221" s="72">
        <f>(AY1221-Driver!$K$182)/(Driver!$L$182-Driver!$K$182)</f>
        <v>0.9366315314141862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35"/>
        <v>9.3338760005426682</v>
      </c>
      <c r="AW1221" s="70">
        <f t="shared" si="636"/>
        <v>68.215695375507067</v>
      </c>
      <c r="AX1221" s="70">
        <f t="shared" si="637"/>
        <v>7.6095617529880482</v>
      </c>
      <c r="AY1221" s="70">
        <f>IFERROR(Driver!$K$19/Data!BH1221/Data!BI1221*Data!BK1221*Data!BL1221,"")</f>
        <v>-0.38790956437600066</v>
      </c>
      <c r="AZ1221" s="70">
        <f t="shared" si="638"/>
        <v>60.994043186895013</v>
      </c>
      <c r="BA1221" s="70"/>
      <c r="BB1221" s="70"/>
      <c r="BC1221" s="70">
        <f t="shared" si="639"/>
        <v>107.09445282659365</v>
      </c>
      <c r="BD1221" s="70">
        <f t="shared" si="640"/>
        <v>6.8766291935459689</v>
      </c>
      <c r="BE1221" s="70">
        <f t="shared" si="641"/>
        <v>0.13531763570226055</v>
      </c>
      <c r="BF1221" s="70">
        <f t="shared" si="642"/>
        <v>4.3726834570819415</v>
      </c>
      <c r="BG1221" s="70">
        <f t="shared" si="643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219</v>
      </c>
      <c r="BS1221" s="8" t="s">
        <v>855</v>
      </c>
      <c r="BT1221" s="9" t="s">
        <v>874</v>
      </c>
      <c r="BU1221" s="10">
        <v>177</v>
      </c>
      <c r="BV1221" s="9" t="s">
        <v>222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301</v>
      </c>
      <c r="CU1221" s="9" t="s">
        <v>304</v>
      </c>
      <c r="CV1221" s="10"/>
      <c r="CW1221" s="10"/>
      <c r="CX1221" t="e">
        <f>INDEX('Data_Price '!AS$2:AS$1266,MATCH(Data!$DN1221,'Data_Price '!$BE$2:$BE$1266,0))</f>
        <v>#N/A</v>
      </c>
      <c r="CY1221" t="e">
        <f>INDEX('Data_Price '!AT$2:AT$1266,MATCH(Data!$DN1221,'Data_Price '!$BE$2:$BE$1266,0))</f>
        <v>#N/A</v>
      </c>
      <c r="CZ1221" t="e">
        <f>INDEX('Data_Price '!AU$2:AU$1266,MATCH(Data!$DN1221,'Data_Price '!$BE$2:$BE$1266,0))</f>
        <v>#N/A</v>
      </c>
      <c r="DA1221" t="e">
        <f>INDEX('Data_Price '!AV$2:AV$1266,MATCH(Data!$DN1221,'Data_Price '!$BE$2:$BE$1266,0))</f>
        <v>#N/A</v>
      </c>
      <c r="DB1221" t="e">
        <f>INDEX('Data_Price '!AW$2:AW$1266,MATCH(Data!$DN1221,'Data_Price '!$BE$2:$BE$1266,0))</f>
        <v>#N/A</v>
      </c>
      <c r="DC1221" t="e">
        <f>INDEX('Data_Price '!AX$2:AX$1266,MATCH(Data!$DN1221,'Data_Price '!$BE$2:$BE$1266,0))</f>
        <v>#N/A</v>
      </c>
      <c r="DD1221" t="e">
        <f>INDEX('Data_Price '!AY$2:AY$1266,MATCH(Data!$DN1221,'Data_Price '!$BE$2:$BE$1266,0))</f>
        <v>#N/A</v>
      </c>
      <c r="DE1221" t="e">
        <f>INDEX('Data_Price '!AZ$2:AZ$1266,MATCH(Data!$DN1221,'Data_Price '!$BE$2:$BE$1266,0))</f>
        <v>#N/A</v>
      </c>
      <c r="DF1221" t="e">
        <f>INDEX('Data_Price '!BA$2:BA$1266,MATCH(Data!$DN1221,'Data_Price '!$BE$2:$BE$1266,0))</f>
        <v>#N/A</v>
      </c>
      <c r="DG1221" t="e">
        <f>INDEX('Data_Price '!BB$2:BB$1266,MATCH(Data!$DN1221,'Data_Price '!$BE$2:$BE$1266,0))</f>
        <v>#N/A</v>
      </c>
      <c r="DH1221" t="e">
        <f>INDEX('Data_Price '!BC$2:BC$1266,MATCH(Data!$DN1221,'Data_Price '!$BE$2:$BE$1266,0))</f>
        <v>#N/A</v>
      </c>
      <c r="DI1221" t="e">
        <f>INDEX('Data_Price '!BD$2:BD$1266,MATCH(Data!$DN1221,'Data_Price '!$BE$2:$BE$1266,0))</f>
        <v>#N/A</v>
      </c>
      <c r="DJ1221" s="89" t="e">
        <f ca="1">_xll.Connector("TinyUrl.TinyUrl",DA1221,0)</f>
        <v>#NAME?</v>
      </c>
      <c r="DK1221" s="89" t="e">
        <f ca="1">_xll.Connector("TinyUrl.TinyUrl",DE1221,0)</f>
        <v>#NAME?</v>
      </c>
      <c r="DL1221" s="89" t="e">
        <f ca="1">_xll.Connector("TinyUrl.TinyUrl",DI1221,0)</f>
        <v>#NAME?</v>
      </c>
      <c r="DM1221" s="224" t="str">
        <f t="shared" si="644"/>
        <v>Katana 108</v>
      </c>
      <c r="DN1221" s="89" t="str">
        <f t="shared" si="645"/>
        <v xml:space="preserve"> VölklKatana 108177 Unisex</v>
      </c>
      <c r="DO1221" s="227" t="s">
        <v>1146</v>
      </c>
    </row>
    <row r="1222" spans="2:119" ht="15.45" customHeight="1">
      <c r="B1222" s="224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#VALUE!</v>
      </c>
      <c r="F1222" s="43" t="b">
        <f>CL1222&gt;Driver!$F$56</f>
        <v>0</v>
      </c>
      <c r="G1222" s="43" t="b">
        <f>AND(CB1222&gt;Driver!$F$55,CB1222&lt;Driver!$G$55)</f>
        <v>1</v>
      </c>
      <c r="H1222" s="43" t="e">
        <f t="shared" si="612"/>
        <v>#VALUE!</v>
      </c>
      <c r="I1222" s="43">
        <f t="shared" si="613"/>
        <v>0</v>
      </c>
      <c r="J1222" s="43" t="e">
        <f t="array" ref="J1222">NOT(OR(($H$9:$H$1273=TRUE)*($I$9:$I$1273&gt;0)*($BT$9:$BT$1273=BT1222)*($K$9:$K$1273&gt;K1222)))</f>
        <v>#VALUE!</v>
      </c>
      <c r="K1222" s="72">
        <f t="shared" si="614"/>
        <v>0.51907511325688016</v>
      </c>
      <c r="L1222" s="72">
        <f t="shared" si="615"/>
        <v>0.77226976069615672</v>
      </c>
      <c r="M1222" s="72">
        <f t="shared" si="616"/>
        <v>0.26588046581760361</v>
      </c>
      <c r="N1222" s="72">
        <f t="shared" si="617"/>
        <v>-7.3686207550749394E-2</v>
      </c>
      <c r="O1222" s="72">
        <f t="shared" si="618"/>
        <v>0.33024100369637033</v>
      </c>
      <c r="P1222" s="72">
        <f t="shared" si="619"/>
        <v>0.54108660130718955</v>
      </c>
      <c r="Q1222" s="72"/>
      <c r="R1222" s="72"/>
      <c r="S1222" s="72">
        <f t="shared" si="620"/>
        <v>0.91158530418707429</v>
      </c>
      <c r="T1222" s="72">
        <f t="shared" si="621"/>
        <v>0.93978141502270685</v>
      </c>
      <c r="U1222" s="72">
        <f t="shared" si="622"/>
        <v>0.9270902596852042</v>
      </c>
      <c r="V1222" s="72">
        <f t="shared" si="623"/>
        <v>0.69186627242294874</v>
      </c>
      <c r="W1222" s="72">
        <f t="shared" si="624"/>
        <v>0.97430298146655925</v>
      </c>
      <c r="X1222" s="72">
        <f t="shared" si="625"/>
        <v>0.22773023930384328</v>
      </c>
      <c r="Y1222" s="72">
        <f t="shared" si="626"/>
        <v>0.73411953418239639</v>
      </c>
      <c r="Z1222" s="72">
        <f t="shared" si="627"/>
        <v>1.0736862075507494</v>
      </c>
      <c r="AA1222" s="72">
        <f t="shared" si="628"/>
        <v>0.66975899630362967</v>
      </c>
      <c r="AB1222" s="72">
        <f t="shared" si="629"/>
        <v>0.45891339869281045</v>
      </c>
      <c r="AC1222" s="72"/>
      <c r="AD1222" s="72"/>
      <c r="AE1222" s="72">
        <f t="shared" si="630"/>
        <v>8.8414695812925714E-2</v>
      </c>
      <c r="AF1222" s="72">
        <f t="shared" si="631"/>
        <v>6.0218584977293134E-2</v>
      </c>
      <c r="AG1222" s="72">
        <f t="shared" si="632"/>
        <v>7.290974031479576E-2</v>
      </c>
      <c r="AH1222" s="72">
        <f t="shared" si="633"/>
        <v>0.30813372757705126</v>
      </c>
      <c r="AI1222" s="72">
        <f t="shared" si="634"/>
        <v>2.5697018533440776E-2</v>
      </c>
      <c r="AJ1222" s="72">
        <f>(AV1222-Driver!$K$179)/(Driver!$L$179-Driver!$K$179)</f>
        <v>0.46773023930384328</v>
      </c>
      <c r="AK1222" s="72">
        <f>(AW1222-Driver!$K$180)/(Driver!$L$180-Driver!$K$180)</f>
        <v>0.63203295929531111</v>
      </c>
      <c r="AL1222" s="72">
        <f>(AX1222-Driver!$K$181)/(Driver!$L$181-Driver!$K$181)</f>
        <v>0.67368620755074948</v>
      </c>
      <c r="AM1222" s="72">
        <f>(AY1222-Driver!$K$182)/(Driver!$L$182-Driver!$K$182)</f>
        <v>0.88375899630362964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35"/>
        <v>9.8443223443223431</v>
      </c>
      <c r="AW1222" s="70">
        <f t="shared" si="636"/>
        <v>62.758904606548384</v>
      </c>
      <c r="AX1222" s="70">
        <f t="shared" si="637"/>
        <v>7.0631758679567449</v>
      </c>
      <c r="AY1222" s="70">
        <f>IFERROR(Driver!$K$19/Data!BH1222/Data!BI1222*Data!BK1222*Data!BL1222,"")</f>
        <v>-0.71156835746197267</v>
      </c>
      <c r="AZ1222" s="70">
        <f t="shared" si="638"/>
        <v>56.407297096053611</v>
      </c>
      <c r="BA1222" s="70"/>
      <c r="BB1222" s="70"/>
      <c r="BC1222" s="70">
        <f t="shared" si="639"/>
        <v>135.68611579336735</v>
      </c>
      <c r="BD1222" s="70">
        <f t="shared" si="640"/>
        <v>5.2414076251108881</v>
      </c>
      <c r="BE1222" s="70">
        <f t="shared" si="641"/>
        <v>2.7263815832310828E-2</v>
      </c>
      <c r="BF1222" s="70">
        <f t="shared" si="642"/>
        <v>10.375650073081365</v>
      </c>
      <c r="BG1222" s="70">
        <f t="shared" si="643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219</v>
      </c>
      <c r="BS1222" s="8" t="s">
        <v>950</v>
      </c>
      <c r="BT1222" s="9" t="s">
        <v>685</v>
      </c>
      <c r="BU1222" s="10">
        <v>186</v>
      </c>
      <c r="BV1222" s="9" t="s">
        <v>222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301</v>
      </c>
      <c r="CU1222" s="10"/>
      <c r="CV1222" s="10"/>
      <c r="CW1222" s="10"/>
      <c r="CX1222" t="str">
        <f>INDEX('Data_Price '!AS$2:AS$1266,MATCH(Data!$DN1222,'Data_Price '!$BE$2:$BE$1266,0))</f>
        <v>'22 K2 Mindbender 108 Ti Skis 186cm</v>
      </c>
      <c r="CY1222" t="str">
        <f>INDEX('Data_Price '!AT$2:AT$1266,MATCH(Data!$DN1222,'Data_Price '!$BE$2:$BE$1266,0))</f>
        <v>Al's Ski Equipment Barn</v>
      </c>
      <c r="CZ1222">
        <f>INDEX('Data_Price '!AU$2:AU$1266,MATCH(Data!$DN1222,'Data_Price '!$BE$2:$BE$1266,0))</f>
        <v>749</v>
      </c>
      <c r="DA1222" t="str">
        <f>INDEX('Data_Price '!AV$2:AV$1266,MATCH(Data!$DN1222,'Data_Price '!$BE$2:$BE$1266,0))</f>
        <v>https://www.google.com/url?url=https://www.untracked.com/p7300c101b37lr-Froogle-22_k2_mindbender_108ti_all_mountain_freeride_skis.html%23chsku749439&amp;rct=j&amp;q=&amp;esrc=s&amp;sa=U&amp;ved=0ahUKEwiu6rG_0aP2AhWMlGoFHUfECeYQ2SkIaA&amp;usg=AOvVaw2w4wfCJICGcJj-mkfZWYgd</v>
      </c>
      <c r="DB1222" t="str">
        <f>INDEX('Data_Price '!AW$2:AW$1266,MATCH(Data!$DN1222,'Data_Price '!$BE$2:$BE$1266,0))</f>
        <v>K2 mindbender 108 ti skis - men</v>
      </c>
      <c r="DC1222" t="str">
        <f>INDEX('Data_Price '!AX$2:AX$1266,MATCH(Data!$DN1222,'Data_Price '!$BE$2:$BE$1266,0))</f>
        <v>Level Nine Sports</v>
      </c>
      <c r="DD1222">
        <f>INDEX('Data_Price '!AY$2:AY$1266,MATCH(Data!$DN1222,'Data_Price '!$BE$2:$BE$1266,0))</f>
        <v>749.95</v>
      </c>
      <c r="DE1222" t="str">
        <f>INDEX('Data_Price '!AZ$2:AZ$1266,MATCH(Data!$DN1222,'Data_Price '!$BE$2:$BE$1266,0))</f>
        <v>https://www.google.com/url?url=https://www.levelninesports.com/k2-mindbender-108ti-skis-mens-2022/%3Fsku%3DL9851066&amp;rct=j&amp;q=&amp;esrc=s&amp;sa=U&amp;ved=0ahUKEwiu6rG_0aP2AhWMlGoFHUfECeYQsDwIZA&amp;usg=AOvVaw3R4XepM72KflweTg9QynPW</v>
      </c>
      <c r="DF1222">
        <f>INDEX('Data_Price '!BA$2:BA$1266,MATCH(Data!$DN1222,'Data_Price '!$BE$2:$BE$1266,0))</f>
        <v>0</v>
      </c>
      <c r="DG1222">
        <f>INDEX('Data_Price '!BB$2:BB$1266,MATCH(Data!$DN1222,'Data_Price '!$BE$2:$BE$1266,0))</f>
        <v>0</v>
      </c>
      <c r="DH1222">
        <f>INDEX('Data_Price '!BC$2:BC$1266,MATCH(Data!$DN1222,'Data_Price '!$BE$2:$BE$1266,0))</f>
        <v>0</v>
      </c>
      <c r="DI1222">
        <f>INDEX('Data_Price '!BD$2:BD$1266,MATCH(Data!$DN1222,'Data_Price '!$BE$2:$BE$1266,0))</f>
        <v>0</v>
      </c>
      <c r="DJ1222" s="89" t="e">
        <f ca="1">_xll.Connector("TinyUrl.TinyUrl",DA1222,0)</f>
        <v>#NAME?</v>
      </c>
      <c r="DK1222" s="89" t="e">
        <f ca="1">_xll.Connector("TinyUrl.TinyUrl",DE1222,0)</f>
        <v>#NAME?</v>
      </c>
      <c r="DL1222" s="89" t="e">
        <f ca="1">_xll.Connector("TinyUrl.TinyUrl",DI1222,0)</f>
        <v>#NAME?</v>
      </c>
      <c r="DM1222" s="224" t="str">
        <f t="shared" si="644"/>
        <v>Mindbender 108 Ti</v>
      </c>
      <c r="DN1222" s="89" t="str">
        <f t="shared" si="645"/>
        <v xml:space="preserve"> K2Mindbender 108 Ti186 Unisex</v>
      </c>
      <c r="DO1222" s="227" t="s">
        <v>1005</v>
      </c>
    </row>
    <row r="1223" spans="2:119" ht="15.45" customHeight="1">
      <c r="B1223" s="224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#VALUE!</v>
      </c>
      <c r="F1223" s="43" t="b">
        <f>CL1223&gt;Driver!$F$56</f>
        <v>0</v>
      </c>
      <c r="G1223" s="43" t="b">
        <f>AND(CB1223&gt;Driver!$F$55,CB1223&lt;Driver!$G$55)</f>
        <v>0</v>
      </c>
      <c r="H1223" s="43" t="e">
        <f t="shared" si="612"/>
        <v>#VALUE!</v>
      </c>
      <c r="I1223" s="43">
        <f t="shared" si="613"/>
        <v>0</v>
      </c>
      <c r="J1223" s="43" t="e">
        <f t="array" ref="J1223">NOT(OR(($H$9:$H$1273=TRUE)*($I$9:$I$1273&gt;0)*($BT$9:$BT$1273=BT1223)*($K$9:$K$1273&gt;K1223)))</f>
        <v>#VALUE!</v>
      </c>
      <c r="K1223" s="72">
        <f t="shared" si="614"/>
        <v>0.5625820317743031</v>
      </c>
      <c r="L1223" s="72">
        <f t="shared" si="615"/>
        <v>0.89715897187978411</v>
      </c>
      <c r="M1223" s="72">
        <f t="shared" si="616"/>
        <v>0.22800509166882221</v>
      </c>
      <c r="N1223" s="72">
        <f t="shared" si="617"/>
        <v>-7.1156643268197151E-2</v>
      </c>
      <c r="O1223" s="72">
        <f t="shared" si="618"/>
        <v>0.28549054572564414</v>
      </c>
      <c r="P1223" s="72">
        <f t="shared" si="619"/>
        <v>0.46968137254901965</v>
      </c>
      <c r="Q1223" s="72"/>
      <c r="R1223" s="72"/>
      <c r="S1223" s="72">
        <f t="shared" si="620"/>
        <v>0.89751511085324842</v>
      </c>
      <c r="T1223" s="72">
        <f t="shared" si="621"/>
        <v>0.82996034697991505</v>
      </c>
      <c r="U1223" s="72">
        <f t="shared" si="622"/>
        <v>0.90977584982460735</v>
      </c>
      <c r="V1223" s="72">
        <f t="shared" si="623"/>
        <v>0.62983828546573806</v>
      </c>
      <c r="W1223" s="72">
        <f t="shared" si="624"/>
        <v>0.95815464615787982</v>
      </c>
      <c r="X1223" s="72">
        <f t="shared" si="625"/>
        <v>0.10284102812021589</v>
      </c>
      <c r="Y1223" s="72">
        <f t="shared" si="626"/>
        <v>0.77199490833117779</v>
      </c>
      <c r="Z1223" s="72">
        <f t="shared" si="627"/>
        <v>1.0711566432681972</v>
      </c>
      <c r="AA1223" s="72">
        <f t="shared" si="628"/>
        <v>0.71450945427435586</v>
      </c>
      <c r="AB1223" s="72">
        <f t="shared" si="629"/>
        <v>0.53031862745098035</v>
      </c>
      <c r="AC1223" s="72"/>
      <c r="AD1223" s="72"/>
      <c r="AE1223" s="72">
        <f t="shared" si="630"/>
        <v>0.10248488914675152</v>
      </c>
      <c r="AF1223" s="72">
        <f t="shared" si="631"/>
        <v>0.17003965302008492</v>
      </c>
      <c r="AG1223" s="72">
        <f t="shared" si="632"/>
        <v>9.0224150175392703E-2</v>
      </c>
      <c r="AH1223" s="72">
        <f t="shared" si="633"/>
        <v>0.370161714534262</v>
      </c>
      <c r="AI1223" s="72">
        <f t="shared" si="634"/>
        <v>4.1845353842120216E-2</v>
      </c>
      <c r="AJ1223" s="72">
        <f>(AV1223-Driver!$K$179)/(Driver!$L$179-Driver!$K$179)</f>
        <v>0.34284102812021588</v>
      </c>
      <c r="AK1223" s="72">
        <f>(AW1223-Driver!$K$180)/(Driver!$L$180-Driver!$K$180)</f>
        <v>0.70115167939875911</v>
      </c>
      <c r="AL1223" s="72">
        <f>(AX1223-Driver!$K$181)/(Driver!$L$181-Driver!$K$181)</f>
        <v>0.67115664326819702</v>
      </c>
      <c r="AM1223" s="72">
        <f>(AY1223-Driver!$K$182)/(Driver!$L$182-Driver!$K$182)</f>
        <v>0.92850945427435583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35"/>
        <v>7.2157780491113819</v>
      </c>
      <c r="AW1223" s="70">
        <f t="shared" si="636"/>
        <v>69.51789640922631</v>
      </c>
      <c r="AX1223" s="70">
        <f t="shared" si="637"/>
        <v>7.0404097894137729</v>
      </c>
      <c r="AY1223" s="70">
        <f>IFERROR(Driver!$K$19/Data!BH1223/Data!BI1223*Data!BK1223*Data!BL1223,"")</f>
        <v>-0.43762879344137229</v>
      </c>
      <c r="AZ1223" s="70">
        <f t="shared" si="638"/>
        <v>62.915115413253908</v>
      </c>
      <c r="BA1223" s="70"/>
      <c r="BB1223" s="70"/>
      <c r="BC1223" s="70">
        <f t="shared" si="639"/>
        <v>128.38780869671476</v>
      </c>
      <c r="BD1223" s="70">
        <f t="shared" si="640"/>
        <v>25.618853694423358</v>
      </c>
      <c r="BE1223" s="70">
        <f t="shared" si="641"/>
        <v>0.19036860507258599</v>
      </c>
      <c r="BF1223" s="70">
        <f t="shared" si="642"/>
        <v>3.3700247175357179</v>
      </c>
      <c r="BG1223" s="70">
        <f t="shared" si="643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219</v>
      </c>
      <c r="BS1223" s="8" t="s">
        <v>742</v>
      </c>
      <c r="BT1223" s="9" t="s">
        <v>750</v>
      </c>
      <c r="BU1223" s="10">
        <v>186</v>
      </c>
      <c r="BV1223" s="9" t="s">
        <v>222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305</v>
      </c>
      <c r="CU1223" s="10"/>
      <c r="CV1223" s="10"/>
      <c r="CW1223" s="10"/>
      <c r="CX1223" t="str">
        <f>INDEX('Data_Price '!AS$2:AS$1266,MATCH(Data!$DN1223,'Data_Price '!$BE$2:$BE$1266,0))</f>
        <v>Nordica Enforcer 88 Skis Â· 2022 Â· 186 cm</v>
      </c>
      <c r="CY1223" t="str">
        <f>INDEX('Data_Price '!AT$2:AT$1266,MATCH(Data!$DN1223,'Data_Price '!$BE$2:$BE$1266,0))</f>
        <v>SkiEssentials.com</v>
      </c>
      <c r="CZ1223">
        <f>INDEX('Data_Price '!AU$2:AU$1266,MATCH(Data!$DN1223,'Data_Price '!$BE$2:$BE$1266,0))</f>
        <v>519.99</v>
      </c>
      <c r="DA1223" t="str">
        <f>INDEX('Data_Price '!AV$2:AV$1266,MATCH(Data!$DN1223,'Data_Price '!$BE$2:$BE$1266,0))</f>
        <v>https://www.google.com/url?url=https://www.skiessentials.com/2022-nordica-enforcer-88-skis.html&amp;rct=j&amp;q=&amp;esrc=s&amp;sa=U&amp;ved=0ahUKEwiF8eG_0aP2AhX8mmoFHWUEDkYQsDwIcA&amp;usg=AOvVaw2zSaht9jG3f-A0UJptQ_KZ</v>
      </c>
      <c r="DB1223" t="str">
        <f>INDEX('Data_Price '!AW$2:AW$1266,MATCH(Data!$DN1223,'Data_Price '!$BE$2:$BE$1266,0))</f>
        <v>Nordica Enforcer 88 Skis Â· 2022 Â· 186 cm</v>
      </c>
      <c r="DC1223" t="str">
        <f>INDEX('Data_Price '!AX$2:AX$1266,MATCH(Data!$DN1223,'Data_Price '!$BE$2:$BE$1266,0))</f>
        <v>SkiEssentials.com</v>
      </c>
      <c r="DD1223">
        <f>INDEX('Data_Price '!AY$2:AY$1266,MATCH(Data!$DN1223,'Data_Price '!$BE$2:$BE$1266,0))</f>
        <v>519.99</v>
      </c>
      <c r="DE1223" t="str">
        <f>INDEX('Data_Price '!AZ$2:AZ$1266,MATCH(Data!$DN1223,'Data_Price '!$BE$2:$BE$1266,0))</f>
        <v>https://www.google.com/url?q=https://www.skiessentials.com/2022-nordica-enforcer-88-skis.html&amp;sa=U&amp;ved=0ahUKEwibg4vA0aP2AhXimmoFHT6MBSIQ2ykIFw&amp;usg=AOvVaw1LlBlB8GqWlMw8SDm3oGR7</v>
      </c>
      <c r="DF1223" t="str">
        <f>INDEX('Data_Price '!BA$2:BA$1266,MATCH(Data!$DN1223,'Data_Price '!$BE$2:$BE$1266,0))</f>
        <v>Nordica Enforcer 88 Skis Â· 2022 Â· 186 cm</v>
      </c>
      <c r="DG1223" t="str">
        <f>INDEX('Data_Price '!BB$2:BB$1266,MATCH(Data!$DN1223,'Data_Price '!$BE$2:$BE$1266,0))</f>
        <v>The Mountain Air</v>
      </c>
      <c r="DH1223">
        <f>INDEX('Data_Price '!BC$2:BC$1266,MATCH(Data!$DN1223,'Data_Price '!$BE$2:$BE$1266,0))</f>
        <v>649</v>
      </c>
      <c r="DI1223" t="str">
        <f>INDEX('Data_Price '!BD$2:BD$1266,MATCH(Data!$DN1223,'Data_Price '!$BE$2:$BE$1266,0))</f>
        <v>https://www.google.com/url?q=https://themountainair.com/products/nordica-enforcer-88%3Fcurrency%3DUSD%26variant%3D41290845618361%26utm_medium%3Dcpc%26utm_source%3Dgoogle%26utm_campaign%3DGoogle%2520Shopping&amp;sa=U&amp;ved=0ahUKEwibg4vA0aP2AhXimmoFHT6MBSIQ2ykIHw&amp;usg=AOvVaw3SpMfw7Y_Wt8Ubg9usVsZr</v>
      </c>
      <c r="DJ1223" s="89" t="e">
        <f ca="1">_xll.Connector("TinyUrl.TinyUrl",DA1223,0)</f>
        <v>#NAME?</v>
      </c>
      <c r="DK1223" s="89" t="e">
        <f ca="1">_xll.Connector("TinyUrl.TinyUrl",DE1223,0)</f>
        <v>#NAME?</v>
      </c>
      <c r="DL1223" s="89" t="e">
        <f ca="1">_xll.Connector("TinyUrl.TinyUrl",DI1223,0)</f>
        <v>#NAME?</v>
      </c>
      <c r="DM1223" s="224" t="str">
        <f t="shared" si="644"/>
        <v>Enforcer 88</v>
      </c>
      <c r="DN1223" s="89" t="str">
        <f t="shared" si="645"/>
        <v xml:space="preserve"> NordicaEnforcer 88186 Unisex</v>
      </c>
      <c r="DO1223" s="227"/>
    </row>
    <row r="1224" spans="2:119" ht="15.45" customHeight="1">
      <c r="B1224" s="224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#VALUE!</v>
      </c>
      <c r="F1224" s="43" t="b">
        <f>CL1224&gt;Driver!$F$56</f>
        <v>0</v>
      </c>
      <c r="G1224" s="43" t="b">
        <f>AND(CB1224&gt;Driver!$F$55,CB1224&lt;Driver!$G$55)</f>
        <v>0</v>
      </c>
      <c r="H1224" s="43" t="e">
        <f t="shared" si="612"/>
        <v>#VALUE!</v>
      </c>
      <c r="I1224" s="43">
        <f t="shared" si="613"/>
        <v>0</v>
      </c>
      <c r="J1224" s="43" t="e">
        <f t="array" ref="J1224">NOT(OR(($H$9:$H$1273=TRUE)*($I$9:$I$1273&gt;0)*($BT$9:$BT$1273=BT1224)*($K$9:$K$1273&gt;K1224)))</f>
        <v>#VALUE!</v>
      </c>
      <c r="K1224" s="72">
        <f t="shared" si="614"/>
        <v>0.58919597866026163</v>
      </c>
      <c r="L1224" s="72">
        <f t="shared" si="615"/>
        <v>0.97056159858190316</v>
      </c>
      <c r="M1224" s="72">
        <f t="shared" si="616"/>
        <v>0.20783035873862021</v>
      </c>
      <c r="N1224" s="72">
        <f t="shared" si="617"/>
        <v>-0.17803073420603299</v>
      </c>
      <c r="O1224" s="72">
        <f t="shared" si="618"/>
        <v>0.2996917450624168</v>
      </c>
      <c r="P1224" s="72">
        <f t="shared" si="619"/>
        <v>0.50183006535947716</v>
      </c>
      <c r="Q1224" s="72"/>
      <c r="R1224" s="72"/>
      <c r="S1224" s="72">
        <f t="shared" si="620"/>
        <v>0.96509883376578298</v>
      </c>
      <c r="T1224" s="72">
        <f t="shared" si="621"/>
        <v>0.85745277260039376</v>
      </c>
      <c r="U1224" s="72">
        <f t="shared" si="622"/>
        <v>9.9999999999999978E-2</v>
      </c>
      <c r="V1224" s="72">
        <f t="shared" si="623"/>
        <v>0.60521902093421232</v>
      </c>
      <c r="W1224" s="72">
        <f t="shared" si="624"/>
        <v>0.95317530134012129</v>
      </c>
      <c r="X1224" s="72">
        <f t="shared" si="625"/>
        <v>2.9438401418096838E-2</v>
      </c>
      <c r="Y1224" s="72">
        <f t="shared" si="626"/>
        <v>0.79216964126137979</v>
      </c>
      <c r="Z1224" s="72">
        <f t="shared" si="627"/>
        <v>1.178030734206033</v>
      </c>
      <c r="AA1224" s="72">
        <f t="shared" si="628"/>
        <v>0.7003082549375832</v>
      </c>
      <c r="AB1224" s="72">
        <f t="shared" si="629"/>
        <v>0.49816993464052284</v>
      </c>
      <c r="AC1224" s="72"/>
      <c r="AD1224" s="72"/>
      <c r="AE1224" s="72">
        <f t="shared" si="630"/>
        <v>3.4901166234217018E-2</v>
      </c>
      <c r="AF1224" s="72">
        <f t="shared" si="631"/>
        <v>0.14254722739960618</v>
      </c>
      <c r="AG1224" s="72">
        <f t="shared" si="632"/>
        <v>0.9</v>
      </c>
      <c r="AH1224" s="72">
        <f t="shared" si="633"/>
        <v>0.39478097906578774</v>
      </c>
      <c r="AI1224" s="72">
        <f t="shared" si="634"/>
        <v>4.6824698659878719E-2</v>
      </c>
      <c r="AJ1224" s="72">
        <f>(AV1224-Driver!$K$179)/(Driver!$L$179-Driver!$K$179)</f>
        <v>0.26943840141809683</v>
      </c>
      <c r="AK1224" s="72">
        <f>(AW1224-Driver!$K$180)/(Driver!$L$180-Driver!$K$180)</f>
        <v>0.68013611520710526</v>
      </c>
      <c r="AL1224" s="72">
        <f>(AX1224-Driver!$K$181)/(Driver!$L$181-Driver!$K$181)</f>
        <v>0.77803073420603297</v>
      </c>
      <c r="AM1224" s="72">
        <f>(AY1224-Driver!$K$182)/(Driver!$L$182-Driver!$K$182)</f>
        <v>0.91430825493758316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35"/>
        <v>5.670872337539004</v>
      </c>
      <c r="AW1224" s="70">
        <f t="shared" si="636"/>
        <v>67.4628232555648</v>
      </c>
      <c r="AX1224" s="70">
        <f t="shared" si="637"/>
        <v>8.0022766078542968</v>
      </c>
      <c r="AY1224" s="70">
        <f>IFERROR(Driver!$K$19/Data!BH1224/Data!BI1224*Data!BK1224*Data!BL1224,"")</f>
        <v>-0.52456131952702667</v>
      </c>
      <c r="AZ1224" s="70">
        <f t="shared" si="638"/>
        <v>59.985107967237525</v>
      </c>
      <c r="BA1224" s="70"/>
      <c r="BB1224" s="70"/>
      <c r="BC1224" s="70">
        <f t="shared" si="639"/>
        <v>163.44395560586568</v>
      </c>
      <c r="BD1224" s="70">
        <f t="shared" si="640"/>
        <v>23.185822740706648</v>
      </c>
      <c r="BE1224" s="70">
        <f t="shared" si="641"/>
        <v>1</v>
      </c>
      <c r="BF1224" s="70">
        <f t="shared" si="642"/>
        <v>0.58945174882208085</v>
      </c>
      <c r="BG1224" s="70">
        <f t="shared" si="643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219</v>
      </c>
      <c r="BS1224" s="8" t="s">
        <v>493</v>
      </c>
      <c r="BT1224" s="9" t="s">
        <v>499</v>
      </c>
      <c r="BU1224" s="10">
        <v>189</v>
      </c>
      <c r="BV1224" s="9" t="s">
        <v>222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305</v>
      </c>
      <c r="CU1224" s="10"/>
      <c r="CV1224" s="10"/>
      <c r="CW1224" s="10"/>
      <c r="CX1224" t="str">
        <f>INDEX('Data_Price '!AS$2:AS$1266,MATCH(Data!$DN1224,'Data_Price '!$BE$2:$BE$1266,0))</f>
        <v>Blizzard Brahma 88 20/21</v>
      </c>
      <c r="CY1224" t="str">
        <f>INDEX('Data_Price '!AT$2:AT$1266,MATCH(Data!$DN1224,'Data_Price '!$BE$2:$BE$1266,0))</f>
        <v>Telemark Pyrenees</v>
      </c>
      <c r="CZ1224">
        <f>INDEX('Data_Price '!AU$2:AU$1266,MATCH(Data!$DN1224,'Data_Price '!$BE$2:$BE$1266,0))</f>
        <v>411.16</v>
      </c>
      <c r="DA1224" t="str">
        <f>INDEX('Data_Price '!AV$2:AV$1266,MATCH(Data!$DN1224,'Data_Price '!$BE$2:$BE$1266,0))</f>
        <v>https://www.google.com/url?url=https://www.telemark-pyrenees.com/ski/blizzard-brahma-88-ski-2022%3Fcurrency%3DUSD%26tax%3Dex_vat%26country%3DUS%26var%3D67898&amp;rct=j&amp;q=&amp;esrc=s&amp;sa=U&amp;ved=0ahUKEwjB-abA0aP2AhVblWoFHQlWCRYQsDwIcA&amp;usg=AOvVaw2wtueHZ4G_l6QFkqQtlla1</v>
      </c>
      <c r="DB1224" t="str">
        <f>INDEX('Data_Price '!AW$2:AW$1266,MATCH(Data!$DN1224,'Data_Price '!$BE$2:$BE$1266,0))</f>
        <v>Blizzard Brahma 88 20/21</v>
      </c>
      <c r="DC1224" t="str">
        <f>INDEX('Data_Price '!AX$2:AX$1266,MATCH(Data!$DN1224,'Data_Price '!$BE$2:$BE$1266,0))</f>
        <v>Telemark Pyrenees</v>
      </c>
      <c r="DD1224">
        <f>INDEX('Data_Price '!AY$2:AY$1266,MATCH(Data!$DN1224,'Data_Price '!$BE$2:$BE$1266,0))</f>
        <v>411.16</v>
      </c>
      <c r="DE1224" t="str">
        <f>INDEX('Data_Price '!AZ$2:AZ$1266,MATCH(Data!$DN1224,'Data_Price '!$BE$2:$BE$1266,0))</f>
        <v>https://www.google.com/url?q=https://www.telemark-pyrenees.com/ski/blizzard-brahma-88-ski-2022%3Fcurrency%3DUSD%26tax%3Dex_vat%26country%3DUS%26var%3D67898&amp;sa=U&amp;ved=0ahUKEwi689fA0aP2AhVXkmoFHVWWDREQ2ykIFw&amp;usg=AOvVaw0A0w29nIM21NiHEKIN0twL</v>
      </c>
      <c r="DF1224" t="str">
        <f>INDEX('Data_Price '!BA$2:BA$1266,MATCH(Data!$DN1224,'Data_Price '!$BE$2:$BE$1266,0))</f>
        <v>Blizzard Brahma 88 20/21</v>
      </c>
      <c r="DG1224" t="str">
        <f>INDEX('Data_Price '!BB$2:BB$1266,MATCH(Data!$DN1224,'Data_Price '!$BE$2:$BE$1266,0))</f>
        <v>AlpinStore</v>
      </c>
      <c r="DH1224">
        <f>INDEX('Data_Price '!BC$2:BC$1266,MATCH(Data!$DN1224,'Data_Price '!$BE$2:$BE$1266,0))</f>
        <v>535.5</v>
      </c>
      <c r="DI1224" t="str">
        <f>INDEX('Data_Price '!BD$2:BD$1266,MATCH(Data!$DN1224,'Data_Price '!$BE$2:$BE$1266,0))</f>
        <v>https://www.google.com/url?q=https://www.alpinstore.com/en/456196-brahma-88-flat-blizzard-rouge.html%3Fads_affilie%3D35%26id_contry%3D21%26ads_product%3D456196%26id_devise%3D5%26srsltid%3DAWLEVJxqaYIKRLvlXXxCuOVh44Z7B7_sr-eEYHXpvsTU2jYI1gzNy0AjXdM&amp;sa=U&amp;ved=0ahUKEwi689fA0aP2AhVXkmoFHVWWDREQ2ykIGQ&amp;usg=AOvVaw0B2lhe1Mne3bEk-MD8SFUg</v>
      </c>
      <c r="DJ1224" s="89" t="e">
        <f ca="1">_xll.Connector("TinyUrl.TinyUrl",DA1224,0)</f>
        <v>#NAME?</v>
      </c>
      <c r="DK1224" s="89" t="e">
        <f ca="1">_xll.Connector("TinyUrl.TinyUrl",DE1224,0)</f>
        <v>#NAME?</v>
      </c>
      <c r="DL1224" s="89" t="e">
        <f ca="1">_xll.Connector("TinyUrl.TinyUrl",DI1224,0)</f>
        <v>#NAME?</v>
      </c>
      <c r="DM1224" s="224" t="str">
        <f t="shared" si="644"/>
        <v>Brahma 88</v>
      </c>
      <c r="DN1224" s="89" t="str">
        <f t="shared" si="645"/>
        <v xml:space="preserve"> BlizzardBrahma 88189 Unisex</v>
      </c>
      <c r="DO1224" s="227"/>
    </row>
    <row r="1225" spans="2:119" ht="15.45" customHeight="1">
      <c r="B1225" s="224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#VALUE!</v>
      </c>
      <c r="F1225" s="43" t="b">
        <f>CL1225&gt;Driver!$F$56</f>
        <v>0</v>
      </c>
      <c r="G1225" s="43" t="b">
        <f>AND(CB1225&gt;Driver!$F$55,CB1225&lt;Driver!$G$55)</f>
        <v>0</v>
      </c>
      <c r="H1225" s="43" t="e">
        <f t="shared" ref="H1225:H1288" si="646">AND(B1225:G1225)</f>
        <v>#VALUE!</v>
      </c>
      <c r="I1225" s="43">
        <f t="shared" ref="I1225:I1273" si="647">COUNTIFS($H$9:$H$1273,TRUE,$BT$9:$BT$1273,BT1225)</f>
        <v>0</v>
      </c>
      <c r="J1225" s="43" t="e">
        <f t="array" ref="J1225">NOT(OR(($H$9:$H$1273=TRUE)*($I$9:$I$1273&gt;0)*($BT$9:$BT$1273=BT1225)*($K$9:$K$1273&gt;K1225)))</f>
        <v>#VALUE!</v>
      </c>
      <c r="K1225" s="72">
        <f t="shared" ref="K1225:K1273" si="648">IFERROR(1-AVERAGE(X1225:Y1225),"")</f>
        <v>0.74567045854758596</v>
      </c>
      <c r="L1225" s="72">
        <f t="shared" ref="L1225:L1273" si="649">1-X1225</f>
        <v>0.81467730239303848</v>
      </c>
      <c r="M1225" s="72">
        <f t="shared" ref="M1225:M1273" si="650">1-Y1225</f>
        <v>0.67666361470213343</v>
      </c>
      <c r="N1225" s="72">
        <f t="shared" ref="N1225:N1273" si="651">1-Z1225</f>
        <v>0.56376399165243785</v>
      </c>
      <c r="O1225" s="72">
        <f t="shared" ref="O1225:O1273" si="652">1-AA1225</f>
        <v>0.55122685245396241</v>
      </c>
      <c r="P1225" s="72">
        <f t="shared" ref="P1225:P1273" si="653">1-AB1225</f>
        <v>0.91499999999999992</v>
      </c>
      <c r="Q1225" s="72"/>
      <c r="R1225" s="72"/>
      <c r="S1225" s="72">
        <f t="shared" ref="S1225:S1273" si="654">1-AE1225</f>
        <v>0.67563898182147364</v>
      </c>
      <c r="T1225" s="72">
        <f t="shared" ref="T1225:T1273" si="655">1-AF1225</f>
        <v>0.88405113271917224</v>
      </c>
      <c r="U1225" s="72">
        <f t="shared" ref="U1225:U1273" si="656">1-AG1225</f>
        <v>9.9999999999999978E-2</v>
      </c>
      <c r="V1225" s="72">
        <f t="shared" ref="V1225:V1273" si="657">1-AH1225</f>
        <v>0.63111855974272835</v>
      </c>
      <c r="W1225" s="72">
        <f t="shared" ref="W1225:W1273" si="658">1-AI1225</f>
        <v>0.89442060085836916</v>
      </c>
      <c r="X1225" s="72">
        <f t="shared" ref="X1225:X1273" si="659">ABS(AJ1225-AJ$1)</f>
        <v>0.18532269760696157</v>
      </c>
      <c r="Y1225" s="72">
        <f t="shared" ref="Y1225:Y1288" si="660">AVERAGE(Z1225:AB1225)</f>
        <v>0.32333638529786662</v>
      </c>
      <c r="Z1225" s="72">
        <f t="shared" ref="Z1225:Z1273" si="661">ABS(AL1225-AL$1)</f>
        <v>0.43623600834756215</v>
      </c>
      <c r="AA1225" s="72">
        <f t="shared" ref="AA1225:AA1273" si="662">ABS(AM1225-AM$1)</f>
        <v>0.44877314754603759</v>
      </c>
      <c r="AB1225" s="72">
        <f t="shared" ref="AB1225:AB1273" si="663">ABS(AN1225-AN$1)</f>
        <v>8.5000000000000034E-2</v>
      </c>
      <c r="AC1225" s="72"/>
      <c r="AD1225" s="72"/>
      <c r="AE1225" s="72">
        <f t="shared" ref="AE1225:AE1273" si="664">ABS(AQ$1-AQ1225)</f>
        <v>0.32436101817852642</v>
      </c>
      <c r="AF1225" s="72">
        <f t="shared" ref="AF1225:AF1273" si="665">ABS(AR$1-AR1225)</f>
        <v>0.11594886728082782</v>
      </c>
      <c r="AG1225" s="72">
        <f t="shared" ref="AG1225:AG1273" si="666">ABS(AS$1-AS1225)</f>
        <v>0.9</v>
      </c>
      <c r="AH1225" s="72">
        <f t="shared" ref="AH1225:AH1273" si="667">ABS(AT$1-AT1225)</f>
        <v>0.36888144025727165</v>
      </c>
      <c r="AI1225" s="72">
        <f t="shared" ref="AI1225:AI1273" si="668">ABS(AU$1-AU1225)</f>
        <v>0.10557939914163088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5.2600086862153034E-2</v>
      </c>
      <c r="AL1225" s="72">
        <f>(AX1225-Driver!$K$181)/(Driver!$L$181-Driver!$K$181)</f>
        <v>3.6236008347562132E-2</v>
      </c>
      <c r="AM1225" s="72">
        <f>(AY1225-Driver!$K$182)/(Driver!$L$182-Driver!$K$182)</f>
        <v>0.66277314754603756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669">IFERROR(BM1225*BJ1225^1/4,"")</f>
        <v>1.1507936507936507</v>
      </c>
      <c r="AW1225" s="70">
        <f t="shared" ref="AW1225:AW1288" si="670">IFERROR(SUM(AX1225:AZ1225),"")</f>
        <v>6.0972356821773079</v>
      </c>
      <c r="AX1225" s="70">
        <f t="shared" ref="AX1225:AX1273" si="671">IFERROR(BH1225,"")</f>
        <v>1.3261240751280592</v>
      </c>
      <c r="AY1225" s="70">
        <f>IFERROR(Driver!$K$19/Data!BH1225/Data!BI1225*Data!BK1225*Data!BL1225,"")</f>
        <v>-2.064331430925435</v>
      </c>
      <c r="AZ1225" s="70">
        <f t="shared" ref="AZ1225:AZ1273" si="672">IFERROR(BI1225*BN1225,"")</f>
        <v>6.8354430379746836</v>
      </c>
      <c r="BA1225" s="70"/>
      <c r="BB1225" s="70"/>
      <c r="BC1225" s="70">
        <f t="shared" ref="BC1225:BC1273" si="673">IFERROR(BI1225*BN1225*BK1225/BJ1225^(1/2),"")</f>
        <v>13.299118110108273</v>
      </c>
      <c r="BD1225" s="70">
        <f t="shared" ref="BD1225:BD1273" si="674">IFERROR(BH1225*BM1225*BL1225/BJ1225/BK1225,"")</f>
        <v>0.30937638946507162</v>
      </c>
      <c r="BE1225" s="70">
        <f t="shared" ref="BE1225:BE1273" si="675">IFERROR(MIN(BI1225/BQ1225/BP1225/BO1225/BH1225,$BE$1),"")</f>
        <v>1</v>
      </c>
      <c r="BF1225" s="70">
        <f t="shared" ref="BF1225:BF1273" si="676">IFERROR(BJ1225*BO1225*BP1225/BK1225,"")</f>
        <v>3.5146227026859318</v>
      </c>
      <c r="BG1225" s="70">
        <f t="shared" ref="BG1225:BG1288" si="677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219</v>
      </c>
      <c r="BS1225" s="8" t="s">
        <v>610</v>
      </c>
      <c r="BT1225" s="9" t="s">
        <v>612</v>
      </c>
      <c r="BU1225" s="10">
        <v>162</v>
      </c>
      <c r="BV1225" s="9" t="s">
        <v>222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302</v>
      </c>
      <c r="CU1225" s="9" t="s">
        <v>388</v>
      </c>
      <c r="CV1225" s="10"/>
      <c r="CW1225" s="10"/>
      <c r="CX1225" t="str">
        <f>INDEX('Data_Price '!AS$2:AS$1266,MATCH(Data!$DN1225,'Data_Price '!$BE$2:$BE$1266,0))</f>
        <v>Fischer Hannibal 96 Carbon Ski</v>
      </c>
      <c r="CY1225" t="str">
        <f>INDEX('Data_Price '!AT$2:AT$1266,MATCH(Data!$DN1225,'Data_Price '!$BE$2:$BE$1266,0))</f>
        <v>SkiEssentials.com</v>
      </c>
      <c r="CZ1225">
        <f>INDEX('Data_Price '!AU$2:AU$1266,MATCH(Data!$DN1225,'Data_Price '!$BE$2:$BE$1266,0))</f>
        <v>509.99</v>
      </c>
      <c r="DA1225" t="str">
        <f>INDEX('Data_Price '!AV$2:AV$1266,MATCH(Data!$DN1225,'Data_Price '!$BE$2:$BE$1266,0))</f>
        <v>https://www.google.com/url?url=https://www.skiessentials.com/2022-fischer-hannibal-96-carbon-skis.html&amp;rct=j&amp;q=&amp;esrc=s&amp;sa=U&amp;ved=0ahUKEwj6qvvA0aP2AhXNlGoFHcSpCu8QsDwIbA&amp;usg=AOvVaw1EAaOJCGf00RK0uAQEE_UU</v>
      </c>
      <c r="DB1225" t="str">
        <f>INDEX('Data_Price '!AW$2:AW$1266,MATCH(Data!$DN1225,'Data_Price '!$BE$2:$BE$1266,0))</f>
        <v>Fischer Hannibal 96 Carbon Ski</v>
      </c>
      <c r="DC1225" t="str">
        <f>INDEX('Data_Price '!AX$2:AX$1266,MATCH(Data!$DN1225,'Data_Price '!$BE$2:$BE$1266,0))</f>
        <v>SkiEssentials.com</v>
      </c>
      <c r="DD1225">
        <f>INDEX('Data_Price '!AY$2:AY$1266,MATCH(Data!$DN1225,'Data_Price '!$BE$2:$BE$1266,0))</f>
        <v>509.99</v>
      </c>
      <c r="DE1225" t="str">
        <f>INDEX('Data_Price '!AZ$2:AZ$1266,MATCH(Data!$DN1225,'Data_Price '!$BE$2:$BE$1266,0))</f>
        <v>https://www.google.com/url?q=https://www.skiessentials.com/2022-fischer-hannibal-96-carbon-skis.html&amp;sa=U&amp;ved=0ahUKEwjlm6TB0aP2AhXhkWoFHWaoB28Q2ykIFw&amp;usg=AOvVaw3xpsJH5nw_apFx-8aAgddk</v>
      </c>
      <c r="DF1225" t="str">
        <f>INDEX('Data_Price '!BA$2:BA$1266,MATCH(Data!$DN1225,'Data_Price '!$BE$2:$BE$1266,0))</f>
        <v>Fischer Hannibal 96 Carbon Ski</v>
      </c>
      <c r="DG1225" t="str">
        <f>INDEX('Data_Price '!BB$2:BB$1266,MATCH(Data!$DN1225,'Data_Price '!$BE$2:$BE$1266,0))</f>
        <v>eBay - david110549</v>
      </c>
      <c r="DH1225">
        <f>INDEX('Data_Price '!BC$2:BC$1266,MATCH(Data!$DN1225,'Data_Price '!$BE$2:$BE$1266,0))</f>
        <v>509.99</v>
      </c>
      <c r="DI1225" t="str">
        <f>INDEX('Data_Price '!BD$2:BD$1266,MATCH(Data!$DN1225,'Data_Price '!$BE$2:$BE$1266,0))</f>
        <v>https://www.google.com/url?q=https://www.ebay.com/itm/194221328328%3Fchn%3Dps%26mkevt%3D1%26mkcid%3D28%26var%3D494308660133&amp;sa=U&amp;ved=0ahUKEwjlm6TB0aP2AhXhkWoFHWaoB28Q2ykIGQ&amp;usg=AOvVaw1jOw2GmSlIoZHfQfsyu8EL</v>
      </c>
      <c r="DJ1225" s="89" t="e">
        <f ca="1">_xll.Connector("TinyUrl.TinyUrl",DA1225,0)</f>
        <v>#NAME?</v>
      </c>
      <c r="DK1225" s="89" t="e">
        <f ca="1">_xll.Connector("TinyUrl.TinyUrl",DE1225,0)</f>
        <v>#NAME?</v>
      </c>
      <c r="DL1225" s="89" t="e">
        <f ca="1">_xll.Connector("TinyUrl.TinyUrl",DI1225,0)</f>
        <v>#NAME?</v>
      </c>
      <c r="DM1225" s="224" t="str">
        <f t="shared" ref="DM1225:DM1273" si="678">IF(LEFT(BT1225,1)=" ",RIGHT(BT1225,LEN(BT1225)-1),BT1225)</f>
        <v>Hannibal 96</v>
      </c>
      <c r="DN1225" s="89" t="str">
        <f t="shared" ref="DN1225:DN1288" si="679">_xlfn.CONCAT(BS1225,DM1225,BU1225,BV1225)</f>
        <v xml:space="preserve"> FischerHannibal 96162 Unisex</v>
      </c>
      <c r="DO1225" s="227" t="s">
        <v>1082</v>
      </c>
    </row>
    <row r="1226" spans="2:119" ht="15.45" customHeight="1">
      <c r="B1226" s="224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#VALUE!</v>
      </c>
      <c r="F1226" s="43" t="b">
        <f>CL1226&gt;Driver!$F$56</f>
        <v>0</v>
      </c>
      <c r="G1226" s="43" t="b">
        <f>AND(CB1226&gt;Driver!$F$55,CB1226&lt;Driver!$G$55)</f>
        <v>0</v>
      </c>
      <c r="H1226" s="43" t="e">
        <f t="shared" si="646"/>
        <v>#VALUE!</v>
      </c>
      <c r="I1226" s="43">
        <f t="shared" si="647"/>
        <v>0</v>
      </c>
      <c r="J1226" s="43" t="e">
        <f t="array" ref="J1226">NOT(OR(($H$9:$H$1273=TRUE)*($I$9:$I$1273&gt;0)*($BT$9:$BT$1273=BT1226)*($K$9:$K$1273&gt;K1226)))</f>
        <v>#VALUE!</v>
      </c>
      <c r="K1226" s="72">
        <f t="shared" si="648"/>
        <v>0.77134660792730103</v>
      </c>
      <c r="L1226" s="72">
        <f t="shared" si="649"/>
        <v>0.81656272661348805</v>
      </c>
      <c r="M1226" s="72">
        <f t="shared" si="650"/>
        <v>0.72613048924111401</v>
      </c>
      <c r="N1226" s="72">
        <f t="shared" si="651"/>
        <v>0.6</v>
      </c>
      <c r="O1226" s="72">
        <f t="shared" si="652"/>
        <v>0.69300748079523777</v>
      </c>
      <c r="P1226" s="72">
        <f t="shared" si="653"/>
        <v>0.8853839869281046</v>
      </c>
      <c r="Q1226" s="72"/>
      <c r="R1226" s="72"/>
      <c r="S1226" s="72">
        <f t="shared" si="654"/>
        <v>0.6670958461905564</v>
      </c>
      <c r="T1226" s="72">
        <f t="shared" si="655"/>
        <v>0.889963448374682</v>
      </c>
      <c r="U1226" s="72">
        <f t="shared" si="656"/>
        <v>9.9999999999999978E-2</v>
      </c>
      <c r="V1226" s="72">
        <f t="shared" si="657"/>
        <v>0.61462404332272103</v>
      </c>
      <c r="W1226" s="72">
        <f t="shared" si="658"/>
        <v>0.77766078542970973</v>
      </c>
      <c r="X1226" s="72">
        <f t="shared" si="659"/>
        <v>0.18343727338651197</v>
      </c>
      <c r="Y1226" s="72">
        <f t="shared" si="660"/>
        <v>0.27386951075888594</v>
      </c>
      <c r="Z1226" s="72">
        <f t="shared" si="661"/>
        <v>0.4</v>
      </c>
      <c r="AA1226" s="72">
        <f t="shared" si="662"/>
        <v>0.30699251920476223</v>
      </c>
      <c r="AB1226" s="72">
        <f t="shared" si="663"/>
        <v>0.11461601307189545</v>
      </c>
      <c r="AC1226" s="72"/>
      <c r="AD1226" s="72"/>
      <c r="AE1226" s="72">
        <f t="shared" si="664"/>
        <v>0.3329041538094436</v>
      </c>
      <c r="AF1226" s="72">
        <f t="shared" si="665"/>
        <v>0.110036551625318</v>
      </c>
      <c r="AG1226" s="72">
        <f t="shared" si="666"/>
        <v>0.9</v>
      </c>
      <c r="AH1226" s="72">
        <f t="shared" si="667"/>
        <v>0.38537595667727892</v>
      </c>
      <c r="AI1226" s="72">
        <f t="shared" si="668"/>
        <v>0.22233921457029032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1.2787349267440396E-2</v>
      </c>
      <c r="AL1226" s="72">
        <f>(AX1226-Driver!$K$181)/(Driver!$L$181-Driver!$K$181)</f>
        <v>0</v>
      </c>
      <c r="AM1226" s="72">
        <f>(AY1226-Driver!$K$182)/(Driver!$L$182-Driver!$K$182)</f>
        <v>0.52099251920476219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669"/>
        <v>1.1904761904761902</v>
      </c>
      <c r="AW1226" s="70">
        <f t="shared" si="670"/>
        <v>2.204021707119828</v>
      </c>
      <c r="AX1226" s="70">
        <f t="shared" si="671"/>
        <v>1</v>
      </c>
      <c r="AY1226" s="70">
        <f>IFERROR(Driver!$K$19/Data!BH1226/Data!BI1226*Data!BK1226*Data!BL1226,"")</f>
        <v>-2.9322403926567921</v>
      </c>
      <c r="AZ1226" s="70">
        <f t="shared" si="672"/>
        <v>4.1362620997766202</v>
      </c>
      <c r="BA1226" s="70"/>
      <c r="BB1226" s="70"/>
      <c r="BC1226" s="70">
        <f t="shared" si="673"/>
        <v>8.8677342674361519</v>
      </c>
      <c r="BD1226" s="70">
        <f t="shared" si="674"/>
        <v>0.83260584897424683</v>
      </c>
      <c r="BE1226" s="70">
        <f t="shared" si="675"/>
        <v>1</v>
      </c>
      <c r="BF1226" s="70">
        <f t="shared" si="676"/>
        <v>1.6516829535823416</v>
      </c>
      <c r="BG1226" s="70">
        <f t="shared" si="677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219</v>
      </c>
      <c r="BS1226" s="8" t="s">
        <v>493</v>
      </c>
      <c r="BT1226" s="9" t="s">
        <v>516</v>
      </c>
      <c r="BU1226" s="10">
        <v>150</v>
      </c>
      <c r="BV1226" s="9" t="s">
        <v>222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302</v>
      </c>
      <c r="CU1226" s="9" t="s">
        <v>388</v>
      </c>
      <c r="CV1226" s="10"/>
      <c r="CW1226" s="10"/>
      <c r="CX1226" t="str">
        <f>INDEX('Data_Price '!AS$2:AS$1266,MATCH(Data!$DN1226,'Data_Price '!$BE$2:$BE$1266,0))</f>
        <v>Blizzard Zero G 85 Alpine Touring Ski 150</v>
      </c>
      <c r="CY1226" t="str">
        <f>INDEX('Data_Price '!AT$2:AT$1266,MATCH(Data!$DN1226,'Data_Price '!$BE$2:$BE$1266,0))</f>
        <v>Cripple Creek Backcountry</v>
      </c>
      <c r="CZ1226">
        <f>INDEX('Data_Price '!AU$2:AU$1266,MATCH(Data!$DN1226,'Data_Price '!$BE$2:$BE$1266,0))</f>
        <v>599</v>
      </c>
      <c r="DA1226" t="str">
        <f>INDEX('Data_Price '!AV$2:AV$1266,MATCH(Data!$DN1226,'Data_Price '!$BE$2:$BE$1266,0))</f>
        <v>https://www.google.com/url?url=https://cripplecreekbc.com/products/blizzard-zero-g-85-alpine-touring-ski%3Fvariant%3D34959127412893%26currency%3DUSD%26utm_medium%3Dproduct_sync%26utm_source%3Dgoogle%26utm_content%3Dsag_organic%26utm_campaign%3Dsag_organic&amp;rct=j&amp;q=&amp;esrc=s&amp;sa=U&amp;ved=0ahUKEwic68HB0aP2AhWSmGoFHbtAABEQ2SkISA&amp;usg=AOvVaw21bjn7abcjkVUwkqHfrI1-</v>
      </c>
      <c r="DB1226" t="str">
        <f>INDEX('Data_Price '!AW$2:AW$1266,MATCH(Data!$DN1226,'Data_Price '!$BE$2:$BE$1266,0))</f>
        <v>Blizzard Zero G 85 Alpine Touring Ski - 2021 White, 150cm</v>
      </c>
      <c r="DC1226" t="str">
        <f>INDEX('Data_Price '!AX$2:AX$1266,MATCH(Data!$DN1226,'Data_Price '!$BE$2:$BE$1266,0))</f>
        <v>Skimo &amp; SkyRun</v>
      </c>
      <c r="DD1226">
        <f>INDEX('Data_Price '!AY$2:AY$1266,MATCH(Data!$DN1226,'Data_Price '!$BE$2:$BE$1266,0))</f>
        <v>599.95000000000005</v>
      </c>
      <c r="DE1226" t="str">
        <f>INDEX('Data_Price '!AZ$2:AZ$1266,MATCH(Data!$DN1226,'Data_Price '!$BE$2:$BE$1266,0))</f>
        <v>https://www.google.com/url?url=https://skimo.co/blizzard-zero-g-85-skis%3Foption%255B2615%255D%3D24821&amp;rct=j&amp;q=&amp;esrc=s&amp;sa=U&amp;ved=0ahUKEwic68HB0aP2AhWSmGoFHbtAABEQsDwIOw&amp;usg=AOvVaw14vC6FNcmDaC03NoVPgm8U</v>
      </c>
      <c r="DF1226" t="str">
        <f>INDEX('Data_Price '!BA$2:BA$1266,MATCH(Data!$DN1226,'Data_Price '!$BE$2:$BE$1266,0))</f>
        <v>Blizzard Zero G 85 Skis 2021 - 150 in Yellow</v>
      </c>
      <c r="DG1226" t="str">
        <f>INDEX('Data_Price '!BB$2:BB$1266,MATCH(Data!$DN1226,'Data_Price '!$BE$2:$BE$1266,0))</f>
        <v>Backcountry.com</v>
      </c>
      <c r="DH1226">
        <f>INDEX('Data_Price '!BC$2:BC$1266,MATCH(Data!$DN1226,'Data_Price '!$BE$2:$BE$1266,0))</f>
        <v>599.95000000000005</v>
      </c>
      <c r="DI1226" t="str">
        <f>INDEX('Data_Price '!BD$2:BD$1266,MATCH(Data!$DN1226,'Data_Price '!$BE$2:$BE$1266,0))</f>
        <v>https://www.google.com/url?url=https://www.backcountry.com/blizzard-zero-g-85-ski%3FCMP_SKU%3DBLZF05B%26MER%3D0406%26skid%3DBLZF05B-YEL-S150&amp;rct=j&amp;q=&amp;esrc=s&amp;sa=U&amp;ved=0ahUKEwic68HB0aP2AhWSmGoFHbtAABEQsDwIRQ&amp;usg=AOvVaw2IKKehyl1fF3yypw85_ZMZ</v>
      </c>
      <c r="DJ1226" s="89" t="e">
        <f ca="1">_xll.Connector("TinyUrl.TinyUrl",DA1226,0)</f>
        <v>#NAME?</v>
      </c>
      <c r="DK1226" s="89" t="e">
        <f ca="1">_xll.Connector("TinyUrl.TinyUrl",DE1226,0)</f>
        <v>#NAME?</v>
      </c>
      <c r="DL1226" s="89" t="e">
        <f ca="1">_xll.Connector("TinyUrl.TinyUrl",DI1226,0)</f>
        <v>#NAME?</v>
      </c>
      <c r="DM1226" s="224" t="str">
        <f t="shared" si="678"/>
        <v>Zero G 85</v>
      </c>
      <c r="DN1226" s="89" t="str">
        <f t="shared" si="679"/>
        <v xml:space="preserve"> BlizzardZero G 85150 Unisex</v>
      </c>
      <c r="DO1226" s="227"/>
    </row>
    <row r="1227" spans="2:119" ht="15.45" customHeight="1">
      <c r="B1227" s="224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#VALUE!</v>
      </c>
      <c r="F1227" s="43" t="b">
        <f>CL1227&gt;Driver!$F$56</f>
        <v>0</v>
      </c>
      <c r="G1227" s="43" t="b">
        <f>AND(CB1227&gt;Driver!$F$55,CB1227&lt;Driver!$G$55)</f>
        <v>1</v>
      </c>
      <c r="H1227" s="43" t="e">
        <f t="shared" si="646"/>
        <v>#VALUE!</v>
      </c>
      <c r="I1227" s="43">
        <f t="shared" si="647"/>
        <v>0</v>
      </c>
      <c r="J1227" s="43" t="e">
        <f t="array" ref="J1227">NOT(OR(($H$9:$H$1273=TRUE)*($I$9:$I$1273&gt;0)*($BT$9:$BT$1273=BT1227)*($K$9:$K$1273&gt;K1227)))</f>
        <v>#VALUE!</v>
      </c>
      <c r="K1227" s="72">
        <f t="shared" si="648"/>
        <v>0.36091520396802867</v>
      </c>
      <c r="L1227" s="72">
        <f t="shared" si="649"/>
        <v>0.42958987994520992</v>
      </c>
      <c r="M1227" s="72">
        <f t="shared" si="650"/>
        <v>0.29224052799084743</v>
      </c>
      <c r="N1227" s="72">
        <f t="shared" si="651"/>
        <v>-6.7362296844368563E-2</v>
      </c>
      <c r="O1227" s="72">
        <f t="shared" si="652"/>
        <v>0.26876525336593049</v>
      </c>
      <c r="P1227" s="72">
        <f t="shared" si="653"/>
        <v>0.67531862745098037</v>
      </c>
      <c r="Q1227" s="72"/>
      <c r="R1227" s="72"/>
      <c r="S1227" s="72">
        <f t="shared" si="654"/>
        <v>0.73438330465833968</v>
      </c>
      <c r="T1227" s="72">
        <f t="shared" si="655"/>
        <v>0.89687231373115228</v>
      </c>
      <c r="U1227" s="72">
        <f t="shared" si="656"/>
        <v>0.92563527356247621</v>
      </c>
      <c r="V1227" s="72">
        <f t="shared" si="657"/>
        <v>0.82064134531490385</v>
      </c>
      <c r="W1227" s="72">
        <f t="shared" si="658"/>
        <v>0.96803184099243078</v>
      </c>
      <c r="X1227" s="72">
        <f t="shared" si="659"/>
        <v>0.57041012005479008</v>
      </c>
      <c r="Y1227" s="72">
        <f t="shared" si="660"/>
        <v>0.70775947200915257</v>
      </c>
      <c r="Z1227" s="72">
        <f t="shared" si="661"/>
        <v>1.0673622968443686</v>
      </c>
      <c r="AA1227" s="72">
        <f t="shared" si="662"/>
        <v>0.73123474663406951</v>
      </c>
      <c r="AB1227" s="72">
        <f t="shared" si="663"/>
        <v>0.32468137254901963</v>
      </c>
      <c r="AC1227" s="72"/>
      <c r="AD1227" s="72"/>
      <c r="AE1227" s="72">
        <f t="shared" si="664"/>
        <v>0.26561669534166032</v>
      </c>
      <c r="AF1227" s="72">
        <f t="shared" si="665"/>
        <v>0.10312768626884769</v>
      </c>
      <c r="AG1227" s="72">
        <f t="shared" si="666"/>
        <v>7.4364726437523815E-2</v>
      </c>
      <c r="AH1227" s="72">
        <f t="shared" si="667"/>
        <v>0.17935865468509612</v>
      </c>
      <c r="AI1227" s="72">
        <f t="shared" si="668"/>
        <v>3.1968159007569261E-2</v>
      </c>
      <c r="AJ1227" s="72">
        <f>(AV1227-Driver!$K$179)/(Driver!$L$179-Driver!$K$179)</f>
        <v>0.81041012005479007</v>
      </c>
      <c r="AK1227" s="72">
        <f>(AW1227-Driver!$K$180)/(Driver!$L$180-Driver!$K$180)</f>
        <v>0.51019409899502788</v>
      </c>
      <c r="AL1227" s="72">
        <f>(AX1227-Driver!$K$181)/(Driver!$L$181-Driver!$K$181)</f>
        <v>0.66736229684436854</v>
      </c>
      <c r="AM1227" s="72">
        <f>(AY1227-Driver!$K$182)/(Driver!$L$182-Driver!$K$182)</f>
        <v>0.94523474663406948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669"/>
        <v>17.05670872337539</v>
      </c>
      <c r="AW1227" s="70">
        <f t="shared" si="670"/>
        <v>50.844507800810149</v>
      </c>
      <c r="AX1227" s="70">
        <f t="shared" si="671"/>
        <v>7.0062606715993168</v>
      </c>
      <c r="AY1227" s="70">
        <f>IFERROR(Driver!$K$19/Data!BH1227/Data!BI1227*Data!BK1227*Data!BL1227,"")</f>
        <v>-0.33524505247196851</v>
      </c>
      <c r="AZ1227" s="70">
        <f t="shared" si="672"/>
        <v>44.173492181682803</v>
      </c>
      <c r="BA1227" s="70"/>
      <c r="BB1227" s="70"/>
      <c r="BC1227" s="70">
        <f t="shared" si="673"/>
        <v>43.770206749497646</v>
      </c>
      <c r="BD1227" s="70">
        <f t="shared" si="674"/>
        <v>19.697263197928326</v>
      </c>
      <c r="BE1227" s="70">
        <f t="shared" si="675"/>
        <v>2.5809089262730508E-2</v>
      </c>
      <c r="BF1227" s="70">
        <f t="shared" si="676"/>
        <v>24.919889860138397</v>
      </c>
      <c r="BG1227" s="70">
        <f t="shared" si="677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219</v>
      </c>
      <c r="BS1227" s="8" t="s">
        <v>386</v>
      </c>
      <c r="BT1227" s="9" t="s">
        <v>521</v>
      </c>
      <c r="BU1227" s="10">
        <v>189</v>
      </c>
      <c r="BV1227" s="9" t="s">
        <v>222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301</v>
      </c>
      <c r="CU1227" s="9" t="s">
        <v>302</v>
      </c>
      <c r="CV1227" s="10"/>
      <c r="CW1227" s="10"/>
      <c r="CX1227" t="str">
        <f>INDEX('Data_Price '!AS$2:AS$1266,MATCH(Data!$DN1227,'Data_Price '!$BE$2:$BE$1266,0))</f>
        <v>DPS Pagoda 112 RP Skis Â· 189 cm Â· Yellow</v>
      </c>
      <c r="CY1227" t="str">
        <f>INDEX('Data_Price '!AT$2:AT$1266,MATCH(Data!$DN1227,'Data_Price '!$BE$2:$BE$1266,0))</f>
        <v>Backcountry.com</v>
      </c>
      <c r="CZ1227">
        <f>INDEX('Data_Price '!AU$2:AU$1266,MATCH(Data!$DN1227,'Data_Price '!$BE$2:$BE$1266,0))</f>
        <v>1299</v>
      </c>
      <c r="DA1227" t="str">
        <f>INDEX('Data_Price '!AV$2:AV$1266,MATCH(Data!$DN1227,'Data_Price '!$BE$2:$BE$1266,0))</f>
        <v>https://www.google.com/url?url=https://www.backcountry.com/dps-skis-112rp-pagoda-ski%3FCMP_SKU%3DDPKC032%26MER%3D0406%26skid%3DDPKC032-YEL-S189&amp;rct=j&amp;q=&amp;esrc=s&amp;sa=U&amp;ved=0ahUKEwj17ZPC0aP2AhXjlWoFHfEdBU8QsDwIXw&amp;usg=AOvVaw1Tr7y1lYP-uC6bCZ6Sep4p</v>
      </c>
      <c r="DB1227" t="str">
        <f>INDEX('Data_Price '!AW$2:AW$1266,MATCH(Data!$DN1227,'Data_Price '!$BE$2:$BE$1266,0))</f>
        <v>DPS Pagoda 112 RP Skis Â· 189 cm Â· Yellow</v>
      </c>
      <c r="DC1227" t="str">
        <f>INDEX('Data_Price '!AX$2:AX$1266,MATCH(Data!$DN1227,'Data_Price '!$BE$2:$BE$1266,0))</f>
        <v>Backcountry.com</v>
      </c>
      <c r="DD1227">
        <f>INDEX('Data_Price '!AY$2:AY$1266,MATCH(Data!$DN1227,'Data_Price '!$BE$2:$BE$1266,0))</f>
        <v>1299</v>
      </c>
      <c r="DE1227" t="str">
        <f>INDEX('Data_Price '!AZ$2:AZ$1266,MATCH(Data!$DN1227,'Data_Price '!$BE$2:$BE$1266,0))</f>
        <v>https://www.google.com/url?q=https://www.backcountry.com/dps-skis-112rp-pagoda-ski%3FCMP_SKU%3DDPKC032%26MER%3D0406%26skid%3DDPKC032-YEL-S189&amp;sa=U&amp;ved=0ahUKEwj5wbvC0aP2AhWylWoFHYeIAhwQ2ykIFg&amp;usg=AOvVaw3WLNm270fHZYhfM77pyKWH</v>
      </c>
      <c r="DF1227" t="str">
        <f>INDEX('Data_Price '!BA$2:BA$1266,MATCH(Data!$DN1227,'Data_Price '!$BE$2:$BE$1266,0))</f>
        <v>DPS Pagoda 112 RP Skis Â· 189 cm Â· Yellow</v>
      </c>
      <c r="DG1227" t="str">
        <f>INDEX('Data_Price '!BB$2:BB$1266,MATCH(Data!$DN1227,'Data_Price '!$BE$2:$BE$1266,0))</f>
        <v>Powder7 Ski Shop</v>
      </c>
      <c r="DH1227">
        <f>INDEX('Data_Price '!BC$2:BC$1266,MATCH(Data!$DN1227,'Data_Price '!$BE$2:$BE$1266,0))</f>
        <v>1299</v>
      </c>
      <c r="DI1227" t="str">
        <f>INDEX('Data_Price '!BD$2:BD$1266,MATCH(Data!$DN1227,'Data_Price '!$BE$2:$BE$1266,0))</f>
        <v>https://www.google.com/url?q=https://www.powder7.com/DPS-Pagoda-112-RP-Yellow-Skis-189cm-New-Flat-2022/for-sale%3Futm_source%3Dfeed%26utm_medium%3Dfree&amp;sa=U&amp;ved=0ahUKEwj5wbvC0aP2AhWylWoFHYeIAhwQ2ykIGA&amp;usg=AOvVaw2AWlg1-FfUutg2CHAIHAEQ</v>
      </c>
      <c r="DJ1227" s="89" t="e">
        <f ca="1">_xll.Connector("TinyUrl.TinyUrl",DA1227,0)</f>
        <v>#NAME?</v>
      </c>
      <c r="DK1227" s="89" t="e">
        <f ca="1">_xll.Connector("TinyUrl.TinyUrl",DE1227,0)</f>
        <v>#NAME?</v>
      </c>
      <c r="DL1227" s="89" t="e">
        <f ca="1">_xll.Connector("TinyUrl.TinyUrl",DI1227,0)</f>
        <v>#NAME?</v>
      </c>
      <c r="DM1227" s="224" t="str">
        <f t="shared" si="678"/>
        <v>Pagoda 112 RP</v>
      </c>
      <c r="DN1227" s="89" t="str">
        <f t="shared" si="679"/>
        <v xml:space="preserve"> DPSPagoda 112 RP189 Unisex</v>
      </c>
      <c r="DO1227" s="227" t="s">
        <v>956</v>
      </c>
    </row>
    <row r="1228" spans="2:119" ht="15.45" customHeight="1">
      <c r="B1228" s="224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#VALUE!</v>
      </c>
      <c r="F1228" s="43" t="b">
        <f>CL1228&gt;Driver!$F$56</f>
        <v>0</v>
      </c>
      <c r="G1228" s="43" t="b">
        <f>AND(CB1228&gt;Driver!$F$55,CB1228&lt;Driver!$G$55)</f>
        <v>1</v>
      </c>
      <c r="H1228" s="43" t="e">
        <f t="shared" si="646"/>
        <v>#VALUE!</v>
      </c>
      <c r="I1228" s="43">
        <f t="shared" si="647"/>
        <v>0</v>
      </c>
      <c r="J1228" s="43" t="e">
        <f t="array" ref="J1228">NOT(OR(($H$9:$H$1273=TRUE)*($I$9:$I$1273&gt;0)*($BT$9:$BT$1273=BT1228)*($K$9:$K$1273&gt;K1228)))</f>
        <v>#VALUE!</v>
      </c>
      <c r="K1228" s="72">
        <f t="shared" si="648"/>
        <v>0.50305808901662252</v>
      </c>
      <c r="L1228" s="72">
        <f t="shared" si="649"/>
        <v>0.47882040125694958</v>
      </c>
      <c r="M1228" s="72">
        <f t="shared" si="650"/>
        <v>0.52729577677629536</v>
      </c>
      <c r="N1228" s="72">
        <f t="shared" si="651"/>
        <v>7.2598494909251743E-3</v>
      </c>
      <c r="O1228" s="72">
        <f t="shared" si="652"/>
        <v>0.63006865730854944</v>
      </c>
      <c r="P1228" s="72">
        <f t="shared" si="653"/>
        <v>0.94455882352941178</v>
      </c>
      <c r="Q1228" s="72"/>
      <c r="R1228" s="72"/>
      <c r="S1228" s="72">
        <f t="shared" si="654"/>
        <v>0.70245148617225239</v>
      </c>
      <c r="T1228" s="72">
        <f t="shared" si="655"/>
        <v>0.9024214454249464</v>
      </c>
      <c r="U1228" s="72">
        <f t="shared" si="656"/>
        <v>0.90048040676256969</v>
      </c>
      <c r="V1228" s="72">
        <f t="shared" si="657"/>
        <v>0.63577862804222229</v>
      </c>
      <c r="W1228" s="72">
        <f t="shared" si="658"/>
        <v>0.9628917407571308</v>
      </c>
      <c r="X1228" s="72">
        <f t="shared" si="659"/>
        <v>0.52117959874305042</v>
      </c>
      <c r="Y1228" s="72">
        <f t="shared" si="660"/>
        <v>0.47270422322370459</v>
      </c>
      <c r="Z1228" s="72">
        <f t="shared" si="661"/>
        <v>0.99274015050907483</v>
      </c>
      <c r="AA1228" s="72">
        <f t="shared" si="662"/>
        <v>0.36993134269145056</v>
      </c>
      <c r="AB1228" s="72">
        <f t="shared" si="663"/>
        <v>5.5441176470588271E-2</v>
      </c>
      <c r="AC1228" s="72"/>
      <c r="AD1228" s="72"/>
      <c r="AE1228" s="72">
        <f t="shared" si="664"/>
        <v>0.29754851382774766</v>
      </c>
      <c r="AF1228" s="72">
        <f t="shared" si="665"/>
        <v>9.7578554575053641E-2</v>
      </c>
      <c r="AG1228" s="72">
        <f t="shared" si="666"/>
        <v>9.9519593237430357E-2</v>
      </c>
      <c r="AH1228" s="72">
        <f t="shared" si="667"/>
        <v>0.36422137195777771</v>
      </c>
      <c r="AI1228" s="72">
        <f t="shared" si="668"/>
        <v>3.7108259242869215E-2</v>
      </c>
      <c r="AJ1228" s="72">
        <f>(AV1228-Driver!$K$179)/(Driver!$L$179-Driver!$K$179)</f>
        <v>0.76117959874305041</v>
      </c>
      <c r="AK1228" s="72">
        <f>(AW1228-Driver!$K$180)/(Driver!$L$180-Driver!$K$180)</f>
        <v>0.12643190088239131</v>
      </c>
      <c r="AL1228" s="72">
        <f>(AX1228-Driver!$K$181)/(Driver!$L$181-Driver!$K$181)</f>
        <v>0.5927401505090748</v>
      </c>
      <c r="AM1228" s="72">
        <f>(AY1228-Driver!$K$182)/(Driver!$L$182-Driver!$K$182)</f>
        <v>0.58393134269145053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669"/>
        <v>16.02055352055352</v>
      </c>
      <c r="AW1228" s="70">
        <f t="shared" si="670"/>
        <v>13.317112222031492</v>
      </c>
      <c r="AX1228" s="70">
        <f t="shared" si="671"/>
        <v>6.334661354581673</v>
      </c>
      <c r="AY1228" s="70">
        <f>IFERROR(Driver!$K$19/Data!BH1228/Data!BI1228*Data!BK1228*Data!BL1228,"")</f>
        <v>-2.5469608972560636</v>
      </c>
      <c r="AZ1228" s="70">
        <f t="shared" si="672"/>
        <v>9.5294117647058822</v>
      </c>
      <c r="BA1228" s="70"/>
      <c r="BB1228" s="70"/>
      <c r="BC1228" s="70">
        <f t="shared" si="673"/>
        <v>27.206950514363434</v>
      </c>
      <c r="BD1228" s="70">
        <f t="shared" si="674"/>
        <v>1.9351165136580721</v>
      </c>
      <c r="BE1228" s="70">
        <f t="shared" si="675"/>
        <v>6.5870980793097987E-4</v>
      </c>
      <c r="BF1228" s="70">
        <f t="shared" si="676"/>
        <v>86.313435003631085</v>
      </c>
      <c r="BG1228" s="70">
        <f t="shared" si="677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219</v>
      </c>
      <c r="BS1228" s="8" t="s">
        <v>855</v>
      </c>
      <c r="BT1228" s="9" t="s">
        <v>1152</v>
      </c>
      <c r="BU1228" s="10">
        <v>191</v>
      </c>
      <c r="BV1228" s="9" t="s">
        <v>222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304</v>
      </c>
      <c r="CU1228" s="9" t="s">
        <v>302</v>
      </c>
      <c r="CV1228" s="10"/>
      <c r="CW1228" s="10"/>
      <c r="CX1228" t="e">
        <f>INDEX('Data_Price '!AS$2:AS$1266,MATCH(Data!$DN1228,'Data_Price '!$BE$2:$BE$1266,0))</f>
        <v>#N/A</v>
      </c>
      <c r="CY1228" t="e">
        <f>INDEX('Data_Price '!AT$2:AT$1266,MATCH(Data!$DN1228,'Data_Price '!$BE$2:$BE$1266,0))</f>
        <v>#N/A</v>
      </c>
      <c r="CZ1228" t="e">
        <f>INDEX('Data_Price '!AU$2:AU$1266,MATCH(Data!$DN1228,'Data_Price '!$BE$2:$BE$1266,0))</f>
        <v>#N/A</v>
      </c>
      <c r="DA1228" t="e">
        <f>INDEX('Data_Price '!AV$2:AV$1266,MATCH(Data!$DN1228,'Data_Price '!$BE$2:$BE$1266,0))</f>
        <v>#N/A</v>
      </c>
      <c r="DB1228" t="e">
        <f>INDEX('Data_Price '!AW$2:AW$1266,MATCH(Data!$DN1228,'Data_Price '!$BE$2:$BE$1266,0))</f>
        <v>#N/A</v>
      </c>
      <c r="DC1228" t="e">
        <f>INDEX('Data_Price '!AX$2:AX$1266,MATCH(Data!$DN1228,'Data_Price '!$BE$2:$BE$1266,0))</f>
        <v>#N/A</v>
      </c>
      <c r="DD1228" t="e">
        <f>INDEX('Data_Price '!AY$2:AY$1266,MATCH(Data!$DN1228,'Data_Price '!$BE$2:$BE$1266,0))</f>
        <v>#N/A</v>
      </c>
      <c r="DE1228" t="e">
        <f>INDEX('Data_Price '!AZ$2:AZ$1266,MATCH(Data!$DN1228,'Data_Price '!$BE$2:$BE$1266,0))</f>
        <v>#N/A</v>
      </c>
      <c r="DF1228" t="e">
        <f>INDEX('Data_Price '!BA$2:BA$1266,MATCH(Data!$DN1228,'Data_Price '!$BE$2:$BE$1266,0))</f>
        <v>#N/A</v>
      </c>
      <c r="DG1228" t="e">
        <f>INDEX('Data_Price '!BB$2:BB$1266,MATCH(Data!$DN1228,'Data_Price '!$BE$2:$BE$1266,0))</f>
        <v>#N/A</v>
      </c>
      <c r="DH1228" t="e">
        <f>INDEX('Data_Price '!BC$2:BC$1266,MATCH(Data!$DN1228,'Data_Price '!$BE$2:$BE$1266,0))</f>
        <v>#N/A</v>
      </c>
      <c r="DI1228" t="e">
        <f>INDEX('Data_Price '!BD$2:BD$1266,MATCH(Data!$DN1228,'Data_Price '!$BE$2:$BE$1266,0))</f>
        <v>#N/A</v>
      </c>
      <c r="DJ1228" s="89" t="e">
        <f ca="1">_xll.Connector("TinyUrl.TinyUrl",DA1228,0)</f>
        <v>#NAME?</v>
      </c>
      <c r="DK1228" s="89" t="e">
        <f ca="1">_xll.Connector("TinyUrl.TinyUrl",DE1228,0)</f>
        <v>#NAME?</v>
      </c>
      <c r="DL1228" s="89" t="e">
        <f ca="1">_xll.Connector("TinyUrl.TinyUrl",DI1228,0)</f>
        <v>#NAME?</v>
      </c>
      <c r="DM1228" s="224" t="str">
        <f t="shared" si="678"/>
        <v>Katana V.Werks</v>
      </c>
      <c r="DN1228" s="89" t="str">
        <f t="shared" si="679"/>
        <v xml:space="preserve"> VölklKatana V.Werks191 Unisex</v>
      </c>
      <c r="DO1228" s="227" t="s">
        <v>1153</v>
      </c>
    </row>
    <row r="1229" spans="2:119" ht="15.45" customHeight="1">
      <c r="B1229" s="224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#VALUE!</v>
      </c>
      <c r="F1229" s="43" t="b">
        <f>CL1229&gt;Driver!$F$56</f>
        <v>0</v>
      </c>
      <c r="G1229" s="43" t="b">
        <f>AND(CB1229&gt;Driver!$F$55,CB1229&lt;Driver!$G$55)</f>
        <v>0</v>
      </c>
      <c r="H1229" s="43" t="e">
        <f t="shared" si="646"/>
        <v>#VALUE!</v>
      </c>
      <c r="I1229" s="43">
        <f t="shared" si="647"/>
        <v>0</v>
      </c>
      <c r="J1229" s="43" t="e">
        <f t="array" ref="J1229">NOT(OR(($H$9:$H$1273=TRUE)*($I$9:$I$1273&gt;0)*($BT$9:$BT$1273=BT1229)*($K$9:$K$1273&gt;K1229)))</f>
        <v>#VALUE!</v>
      </c>
      <c r="K1229" s="72">
        <f t="shared" si="648"/>
        <v>0.76701459489072943</v>
      </c>
      <c r="L1229" s="72">
        <f t="shared" si="649"/>
        <v>0.81003625815808555</v>
      </c>
      <c r="M1229" s="72">
        <f t="shared" si="650"/>
        <v>0.72399293162337319</v>
      </c>
      <c r="N1229" s="72">
        <f t="shared" si="651"/>
        <v>0.6</v>
      </c>
      <c r="O1229" s="72">
        <f t="shared" si="652"/>
        <v>0.64537748768057712</v>
      </c>
      <c r="P1229" s="72">
        <f t="shared" si="653"/>
        <v>0.92660130718954248</v>
      </c>
      <c r="Q1229" s="72"/>
      <c r="R1229" s="72"/>
      <c r="S1229" s="72">
        <f t="shared" si="654"/>
        <v>0.67045717564944507</v>
      </c>
      <c r="T1229" s="72">
        <f t="shared" si="655"/>
        <v>0.8901432508411774</v>
      </c>
      <c r="U1229" s="72">
        <f t="shared" si="656"/>
        <v>9.9999999999999978E-2</v>
      </c>
      <c r="V1229" s="72">
        <f t="shared" si="657"/>
        <v>0.62550504703566379</v>
      </c>
      <c r="W1229" s="72">
        <f t="shared" si="658"/>
        <v>0.83542970973249864</v>
      </c>
      <c r="X1229" s="72">
        <f t="shared" si="659"/>
        <v>0.18996374184191442</v>
      </c>
      <c r="Y1229" s="72">
        <f t="shared" si="660"/>
        <v>0.27600706837662681</v>
      </c>
      <c r="Z1229" s="72">
        <f t="shared" si="661"/>
        <v>0.4</v>
      </c>
      <c r="AA1229" s="72">
        <f t="shared" si="662"/>
        <v>0.35462251231942288</v>
      </c>
      <c r="AB1229" s="72">
        <f t="shared" si="663"/>
        <v>7.339869281045755E-2</v>
      </c>
      <c r="AC1229" s="72"/>
      <c r="AD1229" s="72"/>
      <c r="AE1229" s="72">
        <f t="shared" si="664"/>
        <v>0.32954282435055487</v>
      </c>
      <c r="AF1229" s="72">
        <f t="shared" si="665"/>
        <v>0.10985674915882257</v>
      </c>
      <c r="AG1229" s="72">
        <f t="shared" si="666"/>
        <v>0.9</v>
      </c>
      <c r="AH1229" s="72">
        <f t="shared" si="667"/>
        <v>0.37449495296433616</v>
      </c>
      <c r="AI1229" s="72">
        <f t="shared" si="668"/>
        <v>0.16457029026750136</v>
      </c>
      <c r="AJ1229" s="72">
        <f>(AV1229-Driver!$K$179)/(Driver!$L$179-Driver!$K$179)</f>
        <v>5.0036258158085566E-2</v>
      </c>
      <c r="AK1229" s="72">
        <f>(AW1229-Driver!$K$180)/(Driver!$L$180-Driver!$K$180)</f>
        <v>5.4183795148527655E-2</v>
      </c>
      <c r="AL1229" s="72">
        <f>(AX1229-Driver!$K$181)/(Driver!$L$181-Driver!$K$181)</f>
        <v>0</v>
      </c>
      <c r="AM1229" s="72">
        <f>(AY1229-Driver!$K$182)/(Driver!$L$182-Driver!$K$182)</f>
        <v>0.56862251231942285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669"/>
        <v>1.0531135531135531</v>
      </c>
      <c r="AW1229" s="70">
        <f t="shared" si="670"/>
        <v>6.2521035864067036</v>
      </c>
      <c r="AX1229" s="70">
        <f t="shared" si="671"/>
        <v>1</v>
      </c>
      <c r="AY1229" s="70">
        <f>IFERROR(Driver!$K$19/Data!BH1229/Data!BI1229*Data!BK1229*Data!BL1229,"")</f>
        <v>-2.6406737777034976</v>
      </c>
      <c r="AZ1229" s="70">
        <f t="shared" si="672"/>
        <v>7.8927773641102013</v>
      </c>
      <c r="BA1229" s="70"/>
      <c r="BB1229" s="70"/>
      <c r="BC1229" s="70">
        <f t="shared" si="673"/>
        <v>10.611279225345028</v>
      </c>
      <c r="BD1229" s="70">
        <f t="shared" si="674"/>
        <v>0.84851804866797387</v>
      </c>
      <c r="BE1229" s="70">
        <f t="shared" si="675"/>
        <v>1</v>
      </c>
      <c r="BF1229" s="70">
        <f t="shared" si="676"/>
        <v>2.8806158795817529</v>
      </c>
      <c r="BG1229" s="70">
        <f t="shared" si="677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219</v>
      </c>
      <c r="BS1229" s="8" t="s">
        <v>950</v>
      </c>
      <c r="BT1229" s="9" t="s">
        <v>705</v>
      </c>
      <c r="BU1229" s="10">
        <v>153</v>
      </c>
      <c r="BV1229" s="9" t="s">
        <v>390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302</v>
      </c>
      <c r="CU1229" s="9" t="s">
        <v>388</v>
      </c>
      <c r="CV1229" s="10"/>
      <c r="CW1229" s="10"/>
      <c r="CX1229" t="str">
        <f>INDEX('Data_Price '!AS$2:AS$1266,MATCH(Data!$DN1229,'Data_Price '!$BE$2:$BE$1266,0))</f>
        <v>K2 Talkback 88 Touring Skis (women)</v>
      </c>
      <c r="CY1229" t="str">
        <f>INDEX('Data_Price '!AT$2:AT$1266,MATCH(Data!$DN1229,'Data_Price '!$BE$2:$BE$1266,0))</f>
        <v>Snowinn.com</v>
      </c>
      <c r="CZ1229">
        <f>INDEX('Data_Price '!AU$2:AU$1266,MATCH(Data!$DN1229,'Data_Price '!$BE$2:$BE$1266,0))</f>
        <v>391.99</v>
      </c>
      <c r="DA1229" t="str">
        <f>INDEX('Data_Price '!AV$2:AV$1266,MATCH(Data!$DN1229,'Data_Price '!$BE$2:$BE$1266,0))</f>
        <v>https://www.google.com/url?q=https://www.snowinn.com/ski-store/k2-talkback-88-touring-skis/136944266/p%3Futm_source%3Dgoogle_products%26utm_medium%3Dmerchant%26id_producte%3D7542977%26country%3Dus&amp;sa=U&amp;ved=0ahUKEwizupvD0aP2AhUlnWoFHTl7Aw8Q2ykIGg&amp;usg=AOvVaw1ro_24tvEQAQ-r6CgTJajQ</v>
      </c>
      <c r="DB1229" t="str">
        <f>INDEX('Data_Price '!AW$2:AW$1266,MATCH(Data!$DN1229,'Data_Price '!$BE$2:$BE$1266,0))</f>
        <v>K2 Talkback 88 Touring Skis (women)</v>
      </c>
      <c r="DC1229" t="str">
        <f>INDEX('Data_Price '!AX$2:AX$1266,MATCH(Data!$DN1229,'Data_Price '!$BE$2:$BE$1266,0))</f>
        <v>Snowcountry.eu</v>
      </c>
      <c r="DD1229">
        <f>INDEX('Data_Price '!AY$2:AY$1266,MATCH(Data!$DN1229,'Data_Price '!$BE$2:$BE$1266,0))</f>
        <v>407.02</v>
      </c>
      <c r="DE1229" t="str">
        <f>INDEX('Data_Price '!AZ$2:AZ$1266,MATCH(Data!$DN1229,'Data_Price '!$BE$2:$BE$1266,0))</f>
        <v>https://www.google.com/url?url=https://www.snowcountry.eu/k2-talkback-88.html%3Fartikel_maat%3D65217%26country%3DUS&amp;rct=j&amp;q=&amp;esrc=s&amp;sa=U&amp;ved=0ahUKEwjJ8vPC0aP2AhXblGoFHQ8BBZYQsDwIYA&amp;usg=AOvVaw3aAGiLIe55alO7KGi7b_k8</v>
      </c>
      <c r="DF1229" t="str">
        <f>INDEX('Data_Price '!BA$2:BA$1266,MATCH(Data!$DN1229,'Data_Price '!$BE$2:$BE$1266,0))</f>
        <v>K2 Talkback 88 Touring Skis (women)</v>
      </c>
      <c r="DG1229" t="str">
        <f>INDEX('Data_Price '!BB$2:BB$1266,MATCH(Data!$DN1229,'Data_Price '!$BE$2:$BE$1266,0))</f>
        <v>Snowcountry.eu</v>
      </c>
      <c r="DH1229">
        <f>INDEX('Data_Price '!BC$2:BC$1266,MATCH(Data!$DN1229,'Data_Price '!$BE$2:$BE$1266,0))</f>
        <v>407.02</v>
      </c>
      <c r="DI1229" t="str">
        <f>INDEX('Data_Price '!BD$2:BD$1266,MATCH(Data!$DN1229,'Data_Price '!$BE$2:$BE$1266,0))</f>
        <v>https://www.google.com/url?q=https://www.snowcountry.eu/k2-talkback-88.html%3Fartikel_maat%3D65217%26country%3DUS&amp;sa=U&amp;ved=0ahUKEwizupvD0aP2AhUlnWoFHTl7Aw8Q2ykIGA&amp;usg=AOvVaw2rjiXuQKIZN-xUSPAsIqlc</v>
      </c>
      <c r="DJ1229" s="89" t="e">
        <f ca="1">_xll.Connector("TinyUrl.TinyUrl",DA1229,0)</f>
        <v>#NAME?</v>
      </c>
      <c r="DK1229" s="89" t="e">
        <f ca="1">_xll.Connector("TinyUrl.TinyUrl",DE1229,0)</f>
        <v>#NAME?</v>
      </c>
      <c r="DL1229" s="89" t="e">
        <f ca="1">_xll.Connector("TinyUrl.TinyUrl",DI1229,0)</f>
        <v>#NAME?</v>
      </c>
      <c r="DM1229" s="224" t="str">
        <f t="shared" si="678"/>
        <v>Talkback 88</v>
      </c>
      <c r="DN1229" s="89" t="str">
        <f t="shared" si="679"/>
        <v xml:space="preserve"> K2Talkback 88153 Women's</v>
      </c>
      <c r="DO1229" s="227"/>
    </row>
    <row r="1230" spans="2:119" ht="15.45" customHeight="1">
      <c r="B1230" s="224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#VALUE!</v>
      </c>
      <c r="F1230" s="43" t="b">
        <f>CL1230&gt;Driver!$F$56</f>
        <v>0</v>
      </c>
      <c r="G1230" s="43" t="b">
        <f>AND(CB1230&gt;Driver!$F$55,CB1230&lt;Driver!$G$55)</f>
        <v>0</v>
      </c>
      <c r="H1230" s="43" t="e">
        <f t="shared" si="646"/>
        <v>#VALUE!</v>
      </c>
      <c r="I1230" s="43">
        <f t="shared" si="647"/>
        <v>0</v>
      </c>
      <c r="J1230" s="43" t="e">
        <f t="array" ref="J1230">NOT(OR(($H$9:$H$1273=TRUE)*($I$9:$I$1273&gt;0)*($BT$9:$BT$1273=BT1230)*($K$9:$K$1273&gt;K1230)))</f>
        <v>#VALUE!</v>
      </c>
      <c r="K1230" s="72">
        <f t="shared" si="648"/>
        <v>0.55534196622726562</v>
      </c>
      <c r="L1230" s="72">
        <f t="shared" si="649"/>
        <v>0.83799532672629118</v>
      </c>
      <c r="M1230" s="72">
        <f t="shared" si="650"/>
        <v>0.27268860572824016</v>
      </c>
      <c r="N1230" s="72">
        <f t="shared" si="651"/>
        <v>2.1172453044963069E-2</v>
      </c>
      <c r="O1230" s="72">
        <f t="shared" si="652"/>
        <v>0.26928715498943046</v>
      </c>
      <c r="P1230" s="72">
        <f t="shared" si="653"/>
        <v>0.52760620915032685</v>
      </c>
      <c r="Q1230" s="72"/>
      <c r="R1230" s="72"/>
      <c r="S1230" s="72">
        <f t="shared" si="654"/>
        <v>0.86711056558776112</v>
      </c>
      <c r="T1230" s="72">
        <f t="shared" si="655"/>
        <v>9.9999999999999978E-2</v>
      </c>
      <c r="U1230" s="72">
        <f t="shared" si="656"/>
        <v>9.9999999999999978E-2</v>
      </c>
      <c r="V1230" s="72">
        <f t="shared" si="657"/>
        <v>0.60083784695576092</v>
      </c>
      <c r="W1230" s="72">
        <f t="shared" si="658"/>
        <v>0.955140480717516</v>
      </c>
      <c r="X1230" s="72">
        <f t="shared" si="659"/>
        <v>0.16200467327370882</v>
      </c>
      <c r="Y1230" s="72">
        <f t="shared" si="660"/>
        <v>0.72731139427175984</v>
      </c>
      <c r="Z1230" s="72">
        <f t="shared" si="661"/>
        <v>0.97882754695503693</v>
      </c>
      <c r="AA1230" s="72">
        <f t="shared" si="662"/>
        <v>0.73071284501056954</v>
      </c>
      <c r="AB1230" s="72">
        <f t="shared" si="663"/>
        <v>0.47239379084967315</v>
      </c>
      <c r="AC1230" s="72"/>
      <c r="AD1230" s="72"/>
      <c r="AE1230" s="72">
        <f t="shared" si="664"/>
        <v>0.13288943441223888</v>
      </c>
      <c r="AF1230" s="72">
        <f t="shared" si="665"/>
        <v>0.9</v>
      </c>
      <c r="AG1230" s="72">
        <f t="shared" si="666"/>
        <v>0.9</v>
      </c>
      <c r="AH1230" s="72">
        <f t="shared" si="667"/>
        <v>0.39916215304423908</v>
      </c>
      <c r="AI1230" s="72">
        <f t="shared" si="668"/>
        <v>4.4859519282484037E-2</v>
      </c>
      <c r="AJ1230" s="72">
        <f>(AV1230-Driver!$K$179)/(Driver!$L$179-Driver!$K$179)</f>
        <v>7.7995326726291184E-2</v>
      </c>
      <c r="AK1230" s="72">
        <f>(AW1230-Driver!$K$180)/(Driver!$L$180-Driver!$K$180)</f>
        <v>0.63968207876734384</v>
      </c>
      <c r="AL1230" s="72">
        <f>(AX1230-Driver!$K$181)/(Driver!$L$181-Driver!$K$181)</f>
        <v>0.57882754695503691</v>
      </c>
      <c r="AM1230" s="72">
        <f>(AY1230-Driver!$K$182)/(Driver!$L$182-Driver!$K$182)</f>
        <v>0.94471284501056951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669"/>
        <v>1.6415683082349748</v>
      </c>
      <c r="AW1230" s="70">
        <f t="shared" si="670"/>
        <v>63.506897852543027</v>
      </c>
      <c r="AX1230" s="70">
        <f t="shared" si="671"/>
        <v>6.2094479225953325</v>
      </c>
      <c r="AY1230" s="70">
        <f>IFERROR(Driver!$K$19/Data!BH1230/Data!BI1230*Data!BK1230*Data!BL1230,"")</f>
        <v>-0.33843986900986206</v>
      </c>
      <c r="AZ1230" s="70">
        <f t="shared" si="672"/>
        <v>57.635889798957557</v>
      </c>
      <c r="BA1230" s="70"/>
      <c r="BB1230" s="70"/>
      <c r="BC1230" s="70">
        <f t="shared" si="673"/>
        <v>112.61675969853694</v>
      </c>
      <c r="BD1230" s="70">
        <f t="shared" si="674"/>
        <v>95.038935768860924</v>
      </c>
      <c r="BE1230" s="70">
        <f t="shared" si="675"/>
        <v>1</v>
      </c>
      <c r="BF1230" s="70">
        <f t="shared" si="676"/>
        <v>9.4628927445197714E-2</v>
      </c>
      <c r="BG1230" s="70">
        <f t="shared" si="677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219</v>
      </c>
      <c r="BS1230" s="8" t="s">
        <v>812</v>
      </c>
      <c r="BT1230" s="9" t="s">
        <v>827</v>
      </c>
      <c r="BU1230" s="10">
        <v>165</v>
      </c>
      <c r="BV1230" s="9" t="s">
        <v>222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307</v>
      </c>
      <c r="CU1230" s="10"/>
      <c r="CV1230" s="10"/>
      <c r="CW1230" s="10"/>
      <c r="CX1230">
        <f>INDEX('Data_Price '!AS$2:AS$1266,MATCH(Data!$DN1230,'Data_Price '!$BE$2:$BE$1266,0))</f>
        <v>0</v>
      </c>
      <c r="CY1230">
        <f>INDEX('Data_Price '!AT$2:AT$1266,MATCH(Data!$DN1230,'Data_Price '!$BE$2:$BE$1266,0))</f>
        <v>0</v>
      </c>
      <c r="CZ1230">
        <f>INDEX('Data_Price '!AU$2:AU$1266,MATCH(Data!$DN1230,'Data_Price '!$BE$2:$BE$1266,0))</f>
        <v>0</v>
      </c>
      <c r="DA1230">
        <f>INDEX('Data_Price '!AV$2:AV$1266,MATCH(Data!$DN1230,'Data_Price '!$BE$2:$BE$1266,0))</f>
        <v>0</v>
      </c>
      <c r="DB1230">
        <f>INDEX('Data_Price '!AW$2:AW$1266,MATCH(Data!$DN1230,'Data_Price '!$BE$2:$BE$1266,0))</f>
        <v>0</v>
      </c>
      <c r="DC1230">
        <f>INDEX('Data_Price '!AX$2:AX$1266,MATCH(Data!$DN1230,'Data_Price '!$BE$2:$BE$1266,0))</f>
        <v>0</v>
      </c>
      <c r="DD1230">
        <f>INDEX('Data_Price '!AY$2:AY$1266,MATCH(Data!$DN1230,'Data_Price '!$BE$2:$BE$1266,0))</f>
        <v>0</v>
      </c>
      <c r="DE1230">
        <f>INDEX('Data_Price '!AZ$2:AZ$1266,MATCH(Data!$DN1230,'Data_Price '!$BE$2:$BE$1266,0))</f>
        <v>0</v>
      </c>
      <c r="DF1230">
        <f>INDEX('Data_Price '!BA$2:BA$1266,MATCH(Data!$DN1230,'Data_Price '!$BE$2:$BE$1266,0))</f>
        <v>0</v>
      </c>
      <c r="DG1230">
        <f>INDEX('Data_Price '!BB$2:BB$1266,MATCH(Data!$DN1230,'Data_Price '!$BE$2:$BE$1266,0))</f>
        <v>0</v>
      </c>
      <c r="DH1230">
        <f>INDEX('Data_Price '!BC$2:BC$1266,MATCH(Data!$DN1230,'Data_Price '!$BE$2:$BE$1266,0))</f>
        <v>0</v>
      </c>
      <c r="DI1230">
        <f>INDEX('Data_Price '!BD$2:BD$1266,MATCH(Data!$DN1230,'Data_Price '!$BE$2:$BE$1266,0))</f>
        <v>0</v>
      </c>
      <c r="DJ1230" s="89" t="e">
        <f ca="1">_xll.Connector("TinyUrl.TinyUrl",DA1230,0)</f>
        <v>#NAME?</v>
      </c>
      <c r="DK1230" s="89" t="e">
        <f ca="1">_xll.Connector("TinyUrl.TinyUrl",DE1230,0)</f>
        <v>#NAME?</v>
      </c>
      <c r="DL1230" s="89" t="e">
        <f ca="1">_xll.Connector("TinyUrl.TinyUrl",DI1230,0)</f>
        <v>#NAME?</v>
      </c>
      <c r="DM1230" s="224" t="str">
        <f t="shared" si="678"/>
        <v>S/Max 12</v>
      </c>
      <c r="DN1230" s="89" t="str">
        <f t="shared" si="679"/>
        <v xml:space="preserve"> SalomonS/Max 12165 Unisex</v>
      </c>
      <c r="DO1230" s="227"/>
    </row>
    <row r="1231" spans="2:119" ht="15.45" customHeight="1">
      <c r="B1231" s="224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#VALUE!</v>
      </c>
      <c r="F1231" s="43" t="b">
        <f>CL1231&gt;Driver!$F$56</f>
        <v>0</v>
      </c>
      <c r="G1231" s="43" t="b">
        <f>AND(CB1231&gt;Driver!$F$55,CB1231&lt;Driver!$G$55)</f>
        <v>0</v>
      </c>
      <c r="H1231" s="43" t="e">
        <f t="shared" si="646"/>
        <v>#VALUE!</v>
      </c>
      <c r="I1231" s="43">
        <f t="shared" si="647"/>
        <v>0</v>
      </c>
      <c r="J1231" s="43" t="e">
        <f t="array" ref="J1231">NOT(OR(($H$9:$H$1273=TRUE)*($I$9:$I$1273&gt;0)*($BT$9:$BT$1273=BT1231)*($K$9:$K$1273&gt;K1231)))</f>
        <v>#VALUE!</v>
      </c>
      <c r="K1231" s="72">
        <f t="shared" si="648"/>
        <v>0.53772410884831157</v>
      </c>
      <c r="L1231" s="72">
        <f t="shared" si="649"/>
        <v>0.82407863991620345</v>
      </c>
      <c r="M1231" s="72">
        <f t="shared" si="650"/>
        <v>0.2513695777804198</v>
      </c>
      <c r="N1231" s="72">
        <f t="shared" si="651"/>
        <v>3.8247011952191268E-2</v>
      </c>
      <c r="O1231" s="72">
        <f t="shared" si="652"/>
        <v>0.33180126387272824</v>
      </c>
      <c r="P1231" s="72">
        <f t="shared" si="653"/>
        <v>0.38406045751633988</v>
      </c>
      <c r="Q1231" s="72"/>
      <c r="R1231" s="72"/>
      <c r="S1231" s="72">
        <f t="shared" si="654"/>
        <v>0.96772581404378277</v>
      </c>
      <c r="T1231" s="72">
        <f t="shared" si="655"/>
        <v>0.95567511880963063</v>
      </c>
      <c r="U1231" s="72">
        <f t="shared" si="656"/>
        <v>0.9503149930198469</v>
      </c>
      <c r="V1231" s="72">
        <f t="shared" si="657"/>
        <v>0.63177921012489746</v>
      </c>
      <c r="W1231" s="72">
        <f t="shared" si="658"/>
        <v>0.96343641758891607</v>
      </c>
      <c r="X1231" s="72">
        <f t="shared" si="659"/>
        <v>0.17592136008379661</v>
      </c>
      <c r="Y1231" s="72">
        <f t="shared" si="660"/>
        <v>0.7486304222195802</v>
      </c>
      <c r="Z1231" s="72">
        <f t="shared" si="661"/>
        <v>0.96175298804780873</v>
      </c>
      <c r="AA1231" s="72">
        <f t="shared" si="662"/>
        <v>0.66819873612727176</v>
      </c>
      <c r="AB1231" s="72">
        <f t="shared" si="663"/>
        <v>0.61593954248366012</v>
      </c>
      <c r="AC1231" s="72"/>
      <c r="AD1231" s="72"/>
      <c r="AE1231" s="72">
        <f t="shared" si="664"/>
        <v>3.2274185956217283E-2</v>
      </c>
      <c r="AF1231" s="72">
        <f t="shared" si="665"/>
        <v>4.4324881190369342E-2</v>
      </c>
      <c r="AG1231" s="72">
        <f t="shared" si="666"/>
        <v>4.9685006980153074E-2</v>
      </c>
      <c r="AH1231" s="72">
        <f t="shared" si="667"/>
        <v>0.36822078987510254</v>
      </c>
      <c r="AI1231" s="72">
        <f t="shared" si="668"/>
        <v>3.6563582411083893E-2</v>
      </c>
      <c r="AJ1231" s="72">
        <f>(AV1231-Driver!$K$179)/(Driver!$L$179-Driver!$K$179)</f>
        <v>0.4159213600837966</v>
      </c>
      <c r="AK1231" s="72">
        <f>(AW1231-Driver!$K$180)/(Driver!$L$180-Driver!$K$180)</f>
        <v>0.76798290132370273</v>
      </c>
      <c r="AL1231" s="72">
        <f>(AX1231-Driver!$K$181)/(Driver!$L$181-Driver!$K$181)</f>
        <v>0.56175298804780871</v>
      </c>
      <c r="AM1231" s="72">
        <f>(AY1231-Driver!$K$182)/(Driver!$L$182-Driver!$K$182)</f>
        <v>0.88219873612727173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669"/>
        <v>8.7539004205670867</v>
      </c>
      <c r="AW1231" s="70">
        <f t="shared" si="670"/>
        <v>76.053197995794747</v>
      </c>
      <c r="AX1231" s="70">
        <f t="shared" si="671"/>
        <v>6.0557768924302788</v>
      </c>
      <c r="AY1231" s="70">
        <f>IFERROR(Driver!$K$19/Data!BH1231/Data!BI1231*Data!BK1231*Data!BL1231,"")</f>
        <v>-0.72111947742480742</v>
      </c>
      <c r="AZ1231" s="70">
        <f t="shared" si="672"/>
        <v>70.718540580789281</v>
      </c>
      <c r="BA1231" s="70"/>
      <c r="BB1231" s="70"/>
      <c r="BC1231" s="70">
        <f t="shared" si="673"/>
        <v>164.80658853853475</v>
      </c>
      <c r="BD1231" s="70">
        <f t="shared" si="674"/>
        <v>14.493319140888199</v>
      </c>
      <c r="BE1231" s="70">
        <f t="shared" si="675"/>
        <v>0.1498366936042049</v>
      </c>
      <c r="BF1231" s="70">
        <f t="shared" si="676"/>
        <v>3.5892385220203202</v>
      </c>
      <c r="BG1231" s="70">
        <f t="shared" si="677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219</v>
      </c>
      <c r="BS1231" s="8" t="s">
        <v>438</v>
      </c>
      <c r="BT1231" s="9" t="s">
        <v>458</v>
      </c>
      <c r="BU1231" s="10">
        <v>188</v>
      </c>
      <c r="BV1231" s="9" t="s">
        <v>222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305</v>
      </c>
      <c r="CU1231" s="10"/>
      <c r="CV1231" s="10"/>
      <c r="CW1231" s="10"/>
      <c r="CX1231" t="str">
        <f>INDEX('Data_Price '!AS$2:AS$1266,MATCH(Data!$DN1231,'Data_Price '!$BE$2:$BE$1266,0))</f>
        <v>Atomic Maverick 95 Ti Skis</v>
      </c>
      <c r="CY1231" t="str">
        <f>INDEX('Data_Price '!AT$2:AT$1266,MATCH(Data!$DN1231,'Data_Price '!$BE$2:$BE$1266,0))</f>
        <v>SkiEssentials.com</v>
      </c>
      <c r="CZ1231">
        <f>INDEX('Data_Price '!AU$2:AU$1266,MATCH(Data!$DN1231,'Data_Price '!$BE$2:$BE$1266,0))</f>
        <v>559.99</v>
      </c>
      <c r="DA1231" t="str">
        <f>INDEX('Data_Price '!AV$2:AV$1266,MATCH(Data!$DN1231,'Data_Price '!$BE$2:$BE$1266,0))</f>
        <v>https://www.google.com/url?url=https://www.skiessentials.com/2022-atomic-maverick-95-ti-skis.html&amp;rct=j&amp;q=&amp;esrc=s&amp;sa=U&amp;ved=0ahUKEwj_lJLE0aP2AhX5m2oFHcaFA1MQsDwIWA&amp;usg=AOvVaw1tT-q_qts8SwXhkVHGRpZt</v>
      </c>
      <c r="DB1231" t="str">
        <f>INDEX('Data_Price '!AW$2:AW$1266,MATCH(Data!$DN1231,'Data_Price '!$BE$2:$BE$1266,0))</f>
        <v>Atomic Maverick 95 Ti Skis</v>
      </c>
      <c r="DC1231" t="str">
        <f>INDEX('Data_Price '!AX$2:AX$1266,MATCH(Data!$DN1231,'Data_Price '!$BE$2:$BE$1266,0))</f>
        <v>SkiEssentials.com</v>
      </c>
      <c r="DD1231">
        <f>INDEX('Data_Price '!AY$2:AY$1266,MATCH(Data!$DN1231,'Data_Price '!$BE$2:$BE$1266,0))</f>
        <v>559.99</v>
      </c>
      <c r="DE1231" t="str">
        <f>INDEX('Data_Price '!AZ$2:AZ$1266,MATCH(Data!$DN1231,'Data_Price '!$BE$2:$BE$1266,0))</f>
        <v>https://www.google.com/url?q=https://www.skiessentials.com/2022-atomic-maverick-95-ti-skis.html&amp;sa=U&amp;ved=0ahUKEwiIrb_E0aP2AhVelGoFHR_mAuUQ2ykIFw&amp;usg=AOvVaw3ABH3wt_kzwRsVVNQIB1AK</v>
      </c>
      <c r="DF1231" t="str">
        <f>INDEX('Data_Price '!BA$2:BA$1266,MATCH(Data!$DN1231,'Data_Price '!$BE$2:$BE$1266,0))</f>
        <v>Atomic Maverick 95 Ti Skis</v>
      </c>
      <c r="DG1231" t="str">
        <f>INDEX('Data_Price '!BB$2:BB$1266,MATCH(Data!$DN1231,'Data_Price '!$BE$2:$BE$1266,0))</f>
        <v>Level Nine Sports</v>
      </c>
      <c r="DH1231">
        <f>INDEX('Data_Price '!BC$2:BC$1266,MATCH(Data!$DN1231,'Data_Price '!$BE$2:$BE$1266,0))</f>
        <v>559.99</v>
      </c>
      <c r="DI1231" t="str">
        <f>INDEX('Data_Price '!BD$2:BD$1266,MATCH(Data!$DN1231,'Data_Price '!$BE$2:$BE$1266,0))</f>
        <v>https://www.google.com/url?q=https://www.levelninesports.com/atomic-maverick-95-ti-skis-2022/&amp;sa=U&amp;ved=0ahUKEwiIrb_E0aP2AhVelGoFHR_mAuUQ2ykIGQ&amp;usg=AOvVaw3gED5MF1fvp1usmF7ZTJ9-</v>
      </c>
      <c r="DJ1231" s="89" t="e">
        <f ca="1">_xll.Connector("TinyUrl.TinyUrl",DA1231,0)</f>
        <v>#NAME?</v>
      </c>
      <c r="DK1231" s="89" t="e">
        <f ca="1">_xll.Connector("TinyUrl.TinyUrl",DE1231,0)</f>
        <v>#NAME?</v>
      </c>
      <c r="DL1231" s="89" t="e">
        <f ca="1">_xll.Connector("TinyUrl.TinyUrl",DI1231,0)</f>
        <v>#NAME?</v>
      </c>
      <c r="DM1231" s="224" t="str">
        <f t="shared" si="678"/>
        <v>Maverick 95 Ti</v>
      </c>
      <c r="DN1231" s="89" t="str">
        <f t="shared" si="679"/>
        <v xml:space="preserve"> AtomicMaverick 95 Ti188 Unisex</v>
      </c>
      <c r="DO1231" s="227" t="s">
        <v>1080</v>
      </c>
    </row>
    <row r="1232" spans="2:119" ht="15.45" customHeight="1">
      <c r="B1232" s="224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#VALUE!</v>
      </c>
      <c r="F1232" s="43" t="b">
        <f>CL1232&gt;Driver!$F$56</f>
        <v>0</v>
      </c>
      <c r="G1232" s="43" t="b">
        <f>AND(CB1232&gt;Driver!$F$55,CB1232&lt;Driver!$G$55)</f>
        <v>1</v>
      </c>
      <c r="H1232" s="43" t="e">
        <f t="shared" si="646"/>
        <v>#VALUE!</v>
      </c>
      <c r="I1232" s="43">
        <f t="shared" si="647"/>
        <v>0</v>
      </c>
      <c r="J1232" s="43" t="e">
        <f t="array" ref="J1232">NOT(OR(($H$9:$H$1273=TRUE)*($I$9:$I$1273&gt;0)*($BT$9:$BT$1273=BT1232)*($K$9:$K$1273&gt;K1232)))</f>
        <v>#VALUE!</v>
      </c>
      <c r="K1232" s="72">
        <f t="shared" si="648"/>
        <v>0.49677248822613418</v>
      </c>
      <c r="L1232" s="72">
        <f t="shared" si="649"/>
        <v>0.77919909757473216</v>
      </c>
      <c r="M1232" s="72">
        <f t="shared" si="650"/>
        <v>0.2143458788775362</v>
      </c>
      <c r="N1232" s="72">
        <f t="shared" si="651"/>
        <v>-0.18751660026560435</v>
      </c>
      <c r="O1232" s="72">
        <f t="shared" si="652"/>
        <v>0.28346273363023877</v>
      </c>
      <c r="P1232" s="72">
        <f t="shared" si="653"/>
        <v>0.54709150326797396</v>
      </c>
      <c r="Q1232" s="72"/>
      <c r="R1232" s="72"/>
      <c r="S1232" s="72">
        <f t="shared" si="654"/>
        <v>0.85988505268209403</v>
      </c>
      <c r="T1232" s="72">
        <f t="shared" si="655"/>
        <v>0.95786292054477506</v>
      </c>
      <c r="U1232" s="72">
        <f t="shared" si="656"/>
        <v>0.95920429187252165</v>
      </c>
      <c r="V1232" s="72">
        <f t="shared" si="657"/>
        <v>0.66376054025644704</v>
      </c>
      <c r="W1232" s="72">
        <f t="shared" si="658"/>
        <v>0.96705539358600578</v>
      </c>
      <c r="X1232" s="72">
        <f t="shared" si="659"/>
        <v>0.22080090242526784</v>
      </c>
      <c r="Y1232" s="72">
        <f t="shared" si="660"/>
        <v>0.7856541211224638</v>
      </c>
      <c r="Z1232" s="72">
        <f t="shared" si="661"/>
        <v>1.1875166002656043</v>
      </c>
      <c r="AA1232" s="72">
        <f t="shared" si="662"/>
        <v>0.71653726636976123</v>
      </c>
      <c r="AB1232" s="72">
        <f t="shared" si="663"/>
        <v>0.45290849673202604</v>
      </c>
      <c r="AC1232" s="72"/>
      <c r="AD1232" s="72"/>
      <c r="AE1232" s="72">
        <f t="shared" si="664"/>
        <v>0.14011494731790597</v>
      </c>
      <c r="AF1232" s="72">
        <f t="shared" si="665"/>
        <v>4.2137079455224949E-2</v>
      </c>
      <c r="AG1232" s="72">
        <f t="shared" si="666"/>
        <v>4.0795708127478389E-2</v>
      </c>
      <c r="AH1232" s="72">
        <f t="shared" si="667"/>
        <v>0.33623945974355296</v>
      </c>
      <c r="AI1232" s="72">
        <f t="shared" si="668"/>
        <v>3.2944606413994174E-2</v>
      </c>
      <c r="AJ1232" s="72">
        <f>(AV1232-Driver!$K$179)/(Driver!$L$179-Driver!$K$179)</f>
        <v>0.46080090242526783</v>
      </c>
      <c r="AK1232" s="72">
        <f>(AW1232-Driver!$K$180)/(Driver!$L$180-Driver!$K$180)</f>
        <v>0.6398411050255306</v>
      </c>
      <c r="AL1232" s="72">
        <f>(AX1232-Driver!$K$181)/(Driver!$L$181-Driver!$K$181)</f>
        <v>0.78751660026560422</v>
      </c>
      <c r="AM1232" s="72">
        <f>(AY1232-Driver!$K$182)/(Driver!$L$182-Driver!$K$182)</f>
        <v>0.9305372663697612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669"/>
        <v>9.698480531813864</v>
      </c>
      <c r="AW1232" s="70">
        <f t="shared" si="670"/>
        <v>63.52244873620937</v>
      </c>
      <c r="AX1232" s="70">
        <f t="shared" si="671"/>
        <v>8.0876494023904382</v>
      </c>
      <c r="AY1232" s="70">
        <f>IFERROR(Driver!$K$19/Data!BH1232/Data!BI1232*Data!BK1232*Data!BL1232,"")</f>
        <v>-0.42521555821382578</v>
      </c>
      <c r="AZ1232" s="70">
        <f t="shared" si="672"/>
        <v>55.860014892032758</v>
      </c>
      <c r="BA1232" s="70"/>
      <c r="BB1232" s="70"/>
      <c r="BC1232" s="70">
        <f t="shared" si="673"/>
        <v>108.86883592341663</v>
      </c>
      <c r="BD1232" s="70">
        <f t="shared" si="674"/>
        <v>6.8415888252819572</v>
      </c>
      <c r="BE1232" s="70">
        <f t="shared" si="675"/>
        <v>5.9372119237744811E-2</v>
      </c>
      <c r="BF1232" s="70">
        <f t="shared" si="676"/>
        <v>7.2013050788185806</v>
      </c>
      <c r="BG1232" s="70">
        <f t="shared" si="677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219</v>
      </c>
      <c r="BS1232" s="8" t="s">
        <v>855</v>
      </c>
      <c r="BT1232" s="9" t="s">
        <v>874</v>
      </c>
      <c r="BU1232" s="10">
        <v>184</v>
      </c>
      <c r="BV1232" s="9" t="s">
        <v>222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301</v>
      </c>
      <c r="CU1232" s="9" t="s">
        <v>304</v>
      </c>
      <c r="CV1232" s="10"/>
      <c r="CW1232" s="10"/>
      <c r="CX1232" t="e">
        <f>INDEX('Data_Price '!AS$2:AS$1266,MATCH(Data!$DN1232,'Data_Price '!$BE$2:$BE$1266,0))</f>
        <v>#N/A</v>
      </c>
      <c r="CY1232" t="e">
        <f>INDEX('Data_Price '!AT$2:AT$1266,MATCH(Data!$DN1232,'Data_Price '!$BE$2:$BE$1266,0))</f>
        <v>#N/A</v>
      </c>
      <c r="CZ1232" t="e">
        <f>INDEX('Data_Price '!AU$2:AU$1266,MATCH(Data!$DN1232,'Data_Price '!$BE$2:$BE$1266,0))</f>
        <v>#N/A</v>
      </c>
      <c r="DA1232" t="e">
        <f>INDEX('Data_Price '!AV$2:AV$1266,MATCH(Data!$DN1232,'Data_Price '!$BE$2:$BE$1266,0))</f>
        <v>#N/A</v>
      </c>
      <c r="DB1232" t="e">
        <f>INDEX('Data_Price '!AW$2:AW$1266,MATCH(Data!$DN1232,'Data_Price '!$BE$2:$BE$1266,0))</f>
        <v>#N/A</v>
      </c>
      <c r="DC1232" t="e">
        <f>INDEX('Data_Price '!AX$2:AX$1266,MATCH(Data!$DN1232,'Data_Price '!$BE$2:$BE$1266,0))</f>
        <v>#N/A</v>
      </c>
      <c r="DD1232" t="e">
        <f>INDEX('Data_Price '!AY$2:AY$1266,MATCH(Data!$DN1232,'Data_Price '!$BE$2:$BE$1266,0))</f>
        <v>#N/A</v>
      </c>
      <c r="DE1232" t="e">
        <f>INDEX('Data_Price '!AZ$2:AZ$1266,MATCH(Data!$DN1232,'Data_Price '!$BE$2:$BE$1266,0))</f>
        <v>#N/A</v>
      </c>
      <c r="DF1232" t="e">
        <f>INDEX('Data_Price '!BA$2:BA$1266,MATCH(Data!$DN1232,'Data_Price '!$BE$2:$BE$1266,0))</f>
        <v>#N/A</v>
      </c>
      <c r="DG1232" t="e">
        <f>INDEX('Data_Price '!BB$2:BB$1266,MATCH(Data!$DN1232,'Data_Price '!$BE$2:$BE$1266,0))</f>
        <v>#N/A</v>
      </c>
      <c r="DH1232" t="e">
        <f>INDEX('Data_Price '!BC$2:BC$1266,MATCH(Data!$DN1232,'Data_Price '!$BE$2:$BE$1266,0))</f>
        <v>#N/A</v>
      </c>
      <c r="DI1232" t="e">
        <f>INDEX('Data_Price '!BD$2:BD$1266,MATCH(Data!$DN1232,'Data_Price '!$BE$2:$BE$1266,0))</f>
        <v>#N/A</v>
      </c>
      <c r="DJ1232" s="89" t="e">
        <f ca="1">_xll.Connector("TinyUrl.TinyUrl",DA1232,0)</f>
        <v>#NAME?</v>
      </c>
      <c r="DK1232" s="89" t="e">
        <f ca="1">_xll.Connector("TinyUrl.TinyUrl",DE1232,0)</f>
        <v>#NAME?</v>
      </c>
      <c r="DL1232" s="89" t="e">
        <f ca="1">_xll.Connector("TinyUrl.TinyUrl",DI1232,0)</f>
        <v>#NAME?</v>
      </c>
      <c r="DM1232" s="224" t="str">
        <f t="shared" si="678"/>
        <v>Katana 108</v>
      </c>
      <c r="DN1232" s="89" t="str">
        <f t="shared" si="679"/>
        <v xml:space="preserve"> VölklKatana 108184 Unisex</v>
      </c>
      <c r="DO1232" s="227" t="s">
        <v>1146</v>
      </c>
    </row>
    <row r="1233" spans="2:119" ht="15.45" customHeight="1">
      <c r="B1233" s="224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#VALUE!</v>
      </c>
      <c r="F1233" s="43" t="b">
        <f>CL1233&gt;Driver!$F$56</f>
        <v>0</v>
      </c>
      <c r="G1233" s="43" t="b">
        <f>AND(CB1233&gt;Driver!$F$55,CB1233&lt;Driver!$G$55)</f>
        <v>1</v>
      </c>
      <c r="H1233" s="43" t="e">
        <f t="shared" si="646"/>
        <v>#VALUE!</v>
      </c>
      <c r="I1233" s="43">
        <f t="shared" si="647"/>
        <v>0</v>
      </c>
      <c r="J1233" s="43" t="e">
        <f t="array" ref="J1233">NOT(OR(($H$9:$H$1273=TRUE)*($I$9:$I$1273&gt;0)*($BT$9:$BT$1273=BT1233)*($K$9:$K$1273&gt;K1233)))</f>
        <v>#VALUE!</v>
      </c>
      <c r="K1233" s="72">
        <f t="shared" si="648"/>
        <v>0.43398709255270029</v>
      </c>
      <c r="L1233" s="72">
        <f t="shared" si="649"/>
        <v>0.60572395455644201</v>
      </c>
      <c r="M1233" s="72">
        <f t="shared" si="650"/>
        <v>0.26225023054895857</v>
      </c>
      <c r="N1233" s="72">
        <f t="shared" si="651"/>
        <v>-0.16538291279327133</v>
      </c>
      <c r="O1233" s="72">
        <f t="shared" si="652"/>
        <v>0.31259929071465709</v>
      </c>
      <c r="P1233" s="72">
        <f t="shared" si="653"/>
        <v>0.63953431372549019</v>
      </c>
      <c r="Q1233" s="72"/>
      <c r="R1233" s="72"/>
      <c r="S1233" s="72">
        <f t="shared" si="654"/>
        <v>0.88843241289006358</v>
      </c>
      <c r="T1233" s="72">
        <f t="shared" si="655"/>
        <v>0.98542786519030146</v>
      </c>
      <c r="U1233" s="72">
        <f t="shared" si="656"/>
        <v>0.95799670678122761</v>
      </c>
      <c r="V1233" s="72">
        <f t="shared" si="657"/>
        <v>0.63572539602818501</v>
      </c>
      <c r="W1233" s="72">
        <f t="shared" si="658"/>
        <v>0.95765016233766231</v>
      </c>
      <c r="X1233" s="72">
        <f t="shared" si="659"/>
        <v>0.39427604544355799</v>
      </c>
      <c r="Y1233" s="72">
        <f t="shared" si="660"/>
        <v>0.73774976945104143</v>
      </c>
      <c r="Z1233" s="72">
        <f t="shared" si="661"/>
        <v>1.1653829127932713</v>
      </c>
      <c r="AA1233" s="72">
        <f t="shared" si="662"/>
        <v>0.68740070928534291</v>
      </c>
      <c r="AB1233" s="72">
        <f t="shared" si="663"/>
        <v>0.36046568627450981</v>
      </c>
      <c r="AC1233" s="72"/>
      <c r="AD1233" s="72"/>
      <c r="AE1233" s="72">
        <f t="shared" si="664"/>
        <v>0.11156758710993647</v>
      </c>
      <c r="AF1233" s="72">
        <f t="shared" si="665"/>
        <v>1.4572134809698559E-2</v>
      </c>
      <c r="AG1233" s="72">
        <f t="shared" si="666"/>
        <v>4.2003293218772331E-2</v>
      </c>
      <c r="AH1233" s="72">
        <f t="shared" si="667"/>
        <v>0.36427460397181505</v>
      </c>
      <c r="AI1233" s="72">
        <f t="shared" si="668"/>
        <v>4.2349837662337665E-2</v>
      </c>
      <c r="AJ1233" s="72">
        <f>(AV1233-Driver!$K$179)/(Driver!$L$179-Driver!$K$179)</f>
        <v>0.63427604544355798</v>
      </c>
      <c r="AK1233" s="72">
        <f>(AW1233-Driver!$K$180)/(Driver!$L$180-Driver!$K$180)</f>
        <v>0.54982273494661327</v>
      </c>
      <c r="AL1233" s="72">
        <f>(AX1233-Driver!$K$181)/(Driver!$L$181-Driver!$K$181)</f>
        <v>0.76538291279327142</v>
      </c>
      <c r="AM1233" s="72">
        <f>(AY1233-Driver!$K$182)/(Driver!$L$182-Driver!$K$182)</f>
        <v>0.90140070928534288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669"/>
        <v>13.349613349613348</v>
      </c>
      <c r="AW1233" s="70">
        <f t="shared" si="670"/>
        <v>54.719718816685315</v>
      </c>
      <c r="AX1233" s="70">
        <f t="shared" si="671"/>
        <v>7.8884462151394423</v>
      </c>
      <c r="AY1233" s="70">
        <f>IFERROR(Driver!$K$19/Data!BH1233/Data!BI1233*Data!BK1233*Data!BL1233,"")</f>
        <v>-0.60357475511831638</v>
      </c>
      <c r="AZ1233" s="70">
        <f t="shared" si="672"/>
        <v>47.434847356664186</v>
      </c>
      <c r="BA1233" s="70"/>
      <c r="BB1233" s="70"/>
      <c r="BC1233" s="70">
        <f t="shared" si="673"/>
        <v>123.67655012131887</v>
      </c>
      <c r="BD1233" s="70">
        <f t="shared" si="674"/>
        <v>9.2810375842192752</v>
      </c>
      <c r="BE1233" s="70">
        <f t="shared" si="675"/>
        <v>0.14215635017409781</v>
      </c>
      <c r="BF1233" s="70">
        <f t="shared" si="676"/>
        <v>4.0349324962716295</v>
      </c>
      <c r="BG1233" s="70">
        <f t="shared" si="677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219</v>
      </c>
      <c r="BS1233" s="8" t="s">
        <v>771</v>
      </c>
      <c r="BT1233" s="9" t="s">
        <v>1154</v>
      </c>
      <c r="BU1233" s="10">
        <v>194</v>
      </c>
      <c r="BV1233" s="9" t="s">
        <v>222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305</v>
      </c>
      <c r="CU1233" s="9" t="s">
        <v>304</v>
      </c>
      <c r="CV1233" s="10"/>
      <c r="CW1233" s="10"/>
      <c r="CX1233" t="str">
        <f>INDEX('Data_Price '!AS$2:AS$1266,MATCH(Data!$DN1233,'Data_Price '!$BE$2:$BE$1266,0))</f>
        <v>Rossignol Blackops Sender Ti Skis</v>
      </c>
      <c r="CY1233" t="str">
        <f>INDEX('Data_Price '!AT$2:AT$1266,MATCH(Data!$DN1233,'Data_Price '!$BE$2:$BE$1266,0))</f>
        <v>Snowcountry.eu</v>
      </c>
      <c r="CZ1233">
        <f>INDEX('Data_Price '!AU$2:AU$1266,MATCH(Data!$DN1233,'Data_Price '!$BE$2:$BE$1266,0))</f>
        <v>462.65</v>
      </c>
      <c r="DA1233" t="str">
        <f>INDEX('Data_Price '!AV$2:AV$1266,MATCH(Data!$DN1233,'Data_Price '!$BE$2:$BE$1266,0))</f>
        <v>https://www.google.com/url?q=https://www.snowcountry.eu/rossignol-blackops-sender-ti-19-20.html%3Fartikel_maat%3D65384%26country%3DUS&amp;sa=U&amp;ved=0ahUKEwj5w9vF0aP2AhXskWoFHYQ0DicQ2ykIIA&amp;usg=AOvVaw0OkQgLTrRGrhSwdbtk98yF</v>
      </c>
      <c r="DB1233" t="str">
        <f>INDEX('Data_Price '!AW$2:AW$1266,MATCH(Data!$DN1233,'Data_Price '!$BE$2:$BE$1266,0))</f>
        <v>Rossignol Blackops Sender Ti Skis</v>
      </c>
      <c r="DC1233" t="str">
        <f>INDEX('Data_Price '!AX$2:AX$1266,MATCH(Data!$DN1233,'Data_Price '!$BE$2:$BE$1266,0))</f>
        <v>Powder7 Ski Shop</v>
      </c>
      <c r="DD1233">
        <f>INDEX('Data_Price '!AY$2:AY$1266,MATCH(Data!$DN1233,'Data_Price '!$BE$2:$BE$1266,0))</f>
        <v>639.95000000000005</v>
      </c>
      <c r="DE1233" t="str">
        <f>INDEX('Data_Price '!AZ$2:AZ$1266,MATCH(Data!$DN1233,'Data_Price '!$BE$2:$BE$1266,0))</f>
        <v>https://www.google.com/url?q=https://www.powder7.com/Rossignol-Black-Ops-Sender-Ti-Skis-194cm-New-Flat-2022/for-sale%3Futm_source%3Dfeed%26utm_medium%3Dfree&amp;sa=U&amp;ved=0ahUKEwj5w9vF0aP2AhXskWoFHYQ0DicQ2ykIHg&amp;usg=AOvVaw1BUHxtruOHFj0QxEOY8Z4P</v>
      </c>
      <c r="DF1233" t="str">
        <f>INDEX('Data_Price '!BA$2:BA$1266,MATCH(Data!$DN1233,'Data_Price '!$BE$2:$BE$1266,0))</f>
        <v>Rossignol Blackops Sender Ti Skis</v>
      </c>
      <c r="DG1233" t="str">
        <f>INDEX('Data_Price '!BB$2:BB$1266,MATCH(Data!$DN1233,'Data_Price '!$BE$2:$BE$1266,0))</f>
        <v>evo.com</v>
      </c>
      <c r="DH1233">
        <f>INDEX('Data_Price '!BC$2:BC$1266,MATCH(Data!$DN1233,'Data_Price '!$BE$2:$BE$1266,0))</f>
        <v>639.96</v>
      </c>
      <c r="DI1233" t="str">
        <f>INDEX('Data_Price '!BD$2:BD$1266,MATCH(Data!$DN1233,'Data_Price '!$BE$2:$BE$1266,0))</f>
        <v>https://www.google.com/url?url=https://www.evo.com/skis/rossignol-black-ops-sender-ti%3Fimage%3D178692/708772/clone.jpg&amp;rct=j&amp;q=&amp;esrc=s&amp;sa=U&amp;ved=0ahUKEwjDnKfF0aP2AhUemGoFHR_DBPIQsDwIYQ&amp;usg=AOvVaw18divB-V65HbQNPSVKhKN1</v>
      </c>
      <c r="DJ1233" s="89" t="e">
        <f ca="1">_xll.Connector("TinyUrl.TinyUrl",DA1233,0)</f>
        <v>#NAME?</v>
      </c>
      <c r="DK1233" s="89" t="e">
        <f ca="1">_xll.Connector("TinyUrl.TinyUrl",DE1233,0)</f>
        <v>#NAME?</v>
      </c>
      <c r="DL1233" s="89" t="e">
        <f ca="1">_xll.Connector("TinyUrl.TinyUrl",DI1233,0)</f>
        <v>#NAME?</v>
      </c>
      <c r="DM1233" s="224" t="str">
        <f t="shared" si="678"/>
        <v>Blackops Sender Ti</v>
      </c>
      <c r="DN1233" s="89" t="str">
        <f t="shared" si="679"/>
        <v xml:space="preserve"> RossignolBlackops Sender Ti194 Unisex</v>
      </c>
      <c r="DO1233" s="227"/>
    </row>
    <row r="1234" spans="2:119" ht="15.45" customHeight="1">
      <c r="B1234" s="224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#VALUE!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646"/>
        <v>#VALUE!</v>
      </c>
      <c r="I1234" s="43">
        <f t="shared" si="647"/>
        <v>0</v>
      </c>
      <c r="J1234" s="43" t="e">
        <f t="array" ref="J1234">NOT(OR(($H$9:$H$1273=TRUE)*($I$9:$I$1273&gt;0)*($BT$9:$BT$1273=BT1234)*($K$9:$K$1273&gt;K1234)))</f>
        <v>#VALUE!</v>
      </c>
      <c r="K1234" s="72">
        <f t="shared" si="648"/>
        <v>0.54622671877383078</v>
      </c>
      <c r="L1234" s="72">
        <f t="shared" si="649"/>
        <v>0.62457819676093806</v>
      </c>
      <c r="M1234" s="72">
        <f t="shared" si="650"/>
        <v>0.46787524078672338</v>
      </c>
      <c r="N1234" s="72">
        <f t="shared" si="651"/>
        <v>-0.12870423069626247</v>
      </c>
      <c r="O1234" s="72">
        <f t="shared" si="652"/>
        <v>0.64715021449434107</v>
      </c>
      <c r="P1234" s="72">
        <f t="shared" si="653"/>
        <v>0.88517973856209142</v>
      </c>
      <c r="Q1234" s="72"/>
      <c r="R1234" s="72"/>
      <c r="S1234" s="72">
        <f t="shared" si="654"/>
        <v>0.67191199792885681</v>
      </c>
      <c r="T1234" s="72">
        <f t="shared" si="655"/>
        <v>0.8962706443016627</v>
      </c>
      <c r="U1234" s="72">
        <f t="shared" si="656"/>
        <v>0.9</v>
      </c>
      <c r="V1234" s="72">
        <f t="shared" si="657"/>
        <v>0.50201509012761636</v>
      </c>
      <c r="W1234" s="72">
        <f t="shared" si="658"/>
        <v>0.9986206954684409</v>
      </c>
      <c r="X1234" s="72">
        <f t="shared" si="659"/>
        <v>0.37542180323906194</v>
      </c>
      <c r="Y1234" s="72">
        <f t="shared" si="660"/>
        <v>0.53212475921327662</v>
      </c>
      <c r="Z1234" s="72">
        <f t="shared" si="661"/>
        <v>1.1287042306962625</v>
      </c>
      <c r="AA1234" s="72">
        <f t="shared" si="662"/>
        <v>0.35284978550565893</v>
      </c>
      <c r="AB1234" s="72">
        <f t="shared" si="663"/>
        <v>0.11482026143790854</v>
      </c>
      <c r="AC1234" s="72"/>
      <c r="AD1234" s="72"/>
      <c r="AE1234" s="72">
        <f t="shared" si="664"/>
        <v>0.32808800207114325</v>
      </c>
      <c r="AF1234" s="72">
        <f t="shared" si="665"/>
        <v>0.10372935569833734</v>
      </c>
      <c r="AG1234" s="72">
        <f t="shared" si="666"/>
        <v>0.1</v>
      </c>
      <c r="AH1234" s="72">
        <f t="shared" si="667"/>
        <v>0.49798490987238364</v>
      </c>
      <c r="AI1234" s="72">
        <f t="shared" si="668"/>
        <v>1.3793045315590724E-3</v>
      </c>
      <c r="AJ1234" s="72">
        <f>(AV1234-Driver!$K$179)/(Driver!$L$179-Driver!$K$179)</f>
        <v>0.61542180323906193</v>
      </c>
      <c r="AK1234" s="72">
        <f>(AW1234-Driver!$K$180)/(Driver!$L$180-Driver!$K$180)</f>
        <v>8.253442888614318E-2</v>
      </c>
      <c r="AL1234" s="72">
        <f>(AX1234-Driver!$K$181)/(Driver!$L$181-Driver!$K$181)</f>
        <v>0.72870423069626256</v>
      </c>
      <c r="AM1234" s="72">
        <f>(AY1234-Driver!$K$182)/(Driver!$L$182-Driver!$K$182)</f>
        <v>0.5668497855056589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669"/>
        <v>12.952787952787951</v>
      </c>
      <c r="AW1234" s="70">
        <f t="shared" si="670"/>
        <v>9.0244596246330051</v>
      </c>
      <c r="AX1234" s="70">
        <f t="shared" si="671"/>
        <v>7.558338076266363</v>
      </c>
      <c r="AY1234" s="70">
        <f>IFERROR(Driver!$K$19/Data!BH1234/Data!BI1234*Data!BK1234*Data!BL1234,"")</f>
        <v>-2.6515255104568869</v>
      </c>
      <c r="AZ1234" s="70">
        <f t="shared" si="672"/>
        <v>4.117647058823529</v>
      </c>
      <c r="BA1234" s="70"/>
      <c r="BB1234" s="70"/>
      <c r="BC1234" s="70">
        <f t="shared" si="673"/>
        <v>11.365905655436254</v>
      </c>
      <c r="BD1234" s="70">
        <f t="shared" si="674"/>
        <v>1.3907815128221523</v>
      </c>
      <c r="BE1234" s="70">
        <f t="shared" si="675"/>
        <v>1.7838874452056591E-4</v>
      </c>
      <c r="BF1234" s="70">
        <f t="shared" si="676"/>
        <v>101.42108686904629</v>
      </c>
      <c r="BG1234" s="70">
        <f t="shared" si="677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219</v>
      </c>
      <c r="BS1234" s="8" t="s">
        <v>471</v>
      </c>
      <c r="BT1234" s="9" t="s">
        <v>1155</v>
      </c>
      <c r="BU1234" s="10">
        <v>190.6</v>
      </c>
      <c r="BV1234" s="9" t="s">
        <v>222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303</v>
      </c>
      <c r="CU1234" s="9" t="s">
        <v>301</v>
      </c>
      <c r="CV1234" s="9" t="s">
        <v>302</v>
      </c>
      <c r="CW1234" s="10"/>
      <c r="CX1234" t="str">
        <f>INDEX('Data_Price '!AS$2:AS$1266,MATCH(Data!$DN1234,'Data_Price '!$BE$2:$BE$1266,0))</f>
        <v>Black Crows NOCTA Skis</v>
      </c>
      <c r="CY1234" t="str">
        <f>INDEX('Data_Price '!AT$2:AT$1266,MATCH(Data!$DN1234,'Data_Price '!$BE$2:$BE$1266,0))</f>
        <v>Powder7 Ski Shop</v>
      </c>
      <c r="CZ1234">
        <f>INDEX('Data_Price '!AU$2:AU$1266,MATCH(Data!$DN1234,'Data_Price '!$BE$2:$BE$1266,0))</f>
        <v>449.91</v>
      </c>
      <c r="DA1234" t="str">
        <f>INDEX('Data_Price '!AV$2:AV$1266,MATCH(Data!$DN1234,'Data_Price '!$BE$2:$BE$1266,0))</f>
        <v>https://www.google.com/url?url=https://www.powder7.com/Black-Crows-Nocta-Skis-190cm-New-Flat-2020/for-sale%3Futm_source%3Dfeed%26utm_medium%3Dfree&amp;rct=j&amp;q=&amp;esrc=s&amp;sa=U&amp;ved=0ahUKEwi4tPzF0aP2AhXzm2oFHUNJB2kQsDwIPw&amp;usg=AOvVaw2vvBggkyl93dXKkaTi7X75</v>
      </c>
      <c r="DB1234" t="str">
        <f>INDEX('Data_Price '!AW$2:AW$1266,MATCH(Data!$DN1234,'Data_Price '!$BE$2:$BE$1266,0))</f>
        <v>Black Crows NOCTA Skis</v>
      </c>
      <c r="DC1234" t="str">
        <f>INDEX('Data_Price '!AX$2:AX$1266,MATCH(Data!$DN1234,'Data_Price '!$BE$2:$BE$1266,0))</f>
        <v>Powder7 Ski Shop</v>
      </c>
      <c r="DD1234">
        <f>INDEX('Data_Price '!AY$2:AY$1266,MATCH(Data!$DN1234,'Data_Price '!$BE$2:$BE$1266,0))</f>
        <v>449.91</v>
      </c>
      <c r="DE1234" t="str">
        <f>INDEX('Data_Price '!AZ$2:AZ$1266,MATCH(Data!$DN1234,'Data_Price '!$BE$2:$BE$1266,0))</f>
        <v>https://www.google.com/url?q=https://www.powder7.com/Black-Crows-Nocta-Skis-190cm-New-Flat-2020/for-sale%3Futm_source%3Dfeed%26utm_medium%3Dfree&amp;sa=U&amp;ved=0ahUKEwiS5ajG0aP2AhUVk2oFHUE-D4EQ2ykIGA&amp;usg=AOvVaw0vDmukFMU4YLkkvdpExU_N</v>
      </c>
      <c r="DF1234" t="str">
        <f>INDEX('Data_Price '!BA$2:BA$1266,MATCH(Data!$DN1234,'Data_Price '!$BE$2:$BE$1266,0))</f>
        <v>Black Crows NOCTA Skis</v>
      </c>
      <c r="DG1234" t="str">
        <f>INDEX('Data_Price '!BB$2:BB$1266,MATCH(Data!$DN1234,'Data_Price '!$BE$2:$BE$1266,0))</f>
        <v>Absolute-Snow.co.uk</v>
      </c>
      <c r="DH1234">
        <f>INDEX('Data_Price '!BC$2:BC$1266,MATCH(Data!$DN1234,'Data_Price '!$BE$2:$BE$1266,0))</f>
        <v>683.35</v>
      </c>
      <c r="DI1234" t="str">
        <f>INDEX('Data_Price '!BD$2:BD$1266,MATCH(Data!$DN1234,'Data_Price '!$BE$2:$BE$1266,0))</f>
        <v>https://www.google.com/url?q=https://www.absolute-snow.co.uk/V/Black_Crows_Nocta_Skis_190cm_BlackOrange_Ski_Only_2020-(287237)%3Fcurr%3DUSD%26deliverycountry%3DUSA&amp;sa=U&amp;ved=0ahUKEwiS5ajG0aP2AhUVk2oFHUE-D4EQ2ykIGg&amp;usg=AOvVaw3rAbniwJx4DMdB7kSjva_U</v>
      </c>
      <c r="DJ1234" s="89" t="e">
        <f ca="1">_xll.Connector("TinyUrl.TinyUrl",DA1234,0)</f>
        <v>#NAME?</v>
      </c>
      <c r="DK1234" s="89" t="e">
        <f ca="1">_xll.Connector("TinyUrl.TinyUrl",DE1234,0)</f>
        <v>#NAME?</v>
      </c>
      <c r="DL1234" s="89" t="e">
        <f ca="1">_xll.Connector("TinyUrl.TinyUrl",DI1234,0)</f>
        <v>#NAME?</v>
      </c>
      <c r="DM1234" s="224" t="str">
        <f t="shared" si="678"/>
        <v>Nocta</v>
      </c>
      <c r="DN1234" s="89" t="str">
        <f t="shared" si="679"/>
        <v xml:space="preserve"> Black CrowsNocta190.6 Unisex</v>
      </c>
      <c r="DO1234" s="227" t="s">
        <v>1156</v>
      </c>
    </row>
    <row r="1235" spans="2:119" ht="15.45" customHeight="1">
      <c r="B1235" s="224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#VALUE!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646"/>
        <v>#VALUE!</v>
      </c>
      <c r="I1235" s="43">
        <f t="shared" si="647"/>
        <v>0</v>
      </c>
      <c r="J1235" s="43" t="e">
        <f t="array" ref="J1235">NOT(OR(($H$9:$H$1273=TRUE)*($I$9:$I$1273&gt;0)*($BT$9:$BT$1273=BT1235)*($K$9:$K$1273&gt;K1235)))</f>
        <v>#VALUE!</v>
      </c>
      <c r="K1235" s="72">
        <f t="shared" si="648"/>
        <v>0.71423189494103512</v>
      </c>
      <c r="L1235" s="72">
        <f t="shared" si="649"/>
        <v>0.78073966642494563</v>
      </c>
      <c r="M1235" s="72">
        <f t="shared" si="650"/>
        <v>0.64772412345712471</v>
      </c>
      <c r="N1235" s="72">
        <f t="shared" si="651"/>
        <v>0.54605704167457159</v>
      </c>
      <c r="O1235" s="72">
        <f t="shared" si="652"/>
        <v>0.5027035639909202</v>
      </c>
      <c r="P1235" s="72">
        <f t="shared" si="653"/>
        <v>0.89441176470588235</v>
      </c>
      <c r="Q1235" s="72"/>
      <c r="R1235" s="72"/>
      <c r="S1235" s="72">
        <f t="shared" si="654"/>
        <v>0.6675901464815599</v>
      </c>
      <c r="T1235" s="72">
        <f t="shared" si="655"/>
        <v>0.91055294177451895</v>
      </c>
      <c r="U1235" s="72">
        <f t="shared" si="656"/>
        <v>9.9999999999999978E-2</v>
      </c>
      <c r="V1235" s="72">
        <f t="shared" si="657"/>
        <v>0.60337848799411953</v>
      </c>
      <c r="W1235" s="72">
        <f t="shared" si="658"/>
        <v>5.0000000000000044E-2</v>
      </c>
      <c r="X1235" s="72">
        <f t="shared" si="659"/>
        <v>0.21926033357505437</v>
      </c>
      <c r="Y1235" s="72">
        <f t="shared" si="660"/>
        <v>0.35227587654287534</v>
      </c>
      <c r="Z1235" s="72">
        <f t="shared" si="661"/>
        <v>0.45394295832542847</v>
      </c>
      <c r="AA1235" s="72">
        <f t="shared" si="662"/>
        <v>0.4972964360090798</v>
      </c>
      <c r="AB1235" s="72">
        <f t="shared" si="663"/>
        <v>0.10558823529411768</v>
      </c>
      <c r="AC1235" s="72"/>
      <c r="AD1235" s="72"/>
      <c r="AE1235" s="72">
        <f t="shared" si="664"/>
        <v>0.33240985351844016</v>
      </c>
      <c r="AF1235" s="72">
        <f t="shared" si="665"/>
        <v>8.9447058225481033E-2</v>
      </c>
      <c r="AG1235" s="72">
        <f t="shared" si="666"/>
        <v>0.9</v>
      </c>
      <c r="AH1235" s="72">
        <f t="shared" si="667"/>
        <v>0.39662151200588042</v>
      </c>
      <c r="AI1235" s="72">
        <f t="shared" si="668"/>
        <v>0.95</v>
      </c>
      <c r="AJ1235" s="72">
        <f>(AV1235-Driver!$K$179)/(Driver!$L$179-Driver!$K$179)</f>
        <v>2.073966642494561E-2</v>
      </c>
      <c r="AK1235" s="72">
        <f>(AW1235-Driver!$K$180)/(Driver!$L$180-Driver!$K$180)</f>
        <v>3.8078913733287041E-2</v>
      </c>
      <c r="AL1235" s="72">
        <f>(AX1235-Driver!$K$181)/(Driver!$L$181-Driver!$K$181)</f>
        <v>5.3942958325428426E-2</v>
      </c>
      <c r="AM1235" s="72">
        <f>(AY1235-Driver!$K$182)/(Driver!$L$182-Driver!$K$182)</f>
        <v>0.71129643600907977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669"/>
        <v>0.43650793650793651</v>
      </c>
      <c r="AW1235" s="70">
        <f t="shared" si="670"/>
        <v>4.6772370190600476</v>
      </c>
      <c r="AX1235" s="70">
        <f t="shared" si="671"/>
        <v>1.4854866249288559</v>
      </c>
      <c r="AY1235" s="70">
        <f>IFERROR(Driver!$K$19/Data!BH1235/Data!BI1235*Data!BK1235*Data!BL1235,"")</f>
        <v>-1.7672965157720093</v>
      </c>
      <c r="AZ1235" s="70">
        <f t="shared" si="672"/>
        <v>4.9590469099032015</v>
      </c>
      <c r="BA1235" s="70"/>
      <c r="BB1235" s="70"/>
      <c r="BC1235" s="70">
        <f t="shared" si="673"/>
        <v>9.124131264699523</v>
      </c>
      <c r="BD1235" s="70">
        <f t="shared" si="674"/>
        <v>2.6547395324362926</v>
      </c>
      <c r="BE1235" s="70">
        <f t="shared" si="675"/>
        <v>1</v>
      </c>
      <c r="BF1235" s="70">
        <f t="shared" si="676"/>
        <v>0.38157648371432812</v>
      </c>
      <c r="BG1235" s="70">
        <f t="shared" si="677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219</v>
      </c>
      <c r="BS1235" s="8" t="s">
        <v>771</v>
      </c>
      <c r="BT1235" s="9" t="s">
        <v>1157</v>
      </c>
      <c r="BU1235" s="10">
        <v>148</v>
      </c>
      <c r="BV1235" s="9" t="s">
        <v>222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303</v>
      </c>
      <c r="CU1235" s="9" t="s">
        <v>302</v>
      </c>
      <c r="CV1235" s="10"/>
      <c r="CW1235" s="10"/>
      <c r="CX1235" t="str">
        <f>INDEX('Data_Price '!AS$2:AS$1266,MATCH(Data!$DN1235,'Data_Price '!$BE$2:$BE$1266,0))</f>
        <v>Rossignol Blackops Whizbanger 148cm</v>
      </c>
      <c r="CY1235" t="str">
        <f>INDEX('Data_Price '!AT$2:AT$1266,MATCH(Data!$DN1235,'Data_Price '!$BE$2:$BE$1266,0))</f>
        <v>Sundance Ski and Board Shop</v>
      </c>
      <c r="CZ1235">
        <f>INDEX('Data_Price '!AU$2:AU$1266,MATCH(Data!$DN1235,'Data_Price '!$BE$2:$BE$1266,0))</f>
        <v>236.71</v>
      </c>
      <c r="DA1235" t="str">
        <f>INDEX('Data_Price '!AV$2:AV$1266,MATCH(Data!$DN1235,'Data_Price '!$BE$2:$BE$1266,0))</f>
        <v>https://www.google.com/url?url=https://sundanceskishop.com/products/rossignol-blackops-whizbanger%3Fvariant%3D39391422775394%26currency%3DCAD%26utm_medium%3Dproduct_sync%26utm_source%3Dgoogle%26utm_content%3Dsag_organic%26utm_campaign%3Dsag_organic&amp;rct=j&amp;q=&amp;esrc=s&amp;sa=U&amp;ved=0ahUKEwj94MvG0aP2AhXZk2oFHU2KA-EQ2SkIbQ&amp;usg=AOvVaw3JIktioc7YeZ2JoXyHFkCC</v>
      </c>
      <c r="DB1235" t="str">
        <f>INDEX('Data_Price '!AW$2:AW$1266,MATCH(Data!$DN1235,'Data_Price '!$BE$2:$BE$1266,0))</f>
        <v>Rossignol BlackOps Whizbanger Skis</v>
      </c>
      <c r="DC1235" t="str">
        <f>INDEX('Data_Price '!AX$2:AX$1266,MATCH(Data!$DN1235,'Data_Price '!$BE$2:$BE$1266,0))</f>
        <v>The-House.com</v>
      </c>
      <c r="DD1235">
        <f>INDEX('Data_Price '!AY$2:AY$1266,MATCH(Data!$DN1235,'Data_Price '!$BE$2:$BE$1266,0))</f>
        <v>239.95</v>
      </c>
      <c r="DE1235" t="str">
        <f>INDEX('Data_Price '!AZ$2:AZ$1266,MATCH(Data!$DN1235,'Data_Price '!$BE$2:$BE$1266,0))</f>
        <v>https://www.google.com/url?url=https://www.the-house.com/robwm138452zz-rossignol-skis%3Futm_source%3Dfroogle%26utm_medium%3Dppc%26utm_campaign%3Dshopcomparefeed&amp;rct=j&amp;q=&amp;esrc=s&amp;sa=U&amp;ved=0ahUKEwj94MvG0aP2AhXZk2oFHU2KA-EQsDwIaQ&amp;usg=AOvVaw0u1nyg5vdglpkJ4Y8XC7VP</v>
      </c>
      <c r="DF1235" t="str">
        <f>INDEX('Data_Price '!BA$2:BA$1266,MATCH(Data!$DN1235,'Data_Price '!$BE$2:$BE$1266,0))</f>
        <v>Rossignol BlackOps Whizbanger Skis</v>
      </c>
      <c r="DG1235" t="str">
        <f>INDEX('Data_Price '!BB$2:BB$1266,MATCH(Data!$DN1235,'Data_Price '!$BE$2:$BE$1266,0))</f>
        <v>The-House.com</v>
      </c>
      <c r="DH1235">
        <f>INDEX('Data_Price '!BC$2:BC$1266,MATCH(Data!$DN1235,'Data_Price '!$BE$2:$BE$1266,0))</f>
        <v>239.95</v>
      </c>
      <c r="DI1235" t="str">
        <f>INDEX('Data_Price '!BD$2:BD$1266,MATCH(Data!$DN1235,'Data_Price '!$BE$2:$BE$1266,0))</f>
        <v>https://www.google.com/url?q=https://www.the-house.com/robwm138452zz-rossignol-skis%3Futm_source%3Dfroogle%26utm_medium%3Dppc%26utm_campaign%3Dshopcomparefeed&amp;sa=U&amp;ved=0ahUKEwjejPjG0aP2AhXckWoFHSVTBqUQ2ykIDg&amp;usg=AOvVaw22E77L5wiU7lkgqGGbFIfl</v>
      </c>
      <c r="DJ1235" s="89" t="e">
        <f ca="1">_xll.Connector("TinyUrl.TinyUrl",DA1235,0)</f>
        <v>#NAME?</v>
      </c>
      <c r="DK1235" s="89" t="e">
        <f ca="1">_xll.Connector("TinyUrl.TinyUrl",DE1235,0)</f>
        <v>#NAME?</v>
      </c>
      <c r="DL1235" s="89" t="e">
        <f ca="1">_xll.Connector("TinyUrl.TinyUrl",DI1235,0)</f>
        <v>#NAME?</v>
      </c>
      <c r="DM1235" s="224" t="str">
        <f t="shared" si="678"/>
        <v>Blackops Whizbanger</v>
      </c>
      <c r="DN1235" s="89" t="str">
        <f t="shared" si="679"/>
        <v xml:space="preserve"> RossignolBlackops Whizbanger148 Unisex</v>
      </c>
      <c r="DO1235" s="227"/>
    </row>
    <row r="1236" spans="2:119" ht="15.45" customHeight="1">
      <c r="B1236" s="224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#VALUE!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646"/>
        <v>#VALUE!</v>
      </c>
      <c r="I1236" s="43">
        <f t="shared" si="647"/>
        <v>0</v>
      </c>
      <c r="J1236" s="43" t="e">
        <f t="array" ref="J1236">NOT(OR(($H$9:$H$1273=TRUE)*($I$9:$I$1273&gt;0)*($BT$9:$BT$1273=BT1236)*($K$9:$K$1273&gt;K1236)))</f>
        <v>#VALUE!</v>
      </c>
      <c r="K1236" s="72">
        <f t="shared" si="648"/>
        <v>0.52354604461024379</v>
      </c>
      <c r="L1236" s="72">
        <f t="shared" si="649"/>
        <v>0.49694948029973407</v>
      </c>
      <c r="M1236" s="72">
        <f t="shared" si="650"/>
        <v>0.55014260892075351</v>
      </c>
      <c r="N1236" s="72">
        <f t="shared" si="651"/>
        <v>1.6745715550496421E-2</v>
      </c>
      <c r="O1236" s="72">
        <f t="shared" si="652"/>
        <v>0.74656609813986863</v>
      </c>
      <c r="P1236" s="72">
        <f t="shared" si="653"/>
        <v>0.88711601307189536</v>
      </c>
      <c r="Q1236" s="72"/>
      <c r="R1236" s="72"/>
      <c r="S1236" s="72">
        <f t="shared" si="654"/>
        <v>0.6710791741803106</v>
      </c>
      <c r="T1236" s="72">
        <f t="shared" si="655"/>
        <v>0.90386927832724473</v>
      </c>
      <c r="U1236" s="72">
        <f t="shared" si="656"/>
        <v>0.90005067520369386</v>
      </c>
      <c r="V1236" s="72">
        <f t="shared" si="657"/>
        <v>0.51580850568572822</v>
      </c>
      <c r="W1236" s="72">
        <f t="shared" si="658"/>
        <v>0.99528688524590159</v>
      </c>
      <c r="X1236" s="72">
        <f t="shared" si="659"/>
        <v>0.50305051970026593</v>
      </c>
      <c r="Y1236" s="72">
        <f t="shared" si="660"/>
        <v>0.44985739107924649</v>
      </c>
      <c r="Z1236" s="72">
        <f t="shared" si="661"/>
        <v>0.98325428444950358</v>
      </c>
      <c r="AA1236" s="72">
        <f t="shared" si="662"/>
        <v>0.25343390186013137</v>
      </c>
      <c r="AB1236" s="72">
        <f t="shared" si="663"/>
        <v>0.11288398692810461</v>
      </c>
      <c r="AC1236" s="72"/>
      <c r="AD1236" s="72"/>
      <c r="AE1236" s="72">
        <f t="shared" si="664"/>
        <v>0.32892082581968934</v>
      </c>
      <c r="AF1236" s="72">
        <f t="shared" si="665"/>
        <v>9.6130721672755284E-2</v>
      </c>
      <c r="AG1236" s="72">
        <f t="shared" si="666"/>
        <v>9.9949324796306124E-2</v>
      </c>
      <c r="AH1236" s="72">
        <f t="shared" si="667"/>
        <v>0.48419149431427178</v>
      </c>
      <c r="AI1236" s="72">
        <f t="shared" si="668"/>
        <v>4.7131147540983645E-3</v>
      </c>
      <c r="AJ1236" s="72">
        <f>(AV1236-Driver!$K$179)/(Driver!$L$179-Driver!$K$179)</f>
        <v>0.74305051970026592</v>
      </c>
      <c r="AK1236" s="72">
        <f>(AW1236-Driver!$K$180)/(Driver!$L$180-Driver!$K$180)</f>
        <v>6.4729076791053997E-2</v>
      </c>
      <c r="AL1236" s="72">
        <f>(AX1236-Driver!$K$181)/(Driver!$L$181-Driver!$K$181)</f>
        <v>0.58325428444950356</v>
      </c>
      <c r="AM1236" s="72">
        <f>(AY1236-Driver!$K$182)/(Driver!$L$182-Driver!$K$182)</f>
        <v>0.4674339018601314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669"/>
        <v>15.63899063899064</v>
      </c>
      <c r="AW1236" s="70">
        <f t="shared" si="670"/>
        <v>7.2833071745531512</v>
      </c>
      <c r="AX1236" s="70">
        <f t="shared" si="671"/>
        <v>6.2492885600455317</v>
      </c>
      <c r="AY1236" s="70">
        <f>IFERROR(Driver!$K$19/Data!BH1236/Data!BI1236*Data!BK1236*Data!BL1236,"")</f>
        <v>-3.2600990325512038</v>
      </c>
      <c r="AZ1236" s="70">
        <f t="shared" si="672"/>
        <v>4.2941176470588234</v>
      </c>
      <c r="BA1236" s="70"/>
      <c r="BB1236" s="70"/>
      <c r="BC1236" s="70">
        <f t="shared" si="673"/>
        <v>10.933914187368632</v>
      </c>
      <c r="BD1236" s="70">
        <f t="shared" si="674"/>
        <v>2.0632471601033773</v>
      </c>
      <c r="BE1236" s="70">
        <f t="shared" si="675"/>
        <v>2.2905490832848E-4</v>
      </c>
      <c r="BF1236" s="70">
        <f t="shared" si="676"/>
        <v>99.86321748598624</v>
      </c>
      <c r="BG1236" s="70">
        <f t="shared" si="677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219</v>
      </c>
      <c r="BS1236" s="8" t="s">
        <v>928</v>
      </c>
      <c r="BT1236" s="9" t="s">
        <v>1158</v>
      </c>
      <c r="BU1236" s="10">
        <v>188</v>
      </c>
      <c r="BV1236" s="9" t="s">
        <v>222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303</v>
      </c>
      <c r="CU1236" s="9" t="s">
        <v>301</v>
      </c>
      <c r="CV1236" s="9" t="s">
        <v>302</v>
      </c>
      <c r="CW1236" s="10"/>
      <c r="CX1236" t="e">
        <f>INDEX('Data_Price '!AS$2:AS$1266,MATCH(Data!$DN1236,'Data_Price '!$BE$2:$BE$1266,0))</f>
        <v>#N/A</v>
      </c>
      <c r="CY1236" t="e">
        <f>INDEX('Data_Price '!AT$2:AT$1266,MATCH(Data!$DN1236,'Data_Price '!$BE$2:$BE$1266,0))</f>
        <v>#N/A</v>
      </c>
      <c r="CZ1236" t="e">
        <f>INDEX('Data_Price '!AU$2:AU$1266,MATCH(Data!$DN1236,'Data_Price '!$BE$2:$BE$1266,0))</f>
        <v>#N/A</v>
      </c>
      <c r="DA1236" t="e">
        <f>INDEX('Data_Price '!AV$2:AV$1266,MATCH(Data!$DN1236,'Data_Price '!$BE$2:$BE$1266,0))</f>
        <v>#N/A</v>
      </c>
      <c r="DB1236" t="e">
        <f>INDEX('Data_Price '!AW$2:AW$1266,MATCH(Data!$DN1236,'Data_Price '!$BE$2:$BE$1266,0))</f>
        <v>#N/A</v>
      </c>
      <c r="DC1236" t="e">
        <f>INDEX('Data_Price '!AX$2:AX$1266,MATCH(Data!$DN1236,'Data_Price '!$BE$2:$BE$1266,0))</f>
        <v>#N/A</v>
      </c>
      <c r="DD1236" t="e">
        <f>INDEX('Data_Price '!AY$2:AY$1266,MATCH(Data!$DN1236,'Data_Price '!$BE$2:$BE$1266,0))</f>
        <v>#N/A</v>
      </c>
      <c r="DE1236" t="e">
        <f>INDEX('Data_Price '!AZ$2:AZ$1266,MATCH(Data!$DN1236,'Data_Price '!$BE$2:$BE$1266,0))</f>
        <v>#N/A</v>
      </c>
      <c r="DF1236" t="e">
        <f>INDEX('Data_Price '!BA$2:BA$1266,MATCH(Data!$DN1236,'Data_Price '!$BE$2:$BE$1266,0))</f>
        <v>#N/A</v>
      </c>
      <c r="DG1236" t="e">
        <f>INDEX('Data_Price '!BB$2:BB$1266,MATCH(Data!$DN1236,'Data_Price '!$BE$2:$BE$1266,0))</f>
        <v>#N/A</v>
      </c>
      <c r="DH1236" t="e">
        <f>INDEX('Data_Price '!BC$2:BC$1266,MATCH(Data!$DN1236,'Data_Price '!$BE$2:$BE$1266,0))</f>
        <v>#N/A</v>
      </c>
      <c r="DI1236" t="e">
        <f>INDEX('Data_Price '!BD$2:BD$1266,MATCH(Data!$DN1236,'Data_Price '!$BE$2:$BE$1266,0))</f>
        <v>#N/A</v>
      </c>
      <c r="DJ1236" s="89" t="e">
        <f ca="1">_xll.Connector("TinyUrl.TinyUrl",DA1236,0)</f>
        <v>#NAME?</v>
      </c>
      <c r="DK1236" s="89" t="e">
        <f ca="1">_xll.Connector("TinyUrl.TinyUrl",DE1236,0)</f>
        <v>#NAME?</v>
      </c>
      <c r="DL1236" s="89" t="e">
        <f ca="1">_xll.Connector("TinyUrl.TinyUrl",DI1236,0)</f>
        <v>#NAME?</v>
      </c>
      <c r="DM1236" s="224" t="str">
        <f t="shared" si="678"/>
        <v>Inthayne</v>
      </c>
      <c r="DN1236" s="89" t="str">
        <f t="shared" si="679"/>
        <v xml:space="preserve"> 4FRNTInthayne188 Unisex</v>
      </c>
      <c r="DO1236" s="227"/>
    </row>
    <row r="1237" spans="2:119" ht="15.45" customHeight="1">
      <c r="B1237" s="224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#VALUE!</v>
      </c>
      <c r="F1237" s="43" t="b">
        <f>CL1237&gt;Driver!$F$56</f>
        <v>0</v>
      </c>
      <c r="G1237" s="43" t="b">
        <f>AND(CB1237&gt;Driver!$F$55,CB1237&lt;Driver!$G$55)</f>
        <v>0</v>
      </c>
      <c r="H1237" s="43" t="e">
        <f t="shared" si="646"/>
        <v>#VALUE!</v>
      </c>
      <c r="I1237" s="43">
        <f t="shared" si="647"/>
        <v>0</v>
      </c>
      <c r="J1237" s="43" t="e">
        <f t="array" ref="J1237">NOT(OR(($H$9:$H$1273=TRUE)*($I$9:$I$1273&gt;0)*($BT$9:$BT$1273=BT1237)*($K$9:$K$1273&gt;K1237)))</f>
        <v>#VALUE!</v>
      </c>
      <c r="K1237" s="72">
        <f t="shared" si="648"/>
        <v>0.57674336450352515</v>
      </c>
      <c r="L1237" s="72">
        <f t="shared" si="649"/>
        <v>0.93784868262025622</v>
      </c>
      <c r="M1237" s="72">
        <f t="shared" si="650"/>
        <v>0.21563804638679418</v>
      </c>
      <c r="N1237" s="72">
        <f t="shared" si="651"/>
        <v>1.4848542338582127E-2</v>
      </c>
      <c r="O1237" s="72">
        <f t="shared" si="652"/>
        <v>0.25985154453421844</v>
      </c>
      <c r="P1237" s="72">
        <f t="shared" si="653"/>
        <v>0.37221405228758164</v>
      </c>
      <c r="Q1237" s="72"/>
      <c r="R1237" s="72"/>
      <c r="S1237" s="72">
        <f t="shared" si="654"/>
        <v>0.81574433239708966</v>
      </c>
      <c r="T1237" s="72">
        <f t="shared" si="655"/>
        <v>0.82180931717464378</v>
      </c>
      <c r="U1237" s="72">
        <f t="shared" si="656"/>
        <v>9.9999999999999978E-2</v>
      </c>
      <c r="V1237" s="72">
        <f t="shared" si="657"/>
        <v>0.61307443385030147</v>
      </c>
      <c r="W1237" s="72">
        <f t="shared" si="658"/>
        <v>0.95924523160762942</v>
      </c>
      <c r="X1237" s="72">
        <f t="shared" si="659"/>
        <v>6.2151317379743776E-2</v>
      </c>
      <c r="Y1237" s="72">
        <f t="shared" si="660"/>
        <v>0.78436195361320582</v>
      </c>
      <c r="Z1237" s="72">
        <f t="shared" si="661"/>
        <v>0.98515145766141787</v>
      </c>
      <c r="AA1237" s="72">
        <f t="shared" si="662"/>
        <v>0.74014845546578156</v>
      </c>
      <c r="AB1237" s="72">
        <f t="shared" si="663"/>
        <v>0.62778594771241836</v>
      </c>
      <c r="AC1237" s="72"/>
      <c r="AD1237" s="72"/>
      <c r="AE1237" s="72">
        <f t="shared" si="664"/>
        <v>0.18425566760291037</v>
      </c>
      <c r="AF1237" s="72">
        <f t="shared" si="665"/>
        <v>0.17819068282535619</v>
      </c>
      <c r="AG1237" s="72">
        <f t="shared" si="666"/>
        <v>0.9</v>
      </c>
      <c r="AH1237" s="72">
        <f t="shared" si="667"/>
        <v>0.38692556614969853</v>
      </c>
      <c r="AI1237" s="72">
        <f t="shared" si="668"/>
        <v>4.0754768392370577E-2</v>
      </c>
      <c r="AJ1237" s="72">
        <f>(AV1237-Driver!$K$179)/(Driver!$L$179-Driver!$K$179)</f>
        <v>0.30215131737974377</v>
      </c>
      <c r="AK1237" s="72">
        <f>(AW1237-Driver!$K$180)/(Driver!$L$180-Driver!$K$180)</f>
        <v>0.78568134652615251</v>
      </c>
      <c r="AL1237" s="72">
        <f>(AX1237-Driver!$K$181)/(Driver!$L$181-Driver!$K$181)</f>
        <v>0.58515145766141785</v>
      </c>
      <c r="AM1237" s="72">
        <f>(AY1237-Driver!$K$182)/(Driver!$L$182-Driver!$K$182)</f>
        <v>0.95414845546578153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669"/>
        <v>6.3593813593813593</v>
      </c>
      <c r="AW1237" s="70">
        <f t="shared" si="670"/>
        <v>77.783896218569495</v>
      </c>
      <c r="AX1237" s="70">
        <f t="shared" si="671"/>
        <v>6.2663631189527607</v>
      </c>
      <c r="AY1237" s="70">
        <f>IFERROR(Driver!$K$19/Data!BH1237/Data!BI1237*Data!BK1237*Data!BL1237,"")</f>
        <v>-0.28067985645178239</v>
      </c>
      <c r="AZ1237" s="70">
        <f t="shared" si="672"/>
        <v>71.798212956068511</v>
      </c>
      <c r="BA1237" s="70"/>
      <c r="BB1237" s="70"/>
      <c r="BC1237" s="70">
        <f t="shared" si="673"/>
        <v>85.972737450275815</v>
      </c>
      <c r="BD1237" s="70">
        <f t="shared" si="674"/>
        <v>26.340205389419676</v>
      </c>
      <c r="BE1237" s="70">
        <f t="shared" si="675"/>
        <v>1</v>
      </c>
      <c r="BF1237" s="70">
        <f t="shared" si="676"/>
        <v>1.4766654502952328</v>
      </c>
      <c r="BG1237" s="70">
        <f t="shared" si="677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219</v>
      </c>
      <c r="BS1237" s="8" t="s">
        <v>764</v>
      </c>
      <c r="BT1237" s="9" t="s">
        <v>1159</v>
      </c>
      <c r="BU1237" s="10">
        <v>171</v>
      </c>
      <c r="BV1237" s="9" t="s">
        <v>222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305</v>
      </c>
      <c r="CU1237" s="10"/>
      <c r="CV1237" s="10"/>
      <c r="CW1237" s="10"/>
      <c r="CX1237">
        <f>INDEX('Data_Price '!AS$2:AS$1266,MATCH(Data!$DN1237,'Data_Price '!$BE$2:$BE$1266,0))</f>
        <v>0</v>
      </c>
      <c r="CY1237">
        <f>INDEX('Data_Price '!AT$2:AT$1266,MATCH(Data!$DN1237,'Data_Price '!$BE$2:$BE$1266,0))</f>
        <v>0</v>
      </c>
      <c r="CZ1237">
        <f>INDEX('Data_Price '!AU$2:AU$1266,MATCH(Data!$DN1237,'Data_Price '!$BE$2:$BE$1266,0))</f>
        <v>0</v>
      </c>
      <c r="DA1237">
        <f>INDEX('Data_Price '!AV$2:AV$1266,MATCH(Data!$DN1237,'Data_Price '!$BE$2:$BE$1266,0))</f>
        <v>0</v>
      </c>
      <c r="DB1237">
        <f>INDEX('Data_Price '!AW$2:AW$1266,MATCH(Data!$DN1237,'Data_Price '!$BE$2:$BE$1266,0))</f>
        <v>0</v>
      </c>
      <c r="DC1237">
        <f>INDEX('Data_Price '!AX$2:AX$1266,MATCH(Data!$DN1237,'Data_Price '!$BE$2:$BE$1266,0))</f>
        <v>0</v>
      </c>
      <c r="DD1237">
        <f>INDEX('Data_Price '!AY$2:AY$1266,MATCH(Data!$DN1237,'Data_Price '!$BE$2:$BE$1266,0))</f>
        <v>0</v>
      </c>
      <c r="DE1237">
        <f>INDEX('Data_Price '!AZ$2:AZ$1266,MATCH(Data!$DN1237,'Data_Price '!$BE$2:$BE$1266,0))</f>
        <v>0</v>
      </c>
      <c r="DF1237">
        <f>INDEX('Data_Price '!BA$2:BA$1266,MATCH(Data!$DN1237,'Data_Price '!$BE$2:$BE$1266,0))</f>
        <v>0</v>
      </c>
      <c r="DG1237">
        <f>INDEX('Data_Price '!BB$2:BB$1266,MATCH(Data!$DN1237,'Data_Price '!$BE$2:$BE$1266,0))</f>
        <v>0</v>
      </c>
      <c r="DH1237">
        <f>INDEX('Data_Price '!BC$2:BC$1266,MATCH(Data!$DN1237,'Data_Price '!$BE$2:$BE$1266,0))</f>
        <v>0</v>
      </c>
      <c r="DI1237">
        <f>INDEX('Data_Price '!BD$2:BD$1266,MATCH(Data!$DN1237,'Data_Price '!$BE$2:$BE$1266,0))</f>
        <v>0</v>
      </c>
      <c r="DJ1237" s="89" t="e">
        <f ca="1">_xll.Connector("TinyUrl.TinyUrl",DA1237,0)</f>
        <v>#NAME?</v>
      </c>
      <c r="DK1237" s="89" t="e">
        <f ca="1">_xll.Connector("TinyUrl.TinyUrl",DE1237,0)</f>
        <v>#NAME?</v>
      </c>
      <c r="DL1237" s="89" t="e">
        <f ca="1">_xll.Connector("TinyUrl.TinyUrl",DI1237,0)</f>
        <v>#NAME?</v>
      </c>
      <c r="DM1237" s="224" t="str">
        <f t="shared" si="678"/>
        <v>Le Nomade Ti</v>
      </c>
      <c r="DN1237" s="89" t="str">
        <f t="shared" si="679"/>
        <v xml:space="preserve"> RaccoonLe Nomade Ti171 Unisex</v>
      </c>
      <c r="DO1237" s="227"/>
    </row>
    <row r="1238" spans="2:119" ht="15.45" customHeight="1">
      <c r="B1238" s="224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#VALUE!</v>
      </c>
      <c r="F1238" s="43" t="b">
        <f>CL1238&gt;Driver!$F$56</f>
        <v>1</v>
      </c>
      <c r="G1238" s="43" t="b">
        <f>AND(CB1238&gt;Driver!$F$55,CB1238&lt;Driver!$G$55)</f>
        <v>1</v>
      </c>
      <c r="H1238" s="43" t="e">
        <f t="shared" si="646"/>
        <v>#VALUE!</v>
      </c>
      <c r="I1238" s="43">
        <f t="shared" si="647"/>
        <v>0</v>
      </c>
      <c r="J1238" s="43" t="e">
        <f t="array" ref="J1238">NOT(OR(($H$9:$H$1273=TRUE)*($I$9:$I$1273&gt;0)*($BT$9:$BT$1273=BT1238)*($K$9:$K$1273&gt;K1238)))</f>
        <v>#VALUE!</v>
      </c>
      <c r="K1238" s="72">
        <f t="shared" si="648"/>
        <v>0.42780408278263948</v>
      </c>
      <c r="L1238" s="72">
        <f t="shared" si="649"/>
        <v>0.61289501248892109</v>
      </c>
      <c r="M1238" s="72">
        <f t="shared" si="650"/>
        <v>0.24271315307635788</v>
      </c>
      <c r="N1238" s="72">
        <f t="shared" si="651"/>
        <v>-0.1932081199013469</v>
      </c>
      <c r="O1238" s="72">
        <f t="shared" si="652"/>
        <v>0.31567764448989732</v>
      </c>
      <c r="P1238" s="72">
        <f t="shared" si="653"/>
        <v>0.60566993464052299</v>
      </c>
      <c r="Q1238" s="72"/>
      <c r="R1238" s="72"/>
      <c r="S1238" s="72">
        <f t="shared" si="654"/>
        <v>0.83982539088883068</v>
      </c>
      <c r="T1238" s="72">
        <f t="shared" si="655"/>
        <v>0.97122044452447964</v>
      </c>
      <c r="U1238" s="72">
        <f t="shared" si="656"/>
        <v>0.91379613550519712</v>
      </c>
      <c r="V1238" s="72">
        <f t="shared" si="657"/>
        <v>0.71306538203322734</v>
      </c>
      <c r="W1238" s="72">
        <f t="shared" si="658"/>
        <v>0.97818432948267198</v>
      </c>
      <c r="X1238" s="72">
        <f t="shared" si="659"/>
        <v>0.38710498751107891</v>
      </c>
      <c r="Y1238" s="72">
        <f t="shared" si="660"/>
        <v>0.75728684692364212</v>
      </c>
      <c r="Z1238" s="72">
        <f t="shared" si="661"/>
        <v>1.1932081199013469</v>
      </c>
      <c r="AA1238" s="72">
        <f t="shared" si="662"/>
        <v>0.68432235551010268</v>
      </c>
      <c r="AB1238" s="72">
        <f t="shared" si="663"/>
        <v>0.39433006535947701</v>
      </c>
      <c r="AC1238" s="72"/>
      <c r="AD1238" s="72"/>
      <c r="AE1238" s="72">
        <f t="shared" si="664"/>
        <v>0.16017460911116926</v>
      </c>
      <c r="AF1238" s="72">
        <f t="shared" si="665"/>
        <v>2.8779555475520302E-2</v>
      </c>
      <c r="AG1238" s="72">
        <f t="shared" si="666"/>
        <v>8.6203864494802857E-2</v>
      </c>
      <c r="AH1238" s="72">
        <f t="shared" si="667"/>
        <v>0.28693461796677261</v>
      </c>
      <c r="AI1238" s="72">
        <f t="shared" si="668"/>
        <v>2.1815670517327981E-2</v>
      </c>
      <c r="AJ1238" s="72">
        <f>(AV1238-Driver!$K$179)/(Driver!$L$179-Driver!$K$179)</f>
        <v>0.6271049875110789</v>
      </c>
      <c r="AK1238" s="72">
        <f>(AW1238-Driver!$K$180)/(Driver!$L$180-Driver!$K$180)</f>
        <v>0.58375278189030766</v>
      </c>
      <c r="AL1238" s="72">
        <f>(AX1238-Driver!$K$181)/(Driver!$L$181-Driver!$K$181)</f>
        <v>0.79320811990134699</v>
      </c>
      <c r="AM1238" s="72">
        <f>(AY1238-Driver!$K$182)/(Driver!$L$182-Driver!$K$182)</f>
        <v>0.89832235551010264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669"/>
        <v>13.198684032017367</v>
      </c>
      <c r="AW1238" s="70">
        <f t="shared" si="670"/>
        <v>58.037675353115269</v>
      </c>
      <c r="AX1238" s="70">
        <f t="shared" si="671"/>
        <v>8.1388730791121233</v>
      </c>
      <c r="AY1238" s="70">
        <f>IFERROR(Driver!$K$19/Data!BH1238/Data!BI1238*Data!BK1238*Data!BL1238,"")</f>
        <v>-0.62241887268337359</v>
      </c>
      <c r="AZ1238" s="70">
        <f t="shared" si="672"/>
        <v>50.521221146686521</v>
      </c>
      <c r="BA1238" s="70"/>
      <c r="BB1238" s="70"/>
      <c r="BC1238" s="70">
        <f t="shared" si="673"/>
        <v>98.463749898744581</v>
      </c>
      <c r="BD1238" s="70">
        <f t="shared" si="674"/>
        <v>13.11758535981132</v>
      </c>
      <c r="BE1238" s="70">
        <f t="shared" si="675"/>
        <v>1.397206317442571E-2</v>
      </c>
      <c r="BF1238" s="70">
        <f t="shared" si="676"/>
        <v>12.769940571388348</v>
      </c>
      <c r="BG1238" s="70">
        <f t="shared" si="677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219</v>
      </c>
      <c r="BS1238" s="8" t="s">
        <v>533</v>
      </c>
      <c r="BT1238" s="9" t="s">
        <v>535</v>
      </c>
      <c r="BU1238" s="10">
        <v>192</v>
      </c>
      <c r="BV1238" s="9" t="s">
        <v>222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301</v>
      </c>
      <c r="CU1238" s="10"/>
      <c r="CV1238" s="10"/>
      <c r="CW1238" s="10"/>
      <c r="CX1238" t="str">
        <f>INDEX('Data_Price '!AS$2:AS$1266,MATCH(Data!$DN1238,'Data_Price '!$BE$2:$BE$1266,0))</f>
        <v>Dynastar M-Free 108</v>
      </c>
      <c r="CY1238" t="str">
        <f>INDEX('Data_Price '!AT$2:AT$1266,MATCH(Data!$DN1238,'Data_Price '!$BE$2:$BE$1266,0))</f>
        <v>eBay - david110549</v>
      </c>
      <c r="CZ1238">
        <f>INDEX('Data_Price '!AU$2:AU$1266,MATCH(Data!$DN1238,'Data_Price '!$BE$2:$BE$1266,0))</f>
        <v>559.96</v>
      </c>
      <c r="DA1238" t="str">
        <f>INDEX('Data_Price '!AV$2:AV$1266,MATCH(Data!$DN1238,'Data_Price '!$BE$2:$BE$1266,0))</f>
        <v>https://www.google.com/url?q=https://www.ebay.com/itm/194804326087%3Fchn%3Dps%26mkevt%3D1%26mkcid%3D28%26var%3D494757946454&amp;sa=U&amp;ved=0ahUKEwjn8bDI0aP2AhW4lGoFHSo6A0MQ2ykIGQ&amp;usg=AOvVaw35dM3Fau0M_8KynQtdUPsQ</v>
      </c>
      <c r="DB1238" t="str">
        <f>INDEX('Data_Price '!AW$2:AW$1266,MATCH(Data!$DN1238,'Data_Price '!$BE$2:$BE$1266,0))</f>
        <v>Dynastar M-Free 108</v>
      </c>
      <c r="DC1238" t="str">
        <f>INDEX('Data_Price '!AX$2:AX$1266,MATCH(Data!$DN1238,'Data_Price '!$BE$2:$BE$1266,0))</f>
        <v>SkiEssentials.com</v>
      </c>
      <c r="DD1238">
        <f>INDEX('Data_Price '!AY$2:AY$1266,MATCH(Data!$DN1238,'Data_Price '!$BE$2:$BE$1266,0))</f>
        <v>559.99</v>
      </c>
      <c r="DE1238" t="str">
        <f>INDEX('Data_Price '!AZ$2:AZ$1266,MATCH(Data!$DN1238,'Data_Price '!$BE$2:$BE$1266,0))</f>
        <v>https://www.google.com/url?url=https://www.skiessentials.com/2022-dynastar-m-free-108-ski.html&amp;rct=j&amp;q=&amp;esrc=s&amp;sa=U&amp;ved=0ahUKEwi5gInI0aP2AhWtl2oFHbrTDLQQsDwISw&amp;usg=AOvVaw0yBurON7j0_MIYqn90QkR_</v>
      </c>
      <c r="DF1238" t="str">
        <f>INDEX('Data_Price '!BA$2:BA$1266,MATCH(Data!$DN1238,'Data_Price '!$BE$2:$BE$1266,0))</f>
        <v>Dynastar M-Free 108</v>
      </c>
      <c r="DG1238" t="str">
        <f>INDEX('Data_Price '!BB$2:BB$1266,MATCH(Data!$DN1238,'Data_Price '!$BE$2:$BE$1266,0))</f>
        <v>SkiEssentials.com</v>
      </c>
      <c r="DH1238">
        <f>INDEX('Data_Price '!BC$2:BC$1266,MATCH(Data!$DN1238,'Data_Price '!$BE$2:$BE$1266,0))</f>
        <v>559.99</v>
      </c>
      <c r="DI1238" t="str">
        <f>INDEX('Data_Price '!BD$2:BD$1266,MATCH(Data!$DN1238,'Data_Price '!$BE$2:$BE$1266,0))</f>
        <v>https://www.google.com/url?q=https://www.skiessentials.com/2022-dynastar-m-free-108-ski.html&amp;sa=U&amp;ved=0ahUKEwjn8bDI0aP2AhW4lGoFHSo6A0MQ2ykIFw&amp;usg=AOvVaw1aBjeYH5tW3os5NtdtJ_EO</v>
      </c>
      <c r="DJ1238" s="89" t="e">
        <f ca="1">_xll.Connector("TinyUrl.TinyUrl",DA1238,0)</f>
        <v>#NAME?</v>
      </c>
      <c r="DK1238" s="89" t="e">
        <f ca="1">_xll.Connector("TinyUrl.TinyUrl",DE1238,0)</f>
        <v>#NAME?</v>
      </c>
      <c r="DL1238" s="89" t="e">
        <f ca="1">_xll.Connector("TinyUrl.TinyUrl",DI1238,0)</f>
        <v>#NAME?</v>
      </c>
      <c r="DM1238" s="224" t="str">
        <f t="shared" si="678"/>
        <v>M-Free 108</v>
      </c>
      <c r="DN1238" s="89" t="str">
        <f t="shared" si="679"/>
        <v xml:space="preserve"> DynastarM-Free 108192 Unisex</v>
      </c>
      <c r="DO1238" s="227" t="s">
        <v>1036</v>
      </c>
    </row>
    <row r="1239" spans="2:119" ht="15.45" customHeight="1">
      <c r="B1239" s="224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#VALUE!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646"/>
        <v>#VALUE!</v>
      </c>
      <c r="I1239" s="43">
        <f t="shared" si="647"/>
        <v>0</v>
      </c>
      <c r="J1239" s="43" t="e">
        <f t="array" ref="J1239">NOT(OR(($H$9:$H$1273=TRUE)*($I$9:$I$1273&gt;0)*($BT$9:$BT$1273=BT1239)*($K$9:$K$1273&gt;K1239)))</f>
        <v>#VALUE!</v>
      </c>
      <c r="K1239" s="72">
        <f t="shared" si="648"/>
        <v>0.68110192995657393</v>
      </c>
      <c r="L1239" s="72">
        <f t="shared" si="649"/>
        <v>0.79582306018854243</v>
      </c>
      <c r="M1239" s="72">
        <f t="shared" si="650"/>
        <v>0.56638079972460531</v>
      </c>
      <c r="N1239" s="72">
        <f t="shared" si="651"/>
        <v>0.5201290077784102</v>
      </c>
      <c r="O1239" s="72">
        <f t="shared" si="652"/>
        <v>0.33901339139540598</v>
      </c>
      <c r="P1239" s="72">
        <f t="shared" si="653"/>
        <v>0.84</v>
      </c>
      <c r="Q1239" s="72"/>
      <c r="R1239" s="72"/>
      <c r="S1239" s="72">
        <f t="shared" si="654"/>
        <v>0.65</v>
      </c>
      <c r="T1239" s="72">
        <f t="shared" si="655"/>
        <v>0.91928426235863347</v>
      </c>
      <c r="U1239" s="72">
        <f t="shared" si="656"/>
        <v>0.83721519043027071</v>
      </c>
      <c r="V1239" s="72">
        <f t="shared" si="657"/>
        <v>0.65217716559558769</v>
      </c>
      <c r="W1239" s="72">
        <f t="shared" si="658"/>
        <v>0.13774834437086114</v>
      </c>
      <c r="X1239" s="72">
        <f t="shared" si="659"/>
        <v>0.20417693981145757</v>
      </c>
      <c r="Y1239" s="72">
        <f t="shared" si="660"/>
        <v>0.43361920027539469</v>
      </c>
      <c r="Z1239" s="72">
        <f t="shared" si="661"/>
        <v>0.47987099222158985</v>
      </c>
      <c r="AA1239" s="72">
        <f t="shared" si="662"/>
        <v>0.66098660860459402</v>
      </c>
      <c r="AB1239" s="72">
        <f t="shared" si="663"/>
        <v>0.16000000000000003</v>
      </c>
      <c r="AC1239" s="72"/>
      <c r="AD1239" s="72"/>
      <c r="AE1239" s="72">
        <f t="shared" si="664"/>
        <v>0.35</v>
      </c>
      <c r="AF1239" s="72">
        <f t="shared" si="665"/>
        <v>8.0715737641366497E-2</v>
      </c>
      <c r="AG1239" s="72">
        <f t="shared" si="666"/>
        <v>0.16278480956972927</v>
      </c>
      <c r="AH1239" s="72">
        <f t="shared" si="667"/>
        <v>0.34782283440441231</v>
      </c>
      <c r="AI1239" s="72">
        <f t="shared" si="668"/>
        <v>0.86225165562913886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0.87498660860459399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669"/>
        <v>0.75396825396825395</v>
      </c>
      <c r="AW1239" s="70">
        <f t="shared" si="670"/>
        <v>0.95357047267491091</v>
      </c>
      <c r="AX1239" s="70">
        <f t="shared" si="671"/>
        <v>1.7188389299943085</v>
      </c>
      <c r="AY1239" s="70">
        <f>IFERROR(Driver!$K$19/Data!BH1239/Data!BI1239*Data!BK1239*Data!BL1239,"")</f>
        <v>-0.76526845731939763</v>
      </c>
      <c r="AZ1239" s="70">
        <f t="shared" si="672"/>
        <v>0</v>
      </c>
      <c r="BA1239" s="70"/>
      <c r="BB1239" s="70"/>
      <c r="BC1239" s="70">
        <f t="shared" si="673"/>
        <v>0</v>
      </c>
      <c r="BD1239" s="70">
        <f t="shared" si="674"/>
        <v>3.4274459331458194</v>
      </c>
      <c r="BE1239" s="70">
        <f t="shared" si="675"/>
        <v>0.26291632046199165</v>
      </c>
      <c r="BF1239" s="70">
        <f t="shared" si="676"/>
        <v>5.8930442886871699</v>
      </c>
      <c r="BG1239" s="70">
        <f t="shared" si="677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219</v>
      </c>
      <c r="BS1239" s="8" t="s">
        <v>579</v>
      </c>
      <c r="BT1239" s="9" t="s">
        <v>586</v>
      </c>
      <c r="BU1239" s="10">
        <v>145</v>
      </c>
      <c r="BV1239" s="9" t="s">
        <v>430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305</v>
      </c>
      <c r="CU1239" s="9" t="s">
        <v>303</v>
      </c>
      <c r="CV1239" s="9" t="s">
        <v>302</v>
      </c>
      <c r="CW1239" s="10"/>
      <c r="CX1239" t="str">
        <f>INDEX('Data_Price '!AS$2:AS$1266,MATCH(Data!$DN1239,'Data_Price '!$BE$2:$BE$1266,0))</f>
        <v>Faction Candide Ct 1.0 Jr (Red) Kids Skis</v>
      </c>
      <c r="CY1239" t="str">
        <f>INDEX('Data_Price '!AT$2:AT$1266,MATCH(Data!$DN1239,'Data_Price '!$BE$2:$BE$1266,0))</f>
        <v>AlpinStore</v>
      </c>
      <c r="CZ1239">
        <f>INDEX('Data_Price '!AU$2:AU$1266,MATCH(Data!$DN1239,'Data_Price '!$BE$2:$BE$1266,0))</f>
        <v>294.18</v>
      </c>
      <c r="DA1239" t="str">
        <f>INDEX('Data_Price '!AV$2:AV$1266,MATCH(Data!$DN1239,'Data_Price '!$BE$2:$BE$1266,0))</f>
        <v>https://www.google.com/url?url=https://www.alpinstore.com/en/486638-faction-candide-ct-10-jr-red-kids-skis.html%3Fads_affilie%3D35%26id_contry%3D21%26ads_product%3D486638%26id_devise%3D5%26srsltid%3DAWLEVJzBj90aOeTc5z3hFmti1JzCzspf-SmqyXcNl8IRc10rqoNB3OEn5us&amp;rct=j&amp;q=&amp;esrc=s&amp;sa=U&amp;ved=0ahUKEwiu-cjI0aP2AhXwl2oFHdMnAmYQsDwINA&amp;usg=AOvVaw3qhiWt2EvAq4nKF7qr5giA</v>
      </c>
      <c r="DB1239" t="str">
        <f>INDEX('Data_Price '!AW$2:AW$1266,MATCH(Data!$DN1239,'Data_Price '!$BE$2:$BE$1266,0))</f>
        <v>Faction CT 1.0 Skis JR 2022 145</v>
      </c>
      <c r="DC1239" t="str">
        <f>INDEX('Data_Price '!AX$2:AX$1266,MATCH(Data!$DN1239,'Data_Price '!$BE$2:$BE$1266,0))</f>
        <v>fullsendskiandoutdoor.com</v>
      </c>
      <c r="DD1239">
        <f>INDEX('Data_Price '!AY$2:AY$1266,MATCH(Data!$DN1239,'Data_Price '!$BE$2:$BE$1266,0))</f>
        <v>459</v>
      </c>
      <c r="DE1239" t="str">
        <f>INDEX('Data_Price '!AZ$2:AZ$1266,MATCH(Data!$DN1239,'Data_Price '!$BE$2:$BE$1266,0))</f>
        <v>https://www.google.com/url?url=https://www.fullsendskiandoutdoor.com/products/faction-ct-1-0-skis-jr-2022%3Fvariant%3D41081302253749%26currency%3DUSD%26utm_medium%3Dproduct_sync%26utm_source%3Dgoogle%26utm_content%3Dsag_organic%26utm_campaign%3Dsag_organic&amp;rct=j&amp;q=&amp;esrc=s&amp;sa=U&amp;ved=0ahUKEwiu-cjI0aP2AhXwl2oFHdMnAmYQ2SkIOA&amp;usg=AOvVaw1bD2tZLAJO5flmIrycb5XL</v>
      </c>
      <c r="DF1239">
        <f>INDEX('Data_Price '!BA$2:BA$1266,MATCH(Data!$DN1239,'Data_Price '!$BE$2:$BE$1266,0))</f>
        <v>0</v>
      </c>
      <c r="DG1239">
        <f>INDEX('Data_Price '!BB$2:BB$1266,MATCH(Data!$DN1239,'Data_Price '!$BE$2:$BE$1266,0))</f>
        <v>0</v>
      </c>
      <c r="DH1239">
        <f>INDEX('Data_Price '!BC$2:BC$1266,MATCH(Data!$DN1239,'Data_Price '!$BE$2:$BE$1266,0))</f>
        <v>0</v>
      </c>
      <c r="DI1239">
        <f>INDEX('Data_Price '!BD$2:BD$1266,MATCH(Data!$DN1239,'Data_Price '!$BE$2:$BE$1266,0))</f>
        <v>0</v>
      </c>
      <c r="DJ1239" s="89" t="e">
        <f ca="1">_xll.Connector("TinyUrl.TinyUrl",DA1239,0)</f>
        <v>#NAME?</v>
      </c>
      <c r="DK1239" s="89" t="e">
        <f ca="1">_xll.Connector("TinyUrl.TinyUrl",DE1239,0)</f>
        <v>#NAME?</v>
      </c>
      <c r="DL1239" s="89" t="e">
        <f ca="1">_xll.Connector("TinyUrl.TinyUrl",DI1239,0)</f>
        <v>#NAME?</v>
      </c>
      <c r="DM1239" s="224" t="str">
        <f t="shared" si="678"/>
        <v>CT 1.0 Jr</v>
      </c>
      <c r="DN1239" s="89" t="str">
        <f t="shared" si="679"/>
        <v xml:space="preserve"> FactionCT 1.0 Jr145 Junior</v>
      </c>
      <c r="DO1239" s="227" t="s">
        <v>1160</v>
      </c>
    </row>
    <row r="1240" spans="2:119" ht="15.45" customHeight="1">
      <c r="B1240" s="224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#VALUE!</v>
      </c>
      <c r="F1240" s="43" t="b">
        <f>CL1240&gt;Driver!$F$56</f>
        <v>0</v>
      </c>
      <c r="G1240" s="43" t="b">
        <f>AND(CB1240&gt;Driver!$F$55,CB1240&lt;Driver!$G$55)</f>
        <v>0</v>
      </c>
      <c r="H1240" s="43" t="e">
        <f t="shared" si="646"/>
        <v>#VALUE!</v>
      </c>
      <c r="I1240" s="43">
        <f t="shared" si="647"/>
        <v>0</v>
      </c>
      <c r="J1240" s="43" t="e">
        <f t="array" ref="J1240">NOT(OR(($H$9:$H$1273=TRUE)*($I$9:$I$1273&gt;0)*($BT$9:$BT$1273=BT1240)*($K$9:$K$1273&gt;K1240)))</f>
        <v>#VALUE!</v>
      </c>
      <c r="K1240" s="72">
        <f t="shared" si="648"/>
        <v>0.57487622054420917</v>
      </c>
      <c r="L1240" s="72">
        <f t="shared" si="649"/>
        <v>0.94080734832003865</v>
      </c>
      <c r="M1240" s="72">
        <f t="shared" si="650"/>
        <v>0.20894509276837969</v>
      </c>
      <c r="N1240" s="72">
        <f t="shared" si="651"/>
        <v>-6.1670777208625793E-2</v>
      </c>
      <c r="O1240" s="72">
        <f t="shared" si="652"/>
        <v>0.27728056531768619</v>
      </c>
      <c r="P1240" s="72">
        <f t="shared" si="653"/>
        <v>0.41122549019607868</v>
      </c>
      <c r="Q1240" s="72"/>
      <c r="R1240" s="72"/>
      <c r="S1240" s="72">
        <f t="shared" si="654"/>
        <v>0.92921407097715547</v>
      </c>
      <c r="T1240" s="72">
        <f t="shared" si="655"/>
        <v>0.79444014406414087</v>
      </c>
      <c r="U1240" s="72">
        <f t="shared" si="656"/>
        <v>9.9999999999999978E-2</v>
      </c>
      <c r="V1240" s="72">
        <f t="shared" si="657"/>
        <v>0.6018205847384579</v>
      </c>
      <c r="W1240" s="72">
        <f t="shared" si="658"/>
        <v>0.95736218568665377</v>
      </c>
      <c r="X1240" s="72">
        <f t="shared" si="659"/>
        <v>5.919265167996135E-2</v>
      </c>
      <c r="Y1240" s="72">
        <f t="shared" si="660"/>
        <v>0.79105490723162031</v>
      </c>
      <c r="Z1240" s="72">
        <f t="shared" si="661"/>
        <v>1.0616707772086258</v>
      </c>
      <c r="AA1240" s="72">
        <f t="shared" si="662"/>
        <v>0.72271943468231381</v>
      </c>
      <c r="AB1240" s="72">
        <f t="shared" si="663"/>
        <v>0.58877450980392132</v>
      </c>
      <c r="AC1240" s="72"/>
      <c r="AD1240" s="72"/>
      <c r="AE1240" s="72">
        <f t="shared" si="664"/>
        <v>7.0785929022844474E-2</v>
      </c>
      <c r="AF1240" s="72">
        <f t="shared" si="665"/>
        <v>0.20555985593585915</v>
      </c>
      <c r="AG1240" s="72">
        <f t="shared" si="666"/>
        <v>0.9</v>
      </c>
      <c r="AH1240" s="72">
        <f t="shared" si="667"/>
        <v>0.39817941526154205</v>
      </c>
      <c r="AI1240" s="72">
        <f t="shared" si="668"/>
        <v>4.2637814313346234E-2</v>
      </c>
      <c r="AJ1240" s="72">
        <f>(AV1240-Driver!$K$179)/(Driver!$L$179-Driver!$K$179)</f>
        <v>0.18080734832003864</v>
      </c>
      <c r="AK1240" s="72">
        <f>(AW1240-Driver!$K$180)/(Driver!$L$180-Driver!$K$180)</f>
        <v>0.75527387343039809</v>
      </c>
      <c r="AL1240" s="72">
        <f>(AX1240-Driver!$K$181)/(Driver!$L$181-Driver!$K$181)</f>
        <v>0.66167077720862588</v>
      </c>
      <c r="AM1240" s="72">
        <f>(AY1240-Driver!$K$182)/(Driver!$L$182-Driver!$K$182)</f>
        <v>0.93671943468231378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669"/>
        <v>3.805453805453805</v>
      </c>
      <c r="AW1240" s="70">
        <f t="shared" si="670"/>
        <v>74.810405663669869</v>
      </c>
      <c r="AX1240" s="70">
        <f t="shared" si="671"/>
        <v>6.9550369948776325</v>
      </c>
      <c r="AY1240" s="70">
        <f>IFERROR(Driver!$K$19/Data!BH1240/Data!BI1240*Data!BK1240*Data!BL1240,"")</f>
        <v>-0.38737146523604071</v>
      </c>
      <c r="AZ1240" s="70">
        <f t="shared" si="672"/>
        <v>68.242740134028281</v>
      </c>
      <c r="BA1240" s="70"/>
      <c r="BB1240" s="70"/>
      <c r="BC1240" s="70">
        <f t="shared" si="673"/>
        <v>144.83027968058099</v>
      </c>
      <c r="BD1240" s="70">
        <f t="shared" si="674"/>
        <v>28.762328714394055</v>
      </c>
      <c r="BE1240" s="70">
        <f t="shared" si="675"/>
        <v>1</v>
      </c>
      <c r="BF1240" s="70">
        <f t="shared" si="676"/>
        <v>0.20562225587715882</v>
      </c>
      <c r="BG1240" s="70">
        <f t="shared" si="677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219</v>
      </c>
      <c r="BS1240" s="8" t="s">
        <v>950</v>
      </c>
      <c r="BT1240" s="9" t="s">
        <v>680</v>
      </c>
      <c r="BU1240" s="10">
        <v>170</v>
      </c>
      <c r="BV1240" s="9" t="s">
        <v>222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307</v>
      </c>
      <c r="CU1240" s="9" t="s">
        <v>305</v>
      </c>
      <c r="CV1240" s="10"/>
      <c r="CW1240" s="10"/>
      <c r="CX1240" t="str">
        <f>INDEX('Data_Price '!AS$2:AS$1266,MATCH(Data!$DN1240,'Data_Price '!$BE$2:$BE$1266,0))</f>
        <v>K2 Disruption 82 Ti MXCELL 12 TCX Quikclik Black - Anthracite Set Skis - Multicolour</v>
      </c>
      <c r="CY1240" t="str">
        <f>INDEX('Data_Price '!AT$2:AT$1266,MATCH(Data!$DN1240,'Data_Price '!$BE$2:$BE$1266,0))</f>
        <v>Aspen Ski and Board</v>
      </c>
      <c r="CZ1240">
        <f>INDEX('Data_Price '!AU$2:AU$1266,MATCH(Data!$DN1240,'Data_Price '!$BE$2:$BE$1266,0))</f>
        <v>799.95</v>
      </c>
      <c r="DA1240" t="str">
        <f>INDEX('Data_Price '!AV$2:AV$1266,MATCH(Data!$DN1240,'Data_Price '!$BE$2:$BE$1266,0))</f>
        <v>https://www.google.com/url?q=https://www.aspenskiandboard.com/products/k2disruption82tiquikclikhpbindingskismens2022%3Fvariant%3D32504295096425%26currency%3DUSD%26utm_medium%3Dproduct_sync%26utm_source%3Dgoogle%26utm_content%3Dsag_organic%26utm_campaign%3Dsag_organic%26srsltid%3DAWLEVJx9aqn1dRe_6bQ0kfTB9cYgb7P0lLvpHR02Cub4i-3F7k2FY2L9DDA&amp;sa=U&amp;ved=0ahUKEwiBpNLJ0aP2AhUCkWoFHZZNCcMQ2ykIGQ&amp;usg=AOvVaw1kHA9yobOornv1jugmnhZC</v>
      </c>
      <c r="DB1240" t="str">
        <f>INDEX('Data_Price '!AW$2:AW$1266,MATCH(Data!$DN1240,'Data_Price '!$BE$2:$BE$1266,0))</f>
        <v>K2 Disruption 82 Ti MXCELL 12 TCX Quikclik Black - Anthracite Set Skis - Multicolour</v>
      </c>
      <c r="DC1240" t="str">
        <f>INDEX('Data_Price '!AX$2:AX$1266,MATCH(Data!$DN1240,'Data_Price '!$BE$2:$BE$1266,0))</f>
        <v>Basin Sports</v>
      </c>
      <c r="DD1240">
        <f>INDEX('Data_Price '!AY$2:AY$1266,MATCH(Data!$DN1240,'Data_Price '!$BE$2:$BE$1266,0))</f>
        <v>899</v>
      </c>
      <c r="DE1240" t="str">
        <f>INDEX('Data_Price '!AZ$2:AZ$1266,MATCH(Data!$DN1240,'Data_Price '!$BE$2:$BE$1266,0))</f>
        <v>https://www.google.com/url?q=https://www.basinski.com/2022-k2-disruption-82-ti-skis.html%3Fsource%3Dgooglebase&amp;sa=U&amp;ved=0ahUKEwiBpNLJ0aP2AhUCkWoFHZZNCcMQ2ykIGw&amp;usg=AOvVaw0c1HmIcLqw2WWDYQwn89ko</v>
      </c>
      <c r="DF1240" t="str">
        <f>INDEX('Data_Price '!BA$2:BA$1266,MATCH(Data!$DN1240,'Data_Price '!$BE$2:$BE$1266,0))</f>
        <v>K2 Disruption 82 Ti MXCELL 12 TCX Quikclik Black - Anthracite Set Skis - Multicolour</v>
      </c>
      <c r="DG1240" t="str">
        <f>INDEX('Data_Price '!BB$2:BB$1266,MATCH(Data!$DN1240,'Data_Price '!$BE$2:$BE$1266,0))</f>
        <v>SkiEssentials.com</v>
      </c>
      <c r="DH1240">
        <f>INDEX('Data_Price '!BC$2:BC$1266,MATCH(Data!$DN1240,'Data_Price '!$BE$2:$BE$1266,0))</f>
        <v>899.95</v>
      </c>
      <c r="DI1240" t="str">
        <f>INDEX('Data_Price '!BD$2:BD$1266,MATCH(Data!$DN1240,'Data_Price '!$BE$2:$BE$1266,0))</f>
        <v>https://www.google.com/url?url=https://www.skiessentials.com/2022-k2-disruption-82-ti-skis-with-mxcell-12-tcx-bindings.html&amp;rct=j&amp;q=&amp;esrc=s&amp;sa=U&amp;ved=0ahUKEwiDqaTJ0aP2AhUZnWoFHeHPBz8QsDwIfA&amp;usg=AOvVaw0JPhupYEXFpnPtcarEgabJ</v>
      </c>
      <c r="DJ1240" s="89" t="e">
        <f ca="1">_xll.Connector("TinyUrl.TinyUrl",DA1240,0)</f>
        <v>#NAME?</v>
      </c>
      <c r="DK1240" s="89" t="e">
        <f ca="1">_xll.Connector("TinyUrl.TinyUrl",DE1240,0)</f>
        <v>#NAME?</v>
      </c>
      <c r="DL1240" s="89" t="e">
        <f ca="1">_xll.Connector("TinyUrl.TinyUrl",DI1240,0)</f>
        <v>#NAME?</v>
      </c>
      <c r="DM1240" s="224" t="str">
        <f t="shared" si="678"/>
        <v>Disruption 82 Ti</v>
      </c>
      <c r="DN1240" s="89" t="str">
        <f t="shared" si="679"/>
        <v xml:space="preserve"> K2Disruption 82 Ti170 Unisex</v>
      </c>
      <c r="DO1240" s="227"/>
    </row>
    <row r="1241" spans="2:119" ht="15.45" customHeight="1">
      <c r="B1241" s="224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#VALUE!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646"/>
        <v>#VALUE!</v>
      </c>
      <c r="I1241" s="43">
        <f t="shared" si="647"/>
        <v>0</v>
      </c>
      <c r="J1241" s="43" t="e">
        <f t="array" ref="J1241">NOT(OR(($H$9:$H$1273=TRUE)*($I$9:$I$1273&gt;0)*($BT$9:$BT$1273=BT1241)*($K$9:$K$1273&gt;K1241)))</f>
        <v>#VALUE!</v>
      </c>
      <c r="K1241" s="72">
        <f t="shared" si="648"/>
        <v>0.68537878747150549</v>
      </c>
      <c r="L1241" s="72">
        <f t="shared" si="649"/>
        <v>0.79582306018854243</v>
      </c>
      <c r="M1241" s="72">
        <f t="shared" si="650"/>
        <v>0.57493451475446844</v>
      </c>
      <c r="N1241" s="72">
        <f t="shared" si="651"/>
        <v>0.53530639347372411</v>
      </c>
      <c r="O1241" s="72">
        <f t="shared" si="652"/>
        <v>0.33785499392693641</v>
      </c>
      <c r="P1241" s="72">
        <f t="shared" si="653"/>
        <v>0.85164215686274503</v>
      </c>
      <c r="Q1241" s="72"/>
      <c r="R1241" s="72"/>
      <c r="S1241" s="72">
        <f t="shared" si="654"/>
        <v>0.6512967761230235</v>
      </c>
      <c r="T1241" s="72">
        <f t="shared" si="655"/>
        <v>0.91583509633670102</v>
      </c>
      <c r="U1241" s="72">
        <f t="shared" si="656"/>
        <v>0.81735576755899342</v>
      </c>
      <c r="V1241" s="72">
        <f t="shared" si="657"/>
        <v>0.65489745752048334</v>
      </c>
      <c r="W1241" s="72">
        <f t="shared" si="658"/>
        <v>5.8992805755395783E-2</v>
      </c>
      <c r="X1241" s="72">
        <f t="shared" si="659"/>
        <v>0.20417693981145757</v>
      </c>
      <c r="Y1241" s="72">
        <f t="shared" si="660"/>
        <v>0.4250654852455315</v>
      </c>
      <c r="Z1241" s="72">
        <f t="shared" si="661"/>
        <v>0.46469360652627584</v>
      </c>
      <c r="AA1241" s="72">
        <f t="shared" si="662"/>
        <v>0.66214500607306359</v>
      </c>
      <c r="AB1241" s="72">
        <f t="shared" si="663"/>
        <v>0.14835784313725495</v>
      </c>
      <c r="AC1241" s="72"/>
      <c r="AD1241" s="72"/>
      <c r="AE1241" s="72">
        <f t="shared" si="664"/>
        <v>0.34870322387697655</v>
      </c>
      <c r="AF1241" s="72">
        <f t="shared" si="665"/>
        <v>8.4164903663298929E-2</v>
      </c>
      <c r="AG1241" s="72">
        <f t="shared" si="666"/>
        <v>0.18264423244100655</v>
      </c>
      <c r="AH1241" s="72">
        <f t="shared" si="667"/>
        <v>0.34510254247951672</v>
      </c>
      <c r="AI1241" s="72">
        <f t="shared" si="668"/>
        <v>0.94100719424460422</v>
      </c>
      <c r="AJ1241" s="72">
        <f>(AV1241-Driver!$K$179)/(Driver!$L$179-Driver!$K$179)</f>
        <v>3.5823060188542422E-2</v>
      </c>
      <c r="AK1241" s="72">
        <f>(AW1241-Driver!$K$180)/(Driver!$L$180-Driver!$K$180)</f>
        <v>9.5262256125622693E-3</v>
      </c>
      <c r="AL1241" s="72">
        <f>(AX1241-Driver!$K$181)/(Driver!$L$181-Driver!$K$181)</f>
        <v>6.4693606526275829E-2</v>
      </c>
      <c r="AM1241" s="72">
        <f>(AY1241-Driver!$K$182)/(Driver!$L$182-Driver!$K$182)</f>
        <v>0.87614500607306356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669"/>
        <v>0.75396825396825395</v>
      </c>
      <c r="AW1241" s="70">
        <f t="shared" si="670"/>
        <v>1.885122456412482</v>
      </c>
      <c r="AX1241" s="70">
        <f t="shared" si="671"/>
        <v>1.5822424587364825</v>
      </c>
      <c r="AY1241" s="70">
        <f>IFERROR(Driver!$K$19/Data!BH1241/Data!BI1241*Data!BK1241*Data!BL1241,"")</f>
        <v>-0.75817733665013587</v>
      </c>
      <c r="AZ1241" s="70">
        <f t="shared" si="672"/>
        <v>1.0610573343261354</v>
      </c>
      <c r="BA1241" s="70"/>
      <c r="BB1241" s="70"/>
      <c r="BC1241" s="70">
        <f t="shared" si="673"/>
        <v>0.6726467900536014</v>
      </c>
      <c r="BD1241" s="70">
        <f t="shared" si="674"/>
        <v>3.122200851765351</v>
      </c>
      <c r="BE1241" s="70">
        <f t="shared" si="675"/>
        <v>0.28277220063575603</v>
      </c>
      <c r="BF1241" s="70">
        <f t="shared" si="676"/>
        <v>6.2002821504717396</v>
      </c>
      <c r="BG1241" s="70">
        <f t="shared" si="677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219</v>
      </c>
      <c r="BS1241" s="8" t="s">
        <v>579</v>
      </c>
      <c r="BT1241" s="9" t="s">
        <v>601</v>
      </c>
      <c r="BU1241" s="10">
        <v>145</v>
      </c>
      <c r="BV1241" s="9" t="s">
        <v>430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303</v>
      </c>
      <c r="CU1241" s="9" t="s">
        <v>302</v>
      </c>
      <c r="CV1241" s="10"/>
      <c r="CW1241" s="10"/>
      <c r="CX1241">
        <f>INDEX('Data_Price '!AS$2:AS$1266,MATCH(Data!$DN1241,'Data_Price '!$BE$2:$BE$1266,0))</f>
        <v>0</v>
      </c>
      <c r="CY1241">
        <f>INDEX('Data_Price '!AT$2:AT$1266,MATCH(Data!$DN1241,'Data_Price '!$BE$2:$BE$1266,0))</f>
        <v>0</v>
      </c>
      <c r="CZ1241">
        <f>INDEX('Data_Price '!AU$2:AU$1266,MATCH(Data!$DN1241,'Data_Price '!$BE$2:$BE$1266,0))</f>
        <v>0</v>
      </c>
      <c r="DA1241">
        <f>INDEX('Data_Price '!AV$2:AV$1266,MATCH(Data!$DN1241,'Data_Price '!$BE$2:$BE$1266,0))</f>
        <v>0</v>
      </c>
      <c r="DB1241">
        <f>INDEX('Data_Price '!AW$2:AW$1266,MATCH(Data!$DN1241,'Data_Price '!$BE$2:$BE$1266,0))</f>
        <v>0</v>
      </c>
      <c r="DC1241">
        <f>INDEX('Data_Price '!AX$2:AX$1266,MATCH(Data!$DN1241,'Data_Price '!$BE$2:$BE$1266,0))</f>
        <v>0</v>
      </c>
      <c r="DD1241">
        <f>INDEX('Data_Price '!AY$2:AY$1266,MATCH(Data!$DN1241,'Data_Price '!$BE$2:$BE$1266,0))</f>
        <v>0</v>
      </c>
      <c r="DE1241">
        <f>INDEX('Data_Price '!AZ$2:AZ$1266,MATCH(Data!$DN1241,'Data_Price '!$BE$2:$BE$1266,0))</f>
        <v>0</v>
      </c>
      <c r="DF1241">
        <f>INDEX('Data_Price '!BA$2:BA$1266,MATCH(Data!$DN1241,'Data_Price '!$BE$2:$BE$1266,0))</f>
        <v>0</v>
      </c>
      <c r="DG1241">
        <f>INDEX('Data_Price '!BB$2:BB$1266,MATCH(Data!$DN1241,'Data_Price '!$BE$2:$BE$1266,0))</f>
        <v>0</v>
      </c>
      <c r="DH1241">
        <f>INDEX('Data_Price '!BC$2:BC$1266,MATCH(Data!$DN1241,'Data_Price '!$BE$2:$BE$1266,0))</f>
        <v>0</v>
      </c>
      <c r="DI1241">
        <f>INDEX('Data_Price '!BD$2:BD$1266,MATCH(Data!$DN1241,'Data_Price '!$BE$2:$BE$1266,0))</f>
        <v>0</v>
      </c>
      <c r="DJ1241" s="89" t="e">
        <f ca="1">_xll.Connector("TinyUrl.TinyUrl",DA1241,0)</f>
        <v>#NAME?</v>
      </c>
      <c r="DK1241" s="89" t="e">
        <f ca="1">_xll.Connector("TinyUrl.TinyUrl",DE1241,0)</f>
        <v>#NAME?</v>
      </c>
      <c r="DL1241" s="89" t="e">
        <f ca="1">_xll.Connector("TinyUrl.TinyUrl",DI1241,0)</f>
        <v>#NAME?</v>
      </c>
      <c r="DM1241" s="224" t="str">
        <f t="shared" si="678"/>
        <v>Prodigy 1.0 Jr</v>
      </c>
      <c r="DN1241" s="89" t="str">
        <f t="shared" si="679"/>
        <v xml:space="preserve"> FactionProdigy 1.0 Jr145 Junior</v>
      </c>
      <c r="DO1241" s="227"/>
    </row>
    <row r="1242" spans="2:119" ht="15.45" customHeight="1">
      <c r="B1242" s="224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#VALUE!</v>
      </c>
      <c r="F1242" s="43" t="b">
        <f>CL1242&gt;Driver!$F$56</f>
        <v>0</v>
      </c>
      <c r="G1242" s="43" t="b">
        <f>AND(CB1242&gt;Driver!$F$55,CB1242&lt;Driver!$G$55)</f>
        <v>0</v>
      </c>
      <c r="H1242" s="43" t="e">
        <f t="shared" si="646"/>
        <v>#VALUE!</v>
      </c>
      <c r="I1242" s="43">
        <f t="shared" si="647"/>
        <v>0</v>
      </c>
      <c r="J1242" s="43" t="e">
        <f t="array" ref="J1242">NOT(OR(($H$9:$H$1273=TRUE)*($I$9:$I$1273&gt;0)*($BT$9:$BT$1273=BT1242)*($K$9:$K$1273&gt;K1242)))</f>
        <v>#VALUE!</v>
      </c>
      <c r="K1242" s="72">
        <f t="shared" si="648"/>
        <v>0.54414535593558544</v>
      </c>
      <c r="L1242" s="72">
        <f t="shared" si="649"/>
        <v>0.84508581097413582</v>
      </c>
      <c r="M1242" s="72">
        <f t="shared" si="650"/>
        <v>0.24320490089703506</v>
      </c>
      <c r="N1242" s="72">
        <f t="shared" si="651"/>
        <v>-1.9300575475874382E-2</v>
      </c>
      <c r="O1242" s="72">
        <f t="shared" si="652"/>
        <v>0.27237116051992083</v>
      </c>
      <c r="P1242" s="72">
        <f t="shared" si="653"/>
        <v>0.47654411764705884</v>
      </c>
      <c r="Q1242" s="72"/>
      <c r="R1242" s="72"/>
      <c r="S1242" s="72">
        <f t="shared" si="654"/>
        <v>0.92374779956012554</v>
      </c>
      <c r="T1242" s="72">
        <f t="shared" si="655"/>
        <v>9.9999999999999978E-2</v>
      </c>
      <c r="U1242" s="72">
        <f t="shared" si="656"/>
        <v>9.9999999999999978E-2</v>
      </c>
      <c r="V1242" s="72">
        <f t="shared" si="657"/>
        <v>0.60058639228716526</v>
      </c>
      <c r="W1242" s="72">
        <f t="shared" si="658"/>
        <v>0.95445100354191259</v>
      </c>
      <c r="X1242" s="72">
        <f t="shared" si="659"/>
        <v>0.15491418902586418</v>
      </c>
      <c r="Y1242" s="72">
        <f t="shared" si="660"/>
        <v>0.75679509910296494</v>
      </c>
      <c r="Z1242" s="72">
        <f t="shared" si="661"/>
        <v>1.0193005754758744</v>
      </c>
      <c r="AA1242" s="72">
        <f t="shared" si="662"/>
        <v>0.72762883948007917</v>
      </c>
      <c r="AB1242" s="72">
        <f t="shared" si="663"/>
        <v>0.52345588235294116</v>
      </c>
      <c r="AC1242" s="72"/>
      <c r="AD1242" s="72"/>
      <c r="AE1242" s="72">
        <f t="shared" si="664"/>
        <v>7.6252200439874407E-2</v>
      </c>
      <c r="AF1242" s="72">
        <f t="shared" si="665"/>
        <v>0.9</v>
      </c>
      <c r="AG1242" s="72">
        <f t="shared" si="666"/>
        <v>0.9</v>
      </c>
      <c r="AH1242" s="72">
        <f t="shared" si="667"/>
        <v>0.3994136077128348</v>
      </c>
      <c r="AI1242" s="72">
        <f t="shared" si="668"/>
        <v>4.5548996458087368E-2</v>
      </c>
      <c r="AJ1242" s="72">
        <f>(AV1242-Driver!$K$179)/(Driver!$L$179-Driver!$K$179)</f>
        <v>8.5085810974135825E-2</v>
      </c>
      <c r="AK1242" s="72">
        <f>(AW1242-Driver!$K$180)/(Driver!$L$180-Driver!$K$180)</f>
        <v>0.69080421120897595</v>
      </c>
      <c r="AL1242" s="72">
        <f>(AX1242-Driver!$K$181)/(Driver!$L$181-Driver!$K$181)</f>
        <v>0.61930057547587425</v>
      </c>
      <c r="AM1242" s="72">
        <f>(AY1242-Driver!$K$182)/(Driver!$L$182-Driver!$K$182)</f>
        <v>0.94162883948007914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669"/>
        <v>1.7908017908017906</v>
      </c>
      <c r="AW1242" s="70">
        <f t="shared" si="670"/>
        <v>68.506036632764307</v>
      </c>
      <c r="AX1242" s="70">
        <f t="shared" si="671"/>
        <v>6.573705179282868</v>
      </c>
      <c r="AY1242" s="70">
        <f>IFERROR(Driver!$K$19/Data!BH1242/Data!BI1242*Data!BK1242*Data!BL1242,"")</f>
        <v>-0.35731858374865488</v>
      </c>
      <c r="AZ1242" s="70">
        <f t="shared" si="672"/>
        <v>62.289650037230089</v>
      </c>
      <c r="BA1242" s="70"/>
      <c r="BB1242" s="70"/>
      <c r="BC1242" s="70">
        <f t="shared" si="673"/>
        <v>141.99488669566517</v>
      </c>
      <c r="BD1242" s="70">
        <f t="shared" si="674"/>
        <v>94.080706352309591</v>
      </c>
      <c r="BE1242" s="70">
        <f t="shared" si="675"/>
        <v>1</v>
      </c>
      <c r="BF1242" s="70">
        <f t="shared" si="676"/>
        <v>6.6228889196338833E-2</v>
      </c>
      <c r="BG1242" s="70">
        <f t="shared" si="677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219</v>
      </c>
      <c r="BS1242" s="8" t="s">
        <v>812</v>
      </c>
      <c r="BT1242" s="9" t="s">
        <v>827</v>
      </c>
      <c r="BU1242" s="10">
        <v>170</v>
      </c>
      <c r="BV1242" s="9" t="s">
        <v>222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307</v>
      </c>
      <c r="CU1242" s="10"/>
      <c r="CV1242" s="10"/>
      <c r="CW1242" s="10"/>
      <c r="CX1242">
        <f>INDEX('Data_Price '!AS$2:AS$1266,MATCH(Data!$DN1242,'Data_Price '!$BE$2:$BE$1266,0))</f>
        <v>0</v>
      </c>
      <c r="CY1242">
        <f>INDEX('Data_Price '!AT$2:AT$1266,MATCH(Data!$DN1242,'Data_Price '!$BE$2:$BE$1266,0))</f>
        <v>0</v>
      </c>
      <c r="CZ1242">
        <f>INDEX('Data_Price '!AU$2:AU$1266,MATCH(Data!$DN1242,'Data_Price '!$BE$2:$BE$1266,0))</f>
        <v>0</v>
      </c>
      <c r="DA1242">
        <f>INDEX('Data_Price '!AV$2:AV$1266,MATCH(Data!$DN1242,'Data_Price '!$BE$2:$BE$1266,0))</f>
        <v>0</v>
      </c>
      <c r="DB1242">
        <f>INDEX('Data_Price '!AW$2:AW$1266,MATCH(Data!$DN1242,'Data_Price '!$BE$2:$BE$1266,0))</f>
        <v>0</v>
      </c>
      <c r="DC1242">
        <f>INDEX('Data_Price '!AX$2:AX$1266,MATCH(Data!$DN1242,'Data_Price '!$BE$2:$BE$1266,0))</f>
        <v>0</v>
      </c>
      <c r="DD1242">
        <f>INDEX('Data_Price '!AY$2:AY$1266,MATCH(Data!$DN1242,'Data_Price '!$BE$2:$BE$1266,0))</f>
        <v>0</v>
      </c>
      <c r="DE1242">
        <f>INDEX('Data_Price '!AZ$2:AZ$1266,MATCH(Data!$DN1242,'Data_Price '!$BE$2:$BE$1266,0))</f>
        <v>0</v>
      </c>
      <c r="DF1242">
        <f>INDEX('Data_Price '!BA$2:BA$1266,MATCH(Data!$DN1242,'Data_Price '!$BE$2:$BE$1266,0))</f>
        <v>0</v>
      </c>
      <c r="DG1242">
        <f>INDEX('Data_Price '!BB$2:BB$1266,MATCH(Data!$DN1242,'Data_Price '!$BE$2:$BE$1266,0))</f>
        <v>0</v>
      </c>
      <c r="DH1242">
        <f>INDEX('Data_Price '!BC$2:BC$1266,MATCH(Data!$DN1242,'Data_Price '!$BE$2:$BE$1266,0))</f>
        <v>0</v>
      </c>
      <c r="DI1242">
        <f>INDEX('Data_Price '!BD$2:BD$1266,MATCH(Data!$DN1242,'Data_Price '!$BE$2:$BE$1266,0))</f>
        <v>0</v>
      </c>
      <c r="DJ1242" s="89" t="e">
        <f ca="1">_xll.Connector("TinyUrl.TinyUrl",DA1242,0)</f>
        <v>#NAME?</v>
      </c>
      <c r="DK1242" s="89" t="e">
        <f ca="1">_xll.Connector("TinyUrl.TinyUrl",DE1242,0)</f>
        <v>#NAME?</v>
      </c>
      <c r="DL1242" s="89" t="e">
        <f ca="1">_xll.Connector("TinyUrl.TinyUrl",DI1242,0)</f>
        <v>#NAME?</v>
      </c>
      <c r="DM1242" s="224" t="str">
        <f t="shared" si="678"/>
        <v>S/Max 12</v>
      </c>
      <c r="DN1242" s="89" t="str">
        <f t="shared" si="679"/>
        <v xml:space="preserve"> SalomonS/Max 12170 Unisex</v>
      </c>
      <c r="DO1242" s="227"/>
    </row>
    <row r="1243" spans="2:119" ht="15.45" customHeight="1">
      <c r="B1243" s="224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#VALUE!</v>
      </c>
      <c r="F1243" s="43" t="b">
        <f>CL1243&gt;Driver!$F$56</f>
        <v>0</v>
      </c>
      <c r="G1243" s="43" t="b">
        <f>AND(CB1243&gt;Driver!$F$55,CB1243&lt;Driver!$G$55)</f>
        <v>0</v>
      </c>
      <c r="H1243" s="43" t="e">
        <f t="shared" si="646"/>
        <v>#VALUE!</v>
      </c>
      <c r="I1243" s="43">
        <f t="shared" si="647"/>
        <v>0</v>
      </c>
      <c r="J1243" s="43" t="e">
        <f t="array" ref="J1243">NOT(OR(($H$9:$H$1273=TRUE)*($I$9:$I$1273&gt;0)*($BT$9:$BT$1273=BT1243)*($K$9:$K$1273&gt;K1243)))</f>
        <v>#VALUE!</v>
      </c>
      <c r="K1243" s="72">
        <f t="shared" si="648"/>
        <v>0.54098178907487271</v>
      </c>
      <c r="L1243" s="72">
        <f t="shared" si="649"/>
        <v>0.82526468455402469</v>
      </c>
      <c r="M1243" s="72">
        <f t="shared" si="650"/>
        <v>0.25669889359572062</v>
      </c>
      <c r="N1243" s="72">
        <f t="shared" si="651"/>
        <v>-1.6771011193322138E-2</v>
      </c>
      <c r="O1243" s="72">
        <f t="shared" si="652"/>
        <v>0.28111605799355577</v>
      </c>
      <c r="P1243" s="72">
        <f t="shared" si="653"/>
        <v>0.50575163398692824</v>
      </c>
      <c r="Q1243" s="72"/>
      <c r="R1243" s="72"/>
      <c r="S1243" s="72">
        <f t="shared" si="654"/>
        <v>0.93566387299250231</v>
      </c>
      <c r="T1243" s="72">
        <f t="shared" si="655"/>
        <v>9.9999999999999978E-2</v>
      </c>
      <c r="U1243" s="72">
        <f t="shared" si="656"/>
        <v>9.9999999999999978E-2</v>
      </c>
      <c r="V1243" s="72">
        <f t="shared" si="657"/>
        <v>0.60048379878237812</v>
      </c>
      <c r="W1243" s="72">
        <f t="shared" si="658"/>
        <v>0.9536393474273579</v>
      </c>
      <c r="X1243" s="72">
        <f t="shared" si="659"/>
        <v>0.17473531544597534</v>
      </c>
      <c r="Y1243" s="72">
        <f t="shared" si="660"/>
        <v>0.74330110640427938</v>
      </c>
      <c r="Z1243" s="72">
        <f t="shared" si="661"/>
        <v>1.0167710111933221</v>
      </c>
      <c r="AA1243" s="72">
        <f t="shared" si="662"/>
        <v>0.71888394200644423</v>
      </c>
      <c r="AB1243" s="72">
        <f t="shared" si="663"/>
        <v>0.49424836601307176</v>
      </c>
      <c r="AC1243" s="72"/>
      <c r="AD1243" s="72"/>
      <c r="AE1243" s="72">
        <f t="shared" si="664"/>
        <v>6.433612700749769E-2</v>
      </c>
      <c r="AF1243" s="72">
        <f t="shared" si="665"/>
        <v>0.9</v>
      </c>
      <c r="AG1243" s="72">
        <f t="shared" si="666"/>
        <v>0.9</v>
      </c>
      <c r="AH1243" s="72">
        <f t="shared" si="667"/>
        <v>0.39951620121762188</v>
      </c>
      <c r="AI1243" s="72">
        <f t="shared" si="668"/>
        <v>4.6360652572642151E-2</v>
      </c>
      <c r="AJ1243" s="72">
        <f>(AV1243-Driver!$K$179)/(Driver!$L$179-Driver!$K$179)</f>
        <v>6.5264684554024649E-2</v>
      </c>
      <c r="AK1243" s="72">
        <f>(AW1243-Driver!$K$180)/(Driver!$L$180-Driver!$K$180)</f>
        <v>0.66280236497328582</v>
      </c>
      <c r="AL1243" s="72">
        <f>(AX1243-Driver!$K$181)/(Driver!$L$181-Driver!$K$181)</f>
        <v>0.61677101119332201</v>
      </c>
      <c r="AM1243" s="72">
        <f>(AY1243-Driver!$K$182)/(Driver!$L$182-Driver!$K$182)</f>
        <v>0.9328839420064442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669"/>
        <v>1.3736263736263736</v>
      </c>
      <c r="AW1243" s="70">
        <f t="shared" si="670"/>
        <v>65.767787879262926</v>
      </c>
      <c r="AX1243" s="70">
        <f t="shared" si="671"/>
        <v>6.5509391007398978</v>
      </c>
      <c r="AY1243" s="70">
        <f>IFERROR(Driver!$K$19/Data!BH1243/Data!BI1243*Data!BK1243*Data!BL1243,"")</f>
        <v>-0.41085040241516962</v>
      </c>
      <c r="AZ1243" s="70">
        <f t="shared" si="672"/>
        <v>59.627699180938194</v>
      </c>
      <c r="BA1243" s="70"/>
      <c r="BB1243" s="70"/>
      <c r="BC1243" s="70">
        <f t="shared" si="673"/>
        <v>214.91902949681329</v>
      </c>
      <c r="BD1243" s="70">
        <f t="shared" si="674"/>
        <v>135.00703544291952</v>
      </c>
      <c r="BE1243" s="70">
        <f t="shared" si="675"/>
        <v>1</v>
      </c>
      <c r="BF1243" s="70">
        <f t="shared" si="676"/>
        <v>5.4641673590804428E-2</v>
      </c>
      <c r="BG1243" s="70">
        <f t="shared" si="677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219</v>
      </c>
      <c r="BS1243" s="8" t="s">
        <v>771</v>
      </c>
      <c r="BT1243" s="9" t="s">
        <v>1161</v>
      </c>
      <c r="BU1243" s="10">
        <v>172</v>
      </c>
      <c r="BV1243" s="9" t="s">
        <v>222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307</v>
      </c>
      <c r="CU1243" s="10"/>
      <c r="CV1243" s="10"/>
      <c r="CW1243" s="10"/>
      <c r="CX1243">
        <f>INDEX('Data_Price '!AS$2:AS$1266,MATCH(Data!$DN1243,'Data_Price '!$BE$2:$BE$1266,0))</f>
        <v>0</v>
      </c>
      <c r="CY1243">
        <f>INDEX('Data_Price '!AT$2:AT$1266,MATCH(Data!$DN1243,'Data_Price '!$BE$2:$BE$1266,0))</f>
        <v>0</v>
      </c>
      <c r="CZ1243">
        <f>INDEX('Data_Price '!AU$2:AU$1266,MATCH(Data!$DN1243,'Data_Price '!$BE$2:$BE$1266,0))</f>
        <v>0</v>
      </c>
      <c r="DA1243">
        <f>INDEX('Data_Price '!AV$2:AV$1266,MATCH(Data!$DN1243,'Data_Price '!$BE$2:$BE$1266,0))</f>
        <v>0</v>
      </c>
      <c r="DB1243">
        <f>INDEX('Data_Price '!AW$2:AW$1266,MATCH(Data!$DN1243,'Data_Price '!$BE$2:$BE$1266,0))</f>
        <v>0</v>
      </c>
      <c r="DC1243">
        <f>INDEX('Data_Price '!AX$2:AX$1266,MATCH(Data!$DN1243,'Data_Price '!$BE$2:$BE$1266,0))</f>
        <v>0</v>
      </c>
      <c r="DD1243">
        <f>INDEX('Data_Price '!AY$2:AY$1266,MATCH(Data!$DN1243,'Data_Price '!$BE$2:$BE$1266,0))</f>
        <v>0</v>
      </c>
      <c r="DE1243">
        <f>INDEX('Data_Price '!AZ$2:AZ$1266,MATCH(Data!$DN1243,'Data_Price '!$BE$2:$BE$1266,0))</f>
        <v>0</v>
      </c>
      <c r="DF1243">
        <f>INDEX('Data_Price '!BA$2:BA$1266,MATCH(Data!$DN1243,'Data_Price '!$BE$2:$BE$1266,0))</f>
        <v>0</v>
      </c>
      <c r="DG1243">
        <f>INDEX('Data_Price '!BB$2:BB$1266,MATCH(Data!$DN1243,'Data_Price '!$BE$2:$BE$1266,0))</f>
        <v>0</v>
      </c>
      <c r="DH1243">
        <f>INDEX('Data_Price '!BC$2:BC$1266,MATCH(Data!$DN1243,'Data_Price '!$BE$2:$BE$1266,0))</f>
        <v>0</v>
      </c>
      <c r="DI1243">
        <f>INDEX('Data_Price '!BD$2:BD$1266,MATCH(Data!$DN1243,'Data_Price '!$BE$2:$BE$1266,0))</f>
        <v>0</v>
      </c>
      <c r="DJ1243" s="89" t="e">
        <f ca="1">_xll.Connector("TinyUrl.TinyUrl",DA1243,0)</f>
        <v>#NAME?</v>
      </c>
      <c r="DK1243" s="89" t="e">
        <f ca="1">_xll.Connector("TinyUrl.TinyUrl",DE1243,0)</f>
        <v>#NAME?</v>
      </c>
      <c r="DL1243" s="89" t="e">
        <f ca="1">_xll.Connector("TinyUrl.TinyUrl",DI1243,0)</f>
        <v>#NAME?</v>
      </c>
      <c r="DM1243" s="224" t="str">
        <f t="shared" si="678"/>
        <v>Hero Elite Long Turn Ti</v>
      </c>
      <c r="DN1243" s="89" t="str">
        <f t="shared" si="679"/>
        <v xml:space="preserve"> RossignolHero Elite Long Turn Ti172 Unisex</v>
      </c>
      <c r="DO1243" s="227"/>
    </row>
    <row r="1244" spans="2:119" ht="15.45" customHeight="1">
      <c r="B1244" s="224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#VALUE!</v>
      </c>
      <c r="F1244" s="43" t="b">
        <f>CL1244&gt;Driver!$F$56</f>
        <v>0</v>
      </c>
      <c r="G1244" s="43" t="b">
        <f>AND(CB1244&gt;Driver!$F$55,CB1244&lt;Driver!$G$55)</f>
        <v>0</v>
      </c>
      <c r="H1244" s="43" t="e">
        <f t="shared" si="646"/>
        <v>#VALUE!</v>
      </c>
      <c r="I1244" s="43">
        <f t="shared" si="647"/>
        <v>0</v>
      </c>
      <c r="J1244" s="43" t="e">
        <f t="array" ref="J1244">NOT(OR(($H$9:$H$1273=TRUE)*($I$9:$I$1273&gt;0)*($BT$9:$BT$1273=BT1244)*($K$9:$K$1273&gt;K1244)))</f>
        <v>#VALUE!</v>
      </c>
      <c r="K1244" s="72">
        <f t="shared" si="648"/>
        <v>0.54548905855186847</v>
      </c>
      <c r="L1244" s="72">
        <f t="shared" si="649"/>
        <v>0.8734477479655145</v>
      </c>
      <c r="M1244" s="72">
        <f t="shared" si="650"/>
        <v>0.21753036913822255</v>
      </c>
      <c r="N1244" s="72">
        <f t="shared" si="651"/>
        <v>-0.10593815215329161</v>
      </c>
      <c r="O1244" s="72">
        <f t="shared" si="652"/>
        <v>0.25751618767253437</v>
      </c>
      <c r="P1244" s="72">
        <f t="shared" si="653"/>
        <v>0.50101307189542488</v>
      </c>
      <c r="Q1244" s="72"/>
      <c r="R1244" s="72"/>
      <c r="S1244" s="72">
        <f t="shared" si="654"/>
        <v>0.88313397496105073</v>
      </c>
      <c r="T1244" s="72">
        <f t="shared" si="655"/>
        <v>0.44467023274683348</v>
      </c>
      <c r="U1244" s="72">
        <f t="shared" si="656"/>
        <v>9.9999999999999978E-2</v>
      </c>
      <c r="V1244" s="72">
        <f t="shared" si="657"/>
        <v>0.60040860516561745</v>
      </c>
      <c r="W1244" s="72">
        <f t="shared" si="658"/>
        <v>0.95512922068498451</v>
      </c>
      <c r="X1244" s="72">
        <f t="shared" si="659"/>
        <v>0.12655225203448556</v>
      </c>
      <c r="Y1244" s="72">
        <f t="shared" si="660"/>
        <v>0.78246963086177745</v>
      </c>
      <c r="Z1244" s="72">
        <f t="shared" si="661"/>
        <v>1.1059381521532916</v>
      </c>
      <c r="AA1244" s="72">
        <f t="shared" si="662"/>
        <v>0.74248381232746563</v>
      </c>
      <c r="AB1244" s="72">
        <f t="shared" si="663"/>
        <v>0.49898692810457512</v>
      </c>
      <c r="AC1244" s="72"/>
      <c r="AD1244" s="72"/>
      <c r="AE1244" s="72">
        <f t="shared" si="664"/>
        <v>0.11686602503894924</v>
      </c>
      <c r="AF1244" s="72">
        <f t="shared" si="665"/>
        <v>0.55532976725316652</v>
      </c>
      <c r="AG1244" s="72">
        <f t="shared" si="666"/>
        <v>0.9</v>
      </c>
      <c r="AH1244" s="72">
        <f t="shared" si="667"/>
        <v>0.39959139483438261</v>
      </c>
      <c r="AI1244" s="72">
        <f t="shared" si="668"/>
        <v>4.4870779315015485E-2</v>
      </c>
      <c r="AJ1244" s="72">
        <f>(AV1244-Driver!$K$179)/(Driver!$L$179-Driver!$K$179)</f>
        <v>0.11344774796551445</v>
      </c>
      <c r="AK1244" s="72">
        <f>(AW1244-Driver!$K$180)/(Driver!$L$180-Driver!$K$180)</f>
        <v>0.67690263812409301</v>
      </c>
      <c r="AL1244" s="72">
        <f>(AX1244-Driver!$K$181)/(Driver!$L$181-Driver!$K$181)</f>
        <v>0.70593815215329159</v>
      </c>
      <c r="AM1244" s="72">
        <f>(AY1244-Driver!$K$182)/(Driver!$L$182-Driver!$K$182)</f>
        <v>0.9564838123274656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669"/>
        <v>2.3877357210690544</v>
      </c>
      <c r="AW1244" s="70">
        <f t="shared" si="670"/>
        <v>67.146627511987418</v>
      </c>
      <c r="AX1244" s="70">
        <f t="shared" si="671"/>
        <v>7.3534433693796242</v>
      </c>
      <c r="AY1244" s="70">
        <f>IFERROR(Driver!$K$19/Data!BH1244/Data!BI1244*Data!BK1244*Data!BL1244,"")</f>
        <v>-0.26638398844210187</v>
      </c>
      <c r="AZ1244" s="70">
        <f t="shared" si="672"/>
        <v>60.059568131049893</v>
      </c>
      <c r="BA1244" s="70"/>
      <c r="BB1244" s="70"/>
      <c r="BC1244" s="70">
        <f t="shared" si="673"/>
        <v>120.92821353339704</v>
      </c>
      <c r="BD1244" s="70">
        <f t="shared" si="674"/>
        <v>59.716346110365762</v>
      </c>
      <c r="BE1244" s="70">
        <f t="shared" si="675"/>
        <v>1</v>
      </c>
      <c r="BF1244" s="70">
        <f t="shared" si="676"/>
        <v>4.6149082842731892E-2</v>
      </c>
      <c r="BG1244" s="70">
        <f t="shared" si="677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219</v>
      </c>
      <c r="BS1244" s="8" t="s">
        <v>493</v>
      </c>
      <c r="BT1244" s="9" t="s">
        <v>501</v>
      </c>
      <c r="BU1244" s="10">
        <v>174</v>
      </c>
      <c r="BV1244" s="9" t="s">
        <v>222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307</v>
      </c>
      <c r="CU1244" s="10"/>
      <c r="CV1244" s="10"/>
      <c r="CW1244" s="10"/>
      <c r="CX1244" t="str">
        <f>INDEX('Data_Price '!AS$2:AS$1266,MATCH(Data!$DN1244,'Data_Price '!$BE$2:$BE$1266,0))</f>
        <v>Blizzard Firebird HRC Skis with Xcell 14 Bindings Â· 2021 Â· 174 cm</v>
      </c>
      <c r="CY1244" t="str">
        <f>INDEX('Data_Price '!AT$2:AT$1266,MATCH(Data!$DN1244,'Data_Price '!$BE$2:$BE$1266,0))</f>
        <v>SkiEssentials.com</v>
      </c>
      <c r="CZ1244">
        <f>INDEX('Data_Price '!AU$2:AU$1266,MATCH(Data!$DN1244,'Data_Price '!$BE$2:$BE$1266,0))</f>
        <v>879.95</v>
      </c>
      <c r="DA1244" t="str">
        <f>INDEX('Data_Price '!AV$2:AV$1266,MATCH(Data!$DN1244,'Data_Price '!$BE$2:$BE$1266,0))</f>
        <v>https://www.google.com/url?url=https://www.skiessentials.com/2022-blizzard-firebird-hrc-skis-w-xcell-14-bindings.html&amp;rct=j&amp;q=&amp;esrc=s&amp;sa=U&amp;ved=0ahUKEwiRieHK0aP2AhUekmoFHTLQCQcQsDwIUg&amp;usg=AOvVaw3eLgN0AAEJQGnjJXXPp-lR</v>
      </c>
      <c r="DB1244" t="str">
        <f>INDEX('Data_Price '!AW$2:AW$1266,MATCH(Data!$DN1244,'Data_Price '!$BE$2:$BE$1266,0))</f>
        <v>Blizzard Firebird HRC Skis with Xcell 14 Bindings Â· 2021 Â· 174 cm</v>
      </c>
      <c r="DC1244" t="str">
        <f>INDEX('Data_Price '!AX$2:AX$1266,MATCH(Data!$DN1244,'Data_Price '!$BE$2:$BE$1266,0))</f>
        <v>SkiEssentials.com</v>
      </c>
      <c r="DD1244">
        <f>INDEX('Data_Price '!AY$2:AY$1266,MATCH(Data!$DN1244,'Data_Price '!$BE$2:$BE$1266,0))</f>
        <v>879.95</v>
      </c>
      <c r="DE1244" t="str">
        <f>INDEX('Data_Price '!AZ$2:AZ$1266,MATCH(Data!$DN1244,'Data_Price '!$BE$2:$BE$1266,0))</f>
        <v>https://www.google.com/url?q=https://www.skiessentials.com/2022-blizzard-firebird-hrc-skis-w-xcell-14-bindings.html&amp;sa=U&amp;ved=0ahUKEwiFopLL0aP2AhW7nWoFHRfgDQoQ2ykIFQ&amp;usg=AOvVaw3ecqyLmFImDfJZwkNbLBDy</v>
      </c>
      <c r="DF1244" t="str">
        <f>INDEX('Data_Price '!BA$2:BA$1266,MATCH(Data!$DN1244,'Data_Price '!$BE$2:$BE$1266,0))</f>
        <v>Blizzard Firebird HRC Skis with Xcell 14 Bindings Â· 2021 Â· 174 cm</v>
      </c>
      <c r="DG1244" t="str">
        <f>INDEX('Data_Price '!BB$2:BB$1266,MATCH(Data!$DN1244,'Data_Price '!$BE$2:$BE$1266,0))</f>
        <v>Suburban Ski and Bike</v>
      </c>
      <c r="DH1244">
        <f>INDEX('Data_Price '!BC$2:BC$1266,MATCH(Data!$DN1244,'Data_Price '!$BE$2:$BE$1266,0))</f>
        <v>1099.95</v>
      </c>
      <c r="DI1244" t="str">
        <f>INDEX('Data_Price '!BD$2:BD$1266,MATCH(Data!$DN1244,'Data_Price '!$BE$2:$BE$1266,0))</f>
        <v>https://www.google.com/url?q=https://suburbanskiandbike.com/blizzard-firebird-hrc-2021-174cm-8a0030fa001174/&amp;sa=U&amp;ved=0ahUKEwiFopLL0aP2AhW7nWoFHRfgDQoQ2ykIFw&amp;usg=AOvVaw0XF9V2NC0UiwoZVbH9BIji</v>
      </c>
      <c r="DJ1244" s="89" t="e">
        <f ca="1">_xll.Connector("TinyUrl.TinyUrl",DA1244,0)</f>
        <v>#NAME?</v>
      </c>
      <c r="DK1244" s="89" t="e">
        <f ca="1">_xll.Connector("TinyUrl.TinyUrl",DE1244,0)</f>
        <v>#NAME?</v>
      </c>
      <c r="DL1244" s="89" t="e">
        <f ca="1">_xll.Connector("TinyUrl.TinyUrl",DI1244,0)</f>
        <v>#NAME?</v>
      </c>
      <c r="DM1244" s="224" t="str">
        <f t="shared" si="678"/>
        <v>HRC</v>
      </c>
      <c r="DN1244" s="89" t="str">
        <f t="shared" si="679"/>
        <v xml:space="preserve"> BlizzardHRC174 Unisex</v>
      </c>
      <c r="DO1244" s="227"/>
    </row>
    <row r="1245" spans="2:119" ht="15.45" customHeight="1">
      <c r="B1245" s="224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#VALUE!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646"/>
        <v>#VALUE!</v>
      </c>
      <c r="I1245" s="43">
        <f t="shared" si="647"/>
        <v>0</v>
      </c>
      <c r="J1245" s="43" t="e">
        <f t="array" ref="J1245">NOT(OR(($H$9:$H$1273=TRUE)*($I$9:$I$1273&gt;0)*($BT$9:$BT$1273=BT1245)*($K$9:$K$1273&gt;K1245)))</f>
        <v>#VALUE!</v>
      </c>
      <c r="K1245" s="72">
        <f t="shared" si="648"/>
        <v>0.33907517222166206</v>
      </c>
      <c r="L1245" s="72">
        <f t="shared" si="649"/>
        <v>0.42902586415276778</v>
      </c>
      <c r="M1245" s="72">
        <f t="shared" si="650"/>
        <v>0.24912448029055634</v>
      </c>
      <c r="N1245" s="72">
        <f t="shared" si="651"/>
        <v>-0.31905394295832545</v>
      </c>
      <c r="O1245" s="72">
        <f t="shared" si="652"/>
        <v>0.32309405049666118</v>
      </c>
      <c r="P1245" s="72">
        <f t="shared" si="653"/>
        <v>0.7433333333333334</v>
      </c>
      <c r="Q1245" s="72"/>
      <c r="R1245" s="72"/>
      <c r="S1245" s="72">
        <f t="shared" si="654"/>
        <v>0.79353988680648446</v>
      </c>
      <c r="T1245" s="72">
        <f t="shared" si="655"/>
        <v>0.96248736883327479</v>
      </c>
      <c r="U1245" s="72">
        <f t="shared" si="656"/>
        <v>0.90576641276343017</v>
      </c>
      <c r="V1245" s="72">
        <f t="shared" si="657"/>
        <v>0.78164291191980295</v>
      </c>
      <c r="W1245" s="72">
        <f t="shared" si="658"/>
        <v>0.98660806964674364</v>
      </c>
      <c r="X1245" s="72">
        <f t="shared" si="659"/>
        <v>0.57097413584723222</v>
      </c>
      <c r="Y1245" s="72">
        <f t="shared" si="660"/>
        <v>0.75087551970944366</v>
      </c>
      <c r="Z1245" s="72">
        <f t="shared" si="661"/>
        <v>1.3190539429583255</v>
      </c>
      <c r="AA1245" s="72">
        <f t="shared" si="662"/>
        <v>0.67690594950333882</v>
      </c>
      <c r="AB1245" s="72">
        <f t="shared" si="663"/>
        <v>0.25666666666666665</v>
      </c>
      <c r="AC1245" s="72"/>
      <c r="AD1245" s="72"/>
      <c r="AE1245" s="72">
        <f t="shared" si="664"/>
        <v>0.20646011319351557</v>
      </c>
      <c r="AF1245" s="72">
        <f t="shared" si="665"/>
        <v>3.7512631166725235E-2</v>
      </c>
      <c r="AG1245" s="72">
        <f t="shared" si="666"/>
        <v>9.4233587236569771E-2</v>
      </c>
      <c r="AH1245" s="72">
        <f t="shared" si="667"/>
        <v>0.21835708808019702</v>
      </c>
      <c r="AI1245" s="72">
        <f t="shared" si="668"/>
        <v>1.3391930353256323E-2</v>
      </c>
      <c r="AJ1245" s="72">
        <f>(AV1245-Driver!$K$179)/(Driver!$L$179-Driver!$K$179)</f>
        <v>0.81097413584723221</v>
      </c>
      <c r="AK1245" s="72">
        <f>(AW1245-Driver!$K$180)/(Driver!$L$180-Driver!$K$180)</f>
        <v>0.4665675748153762</v>
      </c>
      <c r="AL1245" s="72">
        <f>(AX1245-Driver!$K$181)/(Driver!$L$181-Driver!$K$181)</f>
        <v>0.91905394295832543</v>
      </c>
      <c r="AM1245" s="72">
        <f>(AY1245-Driver!$K$182)/(Driver!$L$182-Driver!$K$182)</f>
        <v>0.89090594950333879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669"/>
        <v>17.068579568579569</v>
      </c>
      <c r="AW1245" s="70">
        <f t="shared" si="670"/>
        <v>46.578350689274075</v>
      </c>
      <c r="AX1245" s="70">
        <f t="shared" si="671"/>
        <v>9.271485486624929</v>
      </c>
      <c r="AY1245" s="70">
        <f>IFERROR(Driver!$K$19/Data!BH1245/Data!BI1245*Data!BK1245*Data!BL1245,"")</f>
        <v>-0.66781834165465526</v>
      </c>
      <c r="AZ1245" s="70">
        <f t="shared" si="672"/>
        <v>37.974683544303801</v>
      </c>
      <c r="BA1245" s="70"/>
      <c r="BB1245" s="70"/>
      <c r="BC1245" s="70">
        <f t="shared" si="673"/>
        <v>74.455137159627469</v>
      </c>
      <c r="BD1245" s="70">
        <f t="shared" si="674"/>
        <v>7.2508443047766811</v>
      </c>
      <c r="BE1245" s="70">
        <f t="shared" si="675"/>
        <v>5.9437728448175371E-3</v>
      </c>
      <c r="BF1245" s="70">
        <f t="shared" si="676"/>
        <v>20.515290787662511</v>
      </c>
      <c r="BG1245" s="70">
        <f t="shared" si="677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219</v>
      </c>
      <c r="BS1245" s="8" t="s">
        <v>405</v>
      </c>
      <c r="BT1245" s="9" t="s">
        <v>423</v>
      </c>
      <c r="BU1245" s="10">
        <v>190</v>
      </c>
      <c r="BV1245" s="9" t="s">
        <v>222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303</v>
      </c>
      <c r="CU1245" s="9" t="s">
        <v>301</v>
      </c>
      <c r="CV1245" s="10"/>
      <c r="CW1245" s="10"/>
      <c r="CX1245" t="str">
        <f>INDEX('Data_Price '!AS$2:AS$1266,MATCH(Data!$DN1245,'Data_Price '!$BE$2:$BE$1266,0))</f>
        <v>Armada Magic J Skis 190cm 2022</v>
      </c>
      <c r="CY1245" t="str">
        <f>INDEX('Data_Price '!AT$2:AT$1266,MATCH(Data!$DN1245,'Data_Price '!$BE$2:$BE$1266,0))</f>
        <v>Blue Tomato</v>
      </c>
      <c r="CZ1245">
        <f>INDEX('Data_Price '!AU$2:AU$1266,MATCH(Data!$DN1245,'Data_Price '!$BE$2:$BE$1266,0))</f>
        <v>503.79</v>
      </c>
      <c r="DA1245" t="str">
        <f>INDEX('Data_Price '!AV$2:AV$1266,MATCH(Data!$DN1245,'Data_Price '!$BE$2:$BE$1266,0))</f>
        <v>https://www.google.com/url?q=https://www.blue-tomato.com/en-US/product/--304559303-/%3Fcr%3DUSD%26_%24ja%3Dtsid:46445%26adword%3DGoogle%252FUS%252FPRODUKTERWEITERUNG%252FArmada%252F304559303&amp;sa=U&amp;ved=0ahUKEwj3nd7L0aP2AhV3mmoFHSVdDg4Q2ykIHQ&amp;usg=AOvVaw07UubnXZnxn2ACrhSFWyNG</v>
      </c>
      <c r="DB1245" t="str">
        <f>INDEX('Data_Price '!AW$2:AW$1266,MATCH(Data!$DN1245,'Data_Price '!$BE$2:$BE$1266,0))</f>
        <v>Armada Magic J Skis - 2022 190cm</v>
      </c>
      <c r="DC1245" t="str">
        <f>INDEX('Data_Price '!AX$2:AX$1266,MATCH(Data!$DN1245,'Data_Price '!$BE$2:$BE$1266,0))</f>
        <v>Glacier Ski Shop</v>
      </c>
      <c r="DD1245">
        <f>INDEX('Data_Price '!AY$2:AY$1266,MATCH(Data!$DN1245,'Data_Price '!$BE$2:$BE$1266,0))</f>
        <v>674</v>
      </c>
      <c r="DE1245" t="str">
        <f>INDEX('Data_Price '!AZ$2:AZ$1266,MATCH(Data!$DN1245,'Data_Price '!$BE$2:$BE$1266,0))</f>
        <v>https://www.google.com/url?url=https://glacierskishop.com/products/armada-magic-j-skis-2022%3Fvariant%3D39361211859047%26currency%3DUSD%26utm_medium%3Dproduct_sync%26utm_source%3Dgoogle%26utm_content%3Dsag_organic%26utm_campaign%3Dsag_organic&amp;rct=j&amp;q=&amp;esrc=s&amp;sa=U&amp;ved=0ahUKEwiNoqvL0aP2AhXRnWoFHX8uA6AQ2SkIMQ&amp;usg=AOvVaw0eSIfONFMBRTKKGdDXo7gX</v>
      </c>
      <c r="DF1245" t="str">
        <f>INDEX('Data_Price '!BA$2:BA$1266,MATCH(Data!$DN1245,'Data_Price '!$BE$2:$BE$1266,0))</f>
        <v>Armada Magic J Skis 190cm 2022</v>
      </c>
      <c r="DG1245" t="str">
        <f>INDEX('Data_Price '!BB$2:BB$1266,MATCH(Data!$DN1245,'Data_Price '!$BE$2:$BE$1266,0))</f>
        <v>evo.com</v>
      </c>
      <c r="DH1245">
        <f>INDEX('Data_Price '!BC$2:BC$1266,MATCH(Data!$DN1245,'Data_Price '!$BE$2:$BE$1266,0))</f>
        <v>749.95</v>
      </c>
      <c r="DI1245" t="str">
        <f>INDEX('Data_Price '!BD$2:BD$1266,MATCH(Data!$DN1245,'Data_Price '!$BE$2:$BE$1266,0))</f>
        <v>https://www.google.com/url?url=https://www.evo.com/skis/armada-magic-j%3Fimage%3D198692/839658/clone.jpg&amp;rct=j&amp;q=&amp;esrc=s&amp;sa=U&amp;ved=0ahUKEwiNoqvL0aP2AhXRnWoFHX8uA6AQsDwILQ&amp;usg=AOvVaw2lS68NifXwXiR9AujbrrR5</v>
      </c>
      <c r="DJ1245" s="89" t="e">
        <f ca="1">_xll.Connector("TinyUrl.TinyUrl",DA1245,0)</f>
        <v>#NAME?</v>
      </c>
      <c r="DK1245" s="89" t="e">
        <f ca="1">_xll.Connector("TinyUrl.TinyUrl",DE1245,0)</f>
        <v>#NAME?</v>
      </c>
      <c r="DL1245" s="89" t="e">
        <f ca="1">_xll.Connector("TinyUrl.TinyUrl",DI1245,0)</f>
        <v>#NAME?</v>
      </c>
      <c r="DM1245" s="224" t="str">
        <f t="shared" si="678"/>
        <v>Magic J</v>
      </c>
      <c r="DN1245" s="89" t="str">
        <f t="shared" si="679"/>
        <v xml:space="preserve"> ArmadaMagic J190 Unisex</v>
      </c>
      <c r="DO1245" s="227" t="s">
        <v>1148</v>
      </c>
    </row>
    <row r="1246" spans="2:119" ht="15.45" customHeight="1">
      <c r="B1246" s="224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#VALUE!</v>
      </c>
      <c r="F1246" s="43" t="b">
        <f>CL1246&gt;Driver!$F$56</f>
        <v>0</v>
      </c>
      <c r="G1246" s="43" t="b">
        <f>AND(CB1246&gt;Driver!$F$55,CB1246&lt;Driver!$G$55)</f>
        <v>0</v>
      </c>
      <c r="H1246" s="43" t="e">
        <f t="shared" si="646"/>
        <v>#VALUE!</v>
      </c>
      <c r="I1246" s="43">
        <f t="shared" si="647"/>
        <v>0</v>
      </c>
      <c r="J1246" s="43" t="e">
        <f t="array" ref="J1246">NOT(OR(($H$9:$H$1273=TRUE)*($I$9:$I$1273&gt;0)*($BT$9:$BT$1273=BT1246)*($K$9:$K$1273&gt;K1246)))</f>
        <v>#VALUE!</v>
      </c>
      <c r="K1246" s="72">
        <f t="shared" si="648"/>
        <v>0.5147037843858262</v>
      </c>
      <c r="L1246" s="72">
        <f t="shared" si="649"/>
        <v>0.79094029489968576</v>
      </c>
      <c r="M1246" s="72">
        <f t="shared" si="650"/>
        <v>0.23846727387196676</v>
      </c>
      <c r="N1246" s="72">
        <f t="shared" si="651"/>
        <v>-2.7521659394169395E-2</v>
      </c>
      <c r="O1246" s="72">
        <f t="shared" si="652"/>
        <v>0.2424823045394815</v>
      </c>
      <c r="P1246" s="72">
        <f t="shared" si="653"/>
        <v>0.50044117647058817</v>
      </c>
      <c r="Q1246" s="72"/>
      <c r="R1246" s="72"/>
      <c r="S1246" s="72">
        <f t="shared" si="654"/>
        <v>0.95814137510561115</v>
      </c>
      <c r="T1246" s="72">
        <f t="shared" si="655"/>
        <v>9.9999999999999978E-2</v>
      </c>
      <c r="U1246" s="72">
        <f t="shared" si="656"/>
        <v>9.9999999999999978E-2</v>
      </c>
      <c r="V1246" s="72">
        <f t="shared" si="657"/>
        <v>0.60103076297750757</v>
      </c>
      <c r="W1246" s="72">
        <f t="shared" si="658"/>
        <v>0.95680851348458906</v>
      </c>
      <c r="X1246" s="72">
        <f t="shared" si="659"/>
        <v>0.20905970510031424</v>
      </c>
      <c r="Y1246" s="72">
        <f t="shared" si="660"/>
        <v>0.76153272612803324</v>
      </c>
      <c r="Z1246" s="72">
        <f t="shared" si="661"/>
        <v>1.0275216593941694</v>
      </c>
      <c r="AA1246" s="72">
        <f t="shared" si="662"/>
        <v>0.7575176954605185</v>
      </c>
      <c r="AB1246" s="72">
        <f t="shared" si="663"/>
        <v>0.49955882352941183</v>
      </c>
      <c r="AC1246" s="72"/>
      <c r="AD1246" s="72"/>
      <c r="AE1246" s="72">
        <f t="shared" si="664"/>
        <v>4.1858624894388852E-2</v>
      </c>
      <c r="AF1246" s="72">
        <f t="shared" si="665"/>
        <v>0.9</v>
      </c>
      <c r="AG1246" s="72">
        <f t="shared" si="666"/>
        <v>0.9</v>
      </c>
      <c r="AH1246" s="72">
        <f t="shared" si="667"/>
        <v>0.39896923702249243</v>
      </c>
      <c r="AI1246" s="72">
        <f t="shared" si="668"/>
        <v>4.3191486515410965E-2</v>
      </c>
      <c r="AJ1246" s="72">
        <f>(AV1246-Driver!$K$179)/(Driver!$L$179-Driver!$K$179)</f>
        <v>3.094029489968576E-2</v>
      </c>
      <c r="AK1246" s="72">
        <f>(AW1246-Driver!$K$180)/(Driver!$L$180-Driver!$K$180)</f>
        <v>0.67115964652208837</v>
      </c>
      <c r="AL1246" s="72">
        <f>(AX1246-Driver!$K$181)/(Driver!$L$181-Driver!$K$181)</f>
        <v>0.62752165939416937</v>
      </c>
      <c r="AM1246" s="72">
        <f>(AY1246-Driver!$K$182)/(Driver!$L$182-Driver!$K$182)</f>
        <v>0.97151769546051847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669"/>
        <v>0.65120065120065118</v>
      </c>
      <c r="AW1246" s="70">
        <f t="shared" si="670"/>
        <v>66.585030984987185</v>
      </c>
      <c r="AX1246" s="70">
        <f t="shared" si="671"/>
        <v>6.6476949345475242</v>
      </c>
      <c r="AY1246" s="70">
        <f>IFERROR(Driver!$K$19/Data!BH1246/Data!BI1246*Data!BK1246*Data!BL1246,"")</f>
        <v>-0.17435419527888438</v>
      </c>
      <c r="AZ1246" s="70">
        <f t="shared" si="672"/>
        <v>60.111690245718549</v>
      </c>
      <c r="BA1246" s="70"/>
      <c r="BB1246" s="70"/>
      <c r="BC1246" s="70">
        <f t="shared" si="673"/>
        <v>159.83507343136665</v>
      </c>
      <c r="BD1246" s="70">
        <f t="shared" si="674"/>
        <v>229.61643787361606</v>
      </c>
      <c r="BE1246" s="70">
        <f t="shared" si="675"/>
        <v>1</v>
      </c>
      <c r="BF1246" s="70">
        <f t="shared" si="676"/>
        <v>0.11641743678972219</v>
      </c>
      <c r="BG1246" s="70">
        <f t="shared" si="677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219</v>
      </c>
      <c r="BS1246" s="8" t="s">
        <v>855</v>
      </c>
      <c r="BT1246" s="9" t="s">
        <v>883</v>
      </c>
      <c r="BU1246" s="10">
        <v>170</v>
      </c>
      <c r="BV1246" s="9" t="s">
        <v>222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307</v>
      </c>
      <c r="CU1246" s="10"/>
      <c r="CV1246" s="10"/>
      <c r="CW1246" s="10"/>
      <c r="CX1246" t="e">
        <f>INDEX('Data_Price '!AS$2:AS$1266,MATCH(Data!$DN1246,'Data_Price '!$BE$2:$BE$1266,0))</f>
        <v>#N/A</v>
      </c>
      <c r="CY1246" t="e">
        <f>INDEX('Data_Price '!AT$2:AT$1266,MATCH(Data!$DN1246,'Data_Price '!$BE$2:$BE$1266,0))</f>
        <v>#N/A</v>
      </c>
      <c r="CZ1246" t="e">
        <f>INDEX('Data_Price '!AU$2:AU$1266,MATCH(Data!$DN1246,'Data_Price '!$BE$2:$BE$1266,0))</f>
        <v>#N/A</v>
      </c>
      <c r="DA1246" t="e">
        <f>INDEX('Data_Price '!AV$2:AV$1266,MATCH(Data!$DN1246,'Data_Price '!$BE$2:$BE$1266,0))</f>
        <v>#N/A</v>
      </c>
      <c r="DB1246" t="e">
        <f>INDEX('Data_Price '!AW$2:AW$1266,MATCH(Data!$DN1246,'Data_Price '!$BE$2:$BE$1266,0))</f>
        <v>#N/A</v>
      </c>
      <c r="DC1246" t="e">
        <f>INDEX('Data_Price '!AX$2:AX$1266,MATCH(Data!$DN1246,'Data_Price '!$BE$2:$BE$1266,0))</f>
        <v>#N/A</v>
      </c>
      <c r="DD1246" t="e">
        <f>INDEX('Data_Price '!AY$2:AY$1266,MATCH(Data!$DN1246,'Data_Price '!$BE$2:$BE$1266,0))</f>
        <v>#N/A</v>
      </c>
      <c r="DE1246" t="e">
        <f>INDEX('Data_Price '!AZ$2:AZ$1266,MATCH(Data!$DN1246,'Data_Price '!$BE$2:$BE$1266,0))</f>
        <v>#N/A</v>
      </c>
      <c r="DF1246" t="e">
        <f>INDEX('Data_Price '!BA$2:BA$1266,MATCH(Data!$DN1246,'Data_Price '!$BE$2:$BE$1266,0))</f>
        <v>#N/A</v>
      </c>
      <c r="DG1246" t="e">
        <f>INDEX('Data_Price '!BB$2:BB$1266,MATCH(Data!$DN1246,'Data_Price '!$BE$2:$BE$1266,0))</f>
        <v>#N/A</v>
      </c>
      <c r="DH1246" t="e">
        <f>INDEX('Data_Price '!BC$2:BC$1266,MATCH(Data!$DN1246,'Data_Price '!$BE$2:$BE$1266,0))</f>
        <v>#N/A</v>
      </c>
      <c r="DI1246" t="e">
        <f>INDEX('Data_Price '!BD$2:BD$1266,MATCH(Data!$DN1246,'Data_Price '!$BE$2:$BE$1266,0))</f>
        <v>#N/A</v>
      </c>
      <c r="DJ1246" s="89" t="e">
        <f ca="1">_xll.Connector("TinyUrl.TinyUrl",DA1246,0)</f>
        <v>#NAME?</v>
      </c>
      <c r="DK1246" s="89" t="e">
        <f ca="1">_xll.Connector("TinyUrl.TinyUrl",DE1246,0)</f>
        <v>#NAME?</v>
      </c>
      <c r="DL1246" s="89" t="e">
        <f ca="1">_xll.Connector("TinyUrl.TinyUrl",DI1246,0)</f>
        <v>#NAME?</v>
      </c>
      <c r="DM1246" s="224" t="str">
        <f t="shared" si="678"/>
        <v>Racetiger SL</v>
      </c>
      <c r="DN1246" s="89" t="str">
        <f t="shared" si="679"/>
        <v xml:space="preserve"> VölklRacetiger SL170 Unisex</v>
      </c>
      <c r="DO1246" s="227"/>
    </row>
    <row r="1247" spans="2:119" ht="15.45" customHeight="1">
      <c r="B1247" s="224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#VALUE!</v>
      </c>
      <c r="F1247" s="43" t="b">
        <f>CL1247&gt;Driver!$F$56</f>
        <v>0</v>
      </c>
      <c r="G1247" s="43" t="b">
        <f>AND(CB1247&gt;Driver!$F$55,CB1247&lt;Driver!$G$55)</f>
        <v>0</v>
      </c>
      <c r="H1247" s="43" t="e">
        <f t="shared" si="646"/>
        <v>#VALUE!</v>
      </c>
      <c r="I1247" s="43">
        <f t="shared" si="647"/>
        <v>0</v>
      </c>
      <c r="J1247" s="43" t="e">
        <f t="array" ref="J1247">NOT(OR(($H$9:$H$1273=TRUE)*($I$9:$I$1273&gt;0)*($BT$9:$BT$1273=BT1247)*($K$9:$K$1273&gt;K1247)))</f>
        <v>#VALUE!</v>
      </c>
      <c r="K1247" s="72">
        <f t="shared" si="648"/>
        <v>0.54263803459434534</v>
      </c>
      <c r="L1247" s="72">
        <f t="shared" si="649"/>
        <v>0.84701957940536621</v>
      </c>
      <c r="M1247" s="72">
        <f t="shared" si="650"/>
        <v>0.23825648978332448</v>
      </c>
      <c r="N1247" s="72">
        <f t="shared" si="651"/>
        <v>-2.6889268323531113E-2</v>
      </c>
      <c r="O1247" s="72">
        <f t="shared" si="652"/>
        <v>0.27822736512448487</v>
      </c>
      <c r="P1247" s="72">
        <f t="shared" si="653"/>
        <v>0.46343137254901956</v>
      </c>
      <c r="Q1247" s="72"/>
      <c r="R1247" s="72"/>
      <c r="S1247" s="72">
        <f t="shared" si="654"/>
        <v>0.96885703889951158</v>
      </c>
      <c r="T1247" s="72">
        <f t="shared" si="655"/>
        <v>0.15822480960585772</v>
      </c>
      <c r="U1247" s="72">
        <f t="shared" si="656"/>
        <v>9.9999999999999978E-2</v>
      </c>
      <c r="V1247" s="72">
        <f t="shared" si="657"/>
        <v>0.60060594288764846</v>
      </c>
      <c r="W1247" s="72">
        <f t="shared" si="658"/>
        <v>0.95538417594972869</v>
      </c>
      <c r="X1247" s="72">
        <f t="shared" si="659"/>
        <v>0.15298042059463382</v>
      </c>
      <c r="Y1247" s="72">
        <f t="shared" si="660"/>
        <v>0.76174351021667552</v>
      </c>
      <c r="Z1247" s="72">
        <f t="shared" si="661"/>
        <v>1.0268892683235311</v>
      </c>
      <c r="AA1247" s="72">
        <f t="shared" si="662"/>
        <v>0.72177263487551513</v>
      </c>
      <c r="AB1247" s="72">
        <f t="shared" si="663"/>
        <v>0.53656862745098044</v>
      </c>
      <c r="AC1247" s="72"/>
      <c r="AD1247" s="72"/>
      <c r="AE1247" s="72">
        <f t="shared" si="664"/>
        <v>3.114296110048842E-2</v>
      </c>
      <c r="AF1247" s="72">
        <f t="shared" si="665"/>
        <v>0.84177519039414228</v>
      </c>
      <c r="AG1247" s="72">
        <f t="shared" si="666"/>
        <v>0.9</v>
      </c>
      <c r="AH1247" s="72">
        <f t="shared" si="667"/>
        <v>0.39939405711235149</v>
      </c>
      <c r="AI1247" s="72">
        <f t="shared" si="668"/>
        <v>4.4615824050271355E-2</v>
      </c>
      <c r="AJ1247" s="72">
        <f>(AV1247-Driver!$K$179)/(Driver!$L$179-Driver!$K$179)</f>
        <v>8.7019579405366171E-2</v>
      </c>
      <c r="AK1247" s="72">
        <f>(AW1247-Driver!$K$180)/(Driver!$L$180-Driver!$K$180)</f>
        <v>0.70335721635283521</v>
      </c>
      <c r="AL1247" s="72">
        <f>(AX1247-Driver!$K$181)/(Driver!$L$181-Driver!$K$181)</f>
        <v>0.6268892683235312</v>
      </c>
      <c r="AM1247" s="72">
        <f>(AY1247-Driver!$K$182)/(Driver!$L$182-Driver!$K$182)</f>
        <v>0.9357726348755151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669"/>
        <v>1.831501831501831</v>
      </c>
      <c r="AW1247" s="70">
        <f t="shared" si="670"/>
        <v>69.733571788787629</v>
      </c>
      <c r="AX1247" s="70">
        <f t="shared" si="671"/>
        <v>6.6420034149117813</v>
      </c>
      <c r="AY1247" s="70">
        <f>IFERROR(Driver!$K$19/Data!BH1247/Data!BI1247*Data!BK1247*Data!BL1247,"")</f>
        <v>-0.39316729254263272</v>
      </c>
      <c r="AZ1247" s="70">
        <f t="shared" si="672"/>
        <v>63.484735666418473</v>
      </c>
      <c r="BA1247" s="70"/>
      <c r="BB1247" s="70"/>
      <c r="BC1247" s="70">
        <f t="shared" si="673"/>
        <v>165.39336273534894</v>
      </c>
      <c r="BD1247" s="70">
        <f t="shared" si="674"/>
        <v>85.066258507085706</v>
      </c>
      <c r="BE1247" s="70">
        <f t="shared" si="675"/>
        <v>1</v>
      </c>
      <c r="BF1247" s="70">
        <f t="shared" si="676"/>
        <v>6.8436992170187588E-2</v>
      </c>
      <c r="BG1247" s="70">
        <f t="shared" si="677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219</v>
      </c>
      <c r="BS1247" s="8" t="s">
        <v>812</v>
      </c>
      <c r="BT1247" s="9" t="s">
        <v>827</v>
      </c>
      <c r="BU1247" s="10">
        <v>175</v>
      </c>
      <c r="BV1247" s="9" t="s">
        <v>222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307</v>
      </c>
      <c r="CU1247" s="10"/>
      <c r="CV1247" s="10"/>
      <c r="CW1247" s="10"/>
      <c r="CX1247">
        <f>INDEX('Data_Price '!AS$2:AS$1266,MATCH(Data!$DN1247,'Data_Price '!$BE$2:$BE$1266,0))</f>
        <v>0</v>
      </c>
      <c r="CY1247">
        <f>INDEX('Data_Price '!AT$2:AT$1266,MATCH(Data!$DN1247,'Data_Price '!$BE$2:$BE$1266,0))</f>
        <v>0</v>
      </c>
      <c r="CZ1247">
        <f>INDEX('Data_Price '!AU$2:AU$1266,MATCH(Data!$DN1247,'Data_Price '!$BE$2:$BE$1266,0))</f>
        <v>0</v>
      </c>
      <c r="DA1247">
        <f>INDEX('Data_Price '!AV$2:AV$1266,MATCH(Data!$DN1247,'Data_Price '!$BE$2:$BE$1266,0))</f>
        <v>0</v>
      </c>
      <c r="DB1247">
        <f>INDEX('Data_Price '!AW$2:AW$1266,MATCH(Data!$DN1247,'Data_Price '!$BE$2:$BE$1266,0))</f>
        <v>0</v>
      </c>
      <c r="DC1247">
        <f>INDEX('Data_Price '!AX$2:AX$1266,MATCH(Data!$DN1247,'Data_Price '!$BE$2:$BE$1266,0))</f>
        <v>0</v>
      </c>
      <c r="DD1247">
        <f>INDEX('Data_Price '!AY$2:AY$1266,MATCH(Data!$DN1247,'Data_Price '!$BE$2:$BE$1266,0))</f>
        <v>0</v>
      </c>
      <c r="DE1247">
        <f>INDEX('Data_Price '!AZ$2:AZ$1266,MATCH(Data!$DN1247,'Data_Price '!$BE$2:$BE$1266,0))</f>
        <v>0</v>
      </c>
      <c r="DF1247">
        <f>INDEX('Data_Price '!BA$2:BA$1266,MATCH(Data!$DN1247,'Data_Price '!$BE$2:$BE$1266,0))</f>
        <v>0</v>
      </c>
      <c r="DG1247">
        <f>INDEX('Data_Price '!BB$2:BB$1266,MATCH(Data!$DN1247,'Data_Price '!$BE$2:$BE$1266,0))</f>
        <v>0</v>
      </c>
      <c r="DH1247">
        <f>INDEX('Data_Price '!BC$2:BC$1266,MATCH(Data!$DN1247,'Data_Price '!$BE$2:$BE$1266,0))</f>
        <v>0</v>
      </c>
      <c r="DI1247">
        <f>INDEX('Data_Price '!BD$2:BD$1266,MATCH(Data!$DN1247,'Data_Price '!$BE$2:$BE$1266,0))</f>
        <v>0</v>
      </c>
      <c r="DJ1247" s="89" t="e">
        <f ca="1">_xll.Connector("TinyUrl.TinyUrl",DA1247,0)</f>
        <v>#NAME?</v>
      </c>
      <c r="DK1247" s="89" t="e">
        <f ca="1">_xll.Connector("TinyUrl.TinyUrl",DE1247,0)</f>
        <v>#NAME?</v>
      </c>
      <c r="DL1247" s="89" t="e">
        <f ca="1">_xll.Connector("TinyUrl.TinyUrl",DI1247,0)</f>
        <v>#NAME?</v>
      </c>
      <c r="DM1247" s="224" t="str">
        <f t="shared" si="678"/>
        <v>S/Max 12</v>
      </c>
      <c r="DN1247" s="89" t="str">
        <f t="shared" si="679"/>
        <v xml:space="preserve"> SalomonS/Max 12175 Unisex</v>
      </c>
      <c r="DO1247" s="227"/>
    </row>
    <row r="1248" spans="2:119" ht="15.45" customHeight="1">
      <c r="B1248" s="224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#VALUE!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646"/>
        <v>#VALUE!</v>
      </c>
      <c r="I1248" s="43">
        <f t="shared" si="647"/>
        <v>0</v>
      </c>
      <c r="J1248" s="43" t="e">
        <f t="array" ref="J1248">NOT(OR(($H$9:$H$1273=TRUE)*($I$9:$I$1273&gt;0)*($BT$9:$BT$1273=BT1248)*($K$9:$K$1273&gt;K1248)))</f>
        <v>#VALUE!</v>
      </c>
      <c r="K1248" s="72">
        <f t="shared" si="648"/>
        <v>0.38072969788144917</v>
      </c>
      <c r="L1248" s="72">
        <f t="shared" si="649"/>
        <v>0.5067794698251552</v>
      </c>
      <c r="M1248" s="72">
        <f t="shared" si="650"/>
        <v>0.25467992593774313</v>
      </c>
      <c r="N1248" s="72">
        <f t="shared" si="651"/>
        <v>-0.1691772592170997</v>
      </c>
      <c r="O1248" s="72">
        <f t="shared" si="652"/>
        <v>0.30753076252052536</v>
      </c>
      <c r="P1248" s="72">
        <f t="shared" si="653"/>
        <v>0.62568627450980396</v>
      </c>
      <c r="Q1248" s="72"/>
      <c r="R1248" s="72"/>
      <c r="S1248" s="72">
        <f t="shared" si="654"/>
        <v>0.83496681412938323</v>
      </c>
      <c r="T1248" s="72">
        <f t="shared" si="655"/>
        <v>0.97866332546014156</v>
      </c>
      <c r="U1248" s="72">
        <f t="shared" si="656"/>
        <v>0.92010150196217388</v>
      </c>
      <c r="V1248" s="72">
        <f t="shared" si="657"/>
        <v>0.69120946615426571</v>
      </c>
      <c r="W1248" s="72">
        <f t="shared" si="658"/>
        <v>0.97812500000000002</v>
      </c>
      <c r="X1248" s="72">
        <f t="shared" si="659"/>
        <v>0.4932205301748448</v>
      </c>
      <c r="Y1248" s="72">
        <f t="shared" si="660"/>
        <v>0.74532007406225687</v>
      </c>
      <c r="Z1248" s="72">
        <f t="shared" si="661"/>
        <v>1.1691772592170997</v>
      </c>
      <c r="AA1248" s="72">
        <f t="shared" si="662"/>
        <v>0.69246923747947464</v>
      </c>
      <c r="AB1248" s="72">
        <f t="shared" si="663"/>
        <v>0.37431372549019604</v>
      </c>
      <c r="AC1248" s="72"/>
      <c r="AD1248" s="72"/>
      <c r="AE1248" s="72">
        <f t="shared" si="664"/>
        <v>0.16503318587061677</v>
      </c>
      <c r="AF1248" s="72">
        <f t="shared" si="665"/>
        <v>2.1336674539858394E-2</v>
      </c>
      <c r="AG1248" s="72">
        <f t="shared" si="666"/>
        <v>7.989849803782606E-2</v>
      </c>
      <c r="AH1248" s="72">
        <f t="shared" si="667"/>
        <v>0.30879053384573429</v>
      </c>
      <c r="AI1248" s="72">
        <f t="shared" si="668"/>
        <v>2.1874999999999999E-2</v>
      </c>
      <c r="AJ1248" s="72">
        <f>(AV1248-Driver!$K$179)/(Driver!$L$179-Driver!$K$179)</f>
        <v>0.73322053017484479</v>
      </c>
      <c r="AK1248" s="72">
        <f>(AW1248-Driver!$K$180)/(Driver!$L$180-Driver!$K$180)</f>
        <v>0.56339570715171872</v>
      </c>
      <c r="AL1248" s="72">
        <f>(AX1248-Driver!$K$181)/(Driver!$L$181-Driver!$K$181)</f>
        <v>0.76917725921709978</v>
      </c>
      <c r="AM1248" s="72">
        <f>(AY1248-Driver!$K$182)/(Driver!$L$182-Driver!$K$182)</f>
        <v>0.90646923747947461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669"/>
        <v>15.432098765432098</v>
      </c>
      <c r="AW1248" s="70">
        <f t="shared" si="670"/>
        <v>56.046994665181622</v>
      </c>
      <c r="AX1248" s="70">
        <f t="shared" si="671"/>
        <v>7.9225953329538985</v>
      </c>
      <c r="AY1248" s="70">
        <f>IFERROR(Driver!$K$19/Data!BH1248/Data!BI1248*Data!BK1248*Data!BL1248,"")</f>
        <v>-0.57254780105597303</v>
      </c>
      <c r="AZ1248" s="70">
        <f t="shared" si="672"/>
        <v>48.696947133283693</v>
      </c>
      <c r="BA1248" s="70"/>
      <c r="BB1248" s="70"/>
      <c r="BC1248" s="70">
        <f t="shared" si="673"/>
        <v>95.943572357341509</v>
      </c>
      <c r="BD1248" s="70">
        <f t="shared" si="674"/>
        <v>8.6823878041552796</v>
      </c>
      <c r="BE1248" s="70">
        <f t="shared" si="675"/>
        <v>2.02763048249965E-2</v>
      </c>
      <c r="BF1248" s="70">
        <f t="shared" si="676"/>
        <v>10.301468419358804</v>
      </c>
      <c r="BG1248" s="70">
        <f t="shared" si="677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219</v>
      </c>
      <c r="BS1248" s="8" t="s">
        <v>742</v>
      </c>
      <c r="BT1248" s="9" t="s">
        <v>749</v>
      </c>
      <c r="BU1248" s="10">
        <v>191</v>
      </c>
      <c r="BV1248" s="9" t="s">
        <v>222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301</v>
      </c>
      <c r="CU1248" s="10"/>
      <c r="CV1248" s="10"/>
      <c r="CW1248" s="10"/>
      <c r="CX1248">
        <f>INDEX('Data_Price '!AS$2:AS$1266,MATCH(Data!$DN1248,'Data_Price '!$BE$2:$BE$1266,0))</f>
        <v>0</v>
      </c>
      <c r="CY1248">
        <f>INDEX('Data_Price '!AT$2:AT$1266,MATCH(Data!$DN1248,'Data_Price '!$BE$2:$BE$1266,0))</f>
        <v>0</v>
      </c>
      <c r="CZ1248">
        <f>INDEX('Data_Price '!AU$2:AU$1266,MATCH(Data!$DN1248,'Data_Price '!$BE$2:$BE$1266,0))</f>
        <v>0</v>
      </c>
      <c r="DA1248">
        <f>INDEX('Data_Price '!AV$2:AV$1266,MATCH(Data!$DN1248,'Data_Price '!$BE$2:$BE$1266,0))</f>
        <v>0</v>
      </c>
      <c r="DB1248">
        <f>INDEX('Data_Price '!AW$2:AW$1266,MATCH(Data!$DN1248,'Data_Price '!$BE$2:$BE$1266,0))</f>
        <v>0</v>
      </c>
      <c r="DC1248">
        <f>INDEX('Data_Price '!AX$2:AX$1266,MATCH(Data!$DN1248,'Data_Price '!$BE$2:$BE$1266,0))</f>
        <v>0</v>
      </c>
      <c r="DD1248">
        <f>INDEX('Data_Price '!AY$2:AY$1266,MATCH(Data!$DN1248,'Data_Price '!$BE$2:$BE$1266,0))</f>
        <v>0</v>
      </c>
      <c r="DE1248">
        <f>INDEX('Data_Price '!AZ$2:AZ$1266,MATCH(Data!$DN1248,'Data_Price '!$BE$2:$BE$1266,0))</f>
        <v>0</v>
      </c>
      <c r="DF1248">
        <f>INDEX('Data_Price '!BA$2:BA$1266,MATCH(Data!$DN1248,'Data_Price '!$BE$2:$BE$1266,0))</f>
        <v>0</v>
      </c>
      <c r="DG1248">
        <f>INDEX('Data_Price '!BB$2:BB$1266,MATCH(Data!$DN1248,'Data_Price '!$BE$2:$BE$1266,0))</f>
        <v>0</v>
      </c>
      <c r="DH1248">
        <f>INDEX('Data_Price '!BC$2:BC$1266,MATCH(Data!$DN1248,'Data_Price '!$BE$2:$BE$1266,0))</f>
        <v>0</v>
      </c>
      <c r="DI1248">
        <f>INDEX('Data_Price '!BD$2:BD$1266,MATCH(Data!$DN1248,'Data_Price '!$BE$2:$BE$1266,0))</f>
        <v>0</v>
      </c>
      <c r="DJ1248" s="89" t="e">
        <f ca="1">_xll.Connector("TinyUrl.TinyUrl",DA1248,0)</f>
        <v>#NAME?</v>
      </c>
      <c r="DK1248" s="89" t="e">
        <f ca="1">_xll.Connector("TinyUrl.TinyUrl",DE1248,0)</f>
        <v>#NAME?</v>
      </c>
      <c r="DL1248" s="89" t="e">
        <f ca="1">_xll.Connector("TinyUrl.TinyUrl",DI1248,0)</f>
        <v>#NAME?</v>
      </c>
      <c r="DM1248" s="224" t="str">
        <f t="shared" si="678"/>
        <v>Enforcer 115 Free</v>
      </c>
      <c r="DN1248" s="89" t="str">
        <f t="shared" si="679"/>
        <v xml:space="preserve"> NordicaEnforcer 115 Free191 Unisex</v>
      </c>
      <c r="DO1248" s="227" t="s">
        <v>1162</v>
      </c>
    </row>
    <row r="1249" spans="2:119" ht="15.45" customHeight="1">
      <c r="B1249" s="224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#VALUE!</v>
      </c>
      <c r="F1249" s="43" t="b">
        <f>CL1249&gt;Driver!$F$56</f>
        <v>0</v>
      </c>
      <c r="G1249" s="43" t="b">
        <f>AND(CB1249&gt;Driver!$F$55,CB1249&lt;Driver!$G$55)</f>
        <v>0</v>
      </c>
      <c r="H1249" s="43" t="e">
        <f t="shared" si="646"/>
        <v>#VALUE!</v>
      </c>
      <c r="I1249" s="43">
        <f t="shared" si="647"/>
        <v>0</v>
      </c>
      <c r="J1249" s="43" t="e">
        <f t="array" ref="J1249">NOT(OR(($H$9:$H$1273=TRUE)*($I$9:$I$1273&gt;0)*($BT$9:$BT$1273=BT1249)*($K$9:$K$1273&gt;K1249)))</f>
        <v>#VALUE!</v>
      </c>
      <c r="K1249" s="72">
        <f t="shared" si="648"/>
        <v>0.29583074758781258</v>
      </c>
      <c r="L1249" s="72">
        <f t="shared" si="649"/>
        <v>0.25957940536620761</v>
      </c>
      <c r="M1249" s="72">
        <f t="shared" si="650"/>
        <v>0.33208208980941745</v>
      </c>
      <c r="N1249" s="72">
        <f t="shared" si="651"/>
        <v>4.7732878011762514E-2</v>
      </c>
      <c r="O1249" s="72">
        <f t="shared" si="652"/>
        <v>0.36817025416158777</v>
      </c>
      <c r="P1249" s="72">
        <f t="shared" si="653"/>
        <v>0.58034313725490205</v>
      </c>
      <c r="Q1249" s="72"/>
      <c r="R1249" s="72"/>
      <c r="S1249" s="72">
        <f t="shared" si="654"/>
        <v>0.90205663032873584</v>
      </c>
      <c r="T1249" s="72">
        <f t="shared" si="655"/>
        <v>0.94397921258355399</v>
      </c>
      <c r="U1249" s="72">
        <f t="shared" si="656"/>
        <v>0.94603000564914297</v>
      </c>
      <c r="V1249" s="72">
        <f t="shared" si="657"/>
        <v>0.67546991056345473</v>
      </c>
      <c r="W1249" s="72">
        <f t="shared" si="658"/>
        <v>0.96520495710200194</v>
      </c>
      <c r="X1249" s="72">
        <f t="shared" si="659"/>
        <v>0.74042059463379239</v>
      </c>
      <c r="Y1249" s="72">
        <f t="shared" si="660"/>
        <v>0.66791791019058255</v>
      </c>
      <c r="Z1249" s="72">
        <f t="shared" si="661"/>
        <v>0.95226712198823749</v>
      </c>
      <c r="AA1249" s="72">
        <f t="shared" si="662"/>
        <v>0.63182974583841223</v>
      </c>
      <c r="AB1249" s="72">
        <f t="shared" si="663"/>
        <v>0.41965686274509795</v>
      </c>
      <c r="AC1249" s="72"/>
      <c r="AD1249" s="72"/>
      <c r="AE1249" s="72">
        <f t="shared" si="664"/>
        <v>9.7943369671264102E-2</v>
      </c>
      <c r="AF1249" s="72">
        <f t="shared" si="665"/>
        <v>5.6020787416446019E-2</v>
      </c>
      <c r="AG1249" s="72">
        <f t="shared" si="666"/>
        <v>5.396999435085699E-2</v>
      </c>
      <c r="AH1249" s="72">
        <f t="shared" si="667"/>
        <v>0.32453008943654521</v>
      </c>
      <c r="AI1249" s="72">
        <f t="shared" si="668"/>
        <v>3.4795042897998091E-2</v>
      </c>
      <c r="AJ1249" s="72">
        <f>(AV1249-Driver!$K$179)/(Driver!$L$179-Driver!$K$179)</f>
        <v>0.98042059463379239</v>
      </c>
      <c r="AK1249" s="72">
        <f>(AW1249-Driver!$K$180)/(Driver!$L$180-Driver!$K$180)</f>
        <v>0.58189635056663547</v>
      </c>
      <c r="AL1249" s="72">
        <f>(AX1249-Driver!$K$181)/(Driver!$L$181-Driver!$K$181)</f>
        <v>0.55226712198823746</v>
      </c>
      <c r="AM1249" s="72">
        <f>(AY1249-Driver!$K$182)/(Driver!$L$182-Driver!$K$182)</f>
        <v>0.84582974583841219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669"/>
        <v>20.634920634920633</v>
      </c>
      <c r="AW1249" s="70">
        <f t="shared" si="670"/>
        <v>57.856138367474394</v>
      </c>
      <c r="AX1249" s="70">
        <f t="shared" si="671"/>
        <v>5.9704040978941375</v>
      </c>
      <c r="AY1249" s="70">
        <f>IFERROR(Driver!$K$19/Data!BH1249/Data!BI1249*Data!BK1249*Data!BL1249,"")</f>
        <v>-0.94375195528943434</v>
      </c>
      <c r="AZ1249" s="70">
        <f t="shared" si="672"/>
        <v>52.82948622486969</v>
      </c>
      <c r="BA1249" s="70"/>
      <c r="BB1249" s="70"/>
      <c r="BC1249" s="70">
        <f t="shared" si="673"/>
        <v>130.74352642078125</v>
      </c>
      <c r="BD1249" s="70">
        <f t="shared" si="674"/>
        <v>5.6129052711887129</v>
      </c>
      <c r="BE1249" s="70">
        <f t="shared" si="675"/>
        <v>4.6200183158745557E-2</v>
      </c>
      <c r="BF1249" s="70">
        <f t="shared" si="676"/>
        <v>8.5237961920129361</v>
      </c>
      <c r="BG1249" s="70">
        <f t="shared" si="677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219</v>
      </c>
      <c r="BS1249" s="8" t="s">
        <v>628</v>
      </c>
      <c r="BT1249" s="9" t="s">
        <v>632</v>
      </c>
      <c r="BU1249" s="10">
        <v>184</v>
      </c>
      <c r="BV1249" s="9" t="s">
        <v>222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301</v>
      </c>
      <c r="CU1249" s="9" t="s">
        <v>304</v>
      </c>
      <c r="CV1249" s="9" t="s">
        <v>302</v>
      </c>
      <c r="CW1249" s="10"/>
      <c r="CX1249" t="str">
        <f>INDEX('Data_Price '!AS$2:AS$1266,MATCH(Data!$DN1249,'Data_Price '!$BE$2:$BE$1266,0))</f>
        <v>Head Kore 117 Skis Â· 2022 Â· 184 cm</v>
      </c>
      <c r="CY1249" t="str">
        <f>INDEX('Data_Price '!AT$2:AT$1266,MATCH(Data!$DN1249,'Data_Price '!$BE$2:$BE$1266,0))</f>
        <v>Snowcountry.eu</v>
      </c>
      <c r="CZ1249">
        <f>INDEX('Data_Price '!AU$2:AU$1266,MATCH(Data!$DN1249,'Data_Price '!$BE$2:$BE$1266,0))</f>
        <v>453.37</v>
      </c>
      <c r="DA1249" t="str">
        <f>INDEX('Data_Price '!AV$2:AV$1266,MATCH(Data!$DN1249,'Data_Price '!$BE$2:$BE$1266,0))</f>
        <v>https://www.google.com/url?q=https://www.snowcountry.eu/head-kore-117-3698.html%3Fartikel_maat%3D65366%26country%3DUS&amp;sa=U&amp;ved=0ahUKEwjGyNjN0aP2AhXrlWoFHW8dDBIQ2ykIHw&amp;usg=AOvVaw0IcdYHHhkVsQg9DdFSxz0l</v>
      </c>
      <c r="DB1249" t="str">
        <f>INDEX('Data_Price '!AW$2:AW$1266,MATCH(Data!$DN1249,'Data_Price '!$BE$2:$BE$1266,0))</f>
        <v>Head Kore 117 Skis Â· 2022 Â· 184 cm</v>
      </c>
      <c r="DC1249" t="str">
        <f>INDEX('Data_Price '!AX$2:AX$1266,MATCH(Data!$DN1249,'Data_Price '!$BE$2:$BE$1266,0))</f>
        <v>! OutdoorXL.com</v>
      </c>
      <c r="DD1249">
        <f>INDEX('Data_Price '!AY$2:AY$1266,MATCH(Data!$DN1249,'Data_Price '!$BE$2:$BE$1266,0))</f>
        <v>584.95000000000005</v>
      </c>
      <c r="DE1249" t="str">
        <f>INDEX('Data_Price '!AZ$2:AZ$1266,MATCH(Data!$DN1249,'Data_Price '!$BE$2:$BE$1266,0))</f>
        <v>https://www.google.com/url?q=https://www.outdoorxl.com/head-kore-117-357018.html%3Fprl%3D92-1384x144-1001&amp;sa=U&amp;ved=0ahUKEwjGyNjN0aP2AhXrlWoFHW8dDBIQ2ykIIQ&amp;usg=AOvVaw27Mrnzk_ksORBNToo5eE-2</v>
      </c>
      <c r="DF1249" t="str">
        <f>INDEX('Data_Price '!BA$2:BA$1266,MATCH(Data!$DN1249,'Data_Price '!$BE$2:$BE$1266,0))</f>
        <v>Head Kore 117 Skis Â· 2022 Â· 184 cm</v>
      </c>
      <c r="DG1249" t="str">
        <f>INDEX('Data_Price '!BB$2:BB$1266,MATCH(Data!$DN1249,'Data_Price '!$BE$2:$BE$1266,0))</f>
        <v>evo.com</v>
      </c>
      <c r="DH1249">
        <f>INDEX('Data_Price '!BC$2:BC$1266,MATCH(Data!$DN1249,'Data_Price '!$BE$2:$BE$1266,0))</f>
        <v>599</v>
      </c>
      <c r="DI1249" t="str">
        <f>INDEX('Data_Price '!BD$2:BD$1266,MATCH(Data!$DN1249,'Data_Price '!$BE$2:$BE$1266,0))</f>
        <v>https://www.google.com/url?url=https://www.evo.com/skis/head-kore-117%3Fimage%3D208267/832638/clone.jpg&amp;rct=j&amp;q=&amp;esrc=s&amp;sa=U&amp;ved=0ahUKEwiO1q3N0aP2AhW6lWoFHchwCYoQsDwIWw&amp;usg=AOvVaw2FznSsoW4pgBU8vN4fNh7S</v>
      </c>
      <c r="DJ1249" s="89" t="e">
        <f ca="1">_xll.Connector("TinyUrl.TinyUrl",DA1249,0)</f>
        <v>#NAME?</v>
      </c>
      <c r="DK1249" s="89" t="e">
        <f ca="1">_xll.Connector("TinyUrl.TinyUrl",DE1249,0)</f>
        <v>#NAME?</v>
      </c>
      <c r="DL1249" s="89" t="e">
        <f ca="1">_xll.Connector("TinyUrl.TinyUrl",DI1249,0)</f>
        <v>#NAME?</v>
      </c>
      <c r="DM1249" s="224" t="str">
        <f t="shared" si="678"/>
        <v>Kore 117</v>
      </c>
      <c r="DN1249" s="89" t="str">
        <f t="shared" si="679"/>
        <v xml:space="preserve"> HeadKore 117184 Unisex</v>
      </c>
      <c r="DO1249" s="227" t="s">
        <v>1140</v>
      </c>
    </row>
    <row r="1250" spans="2:119" ht="15.45" customHeight="1">
      <c r="B1250" s="224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#VALUE!</v>
      </c>
      <c r="F1250" s="43" t="b">
        <f>CL1250&gt;Driver!$F$56</f>
        <v>0</v>
      </c>
      <c r="G1250" s="43" t="b">
        <f>AND(CB1250&gt;Driver!$F$55,CB1250&lt;Driver!$G$55)</f>
        <v>1</v>
      </c>
      <c r="H1250" s="43" t="e">
        <f t="shared" si="646"/>
        <v>#VALUE!</v>
      </c>
      <c r="I1250" s="43">
        <f t="shared" si="647"/>
        <v>0</v>
      </c>
      <c r="J1250" s="43" t="e">
        <f t="array" ref="J1250">NOT(OR(($H$9:$H$1273=TRUE)*($I$9:$I$1273&gt;0)*($BT$9:$BT$1273=BT1250)*($K$9:$K$1273&gt;K1250)))</f>
        <v>#VALUE!</v>
      </c>
      <c r="K1250" s="72">
        <f t="shared" si="648"/>
        <v>0.43124607041373264</v>
      </c>
      <c r="L1250" s="72">
        <f t="shared" si="649"/>
        <v>0.65858029167673848</v>
      </c>
      <c r="M1250" s="72">
        <f t="shared" si="650"/>
        <v>0.20391184915072669</v>
      </c>
      <c r="N1250" s="72">
        <f t="shared" si="651"/>
        <v>-0.24063745019920324</v>
      </c>
      <c r="O1250" s="72">
        <f t="shared" si="652"/>
        <v>0.28714423948144874</v>
      </c>
      <c r="P1250" s="72">
        <f t="shared" si="653"/>
        <v>0.56522875816993468</v>
      </c>
      <c r="Q1250" s="72"/>
      <c r="R1250" s="72"/>
      <c r="S1250" s="72">
        <f t="shared" si="654"/>
        <v>0.89125281077264273</v>
      </c>
      <c r="T1250" s="72">
        <f t="shared" si="655"/>
        <v>0.94643233194106469</v>
      </c>
      <c r="U1250" s="72">
        <f t="shared" si="656"/>
        <v>0.91530472337132607</v>
      </c>
      <c r="V1250" s="72">
        <f t="shared" si="657"/>
        <v>0.73417028212627977</v>
      </c>
      <c r="W1250" s="72">
        <f t="shared" si="658"/>
        <v>0.96649623207195523</v>
      </c>
      <c r="X1250" s="72">
        <f t="shared" si="659"/>
        <v>0.34141970832326152</v>
      </c>
      <c r="Y1250" s="72">
        <f t="shared" si="660"/>
        <v>0.79608815084927331</v>
      </c>
      <c r="Z1250" s="72">
        <f t="shared" si="661"/>
        <v>1.2406374501992032</v>
      </c>
      <c r="AA1250" s="72">
        <f t="shared" si="662"/>
        <v>0.71285576051855126</v>
      </c>
      <c r="AB1250" s="72">
        <f t="shared" si="663"/>
        <v>0.43477124183006532</v>
      </c>
      <c r="AC1250" s="72"/>
      <c r="AD1250" s="72"/>
      <c r="AE1250" s="72">
        <f t="shared" si="664"/>
        <v>0.10874718922735727</v>
      </c>
      <c r="AF1250" s="72">
        <f t="shared" si="665"/>
        <v>5.3567668058935328E-2</v>
      </c>
      <c r="AG1250" s="72">
        <f t="shared" si="666"/>
        <v>8.4695276628673988E-2</v>
      </c>
      <c r="AH1250" s="72">
        <f t="shared" si="667"/>
        <v>0.26582971787372023</v>
      </c>
      <c r="AI1250" s="72">
        <f t="shared" si="668"/>
        <v>3.3503767928044728E-2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0.62759561015317877</v>
      </c>
      <c r="AL1250" s="72">
        <f>(AX1250-Driver!$K$181)/(Driver!$L$181-Driver!$K$181)</f>
        <v>0.84063745019920311</v>
      </c>
      <c r="AM1250" s="72">
        <f>(AY1250-Driver!$K$182)/(Driver!$L$182-Driver!$K$182)</f>
        <v>0.92685576051855123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669"/>
        <v>12.237145570478903</v>
      </c>
      <c r="AW1250" s="70">
        <f t="shared" si="670"/>
        <v>62.324984440891321</v>
      </c>
      <c r="AX1250" s="70">
        <f t="shared" si="671"/>
        <v>8.5657370517928282</v>
      </c>
      <c r="AY1250" s="70">
        <f>IFERROR(Driver!$K$19/Data!BH1250/Data!BI1250*Data!BK1250*Data!BL1250,"")</f>
        <v>-0.4477518662998678</v>
      </c>
      <c r="AZ1250" s="70">
        <f t="shared" si="672"/>
        <v>54.206999255398358</v>
      </c>
      <c r="BA1250" s="70"/>
      <c r="BB1250" s="70"/>
      <c r="BC1250" s="70">
        <f t="shared" si="673"/>
        <v>125.13951011010069</v>
      </c>
      <c r="BD1250" s="70">
        <f t="shared" si="674"/>
        <v>5.8300019876581137</v>
      </c>
      <c r="BE1250" s="70">
        <f t="shared" si="675"/>
        <v>1.5480381925459143E-2</v>
      </c>
      <c r="BF1250" s="70">
        <f t="shared" si="676"/>
        <v>15.15359076658395</v>
      </c>
      <c r="BG1250" s="70">
        <f t="shared" si="677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219</v>
      </c>
      <c r="BS1250" s="8" t="s">
        <v>855</v>
      </c>
      <c r="BT1250" s="9" t="s">
        <v>874</v>
      </c>
      <c r="BU1250" s="10">
        <v>191</v>
      </c>
      <c r="BV1250" s="9" t="s">
        <v>222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301</v>
      </c>
      <c r="CU1250" s="10"/>
      <c r="CV1250" s="10"/>
      <c r="CW1250" s="10"/>
      <c r="CX1250" t="e">
        <f>INDEX('Data_Price '!AS$2:AS$1266,MATCH(Data!$DN1250,'Data_Price '!$BE$2:$BE$1266,0))</f>
        <v>#N/A</v>
      </c>
      <c r="CY1250" t="e">
        <f>INDEX('Data_Price '!AT$2:AT$1266,MATCH(Data!$DN1250,'Data_Price '!$BE$2:$BE$1266,0))</f>
        <v>#N/A</v>
      </c>
      <c r="CZ1250" t="e">
        <f>INDEX('Data_Price '!AU$2:AU$1266,MATCH(Data!$DN1250,'Data_Price '!$BE$2:$BE$1266,0))</f>
        <v>#N/A</v>
      </c>
      <c r="DA1250" t="e">
        <f>INDEX('Data_Price '!AV$2:AV$1266,MATCH(Data!$DN1250,'Data_Price '!$BE$2:$BE$1266,0))</f>
        <v>#N/A</v>
      </c>
      <c r="DB1250" t="e">
        <f>INDEX('Data_Price '!AW$2:AW$1266,MATCH(Data!$DN1250,'Data_Price '!$BE$2:$BE$1266,0))</f>
        <v>#N/A</v>
      </c>
      <c r="DC1250" t="e">
        <f>INDEX('Data_Price '!AX$2:AX$1266,MATCH(Data!$DN1250,'Data_Price '!$BE$2:$BE$1266,0))</f>
        <v>#N/A</v>
      </c>
      <c r="DD1250" t="e">
        <f>INDEX('Data_Price '!AY$2:AY$1266,MATCH(Data!$DN1250,'Data_Price '!$BE$2:$BE$1266,0))</f>
        <v>#N/A</v>
      </c>
      <c r="DE1250" t="e">
        <f>INDEX('Data_Price '!AZ$2:AZ$1266,MATCH(Data!$DN1250,'Data_Price '!$BE$2:$BE$1266,0))</f>
        <v>#N/A</v>
      </c>
      <c r="DF1250" t="e">
        <f>INDEX('Data_Price '!BA$2:BA$1266,MATCH(Data!$DN1250,'Data_Price '!$BE$2:$BE$1266,0))</f>
        <v>#N/A</v>
      </c>
      <c r="DG1250" t="e">
        <f>INDEX('Data_Price '!BB$2:BB$1266,MATCH(Data!$DN1250,'Data_Price '!$BE$2:$BE$1266,0))</f>
        <v>#N/A</v>
      </c>
      <c r="DH1250" t="e">
        <f>INDEX('Data_Price '!BC$2:BC$1266,MATCH(Data!$DN1250,'Data_Price '!$BE$2:$BE$1266,0))</f>
        <v>#N/A</v>
      </c>
      <c r="DI1250" t="e">
        <f>INDEX('Data_Price '!BD$2:BD$1266,MATCH(Data!$DN1250,'Data_Price '!$BE$2:$BE$1266,0))</f>
        <v>#N/A</v>
      </c>
      <c r="DJ1250" s="89" t="e">
        <f ca="1">_xll.Connector("TinyUrl.TinyUrl",DA1250,0)</f>
        <v>#NAME?</v>
      </c>
      <c r="DK1250" s="89" t="e">
        <f ca="1">_xll.Connector("TinyUrl.TinyUrl",DE1250,0)</f>
        <v>#NAME?</v>
      </c>
      <c r="DL1250" s="89" t="e">
        <f ca="1">_xll.Connector("TinyUrl.TinyUrl",DI1250,0)</f>
        <v>#NAME?</v>
      </c>
      <c r="DM1250" s="224" t="str">
        <f t="shared" si="678"/>
        <v>Katana 108</v>
      </c>
      <c r="DN1250" s="89" t="str">
        <f t="shared" si="679"/>
        <v xml:space="preserve"> VölklKatana 108191 Unisex</v>
      </c>
      <c r="DO1250" s="227" t="s">
        <v>1146</v>
      </c>
    </row>
    <row r="1251" spans="2:119" ht="15.45" customHeight="1">
      <c r="B1251" s="224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#VALUE!</v>
      </c>
      <c r="F1251" s="43" t="b">
        <f>CL1251&gt;Driver!$F$56</f>
        <v>0</v>
      </c>
      <c r="G1251" s="43" t="b">
        <f>AND(CB1251&gt;Driver!$F$55,CB1251&lt;Driver!$G$55)</f>
        <v>0</v>
      </c>
      <c r="H1251" s="43" t="e">
        <f t="shared" si="646"/>
        <v>#VALUE!</v>
      </c>
      <c r="I1251" s="43">
        <f t="shared" si="647"/>
        <v>0</v>
      </c>
      <c r="J1251" s="43" t="e">
        <f t="array" ref="J1251">NOT(OR(($H$9:$H$1273=TRUE)*($I$9:$I$1273&gt;0)*($BT$9:$BT$1273=BT1251)*($K$9:$K$1273&gt;K1251)))</f>
        <v>#VALUE!</v>
      </c>
      <c r="K1251" s="72">
        <f t="shared" si="648"/>
        <v>0.48014557459986973</v>
      </c>
      <c r="L1251" s="72">
        <f t="shared" si="649"/>
        <v>0.78314720812182748</v>
      </c>
      <c r="M1251" s="72">
        <f t="shared" si="650"/>
        <v>0.17714394107791198</v>
      </c>
      <c r="N1251" s="72">
        <f t="shared" si="651"/>
        <v>-0.20395876810219438</v>
      </c>
      <c r="O1251" s="72">
        <f t="shared" si="652"/>
        <v>0.27604418610717196</v>
      </c>
      <c r="P1251" s="72">
        <f t="shared" si="653"/>
        <v>0.45934640522875814</v>
      </c>
      <c r="Q1251" s="72"/>
      <c r="R1251" s="72"/>
      <c r="S1251" s="72">
        <f t="shared" si="654"/>
        <v>0.86323400141125051</v>
      </c>
      <c r="T1251" s="72">
        <f t="shared" si="655"/>
        <v>0.94313556611885652</v>
      </c>
      <c r="U1251" s="72">
        <f t="shared" si="656"/>
        <v>0.99254206599903239</v>
      </c>
      <c r="V1251" s="72">
        <f t="shared" si="657"/>
        <v>0.65034557566622975</v>
      </c>
      <c r="W1251" s="72">
        <f t="shared" si="658"/>
        <v>0.96013207402288259</v>
      </c>
      <c r="X1251" s="72">
        <f t="shared" si="659"/>
        <v>0.21685279187817252</v>
      </c>
      <c r="Y1251" s="72">
        <f t="shared" si="660"/>
        <v>0.82285605892208802</v>
      </c>
      <c r="Z1251" s="72">
        <f t="shared" si="661"/>
        <v>1.2039587681021944</v>
      </c>
      <c r="AA1251" s="72">
        <f t="shared" si="662"/>
        <v>0.72395581389282804</v>
      </c>
      <c r="AB1251" s="72">
        <f t="shared" si="663"/>
        <v>0.54065359477124186</v>
      </c>
      <c r="AC1251" s="72"/>
      <c r="AD1251" s="72"/>
      <c r="AE1251" s="72">
        <f t="shared" si="664"/>
        <v>0.13676599858874955</v>
      </c>
      <c r="AF1251" s="72">
        <f t="shared" si="665"/>
        <v>5.6864433881143511E-2</v>
      </c>
      <c r="AG1251" s="72">
        <f t="shared" si="666"/>
        <v>7.4579340009676282E-3</v>
      </c>
      <c r="AH1251" s="72">
        <f t="shared" si="667"/>
        <v>0.3496544243337702</v>
      </c>
      <c r="AI1251" s="72">
        <f t="shared" si="668"/>
        <v>3.9867925977117413E-2</v>
      </c>
      <c r="AJ1251" s="72">
        <f>(AV1251-Driver!$K$179)/(Driver!$L$179-Driver!$K$179)</f>
        <v>0.45685279187817252</v>
      </c>
      <c r="AK1251" s="72">
        <f>(AW1251-Driver!$K$180)/(Driver!$L$180-Driver!$K$180)</f>
        <v>0.72359781421531066</v>
      </c>
      <c r="AL1251" s="72">
        <f>(AX1251-Driver!$K$181)/(Driver!$L$181-Driver!$K$181)</f>
        <v>0.80395876810219435</v>
      </c>
      <c r="AM1251" s="72">
        <f>(AY1251-Driver!$K$182)/(Driver!$L$182-Driver!$K$182)</f>
        <v>0.93795581389282801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669"/>
        <v>9.615384615384615</v>
      </c>
      <c r="AW1251" s="70">
        <f t="shared" si="670"/>
        <v>71.712862418432081</v>
      </c>
      <c r="AX1251" s="70">
        <f t="shared" si="671"/>
        <v>8.2356289129197489</v>
      </c>
      <c r="AY1251" s="70">
        <f>IFERROR(Driver!$K$19/Data!BH1251/Data!BI1251*Data!BK1251*Data!BL1251,"")</f>
        <v>-0.37980297996793599</v>
      </c>
      <c r="AZ1251" s="70">
        <f t="shared" si="672"/>
        <v>63.857036485480272</v>
      </c>
      <c r="BA1251" s="70"/>
      <c r="BB1251" s="70"/>
      <c r="BC1251" s="70">
        <f t="shared" si="673"/>
        <v>110.60595891074392</v>
      </c>
      <c r="BD1251" s="70">
        <f t="shared" si="674"/>
        <v>15.603047335249098</v>
      </c>
      <c r="BE1251" s="70">
        <f t="shared" si="675"/>
        <v>0.107617153459553</v>
      </c>
      <c r="BF1251" s="70">
        <f t="shared" si="676"/>
        <v>5.6861790738137117</v>
      </c>
      <c r="BG1251" s="70">
        <f t="shared" si="677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219</v>
      </c>
      <c r="BS1251" s="8" t="s">
        <v>742</v>
      </c>
      <c r="BT1251" s="9" t="s">
        <v>746</v>
      </c>
      <c r="BU1251" s="10">
        <v>186</v>
      </c>
      <c r="BV1251" s="9" t="s">
        <v>222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305</v>
      </c>
      <c r="CU1251" s="10"/>
      <c r="CV1251" s="10"/>
      <c r="CW1251" s="10"/>
      <c r="CX1251" t="str">
        <f>INDEX('Data_Price '!AS$2:AS$1266,MATCH(Data!$DN1251,'Data_Price '!$BE$2:$BE$1266,0))</f>
        <v>Nordica Enforcer 100 Skis 2022</v>
      </c>
      <c r="CY1251" t="str">
        <f>INDEX('Data_Price '!AT$2:AT$1266,MATCH(Data!$DN1251,'Data_Price '!$BE$2:$BE$1266,0))</f>
        <v>SkiEssentials.com</v>
      </c>
      <c r="CZ1251">
        <f>INDEX('Data_Price '!AU$2:AU$1266,MATCH(Data!$DN1251,'Data_Price '!$BE$2:$BE$1266,0))</f>
        <v>599.99</v>
      </c>
      <c r="DA1251" t="str">
        <f>INDEX('Data_Price '!AV$2:AV$1266,MATCH(Data!$DN1251,'Data_Price '!$BE$2:$BE$1266,0))</f>
        <v>https://www.google.com/url?url=https://www.skiessentials.com/2022-nordica-enforcer-100-skis.html&amp;rct=j&amp;q=&amp;esrc=s&amp;sa=U&amp;ved=0ahUKEwiM853O0aP2AhXslmoFHU9WAiwQsDwIeA&amp;usg=AOvVaw0Q72gKr76yRs2XXpdkyc3s</v>
      </c>
      <c r="DB1251" t="str">
        <f>INDEX('Data_Price '!AW$2:AW$1266,MATCH(Data!$DN1251,'Data_Price '!$BE$2:$BE$1266,0))</f>
        <v>Nordica Enforcer 100 Skis 2022</v>
      </c>
      <c r="DC1251" t="str">
        <f>INDEX('Data_Price '!AX$2:AX$1266,MATCH(Data!$DN1251,'Data_Price '!$BE$2:$BE$1266,0))</f>
        <v>SkiEssentials.com</v>
      </c>
      <c r="DD1251">
        <f>INDEX('Data_Price '!AY$2:AY$1266,MATCH(Data!$DN1251,'Data_Price '!$BE$2:$BE$1266,0))</f>
        <v>599.99</v>
      </c>
      <c r="DE1251" t="str">
        <f>INDEX('Data_Price '!AZ$2:AZ$1266,MATCH(Data!$DN1251,'Data_Price '!$BE$2:$BE$1266,0))</f>
        <v>https://www.google.com/url?q=https://www.skiessentials.com/2022-nordica-enforcer-100-skis.html&amp;sa=U&amp;ved=0ahUKEwjEuMnO0aP2AhURmGoFHXbeCkgQ2ykIFw&amp;usg=AOvVaw2O15jR_LXPqhNLvVQf3IiB</v>
      </c>
      <c r="DF1251" t="str">
        <f>INDEX('Data_Price '!BA$2:BA$1266,MATCH(Data!$DN1251,'Data_Price '!$BE$2:$BE$1266,0))</f>
        <v>Nordica Enforcer 100 Skis 2022</v>
      </c>
      <c r="DG1251" t="str">
        <f>INDEX('Data_Price '!BB$2:BB$1266,MATCH(Data!$DN1251,'Data_Price '!$BE$2:$BE$1266,0))</f>
        <v>AlpineShopVT.com</v>
      </c>
      <c r="DH1251">
        <f>INDEX('Data_Price '!BC$2:BC$1266,MATCH(Data!$DN1251,'Data_Price '!$BE$2:$BE$1266,0))</f>
        <v>599.99</v>
      </c>
      <c r="DI1251" t="str">
        <f>INDEX('Data_Price '!BD$2:BD$1266,MATCH(Data!$DN1251,'Data_Price '!$BE$2:$BE$1266,0))</f>
        <v>https://www.google.com/url?q=https://alpineshopvt.com/nordica-enforcer-100-2022/%3Fsku%3D37589&amp;sa=U&amp;ved=0ahUKEwjEuMnO0aP2AhURmGoFHXbeCkgQ2ykIHQ&amp;usg=AOvVaw22Jeft1SpjgXq5-7mKiUY8</v>
      </c>
      <c r="DJ1251" s="89" t="e">
        <f ca="1">_xll.Connector("TinyUrl.TinyUrl",DA1251,0)</f>
        <v>#NAME?</v>
      </c>
      <c r="DK1251" s="89" t="e">
        <f ca="1">_xll.Connector("TinyUrl.TinyUrl",DE1251,0)</f>
        <v>#NAME?</v>
      </c>
      <c r="DL1251" s="89" t="e">
        <f ca="1">_xll.Connector("TinyUrl.TinyUrl",DI1251,0)</f>
        <v>#NAME?</v>
      </c>
      <c r="DM1251" s="224" t="str">
        <f t="shared" si="678"/>
        <v>Enforcer 100</v>
      </c>
      <c r="DN1251" s="89" t="str">
        <f t="shared" si="679"/>
        <v xml:space="preserve"> NordicaEnforcer 100186 Unisex</v>
      </c>
      <c r="DO1251" s="227" t="s">
        <v>1115</v>
      </c>
    </row>
    <row r="1252" spans="2:119" ht="15.45" customHeight="1">
      <c r="B1252" s="224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#VALUE!</v>
      </c>
      <c r="F1252" s="43" t="b">
        <f>CL1252&gt;Driver!$F$56</f>
        <v>0</v>
      </c>
      <c r="G1252" s="43" t="b">
        <f>AND(CB1252&gt;Driver!$F$55,CB1252&lt;Driver!$G$55)</f>
        <v>0</v>
      </c>
      <c r="H1252" s="43" t="e">
        <f t="shared" si="646"/>
        <v>#VALUE!</v>
      </c>
      <c r="I1252" s="43">
        <f t="shared" si="647"/>
        <v>0</v>
      </c>
      <c r="J1252" s="43" t="e">
        <f t="array" ref="J1252">NOT(OR(($H$9:$H$1273=TRUE)*($I$9:$I$1273&gt;0)*($BT$9:$BT$1273=BT1252)*($K$9:$K$1273&gt;K1252)))</f>
        <v>#VALUE!</v>
      </c>
      <c r="K1252" s="72">
        <f t="shared" si="648"/>
        <v>0.53681428280102716</v>
      </c>
      <c r="L1252" s="72">
        <f t="shared" si="649"/>
        <v>0.87844331641285955</v>
      </c>
      <c r="M1252" s="72">
        <f t="shared" si="650"/>
        <v>0.19518524918919489</v>
      </c>
      <c r="N1252" s="72">
        <f t="shared" si="651"/>
        <v>-0.14451400746221466</v>
      </c>
      <c r="O1252" s="72">
        <f t="shared" si="652"/>
        <v>0.24862367659842655</v>
      </c>
      <c r="P1252" s="72">
        <f t="shared" si="653"/>
        <v>0.48144607843137266</v>
      </c>
      <c r="Q1252" s="72"/>
      <c r="R1252" s="72"/>
      <c r="S1252" s="72">
        <f t="shared" si="654"/>
        <v>0.85836401618477687</v>
      </c>
      <c r="T1252" s="72">
        <f t="shared" si="655"/>
        <v>9.9999999999999978E-2</v>
      </c>
      <c r="U1252" s="72">
        <f t="shared" si="656"/>
        <v>9.9999999999999978E-2</v>
      </c>
      <c r="V1252" s="72">
        <f t="shared" si="657"/>
        <v>0.60137954317558329</v>
      </c>
      <c r="W1252" s="72">
        <f t="shared" si="658"/>
        <v>0.95426489886420196</v>
      </c>
      <c r="X1252" s="72">
        <f t="shared" si="659"/>
        <v>0.12155668358714045</v>
      </c>
      <c r="Y1252" s="72">
        <f t="shared" si="660"/>
        <v>0.80481475081080511</v>
      </c>
      <c r="Z1252" s="72">
        <f t="shared" si="661"/>
        <v>1.1445140074622147</v>
      </c>
      <c r="AA1252" s="72">
        <f t="shared" si="662"/>
        <v>0.75137632340157345</v>
      </c>
      <c r="AB1252" s="72">
        <f t="shared" si="663"/>
        <v>0.51855392156862734</v>
      </c>
      <c r="AC1252" s="72"/>
      <c r="AD1252" s="72"/>
      <c r="AE1252" s="72">
        <f t="shared" si="664"/>
        <v>0.14163598381522313</v>
      </c>
      <c r="AF1252" s="72">
        <f t="shared" si="665"/>
        <v>0.9</v>
      </c>
      <c r="AG1252" s="72">
        <f t="shared" si="666"/>
        <v>0.9</v>
      </c>
      <c r="AH1252" s="72">
        <f t="shared" si="667"/>
        <v>0.39862045682441677</v>
      </c>
      <c r="AI1252" s="72">
        <f t="shared" si="668"/>
        <v>4.5735101135798005E-2</v>
      </c>
      <c r="AJ1252" s="72">
        <f>(AV1252-Driver!$K$179)/(Driver!$L$179-Driver!$K$179)</f>
        <v>0.11844331641285955</v>
      </c>
      <c r="AK1252" s="72">
        <f>(AW1252-Driver!$K$180)/(Driver!$L$180-Driver!$K$180)</f>
        <v>0.69924623542510456</v>
      </c>
      <c r="AL1252" s="72">
        <f>(AX1252-Driver!$K$181)/(Driver!$L$181-Driver!$K$181)</f>
        <v>0.74451400746221463</v>
      </c>
      <c r="AM1252" s="72">
        <f>(AY1252-Driver!$K$182)/(Driver!$L$182-Driver!$K$182)</f>
        <v>0.96537632340157342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669"/>
        <v>2.4928774928774926</v>
      </c>
      <c r="AW1252" s="70">
        <f t="shared" si="670"/>
        <v>69.331566567193391</v>
      </c>
      <c r="AX1252" s="70">
        <f t="shared" si="671"/>
        <v>7.7006260671599316</v>
      </c>
      <c r="AY1252" s="70">
        <f>IFERROR(Driver!$K$19/Data!BH1252/Data!BI1252*Data!BK1252*Data!BL1252,"")</f>
        <v>-0.21194855432245571</v>
      </c>
      <c r="AZ1252" s="70">
        <f t="shared" si="672"/>
        <v>61.842889054355915</v>
      </c>
      <c r="BA1252" s="70"/>
      <c r="BB1252" s="70"/>
      <c r="BC1252" s="70">
        <f t="shared" si="673"/>
        <v>108.07986371818403</v>
      </c>
      <c r="BD1252" s="70">
        <f t="shared" si="674"/>
        <v>95.458656091813154</v>
      </c>
      <c r="BE1252" s="70">
        <f t="shared" si="675"/>
        <v>1</v>
      </c>
      <c r="BF1252" s="70">
        <f t="shared" si="676"/>
        <v>0.15580970984280187</v>
      </c>
      <c r="BG1252" s="70">
        <f t="shared" si="677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219</v>
      </c>
      <c r="BS1252" s="8" t="s">
        <v>438</v>
      </c>
      <c r="BT1252" s="9" t="s">
        <v>464</v>
      </c>
      <c r="BU1252" s="10">
        <v>176</v>
      </c>
      <c r="BV1252" s="9" t="s">
        <v>222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307</v>
      </c>
      <c r="CU1252" s="10"/>
      <c r="CV1252" s="10"/>
      <c r="CW1252" s="10"/>
      <c r="CX1252">
        <f>INDEX('Data_Price '!AS$2:AS$1266,MATCH(Data!$DN1252,'Data_Price '!$BE$2:$BE$1266,0))</f>
        <v>0</v>
      </c>
      <c r="CY1252">
        <f>INDEX('Data_Price '!AT$2:AT$1266,MATCH(Data!$DN1252,'Data_Price '!$BE$2:$BE$1266,0))</f>
        <v>0</v>
      </c>
      <c r="CZ1252">
        <f>INDEX('Data_Price '!AU$2:AU$1266,MATCH(Data!$DN1252,'Data_Price '!$BE$2:$BE$1266,0))</f>
        <v>0</v>
      </c>
      <c r="DA1252">
        <f>INDEX('Data_Price '!AV$2:AV$1266,MATCH(Data!$DN1252,'Data_Price '!$BE$2:$BE$1266,0))</f>
        <v>0</v>
      </c>
      <c r="DB1252">
        <f>INDEX('Data_Price '!AW$2:AW$1266,MATCH(Data!$DN1252,'Data_Price '!$BE$2:$BE$1266,0))</f>
        <v>0</v>
      </c>
      <c r="DC1252">
        <f>INDEX('Data_Price '!AX$2:AX$1266,MATCH(Data!$DN1252,'Data_Price '!$BE$2:$BE$1266,0))</f>
        <v>0</v>
      </c>
      <c r="DD1252">
        <f>INDEX('Data_Price '!AY$2:AY$1266,MATCH(Data!$DN1252,'Data_Price '!$BE$2:$BE$1266,0))</f>
        <v>0</v>
      </c>
      <c r="DE1252">
        <f>INDEX('Data_Price '!AZ$2:AZ$1266,MATCH(Data!$DN1252,'Data_Price '!$BE$2:$BE$1266,0))</f>
        <v>0</v>
      </c>
      <c r="DF1252">
        <f>INDEX('Data_Price '!BA$2:BA$1266,MATCH(Data!$DN1252,'Data_Price '!$BE$2:$BE$1266,0))</f>
        <v>0</v>
      </c>
      <c r="DG1252">
        <f>INDEX('Data_Price '!BB$2:BB$1266,MATCH(Data!$DN1252,'Data_Price '!$BE$2:$BE$1266,0))</f>
        <v>0</v>
      </c>
      <c r="DH1252">
        <f>INDEX('Data_Price '!BC$2:BC$1266,MATCH(Data!$DN1252,'Data_Price '!$BE$2:$BE$1266,0))</f>
        <v>0</v>
      </c>
      <c r="DI1252">
        <f>INDEX('Data_Price '!BD$2:BD$1266,MATCH(Data!$DN1252,'Data_Price '!$BE$2:$BE$1266,0))</f>
        <v>0</v>
      </c>
      <c r="DJ1252" s="89" t="e">
        <f ca="1">_xll.Connector("TinyUrl.TinyUrl",DA1252,0)</f>
        <v>#NAME?</v>
      </c>
      <c r="DK1252" s="89" t="e">
        <f ca="1">_xll.Connector("TinyUrl.TinyUrl",DE1252,0)</f>
        <v>#NAME?</v>
      </c>
      <c r="DL1252" s="89" t="e">
        <f ca="1">_xll.Connector("TinyUrl.TinyUrl",DI1252,0)</f>
        <v>#NAME?</v>
      </c>
      <c r="DM1252" s="224" t="str">
        <f t="shared" si="678"/>
        <v>Redster X9 WB Revo</v>
      </c>
      <c r="DN1252" s="89" t="str">
        <f t="shared" si="679"/>
        <v xml:space="preserve"> AtomicRedster X9 WB Revo176 Unisex</v>
      </c>
      <c r="DO1252" s="227" t="s">
        <v>1150</v>
      </c>
    </row>
    <row r="1253" spans="2:119" ht="15.45" customHeight="1">
      <c r="B1253" s="224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#VALUE!</v>
      </c>
      <c r="F1253" s="43" t="b">
        <f>CL1253&gt;Driver!$F$56</f>
        <v>0</v>
      </c>
      <c r="G1253" s="43" t="b">
        <f>AND(CB1253&gt;Driver!$F$55,CB1253&lt;Driver!$G$55)</f>
        <v>0</v>
      </c>
      <c r="H1253" s="43" t="e">
        <f t="shared" si="646"/>
        <v>#VALUE!</v>
      </c>
      <c r="I1253" s="43">
        <f t="shared" si="647"/>
        <v>0</v>
      </c>
      <c r="J1253" s="43" t="e">
        <f t="array" ref="J1253">NOT(OR(($H$9:$H$1273=TRUE)*($I$9:$I$1273&gt;0)*($BT$9:$BT$1273=BT1253)*($K$9:$K$1273&gt;K1253)))</f>
        <v>#VALUE!</v>
      </c>
      <c r="K1253" s="72">
        <f t="shared" si="648"/>
        <v>0.52620580997056399</v>
      </c>
      <c r="L1253" s="72">
        <f t="shared" si="649"/>
        <v>0.81962452662960272</v>
      </c>
      <c r="M1253" s="72">
        <f t="shared" si="650"/>
        <v>0.23278709331152514</v>
      </c>
      <c r="N1253" s="72">
        <f t="shared" si="651"/>
        <v>-9.518750395244413E-2</v>
      </c>
      <c r="O1253" s="72">
        <f t="shared" si="652"/>
        <v>0.29858146362558124</v>
      </c>
      <c r="P1253" s="72">
        <f t="shared" si="653"/>
        <v>0.49496732026143797</v>
      </c>
      <c r="Q1253" s="72"/>
      <c r="R1253" s="72"/>
      <c r="S1253" s="72">
        <f t="shared" si="654"/>
        <v>0.81451771340828494</v>
      </c>
      <c r="T1253" s="72">
        <f t="shared" si="655"/>
        <v>9.9999999999999978E-2</v>
      </c>
      <c r="U1253" s="72">
        <f t="shared" si="656"/>
        <v>9.9999999999999978E-2</v>
      </c>
      <c r="V1253" s="72">
        <f t="shared" si="657"/>
        <v>0.60001067976008193</v>
      </c>
      <c r="W1253" s="72">
        <f t="shared" si="658"/>
        <v>0.95359618441971383</v>
      </c>
      <c r="X1253" s="72">
        <f t="shared" si="659"/>
        <v>0.18037547337039722</v>
      </c>
      <c r="Y1253" s="72">
        <f t="shared" si="660"/>
        <v>0.76721290668847486</v>
      </c>
      <c r="Z1253" s="72">
        <f t="shared" si="661"/>
        <v>1.0951875039524441</v>
      </c>
      <c r="AA1253" s="72">
        <f t="shared" si="662"/>
        <v>0.70141853637441876</v>
      </c>
      <c r="AB1253" s="72">
        <f t="shared" si="663"/>
        <v>0.50503267973856203</v>
      </c>
      <c r="AC1253" s="72"/>
      <c r="AD1253" s="72"/>
      <c r="AE1253" s="72">
        <f t="shared" si="664"/>
        <v>0.18548228659171506</v>
      </c>
      <c r="AF1253" s="72">
        <f t="shared" si="665"/>
        <v>0.9</v>
      </c>
      <c r="AG1253" s="72">
        <f t="shared" si="666"/>
        <v>0.9</v>
      </c>
      <c r="AH1253" s="72">
        <f t="shared" si="667"/>
        <v>0.39998932023991807</v>
      </c>
      <c r="AI1253" s="72">
        <f t="shared" si="668"/>
        <v>4.6403815580286174E-2</v>
      </c>
      <c r="AJ1253" s="72">
        <f>(AV1253-Driver!$K$179)/(Driver!$L$179-Driver!$K$179)</f>
        <v>5.9624526629602756E-2</v>
      </c>
      <c r="AK1253" s="72">
        <f>(AW1253-Driver!$K$180)/(Driver!$L$180-Driver!$K$180)</f>
        <v>0.6789772108109684</v>
      </c>
      <c r="AL1253" s="72">
        <f>(AX1253-Driver!$K$181)/(Driver!$L$181-Driver!$K$181)</f>
        <v>0.69518750395244411</v>
      </c>
      <c r="AM1253" s="72">
        <f>(AY1253-Driver!$K$182)/(Driver!$L$182-Driver!$K$182)</f>
        <v>0.91541853637441872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669"/>
        <v>1.254917921584588</v>
      </c>
      <c r="AW1253" s="70">
        <f t="shared" si="670"/>
        <v>67.3494961380798</v>
      </c>
      <c r="AX1253" s="70">
        <f t="shared" si="671"/>
        <v>7.2566875355719969</v>
      </c>
      <c r="AY1253" s="70">
        <f>IFERROR(Driver!$K$19/Data!BH1253/Data!BI1253*Data!BK1253*Data!BL1253,"")</f>
        <v>-0.51776474075355672</v>
      </c>
      <c r="AZ1253" s="70">
        <f t="shared" si="672"/>
        <v>60.610573343261358</v>
      </c>
      <c r="BA1253" s="70"/>
      <c r="BB1253" s="70"/>
      <c r="BC1253" s="70">
        <f t="shared" si="673"/>
        <v>277.75838466758489</v>
      </c>
      <c r="BD1253" s="70">
        <f t="shared" si="674"/>
        <v>122.11340018283494</v>
      </c>
      <c r="BE1253" s="70">
        <f t="shared" si="675"/>
        <v>1</v>
      </c>
      <c r="BF1253" s="70">
        <f t="shared" si="676"/>
        <v>1.2062038716931062E-3</v>
      </c>
      <c r="BG1253" s="70">
        <f t="shared" si="677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219</v>
      </c>
      <c r="BS1253" s="8" t="s">
        <v>771</v>
      </c>
      <c r="BT1253" s="9" t="s">
        <v>803</v>
      </c>
      <c r="BU1253" s="10">
        <v>173</v>
      </c>
      <c r="BV1253" s="9" t="s">
        <v>222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307</v>
      </c>
      <c r="CU1253" s="10"/>
      <c r="CV1253" s="10"/>
      <c r="CW1253" s="10"/>
      <c r="CX1253">
        <f>INDEX('Data_Price '!AS$2:AS$1266,MATCH(Data!$DN1253,'Data_Price '!$BE$2:$BE$1266,0))</f>
        <v>0</v>
      </c>
      <c r="CY1253">
        <f>INDEX('Data_Price '!AT$2:AT$1266,MATCH(Data!$DN1253,'Data_Price '!$BE$2:$BE$1266,0))</f>
        <v>0</v>
      </c>
      <c r="CZ1253">
        <f>INDEX('Data_Price '!AU$2:AU$1266,MATCH(Data!$DN1253,'Data_Price '!$BE$2:$BE$1266,0))</f>
        <v>0</v>
      </c>
      <c r="DA1253">
        <f>INDEX('Data_Price '!AV$2:AV$1266,MATCH(Data!$DN1253,'Data_Price '!$BE$2:$BE$1266,0))</f>
        <v>0</v>
      </c>
      <c r="DB1253">
        <f>INDEX('Data_Price '!AW$2:AW$1266,MATCH(Data!$DN1253,'Data_Price '!$BE$2:$BE$1266,0))</f>
        <v>0</v>
      </c>
      <c r="DC1253">
        <f>INDEX('Data_Price '!AX$2:AX$1266,MATCH(Data!$DN1253,'Data_Price '!$BE$2:$BE$1266,0))</f>
        <v>0</v>
      </c>
      <c r="DD1253">
        <f>INDEX('Data_Price '!AY$2:AY$1266,MATCH(Data!$DN1253,'Data_Price '!$BE$2:$BE$1266,0))</f>
        <v>0</v>
      </c>
      <c r="DE1253">
        <f>INDEX('Data_Price '!AZ$2:AZ$1266,MATCH(Data!$DN1253,'Data_Price '!$BE$2:$BE$1266,0))</f>
        <v>0</v>
      </c>
      <c r="DF1253">
        <f>INDEX('Data_Price '!BA$2:BA$1266,MATCH(Data!$DN1253,'Data_Price '!$BE$2:$BE$1266,0))</f>
        <v>0</v>
      </c>
      <c r="DG1253">
        <f>INDEX('Data_Price '!BB$2:BB$1266,MATCH(Data!$DN1253,'Data_Price '!$BE$2:$BE$1266,0))</f>
        <v>0</v>
      </c>
      <c r="DH1253">
        <f>INDEX('Data_Price '!BC$2:BC$1266,MATCH(Data!$DN1253,'Data_Price '!$BE$2:$BE$1266,0))</f>
        <v>0</v>
      </c>
      <c r="DI1253">
        <f>INDEX('Data_Price '!BD$2:BD$1266,MATCH(Data!$DN1253,'Data_Price '!$BE$2:$BE$1266,0))</f>
        <v>0</v>
      </c>
      <c r="DJ1253" s="89" t="e">
        <f ca="1">_xll.Connector("TinyUrl.TinyUrl",DA1253,0)</f>
        <v>#NAME?</v>
      </c>
      <c r="DK1253" s="89" t="e">
        <f ca="1">_xll.Connector("TinyUrl.TinyUrl",DE1253,0)</f>
        <v>#NAME?</v>
      </c>
      <c r="DL1253" s="89" t="e">
        <f ca="1">_xll.Connector("TinyUrl.TinyUrl",DI1253,0)</f>
        <v>#NAME?</v>
      </c>
      <c r="DM1253" s="224" t="str">
        <f t="shared" si="678"/>
        <v>Hero Master M17 (R22)</v>
      </c>
      <c r="DN1253" s="89" t="str">
        <f t="shared" si="679"/>
        <v xml:space="preserve"> RossignolHero Master M17 (R22)173 Unisex</v>
      </c>
      <c r="DO1253" s="227"/>
    </row>
    <row r="1254" spans="2:119" ht="15.45" customHeight="1">
      <c r="B1254" s="224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#VALUE!</v>
      </c>
      <c r="F1254" s="43" t="b">
        <f>CL1254&gt;Driver!$F$56</f>
        <v>0</v>
      </c>
      <c r="G1254" s="43" t="b">
        <f>AND(CB1254&gt;Driver!$F$55,CB1254&lt;Driver!$G$55)</f>
        <v>0</v>
      </c>
      <c r="H1254" s="43" t="e">
        <f t="shared" si="646"/>
        <v>#VALUE!</v>
      </c>
      <c r="I1254" s="43">
        <f t="shared" si="647"/>
        <v>0</v>
      </c>
      <c r="J1254" s="43" t="e">
        <f t="array" ref="J1254">NOT(OR(($H$9:$H$1273=TRUE)*($I$9:$I$1273&gt;0)*($BT$9:$BT$1273=BT1254)*($K$9:$K$1273&gt;K1254)))</f>
        <v>#VALUE!</v>
      </c>
      <c r="K1254" s="72">
        <f t="shared" si="648"/>
        <v>0.50390512105425012</v>
      </c>
      <c r="L1254" s="72">
        <f t="shared" si="649"/>
        <v>0.83108855047941343</v>
      </c>
      <c r="M1254" s="72">
        <f t="shared" si="650"/>
        <v>0.17672169162908669</v>
      </c>
      <c r="N1254" s="72">
        <f t="shared" si="651"/>
        <v>-0.17360399671156657</v>
      </c>
      <c r="O1254" s="72">
        <f t="shared" si="652"/>
        <v>0.27624456179490509</v>
      </c>
      <c r="P1254" s="72">
        <f t="shared" si="653"/>
        <v>0.42752450980392165</v>
      </c>
      <c r="Q1254" s="72"/>
      <c r="R1254" s="72"/>
      <c r="S1254" s="72">
        <f t="shared" si="654"/>
        <v>0.88939246046441911</v>
      </c>
      <c r="T1254" s="72">
        <f t="shared" si="655"/>
        <v>0.89209842718877419</v>
      </c>
      <c r="U1254" s="72">
        <f t="shared" si="656"/>
        <v>0.99001560369633634</v>
      </c>
      <c r="V1254" s="72">
        <f t="shared" si="657"/>
        <v>0.64056517004719871</v>
      </c>
      <c r="W1254" s="72">
        <f t="shared" si="658"/>
        <v>0.96039415909322989</v>
      </c>
      <c r="X1254" s="72">
        <f t="shared" si="659"/>
        <v>0.16891144952058651</v>
      </c>
      <c r="Y1254" s="72">
        <f t="shared" si="660"/>
        <v>0.82327830837091331</v>
      </c>
      <c r="Z1254" s="72">
        <f t="shared" si="661"/>
        <v>1.1736039967115666</v>
      </c>
      <c r="AA1254" s="72">
        <f t="shared" si="662"/>
        <v>0.72375543820509491</v>
      </c>
      <c r="AB1254" s="72">
        <f t="shared" si="663"/>
        <v>0.57247549019607835</v>
      </c>
      <c r="AC1254" s="72"/>
      <c r="AD1254" s="72"/>
      <c r="AE1254" s="72">
        <f t="shared" si="664"/>
        <v>0.11060753953558089</v>
      </c>
      <c r="AF1254" s="72">
        <f t="shared" si="665"/>
        <v>0.10790157281122575</v>
      </c>
      <c r="AG1254" s="72">
        <f t="shared" si="666"/>
        <v>9.9843963036636146E-3</v>
      </c>
      <c r="AH1254" s="72">
        <f t="shared" si="667"/>
        <v>0.35943482995280129</v>
      </c>
      <c r="AI1254" s="72">
        <f t="shared" si="668"/>
        <v>3.9605840906770148E-2</v>
      </c>
      <c r="AJ1254" s="72">
        <f>(AV1254-Driver!$K$179)/(Driver!$L$179-Driver!$K$179)</f>
        <v>0.4089114495205865</v>
      </c>
      <c r="AK1254" s="72">
        <f>(AW1254-Driver!$K$180)/(Driver!$L$180-Driver!$K$180)</f>
        <v>0.75044977763687004</v>
      </c>
      <c r="AL1254" s="72">
        <f>(AX1254-Driver!$K$181)/(Driver!$L$181-Driver!$K$181)</f>
        <v>0.77360399671156643</v>
      </c>
      <c r="AM1254" s="72">
        <f>(AY1254-Driver!$K$182)/(Driver!$L$182-Driver!$K$182)</f>
        <v>0.93775543820509488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669"/>
        <v>8.6063627730294385</v>
      </c>
      <c r="AW1254" s="70">
        <f t="shared" si="670"/>
        <v>74.338666258267267</v>
      </c>
      <c r="AX1254" s="70">
        <f t="shared" si="671"/>
        <v>7.9624359704040977</v>
      </c>
      <c r="AY1254" s="70">
        <f>IFERROR(Driver!$K$19/Data!BH1254/Data!BI1254*Data!BK1254*Data!BL1254,"")</f>
        <v>-0.38102957810853655</v>
      </c>
      <c r="AZ1254" s="70">
        <f t="shared" si="672"/>
        <v>66.757259865971704</v>
      </c>
      <c r="BA1254" s="70"/>
      <c r="BB1254" s="70"/>
      <c r="BC1254" s="70">
        <f t="shared" si="673"/>
        <v>124.17453347227956</v>
      </c>
      <c r="BD1254" s="70">
        <f t="shared" si="674"/>
        <v>20.119743698102365</v>
      </c>
      <c r="BE1254" s="70">
        <f t="shared" si="675"/>
        <v>0.11014316506981073</v>
      </c>
      <c r="BF1254" s="70">
        <f t="shared" si="676"/>
        <v>4.5815509703824073</v>
      </c>
      <c r="BG1254" s="70">
        <f t="shared" si="677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219</v>
      </c>
      <c r="BS1254" s="8" t="s">
        <v>742</v>
      </c>
      <c r="BT1254" s="9" t="s">
        <v>751</v>
      </c>
      <c r="BU1254" s="10">
        <v>186</v>
      </c>
      <c r="BV1254" s="9" t="s">
        <v>222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305</v>
      </c>
      <c r="CU1254" s="10"/>
      <c r="CV1254" s="10"/>
      <c r="CW1254" s="10"/>
      <c r="CX1254" t="str">
        <f>INDEX('Data_Price '!AS$2:AS$1266,MATCH(Data!$DN1254,'Data_Price '!$BE$2:$BE$1266,0))</f>
        <v>Nordica Enforcer 94 Skis 2022</v>
      </c>
      <c r="CY1254" t="str">
        <f>INDEX('Data_Price '!AT$2:AT$1266,MATCH(Data!$DN1254,'Data_Price '!$BE$2:$BE$1266,0))</f>
        <v>AlpineShopVT.com</v>
      </c>
      <c r="CZ1254">
        <f>INDEX('Data_Price '!AU$2:AU$1266,MATCH(Data!$DN1254,'Data_Price '!$BE$2:$BE$1266,0))</f>
        <v>559.99</v>
      </c>
      <c r="DA1254" t="str">
        <f>INDEX('Data_Price '!AV$2:AV$1266,MATCH(Data!$DN1254,'Data_Price '!$BE$2:$BE$1266,0))</f>
        <v>https://www.google.com/url?url=https://alpineshopvt.com/nordica-enforcer-94-2022/%3Fsku%3D37593&amp;rct=j&amp;q=&amp;esrc=s&amp;sa=U&amp;ved=0ahUKEwirvbHP0aP2AhV8lmoFHVJtB1EQsDwIkQE&amp;usg=AOvVaw3e1ogsmaIL2wZfLXqHKT2A</v>
      </c>
      <c r="DB1254" t="str">
        <f>INDEX('Data_Price '!AW$2:AW$1266,MATCH(Data!$DN1254,'Data_Price '!$BE$2:$BE$1266,0))</f>
        <v>Nordica Enforcer 94 Skis 2022</v>
      </c>
      <c r="DC1254" t="str">
        <f>INDEX('Data_Price '!AX$2:AX$1266,MATCH(Data!$DN1254,'Data_Price '!$BE$2:$BE$1266,0))</f>
        <v>SkiEssentials.com</v>
      </c>
      <c r="DD1254">
        <f>INDEX('Data_Price '!AY$2:AY$1266,MATCH(Data!$DN1254,'Data_Price '!$BE$2:$BE$1266,0))</f>
        <v>559.99</v>
      </c>
      <c r="DE1254" t="str">
        <f>INDEX('Data_Price '!AZ$2:AZ$1266,MATCH(Data!$DN1254,'Data_Price '!$BE$2:$BE$1266,0))</f>
        <v>https://www.google.com/url?q=https://www.skiessentials.com/2022-nordica-enforcer-94-skis.html&amp;sa=U&amp;ved=0ahUKEwic7dXP0aP2AhVkl2oFHU31DYYQ2ykIFw&amp;usg=AOvVaw1xYt0ZVozDvoBLsLABV0cS</v>
      </c>
      <c r="DF1254" t="str">
        <f>INDEX('Data_Price '!BA$2:BA$1266,MATCH(Data!$DN1254,'Data_Price '!$BE$2:$BE$1266,0))</f>
        <v>Nordica Enforcer 94 Skis 2022</v>
      </c>
      <c r="DG1254" t="str">
        <f>INDEX('Data_Price '!BB$2:BB$1266,MATCH(Data!$DN1254,'Data_Price '!$BE$2:$BE$1266,0))</f>
        <v>AlpineShopVT.com</v>
      </c>
      <c r="DH1254">
        <f>INDEX('Data_Price '!BC$2:BC$1266,MATCH(Data!$DN1254,'Data_Price '!$BE$2:$BE$1266,0))</f>
        <v>559.99</v>
      </c>
      <c r="DI1254" t="str">
        <f>INDEX('Data_Price '!BD$2:BD$1266,MATCH(Data!$DN1254,'Data_Price '!$BE$2:$BE$1266,0))</f>
        <v>https://www.google.com/url?q=https://alpineshopvt.com/nordica-enforcer-94-2022/%3Fsku%3D37593&amp;sa=U&amp;ved=0ahUKEwic7dXP0aP2AhVkl2oFHU31DYYQ2ykIHQ&amp;usg=AOvVaw0Uqk-0yN3yr8cm-2B8q_VZ</v>
      </c>
      <c r="DJ1254" s="89" t="e">
        <f ca="1">_xll.Connector("TinyUrl.TinyUrl",DA1254,0)</f>
        <v>#NAME?</v>
      </c>
      <c r="DK1254" s="89" t="e">
        <f ca="1">_xll.Connector("TinyUrl.TinyUrl",DE1254,0)</f>
        <v>#NAME?</v>
      </c>
      <c r="DL1254" s="89" t="e">
        <f ca="1">_xll.Connector("TinyUrl.TinyUrl",DI1254,0)</f>
        <v>#NAME?</v>
      </c>
      <c r="DM1254" s="224" t="str">
        <f t="shared" si="678"/>
        <v>Enforcer 94</v>
      </c>
      <c r="DN1254" s="89" t="str">
        <f t="shared" si="679"/>
        <v xml:space="preserve"> NordicaEnforcer 94186 Unisex</v>
      </c>
      <c r="DO1254" s="227" t="s">
        <v>1128</v>
      </c>
    </row>
    <row r="1255" spans="2:119" ht="15.45" customHeight="1">
      <c r="B1255" s="224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#VALUE!</v>
      </c>
      <c r="F1255" s="43" t="b">
        <f>CL1255&gt;Driver!$F$56</f>
        <v>0</v>
      </c>
      <c r="G1255" s="43" t="b">
        <f>AND(CB1255&gt;Driver!$F$55,CB1255&lt;Driver!$G$55)</f>
        <v>1</v>
      </c>
      <c r="H1255" s="43" t="e">
        <f t="shared" si="646"/>
        <v>#VALUE!</v>
      </c>
      <c r="I1255" s="43">
        <f t="shared" si="647"/>
        <v>0</v>
      </c>
      <c r="J1255" s="43" t="e">
        <f t="array" ref="J1255">NOT(OR(($H$9:$H$1273=TRUE)*($I$9:$I$1273&gt;0)*($BT$9:$BT$1273=BT1255)*($K$9:$K$1273&gt;K1255)))</f>
        <v>#VALUE!</v>
      </c>
      <c r="K1255" s="72">
        <f t="shared" si="648"/>
        <v>0.4507605333246425</v>
      </c>
      <c r="L1255" s="72">
        <f t="shared" si="649"/>
        <v>0.7188494077834181</v>
      </c>
      <c r="M1255" s="72">
        <f t="shared" si="650"/>
        <v>0.18267165886586678</v>
      </c>
      <c r="N1255" s="72">
        <f t="shared" si="651"/>
        <v>-0.21976854486814634</v>
      </c>
      <c r="O1255" s="72">
        <f t="shared" si="652"/>
        <v>0.30876391362260924</v>
      </c>
      <c r="P1255" s="72">
        <f t="shared" si="653"/>
        <v>0.45901960784313733</v>
      </c>
      <c r="Q1255" s="72"/>
      <c r="R1255" s="72"/>
      <c r="S1255" s="72">
        <f t="shared" si="654"/>
        <v>0.99572869705961309</v>
      </c>
      <c r="T1255" s="72">
        <f t="shared" si="655"/>
        <v>0.95169612400971604</v>
      </c>
      <c r="U1255" s="72">
        <f t="shared" si="656"/>
        <v>0.95588856001570077</v>
      </c>
      <c r="V1255" s="72">
        <f t="shared" si="657"/>
        <v>0.62534502637732237</v>
      </c>
      <c r="W1255" s="72">
        <f t="shared" si="658"/>
        <v>0.96047739624505923</v>
      </c>
      <c r="X1255" s="72">
        <f t="shared" si="659"/>
        <v>0.2811505922165819</v>
      </c>
      <c r="Y1255" s="72">
        <f t="shared" si="660"/>
        <v>0.81732834113413322</v>
      </c>
      <c r="Z1255" s="72">
        <f t="shared" si="661"/>
        <v>1.2197685448681463</v>
      </c>
      <c r="AA1255" s="72">
        <f t="shared" si="662"/>
        <v>0.69123608637739076</v>
      </c>
      <c r="AB1255" s="72">
        <f t="shared" si="663"/>
        <v>0.54098039215686267</v>
      </c>
      <c r="AC1255" s="72"/>
      <c r="AD1255" s="72"/>
      <c r="AE1255" s="72">
        <f t="shared" si="664"/>
        <v>4.2713029403869118E-3</v>
      </c>
      <c r="AF1255" s="72">
        <f t="shared" si="665"/>
        <v>4.8303875990283983E-2</v>
      </c>
      <c r="AG1255" s="72">
        <f t="shared" si="666"/>
        <v>4.4111439984299283E-2</v>
      </c>
      <c r="AH1255" s="72">
        <f t="shared" si="667"/>
        <v>0.37465497362267769</v>
      </c>
      <c r="AI1255" s="72">
        <f t="shared" si="668"/>
        <v>3.9522603754940717E-2</v>
      </c>
      <c r="AJ1255" s="72">
        <f>(AV1255-Driver!$K$179)/(Driver!$L$179-Driver!$K$179)</f>
        <v>0.52115059221658189</v>
      </c>
      <c r="AK1255" s="72">
        <f>(AW1255-Driver!$K$180)/(Driver!$L$180-Driver!$K$180)</f>
        <v>0.72330921596533115</v>
      </c>
      <c r="AL1255" s="72">
        <f>(AX1255-Driver!$K$181)/(Driver!$L$181-Driver!$K$181)</f>
        <v>0.81976854486814643</v>
      </c>
      <c r="AM1255" s="72">
        <f>(AY1255-Driver!$K$182)/(Driver!$L$182-Driver!$K$182)</f>
        <v>0.90523608637739073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669"/>
        <v>10.968660968660966</v>
      </c>
      <c r="AW1255" s="70">
        <f t="shared" si="670"/>
        <v>71.684640929333909</v>
      </c>
      <c r="AX1255" s="70">
        <f t="shared" si="671"/>
        <v>8.3779169038133183</v>
      </c>
      <c r="AY1255" s="70">
        <f>IFERROR(Driver!$K$19/Data!BH1255/Data!BI1255*Data!BK1255*Data!BL1255,"")</f>
        <v>-0.58009652548461144</v>
      </c>
      <c r="AZ1255" s="70">
        <f t="shared" si="672"/>
        <v>63.886820551005208</v>
      </c>
      <c r="BA1255" s="70"/>
      <c r="BB1255" s="70"/>
      <c r="BC1255" s="70">
        <f t="shared" si="673"/>
        <v>179.3318786317304</v>
      </c>
      <c r="BD1255" s="70">
        <f t="shared" si="674"/>
        <v>6.2958382588461133</v>
      </c>
      <c r="BE1255" s="70">
        <f t="shared" si="675"/>
        <v>0.14426412086996998</v>
      </c>
      <c r="BF1255" s="70">
        <f t="shared" si="676"/>
        <v>2.8625426704308272</v>
      </c>
      <c r="BG1255" s="70">
        <f t="shared" si="677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219</v>
      </c>
      <c r="BS1255" s="8" t="s">
        <v>493</v>
      </c>
      <c r="BT1255" s="9" t="s">
        <v>500</v>
      </c>
      <c r="BU1255" s="10">
        <v>185</v>
      </c>
      <c r="BV1255" s="9" t="s">
        <v>222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304</v>
      </c>
      <c r="CU1255" s="10"/>
      <c r="CV1255" s="10"/>
      <c r="CW1255" s="10"/>
      <c r="CX1255" t="str">
        <f>INDEX('Data_Price '!AS$2:AS$1266,MATCH(Data!$DN1255,'Data_Price '!$BE$2:$BE$1266,0))</f>
        <v>Blizzard Cochise 106 Skis- 2022</v>
      </c>
      <c r="CY1255" t="str">
        <f>INDEX('Data_Price '!AT$2:AT$1266,MATCH(Data!$DN1255,'Data_Price '!$BE$2:$BE$1266,0))</f>
        <v>Aspen Ski and Board</v>
      </c>
      <c r="CZ1255">
        <f>INDEX('Data_Price '!AU$2:AU$1266,MATCH(Data!$DN1255,'Data_Price '!$BE$2:$BE$1266,0))</f>
        <v>639.95000000000005</v>
      </c>
      <c r="DA1255" t="str">
        <f>INDEX('Data_Price '!AV$2:AV$1266,MATCH(Data!$DN1255,'Data_Price '!$BE$2:$BE$1266,0))</f>
        <v>https://www.google.com/url?q=https://www.aspenskiandboard.com/products/blizzardcochisemensskis2022%3Fvariant%3D32635457765481%26currency%3DUSD%26utm_medium%3Dproduct_sync%26utm_source%3Dgoogle%26utm_content%3Dsag_organic%26utm_campaign%3Dsag_organic&amp;sa=U&amp;ved=0ahUKEwjmq5nQ0aP2AhXNkWoFHYFHAA0Q2ykIGw&amp;usg=AOvVaw2m2GBz9pOrjR75Xqh7F4RA</v>
      </c>
      <c r="DB1255" t="str">
        <f>INDEX('Data_Price '!AW$2:AW$1266,MATCH(Data!$DN1255,'Data_Price '!$BE$2:$BE$1266,0))</f>
        <v>Blizzard Cochise 106 Skis- 2022</v>
      </c>
      <c r="DC1255" t="str">
        <f>INDEX('Data_Price '!AX$2:AX$1266,MATCH(Data!$DN1255,'Data_Price '!$BE$2:$BE$1266,0))</f>
        <v>REI</v>
      </c>
      <c r="DD1255">
        <f>INDEX('Data_Price '!AY$2:AY$1266,MATCH(Data!$DN1255,'Data_Price '!$BE$2:$BE$1266,0))</f>
        <v>799.95</v>
      </c>
      <c r="DE1255" t="str">
        <f>INDEX('Data_Price '!AZ$2:AZ$1266,MATCH(Data!$DN1255,'Data_Price '!$BE$2:$BE$1266,0))</f>
        <v>https://www.google.com/url?url=https://www.rei.com/product/178680/blizzard-cochise-106-skis-mens-20212022%3FCAWELAID%3D120217890010778458&amp;rct=j&amp;q=&amp;esrc=s&amp;sa=U&amp;ved=0ahUKEwje8O_P0aP2AhXokWoFHSzLAbUQsDwIYA&amp;usg=AOvVaw3KUKgh0j9kc5Rv6wjzdsKQ</v>
      </c>
      <c r="DF1255" t="str">
        <f>INDEX('Data_Price '!BA$2:BA$1266,MATCH(Data!$DN1255,'Data_Price '!$BE$2:$BE$1266,0))</f>
        <v>Blizzard Cochise 106 Skis- 2022</v>
      </c>
      <c r="DG1255" t="str">
        <f>INDEX('Data_Price '!BB$2:BB$1266,MATCH(Data!$DN1255,'Data_Price '!$BE$2:$BE$1266,0))</f>
        <v>REI</v>
      </c>
      <c r="DH1255">
        <f>INDEX('Data_Price '!BC$2:BC$1266,MATCH(Data!$DN1255,'Data_Price '!$BE$2:$BE$1266,0))</f>
        <v>799.95</v>
      </c>
      <c r="DI1255" t="str">
        <f>INDEX('Data_Price '!BD$2:BD$1266,MATCH(Data!$DN1255,'Data_Price '!$BE$2:$BE$1266,0))</f>
        <v>https://www.google.com/url?q=https://www.rei.com/product/178680/blizzard-cochise-106-skis-mens-20212022%3FCAWELAID%3D120217890010778458&amp;sa=U&amp;ved=0ahUKEwjmq5nQ0aP2AhXNkWoFHYFHAA0Q2ykIFw&amp;usg=AOvVaw3lb5gvB5LK4xIRVct33b7W</v>
      </c>
      <c r="DJ1255" s="89" t="e">
        <f ca="1">_xll.Connector("TinyUrl.TinyUrl",DA1255,0)</f>
        <v>#NAME?</v>
      </c>
      <c r="DK1255" s="89" t="e">
        <f ca="1">_xll.Connector("TinyUrl.TinyUrl",DE1255,0)</f>
        <v>#NAME?</v>
      </c>
      <c r="DL1255" s="89" t="e">
        <f ca="1">_xll.Connector("TinyUrl.TinyUrl",DI1255,0)</f>
        <v>#NAME?</v>
      </c>
      <c r="DM1255" s="224" t="str">
        <f t="shared" si="678"/>
        <v>Cochise 106</v>
      </c>
      <c r="DN1255" s="89" t="str">
        <f t="shared" si="679"/>
        <v xml:space="preserve"> BlizzardCochise 106185 Unisex</v>
      </c>
      <c r="DO1255" s="227"/>
    </row>
    <row r="1256" spans="2:119" ht="15.45" customHeight="1">
      <c r="B1256" s="224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#VALUE!</v>
      </c>
      <c r="F1256" s="43" t="b">
        <f>CL1256&gt;Driver!$F$56</f>
        <v>0</v>
      </c>
      <c r="G1256" s="43" t="b">
        <f>AND(CB1256&gt;Driver!$F$55,CB1256&lt;Driver!$G$55)</f>
        <v>0</v>
      </c>
      <c r="H1256" s="43" t="e">
        <f t="shared" si="646"/>
        <v>#VALUE!</v>
      </c>
      <c r="I1256" s="43">
        <f t="shared" si="647"/>
        <v>0</v>
      </c>
      <c r="J1256" s="43" t="e">
        <f t="array" ref="J1256">NOT(OR(($H$9:$H$1273=TRUE)*($I$9:$I$1273&gt;0)*($BT$9:$BT$1273=BT1256)*($K$9:$K$1273&gt;K1256)))</f>
        <v>#VALUE!</v>
      </c>
      <c r="K1256" s="72">
        <f t="shared" si="648"/>
        <v>0.52649438015843109</v>
      </c>
      <c r="L1256" s="72">
        <f t="shared" si="649"/>
        <v>0.86812988477963104</v>
      </c>
      <c r="M1256" s="72">
        <f t="shared" si="650"/>
        <v>0.18485887553723124</v>
      </c>
      <c r="N1256" s="72">
        <f t="shared" si="651"/>
        <v>-0.19573768418389914</v>
      </c>
      <c r="O1256" s="72">
        <f t="shared" si="652"/>
        <v>0.25085352648186732</v>
      </c>
      <c r="P1256" s="72">
        <f t="shared" si="653"/>
        <v>0.49946078431372554</v>
      </c>
      <c r="Q1256" s="72"/>
      <c r="R1256" s="72"/>
      <c r="S1256" s="72">
        <f t="shared" si="654"/>
        <v>0.87965411794703496</v>
      </c>
      <c r="T1256" s="72">
        <f t="shared" si="655"/>
        <v>0.42940848693135403</v>
      </c>
      <c r="U1256" s="72">
        <f t="shared" si="656"/>
        <v>9.9999999999999978E-2</v>
      </c>
      <c r="V1256" s="72">
        <f t="shared" si="657"/>
        <v>0.60064675905356979</v>
      </c>
      <c r="W1256" s="72">
        <f t="shared" si="658"/>
        <v>0.95581830029494474</v>
      </c>
      <c r="X1256" s="72">
        <f t="shared" si="659"/>
        <v>0.13187011522036901</v>
      </c>
      <c r="Y1256" s="72">
        <f t="shared" si="660"/>
        <v>0.81514112446276876</v>
      </c>
      <c r="Z1256" s="72">
        <f t="shared" si="661"/>
        <v>1.1957376841838991</v>
      </c>
      <c r="AA1256" s="72">
        <f t="shared" si="662"/>
        <v>0.74914647351813268</v>
      </c>
      <c r="AB1256" s="72">
        <f t="shared" si="663"/>
        <v>0.50053921568627446</v>
      </c>
      <c r="AC1256" s="72"/>
      <c r="AD1256" s="72"/>
      <c r="AE1256" s="72">
        <f t="shared" si="664"/>
        <v>0.12034588205296509</v>
      </c>
      <c r="AF1256" s="72">
        <f t="shared" si="665"/>
        <v>0.57059151306864597</v>
      </c>
      <c r="AG1256" s="72">
        <f t="shared" si="666"/>
        <v>0.9</v>
      </c>
      <c r="AH1256" s="72">
        <f t="shared" si="667"/>
        <v>0.39935324094643015</v>
      </c>
      <c r="AI1256" s="72">
        <f t="shared" si="668"/>
        <v>4.418169970505522E-2</v>
      </c>
      <c r="AJ1256" s="72">
        <f>(AV1256-Driver!$K$179)/(Driver!$L$179-Driver!$K$179)</f>
        <v>0.10812988477963098</v>
      </c>
      <c r="AK1256" s="72">
        <f>(AW1256-Driver!$K$180)/(Driver!$L$180-Driver!$K$180)</f>
        <v>0.68703122242437342</v>
      </c>
      <c r="AL1256" s="72">
        <f>(AX1256-Driver!$K$181)/(Driver!$L$181-Driver!$K$181)</f>
        <v>0.79573768418389923</v>
      </c>
      <c r="AM1256" s="72">
        <f>(AY1256-Driver!$K$182)/(Driver!$L$182-Driver!$K$182)</f>
        <v>0.96314647351813265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669"/>
        <v>2.2758106091439427</v>
      </c>
      <c r="AW1256" s="70">
        <f t="shared" si="670"/>
        <v>68.137083037724395</v>
      </c>
      <c r="AX1256" s="70">
        <f t="shared" si="671"/>
        <v>8.1616391576550935</v>
      </c>
      <c r="AY1256" s="70">
        <f>IFERROR(Driver!$K$19/Data!BH1256/Data!BI1256*Data!BK1256*Data!BL1256,"")</f>
        <v>-0.22559856222406738</v>
      </c>
      <c r="AZ1256" s="70">
        <f t="shared" si="672"/>
        <v>60.201042442293371</v>
      </c>
      <c r="BA1256" s="70"/>
      <c r="BB1256" s="70"/>
      <c r="BC1256" s="70">
        <f t="shared" si="673"/>
        <v>119.12318750865354</v>
      </c>
      <c r="BD1256" s="70">
        <f t="shared" si="674"/>
        <v>61.066983572822288</v>
      </c>
      <c r="BE1256" s="70">
        <f t="shared" si="675"/>
        <v>1</v>
      </c>
      <c r="BF1256" s="70">
        <f t="shared" si="676"/>
        <v>7.3046891361205221E-2</v>
      </c>
      <c r="BG1256" s="70">
        <f t="shared" si="677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219</v>
      </c>
      <c r="BS1256" s="8" t="s">
        <v>493</v>
      </c>
      <c r="BT1256" s="9" t="s">
        <v>513</v>
      </c>
      <c r="BU1256" s="10">
        <v>174</v>
      </c>
      <c r="BV1256" s="9" t="s">
        <v>222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307</v>
      </c>
      <c r="CU1256" s="10"/>
      <c r="CV1256" s="10"/>
      <c r="CW1256" s="10"/>
      <c r="CX1256" t="str">
        <f>INDEX('Data_Price '!AS$2:AS$1266,MATCH(Data!$DN1256,'Data_Price '!$BE$2:$BE$1266,0))</f>
        <v>Blizzard Thunderbird R15 WB Ski System with TPX 12 Bindings Men's, 174</v>
      </c>
      <c r="CY1256" t="str">
        <f>INDEX('Data_Price '!AT$2:AT$1266,MATCH(Data!$DN1256,'Data_Price '!$BE$2:$BE$1266,0))</f>
        <v>BlueZone Sports</v>
      </c>
      <c r="CZ1256">
        <f>INDEX('Data_Price '!AU$2:AU$1266,MATCH(Data!$DN1256,'Data_Price '!$BE$2:$BE$1266,0))</f>
        <v>899.95</v>
      </c>
      <c r="DA1256" t="str">
        <f>INDEX('Data_Price '!AV$2:AV$1266,MATCH(Data!$DN1256,'Data_Price '!$BE$2:$BE$1266,0))</f>
        <v>https://www.google.com/url?url=https://www.bluezonesports.com/blizzard/blizzard-thunderbird-r15-wide-body-skis-tpx-12-demo-bindings-mens-2022-38263&amp;rct=j&amp;q=&amp;esrc=s&amp;sa=U&amp;ved=0ahUKEwjg5LXQ0aP2AhXKl2oFHcfAC-EQsDwIIw&amp;usg=AOvVaw0s812tWCAcSmQ6Rt2K01iv</v>
      </c>
      <c r="DB1256" t="str">
        <f>INDEX('Data_Price '!AW$2:AW$1266,MATCH(Data!$DN1256,'Data_Price '!$BE$2:$BE$1266,0))</f>
        <v>2022 Blizzard Thunderbird R15 Wb W/ Tpx12 Ski Haus Blue/Orange 174</v>
      </c>
      <c r="DC1256" t="str">
        <f>INDEX('Data_Price '!AX$2:AX$1266,MATCH(Data!$DN1256,'Data_Price '!$BE$2:$BE$1266,0))</f>
        <v>Cityhome</v>
      </c>
      <c r="DD1256">
        <f>INDEX('Data_Price '!AY$2:AY$1266,MATCH(Data!$DN1256,'Data_Price '!$BE$2:$BE$1266,0))</f>
        <v>899.95</v>
      </c>
      <c r="DE1256" t="str">
        <f>INDEX('Data_Price '!AZ$2:AZ$1266,MATCH(Data!$DN1256,'Data_Price '!$BE$2:$BE$1266,0))</f>
        <v>https://www.google.com/url?url=http://shopcityhome.com/products/2022-thunderbird-r15-wb-w-tpx12%3Fvariant%3D39472262971473&amp;rct=j&amp;q=&amp;esrc=s&amp;sa=U&amp;ved=0ahUKEwjg5LXQ0aP2AhXKl2oFHcfAC-EQ2SkIJw&amp;usg=AOvVaw2HsqDKg_furxaBmuGBHvxa</v>
      </c>
      <c r="DF1256">
        <f>INDEX('Data_Price '!BA$2:BA$1266,MATCH(Data!$DN1256,'Data_Price '!$BE$2:$BE$1266,0))</f>
        <v>0</v>
      </c>
      <c r="DG1256">
        <f>INDEX('Data_Price '!BB$2:BB$1266,MATCH(Data!$DN1256,'Data_Price '!$BE$2:$BE$1266,0))</f>
        <v>0</v>
      </c>
      <c r="DH1256">
        <f>INDEX('Data_Price '!BC$2:BC$1266,MATCH(Data!$DN1256,'Data_Price '!$BE$2:$BE$1266,0))</f>
        <v>0</v>
      </c>
      <c r="DI1256">
        <f>INDEX('Data_Price '!BD$2:BD$1266,MATCH(Data!$DN1256,'Data_Price '!$BE$2:$BE$1266,0))</f>
        <v>0</v>
      </c>
      <c r="DJ1256" s="89" t="e">
        <f ca="1">_xll.Connector("TinyUrl.TinyUrl",DA1256,0)</f>
        <v>#NAME?</v>
      </c>
      <c r="DK1256" s="89" t="e">
        <f ca="1">_xll.Connector("TinyUrl.TinyUrl",DE1256,0)</f>
        <v>#NAME?</v>
      </c>
      <c r="DL1256" s="89" t="e">
        <f ca="1">_xll.Connector("TinyUrl.TinyUrl",DI1256,0)</f>
        <v>#NAME?</v>
      </c>
      <c r="DM1256" s="224" t="str">
        <f t="shared" si="678"/>
        <v>Thunderbird R15 WB</v>
      </c>
      <c r="DN1256" s="89" t="str">
        <f t="shared" si="679"/>
        <v xml:space="preserve"> BlizzardThunderbird R15 WB174 Unisex</v>
      </c>
      <c r="DO1256" s="227"/>
    </row>
    <row r="1257" spans="2:119" ht="15.45" customHeight="1">
      <c r="B1257" s="224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#VALUE!</v>
      </c>
      <c r="F1257" s="43" t="b">
        <f>CL1257&gt;Driver!$F$56</f>
        <v>0</v>
      </c>
      <c r="G1257" s="43" t="b">
        <f>AND(CB1257&gt;Driver!$F$55,CB1257&lt;Driver!$G$55)</f>
        <v>0</v>
      </c>
      <c r="H1257" s="43" t="e">
        <f t="shared" si="646"/>
        <v>#VALUE!</v>
      </c>
      <c r="I1257" s="43">
        <f t="shared" si="647"/>
        <v>0</v>
      </c>
      <c r="J1257" s="43" t="e">
        <f t="array" ref="J1257">NOT(OR(($H$9:$H$1273=TRUE)*($I$9:$I$1273&gt;0)*($BT$9:$BT$1273=BT1257)*($K$9:$K$1273&gt;K1257)))</f>
        <v>#VALUE!</v>
      </c>
      <c r="K1257" s="72">
        <f t="shared" si="648"/>
        <v>0.48622969564293839</v>
      </c>
      <c r="L1257" s="72">
        <f t="shared" si="649"/>
        <v>0.78336636854403352</v>
      </c>
      <c r="M1257" s="72">
        <f t="shared" si="650"/>
        <v>0.18909302274184314</v>
      </c>
      <c r="N1257" s="72">
        <f t="shared" si="651"/>
        <v>-6.4200341491178037E-2</v>
      </c>
      <c r="O1257" s="72">
        <f t="shared" si="652"/>
        <v>0.2429663378212823</v>
      </c>
      <c r="P1257" s="72">
        <f t="shared" si="653"/>
        <v>0.38851307189542494</v>
      </c>
      <c r="Q1257" s="72"/>
      <c r="R1257" s="72"/>
      <c r="S1257" s="72">
        <f t="shared" si="654"/>
        <v>0.94166894030707837</v>
      </c>
      <c r="T1257" s="72">
        <f t="shared" si="655"/>
        <v>9.9999999999999978E-2</v>
      </c>
      <c r="U1257" s="72">
        <f t="shared" si="656"/>
        <v>9.9999999999999978E-2</v>
      </c>
      <c r="V1257" s="72">
        <f t="shared" si="657"/>
        <v>0.60025689152629513</v>
      </c>
      <c r="W1257" s="72">
        <f t="shared" si="658"/>
        <v>0.95381729200652532</v>
      </c>
      <c r="X1257" s="72">
        <f t="shared" si="659"/>
        <v>0.21663363145596648</v>
      </c>
      <c r="Y1257" s="72">
        <f t="shared" si="660"/>
        <v>0.81090697725815686</v>
      </c>
      <c r="Z1257" s="72">
        <f t="shared" si="661"/>
        <v>1.064200341491178</v>
      </c>
      <c r="AA1257" s="72">
        <f t="shared" si="662"/>
        <v>0.7570336621787177</v>
      </c>
      <c r="AB1257" s="72">
        <f t="shared" si="663"/>
        <v>0.61148692810457506</v>
      </c>
      <c r="AC1257" s="72"/>
      <c r="AD1257" s="72"/>
      <c r="AE1257" s="72">
        <f t="shared" si="664"/>
        <v>5.8331059692921627E-2</v>
      </c>
      <c r="AF1257" s="72">
        <f t="shared" si="665"/>
        <v>0.9</v>
      </c>
      <c r="AG1257" s="72">
        <f t="shared" si="666"/>
        <v>0.9</v>
      </c>
      <c r="AH1257" s="72">
        <f t="shared" si="667"/>
        <v>0.39974310847370492</v>
      </c>
      <c r="AI1257" s="72">
        <f t="shared" si="668"/>
        <v>4.6182707993474716E-2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0.77882287078144463</v>
      </c>
      <c r="AL1257" s="72">
        <f>(AX1257-Driver!$K$181)/(Driver!$L$181-Driver!$K$181)</f>
        <v>0.66420034149117813</v>
      </c>
      <c r="AM1257" s="72">
        <f>(AY1257-Driver!$K$182)/(Driver!$L$182-Driver!$K$182)</f>
        <v>0.97103366217871767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669"/>
        <v>0.49179215845882512</v>
      </c>
      <c r="AW1257" s="70">
        <f t="shared" si="670"/>
        <v>77.113218560361048</v>
      </c>
      <c r="AX1257" s="70">
        <f t="shared" si="671"/>
        <v>6.9778030734206027</v>
      </c>
      <c r="AY1257" s="70">
        <f>IFERROR(Driver!$K$19/Data!BH1257/Data!BI1257*Data!BK1257*Data!BL1257,"")</f>
        <v>-0.17731720107146728</v>
      </c>
      <c r="AZ1257" s="70">
        <f t="shared" si="672"/>
        <v>70.312732688011906</v>
      </c>
      <c r="BA1257" s="70"/>
      <c r="BB1257" s="70"/>
      <c r="BC1257" s="70">
        <f t="shared" si="673"/>
        <v>211.80415933419201</v>
      </c>
      <c r="BD1257" s="70">
        <f t="shared" si="674"/>
        <v>525.76513074521051</v>
      </c>
      <c r="BE1257" s="70">
        <f t="shared" si="675"/>
        <v>1</v>
      </c>
      <c r="BF1257" s="70">
        <f t="shared" si="676"/>
        <v>2.901409312991526E-2</v>
      </c>
      <c r="BG1257" s="70">
        <f t="shared" si="677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219</v>
      </c>
      <c r="BS1257" s="8" t="s">
        <v>610</v>
      </c>
      <c r="BT1257" s="9" t="s">
        <v>626</v>
      </c>
      <c r="BU1257" s="10">
        <v>170</v>
      </c>
      <c r="BV1257" s="9" t="s">
        <v>222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307</v>
      </c>
      <c r="CU1257" s="10"/>
      <c r="CV1257" s="10"/>
      <c r="CW1257" s="10"/>
      <c r="CX1257" t="str">
        <f>INDEX('Data_Price '!AS$2:AS$1266,MATCH(Data!$DN1257,'Data_Price '!$BE$2:$BE$1266,0))</f>
        <v>Fischer RC4 WC SC Pro M/o+rc4 Z13 FF Alpine Skis 170</v>
      </c>
      <c r="CY1257" t="str">
        <f>INDEX('Data_Price '!AT$2:AT$1266,MATCH(Data!$DN1257,'Data_Price '!$BE$2:$BE$1266,0))</f>
        <v>Skis.com</v>
      </c>
      <c r="CZ1257">
        <f>INDEX('Data_Price '!AU$2:AU$1266,MATCH(Data!$DN1257,'Data_Price '!$BE$2:$BE$1266,0))</f>
        <v>1099.99</v>
      </c>
      <c r="DA1257" t="str">
        <f>INDEX('Data_Price '!AV$2:AV$1266,MATCH(Data!$DN1257,'Data_Price '!$BE$2:$BE$1266,0))</f>
        <v>https://www.google.com/url?url=https://www.skis.com/Fischer-RC4-WC-SC-Pro-Race-Skis-with-Z13-GW-FF-Bindings-2022-2022/916029P,default,pd.html%3Fsrc%3Dcpc&amp;rct=j&amp;q=&amp;esrc=s&amp;sa=U&amp;ved=0ahUKEwjQ7-LQ0aP2AhVll2oFHSdRC9EQsDwIVg&amp;usg=AOvVaw2xyypYLG1a7C5v_W-FbEN4</v>
      </c>
      <c r="DB1257">
        <f>INDEX('Data_Price '!AW$2:AW$1266,MATCH(Data!$DN1257,'Data_Price '!$BE$2:$BE$1266,0))</f>
        <v>0</v>
      </c>
      <c r="DC1257">
        <f>INDEX('Data_Price '!AX$2:AX$1266,MATCH(Data!$DN1257,'Data_Price '!$BE$2:$BE$1266,0))</f>
        <v>0</v>
      </c>
      <c r="DD1257">
        <f>INDEX('Data_Price '!AY$2:AY$1266,MATCH(Data!$DN1257,'Data_Price '!$BE$2:$BE$1266,0))</f>
        <v>0</v>
      </c>
      <c r="DE1257">
        <f>INDEX('Data_Price '!AZ$2:AZ$1266,MATCH(Data!$DN1257,'Data_Price '!$BE$2:$BE$1266,0))</f>
        <v>0</v>
      </c>
      <c r="DF1257">
        <f>INDEX('Data_Price '!BA$2:BA$1266,MATCH(Data!$DN1257,'Data_Price '!$BE$2:$BE$1266,0))</f>
        <v>0</v>
      </c>
      <c r="DG1257">
        <f>INDEX('Data_Price '!BB$2:BB$1266,MATCH(Data!$DN1257,'Data_Price '!$BE$2:$BE$1266,0))</f>
        <v>0</v>
      </c>
      <c r="DH1257">
        <f>INDEX('Data_Price '!BC$2:BC$1266,MATCH(Data!$DN1257,'Data_Price '!$BE$2:$BE$1266,0))</f>
        <v>0</v>
      </c>
      <c r="DI1257">
        <f>INDEX('Data_Price '!BD$2:BD$1266,MATCH(Data!$DN1257,'Data_Price '!$BE$2:$BE$1266,0))</f>
        <v>0</v>
      </c>
      <c r="DJ1257" s="89" t="e">
        <f ca="1">_xll.Connector("TinyUrl.TinyUrl",DA1257,0)</f>
        <v>#NAME?</v>
      </c>
      <c r="DK1257" s="89" t="e">
        <f ca="1">_xll.Connector("TinyUrl.TinyUrl",DE1257,0)</f>
        <v>#NAME?</v>
      </c>
      <c r="DL1257" s="89" t="e">
        <f ca="1">_xll.Connector("TinyUrl.TinyUrl",DI1257,0)</f>
        <v>#NAME?</v>
      </c>
      <c r="DM1257" s="224" t="str">
        <f t="shared" si="678"/>
        <v>RC4 WC SC</v>
      </c>
      <c r="DN1257" s="89" t="str">
        <f t="shared" si="679"/>
        <v xml:space="preserve"> FischerRC4 WC SC170 Unisex</v>
      </c>
      <c r="DO1257" s="227"/>
    </row>
    <row r="1258" spans="2:119" ht="15.45" customHeight="1">
      <c r="B1258" s="224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#VALUE!</v>
      </c>
      <c r="F1258" s="43" t="b">
        <f>CL1258&gt;Driver!$F$56</f>
        <v>0</v>
      </c>
      <c r="G1258" s="43" t="b">
        <f>AND(CB1258&gt;Driver!$F$55,CB1258&lt;Driver!$G$55)</f>
        <v>0</v>
      </c>
      <c r="H1258" s="43" t="e">
        <f t="shared" si="646"/>
        <v>#VALUE!</v>
      </c>
      <c r="I1258" s="43">
        <f t="shared" si="647"/>
        <v>0</v>
      </c>
      <c r="J1258" s="43" t="e">
        <f t="array" ref="J1258">NOT(OR(($H$9:$H$1273=TRUE)*($I$9:$I$1273&gt;0)*($BT$9:$BT$1273=BT1258)*($K$9:$K$1273&gt;K1258)))</f>
        <v>#VALUE!</v>
      </c>
      <c r="K1258" s="72">
        <f t="shared" si="648"/>
        <v>0.48469900504643615</v>
      </c>
      <c r="L1258" s="72">
        <f t="shared" si="649"/>
        <v>0.79456611070824268</v>
      </c>
      <c r="M1258" s="72">
        <f t="shared" si="650"/>
        <v>0.17483189938462962</v>
      </c>
      <c r="N1258" s="72">
        <f t="shared" si="651"/>
        <v>-0.27541895908429792</v>
      </c>
      <c r="O1258" s="72">
        <f t="shared" si="652"/>
        <v>0.24158949383949391</v>
      </c>
      <c r="P1258" s="72">
        <f t="shared" si="653"/>
        <v>0.55832516339869287</v>
      </c>
      <c r="Q1258" s="72"/>
      <c r="R1258" s="72"/>
      <c r="S1258" s="72">
        <f t="shared" si="654"/>
        <v>0.92407091267696539</v>
      </c>
      <c r="T1258" s="72">
        <f t="shared" si="655"/>
        <v>9.9999999999999978E-2</v>
      </c>
      <c r="U1258" s="72">
        <f t="shared" si="656"/>
        <v>9.9999999999999978E-2</v>
      </c>
      <c r="V1258" s="72">
        <f t="shared" si="657"/>
        <v>0.60023884324983223</v>
      </c>
      <c r="W1258" s="72">
        <f t="shared" si="658"/>
        <v>0.95228146853146856</v>
      </c>
      <c r="X1258" s="72">
        <f t="shared" si="659"/>
        <v>0.20543388929175729</v>
      </c>
      <c r="Y1258" s="72">
        <f t="shared" si="660"/>
        <v>0.82516810061537038</v>
      </c>
      <c r="Z1258" s="72">
        <f t="shared" si="661"/>
        <v>1.2754189590842979</v>
      </c>
      <c r="AA1258" s="72">
        <f t="shared" si="662"/>
        <v>0.75841050616050609</v>
      </c>
      <c r="AB1258" s="72">
        <f t="shared" si="663"/>
        <v>0.44167483660130713</v>
      </c>
      <c r="AC1258" s="72"/>
      <c r="AD1258" s="72"/>
      <c r="AE1258" s="72">
        <f t="shared" si="664"/>
        <v>7.5929087323034605E-2</v>
      </c>
      <c r="AF1258" s="72">
        <f t="shared" si="665"/>
        <v>0.9</v>
      </c>
      <c r="AG1258" s="72">
        <f t="shared" si="666"/>
        <v>0.9</v>
      </c>
      <c r="AH1258" s="72">
        <f t="shared" si="667"/>
        <v>0.39976115675016771</v>
      </c>
      <c r="AI1258" s="72">
        <f t="shared" si="668"/>
        <v>4.7718531468531472E-2</v>
      </c>
      <c r="AJ1258" s="72">
        <f>(AV1258-Driver!$K$179)/(Driver!$L$179-Driver!$K$179)</f>
        <v>3.4566110708242691E-2</v>
      </c>
      <c r="AK1258" s="72">
        <f>(AW1258-Driver!$K$180)/(Driver!$L$180-Driver!$K$180)</f>
        <v>0.64008265446884727</v>
      </c>
      <c r="AL1258" s="72">
        <f>(AX1258-Driver!$K$181)/(Driver!$L$181-Driver!$K$181)</f>
        <v>0.87541895908429779</v>
      </c>
      <c r="AM1258" s="72">
        <f>(AY1258-Driver!$K$182)/(Driver!$L$182-Driver!$K$182)</f>
        <v>0.97241050616050606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669"/>
        <v>0.72751322751322756</v>
      </c>
      <c r="AW1258" s="70">
        <f t="shared" si="670"/>
        <v>63.546069409521536</v>
      </c>
      <c r="AX1258" s="70">
        <f t="shared" si="671"/>
        <v>8.8787706317586803</v>
      </c>
      <c r="AY1258" s="70">
        <f>IFERROR(Driver!$K$19/Data!BH1258/Data!BI1258*Data!BK1258*Data!BL1258,"")</f>
        <v>-0.16888886184995011</v>
      </c>
      <c r="AZ1258" s="70">
        <f t="shared" si="672"/>
        <v>54.83618763961281</v>
      </c>
      <c r="BA1258" s="70"/>
      <c r="BB1258" s="70"/>
      <c r="BC1258" s="70">
        <f t="shared" si="673"/>
        <v>142.16248771561592</v>
      </c>
      <c r="BD1258" s="70">
        <f t="shared" si="674"/>
        <v>483.17992398223197</v>
      </c>
      <c r="BE1258" s="70">
        <f t="shared" si="675"/>
        <v>1</v>
      </c>
      <c r="BF1258" s="70">
        <f t="shared" si="676"/>
        <v>2.6975667099762235E-2</v>
      </c>
      <c r="BG1258" s="70">
        <f t="shared" si="677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219</v>
      </c>
      <c r="BS1258" s="8" t="s">
        <v>550</v>
      </c>
      <c r="BT1258" s="9" t="s">
        <v>551</v>
      </c>
      <c r="BU1258" s="10">
        <v>169</v>
      </c>
      <c r="BV1258" s="9" t="s">
        <v>222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307</v>
      </c>
      <c r="CU1258" s="10"/>
      <c r="CV1258" s="10"/>
      <c r="CW1258" s="10"/>
      <c r="CX1258" t="str">
        <f>INDEX('Data_Price '!AS$2:AS$1266,MATCH(Data!$DN1258,'Data_Price '!$BE$2:$BE$1266,0))</f>
        <v>Elan Ace SLX Blue-Green 169 Ski Lady's Men</v>
      </c>
      <c r="CY1258" t="str">
        <f>INDEX('Data_Price '!AT$2:AT$1266,MATCH(Data!$DN1258,'Data_Price '!$BE$2:$BE$1266,0))</f>
        <v>! OutdoorXL.com</v>
      </c>
      <c r="CZ1258">
        <f>INDEX('Data_Price '!AU$2:AU$1266,MATCH(Data!$DN1258,'Data_Price '!$BE$2:$BE$1266,0))</f>
        <v>679.95</v>
      </c>
      <c r="DA1258" t="str">
        <f>INDEX('Data_Price '!AV$2:AV$1266,MATCH(Data!$DN1258,'Data_Price '!$BE$2:$BE$1266,0))</f>
        <v>https://www.google.com/url?url=https://www.outdoorxl.com/elan-ace-slx.html%3Fprl%3D92-9512x144-1905&amp;rct=j&amp;q=&amp;esrc=s&amp;sa=U&amp;ved=0ahUKEwi61IfR0aP2AhUMlmoFHSaFDmQQsDwIJg&amp;usg=AOvVaw39OHAUseuOian4KTZyXIdP</v>
      </c>
      <c r="DB1258">
        <f>INDEX('Data_Price '!AW$2:AW$1266,MATCH(Data!$DN1258,'Data_Price '!$BE$2:$BE$1266,0))</f>
        <v>0</v>
      </c>
      <c r="DC1258">
        <f>INDEX('Data_Price '!AX$2:AX$1266,MATCH(Data!$DN1258,'Data_Price '!$BE$2:$BE$1266,0))</f>
        <v>0</v>
      </c>
      <c r="DD1258">
        <f>INDEX('Data_Price '!AY$2:AY$1266,MATCH(Data!$DN1258,'Data_Price '!$BE$2:$BE$1266,0))</f>
        <v>0</v>
      </c>
      <c r="DE1258">
        <f>INDEX('Data_Price '!AZ$2:AZ$1266,MATCH(Data!$DN1258,'Data_Price '!$BE$2:$BE$1266,0))</f>
        <v>0</v>
      </c>
      <c r="DF1258">
        <f>INDEX('Data_Price '!BA$2:BA$1266,MATCH(Data!$DN1258,'Data_Price '!$BE$2:$BE$1266,0))</f>
        <v>0</v>
      </c>
      <c r="DG1258">
        <f>INDEX('Data_Price '!BB$2:BB$1266,MATCH(Data!$DN1258,'Data_Price '!$BE$2:$BE$1266,0))</f>
        <v>0</v>
      </c>
      <c r="DH1258">
        <f>INDEX('Data_Price '!BC$2:BC$1266,MATCH(Data!$DN1258,'Data_Price '!$BE$2:$BE$1266,0))</f>
        <v>0</v>
      </c>
      <c r="DI1258">
        <f>INDEX('Data_Price '!BD$2:BD$1266,MATCH(Data!$DN1258,'Data_Price '!$BE$2:$BE$1266,0))</f>
        <v>0</v>
      </c>
      <c r="DJ1258" s="89" t="e">
        <f ca="1">_xll.Connector("TinyUrl.TinyUrl",DA1258,0)</f>
        <v>#NAME?</v>
      </c>
      <c r="DK1258" s="89" t="e">
        <f ca="1">_xll.Connector("TinyUrl.TinyUrl",DE1258,0)</f>
        <v>#NAME?</v>
      </c>
      <c r="DL1258" s="89" t="e">
        <f ca="1">_xll.Connector("TinyUrl.TinyUrl",DI1258,0)</f>
        <v>#NAME?</v>
      </c>
      <c r="DM1258" s="224" t="str">
        <f t="shared" si="678"/>
        <v>Ace SLX</v>
      </c>
      <c r="DN1258" s="89" t="str">
        <f t="shared" si="679"/>
        <v xml:space="preserve"> ElanAce SLX169 Unisex</v>
      </c>
      <c r="DO1258" s="227"/>
    </row>
    <row r="1259" spans="2:119" ht="15.45" customHeight="1">
      <c r="B1259" s="224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#VALUE!</v>
      </c>
      <c r="F1259" s="43" t="b">
        <f>CL1259&gt;Driver!$F$56</f>
        <v>0</v>
      </c>
      <c r="G1259" s="43" t="b">
        <f>AND(CB1259&gt;Driver!$F$55,CB1259&lt;Driver!$G$55)</f>
        <v>0</v>
      </c>
      <c r="H1259" s="43" t="e">
        <f t="shared" si="646"/>
        <v>#VALUE!</v>
      </c>
      <c r="I1259" s="43">
        <f t="shared" si="647"/>
        <v>0</v>
      </c>
      <c r="J1259" s="43" t="e">
        <f t="array" ref="J1259">NOT(OR(($H$9:$H$1273=TRUE)*($I$9:$I$1273&gt;0)*($BT$9:$BT$1273=BT1259)*($K$9:$K$1273&gt;K1259)))</f>
        <v>#VALUE!</v>
      </c>
      <c r="K1259" s="72">
        <f t="shared" si="648"/>
        <v>0.55042053549899572</v>
      </c>
      <c r="L1259" s="72">
        <f t="shared" si="649"/>
        <v>0.92694867456288776</v>
      </c>
      <c r="M1259" s="72">
        <f t="shared" si="650"/>
        <v>0.17389239643510379</v>
      </c>
      <c r="N1259" s="72">
        <f t="shared" si="651"/>
        <v>-7.6848162903939921E-2</v>
      </c>
      <c r="O1259" s="72">
        <f t="shared" si="652"/>
        <v>0.27945672475827055</v>
      </c>
      <c r="P1259" s="72">
        <f t="shared" si="653"/>
        <v>0.31906862745098041</v>
      </c>
      <c r="Q1259" s="72"/>
      <c r="R1259" s="72"/>
      <c r="S1259" s="72">
        <f t="shared" si="654"/>
        <v>0.97262619814204188</v>
      </c>
      <c r="T1259" s="72">
        <f t="shared" si="655"/>
        <v>0.70632066757568257</v>
      </c>
      <c r="U1259" s="72">
        <f t="shared" si="656"/>
        <v>9.9999999999999978E-2</v>
      </c>
      <c r="V1259" s="72">
        <f t="shared" si="657"/>
        <v>0.60242744036509621</v>
      </c>
      <c r="W1259" s="72">
        <f t="shared" si="658"/>
        <v>0.95643979653811118</v>
      </c>
      <c r="X1259" s="72">
        <f t="shared" si="659"/>
        <v>7.3051325437112236E-2</v>
      </c>
      <c r="Y1259" s="72">
        <f t="shared" si="660"/>
        <v>0.82610760356489621</v>
      </c>
      <c r="Z1259" s="72">
        <f t="shared" si="661"/>
        <v>1.0768481629039399</v>
      </c>
      <c r="AA1259" s="72">
        <f t="shared" si="662"/>
        <v>0.72054327524172945</v>
      </c>
      <c r="AB1259" s="72">
        <f t="shared" si="663"/>
        <v>0.68093137254901959</v>
      </c>
      <c r="AC1259" s="72"/>
      <c r="AD1259" s="72"/>
      <c r="AE1259" s="72">
        <f t="shared" si="664"/>
        <v>2.737380185795818E-2</v>
      </c>
      <c r="AF1259" s="72">
        <f t="shared" si="665"/>
        <v>0.29367933242431743</v>
      </c>
      <c r="AG1259" s="72">
        <f t="shared" si="666"/>
        <v>0.9</v>
      </c>
      <c r="AH1259" s="72">
        <f t="shared" si="667"/>
        <v>0.39757255963490384</v>
      </c>
      <c r="AI1259" s="72">
        <f t="shared" si="668"/>
        <v>4.3560203461888859E-2</v>
      </c>
      <c r="AJ1259" s="72">
        <f>(AV1259-Driver!$K$179)/(Driver!$L$179-Driver!$K$179)</f>
        <v>0.16694867456288776</v>
      </c>
      <c r="AK1259" s="72">
        <f>(AW1259-Driver!$K$180)/(Driver!$L$180-Driver!$K$180)</f>
        <v>0.84242534899152599</v>
      </c>
      <c r="AL1259" s="72">
        <f>(AX1259-Driver!$K$181)/(Driver!$L$181-Driver!$K$181)</f>
        <v>0.6768481629039399</v>
      </c>
      <c r="AM1259" s="72">
        <f>(AY1259-Driver!$K$182)/(Driver!$L$182-Driver!$K$182)</f>
        <v>0.93454327524172942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669"/>
        <v>3.5137701804368473</v>
      </c>
      <c r="AW1259" s="70">
        <f t="shared" si="670"/>
        <v>83.332787270669044</v>
      </c>
      <c r="AX1259" s="70">
        <f t="shared" si="671"/>
        <v>7.091633466135459</v>
      </c>
      <c r="AY1259" s="70">
        <f>IFERROR(Driver!$K$19/Data!BH1259/Data!BI1259*Data!BK1259*Data!BL1259,"")</f>
        <v>-0.40069280752896097</v>
      </c>
      <c r="AZ1259" s="70">
        <f t="shared" si="672"/>
        <v>76.641846612062551</v>
      </c>
      <c r="BA1259" s="70"/>
      <c r="BB1259" s="70"/>
      <c r="BC1259" s="70">
        <f t="shared" si="673"/>
        <v>195.7464144838315</v>
      </c>
      <c r="BD1259" s="70">
        <f t="shared" si="674"/>
        <v>36.560746245149474</v>
      </c>
      <c r="BE1259" s="70">
        <f t="shared" si="675"/>
        <v>1</v>
      </c>
      <c r="BF1259" s="70">
        <f t="shared" si="676"/>
        <v>0.27416233550387542</v>
      </c>
      <c r="BG1259" s="70">
        <f t="shared" si="677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219</v>
      </c>
      <c r="BS1259" s="8" t="s">
        <v>950</v>
      </c>
      <c r="BT1259" s="9" t="s">
        <v>678</v>
      </c>
      <c r="BU1259" s="10">
        <v>177</v>
      </c>
      <c r="BV1259" s="9" t="s">
        <v>222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307</v>
      </c>
      <c r="CU1259" s="10"/>
      <c r="CV1259" s="10"/>
      <c r="CW1259" s="10"/>
      <c r="CX1259" t="str">
        <f>INDEX('Data_Price '!AS$2:AS$1266,MATCH(Data!$DN1259,'Data_Price '!$BE$2:$BE$1266,0))</f>
        <v>K2 Disruption 78 Ti + TCX 12 21/22</v>
      </c>
      <c r="CY1259" t="str">
        <f>INDEX('Data_Price '!AT$2:AT$1266,MATCH(Data!$DN1259,'Data_Price '!$BE$2:$BE$1266,0))</f>
        <v>Snowcountry.eu</v>
      </c>
      <c r="CZ1259">
        <f>INDEX('Data_Price '!AU$2:AU$1266,MATCH(Data!$DN1259,'Data_Price '!$BE$2:$BE$1266,0))</f>
        <v>456.16</v>
      </c>
      <c r="DA1259" t="str">
        <f>INDEX('Data_Price '!AV$2:AV$1266,MATCH(Data!$DN1259,'Data_Price '!$BE$2:$BE$1266,0))</f>
        <v>https://www.google.com/url?url=https://www.snowcountry.eu/k2-disruption-78-ti-tcx-12-19-20.html%3Fartikel_maat%3D65346%26country%3DUS&amp;rct=j&amp;q=&amp;esrc=s&amp;sa=U&amp;ved=0ahUKEwil1rPR0aP2AhURnGoFHQoYAqwQsDwIYg&amp;usg=AOvVaw24M4BbKjg1Cnte6RZqpF6Y</v>
      </c>
      <c r="DB1259" t="str">
        <f>INDEX('Data_Price '!AW$2:AW$1266,MATCH(Data!$DN1259,'Data_Price '!$BE$2:$BE$1266,0))</f>
        <v>K2 Disruption 78 Ti + TCX 12 21/22</v>
      </c>
      <c r="DC1259" t="str">
        <f>INDEX('Data_Price '!AX$2:AX$1266,MATCH(Data!$DN1259,'Data_Price '!$BE$2:$BE$1266,0))</f>
        <v>Snowcountry.eu</v>
      </c>
      <c r="DD1259">
        <f>INDEX('Data_Price '!AY$2:AY$1266,MATCH(Data!$DN1259,'Data_Price '!$BE$2:$BE$1266,0))</f>
        <v>456.16</v>
      </c>
      <c r="DE1259" t="str">
        <f>INDEX('Data_Price '!AZ$2:AZ$1266,MATCH(Data!$DN1259,'Data_Price '!$BE$2:$BE$1266,0))</f>
        <v>https://www.google.com/url?q=https://www.snowcountry.eu/k2-disruption-78-ti-tcx-12-19-20.html%3Fartikel_maat%3D65346%26country%3DUS&amp;sa=U&amp;ved=0ahUKEwjZkd7R0aP2AhXPkWoFHUMHBqUQ2ykIFg&amp;usg=AOvVaw0RVsoTX0T0Q7jlzR4OQmAi</v>
      </c>
      <c r="DF1259" t="str">
        <f>INDEX('Data_Price '!BA$2:BA$1266,MATCH(Data!$DN1259,'Data_Price '!$BE$2:$BE$1266,0))</f>
        <v>K2 Disruption 78 Ti + TCX 12 21/22</v>
      </c>
      <c r="DG1259" t="str">
        <f>INDEX('Data_Price '!BB$2:BB$1266,MATCH(Data!$DN1259,'Data_Price '!$BE$2:$BE$1266,0))</f>
        <v>Surfdome US</v>
      </c>
      <c r="DH1259">
        <f>INDEX('Data_Price '!BC$2:BC$1266,MATCH(Data!$DN1259,'Data_Price '!$BE$2:$BE$1266,0))</f>
        <v>771.45</v>
      </c>
      <c r="DI1259" t="str">
        <f>INDEX('Data_Price '!BD$2:BD$1266,MATCH(Data!$DN1259,'Data_Price '!$BE$2:$BE$1266,0))</f>
        <v>https://www.google.com/url?q=https://www.surfdome.us/K2-Disruption-78-Ti-Mxc-12-Tcx-Light-Quikclik-Black-Yellow-Set-Skis/sd50209465.htm%3Fcolour%3DBlack%2BYellow%26sku%3D1205200%26productid%3D323464%26utm_source%3Dgoogle%26utm_medium%3Dorganic%2520shopping&amp;sa=U&amp;ved=0ahUKEwjZkd7R0aP2AhXPkWoFHUMHBqUQ2ykIGA&amp;usg=AOvVaw37sn4IZm0R15B8-DRrBfaL</v>
      </c>
      <c r="DJ1259" s="89" t="e">
        <f ca="1">_xll.Connector("TinyUrl.TinyUrl",DA1259,0)</f>
        <v>#NAME?</v>
      </c>
      <c r="DK1259" s="89" t="e">
        <f ca="1">_xll.Connector("TinyUrl.TinyUrl",DE1259,0)</f>
        <v>#NAME?</v>
      </c>
      <c r="DL1259" s="89" t="e">
        <f ca="1">_xll.Connector("TinyUrl.TinyUrl",DI1259,0)</f>
        <v>#NAME?</v>
      </c>
      <c r="DM1259" s="224" t="str">
        <f t="shared" si="678"/>
        <v>Disruption 78 Ti</v>
      </c>
      <c r="DN1259" s="89" t="str">
        <f t="shared" si="679"/>
        <v xml:space="preserve"> K2Disruption 78 Ti177 Unisex</v>
      </c>
      <c r="DO1259" s="227"/>
    </row>
    <row r="1260" spans="2:119" ht="15.45" customHeight="1">
      <c r="B1260" s="224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#VALUE!</v>
      </c>
      <c r="F1260" s="43" t="b">
        <f>CL1260&gt;Driver!$F$56</f>
        <v>0</v>
      </c>
      <c r="G1260" s="43" t="b">
        <f>AND(CB1260&gt;Driver!$F$55,CB1260&lt;Driver!$G$55)</f>
        <v>0</v>
      </c>
      <c r="H1260" s="43" t="e">
        <f t="shared" si="646"/>
        <v>#VALUE!</v>
      </c>
      <c r="I1260" s="43">
        <f t="shared" si="647"/>
        <v>0</v>
      </c>
      <c r="J1260" s="43" t="e">
        <f t="array" ref="J1260">NOT(OR(($H$9:$H$1273=TRUE)*($I$9:$I$1273&gt;0)*($BT$9:$BT$1273=BT1260)*($K$9:$K$1273&gt;K1260)))</f>
        <v>#VALUE!</v>
      </c>
      <c r="K1260" s="72">
        <f t="shared" si="648"/>
        <v>0.56162897095714492</v>
      </c>
      <c r="L1260" s="72">
        <f t="shared" si="649"/>
        <v>0.97505116428974292</v>
      </c>
      <c r="M1260" s="72">
        <f t="shared" si="650"/>
        <v>0.14820677762454704</v>
      </c>
      <c r="N1260" s="72">
        <f t="shared" si="651"/>
        <v>-0.11668880035413909</v>
      </c>
      <c r="O1260" s="72">
        <f t="shared" si="652"/>
        <v>0.28141534237810706</v>
      </c>
      <c r="P1260" s="72">
        <f t="shared" si="653"/>
        <v>0.27989379084967325</v>
      </c>
      <c r="Q1260" s="72"/>
      <c r="R1260" s="72"/>
      <c r="S1260" s="72">
        <f t="shared" si="654"/>
        <v>0.96135753558427828</v>
      </c>
      <c r="T1260" s="72">
        <f t="shared" si="655"/>
        <v>0.78726101431734952</v>
      </c>
      <c r="U1260" s="72">
        <f t="shared" si="656"/>
        <v>0.23497176558905353</v>
      </c>
      <c r="V1260" s="72">
        <f t="shared" si="657"/>
        <v>0.60561756435100667</v>
      </c>
      <c r="W1260" s="72">
        <f t="shared" si="658"/>
        <v>0.95742945701731763</v>
      </c>
      <c r="X1260" s="72">
        <f t="shared" si="659"/>
        <v>2.4948835710257078E-2</v>
      </c>
      <c r="Y1260" s="72">
        <f t="shared" si="660"/>
        <v>0.85179322237545296</v>
      </c>
      <c r="Z1260" s="72">
        <f t="shared" si="661"/>
        <v>1.1166888003541391</v>
      </c>
      <c r="AA1260" s="72">
        <f t="shared" si="662"/>
        <v>0.71858465762189294</v>
      </c>
      <c r="AB1260" s="72">
        <f t="shared" si="663"/>
        <v>0.72010620915032675</v>
      </c>
      <c r="AC1260" s="72"/>
      <c r="AD1260" s="72"/>
      <c r="AE1260" s="72">
        <f t="shared" si="664"/>
        <v>3.8642464415721667E-2</v>
      </c>
      <c r="AF1260" s="72">
        <f t="shared" si="665"/>
        <v>0.21273898568265046</v>
      </c>
      <c r="AG1260" s="72">
        <f t="shared" si="666"/>
        <v>0.76502823441094647</v>
      </c>
      <c r="AH1260" s="72">
        <f t="shared" si="667"/>
        <v>0.39438243564899333</v>
      </c>
      <c r="AI1260" s="72">
        <f t="shared" si="668"/>
        <v>4.2570542982682362E-2</v>
      </c>
      <c r="AJ1260" s="72">
        <f>(AV1260-Driver!$K$179)/(Driver!$L$179-Driver!$K$179)</f>
        <v>0.21505116428974291</v>
      </c>
      <c r="AK1260" s="72">
        <f>(AW1260-Driver!$K$180)/(Driver!$L$180-Driver!$K$180)</f>
        <v>0.88248072288594259</v>
      </c>
      <c r="AL1260" s="72">
        <f>(AX1260-Driver!$K$181)/(Driver!$L$181-Driver!$K$181)</f>
        <v>0.71668880035413907</v>
      </c>
      <c r="AM1260" s="72">
        <f>(AY1260-Driver!$K$182)/(Driver!$L$182-Driver!$K$182)</f>
        <v>0.93258465762189291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669"/>
        <v>4.5261836928503589</v>
      </c>
      <c r="AW1260" s="70">
        <f t="shared" si="670"/>
        <v>87.249728200714642</v>
      </c>
      <c r="AX1260" s="70">
        <f t="shared" si="671"/>
        <v>7.4501992031872515</v>
      </c>
      <c r="AY1260" s="70">
        <f>IFERROR(Driver!$K$19/Data!BH1260/Data!BI1260*Data!BK1260*Data!BL1260,"")</f>
        <v>-0.41268246933783154</v>
      </c>
      <c r="AZ1260" s="70">
        <f t="shared" si="672"/>
        <v>80.212211466865227</v>
      </c>
      <c r="BA1260" s="70"/>
      <c r="BB1260" s="70"/>
      <c r="BC1260" s="70">
        <f t="shared" si="673"/>
        <v>201.5915480910146</v>
      </c>
      <c r="BD1260" s="70">
        <f t="shared" si="674"/>
        <v>29.397668976319892</v>
      </c>
      <c r="BE1260" s="70">
        <f t="shared" si="675"/>
        <v>0.86505231185475562</v>
      </c>
      <c r="BF1260" s="70">
        <f t="shared" si="676"/>
        <v>0.6344644278230398</v>
      </c>
      <c r="BG1260" s="70">
        <f t="shared" si="677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219</v>
      </c>
      <c r="BS1260" s="8" t="s">
        <v>950</v>
      </c>
      <c r="BT1260" s="9" t="s">
        <v>680</v>
      </c>
      <c r="BU1260" s="10">
        <v>177</v>
      </c>
      <c r="BV1260" s="9" t="s">
        <v>222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305</v>
      </c>
      <c r="CU1260" s="10"/>
      <c r="CV1260" s="10"/>
      <c r="CW1260" s="10"/>
      <c r="CX1260" t="str">
        <f>INDEX('Data_Price '!AS$2:AS$1266,MATCH(Data!$DN1260,'Data_Price '!$BE$2:$BE$1266,0))</f>
        <v>K2 Disruption 82 Ti Black-Green 177 Ski Men</v>
      </c>
      <c r="CY1260" t="str">
        <f>INDEX('Data_Price '!AT$2:AT$1266,MATCH(Data!$DN1260,'Data_Price '!$BE$2:$BE$1266,0))</f>
        <v>! OutdoorXL.com</v>
      </c>
      <c r="CZ1260">
        <f>INDEX('Data_Price '!AU$2:AU$1266,MATCH(Data!$DN1260,'Data_Price '!$BE$2:$BE$1266,0))</f>
        <v>784.95</v>
      </c>
      <c r="DA1260" t="str">
        <f>INDEX('Data_Price '!AV$2:AV$1266,MATCH(Data!$DN1260,'Data_Price '!$BE$2:$BE$1266,0))</f>
        <v>https://www.google.com/url?url=https://www.outdoorxl.com/k2-disruption-82-ti.html%3Fprl%3D92-3551x144-1002&amp;rct=j&amp;q=&amp;esrc=s&amp;sa=U&amp;ved=0ahUKEwiIyIDS0aP2AhWNkWoFHcaFD_EQ2SkIbg&amp;usg=AOvVaw3dN4MNI8XDnACjepGtACCs</v>
      </c>
      <c r="DB1260" t="str">
        <f>INDEX('Data_Price '!AW$2:AW$1266,MATCH(Data!$DN1260,'Data_Price '!$BE$2:$BE$1266,0))</f>
        <v>K2 Disruption 82 Ti Ski with MXCELL 12 TCX Quikclik Binding 2020/2021</v>
      </c>
      <c r="DC1260" t="str">
        <f>INDEX('Data_Price '!AX$2:AX$1266,MATCH(Data!$DN1260,'Data_Price '!$BE$2:$BE$1266,0))</f>
        <v>Aspen Ski and Board</v>
      </c>
      <c r="DD1260">
        <f>INDEX('Data_Price '!AY$2:AY$1266,MATCH(Data!$DN1260,'Data_Price '!$BE$2:$BE$1266,0))</f>
        <v>799.95</v>
      </c>
      <c r="DE1260" t="str">
        <f>INDEX('Data_Price '!AZ$2:AZ$1266,MATCH(Data!$DN1260,'Data_Price '!$BE$2:$BE$1266,0))</f>
        <v>https://www.google.com/url?q=https://www.aspenskiandboard.com/products/k2disruption82tiquikclikhpbindingskismens2022%3Fvariant%3D32504295129193%26currency%3DUSD%26utm_medium%3Dproduct_sync%26utm_source%3Dgoogle%26utm_content%3Dsag_organic%26utm_campaign%3Dsag_organic%26srsltid%3DAWLEVJzQZmU4L2tditXTQiw9XiXWWz9mYBiBqx_IEN0sXAO5dZzFobP10tI&amp;sa=U&amp;ved=0ahUKEwi9tazS0aP2AhXDkmoFHYJZCcoQ2ykIGQ&amp;usg=AOvVaw0sW8jqBaxZ1Srrb49dHTBx</v>
      </c>
      <c r="DF1260" t="str">
        <f>INDEX('Data_Price '!BA$2:BA$1266,MATCH(Data!$DN1260,'Data_Price '!$BE$2:$BE$1266,0))</f>
        <v>K2 Disruption 82 Ti Ski with MXCELL 12 TCX Quikclik Binding 2020/2021</v>
      </c>
      <c r="DG1260" t="str">
        <f>INDEX('Data_Price '!BB$2:BB$1266,MATCH(Data!$DN1260,'Data_Price '!$BE$2:$BE$1266,0))</f>
        <v>SkiEssentials.com</v>
      </c>
      <c r="DH1260">
        <f>INDEX('Data_Price '!BC$2:BC$1266,MATCH(Data!$DN1260,'Data_Price '!$BE$2:$BE$1266,0))</f>
        <v>899.95</v>
      </c>
      <c r="DI1260" t="str">
        <f>INDEX('Data_Price '!BD$2:BD$1266,MATCH(Data!$DN1260,'Data_Price '!$BE$2:$BE$1266,0))</f>
        <v>https://www.google.com/url?url=https://www.skiessentials.com/2022-k2-disruption-82-ti-skis-with-mxcell-12-tcx-bindings.html&amp;rct=j&amp;q=&amp;esrc=s&amp;sa=U&amp;ved=0ahUKEwiIyIDS0aP2AhWNkWoFHcaFD_EQsDwIag&amp;usg=AOvVaw0d3b2akXnnjQXkY8Zb7uw6</v>
      </c>
      <c r="DJ1260" s="89" t="e">
        <f ca="1">_xll.Connector("TinyUrl.TinyUrl",DA1260,0)</f>
        <v>#NAME?</v>
      </c>
      <c r="DK1260" s="89" t="e">
        <f ca="1">_xll.Connector("TinyUrl.TinyUrl",DE1260,0)</f>
        <v>#NAME?</v>
      </c>
      <c r="DL1260" s="89" t="e">
        <f ca="1">_xll.Connector("TinyUrl.TinyUrl",DI1260,0)</f>
        <v>#NAME?</v>
      </c>
      <c r="DM1260" s="224" t="str">
        <f t="shared" si="678"/>
        <v>Disruption 82 Ti</v>
      </c>
      <c r="DN1260" s="89" t="str">
        <f t="shared" si="679"/>
        <v xml:space="preserve"> K2Disruption 82 Ti177 Unisex</v>
      </c>
      <c r="DO1260" s="227"/>
    </row>
    <row r="1261" spans="2:119" ht="15.45" customHeight="1">
      <c r="B1261" s="224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#VALUE!</v>
      </c>
      <c r="F1261" s="43" t="b">
        <f>CL1261&gt;Driver!$F$56</f>
        <v>0</v>
      </c>
      <c r="G1261" s="43" t="b">
        <f>AND(CB1261&gt;Driver!$F$55,CB1261&lt;Driver!$G$55)</f>
        <v>0</v>
      </c>
      <c r="H1261" s="43" t="e">
        <f t="shared" si="646"/>
        <v>#VALUE!</v>
      </c>
      <c r="I1261" s="43">
        <f t="shared" si="647"/>
        <v>0</v>
      </c>
      <c r="J1261" s="43" t="e">
        <f t="array" ref="J1261">NOT(OR(($H$9:$H$1273=TRUE)*($I$9:$I$1273&gt;0)*($BT$9:$BT$1273=BT1261)*($K$9:$K$1273&gt;K1261)))</f>
        <v>#VALUE!</v>
      </c>
      <c r="K1261" s="72">
        <f t="shared" si="648"/>
        <v>0.51593236675411791</v>
      </c>
      <c r="L1261" s="72">
        <f t="shared" si="649"/>
        <v>0.8535460478607686</v>
      </c>
      <c r="M1261" s="72">
        <f t="shared" si="650"/>
        <v>0.17831868564746722</v>
      </c>
      <c r="N1261" s="72">
        <f t="shared" si="651"/>
        <v>-0.16158856636944297</v>
      </c>
      <c r="O1261" s="72">
        <f t="shared" si="652"/>
        <v>0.2816426625275309</v>
      </c>
      <c r="P1261" s="72">
        <f t="shared" si="653"/>
        <v>0.41490196078431374</v>
      </c>
      <c r="Q1261" s="72"/>
      <c r="R1261" s="72"/>
      <c r="S1261" s="72">
        <f t="shared" si="654"/>
        <v>0.91789654911255147</v>
      </c>
      <c r="T1261" s="72">
        <f t="shared" si="655"/>
        <v>0.43089940820206718</v>
      </c>
      <c r="U1261" s="72" t="e">
        <f t="shared" si="656"/>
        <v>#VALUE!</v>
      </c>
      <c r="V1261" s="72">
        <f t="shared" si="657"/>
        <v>0.6</v>
      </c>
      <c r="W1261" s="72">
        <f t="shared" si="658"/>
        <v>0.95285894843276031</v>
      </c>
      <c r="X1261" s="72">
        <f t="shared" si="659"/>
        <v>0.14645395213923135</v>
      </c>
      <c r="Y1261" s="72">
        <f t="shared" si="660"/>
        <v>0.82168131435253278</v>
      </c>
      <c r="Z1261" s="72">
        <f t="shared" si="661"/>
        <v>1.161588566369443</v>
      </c>
      <c r="AA1261" s="72">
        <f t="shared" si="662"/>
        <v>0.7183573374724691</v>
      </c>
      <c r="AB1261" s="72">
        <f t="shared" si="663"/>
        <v>0.58509803921568626</v>
      </c>
      <c r="AC1261" s="72"/>
      <c r="AD1261" s="72"/>
      <c r="AE1261" s="72">
        <f t="shared" si="664"/>
        <v>8.2103450887448526E-2</v>
      </c>
      <c r="AF1261" s="72">
        <f t="shared" si="665"/>
        <v>0.56910059179793282</v>
      </c>
      <c r="AG1261" s="72" t="e">
        <f t="shared" si="666"/>
        <v>#VALUE!</v>
      </c>
      <c r="AH1261" s="72">
        <f t="shared" si="667"/>
        <v>0.4</v>
      </c>
      <c r="AI1261" s="72">
        <f t="shared" si="668"/>
        <v>4.714105156723964E-2</v>
      </c>
      <c r="AJ1261" s="72">
        <f>(AV1261-Driver!$K$179)/(Driver!$L$179-Driver!$K$179)</f>
        <v>9.3546047860768644E-2</v>
      </c>
      <c r="AK1261" s="72">
        <f>(AW1261-Driver!$K$180)/(Driver!$L$180-Driver!$K$180)</f>
        <v>0.76077031466679546</v>
      </c>
      <c r="AL1261" s="72">
        <f>(AX1261-Driver!$K$181)/(Driver!$L$181-Driver!$K$181)</f>
        <v>0.76158856636944294</v>
      </c>
      <c r="AM1261" s="72">
        <f>(AY1261-Driver!$K$182)/(Driver!$L$182-Driver!$K$182)</f>
        <v>0.93235733747246907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669"/>
        <v>1.9688644688644685</v>
      </c>
      <c r="AW1261" s="70">
        <f t="shared" si="670"/>
        <v>75.347892486416427</v>
      </c>
      <c r="AX1261" s="70">
        <f t="shared" si="671"/>
        <v>7.8542970973249862</v>
      </c>
      <c r="AY1261" s="70">
        <f>IFERROR(Driver!$K$19/Data!BH1261/Data!BI1261*Data!BK1261*Data!BL1261,"")</f>
        <v>-0.41407400778123737</v>
      </c>
      <c r="AZ1261" s="70">
        <f t="shared" si="672"/>
        <v>67.907669396872677</v>
      </c>
      <c r="BA1261" s="70"/>
      <c r="BB1261" s="70"/>
      <c r="BC1261" s="70">
        <f t="shared" si="673"/>
        <v>224.13506390977554</v>
      </c>
      <c r="BD1261" s="70">
        <f t="shared" si="674"/>
        <v>60.93503968212034</v>
      </c>
      <c r="BE1261" s="70" t="str">
        <f t="shared" si="675"/>
        <v/>
      </c>
      <c r="BF1261" s="70">
        <f t="shared" si="676"/>
        <v>0</v>
      </c>
      <c r="BG1261" s="70">
        <f t="shared" si="677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219</v>
      </c>
      <c r="BS1261" s="8" t="s">
        <v>950</v>
      </c>
      <c r="BT1261" s="9" t="s">
        <v>681</v>
      </c>
      <c r="BU1261" s="10">
        <v>175</v>
      </c>
      <c r="BV1261" s="9" t="s">
        <v>222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307</v>
      </c>
      <c r="CU1261" s="10"/>
      <c r="CV1261" s="10"/>
      <c r="CW1261" s="10"/>
      <c r="CX1261" t="str">
        <f>INDEX('Data_Price '!AS$2:AS$1266,MATCH(Data!$DN1261,'Data_Price '!$BE$2:$BE$1266,0))</f>
        <v>K2 2021 Disruption MTI Skis with MXCELL 12 TCX Bindings</v>
      </c>
      <c r="CY1261" t="str">
        <f>INDEX('Data_Price '!AT$2:AT$1266,MATCH(Data!$DN1261,'Data_Price '!$BE$2:$BE$1266,0))</f>
        <v>SkiEssentials.com</v>
      </c>
      <c r="CZ1261">
        <f>INDEX('Data_Price '!AU$2:AU$1266,MATCH(Data!$DN1261,'Data_Price '!$BE$2:$BE$1266,0))</f>
        <v>899.95</v>
      </c>
      <c r="DA1261" t="str">
        <f>INDEX('Data_Price '!AV$2:AV$1266,MATCH(Data!$DN1261,'Data_Price '!$BE$2:$BE$1266,0))</f>
        <v>https://www.google.com/url?url=https://www.skiessentials.com/2022-k2-disruption-mti-skis-w-mxcell-12-tcx-bindings.html&amp;rct=j&amp;q=&amp;esrc=s&amp;sa=U&amp;ved=0ahUKEwi01cfS0aP2AhWNkWoFHcaFD_EQsDwIXA&amp;usg=AOvVaw0OslnQda7fC8EivAyT1-qe</v>
      </c>
      <c r="DB1261" t="str">
        <f>INDEX('Data_Price '!AW$2:AW$1266,MATCH(Data!$DN1261,'Data_Price '!$BE$2:$BE$1266,0))</f>
        <v>K2 2021 Disruption MTI Skis with MXCELL 12 TCX Bindings</v>
      </c>
      <c r="DC1261" t="str">
        <f>INDEX('Data_Price '!AX$2:AX$1266,MATCH(Data!$DN1261,'Data_Price '!$BE$2:$BE$1266,0))</f>
        <v>SkiEssentials.com</v>
      </c>
      <c r="DD1261">
        <f>INDEX('Data_Price '!AY$2:AY$1266,MATCH(Data!$DN1261,'Data_Price '!$BE$2:$BE$1266,0))</f>
        <v>899.95</v>
      </c>
      <c r="DE1261" t="str">
        <f>INDEX('Data_Price '!AZ$2:AZ$1266,MATCH(Data!$DN1261,'Data_Price '!$BE$2:$BE$1266,0))</f>
        <v>https://www.google.com/url?q=https://www.skiessentials.com/2022-k2-disruption-mti-skis-w-mxcell-12-tcx-bindings.html&amp;sa=U&amp;ved=0ahUKEwig8vTS0aP2AhVXm2oFHVZdCg8Q2ykIFw&amp;usg=AOvVaw2x34Dq3rVjL0QUvIg960mR</v>
      </c>
      <c r="DF1261" t="str">
        <f>INDEX('Data_Price '!BA$2:BA$1266,MATCH(Data!$DN1261,'Data_Price '!$BE$2:$BE$1266,0))</f>
        <v>K2 2021 Disruption MTI Skis with MXCELL 12 TCX Bindings</v>
      </c>
      <c r="DG1261" t="str">
        <f>INDEX('Data_Price '!BB$2:BB$1266,MATCH(Data!$DN1261,'Data_Price '!$BE$2:$BE$1266,0))</f>
        <v>Backcountry.com</v>
      </c>
      <c r="DH1261">
        <f>INDEX('Data_Price '!BC$2:BC$1266,MATCH(Data!$DN1261,'Data_Price '!$BE$2:$BE$1266,0))</f>
        <v>899.95</v>
      </c>
      <c r="DI1261" t="str">
        <f>INDEX('Data_Price '!BD$2:BD$1266,MATCH(Data!$DN1261,'Data_Price '!$BE$2:$BE$1266,0))</f>
        <v>https://www.google.com/url?q=https://www.backcountry.com/k2-disruption-mti-ski-with-mxcell-12-quikclik-binding%3FCMP_SKU%3DK2SO0AG%26MER%3D0406%26skid%3DK2SO0AG-ONECOL-S175&amp;sa=U&amp;ved=0ahUKEwig8vTS0aP2AhVXm2oFHVZdCg8Q2ykIGQ&amp;usg=AOvVaw2ppzY1yfg9b5LL9o2dPJVT</v>
      </c>
      <c r="DJ1261" s="89" t="e">
        <f ca="1">_xll.Connector("TinyUrl.TinyUrl",DA1261,0)</f>
        <v>#NAME?</v>
      </c>
      <c r="DK1261" s="89" t="e">
        <f ca="1">_xll.Connector("TinyUrl.TinyUrl",DE1261,0)</f>
        <v>#NAME?</v>
      </c>
      <c r="DL1261" s="89" t="e">
        <f ca="1">_xll.Connector("TinyUrl.TinyUrl",DI1261,0)</f>
        <v>#NAME?</v>
      </c>
      <c r="DM1261" s="224" t="str">
        <f t="shared" si="678"/>
        <v>Disruption Mti</v>
      </c>
      <c r="DN1261" s="89" t="str">
        <f t="shared" si="679"/>
        <v xml:space="preserve"> K2Disruption Mti175 Unisex</v>
      </c>
      <c r="DO1261" s="227" t="s">
        <v>1144</v>
      </c>
    </row>
    <row r="1262" spans="2:119" ht="15.45" customHeight="1">
      <c r="B1262" s="224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#VALUE!</v>
      </c>
      <c r="F1262" s="43" t="b">
        <f>CL1262&gt;Driver!$F$56</f>
        <v>0</v>
      </c>
      <c r="G1262" s="43" t="b">
        <f>AND(CB1262&gt;Driver!$F$55,CB1262&lt;Driver!$G$55)</f>
        <v>0</v>
      </c>
      <c r="H1262" s="43" t="e">
        <f t="shared" si="646"/>
        <v>#VALUE!</v>
      </c>
      <c r="I1262" s="43">
        <f t="shared" si="647"/>
        <v>0</v>
      </c>
      <c r="J1262" s="43" t="e">
        <f t="array" ref="J1262">NOT(OR(($H$9:$H$1273=TRUE)*($I$9:$I$1273&gt;0)*($BT$9:$BT$1273=BT1262)*($K$9:$K$1273&gt;K1262)))</f>
        <v>#VALUE!</v>
      </c>
      <c r="K1262" s="72">
        <f t="shared" si="648"/>
        <v>0.51667977558531553</v>
      </c>
      <c r="L1262" s="72">
        <f t="shared" si="649"/>
        <v>0.89353315607122719</v>
      </c>
      <c r="M1262" s="72">
        <f t="shared" si="650"/>
        <v>0.13982639509940398</v>
      </c>
      <c r="N1262" s="72">
        <f t="shared" si="651"/>
        <v>-5.4082084360968841E-2</v>
      </c>
      <c r="O1262" s="72">
        <f t="shared" si="652"/>
        <v>0.26748283828663155</v>
      </c>
      <c r="P1262" s="72">
        <f t="shared" si="653"/>
        <v>0.206078431372549</v>
      </c>
      <c r="Q1262" s="72"/>
      <c r="R1262" s="72"/>
      <c r="S1262" s="72">
        <f t="shared" si="654"/>
        <v>0.90473212431845318</v>
      </c>
      <c r="T1262" s="72">
        <f t="shared" si="655"/>
        <v>0.80751243196212841</v>
      </c>
      <c r="U1262" s="72">
        <f t="shared" si="656"/>
        <v>0.23143565401298316</v>
      </c>
      <c r="V1262" s="72">
        <f t="shared" si="657"/>
        <v>0.61213725966280885</v>
      </c>
      <c r="W1262" s="72">
        <f t="shared" si="658"/>
        <v>0.95733639246588509</v>
      </c>
      <c r="X1262" s="72">
        <f t="shared" si="659"/>
        <v>0.10646684392877287</v>
      </c>
      <c r="Y1262" s="72">
        <f t="shared" si="660"/>
        <v>0.86017360490059602</v>
      </c>
      <c r="Z1262" s="72">
        <f t="shared" si="661"/>
        <v>1.0540820843609688</v>
      </c>
      <c r="AA1262" s="72">
        <f t="shared" si="662"/>
        <v>0.73251716171336845</v>
      </c>
      <c r="AB1262" s="72">
        <f t="shared" si="663"/>
        <v>0.793921568627451</v>
      </c>
      <c r="AC1262" s="72"/>
      <c r="AD1262" s="72"/>
      <c r="AE1262" s="72">
        <f t="shared" si="664"/>
        <v>9.5267875681546821E-2</v>
      </c>
      <c r="AF1262" s="72">
        <f t="shared" si="665"/>
        <v>0.19248756803787162</v>
      </c>
      <c r="AG1262" s="72">
        <f t="shared" si="666"/>
        <v>0.76856434598701684</v>
      </c>
      <c r="AH1262" s="72">
        <f t="shared" si="667"/>
        <v>0.38786274033719115</v>
      </c>
      <c r="AI1262" s="72">
        <f t="shared" si="668"/>
        <v>4.2663607534114939E-2</v>
      </c>
      <c r="AJ1262" s="72">
        <f>(AV1262-Driver!$K$179)/(Driver!$L$179-Driver!$K$179)</f>
        <v>0.34646684392877286</v>
      </c>
      <c r="AK1262" s="72">
        <f>(AW1262-Driver!$K$180)/(Driver!$L$180-Driver!$K$180)</f>
        <v>0.94638727021261082</v>
      </c>
      <c r="AL1262" s="72">
        <f>(AX1262-Driver!$K$181)/(Driver!$L$181-Driver!$K$181)</f>
        <v>0.65408208436096882</v>
      </c>
      <c r="AM1262" s="72">
        <f>(AY1262-Driver!$K$182)/(Driver!$L$182-Driver!$K$182)</f>
        <v>0.94651716171336842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669"/>
        <v>7.2920906254239588</v>
      </c>
      <c r="AW1262" s="70">
        <f t="shared" si="670"/>
        <v>93.499031267552709</v>
      </c>
      <c r="AX1262" s="70">
        <f t="shared" si="671"/>
        <v>6.8867387592487193</v>
      </c>
      <c r="AY1262" s="70">
        <f>IFERROR(Driver!$K$19/Data!BH1262/Data!BI1262*Data!BK1262*Data!BL1262,"")</f>
        <v>-0.32739475900801313</v>
      </c>
      <c r="AZ1262" s="70">
        <f t="shared" si="672"/>
        <v>86.939687267311996</v>
      </c>
      <c r="BA1262" s="70"/>
      <c r="BB1262" s="70"/>
      <c r="BC1262" s="70">
        <f t="shared" si="673"/>
        <v>132.13132375298008</v>
      </c>
      <c r="BD1262" s="70">
        <f t="shared" si="674"/>
        <v>27.605454398145703</v>
      </c>
      <c r="BE1262" s="70">
        <f t="shared" si="675"/>
        <v>0.86858779262832142</v>
      </c>
      <c r="BF1262" s="70">
        <f t="shared" si="676"/>
        <v>1.3708182098392372</v>
      </c>
      <c r="BG1262" s="70">
        <f t="shared" si="677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219</v>
      </c>
      <c r="BS1262" s="8" t="s">
        <v>764</v>
      </c>
      <c r="BT1262" s="9" t="s">
        <v>770</v>
      </c>
      <c r="BU1262" s="10">
        <v>178</v>
      </c>
      <c r="BV1262" s="9" t="s">
        <v>222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305</v>
      </c>
      <c r="CU1262" s="10"/>
      <c r="CV1262" s="10"/>
      <c r="CW1262" s="10"/>
      <c r="CX1262">
        <f>INDEX('Data_Price '!AS$2:AS$1266,MATCH(Data!$DN1262,'Data_Price '!$BE$2:$BE$1266,0))</f>
        <v>0</v>
      </c>
      <c r="CY1262">
        <f>INDEX('Data_Price '!AT$2:AT$1266,MATCH(Data!$DN1262,'Data_Price '!$BE$2:$BE$1266,0))</f>
        <v>0</v>
      </c>
      <c r="CZ1262">
        <f>INDEX('Data_Price '!AU$2:AU$1266,MATCH(Data!$DN1262,'Data_Price '!$BE$2:$BE$1266,0))</f>
        <v>0</v>
      </c>
      <c r="DA1262">
        <f>INDEX('Data_Price '!AV$2:AV$1266,MATCH(Data!$DN1262,'Data_Price '!$BE$2:$BE$1266,0))</f>
        <v>0</v>
      </c>
      <c r="DB1262">
        <f>INDEX('Data_Price '!AW$2:AW$1266,MATCH(Data!$DN1262,'Data_Price '!$BE$2:$BE$1266,0))</f>
        <v>0</v>
      </c>
      <c r="DC1262">
        <f>INDEX('Data_Price '!AX$2:AX$1266,MATCH(Data!$DN1262,'Data_Price '!$BE$2:$BE$1266,0))</f>
        <v>0</v>
      </c>
      <c r="DD1262">
        <f>INDEX('Data_Price '!AY$2:AY$1266,MATCH(Data!$DN1262,'Data_Price '!$BE$2:$BE$1266,0))</f>
        <v>0</v>
      </c>
      <c r="DE1262">
        <f>INDEX('Data_Price '!AZ$2:AZ$1266,MATCH(Data!$DN1262,'Data_Price '!$BE$2:$BE$1266,0))</f>
        <v>0</v>
      </c>
      <c r="DF1262">
        <f>INDEX('Data_Price '!BA$2:BA$1266,MATCH(Data!$DN1262,'Data_Price '!$BE$2:$BE$1266,0))</f>
        <v>0</v>
      </c>
      <c r="DG1262">
        <f>INDEX('Data_Price '!BB$2:BB$1266,MATCH(Data!$DN1262,'Data_Price '!$BE$2:$BE$1266,0))</f>
        <v>0</v>
      </c>
      <c r="DH1262">
        <f>INDEX('Data_Price '!BC$2:BC$1266,MATCH(Data!$DN1262,'Data_Price '!$BE$2:$BE$1266,0))</f>
        <v>0</v>
      </c>
      <c r="DI1262">
        <f>INDEX('Data_Price '!BD$2:BD$1266,MATCH(Data!$DN1262,'Data_Price '!$BE$2:$BE$1266,0))</f>
        <v>0</v>
      </c>
      <c r="DJ1262" s="89" t="e">
        <f ca="1">_xll.Connector("TinyUrl.TinyUrl",DA1262,0)</f>
        <v>#NAME?</v>
      </c>
      <c r="DK1262" s="89" t="e">
        <f ca="1">_xll.Connector("TinyUrl.TinyUrl",DE1262,0)</f>
        <v>#NAME?</v>
      </c>
      <c r="DL1262" s="89" t="e">
        <f ca="1">_xll.Connector("TinyUrl.TinyUrl",DI1262,0)</f>
        <v>#NAME?</v>
      </c>
      <c r="DM1262" s="224" t="str">
        <f t="shared" si="678"/>
        <v>Le Nomade Ti</v>
      </c>
      <c r="DN1262" s="89" t="str">
        <f t="shared" si="679"/>
        <v xml:space="preserve"> RaccoonLe Nomade Ti178 Unisex</v>
      </c>
      <c r="DO1262" s="227"/>
    </row>
    <row r="1263" spans="2:119" ht="15.45" customHeight="1">
      <c r="B1263" s="224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#VALUE!</v>
      </c>
      <c r="F1263" s="43" t="b">
        <f>CL1263&gt;Driver!$F$56</f>
        <v>1</v>
      </c>
      <c r="G1263" s="43" t="b">
        <f>AND(CB1263&gt;Driver!$F$55,CB1263&lt;Driver!$G$55)</f>
        <v>1</v>
      </c>
      <c r="H1263" s="43" t="e">
        <f t="shared" si="646"/>
        <v>#VALUE!</v>
      </c>
      <c r="I1263" s="43">
        <f t="shared" si="647"/>
        <v>0</v>
      </c>
      <c r="J1263" s="43" t="e">
        <f t="array" ref="J1263">NOT(OR(($H$9:$H$1273=TRUE)*($I$9:$I$1273&gt;0)*($BT$9:$BT$1273=BT1263)*($K$9:$K$1273&gt;K1263)))</f>
        <v>#VALUE!</v>
      </c>
      <c r="K1263" s="72">
        <f t="shared" si="648"/>
        <v>0.42999321788857758</v>
      </c>
      <c r="L1263" s="72">
        <f t="shared" si="649"/>
        <v>0.69636934977036502</v>
      </c>
      <c r="M1263" s="72">
        <f t="shared" si="650"/>
        <v>0.16361708600679015</v>
      </c>
      <c r="N1263" s="72">
        <f t="shared" si="651"/>
        <v>-0.21470941630304186</v>
      </c>
      <c r="O1263" s="72">
        <f t="shared" si="652"/>
        <v>0.30029923641491585</v>
      </c>
      <c r="P1263" s="72">
        <f t="shared" si="653"/>
        <v>0.40526143790849667</v>
      </c>
      <c r="Q1263" s="72"/>
      <c r="R1263" s="72"/>
      <c r="S1263" s="72">
        <f t="shared" si="654"/>
        <v>0.90426974854427766</v>
      </c>
      <c r="T1263" s="72">
        <f t="shared" si="655"/>
        <v>0.94876363691918897</v>
      </c>
      <c r="U1263" s="72">
        <f t="shared" si="656"/>
        <v>0.92766356662456262</v>
      </c>
      <c r="V1263" s="72">
        <f t="shared" si="657"/>
        <v>0.67108409744732689</v>
      </c>
      <c r="W1263" s="72">
        <f t="shared" si="658"/>
        <v>0.97344416279730883</v>
      </c>
      <c r="X1263" s="72">
        <f t="shared" si="659"/>
        <v>0.30363065022963498</v>
      </c>
      <c r="Y1263" s="72">
        <f t="shared" si="660"/>
        <v>0.83638291399320985</v>
      </c>
      <c r="Z1263" s="72">
        <f t="shared" si="661"/>
        <v>1.2147094163030419</v>
      </c>
      <c r="AA1263" s="72">
        <f t="shared" si="662"/>
        <v>0.69970076358508415</v>
      </c>
      <c r="AB1263" s="72">
        <f t="shared" si="663"/>
        <v>0.59473856209150333</v>
      </c>
      <c r="AC1263" s="72"/>
      <c r="AD1263" s="72"/>
      <c r="AE1263" s="72">
        <f t="shared" si="664"/>
        <v>9.5730251455722337E-2</v>
      </c>
      <c r="AF1263" s="72">
        <f t="shared" si="665"/>
        <v>5.1236363080811087E-2</v>
      </c>
      <c r="AG1263" s="72">
        <f t="shared" si="666"/>
        <v>7.233643337543734E-2</v>
      </c>
      <c r="AH1263" s="72">
        <f t="shared" si="667"/>
        <v>0.32891590255267306</v>
      </c>
      <c r="AI1263" s="72">
        <f t="shared" si="668"/>
        <v>2.6555837202691182E-2</v>
      </c>
      <c r="AJ1263" s="72">
        <f>(AV1263-Driver!$K$179)/(Driver!$L$179-Driver!$K$179)</f>
        <v>0.54363065022963497</v>
      </c>
      <c r="AK1263" s="72">
        <f>(AW1263-Driver!$K$180)/(Driver!$L$180-Driver!$K$180)</f>
        <v>0.77347647089468907</v>
      </c>
      <c r="AL1263" s="72">
        <f>(AX1263-Driver!$K$181)/(Driver!$L$181-Driver!$K$181)</f>
        <v>0.81470941630304183</v>
      </c>
      <c r="AM1263" s="72">
        <f>(AY1263-Driver!$K$182)/(Driver!$L$182-Driver!$K$182)</f>
        <v>0.91370076358508412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669"/>
        <v>11.441798941798943</v>
      </c>
      <c r="AW1263" s="70">
        <f t="shared" si="670"/>
        <v>76.590404003691958</v>
      </c>
      <c r="AX1263" s="70">
        <f t="shared" si="671"/>
        <v>8.3323847467273762</v>
      </c>
      <c r="AY1263" s="70">
        <f>IFERROR(Driver!$K$19/Data!BH1263/Data!BI1263*Data!BK1263*Data!BL1263,"")</f>
        <v>-0.52828007289394763</v>
      </c>
      <c r="AZ1263" s="70">
        <f t="shared" si="672"/>
        <v>68.786299329858537</v>
      </c>
      <c r="BA1263" s="70"/>
      <c r="BB1263" s="70"/>
      <c r="BC1263" s="70">
        <f t="shared" si="673"/>
        <v>131.89148622453101</v>
      </c>
      <c r="BD1263" s="70">
        <f t="shared" si="674"/>
        <v>15.104973041771043</v>
      </c>
      <c r="BE1263" s="70">
        <f t="shared" si="675"/>
        <v>2.7837020500164109E-2</v>
      </c>
      <c r="BF1263" s="70">
        <f t="shared" si="676"/>
        <v>8.0284494126272818</v>
      </c>
      <c r="BG1263" s="70">
        <f t="shared" si="677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219</v>
      </c>
      <c r="BS1263" s="8" t="s">
        <v>742</v>
      </c>
      <c r="BT1263" s="9" t="s">
        <v>747</v>
      </c>
      <c r="BU1263" s="10">
        <v>191</v>
      </c>
      <c r="BV1263" s="9" t="s">
        <v>222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305</v>
      </c>
      <c r="CU1263" s="9" t="s">
        <v>301</v>
      </c>
      <c r="CV1263" s="10"/>
      <c r="CW1263" s="10"/>
      <c r="CX1263" t="str">
        <f>INDEX('Data_Price '!AS$2:AS$1266,MATCH(Data!$DN1263,'Data_Price '!$BE$2:$BE$1266,0))</f>
        <v>Nordica Enforcer 104 Free Skis 2022</v>
      </c>
      <c r="CY1263" t="str">
        <f>INDEX('Data_Price '!AT$2:AT$1266,MATCH(Data!$DN1263,'Data_Price '!$BE$2:$BE$1266,0))</f>
        <v>evo.com</v>
      </c>
      <c r="CZ1263">
        <f>INDEX('Data_Price '!AU$2:AU$1266,MATCH(Data!$DN1263,'Data_Price '!$BE$2:$BE$1266,0))</f>
        <v>799.99</v>
      </c>
      <c r="DA1263" t="str">
        <f>INDEX('Data_Price '!AV$2:AV$1266,MATCH(Data!$DN1263,'Data_Price '!$BE$2:$BE$1266,0))</f>
        <v>https://www.google.com/url?url=https://www.evo.com/skis/nordica-enforcer-104-free%3Fimage%3D198260/792330/clone.jpg&amp;rct=j&amp;q=&amp;esrc=s&amp;sa=U&amp;ved=0ahUKEwjE06bT0aP2AhXWl2oFHeyRChwQsDwIRA&amp;usg=AOvVaw3-IgEK9RFU4i6WPBPaPSFw</v>
      </c>
      <c r="DB1263" t="str">
        <f>INDEX('Data_Price '!AW$2:AW$1266,MATCH(Data!$DN1263,'Data_Price '!$BE$2:$BE$1266,0))</f>
        <v>Nordica Enforcer 104 Free Skis 2022</v>
      </c>
      <c r="DC1263" t="str">
        <f>INDEX('Data_Price '!AX$2:AX$1266,MATCH(Data!$DN1263,'Data_Price '!$BE$2:$BE$1266,0))</f>
        <v>evo.com</v>
      </c>
      <c r="DD1263">
        <f>INDEX('Data_Price '!AY$2:AY$1266,MATCH(Data!$DN1263,'Data_Price '!$BE$2:$BE$1266,0))</f>
        <v>799.99</v>
      </c>
      <c r="DE1263" t="str">
        <f>INDEX('Data_Price '!AZ$2:AZ$1266,MATCH(Data!$DN1263,'Data_Price '!$BE$2:$BE$1266,0))</f>
        <v>https://www.google.com/url?q=https://www.evo.com/skis/nordica-enforcer-104-free%3Fimage%3D198260/792330/clone.jpg&amp;sa=U&amp;ved=0ahUKEwjXx8vT0aP2AhW3lWoFHd8_ADkQ2ykIGA&amp;usg=AOvVaw2pbZO6PG6-FrL8qL_kOju9</v>
      </c>
      <c r="DF1263" t="str">
        <f>INDEX('Data_Price '!BA$2:BA$1266,MATCH(Data!$DN1263,'Data_Price '!$BE$2:$BE$1266,0))</f>
        <v>Nordica Enforcer 104 Free Skis 2022</v>
      </c>
      <c r="DG1263" t="str">
        <f>INDEX('Data_Price '!BB$2:BB$1266,MATCH(Data!$DN1263,'Data_Price '!$BE$2:$BE$1266,0))</f>
        <v>Next Adventure</v>
      </c>
      <c r="DH1263">
        <f>INDEX('Data_Price '!BC$2:BC$1266,MATCH(Data!$DN1263,'Data_Price '!$BE$2:$BE$1266,0))</f>
        <v>799.99</v>
      </c>
      <c r="DI1263" t="str">
        <f>INDEX('Data_Price '!BD$2:BD$1266,MATCH(Data!$DN1263,'Data_Price '!$BE$2:$BE$1266,0))</f>
        <v>https://www.google.com/url?q=https://www.nextadventure.net/catalog/product/view/id/239716/s/nordicaaenforcer-104-free-skis-mens-2122/&amp;sa=U&amp;ved=0ahUKEwjXx8vT0aP2AhW3lWoFHd8_ADkQ2ykIGg&amp;usg=AOvVaw2xqdFfzpMd3MMpvXF5ndg_</v>
      </c>
      <c r="DJ1263" s="89" t="e">
        <f ca="1">_xll.Connector("TinyUrl.TinyUrl",DA1263,0)</f>
        <v>#NAME?</v>
      </c>
      <c r="DK1263" s="89" t="e">
        <f ca="1">_xll.Connector("TinyUrl.TinyUrl",DE1263,0)</f>
        <v>#NAME?</v>
      </c>
      <c r="DL1263" s="89" t="e">
        <f ca="1">_xll.Connector("TinyUrl.TinyUrl",DI1263,0)</f>
        <v>#NAME?</v>
      </c>
      <c r="DM1263" s="224" t="str">
        <f t="shared" si="678"/>
        <v>Enforcer 104 Free</v>
      </c>
      <c r="DN1263" s="89" t="str">
        <f t="shared" si="679"/>
        <v xml:space="preserve"> NordicaEnforcer 104 Free191 Unisex</v>
      </c>
      <c r="DO1263" s="227" t="s">
        <v>1106</v>
      </c>
    </row>
    <row r="1264" spans="2:119" ht="15.45" customHeight="1">
      <c r="B1264" s="224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#VALUE!</v>
      </c>
      <c r="F1264" s="43" t="b">
        <f>CL1264&gt;Driver!$F$56</f>
        <v>0</v>
      </c>
      <c r="G1264" s="43" t="b">
        <f>AND(CB1264&gt;Driver!$F$55,CB1264&lt;Driver!$G$55)</f>
        <v>0</v>
      </c>
      <c r="H1264" s="43" t="e">
        <f t="shared" si="646"/>
        <v>#VALUE!</v>
      </c>
      <c r="I1264" s="43">
        <f t="shared" si="647"/>
        <v>0</v>
      </c>
      <c r="J1264" s="43" t="e">
        <f t="array" ref="J1264">NOT(OR(($H$9:$H$1273=TRUE)*($I$9:$I$1273&gt;0)*($BT$9:$BT$1273=BT1264)*($K$9:$K$1273&gt;K1264)))</f>
        <v>#VALUE!</v>
      </c>
      <c r="K1264" s="72">
        <f t="shared" si="648"/>
        <v>0.40013615861439245</v>
      </c>
      <c r="L1264" s="72">
        <f t="shared" si="649"/>
        <v>0.6564853758762389</v>
      </c>
      <c r="M1264" s="72">
        <f t="shared" si="650"/>
        <v>0.14378694135254599</v>
      </c>
      <c r="N1264" s="72">
        <f t="shared" si="651"/>
        <v>-0.21091506987921349</v>
      </c>
      <c r="O1264" s="72">
        <f t="shared" si="652"/>
        <v>0.29293765864273402</v>
      </c>
      <c r="P1264" s="72">
        <f t="shared" si="653"/>
        <v>0.34933823529411767</v>
      </c>
      <c r="Q1264" s="72"/>
      <c r="R1264" s="72"/>
      <c r="S1264" s="72">
        <f t="shared" si="654"/>
        <v>0.97062855683710514</v>
      </c>
      <c r="T1264" s="72">
        <f t="shared" si="655"/>
        <v>0.92129939949435924</v>
      </c>
      <c r="U1264" s="72">
        <f t="shared" si="656"/>
        <v>0.99688680767276117</v>
      </c>
      <c r="V1264" s="72">
        <f t="shared" si="657"/>
        <v>0.63649778931849843</v>
      </c>
      <c r="W1264" s="72">
        <f t="shared" si="658"/>
        <v>0.95928679070306611</v>
      </c>
      <c r="X1264" s="72">
        <f t="shared" si="659"/>
        <v>0.3435146241237611</v>
      </c>
      <c r="Y1264" s="72">
        <f t="shared" si="660"/>
        <v>0.85621305864745401</v>
      </c>
      <c r="Z1264" s="72">
        <f t="shared" si="661"/>
        <v>1.2109150698792135</v>
      </c>
      <c r="AA1264" s="72">
        <f t="shared" si="662"/>
        <v>0.70706234135726598</v>
      </c>
      <c r="AB1264" s="72">
        <f t="shared" si="663"/>
        <v>0.65066176470588233</v>
      </c>
      <c r="AC1264" s="72"/>
      <c r="AD1264" s="72"/>
      <c r="AE1264" s="72">
        <f t="shared" si="664"/>
        <v>2.9371443162894917E-2</v>
      </c>
      <c r="AF1264" s="72">
        <f t="shared" si="665"/>
        <v>7.8700600505640789E-2</v>
      </c>
      <c r="AG1264" s="72">
        <f t="shared" si="666"/>
        <v>3.1131923272387924E-3</v>
      </c>
      <c r="AH1264" s="72">
        <f t="shared" si="667"/>
        <v>0.36350221068150157</v>
      </c>
      <c r="AI1264" s="72">
        <f t="shared" si="668"/>
        <v>4.0713209296933867E-2</v>
      </c>
      <c r="AJ1264" s="72">
        <f>(AV1264-Driver!$K$179)/(Driver!$L$179-Driver!$K$179)</f>
        <v>0.58351462412376109</v>
      </c>
      <c r="AK1264" s="72">
        <f>(AW1264-Driver!$K$180)/(Driver!$L$180-Driver!$K$180)</f>
        <v>0.82570890302768163</v>
      </c>
      <c r="AL1264" s="72">
        <f>(AX1264-Driver!$K$181)/(Driver!$L$181-Driver!$K$181)</f>
        <v>0.81091506987921336</v>
      </c>
      <c r="AM1264" s="72">
        <f>(AY1264-Driver!$K$182)/(Driver!$L$182-Driver!$K$182)</f>
        <v>0.92106234135726595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669"/>
        <v>12.28123728123728</v>
      </c>
      <c r="AW1264" s="70">
        <f t="shared" si="670"/>
        <v>81.698116937213371</v>
      </c>
      <c r="AX1264" s="70">
        <f t="shared" si="671"/>
        <v>8.29823562891292</v>
      </c>
      <c r="AY1264" s="70">
        <f>IFERROR(Driver!$K$19/Data!BH1264/Data!BI1264*Data!BK1264*Data!BL1264,"")</f>
        <v>-0.4832162345141387</v>
      </c>
      <c r="AZ1264" s="70">
        <f t="shared" si="672"/>
        <v>73.883097542814596</v>
      </c>
      <c r="BA1264" s="70"/>
      <c r="BB1264" s="70"/>
      <c r="BC1264" s="70">
        <f t="shared" si="673"/>
        <v>166.31226140497159</v>
      </c>
      <c r="BD1264" s="70">
        <f t="shared" si="674"/>
        <v>17.535509390119341</v>
      </c>
      <c r="BE1264" s="70">
        <f t="shared" si="675"/>
        <v>9.7047912901300437E-2</v>
      </c>
      <c r="BF1264" s="70">
        <f t="shared" si="676"/>
        <v>4.1221688920425583</v>
      </c>
      <c r="BG1264" s="70">
        <f t="shared" si="677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219</v>
      </c>
      <c r="BS1264" s="8" t="s">
        <v>950</v>
      </c>
      <c r="BT1264" s="9" t="s">
        <v>695</v>
      </c>
      <c r="BU1264" s="10">
        <v>191</v>
      </c>
      <c r="BV1264" s="9" t="s">
        <v>222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305</v>
      </c>
      <c r="CU1264" s="10"/>
      <c r="CV1264" s="10"/>
      <c r="CW1264" s="10"/>
      <c r="CX1264">
        <f>INDEX('Data_Price '!AS$2:AS$1266,MATCH(Data!$DN1264,'Data_Price '!$BE$2:$BE$1266,0))</f>
        <v>0</v>
      </c>
      <c r="CY1264">
        <f>INDEX('Data_Price '!AT$2:AT$1266,MATCH(Data!$DN1264,'Data_Price '!$BE$2:$BE$1266,0))</f>
        <v>0</v>
      </c>
      <c r="CZ1264">
        <f>INDEX('Data_Price '!AU$2:AU$1266,MATCH(Data!$DN1264,'Data_Price '!$BE$2:$BE$1266,0))</f>
        <v>0</v>
      </c>
      <c r="DA1264">
        <f>INDEX('Data_Price '!AV$2:AV$1266,MATCH(Data!$DN1264,'Data_Price '!$BE$2:$BE$1266,0))</f>
        <v>0</v>
      </c>
      <c r="DB1264">
        <f>INDEX('Data_Price '!AW$2:AW$1266,MATCH(Data!$DN1264,'Data_Price '!$BE$2:$BE$1266,0))</f>
        <v>0</v>
      </c>
      <c r="DC1264">
        <f>INDEX('Data_Price '!AX$2:AX$1266,MATCH(Data!$DN1264,'Data_Price '!$BE$2:$BE$1266,0))</f>
        <v>0</v>
      </c>
      <c r="DD1264">
        <f>INDEX('Data_Price '!AY$2:AY$1266,MATCH(Data!$DN1264,'Data_Price '!$BE$2:$BE$1266,0))</f>
        <v>0</v>
      </c>
      <c r="DE1264">
        <f>INDEX('Data_Price '!AZ$2:AZ$1266,MATCH(Data!$DN1264,'Data_Price '!$BE$2:$BE$1266,0))</f>
        <v>0</v>
      </c>
      <c r="DF1264">
        <f>INDEX('Data_Price '!BA$2:BA$1266,MATCH(Data!$DN1264,'Data_Price '!$BE$2:$BE$1266,0))</f>
        <v>0</v>
      </c>
      <c r="DG1264">
        <f>INDEX('Data_Price '!BB$2:BB$1266,MATCH(Data!$DN1264,'Data_Price '!$BE$2:$BE$1266,0))</f>
        <v>0</v>
      </c>
      <c r="DH1264">
        <f>INDEX('Data_Price '!BC$2:BC$1266,MATCH(Data!$DN1264,'Data_Price '!$BE$2:$BE$1266,0))</f>
        <v>0</v>
      </c>
      <c r="DI1264">
        <f>INDEX('Data_Price '!BD$2:BD$1266,MATCH(Data!$DN1264,'Data_Price '!$BE$2:$BE$1266,0))</f>
        <v>0</v>
      </c>
      <c r="DJ1264" s="89" t="e">
        <f ca="1">_xll.Connector("TinyUrl.TinyUrl",DA1264,0)</f>
        <v>#NAME?</v>
      </c>
      <c r="DK1264" s="89" t="e">
        <f ca="1">_xll.Connector("TinyUrl.TinyUrl",DE1264,0)</f>
        <v>#NAME?</v>
      </c>
      <c r="DL1264" s="89" t="e">
        <f ca="1">_xll.Connector("TinyUrl.TinyUrl",DI1264,0)</f>
        <v>#NAME?</v>
      </c>
      <c r="DM1264" s="224" t="str">
        <f t="shared" si="678"/>
        <v>Mindbender 99 Ti</v>
      </c>
      <c r="DN1264" s="89" t="str">
        <f t="shared" si="679"/>
        <v xml:space="preserve"> K2Mindbender 99 Ti191 Unisex</v>
      </c>
      <c r="DO1264" s="227"/>
    </row>
    <row r="1265" spans="2:119" ht="15.45" customHeight="1">
      <c r="B1265" s="224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#VALUE!</v>
      </c>
      <c r="F1265" s="43" t="b">
        <f>CL1265&gt;Driver!$F$56</f>
        <v>0</v>
      </c>
      <c r="G1265" s="43" t="b">
        <f>AND(CB1265&gt;Driver!$F$55,CB1265&lt;Driver!$G$55)</f>
        <v>1</v>
      </c>
      <c r="H1265" s="43" t="e">
        <f t="shared" si="646"/>
        <v>#VALUE!</v>
      </c>
      <c r="I1265" s="43">
        <f t="shared" si="647"/>
        <v>0</v>
      </c>
      <c r="J1265" s="43" t="e">
        <f t="array" ref="J1265">NOT(OR(($H$9:$H$1273=TRUE)*($I$9:$I$1273&gt;0)*($BT$9:$BT$1273=BT1265)*($K$9:$K$1273&gt;K1265)))</f>
        <v>#VALUE!</v>
      </c>
      <c r="K1265" s="72">
        <f t="shared" si="648"/>
        <v>0.40600908558215854</v>
      </c>
      <c r="L1265" s="72">
        <f t="shared" si="649"/>
        <v>0.61982434936749664</v>
      </c>
      <c r="M1265" s="72">
        <f t="shared" si="650"/>
        <v>0.19219382179682043</v>
      </c>
      <c r="N1265" s="72">
        <f t="shared" si="651"/>
        <v>-0.15210270030987161</v>
      </c>
      <c r="O1265" s="72">
        <f t="shared" si="652"/>
        <v>0.33441128988333957</v>
      </c>
      <c r="P1265" s="72">
        <f t="shared" si="653"/>
        <v>0.39427287581699355</v>
      </c>
      <c r="Q1265" s="72"/>
      <c r="R1265" s="72"/>
      <c r="S1265" s="72">
        <f t="shared" si="654"/>
        <v>0.98384192236934598</v>
      </c>
      <c r="T1265" s="72">
        <f t="shared" si="655"/>
        <v>0.96167217604194666</v>
      </c>
      <c r="U1265" s="72">
        <f t="shared" si="656"/>
        <v>0.92473826511185997</v>
      </c>
      <c r="V1265" s="72">
        <f t="shared" si="657"/>
        <v>0.68523722103580487</v>
      </c>
      <c r="W1265" s="72">
        <f t="shared" si="658"/>
        <v>0.96666400638467675</v>
      </c>
      <c r="X1265" s="72">
        <f t="shared" si="659"/>
        <v>0.38017565063250336</v>
      </c>
      <c r="Y1265" s="72">
        <f t="shared" si="660"/>
        <v>0.80780617820317957</v>
      </c>
      <c r="Z1265" s="72">
        <f t="shared" si="661"/>
        <v>1.1521027003098716</v>
      </c>
      <c r="AA1265" s="72">
        <f t="shared" si="662"/>
        <v>0.66558871011666043</v>
      </c>
      <c r="AB1265" s="72">
        <f t="shared" si="663"/>
        <v>0.60572712418300645</v>
      </c>
      <c r="AC1265" s="72"/>
      <c r="AD1265" s="72"/>
      <c r="AE1265" s="72">
        <f t="shared" si="664"/>
        <v>1.6158077630654077E-2</v>
      </c>
      <c r="AF1265" s="72">
        <f t="shared" si="665"/>
        <v>3.8327823958053384E-2</v>
      </c>
      <c r="AG1265" s="72">
        <f t="shared" si="666"/>
        <v>7.5261734888140003E-2</v>
      </c>
      <c r="AH1265" s="72">
        <f t="shared" si="667"/>
        <v>0.31476277896419519</v>
      </c>
      <c r="AI1265" s="72">
        <f t="shared" si="668"/>
        <v>3.3335993615323231E-2</v>
      </c>
      <c r="AJ1265" s="72">
        <f>(AV1265-Driver!$K$179)/(Driver!$L$179-Driver!$K$179)</f>
        <v>0.62017565063250335</v>
      </c>
      <c r="AK1265" s="72">
        <f>(AW1265-Driver!$K$180)/(Driver!$L$180-Driver!$K$180)</f>
        <v>0.77582043691415514</v>
      </c>
      <c r="AL1265" s="72">
        <f>(AX1265-Driver!$K$181)/(Driver!$L$181-Driver!$K$181)</f>
        <v>0.7521027003098717</v>
      </c>
      <c r="AM1265" s="72">
        <f>(AY1265-Driver!$K$182)/(Driver!$L$182-Driver!$K$182)</f>
        <v>0.8795887101166604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669"/>
        <v>13.052842219508886</v>
      </c>
      <c r="AW1265" s="70">
        <f t="shared" si="670"/>
        <v>76.819616105530869</v>
      </c>
      <c r="AX1265" s="70">
        <f t="shared" si="671"/>
        <v>7.7689243027888448</v>
      </c>
      <c r="AY1265" s="70">
        <f>IFERROR(Driver!$K$19/Data!BH1265/Data!BI1265*Data!BK1265*Data!BL1265,"")</f>
        <v>-0.73709673039274293</v>
      </c>
      <c r="AZ1265" s="70">
        <f t="shared" si="672"/>
        <v>69.787788533134773</v>
      </c>
      <c r="BA1265" s="70"/>
      <c r="BB1265" s="70"/>
      <c r="BC1265" s="70">
        <f t="shared" si="673"/>
        <v>189.92874035667899</v>
      </c>
      <c r="BD1265" s="70">
        <f t="shared" si="674"/>
        <v>7.1787011871802946</v>
      </c>
      <c r="BE1265" s="70">
        <f t="shared" si="675"/>
        <v>2.4912240828325643E-2</v>
      </c>
      <c r="BF1265" s="70">
        <f t="shared" si="676"/>
        <v>9.6269452906252244</v>
      </c>
      <c r="BG1265" s="70">
        <f t="shared" si="677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219</v>
      </c>
      <c r="BS1265" s="8" t="s">
        <v>950</v>
      </c>
      <c r="BT1265" s="9" t="s">
        <v>685</v>
      </c>
      <c r="BU1265" s="10">
        <v>193</v>
      </c>
      <c r="BV1265" s="9" t="s">
        <v>222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301</v>
      </c>
      <c r="CU1265" s="10"/>
      <c r="CV1265" s="10"/>
      <c r="CW1265" s="10"/>
      <c r="CX1265" t="str">
        <f>INDEX('Data_Price '!AS$2:AS$1266,MATCH(Data!$DN1265,'Data_Price '!$BE$2:$BE$1266,0))</f>
        <v>2019/2020 K2 Mindbender 108 Ti 193cm W/ Marker Jester 16 Bindings</v>
      </c>
      <c r="CY1265" t="str">
        <f>INDEX('Data_Price '!AT$2:AT$1266,MATCH(Data!$DN1265,'Data_Price '!$BE$2:$BE$1266,0))</f>
        <v>eBay</v>
      </c>
      <c r="CZ1265" t="str">
        <f>INDEX('Data_Price '!AU$2:AU$1266,MATCH(Data!$DN1265,'Data_Price '!$BE$2:$BE$1266,0))</f>
        <v>$525.00 used</v>
      </c>
      <c r="DA1265" t="str">
        <f>INDEX('Data_Price '!AV$2:AV$1266,MATCH(Data!$DN1265,'Data_Price '!$BE$2:$BE$1266,0))</f>
        <v>https://www.google.com/url?url=https://www.ebay.com/itm/403460159663%3Fchn%3Dps%26mkevt%3D1%26mkcid%3D28&amp;rct=j&amp;q=&amp;esrc=s&amp;sa=U&amp;ved=0ahUKEwiXq43U0aP2AhVlkGoFHa5mBKQQ2SkIVw&amp;usg=AOvVaw2ZdOSLdBi2AvserI2uUyE2</v>
      </c>
      <c r="DB1265">
        <f>INDEX('Data_Price '!AW$2:AW$1266,MATCH(Data!$DN1265,'Data_Price '!$BE$2:$BE$1266,0))</f>
        <v>0</v>
      </c>
      <c r="DC1265">
        <f>INDEX('Data_Price '!AX$2:AX$1266,MATCH(Data!$DN1265,'Data_Price '!$BE$2:$BE$1266,0))</f>
        <v>0</v>
      </c>
      <c r="DD1265">
        <f>INDEX('Data_Price '!AY$2:AY$1266,MATCH(Data!$DN1265,'Data_Price '!$BE$2:$BE$1266,0))</f>
        <v>0</v>
      </c>
      <c r="DE1265">
        <f>INDEX('Data_Price '!AZ$2:AZ$1266,MATCH(Data!$DN1265,'Data_Price '!$BE$2:$BE$1266,0))</f>
        <v>0</v>
      </c>
      <c r="DF1265">
        <f>INDEX('Data_Price '!BA$2:BA$1266,MATCH(Data!$DN1265,'Data_Price '!$BE$2:$BE$1266,0))</f>
        <v>0</v>
      </c>
      <c r="DG1265">
        <f>INDEX('Data_Price '!BB$2:BB$1266,MATCH(Data!$DN1265,'Data_Price '!$BE$2:$BE$1266,0))</f>
        <v>0</v>
      </c>
      <c r="DH1265">
        <f>INDEX('Data_Price '!BC$2:BC$1266,MATCH(Data!$DN1265,'Data_Price '!$BE$2:$BE$1266,0))</f>
        <v>0</v>
      </c>
      <c r="DI1265">
        <f>INDEX('Data_Price '!BD$2:BD$1266,MATCH(Data!$DN1265,'Data_Price '!$BE$2:$BE$1266,0))</f>
        <v>0</v>
      </c>
      <c r="DJ1265" s="89" t="e">
        <f ca="1">_xll.Connector("TinyUrl.TinyUrl",DA1265,0)</f>
        <v>#NAME?</v>
      </c>
      <c r="DK1265" s="89" t="e">
        <f ca="1">_xll.Connector("TinyUrl.TinyUrl",DE1265,0)</f>
        <v>#NAME?</v>
      </c>
      <c r="DL1265" s="89" t="e">
        <f ca="1">_xll.Connector("TinyUrl.TinyUrl",DI1265,0)</f>
        <v>#NAME?</v>
      </c>
      <c r="DM1265" s="224" t="str">
        <f t="shared" si="678"/>
        <v>Mindbender 108 Ti</v>
      </c>
      <c r="DN1265" s="89" t="str">
        <f t="shared" si="679"/>
        <v xml:space="preserve"> K2Mindbender 108 Ti193 Unisex</v>
      </c>
      <c r="DO1265" s="227" t="s">
        <v>1005</v>
      </c>
    </row>
    <row r="1266" spans="2:119" ht="15.45" customHeight="1">
      <c r="B1266" s="224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#VALUE!</v>
      </c>
      <c r="F1266" s="43" t="b">
        <f>CL1266&gt;Driver!$F$56</f>
        <v>0</v>
      </c>
      <c r="G1266" s="43" t="b">
        <f>AND(CB1266&gt;Driver!$F$55,CB1266&lt;Driver!$G$55)</f>
        <v>0</v>
      </c>
      <c r="H1266" s="43" t="e">
        <f t="shared" si="646"/>
        <v>#VALUE!</v>
      </c>
      <c r="I1266" s="43">
        <f t="shared" si="647"/>
        <v>0</v>
      </c>
      <c r="J1266" s="43" t="e">
        <f t="array" ref="J1266">NOT(OR(($H$9:$H$1273=TRUE)*($I$9:$I$1273&gt;0)*($BT$9:$BT$1273=BT1266)*($K$9:$K$1273&gt;K1266)))</f>
        <v>#VALUE!</v>
      </c>
      <c r="K1266" s="72">
        <f t="shared" si="648"/>
        <v>0.32336344619711643</v>
      </c>
      <c r="L1266" s="72">
        <f t="shared" si="649"/>
        <v>0.37753927967125955</v>
      </c>
      <c r="M1266" s="72">
        <f t="shared" si="650"/>
        <v>0.26918761272297342</v>
      </c>
      <c r="N1266" s="72">
        <f t="shared" si="651"/>
        <v>4.9630051223676808E-2</v>
      </c>
      <c r="O1266" s="72">
        <f t="shared" si="652"/>
        <v>0.35732821178184471</v>
      </c>
      <c r="P1266" s="72">
        <f t="shared" si="653"/>
        <v>0.40060457516339876</v>
      </c>
      <c r="Q1266" s="72"/>
      <c r="R1266" s="72"/>
      <c r="S1266" s="72">
        <f t="shared" si="654"/>
        <v>0.96708851547577712</v>
      </c>
      <c r="T1266" s="72">
        <f t="shared" si="655"/>
        <v>0.96459599658531658</v>
      </c>
      <c r="U1266" s="72">
        <f t="shared" si="656"/>
        <v>0.99476950475395598</v>
      </c>
      <c r="V1266" s="72">
        <f t="shared" si="657"/>
        <v>0.64791044929845765</v>
      </c>
      <c r="W1266" s="72">
        <f t="shared" si="658"/>
        <v>0.96454612489175073</v>
      </c>
      <c r="X1266" s="72">
        <f t="shared" si="659"/>
        <v>0.62246072032874045</v>
      </c>
      <c r="Y1266" s="72">
        <f t="shared" si="660"/>
        <v>0.73081238727702658</v>
      </c>
      <c r="Z1266" s="72">
        <f t="shared" si="661"/>
        <v>0.95036994877632319</v>
      </c>
      <c r="AA1266" s="72">
        <f t="shared" si="662"/>
        <v>0.64267178821815529</v>
      </c>
      <c r="AB1266" s="72">
        <f t="shared" si="663"/>
        <v>0.59939542483660124</v>
      </c>
      <c r="AC1266" s="72"/>
      <c r="AD1266" s="72"/>
      <c r="AE1266" s="72">
        <f t="shared" si="664"/>
        <v>3.2911484524222934E-2</v>
      </c>
      <c r="AF1266" s="72">
        <f t="shared" si="665"/>
        <v>3.5404003414683402E-2</v>
      </c>
      <c r="AG1266" s="72">
        <f t="shared" si="666"/>
        <v>5.2304952460439647E-3</v>
      </c>
      <c r="AH1266" s="72">
        <f t="shared" si="667"/>
        <v>0.35208955070154235</v>
      </c>
      <c r="AI1266" s="72">
        <f t="shared" si="668"/>
        <v>3.5453875108249239E-2</v>
      </c>
      <c r="AJ1266" s="72">
        <f>(AV1266-Driver!$K$179)/(Driver!$L$179-Driver!$K$179)</f>
        <v>0.86246072032874044</v>
      </c>
      <c r="AK1266" s="72">
        <f>(AW1266-Driver!$K$180)/(Driver!$L$180-Driver!$K$180)</f>
        <v>0.74991804719106669</v>
      </c>
      <c r="AL1266" s="72">
        <f>(AX1266-Driver!$K$181)/(Driver!$L$181-Driver!$K$181)</f>
        <v>0.55036994877632317</v>
      </c>
      <c r="AM1266" s="72">
        <f>(AY1266-Driver!$K$182)/(Driver!$L$182-Driver!$K$182)</f>
        <v>0.85667178821815526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669"/>
        <v>18.15221815221815</v>
      </c>
      <c r="AW1266" s="70">
        <f t="shared" si="670"/>
        <v>74.286669321416582</v>
      </c>
      <c r="AX1266" s="70">
        <f t="shared" si="671"/>
        <v>5.9533295389869085</v>
      </c>
      <c r="AY1266" s="70">
        <f>IFERROR(Driver!$K$19/Data!BH1266/Data!BI1266*Data!BK1266*Data!BL1266,"")</f>
        <v>-0.87738248115930129</v>
      </c>
      <c r="AZ1266" s="70">
        <f t="shared" si="672"/>
        <v>69.210722263588977</v>
      </c>
      <c r="BA1266" s="70"/>
      <c r="BB1266" s="70"/>
      <c r="BC1266" s="70">
        <f t="shared" si="673"/>
        <v>164.47601734088246</v>
      </c>
      <c r="BD1266" s="70">
        <f t="shared" si="674"/>
        <v>7.437454124565094</v>
      </c>
      <c r="BE1266" s="70">
        <f t="shared" si="675"/>
        <v>9.4930987685504717E-2</v>
      </c>
      <c r="BF1266" s="70">
        <f t="shared" si="676"/>
        <v>5.4111486583048096</v>
      </c>
      <c r="BG1266" s="70">
        <f t="shared" si="677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219</v>
      </c>
      <c r="BS1266" s="8" t="s">
        <v>628</v>
      </c>
      <c r="BT1266" s="9" t="s">
        <v>631</v>
      </c>
      <c r="BU1266" s="10">
        <v>191</v>
      </c>
      <c r="BV1266" s="9" t="s">
        <v>222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301</v>
      </c>
      <c r="CU1266" s="9" t="s">
        <v>304</v>
      </c>
      <c r="CV1266" s="9" t="s">
        <v>302</v>
      </c>
      <c r="CW1266" s="10"/>
      <c r="CX1266" t="str">
        <f>INDEX('Data_Price '!AS$2:AS$1266,MATCH(Data!$DN1266,'Data_Price '!$BE$2:$BE$1266,0))</f>
        <v>Head Kore 111 Skis - 2022</v>
      </c>
      <c r="CY1266" t="str">
        <f>INDEX('Data_Price '!AT$2:AT$1266,MATCH(Data!$DN1266,'Data_Price '!$BE$2:$BE$1266,0))</f>
        <v>! OutdoorXL.com</v>
      </c>
      <c r="CZ1266">
        <f>INDEX('Data_Price '!AU$2:AU$1266,MATCH(Data!$DN1266,'Data_Price '!$BE$2:$BE$1266,0))</f>
        <v>439.95</v>
      </c>
      <c r="DA1266" t="str">
        <f>INDEX('Data_Price '!AV$2:AV$1266,MATCH(Data!$DN1266,'Data_Price '!$BE$2:$BE$1266,0))</f>
        <v>https://www.google.com/url?q=https://www.outdoorxl.com/head-kore-111.html%3Fprl%3D92-9283x144-5250&amp;sa=U&amp;ved=0ahUKEwjChcHV0aP2AhWUlGoFHZPlBx0Q2ykIHA&amp;usg=AOvVaw2h65glzvNGoBuJyF0ZOQgt</v>
      </c>
      <c r="DB1266" t="str">
        <f>INDEX('Data_Price '!AW$2:AW$1266,MATCH(Data!$DN1266,'Data_Price '!$BE$2:$BE$1266,0))</f>
        <v>Head Kore 111 Skis - 2022</v>
      </c>
      <c r="DC1266" t="str">
        <f>INDEX('Data_Price '!AX$2:AX$1266,MATCH(Data!$DN1266,'Data_Price '!$BE$2:$BE$1266,0))</f>
        <v>evo.com</v>
      </c>
      <c r="DD1266">
        <f>INDEX('Data_Price '!AY$2:AY$1266,MATCH(Data!$DN1266,'Data_Price '!$BE$2:$BE$1266,0))</f>
        <v>559</v>
      </c>
      <c r="DE1266" t="str">
        <f>INDEX('Data_Price '!AZ$2:AZ$1266,MATCH(Data!$DN1266,'Data_Price '!$BE$2:$BE$1266,0))</f>
        <v>https://www.google.com/url?url=https://www.evo.com/skis/head-kore-111%3Fimage%3D208269/832637/clone.jpg&amp;rct=j&amp;q=&amp;esrc=s&amp;sa=U&amp;ved=0ahUKEwiFqffU0aP2AhU_l2oFHYvRBD0QsDwIXA&amp;usg=AOvVaw00gy1O6itOlMfAZRnrGQW8</v>
      </c>
      <c r="DF1266" t="str">
        <f>INDEX('Data_Price '!BA$2:BA$1266,MATCH(Data!$DN1266,'Data_Price '!$BE$2:$BE$1266,0))</f>
        <v>Head Kore 111 Skis - 2022</v>
      </c>
      <c r="DG1266" t="str">
        <f>INDEX('Data_Price '!BB$2:BB$1266,MATCH(Data!$DN1266,'Data_Price '!$BE$2:$BE$1266,0))</f>
        <v>evo.com</v>
      </c>
      <c r="DH1266">
        <f>INDEX('Data_Price '!BC$2:BC$1266,MATCH(Data!$DN1266,'Data_Price '!$BE$2:$BE$1266,0))</f>
        <v>559</v>
      </c>
      <c r="DI1266" t="str">
        <f>INDEX('Data_Price '!BD$2:BD$1266,MATCH(Data!$DN1266,'Data_Price '!$BE$2:$BE$1266,0))</f>
        <v>https://www.google.com/url?q=https://www.evo.com/skis/head-kore-111%3Fimage%3D208269/832637/clone.jpg&amp;sa=U&amp;ved=0ahUKEwjChcHV0aP2AhWUlGoFHZPlBx0Q2ykIGA&amp;usg=AOvVaw0e5ubXGmPYloZde_bo9hJt</v>
      </c>
      <c r="DJ1266" s="89" t="e">
        <f ca="1">_xll.Connector("TinyUrl.TinyUrl",DA1266,0)</f>
        <v>#NAME?</v>
      </c>
      <c r="DK1266" s="89" t="e">
        <f ca="1">_xll.Connector("TinyUrl.TinyUrl",DE1266,0)</f>
        <v>#NAME?</v>
      </c>
      <c r="DL1266" s="89" t="e">
        <f ca="1">_xll.Connector("TinyUrl.TinyUrl",DI1266,0)</f>
        <v>#NAME?</v>
      </c>
      <c r="DM1266" s="224" t="str">
        <f t="shared" si="678"/>
        <v>Kore 111</v>
      </c>
      <c r="DN1266" s="89" t="str">
        <f t="shared" si="679"/>
        <v xml:space="preserve"> HeadKore 111191 Unisex</v>
      </c>
      <c r="DO1266" s="227" t="s">
        <v>1127</v>
      </c>
    </row>
    <row r="1267" spans="2:119" ht="15.45" customHeight="1">
      <c r="B1267" s="224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#VALUE!</v>
      </c>
      <c r="F1267" s="43" t="b">
        <f>CL1267&gt;Driver!$F$56</f>
        <v>0</v>
      </c>
      <c r="G1267" s="43" t="b">
        <f>AND(CB1267&gt;Driver!$F$55,CB1267&lt;Driver!$G$55)</f>
        <v>0</v>
      </c>
      <c r="H1267" s="43" t="e">
        <f t="shared" si="646"/>
        <v>#VALUE!</v>
      </c>
      <c r="I1267" s="43">
        <f t="shared" si="647"/>
        <v>0</v>
      </c>
      <c r="J1267" s="43" t="e">
        <f t="array" ref="J1267">NOT(OR(($H$9:$H$1273=TRUE)*($I$9:$I$1273&gt;0)*($BT$9:$BT$1273=BT1267)*($K$9:$K$1273&gt;K1267)))</f>
        <v>#VALUE!</v>
      </c>
      <c r="K1267" s="72">
        <f t="shared" si="648"/>
        <v>0.49815908086580907</v>
      </c>
      <c r="L1267" s="72">
        <f t="shared" si="649"/>
        <v>0.82848763193940855</v>
      </c>
      <c r="M1267" s="72">
        <f t="shared" si="650"/>
        <v>0.16783052979220958</v>
      </c>
      <c r="N1267" s="72">
        <f t="shared" si="651"/>
        <v>-0.1369253146145577</v>
      </c>
      <c r="O1267" s="72">
        <f t="shared" si="652"/>
        <v>0.29381559680164404</v>
      </c>
      <c r="P1267" s="72">
        <f t="shared" si="653"/>
        <v>0.34660130718954263</v>
      </c>
      <c r="Q1267" s="72"/>
      <c r="R1267" s="72"/>
      <c r="S1267" s="72">
        <f t="shared" si="654"/>
        <v>0.55523388773269966</v>
      </c>
      <c r="T1267" s="72">
        <f t="shared" si="655"/>
        <v>9.9999999999999978E-2</v>
      </c>
      <c r="U1267" s="72">
        <f t="shared" si="656"/>
        <v>9.9999999999999978E-2</v>
      </c>
      <c r="V1267" s="72">
        <f t="shared" si="657"/>
        <v>0.60010398116203223</v>
      </c>
      <c r="W1267" s="72">
        <f t="shared" si="658"/>
        <v>0.95372088432688507</v>
      </c>
      <c r="X1267" s="72">
        <f t="shared" si="659"/>
        <v>0.17151236806059142</v>
      </c>
      <c r="Y1267" s="72">
        <f t="shared" si="660"/>
        <v>0.83216947020779042</v>
      </c>
      <c r="Z1267" s="72">
        <f t="shared" si="661"/>
        <v>1.1369253146145577</v>
      </c>
      <c r="AA1267" s="72">
        <f t="shared" si="662"/>
        <v>0.70618440319835596</v>
      </c>
      <c r="AB1267" s="72">
        <f t="shared" si="663"/>
        <v>0.65339869281045737</v>
      </c>
      <c r="AC1267" s="72"/>
      <c r="AD1267" s="72"/>
      <c r="AE1267" s="72">
        <f t="shared" si="664"/>
        <v>0.44476611226730034</v>
      </c>
      <c r="AF1267" s="72">
        <f t="shared" si="665"/>
        <v>0.9</v>
      </c>
      <c r="AG1267" s="72">
        <f t="shared" si="666"/>
        <v>0.9</v>
      </c>
      <c r="AH1267" s="72">
        <f t="shared" si="667"/>
        <v>0.39989601883796777</v>
      </c>
      <c r="AI1267" s="72">
        <f t="shared" si="668"/>
        <v>4.6279115673114886E-2</v>
      </c>
      <c r="AJ1267" s="72">
        <f>(AV1267-Driver!$K$179)/(Driver!$L$179-Driver!$K$179)</f>
        <v>6.8487631939408572E-2</v>
      </c>
      <c r="AK1267" s="72">
        <f>(AW1267-Driver!$K$180)/(Driver!$L$180-Driver!$K$180)</f>
        <v>0.82139508240814674</v>
      </c>
      <c r="AL1267" s="72">
        <f>(AX1267-Driver!$K$181)/(Driver!$L$181-Driver!$K$181)</f>
        <v>0.73692531461455757</v>
      </c>
      <c r="AM1267" s="72">
        <f>(AY1267-Driver!$K$182)/(Driver!$L$182-Driver!$K$182)</f>
        <v>0.92018440319835593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669"/>
        <v>1.4414597747931079</v>
      </c>
      <c r="AW1267" s="70">
        <f t="shared" si="670"/>
        <v>81.276276397313026</v>
      </c>
      <c r="AX1267" s="70">
        <f t="shared" si="671"/>
        <v>7.6323278315310183</v>
      </c>
      <c r="AY1267" s="70">
        <f>IFERROR(Driver!$K$19/Data!BH1267/Data!BI1267*Data!BK1267*Data!BL1267,"")</f>
        <v>-0.4885905258039886</v>
      </c>
      <c r="AZ1267" s="70">
        <f t="shared" si="672"/>
        <v>74.132539091585997</v>
      </c>
      <c r="BA1267" s="70"/>
      <c r="BB1267" s="70"/>
      <c r="BC1267" s="70">
        <f t="shared" si="673"/>
        <v>412.25070755742388</v>
      </c>
      <c r="BD1267" s="70">
        <f t="shared" si="674"/>
        <v>102.12090629524343</v>
      </c>
      <c r="BE1267" s="70">
        <f t="shared" si="675"/>
        <v>1</v>
      </c>
      <c r="BF1267" s="70">
        <f t="shared" si="676"/>
        <v>1.1743941742537371E-2</v>
      </c>
      <c r="BG1267" s="70">
        <f t="shared" si="677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219</v>
      </c>
      <c r="BS1267" s="8" t="s">
        <v>771</v>
      </c>
      <c r="BT1267" s="9" t="s">
        <v>804</v>
      </c>
      <c r="BU1267" s="10">
        <v>179</v>
      </c>
      <c r="BV1267" s="9" t="s">
        <v>222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307</v>
      </c>
      <c r="CU1267" s="10"/>
      <c r="CV1267" s="10"/>
      <c r="CW1267" s="10"/>
      <c r="CX1267">
        <f>INDEX('Data_Price '!AS$2:AS$1266,MATCH(Data!$DN1267,'Data_Price '!$BE$2:$BE$1266,0))</f>
        <v>0</v>
      </c>
      <c r="CY1267">
        <f>INDEX('Data_Price '!AT$2:AT$1266,MATCH(Data!$DN1267,'Data_Price '!$BE$2:$BE$1266,0))</f>
        <v>0</v>
      </c>
      <c r="CZ1267">
        <f>INDEX('Data_Price '!AU$2:AU$1266,MATCH(Data!$DN1267,'Data_Price '!$BE$2:$BE$1266,0))</f>
        <v>0</v>
      </c>
      <c r="DA1267">
        <f>INDEX('Data_Price '!AV$2:AV$1266,MATCH(Data!$DN1267,'Data_Price '!$BE$2:$BE$1266,0))</f>
        <v>0</v>
      </c>
      <c r="DB1267">
        <f>INDEX('Data_Price '!AW$2:AW$1266,MATCH(Data!$DN1267,'Data_Price '!$BE$2:$BE$1266,0))</f>
        <v>0</v>
      </c>
      <c r="DC1267">
        <f>INDEX('Data_Price '!AX$2:AX$1266,MATCH(Data!$DN1267,'Data_Price '!$BE$2:$BE$1266,0))</f>
        <v>0</v>
      </c>
      <c r="DD1267">
        <f>INDEX('Data_Price '!AY$2:AY$1266,MATCH(Data!$DN1267,'Data_Price '!$BE$2:$BE$1266,0))</f>
        <v>0</v>
      </c>
      <c r="DE1267">
        <f>INDEX('Data_Price '!AZ$2:AZ$1266,MATCH(Data!$DN1267,'Data_Price '!$BE$2:$BE$1266,0))</f>
        <v>0</v>
      </c>
      <c r="DF1267">
        <f>INDEX('Data_Price '!BA$2:BA$1266,MATCH(Data!$DN1267,'Data_Price '!$BE$2:$BE$1266,0))</f>
        <v>0</v>
      </c>
      <c r="DG1267">
        <f>INDEX('Data_Price '!BB$2:BB$1266,MATCH(Data!$DN1267,'Data_Price '!$BE$2:$BE$1266,0))</f>
        <v>0</v>
      </c>
      <c r="DH1267">
        <f>INDEX('Data_Price '!BC$2:BC$1266,MATCH(Data!$DN1267,'Data_Price '!$BE$2:$BE$1266,0))</f>
        <v>0</v>
      </c>
      <c r="DI1267">
        <f>INDEX('Data_Price '!BD$2:BD$1266,MATCH(Data!$DN1267,'Data_Price '!$BE$2:$BE$1266,0))</f>
        <v>0</v>
      </c>
      <c r="DJ1267" s="89" t="e">
        <f ca="1">_xll.Connector("TinyUrl.TinyUrl",DA1267,0)</f>
        <v>#NAME?</v>
      </c>
      <c r="DK1267" s="89" t="e">
        <f ca="1">_xll.Connector("TinyUrl.TinyUrl",DE1267,0)</f>
        <v>#NAME?</v>
      </c>
      <c r="DL1267" s="89" t="e">
        <f ca="1">_xll.Connector("TinyUrl.TinyUrl",DI1267,0)</f>
        <v>#NAME?</v>
      </c>
      <c r="DM1267" s="224" t="str">
        <f t="shared" si="678"/>
        <v>Hero Master M19 (R22)</v>
      </c>
      <c r="DN1267" s="89" t="str">
        <f t="shared" si="679"/>
        <v xml:space="preserve"> RossignolHero Master M19 (R22)179 Unisex</v>
      </c>
      <c r="DO1267" s="227"/>
    </row>
    <row r="1268" spans="2:119" ht="15.45" customHeight="1">
      <c r="B1268" s="224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#VALUE!</v>
      </c>
      <c r="F1268" s="43" t="b">
        <f>CL1268&gt;Driver!$F$56</f>
        <v>0</v>
      </c>
      <c r="G1268" s="43" t="b">
        <f>AND(CB1268&gt;Driver!$F$55,CB1268&lt;Driver!$G$55)</f>
        <v>0</v>
      </c>
      <c r="H1268" s="43" t="e">
        <f t="shared" si="646"/>
        <v>#VALUE!</v>
      </c>
      <c r="I1268" s="43">
        <f t="shared" si="647"/>
        <v>0</v>
      </c>
      <c r="J1268" s="43" t="e">
        <f t="array" ref="J1268">NOT(OR(($H$9:$H$1273=TRUE)*($I$9:$I$1273&gt;0)*($BT$9:$BT$1273=BT1268)*($K$9:$K$1273&gt;K1268)))</f>
        <v>#VALUE!</v>
      </c>
      <c r="K1268" s="72">
        <f t="shared" si="648"/>
        <v>0.24170104181155627</v>
      </c>
      <c r="L1268" s="72">
        <f t="shared" si="649"/>
        <v>0.24</v>
      </c>
      <c r="M1268" s="72">
        <f t="shared" si="650"/>
        <v>0.24340208362311255</v>
      </c>
      <c r="N1268" s="72">
        <f t="shared" si="651"/>
        <v>-0.11985075570732939</v>
      </c>
      <c r="O1268" s="72">
        <f t="shared" si="652"/>
        <v>0.34324328108647073</v>
      </c>
      <c r="P1268" s="72">
        <f t="shared" si="653"/>
        <v>0.50681372549019621</v>
      </c>
      <c r="Q1268" s="72"/>
      <c r="R1268" s="72"/>
      <c r="S1268" s="72">
        <f t="shared" si="654"/>
        <v>0.99627985594580482</v>
      </c>
      <c r="T1268" s="72">
        <f t="shared" si="655"/>
        <v>0.91655197642999409</v>
      </c>
      <c r="U1268" s="72">
        <f t="shared" si="656"/>
        <v>0.99420739221970744</v>
      </c>
      <c r="V1268" s="72">
        <f t="shared" si="657"/>
        <v>0.64679301794147614</v>
      </c>
      <c r="W1268" s="72">
        <f t="shared" si="658"/>
        <v>0.95917530074403723</v>
      </c>
      <c r="X1268" s="72">
        <f t="shared" si="659"/>
        <v>0.76</v>
      </c>
      <c r="Y1268" s="72">
        <f t="shared" si="660"/>
        <v>0.75659791637688745</v>
      </c>
      <c r="Z1268" s="72">
        <f t="shared" si="661"/>
        <v>1.1198507557073294</v>
      </c>
      <c r="AA1268" s="72">
        <f t="shared" si="662"/>
        <v>0.65675671891352927</v>
      </c>
      <c r="AB1268" s="72">
        <f t="shared" si="663"/>
        <v>0.49318627450980379</v>
      </c>
      <c r="AC1268" s="72"/>
      <c r="AD1268" s="72"/>
      <c r="AE1268" s="72">
        <f t="shared" si="664"/>
        <v>3.7201440541951292E-3</v>
      </c>
      <c r="AF1268" s="72">
        <f t="shared" si="665"/>
        <v>8.3448023570005955E-2</v>
      </c>
      <c r="AG1268" s="72">
        <f t="shared" si="666"/>
        <v>5.7926077802925441E-3</v>
      </c>
      <c r="AH1268" s="72">
        <f t="shared" si="667"/>
        <v>0.35320698205852386</v>
      </c>
      <c r="AI1268" s="72">
        <f t="shared" si="668"/>
        <v>4.0824699255962736E-2</v>
      </c>
      <c r="AJ1268" s="72">
        <f>(AV1268-Driver!$K$179)/(Driver!$L$179-Driver!$K$179)</f>
        <v>1</v>
      </c>
      <c r="AK1268" s="72">
        <f>(AW1268-Driver!$K$180)/(Driver!$L$180-Driver!$K$180)</f>
        <v>0.66741036906420859</v>
      </c>
      <c r="AL1268" s="72">
        <f>(AX1268-Driver!$K$181)/(Driver!$L$181-Driver!$K$181)</f>
        <v>0.71985075570732937</v>
      </c>
      <c r="AM1268" s="72">
        <f>(AY1268-Driver!$K$182)/(Driver!$L$182-Driver!$K$182)</f>
        <v>0.87075671891352924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669"/>
        <v>21.047008547008549</v>
      </c>
      <c r="AW1268" s="70">
        <f t="shared" si="670"/>
        <v>66.218396076733001</v>
      </c>
      <c r="AX1268" s="70">
        <f t="shared" si="671"/>
        <v>7.4786568013659647</v>
      </c>
      <c r="AY1268" s="70">
        <f>IFERROR(Driver!$K$19/Data!BH1268/Data!BI1268*Data!BK1268*Data!BL1268,"")</f>
        <v>-0.79116169261507863</v>
      </c>
      <c r="AZ1268" s="70">
        <f t="shared" si="672"/>
        <v>59.53090096798212</v>
      </c>
      <c r="BA1268" s="70"/>
      <c r="BB1268" s="70"/>
      <c r="BC1268" s="70">
        <f t="shared" si="673"/>
        <v>179.6177685775925</v>
      </c>
      <c r="BD1268" s="70">
        <f t="shared" si="674"/>
        <v>3.185643469785417</v>
      </c>
      <c r="BE1268" s="70">
        <f t="shared" si="675"/>
        <v>9.4368975425805399E-2</v>
      </c>
      <c r="BF1268" s="70">
        <f t="shared" si="676"/>
        <v>5.2849426369333301</v>
      </c>
      <c r="BG1268" s="70">
        <f t="shared" si="677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219</v>
      </c>
      <c r="BS1268" s="8" t="s">
        <v>493</v>
      </c>
      <c r="BT1268" s="9" t="s">
        <v>1163</v>
      </c>
      <c r="BU1268" s="10">
        <v>189</v>
      </c>
      <c r="BV1268" s="9" t="s">
        <v>222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304</v>
      </c>
      <c r="CU1268" s="9" t="s">
        <v>302</v>
      </c>
      <c r="CV1268" s="10"/>
      <c r="CW1268" s="10"/>
      <c r="CX1268" t="str">
        <f>INDEX('Data_Price '!AS$2:AS$1266,MATCH(Data!$DN1268,'Data_Price '!$BE$2:$BE$1266,0))</f>
        <v>Blizzard Spur Skis 189cm 2022</v>
      </c>
      <c r="CY1268" t="str">
        <f>INDEX('Data_Price '!AT$2:AT$1266,MATCH(Data!$DN1268,'Data_Price '!$BE$2:$BE$1266,0))</f>
        <v>Backcountry.com</v>
      </c>
      <c r="CZ1268">
        <f>INDEX('Data_Price '!AU$2:AU$1266,MATCH(Data!$DN1268,'Data_Price '!$BE$2:$BE$1266,0))</f>
        <v>799.95</v>
      </c>
      <c r="DA1268" t="str">
        <f>INDEX('Data_Price '!AV$2:AV$1266,MATCH(Data!$DN1268,'Data_Price '!$BE$2:$BE$1266,0))</f>
        <v>https://www.google.com/url?url=https://www.backcountry.com/blizzard-spur-ski%3FCMP_SKU%3DBLZF053%26MER%3D0406%26skid%3DBLZF053-GREBLU-S189&amp;rct=j&amp;q=&amp;esrc=s&amp;sa=U&amp;ved=0ahUKEwiFjqrW0aP2AhV5k2oFHcBNBbMQsDwIJg&amp;usg=AOvVaw2m8w0nMMEpqD74F9-cwhUk</v>
      </c>
      <c r="DB1268" t="str">
        <f>INDEX('Data_Price '!AW$2:AW$1266,MATCH(Data!$DN1268,'Data_Price '!$BE$2:$BE$1266,0))</f>
        <v>Blizzard Spur Skis 189cm 2022</v>
      </c>
      <c r="DC1268" t="str">
        <f>INDEX('Data_Price '!AX$2:AX$1266,MATCH(Data!$DN1268,'Data_Price '!$BE$2:$BE$1266,0))</f>
        <v>Backcountry.com</v>
      </c>
      <c r="DD1268">
        <f>INDEX('Data_Price '!AY$2:AY$1266,MATCH(Data!$DN1268,'Data_Price '!$BE$2:$BE$1266,0))</f>
        <v>799.95</v>
      </c>
      <c r="DE1268" t="str">
        <f>INDEX('Data_Price '!AZ$2:AZ$1266,MATCH(Data!$DN1268,'Data_Price '!$BE$2:$BE$1266,0))</f>
        <v>https://www.google.com/url?q=https://www.backcountry.com/blizzard-spur-ski%3FCMP_SKU%3DBLZF053%26MER%3D0406%26skid%3DBLZF053-GREBLU-S189&amp;sa=U&amp;ved=0ahUKEwjfidXW0aP2AhV-k2oFHfWtD48Q2ykIGQ&amp;usg=AOvVaw2eszNiolzedziQ3cuNSniK</v>
      </c>
      <c r="DF1268" t="str">
        <f>INDEX('Data_Price '!BA$2:BA$1266,MATCH(Data!$DN1268,'Data_Price '!$BE$2:$BE$1266,0))</f>
        <v>Blizzard Spur Skis 189cm 2022</v>
      </c>
      <c r="DG1268" t="str">
        <f>INDEX('Data_Price '!BB$2:BB$1266,MATCH(Data!$DN1268,'Data_Price '!$BE$2:$BE$1266,0))</f>
        <v>Powder7 Ski Shop</v>
      </c>
      <c r="DH1268">
        <f>INDEX('Data_Price '!BC$2:BC$1266,MATCH(Data!$DN1268,'Data_Price '!$BE$2:$BE$1266,0))</f>
        <v>799.95</v>
      </c>
      <c r="DI1268" t="str">
        <f>INDEX('Data_Price '!BD$2:BD$1266,MATCH(Data!$DN1268,'Data_Price '!$BE$2:$BE$1266,0))</f>
        <v>https://www.google.com/url?q=https://www.powder7.com/Blizzard-Spur-Skis-189cm-New-Flat-2022/for-sale%3Futm_source%3Dfeed%26utm_medium%3Dfree&amp;sa=U&amp;ved=0ahUKEwjfidXW0aP2AhV-k2oFHfWtD48Q2ykIGw&amp;usg=AOvVaw3XKPxfrBhdh9XIc6oN-B4w</v>
      </c>
      <c r="DJ1268" s="89" t="e">
        <f ca="1">_xll.Connector("TinyUrl.TinyUrl",DA1268,0)</f>
        <v>#NAME?</v>
      </c>
      <c r="DK1268" s="89" t="e">
        <f ca="1">_xll.Connector("TinyUrl.TinyUrl",DE1268,0)</f>
        <v>#NAME?</v>
      </c>
      <c r="DL1268" s="89" t="e">
        <f ca="1">_xll.Connector("TinyUrl.TinyUrl",DI1268,0)</f>
        <v>#NAME?</v>
      </c>
      <c r="DM1268" s="224" t="str">
        <f t="shared" si="678"/>
        <v>Spur</v>
      </c>
      <c r="DN1268" s="89" t="str">
        <f t="shared" si="679"/>
        <v xml:space="preserve"> BlizzardSpur189 Unisex</v>
      </c>
      <c r="DO1268" s="227" t="s">
        <v>1102</v>
      </c>
    </row>
    <row r="1269" spans="2:119" ht="15.45" customHeight="1">
      <c r="B1269" s="224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#VALUE!</v>
      </c>
      <c r="F1269" s="43" t="b">
        <f>CL1269&gt;Driver!$F$56</f>
        <v>0</v>
      </c>
      <c r="G1269" s="43" t="b">
        <f>AND(CB1269&gt;Driver!$F$55,CB1269&lt;Driver!$G$55)</f>
        <v>1</v>
      </c>
      <c r="H1269" s="43" t="e">
        <f t="shared" si="646"/>
        <v>#VALUE!</v>
      </c>
      <c r="I1269" s="43">
        <f t="shared" si="647"/>
        <v>0</v>
      </c>
      <c r="J1269" s="43" t="e">
        <f t="array" ref="J1269">NOT(OR(($H$9:$H$1273=TRUE)*($I$9:$I$1273&gt;0)*($BT$9:$BT$1273=BT1269)*($K$9:$K$1273&gt;K1269)))</f>
        <v>#VALUE!</v>
      </c>
      <c r="K1269" s="72">
        <f t="shared" si="648"/>
        <v>0.43339391821589757</v>
      </c>
      <c r="L1269" s="72">
        <f t="shared" si="649"/>
        <v>0.75704133430021758</v>
      </c>
      <c r="M1269" s="72">
        <f t="shared" si="650"/>
        <v>0.10974650213157766</v>
      </c>
      <c r="N1269" s="72">
        <f t="shared" si="651"/>
        <v>-0.24379940555239354</v>
      </c>
      <c r="O1269" s="72">
        <f t="shared" si="652"/>
        <v>0.28893760475758423</v>
      </c>
      <c r="P1269" s="72">
        <f t="shared" si="653"/>
        <v>0.28410130718954241</v>
      </c>
      <c r="Q1269" s="72"/>
      <c r="R1269" s="72"/>
      <c r="S1269" s="72">
        <f t="shared" si="654"/>
        <v>0.94217093890329362</v>
      </c>
      <c r="T1269" s="72">
        <f t="shared" si="655"/>
        <v>0.97890181305615409</v>
      </c>
      <c r="U1269" s="72">
        <f t="shared" si="656"/>
        <v>0.93119093920028118</v>
      </c>
      <c r="V1269" s="72">
        <f t="shared" si="657"/>
        <v>0.62138297579884105</v>
      </c>
      <c r="W1269" s="72">
        <f t="shared" si="658"/>
        <v>0.96040286975717437</v>
      </c>
      <c r="X1269" s="72">
        <f t="shared" si="659"/>
        <v>0.24295866569978247</v>
      </c>
      <c r="Y1269" s="72">
        <f t="shared" si="660"/>
        <v>0.89025349786842234</v>
      </c>
      <c r="Z1269" s="72">
        <f t="shared" si="661"/>
        <v>1.2437994055523935</v>
      </c>
      <c r="AA1269" s="72">
        <f t="shared" si="662"/>
        <v>0.71106239524241577</v>
      </c>
      <c r="AB1269" s="72">
        <f t="shared" si="663"/>
        <v>0.71589869281045759</v>
      </c>
      <c r="AC1269" s="72"/>
      <c r="AD1269" s="72"/>
      <c r="AE1269" s="72">
        <f t="shared" si="664"/>
        <v>5.782906109670638E-2</v>
      </c>
      <c r="AF1269" s="72">
        <f t="shared" si="665"/>
        <v>2.1098186943845867E-2</v>
      </c>
      <c r="AG1269" s="72">
        <f t="shared" si="666"/>
        <v>6.8809060799718824E-2</v>
      </c>
      <c r="AH1269" s="72">
        <f t="shared" si="667"/>
        <v>0.37861702420115895</v>
      </c>
      <c r="AI1269" s="72">
        <f t="shared" si="668"/>
        <v>3.9597130242825615E-2</v>
      </c>
      <c r="AJ1269" s="72">
        <f>(AV1269-Driver!$K$179)/(Driver!$L$179-Driver!$K$179)</f>
        <v>0.48295866569978246</v>
      </c>
      <c r="AK1269" s="72">
        <f>(AW1269-Driver!$K$180)/(Driver!$L$180-Driver!$K$180)</f>
        <v>0.88978711053849457</v>
      </c>
      <c r="AL1269" s="72">
        <f>(AX1269-Driver!$K$181)/(Driver!$L$181-Driver!$K$181)</f>
        <v>0.84379940555239363</v>
      </c>
      <c r="AM1269" s="72">
        <f>(AY1269-Driver!$K$182)/(Driver!$L$182-Driver!$K$182)</f>
        <v>0.92506239524241574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669"/>
        <v>10.164835164835166</v>
      </c>
      <c r="AW1269" s="70">
        <f t="shared" si="670"/>
        <v>87.964206335970545</v>
      </c>
      <c r="AX1269" s="70">
        <f t="shared" si="671"/>
        <v>8.5941946499715431</v>
      </c>
      <c r="AY1269" s="70">
        <f>IFERROR(Driver!$K$19/Data!BH1269/Data!BI1269*Data!BK1269*Data!BL1269,"")</f>
        <v>-0.45872993723258537</v>
      </c>
      <c r="AZ1269" s="70">
        <f t="shared" si="672"/>
        <v>79.828741623231579</v>
      </c>
      <c r="BA1269" s="70"/>
      <c r="BB1269" s="70"/>
      <c r="BC1269" s="70">
        <f t="shared" si="673"/>
        <v>211.54376917249755</v>
      </c>
      <c r="BD1269" s="70">
        <f t="shared" si="674"/>
        <v>8.7034935338273733</v>
      </c>
      <c r="BE1269" s="70">
        <f t="shared" si="675"/>
        <v>0.16895733590781964</v>
      </c>
      <c r="BF1269" s="70">
        <f t="shared" si="676"/>
        <v>2.4150568925720348</v>
      </c>
      <c r="BG1269" s="70">
        <f t="shared" si="677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219</v>
      </c>
      <c r="BS1269" s="8" t="s">
        <v>855</v>
      </c>
      <c r="BT1269" s="9" t="s">
        <v>879</v>
      </c>
      <c r="BU1269" s="10">
        <v>191</v>
      </c>
      <c r="BV1269" s="9" t="s">
        <v>222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305</v>
      </c>
      <c r="CU1269" s="9" t="s">
        <v>304</v>
      </c>
      <c r="CV1269" s="10"/>
      <c r="CW1269" s="10"/>
      <c r="CX1269" t="e">
        <f>INDEX('Data_Price '!AS$2:AS$1266,MATCH(Data!$DN1269,'Data_Price '!$BE$2:$BE$1266,0))</f>
        <v>#N/A</v>
      </c>
      <c r="CY1269" t="e">
        <f>INDEX('Data_Price '!AT$2:AT$1266,MATCH(Data!$DN1269,'Data_Price '!$BE$2:$BE$1266,0))</f>
        <v>#N/A</v>
      </c>
      <c r="CZ1269" t="e">
        <f>INDEX('Data_Price '!AU$2:AU$1266,MATCH(Data!$DN1269,'Data_Price '!$BE$2:$BE$1266,0))</f>
        <v>#N/A</v>
      </c>
      <c r="DA1269" t="e">
        <f>INDEX('Data_Price '!AV$2:AV$1266,MATCH(Data!$DN1269,'Data_Price '!$BE$2:$BE$1266,0))</f>
        <v>#N/A</v>
      </c>
      <c r="DB1269" t="e">
        <f>INDEX('Data_Price '!AW$2:AW$1266,MATCH(Data!$DN1269,'Data_Price '!$BE$2:$BE$1266,0))</f>
        <v>#N/A</v>
      </c>
      <c r="DC1269" t="e">
        <f>INDEX('Data_Price '!AX$2:AX$1266,MATCH(Data!$DN1269,'Data_Price '!$BE$2:$BE$1266,0))</f>
        <v>#N/A</v>
      </c>
      <c r="DD1269" t="e">
        <f>INDEX('Data_Price '!AY$2:AY$1266,MATCH(Data!$DN1269,'Data_Price '!$BE$2:$BE$1266,0))</f>
        <v>#N/A</v>
      </c>
      <c r="DE1269" t="e">
        <f>INDEX('Data_Price '!AZ$2:AZ$1266,MATCH(Data!$DN1269,'Data_Price '!$BE$2:$BE$1266,0))</f>
        <v>#N/A</v>
      </c>
      <c r="DF1269" t="e">
        <f>INDEX('Data_Price '!BA$2:BA$1266,MATCH(Data!$DN1269,'Data_Price '!$BE$2:$BE$1266,0))</f>
        <v>#N/A</v>
      </c>
      <c r="DG1269" t="e">
        <f>INDEX('Data_Price '!BB$2:BB$1266,MATCH(Data!$DN1269,'Data_Price '!$BE$2:$BE$1266,0))</f>
        <v>#N/A</v>
      </c>
      <c r="DH1269" t="e">
        <f>INDEX('Data_Price '!BC$2:BC$1266,MATCH(Data!$DN1269,'Data_Price '!$BE$2:$BE$1266,0))</f>
        <v>#N/A</v>
      </c>
      <c r="DI1269" t="e">
        <f>INDEX('Data_Price '!BD$2:BD$1266,MATCH(Data!$DN1269,'Data_Price '!$BE$2:$BE$1266,0))</f>
        <v>#N/A</v>
      </c>
      <c r="DJ1269" s="89" t="e">
        <f ca="1">_xll.Connector("TinyUrl.TinyUrl",DA1269,0)</f>
        <v>#NAME?</v>
      </c>
      <c r="DK1269" s="89" t="e">
        <f ca="1">_xll.Connector("TinyUrl.TinyUrl",DE1269,0)</f>
        <v>#NAME?</v>
      </c>
      <c r="DL1269" s="89" t="e">
        <f ca="1">_xll.Connector("TinyUrl.TinyUrl",DI1269,0)</f>
        <v>#NAME?</v>
      </c>
      <c r="DM1269" s="224" t="str">
        <f t="shared" si="678"/>
        <v>Mantra 102</v>
      </c>
      <c r="DN1269" s="89" t="str">
        <f t="shared" si="679"/>
        <v xml:space="preserve"> VölklMantra 102191 Unisex</v>
      </c>
      <c r="DO1269" s="227" t="s">
        <v>1134</v>
      </c>
    </row>
    <row r="1270" spans="2:119" ht="13.05" customHeight="1">
      <c r="B1270" s="224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#VALUE!</v>
      </c>
      <c r="F1270" s="43" t="b">
        <f>CL1270&gt;Driver!$F$56</f>
        <v>0</v>
      </c>
      <c r="G1270" s="43" t="b">
        <f>AND(CB1270&gt;Driver!$F$55,CB1270&lt;Driver!$G$55)</f>
        <v>0</v>
      </c>
      <c r="H1270" s="43" t="e">
        <f t="shared" si="646"/>
        <v>#VALUE!</v>
      </c>
      <c r="I1270" s="43">
        <f t="shared" si="647"/>
        <v>0</v>
      </c>
      <c r="J1270" s="43" t="e">
        <f t="array" ref="J1270">NOT(OR(($H$9:$H$1273=TRUE)*($I$9:$I$1273&gt;0)*($BT$9:$BT$1273=BT1270)*($K$9:$K$1273&gt;K1270)))</f>
        <v>#VALUE!</v>
      </c>
      <c r="K1270" s="72">
        <f t="shared" si="648"/>
        <v>0.52736430635489184</v>
      </c>
      <c r="L1270" s="72">
        <f t="shared" si="649"/>
        <v>0.9660494722423657</v>
      </c>
      <c r="M1270" s="72">
        <f t="shared" si="650"/>
        <v>8.8679140467417983E-2</v>
      </c>
      <c r="N1270" s="72">
        <f t="shared" si="651"/>
        <v>-0.18814899133624241</v>
      </c>
      <c r="O1270" s="72">
        <f t="shared" si="652"/>
        <v>0.29418641273849599</v>
      </c>
      <c r="P1270" s="72">
        <f t="shared" si="653"/>
        <v>0.16000000000000003</v>
      </c>
      <c r="Q1270" s="72"/>
      <c r="R1270" s="72"/>
      <c r="S1270" s="72">
        <f t="shared" si="654"/>
        <v>0.81519044859608636</v>
      </c>
      <c r="T1270" s="72">
        <f t="shared" si="655"/>
        <v>0.69992698737926895</v>
      </c>
      <c r="U1270" s="72">
        <f t="shared" si="656"/>
        <v>0.13205884432643966</v>
      </c>
      <c r="V1270" s="72">
        <f t="shared" si="657"/>
        <v>0.60444728724879659</v>
      </c>
      <c r="W1270" s="72">
        <f t="shared" si="658"/>
        <v>0.95477215189873421</v>
      </c>
      <c r="X1270" s="72">
        <f t="shared" si="659"/>
        <v>3.3950527757634297E-2</v>
      </c>
      <c r="Y1270" s="72">
        <f t="shared" si="660"/>
        <v>0.91132085953258202</v>
      </c>
      <c r="Z1270" s="72">
        <f t="shared" si="661"/>
        <v>1.1881489913362424</v>
      </c>
      <c r="AA1270" s="72">
        <f t="shared" si="662"/>
        <v>0.70581358726150401</v>
      </c>
      <c r="AB1270" s="72">
        <f t="shared" si="663"/>
        <v>0.84</v>
      </c>
      <c r="AC1270" s="72"/>
      <c r="AD1270" s="72"/>
      <c r="AE1270" s="72">
        <f t="shared" si="664"/>
        <v>0.18480955140391364</v>
      </c>
      <c r="AF1270" s="72">
        <f t="shared" si="665"/>
        <v>0.30007301262073105</v>
      </c>
      <c r="AG1270" s="72">
        <f t="shared" si="666"/>
        <v>0.86794115567356034</v>
      </c>
      <c r="AH1270" s="72">
        <f t="shared" si="667"/>
        <v>0.39555271275120341</v>
      </c>
      <c r="AI1270" s="72">
        <f t="shared" si="668"/>
        <v>4.5227848101265823E-2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0.91981358726150397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669"/>
        <v>5.7658390991724318</v>
      </c>
      <c r="AW1270" s="70">
        <f t="shared" si="670"/>
        <v>98.74172095581379</v>
      </c>
      <c r="AX1270" s="70">
        <f t="shared" si="671"/>
        <v>8.0933409220261812</v>
      </c>
      <c r="AY1270" s="70">
        <f>IFERROR(Driver!$K$19/Data!BH1270/Data!BI1270*Data!BK1270*Data!BL1270,"")</f>
        <v>-0.490860472541507</v>
      </c>
      <c r="AZ1270" s="70">
        <f t="shared" si="672"/>
        <v>91.139240506329116</v>
      </c>
      <c r="BA1270" s="70"/>
      <c r="BB1270" s="70"/>
      <c r="BC1270" s="70">
        <f t="shared" si="673"/>
        <v>277.4094322488931</v>
      </c>
      <c r="BD1270" s="70">
        <f t="shared" si="674"/>
        <v>37.12657561360114</v>
      </c>
      <c r="BE1270" s="70">
        <f t="shared" si="675"/>
        <v>0.96794687461055051</v>
      </c>
      <c r="BF1270" s="70">
        <f t="shared" si="676"/>
        <v>0.5022898507903677</v>
      </c>
      <c r="BG1270" s="70">
        <f t="shared" si="677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219</v>
      </c>
      <c r="BS1270" s="8" t="s">
        <v>950</v>
      </c>
      <c r="BT1270" s="9" t="s">
        <v>680</v>
      </c>
      <c r="BU1270" s="10">
        <v>184</v>
      </c>
      <c r="BV1270" s="9" t="s">
        <v>222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305</v>
      </c>
      <c r="CU1270" s="10"/>
      <c r="CV1270" s="10"/>
      <c r="CW1270" s="10"/>
      <c r="CX1270" t="str">
        <f>INDEX('Data_Price '!AS$2:AS$1266,MATCH(Data!$DN1270,'Data_Price '!$BE$2:$BE$1266,0))</f>
        <v>K2 Disruption 82 Ti Skis + MXCELL 12 TCX Quikclik Bindings Black Grey - 184</v>
      </c>
      <c r="CY1270" t="str">
        <f>INDEX('Data_Price '!AT$2:AT$1266,MATCH(Data!$DN1270,'Data_Price '!$BE$2:$BE$1266,0))</f>
        <v>SkiEssentials.com</v>
      </c>
      <c r="CZ1270">
        <f>INDEX('Data_Price '!AU$2:AU$1266,MATCH(Data!$DN1270,'Data_Price '!$BE$2:$BE$1266,0))</f>
        <v>899.95</v>
      </c>
      <c r="DA1270" t="str">
        <f>INDEX('Data_Price '!AV$2:AV$1266,MATCH(Data!$DN1270,'Data_Price '!$BE$2:$BE$1266,0))</f>
        <v>https://www.google.com/url?url=https://www.skiessentials.com/2022-k2-disruption-82-ti-skis-with-mxcell-12-tcx-bindings.html&amp;rct=j&amp;q=&amp;esrc=s&amp;sa=U&amp;ved=0ahUKEwjQl7bX0aP2AhWcl2oFHe1VBxoQsDwIYA&amp;usg=AOvVaw1N-GadMeIFoSI9-DZuorXB</v>
      </c>
      <c r="DB1270">
        <f>INDEX('Data_Price '!AW$2:AW$1266,MATCH(Data!$DN1270,'Data_Price '!$BE$2:$BE$1266,0))</f>
        <v>0</v>
      </c>
      <c r="DC1270">
        <f>INDEX('Data_Price '!AX$2:AX$1266,MATCH(Data!$DN1270,'Data_Price '!$BE$2:$BE$1266,0))</f>
        <v>0</v>
      </c>
      <c r="DD1270">
        <f>INDEX('Data_Price '!AY$2:AY$1266,MATCH(Data!$DN1270,'Data_Price '!$BE$2:$BE$1266,0))</f>
        <v>0</v>
      </c>
      <c r="DE1270">
        <f>INDEX('Data_Price '!AZ$2:AZ$1266,MATCH(Data!$DN1270,'Data_Price '!$BE$2:$BE$1266,0))</f>
        <v>0</v>
      </c>
      <c r="DF1270">
        <f>INDEX('Data_Price '!BA$2:BA$1266,MATCH(Data!$DN1270,'Data_Price '!$BE$2:$BE$1266,0))</f>
        <v>0</v>
      </c>
      <c r="DG1270">
        <f>INDEX('Data_Price '!BB$2:BB$1266,MATCH(Data!$DN1270,'Data_Price '!$BE$2:$BE$1266,0))</f>
        <v>0</v>
      </c>
      <c r="DH1270">
        <f>INDEX('Data_Price '!BC$2:BC$1266,MATCH(Data!$DN1270,'Data_Price '!$BE$2:$BE$1266,0))</f>
        <v>0</v>
      </c>
      <c r="DI1270">
        <f>INDEX('Data_Price '!BD$2:BD$1266,MATCH(Data!$DN1270,'Data_Price '!$BE$2:$BE$1266,0))</f>
        <v>0</v>
      </c>
      <c r="DJ1270" s="89" t="e">
        <f ca="1">_xll.Connector("TinyUrl.TinyUrl",DA1270,0)</f>
        <v>#NAME?</v>
      </c>
      <c r="DK1270" s="89" t="e">
        <f ca="1">_xll.Connector("TinyUrl.TinyUrl",DE1270,0)</f>
        <v>#NAME?</v>
      </c>
      <c r="DL1270" s="89" t="e">
        <f ca="1">_xll.Connector("TinyUrl.TinyUrl",DI1270,0)</f>
        <v>#NAME?</v>
      </c>
      <c r="DM1270" s="224" t="str">
        <f t="shared" si="678"/>
        <v>Disruption 82 Ti</v>
      </c>
      <c r="DN1270" s="89" t="str">
        <f t="shared" si="679"/>
        <v xml:space="preserve"> K2Disruption 82 Ti184 Unisex</v>
      </c>
    </row>
    <row r="1271" spans="2:119" ht="13.05" customHeight="1">
      <c r="B1271" s="224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#VALUE!</v>
      </c>
      <c r="F1271" s="43" t="b">
        <f>CL1271&gt;Driver!$F$56</f>
        <v>0</v>
      </c>
      <c r="G1271" s="43" t="b">
        <f>AND(CB1271&gt;Driver!$F$55,CB1271&lt;Driver!$G$55)</f>
        <v>0</v>
      </c>
      <c r="H1271" s="43" t="e">
        <f t="shared" si="646"/>
        <v>#VALUE!</v>
      </c>
      <c r="I1271" s="43">
        <f t="shared" si="647"/>
        <v>0</v>
      </c>
      <c r="J1271" s="43" t="e">
        <f t="array" ref="J1271">NOT(OR(($H$9:$H$1273=TRUE)*($I$9:$I$1273&gt;0)*($BT$9:$BT$1273=BT1271)*($K$9:$K$1273&gt;K1271)))</f>
        <v>#VALUE!</v>
      </c>
      <c r="K1271" s="72">
        <f t="shared" si="648"/>
        <v>0.48670392747075697</v>
      </c>
      <c r="L1271" s="72">
        <f t="shared" si="649"/>
        <v>0.8591056321005559</v>
      </c>
      <c r="M1271" s="72">
        <f t="shared" si="650"/>
        <v>0.11430222284095803</v>
      </c>
      <c r="N1271" s="72">
        <f t="shared" si="651"/>
        <v>-0.22229810915069859</v>
      </c>
      <c r="O1271" s="72">
        <f t="shared" si="652"/>
        <v>0.30879954891540251</v>
      </c>
      <c r="P1271" s="72">
        <f t="shared" si="653"/>
        <v>0.25640522875817007</v>
      </c>
      <c r="Q1271" s="72"/>
      <c r="R1271" s="72"/>
      <c r="S1271" s="72">
        <f t="shared" si="654"/>
        <v>0.35</v>
      </c>
      <c r="T1271" s="72">
        <f t="shared" si="655"/>
        <v>9.9999999999999978E-2</v>
      </c>
      <c r="U1271" s="72">
        <f t="shared" si="656"/>
        <v>9.9999999999999978E-2</v>
      </c>
      <c r="V1271" s="72">
        <f t="shared" si="657"/>
        <v>0.60002506289965496</v>
      </c>
      <c r="W1271" s="72">
        <f t="shared" si="658"/>
        <v>0.9528033908387864</v>
      </c>
      <c r="X1271" s="72">
        <f t="shared" si="659"/>
        <v>0.14089436789944404</v>
      </c>
      <c r="Y1271" s="72">
        <f t="shared" si="660"/>
        <v>0.88569777715904197</v>
      </c>
      <c r="Z1271" s="72">
        <f t="shared" si="661"/>
        <v>1.2222981091506986</v>
      </c>
      <c r="AA1271" s="72">
        <f t="shared" si="662"/>
        <v>0.69120045108459749</v>
      </c>
      <c r="AB1271" s="72">
        <f t="shared" si="663"/>
        <v>0.74359477124182993</v>
      </c>
      <c r="AC1271" s="72"/>
      <c r="AD1271" s="72"/>
      <c r="AE1271" s="72">
        <f t="shared" si="664"/>
        <v>0.65</v>
      </c>
      <c r="AF1271" s="72">
        <f t="shared" si="665"/>
        <v>0.9</v>
      </c>
      <c r="AG1271" s="72">
        <f t="shared" si="666"/>
        <v>0.9</v>
      </c>
      <c r="AH1271" s="72">
        <f t="shared" si="667"/>
        <v>0.39997493710034504</v>
      </c>
      <c r="AI1271" s="72">
        <f t="shared" si="668"/>
        <v>4.7196609161213564E-2</v>
      </c>
      <c r="AJ1271" s="72">
        <f>(AV1271-Driver!$K$179)/(Driver!$L$179-Driver!$K$179)</f>
        <v>9.9105632100555952E-2</v>
      </c>
      <c r="AK1271" s="72">
        <f>(AW1271-Driver!$K$180)/(Driver!$L$180-Driver!$K$180)</f>
        <v>0.91237781447657551</v>
      </c>
      <c r="AL1271" s="72">
        <f>(AX1271-Driver!$K$181)/(Driver!$L$181-Driver!$K$181)</f>
        <v>0.82229810915069868</v>
      </c>
      <c r="AM1271" s="72">
        <f>(AY1271-Driver!$K$182)/(Driver!$L$182-Driver!$K$182)</f>
        <v>0.90520045108459746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669"/>
        <v>2.0858770858770859</v>
      </c>
      <c r="AW1271" s="70">
        <f t="shared" si="670"/>
        <v>90.173309492187641</v>
      </c>
      <c r="AX1271" s="70">
        <f t="shared" si="671"/>
        <v>8.4006829823562885</v>
      </c>
      <c r="AY1271" s="70">
        <f>IFERROR(Driver!$K$19/Data!BH1271/Data!BI1271*Data!BK1271*Data!BL1271,"")</f>
        <v>-0.58031466663923215</v>
      </c>
      <c r="AZ1271" s="70">
        <f t="shared" si="672"/>
        <v>82.35294117647058</v>
      </c>
      <c r="BA1271" s="70"/>
      <c r="BB1271" s="70"/>
      <c r="BC1271" s="70">
        <f t="shared" si="673"/>
        <v>518.7069518872155</v>
      </c>
      <c r="BD1271" s="70">
        <f t="shared" si="674"/>
        <v>99.706490952930807</v>
      </c>
      <c r="BE1271" s="70">
        <f t="shared" si="675"/>
        <v>1</v>
      </c>
      <c r="BF1271" s="70">
        <f t="shared" si="676"/>
        <v>2.8306784391922296E-3</v>
      </c>
      <c r="BG1271" s="70">
        <f t="shared" si="677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219</v>
      </c>
      <c r="BS1271" s="8" t="s">
        <v>771</v>
      </c>
      <c r="BT1271" s="9" t="s">
        <v>805</v>
      </c>
      <c r="BU1271" s="10">
        <v>183</v>
      </c>
      <c r="BV1271" s="9" t="s">
        <v>222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307</v>
      </c>
      <c r="CU1271" s="10"/>
      <c r="CV1271" s="10"/>
      <c r="CW1271" s="10"/>
      <c r="CX1271">
        <f>INDEX('Data_Price '!AS$2:AS$1266,MATCH(Data!$DN1271,'Data_Price '!$BE$2:$BE$1266,0))</f>
        <v>0</v>
      </c>
      <c r="CY1271">
        <f>INDEX('Data_Price '!AT$2:AT$1266,MATCH(Data!$DN1271,'Data_Price '!$BE$2:$BE$1266,0))</f>
        <v>0</v>
      </c>
      <c r="CZ1271">
        <f>INDEX('Data_Price '!AU$2:AU$1266,MATCH(Data!$DN1271,'Data_Price '!$BE$2:$BE$1266,0))</f>
        <v>0</v>
      </c>
      <c r="DA1271">
        <f>INDEX('Data_Price '!AV$2:AV$1266,MATCH(Data!$DN1271,'Data_Price '!$BE$2:$BE$1266,0))</f>
        <v>0</v>
      </c>
      <c r="DB1271">
        <f>INDEX('Data_Price '!AW$2:AW$1266,MATCH(Data!$DN1271,'Data_Price '!$BE$2:$BE$1266,0))</f>
        <v>0</v>
      </c>
      <c r="DC1271">
        <f>INDEX('Data_Price '!AX$2:AX$1266,MATCH(Data!$DN1271,'Data_Price '!$BE$2:$BE$1266,0))</f>
        <v>0</v>
      </c>
      <c r="DD1271">
        <f>INDEX('Data_Price '!AY$2:AY$1266,MATCH(Data!$DN1271,'Data_Price '!$BE$2:$BE$1266,0))</f>
        <v>0</v>
      </c>
      <c r="DE1271">
        <f>INDEX('Data_Price '!AZ$2:AZ$1266,MATCH(Data!$DN1271,'Data_Price '!$BE$2:$BE$1266,0))</f>
        <v>0</v>
      </c>
      <c r="DF1271">
        <f>INDEX('Data_Price '!BA$2:BA$1266,MATCH(Data!$DN1271,'Data_Price '!$BE$2:$BE$1266,0))</f>
        <v>0</v>
      </c>
      <c r="DG1271">
        <f>INDEX('Data_Price '!BB$2:BB$1266,MATCH(Data!$DN1271,'Data_Price '!$BE$2:$BE$1266,0))</f>
        <v>0</v>
      </c>
      <c r="DH1271">
        <f>INDEX('Data_Price '!BC$2:BC$1266,MATCH(Data!$DN1271,'Data_Price '!$BE$2:$BE$1266,0))</f>
        <v>0</v>
      </c>
      <c r="DI1271">
        <f>INDEX('Data_Price '!BD$2:BD$1266,MATCH(Data!$DN1271,'Data_Price '!$BE$2:$BE$1266,0))</f>
        <v>0</v>
      </c>
      <c r="DJ1271" s="89" t="e">
        <f ca="1">_xll.Connector("TinyUrl.TinyUrl",DA1271,0)</f>
        <v>#NAME?</v>
      </c>
      <c r="DK1271" s="89" t="e">
        <f ca="1">_xll.Connector("TinyUrl.TinyUrl",DE1271,0)</f>
        <v>#NAME?</v>
      </c>
      <c r="DL1271" s="89" t="e">
        <f ca="1">_xll.Connector("TinyUrl.TinyUrl",DI1271,0)</f>
        <v>#NAME?</v>
      </c>
      <c r="DM1271" s="224" t="str">
        <f t="shared" si="678"/>
        <v>Hero Master M21 (R22)</v>
      </c>
      <c r="DN1271" s="89" t="str">
        <f t="shared" si="679"/>
        <v xml:space="preserve"> RossignolHero Master M21 (R22)183 Unisex</v>
      </c>
    </row>
    <row r="1272" spans="2:119" ht="13.05" customHeight="1">
      <c r="B1272" s="224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#VALUE!</v>
      </c>
      <c r="F1272" s="43" t="b">
        <f>CL1272&gt;Driver!$F$56</f>
        <v>0</v>
      </c>
      <c r="G1272" s="43" t="b">
        <f>AND(CB1272&gt;Driver!$F$55,CB1272&lt;Driver!$G$55)</f>
        <v>1</v>
      </c>
      <c r="H1272" s="43" t="e">
        <f t="shared" si="646"/>
        <v>#VALUE!</v>
      </c>
      <c r="I1272" s="43">
        <f t="shared" si="647"/>
        <v>0</v>
      </c>
      <c r="J1272" s="43" t="e">
        <f t="array" ref="J1272">NOT(OR(($H$9:$H$1273=TRUE)*($I$9:$I$1273&gt;0)*($BT$9:$BT$1273=BT1272)*($K$9:$K$1273&gt;K1272)))</f>
        <v>#VALUE!</v>
      </c>
      <c r="K1272" s="72">
        <f t="shared" si="648"/>
        <v>0.32744340630978219</v>
      </c>
      <c r="L1272" s="72">
        <f t="shared" si="649"/>
        <v>0.58010152284263961</v>
      </c>
      <c r="M1272" s="72">
        <f t="shared" si="650"/>
        <v>7.478528977692489E-2</v>
      </c>
      <c r="N1272" s="72">
        <f t="shared" si="651"/>
        <v>-0.3487763232783152</v>
      </c>
      <c r="O1272" s="72">
        <f t="shared" si="652"/>
        <v>0.31313219260908953</v>
      </c>
      <c r="P1272" s="72">
        <f t="shared" si="653"/>
        <v>0.26000000000000012</v>
      </c>
      <c r="Q1272" s="72"/>
      <c r="R1272" s="72"/>
      <c r="S1272" s="72">
        <f t="shared" si="654"/>
        <v>0.85835341079377869</v>
      </c>
      <c r="T1272" s="72">
        <f t="shared" si="655"/>
        <v>0.98473199542590073</v>
      </c>
      <c r="U1272" s="72">
        <f t="shared" si="656"/>
        <v>0.95709248373281608</v>
      </c>
      <c r="V1272" s="72">
        <f t="shared" si="657"/>
        <v>0.62283308972716567</v>
      </c>
      <c r="W1272" s="72">
        <f t="shared" si="658"/>
        <v>0.95674821002386634</v>
      </c>
      <c r="X1272" s="72">
        <f t="shared" si="659"/>
        <v>0.41989847715736039</v>
      </c>
      <c r="Y1272" s="72">
        <f t="shared" si="660"/>
        <v>0.92521471022307511</v>
      </c>
      <c r="Z1272" s="72">
        <f t="shared" si="661"/>
        <v>1.3487763232783152</v>
      </c>
      <c r="AA1272" s="72">
        <f t="shared" si="662"/>
        <v>0.68686780739091047</v>
      </c>
      <c r="AB1272" s="72">
        <f t="shared" si="663"/>
        <v>0.73999999999999988</v>
      </c>
      <c r="AC1272" s="72"/>
      <c r="AD1272" s="72"/>
      <c r="AE1272" s="72">
        <f t="shared" si="664"/>
        <v>0.14164658920622136</v>
      </c>
      <c r="AF1272" s="72">
        <f t="shared" si="665"/>
        <v>1.5268004574099256E-2</v>
      </c>
      <c r="AG1272" s="72">
        <f t="shared" si="666"/>
        <v>4.2907516267183865E-2</v>
      </c>
      <c r="AH1272" s="72">
        <f t="shared" si="667"/>
        <v>0.37716691027283428</v>
      </c>
      <c r="AI1272" s="72">
        <f t="shared" si="668"/>
        <v>4.3251789976133652E-2</v>
      </c>
      <c r="AJ1272" s="72">
        <f>(AV1272-Driver!$K$179)/(Driver!$L$179-Driver!$K$179)</f>
        <v>0.65989847715736039</v>
      </c>
      <c r="AK1272" s="72">
        <f>(AW1272-Driver!$K$180)/(Driver!$L$180-Driver!$K$180)</f>
        <v>0.92039675091635875</v>
      </c>
      <c r="AL1272" s="72">
        <f>(AX1272-Driver!$K$181)/(Driver!$L$181-Driver!$K$181)</f>
        <v>0.94877632327831529</v>
      </c>
      <c r="AM1272" s="72">
        <f>(AY1272-Driver!$K$182)/(Driver!$L$182-Driver!$K$182)</f>
        <v>0.90086780739091044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669"/>
        <v>13.888888888888889</v>
      </c>
      <c r="AW1272" s="70">
        <f t="shared" si="670"/>
        <v>90.957466455475895</v>
      </c>
      <c r="AX1272" s="70">
        <f t="shared" si="671"/>
        <v>9.5389869095048372</v>
      </c>
      <c r="AY1272" s="70">
        <f>IFERROR(Driver!$K$19/Data!BH1272/Data!BI1272*Data!BK1272*Data!BL1272,"")</f>
        <v>-0.60683690972513848</v>
      </c>
      <c r="AZ1272" s="70">
        <f t="shared" si="672"/>
        <v>82.025316455696199</v>
      </c>
      <c r="BA1272" s="70"/>
      <c r="BB1272" s="70"/>
      <c r="BC1272" s="70">
        <f t="shared" si="673"/>
        <v>255.02050369290507</v>
      </c>
      <c r="BD1272" s="70">
        <f t="shared" si="674"/>
        <v>9.2194543430780751</v>
      </c>
      <c r="BE1272" s="70">
        <f t="shared" si="675"/>
        <v>0.14306041191929497</v>
      </c>
      <c r="BF1272" s="70">
        <f t="shared" si="676"/>
        <v>2.5788370731493782</v>
      </c>
      <c r="BG1272" s="70">
        <f t="shared" si="677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219</v>
      </c>
      <c r="BS1272" s="8" t="s">
        <v>493</v>
      </c>
      <c r="BT1272" s="9" t="s">
        <v>500</v>
      </c>
      <c r="BU1272" s="10">
        <v>192</v>
      </c>
      <c r="BV1272" s="9" t="s">
        <v>222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304</v>
      </c>
      <c r="CU1272" s="10"/>
      <c r="CV1272" s="10"/>
      <c r="CW1272" s="10"/>
      <c r="CX1272" t="str">
        <f>INDEX('Data_Price '!AS$2:AS$1266,MATCH(Data!$DN1272,'Data_Price '!$BE$2:$BE$1266,0))</f>
        <v>Blizzard Cochise 106 21/22</v>
      </c>
      <c r="CY1272" t="str">
        <f>INDEX('Data_Price '!AT$2:AT$1266,MATCH(Data!$DN1272,'Data_Price '!$BE$2:$BE$1266,0))</f>
        <v>Snowcountry.eu</v>
      </c>
      <c r="CZ1272">
        <f>INDEX('Data_Price '!AU$2:AU$1266,MATCH(Data!$DN1272,'Data_Price '!$BE$2:$BE$1266,0))</f>
        <v>556.25</v>
      </c>
      <c r="DA1272" t="str">
        <f>INDEX('Data_Price '!AV$2:AV$1266,MATCH(Data!$DN1272,'Data_Price '!$BE$2:$BE$1266,0))</f>
        <v>https://www.google.com/url?url=https://www.snowcountry.eu/blizzard-cochise-2496.html%3Fartikel_maat%3D65382%26country%3DUS&amp;rct=j&amp;q=&amp;esrc=s&amp;sa=U&amp;ved=0ahUKEwjD_ILY0aP2AhVZlWoFHTwnBuIQsDwIQQ&amp;usg=AOvVaw18l-a20aZEiWpCqQRwod0Z</v>
      </c>
      <c r="DB1272">
        <f>INDEX('Data_Price '!AW$2:AW$1266,MATCH(Data!$DN1272,'Data_Price '!$BE$2:$BE$1266,0))</f>
        <v>0</v>
      </c>
      <c r="DC1272">
        <f>INDEX('Data_Price '!AX$2:AX$1266,MATCH(Data!$DN1272,'Data_Price '!$BE$2:$BE$1266,0))</f>
        <v>0</v>
      </c>
      <c r="DD1272">
        <f>INDEX('Data_Price '!AY$2:AY$1266,MATCH(Data!$DN1272,'Data_Price '!$BE$2:$BE$1266,0))</f>
        <v>0</v>
      </c>
      <c r="DE1272">
        <f>INDEX('Data_Price '!AZ$2:AZ$1266,MATCH(Data!$DN1272,'Data_Price '!$BE$2:$BE$1266,0))</f>
        <v>0</v>
      </c>
      <c r="DF1272">
        <f>INDEX('Data_Price '!BA$2:BA$1266,MATCH(Data!$DN1272,'Data_Price '!$BE$2:$BE$1266,0))</f>
        <v>0</v>
      </c>
      <c r="DG1272">
        <f>INDEX('Data_Price '!BB$2:BB$1266,MATCH(Data!$DN1272,'Data_Price '!$BE$2:$BE$1266,0))</f>
        <v>0</v>
      </c>
      <c r="DH1272">
        <f>INDEX('Data_Price '!BC$2:BC$1266,MATCH(Data!$DN1272,'Data_Price '!$BE$2:$BE$1266,0))</f>
        <v>0</v>
      </c>
      <c r="DI1272">
        <f>INDEX('Data_Price '!BD$2:BD$1266,MATCH(Data!$DN1272,'Data_Price '!$BE$2:$BE$1266,0))</f>
        <v>0</v>
      </c>
      <c r="DJ1272" s="89" t="e">
        <f ca="1">_xll.Connector("TinyUrl.TinyUrl",DA1272,0)</f>
        <v>#NAME?</v>
      </c>
      <c r="DK1272" s="89" t="e">
        <f ca="1">_xll.Connector("TinyUrl.TinyUrl",DE1272,0)</f>
        <v>#NAME?</v>
      </c>
      <c r="DL1272" s="89" t="e">
        <f ca="1">_xll.Connector("TinyUrl.TinyUrl",DI1272,0)</f>
        <v>#NAME?</v>
      </c>
      <c r="DM1272" s="224" t="str">
        <f t="shared" si="678"/>
        <v>Cochise 106</v>
      </c>
      <c r="DN1272" s="89" t="str">
        <f t="shared" si="679"/>
        <v xml:space="preserve"> BlizzardCochise 106192 Unisex</v>
      </c>
    </row>
    <row r="1273" spans="2:119" ht="13.05" customHeight="1">
      <c r="B1273" s="224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#VALUE!</v>
      </c>
      <c r="F1273" s="43" t="b">
        <f>CL1273&gt;Driver!$F$56</f>
        <v>0</v>
      </c>
      <c r="G1273" s="43" t="b">
        <f>AND(CB1273&gt;Driver!$F$55,CB1273&lt;Driver!$G$55)</f>
        <v>1</v>
      </c>
      <c r="H1273" s="43" t="e">
        <f t="shared" si="646"/>
        <v>#VALUE!</v>
      </c>
      <c r="I1273" s="43">
        <f t="shared" si="647"/>
        <v>0</v>
      </c>
      <c r="J1273" s="43" t="e">
        <f t="array" ref="J1273">NOT(OR(($H$9:$H$1273=TRUE)*($I$9:$I$1273&gt;0)*($BT$9:$BT$1273=BT1273)*($K$9:$K$1273&gt;K1273)))</f>
        <v>#VALUE!</v>
      </c>
      <c r="K1273" s="72">
        <f t="shared" si="648"/>
        <v>0.37787918584948188</v>
      </c>
      <c r="L1273" s="72">
        <f t="shared" si="649"/>
        <v>0.67598420755781174</v>
      </c>
      <c r="M1273" s="72">
        <f t="shared" si="650"/>
        <v>7.9774164141152126E-2</v>
      </c>
      <c r="N1273" s="72">
        <f t="shared" si="651"/>
        <v>-0.39999999999999991</v>
      </c>
      <c r="O1273" s="72">
        <f t="shared" si="652"/>
        <v>0.3490528845803188</v>
      </c>
      <c r="P1273" s="72">
        <f t="shared" si="653"/>
        <v>0.29026960784313727</v>
      </c>
      <c r="Q1273" s="72"/>
      <c r="R1273" s="72"/>
      <c r="S1273" s="72">
        <f t="shared" si="654"/>
        <v>0.83533634859859063</v>
      </c>
      <c r="T1273" s="72">
        <f t="shared" si="655"/>
        <v>0.97342257683801636</v>
      </c>
      <c r="U1273" s="72">
        <f t="shared" si="656"/>
        <v>0.65523523648765913</v>
      </c>
      <c r="V1273" s="72">
        <f t="shared" si="657"/>
        <v>0.6082798993275198</v>
      </c>
      <c r="W1273" s="72">
        <f t="shared" si="658"/>
        <v>0.95606927392470931</v>
      </c>
      <c r="X1273" s="72">
        <f t="shared" si="659"/>
        <v>0.32401579244218826</v>
      </c>
      <c r="Y1273" s="72">
        <f t="shared" si="660"/>
        <v>0.92022583585884787</v>
      </c>
      <c r="Z1273" s="72">
        <f t="shared" si="661"/>
        <v>1.4</v>
      </c>
      <c r="AA1273" s="72">
        <f t="shared" si="662"/>
        <v>0.6509471154196812</v>
      </c>
      <c r="AB1273" s="72">
        <f t="shared" si="663"/>
        <v>0.70973039215686273</v>
      </c>
      <c r="AC1273" s="72"/>
      <c r="AD1273" s="72"/>
      <c r="AE1273" s="72">
        <f t="shared" si="664"/>
        <v>0.16466365140140937</v>
      </c>
      <c r="AF1273" s="72">
        <f t="shared" si="665"/>
        <v>2.6577423161983638E-2</v>
      </c>
      <c r="AG1273" s="72">
        <f t="shared" si="666"/>
        <v>0.34476476351234087</v>
      </c>
      <c r="AH1273" s="72">
        <f t="shared" si="667"/>
        <v>0.39172010067248014</v>
      </c>
      <c r="AI1273" s="72">
        <f t="shared" si="668"/>
        <v>4.393072607529068E-2</v>
      </c>
      <c r="AJ1273" s="72">
        <f>(AV1273-Driver!$K$179)/(Driver!$L$179-Driver!$K$179)</f>
        <v>0.56401579244218825</v>
      </c>
      <c r="AK1273" s="72">
        <f>(AW1273-Driver!$K$180)/(Driver!$L$180-Driver!$K$180)</f>
        <v>0.89465105279569468</v>
      </c>
      <c r="AL1273" s="72">
        <f>(AX1273-Driver!$K$181)/(Driver!$L$181-Driver!$K$181)</f>
        <v>1</v>
      </c>
      <c r="AM1273" s="72">
        <f>(AY1273-Driver!$K$182)/(Driver!$L$182-Driver!$K$182)</f>
        <v>0.86494711541968117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669"/>
        <v>11.870845204178536</v>
      </c>
      <c r="AW1273" s="70">
        <f t="shared" si="670"/>
        <v>88.439842253358933</v>
      </c>
      <c r="AX1273" s="70">
        <f t="shared" si="671"/>
        <v>10</v>
      </c>
      <c r="AY1273" s="70">
        <f>IFERROR(Driver!$K$19/Data!BH1273/Data!BI1273*Data!BK1273*Data!BL1273,"")</f>
        <v>-0.8267251330893276</v>
      </c>
      <c r="AZ1273" s="70">
        <f t="shared" si="672"/>
        <v>79.266567386448259</v>
      </c>
      <c r="BA1273" s="70"/>
      <c r="BB1273" s="70"/>
      <c r="BC1273" s="70">
        <f t="shared" si="673"/>
        <v>266.95961386556951</v>
      </c>
      <c r="BD1273" s="70">
        <f t="shared" si="674"/>
        <v>12.922700552010895</v>
      </c>
      <c r="BE1273" s="70">
        <f t="shared" si="675"/>
        <v>0.44486381122909152</v>
      </c>
      <c r="BF1273" s="70">
        <f t="shared" si="676"/>
        <v>0.93515645945842396</v>
      </c>
      <c r="BG1273" s="70">
        <f t="shared" si="677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219</v>
      </c>
      <c r="BS1273" s="8" t="s">
        <v>533</v>
      </c>
      <c r="BT1273" s="9" t="s">
        <v>1164</v>
      </c>
      <c r="BU1273" s="10">
        <v>192</v>
      </c>
      <c r="BV1273" s="9" t="s">
        <v>222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305</v>
      </c>
      <c r="CU1273" s="9" t="s">
        <v>304</v>
      </c>
      <c r="CV1273" s="10"/>
      <c r="CW1273" s="10"/>
      <c r="CX1273">
        <f>INDEX('Data_Price '!AS$2:AS$1266,MATCH(Data!$DN1273,'Data_Price '!$BE$2:$BE$1266,0))</f>
        <v>0</v>
      </c>
      <c r="CY1273">
        <f>INDEX('Data_Price '!AT$2:AT$1266,MATCH(Data!$DN1273,'Data_Price '!$BE$2:$BE$1266,0))</f>
        <v>0</v>
      </c>
      <c r="CZ1273">
        <f>INDEX('Data_Price '!AU$2:AU$1266,MATCH(Data!$DN1273,'Data_Price '!$BE$2:$BE$1266,0))</f>
        <v>0</v>
      </c>
      <c r="DA1273">
        <f>INDEX('Data_Price '!AV$2:AV$1266,MATCH(Data!$DN1273,'Data_Price '!$BE$2:$BE$1266,0))</f>
        <v>0</v>
      </c>
      <c r="DB1273">
        <f>INDEX('Data_Price '!AW$2:AW$1266,MATCH(Data!$DN1273,'Data_Price '!$BE$2:$BE$1266,0))</f>
        <v>0</v>
      </c>
      <c r="DC1273">
        <f>INDEX('Data_Price '!AX$2:AX$1266,MATCH(Data!$DN1273,'Data_Price '!$BE$2:$BE$1266,0))</f>
        <v>0</v>
      </c>
      <c r="DD1273">
        <f>INDEX('Data_Price '!AY$2:AY$1266,MATCH(Data!$DN1273,'Data_Price '!$BE$2:$BE$1266,0))</f>
        <v>0</v>
      </c>
      <c r="DE1273">
        <f>INDEX('Data_Price '!AZ$2:AZ$1266,MATCH(Data!$DN1273,'Data_Price '!$BE$2:$BE$1266,0))</f>
        <v>0</v>
      </c>
      <c r="DF1273">
        <f>INDEX('Data_Price '!BA$2:BA$1266,MATCH(Data!$DN1273,'Data_Price '!$BE$2:$BE$1266,0))</f>
        <v>0</v>
      </c>
      <c r="DG1273">
        <f>INDEX('Data_Price '!BB$2:BB$1266,MATCH(Data!$DN1273,'Data_Price '!$BE$2:$BE$1266,0))</f>
        <v>0</v>
      </c>
      <c r="DH1273">
        <f>INDEX('Data_Price '!BC$2:BC$1266,MATCH(Data!$DN1273,'Data_Price '!$BE$2:$BE$1266,0))</f>
        <v>0</v>
      </c>
      <c r="DI1273">
        <f>INDEX('Data_Price '!BD$2:BD$1266,MATCH(Data!$DN1273,'Data_Price '!$BE$2:$BE$1266,0))</f>
        <v>0</v>
      </c>
      <c r="DJ1273" s="89" t="e">
        <f ca="1">_xll.Connector("TinyUrl.TinyUrl",DA1273,0)</f>
        <v>#NAME?</v>
      </c>
      <c r="DK1273" s="89" t="e">
        <f ca="1">_xll.Connector("TinyUrl.TinyUrl",DE1273,0)</f>
        <v>#NAME?</v>
      </c>
      <c r="DL1273" s="89" t="e">
        <f ca="1">_xll.Connector("TinyUrl.TinyUrl",DI1273,0)</f>
        <v>#NAME?</v>
      </c>
      <c r="DM1273" s="224" t="str">
        <f t="shared" si="678"/>
        <v>M-Pro Pro Rider</v>
      </c>
      <c r="DN1273" s="89" t="str">
        <f t="shared" si="679"/>
        <v xml:space="preserve"> DynastarM-Pro Pro Rider192 Unisex</v>
      </c>
    </row>
  </sheetData>
  <autoFilter ref="A8:DU1273" xr:uid="{00000000-0009-0000-0000-000003000000}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BE1266"/>
  <sheetViews>
    <sheetView workbookViewId="0">
      <selection activeCell="BB3" sqref="BB3"/>
    </sheetView>
  </sheetViews>
  <sheetFormatPr defaultColWidth="8.6640625" defaultRowHeight="13.8"/>
  <cols>
    <col min="1" max="6" width="8.6640625" style="203" customWidth="1"/>
    <col min="7" max="7" width="8.77734375" style="124" customWidth="1"/>
    <col min="8" max="56" width="8.6640625" style="203" customWidth="1"/>
    <col min="57" max="57" width="41.44140625" style="204" bestFit="1" customWidth="1"/>
    <col min="58" max="58" width="8.6640625" style="203" customWidth="1"/>
    <col min="59" max="16384" width="8.6640625" style="203"/>
  </cols>
  <sheetData>
    <row r="1" spans="1:57">
      <c r="A1" s="203" t="s">
        <v>70</v>
      </c>
      <c r="B1" s="203" t="s">
        <v>71</v>
      </c>
      <c r="C1" s="203" t="s">
        <v>72</v>
      </c>
      <c r="D1" s="203" t="s">
        <v>74</v>
      </c>
      <c r="E1" s="203" t="s">
        <v>73</v>
      </c>
      <c r="F1" s="203" t="s">
        <v>1165</v>
      </c>
      <c r="H1" s="203" t="s">
        <v>1166</v>
      </c>
      <c r="I1" s="203" t="s">
        <v>75</v>
      </c>
      <c r="J1" s="203" t="s">
        <v>85</v>
      </c>
      <c r="K1" s="203" t="s">
        <v>86</v>
      </c>
      <c r="L1" s="203" t="s">
        <v>87</v>
      </c>
      <c r="M1" s="203" t="s">
        <v>76</v>
      </c>
      <c r="N1" s="203" t="s">
        <v>88</v>
      </c>
      <c r="O1" s="203" t="s">
        <v>89</v>
      </c>
      <c r="P1" s="203" t="s">
        <v>90</v>
      </c>
      <c r="Q1" s="203" t="s">
        <v>91</v>
      </c>
      <c r="R1" s="203" t="s">
        <v>92</v>
      </c>
      <c r="S1" s="203" t="s">
        <v>93</v>
      </c>
      <c r="T1" s="203" t="s">
        <v>94</v>
      </c>
      <c r="U1" s="203" t="s">
        <v>95</v>
      </c>
      <c r="V1" s="203" t="s">
        <v>96</v>
      </c>
      <c r="W1" s="203" t="s">
        <v>97</v>
      </c>
      <c r="X1" s="203" t="s">
        <v>98</v>
      </c>
      <c r="Y1" s="203" t="s">
        <v>99</v>
      </c>
      <c r="Z1" s="203" t="s">
        <v>1167</v>
      </c>
      <c r="AA1" s="203" t="s">
        <v>100</v>
      </c>
      <c r="AB1" s="203" t="s">
        <v>101</v>
      </c>
      <c r="AC1" s="203" t="s">
        <v>102</v>
      </c>
      <c r="AD1" s="203" t="s">
        <v>103</v>
      </c>
      <c r="AE1" s="203" t="s">
        <v>104</v>
      </c>
      <c r="AF1" s="203" t="s">
        <v>301</v>
      </c>
      <c r="AG1" s="203" t="s">
        <v>382</v>
      </c>
      <c r="AH1" s="203" t="s">
        <v>1168</v>
      </c>
      <c r="AI1" s="203" t="s">
        <v>1169</v>
      </c>
      <c r="AJ1" s="203" t="s">
        <v>1170</v>
      </c>
      <c r="AK1" s="203" t="s">
        <v>110</v>
      </c>
      <c r="AL1" s="203" t="s">
        <v>111</v>
      </c>
      <c r="AM1" s="203" t="s">
        <v>1171</v>
      </c>
      <c r="AN1" s="203" t="s">
        <v>1172</v>
      </c>
      <c r="AO1" s="203" t="s">
        <v>1173</v>
      </c>
      <c r="AP1" s="203" t="s">
        <v>1174</v>
      </c>
      <c r="AQ1" s="203" t="s">
        <v>1175</v>
      </c>
      <c r="AR1" s="203" t="s">
        <v>1176</v>
      </c>
      <c r="AS1" s="203" t="s">
        <v>1177</v>
      </c>
      <c r="AT1" s="203" t="s">
        <v>1178</v>
      </c>
      <c r="AU1" s="203" t="s">
        <v>1179</v>
      </c>
      <c r="AV1" s="203" t="s">
        <v>1180</v>
      </c>
      <c r="AW1" s="203" t="s">
        <v>1181</v>
      </c>
      <c r="AX1" s="203" t="s">
        <v>1182</v>
      </c>
      <c r="AY1" s="203" t="s">
        <v>1183</v>
      </c>
      <c r="AZ1" s="203" t="s">
        <v>1184</v>
      </c>
      <c r="BA1" s="203" t="s">
        <v>1185</v>
      </c>
      <c r="BB1" s="203" t="s">
        <v>1186</v>
      </c>
      <c r="BC1" s="203" t="s">
        <v>1187</v>
      </c>
      <c r="BD1" s="203" t="s">
        <v>1188</v>
      </c>
      <c r="BE1" s="204" t="s">
        <v>117</v>
      </c>
    </row>
    <row r="2" spans="1:57">
      <c r="A2" s="203" t="s">
        <v>219</v>
      </c>
      <c r="B2" s="203" t="s">
        <v>405</v>
      </c>
      <c r="C2" s="203" t="s">
        <v>406</v>
      </c>
      <c r="D2" s="203">
        <v>172</v>
      </c>
      <c r="E2" s="203" t="s">
        <v>222</v>
      </c>
      <c r="F2" s="203" t="str">
        <f t="shared" ref="F2:F65" si="0">IF(LEFT(C2,1)=" ",RIGHT(C2,LEN(C2)-1),C2)</f>
        <v>ARV 106</v>
      </c>
      <c r="H2" s="203">
        <v>172</v>
      </c>
      <c r="I2" s="203">
        <v>170.4</v>
      </c>
      <c r="J2" s="203">
        <v>119</v>
      </c>
      <c r="K2" s="203">
        <v>140</v>
      </c>
      <c r="L2" s="203">
        <v>132</v>
      </c>
      <c r="M2" s="203">
        <v>105</v>
      </c>
      <c r="N2" s="203">
        <v>122</v>
      </c>
      <c r="O2" s="203">
        <v>20</v>
      </c>
      <c r="P2" s="203">
        <v>1948</v>
      </c>
      <c r="Q2" s="203">
        <v>0.98</v>
      </c>
      <c r="R2" s="203">
        <v>1900</v>
      </c>
      <c r="S2" s="203">
        <v>187</v>
      </c>
      <c r="T2" s="203">
        <v>103</v>
      </c>
      <c r="U2" s="203">
        <v>55</v>
      </c>
      <c r="V2" s="203">
        <v>280</v>
      </c>
      <c r="W2" s="203">
        <v>43</v>
      </c>
      <c r="X2" s="203">
        <v>237</v>
      </c>
      <c r="Y2" s="203">
        <v>0.78</v>
      </c>
      <c r="Z2" s="203" t="b">
        <v>0</v>
      </c>
      <c r="AA2" s="203">
        <v>150</v>
      </c>
      <c r="AB2" s="203">
        <v>155</v>
      </c>
      <c r="AC2" s="203">
        <v>130</v>
      </c>
      <c r="AD2" s="203">
        <v>7</v>
      </c>
      <c r="AE2" s="203">
        <v>5.4</v>
      </c>
      <c r="AF2" s="203" t="s">
        <v>305</v>
      </c>
      <c r="AG2" s="203" t="s">
        <v>301</v>
      </c>
      <c r="AS2" s="203" t="s">
        <v>1189</v>
      </c>
      <c r="AT2" s="203" t="s">
        <v>1190</v>
      </c>
      <c r="AU2" s="247">
        <v>388.54</v>
      </c>
      <c r="AV2" s="203" t="s">
        <v>1191</v>
      </c>
      <c r="AW2" s="203" t="s">
        <v>1189</v>
      </c>
      <c r="AX2" s="203" t="s">
        <v>1192</v>
      </c>
      <c r="AY2" s="247">
        <v>484.95</v>
      </c>
      <c r="AZ2" s="203" t="s">
        <v>1193</v>
      </c>
      <c r="BA2" s="203" t="s">
        <v>1189</v>
      </c>
      <c r="BB2" s="203" t="s">
        <v>1194</v>
      </c>
      <c r="BC2" s="247">
        <v>519.96</v>
      </c>
      <c r="BD2" s="203" t="s">
        <v>1195</v>
      </c>
      <c r="BE2" s="204" t="str">
        <f t="shared" ref="BE2:BE65" si="1">_xlfn.CONCAT(B2,F2,D2,E2)</f>
        <v xml:space="preserve"> ArmadaARV 106172 Unisex</v>
      </c>
    </row>
    <row r="3" spans="1:57">
      <c r="A3" s="203" t="s">
        <v>219</v>
      </c>
      <c r="B3" s="203" t="s">
        <v>405</v>
      </c>
      <c r="C3" s="203" t="s">
        <v>406</v>
      </c>
      <c r="D3" s="203">
        <v>180</v>
      </c>
      <c r="E3" s="203" t="s">
        <v>222</v>
      </c>
      <c r="F3" s="203" t="str">
        <f t="shared" si="0"/>
        <v>ARV 106</v>
      </c>
      <c r="H3" s="203">
        <v>180</v>
      </c>
      <c r="I3" s="203">
        <v>177.9</v>
      </c>
      <c r="J3" s="203">
        <v>125</v>
      </c>
      <c r="K3" s="203">
        <v>140</v>
      </c>
      <c r="L3" s="203">
        <v>132</v>
      </c>
      <c r="M3" s="203">
        <v>105</v>
      </c>
      <c r="N3" s="203">
        <v>121</v>
      </c>
      <c r="O3" s="203">
        <v>20.7</v>
      </c>
      <c r="P3" s="203">
        <v>2142</v>
      </c>
      <c r="Q3" s="203">
        <v>0.93</v>
      </c>
      <c r="R3" s="203">
        <v>1983</v>
      </c>
      <c r="S3" s="203">
        <v>242</v>
      </c>
      <c r="T3" s="203">
        <v>119</v>
      </c>
      <c r="U3" s="203">
        <v>53</v>
      </c>
      <c r="V3" s="203">
        <v>285</v>
      </c>
      <c r="W3" s="203">
        <v>46</v>
      </c>
      <c r="X3" s="203">
        <v>242</v>
      </c>
      <c r="Y3" s="203">
        <v>0.85199999999999998</v>
      </c>
      <c r="Z3" s="203" t="b">
        <v>0</v>
      </c>
      <c r="AA3" s="203">
        <v>177</v>
      </c>
      <c r="AB3" s="203">
        <v>200</v>
      </c>
      <c r="AC3" s="203">
        <v>108</v>
      </c>
      <c r="AD3" s="203">
        <v>8</v>
      </c>
      <c r="AE3" s="203">
        <v>5.4</v>
      </c>
      <c r="AF3" s="203" t="s">
        <v>305</v>
      </c>
      <c r="AG3" s="203" t="s">
        <v>303</v>
      </c>
      <c r="AH3" s="203" t="s">
        <v>301</v>
      </c>
      <c r="AS3" s="203" t="s">
        <v>1189</v>
      </c>
      <c r="AT3" s="203" t="s">
        <v>1190</v>
      </c>
      <c r="AU3" s="247">
        <v>388.54</v>
      </c>
      <c r="AV3" s="203" t="s">
        <v>1196</v>
      </c>
      <c r="AW3" s="203" t="s">
        <v>1189</v>
      </c>
      <c r="AX3" s="203" t="s">
        <v>1192</v>
      </c>
      <c r="AY3" s="247">
        <v>484.95</v>
      </c>
      <c r="AZ3" s="203" t="s">
        <v>1197</v>
      </c>
      <c r="BA3" s="203" t="s">
        <v>1198</v>
      </c>
      <c r="BB3" s="203" t="s">
        <v>1199</v>
      </c>
      <c r="BC3" s="247">
        <v>579</v>
      </c>
      <c r="BD3" s="203" t="s">
        <v>1200</v>
      </c>
      <c r="BE3" s="204" t="str">
        <f t="shared" si="1"/>
        <v xml:space="preserve"> ArmadaARV 106180 Unisex</v>
      </c>
    </row>
    <row r="4" spans="1:57">
      <c r="A4" s="203" t="s">
        <v>219</v>
      </c>
      <c r="B4" s="203" t="s">
        <v>405</v>
      </c>
      <c r="C4" s="203" t="s">
        <v>406</v>
      </c>
      <c r="D4" s="203">
        <v>188</v>
      </c>
      <c r="E4" s="203" t="s">
        <v>222</v>
      </c>
      <c r="F4" s="203" t="str">
        <f t="shared" si="0"/>
        <v>ARV 106</v>
      </c>
      <c r="H4" s="203">
        <v>188</v>
      </c>
      <c r="I4" s="203">
        <v>186.1</v>
      </c>
      <c r="J4" s="203">
        <v>131</v>
      </c>
      <c r="K4" s="203">
        <v>151</v>
      </c>
      <c r="L4" s="203">
        <v>136</v>
      </c>
      <c r="M4" s="203">
        <v>105</v>
      </c>
      <c r="N4" s="203">
        <v>124</v>
      </c>
      <c r="O4" s="203">
        <v>21.8</v>
      </c>
      <c r="P4" s="203">
        <v>2335</v>
      </c>
      <c r="Q4" s="203">
        <v>0.9</v>
      </c>
      <c r="R4" s="203">
        <v>2091</v>
      </c>
      <c r="S4" s="203">
        <v>263</v>
      </c>
      <c r="T4" s="203">
        <v>135</v>
      </c>
      <c r="U4" s="203">
        <v>56</v>
      </c>
      <c r="V4" s="203">
        <v>298</v>
      </c>
      <c r="W4" s="203">
        <v>46</v>
      </c>
      <c r="X4" s="203">
        <v>253</v>
      </c>
      <c r="Y4" s="203">
        <v>0.82299999999999995</v>
      </c>
      <c r="Z4" s="203" t="b">
        <v>0</v>
      </c>
      <c r="AA4" s="203">
        <v>174</v>
      </c>
      <c r="AB4" s="203">
        <v>174</v>
      </c>
      <c r="AC4" s="203">
        <v>125</v>
      </c>
      <c r="AD4" s="203">
        <v>9</v>
      </c>
      <c r="AE4" s="203">
        <v>5.2</v>
      </c>
      <c r="AF4" s="203" t="s">
        <v>305</v>
      </c>
      <c r="AG4" s="203" t="s">
        <v>303</v>
      </c>
      <c r="AH4" s="203" t="s">
        <v>301</v>
      </c>
      <c r="AS4" s="203" t="s">
        <v>1189</v>
      </c>
      <c r="AT4" s="203" t="s">
        <v>1190</v>
      </c>
      <c r="AU4" s="247">
        <v>388.54</v>
      </c>
      <c r="AV4" s="203" t="s">
        <v>1201</v>
      </c>
      <c r="AW4" s="203" t="s">
        <v>1189</v>
      </c>
      <c r="AX4" s="203" t="s">
        <v>1192</v>
      </c>
      <c r="AY4" s="247">
        <v>484.95</v>
      </c>
      <c r="AZ4" s="203" t="s">
        <v>1202</v>
      </c>
      <c r="BA4" s="203" t="s">
        <v>1189</v>
      </c>
      <c r="BB4" s="203" t="s">
        <v>1194</v>
      </c>
      <c r="BC4" s="247">
        <v>519.96</v>
      </c>
      <c r="BD4" s="203" t="s">
        <v>1203</v>
      </c>
      <c r="BE4" s="204" t="str">
        <f t="shared" si="1"/>
        <v xml:space="preserve"> ArmadaARV 106188 Unisex</v>
      </c>
    </row>
    <row r="5" spans="1:57">
      <c r="A5" s="203" t="s">
        <v>219</v>
      </c>
      <c r="B5" s="203" t="s">
        <v>405</v>
      </c>
      <c r="C5" s="203" t="s">
        <v>407</v>
      </c>
      <c r="D5" s="203">
        <v>165</v>
      </c>
      <c r="E5" s="203" t="s">
        <v>222</v>
      </c>
      <c r="F5" s="203" t="str">
        <f t="shared" si="0"/>
        <v>ARV 116 JJ UL</v>
      </c>
      <c r="H5" s="203">
        <v>165</v>
      </c>
      <c r="I5" s="203">
        <v>163.4</v>
      </c>
      <c r="J5" s="203">
        <v>101</v>
      </c>
      <c r="K5" s="203">
        <v>122</v>
      </c>
      <c r="L5" s="203">
        <v>137</v>
      </c>
      <c r="M5" s="203">
        <v>115</v>
      </c>
      <c r="N5" s="203">
        <v>133</v>
      </c>
      <c r="O5" s="203">
        <v>16.2</v>
      </c>
      <c r="P5" s="203">
        <v>1617</v>
      </c>
      <c r="Q5" s="203">
        <v>1.24</v>
      </c>
      <c r="R5" s="203">
        <v>2008</v>
      </c>
      <c r="S5" s="203">
        <v>166</v>
      </c>
      <c r="T5" s="203">
        <v>94</v>
      </c>
      <c r="U5" s="203">
        <v>57</v>
      </c>
      <c r="V5" s="203">
        <v>324</v>
      </c>
      <c r="W5" s="203">
        <v>56</v>
      </c>
      <c r="X5" s="203">
        <v>304</v>
      </c>
      <c r="Y5" s="203">
        <v>0.98699999999999999</v>
      </c>
      <c r="Z5" s="203" t="b">
        <v>0</v>
      </c>
      <c r="AA5" s="203">
        <v>226</v>
      </c>
      <c r="AB5" s="203">
        <v>188</v>
      </c>
      <c r="AC5" s="203">
        <v>98</v>
      </c>
      <c r="AD5" s="203">
        <v>5</v>
      </c>
      <c r="AE5" s="203">
        <v>5.8</v>
      </c>
      <c r="AF5" s="203" t="s">
        <v>303</v>
      </c>
      <c r="AG5" s="203" t="s">
        <v>301</v>
      </c>
      <c r="AH5" s="203" t="s">
        <v>302</v>
      </c>
      <c r="BE5" s="204" t="str">
        <f t="shared" si="1"/>
        <v xml:space="preserve"> ArmadaARV 116 JJ UL165 Unisex</v>
      </c>
    </row>
    <row r="6" spans="1:57">
      <c r="A6" s="203" t="s">
        <v>219</v>
      </c>
      <c r="B6" s="203" t="s">
        <v>405</v>
      </c>
      <c r="C6" s="203" t="s">
        <v>407</v>
      </c>
      <c r="D6" s="203">
        <v>175</v>
      </c>
      <c r="E6" s="203" t="s">
        <v>222</v>
      </c>
      <c r="F6" s="203" t="str">
        <f t="shared" si="0"/>
        <v>ARV 116 JJ UL</v>
      </c>
      <c r="H6" s="203">
        <v>175</v>
      </c>
      <c r="I6" s="203">
        <v>173.2</v>
      </c>
      <c r="J6" s="203">
        <v>103</v>
      </c>
      <c r="K6" s="203">
        <v>130</v>
      </c>
      <c r="L6" s="203">
        <v>138</v>
      </c>
      <c r="M6" s="203">
        <v>115</v>
      </c>
      <c r="N6" s="203">
        <v>135</v>
      </c>
      <c r="O6" s="203">
        <v>17.5</v>
      </c>
      <c r="P6" s="203">
        <v>1700</v>
      </c>
      <c r="Q6" s="203">
        <v>1.24</v>
      </c>
      <c r="R6" s="203">
        <v>2109</v>
      </c>
      <c r="S6" s="203">
        <v>185</v>
      </c>
      <c r="T6" s="203">
        <v>96</v>
      </c>
      <c r="U6" s="203">
        <v>63</v>
      </c>
      <c r="V6" s="203">
        <v>359</v>
      </c>
      <c r="W6" s="203">
        <v>63</v>
      </c>
      <c r="X6" s="203">
        <v>344</v>
      </c>
      <c r="Y6" s="203">
        <v>0.98599999999999999</v>
      </c>
      <c r="Z6" s="203" t="b">
        <v>0</v>
      </c>
      <c r="AA6" s="203">
        <v>239</v>
      </c>
      <c r="AB6" s="203">
        <v>197</v>
      </c>
      <c r="AC6" s="203">
        <v>120</v>
      </c>
      <c r="AD6" s="203">
        <v>3</v>
      </c>
      <c r="AE6" s="203">
        <v>6</v>
      </c>
      <c r="AF6" s="203" t="s">
        <v>303</v>
      </c>
      <c r="AG6" s="203" t="s">
        <v>301</v>
      </c>
      <c r="AH6" s="203" t="s">
        <v>302</v>
      </c>
      <c r="AS6" s="203" t="s">
        <v>1204</v>
      </c>
      <c r="AT6" s="203" t="s">
        <v>1190</v>
      </c>
      <c r="AU6" s="247">
        <v>509.1</v>
      </c>
      <c r="AV6" s="203" t="s">
        <v>1205</v>
      </c>
      <c r="AW6" s="203" t="s">
        <v>1204</v>
      </c>
      <c r="AX6" s="203" t="s">
        <v>1190</v>
      </c>
      <c r="AY6" s="247">
        <v>509.1</v>
      </c>
      <c r="AZ6" s="203" t="s">
        <v>1206</v>
      </c>
      <c r="BA6" s="203" t="s">
        <v>1204</v>
      </c>
      <c r="BB6" s="203" t="s">
        <v>1192</v>
      </c>
      <c r="BC6" s="247">
        <v>629.95000000000005</v>
      </c>
      <c r="BD6" s="203" t="s">
        <v>1207</v>
      </c>
      <c r="BE6" s="204" t="str">
        <f t="shared" si="1"/>
        <v xml:space="preserve"> ArmadaARV 116 JJ UL175 Unisex</v>
      </c>
    </row>
    <row r="7" spans="1:57">
      <c r="A7" s="203" t="s">
        <v>219</v>
      </c>
      <c r="B7" s="203" t="s">
        <v>405</v>
      </c>
      <c r="C7" s="203" t="s">
        <v>407</v>
      </c>
      <c r="D7" s="203">
        <v>185</v>
      </c>
      <c r="E7" s="203" t="s">
        <v>222</v>
      </c>
      <c r="F7" s="203" t="str">
        <f t="shared" si="0"/>
        <v>ARV 116 JJ UL</v>
      </c>
      <c r="H7" s="203">
        <v>185</v>
      </c>
      <c r="I7" s="203">
        <v>183</v>
      </c>
      <c r="J7" s="203">
        <v>113</v>
      </c>
      <c r="K7" s="203">
        <v>136</v>
      </c>
      <c r="L7" s="203">
        <v>138</v>
      </c>
      <c r="M7" s="203">
        <v>115</v>
      </c>
      <c r="N7" s="203">
        <v>134</v>
      </c>
      <c r="O7" s="203">
        <v>18.5</v>
      </c>
      <c r="P7" s="203">
        <v>1783</v>
      </c>
      <c r="Q7" s="203">
        <v>1.24</v>
      </c>
      <c r="R7" s="203">
        <v>2218</v>
      </c>
      <c r="S7" s="203">
        <v>203</v>
      </c>
      <c r="T7" s="203">
        <v>103</v>
      </c>
      <c r="U7" s="203">
        <v>66</v>
      </c>
      <c r="V7" s="203">
        <v>361</v>
      </c>
      <c r="W7" s="203">
        <v>63</v>
      </c>
      <c r="X7" s="203">
        <v>340</v>
      </c>
      <c r="Y7" s="203">
        <v>0.95299999999999996</v>
      </c>
      <c r="Z7" s="203" t="b">
        <v>0</v>
      </c>
      <c r="AA7" s="203">
        <v>236</v>
      </c>
      <c r="AB7" s="203">
        <v>231</v>
      </c>
      <c r="AC7" s="203">
        <v>124</v>
      </c>
      <c r="AD7" s="203">
        <v>4</v>
      </c>
      <c r="AE7" s="203">
        <v>5.4</v>
      </c>
      <c r="AF7" s="203" t="s">
        <v>303</v>
      </c>
      <c r="AG7" s="203" t="s">
        <v>301</v>
      </c>
      <c r="AH7" s="203" t="s">
        <v>302</v>
      </c>
      <c r="AS7" s="203" t="s">
        <v>1204</v>
      </c>
      <c r="AT7" s="203" t="s">
        <v>1190</v>
      </c>
      <c r="AU7" s="247">
        <v>509.1</v>
      </c>
      <c r="AV7" s="203" t="s">
        <v>1208</v>
      </c>
      <c r="AW7" s="203" t="s">
        <v>1204</v>
      </c>
      <c r="AX7" s="203" t="s">
        <v>1190</v>
      </c>
      <c r="AY7" s="247">
        <v>509.1</v>
      </c>
      <c r="AZ7" s="203" t="s">
        <v>1209</v>
      </c>
      <c r="BA7" s="203" t="s">
        <v>1204</v>
      </c>
      <c r="BB7" s="203" t="s">
        <v>1210</v>
      </c>
      <c r="BC7" s="247">
        <v>699.95</v>
      </c>
      <c r="BD7" s="203" t="s">
        <v>1211</v>
      </c>
      <c r="BE7" s="204" t="str">
        <f t="shared" si="1"/>
        <v xml:space="preserve"> ArmadaARV 116 JJ UL185 Unisex</v>
      </c>
    </row>
    <row r="8" spans="1:57">
      <c r="A8" s="203" t="s">
        <v>219</v>
      </c>
      <c r="B8" s="203" t="s">
        <v>405</v>
      </c>
      <c r="C8" s="203" t="s">
        <v>407</v>
      </c>
      <c r="D8" s="203">
        <v>192</v>
      </c>
      <c r="E8" s="203" t="s">
        <v>222</v>
      </c>
      <c r="F8" s="203" t="str">
        <f t="shared" si="0"/>
        <v>ARV 116 JJ UL</v>
      </c>
      <c r="H8" s="203">
        <v>192</v>
      </c>
      <c r="I8" s="203">
        <v>188.2</v>
      </c>
      <c r="J8" s="203">
        <v>121</v>
      </c>
      <c r="K8" s="203">
        <v>138</v>
      </c>
      <c r="L8" s="203">
        <v>138</v>
      </c>
      <c r="M8" s="203">
        <v>115</v>
      </c>
      <c r="N8" s="203">
        <v>134</v>
      </c>
      <c r="O8" s="203">
        <v>19.3</v>
      </c>
      <c r="P8" s="203">
        <v>1874</v>
      </c>
      <c r="Q8" s="203">
        <v>1.21</v>
      </c>
      <c r="R8" s="203">
        <v>2270</v>
      </c>
      <c r="S8" s="203">
        <v>239</v>
      </c>
      <c r="T8" s="203">
        <v>118</v>
      </c>
      <c r="U8" s="203">
        <v>62</v>
      </c>
      <c r="V8" s="203">
        <v>359</v>
      </c>
      <c r="W8" s="203">
        <v>52</v>
      </c>
      <c r="X8" s="203">
        <v>318</v>
      </c>
      <c r="Y8" s="203">
        <v>0.83899999999999997</v>
      </c>
      <c r="Z8" s="203" t="b">
        <v>0</v>
      </c>
      <c r="AA8" s="203">
        <v>270</v>
      </c>
      <c r="AB8" s="203">
        <v>234</v>
      </c>
      <c r="AC8" s="203">
        <v>89</v>
      </c>
      <c r="AD8" s="203">
        <v>5</v>
      </c>
      <c r="AE8" s="203">
        <v>6.7</v>
      </c>
      <c r="AF8" s="203" t="s">
        <v>303</v>
      </c>
      <c r="AG8" s="203" t="s">
        <v>301</v>
      </c>
      <c r="AH8" s="203" t="s">
        <v>302</v>
      </c>
      <c r="AS8" s="203" t="s">
        <v>1204</v>
      </c>
      <c r="AT8" s="203" t="s">
        <v>1192</v>
      </c>
      <c r="AU8" s="247">
        <v>629.95000000000005</v>
      </c>
      <c r="AV8" s="203" t="s">
        <v>1212</v>
      </c>
      <c r="AW8" s="203" t="s">
        <v>1204</v>
      </c>
      <c r="AX8" s="203" t="s">
        <v>1192</v>
      </c>
      <c r="AY8" s="247">
        <v>629.95000000000005</v>
      </c>
      <c r="AZ8" s="203" t="s">
        <v>1213</v>
      </c>
      <c r="BA8" s="203" t="s">
        <v>1204</v>
      </c>
      <c r="BB8" s="203" t="s">
        <v>1214</v>
      </c>
      <c r="BC8" s="247">
        <v>700.95</v>
      </c>
      <c r="BD8" s="203" t="s">
        <v>1215</v>
      </c>
      <c r="BE8" s="204" t="str">
        <f t="shared" si="1"/>
        <v xml:space="preserve"> ArmadaARV 116 JJ UL192 Unisex</v>
      </c>
    </row>
    <row r="9" spans="1:57">
      <c r="A9" s="203" t="s">
        <v>219</v>
      </c>
      <c r="B9" s="203" t="s">
        <v>405</v>
      </c>
      <c r="C9" s="203" t="s">
        <v>408</v>
      </c>
      <c r="D9" s="203">
        <v>143</v>
      </c>
      <c r="E9" s="203" t="s">
        <v>222</v>
      </c>
      <c r="F9" s="203" t="str">
        <f t="shared" si="0"/>
        <v>ARV 84</v>
      </c>
      <c r="H9" s="203">
        <v>143</v>
      </c>
      <c r="I9" s="203">
        <v>140.9</v>
      </c>
      <c r="J9" s="203">
        <v>98</v>
      </c>
      <c r="K9" s="203">
        <v>116</v>
      </c>
      <c r="L9" s="203">
        <v>116</v>
      </c>
      <c r="M9" s="203">
        <v>84</v>
      </c>
      <c r="N9" s="203">
        <v>108</v>
      </c>
      <c r="O9" s="203">
        <v>10.5</v>
      </c>
      <c r="P9" s="203">
        <v>1373</v>
      </c>
      <c r="Q9" s="203">
        <v>0.99</v>
      </c>
      <c r="R9" s="203">
        <v>1353</v>
      </c>
      <c r="S9" s="203">
        <v>112</v>
      </c>
      <c r="T9" s="203">
        <v>43</v>
      </c>
      <c r="U9" s="203">
        <v>47</v>
      </c>
      <c r="V9" s="203">
        <v>245</v>
      </c>
      <c r="W9" s="203">
        <v>37</v>
      </c>
      <c r="X9" s="203">
        <v>189</v>
      </c>
      <c r="Y9" s="203">
        <v>0.76900000000000002</v>
      </c>
      <c r="Z9" s="203" t="b">
        <v>0</v>
      </c>
      <c r="AA9" s="203">
        <v>130</v>
      </c>
      <c r="AB9" s="203">
        <v>114</v>
      </c>
      <c r="AC9" s="203">
        <v>115</v>
      </c>
      <c r="AD9" s="203">
        <v>5</v>
      </c>
      <c r="AE9" s="203">
        <v>9.1</v>
      </c>
      <c r="AF9" s="203" t="s">
        <v>305</v>
      </c>
      <c r="AS9" s="203" t="s">
        <v>1216</v>
      </c>
      <c r="AT9" s="203" t="s">
        <v>1217</v>
      </c>
      <c r="AU9" s="247">
        <v>209.97</v>
      </c>
      <c r="AV9" s="203" t="s">
        <v>1218</v>
      </c>
      <c r="AW9" s="203" t="s">
        <v>1219</v>
      </c>
      <c r="AX9" s="203" t="s">
        <v>1220</v>
      </c>
      <c r="AY9" s="247">
        <v>337.86</v>
      </c>
      <c r="AZ9" s="203" t="s">
        <v>1221</v>
      </c>
      <c r="BA9" s="203" t="s">
        <v>1216</v>
      </c>
      <c r="BB9" s="203" t="s">
        <v>1220</v>
      </c>
      <c r="BC9" s="247">
        <v>338.46</v>
      </c>
      <c r="BD9" s="203" t="s">
        <v>1222</v>
      </c>
      <c r="BE9" s="204" t="str">
        <f t="shared" si="1"/>
        <v xml:space="preserve"> ArmadaARV 84143 Unisex</v>
      </c>
    </row>
    <row r="10" spans="1:57">
      <c r="A10" s="203" t="s">
        <v>219</v>
      </c>
      <c r="B10" s="203" t="s">
        <v>405</v>
      </c>
      <c r="C10" s="203" t="s">
        <v>408</v>
      </c>
      <c r="D10" s="203">
        <v>150</v>
      </c>
      <c r="E10" s="203" t="s">
        <v>222</v>
      </c>
      <c r="F10" s="203" t="str">
        <f t="shared" si="0"/>
        <v>ARV 84</v>
      </c>
      <c r="H10" s="203">
        <v>150</v>
      </c>
      <c r="I10" s="203">
        <v>148</v>
      </c>
      <c r="J10" s="203">
        <v>103</v>
      </c>
      <c r="K10" s="203">
        <v>122</v>
      </c>
      <c r="L10" s="203">
        <v>116</v>
      </c>
      <c r="M10" s="203">
        <v>84</v>
      </c>
      <c r="N10" s="203">
        <v>107</v>
      </c>
      <c r="O10" s="203">
        <v>12</v>
      </c>
      <c r="P10" s="203">
        <v>1466</v>
      </c>
      <c r="Q10" s="203">
        <v>0.96</v>
      </c>
      <c r="R10" s="203">
        <v>1412</v>
      </c>
      <c r="S10" s="203">
        <v>124</v>
      </c>
      <c r="T10" s="203">
        <v>45</v>
      </c>
      <c r="U10" s="203">
        <v>49</v>
      </c>
      <c r="V10" s="203">
        <v>256</v>
      </c>
      <c r="W10" s="203">
        <v>38</v>
      </c>
      <c r="X10" s="203">
        <v>198</v>
      </c>
      <c r="Y10" s="203">
        <v>0.76900000000000002</v>
      </c>
      <c r="Z10" s="203" t="b">
        <v>0</v>
      </c>
      <c r="AA10" s="203">
        <v>138</v>
      </c>
      <c r="AB10" s="203">
        <v>121</v>
      </c>
      <c r="AC10" s="203">
        <v>118</v>
      </c>
      <c r="AD10" s="203">
        <v>7</v>
      </c>
      <c r="AE10" s="203">
        <v>5.8</v>
      </c>
      <c r="AF10" s="203" t="s">
        <v>305</v>
      </c>
      <c r="AS10" s="203" t="s">
        <v>1223</v>
      </c>
      <c r="AT10" s="203" t="s">
        <v>1217</v>
      </c>
      <c r="AU10" s="247">
        <v>209.97</v>
      </c>
      <c r="AV10" s="203" t="s">
        <v>1224</v>
      </c>
      <c r="AW10" s="203" t="s">
        <v>1223</v>
      </c>
      <c r="AX10" s="203" t="s">
        <v>1225</v>
      </c>
      <c r="AY10" s="247">
        <v>349</v>
      </c>
      <c r="AZ10" s="203" t="s">
        <v>1226</v>
      </c>
      <c r="BA10" s="203" t="s">
        <v>1223</v>
      </c>
      <c r="BB10" s="203" t="s">
        <v>1227</v>
      </c>
      <c r="BC10" s="247">
        <v>349.95</v>
      </c>
      <c r="BD10" s="203" t="s">
        <v>1228</v>
      </c>
      <c r="BE10" s="204" t="str">
        <f t="shared" si="1"/>
        <v xml:space="preserve"> ArmadaARV 84150 Unisex</v>
      </c>
    </row>
    <row r="11" spans="1:57">
      <c r="A11" s="203" t="s">
        <v>219</v>
      </c>
      <c r="B11" s="203" t="s">
        <v>405</v>
      </c>
      <c r="C11" s="203" t="s">
        <v>408</v>
      </c>
      <c r="D11" s="203">
        <v>157</v>
      </c>
      <c r="E11" s="203" t="s">
        <v>222</v>
      </c>
      <c r="F11" s="203" t="str">
        <f t="shared" si="0"/>
        <v>ARV 84</v>
      </c>
      <c r="H11" s="203">
        <v>157</v>
      </c>
      <c r="I11" s="203">
        <v>155.4</v>
      </c>
      <c r="J11" s="203">
        <v>111</v>
      </c>
      <c r="K11" s="203">
        <v>128</v>
      </c>
      <c r="L11" s="203">
        <v>116</v>
      </c>
      <c r="M11" s="203">
        <v>84</v>
      </c>
      <c r="N11" s="203">
        <v>108</v>
      </c>
      <c r="O11" s="203">
        <v>13.3</v>
      </c>
      <c r="P11" s="203">
        <v>1533</v>
      </c>
      <c r="Q11" s="203">
        <v>0.96</v>
      </c>
      <c r="R11" s="203">
        <v>1479</v>
      </c>
      <c r="S11" s="203">
        <v>130</v>
      </c>
      <c r="T11" s="203">
        <v>47</v>
      </c>
      <c r="U11" s="203">
        <v>46</v>
      </c>
      <c r="V11" s="203">
        <v>248</v>
      </c>
      <c r="W11" s="203">
        <v>37</v>
      </c>
      <c r="X11" s="203">
        <v>192</v>
      </c>
      <c r="Y11" s="203">
        <v>0.79799999999999904</v>
      </c>
      <c r="Z11" s="203" t="b">
        <v>0</v>
      </c>
      <c r="AA11" s="203">
        <v>144</v>
      </c>
      <c r="AB11" s="203">
        <v>126</v>
      </c>
      <c r="AC11" s="203">
        <v>104</v>
      </c>
      <c r="AD11" s="203">
        <v>8</v>
      </c>
      <c r="AE11" s="203">
        <v>6.8</v>
      </c>
      <c r="AF11" s="203" t="s">
        <v>305</v>
      </c>
      <c r="AS11" s="203" t="s">
        <v>1229</v>
      </c>
      <c r="AT11" s="203" t="s">
        <v>1217</v>
      </c>
      <c r="AU11" s="247">
        <v>209.97</v>
      </c>
      <c r="AV11" s="203" t="s">
        <v>1230</v>
      </c>
      <c r="AW11" s="203" t="s">
        <v>1229</v>
      </c>
      <c r="AX11" s="203" t="s">
        <v>1217</v>
      </c>
      <c r="AY11" s="247">
        <v>209.97</v>
      </c>
      <c r="AZ11" s="203" t="s">
        <v>1231</v>
      </c>
      <c r="BA11" s="203" t="s">
        <v>1229</v>
      </c>
      <c r="BB11" s="203" t="s">
        <v>1232</v>
      </c>
      <c r="BC11" s="247">
        <v>269.97000000000003</v>
      </c>
      <c r="BD11" s="203" t="s">
        <v>1233</v>
      </c>
      <c r="BE11" s="204" t="str">
        <f t="shared" si="1"/>
        <v xml:space="preserve"> ArmadaARV 84157 Unisex</v>
      </c>
    </row>
    <row r="12" spans="1:57">
      <c r="A12" s="203" t="s">
        <v>219</v>
      </c>
      <c r="B12" s="203" t="s">
        <v>405</v>
      </c>
      <c r="C12" s="203" t="s">
        <v>408</v>
      </c>
      <c r="D12" s="203">
        <v>164</v>
      </c>
      <c r="E12" s="203" t="s">
        <v>222</v>
      </c>
      <c r="F12" s="203" t="str">
        <f t="shared" si="0"/>
        <v>ARV 84</v>
      </c>
      <c r="H12" s="203">
        <v>164</v>
      </c>
      <c r="I12" s="203">
        <v>162.4</v>
      </c>
      <c r="J12" s="203">
        <v>116</v>
      </c>
      <c r="K12" s="203">
        <v>137</v>
      </c>
      <c r="L12" s="203">
        <v>117</v>
      </c>
      <c r="M12" s="203">
        <v>84</v>
      </c>
      <c r="N12" s="203">
        <v>108</v>
      </c>
      <c r="O12" s="203">
        <v>15.1</v>
      </c>
      <c r="P12" s="203">
        <v>1673</v>
      </c>
      <c r="Q12" s="203">
        <v>0.93</v>
      </c>
      <c r="R12" s="203">
        <v>1556</v>
      </c>
      <c r="S12" s="203">
        <v>151</v>
      </c>
      <c r="T12" s="203">
        <v>59</v>
      </c>
      <c r="U12" s="203">
        <v>46</v>
      </c>
      <c r="V12" s="203">
        <v>267</v>
      </c>
      <c r="W12" s="203">
        <v>35</v>
      </c>
      <c r="X12" s="203">
        <v>200</v>
      </c>
      <c r="Y12" s="203">
        <v>0.75599999999999901</v>
      </c>
      <c r="Z12" s="203" t="b">
        <v>0</v>
      </c>
      <c r="AA12" s="203">
        <v>137</v>
      </c>
      <c r="AB12" s="203">
        <v>117</v>
      </c>
      <c r="AC12" s="203">
        <v>130</v>
      </c>
      <c r="AD12" s="203">
        <v>7</v>
      </c>
      <c r="AE12" s="203">
        <v>7.1</v>
      </c>
      <c r="AF12" s="203" t="s">
        <v>305</v>
      </c>
      <c r="AS12" s="203" t="s">
        <v>1234</v>
      </c>
      <c r="AT12" s="203" t="s">
        <v>1217</v>
      </c>
      <c r="AU12" s="247">
        <v>209.97</v>
      </c>
      <c r="AV12" s="203" t="s">
        <v>1235</v>
      </c>
      <c r="AW12" s="203" t="s">
        <v>1234</v>
      </c>
      <c r="AX12" s="203" t="s">
        <v>1217</v>
      </c>
      <c r="AY12" s="247">
        <v>209.97</v>
      </c>
      <c r="AZ12" s="203" t="s">
        <v>1236</v>
      </c>
      <c r="BA12" s="203" t="s">
        <v>1234</v>
      </c>
      <c r="BB12" s="203" t="s">
        <v>1237</v>
      </c>
      <c r="BC12" s="247">
        <v>230</v>
      </c>
      <c r="BD12" s="203" t="s">
        <v>1238</v>
      </c>
      <c r="BE12" s="204" t="str">
        <f t="shared" si="1"/>
        <v xml:space="preserve"> ArmadaARV 84164 Unisex</v>
      </c>
    </row>
    <row r="13" spans="1:57">
      <c r="A13" s="203" t="s">
        <v>219</v>
      </c>
      <c r="B13" s="203" t="s">
        <v>405</v>
      </c>
      <c r="C13" s="203" t="s">
        <v>408</v>
      </c>
      <c r="D13" s="203">
        <v>171</v>
      </c>
      <c r="E13" s="203" t="s">
        <v>222</v>
      </c>
      <c r="F13" s="203" t="str">
        <f t="shared" si="0"/>
        <v>ARV 84</v>
      </c>
      <c r="H13" s="203">
        <v>171</v>
      </c>
      <c r="I13" s="203">
        <v>169.7</v>
      </c>
      <c r="J13" s="203">
        <v>120</v>
      </c>
      <c r="K13" s="203">
        <v>141</v>
      </c>
      <c r="L13" s="203">
        <v>116</v>
      </c>
      <c r="M13" s="203">
        <v>83</v>
      </c>
      <c r="N13" s="203">
        <v>108</v>
      </c>
      <c r="O13" s="203">
        <v>16.5</v>
      </c>
      <c r="P13" s="203">
        <v>1790</v>
      </c>
      <c r="Q13" s="203">
        <v>0.9</v>
      </c>
      <c r="R13" s="203">
        <v>1612</v>
      </c>
      <c r="S13" s="203">
        <v>176</v>
      </c>
      <c r="T13" s="203">
        <v>69</v>
      </c>
      <c r="U13" s="203">
        <v>49</v>
      </c>
      <c r="V13" s="203">
        <v>283</v>
      </c>
      <c r="W13" s="203">
        <v>37</v>
      </c>
      <c r="X13" s="203">
        <v>214</v>
      </c>
      <c r="Y13" s="203">
        <v>0.749</v>
      </c>
      <c r="Z13" s="203" t="b">
        <v>0</v>
      </c>
      <c r="AA13" s="203">
        <v>159</v>
      </c>
      <c r="AB13" s="203">
        <v>128</v>
      </c>
      <c r="AC13" s="203">
        <v>124</v>
      </c>
      <c r="AD13" s="203">
        <v>8</v>
      </c>
      <c r="AE13" s="203">
        <v>7.2</v>
      </c>
      <c r="AF13" s="203" t="s">
        <v>305</v>
      </c>
      <c r="AS13" s="203" t="s">
        <v>1239</v>
      </c>
      <c r="AT13" s="203" t="s">
        <v>1217</v>
      </c>
      <c r="AU13" s="247">
        <v>209.97</v>
      </c>
      <c r="AV13" s="203" t="s">
        <v>1240</v>
      </c>
      <c r="AW13" s="203" t="s">
        <v>1239</v>
      </c>
      <c r="AX13" s="203" t="s">
        <v>1217</v>
      </c>
      <c r="AY13" s="247">
        <v>209.97</v>
      </c>
      <c r="AZ13" s="203" t="s">
        <v>1241</v>
      </c>
      <c r="BA13" s="203" t="s">
        <v>1239</v>
      </c>
      <c r="BB13" s="203" t="s">
        <v>1237</v>
      </c>
      <c r="BC13" s="247">
        <v>230</v>
      </c>
      <c r="BD13" s="203" t="s">
        <v>1242</v>
      </c>
      <c r="BE13" s="204" t="str">
        <f t="shared" si="1"/>
        <v xml:space="preserve"> ArmadaARV 84171 Unisex</v>
      </c>
    </row>
    <row r="14" spans="1:57">
      <c r="A14" s="203" t="s">
        <v>219</v>
      </c>
      <c r="B14" s="203" t="s">
        <v>405</v>
      </c>
      <c r="C14" s="203" t="s">
        <v>409</v>
      </c>
      <c r="D14" s="203">
        <v>163</v>
      </c>
      <c r="E14" s="203" t="s">
        <v>222</v>
      </c>
      <c r="F14" s="203" t="str">
        <f t="shared" si="0"/>
        <v>ARV 86</v>
      </c>
      <c r="H14" s="203">
        <v>163</v>
      </c>
      <c r="I14" s="203">
        <v>161.19999999999999</v>
      </c>
      <c r="J14" s="203">
        <v>126</v>
      </c>
      <c r="K14" s="203">
        <v>137</v>
      </c>
      <c r="L14" s="203">
        <v>114</v>
      </c>
      <c r="M14" s="203">
        <v>86</v>
      </c>
      <c r="N14" s="203">
        <v>108</v>
      </c>
      <c r="O14" s="203">
        <v>16.899999999999999</v>
      </c>
      <c r="P14" s="203">
        <v>1525</v>
      </c>
      <c r="Q14" s="203">
        <v>1.01</v>
      </c>
      <c r="R14" s="203">
        <v>1537</v>
      </c>
      <c r="S14" s="203">
        <v>151</v>
      </c>
      <c r="T14" s="203">
        <v>81</v>
      </c>
      <c r="U14" s="203">
        <v>44</v>
      </c>
      <c r="V14" s="203">
        <v>182</v>
      </c>
      <c r="W14" s="203">
        <v>41</v>
      </c>
      <c r="X14" s="203">
        <v>173</v>
      </c>
      <c r="Y14" s="203">
        <v>0.91900000000000004</v>
      </c>
      <c r="Z14" s="203" t="b">
        <v>0</v>
      </c>
      <c r="AA14" s="203">
        <v>104</v>
      </c>
      <c r="AB14" s="203">
        <v>138</v>
      </c>
      <c r="AC14" s="203">
        <v>78</v>
      </c>
      <c r="AD14" s="203">
        <v>11</v>
      </c>
      <c r="AE14" s="203">
        <v>3.5</v>
      </c>
      <c r="AF14" s="203" t="s">
        <v>303</v>
      </c>
      <c r="AS14" s="203" t="s">
        <v>1243</v>
      </c>
      <c r="AT14" s="203" t="s">
        <v>1244</v>
      </c>
      <c r="AU14" s="247">
        <v>399.95</v>
      </c>
      <c r="AV14" s="203" t="s">
        <v>1245</v>
      </c>
      <c r="AW14" s="203" t="s">
        <v>1243</v>
      </c>
      <c r="AX14" s="203" t="s">
        <v>1244</v>
      </c>
      <c r="AY14" s="247">
        <v>399.95</v>
      </c>
      <c r="AZ14" s="203" t="s">
        <v>1246</v>
      </c>
      <c r="BA14" s="203" t="s">
        <v>1243</v>
      </c>
      <c r="BB14" s="203" t="s">
        <v>1247</v>
      </c>
      <c r="BC14" s="247">
        <v>399.95</v>
      </c>
      <c r="BD14" s="203" t="s">
        <v>1248</v>
      </c>
      <c r="BE14" s="204" t="str">
        <f t="shared" si="1"/>
        <v xml:space="preserve"> ArmadaARV 86163 Unisex</v>
      </c>
    </row>
    <row r="15" spans="1:57">
      <c r="A15" s="203" t="s">
        <v>219</v>
      </c>
      <c r="B15" s="203" t="s">
        <v>405</v>
      </c>
      <c r="C15" s="203" t="s">
        <v>409</v>
      </c>
      <c r="D15" s="203">
        <v>170</v>
      </c>
      <c r="E15" s="203" t="s">
        <v>222</v>
      </c>
      <c r="F15" s="203" t="str">
        <f t="shared" si="0"/>
        <v>ARV 86</v>
      </c>
      <c r="H15" s="203">
        <v>170</v>
      </c>
      <c r="I15" s="203">
        <v>167.9</v>
      </c>
      <c r="J15" s="203">
        <v>134</v>
      </c>
      <c r="K15" s="203">
        <v>142</v>
      </c>
      <c r="L15" s="203">
        <v>114</v>
      </c>
      <c r="M15" s="203">
        <v>85</v>
      </c>
      <c r="N15" s="203">
        <v>108</v>
      </c>
      <c r="O15" s="203">
        <v>17.7</v>
      </c>
      <c r="P15" s="203">
        <v>1710</v>
      </c>
      <c r="Q15" s="203">
        <v>0.94</v>
      </c>
      <c r="R15" s="203">
        <v>1606</v>
      </c>
      <c r="S15" s="203">
        <v>175</v>
      </c>
      <c r="T15" s="203">
        <v>103</v>
      </c>
      <c r="U15" s="203">
        <v>43</v>
      </c>
      <c r="V15" s="203">
        <v>179</v>
      </c>
      <c r="W15" s="203">
        <v>37</v>
      </c>
      <c r="X15" s="203">
        <v>162</v>
      </c>
      <c r="Y15" s="203">
        <v>0.86899999999999999</v>
      </c>
      <c r="Z15" s="203" t="b">
        <v>0</v>
      </c>
      <c r="AA15" s="203">
        <v>125</v>
      </c>
      <c r="AB15" s="203">
        <v>130</v>
      </c>
      <c r="AC15" s="203">
        <v>54</v>
      </c>
      <c r="AD15" s="203">
        <v>11</v>
      </c>
      <c r="AE15" s="203">
        <v>3.6</v>
      </c>
      <c r="AF15" s="203" t="s">
        <v>303</v>
      </c>
      <c r="AS15" s="203" t="s">
        <v>1249</v>
      </c>
      <c r="AT15" s="203" t="s">
        <v>1192</v>
      </c>
      <c r="AU15" s="247">
        <v>294.95</v>
      </c>
      <c r="AV15" s="203" t="s">
        <v>1250</v>
      </c>
      <c r="AW15" s="203" t="s">
        <v>1251</v>
      </c>
      <c r="AX15" s="203" t="s">
        <v>1192</v>
      </c>
      <c r="AY15" s="247">
        <v>319.95</v>
      </c>
      <c r="AZ15" s="203" t="s">
        <v>1252</v>
      </c>
      <c r="BA15" s="203" t="s">
        <v>1243</v>
      </c>
      <c r="BB15" s="203" t="s">
        <v>1214</v>
      </c>
      <c r="BC15" s="247">
        <v>373.82</v>
      </c>
      <c r="BD15" s="203" t="s">
        <v>1253</v>
      </c>
      <c r="BE15" s="204" t="str">
        <f t="shared" si="1"/>
        <v xml:space="preserve"> ArmadaARV 86170 Unisex</v>
      </c>
    </row>
    <row r="16" spans="1:57">
      <c r="A16" s="203" t="s">
        <v>219</v>
      </c>
      <c r="B16" s="203" t="s">
        <v>405</v>
      </c>
      <c r="C16" s="203" t="s">
        <v>409</v>
      </c>
      <c r="D16" s="203">
        <v>177</v>
      </c>
      <c r="E16" s="203" t="s">
        <v>222</v>
      </c>
      <c r="F16" s="203" t="str">
        <f t="shared" si="0"/>
        <v>ARV 86</v>
      </c>
      <c r="H16" s="203">
        <v>177</v>
      </c>
      <c r="I16" s="203">
        <v>174.9</v>
      </c>
      <c r="J16" s="203">
        <v>140</v>
      </c>
      <c r="K16" s="203">
        <v>152</v>
      </c>
      <c r="L16" s="203">
        <v>118</v>
      </c>
      <c r="M16" s="203">
        <v>85</v>
      </c>
      <c r="N16" s="203">
        <v>112</v>
      </c>
      <c r="O16" s="203">
        <v>18</v>
      </c>
      <c r="P16" s="203">
        <v>1819</v>
      </c>
      <c r="Q16" s="203">
        <v>0.93</v>
      </c>
      <c r="R16" s="203">
        <v>1694</v>
      </c>
      <c r="S16" s="203">
        <v>204</v>
      </c>
      <c r="T16" s="203">
        <v>97</v>
      </c>
      <c r="U16" s="203">
        <v>44</v>
      </c>
      <c r="V16" s="203">
        <v>181</v>
      </c>
      <c r="W16" s="203">
        <v>38</v>
      </c>
      <c r="X16" s="203">
        <v>169</v>
      </c>
      <c r="Y16" s="203">
        <v>0.85299999999999998</v>
      </c>
      <c r="Z16" s="203" t="b">
        <v>0</v>
      </c>
      <c r="AA16" s="203">
        <v>108</v>
      </c>
      <c r="AB16" s="203">
        <v>120</v>
      </c>
      <c r="AC16" s="203">
        <v>73</v>
      </c>
      <c r="AD16" s="203">
        <v>11</v>
      </c>
      <c r="AE16" s="203">
        <v>4</v>
      </c>
      <c r="AF16" s="203" t="s">
        <v>305</v>
      </c>
      <c r="AG16" s="203" t="s">
        <v>303</v>
      </c>
      <c r="AS16" s="203" t="s">
        <v>1243</v>
      </c>
      <c r="AT16" s="203" t="s">
        <v>1217</v>
      </c>
      <c r="AU16" s="247">
        <v>239.97</v>
      </c>
      <c r="AV16" s="203" t="s">
        <v>1254</v>
      </c>
      <c r="AW16" s="203" t="s">
        <v>1243</v>
      </c>
      <c r="AX16" s="203" t="s">
        <v>1217</v>
      </c>
      <c r="AY16" s="247">
        <v>239.97</v>
      </c>
      <c r="AZ16" s="203" t="s">
        <v>1255</v>
      </c>
      <c r="BA16" s="203" t="s">
        <v>1256</v>
      </c>
      <c r="BB16" s="203" t="s">
        <v>1192</v>
      </c>
      <c r="BC16" s="247">
        <v>294.95</v>
      </c>
      <c r="BD16" s="203" t="s">
        <v>1257</v>
      </c>
      <c r="BE16" s="204" t="str">
        <f t="shared" si="1"/>
        <v xml:space="preserve"> ArmadaARV 86177 Unisex</v>
      </c>
    </row>
    <row r="17" spans="1:57">
      <c r="A17" s="203" t="s">
        <v>219</v>
      </c>
      <c r="B17" s="203" t="s">
        <v>405</v>
      </c>
      <c r="C17" s="203" t="s">
        <v>409</v>
      </c>
      <c r="D17" s="203">
        <v>184</v>
      </c>
      <c r="E17" s="203" t="s">
        <v>222</v>
      </c>
      <c r="F17" s="203" t="str">
        <f t="shared" si="0"/>
        <v>ARV 86</v>
      </c>
      <c r="H17" s="203">
        <v>184</v>
      </c>
      <c r="I17" s="203">
        <v>181.7</v>
      </c>
      <c r="J17" s="203">
        <v>147</v>
      </c>
      <c r="K17" s="203">
        <v>157</v>
      </c>
      <c r="L17" s="203">
        <v>118</v>
      </c>
      <c r="M17" s="203">
        <v>86</v>
      </c>
      <c r="N17" s="203">
        <v>112</v>
      </c>
      <c r="O17" s="203">
        <v>18.7</v>
      </c>
      <c r="P17" s="203">
        <v>1901</v>
      </c>
      <c r="Q17" s="203">
        <v>0.93</v>
      </c>
      <c r="R17" s="203">
        <v>1766</v>
      </c>
      <c r="S17" s="203">
        <v>222</v>
      </c>
      <c r="T17" s="203">
        <v>114</v>
      </c>
      <c r="U17" s="203">
        <v>45</v>
      </c>
      <c r="V17" s="203">
        <v>187</v>
      </c>
      <c r="W17" s="203">
        <v>37</v>
      </c>
      <c r="X17" s="203">
        <v>158</v>
      </c>
      <c r="Y17" s="203">
        <v>0.83799999999999997</v>
      </c>
      <c r="Z17" s="203" t="b">
        <v>0</v>
      </c>
      <c r="AA17" s="203">
        <v>116</v>
      </c>
      <c r="AB17" s="203">
        <v>129</v>
      </c>
      <c r="AC17" s="203">
        <v>72</v>
      </c>
      <c r="AD17" s="203">
        <v>10</v>
      </c>
      <c r="AE17" s="203">
        <v>4.5999999999999996</v>
      </c>
      <c r="AF17" s="203" t="s">
        <v>305</v>
      </c>
      <c r="AG17" s="203" t="s">
        <v>303</v>
      </c>
      <c r="AS17" s="203" t="s">
        <v>1258</v>
      </c>
      <c r="AT17" s="203" t="s">
        <v>1192</v>
      </c>
      <c r="AU17" s="247">
        <v>294.95</v>
      </c>
      <c r="AV17" s="203" t="s">
        <v>1259</v>
      </c>
      <c r="AW17" s="203" t="s">
        <v>1260</v>
      </c>
      <c r="AX17" s="203" t="s">
        <v>1192</v>
      </c>
      <c r="AY17" s="247">
        <v>319.95</v>
      </c>
      <c r="AZ17" s="203" t="s">
        <v>1261</v>
      </c>
      <c r="BA17" s="203" t="s">
        <v>1243</v>
      </c>
      <c r="BB17" s="203" t="s">
        <v>1262</v>
      </c>
      <c r="BC17" s="247">
        <v>379.95</v>
      </c>
      <c r="BD17" s="203" t="s">
        <v>1263</v>
      </c>
      <c r="BE17" s="204" t="str">
        <f t="shared" si="1"/>
        <v xml:space="preserve"> ArmadaARV 86184 Unisex</v>
      </c>
    </row>
    <row r="18" spans="1:57">
      <c r="A18" s="203" t="s">
        <v>219</v>
      </c>
      <c r="B18" s="203" t="s">
        <v>405</v>
      </c>
      <c r="C18" s="203" t="s">
        <v>410</v>
      </c>
      <c r="D18" s="203">
        <v>163</v>
      </c>
      <c r="E18" s="203" t="s">
        <v>222</v>
      </c>
      <c r="F18" s="203" t="str">
        <f t="shared" si="0"/>
        <v>ARV 96</v>
      </c>
      <c r="H18" s="203">
        <v>163</v>
      </c>
      <c r="I18" s="203">
        <v>161.6</v>
      </c>
      <c r="J18" s="203">
        <v>117</v>
      </c>
      <c r="K18" s="203">
        <v>133</v>
      </c>
      <c r="L18" s="203">
        <v>122</v>
      </c>
      <c r="M18" s="203">
        <v>95</v>
      </c>
      <c r="N18" s="203">
        <v>114</v>
      </c>
      <c r="O18" s="203">
        <v>17.7</v>
      </c>
      <c r="P18" s="203">
        <v>1627</v>
      </c>
      <c r="Q18" s="203">
        <v>1.03</v>
      </c>
      <c r="R18" s="203">
        <v>1675</v>
      </c>
      <c r="S18" s="203">
        <v>141</v>
      </c>
      <c r="T18" s="203">
        <v>86</v>
      </c>
      <c r="U18" s="203">
        <v>48</v>
      </c>
      <c r="V18" s="203">
        <v>237</v>
      </c>
      <c r="W18" s="203">
        <v>39</v>
      </c>
      <c r="X18" s="203">
        <v>213</v>
      </c>
      <c r="Y18" s="203">
        <v>0.81299999999999994</v>
      </c>
      <c r="Z18" s="203" t="b">
        <v>0</v>
      </c>
      <c r="AA18" s="203">
        <v>133</v>
      </c>
      <c r="AB18" s="203">
        <v>155</v>
      </c>
      <c r="AC18" s="203">
        <v>104</v>
      </c>
      <c r="AD18" s="203">
        <v>9</v>
      </c>
      <c r="AE18" s="203">
        <v>4.7</v>
      </c>
      <c r="AF18" s="203" t="s">
        <v>305</v>
      </c>
      <c r="AG18" s="203" t="s">
        <v>303</v>
      </c>
      <c r="AS18" s="203" t="s">
        <v>1264</v>
      </c>
      <c r="AT18" s="203" t="s">
        <v>1265</v>
      </c>
      <c r="AU18" s="247">
        <v>399</v>
      </c>
      <c r="AV18" s="203" t="s">
        <v>1266</v>
      </c>
      <c r="AW18" s="203" t="s">
        <v>1264</v>
      </c>
      <c r="AX18" s="203" t="s">
        <v>1194</v>
      </c>
      <c r="AY18" s="247">
        <v>399.96</v>
      </c>
      <c r="AZ18" s="203" t="s">
        <v>1267</v>
      </c>
      <c r="BA18" s="203" t="s">
        <v>1264</v>
      </c>
      <c r="BB18" s="203" t="s">
        <v>1194</v>
      </c>
      <c r="BC18" s="247">
        <v>399.96</v>
      </c>
      <c r="BD18" s="203" t="s">
        <v>1268</v>
      </c>
      <c r="BE18" s="204" t="str">
        <f t="shared" si="1"/>
        <v xml:space="preserve"> ArmadaARV 96163 Unisex</v>
      </c>
    </row>
    <row r="19" spans="1:57">
      <c r="A19" s="203" t="s">
        <v>219</v>
      </c>
      <c r="B19" s="203" t="s">
        <v>405</v>
      </c>
      <c r="C19" s="203" t="s">
        <v>410</v>
      </c>
      <c r="D19" s="203">
        <v>170</v>
      </c>
      <c r="E19" s="203" t="s">
        <v>222</v>
      </c>
      <c r="F19" s="203" t="str">
        <f t="shared" si="0"/>
        <v>ARV 96</v>
      </c>
      <c r="H19" s="203">
        <v>170</v>
      </c>
      <c r="I19" s="203">
        <v>168.9</v>
      </c>
      <c r="J19" s="203">
        <v>126</v>
      </c>
      <c r="K19" s="203">
        <v>141</v>
      </c>
      <c r="L19" s="203">
        <v>123</v>
      </c>
      <c r="M19" s="203">
        <v>95</v>
      </c>
      <c r="N19" s="203">
        <v>115</v>
      </c>
      <c r="O19" s="203">
        <v>18.7</v>
      </c>
      <c r="P19" s="203">
        <v>1729</v>
      </c>
      <c r="Q19" s="203">
        <v>1.02</v>
      </c>
      <c r="R19" s="203">
        <v>1755</v>
      </c>
      <c r="S19" s="203">
        <v>155</v>
      </c>
      <c r="T19" s="203">
        <v>92</v>
      </c>
      <c r="U19" s="203">
        <v>44</v>
      </c>
      <c r="V19" s="203">
        <v>226</v>
      </c>
      <c r="W19" s="203">
        <v>37</v>
      </c>
      <c r="X19" s="203">
        <v>205</v>
      </c>
      <c r="Y19" s="203">
        <v>0.83599999999999997</v>
      </c>
      <c r="Z19" s="203" t="b">
        <v>0</v>
      </c>
      <c r="AA19" s="203">
        <v>135</v>
      </c>
      <c r="AB19" s="203">
        <v>141</v>
      </c>
      <c r="AC19" s="203">
        <v>91</v>
      </c>
      <c r="AD19" s="203">
        <v>11</v>
      </c>
      <c r="AE19" s="203">
        <v>4.8</v>
      </c>
      <c r="AF19" s="203" t="s">
        <v>305</v>
      </c>
      <c r="AG19" s="203" t="s">
        <v>303</v>
      </c>
      <c r="AS19" s="203" t="s">
        <v>1269</v>
      </c>
      <c r="AT19" s="203" t="s">
        <v>1192</v>
      </c>
      <c r="AU19" s="247">
        <v>379.95</v>
      </c>
      <c r="AV19" s="203" t="s">
        <v>1270</v>
      </c>
      <c r="AW19" s="203" t="s">
        <v>1264</v>
      </c>
      <c r="AX19" s="203" t="s">
        <v>1192</v>
      </c>
      <c r="AY19" s="247">
        <v>389.95</v>
      </c>
      <c r="AZ19" s="203" t="s">
        <v>1271</v>
      </c>
      <c r="BA19" s="203" t="s">
        <v>1264</v>
      </c>
      <c r="BB19" s="203" t="s">
        <v>1265</v>
      </c>
      <c r="BC19" s="247">
        <v>399</v>
      </c>
      <c r="BD19" s="203" t="s">
        <v>1272</v>
      </c>
      <c r="BE19" s="204" t="str">
        <f t="shared" si="1"/>
        <v xml:space="preserve"> ArmadaARV 96170 Unisex</v>
      </c>
    </row>
    <row r="20" spans="1:57">
      <c r="A20" s="203" t="s">
        <v>219</v>
      </c>
      <c r="B20" s="203" t="s">
        <v>405</v>
      </c>
      <c r="C20" s="203" t="s">
        <v>410</v>
      </c>
      <c r="D20" s="203">
        <v>177</v>
      </c>
      <c r="E20" s="203" t="s">
        <v>222</v>
      </c>
      <c r="F20" s="203" t="str">
        <f t="shared" si="0"/>
        <v>ARV 96</v>
      </c>
      <c r="H20" s="203">
        <v>177</v>
      </c>
      <c r="I20" s="203">
        <v>175.2</v>
      </c>
      <c r="J20" s="203">
        <v>130</v>
      </c>
      <c r="K20" s="203">
        <v>146</v>
      </c>
      <c r="L20" s="203">
        <v>125</v>
      </c>
      <c r="M20" s="203">
        <v>95</v>
      </c>
      <c r="N20" s="203">
        <v>116</v>
      </c>
      <c r="O20" s="203">
        <v>18.899999999999999</v>
      </c>
      <c r="P20" s="203">
        <v>1938</v>
      </c>
      <c r="Q20" s="203">
        <v>0.95</v>
      </c>
      <c r="R20" s="203">
        <v>1845</v>
      </c>
      <c r="S20" s="203">
        <v>215</v>
      </c>
      <c r="T20" s="203">
        <v>115</v>
      </c>
      <c r="U20" s="203">
        <v>45</v>
      </c>
      <c r="V20" s="203">
        <v>233</v>
      </c>
      <c r="W20" s="203">
        <v>38</v>
      </c>
      <c r="X20" s="203">
        <v>217</v>
      </c>
      <c r="Y20" s="203">
        <v>0.85199999999999998</v>
      </c>
      <c r="Z20" s="203" t="b">
        <v>0</v>
      </c>
      <c r="AA20" s="203">
        <v>155</v>
      </c>
      <c r="AB20" s="203">
        <v>138</v>
      </c>
      <c r="AC20" s="203">
        <v>78</v>
      </c>
      <c r="AD20" s="203">
        <v>9</v>
      </c>
      <c r="AE20" s="203">
        <v>5.2</v>
      </c>
      <c r="AF20" s="203" t="s">
        <v>305</v>
      </c>
      <c r="AG20" s="203" t="s">
        <v>303</v>
      </c>
      <c r="AS20" s="203" t="s">
        <v>1264</v>
      </c>
      <c r="AT20" s="203" t="s">
        <v>1190</v>
      </c>
      <c r="AU20" s="247">
        <v>323.52</v>
      </c>
      <c r="AV20" s="203" t="s">
        <v>1273</v>
      </c>
      <c r="AW20" s="203" t="s">
        <v>1264</v>
      </c>
      <c r="AX20" s="203" t="s">
        <v>1192</v>
      </c>
      <c r="AY20" s="247">
        <v>389.95</v>
      </c>
      <c r="AZ20" s="203" t="s">
        <v>1274</v>
      </c>
      <c r="BA20" s="203" t="s">
        <v>1264</v>
      </c>
      <c r="BB20" s="203" t="s">
        <v>1265</v>
      </c>
      <c r="BC20" s="247">
        <v>399</v>
      </c>
      <c r="BD20" s="203" t="s">
        <v>1275</v>
      </c>
      <c r="BE20" s="204" t="str">
        <f t="shared" si="1"/>
        <v xml:space="preserve"> ArmadaARV 96177 Unisex</v>
      </c>
    </row>
    <row r="21" spans="1:57">
      <c r="A21" s="203" t="s">
        <v>219</v>
      </c>
      <c r="B21" s="203" t="s">
        <v>405</v>
      </c>
      <c r="C21" s="203" t="s">
        <v>410</v>
      </c>
      <c r="D21" s="203">
        <v>184</v>
      </c>
      <c r="E21" s="203" t="s">
        <v>222</v>
      </c>
      <c r="F21" s="203" t="str">
        <f t="shared" si="0"/>
        <v>ARV 96</v>
      </c>
      <c r="H21" s="203">
        <v>184</v>
      </c>
      <c r="I21" s="203">
        <v>182</v>
      </c>
      <c r="J21" s="203">
        <v>138</v>
      </c>
      <c r="K21" s="203">
        <v>152</v>
      </c>
      <c r="L21" s="203">
        <v>126</v>
      </c>
      <c r="M21" s="203">
        <v>95</v>
      </c>
      <c r="N21" s="203">
        <v>118</v>
      </c>
      <c r="O21" s="203">
        <v>19.600000000000001</v>
      </c>
      <c r="P21" s="203">
        <v>2068</v>
      </c>
      <c r="Q21" s="203">
        <v>0.93</v>
      </c>
      <c r="R21" s="203">
        <v>1924</v>
      </c>
      <c r="S21" s="203">
        <v>233</v>
      </c>
      <c r="T21" s="203">
        <v>123</v>
      </c>
      <c r="U21" s="203">
        <v>45</v>
      </c>
      <c r="V21" s="203">
        <v>233</v>
      </c>
      <c r="W21" s="203">
        <v>38</v>
      </c>
      <c r="X21" s="203">
        <v>211</v>
      </c>
      <c r="Y21" s="203">
        <v>0.84799999999999998</v>
      </c>
      <c r="Z21" s="203" t="b">
        <v>0</v>
      </c>
      <c r="AA21" s="203">
        <v>148</v>
      </c>
      <c r="AB21" s="203">
        <v>156</v>
      </c>
      <c r="AC21" s="203">
        <v>85</v>
      </c>
      <c r="AD21" s="203">
        <v>11</v>
      </c>
      <c r="AE21" s="203">
        <v>5.4</v>
      </c>
      <c r="AF21" s="203" t="s">
        <v>305</v>
      </c>
      <c r="AG21" s="203" t="s">
        <v>303</v>
      </c>
      <c r="AS21" s="203" t="s">
        <v>1264</v>
      </c>
      <c r="AT21" s="203" t="s">
        <v>1192</v>
      </c>
      <c r="AU21" s="247">
        <v>389.95</v>
      </c>
      <c r="AV21" s="203" t="s">
        <v>1276</v>
      </c>
      <c r="AW21" s="203" t="s">
        <v>1264</v>
      </c>
      <c r="AX21" s="203" t="s">
        <v>1194</v>
      </c>
      <c r="AY21" s="247">
        <v>399.96</v>
      </c>
      <c r="AZ21" s="203" t="s">
        <v>1277</v>
      </c>
      <c r="BA21" s="203" t="s">
        <v>1264</v>
      </c>
      <c r="BB21" s="203" t="s">
        <v>1194</v>
      </c>
      <c r="BC21" s="247">
        <v>399.96</v>
      </c>
      <c r="BD21" s="203" t="s">
        <v>1278</v>
      </c>
      <c r="BE21" s="204" t="str">
        <f t="shared" si="1"/>
        <v xml:space="preserve"> ArmadaARV 96184 Unisex</v>
      </c>
    </row>
    <row r="22" spans="1:57">
      <c r="A22" s="203" t="s">
        <v>219</v>
      </c>
      <c r="B22" s="203" t="s">
        <v>405</v>
      </c>
      <c r="C22" s="203" t="s">
        <v>411</v>
      </c>
      <c r="D22" s="203">
        <v>164</v>
      </c>
      <c r="E22" s="203" t="s">
        <v>390</v>
      </c>
      <c r="F22" s="203" t="str">
        <f t="shared" si="0"/>
        <v>ARW 106 UL</v>
      </c>
      <c r="H22" s="203">
        <v>164</v>
      </c>
      <c r="I22" s="203">
        <v>161.80000000000001</v>
      </c>
      <c r="J22" s="203">
        <v>111</v>
      </c>
      <c r="K22" s="203">
        <v>129</v>
      </c>
      <c r="L22" s="203">
        <v>131</v>
      </c>
      <c r="M22" s="203">
        <v>105</v>
      </c>
      <c r="N22" s="203">
        <v>120</v>
      </c>
      <c r="O22" s="203">
        <v>18.399999999999999</v>
      </c>
      <c r="P22" s="203">
        <v>1668</v>
      </c>
      <c r="Q22" s="203">
        <v>1.0900000000000001</v>
      </c>
      <c r="R22" s="203">
        <v>1816</v>
      </c>
      <c r="S22" s="203">
        <v>174</v>
      </c>
      <c r="T22" s="203">
        <v>85</v>
      </c>
      <c r="U22" s="203">
        <v>52</v>
      </c>
      <c r="V22" s="203">
        <v>274</v>
      </c>
      <c r="W22" s="203">
        <v>44</v>
      </c>
      <c r="X22" s="203">
        <v>233</v>
      </c>
      <c r="Y22" s="203">
        <v>0.84499999999999997</v>
      </c>
      <c r="Z22" s="203" t="b">
        <v>0</v>
      </c>
      <c r="AA22" s="203">
        <v>144</v>
      </c>
      <c r="AB22" s="203">
        <v>188</v>
      </c>
      <c r="AC22" s="203">
        <v>129</v>
      </c>
      <c r="AD22" s="203">
        <v>5</v>
      </c>
      <c r="AE22" s="203">
        <v>2.6</v>
      </c>
      <c r="AF22" s="203" t="s">
        <v>305</v>
      </c>
      <c r="AG22" s="203" t="s">
        <v>303</v>
      </c>
      <c r="AH22" s="203" t="s">
        <v>301</v>
      </c>
      <c r="AI22" s="203" t="s">
        <v>302</v>
      </c>
      <c r="AS22" s="203" t="s">
        <v>1279</v>
      </c>
      <c r="AT22" s="203" t="s">
        <v>1265</v>
      </c>
      <c r="AU22" s="247">
        <v>599.95000000000005</v>
      </c>
      <c r="AV22" s="203" t="s">
        <v>1280</v>
      </c>
      <c r="AW22" s="203" t="s">
        <v>1281</v>
      </c>
      <c r="AX22" s="203" t="s">
        <v>1199</v>
      </c>
      <c r="AY22" s="247">
        <v>629</v>
      </c>
      <c r="AZ22" s="203" t="s">
        <v>1282</v>
      </c>
      <c r="BA22" s="203" t="s">
        <v>1283</v>
      </c>
      <c r="BB22" s="203" t="s">
        <v>1284</v>
      </c>
      <c r="BC22" s="247">
        <v>699.95</v>
      </c>
      <c r="BD22" s="203" t="s">
        <v>1285</v>
      </c>
      <c r="BE22" s="204" t="str">
        <f t="shared" si="1"/>
        <v xml:space="preserve"> ArmadaARW 106 UL164 Women's</v>
      </c>
    </row>
    <row r="23" spans="1:57">
      <c r="A23" s="203" t="s">
        <v>219</v>
      </c>
      <c r="B23" s="203" t="s">
        <v>405</v>
      </c>
      <c r="C23" s="203" t="s">
        <v>411</v>
      </c>
      <c r="D23" s="203">
        <v>172</v>
      </c>
      <c r="E23" s="203" t="s">
        <v>390</v>
      </c>
      <c r="F23" s="203" t="str">
        <f t="shared" si="0"/>
        <v>ARW 106 UL</v>
      </c>
      <c r="H23" s="203">
        <v>172</v>
      </c>
      <c r="I23" s="203">
        <v>170.1</v>
      </c>
      <c r="J23" s="203">
        <v>119</v>
      </c>
      <c r="K23" s="203">
        <v>137</v>
      </c>
      <c r="L23" s="203">
        <v>133</v>
      </c>
      <c r="M23" s="203">
        <v>105</v>
      </c>
      <c r="N23" s="203">
        <v>122</v>
      </c>
      <c r="O23" s="203">
        <v>19.3</v>
      </c>
      <c r="P23" s="203">
        <v>1762</v>
      </c>
      <c r="Q23" s="203">
        <v>1.0900000000000001</v>
      </c>
      <c r="R23" s="203">
        <v>1917</v>
      </c>
      <c r="S23" s="203">
        <v>200</v>
      </c>
      <c r="T23" s="203">
        <v>97</v>
      </c>
      <c r="U23" s="203">
        <v>54</v>
      </c>
      <c r="V23" s="203">
        <v>275</v>
      </c>
      <c r="W23" s="203">
        <v>44</v>
      </c>
      <c r="X23" s="203">
        <v>241</v>
      </c>
      <c r="Y23" s="203">
        <v>0.82299999999999995</v>
      </c>
      <c r="Z23" s="203" t="b">
        <v>0</v>
      </c>
      <c r="AA23" s="203">
        <v>146</v>
      </c>
      <c r="AB23" s="203">
        <v>180</v>
      </c>
      <c r="AC23" s="203">
        <v>129</v>
      </c>
      <c r="AD23" s="203">
        <v>7</v>
      </c>
      <c r="AE23" s="203">
        <v>6.1</v>
      </c>
      <c r="AF23" s="203" t="s">
        <v>305</v>
      </c>
      <c r="AG23" s="203" t="s">
        <v>303</v>
      </c>
      <c r="AH23" s="203" t="s">
        <v>301</v>
      </c>
      <c r="AI23" s="203" t="s">
        <v>302</v>
      </c>
      <c r="AS23" s="203" t="s">
        <v>1283</v>
      </c>
      <c r="AT23" s="203" t="s">
        <v>1284</v>
      </c>
      <c r="AU23" s="247">
        <v>699.95</v>
      </c>
      <c r="AV23" s="203" t="s">
        <v>1286</v>
      </c>
      <c r="AW23" s="203" t="s">
        <v>1283</v>
      </c>
      <c r="AX23" s="203" t="s">
        <v>1284</v>
      </c>
      <c r="AY23" s="247">
        <v>699.95</v>
      </c>
      <c r="AZ23" s="203" t="s">
        <v>1287</v>
      </c>
      <c r="BA23" s="203" t="s">
        <v>1283</v>
      </c>
      <c r="BB23" s="203" t="s">
        <v>1244</v>
      </c>
      <c r="BC23" s="247">
        <v>699.95</v>
      </c>
      <c r="BD23" s="203" t="s">
        <v>1288</v>
      </c>
      <c r="BE23" s="204" t="str">
        <f t="shared" si="1"/>
        <v xml:space="preserve"> ArmadaARW 106 UL172 Women's</v>
      </c>
    </row>
    <row r="24" spans="1:57">
      <c r="A24" s="203" t="s">
        <v>219</v>
      </c>
      <c r="B24" s="203" t="s">
        <v>405</v>
      </c>
      <c r="C24" s="203" t="s">
        <v>411</v>
      </c>
      <c r="D24" s="203">
        <v>180</v>
      </c>
      <c r="E24" s="203" t="s">
        <v>390</v>
      </c>
      <c r="F24" s="203" t="str">
        <f t="shared" si="0"/>
        <v>ARW 106 UL</v>
      </c>
      <c r="H24" s="203">
        <v>180</v>
      </c>
      <c r="I24" s="203">
        <v>177.6</v>
      </c>
      <c r="J24" s="203">
        <v>124</v>
      </c>
      <c r="K24" s="203">
        <v>142</v>
      </c>
      <c r="L24" s="203">
        <v>134</v>
      </c>
      <c r="M24" s="203">
        <v>105</v>
      </c>
      <c r="N24" s="203">
        <v>124</v>
      </c>
      <c r="O24" s="203">
        <v>20.2</v>
      </c>
      <c r="P24" s="203">
        <v>1853</v>
      </c>
      <c r="Q24" s="203">
        <v>1.0900000000000001</v>
      </c>
      <c r="R24" s="203">
        <v>2011</v>
      </c>
      <c r="S24" s="203">
        <v>229</v>
      </c>
      <c r="T24" s="203">
        <v>103</v>
      </c>
      <c r="U24" s="203">
        <v>57</v>
      </c>
      <c r="V24" s="203">
        <v>291</v>
      </c>
      <c r="W24" s="203">
        <v>47</v>
      </c>
      <c r="X24" s="203">
        <v>249</v>
      </c>
      <c r="Y24" s="203">
        <v>0.83199999999999996</v>
      </c>
      <c r="Z24" s="203" t="b">
        <v>0</v>
      </c>
      <c r="AA24" s="203">
        <v>172</v>
      </c>
      <c r="AB24" s="203">
        <v>184</v>
      </c>
      <c r="AC24" s="203">
        <v>119</v>
      </c>
      <c r="AD24" s="203">
        <v>7</v>
      </c>
      <c r="AE24" s="203">
        <v>2.6</v>
      </c>
      <c r="AF24" s="203" t="s">
        <v>305</v>
      </c>
      <c r="AG24" s="203" t="s">
        <v>303</v>
      </c>
      <c r="AH24" s="203" t="s">
        <v>301</v>
      </c>
      <c r="AI24" s="203" t="s">
        <v>302</v>
      </c>
      <c r="AS24" s="203" t="s">
        <v>1283</v>
      </c>
      <c r="AT24" s="203" t="s">
        <v>1284</v>
      </c>
      <c r="AU24" s="247">
        <v>699.95</v>
      </c>
      <c r="AV24" s="203" t="s">
        <v>1289</v>
      </c>
      <c r="AW24" s="203" t="s">
        <v>1283</v>
      </c>
      <c r="AX24" s="203" t="s">
        <v>1284</v>
      </c>
      <c r="AY24" s="247">
        <v>699.95</v>
      </c>
      <c r="AZ24" s="203" t="s">
        <v>1290</v>
      </c>
      <c r="BA24" s="203" t="s">
        <v>1283</v>
      </c>
      <c r="BB24" s="203" t="s">
        <v>1227</v>
      </c>
      <c r="BC24" s="247">
        <v>699.95</v>
      </c>
      <c r="BD24" s="203" t="s">
        <v>1291</v>
      </c>
      <c r="BE24" s="204" t="str">
        <f t="shared" si="1"/>
        <v xml:space="preserve"> ArmadaARW 106 UL180 Women's</v>
      </c>
    </row>
    <row r="25" spans="1:57">
      <c r="A25" s="203" t="s">
        <v>219</v>
      </c>
      <c r="B25" s="203" t="s">
        <v>405</v>
      </c>
      <c r="C25" s="203" t="s">
        <v>411</v>
      </c>
      <c r="D25" s="203">
        <v>188</v>
      </c>
      <c r="E25" s="203" t="s">
        <v>390</v>
      </c>
      <c r="F25" s="203" t="str">
        <f t="shared" si="0"/>
        <v>ARW 106 UL</v>
      </c>
      <c r="H25" s="203">
        <v>188</v>
      </c>
      <c r="I25" s="203">
        <v>183.1</v>
      </c>
      <c r="J25" s="203">
        <v>129</v>
      </c>
      <c r="K25" s="203">
        <v>150</v>
      </c>
      <c r="L25" s="203">
        <v>136</v>
      </c>
      <c r="M25" s="203">
        <v>105</v>
      </c>
      <c r="N25" s="203">
        <v>125</v>
      </c>
      <c r="O25" s="203">
        <v>21.8</v>
      </c>
      <c r="P25" s="203">
        <v>1953</v>
      </c>
      <c r="Q25" s="203">
        <v>1.07</v>
      </c>
      <c r="R25" s="203">
        <v>2093</v>
      </c>
      <c r="S25" s="203">
        <v>266</v>
      </c>
      <c r="T25" s="203">
        <v>129</v>
      </c>
      <c r="U25" s="203">
        <v>58</v>
      </c>
      <c r="V25" s="203">
        <v>308</v>
      </c>
      <c r="W25" s="203">
        <v>34</v>
      </c>
      <c r="X25" s="203">
        <v>236</v>
      </c>
      <c r="Y25" s="203">
        <v>0.59</v>
      </c>
      <c r="Z25" s="203" t="b">
        <v>0</v>
      </c>
      <c r="AA25" s="203">
        <v>176</v>
      </c>
      <c r="AB25" s="203">
        <v>151</v>
      </c>
      <c r="AC25" s="203">
        <v>132</v>
      </c>
      <c r="AD25" s="203">
        <v>6</v>
      </c>
      <c r="AE25" s="203">
        <v>4.0999999999999996</v>
      </c>
      <c r="AF25" s="203" t="s">
        <v>305</v>
      </c>
      <c r="AG25" s="203" t="s">
        <v>301</v>
      </c>
      <c r="AH25" s="203" t="s">
        <v>302</v>
      </c>
      <c r="AS25" s="203" t="s">
        <v>1292</v>
      </c>
      <c r="AT25" s="203" t="s">
        <v>1284</v>
      </c>
      <c r="AU25" s="247">
        <v>699.95</v>
      </c>
      <c r="AV25" s="203" t="s">
        <v>1293</v>
      </c>
      <c r="BE25" s="204" t="str">
        <f t="shared" si="1"/>
        <v xml:space="preserve"> ArmadaARW 106 UL188 Women's</v>
      </c>
    </row>
    <row r="26" spans="1:57">
      <c r="A26" s="203" t="s">
        <v>219</v>
      </c>
      <c r="B26" s="203" t="s">
        <v>405</v>
      </c>
      <c r="C26" s="203" t="s">
        <v>412</v>
      </c>
      <c r="D26" s="203">
        <v>143</v>
      </c>
      <c r="E26" s="203" t="s">
        <v>390</v>
      </c>
      <c r="F26" s="203" t="str">
        <f t="shared" si="0"/>
        <v>ARW 84</v>
      </c>
      <c r="H26" s="203">
        <v>143</v>
      </c>
      <c r="I26" s="203">
        <v>141.19999999999999</v>
      </c>
      <c r="J26" s="203">
        <v>98</v>
      </c>
      <c r="K26" s="203">
        <v>116</v>
      </c>
      <c r="L26" s="203">
        <v>116</v>
      </c>
      <c r="M26" s="203">
        <v>84</v>
      </c>
      <c r="N26" s="203">
        <v>108</v>
      </c>
      <c r="O26" s="203">
        <v>10.6</v>
      </c>
      <c r="P26" s="203">
        <v>1360</v>
      </c>
      <c r="Q26" s="203">
        <v>0.99</v>
      </c>
      <c r="R26" s="203">
        <v>1347</v>
      </c>
      <c r="S26" s="203">
        <v>101</v>
      </c>
      <c r="T26" s="203">
        <v>44</v>
      </c>
      <c r="U26" s="203">
        <v>49</v>
      </c>
      <c r="V26" s="203">
        <v>246</v>
      </c>
      <c r="W26" s="203">
        <v>37</v>
      </c>
      <c r="X26" s="203">
        <v>190</v>
      </c>
      <c r="Y26" s="203">
        <v>0.76200000000000001</v>
      </c>
      <c r="Z26" s="203" t="b">
        <v>0</v>
      </c>
      <c r="AA26" s="203">
        <v>133</v>
      </c>
      <c r="AB26" s="203">
        <v>118</v>
      </c>
      <c r="AC26" s="203">
        <v>113</v>
      </c>
      <c r="AD26" s="203">
        <v>6</v>
      </c>
      <c r="AE26" s="203">
        <v>5.9</v>
      </c>
      <c r="AF26" s="203" t="s">
        <v>305</v>
      </c>
      <c r="AS26" s="203" t="s">
        <v>1294</v>
      </c>
      <c r="AT26" s="203" t="s">
        <v>1217</v>
      </c>
      <c r="AU26" s="247">
        <v>209.97</v>
      </c>
      <c r="AV26" s="203" t="s">
        <v>1295</v>
      </c>
      <c r="AW26" s="203" t="s">
        <v>1294</v>
      </c>
      <c r="AX26" s="203" t="s">
        <v>1217</v>
      </c>
      <c r="AY26" s="247">
        <v>209.97</v>
      </c>
      <c r="AZ26" s="203" t="s">
        <v>1296</v>
      </c>
      <c r="BA26" s="203" t="s">
        <v>1294</v>
      </c>
      <c r="BB26" s="203" t="s">
        <v>1232</v>
      </c>
      <c r="BC26" s="247">
        <v>269.97000000000003</v>
      </c>
      <c r="BD26" s="203" t="s">
        <v>1297</v>
      </c>
      <c r="BE26" s="204" t="str">
        <f t="shared" si="1"/>
        <v xml:space="preserve"> ArmadaARW 84143 Women's</v>
      </c>
    </row>
    <row r="27" spans="1:57">
      <c r="A27" s="203" t="s">
        <v>219</v>
      </c>
      <c r="B27" s="203" t="s">
        <v>405</v>
      </c>
      <c r="C27" s="203" t="s">
        <v>412</v>
      </c>
      <c r="D27" s="203">
        <v>150</v>
      </c>
      <c r="E27" s="203" t="s">
        <v>390</v>
      </c>
      <c r="F27" s="203" t="str">
        <f t="shared" si="0"/>
        <v>ARW 84</v>
      </c>
      <c r="H27" s="203">
        <v>150</v>
      </c>
      <c r="I27" s="203">
        <v>148.1</v>
      </c>
      <c r="J27" s="203">
        <v>102</v>
      </c>
      <c r="K27" s="203">
        <v>122</v>
      </c>
      <c r="L27" s="203">
        <v>116</v>
      </c>
      <c r="M27" s="203">
        <v>84</v>
      </c>
      <c r="N27" s="203">
        <v>108</v>
      </c>
      <c r="O27" s="203">
        <v>12</v>
      </c>
      <c r="P27" s="203">
        <v>1453</v>
      </c>
      <c r="Q27" s="203">
        <v>0.97</v>
      </c>
      <c r="R27" s="203">
        <v>1412</v>
      </c>
      <c r="S27" s="203">
        <v>110</v>
      </c>
      <c r="T27" s="203">
        <v>46</v>
      </c>
      <c r="U27" s="203">
        <v>49</v>
      </c>
      <c r="V27" s="203">
        <v>257</v>
      </c>
      <c r="W27" s="203">
        <v>39</v>
      </c>
      <c r="X27" s="203">
        <v>207</v>
      </c>
      <c r="Y27" s="203">
        <v>0.80299999999999905</v>
      </c>
      <c r="Z27" s="203" t="b">
        <v>0</v>
      </c>
      <c r="AA27" s="203">
        <v>134</v>
      </c>
      <c r="AB27" s="203">
        <v>123</v>
      </c>
      <c r="AC27" s="203">
        <v>123</v>
      </c>
      <c r="AD27" s="203">
        <v>6</v>
      </c>
      <c r="AE27" s="203">
        <v>6</v>
      </c>
      <c r="AF27" s="203" t="s">
        <v>305</v>
      </c>
      <c r="AG27" s="203" t="s">
        <v>303</v>
      </c>
      <c r="AS27" s="203" t="s">
        <v>1294</v>
      </c>
      <c r="AT27" s="203" t="s">
        <v>1298</v>
      </c>
      <c r="AU27" s="247">
        <v>349</v>
      </c>
      <c r="AV27" s="203" t="s">
        <v>1299</v>
      </c>
      <c r="AW27" s="203" t="s">
        <v>1300</v>
      </c>
      <c r="AX27" s="203" t="s">
        <v>1301</v>
      </c>
      <c r="AY27" s="247">
        <v>439.95</v>
      </c>
      <c r="AZ27" s="203" t="s">
        <v>1302</v>
      </c>
      <c r="BE27" s="204" t="str">
        <f t="shared" si="1"/>
        <v xml:space="preserve"> ArmadaARW 84150 Women's</v>
      </c>
    </row>
    <row r="28" spans="1:57">
      <c r="A28" s="203" t="s">
        <v>219</v>
      </c>
      <c r="B28" s="203" t="s">
        <v>405</v>
      </c>
      <c r="C28" s="203" t="s">
        <v>412</v>
      </c>
      <c r="D28" s="203">
        <v>157</v>
      </c>
      <c r="E28" s="203" t="s">
        <v>390</v>
      </c>
      <c r="F28" s="203" t="str">
        <f t="shared" si="0"/>
        <v>ARW 84</v>
      </c>
      <c r="H28" s="203">
        <v>157</v>
      </c>
      <c r="I28" s="203">
        <v>155.4</v>
      </c>
      <c r="J28" s="203">
        <v>110</v>
      </c>
      <c r="K28" s="203">
        <v>128</v>
      </c>
      <c r="L28" s="203">
        <v>116</v>
      </c>
      <c r="M28" s="203">
        <v>84</v>
      </c>
      <c r="N28" s="203">
        <v>108</v>
      </c>
      <c r="O28" s="203">
        <v>13.4</v>
      </c>
      <c r="P28" s="203">
        <v>1546</v>
      </c>
      <c r="Q28" s="203">
        <v>0.96</v>
      </c>
      <c r="R28" s="203">
        <v>1484</v>
      </c>
      <c r="S28" s="203">
        <v>136</v>
      </c>
      <c r="T28" s="203">
        <v>46</v>
      </c>
      <c r="U28" s="203">
        <v>46</v>
      </c>
      <c r="V28" s="203">
        <v>251</v>
      </c>
      <c r="W28" s="203">
        <v>38</v>
      </c>
      <c r="X28" s="203">
        <v>201</v>
      </c>
      <c r="Y28" s="203">
        <v>0.81899999999999995</v>
      </c>
      <c r="Z28" s="203" t="b">
        <v>0</v>
      </c>
      <c r="AA28" s="203">
        <v>142</v>
      </c>
      <c r="AB28" s="203">
        <v>128</v>
      </c>
      <c r="AC28" s="203">
        <v>109</v>
      </c>
      <c r="AD28" s="203">
        <v>8</v>
      </c>
      <c r="AE28" s="203">
        <v>6.6</v>
      </c>
      <c r="AF28" s="203" t="s">
        <v>305</v>
      </c>
      <c r="AG28" s="203" t="s">
        <v>303</v>
      </c>
      <c r="AS28" s="203" t="s">
        <v>1303</v>
      </c>
      <c r="AT28" s="203" t="s">
        <v>1304</v>
      </c>
      <c r="AU28" s="247">
        <v>349.95</v>
      </c>
      <c r="AV28" s="203" t="s">
        <v>1305</v>
      </c>
      <c r="BE28" s="204" t="str">
        <f t="shared" si="1"/>
        <v xml:space="preserve"> ArmadaARW 84157 Women's</v>
      </c>
    </row>
    <row r="29" spans="1:57">
      <c r="A29" s="203" t="s">
        <v>219</v>
      </c>
      <c r="B29" s="203" t="s">
        <v>405</v>
      </c>
      <c r="C29" s="203" t="s">
        <v>412</v>
      </c>
      <c r="D29" s="203">
        <v>164</v>
      </c>
      <c r="E29" s="203" t="s">
        <v>390</v>
      </c>
      <c r="F29" s="203" t="str">
        <f t="shared" si="0"/>
        <v>ARW 84</v>
      </c>
      <c r="H29" s="203">
        <v>164</v>
      </c>
      <c r="I29" s="203">
        <v>162.5</v>
      </c>
      <c r="J29" s="203">
        <v>117</v>
      </c>
      <c r="K29" s="203">
        <v>134</v>
      </c>
      <c r="L29" s="203">
        <v>117</v>
      </c>
      <c r="M29" s="203">
        <v>85</v>
      </c>
      <c r="N29" s="203">
        <v>109</v>
      </c>
      <c r="O29" s="203">
        <v>14.7</v>
      </c>
      <c r="P29" s="203">
        <v>1659</v>
      </c>
      <c r="Q29" s="203">
        <v>0.94</v>
      </c>
      <c r="R29" s="203">
        <v>1566</v>
      </c>
      <c r="S29" s="203">
        <v>150</v>
      </c>
      <c r="T29" s="203">
        <v>65</v>
      </c>
      <c r="U29" s="203">
        <v>44</v>
      </c>
      <c r="V29" s="203">
        <v>250</v>
      </c>
      <c r="W29" s="203">
        <v>37</v>
      </c>
      <c r="X29" s="203">
        <v>210</v>
      </c>
      <c r="Y29" s="203">
        <v>0.83299999999999996</v>
      </c>
      <c r="Z29" s="203" t="b">
        <v>0</v>
      </c>
      <c r="AA29" s="203">
        <v>158</v>
      </c>
      <c r="AB29" s="203">
        <v>123</v>
      </c>
      <c r="AC29" s="203">
        <v>92</v>
      </c>
      <c r="AD29" s="203">
        <v>9</v>
      </c>
      <c r="AE29" s="203">
        <v>9.9</v>
      </c>
      <c r="AF29" s="203" t="s">
        <v>305</v>
      </c>
      <c r="AG29" s="203" t="s">
        <v>303</v>
      </c>
      <c r="AS29" s="203" t="s">
        <v>1294</v>
      </c>
      <c r="AT29" s="203" t="s">
        <v>1306</v>
      </c>
      <c r="AU29" s="247">
        <v>349.95</v>
      </c>
      <c r="AV29" s="203" t="s">
        <v>1307</v>
      </c>
      <c r="BE29" s="204" t="str">
        <f t="shared" si="1"/>
        <v xml:space="preserve"> ArmadaARW 84164 Women's</v>
      </c>
    </row>
    <row r="30" spans="1:57">
      <c r="A30" s="203" t="s">
        <v>219</v>
      </c>
      <c r="B30" s="203" t="s">
        <v>405</v>
      </c>
      <c r="C30" s="203" t="s">
        <v>413</v>
      </c>
      <c r="D30" s="203">
        <v>156</v>
      </c>
      <c r="E30" s="203" t="s">
        <v>390</v>
      </c>
      <c r="F30" s="203" t="str">
        <f t="shared" si="0"/>
        <v>ARW 86</v>
      </c>
      <c r="H30" s="203">
        <v>156</v>
      </c>
      <c r="I30" s="203">
        <v>154</v>
      </c>
      <c r="J30" s="203">
        <v>118</v>
      </c>
      <c r="K30" s="203">
        <v>132</v>
      </c>
      <c r="L30" s="203">
        <v>111</v>
      </c>
      <c r="M30" s="203">
        <v>85</v>
      </c>
      <c r="N30" s="203">
        <v>106</v>
      </c>
      <c r="O30" s="203">
        <v>16.5</v>
      </c>
      <c r="P30" s="203">
        <v>1469</v>
      </c>
      <c r="Q30" s="203">
        <v>0.99</v>
      </c>
      <c r="R30" s="203">
        <v>1455</v>
      </c>
      <c r="S30" s="203">
        <v>136</v>
      </c>
      <c r="T30" s="203">
        <v>72</v>
      </c>
      <c r="U30" s="203">
        <v>44</v>
      </c>
      <c r="V30" s="203">
        <v>186</v>
      </c>
      <c r="W30" s="203">
        <v>39</v>
      </c>
      <c r="X30" s="203">
        <v>169</v>
      </c>
      <c r="Y30" s="203">
        <v>0.87</v>
      </c>
      <c r="Z30" s="203" t="b">
        <v>0</v>
      </c>
      <c r="AA30" s="203">
        <v>110</v>
      </c>
      <c r="AB30" s="203">
        <v>106</v>
      </c>
      <c r="AC30" s="203">
        <v>76</v>
      </c>
      <c r="AD30" s="203">
        <v>9</v>
      </c>
      <c r="AE30" s="203">
        <v>4.2</v>
      </c>
      <c r="AF30" s="203" t="s">
        <v>303</v>
      </c>
      <c r="AS30" s="203" t="s">
        <v>1308</v>
      </c>
      <c r="AT30" s="203" t="s">
        <v>1244</v>
      </c>
      <c r="AU30" s="247">
        <v>399.95</v>
      </c>
      <c r="AV30" s="203" t="s">
        <v>1309</v>
      </c>
      <c r="AW30" s="203" t="s">
        <v>1308</v>
      </c>
      <c r="AX30" s="203" t="s">
        <v>1244</v>
      </c>
      <c r="AY30" s="247">
        <v>399.95</v>
      </c>
      <c r="AZ30" s="203" t="s">
        <v>1310</v>
      </c>
      <c r="BA30" s="203" t="s">
        <v>1308</v>
      </c>
      <c r="BB30" s="203" t="s">
        <v>1247</v>
      </c>
      <c r="BC30" s="247">
        <v>399.95</v>
      </c>
      <c r="BD30" s="203" t="s">
        <v>1311</v>
      </c>
      <c r="BE30" s="204" t="str">
        <f t="shared" si="1"/>
        <v xml:space="preserve"> ArmadaARW 86156 Women's</v>
      </c>
    </row>
    <row r="31" spans="1:57">
      <c r="A31" s="203" t="s">
        <v>219</v>
      </c>
      <c r="B31" s="203" t="s">
        <v>405</v>
      </c>
      <c r="C31" s="203" t="s">
        <v>413</v>
      </c>
      <c r="D31" s="203">
        <v>163</v>
      </c>
      <c r="E31" s="203" t="s">
        <v>390</v>
      </c>
      <c r="F31" s="203" t="str">
        <f t="shared" si="0"/>
        <v>ARW 86</v>
      </c>
      <c r="H31" s="203">
        <v>163</v>
      </c>
      <c r="I31" s="203">
        <v>160.9</v>
      </c>
      <c r="J31" s="203">
        <v>127</v>
      </c>
      <c r="K31" s="203">
        <v>137</v>
      </c>
      <c r="L31" s="203">
        <v>113</v>
      </c>
      <c r="M31" s="203">
        <v>85</v>
      </c>
      <c r="N31" s="203">
        <v>107</v>
      </c>
      <c r="O31" s="203">
        <v>17.3</v>
      </c>
      <c r="P31" s="203">
        <v>1552</v>
      </c>
      <c r="Q31" s="203">
        <v>0.98</v>
      </c>
      <c r="R31" s="203">
        <v>1524</v>
      </c>
      <c r="S31" s="203">
        <v>140</v>
      </c>
      <c r="T31" s="203">
        <v>83</v>
      </c>
      <c r="U31" s="203">
        <v>43</v>
      </c>
      <c r="V31" s="203">
        <v>178</v>
      </c>
      <c r="W31" s="203">
        <v>38</v>
      </c>
      <c r="X31" s="203">
        <v>160</v>
      </c>
      <c r="Y31" s="203">
        <v>0.86599999999999999</v>
      </c>
      <c r="Z31" s="203" t="b">
        <v>0</v>
      </c>
      <c r="AA31" s="203">
        <v>107</v>
      </c>
      <c r="AB31" s="203">
        <v>127</v>
      </c>
      <c r="AC31" s="203">
        <v>71</v>
      </c>
      <c r="AD31" s="203">
        <v>12</v>
      </c>
      <c r="AE31" s="203">
        <v>3.8</v>
      </c>
      <c r="AF31" s="203" t="s">
        <v>303</v>
      </c>
      <c r="AS31" s="203" t="s">
        <v>1312</v>
      </c>
      <c r="AT31" s="203" t="s">
        <v>1217</v>
      </c>
      <c r="AU31" s="247">
        <v>239.97</v>
      </c>
      <c r="AV31" s="203" t="s">
        <v>1313</v>
      </c>
      <c r="AW31" s="203" t="s">
        <v>1312</v>
      </c>
      <c r="AX31" s="203" t="s">
        <v>1192</v>
      </c>
      <c r="AY31" s="247">
        <v>309.95</v>
      </c>
      <c r="AZ31" s="203" t="s">
        <v>1314</v>
      </c>
      <c r="BA31" s="203" t="s">
        <v>1312</v>
      </c>
      <c r="BB31" s="203" t="s">
        <v>1192</v>
      </c>
      <c r="BC31" s="247">
        <v>309.95</v>
      </c>
      <c r="BD31" s="203" t="s">
        <v>1315</v>
      </c>
      <c r="BE31" s="204" t="str">
        <f t="shared" si="1"/>
        <v xml:space="preserve"> ArmadaARW 86163 Women's</v>
      </c>
    </row>
    <row r="32" spans="1:57">
      <c r="A32" s="203" t="s">
        <v>219</v>
      </c>
      <c r="B32" s="203" t="s">
        <v>405</v>
      </c>
      <c r="C32" s="203" t="s">
        <v>413</v>
      </c>
      <c r="D32" s="203">
        <v>170</v>
      </c>
      <c r="E32" s="203" t="s">
        <v>390</v>
      </c>
      <c r="F32" s="203" t="str">
        <f t="shared" si="0"/>
        <v>ARW 86</v>
      </c>
      <c r="H32" s="203">
        <v>170</v>
      </c>
      <c r="I32" s="203">
        <v>168.2</v>
      </c>
      <c r="J32" s="203">
        <v>135</v>
      </c>
      <c r="K32" s="203">
        <v>139</v>
      </c>
      <c r="L32" s="203">
        <v>114</v>
      </c>
      <c r="M32" s="203">
        <v>85</v>
      </c>
      <c r="N32" s="203">
        <v>108</v>
      </c>
      <c r="O32" s="203">
        <v>17.600000000000001</v>
      </c>
      <c r="P32" s="203">
        <v>1704</v>
      </c>
      <c r="Q32" s="203">
        <v>0.94</v>
      </c>
      <c r="R32" s="203">
        <v>1604</v>
      </c>
      <c r="S32" s="203">
        <v>166</v>
      </c>
      <c r="T32" s="203">
        <v>95</v>
      </c>
      <c r="U32" s="203">
        <v>44</v>
      </c>
      <c r="V32" s="203">
        <v>168</v>
      </c>
      <c r="W32" s="203">
        <v>38</v>
      </c>
      <c r="X32" s="203">
        <v>167</v>
      </c>
      <c r="Y32" s="203">
        <v>0.87</v>
      </c>
      <c r="Z32" s="203" t="b">
        <v>0</v>
      </c>
      <c r="AA32" s="203">
        <v>139</v>
      </c>
      <c r="AB32" s="203">
        <v>152</v>
      </c>
      <c r="AC32" s="203">
        <v>29</v>
      </c>
      <c r="AD32" s="203">
        <v>12</v>
      </c>
      <c r="AE32" s="203">
        <v>3.8</v>
      </c>
      <c r="AF32" s="203" t="s">
        <v>303</v>
      </c>
      <c r="AS32" s="203" t="s">
        <v>1316</v>
      </c>
      <c r="AT32" s="203" t="s">
        <v>1217</v>
      </c>
      <c r="AU32" s="247">
        <v>239.97</v>
      </c>
      <c r="AV32" s="203" t="s">
        <v>1317</v>
      </c>
      <c r="AW32" s="203" t="s">
        <v>1316</v>
      </c>
      <c r="AX32" s="203" t="s">
        <v>1217</v>
      </c>
      <c r="AY32" s="247">
        <v>239.97</v>
      </c>
      <c r="AZ32" s="203" t="s">
        <v>1318</v>
      </c>
      <c r="BA32" s="203" t="s">
        <v>1316</v>
      </c>
      <c r="BB32" s="203" t="s">
        <v>1192</v>
      </c>
      <c r="BC32" s="247">
        <v>309.95</v>
      </c>
      <c r="BD32" s="203" t="s">
        <v>1319</v>
      </c>
      <c r="BE32" s="204" t="str">
        <f t="shared" si="1"/>
        <v xml:space="preserve"> ArmadaARW 86170 Women's</v>
      </c>
    </row>
    <row r="33" spans="1:57">
      <c r="A33" s="203" t="s">
        <v>219</v>
      </c>
      <c r="B33" s="203" t="s">
        <v>405</v>
      </c>
      <c r="C33" s="203" t="s">
        <v>414</v>
      </c>
      <c r="D33" s="203">
        <v>156</v>
      </c>
      <c r="E33" s="203" t="s">
        <v>390</v>
      </c>
      <c r="F33" s="203" t="str">
        <f t="shared" si="0"/>
        <v>ARW 96</v>
      </c>
      <c r="H33" s="203">
        <v>156</v>
      </c>
      <c r="I33" s="203">
        <v>154</v>
      </c>
      <c r="J33" s="203">
        <v>106</v>
      </c>
      <c r="K33" s="203">
        <v>129</v>
      </c>
      <c r="L33" s="203">
        <v>120</v>
      </c>
      <c r="M33" s="203">
        <v>95</v>
      </c>
      <c r="N33" s="203">
        <v>113</v>
      </c>
      <c r="O33" s="203">
        <v>16.899999999999999</v>
      </c>
      <c r="P33" s="203">
        <v>1615</v>
      </c>
      <c r="Q33" s="203">
        <v>0.98</v>
      </c>
      <c r="R33" s="203">
        <v>1588</v>
      </c>
      <c r="S33" s="203">
        <v>155</v>
      </c>
      <c r="T33" s="203">
        <v>88</v>
      </c>
      <c r="U33" s="203">
        <v>48</v>
      </c>
      <c r="V33" s="203">
        <v>247</v>
      </c>
      <c r="W33" s="203">
        <v>42</v>
      </c>
      <c r="X33" s="203">
        <v>230</v>
      </c>
      <c r="Y33" s="203">
        <v>0.873</v>
      </c>
      <c r="Z33" s="203" t="b">
        <v>0</v>
      </c>
      <c r="AA33" s="203">
        <v>118</v>
      </c>
      <c r="AB33" s="203">
        <v>134</v>
      </c>
      <c r="AC33" s="203">
        <v>128</v>
      </c>
      <c r="AD33" s="203">
        <v>6</v>
      </c>
      <c r="AE33" s="203">
        <v>5.3</v>
      </c>
      <c r="AF33" s="203" t="s">
        <v>303</v>
      </c>
      <c r="AS33" s="203" t="s">
        <v>1320</v>
      </c>
      <c r="AT33" s="203" t="s">
        <v>1194</v>
      </c>
      <c r="AU33" s="247">
        <v>399.96</v>
      </c>
      <c r="AV33" s="203" t="s">
        <v>1321</v>
      </c>
      <c r="AW33" s="203" t="s">
        <v>1320</v>
      </c>
      <c r="AX33" s="203" t="s">
        <v>1194</v>
      </c>
      <c r="AY33" s="247">
        <v>399.96</v>
      </c>
      <c r="AZ33" s="203" t="s">
        <v>1322</v>
      </c>
      <c r="BA33" s="203" t="s">
        <v>1320</v>
      </c>
      <c r="BB33" s="203" t="s">
        <v>1284</v>
      </c>
      <c r="BC33" s="247">
        <v>499.95</v>
      </c>
      <c r="BD33" s="203" t="s">
        <v>1323</v>
      </c>
      <c r="BE33" s="204" t="str">
        <f t="shared" si="1"/>
        <v xml:space="preserve"> ArmadaARW 96156 Women's</v>
      </c>
    </row>
    <row r="34" spans="1:57">
      <c r="A34" s="203" t="s">
        <v>219</v>
      </c>
      <c r="B34" s="203" t="s">
        <v>405</v>
      </c>
      <c r="C34" s="203" t="s">
        <v>414</v>
      </c>
      <c r="D34" s="203">
        <v>163</v>
      </c>
      <c r="E34" s="203" t="s">
        <v>390</v>
      </c>
      <c r="F34" s="203" t="str">
        <f t="shared" si="0"/>
        <v>ARW 96</v>
      </c>
      <c r="H34" s="203">
        <v>163</v>
      </c>
      <c r="I34" s="203">
        <v>161.19999999999999</v>
      </c>
      <c r="J34" s="203">
        <v>116</v>
      </c>
      <c r="K34" s="203">
        <v>135</v>
      </c>
      <c r="L34" s="203">
        <v>123</v>
      </c>
      <c r="M34" s="203">
        <v>95</v>
      </c>
      <c r="N34" s="203">
        <v>115</v>
      </c>
      <c r="O34" s="203">
        <v>17.399999999999999</v>
      </c>
      <c r="P34" s="203">
        <v>1678</v>
      </c>
      <c r="Q34" s="203">
        <v>1</v>
      </c>
      <c r="R34" s="203">
        <v>1683</v>
      </c>
      <c r="S34" s="203">
        <v>155</v>
      </c>
      <c r="T34" s="203">
        <v>88</v>
      </c>
      <c r="U34" s="203">
        <v>45</v>
      </c>
      <c r="V34" s="203">
        <v>236</v>
      </c>
      <c r="W34" s="203">
        <v>38</v>
      </c>
      <c r="X34" s="203">
        <v>214</v>
      </c>
      <c r="Y34" s="203">
        <v>0.85299999999999998</v>
      </c>
      <c r="Z34" s="203" t="b">
        <v>0</v>
      </c>
      <c r="AA34" s="203">
        <v>118</v>
      </c>
      <c r="AB34" s="203">
        <v>147</v>
      </c>
      <c r="AC34" s="203">
        <v>118</v>
      </c>
      <c r="AD34" s="203">
        <v>10</v>
      </c>
      <c r="AE34" s="203">
        <v>5.3</v>
      </c>
      <c r="AF34" s="203" t="s">
        <v>305</v>
      </c>
      <c r="AG34" s="203" t="s">
        <v>303</v>
      </c>
      <c r="AS34" s="203" t="s">
        <v>1320</v>
      </c>
      <c r="AT34" s="203" t="s">
        <v>1194</v>
      </c>
      <c r="AU34" s="247">
        <v>399.96</v>
      </c>
      <c r="AV34" s="203" t="s">
        <v>1324</v>
      </c>
      <c r="AW34" s="203" t="s">
        <v>1320</v>
      </c>
      <c r="AX34" s="203" t="s">
        <v>1194</v>
      </c>
      <c r="AY34" s="247">
        <v>399.96</v>
      </c>
      <c r="AZ34" s="203" t="s">
        <v>1325</v>
      </c>
      <c r="BA34" s="203" t="s">
        <v>1320</v>
      </c>
      <c r="BB34" s="203" t="s">
        <v>1326</v>
      </c>
      <c r="BC34" s="247">
        <v>499.95</v>
      </c>
      <c r="BD34" s="203" t="s">
        <v>1327</v>
      </c>
      <c r="BE34" s="204" t="str">
        <f t="shared" si="1"/>
        <v xml:space="preserve"> ArmadaARW 96163 Women's</v>
      </c>
    </row>
    <row r="35" spans="1:57">
      <c r="A35" s="203" t="s">
        <v>219</v>
      </c>
      <c r="B35" s="203" t="s">
        <v>405</v>
      </c>
      <c r="C35" s="203" t="s">
        <v>414</v>
      </c>
      <c r="D35" s="203">
        <v>170</v>
      </c>
      <c r="E35" s="203" t="s">
        <v>390</v>
      </c>
      <c r="F35" s="203" t="str">
        <f t="shared" si="0"/>
        <v>ARW 96</v>
      </c>
      <c r="H35" s="203">
        <v>170</v>
      </c>
      <c r="I35" s="203">
        <v>168.4</v>
      </c>
      <c r="J35" s="203">
        <v>123</v>
      </c>
      <c r="K35" s="203">
        <v>139</v>
      </c>
      <c r="L35" s="203">
        <v>123</v>
      </c>
      <c r="M35" s="203">
        <v>95</v>
      </c>
      <c r="N35" s="203">
        <v>115</v>
      </c>
      <c r="O35" s="203">
        <v>18.2</v>
      </c>
      <c r="P35" s="203">
        <v>1769</v>
      </c>
      <c r="Q35" s="203">
        <v>0.99</v>
      </c>
      <c r="R35" s="203">
        <v>1756</v>
      </c>
      <c r="S35" s="203">
        <v>183</v>
      </c>
      <c r="T35" s="203">
        <v>96</v>
      </c>
      <c r="U35" s="203">
        <v>47</v>
      </c>
      <c r="V35" s="203">
        <v>236</v>
      </c>
      <c r="W35" s="203">
        <v>40</v>
      </c>
      <c r="X35" s="203">
        <v>221</v>
      </c>
      <c r="Y35" s="203">
        <v>0.86</v>
      </c>
      <c r="Z35" s="203" t="b">
        <v>0</v>
      </c>
      <c r="AA35" s="203">
        <v>141</v>
      </c>
      <c r="AB35" s="203">
        <v>152</v>
      </c>
      <c r="AC35" s="203">
        <v>94</v>
      </c>
      <c r="AD35" s="203">
        <v>10</v>
      </c>
      <c r="AE35" s="203">
        <v>5</v>
      </c>
      <c r="AF35" s="203" t="s">
        <v>305</v>
      </c>
      <c r="AG35" s="203" t="s">
        <v>303</v>
      </c>
      <c r="AS35" s="203" t="s">
        <v>1320</v>
      </c>
      <c r="AT35" s="203" t="s">
        <v>1194</v>
      </c>
      <c r="AU35" s="247">
        <v>399.96</v>
      </c>
      <c r="AV35" s="203" t="s">
        <v>1328</v>
      </c>
      <c r="AW35" s="203" t="s">
        <v>1320</v>
      </c>
      <c r="AX35" s="203" t="s">
        <v>1194</v>
      </c>
      <c r="AY35" s="247">
        <v>399.96</v>
      </c>
      <c r="AZ35" s="203" t="s">
        <v>1329</v>
      </c>
      <c r="BA35" s="203" t="s">
        <v>1330</v>
      </c>
      <c r="BB35" s="203" t="s">
        <v>1331</v>
      </c>
      <c r="BC35" s="247">
        <v>439.77</v>
      </c>
      <c r="BD35" s="203" t="s">
        <v>1332</v>
      </c>
      <c r="BE35" s="204" t="str">
        <f t="shared" si="1"/>
        <v xml:space="preserve"> ArmadaARW 96170 Women's</v>
      </c>
    </row>
    <row r="36" spans="1:57">
      <c r="A36" s="203" t="s">
        <v>219</v>
      </c>
      <c r="B36" s="203" t="s">
        <v>405</v>
      </c>
      <c r="C36" s="203" t="s">
        <v>416</v>
      </c>
      <c r="D36" s="203">
        <v>172</v>
      </c>
      <c r="E36" s="203" t="s">
        <v>222</v>
      </c>
      <c r="F36" s="203" t="str">
        <f t="shared" si="0"/>
        <v>Bdog Edgeless</v>
      </c>
      <c r="H36" s="203">
        <v>172</v>
      </c>
      <c r="I36" s="203">
        <v>170.2</v>
      </c>
      <c r="J36" s="203">
        <v>112</v>
      </c>
      <c r="K36" s="203">
        <v>127</v>
      </c>
      <c r="L36" s="203">
        <v>120</v>
      </c>
      <c r="M36" s="203">
        <v>93</v>
      </c>
      <c r="N36" s="203">
        <v>116</v>
      </c>
      <c r="O36" s="203">
        <v>14.1</v>
      </c>
      <c r="P36" s="203">
        <v>1801</v>
      </c>
      <c r="Q36" s="203">
        <v>0.99</v>
      </c>
      <c r="R36" s="203">
        <v>1789</v>
      </c>
      <c r="S36" s="203">
        <v>133</v>
      </c>
      <c r="T36" s="203">
        <v>66</v>
      </c>
      <c r="U36" s="203">
        <v>50</v>
      </c>
      <c r="V36" s="203">
        <v>291</v>
      </c>
      <c r="W36" s="203">
        <v>47</v>
      </c>
      <c r="X36" s="203">
        <v>292</v>
      </c>
      <c r="Y36" s="203">
        <v>0.93799999999999994</v>
      </c>
      <c r="Z36" s="203" t="b">
        <v>0</v>
      </c>
      <c r="AA36" s="203">
        <v>227</v>
      </c>
      <c r="AB36" s="203">
        <v>207</v>
      </c>
      <c r="AC36" s="203">
        <v>64</v>
      </c>
      <c r="AD36" s="203">
        <v>4</v>
      </c>
      <c r="AE36" s="203">
        <v>0.2</v>
      </c>
      <c r="AF36" s="203" t="s">
        <v>303</v>
      </c>
      <c r="AS36" s="203" t="s">
        <v>1333</v>
      </c>
      <c r="AT36" s="203" t="s">
        <v>1214</v>
      </c>
      <c r="AU36" s="247">
        <v>410.32</v>
      </c>
      <c r="AV36" s="203" t="s">
        <v>1334</v>
      </c>
      <c r="AW36" s="203" t="s">
        <v>1333</v>
      </c>
      <c r="AX36" s="203" t="s">
        <v>1214</v>
      </c>
      <c r="AY36" s="247">
        <v>410.32</v>
      </c>
      <c r="AZ36" s="203" t="s">
        <v>1335</v>
      </c>
      <c r="BA36" s="203" t="s">
        <v>1333</v>
      </c>
      <c r="BB36" s="203" t="s">
        <v>1244</v>
      </c>
      <c r="BC36" s="247">
        <v>499.95</v>
      </c>
      <c r="BD36" s="203" t="s">
        <v>1336</v>
      </c>
      <c r="BE36" s="204" t="str">
        <f t="shared" si="1"/>
        <v xml:space="preserve"> ArmadaBdog Edgeless172 Unisex</v>
      </c>
    </row>
    <row r="37" spans="1:57">
      <c r="A37" s="203" t="s">
        <v>219</v>
      </c>
      <c r="B37" s="203" t="s">
        <v>405</v>
      </c>
      <c r="C37" s="203" t="s">
        <v>415</v>
      </c>
      <c r="D37" s="203">
        <v>164</v>
      </c>
      <c r="E37" s="203" t="s">
        <v>222</v>
      </c>
      <c r="F37" s="203" t="str">
        <f t="shared" si="0"/>
        <v>Bdog</v>
      </c>
      <c r="H37" s="203">
        <v>164</v>
      </c>
      <c r="I37" s="203">
        <v>162.69999999999999</v>
      </c>
      <c r="J37" s="203">
        <v>111</v>
      </c>
      <c r="K37" s="203">
        <v>133</v>
      </c>
      <c r="L37" s="203">
        <v>121</v>
      </c>
      <c r="M37" s="203">
        <v>93</v>
      </c>
      <c r="N37" s="203">
        <v>116</v>
      </c>
      <c r="O37" s="203">
        <v>14.9</v>
      </c>
      <c r="P37" s="203">
        <v>1792</v>
      </c>
      <c r="Q37" s="203">
        <v>0.94</v>
      </c>
      <c r="R37" s="203">
        <v>1693</v>
      </c>
      <c r="S37" s="203">
        <v>152</v>
      </c>
      <c r="T37" s="203">
        <v>59</v>
      </c>
      <c r="U37" s="203">
        <v>43</v>
      </c>
      <c r="V37" s="203">
        <v>262</v>
      </c>
      <c r="W37" s="203">
        <v>39</v>
      </c>
      <c r="X37" s="203">
        <v>250</v>
      </c>
      <c r="Y37" s="203">
        <v>0.89500000000000002</v>
      </c>
      <c r="Z37" s="203" t="b">
        <v>0</v>
      </c>
      <c r="AA37" s="203">
        <v>165</v>
      </c>
      <c r="AB37" s="203">
        <v>131</v>
      </c>
      <c r="AC37" s="203">
        <v>98</v>
      </c>
      <c r="AD37" s="203">
        <v>7</v>
      </c>
      <c r="AE37" s="203">
        <v>0.2</v>
      </c>
      <c r="AF37" s="203" t="s">
        <v>303</v>
      </c>
      <c r="AS37" s="203" t="s">
        <v>1337</v>
      </c>
      <c r="AT37" s="203" t="s">
        <v>1214</v>
      </c>
      <c r="AU37" s="247">
        <v>514.02</v>
      </c>
      <c r="AV37" s="203" t="s">
        <v>1338</v>
      </c>
      <c r="AW37" s="203" t="s">
        <v>1339</v>
      </c>
      <c r="AX37" s="203" t="s">
        <v>1340</v>
      </c>
      <c r="AY37" s="247">
        <v>519.99</v>
      </c>
      <c r="AZ37" s="203" t="s">
        <v>1341</v>
      </c>
      <c r="BA37" s="203" t="s">
        <v>1339</v>
      </c>
      <c r="BB37" s="203" t="s">
        <v>1342</v>
      </c>
      <c r="BC37" s="247">
        <v>549.95000000000005</v>
      </c>
      <c r="BD37" s="203" t="s">
        <v>1343</v>
      </c>
      <c r="BE37" s="204" t="str">
        <f t="shared" si="1"/>
        <v xml:space="preserve"> ArmadaBdog164 Unisex</v>
      </c>
    </row>
    <row r="38" spans="1:57">
      <c r="A38" s="203" t="s">
        <v>219</v>
      </c>
      <c r="B38" s="203" t="s">
        <v>405</v>
      </c>
      <c r="C38" s="203" t="s">
        <v>415</v>
      </c>
      <c r="D38" s="203">
        <v>172</v>
      </c>
      <c r="E38" s="203" t="s">
        <v>222</v>
      </c>
      <c r="F38" s="203" t="str">
        <f t="shared" si="0"/>
        <v>Bdog</v>
      </c>
      <c r="H38" s="203">
        <v>172</v>
      </c>
      <c r="I38" s="203">
        <v>170.8</v>
      </c>
      <c r="J38" s="203">
        <v>117</v>
      </c>
      <c r="K38" s="203">
        <v>135</v>
      </c>
      <c r="L38" s="203">
        <v>121</v>
      </c>
      <c r="M38" s="203">
        <v>93</v>
      </c>
      <c r="N38" s="203">
        <v>116</v>
      </c>
      <c r="O38" s="203">
        <v>13.9</v>
      </c>
      <c r="P38" s="203">
        <v>1975</v>
      </c>
      <c r="Q38" s="203">
        <v>0.91</v>
      </c>
      <c r="R38" s="203">
        <v>1795</v>
      </c>
      <c r="S38" s="203">
        <v>175</v>
      </c>
      <c r="T38" s="203">
        <v>69</v>
      </c>
      <c r="U38" s="203">
        <v>44</v>
      </c>
      <c r="V38" s="203">
        <v>271</v>
      </c>
      <c r="W38" s="203">
        <v>42</v>
      </c>
      <c r="X38" s="203">
        <v>267</v>
      </c>
      <c r="Y38" s="203">
        <v>0.95899999999999996</v>
      </c>
      <c r="Z38" s="203" t="b">
        <v>0</v>
      </c>
      <c r="AA38" s="203">
        <v>196</v>
      </c>
      <c r="AB38" s="203">
        <v>162</v>
      </c>
      <c r="AC38" s="203">
        <v>75</v>
      </c>
      <c r="AD38" s="203">
        <v>9</v>
      </c>
      <c r="AE38" s="203">
        <v>0.7</v>
      </c>
      <c r="AF38" s="203" t="s">
        <v>303</v>
      </c>
      <c r="AS38" s="203" t="s">
        <v>1333</v>
      </c>
      <c r="AT38" s="203" t="s">
        <v>1214</v>
      </c>
      <c r="AU38" s="247">
        <v>410.32</v>
      </c>
      <c r="AV38" s="203" t="s">
        <v>1344</v>
      </c>
      <c r="AW38" s="203" t="s">
        <v>1333</v>
      </c>
      <c r="AX38" s="203" t="s">
        <v>1214</v>
      </c>
      <c r="AY38" s="247">
        <v>410.32</v>
      </c>
      <c r="AZ38" s="203" t="s">
        <v>1345</v>
      </c>
      <c r="BA38" s="203" t="s">
        <v>1333</v>
      </c>
      <c r="BB38" s="203" t="s">
        <v>1244</v>
      </c>
      <c r="BC38" s="247">
        <v>499.95</v>
      </c>
      <c r="BD38" s="203" t="s">
        <v>1346</v>
      </c>
      <c r="BE38" s="204" t="str">
        <f t="shared" si="1"/>
        <v xml:space="preserve"> ArmadaBdog172 Unisex</v>
      </c>
    </row>
    <row r="39" spans="1:57">
      <c r="A39" s="203" t="s">
        <v>219</v>
      </c>
      <c r="B39" s="203" t="s">
        <v>405</v>
      </c>
      <c r="C39" s="203" t="s">
        <v>415</v>
      </c>
      <c r="D39" s="203">
        <v>180</v>
      </c>
      <c r="E39" s="203" t="s">
        <v>222</v>
      </c>
      <c r="F39" s="203" t="str">
        <f t="shared" si="0"/>
        <v>Bdog</v>
      </c>
      <c r="H39" s="203">
        <v>180</v>
      </c>
      <c r="I39" s="203">
        <v>177.7</v>
      </c>
      <c r="J39" s="203">
        <v>121</v>
      </c>
      <c r="K39" s="203">
        <v>142</v>
      </c>
      <c r="L39" s="203">
        <v>121</v>
      </c>
      <c r="M39" s="203">
        <v>93</v>
      </c>
      <c r="N39" s="203">
        <v>116</v>
      </c>
      <c r="O39" s="203">
        <v>15.5</v>
      </c>
      <c r="P39" s="203">
        <v>1998</v>
      </c>
      <c r="Q39" s="203">
        <v>0.94</v>
      </c>
      <c r="R39" s="203">
        <v>1872</v>
      </c>
      <c r="S39" s="203">
        <v>178</v>
      </c>
      <c r="T39" s="203">
        <v>76</v>
      </c>
      <c r="U39" s="203">
        <v>49</v>
      </c>
      <c r="V39" s="203">
        <v>291</v>
      </c>
      <c r="W39" s="203">
        <v>39</v>
      </c>
      <c r="X39" s="203">
        <v>276</v>
      </c>
      <c r="Y39" s="203">
        <v>0.80400000000000005</v>
      </c>
      <c r="Z39" s="203" t="b">
        <v>0</v>
      </c>
      <c r="AA39" s="203">
        <v>234</v>
      </c>
      <c r="AB39" s="203">
        <v>124</v>
      </c>
      <c r="AC39" s="203">
        <v>57</v>
      </c>
      <c r="AD39" s="203">
        <v>8</v>
      </c>
      <c r="AE39" s="203">
        <v>1.3</v>
      </c>
      <c r="AF39" s="203" t="s">
        <v>305</v>
      </c>
      <c r="AG39" s="203" t="s">
        <v>303</v>
      </c>
      <c r="AS39" s="203" t="s">
        <v>1347</v>
      </c>
      <c r="AT39" s="203" t="s">
        <v>1244</v>
      </c>
      <c r="AU39" s="247">
        <v>449.95</v>
      </c>
      <c r="AV39" s="203" t="s">
        <v>1348</v>
      </c>
      <c r="AW39" s="203" t="s">
        <v>1347</v>
      </c>
      <c r="AX39" s="203" t="s">
        <v>1244</v>
      </c>
      <c r="AY39" s="247">
        <v>449.95</v>
      </c>
      <c r="AZ39" s="203" t="s">
        <v>1349</v>
      </c>
      <c r="BA39" s="203" t="s">
        <v>1350</v>
      </c>
      <c r="BB39" s="203" t="s">
        <v>1351</v>
      </c>
      <c r="BC39" s="247">
        <v>499.95</v>
      </c>
      <c r="BD39" s="203" t="s">
        <v>1352</v>
      </c>
      <c r="BE39" s="204" t="str">
        <f t="shared" si="1"/>
        <v xml:space="preserve"> ArmadaBdog180 Unisex</v>
      </c>
    </row>
    <row r="40" spans="1:57">
      <c r="A40" s="203" t="s">
        <v>219</v>
      </c>
      <c r="B40" s="203" t="s">
        <v>405</v>
      </c>
      <c r="C40" s="203" t="s">
        <v>417</v>
      </c>
      <c r="D40" s="203">
        <v>172</v>
      </c>
      <c r="E40" s="203" t="s">
        <v>222</v>
      </c>
      <c r="F40" s="203" t="str">
        <f t="shared" si="0"/>
        <v>Declivity 102 Ti</v>
      </c>
      <c r="H40" s="203">
        <v>172</v>
      </c>
      <c r="I40" s="203">
        <v>171.7</v>
      </c>
      <c r="J40" s="203">
        <v>126</v>
      </c>
      <c r="K40" s="203">
        <v>142</v>
      </c>
      <c r="L40" s="203">
        <v>133</v>
      </c>
      <c r="M40" s="203">
        <v>101</v>
      </c>
      <c r="N40" s="203">
        <v>123</v>
      </c>
      <c r="O40" s="203">
        <v>17.8</v>
      </c>
      <c r="P40" s="203">
        <v>1896</v>
      </c>
      <c r="Q40" s="203">
        <v>1.01</v>
      </c>
      <c r="R40" s="203">
        <v>1914</v>
      </c>
      <c r="S40" s="203">
        <v>209</v>
      </c>
      <c r="T40" s="203">
        <v>123</v>
      </c>
      <c r="U40" s="203">
        <v>54</v>
      </c>
      <c r="V40" s="203">
        <v>291</v>
      </c>
      <c r="W40" s="203">
        <v>18</v>
      </c>
      <c r="X40" s="203">
        <v>164</v>
      </c>
      <c r="Y40" s="203">
        <v>0.33200000000000002</v>
      </c>
      <c r="Z40" s="203" t="b">
        <v>0</v>
      </c>
      <c r="AA40" s="203">
        <v>173</v>
      </c>
      <c r="AB40" s="203">
        <v>120</v>
      </c>
      <c r="AC40" s="203">
        <v>118</v>
      </c>
      <c r="AD40" s="203">
        <v>7</v>
      </c>
      <c r="AE40" s="203">
        <v>7.7</v>
      </c>
      <c r="AF40" s="203" t="s">
        <v>305</v>
      </c>
      <c r="AG40" s="203" t="s">
        <v>304</v>
      </c>
      <c r="AS40" s="203" t="s">
        <v>1353</v>
      </c>
      <c r="AT40" s="203" t="s">
        <v>1217</v>
      </c>
      <c r="AU40" s="247">
        <v>449.97</v>
      </c>
      <c r="AV40" s="203" t="s">
        <v>1354</v>
      </c>
      <c r="AW40" s="203" t="s">
        <v>1353</v>
      </c>
      <c r="AX40" s="203" t="s">
        <v>1190</v>
      </c>
      <c r="AY40" s="247">
        <v>453.3</v>
      </c>
      <c r="AZ40" s="203" t="s">
        <v>1355</v>
      </c>
      <c r="BA40" s="203" t="s">
        <v>1353</v>
      </c>
      <c r="BB40" s="203" t="s">
        <v>1192</v>
      </c>
      <c r="BC40" s="247">
        <v>534.95000000000005</v>
      </c>
      <c r="BD40" s="203" t="s">
        <v>1356</v>
      </c>
      <c r="BE40" s="204" t="str">
        <f t="shared" si="1"/>
        <v xml:space="preserve"> ArmadaDeclivity 102 Ti172 Unisex</v>
      </c>
    </row>
    <row r="41" spans="1:57">
      <c r="A41" s="203" t="s">
        <v>219</v>
      </c>
      <c r="B41" s="203" t="s">
        <v>405</v>
      </c>
      <c r="C41" s="203" t="s">
        <v>417</v>
      </c>
      <c r="D41" s="203">
        <v>180</v>
      </c>
      <c r="E41" s="203" t="s">
        <v>222</v>
      </c>
      <c r="F41" s="203" t="str">
        <f t="shared" si="0"/>
        <v>Declivity 102 Ti</v>
      </c>
      <c r="H41" s="203">
        <v>180</v>
      </c>
      <c r="I41" s="203">
        <v>179.5</v>
      </c>
      <c r="J41" s="203">
        <v>131</v>
      </c>
      <c r="K41" s="203">
        <v>147</v>
      </c>
      <c r="L41" s="203">
        <v>134</v>
      </c>
      <c r="M41" s="203">
        <v>101</v>
      </c>
      <c r="N41" s="203">
        <v>123</v>
      </c>
      <c r="O41" s="203">
        <v>18.5</v>
      </c>
      <c r="P41" s="203">
        <v>1958</v>
      </c>
      <c r="Q41" s="203">
        <v>1.03</v>
      </c>
      <c r="R41" s="203">
        <v>2011</v>
      </c>
      <c r="S41" s="203">
        <v>219</v>
      </c>
      <c r="T41" s="203">
        <v>136</v>
      </c>
      <c r="U41" s="203">
        <v>57</v>
      </c>
      <c r="V41" s="203">
        <v>308</v>
      </c>
      <c r="W41" s="203">
        <v>19</v>
      </c>
      <c r="X41" s="203">
        <v>180</v>
      </c>
      <c r="Y41" s="203">
        <v>0.33899999999999902</v>
      </c>
      <c r="Z41" s="203" t="b">
        <v>0</v>
      </c>
      <c r="AA41" s="203">
        <v>188</v>
      </c>
      <c r="AB41" s="203">
        <v>139</v>
      </c>
      <c r="AC41" s="203">
        <v>121</v>
      </c>
      <c r="AD41" s="203">
        <v>8</v>
      </c>
      <c r="AE41" s="203">
        <v>8.8000000000000007</v>
      </c>
      <c r="AF41" s="203" t="s">
        <v>305</v>
      </c>
      <c r="AG41" s="203" t="s">
        <v>304</v>
      </c>
      <c r="AS41" s="203" t="s">
        <v>1353</v>
      </c>
      <c r="AT41" s="203" t="s">
        <v>1217</v>
      </c>
      <c r="AU41" s="247">
        <v>449.97</v>
      </c>
      <c r="AV41" s="203" t="s">
        <v>1357</v>
      </c>
      <c r="AW41" s="203" t="s">
        <v>1353</v>
      </c>
      <c r="AX41" s="203" t="s">
        <v>1190</v>
      </c>
      <c r="AY41" s="247">
        <v>453.42</v>
      </c>
      <c r="AZ41" s="203" t="s">
        <v>1358</v>
      </c>
      <c r="BA41" s="203" t="s">
        <v>1359</v>
      </c>
      <c r="BB41" s="203" t="s">
        <v>1360</v>
      </c>
      <c r="BC41" s="247">
        <v>499.99</v>
      </c>
      <c r="BD41" s="203" t="s">
        <v>1361</v>
      </c>
      <c r="BE41" s="204" t="str">
        <f t="shared" si="1"/>
        <v xml:space="preserve"> ArmadaDeclivity 102 Ti180 Unisex</v>
      </c>
    </row>
    <row r="42" spans="1:57">
      <c r="A42" s="203" t="s">
        <v>219</v>
      </c>
      <c r="B42" s="203" t="s">
        <v>405</v>
      </c>
      <c r="C42" s="203" t="s">
        <v>418</v>
      </c>
      <c r="D42" s="203">
        <v>182</v>
      </c>
      <c r="E42" s="203" t="s">
        <v>222</v>
      </c>
      <c r="F42" s="203" t="str">
        <f t="shared" si="0"/>
        <v>Declivity 108 Ti</v>
      </c>
      <c r="H42" s="203">
        <v>182</v>
      </c>
      <c r="I42" s="203">
        <v>181.5</v>
      </c>
      <c r="J42" s="203">
        <v>126</v>
      </c>
      <c r="K42" s="203">
        <v>147</v>
      </c>
      <c r="L42" s="203">
        <v>135</v>
      </c>
      <c r="M42" s="203">
        <v>107</v>
      </c>
      <c r="N42" s="203">
        <v>124</v>
      </c>
      <c r="O42" s="203">
        <v>22.1</v>
      </c>
      <c r="P42" s="203">
        <v>1962</v>
      </c>
      <c r="Q42" s="203">
        <v>1.07</v>
      </c>
      <c r="R42" s="203">
        <v>2102</v>
      </c>
      <c r="S42" s="203">
        <v>251</v>
      </c>
      <c r="T42" s="203">
        <v>152</v>
      </c>
      <c r="U42" s="203">
        <v>56</v>
      </c>
      <c r="V42" s="203">
        <v>369</v>
      </c>
      <c r="W42" s="203">
        <v>25</v>
      </c>
      <c r="X42" s="203">
        <v>187</v>
      </c>
      <c r="Y42" s="203">
        <v>0.45299999999999901</v>
      </c>
      <c r="Z42" s="203" t="b">
        <v>0</v>
      </c>
      <c r="AA42" s="203">
        <v>210</v>
      </c>
      <c r="AB42" s="203">
        <v>139</v>
      </c>
      <c r="AC42" s="203">
        <v>159</v>
      </c>
      <c r="AD42" s="203">
        <v>7</v>
      </c>
      <c r="AE42" s="203">
        <v>10.6</v>
      </c>
      <c r="AF42" s="203" t="s">
        <v>301</v>
      </c>
      <c r="AG42" s="203" t="s">
        <v>302</v>
      </c>
      <c r="AS42" s="203" t="s">
        <v>1362</v>
      </c>
      <c r="AT42" s="203" t="s">
        <v>1190</v>
      </c>
      <c r="AU42" s="247">
        <v>486.75</v>
      </c>
      <c r="AV42" s="203" t="s">
        <v>1363</v>
      </c>
      <c r="AW42" s="203" t="s">
        <v>1362</v>
      </c>
      <c r="AX42" s="203" t="s">
        <v>1190</v>
      </c>
      <c r="AY42" s="247">
        <v>486.75</v>
      </c>
      <c r="AZ42" s="203" t="s">
        <v>1364</v>
      </c>
      <c r="BA42" s="203" t="s">
        <v>1362</v>
      </c>
      <c r="BB42" s="203" t="s">
        <v>1237</v>
      </c>
      <c r="BC42" s="247">
        <v>682.06</v>
      </c>
      <c r="BD42" s="203" t="s">
        <v>1365</v>
      </c>
      <c r="BE42" s="204" t="str">
        <f t="shared" si="1"/>
        <v xml:space="preserve"> ArmadaDeclivity 108 Ti182 Unisex</v>
      </c>
    </row>
    <row r="43" spans="1:57">
      <c r="A43" s="203" t="s">
        <v>219</v>
      </c>
      <c r="B43" s="203" t="s">
        <v>405</v>
      </c>
      <c r="C43" s="203" t="s">
        <v>418</v>
      </c>
      <c r="D43" s="203">
        <v>190</v>
      </c>
      <c r="E43" s="203" t="s">
        <v>222</v>
      </c>
      <c r="F43" s="203" t="str">
        <f t="shared" si="0"/>
        <v>Declivity 108 Ti</v>
      </c>
      <c r="H43" s="203">
        <v>190</v>
      </c>
      <c r="I43" s="203">
        <v>189.5</v>
      </c>
      <c r="J43" s="203">
        <v>130</v>
      </c>
      <c r="K43" s="203">
        <v>150</v>
      </c>
      <c r="L43" s="203">
        <v>135</v>
      </c>
      <c r="M43" s="203">
        <v>107</v>
      </c>
      <c r="N43" s="203">
        <v>126</v>
      </c>
      <c r="O43" s="203">
        <v>22.6</v>
      </c>
      <c r="P43" s="203">
        <v>1894</v>
      </c>
      <c r="Q43" s="203">
        <v>1.1599999999999999</v>
      </c>
      <c r="R43" s="203">
        <v>2205</v>
      </c>
      <c r="S43" s="203">
        <v>272</v>
      </c>
      <c r="T43" s="203">
        <v>164</v>
      </c>
      <c r="U43" s="203">
        <v>61</v>
      </c>
      <c r="V43" s="203">
        <v>381</v>
      </c>
      <c r="W43" s="203">
        <v>29</v>
      </c>
      <c r="X43" s="203">
        <v>210</v>
      </c>
      <c r="Y43" s="203">
        <v>0.47</v>
      </c>
      <c r="Z43" s="203" t="b">
        <v>0</v>
      </c>
      <c r="AA43" s="203">
        <v>245</v>
      </c>
      <c r="AB43" s="203">
        <v>145</v>
      </c>
      <c r="AC43" s="203">
        <v>136</v>
      </c>
      <c r="AD43" s="203">
        <v>7</v>
      </c>
      <c r="AE43" s="203">
        <v>9.3000000000000007</v>
      </c>
      <c r="AF43" s="203" t="s">
        <v>301</v>
      </c>
      <c r="AG43" s="203" t="s">
        <v>302</v>
      </c>
      <c r="AS43" s="203" t="s">
        <v>1366</v>
      </c>
      <c r="AT43" s="203" t="s">
        <v>1192</v>
      </c>
      <c r="AU43" s="247">
        <v>534.95000000000005</v>
      </c>
      <c r="AV43" s="203" t="s">
        <v>1367</v>
      </c>
      <c r="AW43" s="203" t="s">
        <v>1368</v>
      </c>
      <c r="AX43" s="203" t="s">
        <v>1369</v>
      </c>
      <c r="AY43" s="247">
        <v>799.95</v>
      </c>
      <c r="AZ43" s="203" t="s">
        <v>1370</v>
      </c>
      <c r="BA43" s="203" t="s">
        <v>1371</v>
      </c>
      <c r="BB43" s="203" t="s">
        <v>1194</v>
      </c>
      <c r="BC43" s="247">
        <v>969.95</v>
      </c>
      <c r="BD43" s="203" t="s">
        <v>1372</v>
      </c>
      <c r="BE43" s="204" t="str">
        <f t="shared" si="1"/>
        <v xml:space="preserve"> ArmadaDeclivity 108 Ti190 Unisex</v>
      </c>
    </row>
    <row r="44" spans="1:57">
      <c r="A44" s="203" t="s">
        <v>219</v>
      </c>
      <c r="B44" s="203" t="s">
        <v>405</v>
      </c>
      <c r="C44" s="203" t="s">
        <v>419</v>
      </c>
      <c r="D44" s="203">
        <v>166</v>
      </c>
      <c r="E44" s="203" t="s">
        <v>222</v>
      </c>
      <c r="F44" s="203" t="str">
        <f t="shared" si="0"/>
        <v>Declivity 82 Ti</v>
      </c>
      <c r="H44" s="203">
        <v>166</v>
      </c>
      <c r="I44" s="203">
        <v>165.6</v>
      </c>
      <c r="J44" s="203">
        <v>139</v>
      </c>
      <c r="K44" s="203">
        <v>148</v>
      </c>
      <c r="L44" s="203">
        <v>125</v>
      </c>
      <c r="M44" s="203">
        <v>81</v>
      </c>
      <c r="N44" s="203">
        <v>108</v>
      </c>
      <c r="O44" s="203">
        <v>15.4</v>
      </c>
      <c r="P44" s="203">
        <v>1536</v>
      </c>
      <c r="Q44" s="203">
        <v>1.02</v>
      </c>
      <c r="R44" s="203">
        <v>1569</v>
      </c>
      <c r="S44" s="203">
        <v>211</v>
      </c>
      <c r="T44" s="203">
        <v>119</v>
      </c>
      <c r="U44" s="203">
        <v>35</v>
      </c>
      <c r="V44" s="203">
        <v>172</v>
      </c>
      <c r="W44" s="203">
        <v>10</v>
      </c>
      <c r="X44" s="203">
        <v>98</v>
      </c>
      <c r="Y44" s="203">
        <v>0.28199999999999997</v>
      </c>
      <c r="Z44" s="203" t="b">
        <v>0</v>
      </c>
      <c r="AA44" s="203">
        <v>114</v>
      </c>
      <c r="AB44" s="203">
        <v>58</v>
      </c>
      <c r="AC44" s="203">
        <v>58</v>
      </c>
      <c r="AD44" s="203">
        <v>10</v>
      </c>
      <c r="AE44" s="203">
        <v>10.199999999999999</v>
      </c>
      <c r="AF44" s="203" t="s">
        <v>306</v>
      </c>
      <c r="AG44" s="203" t="s">
        <v>305</v>
      </c>
      <c r="AS44" s="203" t="s">
        <v>1373</v>
      </c>
      <c r="AT44" s="203" t="s">
        <v>1194</v>
      </c>
      <c r="AU44" s="247">
        <v>479.96</v>
      </c>
      <c r="AV44" s="203" t="s">
        <v>1374</v>
      </c>
      <c r="AW44" s="203" t="s">
        <v>1373</v>
      </c>
      <c r="AX44" s="203" t="s">
        <v>1194</v>
      </c>
      <c r="AY44" s="247">
        <v>479.96</v>
      </c>
      <c r="AZ44" s="203" t="s">
        <v>1375</v>
      </c>
      <c r="BA44" s="203" t="s">
        <v>1373</v>
      </c>
      <c r="BB44" s="203" t="s">
        <v>1376</v>
      </c>
      <c r="BC44" s="247">
        <v>599.95000000000005</v>
      </c>
      <c r="BD44" s="203" t="s">
        <v>1377</v>
      </c>
      <c r="BE44" s="204" t="str">
        <f t="shared" si="1"/>
        <v xml:space="preserve"> ArmadaDeclivity 82 Ti166 Unisex</v>
      </c>
    </row>
    <row r="45" spans="1:57">
      <c r="A45" s="203" t="s">
        <v>219</v>
      </c>
      <c r="B45" s="203" t="s">
        <v>405</v>
      </c>
      <c r="C45" s="203" t="s">
        <v>419</v>
      </c>
      <c r="D45" s="203">
        <v>174</v>
      </c>
      <c r="E45" s="203" t="s">
        <v>222</v>
      </c>
      <c r="F45" s="203" t="str">
        <f t="shared" si="0"/>
        <v>Declivity 82 Ti</v>
      </c>
      <c r="H45" s="203">
        <v>174</v>
      </c>
      <c r="I45" s="203">
        <v>173.5</v>
      </c>
      <c r="J45" s="203">
        <v>142</v>
      </c>
      <c r="K45" s="203">
        <v>154</v>
      </c>
      <c r="L45" s="203">
        <v>127</v>
      </c>
      <c r="M45" s="203">
        <v>81</v>
      </c>
      <c r="N45" s="203">
        <v>109</v>
      </c>
      <c r="O45" s="203">
        <v>15.9</v>
      </c>
      <c r="P45" s="203">
        <v>1648</v>
      </c>
      <c r="Q45" s="203">
        <v>1.01</v>
      </c>
      <c r="R45" s="203">
        <v>1659</v>
      </c>
      <c r="S45" s="203">
        <v>230</v>
      </c>
      <c r="T45" s="203">
        <v>139</v>
      </c>
      <c r="U45" s="203">
        <v>42</v>
      </c>
      <c r="V45" s="203">
        <v>198</v>
      </c>
      <c r="W45" s="203">
        <v>12</v>
      </c>
      <c r="X45" s="203">
        <v>121</v>
      </c>
      <c r="Y45" s="203">
        <v>0.29099999999999998</v>
      </c>
      <c r="Z45" s="203" t="b">
        <v>0</v>
      </c>
      <c r="AA45" s="203">
        <v>120</v>
      </c>
      <c r="AB45" s="203">
        <v>72</v>
      </c>
      <c r="AC45" s="203">
        <v>78</v>
      </c>
      <c r="AD45" s="203">
        <v>7</v>
      </c>
      <c r="AE45" s="203">
        <v>9.4</v>
      </c>
      <c r="AF45" s="203" t="s">
        <v>306</v>
      </c>
      <c r="AG45" s="203" t="s">
        <v>305</v>
      </c>
      <c r="AS45" s="203" t="s">
        <v>1378</v>
      </c>
      <c r="AT45" s="203" t="s">
        <v>1192</v>
      </c>
      <c r="AU45" s="247">
        <v>439.95</v>
      </c>
      <c r="AV45" s="203" t="s">
        <v>1379</v>
      </c>
      <c r="AW45" s="203" t="s">
        <v>1380</v>
      </c>
      <c r="AX45" s="203" t="s">
        <v>1376</v>
      </c>
      <c r="AY45" s="247">
        <v>599.95000000000005</v>
      </c>
      <c r="AZ45" s="203" t="s">
        <v>1381</v>
      </c>
      <c r="BE45" s="204" t="str">
        <f t="shared" si="1"/>
        <v xml:space="preserve"> ArmadaDeclivity 82 Ti174 Unisex</v>
      </c>
    </row>
    <row r="46" spans="1:57">
      <c r="A46" s="203" t="s">
        <v>219</v>
      </c>
      <c r="B46" s="203" t="s">
        <v>405</v>
      </c>
      <c r="C46" s="203" t="s">
        <v>419</v>
      </c>
      <c r="D46" s="203">
        <v>182</v>
      </c>
      <c r="E46" s="203" t="s">
        <v>222</v>
      </c>
      <c r="F46" s="203" t="str">
        <f t="shared" si="0"/>
        <v>Declivity 82 Ti</v>
      </c>
      <c r="H46" s="203">
        <v>182</v>
      </c>
      <c r="I46" s="203">
        <v>181.5</v>
      </c>
      <c r="J46" s="203">
        <v>150</v>
      </c>
      <c r="K46" s="203">
        <v>161</v>
      </c>
      <c r="L46" s="203">
        <v>129</v>
      </c>
      <c r="M46" s="203">
        <v>81</v>
      </c>
      <c r="N46" s="203">
        <v>110</v>
      </c>
      <c r="O46" s="203">
        <v>16.7</v>
      </c>
      <c r="P46" s="203">
        <v>1734</v>
      </c>
      <c r="Q46" s="203">
        <v>1</v>
      </c>
      <c r="R46" s="203">
        <v>1742</v>
      </c>
      <c r="S46" s="203">
        <v>245</v>
      </c>
      <c r="T46" s="203">
        <v>129</v>
      </c>
      <c r="U46" s="203">
        <v>41</v>
      </c>
      <c r="V46" s="203">
        <v>197</v>
      </c>
      <c r="W46" s="203">
        <v>12</v>
      </c>
      <c r="X46" s="203">
        <v>123</v>
      </c>
      <c r="Y46" s="203">
        <v>0.28899999999999998</v>
      </c>
      <c r="Z46" s="203" t="b">
        <v>0</v>
      </c>
      <c r="AA46" s="203">
        <v>131</v>
      </c>
      <c r="AB46" s="203">
        <v>73</v>
      </c>
      <c r="AC46" s="203">
        <v>66</v>
      </c>
      <c r="AD46" s="203">
        <v>9</v>
      </c>
      <c r="AE46" s="203">
        <v>9.6</v>
      </c>
      <c r="AF46" s="203" t="s">
        <v>306</v>
      </c>
      <c r="AG46" s="203" t="s">
        <v>305</v>
      </c>
      <c r="AS46" s="203" t="s">
        <v>1382</v>
      </c>
      <c r="AT46" s="203" t="s">
        <v>1192</v>
      </c>
      <c r="AU46" s="247">
        <v>439.95</v>
      </c>
      <c r="AV46" s="203" t="s">
        <v>1383</v>
      </c>
      <c r="AW46" s="203" t="s">
        <v>1384</v>
      </c>
      <c r="AX46" s="203" t="s">
        <v>1244</v>
      </c>
      <c r="AY46" s="247">
        <v>599.95000000000005</v>
      </c>
      <c r="AZ46" s="203" t="s">
        <v>1385</v>
      </c>
      <c r="BA46" s="203" t="s">
        <v>1386</v>
      </c>
      <c r="BB46" s="203" t="s">
        <v>1387</v>
      </c>
      <c r="BC46" s="247">
        <v>599.99</v>
      </c>
      <c r="BD46" s="203" t="s">
        <v>1388</v>
      </c>
      <c r="BE46" s="204" t="str">
        <f t="shared" si="1"/>
        <v xml:space="preserve"> ArmadaDeclivity 82 Ti182 Unisex</v>
      </c>
    </row>
    <row r="47" spans="1:57">
      <c r="A47" s="203" t="s">
        <v>219</v>
      </c>
      <c r="B47" s="203" t="s">
        <v>405</v>
      </c>
      <c r="C47" s="203" t="s">
        <v>420</v>
      </c>
      <c r="D47" s="203">
        <v>160</v>
      </c>
      <c r="E47" s="203" t="s">
        <v>222</v>
      </c>
      <c r="F47" s="203" t="str">
        <f t="shared" si="0"/>
        <v>Declivity 88 Ca</v>
      </c>
      <c r="H47" s="203">
        <v>160</v>
      </c>
      <c r="I47" s="203">
        <v>159.6</v>
      </c>
      <c r="J47" s="203">
        <v>133</v>
      </c>
      <c r="K47" s="203">
        <v>142</v>
      </c>
      <c r="L47" s="203">
        <v>127</v>
      </c>
      <c r="M47" s="203">
        <v>87</v>
      </c>
      <c r="N47" s="203">
        <v>109</v>
      </c>
      <c r="O47" s="203">
        <v>16.100000000000001</v>
      </c>
      <c r="P47" s="203">
        <v>1440</v>
      </c>
      <c r="Q47" s="203">
        <v>1.0900000000000001</v>
      </c>
      <c r="R47" s="203">
        <v>1574</v>
      </c>
      <c r="S47" s="203">
        <v>223</v>
      </c>
      <c r="T47" s="203">
        <v>102</v>
      </c>
      <c r="U47" s="203">
        <v>37</v>
      </c>
      <c r="V47" s="203">
        <v>169</v>
      </c>
      <c r="W47" s="203">
        <v>9</v>
      </c>
      <c r="X47" s="203">
        <v>94</v>
      </c>
      <c r="Y47" s="203">
        <v>0.23899999999999999</v>
      </c>
      <c r="Z47" s="203" t="b">
        <v>0</v>
      </c>
      <c r="AA47" s="203">
        <v>114</v>
      </c>
      <c r="AB47" s="203">
        <v>65</v>
      </c>
      <c r="AC47" s="203">
        <v>55</v>
      </c>
      <c r="AD47" s="203">
        <v>6</v>
      </c>
      <c r="AE47" s="203">
        <v>11</v>
      </c>
      <c r="AF47" s="203" t="s">
        <v>305</v>
      </c>
      <c r="AG47" s="203" t="s">
        <v>302</v>
      </c>
      <c r="BE47" s="204" t="str">
        <f t="shared" si="1"/>
        <v xml:space="preserve"> ArmadaDeclivity 88 Ca160 Unisex</v>
      </c>
    </row>
    <row r="48" spans="1:57">
      <c r="A48" s="203" t="s">
        <v>219</v>
      </c>
      <c r="B48" s="203" t="s">
        <v>405</v>
      </c>
      <c r="C48" s="203" t="s">
        <v>420</v>
      </c>
      <c r="D48" s="203">
        <v>168</v>
      </c>
      <c r="E48" s="203" t="s">
        <v>222</v>
      </c>
      <c r="F48" s="203" t="str">
        <f t="shared" si="0"/>
        <v>Declivity 88 Ca</v>
      </c>
      <c r="H48" s="203">
        <v>168</v>
      </c>
      <c r="I48" s="203">
        <v>167.5</v>
      </c>
      <c r="J48" s="203">
        <v>139</v>
      </c>
      <c r="K48" s="203">
        <v>148</v>
      </c>
      <c r="L48" s="203">
        <v>129</v>
      </c>
      <c r="M48" s="203">
        <v>87</v>
      </c>
      <c r="N48" s="203">
        <v>110</v>
      </c>
      <c r="O48" s="203">
        <v>17</v>
      </c>
      <c r="P48" s="203">
        <v>1562</v>
      </c>
      <c r="Q48" s="203">
        <v>1.07</v>
      </c>
      <c r="R48" s="203">
        <v>1666</v>
      </c>
      <c r="S48" s="203">
        <v>236</v>
      </c>
      <c r="T48" s="203">
        <v>109</v>
      </c>
      <c r="U48" s="203">
        <v>39</v>
      </c>
      <c r="V48" s="203">
        <v>182</v>
      </c>
      <c r="W48" s="203">
        <v>9</v>
      </c>
      <c r="X48" s="203">
        <v>105</v>
      </c>
      <c r="Y48" s="203">
        <v>0.23899999999999999</v>
      </c>
      <c r="Z48" s="203" t="b">
        <v>0</v>
      </c>
      <c r="AA48" s="203">
        <v>118</v>
      </c>
      <c r="AB48" s="203">
        <v>74</v>
      </c>
      <c r="AC48" s="203">
        <v>65</v>
      </c>
      <c r="AD48" s="203">
        <v>5</v>
      </c>
      <c r="AE48" s="203">
        <v>11.3</v>
      </c>
      <c r="AF48" s="203" t="s">
        <v>305</v>
      </c>
      <c r="AG48" s="203" t="s">
        <v>302</v>
      </c>
      <c r="BE48" s="204" t="str">
        <f t="shared" si="1"/>
        <v xml:space="preserve"> ArmadaDeclivity 88 Ca168 Unisex</v>
      </c>
    </row>
    <row r="49" spans="1:57">
      <c r="A49" s="203" t="s">
        <v>219</v>
      </c>
      <c r="B49" s="203" t="s">
        <v>405</v>
      </c>
      <c r="C49" s="203" t="s">
        <v>420</v>
      </c>
      <c r="D49" s="203">
        <v>176</v>
      </c>
      <c r="E49" s="203" t="s">
        <v>222</v>
      </c>
      <c r="F49" s="203" t="str">
        <f t="shared" si="0"/>
        <v>Declivity 88 Ca</v>
      </c>
      <c r="H49" s="203">
        <v>176</v>
      </c>
      <c r="I49" s="203">
        <v>175.4</v>
      </c>
      <c r="J49" s="203">
        <v>145</v>
      </c>
      <c r="K49" s="203">
        <v>154</v>
      </c>
      <c r="L49" s="203">
        <v>131</v>
      </c>
      <c r="M49" s="203">
        <v>87</v>
      </c>
      <c r="N49" s="203">
        <v>111</v>
      </c>
      <c r="O49" s="203">
        <v>17.2</v>
      </c>
      <c r="P49" s="203">
        <v>1632</v>
      </c>
      <c r="Q49" s="203">
        <v>1.08</v>
      </c>
      <c r="R49" s="203">
        <v>1766</v>
      </c>
      <c r="S49" s="203">
        <v>276</v>
      </c>
      <c r="T49" s="203">
        <v>116</v>
      </c>
      <c r="U49" s="203">
        <v>40</v>
      </c>
      <c r="V49" s="203">
        <v>189</v>
      </c>
      <c r="W49" s="203">
        <v>11</v>
      </c>
      <c r="X49" s="203">
        <v>117</v>
      </c>
      <c r="Y49" s="203">
        <v>0.27200000000000002</v>
      </c>
      <c r="Z49" s="203" t="b">
        <v>0</v>
      </c>
      <c r="AA49" s="203">
        <v>138</v>
      </c>
      <c r="AB49" s="203">
        <v>80</v>
      </c>
      <c r="AC49" s="203">
        <v>51</v>
      </c>
      <c r="AD49" s="203">
        <v>6</v>
      </c>
      <c r="AE49" s="203">
        <v>11.8</v>
      </c>
      <c r="AF49" s="203" t="s">
        <v>305</v>
      </c>
      <c r="AG49" s="203" t="s">
        <v>302</v>
      </c>
      <c r="BE49" s="204" t="str">
        <f t="shared" si="1"/>
        <v xml:space="preserve"> ArmadaDeclivity 88 Ca176 Unisex</v>
      </c>
    </row>
    <row r="50" spans="1:57">
      <c r="A50" s="203" t="s">
        <v>219</v>
      </c>
      <c r="B50" s="203" t="s">
        <v>405</v>
      </c>
      <c r="C50" s="203" t="s">
        <v>421</v>
      </c>
      <c r="D50" s="203">
        <v>164</v>
      </c>
      <c r="E50" s="203" t="s">
        <v>222</v>
      </c>
      <c r="F50" s="203" t="str">
        <f t="shared" si="0"/>
        <v>Declivity 92 Ti</v>
      </c>
      <c r="H50" s="203">
        <v>164</v>
      </c>
      <c r="I50" s="203">
        <v>163.80000000000001</v>
      </c>
      <c r="J50" s="203">
        <v>126</v>
      </c>
      <c r="K50" s="203">
        <v>143</v>
      </c>
      <c r="L50" s="203">
        <v>129</v>
      </c>
      <c r="M50" s="203">
        <v>91</v>
      </c>
      <c r="N50" s="203">
        <v>114</v>
      </c>
      <c r="O50" s="203">
        <v>16.399999999999999</v>
      </c>
      <c r="P50" s="203">
        <v>1621</v>
      </c>
      <c r="Q50" s="203">
        <v>1.04</v>
      </c>
      <c r="R50" s="203">
        <v>1688</v>
      </c>
      <c r="S50" s="203">
        <v>188</v>
      </c>
      <c r="T50" s="203">
        <v>101</v>
      </c>
      <c r="U50" s="203">
        <v>42</v>
      </c>
      <c r="V50" s="203">
        <v>231</v>
      </c>
      <c r="W50" s="203">
        <v>18</v>
      </c>
      <c r="X50" s="203">
        <v>145</v>
      </c>
      <c r="Y50" s="203">
        <v>0.43</v>
      </c>
      <c r="Z50" s="203" t="b">
        <v>0</v>
      </c>
      <c r="AA50" s="203">
        <v>131</v>
      </c>
      <c r="AB50" s="203">
        <v>74</v>
      </c>
      <c r="AC50" s="203">
        <v>100</v>
      </c>
      <c r="AD50" s="203">
        <v>7</v>
      </c>
      <c r="AE50" s="203">
        <v>10.3</v>
      </c>
      <c r="AF50" s="203" t="s">
        <v>305</v>
      </c>
      <c r="AS50" s="203" t="s">
        <v>1389</v>
      </c>
      <c r="AT50" s="203" t="s">
        <v>1217</v>
      </c>
      <c r="AU50" s="247">
        <v>389.97</v>
      </c>
      <c r="AV50" s="203" t="s">
        <v>1390</v>
      </c>
      <c r="AW50" s="203" t="s">
        <v>1389</v>
      </c>
      <c r="AX50" s="203" t="s">
        <v>1217</v>
      </c>
      <c r="AY50" s="247">
        <v>389.97</v>
      </c>
      <c r="AZ50" s="203" t="s">
        <v>1391</v>
      </c>
      <c r="BA50" s="203" t="s">
        <v>1389</v>
      </c>
      <c r="BB50" s="203" t="s">
        <v>1190</v>
      </c>
      <c r="BC50" s="247">
        <v>416.36</v>
      </c>
      <c r="BD50" s="203" t="s">
        <v>1392</v>
      </c>
      <c r="BE50" s="204" t="str">
        <f t="shared" si="1"/>
        <v xml:space="preserve"> ArmadaDeclivity 92 Ti164 Unisex</v>
      </c>
    </row>
    <row r="51" spans="1:57">
      <c r="A51" s="203" t="s">
        <v>219</v>
      </c>
      <c r="B51" s="203" t="s">
        <v>405</v>
      </c>
      <c r="C51" s="203" t="s">
        <v>421</v>
      </c>
      <c r="D51" s="203">
        <v>180</v>
      </c>
      <c r="E51" s="203" t="s">
        <v>222</v>
      </c>
      <c r="F51" s="203" t="str">
        <f t="shared" si="0"/>
        <v>Declivity 92 Ti</v>
      </c>
      <c r="H51" s="203">
        <v>180</v>
      </c>
      <c r="I51" s="203">
        <v>179.8</v>
      </c>
      <c r="J51" s="203">
        <v>141</v>
      </c>
      <c r="K51" s="203">
        <v>154</v>
      </c>
      <c r="L51" s="203">
        <v>130</v>
      </c>
      <c r="M51" s="203">
        <v>91</v>
      </c>
      <c r="N51" s="203">
        <v>116</v>
      </c>
      <c r="O51" s="203">
        <v>17.899999999999999</v>
      </c>
      <c r="P51" s="203">
        <v>1858</v>
      </c>
      <c r="Q51" s="203">
        <v>1.01</v>
      </c>
      <c r="R51" s="203">
        <v>1871</v>
      </c>
      <c r="S51" s="203">
        <v>240</v>
      </c>
      <c r="T51" s="203">
        <v>141</v>
      </c>
      <c r="U51" s="203">
        <v>45</v>
      </c>
      <c r="V51" s="203">
        <v>243</v>
      </c>
      <c r="W51" s="203">
        <v>16</v>
      </c>
      <c r="X51" s="203">
        <v>143</v>
      </c>
      <c r="Y51" s="203">
        <v>0.35599999999999998</v>
      </c>
      <c r="Z51" s="203" t="b">
        <v>0</v>
      </c>
      <c r="AA51" s="203">
        <v>159</v>
      </c>
      <c r="AB51" s="203">
        <v>95</v>
      </c>
      <c r="AC51" s="203">
        <v>84</v>
      </c>
      <c r="AD51" s="203">
        <v>10</v>
      </c>
      <c r="AE51" s="203">
        <v>10.5</v>
      </c>
      <c r="AF51" s="203" t="s">
        <v>305</v>
      </c>
      <c r="AS51" s="203" t="s">
        <v>1393</v>
      </c>
      <c r="AT51" s="203" t="s">
        <v>1217</v>
      </c>
      <c r="AU51" s="247">
        <v>389.97</v>
      </c>
      <c r="AV51" s="203" t="s">
        <v>1394</v>
      </c>
      <c r="AW51" s="203" t="s">
        <v>1395</v>
      </c>
      <c r="AX51" s="203" t="s">
        <v>1237</v>
      </c>
      <c r="AY51" s="247">
        <v>635.4</v>
      </c>
      <c r="AZ51" s="203" t="s">
        <v>1396</v>
      </c>
      <c r="BA51" s="203" t="s">
        <v>1393</v>
      </c>
      <c r="BB51" s="203" t="s">
        <v>1244</v>
      </c>
      <c r="BC51" s="247">
        <v>649.95000000000005</v>
      </c>
      <c r="BD51" s="203" t="s">
        <v>1397</v>
      </c>
      <c r="BE51" s="204" t="str">
        <f t="shared" si="1"/>
        <v xml:space="preserve"> ArmadaDeclivity 92 Ti180 Unisex</v>
      </c>
    </row>
    <row r="52" spans="1:57">
      <c r="A52" s="203" t="s">
        <v>219</v>
      </c>
      <c r="B52" s="203" t="s">
        <v>405</v>
      </c>
      <c r="C52" s="203" t="s">
        <v>421</v>
      </c>
      <c r="D52" s="203">
        <v>188</v>
      </c>
      <c r="E52" s="203" t="s">
        <v>222</v>
      </c>
      <c r="F52" s="203" t="str">
        <f t="shared" si="0"/>
        <v>Declivity 92 Ti</v>
      </c>
      <c r="H52" s="203">
        <v>188</v>
      </c>
      <c r="I52" s="203">
        <v>187.6</v>
      </c>
      <c r="J52" s="203">
        <v>145</v>
      </c>
      <c r="K52" s="203">
        <v>159</v>
      </c>
      <c r="L52" s="203">
        <v>131</v>
      </c>
      <c r="M52" s="203">
        <v>91</v>
      </c>
      <c r="N52" s="203">
        <v>118</v>
      </c>
      <c r="O52" s="203">
        <v>18.399999999999999</v>
      </c>
      <c r="P52" s="203">
        <v>1937</v>
      </c>
      <c r="Q52" s="203">
        <v>1.01</v>
      </c>
      <c r="R52" s="203">
        <v>1964</v>
      </c>
      <c r="S52" s="203">
        <v>271</v>
      </c>
      <c r="T52" s="203">
        <v>161</v>
      </c>
      <c r="U52" s="203">
        <v>49</v>
      </c>
      <c r="V52" s="203">
        <v>262</v>
      </c>
      <c r="W52" s="203">
        <v>20</v>
      </c>
      <c r="X52" s="203">
        <v>162</v>
      </c>
      <c r="Y52" s="203">
        <v>0.40399999999999903</v>
      </c>
      <c r="Z52" s="203" t="b">
        <v>0</v>
      </c>
      <c r="AA52" s="203">
        <v>182</v>
      </c>
      <c r="AB52" s="203">
        <v>105</v>
      </c>
      <c r="AC52" s="203">
        <v>80</v>
      </c>
      <c r="AD52" s="203">
        <v>8</v>
      </c>
      <c r="AE52" s="203">
        <v>9.6</v>
      </c>
      <c r="AF52" s="203" t="s">
        <v>305</v>
      </c>
      <c r="AS52" s="203" t="s">
        <v>1393</v>
      </c>
      <c r="AT52" s="203" t="s">
        <v>1217</v>
      </c>
      <c r="AU52" s="247">
        <v>389.97</v>
      </c>
      <c r="AV52" s="203" t="s">
        <v>1398</v>
      </c>
      <c r="AW52" s="203" t="s">
        <v>1393</v>
      </c>
      <c r="AX52" s="203" t="s">
        <v>1190</v>
      </c>
      <c r="AY52" s="247">
        <v>416.28</v>
      </c>
      <c r="AZ52" s="203" t="s">
        <v>1399</v>
      </c>
      <c r="BA52" s="203" t="s">
        <v>1400</v>
      </c>
      <c r="BB52" s="203" t="s">
        <v>1192</v>
      </c>
      <c r="BC52" s="247">
        <v>439.95</v>
      </c>
      <c r="BD52" s="203" t="s">
        <v>1401</v>
      </c>
      <c r="BE52" s="204" t="str">
        <f t="shared" si="1"/>
        <v xml:space="preserve"> ArmadaDeclivity 92 Ti188 Unisex</v>
      </c>
    </row>
    <row r="53" spans="1:57">
      <c r="A53" s="203" t="s">
        <v>219</v>
      </c>
      <c r="B53" s="203" t="s">
        <v>405</v>
      </c>
      <c r="C53" s="203" t="s">
        <v>422</v>
      </c>
      <c r="D53" s="203">
        <v>164</v>
      </c>
      <c r="E53" s="203" t="s">
        <v>222</v>
      </c>
      <c r="F53" s="203" t="str">
        <f t="shared" si="0"/>
        <v>Edollo</v>
      </c>
      <c r="H53" s="203">
        <v>164</v>
      </c>
      <c r="I53" s="203">
        <v>162.1</v>
      </c>
      <c r="J53" s="203">
        <v>120</v>
      </c>
      <c r="K53" s="203">
        <v>143</v>
      </c>
      <c r="L53" s="203">
        <v>128</v>
      </c>
      <c r="M53" s="203">
        <v>97</v>
      </c>
      <c r="N53" s="203">
        <v>119</v>
      </c>
      <c r="O53" s="203">
        <v>18.600000000000001</v>
      </c>
      <c r="P53" s="203">
        <v>1828</v>
      </c>
      <c r="Q53" s="203">
        <v>0.94</v>
      </c>
      <c r="R53" s="203">
        <v>1720</v>
      </c>
      <c r="S53" s="203">
        <v>164</v>
      </c>
      <c r="T53" s="203">
        <v>68</v>
      </c>
      <c r="U53" s="203">
        <v>48</v>
      </c>
      <c r="V53" s="203">
        <v>253</v>
      </c>
      <c r="W53" s="203">
        <v>45</v>
      </c>
      <c r="X53" s="203">
        <v>165</v>
      </c>
      <c r="Y53" s="203">
        <v>0.94699999999999995</v>
      </c>
      <c r="Z53" s="203" t="b">
        <v>0</v>
      </c>
      <c r="AA53" s="203">
        <v>93</v>
      </c>
      <c r="AB53" s="203">
        <v>102</v>
      </c>
      <c r="AC53" s="203">
        <v>160</v>
      </c>
      <c r="AD53" s="203">
        <v>8</v>
      </c>
      <c r="AE53" s="203">
        <v>2.2999999999999998</v>
      </c>
      <c r="AF53" s="203" t="s">
        <v>303</v>
      </c>
      <c r="AS53" s="203" t="s">
        <v>1402</v>
      </c>
      <c r="AT53" s="203" t="s">
        <v>1190</v>
      </c>
      <c r="AU53" s="247">
        <v>444.15</v>
      </c>
      <c r="AV53" s="203" t="s">
        <v>1403</v>
      </c>
      <c r="AW53" s="203" t="s">
        <v>1402</v>
      </c>
      <c r="AX53" s="203" t="s">
        <v>1190</v>
      </c>
      <c r="AY53" s="247">
        <v>444.15</v>
      </c>
      <c r="AZ53" s="203" t="s">
        <v>1404</v>
      </c>
      <c r="BA53" s="203" t="s">
        <v>1402</v>
      </c>
      <c r="BB53" s="203" t="s">
        <v>1237</v>
      </c>
      <c r="BC53" s="247">
        <v>547.92999999999995</v>
      </c>
      <c r="BD53" s="203" t="s">
        <v>1405</v>
      </c>
      <c r="BE53" s="204" t="str">
        <f t="shared" si="1"/>
        <v xml:space="preserve"> ArmadaEdollo164 Unisex</v>
      </c>
    </row>
    <row r="54" spans="1:57">
      <c r="A54" s="203" t="s">
        <v>219</v>
      </c>
      <c r="B54" s="203" t="s">
        <v>405</v>
      </c>
      <c r="C54" s="203" t="s">
        <v>422</v>
      </c>
      <c r="D54" s="203">
        <v>172</v>
      </c>
      <c r="E54" s="203" t="s">
        <v>222</v>
      </c>
      <c r="F54" s="203" t="str">
        <f t="shared" si="0"/>
        <v>Edollo</v>
      </c>
      <c r="H54" s="203">
        <v>172</v>
      </c>
      <c r="I54" s="203">
        <v>170</v>
      </c>
      <c r="J54" s="203">
        <v>126</v>
      </c>
      <c r="K54" s="203">
        <v>150</v>
      </c>
      <c r="L54" s="203">
        <v>130</v>
      </c>
      <c r="M54" s="203">
        <v>97</v>
      </c>
      <c r="N54" s="203">
        <v>120</v>
      </c>
      <c r="O54" s="203">
        <v>19.600000000000001</v>
      </c>
      <c r="P54" s="203">
        <v>1915</v>
      </c>
      <c r="Q54" s="203">
        <v>0.95</v>
      </c>
      <c r="R54" s="203">
        <v>1816</v>
      </c>
      <c r="S54" s="203">
        <v>170</v>
      </c>
      <c r="T54" s="203">
        <v>87</v>
      </c>
      <c r="U54" s="203">
        <v>55</v>
      </c>
      <c r="V54" s="203">
        <v>273</v>
      </c>
      <c r="W54" s="203">
        <v>46</v>
      </c>
      <c r="X54" s="203">
        <v>168</v>
      </c>
      <c r="Y54" s="203">
        <v>0.84099999999999997</v>
      </c>
      <c r="Z54" s="203" t="b">
        <v>0</v>
      </c>
      <c r="AA54" s="203">
        <v>96</v>
      </c>
      <c r="AB54" s="203">
        <v>101</v>
      </c>
      <c r="AC54" s="203">
        <v>176</v>
      </c>
      <c r="AD54" s="203">
        <v>7</v>
      </c>
      <c r="AE54" s="203">
        <v>3.5</v>
      </c>
      <c r="AF54" s="203" t="s">
        <v>305</v>
      </c>
      <c r="AG54" s="203" t="s">
        <v>303</v>
      </c>
      <c r="AS54" s="203" t="s">
        <v>1406</v>
      </c>
      <c r="AT54" s="203" t="s">
        <v>1199</v>
      </c>
      <c r="AU54" s="247">
        <v>539</v>
      </c>
      <c r="AV54" s="203" t="s">
        <v>1407</v>
      </c>
      <c r="AW54" s="203" t="s">
        <v>1402</v>
      </c>
      <c r="AX54" s="203" t="s">
        <v>1214</v>
      </c>
      <c r="AY54" s="247">
        <v>560.75</v>
      </c>
      <c r="AZ54" s="203" t="s">
        <v>1408</v>
      </c>
      <c r="BA54" s="203" t="s">
        <v>1402</v>
      </c>
      <c r="BB54" s="203" t="s">
        <v>1244</v>
      </c>
      <c r="BC54" s="247">
        <v>599.95000000000005</v>
      </c>
      <c r="BD54" s="203" t="s">
        <v>1409</v>
      </c>
      <c r="BE54" s="204" t="str">
        <f t="shared" si="1"/>
        <v xml:space="preserve"> ArmadaEdollo172 Unisex</v>
      </c>
    </row>
    <row r="55" spans="1:57">
      <c r="A55" s="203" t="s">
        <v>219</v>
      </c>
      <c r="B55" s="203" t="s">
        <v>405</v>
      </c>
      <c r="C55" s="203" t="s">
        <v>422</v>
      </c>
      <c r="D55" s="203">
        <v>180</v>
      </c>
      <c r="E55" s="203" t="s">
        <v>222</v>
      </c>
      <c r="F55" s="203" t="str">
        <f t="shared" si="0"/>
        <v>Edollo</v>
      </c>
      <c r="H55" s="203">
        <v>180</v>
      </c>
      <c r="I55" s="203">
        <v>178</v>
      </c>
      <c r="J55" s="203">
        <v>134</v>
      </c>
      <c r="K55" s="203">
        <v>159</v>
      </c>
      <c r="L55" s="203">
        <v>132</v>
      </c>
      <c r="M55" s="203">
        <v>97</v>
      </c>
      <c r="N55" s="203">
        <v>122</v>
      </c>
      <c r="O55" s="203">
        <v>20.399999999999999</v>
      </c>
      <c r="P55" s="203">
        <v>2021</v>
      </c>
      <c r="Q55" s="203">
        <v>0.95</v>
      </c>
      <c r="R55" s="203">
        <v>1913</v>
      </c>
      <c r="S55" s="203">
        <v>198</v>
      </c>
      <c r="T55" s="203">
        <v>87</v>
      </c>
      <c r="U55" s="203">
        <v>50</v>
      </c>
      <c r="V55" s="203">
        <v>266</v>
      </c>
      <c r="W55" s="203">
        <v>48</v>
      </c>
      <c r="X55" s="203">
        <v>172</v>
      </c>
      <c r="Y55" s="203">
        <v>0.95699999999999996</v>
      </c>
      <c r="Z55" s="203" t="b">
        <v>0</v>
      </c>
      <c r="AA55" s="203">
        <v>87</v>
      </c>
      <c r="AB55" s="203">
        <v>98</v>
      </c>
      <c r="AC55" s="203">
        <v>179</v>
      </c>
      <c r="AD55" s="203">
        <v>8</v>
      </c>
      <c r="AE55" s="203">
        <v>3.2</v>
      </c>
      <c r="AF55" s="203" t="s">
        <v>303</v>
      </c>
      <c r="AS55" s="203" t="s">
        <v>1402</v>
      </c>
      <c r="AT55" s="203" t="s">
        <v>1190</v>
      </c>
      <c r="AU55" s="247">
        <v>444.04</v>
      </c>
      <c r="AV55" s="203" t="s">
        <v>1410</v>
      </c>
      <c r="AW55" s="203" t="s">
        <v>1402</v>
      </c>
      <c r="AX55" s="203" t="s">
        <v>1190</v>
      </c>
      <c r="AY55" s="247">
        <v>444.04</v>
      </c>
      <c r="AZ55" s="203" t="s">
        <v>1411</v>
      </c>
      <c r="BA55" s="203" t="s">
        <v>1402</v>
      </c>
      <c r="BB55" s="203" t="s">
        <v>1214</v>
      </c>
      <c r="BC55" s="247">
        <v>560.75</v>
      </c>
      <c r="BD55" s="203" t="s">
        <v>1412</v>
      </c>
      <c r="BE55" s="204" t="str">
        <f t="shared" si="1"/>
        <v xml:space="preserve"> ArmadaEdollo180 Unisex</v>
      </c>
    </row>
    <row r="56" spans="1:57">
      <c r="A56" s="203" t="s">
        <v>219</v>
      </c>
      <c r="B56" s="203" t="s">
        <v>405</v>
      </c>
      <c r="C56" s="203" t="s">
        <v>423</v>
      </c>
      <c r="D56" s="203">
        <v>180</v>
      </c>
      <c r="E56" s="203" t="s">
        <v>222</v>
      </c>
      <c r="F56" s="203" t="str">
        <f t="shared" si="0"/>
        <v>Magic J</v>
      </c>
      <c r="H56" s="203">
        <v>180</v>
      </c>
      <c r="I56" s="203">
        <v>178.7</v>
      </c>
      <c r="J56" s="203">
        <v>99</v>
      </c>
      <c r="K56" s="203">
        <v>115</v>
      </c>
      <c r="L56" s="203">
        <v>142</v>
      </c>
      <c r="M56" s="203">
        <v>125</v>
      </c>
      <c r="N56" s="203">
        <v>139</v>
      </c>
      <c r="O56" s="203">
        <v>17.899999999999999</v>
      </c>
      <c r="P56" s="203">
        <v>2353</v>
      </c>
      <c r="Q56" s="203">
        <v>1</v>
      </c>
      <c r="R56" s="203">
        <v>2343</v>
      </c>
      <c r="S56" s="203">
        <v>264</v>
      </c>
      <c r="T56" s="203">
        <v>128</v>
      </c>
      <c r="U56" s="203">
        <v>60</v>
      </c>
      <c r="V56" s="203">
        <v>414</v>
      </c>
      <c r="W56" s="203">
        <v>58</v>
      </c>
      <c r="X56" s="203">
        <v>383</v>
      </c>
      <c r="Y56" s="203">
        <v>0.96899999999999997</v>
      </c>
      <c r="Z56" s="203" t="b">
        <v>0</v>
      </c>
      <c r="AA56" s="203">
        <v>325</v>
      </c>
      <c r="AB56" s="203">
        <v>311</v>
      </c>
      <c r="AC56" s="203">
        <v>89</v>
      </c>
      <c r="AD56" s="203">
        <v>7</v>
      </c>
      <c r="AE56" s="203">
        <v>4.7</v>
      </c>
      <c r="AF56" s="203" t="s">
        <v>303</v>
      </c>
      <c r="AG56" s="203" t="s">
        <v>301</v>
      </c>
      <c r="AS56" s="203" t="s">
        <v>1413</v>
      </c>
      <c r="AT56" s="203" t="s">
        <v>1214</v>
      </c>
      <c r="AU56" s="247">
        <v>503.79</v>
      </c>
      <c r="AV56" s="203" t="s">
        <v>1414</v>
      </c>
      <c r="AW56" s="203" t="s">
        <v>1413</v>
      </c>
      <c r="AX56" s="203" t="s">
        <v>1237</v>
      </c>
      <c r="AY56" s="247">
        <v>602.54</v>
      </c>
      <c r="AZ56" s="203" t="s">
        <v>1415</v>
      </c>
      <c r="BA56" s="203" t="s">
        <v>1416</v>
      </c>
      <c r="BB56" s="203" t="s">
        <v>1199</v>
      </c>
      <c r="BC56" s="247">
        <v>674</v>
      </c>
      <c r="BD56" s="203" t="s">
        <v>1417</v>
      </c>
      <c r="BE56" s="204" t="str">
        <f t="shared" si="1"/>
        <v xml:space="preserve"> ArmadaMagic J180 Unisex</v>
      </c>
    </row>
    <row r="57" spans="1:57">
      <c r="A57" s="203" t="s">
        <v>219</v>
      </c>
      <c r="B57" s="203" t="s">
        <v>405</v>
      </c>
      <c r="C57" s="203" t="s">
        <v>423</v>
      </c>
      <c r="D57" s="203">
        <v>190</v>
      </c>
      <c r="E57" s="203" t="s">
        <v>222</v>
      </c>
      <c r="F57" s="203" t="str">
        <f t="shared" si="0"/>
        <v>Magic J</v>
      </c>
      <c r="H57" s="203">
        <v>190</v>
      </c>
      <c r="I57" s="203">
        <v>188.7</v>
      </c>
      <c r="J57" s="203">
        <v>110</v>
      </c>
      <c r="K57" s="203">
        <v>126</v>
      </c>
      <c r="L57" s="203">
        <v>142</v>
      </c>
      <c r="M57" s="203">
        <v>125</v>
      </c>
      <c r="N57" s="203">
        <v>139</v>
      </c>
      <c r="O57" s="203">
        <v>22.7</v>
      </c>
      <c r="P57" s="203">
        <v>2529</v>
      </c>
      <c r="Q57" s="203">
        <v>0.98</v>
      </c>
      <c r="R57" s="203">
        <v>2479</v>
      </c>
      <c r="S57" s="203">
        <v>266</v>
      </c>
      <c r="T57" s="203">
        <v>133</v>
      </c>
      <c r="U57" s="203">
        <v>56</v>
      </c>
      <c r="V57" s="203">
        <v>410</v>
      </c>
      <c r="W57" s="203">
        <v>58</v>
      </c>
      <c r="X57" s="203">
        <v>375</v>
      </c>
      <c r="Y57" s="203">
        <v>1.0429999999999999</v>
      </c>
      <c r="Z57" s="203" t="b">
        <v>1</v>
      </c>
      <c r="AA57" s="203">
        <v>333</v>
      </c>
      <c r="AB57" s="203">
        <v>294</v>
      </c>
      <c r="AC57" s="203">
        <v>77</v>
      </c>
      <c r="AD57" s="203">
        <v>8</v>
      </c>
      <c r="AE57" s="203">
        <v>4.3</v>
      </c>
      <c r="AF57" s="203" t="s">
        <v>303</v>
      </c>
      <c r="AG57" s="203" t="s">
        <v>301</v>
      </c>
      <c r="AS57" s="203" t="s">
        <v>1418</v>
      </c>
      <c r="AT57" s="203" t="s">
        <v>1214</v>
      </c>
      <c r="AU57" s="247">
        <v>503.79</v>
      </c>
      <c r="AV57" s="203" t="s">
        <v>1419</v>
      </c>
      <c r="AW57" s="203" t="s">
        <v>1420</v>
      </c>
      <c r="AX57" s="203" t="s">
        <v>1199</v>
      </c>
      <c r="AY57" s="247">
        <v>674</v>
      </c>
      <c r="AZ57" s="203" t="s">
        <v>1421</v>
      </c>
      <c r="BA57" s="203" t="s">
        <v>1418</v>
      </c>
      <c r="BB57" s="203" t="s">
        <v>1284</v>
      </c>
      <c r="BC57" s="247">
        <v>749.95</v>
      </c>
      <c r="BD57" s="203" t="s">
        <v>1422</v>
      </c>
      <c r="BE57" s="204" t="str">
        <f t="shared" si="1"/>
        <v xml:space="preserve"> ArmadaMagic J190 Unisex</v>
      </c>
    </row>
    <row r="58" spans="1:57">
      <c r="A58" s="203" t="s">
        <v>219</v>
      </c>
      <c r="B58" s="203" t="s">
        <v>405</v>
      </c>
      <c r="C58" s="203" t="s">
        <v>424</v>
      </c>
      <c r="D58" s="203">
        <v>164</v>
      </c>
      <c r="E58" s="203" t="s">
        <v>390</v>
      </c>
      <c r="F58" s="203" t="str">
        <f t="shared" si="0"/>
        <v>Reliance 102 Ti</v>
      </c>
      <c r="H58" s="203">
        <v>164</v>
      </c>
      <c r="I58" s="203">
        <v>163.5</v>
      </c>
      <c r="J58" s="203">
        <v>117</v>
      </c>
      <c r="K58" s="203">
        <v>136</v>
      </c>
      <c r="L58" s="203">
        <v>132</v>
      </c>
      <c r="M58" s="203">
        <v>101</v>
      </c>
      <c r="N58" s="203">
        <v>122</v>
      </c>
      <c r="O58" s="203">
        <v>16.899999999999999</v>
      </c>
      <c r="P58" s="203">
        <v>1707</v>
      </c>
      <c r="Q58" s="203">
        <v>1.07</v>
      </c>
      <c r="R58" s="203">
        <v>1819</v>
      </c>
      <c r="S58" s="203">
        <v>190</v>
      </c>
      <c r="T58" s="203">
        <v>112</v>
      </c>
      <c r="U58" s="203">
        <v>53</v>
      </c>
      <c r="V58" s="203">
        <v>304</v>
      </c>
      <c r="W58" s="203">
        <v>18</v>
      </c>
      <c r="X58" s="203">
        <v>157</v>
      </c>
      <c r="Y58" s="203">
        <v>0.33</v>
      </c>
      <c r="Z58" s="203" t="b">
        <v>0</v>
      </c>
      <c r="AA58" s="203">
        <v>162</v>
      </c>
      <c r="AB58" s="203">
        <v>116</v>
      </c>
      <c r="AC58" s="203">
        <v>142</v>
      </c>
      <c r="AD58" s="203">
        <v>4</v>
      </c>
      <c r="AE58" s="203">
        <v>7.5</v>
      </c>
      <c r="AF58" s="203" t="s">
        <v>305</v>
      </c>
      <c r="AG58" s="203" t="s">
        <v>304</v>
      </c>
      <c r="AH58" s="203" t="s">
        <v>302</v>
      </c>
      <c r="AS58" s="203" t="s">
        <v>1423</v>
      </c>
      <c r="AT58" s="203" t="s">
        <v>1237</v>
      </c>
      <c r="AU58" s="247">
        <v>714.09</v>
      </c>
      <c r="AV58" s="203" t="s">
        <v>1424</v>
      </c>
      <c r="AW58" s="203" t="s">
        <v>1423</v>
      </c>
      <c r="AX58" s="203" t="s">
        <v>1262</v>
      </c>
      <c r="AY58" s="247">
        <v>749.95</v>
      </c>
      <c r="AZ58" s="203" t="s">
        <v>1425</v>
      </c>
      <c r="BA58" s="203" t="s">
        <v>1423</v>
      </c>
      <c r="BB58" s="203" t="s">
        <v>1262</v>
      </c>
      <c r="BC58" s="247">
        <v>749.95</v>
      </c>
      <c r="BD58" s="203" t="s">
        <v>1426</v>
      </c>
      <c r="BE58" s="204" t="str">
        <f t="shared" si="1"/>
        <v xml:space="preserve"> ArmadaReliance 102 Ti164 Women's</v>
      </c>
    </row>
    <row r="59" spans="1:57">
      <c r="A59" s="203" t="s">
        <v>219</v>
      </c>
      <c r="B59" s="203" t="s">
        <v>405</v>
      </c>
      <c r="C59" s="203" t="s">
        <v>424</v>
      </c>
      <c r="D59" s="203">
        <v>172</v>
      </c>
      <c r="E59" s="203" t="s">
        <v>390</v>
      </c>
      <c r="F59" s="203" t="str">
        <f t="shared" si="0"/>
        <v>Reliance 102 Ti</v>
      </c>
      <c r="H59" s="203">
        <v>172</v>
      </c>
      <c r="I59" s="203">
        <v>171.4</v>
      </c>
      <c r="J59" s="203">
        <v>127</v>
      </c>
      <c r="K59" s="203">
        <v>141</v>
      </c>
      <c r="L59" s="203">
        <v>133</v>
      </c>
      <c r="M59" s="203">
        <v>101</v>
      </c>
      <c r="N59" s="203">
        <v>123</v>
      </c>
      <c r="O59" s="203">
        <v>17.399999999999999</v>
      </c>
      <c r="P59" s="203">
        <v>1873</v>
      </c>
      <c r="Q59" s="203">
        <v>1.02</v>
      </c>
      <c r="R59" s="203">
        <v>1917</v>
      </c>
      <c r="S59" s="203">
        <v>213</v>
      </c>
      <c r="T59" s="203">
        <v>131</v>
      </c>
      <c r="U59" s="203">
        <v>52</v>
      </c>
      <c r="V59" s="203">
        <v>285</v>
      </c>
      <c r="W59" s="203">
        <v>17</v>
      </c>
      <c r="X59" s="203">
        <v>161</v>
      </c>
      <c r="Y59" s="203">
        <v>0.33600000000000002</v>
      </c>
      <c r="Z59" s="203" t="b">
        <v>0</v>
      </c>
      <c r="AA59" s="203">
        <v>181</v>
      </c>
      <c r="AB59" s="203">
        <v>127</v>
      </c>
      <c r="AC59" s="203">
        <v>105</v>
      </c>
      <c r="AD59" s="203">
        <v>8</v>
      </c>
      <c r="AE59" s="203">
        <v>8.4</v>
      </c>
      <c r="AF59" s="203" t="s">
        <v>305</v>
      </c>
      <c r="AG59" s="203" t="s">
        <v>304</v>
      </c>
      <c r="AS59" s="203" t="s">
        <v>1427</v>
      </c>
      <c r="AT59" s="203" t="s">
        <v>1192</v>
      </c>
      <c r="AU59" s="247">
        <v>484.95</v>
      </c>
      <c r="AV59" s="203" t="s">
        <v>1428</v>
      </c>
      <c r="AW59" s="203" t="s">
        <v>1427</v>
      </c>
      <c r="AX59" s="203" t="s">
        <v>1192</v>
      </c>
      <c r="AY59" s="247">
        <v>484.95</v>
      </c>
      <c r="AZ59" s="203" t="s">
        <v>1429</v>
      </c>
      <c r="BA59" s="203" t="s">
        <v>1430</v>
      </c>
      <c r="BB59" s="203" t="s">
        <v>1244</v>
      </c>
      <c r="BC59" s="203" t="s">
        <v>1431</v>
      </c>
      <c r="BD59" s="203" t="s">
        <v>1432</v>
      </c>
      <c r="BE59" s="204" t="str">
        <f t="shared" si="1"/>
        <v xml:space="preserve"> ArmadaReliance 102 Ti172 Women's</v>
      </c>
    </row>
    <row r="60" spans="1:57">
      <c r="A60" s="203" t="s">
        <v>219</v>
      </c>
      <c r="B60" s="203" t="s">
        <v>405</v>
      </c>
      <c r="C60" s="203" t="s">
        <v>425</v>
      </c>
      <c r="D60" s="203">
        <v>150</v>
      </c>
      <c r="E60" s="203" t="s">
        <v>390</v>
      </c>
      <c r="F60" s="203" t="str">
        <f t="shared" si="0"/>
        <v>Reliance 82 Ti</v>
      </c>
      <c r="H60" s="203">
        <v>150</v>
      </c>
      <c r="I60" s="203">
        <v>149.69999999999999</v>
      </c>
      <c r="J60" s="203">
        <v>124</v>
      </c>
      <c r="K60" s="203">
        <v>135</v>
      </c>
      <c r="L60" s="203">
        <v>121</v>
      </c>
      <c r="M60" s="203">
        <v>81</v>
      </c>
      <c r="N60" s="203">
        <v>107</v>
      </c>
      <c r="O60" s="203">
        <v>14</v>
      </c>
      <c r="P60" s="203">
        <v>1348</v>
      </c>
      <c r="Q60" s="203">
        <v>1.04</v>
      </c>
      <c r="R60" s="203">
        <v>1398</v>
      </c>
      <c r="S60" s="203">
        <v>161</v>
      </c>
      <c r="T60" s="203">
        <v>97</v>
      </c>
      <c r="U60" s="203">
        <v>35</v>
      </c>
      <c r="V60" s="203">
        <v>164</v>
      </c>
      <c r="W60" s="203">
        <v>10</v>
      </c>
      <c r="X60" s="203">
        <v>96</v>
      </c>
      <c r="Y60" s="203">
        <v>0.28599999999999998</v>
      </c>
      <c r="Z60" s="203" t="b">
        <v>0</v>
      </c>
      <c r="AA60" s="203">
        <v>91</v>
      </c>
      <c r="AB60" s="203">
        <v>53</v>
      </c>
      <c r="AC60" s="203">
        <v>73</v>
      </c>
      <c r="AD60" s="203">
        <v>7</v>
      </c>
      <c r="AE60" s="203">
        <v>8.1999999999999993</v>
      </c>
      <c r="AF60" s="203" t="s">
        <v>305</v>
      </c>
      <c r="AS60" s="203" t="s">
        <v>1433</v>
      </c>
      <c r="AT60" s="203" t="s">
        <v>1227</v>
      </c>
      <c r="AU60" s="247">
        <v>599.95000000000005</v>
      </c>
      <c r="AV60" s="203" t="s">
        <v>1434</v>
      </c>
      <c r="AW60" s="203" t="s">
        <v>1433</v>
      </c>
      <c r="AX60" s="203" t="s">
        <v>1227</v>
      </c>
      <c r="AY60" s="247">
        <v>599.95000000000005</v>
      </c>
      <c r="AZ60" s="203" t="s">
        <v>1435</v>
      </c>
      <c r="BA60" s="203" t="s">
        <v>1433</v>
      </c>
      <c r="BB60" s="203" t="s">
        <v>1194</v>
      </c>
      <c r="BC60" s="247">
        <v>599.95000000000005</v>
      </c>
      <c r="BD60" s="203" t="s">
        <v>1436</v>
      </c>
      <c r="BE60" s="204" t="str">
        <f t="shared" si="1"/>
        <v xml:space="preserve"> ArmadaReliance 82 Ti150 Women's</v>
      </c>
    </row>
    <row r="61" spans="1:57">
      <c r="A61" s="203" t="s">
        <v>219</v>
      </c>
      <c r="B61" s="203" t="s">
        <v>405</v>
      </c>
      <c r="C61" s="203" t="s">
        <v>425</v>
      </c>
      <c r="D61" s="203">
        <v>166</v>
      </c>
      <c r="E61" s="203" t="s">
        <v>390</v>
      </c>
      <c r="F61" s="203" t="str">
        <f t="shared" si="0"/>
        <v>Reliance 82 Ti</v>
      </c>
      <c r="H61" s="203">
        <v>166</v>
      </c>
      <c r="I61" s="203">
        <v>165.5</v>
      </c>
      <c r="J61" s="203">
        <v>138</v>
      </c>
      <c r="K61" s="203">
        <v>149</v>
      </c>
      <c r="L61" s="203">
        <v>125</v>
      </c>
      <c r="M61" s="203">
        <v>81</v>
      </c>
      <c r="N61" s="203">
        <v>108</v>
      </c>
      <c r="O61" s="203">
        <v>15.4</v>
      </c>
      <c r="P61" s="203">
        <v>1533</v>
      </c>
      <c r="Q61" s="203">
        <v>1.02</v>
      </c>
      <c r="R61" s="203">
        <v>1569</v>
      </c>
      <c r="S61" s="203">
        <v>205</v>
      </c>
      <c r="T61" s="203">
        <v>122</v>
      </c>
      <c r="U61" s="203">
        <v>36</v>
      </c>
      <c r="V61" s="203">
        <v>176</v>
      </c>
      <c r="W61" s="203">
        <v>10</v>
      </c>
      <c r="X61" s="203">
        <v>104</v>
      </c>
      <c r="Y61" s="203">
        <v>0.26899999999999902</v>
      </c>
      <c r="Z61" s="203" t="b">
        <v>0</v>
      </c>
      <c r="AA61" s="203">
        <v>112</v>
      </c>
      <c r="AB61" s="203">
        <v>55</v>
      </c>
      <c r="AC61" s="203">
        <v>64</v>
      </c>
      <c r="AD61" s="203">
        <v>9</v>
      </c>
      <c r="AE61" s="203">
        <v>10.3</v>
      </c>
      <c r="AF61" s="203" t="s">
        <v>306</v>
      </c>
      <c r="AG61" s="203" t="s">
        <v>305</v>
      </c>
      <c r="AS61" s="203" t="s">
        <v>1437</v>
      </c>
      <c r="AT61" s="203" t="s">
        <v>1190</v>
      </c>
      <c r="AU61" s="247">
        <v>555.27</v>
      </c>
      <c r="AV61" s="203" t="s">
        <v>1438</v>
      </c>
      <c r="AW61" s="203" t="s">
        <v>1439</v>
      </c>
      <c r="AX61" s="203" t="s">
        <v>1227</v>
      </c>
      <c r="AY61" s="247">
        <v>599.95000000000005</v>
      </c>
      <c r="AZ61" s="203" t="s">
        <v>1440</v>
      </c>
      <c r="BA61" s="203" t="s">
        <v>1439</v>
      </c>
      <c r="BB61" s="203" t="s">
        <v>1227</v>
      </c>
      <c r="BC61" s="247">
        <v>599.95000000000005</v>
      </c>
      <c r="BD61" s="203" t="s">
        <v>1441</v>
      </c>
      <c r="BE61" s="204" t="str">
        <f t="shared" si="1"/>
        <v xml:space="preserve"> ArmadaReliance 82 Ti166 Women's</v>
      </c>
    </row>
    <row r="62" spans="1:57">
      <c r="A62" s="203" t="s">
        <v>219</v>
      </c>
      <c r="B62" s="203" t="s">
        <v>405</v>
      </c>
      <c r="C62" s="203" t="s">
        <v>425</v>
      </c>
      <c r="D62" s="203">
        <v>174</v>
      </c>
      <c r="E62" s="203" t="s">
        <v>390</v>
      </c>
      <c r="F62" s="203" t="str">
        <f t="shared" si="0"/>
        <v>Reliance 82 Ti</v>
      </c>
      <c r="H62" s="203">
        <v>174</v>
      </c>
      <c r="I62" s="203">
        <v>173.3</v>
      </c>
      <c r="J62" s="203">
        <v>142</v>
      </c>
      <c r="K62" s="203">
        <v>155</v>
      </c>
      <c r="L62" s="203">
        <v>127</v>
      </c>
      <c r="M62" s="203">
        <v>81</v>
      </c>
      <c r="N62" s="203">
        <v>109</v>
      </c>
      <c r="O62" s="203">
        <v>15.9</v>
      </c>
      <c r="P62" s="203">
        <v>1650</v>
      </c>
      <c r="Q62" s="203">
        <v>1</v>
      </c>
      <c r="R62" s="203">
        <v>1654</v>
      </c>
      <c r="S62" s="203">
        <v>245</v>
      </c>
      <c r="T62" s="203">
        <v>133</v>
      </c>
      <c r="U62" s="203">
        <v>45</v>
      </c>
      <c r="V62" s="203">
        <v>197</v>
      </c>
      <c r="W62" s="203">
        <v>11</v>
      </c>
      <c r="X62" s="203">
        <v>115</v>
      </c>
      <c r="Y62" s="203">
        <v>0.248</v>
      </c>
      <c r="Z62" s="203" t="b">
        <v>0</v>
      </c>
      <c r="AA62" s="203">
        <v>115</v>
      </c>
      <c r="AB62" s="203">
        <v>70</v>
      </c>
      <c r="AC62" s="203">
        <v>82</v>
      </c>
      <c r="AD62" s="203">
        <v>10</v>
      </c>
      <c r="AE62" s="203">
        <v>9.6</v>
      </c>
      <c r="AF62" s="203" t="s">
        <v>306</v>
      </c>
      <c r="AG62" s="203" t="s">
        <v>305</v>
      </c>
      <c r="AS62" s="203" t="s">
        <v>1437</v>
      </c>
      <c r="AT62" s="203" t="s">
        <v>1190</v>
      </c>
      <c r="AU62" s="247">
        <v>555.41</v>
      </c>
      <c r="AV62" s="203" t="s">
        <v>1442</v>
      </c>
      <c r="AW62" s="203" t="s">
        <v>1443</v>
      </c>
      <c r="AX62" s="203" t="s">
        <v>1351</v>
      </c>
      <c r="AY62" s="247">
        <v>599.95000000000005</v>
      </c>
      <c r="AZ62" s="203" t="s">
        <v>1444</v>
      </c>
      <c r="BA62" s="203" t="s">
        <v>1443</v>
      </c>
      <c r="BB62" s="203" t="s">
        <v>1194</v>
      </c>
      <c r="BC62" s="247">
        <v>599.95000000000005</v>
      </c>
      <c r="BD62" s="203" t="s">
        <v>1445</v>
      </c>
      <c r="BE62" s="204" t="str">
        <f t="shared" si="1"/>
        <v xml:space="preserve"> ArmadaReliance 82 Ti174 Women's</v>
      </c>
    </row>
    <row r="63" spans="1:57">
      <c r="A63" s="203" t="s">
        <v>219</v>
      </c>
      <c r="B63" s="203" t="s">
        <v>405</v>
      </c>
      <c r="C63" s="203" t="s">
        <v>426</v>
      </c>
      <c r="D63" s="203">
        <v>152</v>
      </c>
      <c r="E63" s="203" t="s">
        <v>390</v>
      </c>
      <c r="F63" s="203" t="str">
        <f t="shared" si="0"/>
        <v>Reliance 88 Ca</v>
      </c>
      <c r="H63" s="203">
        <v>152</v>
      </c>
      <c r="I63" s="203">
        <v>152</v>
      </c>
      <c r="J63" s="203">
        <v>124</v>
      </c>
      <c r="K63" s="203">
        <v>134</v>
      </c>
      <c r="L63" s="203">
        <v>124</v>
      </c>
      <c r="M63" s="203">
        <v>87</v>
      </c>
      <c r="N63" s="203">
        <v>106</v>
      </c>
      <c r="O63" s="203">
        <v>15.9</v>
      </c>
      <c r="P63" s="203">
        <v>1345</v>
      </c>
      <c r="Q63" s="203">
        <v>1.1100000000000001</v>
      </c>
      <c r="R63" s="203">
        <v>1488</v>
      </c>
      <c r="S63" s="203">
        <v>178</v>
      </c>
      <c r="T63" s="203">
        <v>85</v>
      </c>
      <c r="U63" s="203">
        <v>41</v>
      </c>
      <c r="V63" s="203">
        <v>177</v>
      </c>
      <c r="W63" s="203">
        <v>9</v>
      </c>
      <c r="X63" s="203">
        <v>99</v>
      </c>
      <c r="Y63" s="203">
        <v>0.218</v>
      </c>
      <c r="Z63" s="203" t="b">
        <v>0</v>
      </c>
      <c r="AA63" s="203">
        <v>110</v>
      </c>
      <c r="AB63" s="203">
        <v>66</v>
      </c>
      <c r="AC63" s="203">
        <v>67</v>
      </c>
      <c r="AD63" s="203">
        <v>5</v>
      </c>
      <c r="AE63" s="203">
        <v>10.6</v>
      </c>
      <c r="AF63" s="203" t="s">
        <v>305</v>
      </c>
      <c r="AG63" s="203" t="s">
        <v>302</v>
      </c>
      <c r="BE63" s="204" t="str">
        <f t="shared" si="1"/>
        <v xml:space="preserve"> ArmadaReliance 88 Ca152 Women's</v>
      </c>
    </row>
    <row r="64" spans="1:57">
      <c r="A64" s="203" t="s">
        <v>219</v>
      </c>
      <c r="B64" s="203" t="s">
        <v>405</v>
      </c>
      <c r="C64" s="203" t="s">
        <v>426</v>
      </c>
      <c r="D64" s="203">
        <v>160</v>
      </c>
      <c r="E64" s="203" t="s">
        <v>390</v>
      </c>
      <c r="F64" s="203" t="str">
        <f t="shared" si="0"/>
        <v>Reliance 88 Ca</v>
      </c>
      <c r="H64" s="203">
        <v>160</v>
      </c>
      <c r="I64" s="203">
        <v>159.5</v>
      </c>
      <c r="J64" s="203">
        <v>132</v>
      </c>
      <c r="K64" s="203">
        <v>142</v>
      </c>
      <c r="L64" s="203">
        <v>127</v>
      </c>
      <c r="M64" s="203">
        <v>87</v>
      </c>
      <c r="N64" s="203">
        <v>109</v>
      </c>
      <c r="O64" s="203">
        <v>16.3</v>
      </c>
      <c r="P64" s="203">
        <v>1478</v>
      </c>
      <c r="Q64" s="203">
        <v>1.06</v>
      </c>
      <c r="R64" s="203">
        <v>1574</v>
      </c>
      <c r="S64" s="203">
        <v>222</v>
      </c>
      <c r="T64" s="203">
        <v>104</v>
      </c>
      <c r="U64" s="203">
        <v>39</v>
      </c>
      <c r="V64" s="203">
        <v>172</v>
      </c>
      <c r="W64" s="203">
        <v>10</v>
      </c>
      <c r="X64" s="203">
        <v>100</v>
      </c>
      <c r="Y64" s="203">
        <v>0.245</v>
      </c>
      <c r="Z64" s="203" t="b">
        <v>0</v>
      </c>
      <c r="AA64" s="203">
        <v>112</v>
      </c>
      <c r="AB64" s="203">
        <v>62</v>
      </c>
      <c r="AC64" s="203">
        <v>60</v>
      </c>
      <c r="AD64" s="203">
        <v>5</v>
      </c>
      <c r="AE64" s="203">
        <v>11.4</v>
      </c>
      <c r="AF64" s="203" t="s">
        <v>305</v>
      </c>
      <c r="AG64" s="203" t="s">
        <v>302</v>
      </c>
      <c r="BE64" s="204" t="str">
        <f t="shared" si="1"/>
        <v xml:space="preserve"> ArmadaReliance 88 Ca160 Women's</v>
      </c>
    </row>
    <row r="65" spans="1:57">
      <c r="A65" s="203" t="s">
        <v>219</v>
      </c>
      <c r="B65" s="203" t="s">
        <v>405</v>
      </c>
      <c r="C65" s="203" t="s">
        <v>426</v>
      </c>
      <c r="D65" s="203">
        <v>168</v>
      </c>
      <c r="E65" s="203" t="s">
        <v>390</v>
      </c>
      <c r="F65" s="203" t="str">
        <f t="shared" si="0"/>
        <v>Reliance 88 Ca</v>
      </c>
      <c r="H65" s="203">
        <v>168</v>
      </c>
      <c r="I65" s="203">
        <v>167.4</v>
      </c>
      <c r="J65" s="203">
        <v>138</v>
      </c>
      <c r="K65" s="203">
        <v>149</v>
      </c>
      <c r="L65" s="203">
        <v>128</v>
      </c>
      <c r="M65" s="203">
        <v>87</v>
      </c>
      <c r="N65" s="203">
        <v>109</v>
      </c>
      <c r="O65" s="203">
        <v>16.899999999999999</v>
      </c>
      <c r="P65" s="203">
        <v>1550</v>
      </c>
      <c r="Q65" s="203">
        <v>1.07</v>
      </c>
      <c r="R65" s="203">
        <v>1664</v>
      </c>
      <c r="S65" s="203">
        <v>243</v>
      </c>
      <c r="T65" s="203">
        <v>106</v>
      </c>
      <c r="U65" s="203">
        <v>41</v>
      </c>
      <c r="V65" s="203">
        <v>186</v>
      </c>
      <c r="W65" s="203">
        <v>11</v>
      </c>
      <c r="X65" s="203">
        <v>112</v>
      </c>
      <c r="Y65" s="203">
        <v>0.25800000000000001</v>
      </c>
      <c r="Z65" s="203" t="b">
        <v>0</v>
      </c>
      <c r="AA65" s="203">
        <v>114</v>
      </c>
      <c r="AB65" s="203">
        <v>74</v>
      </c>
      <c r="AC65" s="203">
        <v>72</v>
      </c>
      <c r="AD65" s="203">
        <v>5</v>
      </c>
      <c r="AE65" s="203">
        <v>11.8</v>
      </c>
      <c r="AF65" s="203" t="s">
        <v>305</v>
      </c>
      <c r="AG65" s="203" t="s">
        <v>302</v>
      </c>
      <c r="BE65" s="204" t="str">
        <f t="shared" si="1"/>
        <v xml:space="preserve"> ArmadaReliance 88 Ca168 Women's</v>
      </c>
    </row>
    <row r="66" spans="1:57">
      <c r="A66" s="203" t="s">
        <v>219</v>
      </c>
      <c r="B66" s="203" t="s">
        <v>405</v>
      </c>
      <c r="C66" s="203" t="s">
        <v>427</v>
      </c>
      <c r="D66" s="203">
        <v>156</v>
      </c>
      <c r="E66" s="203" t="s">
        <v>390</v>
      </c>
      <c r="F66" s="203" t="str">
        <f t="shared" ref="F66:F129" si="2">IF(LEFT(C66,1)=" ",RIGHT(C66,LEN(C66)-1),C66)</f>
        <v>Reliance 92 Ti</v>
      </c>
      <c r="H66" s="203">
        <v>156</v>
      </c>
      <c r="I66" s="203">
        <v>155.6</v>
      </c>
      <c r="J66" s="203">
        <v>119</v>
      </c>
      <c r="K66" s="203">
        <v>136</v>
      </c>
      <c r="L66" s="203">
        <v>128</v>
      </c>
      <c r="M66" s="203">
        <v>91</v>
      </c>
      <c r="N66" s="203">
        <v>114</v>
      </c>
      <c r="O66" s="203">
        <v>15.5</v>
      </c>
      <c r="P66" s="203">
        <v>1492</v>
      </c>
      <c r="Q66" s="203">
        <v>1.07</v>
      </c>
      <c r="R66" s="203">
        <v>1595</v>
      </c>
      <c r="S66" s="203">
        <v>169</v>
      </c>
      <c r="T66" s="203">
        <v>94</v>
      </c>
      <c r="U66" s="203">
        <v>43</v>
      </c>
      <c r="V66" s="203">
        <v>226</v>
      </c>
      <c r="W66" s="203">
        <v>17</v>
      </c>
      <c r="X66" s="203">
        <v>145</v>
      </c>
      <c r="Y66" s="203">
        <v>0.38600000000000001</v>
      </c>
      <c r="Z66" s="203" t="b">
        <v>0</v>
      </c>
      <c r="AA66" s="203">
        <v>128</v>
      </c>
      <c r="AB66" s="203">
        <v>70</v>
      </c>
      <c r="AC66" s="203">
        <v>98</v>
      </c>
      <c r="AD66" s="203">
        <v>6</v>
      </c>
      <c r="AE66" s="203">
        <v>9.8000000000000007</v>
      </c>
      <c r="AF66" s="203" t="s">
        <v>305</v>
      </c>
      <c r="AG66" s="203" t="s">
        <v>302</v>
      </c>
      <c r="AS66" s="203" t="s">
        <v>1446</v>
      </c>
      <c r="AT66" s="203" t="s">
        <v>1217</v>
      </c>
      <c r="AU66" s="247">
        <v>389.97</v>
      </c>
      <c r="AV66" s="203" t="s">
        <v>1447</v>
      </c>
      <c r="AW66" s="203" t="s">
        <v>1446</v>
      </c>
      <c r="AX66" s="203" t="s">
        <v>1192</v>
      </c>
      <c r="AY66" s="247">
        <v>439.95</v>
      </c>
      <c r="AZ66" s="203" t="s">
        <v>1448</v>
      </c>
      <c r="BA66" s="203" t="s">
        <v>1446</v>
      </c>
      <c r="BB66" s="203" t="s">
        <v>1192</v>
      </c>
      <c r="BC66" s="247">
        <v>439.95</v>
      </c>
      <c r="BD66" s="203" t="s">
        <v>1449</v>
      </c>
      <c r="BE66" s="204" t="str">
        <f t="shared" ref="BE66:BE129" si="3">_xlfn.CONCAT(B66,F66,D66,E66)</f>
        <v xml:space="preserve"> ArmadaReliance 92 Ti156 Women's</v>
      </c>
    </row>
    <row r="67" spans="1:57">
      <c r="A67" s="203" t="s">
        <v>219</v>
      </c>
      <c r="B67" s="203" t="s">
        <v>405</v>
      </c>
      <c r="C67" s="203" t="s">
        <v>427</v>
      </c>
      <c r="D67" s="203">
        <v>164</v>
      </c>
      <c r="E67" s="203" t="s">
        <v>390</v>
      </c>
      <c r="F67" s="203" t="str">
        <f t="shared" si="2"/>
        <v>Reliance 92 Ti</v>
      </c>
      <c r="H67" s="203">
        <v>164</v>
      </c>
      <c r="I67" s="203">
        <v>163.6</v>
      </c>
      <c r="J67" s="203">
        <v>126</v>
      </c>
      <c r="K67" s="203">
        <v>143</v>
      </c>
      <c r="L67" s="203">
        <v>129</v>
      </c>
      <c r="M67" s="203">
        <v>91</v>
      </c>
      <c r="N67" s="203">
        <v>114</v>
      </c>
      <c r="O67" s="203">
        <v>16.399999999999999</v>
      </c>
      <c r="P67" s="203">
        <v>1610</v>
      </c>
      <c r="Q67" s="203">
        <v>1.05</v>
      </c>
      <c r="R67" s="203">
        <v>1687</v>
      </c>
      <c r="S67" s="203">
        <v>203</v>
      </c>
      <c r="T67" s="203">
        <v>125</v>
      </c>
      <c r="U67" s="203">
        <v>40</v>
      </c>
      <c r="V67" s="203">
        <v>229</v>
      </c>
      <c r="W67" s="203">
        <v>17</v>
      </c>
      <c r="X67" s="203">
        <v>146</v>
      </c>
      <c r="Y67" s="203">
        <v>0.41699999999999998</v>
      </c>
      <c r="Z67" s="203" t="b">
        <v>0</v>
      </c>
      <c r="AA67" s="203">
        <v>130</v>
      </c>
      <c r="AB67" s="203">
        <v>78</v>
      </c>
      <c r="AC67" s="203">
        <v>99</v>
      </c>
      <c r="AD67" s="203">
        <v>8</v>
      </c>
      <c r="AE67" s="203">
        <v>9.9</v>
      </c>
      <c r="AF67" s="203" t="s">
        <v>305</v>
      </c>
      <c r="AS67" s="203" t="s">
        <v>1446</v>
      </c>
      <c r="AT67" s="203" t="s">
        <v>1217</v>
      </c>
      <c r="AU67" s="247">
        <v>389.97</v>
      </c>
      <c r="AV67" s="203" t="s">
        <v>1450</v>
      </c>
      <c r="AW67" s="203" t="s">
        <v>1446</v>
      </c>
      <c r="AX67" s="203" t="s">
        <v>1192</v>
      </c>
      <c r="AY67" s="247">
        <v>439.95</v>
      </c>
      <c r="AZ67" s="203" t="s">
        <v>1451</v>
      </c>
      <c r="BA67" s="203" t="s">
        <v>1446</v>
      </c>
      <c r="BB67" s="203" t="s">
        <v>1192</v>
      </c>
      <c r="BC67" s="247">
        <v>439.95</v>
      </c>
      <c r="BD67" s="203" t="s">
        <v>1452</v>
      </c>
      <c r="BE67" s="204" t="str">
        <f t="shared" si="3"/>
        <v xml:space="preserve"> ArmadaReliance 92 Ti164 Women's</v>
      </c>
    </row>
    <row r="68" spans="1:57">
      <c r="A68" s="203" t="s">
        <v>219</v>
      </c>
      <c r="B68" s="203" t="s">
        <v>405</v>
      </c>
      <c r="C68" s="203" t="s">
        <v>427</v>
      </c>
      <c r="D68" s="203">
        <v>172</v>
      </c>
      <c r="E68" s="203" t="s">
        <v>390</v>
      </c>
      <c r="F68" s="203" t="str">
        <f t="shared" si="2"/>
        <v>Reliance 92 Ti</v>
      </c>
      <c r="H68" s="203">
        <v>172</v>
      </c>
      <c r="I68" s="203">
        <v>172.1</v>
      </c>
      <c r="J68" s="203">
        <v>134</v>
      </c>
      <c r="K68" s="203">
        <v>149</v>
      </c>
      <c r="L68" s="203">
        <v>130</v>
      </c>
      <c r="M68" s="203">
        <v>91</v>
      </c>
      <c r="N68" s="203">
        <v>116</v>
      </c>
      <c r="O68" s="203">
        <v>16.899999999999999</v>
      </c>
      <c r="P68" s="203">
        <v>1690</v>
      </c>
      <c r="Q68" s="203">
        <v>1.05</v>
      </c>
      <c r="R68" s="203">
        <v>1780</v>
      </c>
      <c r="S68" s="203">
        <v>208</v>
      </c>
      <c r="T68" s="203">
        <v>140</v>
      </c>
      <c r="U68" s="203">
        <v>40</v>
      </c>
      <c r="V68" s="203">
        <v>237</v>
      </c>
      <c r="W68" s="203">
        <v>16</v>
      </c>
      <c r="X68" s="203">
        <v>145</v>
      </c>
      <c r="Y68" s="203">
        <v>0.40899999999999997</v>
      </c>
      <c r="Z68" s="203" t="b">
        <v>0</v>
      </c>
      <c r="AA68" s="203">
        <v>147</v>
      </c>
      <c r="AB68" s="203">
        <v>87</v>
      </c>
      <c r="AC68" s="203">
        <v>90</v>
      </c>
      <c r="AD68" s="203">
        <v>9</v>
      </c>
      <c r="AE68" s="203">
        <v>9.6</v>
      </c>
      <c r="AF68" s="203" t="s">
        <v>305</v>
      </c>
      <c r="AG68" s="203" t="s">
        <v>302</v>
      </c>
      <c r="AS68" s="203" t="s">
        <v>1453</v>
      </c>
      <c r="AT68" s="203" t="s">
        <v>1217</v>
      </c>
      <c r="AU68" s="247">
        <v>389.97</v>
      </c>
      <c r="AV68" s="203" t="s">
        <v>1454</v>
      </c>
      <c r="AW68" s="203" t="s">
        <v>1453</v>
      </c>
      <c r="AX68" s="203" t="s">
        <v>1192</v>
      </c>
      <c r="AY68" s="247">
        <v>439.95</v>
      </c>
      <c r="AZ68" s="203" t="s">
        <v>1455</v>
      </c>
      <c r="BA68" s="203" t="s">
        <v>1453</v>
      </c>
      <c r="BB68" s="203" t="s">
        <v>1192</v>
      </c>
      <c r="BC68" s="247">
        <v>439.95</v>
      </c>
      <c r="BD68" s="203" t="s">
        <v>1456</v>
      </c>
      <c r="BE68" s="204" t="str">
        <f t="shared" si="3"/>
        <v xml:space="preserve"> ArmadaReliance 92 Ti172 Women's</v>
      </c>
    </row>
    <row r="69" spans="1:57">
      <c r="A69" s="203" t="s">
        <v>219</v>
      </c>
      <c r="B69" s="203" t="s">
        <v>405</v>
      </c>
      <c r="C69" s="203" t="s">
        <v>428</v>
      </c>
      <c r="D69" s="203">
        <v>172</v>
      </c>
      <c r="E69" s="203" t="s">
        <v>222</v>
      </c>
      <c r="F69" s="203" t="str">
        <f t="shared" si="2"/>
        <v>Stranger</v>
      </c>
      <c r="H69" s="203">
        <v>172</v>
      </c>
      <c r="I69" s="203">
        <v>170.9</v>
      </c>
      <c r="J69" s="203">
        <v>119</v>
      </c>
      <c r="K69" s="203">
        <v>140</v>
      </c>
      <c r="L69" s="203">
        <v>138</v>
      </c>
      <c r="M69" s="203">
        <v>99</v>
      </c>
      <c r="N69" s="203">
        <v>119</v>
      </c>
      <c r="O69" s="203">
        <v>15.2</v>
      </c>
      <c r="P69" s="203">
        <v>2003</v>
      </c>
      <c r="Q69" s="203">
        <v>0.96</v>
      </c>
      <c r="R69" s="203">
        <v>1924</v>
      </c>
      <c r="S69" s="203">
        <v>163</v>
      </c>
      <c r="T69" s="203">
        <v>75</v>
      </c>
      <c r="U69" s="203">
        <v>57</v>
      </c>
      <c r="V69" s="203">
        <v>294</v>
      </c>
      <c r="W69" s="203">
        <v>35</v>
      </c>
      <c r="X69" s="203">
        <v>226</v>
      </c>
      <c r="Y69" s="203">
        <v>0.60499999999999998</v>
      </c>
      <c r="Z69" s="203" t="b">
        <v>0</v>
      </c>
      <c r="AA69" s="203">
        <v>196</v>
      </c>
      <c r="AB69" s="203">
        <v>111</v>
      </c>
      <c r="AC69" s="203">
        <v>97</v>
      </c>
      <c r="AD69" s="203">
        <v>8</v>
      </c>
      <c r="AE69" s="203">
        <v>10.1</v>
      </c>
      <c r="AF69" s="203" t="s">
        <v>305</v>
      </c>
      <c r="AS69" s="203" t="s">
        <v>1457</v>
      </c>
      <c r="AT69" s="203" t="s">
        <v>1190</v>
      </c>
      <c r="AU69" s="247">
        <v>444.11</v>
      </c>
      <c r="AV69" s="203" t="s">
        <v>1458</v>
      </c>
      <c r="AW69" s="203" t="s">
        <v>1457</v>
      </c>
      <c r="AX69" s="203" t="s">
        <v>1190</v>
      </c>
      <c r="AY69" s="247">
        <v>444.15</v>
      </c>
      <c r="AZ69" s="203" t="s">
        <v>1459</v>
      </c>
      <c r="BA69" s="203" t="s">
        <v>1457</v>
      </c>
      <c r="BB69" s="203" t="s">
        <v>1214</v>
      </c>
      <c r="BC69" s="247">
        <v>447.71</v>
      </c>
      <c r="BD69" s="203" t="s">
        <v>1460</v>
      </c>
      <c r="BE69" s="204" t="str">
        <f t="shared" si="3"/>
        <v xml:space="preserve"> ArmadaStranger172 Unisex</v>
      </c>
    </row>
    <row r="70" spans="1:57">
      <c r="A70" s="203" t="s">
        <v>219</v>
      </c>
      <c r="B70" s="203" t="s">
        <v>405</v>
      </c>
      <c r="C70" s="203" t="s">
        <v>428</v>
      </c>
      <c r="D70" s="203">
        <v>180</v>
      </c>
      <c r="E70" s="203" t="s">
        <v>222</v>
      </c>
      <c r="F70" s="203" t="str">
        <f t="shared" si="2"/>
        <v>Stranger</v>
      </c>
      <c r="H70" s="203">
        <v>180</v>
      </c>
      <c r="I70" s="203">
        <v>179.4</v>
      </c>
      <c r="J70" s="203">
        <v>125</v>
      </c>
      <c r="K70" s="203">
        <v>149</v>
      </c>
      <c r="L70" s="203">
        <v>138</v>
      </c>
      <c r="M70" s="203">
        <v>99</v>
      </c>
      <c r="N70" s="203">
        <v>120</v>
      </c>
      <c r="O70" s="203">
        <v>16.100000000000001</v>
      </c>
      <c r="P70" s="203">
        <v>2185</v>
      </c>
      <c r="Q70" s="203">
        <v>0.92</v>
      </c>
      <c r="R70" s="203">
        <v>2019</v>
      </c>
      <c r="S70" s="203">
        <v>191</v>
      </c>
      <c r="T70" s="203">
        <v>90</v>
      </c>
      <c r="U70" s="203">
        <v>61</v>
      </c>
      <c r="V70" s="203">
        <v>308</v>
      </c>
      <c r="W70" s="203">
        <v>40</v>
      </c>
      <c r="X70" s="203">
        <v>240</v>
      </c>
      <c r="Y70" s="203">
        <v>0.64800000000000002</v>
      </c>
      <c r="Z70" s="203" t="b">
        <v>0</v>
      </c>
      <c r="AA70" s="203">
        <v>197</v>
      </c>
      <c r="AB70" s="203">
        <v>112</v>
      </c>
      <c r="AC70" s="203">
        <v>112</v>
      </c>
      <c r="AD70" s="203">
        <v>8</v>
      </c>
      <c r="AE70" s="203">
        <v>9.4</v>
      </c>
      <c r="AF70" s="203" t="s">
        <v>305</v>
      </c>
      <c r="AS70" s="203" t="s">
        <v>1461</v>
      </c>
      <c r="AT70" s="203" t="s">
        <v>1190</v>
      </c>
      <c r="AU70" s="247">
        <v>444.04</v>
      </c>
      <c r="AV70" s="203" t="s">
        <v>1462</v>
      </c>
      <c r="AW70" s="203" t="s">
        <v>1461</v>
      </c>
      <c r="AX70" s="203" t="s">
        <v>1190</v>
      </c>
      <c r="AY70" s="247">
        <v>444.04</v>
      </c>
      <c r="AZ70" s="203" t="s">
        <v>1463</v>
      </c>
      <c r="BA70" s="203" t="s">
        <v>1461</v>
      </c>
      <c r="BB70" s="203" t="s">
        <v>1214</v>
      </c>
      <c r="BC70" s="247">
        <v>447.71</v>
      </c>
      <c r="BD70" s="203" t="s">
        <v>1464</v>
      </c>
      <c r="BE70" s="204" t="str">
        <f t="shared" si="3"/>
        <v xml:space="preserve"> ArmadaStranger180 Unisex</v>
      </c>
    </row>
    <row r="71" spans="1:57">
      <c r="A71" s="203" t="s">
        <v>219</v>
      </c>
      <c r="B71" s="203" t="s">
        <v>405</v>
      </c>
      <c r="C71" s="203" t="s">
        <v>429</v>
      </c>
      <c r="D71" s="203">
        <v>138</v>
      </c>
      <c r="E71" s="203" t="s">
        <v>430</v>
      </c>
      <c r="F71" s="203" t="str">
        <f t="shared" si="2"/>
        <v>Tantrum</v>
      </c>
      <c r="H71" s="203">
        <v>138</v>
      </c>
      <c r="I71" s="203">
        <v>137</v>
      </c>
      <c r="J71" s="203">
        <v>91</v>
      </c>
      <c r="K71" s="203">
        <v>100</v>
      </c>
      <c r="L71" s="203">
        <v>124</v>
      </c>
      <c r="M71" s="203">
        <v>97</v>
      </c>
      <c r="N71" s="203">
        <v>114</v>
      </c>
      <c r="O71" s="203">
        <v>9.9</v>
      </c>
      <c r="P71" s="203">
        <v>1318</v>
      </c>
      <c r="Q71" s="203">
        <v>1.1100000000000001</v>
      </c>
      <c r="R71" s="203">
        <v>1457</v>
      </c>
      <c r="S71" s="203">
        <v>124</v>
      </c>
      <c r="T71" s="203">
        <v>61</v>
      </c>
      <c r="U71" s="203">
        <v>47</v>
      </c>
      <c r="V71" s="203">
        <v>313</v>
      </c>
      <c r="W71" s="203">
        <v>31</v>
      </c>
      <c r="X71" s="203">
        <v>144</v>
      </c>
      <c r="Y71" s="203">
        <v>0.66799999999999904</v>
      </c>
      <c r="Z71" s="203" t="b">
        <v>0</v>
      </c>
      <c r="AA71" s="203">
        <v>229</v>
      </c>
      <c r="AB71" s="203">
        <v>137</v>
      </c>
      <c r="AC71" s="203">
        <v>84</v>
      </c>
      <c r="AD71" s="203">
        <v>8</v>
      </c>
      <c r="AE71" s="203">
        <v>6.9</v>
      </c>
      <c r="AF71" s="203" t="s">
        <v>305</v>
      </c>
      <c r="AG71" s="203" t="s">
        <v>302</v>
      </c>
      <c r="AS71" s="203" t="s">
        <v>1465</v>
      </c>
      <c r="AT71" s="203" t="s">
        <v>1199</v>
      </c>
      <c r="AU71" s="247">
        <v>359</v>
      </c>
      <c r="AV71" s="203" t="s">
        <v>1466</v>
      </c>
      <c r="AW71" s="203" t="s">
        <v>1467</v>
      </c>
      <c r="AX71" s="203" t="s">
        <v>1284</v>
      </c>
      <c r="AY71" s="247">
        <v>399.95</v>
      </c>
      <c r="AZ71" s="203" t="s">
        <v>1468</v>
      </c>
      <c r="BA71" s="203" t="s">
        <v>1467</v>
      </c>
      <c r="BB71" s="203" t="s">
        <v>1284</v>
      </c>
      <c r="BC71" s="247">
        <v>399.95</v>
      </c>
      <c r="BD71" s="203" t="s">
        <v>1469</v>
      </c>
      <c r="BE71" s="204" t="str">
        <f t="shared" si="3"/>
        <v xml:space="preserve"> ArmadaTantrum138 Junior</v>
      </c>
    </row>
    <row r="72" spans="1:57">
      <c r="A72" s="203" t="s">
        <v>219</v>
      </c>
      <c r="B72" s="203" t="s">
        <v>405</v>
      </c>
      <c r="C72" s="203" t="s">
        <v>429</v>
      </c>
      <c r="D72" s="203">
        <v>147</v>
      </c>
      <c r="E72" s="203" t="s">
        <v>430</v>
      </c>
      <c r="F72" s="203" t="str">
        <f t="shared" si="2"/>
        <v>Tantrum</v>
      </c>
      <c r="H72" s="203">
        <v>147</v>
      </c>
      <c r="I72" s="203">
        <v>146</v>
      </c>
      <c r="J72" s="203">
        <v>96</v>
      </c>
      <c r="K72" s="203">
        <v>106</v>
      </c>
      <c r="L72" s="203">
        <v>127</v>
      </c>
      <c r="M72" s="203">
        <v>98</v>
      </c>
      <c r="N72" s="203">
        <v>117</v>
      </c>
      <c r="O72" s="203">
        <v>10.1</v>
      </c>
      <c r="P72" s="203">
        <v>1409</v>
      </c>
      <c r="Q72" s="203">
        <v>1.1299999999999999</v>
      </c>
      <c r="R72" s="203">
        <v>1591</v>
      </c>
      <c r="S72" s="203">
        <v>123</v>
      </c>
      <c r="T72" s="203">
        <v>71</v>
      </c>
      <c r="U72" s="203">
        <v>46</v>
      </c>
      <c r="V72" s="203">
        <v>349</v>
      </c>
      <c r="W72" s="203">
        <v>34</v>
      </c>
      <c r="X72" s="203">
        <v>152</v>
      </c>
      <c r="Y72" s="203">
        <v>0.74099999999999999</v>
      </c>
      <c r="Z72" s="203" t="b">
        <v>0</v>
      </c>
      <c r="AA72" s="203">
        <v>262</v>
      </c>
      <c r="AB72" s="203">
        <v>135</v>
      </c>
      <c r="AC72" s="203">
        <v>87</v>
      </c>
      <c r="AD72" s="203">
        <v>8</v>
      </c>
      <c r="AE72" s="203">
        <v>8</v>
      </c>
      <c r="AF72" s="203" t="s">
        <v>305</v>
      </c>
      <c r="AG72" s="203" t="s">
        <v>302</v>
      </c>
      <c r="AS72" s="203" t="s">
        <v>1470</v>
      </c>
      <c r="AT72" s="203" t="s">
        <v>1199</v>
      </c>
      <c r="AU72" s="247">
        <v>359</v>
      </c>
      <c r="AV72" s="203" t="s">
        <v>1471</v>
      </c>
      <c r="AW72" s="203" t="s">
        <v>1472</v>
      </c>
      <c r="AX72" s="203" t="s">
        <v>1284</v>
      </c>
      <c r="AY72" s="247">
        <v>399.95</v>
      </c>
      <c r="AZ72" s="203" t="s">
        <v>1473</v>
      </c>
      <c r="BA72" s="203" t="s">
        <v>1472</v>
      </c>
      <c r="BB72" s="203" t="s">
        <v>1284</v>
      </c>
      <c r="BC72" s="247">
        <v>399.95</v>
      </c>
      <c r="BD72" s="203" t="s">
        <v>1474</v>
      </c>
      <c r="BE72" s="204" t="str">
        <f t="shared" si="3"/>
        <v xml:space="preserve"> ArmadaTantrum147 Junior</v>
      </c>
    </row>
    <row r="73" spans="1:57">
      <c r="A73" s="203" t="s">
        <v>219</v>
      </c>
      <c r="B73" s="203" t="s">
        <v>405</v>
      </c>
      <c r="C73" s="203" t="s">
        <v>431</v>
      </c>
      <c r="D73" s="203">
        <v>164</v>
      </c>
      <c r="E73" s="203" t="s">
        <v>390</v>
      </c>
      <c r="F73" s="203" t="str">
        <f t="shared" si="2"/>
        <v>Trace 108</v>
      </c>
      <c r="H73" s="203">
        <v>164</v>
      </c>
      <c r="I73" s="203">
        <v>163.5</v>
      </c>
      <c r="J73" s="203">
        <v>114</v>
      </c>
      <c r="K73" s="203">
        <v>132</v>
      </c>
      <c r="L73" s="203">
        <v>131</v>
      </c>
      <c r="M73" s="203">
        <v>107</v>
      </c>
      <c r="N73" s="203">
        <v>124</v>
      </c>
      <c r="O73" s="203">
        <v>17.399999999999999</v>
      </c>
      <c r="P73" s="203">
        <v>1466</v>
      </c>
      <c r="Q73" s="203">
        <v>1.29</v>
      </c>
      <c r="R73" s="203">
        <v>1884</v>
      </c>
      <c r="S73" s="203">
        <v>145</v>
      </c>
      <c r="T73" s="203">
        <v>82</v>
      </c>
      <c r="U73" s="203">
        <v>43</v>
      </c>
      <c r="V73" s="203">
        <v>336</v>
      </c>
      <c r="W73" s="203">
        <v>27</v>
      </c>
      <c r="X73" s="203">
        <v>162</v>
      </c>
      <c r="Y73" s="203">
        <v>0.63200000000000001</v>
      </c>
      <c r="Z73" s="203" t="b">
        <v>0</v>
      </c>
      <c r="AA73" s="203">
        <v>180</v>
      </c>
      <c r="AB73" s="203">
        <v>132</v>
      </c>
      <c r="AC73" s="203">
        <v>157</v>
      </c>
      <c r="AD73" s="203">
        <v>6</v>
      </c>
      <c r="AE73" s="203">
        <v>10</v>
      </c>
      <c r="AF73" s="203" t="s">
        <v>301</v>
      </c>
      <c r="AG73" s="203" t="s">
        <v>302</v>
      </c>
      <c r="AH73" s="203" t="s">
        <v>388</v>
      </c>
      <c r="AS73" s="203" t="s">
        <v>1475</v>
      </c>
      <c r="AT73" s="203" t="s">
        <v>1217</v>
      </c>
      <c r="AU73" s="247">
        <v>449.97</v>
      </c>
      <c r="AV73" s="203" t="s">
        <v>1476</v>
      </c>
      <c r="AW73" s="203" t="s">
        <v>1475</v>
      </c>
      <c r="AX73" s="203" t="s">
        <v>1477</v>
      </c>
      <c r="AY73" s="247">
        <v>749.95</v>
      </c>
      <c r="AZ73" s="203" t="s">
        <v>1478</v>
      </c>
      <c r="BA73" s="203" t="s">
        <v>1475</v>
      </c>
      <c r="BB73" s="203" t="s">
        <v>1477</v>
      </c>
      <c r="BC73" s="247">
        <v>749.95</v>
      </c>
      <c r="BD73" s="203" t="s">
        <v>1479</v>
      </c>
      <c r="BE73" s="204" t="str">
        <f t="shared" si="3"/>
        <v xml:space="preserve"> ArmadaTrace 108164 Women's</v>
      </c>
    </row>
    <row r="74" spans="1:57">
      <c r="A74" s="203" t="s">
        <v>219</v>
      </c>
      <c r="B74" s="203" t="s">
        <v>405</v>
      </c>
      <c r="C74" s="203" t="s">
        <v>431</v>
      </c>
      <c r="D74" s="203">
        <v>172</v>
      </c>
      <c r="E74" s="203" t="s">
        <v>390</v>
      </c>
      <c r="F74" s="203" t="str">
        <f t="shared" si="2"/>
        <v>Trace 108</v>
      </c>
      <c r="H74" s="203">
        <v>172</v>
      </c>
      <c r="I74" s="203">
        <v>171.3</v>
      </c>
      <c r="J74" s="203">
        <v>119</v>
      </c>
      <c r="K74" s="203">
        <v>136</v>
      </c>
      <c r="L74" s="203">
        <v>133</v>
      </c>
      <c r="M74" s="203">
        <v>107</v>
      </c>
      <c r="N74" s="203">
        <v>125</v>
      </c>
      <c r="O74" s="203">
        <v>18.100000000000001</v>
      </c>
      <c r="P74" s="203">
        <v>1596</v>
      </c>
      <c r="Q74" s="203">
        <v>1.25</v>
      </c>
      <c r="R74" s="203">
        <v>1989</v>
      </c>
      <c r="S74" s="203">
        <v>163</v>
      </c>
      <c r="T74" s="203">
        <v>93</v>
      </c>
      <c r="U74" s="203">
        <v>45</v>
      </c>
      <c r="V74" s="203">
        <v>355</v>
      </c>
      <c r="W74" s="203">
        <v>28</v>
      </c>
      <c r="X74" s="203">
        <v>167</v>
      </c>
      <c r="Y74" s="203">
        <v>0.622</v>
      </c>
      <c r="Z74" s="203" t="b">
        <v>0</v>
      </c>
      <c r="AA74" s="203">
        <v>208</v>
      </c>
      <c r="AB74" s="203">
        <v>143</v>
      </c>
      <c r="AC74" s="203">
        <v>147</v>
      </c>
      <c r="AD74" s="203">
        <v>5</v>
      </c>
      <c r="AE74" s="203">
        <v>9.8000000000000007</v>
      </c>
      <c r="AF74" s="203" t="s">
        <v>301</v>
      </c>
      <c r="AG74" s="203" t="s">
        <v>302</v>
      </c>
      <c r="AS74" s="203" t="s">
        <v>1475</v>
      </c>
      <c r="AT74" s="203" t="s">
        <v>1190</v>
      </c>
      <c r="AU74" s="247">
        <v>425.5</v>
      </c>
      <c r="AV74" s="203" t="s">
        <v>1480</v>
      </c>
      <c r="AW74" s="203" t="s">
        <v>1475</v>
      </c>
      <c r="AX74" s="203" t="s">
        <v>1217</v>
      </c>
      <c r="AY74" s="247">
        <v>449.97</v>
      </c>
      <c r="AZ74" s="203" t="s">
        <v>1481</v>
      </c>
      <c r="BA74" s="203" t="s">
        <v>1475</v>
      </c>
      <c r="BB74" s="203" t="s">
        <v>1217</v>
      </c>
      <c r="BC74" s="247">
        <v>449.97</v>
      </c>
      <c r="BD74" s="203" t="s">
        <v>1482</v>
      </c>
      <c r="BE74" s="204" t="str">
        <f t="shared" si="3"/>
        <v xml:space="preserve"> ArmadaTrace 108172 Women's</v>
      </c>
    </row>
    <row r="75" spans="1:57">
      <c r="A75" s="203" t="s">
        <v>219</v>
      </c>
      <c r="B75" s="203" t="s">
        <v>405</v>
      </c>
      <c r="C75" s="203" t="s">
        <v>432</v>
      </c>
      <c r="D75" s="203">
        <v>152</v>
      </c>
      <c r="E75" s="203" t="s">
        <v>390</v>
      </c>
      <c r="F75" s="203" t="str">
        <f t="shared" si="2"/>
        <v>Trace 88</v>
      </c>
      <c r="H75" s="203">
        <v>152</v>
      </c>
      <c r="I75" s="203">
        <v>151.30000000000001</v>
      </c>
      <c r="J75" s="203">
        <v>121</v>
      </c>
      <c r="K75" s="203">
        <v>128</v>
      </c>
      <c r="L75" s="203">
        <v>113</v>
      </c>
      <c r="M75" s="203">
        <v>87</v>
      </c>
      <c r="N75" s="203">
        <v>105</v>
      </c>
      <c r="O75" s="203">
        <v>18.899999999999999</v>
      </c>
      <c r="P75" s="203">
        <v>1062</v>
      </c>
      <c r="Q75" s="203">
        <v>1.35</v>
      </c>
      <c r="R75" s="203">
        <v>1431</v>
      </c>
      <c r="S75" s="203">
        <v>146</v>
      </c>
      <c r="T75" s="203">
        <v>58</v>
      </c>
      <c r="U75" s="203">
        <v>34</v>
      </c>
      <c r="V75" s="203">
        <v>184</v>
      </c>
      <c r="W75" s="203">
        <v>11</v>
      </c>
      <c r="X75" s="203">
        <v>118</v>
      </c>
      <c r="Y75" s="203">
        <v>0.312</v>
      </c>
      <c r="Z75" s="203" t="b">
        <v>0</v>
      </c>
      <c r="AA75" s="203">
        <v>147</v>
      </c>
      <c r="AB75" s="203">
        <v>87</v>
      </c>
      <c r="AC75" s="203">
        <v>37</v>
      </c>
      <c r="AD75" s="203">
        <v>3</v>
      </c>
      <c r="AE75" s="203">
        <v>6.8</v>
      </c>
      <c r="AF75" s="203" t="s">
        <v>302</v>
      </c>
      <c r="AG75" s="203" t="s">
        <v>388</v>
      </c>
      <c r="AS75" s="203" t="s">
        <v>1483</v>
      </c>
      <c r="AT75" s="203" t="s">
        <v>1351</v>
      </c>
      <c r="AU75" s="247">
        <v>420</v>
      </c>
      <c r="AV75" s="203" t="s">
        <v>1484</v>
      </c>
      <c r="AW75" s="203" t="s">
        <v>1485</v>
      </c>
      <c r="AX75" s="203" t="s">
        <v>1227</v>
      </c>
      <c r="AY75" s="247">
        <v>599.95000000000005</v>
      </c>
      <c r="AZ75" s="203" t="s">
        <v>1486</v>
      </c>
      <c r="BA75" s="203" t="s">
        <v>1485</v>
      </c>
      <c r="BB75" s="203" t="s">
        <v>1227</v>
      </c>
      <c r="BC75" s="247">
        <v>599.95000000000005</v>
      </c>
      <c r="BD75" s="203" t="s">
        <v>1487</v>
      </c>
      <c r="BE75" s="204" t="str">
        <f t="shared" si="3"/>
        <v xml:space="preserve"> ArmadaTrace 88152 Women's</v>
      </c>
    </row>
    <row r="76" spans="1:57">
      <c r="A76" s="203" t="s">
        <v>219</v>
      </c>
      <c r="B76" s="203" t="s">
        <v>405</v>
      </c>
      <c r="C76" s="203" t="s">
        <v>432</v>
      </c>
      <c r="D76" s="203">
        <v>162</v>
      </c>
      <c r="E76" s="203" t="s">
        <v>390</v>
      </c>
      <c r="F76" s="203" t="str">
        <f t="shared" si="2"/>
        <v>Trace 88</v>
      </c>
      <c r="H76" s="203">
        <v>162</v>
      </c>
      <c r="I76" s="203">
        <v>161.19999999999999</v>
      </c>
      <c r="J76" s="203">
        <v>130</v>
      </c>
      <c r="K76" s="203">
        <v>135</v>
      </c>
      <c r="L76" s="203">
        <v>114</v>
      </c>
      <c r="M76" s="203">
        <v>87</v>
      </c>
      <c r="N76" s="203">
        <v>106</v>
      </c>
      <c r="O76" s="203">
        <v>19.600000000000001</v>
      </c>
      <c r="P76" s="203">
        <v>1166</v>
      </c>
      <c r="Q76" s="203">
        <v>1.32</v>
      </c>
      <c r="R76" s="203">
        <v>1535</v>
      </c>
      <c r="S76" s="203">
        <v>173</v>
      </c>
      <c r="T76" s="203">
        <v>74</v>
      </c>
      <c r="U76" s="203">
        <v>38</v>
      </c>
      <c r="V76" s="203">
        <v>194</v>
      </c>
      <c r="W76" s="203">
        <v>11</v>
      </c>
      <c r="X76" s="203">
        <v>123</v>
      </c>
      <c r="Y76" s="203">
        <v>0.29799999999999999</v>
      </c>
      <c r="Z76" s="203" t="b">
        <v>0</v>
      </c>
      <c r="AA76" s="203">
        <v>153</v>
      </c>
      <c r="AB76" s="203">
        <v>104</v>
      </c>
      <c r="AC76" s="203">
        <v>40</v>
      </c>
      <c r="AD76" s="203">
        <v>5</v>
      </c>
      <c r="AE76" s="203">
        <v>6.1</v>
      </c>
      <c r="AF76" s="203" t="s">
        <v>302</v>
      </c>
      <c r="AG76" s="203" t="s">
        <v>388</v>
      </c>
      <c r="AS76" s="203" t="s">
        <v>1488</v>
      </c>
      <c r="AT76" s="203" t="s">
        <v>1190</v>
      </c>
      <c r="AU76" s="247">
        <v>369.93</v>
      </c>
      <c r="AV76" s="203" t="s">
        <v>1489</v>
      </c>
      <c r="AW76" s="203" t="s">
        <v>1488</v>
      </c>
      <c r="AX76" s="203" t="s">
        <v>1192</v>
      </c>
      <c r="AY76" s="247">
        <v>484.95</v>
      </c>
      <c r="AZ76" s="203" t="s">
        <v>1490</v>
      </c>
      <c r="BA76" s="203" t="s">
        <v>1488</v>
      </c>
      <c r="BB76" s="203" t="s">
        <v>1227</v>
      </c>
      <c r="BC76" s="247">
        <v>599.95000000000005</v>
      </c>
      <c r="BD76" s="203" t="s">
        <v>1491</v>
      </c>
      <c r="BE76" s="204" t="str">
        <f t="shared" si="3"/>
        <v xml:space="preserve"> ArmadaTrace 88162 Women's</v>
      </c>
    </row>
    <row r="77" spans="1:57">
      <c r="A77" s="203" t="s">
        <v>219</v>
      </c>
      <c r="B77" s="203" t="s">
        <v>405</v>
      </c>
      <c r="C77" s="203" t="s">
        <v>432</v>
      </c>
      <c r="D77" s="203">
        <v>172</v>
      </c>
      <c r="E77" s="203" t="s">
        <v>390</v>
      </c>
      <c r="F77" s="203" t="str">
        <f t="shared" si="2"/>
        <v>Trace 88</v>
      </c>
      <c r="H77" s="203">
        <v>172</v>
      </c>
      <c r="I77" s="203">
        <v>171.2</v>
      </c>
      <c r="J77" s="203">
        <v>139</v>
      </c>
      <c r="K77" s="203">
        <v>144</v>
      </c>
      <c r="L77" s="203">
        <v>115</v>
      </c>
      <c r="M77" s="203">
        <v>87</v>
      </c>
      <c r="N77" s="203">
        <v>107</v>
      </c>
      <c r="O77" s="203">
        <v>20.399999999999999</v>
      </c>
      <c r="P77" s="203">
        <v>1246</v>
      </c>
      <c r="Q77" s="203">
        <v>1.32</v>
      </c>
      <c r="R77" s="203">
        <v>1643</v>
      </c>
      <c r="S77" s="203">
        <v>190</v>
      </c>
      <c r="T77" s="203">
        <v>84</v>
      </c>
      <c r="U77" s="203">
        <v>42</v>
      </c>
      <c r="V77" s="203">
        <v>205</v>
      </c>
      <c r="W77" s="203">
        <v>11</v>
      </c>
      <c r="X77" s="203">
        <v>121</v>
      </c>
      <c r="Y77" s="203">
        <v>0.253</v>
      </c>
      <c r="Z77" s="203" t="b">
        <v>0</v>
      </c>
      <c r="AA77" s="203">
        <v>166</v>
      </c>
      <c r="AB77" s="203">
        <v>106</v>
      </c>
      <c r="AC77" s="203">
        <v>39</v>
      </c>
      <c r="AD77" s="203">
        <v>4</v>
      </c>
      <c r="AE77" s="203">
        <v>7</v>
      </c>
      <c r="AF77" s="203" t="s">
        <v>302</v>
      </c>
      <c r="AG77" s="203" t="s">
        <v>388</v>
      </c>
      <c r="AS77" s="203" t="s">
        <v>1492</v>
      </c>
      <c r="AT77" s="203" t="s">
        <v>1493</v>
      </c>
      <c r="AU77" s="247">
        <v>289</v>
      </c>
      <c r="AV77" s="203" t="s">
        <v>1494</v>
      </c>
      <c r="AW77" s="203" t="s">
        <v>1488</v>
      </c>
      <c r="AX77" s="203" t="s">
        <v>1190</v>
      </c>
      <c r="AY77" s="247">
        <v>369.87</v>
      </c>
      <c r="AZ77" s="203" t="s">
        <v>1495</v>
      </c>
      <c r="BA77" s="203" t="s">
        <v>1496</v>
      </c>
      <c r="BB77" s="203" t="s">
        <v>1497</v>
      </c>
      <c r="BC77" s="247">
        <v>410</v>
      </c>
      <c r="BD77" s="203" t="s">
        <v>1498</v>
      </c>
      <c r="BE77" s="204" t="str">
        <f t="shared" si="3"/>
        <v xml:space="preserve"> ArmadaTrace 88172 Women's</v>
      </c>
    </row>
    <row r="78" spans="1:57">
      <c r="A78" s="203" t="s">
        <v>219</v>
      </c>
      <c r="B78" s="203" t="s">
        <v>405</v>
      </c>
      <c r="C78" s="203" t="s">
        <v>433</v>
      </c>
      <c r="D78" s="203">
        <v>156</v>
      </c>
      <c r="E78" s="203" t="s">
        <v>390</v>
      </c>
      <c r="F78" s="203" t="str">
        <f t="shared" si="2"/>
        <v>Trace 98</v>
      </c>
      <c r="H78" s="203">
        <v>156</v>
      </c>
      <c r="I78" s="203">
        <v>155.69999999999999</v>
      </c>
      <c r="J78" s="203">
        <v>116</v>
      </c>
      <c r="K78" s="203">
        <v>129</v>
      </c>
      <c r="L78" s="203">
        <v>124</v>
      </c>
      <c r="M78" s="203">
        <v>97</v>
      </c>
      <c r="N78" s="203">
        <v>117</v>
      </c>
      <c r="O78" s="203">
        <v>16.2</v>
      </c>
      <c r="P78" s="203">
        <v>1337</v>
      </c>
      <c r="Q78" s="203">
        <v>1.23</v>
      </c>
      <c r="R78" s="203">
        <v>1645</v>
      </c>
      <c r="S78" s="203">
        <v>133</v>
      </c>
      <c r="T78" s="203">
        <v>78</v>
      </c>
      <c r="U78" s="203">
        <v>37</v>
      </c>
      <c r="V78" s="203">
        <v>240</v>
      </c>
      <c r="W78" s="203">
        <v>16</v>
      </c>
      <c r="X78" s="203">
        <v>153</v>
      </c>
      <c r="Y78" s="203">
        <v>0.432</v>
      </c>
      <c r="Z78" s="203" t="b">
        <v>0</v>
      </c>
      <c r="AA78" s="203">
        <v>165</v>
      </c>
      <c r="AB78" s="203">
        <v>103</v>
      </c>
      <c r="AC78" s="203">
        <v>74</v>
      </c>
      <c r="AD78" s="203">
        <v>5</v>
      </c>
      <c r="AE78" s="203">
        <v>9</v>
      </c>
      <c r="AF78" s="203" t="s">
        <v>305</v>
      </c>
      <c r="AG78" s="203" t="s">
        <v>302</v>
      </c>
      <c r="AS78" s="203" t="s">
        <v>1499</v>
      </c>
      <c r="AT78" s="203" t="s">
        <v>1217</v>
      </c>
      <c r="AU78" s="247">
        <v>419.97</v>
      </c>
      <c r="AV78" s="203" t="s">
        <v>1500</v>
      </c>
      <c r="AW78" s="203" t="s">
        <v>1499</v>
      </c>
      <c r="AX78" s="203" t="s">
        <v>1501</v>
      </c>
      <c r="AY78" s="247">
        <v>524.9</v>
      </c>
      <c r="AZ78" s="203" t="s">
        <v>1502</v>
      </c>
      <c r="BA78" s="203" t="s">
        <v>1503</v>
      </c>
      <c r="BB78" s="203" t="s">
        <v>1199</v>
      </c>
      <c r="BC78" s="247">
        <v>629</v>
      </c>
      <c r="BD78" s="203" t="s">
        <v>1504</v>
      </c>
      <c r="BE78" s="204" t="str">
        <f t="shared" si="3"/>
        <v xml:space="preserve"> ArmadaTrace 98156 Women's</v>
      </c>
    </row>
    <row r="79" spans="1:57">
      <c r="A79" s="203" t="s">
        <v>219</v>
      </c>
      <c r="B79" s="203" t="s">
        <v>405</v>
      </c>
      <c r="C79" s="203" t="s">
        <v>433</v>
      </c>
      <c r="D79" s="203">
        <v>164</v>
      </c>
      <c r="E79" s="203" t="s">
        <v>390</v>
      </c>
      <c r="F79" s="203" t="str">
        <f t="shared" si="2"/>
        <v>Trace 98</v>
      </c>
      <c r="H79" s="203">
        <v>164</v>
      </c>
      <c r="I79" s="203">
        <v>163.69999999999999</v>
      </c>
      <c r="J79" s="203">
        <v>125</v>
      </c>
      <c r="K79" s="203">
        <v>136</v>
      </c>
      <c r="L79" s="203">
        <v>126</v>
      </c>
      <c r="M79" s="203">
        <v>97</v>
      </c>
      <c r="N79" s="203">
        <v>119</v>
      </c>
      <c r="O79" s="203">
        <v>16.7</v>
      </c>
      <c r="P79" s="203">
        <v>1433</v>
      </c>
      <c r="Q79" s="203">
        <v>1.22</v>
      </c>
      <c r="R79" s="203">
        <v>1745</v>
      </c>
      <c r="S79" s="203">
        <v>143</v>
      </c>
      <c r="T79" s="203">
        <v>88</v>
      </c>
      <c r="U79" s="203">
        <v>37</v>
      </c>
      <c r="V79" s="203">
        <v>233</v>
      </c>
      <c r="W79" s="203">
        <v>17</v>
      </c>
      <c r="X79" s="203">
        <v>155</v>
      </c>
      <c r="Y79" s="203">
        <v>0.45700000000000002</v>
      </c>
      <c r="Z79" s="203" t="b">
        <v>0</v>
      </c>
      <c r="AA79" s="203">
        <v>177</v>
      </c>
      <c r="AB79" s="203">
        <v>102</v>
      </c>
      <c r="AC79" s="203">
        <v>57</v>
      </c>
      <c r="AD79" s="203">
        <v>7</v>
      </c>
      <c r="AE79" s="203">
        <v>9.5</v>
      </c>
      <c r="AF79" s="203" t="s">
        <v>305</v>
      </c>
      <c r="AG79" s="203" t="s">
        <v>302</v>
      </c>
      <c r="AS79" s="203" t="s">
        <v>1499</v>
      </c>
      <c r="AT79" s="203" t="s">
        <v>1217</v>
      </c>
      <c r="AU79" s="247">
        <v>419.97</v>
      </c>
      <c r="AV79" s="203" t="s">
        <v>1505</v>
      </c>
      <c r="AW79" s="203" t="s">
        <v>1499</v>
      </c>
      <c r="AX79" s="203" t="s">
        <v>1192</v>
      </c>
      <c r="AY79" s="247">
        <v>524.95000000000005</v>
      </c>
      <c r="AZ79" s="203" t="s">
        <v>1506</v>
      </c>
      <c r="BA79" s="203" t="s">
        <v>1507</v>
      </c>
      <c r="BB79" s="203" t="s">
        <v>1237</v>
      </c>
      <c r="BC79" s="247">
        <v>542.57000000000005</v>
      </c>
      <c r="BD79" s="203" t="s">
        <v>1508</v>
      </c>
      <c r="BE79" s="204" t="str">
        <f t="shared" si="3"/>
        <v xml:space="preserve"> ArmadaTrace 98164 Women's</v>
      </c>
    </row>
    <row r="80" spans="1:57">
      <c r="A80" s="203" t="s">
        <v>219</v>
      </c>
      <c r="B80" s="203" t="s">
        <v>405</v>
      </c>
      <c r="C80" s="203" t="s">
        <v>433</v>
      </c>
      <c r="D80" s="203">
        <v>172</v>
      </c>
      <c r="E80" s="203" t="s">
        <v>390</v>
      </c>
      <c r="F80" s="203" t="str">
        <f t="shared" si="2"/>
        <v>Trace 98</v>
      </c>
      <c r="H80" s="203">
        <v>172</v>
      </c>
      <c r="I80" s="203">
        <v>171.6</v>
      </c>
      <c r="J80" s="203">
        <v>130</v>
      </c>
      <c r="K80" s="203">
        <v>144</v>
      </c>
      <c r="L80" s="203">
        <v>128</v>
      </c>
      <c r="M80" s="203">
        <v>97</v>
      </c>
      <c r="N80" s="203">
        <v>120</v>
      </c>
      <c r="O80" s="203">
        <v>17.399999999999999</v>
      </c>
      <c r="P80" s="203">
        <v>1520</v>
      </c>
      <c r="Q80" s="203">
        <v>1.21</v>
      </c>
      <c r="R80" s="203">
        <v>1843</v>
      </c>
      <c r="S80" s="203">
        <v>175</v>
      </c>
      <c r="T80" s="203">
        <v>98</v>
      </c>
      <c r="U80" s="203">
        <v>43</v>
      </c>
      <c r="V80" s="203">
        <v>256</v>
      </c>
      <c r="W80" s="203">
        <v>18</v>
      </c>
      <c r="X80" s="203">
        <v>158</v>
      </c>
      <c r="Y80" s="203">
        <v>0.40699999999999997</v>
      </c>
      <c r="Z80" s="203" t="b">
        <v>0</v>
      </c>
      <c r="AA80" s="203">
        <v>171</v>
      </c>
      <c r="AB80" s="203">
        <v>104</v>
      </c>
      <c r="AC80" s="203">
        <v>85</v>
      </c>
      <c r="AD80" s="203">
        <v>5</v>
      </c>
      <c r="AE80" s="203">
        <v>9.5</v>
      </c>
      <c r="AF80" s="203" t="s">
        <v>305</v>
      </c>
      <c r="AG80" s="203" t="s">
        <v>302</v>
      </c>
      <c r="AS80" s="203" t="s">
        <v>1499</v>
      </c>
      <c r="AT80" s="203" t="s">
        <v>1190</v>
      </c>
      <c r="AU80" s="247">
        <v>416.36</v>
      </c>
      <c r="AV80" s="203" t="s">
        <v>1509</v>
      </c>
      <c r="AW80" s="203" t="s">
        <v>1499</v>
      </c>
      <c r="AX80" s="203" t="s">
        <v>1217</v>
      </c>
      <c r="AY80" s="247">
        <v>419.97</v>
      </c>
      <c r="AZ80" s="203" t="s">
        <v>1510</v>
      </c>
      <c r="BA80" s="203" t="s">
        <v>1499</v>
      </c>
      <c r="BB80" s="203" t="s">
        <v>1192</v>
      </c>
      <c r="BC80" s="247">
        <v>524.95000000000005</v>
      </c>
      <c r="BD80" s="203" t="s">
        <v>1511</v>
      </c>
      <c r="BE80" s="204" t="str">
        <f t="shared" si="3"/>
        <v xml:space="preserve"> ArmadaTrace 98172 Women's</v>
      </c>
    </row>
    <row r="81" spans="1:57">
      <c r="A81" s="203" t="s">
        <v>219</v>
      </c>
      <c r="B81" s="203" t="s">
        <v>405</v>
      </c>
      <c r="C81" s="203" t="s">
        <v>434</v>
      </c>
      <c r="D81" s="203">
        <v>164</v>
      </c>
      <c r="E81" s="203" t="s">
        <v>222</v>
      </c>
      <c r="F81" s="203" t="str">
        <f t="shared" si="2"/>
        <v>Tracer 108</v>
      </c>
      <c r="H81" s="203">
        <v>164</v>
      </c>
      <c r="I81" s="203">
        <v>163.19999999999999</v>
      </c>
      <c r="J81" s="203">
        <v>112</v>
      </c>
      <c r="K81" s="203">
        <v>132</v>
      </c>
      <c r="L81" s="203">
        <v>130</v>
      </c>
      <c r="M81" s="203">
        <v>107</v>
      </c>
      <c r="N81" s="203">
        <v>124</v>
      </c>
      <c r="O81" s="203">
        <v>17.600000000000001</v>
      </c>
      <c r="P81" s="203">
        <v>1465</v>
      </c>
      <c r="Q81" s="203">
        <v>1.28</v>
      </c>
      <c r="R81" s="203">
        <v>1880</v>
      </c>
      <c r="S81" s="203">
        <v>133</v>
      </c>
      <c r="T81" s="203">
        <v>90</v>
      </c>
      <c r="U81" s="203">
        <v>49</v>
      </c>
      <c r="V81" s="203">
        <v>348</v>
      </c>
      <c r="W81" s="203">
        <v>29</v>
      </c>
      <c r="X81" s="203">
        <v>165</v>
      </c>
      <c r="Y81" s="203">
        <v>0.58099999999999996</v>
      </c>
      <c r="Z81" s="203" t="b">
        <v>0</v>
      </c>
      <c r="AA81" s="203">
        <v>167</v>
      </c>
      <c r="AB81" s="203">
        <v>147</v>
      </c>
      <c r="AC81" s="203">
        <v>181</v>
      </c>
      <c r="AD81" s="203">
        <v>5</v>
      </c>
      <c r="AE81" s="203">
        <v>9.6</v>
      </c>
      <c r="AF81" s="203" t="s">
        <v>301</v>
      </c>
      <c r="AG81" s="203" t="s">
        <v>302</v>
      </c>
      <c r="AH81" s="203" t="s">
        <v>388</v>
      </c>
      <c r="AS81" s="203" t="s">
        <v>1512</v>
      </c>
      <c r="AT81" s="203" t="s">
        <v>1190</v>
      </c>
      <c r="AU81" s="247">
        <v>425.5</v>
      </c>
      <c r="AV81" s="203" t="s">
        <v>1513</v>
      </c>
      <c r="AW81" s="203" t="s">
        <v>1512</v>
      </c>
      <c r="AX81" s="203" t="s">
        <v>1190</v>
      </c>
      <c r="AY81" s="247">
        <v>425.5</v>
      </c>
      <c r="AZ81" s="203" t="s">
        <v>1514</v>
      </c>
      <c r="BA81" s="203" t="s">
        <v>1512</v>
      </c>
      <c r="BB81" s="203" t="s">
        <v>1194</v>
      </c>
      <c r="BC81" s="247">
        <v>749.95</v>
      </c>
      <c r="BD81" s="203" t="s">
        <v>1515</v>
      </c>
      <c r="BE81" s="204" t="str">
        <f t="shared" si="3"/>
        <v xml:space="preserve"> ArmadaTracer 108164 Unisex</v>
      </c>
    </row>
    <row r="82" spans="1:57">
      <c r="A82" s="203" t="s">
        <v>219</v>
      </c>
      <c r="B82" s="203" t="s">
        <v>405</v>
      </c>
      <c r="C82" s="203" t="s">
        <v>434</v>
      </c>
      <c r="D82" s="203">
        <v>172</v>
      </c>
      <c r="E82" s="203" t="s">
        <v>222</v>
      </c>
      <c r="F82" s="203" t="str">
        <f t="shared" si="2"/>
        <v>Tracer 108</v>
      </c>
      <c r="H82" s="203">
        <v>172</v>
      </c>
      <c r="I82" s="203">
        <v>171.3</v>
      </c>
      <c r="J82" s="203">
        <v>118</v>
      </c>
      <c r="K82" s="203">
        <v>135</v>
      </c>
      <c r="L82" s="203">
        <v>133</v>
      </c>
      <c r="M82" s="203">
        <v>107</v>
      </c>
      <c r="N82" s="203">
        <v>125</v>
      </c>
      <c r="O82" s="203">
        <v>17.7</v>
      </c>
      <c r="P82" s="203">
        <v>1625</v>
      </c>
      <c r="Q82" s="203">
        <v>1.23</v>
      </c>
      <c r="R82" s="203">
        <v>1991</v>
      </c>
      <c r="S82" s="203">
        <v>166</v>
      </c>
      <c r="T82" s="203">
        <v>92</v>
      </c>
      <c r="U82" s="203">
        <v>47</v>
      </c>
      <c r="V82" s="203">
        <v>371</v>
      </c>
      <c r="W82" s="203">
        <v>28</v>
      </c>
      <c r="X82" s="203">
        <v>162</v>
      </c>
      <c r="Y82" s="203">
        <v>0.59099999999999997</v>
      </c>
      <c r="Z82" s="203" t="b">
        <v>0</v>
      </c>
      <c r="AA82" s="203">
        <v>212</v>
      </c>
      <c r="AB82" s="203">
        <v>150</v>
      </c>
      <c r="AC82" s="203">
        <v>159</v>
      </c>
      <c r="AD82" s="203">
        <v>5</v>
      </c>
      <c r="AE82" s="203">
        <v>10.199999999999999</v>
      </c>
      <c r="AF82" s="203" t="s">
        <v>301</v>
      </c>
      <c r="AG82" s="203" t="s">
        <v>302</v>
      </c>
      <c r="AS82" s="203" t="s">
        <v>1516</v>
      </c>
      <c r="AT82" s="203" t="s">
        <v>1190</v>
      </c>
      <c r="AU82" s="247">
        <v>425.5</v>
      </c>
      <c r="AV82" s="203" t="s">
        <v>1517</v>
      </c>
      <c r="AW82" s="203" t="s">
        <v>1516</v>
      </c>
      <c r="AX82" s="203" t="s">
        <v>1217</v>
      </c>
      <c r="AY82" s="247">
        <v>449.97</v>
      </c>
      <c r="AZ82" s="203" t="s">
        <v>1518</v>
      </c>
      <c r="BA82" s="203" t="s">
        <v>1516</v>
      </c>
      <c r="BB82" s="203" t="s">
        <v>1192</v>
      </c>
      <c r="BC82" s="247">
        <v>534.95000000000005</v>
      </c>
      <c r="BD82" s="203" t="s">
        <v>1519</v>
      </c>
      <c r="BE82" s="204" t="str">
        <f t="shared" si="3"/>
        <v xml:space="preserve"> ArmadaTracer 108172 Unisex</v>
      </c>
    </row>
    <row r="83" spans="1:57">
      <c r="A83" s="203" t="s">
        <v>219</v>
      </c>
      <c r="B83" s="203" t="s">
        <v>405</v>
      </c>
      <c r="C83" s="203" t="s">
        <v>434</v>
      </c>
      <c r="D83" s="203">
        <v>180</v>
      </c>
      <c r="E83" s="203" t="s">
        <v>222</v>
      </c>
      <c r="F83" s="203" t="str">
        <f t="shared" si="2"/>
        <v>Tracer 108</v>
      </c>
      <c r="H83" s="203">
        <v>180</v>
      </c>
      <c r="I83" s="203">
        <v>179.4</v>
      </c>
      <c r="J83" s="203">
        <v>125</v>
      </c>
      <c r="K83" s="203">
        <v>139</v>
      </c>
      <c r="L83" s="203">
        <v>133</v>
      </c>
      <c r="M83" s="203">
        <v>107</v>
      </c>
      <c r="N83" s="203">
        <v>125</v>
      </c>
      <c r="O83" s="203">
        <v>19.2</v>
      </c>
      <c r="P83" s="203">
        <v>1712</v>
      </c>
      <c r="Q83" s="203">
        <v>1.22</v>
      </c>
      <c r="R83" s="203">
        <v>2087</v>
      </c>
      <c r="S83" s="203">
        <v>204</v>
      </c>
      <c r="T83" s="203">
        <v>111</v>
      </c>
      <c r="U83" s="203">
        <v>44</v>
      </c>
      <c r="V83" s="203">
        <v>388</v>
      </c>
      <c r="W83" s="203">
        <v>27</v>
      </c>
      <c r="X83" s="203">
        <v>159</v>
      </c>
      <c r="Y83" s="203">
        <v>0.60899999999999999</v>
      </c>
      <c r="Z83" s="203" t="b">
        <v>0</v>
      </c>
      <c r="AA83" s="203">
        <v>236</v>
      </c>
      <c r="AB83" s="203">
        <v>164</v>
      </c>
      <c r="AC83" s="203">
        <v>152</v>
      </c>
      <c r="AD83" s="203">
        <v>5</v>
      </c>
      <c r="AE83" s="203">
        <v>9.5</v>
      </c>
      <c r="AF83" s="203" t="s">
        <v>301</v>
      </c>
      <c r="AG83" s="203" t="s">
        <v>302</v>
      </c>
      <c r="AS83" s="203" t="s">
        <v>1520</v>
      </c>
      <c r="AT83" s="203" t="s">
        <v>1217</v>
      </c>
      <c r="AU83" s="247">
        <v>449.97</v>
      </c>
      <c r="AV83" s="203" t="s">
        <v>1521</v>
      </c>
      <c r="AW83" s="203" t="s">
        <v>1520</v>
      </c>
      <c r="AX83" s="203" t="s">
        <v>1192</v>
      </c>
      <c r="AY83" s="247">
        <v>534.95000000000005</v>
      </c>
      <c r="AZ83" s="203" t="s">
        <v>1522</v>
      </c>
      <c r="BA83" s="203" t="s">
        <v>1520</v>
      </c>
      <c r="BB83" s="203" t="s">
        <v>1192</v>
      </c>
      <c r="BC83" s="247">
        <v>534.95000000000005</v>
      </c>
      <c r="BD83" s="203" t="s">
        <v>1523</v>
      </c>
      <c r="BE83" s="204" t="str">
        <f t="shared" si="3"/>
        <v xml:space="preserve"> ArmadaTracer 108180 Unisex</v>
      </c>
    </row>
    <row r="84" spans="1:57">
      <c r="A84" s="203" t="s">
        <v>219</v>
      </c>
      <c r="B84" s="203" t="s">
        <v>405</v>
      </c>
      <c r="C84" s="203" t="s">
        <v>434</v>
      </c>
      <c r="D84" s="203">
        <v>188</v>
      </c>
      <c r="E84" s="203" t="s">
        <v>222</v>
      </c>
      <c r="F84" s="203" t="str">
        <f t="shared" si="2"/>
        <v>Tracer 108</v>
      </c>
      <c r="H84" s="203">
        <v>188</v>
      </c>
      <c r="I84" s="203">
        <v>187.3</v>
      </c>
      <c r="J84" s="203">
        <v>128</v>
      </c>
      <c r="K84" s="203">
        <v>149</v>
      </c>
      <c r="L84" s="203">
        <v>134</v>
      </c>
      <c r="M84" s="203">
        <v>107</v>
      </c>
      <c r="N84" s="203">
        <v>125</v>
      </c>
      <c r="O84" s="203">
        <v>20.7</v>
      </c>
      <c r="P84" s="203">
        <v>1799</v>
      </c>
      <c r="Q84" s="203">
        <v>1.21</v>
      </c>
      <c r="R84" s="203">
        <v>2185</v>
      </c>
      <c r="S84" s="203">
        <v>210</v>
      </c>
      <c r="T84" s="203">
        <v>122</v>
      </c>
      <c r="U84" s="203">
        <v>49</v>
      </c>
      <c r="V84" s="203">
        <v>426</v>
      </c>
      <c r="W84" s="203">
        <v>28</v>
      </c>
      <c r="X84" s="203">
        <v>169</v>
      </c>
      <c r="Y84" s="203">
        <v>0.57999999999999996</v>
      </c>
      <c r="Z84" s="203" t="b">
        <v>0</v>
      </c>
      <c r="AA84" s="203">
        <v>211</v>
      </c>
      <c r="AB84" s="203">
        <v>170</v>
      </c>
      <c r="AC84" s="203">
        <v>215</v>
      </c>
      <c r="AD84" s="203">
        <v>4</v>
      </c>
      <c r="AE84" s="203">
        <v>10.8</v>
      </c>
      <c r="AF84" s="203" t="s">
        <v>301</v>
      </c>
      <c r="AG84" s="203" t="s">
        <v>302</v>
      </c>
      <c r="AS84" s="203" t="s">
        <v>1524</v>
      </c>
      <c r="AT84" s="203" t="s">
        <v>1192</v>
      </c>
      <c r="AU84" s="247">
        <v>439.95</v>
      </c>
      <c r="AV84" s="203" t="s">
        <v>1525</v>
      </c>
      <c r="AW84" s="203" t="s">
        <v>1526</v>
      </c>
      <c r="AX84" s="203" t="s">
        <v>1217</v>
      </c>
      <c r="AY84" s="247">
        <v>449.97</v>
      </c>
      <c r="AZ84" s="203" t="s">
        <v>1527</v>
      </c>
      <c r="BA84" s="203" t="s">
        <v>1526</v>
      </c>
      <c r="BB84" s="203" t="s">
        <v>1192</v>
      </c>
      <c r="BC84" s="247">
        <v>534.95000000000005</v>
      </c>
      <c r="BD84" s="203" t="s">
        <v>1528</v>
      </c>
      <c r="BE84" s="204" t="str">
        <f t="shared" si="3"/>
        <v xml:space="preserve"> ArmadaTracer 108188 Unisex</v>
      </c>
    </row>
    <row r="85" spans="1:57">
      <c r="A85" s="203" t="s">
        <v>219</v>
      </c>
      <c r="B85" s="203" t="s">
        <v>405</v>
      </c>
      <c r="C85" s="203" t="s">
        <v>435</v>
      </c>
      <c r="D85" s="203">
        <v>172</v>
      </c>
      <c r="E85" s="203" t="s">
        <v>222</v>
      </c>
      <c r="F85" s="203" t="str">
        <f t="shared" si="2"/>
        <v>Tracer 88</v>
      </c>
      <c r="H85" s="203">
        <v>172</v>
      </c>
      <c r="I85" s="203">
        <v>171.2</v>
      </c>
      <c r="J85" s="203">
        <v>139</v>
      </c>
      <c r="K85" s="203">
        <v>143</v>
      </c>
      <c r="L85" s="203">
        <v>115</v>
      </c>
      <c r="M85" s="203">
        <v>87</v>
      </c>
      <c r="N85" s="203">
        <v>107</v>
      </c>
      <c r="O85" s="203">
        <v>20.6</v>
      </c>
      <c r="P85" s="203">
        <v>1228</v>
      </c>
      <c r="Q85" s="203">
        <v>1.34</v>
      </c>
      <c r="R85" s="203">
        <v>1641</v>
      </c>
      <c r="S85" s="203">
        <v>192</v>
      </c>
      <c r="T85" s="203">
        <v>76</v>
      </c>
      <c r="U85" s="203">
        <v>41</v>
      </c>
      <c r="V85" s="203">
        <v>199</v>
      </c>
      <c r="W85" s="203">
        <v>11</v>
      </c>
      <c r="X85" s="203">
        <v>121</v>
      </c>
      <c r="Y85" s="203">
        <v>0.27899999999999903</v>
      </c>
      <c r="Z85" s="203" t="b">
        <v>0</v>
      </c>
      <c r="AA85" s="203">
        <v>169</v>
      </c>
      <c r="AB85" s="203">
        <v>109</v>
      </c>
      <c r="AC85" s="203">
        <v>30</v>
      </c>
      <c r="AD85" s="203">
        <v>6</v>
      </c>
      <c r="AE85" s="203">
        <v>7.3</v>
      </c>
      <c r="AF85" s="203" t="s">
        <v>302</v>
      </c>
      <c r="AG85" s="203" t="s">
        <v>388</v>
      </c>
      <c r="AS85" s="203" t="s">
        <v>1529</v>
      </c>
      <c r="AT85" s="203" t="s">
        <v>1190</v>
      </c>
      <c r="AU85" s="247">
        <v>369.96</v>
      </c>
      <c r="AV85" s="203" t="s">
        <v>1530</v>
      </c>
      <c r="AW85" s="203" t="s">
        <v>1529</v>
      </c>
      <c r="AX85" s="203" t="s">
        <v>1190</v>
      </c>
      <c r="AY85" s="247">
        <v>369.96</v>
      </c>
      <c r="AZ85" s="203" t="s">
        <v>1531</v>
      </c>
      <c r="BA85" s="203" t="s">
        <v>1532</v>
      </c>
      <c r="BB85" s="203" t="s">
        <v>1533</v>
      </c>
      <c r="BC85" s="247">
        <v>379.99</v>
      </c>
      <c r="BD85" s="203" t="s">
        <v>1534</v>
      </c>
      <c r="BE85" s="204" t="str">
        <f t="shared" si="3"/>
        <v xml:space="preserve"> ArmadaTracer 88172 Unisex</v>
      </c>
    </row>
    <row r="86" spans="1:57">
      <c r="A86" s="203" t="s">
        <v>219</v>
      </c>
      <c r="B86" s="203" t="s">
        <v>405</v>
      </c>
      <c r="C86" s="203" t="s">
        <v>435</v>
      </c>
      <c r="D86" s="203">
        <v>182</v>
      </c>
      <c r="E86" s="203" t="s">
        <v>222</v>
      </c>
      <c r="F86" s="203" t="str">
        <f t="shared" si="2"/>
        <v>Tracer 88</v>
      </c>
      <c r="H86" s="203">
        <v>182</v>
      </c>
      <c r="I86" s="203">
        <v>181.2</v>
      </c>
      <c r="J86" s="203">
        <v>146</v>
      </c>
      <c r="K86" s="203">
        <v>151</v>
      </c>
      <c r="L86" s="203">
        <v>116</v>
      </c>
      <c r="M86" s="203">
        <v>87</v>
      </c>
      <c r="N86" s="203">
        <v>108</v>
      </c>
      <c r="O86" s="203">
        <v>21.7</v>
      </c>
      <c r="P86" s="203">
        <v>1329</v>
      </c>
      <c r="Q86" s="203">
        <v>1.31</v>
      </c>
      <c r="R86" s="203">
        <v>1745</v>
      </c>
      <c r="S86" s="203">
        <v>226</v>
      </c>
      <c r="T86" s="203">
        <v>96</v>
      </c>
      <c r="U86" s="203">
        <v>41</v>
      </c>
      <c r="V86" s="203">
        <v>215</v>
      </c>
      <c r="W86" s="203">
        <v>11</v>
      </c>
      <c r="X86" s="203">
        <v>134</v>
      </c>
      <c r="Y86" s="203">
        <v>0.26700000000000002</v>
      </c>
      <c r="Z86" s="203" t="b">
        <v>0</v>
      </c>
      <c r="AA86" s="203">
        <v>186</v>
      </c>
      <c r="AB86" s="203">
        <v>115</v>
      </c>
      <c r="AC86" s="203">
        <v>29</v>
      </c>
      <c r="AD86" s="203">
        <v>5</v>
      </c>
      <c r="AE86" s="203">
        <v>8.3000000000000007</v>
      </c>
      <c r="AF86" s="203" t="s">
        <v>302</v>
      </c>
      <c r="AG86" s="203" t="s">
        <v>388</v>
      </c>
      <c r="AS86" s="203" t="s">
        <v>1535</v>
      </c>
      <c r="AT86" s="203" t="s">
        <v>1190</v>
      </c>
      <c r="AU86" s="247">
        <v>369.87</v>
      </c>
      <c r="AV86" s="203" t="s">
        <v>1536</v>
      </c>
      <c r="AW86" s="203" t="s">
        <v>1535</v>
      </c>
      <c r="AX86" s="203" t="s">
        <v>1190</v>
      </c>
      <c r="AY86" s="247">
        <v>370</v>
      </c>
      <c r="AZ86" s="203" t="s">
        <v>1537</v>
      </c>
      <c r="BA86" s="203" t="s">
        <v>1538</v>
      </c>
      <c r="BB86" s="203" t="s">
        <v>1533</v>
      </c>
      <c r="BC86" s="247">
        <v>379.99</v>
      </c>
      <c r="BD86" s="203" t="s">
        <v>1539</v>
      </c>
      <c r="BE86" s="204" t="str">
        <f t="shared" si="3"/>
        <v xml:space="preserve"> ArmadaTracer 88182 Unisex</v>
      </c>
    </row>
    <row r="87" spans="1:57">
      <c r="A87" s="203" t="s">
        <v>219</v>
      </c>
      <c r="B87" s="203" t="s">
        <v>405</v>
      </c>
      <c r="C87" s="203" t="s">
        <v>436</v>
      </c>
      <c r="D87" s="203">
        <v>164</v>
      </c>
      <c r="E87" s="203" t="s">
        <v>222</v>
      </c>
      <c r="F87" s="203" t="str">
        <f t="shared" si="2"/>
        <v>Tracer 98</v>
      </c>
      <c r="H87" s="203">
        <v>164</v>
      </c>
      <c r="I87" s="203">
        <v>163.69999999999999</v>
      </c>
      <c r="J87" s="203">
        <v>125</v>
      </c>
      <c r="K87" s="203">
        <v>137</v>
      </c>
      <c r="L87" s="203">
        <v>126</v>
      </c>
      <c r="M87" s="203">
        <v>97</v>
      </c>
      <c r="N87" s="203">
        <v>119</v>
      </c>
      <c r="O87" s="203">
        <v>16.8</v>
      </c>
      <c r="P87" s="203">
        <v>1419</v>
      </c>
      <c r="Q87" s="203">
        <v>1.23</v>
      </c>
      <c r="R87" s="203">
        <v>1749</v>
      </c>
      <c r="S87" s="203">
        <v>139</v>
      </c>
      <c r="T87" s="203">
        <v>85</v>
      </c>
      <c r="U87" s="203">
        <v>37</v>
      </c>
      <c r="V87" s="203">
        <v>237</v>
      </c>
      <c r="W87" s="203">
        <v>16</v>
      </c>
      <c r="X87" s="203">
        <v>146</v>
      </c>
      <c r="Y87" s="203">
        <v>0.42199999999999999</v>
      </c>
      <c r="Z87" s="203" t="b">
        <v>0</v>
      </c>
      <c r="AA87" s="203">
        <v>172</v>
      </c>
      <c r="AB87" s="203">
        <v>99</v>
      </c>
      <c r="AC87" s="203">
        <v>65</v>
      </c>
      <c r="AD87" s="203">
        <v>8</v>
      </c>
      <c r="AE87" s="203">
        <v>9.3000000000000007</v>
      </c>
      <c r="AF87" s="203" t="s">
        <v>305</v>
      </c>
      <c r="AG87" s="203" t="s">
        <v>302</v>
      </c>
      <c r="AS87" s="203" t="s">
        <v>1540</v>
      </c>
      <c r="AT87" s="203" t="s">
        <v>1192</v>
      </c>
      <c r="AU87" s="247">
        <v>389.95</v>
      </c>
      <c r="AV87" s="203" t="s">
        <v>1541</v>
      </c>
      <c r="AW87" s="203" t="s">
        <v>1542</v>
      </c>
      <c r="AX87" s="203" t="s">
        <v>1190</v>
      </c>
      <c r="AY87" s="247">
        <v>416.22</v>
      </c>
      <c r="AZ87" s="203" t="s">
        <v>1543</v>
      </c>
      <c r="BA87" s="203" t="s">
        <v>1542</v>
      </c>
      <c r="BB87" s="203" t="s">
        <v>1190</v>
      </c>
      <c r="BC87" s="247">
        <v>416.22</v>
      </c>
      <c r="BD87" s="203" t="s">
        <v>1544</v>
      </c>
      <c r="BE87" s="204" t="str">
        <f t="shared" si="3"/>
        <v xml:space="preserve"> ArmadaTracer 98164 Unisex</v>
      </c>
    </row>
    <row r="88" spans="1:57">
      <c r="A88" s="203" t="s">
        <v>219</v>
      </c>
      <c r="B88" s="203" t="s">
        <v>405</v>
      </c>
      <c r="C88" s="203" t="s">
        <v>436</v>
      </c>
      <c r="D88" s="203">
        <v>172</v>
      </c>
      <c r="E88" s="203" t="s">
        <v>222</v>
      </c>
      <c r="F88" s="203" t="str">
        <f t="shared" si="2"/>
        <v>Tracer 98</v>
      </c>
      <c r="H88" s="203">
        <v>172</v>
      </c>
      <c r="I88" s="203">
        <v>171.5</v>
      </c>
      <c r="J88" s="203">
        <v>132</v>
      </c>
      <c r="K88" s="203">
        <v>143</v>
      </c>
      <c r="L88" s="203">
        <v>129</v>
      </c>
      <c r="M88" s="203">
        <v>97</v>
      </c>
      <c r="N88" s="203">
        <v>120</v>
      </c>
      <c r="O88" s="203">
        <v>17.3</v>
      </c>
      <c r="P88" s="203">
        <v>1497</v>
      </c>
      <c r="Q88" s="203">
        <v>1.23</v>
      </c>
      <c r="R88" s="203">
        <v>1844</v>
      </c>
      <c r="S88" s="203">
        <v>163</v>
      </c>
      <c r="T88" s="203">
        <v>102</v>
      </c>
      <c r="U88" s="203">
        <v>41</v>
      </c>
      <c r="V88" s="203">
        <v>250</v>
      </c>
      <c r="W88" s="203">
        <v>15</v>
      </c>
      <c r="X88" s="203">
        <v>145</v>
      </c>
      <c r="Y88" s="203">
        <v>0.36899999999999999</v>
      </c>
      <c r="Z88" s="203" t="b">
        <v>0</v>
      </c>
      <c r="AA88" s="203">
        <v>171</v>
      </c>
      <c r="AB88" s="203">
        <v>112</v>
      </c>
      <c r="AC88" s="203">
        <v>79</v>
      </c>
      <c r="AD88" s="203">
        <v>6</v>
      </c>
      <c r="AE88" s="203">
        <v>10</v>
      </c>
      <c r="AF88" s="203" t="s">
        <v>305</v>
      </c>
      <c r="AG88" s="203" t="s">
        <v>302</v>
      </c>
      <c r="AS88" s="203" t="s">
        <v>1545</v>
      </c>
      <c r="AT88" s="203" t="s">
        <v>1217</v>
      </c>
      <c r="AU88" s="247">
        <v>419.97</v>
      </c>
      <c r="AV88" s="203" t="s">
        <v>1546</v>
      </c>
      <c r="AW88" s="203" t="s">
        <v>1545</v>
      </c>
      <c r="AX88" s="203" t="s">
        <v>1217</v>
      </c>
      <c r="AY88" s="247">
        <v>419.97</v>
      </c>
      <c r="AZ88" s="203" t="s">
        <v>1547</v>
      </c>
      <c r="BA88" s="203" t="s">
        <v>1545</v>
      </c>
      <c r="BB88" s="203" t="s">
        <v>1501</v>
      </c>
      <c r="BC88" s="247">
        <v>524.9</v>
      </c>
      <c r="BD88" s="203" t="s">
        <v>1548</v>
      </c>
      <c r="BE88" s="204" t="str">
        <f t="shared" si="3"/>
        <v xml:space="preserve"> ArmadaTracer 98172 Unisex</v>
      </c>
    </row>
    <row r="89" spans="1:57">
      <c r="A89" s="203" t="s">
        <v>219</v>
      </c>
      <c r="B89" s="203" t="s">
        <v>405</v>
      </c>
      <c r="C89" s="203" t="s">
        <v>436</v>
      </c>
      <c r="D89" s="203">
        <v>180</v>
      </c>
      <c r="E89" s="203" t="s">
        <v>222</v>
      </c>
      <c r="F89" s="203" t="str">
        <f t="shared" si="2"/>
        <v>Tracer 98</v>
      </c>
      <c r="H89" s="203">
        <v>180</v>
      </c>
      <c r="I89" s="203">
        <v>179.4</v>
      </c>
      <c r="J89" s="203">
        <v>136</v>
      </c>
      <c r="K89" s="203">
        <v>151</v>
      </c>
      <c r="L89" s="203">
        <v>131</v>
      </c>
      <c r="M89" s="203">
        <v>97</v>
      </c>
      <c r="N89" s="203">
        <v>122</v>
      </c>
      <c r="O89" s="203">
        <v>17.899999999999999</v>
      </c>
      <c r="P89" s="203">
        <v>1601</v>
      </c>
      <c r="Q89" s="203">
        <v>1.21</v>
      </c>
      <c r="R89" s="203">
        <v>1945</v>
      </c>
      <c r="S89" s="203">
        <v>200</v>
      </c>
      <c r="T89" s="203">
        <v>108</v>
      </c>
      <c r="U89" s="203">
        <v>46</v>
      </c>
      <c r="V89" s="203">
        <v>260</v>
      </c>
      <c r="W89" s="203">
        <v>19</v>
      </c>
      <c r="X89" s="203">
        <v>169</v>
      </c>
      <c r="Y89" s="203">
        <v>0.42299999999999999</v>
      </c>
      <c r="Z89" s="203" t="b">
        <v>0</v>
      </c>
      <c r="AA89" s="203">
        <v>174</v>
      </c>
      <c r="AB89" s="203">
        <v>109</v>
      </c>
      <c r="AC89" s="203">
        <v>86</v>
      </c>
      <c r="AD89" s="203">
        <v>5</v>
      </c>
      <c r="AE89" s="203">
        <v>10.3</v>
      </c>
      <c r="AF89" s="203" t="s">
        <v>305</v>
      </c>
      <c r="AG89" s="203" t="s">
        <v>302</v>
      </c>
      <c r="AS89" s="203" t="s">
        <v>1549</v>
      </c>
      <c r="AT89" s="203" t="s">
        <v>1192</v>
      </c>
      <c r="AU89" s="247">
        <v>389.95</v>
      </c>
      <c r="AV89" s="203" t="s">
        <v>1550</v>
      </c>
      <c r="AW89" s="203" t="s">
        <v>1551</v>
      </c>
      <c r="AX89" s="203" t="s">
        <v>1217</v>
      </c>
      <c r="AY89" s="247">
        <v>419.97</v>
      </c>
      <c r="AZ89" s="203" t="s">
        <v>1552</v>
      </c>
      <c r="BA89" s="203" t="s">
        <v>1553</v>
      </c>
      <c r="BB89" s="203" t="s">
        <v>1554</v>
      </c>
      <c r="BC89" s="203" t="s">
        <v>1555</v>
      </c>
      <c r="BD89" s="203" t="s">
        <v>1556</v>
      </c>
      <c r="BE89" s="204" t="str">
        <f t="shared" si="3"/>
        <v xml:space="preserve"> ArmadaTracer 98180 Unisex</v>
      </c>
    </row>
    <row r="90" spans="1:57">
      <c r="A90" s="203" t="s">
        <v>219</v>
      </c>
      <c r="B90" s="203" t="s">
        <v>405</v>
      </c>
      <c r="C90" s="203" t="s">
        <v>436</v>
      </c>
      <c r="D90" s="203">
        <v>188</v>
      </c>
      <c r="E90" s="203" t="s">
        <v>222</v>
      </c>
      <c r="F90" s="203" t="str">
        <f t="shared" si="2"/>
        <v>Tracer 98</v>
      </c>
      <c r="H90" s="203">
        <v>188</v>
      </c>
      <c r="I90" s="203">
        <v>187.8</v>
      </c>
      <c r="J90" s="203">
        <v>145</v>
      </c>
      <c r="K90" s="203">
        <v>159</v>
      </c>
      <c r="L90" s="203">
        <v>131</v>
      </c>
      <c r="M90" s="203">
        <v>97</v>
      </c>
      <c r="N90" s="203">
        <v>122</v>
      </c>
      <c r="O90" s="203">
        <v>18.899999999999999</v>
      </c>
      <c r="P90" s="203">
        <v>1700</v>
      </c>
      <c r="Q90" s="203">
        <v>1.2</v>
      </c>
      <c r="R90" s="203">
        <v>2046</v>
      </c>
      <c r="S90" s="203">
        <v>193</v>
      </c>
      <c r="T90" s="203">
        <v>127</v>
      </c>
      <c r="U90" s="203">
        <v>50</v>
      </c>
      <c r="V90" s="203">
        <v>272</v>
      </c>
      <c r="W90" s="203">
        <v>18</v>
      </c>
      <c r="X90" s="203">
        <v>161</v>
      </c>
      <c r="Y90" s="203">
        <v>0.36499999999999999</v>
      </c>
      <c r="Z90" s="203" t="b">
        <v>0</v>
      </c>
      <c r="AA90" s="203">
        <v>177</v>
      </c>
      <c r="AB90" s="203">
        <v>112</v>
      </c>
      <c r="AC90" s="203">
        <v>95</v>
      </c>
      <c r="AD90" s="203">
        <v>8</v>
      </c>
      <c r="AE90" s="203">
        <v>9.8000000000000007</v>
      </c>
      <c r="AF90" s="203" t="s">
        <v>305</v>
      </c>
      <c r="AG90" s="203" t="s">
        <v>302</v>
      </c>
      <c r="AS90" s="203" t="s">
        <v>1557</v>
      </c>
      <c r="AT90" s="203" t="s">
        <v>1192</v>
      </c>
      <c r="AU90" s="247">
        <v>389.95</v>
      </c>
      <c r="AV90" s="203" t="s">
        <v>1558</v>
      </c>
      <c r="AW90" s="203" t="s">
        <v>1551</v>
      </c>
      <c r="AX90" s="203" t="s">
        <v>1217</v>
      </c>
      <c r="AY90" s="247">
        <v>419.97</v>
      </c>
      <c r="AZ90" s="203" t="s">
        <v>1559</v>
      </c>
      <c r="BA90" s="203" t="s">
        <v>1560</v>
      </c>
      <c r="BB90" s="203" t="s">
        <v>1331</v>
      </c>
      <c r="BC90" s="247">
        <v>449</v>
      </c>
      <c r="BD90" s="203" t="s">
        <v>1561</v>
      </c>
      <c r="BE90" s="204" t="str">
        <f t="shared" si="3"/>
        <v xml:space="preserve"> ArmadaTracer 98188 Unisex</v>
      </c>
    </row>
    <row r="91" spans="1:57">
      <c r="A91" s="203" t="s">
        <v>219</v>
      </c>
      <c r="B91" s="203" t="s">
        <v>405</v>
      </c>
      <c r="C91" s="203" t="s">
        <v>437</v>
      </c>
      <c r="D91" s="203">
        <v>185</v>
      </c>
      <c r="E91" s="203" t="s">
        <v>222</v>
      </c>
      <c r="F91" s="203" t="str">
        <f t="shared" si="2"/>
        <v>Whitewalker</v>
      </c>
      <c r="H91" s="203">
        <v>185</v>
      </c>
      <c r="I91" s="203">
        <v>183.2</v>
      </c>
      <c r="J91" s="203">
        <v>113</v>
      </c>
      <c r="K91" s="203">
        <v>133</v>
      </c>
      <c r="L91" s="203">
        <v>138</v>
      </c>
      <c r="M91" s="203">
        <v>115</v>
      </c>
      <c r="N91" s="203">
        <v>134</v>
      </c>
      <c r="O91" s="203">
        <v>18.2</v>
      </c>
      <c r="P91" s="203">
        <v>1891</v>
      </c>
      <c r="Q91" s="203">
        <v>1.19</v>
      </c>
      <c r="R91" s="203">
        <v>2242</v>
      </c>
      <c r="S91" s="203">
        <v>278</v>
      </c>
      <c r="T91" s="203">
        <v>144</v>
      </c>
      <c r="U91" s="203">
        <v>64</v>
      </c>
      <c r="V91" s="203">
        <v>362</v>
      </c>
      <c r="W91" s="203">
        <v>61</v>
      </c>
      <c r="X91" s="203">
        <v>338</v>
      </c>
      <c r="Y91" s="203">
        <v>0.95699999999999996</v>
      </c>
      <c r="Z91" s="203" t="b">
        <v>0</v>
      </c>
      <c r="AA91" s="203">
        <v>256</v>
      </c>
      <c r="AB91" s="203">
        <v>248</v>
      </c>
      <c r="AC91" s="203">
        <v>106</v>
      </c>
      <c r="AD91" s="203">
        <v>4</v>
      </c>
      <c r="AE91" s="203">
        <v>5.7</v>
      </c>
      <c r="AF91" s="203" t="s">
        <v>303</v>
      </c>
      <c r="AG91" s="203" t="s">
        <v>301</v>
      </c>
      <c r="AH91" s="203" t="s">
        <v>302</v>
      </c>
      <c r="AS91" s="203" t="s">
        <v>1562</v>
      </c>
      <c r="AT91" s="203" t="s">
        <v>1214</v>
      </c>
      <c r="AU91" s="247">
        <v>700.95</v>
      </c>
      <c r="AV91" s="203" t="s">
        <v>1563</v>
      </c>
      <c r="AW91" s="203" t="s">
        <v>1562</v>
      </c>
      <c r="AX91" s="203" t="s">
        <v>1214</v>
      </c>
      <c r="AY91" s="247">
        <v>700.95</v>
      </c>
      <c r="AZ91" s="203" t="s">
        <v>1564</v>
      </c>
      <c r="BA91" s="203" t="s">
        <v>1565</v>
      </c>
      <c r="BB91" s="203" t="s">
        <v>1199</v>
      </c>
      <c r="BC91" s="247">
        <v>719</v>
      </c>
      <c r="BD91" s="203" t="s">
        <v>1566</v>
      </c>
      <c r="BE91" s="204" t="str">
        <f t="shared" si="3"/>
        <v xml:space="preserve"> ArmadaWhitewalker185 Unisex</v>
      </c>
    </row>
    <row r="92" spans="1:57">
      <c r="A92" s="203" t="s">
        <v>219</v>
      </c>
      <c r="B92" s="203" t="s">
        <v>405</v>
      </c>
      <c r="C92" s="203" t="s">
        <v>437</v>
      </c>
      <c r="D92" s="203">
        <v>192</v>
      </c>
      <c r="E92" s="203" t="s">
        <v>222</v>
      </c>
      <c r="F92" s="203" t="str">
        <f t="shared" si="2"/>
        <v>Whitewalker</v>
      </c>
      <c r="H92" s="203">
        <v>192</v>
      </c>
      <c r="I92" s="203">
        <v>190.1</v>
      </c>
      <c r="J92" s="203">
        <v>122</v>
      </c>
      <c r="K92" s="203">
        <v>141</v>
      </c>
      <c r="L92" s="203">
        <v>139</v>
      </c>
      <c r="M92" s="203">
        <v>115</v>
      </c>
      <c r="N92" s="203">
        <v>135</v>
      </c>
      <c r="O92" s="203">
        <v>19.3</v>
      </c>
      <c r="P92" s="203">
        <v>1981</v>
      </c>
      <c r="Q92" s="203">
        <v>1.18</v>
      </c>
      <c r="R92" s="203">
        <v>2337</v>
      </c>
      <c r="S92" s="203">
        <v>281</v>
      </c>
      <c r="T92" s="203">
        <v>152</v>
      </c>
      <c r="U92" s="203">
        <v>57</v>
      </c>
      <c r="V92" s="203">
        <v>350</v>
      </c>
      <c r="W92" s="203">
        <v>55</v>
      </c>
      <c r="X92" s="203">
        <v>329</v>
      </c>
      <c r="Y92" s="203">
        <v>0.95599999999999996</v>
      </c>
      <c r="Z92" s="203" t="b">
        <v>0</v>
      </c>
      <c r="AA92" s="203">
        <v>258</v>
      </c>
      <c r="AB92" s="203">
        <v>229</v>
      </c>
      <c r="AC92" s="203">
        <v>92</v>
      </c>
      <c r="AD92" s="203">
        <v>5</v>
      </c>
      <c r="AE92" s="203">
        <v>7.6</v>
      </c>
      <c r="AF92" s="203" t="s">
        <v>303</v>
      </c>
      <c r="AG92" s="203" t="s">
        <v>301</v>
      </c>
      <c r="AH92" s="203" t="s">
        <v>302</v>
      </c>
      <c r="AS92" s="203" t="s">
        <v>1562</v>
      </c>
      <c r="AT92" s="203" t="s">
        <v>1190</v>
      </c>
      <c r="AU92" s="247">
        <v>591.02</v>
      </c>
      <c r="AV92" s="203" t="s">
        <v>1567</v>
      </c>
      <c r="AW92" s="203" t="s">
        <v>1562</v>
      </c>
      <c r="AX92" s="203" t="s">
        <v>1190</v>
      </c>
      <c r="AY92" s="247">
        <v>591.02</v>
      </c>
      <c r="AZ92" s="203" t="s">
        <v>1568</v>
      </c>
      <c r="BA92" s="203" t="s">
        <v>1562</v>
      </c>
      <c r="BB92" s="203" t="s">
        <v>1214</v>
      </c>
      <c r="BC92" s="247">
        <v>700.95</v>
      </c>
      <c r="BD92" s="203" t="s">
        <v>1569</v>
      </c>
      <c r="BE92" s="204" t="str">
        <f t="shared" si="3"/>
        <v xml:space="preserve"> ArmadaWhitewalker192 Unisex</v>
      </c>
    </row>
    <row r="93" spans="1:57">
      <c r="A93" s="203" t="s">
        <v>219</v>
      </c>
      <c r="B93" s="203" t="s">
        <v>438</v>
      </c>
      <c r="C93" s="203" t="s">
        <v>439</v>
      </c>
      <c r="D93" s="203">
        <v>164</v>
      </c>
      <c r="E93" s="203" t="s">
        <v>222</v>
      </c>
      <c r="F93" s="203" t="str">
        <f t="shared" si="2"/>
        <v>Backland 100</v>
      </c>
      <c r="H93" s="203">
        <v>164</v>
      </c>
      <c r="I93" s="203">
        <v>163</v>
      </c>
      <c r="J93" s="203">
        <v>108</v>
      </c>
      <c r="K93" s="203">
        <v>129</v>
      </c>
      <c r="L93" s="203">
        <v>126</v>
      </c>
      <c r="M93" s="203">
        <v>97</v>
      </c>
      <c r="N93" s="203">
        <v>117</v>
      </c>
      <c r="O93" s="203">
        <v>15</v>
      </c>
      <c r="P93" s="203">
        <v>1182</v>
      </c>
      <c r="Q93" s="203">
        <v>1.46</v>
      </c>
      <c r="R93" s="203">
        <v>1728</v>
      </c>
      <c r="S93" s="203">
        <v>160</v>
      </c>
      <c r="T93" s="203">
        <v>69</v>
      </c>
      <c r="U93" s="203">
        <v>56</v>
      </c>
      <c r="V93" s="203">
        <v>329</v>
      </c>
      <c r="W93" s="203">
        <v>16</v>
      </c>
      <c r="X93" s="203">
        <v>223</v>
      </c>
      <c r="Y93" s="203">
        <v>0.28000000000000003</v>
      </c>
      <c r="Z93" s="203" t="b">
        <v>0</v>
      </c>
      <c r="AA93" s="203">
        <v>173</v>
      </c>
      <c r="AB93" s="203">
        <v>165</v>
      </c>
      <c r="AC93" s="203">
        <v>156</v>
      </c>
      <c r="AD93" s="203">
        <v>3</v>
      </c>
      <c r="AE93" s="203">
        <v>8.3000000000000007</v>
      </c>
      <c r="AF93" s="203" t="s">
        <v>302</v>
      </c>
      <c r="AG93" s="203" t="s">
        <v>388</v>
      </c>
      <c r="AS93" s="203" t="s">
        <v>1570</v>
      </c>
      <c r="AT93" s="203" t="s">
        <v>1571</v>
      </c>
      <c r="AU93" s="247">
        <v>372.93</v>
      </c>
      <c r="AV93" s="203" t="s">
        <v>1572</v>
      </c>
      <c r="AW93" s="203" t="s">
        <v>1573</v>
      </c>
      <c r="AX93" s="203" t="s">
        <v>1574</v>
      </c>
      <c r="AY93" s="247">
        <v>869.95</v>
      </c>
      <c r="AZ93" s="203" t="s">
        <v>1575</v>
      </c>
      <c r="BE93" s="204" t="str">
        <f t="shared" si="3"/>
        <v xml:space="preserve"> AtomicBackland 100164 Unisex</v>
      </c>
    </row>
    <row r="94" spans="1:57">
      <c r="A94" s="203" t="s">
        <v>219</v>
      </c>
      <c r="B94" s="203" t="s">
        <v>438</v>
      </c>
      <c r="C94" s="203" t="s">
        <v>439</v>
      </c>
      <c r="D94" s="203">
        <v>172</v>
      </c>
      <c r="E94" s="203" t="s">
        <v>222</v>
      </c>
      <c r="F94" s="203" t="str">
        <f t="shared" si="2"/>
        <v>Backland 100</v>
      </c>
      <c r="H94" s="203">
        <v>172</v>
      </c>
      <c r="I94" s="203">
        <v>171.1</v>
      </c>
      <c r="J94" s="203">
        <v>123</v>
      </c>
      <c r="K94" s="203">
        <v>138</v>
      </c>
      <c r="L94" s="203">
        <v>127</v>
      </c>
      <c r="M94" s="203">
        <v>98</v>
      </c>
      <c r="N94" s="203">
        <v>117</v>
      </c>
      <c r="O94" s="203">
        <v>17.5</v>
      </c>
      <c r="P94" s="203">
        <v>1227</v>
      </c>
      <c r="Q94" s="203">
        <v>1.49</v>
      </c>
      <c r="R94" s="203">
        <v>1825</v>
      </c>
      <c r="S94" s="203">
        <v>161</v>
      </c>
      <c r="T94" s="203">
        <v>88</v>
      </c>
      <c r="U94" s="203">
        <v>53</v>
      </c>
      <c r="V94" s="203">
        <v>291</v>
      </c>
      <c r="W94" s="203">
        <v>14</v>
      </c>
      <c r="X94" s="203">
        <v>191</v>
      </c>
      <c r="Y94" s="203">
        <v>0.27200000000000002</v>
      </c>
      <c r="Z94" s="203" t="b">
        <v>0</v>
      </c>
      <c r="AA94" s="203">
        <v>172</v>
      </c>
      <c r="AB94" s="203">
        <v>163</v>
      </c>
      <c r="AC94" s="203">
        <v>120</v>
      </c>
      <c r="AD94" s="203">
        <v>5</v>
      </c>
      <c r="AE94" s="203">
        <v>7.9</v>
      </c>
      <c r="AF94" s="203" t="s">
        <v>302</v>
      </c>
      <c r="AG94" s="203" t="s">
        <v>388</v>
      </c>
      <c r="AS94" s="203" t="s">
        <v>1570</v>
      </c>
      <c r="AT94" s="203" t="s">
        <v>1571</v>
      </c>
      <c r="AU94" s="247">
        <v>485.93</v>
      </c>
      <c r="AV94" s="203" t="s">
        <v>1576</v>
      </c>
      <c r="AW94" s="203" t="s">
        <v>1577</v>
      </c>
      <c r="AX94" s="203" t="s">
        <v>1578</v>
      </c>
      <c r="AY94" s="247">
        <v>552.26</v>
      </c>
      <c r="AZ94" s="203" t="s">
        <v>1579</v>
      </c>
      <c r="BA94" s="203" t="s">
        <v>1570</v>
      </c>
      <c r="BB94" s="203" t="s">
        <v>1493</v>
      </c>
      <c r="BC94" s="247">
        <v>559.99</v>
      </c>
      <c r="BD94" s="203" t="s">
        <v>1580</v>
      </c>
      <c r="BE94" s="204" t="str">
        <f t="shared" si="3"/>
        <v xml:space="preserve"> AtomicBackland 100172 Unisex</v>
      </c>
    </row>
    <row r="95" spans="1:57">
      <c r="A95" s="203" t="s">
        <v>219</v>
      </c>
      <c r="B95" s="203" t="s">
        <v>438</v>
      </c>
      <c r="C95" s="203" t="s">
        <v>439</v>
      </c>
      <c r="D95" s="203">
        <v>180</v>
      </c>
      <c r="E95" s="203" t="s">
        <v>222</v>
      </c>
      <c r="F95" s="203" t="str">
        <f t="shared" si="2"/>
        <v>Backland 100</v>
      </c>
      <c r="H95" s="203">
        <v>180</v>
      </c>
      <c r="I95" s="203">
        <v>178.3</v>
      </c>
      <c r="J95" s="203">
        <v>129</v>
      </c>
      <c r="K95" s="203">
        <v>144</v>
      </c>
      <c r="L95" s="203">
        <v>129</v>
      </c>
      <c r="M95" s="203">
        <v>99</v>
      </c>
      <c r="N95" s="203">
        <v>119</v>
      </c>
      <c r="O95" s="203">
        <v>19.3</v>
      </c>
      <c r="P95" s="203">
        <v>1344</v>
      </c>
      <c r="Q95" s="203">
        <v>1.44</v>
      </c>
      <c r="R95" s="203">
        <v>1931</v>
      </c>
      <c r="S95" s="203">
        <v>190</v>
      </c>
      <c r="T95" s="203">
        <v>88</v>
      </c>
      <c r="U95" s="203">
        <v>53</v>
      </c>
      <c r="V95" s="203">
        <v>284</v>
      </c>
      <c r="W95" s="203">
        <v>16</v>
      </c>
      <c r="X95" s="203">
        <v>208</v>
      </c>
      <c r="Y95" s="203">
        <v>0.30599999999999999</v>
      </c>
      <c r="Z95" s="203" t="b">
        <v>0</v>
      </c>
      <c r="AA95" s="203">
        <v>177</v>
      </c>
      <c r="AB95" s="203">
        <v>167</v>
      </c>
      <c r="AC95" s="203">
        <v>107</v>
      </c>
      <c r="AD95" s="203">
        <v>4</v>
      </c>
      <c r="AE95" s="203">
        <v>8.5</v>
      </c>
      <c r="AF95" s="203" t="s">
        <v>302</v>
      </c>
      <c r="AG95" s="203" t="s">
        <v>388</v>
      </c>
      <c r="AS95" s="203" t="s">
        <v>1581</v>
      </c>
      <c r="AT95" s="203" t="s">
        <v>1582</v>
      </c>
      <c r="AU95" s="247">
        <v>559.96</v>
      </c>
      <c r="AV95" s="203" t="s">
        <v>1583</v>
      </c>
      <c r="AW95" s="203" t="s">
        <v>1581</v>
      </c>
      <c r="AX95" s="203" t="s">
        <v>1194</v>
      </c>
      <c r="AY95" s="247">
        <v>559.99</v>
      </c>
      <c r="AZ95" s="203" t="s">
        <v>1584</v>
      </c>
      <c r="BA95" s="203" t="s">
        <v>1581</v>
      </c>
      <c r="BB95" s="203" t="s">
        <v>1585</v>
      </c>
      <c r="BC95" s="247">
        <v>559.99</v>
      </c>
      <c r="BD95" s="203" t="s">
        <v>1586</v>
      </c>
      <c r="BE95" s="204" t="str">
        <f t="shared" si="3"/>
        <v xml:space="preserve"> AtomicBackland 100180 Unisex</v>
      </c>
    </row>
    <row r="96" spans="1:57">
      <c r="A96" s="203" t="s">
        <v>219</v>
      </c>
      <c r="B96" s="203" t="s">
        <v>438</v>
      </c>
      <c r="C96" s="203" t="s">
        <v>439</v>
      </c>
      <c r="D96" s="203">
        <v>188</v>
      </c>
      <c r="E96" s="203" t="s">
        <v>222</v>
      </c>
      <c r="F96" s="203" t="str">
        <f t="shared" si="2"/>
        <v>Backland 100</v>
      </c>
      <c r="H96" s="203">
        <v>188</v>
      </c>
      <c r="I96" s="203">
        <v>186.7</v>
      </c>
      <c r="J96" s="203">
        <v>140</v>
      </c>
      <c r="K96" s="203">
        <v>150</v>
      </c>
      <c r="L96" s="203">
        <v>129</v>
      </c>
      <c r="M96" s="203">
        <v>100</v>
      </c>
      <c r="N96" s="203">
        <v>120</v>
      </c>
      <c r="O96" s="203">
        <v>21.5</v>
      </c>
      <c r="P96" s="203">
        <v>1435</v>
      </c>
      <c r="Q96" s="203">
        <v>1.4</v>
      </c>
      <c r="R96" s="203">
        <v>2009</v>
      </c>
      <c r="S96" s="203">
        <v>217</v>
      </c>
      <c r="T96" s="203">
        <v>112</v>
      </c>
      <c r="U96" s="203">
        <v>54</v>
      </c>
      <c r="V96" s="203">
        <v>286</v>
      </c>
      <c r="W96" s="203">
        <v>14</v>
      </c>
      <c r="X96" s="203">
        <v>180</v>
      </c>
      <c r="Y96" s="203">
        <v>0.251</v>
      </c>
      <c r="Z96" s="203" t="b">
        <v>0</v>
      </c>
      <c r="AA96" s="203">
        <v>195</v>
      </c>
      <c r="AB96" s="203">
        <v>169</v>
      </c>
      <c r="AC96" s="203">
        <v>90</v>
      </c>
      <c r="AD96" s="203">
        <v>7</v>
      </c>
      <c r="AE96" s="203">
        <v>9</v>
      </c>
      <c r="AF96" s="203" t="s">
        <v>302</v>
      </c>
      <c r="AG96" s="203" t="s">
        <v>388</v>
      </c>
      <c r="AS96" s="203" t="s">
        <v>1587</v>
      </c>
      <c r="AT96" s="203" t="s">
        <v>1588</v>
      </c>
      <c r="AU96" s="247">
        <v>499.95</v>
      </c>
      <c r="AV96" s="203" t="s">
        <v>1589</v>
      </c>
      <c r="AW96" s="203" t="s">
        <v>1590</v>
      </c>
      <c r="AX96" s="203" t="s">
        <v>1493</v>
      </c>
      <c r="AY96" s="247">
        <v>559.99</v>
      </c>
      <c r="AZ96" s="203" t="s">
        <v>1591</v>
      </c>
      <c r="BA96" s="203" t="s">
        <v>1592</v>
      </c>
      <c r="BB96" s="203" t="s">
        <v>1493</v>
      </c>
      <c r="BC96" s="247">
        <v>559.99</v>
      </c>
      <c r="BD96" s="203" t="s">
        <v>1593</v>
      </c>
      <c r="BE96" s="204" t="str">
        <f t="shared" si="3"/>
        <v xml:space="preserve"> AtomicBackland 100188 Unisex</v>
      </c>
    </row>
    <row r="97" spans="1:57">
      <c r="A97" s="203" t="s">
        <v>219</v>
      </c>
      <c r="B97" s="203" t="s">
        <v>438</v>
      </c>
      <c r="C97" s="203" t="s">
        <v>441</v>
      </c>
      <c r="D97" s="203">
        <v>159</v>
      </c>
      <c r="E97" s="203" t="s">
        <v>222</v>
      </c>
      <c r="F97" s="203" t="str">
        <f t="shared" si="2"/>
        <v>Backland 107 W</v>
      </c>
      <c r="H97" s="203">
        <v>159</v>
      </c>
      <c r="I97" s="203">
        <v>158.69999999999999</v>
      </c>
      <c r="J97" s="203">
        <v>102</v>
      </c>
      <c r="K97" s="203">
        <v>121</v>
      </c>
      <c r="L97" s="203">
        <v>133</v>
      </c>
      <c r="M97" s="203">
        <v>107</v>
      </c>
      <c r="N97" s="203">
        <v>120</v>
      </c>
      <c r="O97" s="203">
        <v>15.4</v>
      </c>
      <c r="P97" s="203">
        <v>1350</v>
      </c>
      <c r="Q97" s="203">
        <v>1.34</v>
      </c>
      <c r="R97" s="203">
        <v>1816</v>
      </c>
      <c r="S97" s="203">
        <v>139</v>
      </c>
      <c r="T97" s="203">
        <v>74</v>
      </c>
      <c r="U97" s="203">
        <v>46</v>
      </c>
      <c r="V97" s="203">
        <v>354</v>
      </c>
      <c r="W97" s="203">
        <v>13</v>
      </c>
      <c r="X97" s="203">
        <v>213</v>
      </c>
      <c r="Y97" s="203">
        <v>0.28799999999999998</v>
      </c>
      <c r="Z97" s="203" t="b">
        <v>0</v>
      </c>
      <c r="AA97" s="203">
        <v>207</v>
      </c>
      <c r="AB97" s="203">
        <v>171</v>
      </c>
      <c r="AC97" s="203">
        <v>147</v>
      </c>
      <c r="AD97" s="203">
        <v>5</v>
      </c>
      <c r="AE97" s="203">
        <v>9.5</v>
      </c>
      <c r="AF97" s="203" t="s">
        <v>304</v>
      </c>
      <c r="AG97" s="203" t="s">
        <v>302</v>
      </c>
      <c r="AH97" s="203" t="s">
        <v>388</v>
      </c>
      <c r="AS97" s="203" t="s">
        <v>1594</v>
      </c>
      <c r="AT97" s="203" t="s">
        <v>1595</v>
      </c>
      <c r="AU97" s="247">
        <v>599</v>
      </c>
      <c r="AV97" s="203" t="s">
        <v>1596</v>
      </c>
      <c r="AW97" s="203" t="s">
        <v>1597</v>
      </c>
      <c r="AX97" s="203" t="s">
        <v>1578</v>
      </c>
      <c r="AY97" s="247">
        <v>631.23</v>
      </c>
      <c r="AZ97" s="203" t="s">
        <v>1598</v>
      </c>
      <c r="BA97" s="203" t="s">
        <v>1599</v>
      </c>
      <c r="BB97" s="203" t="s">
        <v>1588</v>
      </c>
      <c r="BC97" s="247">
        <v>649.95000000000005</v>
      </c>
      <c r="BD97" s="203" t="s">
        <v>1600</v>
      </c>
      <c r="BE97" s="204" t="str">
        <f t="shared" si="3"/>
        <v xml:space="preserve"> AtomicBackland 107 W159 Unisex</v>
      </c>
    </row>
    <row r="98" spans="1:57">
      <c r="A98" s="203" t="s">
        <v>219</v>
      </c>
      <c r="B98" s="203" t="s">
        <v>438</v>
      </c>
      <c r="C98" s="203" t="s">
        <v>441</v>
      </c>
      <c r="D98" s="203">
        <v>167</v>
      </c>
      <c r="E98" s="203" t="s">
        <v>222</v>
      </c>
      <c r="F98" s="203" t="str">
        <f t="shared" si="2"/>
        <v>Backland 107 W</v>
      </c>
      <c r="H98" s="203">
        <v>167</v>
      </c>
      <c r="I98" s="203">
        <v>166.7</v>
      </c>
      <c r="J98" s="203">
        <v>106</v>
      </c>
      <c r="K98" s="203">
        <v>127</v>
      </c>
      <c r="L98" s="203">
        <v>134</v>
      </c>
      <c r="M98" s="203">
        <v>107</v>
      </c>
      <c r="N98" s="203">
        <v>121</v>
      </c>
      <c r="O98" s="203">
        <v>16.5</v>
      </c>
      <c r="P98" s="203">
        <v>1470</v>
      </c>
      <c r="Q98" s="203">
        <v>1.31</v>
      </c>
      <c r="R98" s="203">
        <v>1921</v>
      </c>
      <c r="S98" s="203">
        <v>156</v>
      </c>
      <c r="T98" s="203">
        <v>76</v>
      </c>
      <c r="U98" s="203">
        <v>46</v>
      </c>
      <c r="V98" s="203">
        <v>380</v>
      </c>
      <c r="W98" s="203">
        <v>14</v>
      </c>
      <c r="X98" s="203">
        <v>225</v>
      </c>
      <c r="Y98" s="203">
        <v>0.30599999999999999</v>
      </c>
      <c r="Z98" s="203" t="b">
        <v>0</v>
      </c>
      <c r="AA98" s="203">
        <v>228</v>
      </c>
      <c r="AB98" s="203">
        <v>166</v>
      </c>
      <c r="AC98" s="203">
        <v>151</v>
      </c>
      <c r="AD98" s="203">
        <v>5</v>
      </c>
      <c r="AE98" s="203">
        <v>9.6999999999999993</v>
      </c>
      <c r="AF98" s="203" t="s">
        <v>304</v>
      </c>
      <c r="AG98" s="203" t="s">
        <v>302</v>
      </c>
      <c r="AH98" s="203" t="s">
        <v>388</v>
      </c>
      <c r="AS98" s="203" t="s">
        <v>1601</v>
      </c>
      <c r="AT98" s="203" t="s">
        <v>1595</v>
      </c>
      <c r="AU98" s="247">
        <v>599</v>
      </c>
      <c r="AV98" s="203" t="s">
        <v>1602</v>
      </c>
      <c r="AW98" s="203" t="s">
        <v>1603</v>
      </c>
      <c r="AX98" s="203" t="s">
        <v>1578</v>
      </c>
      <c r="AY98" s="247">
        <v>631.15</v>
      </c>
      <c r="AZ98" s="203" t="s">
        <v>1604</v>
      </c>
      <c r="BA98" s="203" t="s">
        <v>1605</v>
      </c>
      <c r="BB98" s="203" t="s">
        <v>1588</v>
      </c>
      <c r="BC98" s="247">
        <v>649.95000000000005</v>
      </c>
      <c r="BD98" s="203" t="s">
        <v>1606</v>
      </c>
      <c r="BE98" s="204" t="str">
        <f t="shared" si="3"/>
        <v xml:space="preserve"> AtomicBackland 107 W167 Unisex</v>
      </c>
    </row>
    <row r="99" spans="1:57">
      <c r="A99" s="203" t="s">
        <v>219</v>
      </c>
      <c r="B99" s="203" t="s">
        <v>438</v>
      </c>
      <c r="C99" s="203" t="s">
        <v>440</v>
      </c>
      <c r="D99" s="203">
        <v>175</v>
      </c>
      <c r="E99" s="203" t="s">
        <v>222</v>
      </c>
      <c r="F99" s="203" t="str">
        <f t="shared" si="2"/>
        <v>Backland 107</v>
      </c>
      <c r="H99" s="203">
        <v>175</v>
      </c>
      <c r="I99" s="203">
        <v>174.5</v>
      </c>
      <c r="J99" s="203">
        <v>114</v>
      </c>
      <c r="K99" s="203">
        <v>134</v>
      </c>
      <c r="L99" s="203">
        <v>135</v>
      </c>
      <c r="M99" s="203">
        <v>107</v>
      </c>
      <c r="N99" s="203">
        <v>122</v>
      </c>
      <c r="O99" s="203">
        <v>18.100000000000001</v>
      </c>
      <c r="P99" s="203">
        <v>1508</v>
      </c>
      <c r="Q99" s="203">
        <v>1.33</v>
      </c>
      <c r="R99" s="203">
        <v>2013</v>
      </c>
      <c r="S99" s="203">
        <v>178</v>
      </c>
      <c r="T99" s="203">
        <v>89</v>
      </c>
      <c r="U99" s="203">
        <v>51</v>
      </c>
      <c r="V99" s="203">
        <v>367</v>
      </c>
      <c r="W99" s="203">
        <v>16</v>
      </c>
      <c r="X99" s="203">
        <v>234</v>
      </c>
      <c r="Y99" s="203">
        <v>0.32</v>
      </c>
      <c r="Z99" s="203" t="b">
        <v>0</v>
      </c>
      <c r="AA99" s="203">
        <v>225</v>
      </c>
      <c r="AB99" s="203">
        <v>185</v>
      </c>
      <c r="AC99" s="203">
        <v>143</v>
      </c>
      <c r="AD99" s="203">
        <v>4</v>
      </c>
      <c r="AE99" s="203">
        <v>9.6999999999999993</v>
      </c>
      <c r="AF99" s="203" t="s">
        <v>304</v>
      </c>
      <c r="AG99" s="203" t="s">
        <v>302</v>
      </c>
      <c r="AH99" s="203" t="s">
        <v>388</v>
      </c>
      <c r="AS99" s="203" t="s">
        <v>1607</v>
      </c>
      <c r="AT99" s="203" t="s">
        <v>1284</v>
      </c>
      <c r="AU99" s="247">
        <v>365.47</v>
      </c>
      <c r="AV99" s="203" t="s">
        <v>1608</v>
      </c>
      <c r="AW99" s="203" t="s">
        <v>1607</v>
      </c>
      <c r="AX99" s="203" t="s">
        <v>1284</v>
      </c>
      <c r="AY99" s="247">
        <v>365.47</v>
      </c>
      <c r="AZ99" s="203" t="s">
        <v>1609</v>
      </c>
      <c r="BA99" s="203" t="s">
        <v>1607</v>
      </c>
      <c r="BB99" s="203" t="s">
        <v>1244</v>
      </c>
      <c r="BC99" s="247">
        <v>459.93</v>
      </c>
      <c r="BD99" s="203" t="s">
        <v>1610</v>
      </c>
      <c r="BE99" s="204" t="str">
        <f t="shared" si="3"/>
        <v xml:space="preserve"> AtomicBackland 107175 Unisex</v>
      </c>
    </row>
    <row r="100" spans="1:57">
      <c r="A100" s="203" t="s">
        <v>219</v>
      </c>
      <c r="B100" s="203" t="s">
        <v>438</v>
      </c>
      <c r="C100" s="203" t="s">
        <v>440</v>
      </c>
      <c r="D100" s="203">
        <v>182</v>
      </c>
      <c r="E100" s="203" t="s">
        <v>222</v>
      </c>
      <c r="F100" s="203" t="str">
        <f t="shared" si="2"/>
        <v>Backland 107</v>
      </c>
      <c r="H100" s="203">
        <v>182</v>
      </c>
      <c r="I100" s="203">
        <v>181.2</v>
      </c>
      <c r="J100" s="203">
        <v>121</v>
      </c>
      <c r="K100" s="203">
        <v>143</v>
      </c>
      <c r="L100" s="203">
        <v>136</v>
      </c>
      <c r="M100" s="203">
        <v>107</v>
      </c>
      <c r="N100" s="203">
        <v>123</v>
      </c>
      <c r="O100" s="203">
        <v>19.2</v>
      </c>
      <c r="P100" s="203">
        <v>1649</v>
      </c>
      <c r="Q100" s="203">
        <v>1.27</v>
      </c>
      <c r="R100" s="203">
        <v>2094</v>
      </c>
      <c r="S100" s="203">
        <v>190</v>
      </c>
      <c r="T100" s="203">
        <v>102</v>
      </c>
      <c r="U100" s="203">
        <v>47</v>
      </c>
      <c r="V100" s="203">
        <v>373</v>
      </c>
      <c r="W100" s="203">
        <v>16</v>
      </c>
      <c r="X100" s="203">
        <v>230</v>
      </c>
      <c r="Y100" s="203">
        <v>0.34699999999999998</v>
      </c>
      <c r="Z100" s="203" t="b">
        <v>0</v>
      </c>
      <c r="AA100" s="203">
        <v>214</v>
      </c>
      <c r="AB100" s="203">
        <v>170</v>
      </c>
      <c r="AC100" s="203">
        <v>160</v>
      </c>
      <c r="AD100" s="203">
        <v>7</v>
      </c>
      <c r="AE100" s="203">
        <v>9.8000000000000007</v>
      </c>
      <c r="AF100" s="203" t="s">
        <v>304</v>
      </c>
      <c r="AG100" s="203" t="s">
        <v>302</v>
      </c>
      <c r="AH100" s="203" t="s">
        <v>388</v>
      </c>
      <c r="AS100" s="203" t="s">
        <v>1611</v>
      </c>
      <c r="AT100" s="203" t="s">
        <v>1493</v>
      </c>
      <c r="AU100" s="247">
        <v>559.99</v>
      </c>
      <c r="AV100" s="203" t="s">
        <v>1612</v>
      </c>
      <c r="AW100" s="203" t="s">
        <v>1613</v>
      </c>
      <c r="AX100" s="203" t="s">
        <v>1493</v>
      </c>
      <c r="AY100" s="247">
        <v>559.99</v>
      </c>
      <c r="AZ100" s="203" t="s">
        <v>1614</v>
      </c>
      <c r="BA100" s="203" t="s">
        <v>1615</v>
      </c>
      <c r="BB100" s="203" t="s">
        <v>1616</v>
      </c>
      <c r="BC100" s="247">
        <v>599.99</v>
      </c>
      <c r="BD100" s="203" t="s">
        <v>1617</v>
      </c>
      <c r="BE100" s="204" t="str">
        <f t="shared" si="3"/>
        <v xml:space="preserve"> AtomicBackland 107182 Unisex</v>
      </c>
    </row>
    <row r="101" spans="1:57">
      <c r="A101" s="203" t="s">
        <v>219</v>
      </c>
      <c r="B101" s="203" t="s">
        <v>438</v>
      </c>
      <c r="C101" s="203" t="s">
        <v>442</v>
      </c>
      <c r="D101" s="203">
        <v>158</v>
      </c>
      <c r="E101" s="203" t="s">
        <v>222</v>
      </c>
      <c r="F101" s="203" t="str">
        <f t="shared" si="2"/>
        <v>Backland 86 SL</v>
      </c>
      <c r="H101" s="203">
        <v>158</v>
      </c>
      <c r="I101" s="203">
        <v>157.1</v>
      </c>
      <c r="J101" s="203">
        <v>118</v>
      </c>
      <c r="K101" s="203">
        <v>130</v>
      </c>
      <c r="L101" s="203">
        <v>115</v>
      </c>
      <c r="M101" s="203">
        <v>86</v>
      </c>
      <c r="N101" s="203">
        <v>103</v>
      </c>
      <c r="O101" s="203">
        <v>15.4</v>
      </c>
      <c r="P101" s="203">
        <v>1116</v>
      </c>
      <c r="Q101" s="203">
        <v>1.34</v>
      </c>
      <c r="R101" s="203">
        <v>1490</v>
      </c>
      <c r="S101" s="203">
        <v>150</v>
      </c>
      <c r="T101" s="203">
        <v>68</v>
      </c>
      <c r="U101" s="203">
        <v>52</v>
      </c>
      <c r="V101" s="203">
        <v>247</v>
      </c>
      <c r="W101" s="203">
        <v>11</v>
      </c>
      <c r="X101" s="203">
        <v>144</v>
      </c>
      <c r="Y101" s="203">
        <v>0.216</v>
      </c>
      <c r="Z101" s="203" t="b">
        <v>0</v>
      </c>
      <c r="AA101" s="203">
        <v>156</v>
      </c>
      <c r="AB101" s="203">
        <v>117</v>
      </c>
      <c r="AC101" s="203">
        <v>91</v>
      </c>
      <c r="AD101" s="203">
        <v>4</v>
      </c>
      <c r="AE101" s="203">
        <v>12.4</v>
      </c>
      <c r="AF101" s="203" t="s">
        <v>302</v>
      </c>
      <c r="AG101" s="203" t="s">
        <v>388</v>
      </c>
      <c r="AS101" s="203" t="s">
        <v>1618</v>
      </c>
      <c r="AT101" s="203" t="s">
        <v>1501</v>
      </c>
      <c r="AU101" s="247">
        <v>513.23</v>
      </c>
      <c r="AV101" s="203" t="s">
        <v>1619</v>
      </c>
      <c r="BE101" s="204" t="str">
        <f t="shared" si="3"/>
        <v xml:space="preserve"> AtomicBackland 86 SL158 Unisex</v>
      </c>
    </row>
    <row r="102" spans="1:57">
      <c r="A102" s="203" t="s">
        <v>219</v>
      </c>
      <c r="B102" s="203" t="s">
        <v>438</v>
      </c>
      <c r="C102" s="203" t="s">
        <v>442</v>
      </c>
      <c r="D102" s="203">
        <v>165</v>
      </c>
      <c r="E102" s="203" t="s">
        <v>222</v>
      </c>
      <c r="F102" s="203" t="str">
        <f t="shared" si="2"/>
        <v>Backland 86 SL</v>
      </c>
      <c r="H102" s="203">
        <v>165</v>
      </c>
      <c r="I102" s="203">
        <v>164.1</v>
      </c>
      <c r="J102" s="203">
        <v>126</v>
      </c>
      <c r="K102" s="203">
        <v>135</v>
      </c>
      <c r="L102" s="203">
        <v>115</v>
      </c>
      <c r="M102" s="203">
        <v>85</v>
      </c>
      <c r="N102" s="203">
        <v>104</v>
      </c>
      <c r="O102" s="203">
        <v>16.600000000000001</v>
      </c>
      <c r="P102" s="203">
        <v>1180</v>
      </c>
      <c r="Q102" s="203">
        <v>1.32</v>
      </c>
      <c r="R102" s="203">
        <v>1557</v>
      </c>
      <c r="S102" s="203">
        <v>163</v>
      </c>
      <c r="T102" s="203">
        <v>68</v>
      </c>
      <c r="U102" s="203">
        <v>52</v>
      </c>
      <c r="V102" s="203">
        <v>245</v>
      </c>
      <c r="W102" s="203">
        <v>10</v>
      </c>
      <c r="X102" s="203">
        <v>140</v>
      </c>
      <c r="Y102" s="203">
        <v>0.2</v>
      </c>
      <c r="Z102" s="203" t="b">
        <v>0</v>
      </c>
      <c r="AA102" s="203">
        <v>172</v>
      </c>
      <c r="AB102" s="203">
        <v>118</v>
      </c>
      <c r="AC102" s="203">
        <v>74</v>
      </c>
      <c r="AD102" s="203">
        <v>7</v>
      </c>
      <c r="AE102" s="203">
        <v>12.5</v>
      </c>
      <c r="AF102" s="203" t="s">
        <v>302</v>
      </c>
      <c r="AG102" s="203" t="s">
        <v>388</v>
      </c>
      <c r="AS102" s="203" t="s">
        <v>1620</v>
      </c>
      <c r="AT102" s="203" t="s">
        <v>1595</v>
      </c>
      <c r="AU102" s="247">
        <v>850</v>
      </c>
      <c r="AV102" s="203" t="s">
        <v>1621</v>
      </c>
      <c r="BE102" s="204" t="str">
        <f t="shared" si="3"/>
        <v xml:space="preserve"> AtomicBackland 86 SL165 Unisex</v>
      </c>
    </row>
    <row r="103" spans="1:57">
      <c r="A103" s="203" t="s">
        <v>219</v>
      </c>
      <c r="B103" s="203" t="s">
        <v>438</v>
      </c>
      <c r="C103" s="203" t="s">
        <v>442</v>
      </c>
      <c r="D103" s="203">
        <v>179</v>
      </c>
      <c r="E103" s="203" t="s">
        <v>222</v>
      </c>
      <c r="F103" s="203" t="str">
        <f t="shared" si="2"/>
        <v>Backland 86 SL</v>
      </c>
      <c r="H103" s="203">
        <v>179</v>
      </c>
      <c r="I103" s="203">
        <v>177.9</v>
      </c>
      <c r="J103" s="203">
        <v>139</v>
      </c>
      <c r="K103" s="203">
        <v>149</v>
      </c>
      <c r="L103" s="203">
        <v>118</v>
      </c>
      <c r="M103" s="203">
        <v>86</v>
      </c>
      <c r="N103" s="203">
        <v>106</v>
      </c>
      <c r="O103" s="203">
        <v>19.2</v>
      </c>
      <c r="P103" s="203">
        <v>1301</v>
      </c>
      <c r="Q103" s="203">
        <v>1.31</v>
      </c>
      <c r="R103" s="203">
        <v>1700</v>
      </c>
      <c r="S103" s="203">
        <v>215</v>
      </c>
      <c r="T103" s="203">
        <v>84</v>
      </c>
      <c r="U103" s="203">
        <v>50</v>
      </c>
      <c r="V103" s="203">
        <v>242</v>
      </c>
      <c r="W103" s="203">
        <v>13</v>
      </c>
      <c r="X103" s="203">
        <v>145</v>
      </c>
      <c r="Y103" s="203">
        <v>0.255</v>
      </c>
      <c r="Z103" s="203" t="b">
        <v>0</v>
      </c>
      <c r="AA103" s="203">
        <v>175</v>
      </c>
      <c r="AB103" s="203">
        <v>113</v>
      </c>
      <c r="AC103" s="203">
        <v>67</v>
      </c>
      <c r="AD103" s="203">
        <v>6</v>
      </c>
      <c r="AE103" s="203">
        <v>12.1</v>
      </c>
      <c r="AF103" s="203" t="s">
        <v>302</v>
      </c>
      <c r="AG103" s="203" t="s">
        <v>388</v>
      </c>
      <c r="BE103" s="204" t="str">
        <f t="shared" si="3"/>
        <v xml:space="preserve"> AtomicBackland 86 SL179 Unisex</v>
      </c>
    </row>
    <row r="104" spans="1:57">
      <c r="A104" s="203" t="s">
        <v>219</v>
      </c>
      <c r="B104" s="203" t="s">
        <v>438</v>
      </c>
      <c r="C104" s="203" t="s">
        <v>443</v>
      </c>
      <c r="D104" s="203">
        <v>169</v>
      </c>
      <c r="E104" s="203" t="s">
        <v>222</v>
      </c>
      <c r="F104" s="203" t="str">
        <f t="shared" si="2"/>
        <v>Backland 95</v>
      </c>
      <c r="H104" s="203">
        <v>169</v>
      </c>
      <c r="I104" s="203">
        <v>167.5</v>
      </c>
      <c r="J104" s="203">
        <v>127</v>
      </c>
      <c r="K104" s="203">
        <v>138</v>
      </c>
      <c r="L104" s="203">
        <v>125</v>
      </c>
      <c r="M104" s="203">
        <v>93</v>
      </c>
      <c r="N104" s="203">
        <v>113</v>
      </c>
      <c r="O104" s="203">
        <v>17.3</v>
      </c>
      <c r="P104" s="203">
        <v>1331</v>
      </c>
      <c r="Q104" s="203">
        <v>1.3</v>
      </c>
      <c r="R104" s="203">
        <v>1725</v>
      </c>
      <c r="S104" s="203">
        <v>187</v>
      </c>
      <c r="T104" s="203">
        <v>85</v>
      </c>
      <c r="U104" s="203">
        <v>49</v>
      </c>
      <c r="V104" s="203">
        <v>243</v>
      </c>
      <c r="W104" s="203">
        <v>10</v>
      </c>
      <c r="X104" s="203">
        <v>159</v>
      </c>
      <c r="Y104" s="203">
        <v>0.19600000000000001</v>
      </c>
      <c r="Z104" s="203" t="b">
        <v>0</v>
      </c>
      <c r="AA104" s="203">
        <v>175</v>
      </c>
      <c r="AB104" s="203">
        <v>117</v>
      </c>
      <c r="AC104" s="203">
        <v>68</v>
      </c>
      <c r="AD104" s="203">
        <v>4</v>
      </c>
      <c r="AE104" s="203">
        <v>11.6</v>
      </c>
      <c r="AF104" s="203" t="s">
        <v>302</v>
      </c>
      <c r="AG104" s="203" t="s">
        <v>388</v>
      </c>
      <c r="AS104" s="203" t="s">
        <v>1622</v>
      </c>
      <c r="AT104" s="203" t="s">
        <v>1571</v>
      </c>
      <c r="AU104" s="247">
        <v>513.97</v>
      </c>
      <c r="AV104" s="203" t="s">
        <v>1623</v>
      </c>
      <c r="AW104" s="203" t="s">
        <v>1622</v>
      </c>
      <c r="AX104" s="203" t="s">
        <v>1624</v>
      </c>
      <c r="AY104" s="247">
        <v>698</v>
      </c>
      <c r="AZ104" s="203" t="s">
        <v>1625</v>
      </c>
      <c r="BA104" s="203" t="s">
        <v>1622</v>
      </c>
      <c r="BB104" s="203" t="s">
        <v>1284</v>
      </c>
      <c r="BC104" s="247">
        <v>699.99</v>
      </c>
      <c r="BD104" s="203" t="s">
        <v>1626</v>
      </c>
      <c r="BE104" s="204" t="str">
        <f t="shared" si="3"/>
        <v xml:space="preserve"> AtomicBackland 95169 Unisex</v>
      </c>
    </row>
    <row r="105" spans="1:57">
      <c r="A105" s="203" t="s">
        <v>219</v>
      </c>
      <c r="B105" s="203" t="s">
        <v>438</v>
      </c>
      <c r="C105" s="203" t="s">
        <v>443</v>
      </c>
      <c r="D105" s="203">
        <v>177</v>
      </c>
      <c r="E105" s="203" t="s">
        <v>222</v>
      </c>
      <c r="F105" s="203" t="str">
        <f t="shared" si="2"/>
        <v>Backland 95</v>
      </c>
      <c r="H105" s="203">
        <v>177</v>
      </c>
      <c r="I105" s="203">
        <v>176</v>
      </c>
      <c r="J105" s="203">
        <v>136</v>
      </c>
      <c r="K105" s="203">
        <v>146</v>
      </c>
      <c r="L105" s="203">
        <v>126</v>
      </c>
      <c r="M105" s="203">
        <v>93</v>
      </c>
      <c r="N105" s="203">
        <v>115</v>
      </c>
      <c r="O105" s="203">
        <v>18.2</v>
      </c>
      <c r="P105" s="203">
        <v>1416</v>
      </c>
      <c r="Q105" s="203">
        <v>1.29</v>
      </c>
      <c r="R105" s="203">
        <v>1830</v>
      </c>
      <c r="S105" s="203">
        <v>214</v>
      </c>
      <c r="T105" s="203">
        <v>92</v>
      </c>
      <c r="U105" s="203">
        <v>50</v>
      </c>
      <c r="V105" s="203">
        <v>243</v>
      </c>
      <c r="W105" s="203">
        <v>10</v>
      </c>
      <c r="X105" s="203">
        <v>160</v>
      </c>
      <c r="Y105" s="203">
        <v>0.20899999999999999</v>
      </c>
      <c r="Z105" s="203" t="b">
        <v>0</v>
      </c>
      <c r="AA105" s="203">
        <v>174</v>
      </c>
      <c r="AB105" s="203">
        <v>123</v>
      </c>
      <c r="AC105" s="203">
        <v>69</v>
      </c>
      <c r="AD105" s="203">
        <v>6</v>
      </c>
      <c r="AE105" s="203">
        <v>11.1</v>
      </c>
      <c r="AF105" s="203" t="s">
        <v>302</v>
      </c>
      <c r="AG105" s="203" t="s">
        <v>388</v>
      </c>
      <c r="AS105" s="203" t="s">
        <v>1627</v>
      </c>
      <c r="AT105" s="203" t="s">
        <v>1628</v>
      </c>
      <c r="AU105" s="247">
        <v>566.24</v>
      </c>
      <c r="AV105" s="203" t="s">
        <v>1629</v>
      </c>
      <c r="AW105" s="203" t="s">
        <v>1627</v>
      </c>
      <c r="AX105" s="203" t="s">
        <v>1630</v>
      </c>
      <c r="AY105" s="247">
        <v>699.95</v>
      </c>
      <c r="AZ105" s="203" t="s">
        <v>1631</v>
      </c>
      <c r="BA105" s="203" t="s">
        <v>1627</v>
      </c>
      <c r="BB105" s="203" t="s">
        <v>1194</v>
      </c>
      <c r="BC105" s="247">
        <v>699.99</v>
      </c>
      <c r="BD105" s="203" t="s">
        <v>1632</v>
      </c>
      <c r="BE105" s="204" t="str">
        <f t="shared" si="3"/>
        <v xml:space="preserve"> AtomicBackland 95177 Unisex</v>
      </c>
    </row>
    <row r="106" spans="1:57">
      <c r="A106" s="203" t="s">
        <v>219</v>
      </c>
      <c r="B106" s="203" t="s">
        <v>438</v>
      </c>
      <c r="C106" s="203" t="s">
        <v>444</v>
      </c>
      <c r="D106" s="203">
        <v>156</v>
      </c>
      <c r="E106" s="203" t="s">
        <v>222</v>
      </c>
      <c r="F106" s="203" t="str">
        <f t="shared" si="2"/>
        <v>Backland 98 W</v>
      </c>
      <c r="H106" s="203">
        <v>156</v>
      </c>
      <c r="I106" s="203">
        <v>155</v>
      </c>
      <c r="J106" s="203">
        <v>104</v>
      </c>
      <c r="K106" s="203">
        <v>121</v>
      </c>
      <c r="L106" s="203">
        <v>125</v>
      </c>
      <c r="M106" s="203">
        <v>96</v>
      </c>
      <c r="N106" s="203">
        <v>115</v>
      </c>
      <c r="O106" s="203">
        <v>12.9</v>
      </c>
      <c r="P106" s="203">
        <v>1110</v>
      </c>
      <c r="Q106" s="203">
        <v>1.46</v>
      </c>
      <c r="R106" s="203">
        <v>1623</v>
      </c>
      <c r="S106" s="203">
        <v>142</v>
      </c>
      <c r="T106" s="203">
        <v>64</v>
      </c>
      <c r="U106" s="203">
        <v>53</v>
      </c>
      <c r="V106" s="203">
        <v>296</v>
      </c>
      <c r="W106" s="203">
        <v>16</v>
      </c>
      <c r="X106" s="203">
        <v>214</v>
      </c>
      <c r="Y106" s="203">
        <v>0.3</v>
      </c>
      <c r="Z106" s="203" t="b">
        <v>0</v>
      </c>
      <c r="AA106" s="203">
        <v>179</v>
      </c>
      <c r="AB106" s="203">
        <v>156</v>
      </c>
      <c r="AC106" s="203">
        <v>117</v>
      </c>
      <c r="AD106" s="203">
        <v>3</v>
      </c>
      <c r="AE106" s="203">
        <v>8.4</v>
      </c>
      <c r="AF106" s="203" t="s">
        <v>302</v>
      </c>
      <c r="AG106" s="203" t="s">
        <v>388</v>
      </c>
      <c r="AS106" s="203" t="s">
        <v>1633</v>
      </c>
      <c r="AT106" s="203" t="s">
        <v>1595</v>
      </c>
      <c r="AU106" s="247">
        <v>599</v>
      </c>
      <c r="AV106" s="203" t="s">
        <v>1634</v>
      </c>
      <c r="AW106" s="203" t="s">
        <v>1635</v>
      </c>
      <c r="AX106" s="203" t="s">
        <v>1588</v>
      </c>
      <c r="AY106" s="247">
        <v>695</v>
      </c>
      <c r="AZ106" s="203" t="s">
        <v>1636</v>
      </c>
      <c r="BA106" s="203" t="s">
        <v>1637</v>
      </c>
      <c r="BB106" s="203" t="s">
        <v>1638</v>
      </c>
      <c r="BC106" s="247">
        <v>699.99</v>
      </c>
      <c r="BD106" s="203" t="s">
        <v>1639</v>
      </c>
      <c r="BE106" s="204" t="str">
        <f t="shared" si="3"/>
        <v xml:space="preserve"> AtomicBackland 98 W156 Unisex</v>
      </c>
    </row>
    <row r="107" spans="1:57">
      <c r="A107" s="203" t="s">
        <v>219</v>
      </c>
      <c r="B107" s="203" t="s">
        <v>438</v>
      </c>
      <c r="C107" s="203" t="s">
        <v>444</v>
      </c>
      <c r="D107" s="203">
        <v>164</v>
      </c>
      <c r="E107" s="203" t="s">
        <v>222</v>
      </c>
      <c r="F107" s="203" t="str">
        <f t="shared" si="2"/>
        <v>Backland 98 W</v>
      </c>
      <c r="H107" s="203">
        <v>164</v>
      </c>
      <c r="I107" s="203">
        <v>162.9</v>
      </c>
      <c r="J107" s="203">
        <v>110</v>
      </c>
      <c r="K107" s="203">
        <v>126</v>
      </c>
      <c r="L107" s="203">
        <v>126</v>
      </c>
      <c r="M107" s="203">
        <v>97</v>
      </c>
      <c r="N107" s="203">
        <v>116</v>
      </c>
      <c r="O107" s="203">
        <v>15</v>
      </c>
      <c r="P107" s="203">
        <v>1152</v>
      </c>
      <c r="Q107" s="203">
        <v>1.49</v>
      </c>
      <c r="R107" s="203">
        <v>1722</v>
      </c>
      <c r="S107" s="203">
        <v>155</v>
      </c>
      <c r="T107" s="203">
        <v>71</v>
      </c>
      <c r="U107" s="203">
        <v>56</v>
      </c>
      <c r="V107" s="203">
        <v>316</v>
      </c>
      <c r="W107" s="203">
        <v>18</v>
      </c>
      <c r="X107" s="203">
        <v>215</v>
      </c>
      <c r="Y107" s="203">
        <v>0.32400000000000001</v>
      </c>
      <c r="Z107" s="203" t="b">
        <v>0</v>
      </c>
      <c r="AA107" s="203">
        <v>201</v>
      </c>
      <c r="AB107" s="203">
        <v>168</v>
      </c>
      <c r="AC107" s="203">
        <v>115</v>
      </c>
      <c r="AD107" s="203">
        <v>3</v>
      </c>
      <c r="AE107" s="203">
        <v>8.1999999999999993</v>
      </c>
      <c r="AF107" s="203" t="s">
        <v>302</v>
      </c>
      <c r="AG107" s="203" t="s">
        <v>388</v>
      </c>
      <c r="AS107" s="203" t="s">
        <v>1640</v>
      </c>
      <c r="AT107" s="203" t="s">
        <v>1595</v>
      </c>
      <c r="AU107" s="247">
        <v>599</v>
      </c>
      <c r="AV107" s="203" t="s">
        <v>1641</v>
      </c>
      <c r="AW107" s="203" t="s">
        <v>1642</v>
      </c>
      <c r="AX107" s="203" t="s">
        <v>1331</v>
      </c>
      <c r="AY107" s="247">
        <v>609.5</v>
      </c>
      <c r="AZ107" s="203" t="s">
        <v>1643</v>
      </c>
      <c r="BA107" s="203" t="s">
        <v>1644</v>
      </c>
      <c r="BB107" s="203" t="s">
        <v>1588</v>
      </c>
      <c r="BC107" s="247">
        <v>695</v>
      </c>
      <c r="BD107" s="203" t="s">
        <v>1645</v>
      </c>
      <c r="BE107" s="204" t="str">
        <f t="shared" si="3"/>
        <v xml:space="preserve"> AtomicBackland 98 W164 Unisex</v>
      </c>
    </row>
    <row r="108" spans="1:57">
      <c r="A108" s="203" t="s">
        <v>219</v>
      </c>
      <c r="B108" s="203" t="s">
        <v>438</v>
      </c>
      <c r="C108" s="203" t="s">
        <v>445</v>
      </c>
      <c r="D108" s="203">
        <v>164</v>
      </c>
      <c r="E108" s="203" t="s">
        <v>222</v>
      </c>
      <c r="F108" s="203" t="str">
        <f t="shared" si="2"/>
        <v>Bent Chetler 100</v>
      </c>
      <c r="H108" s="203">
        <v>164</v>
      </c>
      <c r="I108" s="203">
        <v>163.4</v>
      </c>
      <c r="J108" s="203">
        <v>115</v>
      </c>
      <c r="K108" s="203">
        <v>129</v>
      </c>
      <c r="L108" s="203">
        <v>127</v>
      </c>
      <c r="M108" s="203">
        <v>99</v>
      </c>
      <c r="N108" s="203">
        <v>117</v>
      </c>
      <c r="O108" s="203">
        <v>16.3</v>
      </c>
      <c r="P108" s="203">
        <v>1568</v>
      </c>
      <c r="Q108" s="203">
        <v>1.1100000000000001</v>
      </c>
      <c r="R108" s="203">
        <v>1733</v>
      </c>
      <c r="S108" s="203">
        <v>165</v>
      </c>
      <c r="T108" s="203">
        <v>99</v>
      </c>
      <c r="U108" s="203">
        <v>48</v>
      </c>
      <c r="V108" s="203">
        <v>297</v>
      </c>
      <c r="W108" s="203">
        <v>30</v>
      </c>
      <c r="X108" s="203">
        <v>187</v>
      </c>
      <c r="Y108" s="203">
        <v>0.61899999999999999</v>
      </c>
      <c r="Z108" s="203" t="b">
        <v>0</v>
      </c>
      <c r="AA108" s="203">
        <v>187</v>
      </c>
      <c r="AB108" s="203">
        <v>160</v>
      </c>
      <c r="AC108" s="203">
        <v>110</v>
      </c>
      <c r="AD108" s="203">
        <v>8</v>
      </c>
      <c r="AE108" s="203">
        <v>7.9</v>
      </c>
      <c r="AF108" s="203" t="s">
        <v>305</v>
      </c>
      <c r="AG108" s="203" t="s">
        <v>302</v>
      </c>
      <c r="AS108" s="203" t="s">
        <v>1646</v>
      </c>
      <c r="AT108" s="203" t="s">
        <v>1578</v>
      </c>
      <c r="AU108" s="247">
        <v>473.36</v>
      </c>
      <c r="AV108" s="203" t="s">
        <v>1647</v>
      </c>
      <c r="AW108" s="203" t="s">
        <v>1648</v>
      </c>
      <c r="AX108" s="203" t="s">
        <v>1194</v>
      </c>
      <c r="AY108" s="247">
        <v>479.99</v>
      </c>
      <c r="AZ108" s="203" t="s">
        <v>1649</v>
      </c>
      <c r="BA108" s="203" t="s">
        <v>1648</v>
      </c>
      <c r="BB108" s="203" t="s">
        <v>1194</v>
      </c>
      <c r="BC108" s="247">
        <v>479.99</v>
      </c>
      <c r="BD108" s="203" t="s">
        <v>1650</v>
      </c>
      <c r="BE108" s="204" t="str">
        <f t="shared" si="3"/>
        <v xml:space="preserve"> AtomicBent Chetler 100164 Unisex</v>
      </c>
    </row>
    <row r="109" spans="1:57">
      <c r="A109" s="203" t="s">
        <v>219</v>
      </c>
      <c r="B109" s="203" t="s">
        <v>438</v>
      </c>
      <c r="C109" s="203" t="s">
        <v>445</v>
      </c>
      <c r="D109" s="203">
        <v>172</v>
      </c>
      <c r="E109" s="203" t="s">
        <v>222</v>
      </c>
      <c r="F109" s="203" t="str">
        <f t="shared" si="2"/>
        <v>Bent Chetler 100</v>
      </c>
      <c r="H109" s="203">
        <v>172</v>
      </c>
      <c r="I109" s="203">
        <v>171.4</v>
      </c>
      <c r="J109" s="203">
        <v>124</v>
      </c>
      <c r="K109" s="203">
        <v>139</v>
      </c>
      <c r="L109" s="203">
        <v>128</v>
      </c>
      <c r="M109" s="203">
        <v>99</v>
      </c>
      <c r="N109" s="203">
        <v>118</v>
      </c>
      <c r="O109" s="203">
        <v>17.7</v>
      </c>
      <c r="P109" s="203">
        <v>1678</v>
      </c>
      <c r="Q109" s="203">
        <v>1.0900000000000001</v>
      </c>
      <c r="R109" s="203">
        <v>1829</v>
      </c>
      <c r="S109" s="203">
        <v>190</v>
      </c>
      <c r="T109" s="203">
        <v>108</v>
      </c>
      <c r="U109" s="203">
        <v>46</v>
      </c>
      <c r="V109" s="203">
        <v>293</v>
      </c>
      <c r="W109" s="203">
        <v>29</v>
      </c>
      <c r="X109" s="203">
        <v>182</v>
      </c>
      <c r="Y109" s="203">
        <v>0.64300000000000002</v>
      </c>
      <c r="Z109" s="203" t="b">
        <v>0</v>
      </c>
      <c r="AA109" s="203">
        <v>180</v>
      </c>
      <c r="AB109" s="203">
        <v>147</v>
      </c>
      <c r="AC109" s="203">
        <v>113</v>
      </c>
      <c r="AD109" s="203">
        <v>10</v>
      </c>
      <c r="AE109" s="203">
        <v>7.9</v>
      </c>
      <c r="AF109" s="203" t="s">
        <v>305</v>
      </c>
      <c r="AG109" s="203" t="s">
        <v>302</v>
      </c>
      <c r="AS109" s="203" t="s">
        <v>1651</v>
      </c>
      <c r="AT109" s="203" t="s">
        <v>1578</v>
      </c>
      <c r="AU109" s="247">
        <v>472.52</v>
      </c>
      <c r="AV109" s="203" t="s">
        <v>1652</v>
      </c>
      <c r="AW109" s="203" t="s">
        <v>1653</v>
      </c>
      <c r="AX109" s="203" t="s">
        <v>1194</v>
      </c>
      <c r="AY109" s="247">
        <v>479.99</v>
      </c>
      <c r="AZ109" s="203" t="s">
        <v>1654</v>
      </c>
      <c r="BA109" s="203" t="s">
        <v>1653</v>
      </c>
      <c r="BB109" s="203" t="s">
        <v>1194</v>
      </c>
      <c r="BC109" s="247">
        <v>479.99</v>
      </c>
      <c r="BD109" s="203" t="s">
        <v>1655</v>
      </c>
      <c r="BE109" s="204" t="str">
        <f t="shared" si="3"/>
        <v xml:space="preserve"> AtomicBent Chetler 100172 Unisex</v>
      </c>
    </row>
    <row r="110" spans="1:57">
      <c r="A110" s="203" t="s">
        <v>219</v>
      </c>
      <c r="B110" s="203" t="s">
        <v>438</v>
      </c>
      <c r="C110" s="203" t="s">
        <v>445</v>
      </c>
      <c r="D110" s="203">
        <v>180</v>
      </c>
      <c r="E110" s="203" t="s">
        <v>222</v>
      </c>
      <c r="F110" s="203" t="str">
        <f t="shared" si="2"/>
        <v>Bent Chetler 100</v>
      </c>
      <c r="H110" s="203">
        <v>180</v>
      </c>
      <c r="I110" s="203">
        <v>179.3</v>
      </c>
      <c r="J110" s="203">
        <v>135</v>
      </c>
      <c r="K110" s="203">
        <v>146</v>
      </c>
      <c r="L110" s="203">
        <v>129</v>
      </c>
      <c r="M110" s="203">
        <v>99</v>
      </c>
      <c r="N110" s="203">
        <v>119</v>
      </c>
      <c r="O110" s="203">
        <v>19.600000000000001</v>
      </c>
      <c r="P110" s="203">
        <v>1763</v>
      </c>
      <c r="Q110" s="203">
        <v>1.0900000000000001</v>
      </c>
      <c r="R110" s="203">
        <v>1921</v>
      </c>
      <c r="S110" s="203">
        <v>208</v>
      </c>
      <c r="T110" s="203">
        <v>113</v>
      </c>
      <c r="U110" s="203">
        <v>45</v>
      </c>
      <c r="V110" s="203">
        <v>277</v>
      </c>
      <c r="W110" s="203">
        <v>26</v>
      </c>
      <c r="X110" s="203">
        <v>168</v>
      </c>
      <c r="Y110" s="203">
        <v>0.58299999999999996</v>
      </c>
      <c r="Z110" s="203" t="b">
        <v>0</v>
      </c>
      <c r="AA110" s="203">
        <v>184</v>
      </c>
      <c r="AB110" s="203">
        <v>147</v>
      </c>
      <c r="AC110" s="203">
        <v>94</v>
      </c>
      <c r="AD110" s="203">
        <v>12</v>
      </c>
      <c r="AE110" s="203">
        <v>8.1999999999999993</v>
      </c>
      <c r="AF110" s="203" t="s">
        <v>305</v>
      </c>
      <c r="AG110" s="203" t="s">
        <v>302</v>
      </c>
      <c r="AS110" s="203" t="s">
        <v>1653</v>
      </c>
      <c r="AT110" s="203" t="s">
        <v>1194</v>
      </c>
      <c r="AU110" s="247">
        <v>479.99</v>
      </c>
      <c r="AV110" s="203" t="s">
        <v>1656</v>
      </c>
      <c r="AW110" s="203" t="s">
        <v>1653</v>
      </c>
      <c r="AX110" s="203" t="s">
        <v>1194</v>
      </c>
      <c r="AY110" s="247">
        <v>479.99</v>
      </c>
      <c r="AZ110" s="203" t="s">
        <v>1657</v>
      </c>
      <c r="BA110" s="203" t="s">
        <v>1653</v>
      </c>
      <c r="BB110" s="203" t="s">
        <v>1265</v>
      </c>
      <c r="BC110" s="247">
        <v>549.95000000000005</v>
      </c>
      <c r="BD110" s="203" t="s">
        <v>1658</v>
      </c>
      <c r="BE110" s="204" t="str">
        <f t="shared" si="3"/>
        <v xml:space="preserve"> AtomicBent Chetler 100180 Unisex</v>
      </c>
    </row>
    <row r="111" spans="1:57">
      <c r="A111" s="203" t="s">
        <v>219</v>
      </c>
      <c r="B111" s="203" t="s">
        <v>438</v>
      </c>
      <c r="C111" s="203" t="s">
        <v>445</v>
      </c>
      <c r="D111" s="203">
        <v>188</v>
      </c>
      <c r="E111" s="203" t="s">
        <v>222</v>
      </c>
      <c r="F111" s="203" t="str">
        <f t="shared" si="2"/>
        <v>Bent Chetler 100</v>
      </c>
      <c r="H111" s="203">
        <v>188</v>
      </c>
      <c r="I111" s="203">
        <v>187.2</v>
      </c>
      <c r="J111" s="203">
        <v>144</v>
      </c>
      <c r="K111" s="203">
        <v>155</v>
      </c>
      <c r="L111" s="203">
        <v>130</v>
      </c>
      <c r="M111" s="203">
        <v>99</v>
      </c>
      <c r="N111" s="203">
        <v>120</v>
      </c>
      <c r="O111" s="203">
        <v>21</v>
      </c>
      <c r="P111" s="203">
        <v>1877</v>
      </c>
      <c r="Q111" s="203">
        <v>1.07</v>
      </c>
      <c r="R111" s="203">
        <v>2007</v>
      </c>
      <c r="S111" s="203">
        <v>234</v>
      </c>
      <c r="T111" s="203">
        <v>135</v>
      </c>
      <c r="U111" s="203">
        <v>41</v>
      </c>
      <c r="V111" s="203">
        <v>270</v>
      </c>
      <c r="W111" s="203">
        <v>27</v>
      </c>
      <c r="X111" s="203">
        <v>165</v>
      </c>
      <c r="Y111" s="203">
        <v>0.66500000000000004</v>
      </c>
      <c r="Z111" s="203" t="b">
        <v>0</v>
      </c>
      <c r="AA111" s="203">
        <v>176</v>
      </c>
      <c r="AB111" s="203">
        <v>149</v>
      </c>
      <c r="AC111" s="203">
        <v>94</v>
      </c>
      <c r="AD111" s="203">
        <v>11</v>
      </c>
      <c r="AE111" s="203">
        <v>8.1</v>
      </c>
      <c r="AF111" s="203" t="s">
        <v>305</v>
      </c>
      <c r="AG111" s="203" t="s">
        <v>302</v>
      </c>
      <c r="AS111" s="203" t="s">
        <v>1653</v>
      </c>
      <c r="AT111" s="203" t="s">
        <v>1194</v>
      </c>
      <c r="AU111" s="247">
        <v>479.99</v>
      </c>
      <c r="AV111" s="203" t="s">
        <v>1659</v>
      </c>
      <c r="AW111" s="203" t="s">
        <v>1653</v>
      </c>
      <c r="AX111" s="203" t="s">
        <v>1194</v>
      </c>
      <c r="AY111" s="247">
        <v>479.99</v>
      </c>
      <c r="AZ111" s="203" t="s">
        <v>1660</v>
      </c>
      <c r="BA111" s="203" t="s">
        <v>1661</v>
      </c>
      <c r="BB111" s="203" t="s">
        <v>1284</v>
      </c>
      <c r="BC111" s="247">
        <v>599.95000000000005</v>
      </c>
      <c r="BD111" s="203" t="s">
        <v>1662</v>
      </c>
      <c r="BE111" s="204" t="str">
        <f t="shared" si="3"/>
        <v xml:space="preserve"> AtomicBent Chetler 100188 Unisex</v>
      </c>
    </row>
    <row r="112" spans="1:57">
      <c r="A112" s="203" t="s">
        <v>219</v>
      </c>
      <c r="B112" s="203" t="s">
        <v>438</v>
      </c>
      <c r="C112" s="203" t="s">
        <v>446</v>
      </c>
      <c r="D112" s="203">
        <v>176</v>
      </c>
      <c r="E112" s="203" t="s">
        <v>222</v>
      </c>
      <c r="F112" s="203" t="str">
        <f t="shared" si="2"/>
        <v>Bent Chetler 120</v>
      </c>
      <c r="H112" s="203">
        <v>176</v>
      </c>
      <c r="I112" s="203">
        <v>174.7</v>
      </c>
      <c r="J112" s="203">
        <v>99</v>
      </c>
      <c r="K112" s="203">
        <v>123</v>
      </c>
      <c r="L112" s="203">
        <v>141</v>
      </c>
      <c r="M112" s="203">
        <v>119</v>
      </c>
      <c r="N112" s="203">
        <v>132</v>
      </c>
      <c r="O112" s="203">
        <v>18.8</v>
      </c>
      <c r="P112" s="203">
        <v>1779</v>
      </c>
      <c r="Q112" s="203">
        <v>1.21</v>
      </c>
      <c r="R112" s="203">
        <v>2159</v>
      </c>
      <c r="S112" s="203">
        <v>217</v>
      </c>
      <c r="T112" s="203">
        <v>91</v>
      </c>
      <c r="U112" s="203">
        <v>55</v>
      </c>
      <c r="V112" s="203">
        <v>399</v>
      </c>
      <c r="W112" s="203">
        <v>52</v>
      </c>
      <c r="X112" s="203">
        <v>362</v>
      </c>
      <c r="Y112" s="203">
        <v>0.95799999999999996</v>
      </c>
      <c r="Z112" s="203" t="b">
        <v>0</v>
      </c>
      <c r="AA112" s="203">
        <v>215</v>
      </c>
      <c r="AB112" s="203">
        <v>302</v>
      </c>
      <c r="AC112" s="203">
        <v>184</v>
      </c>
      <c r="AD112" s="203">
        <v>4</v>
      </c>
      <c r="AE112" s="203">
        <v>3.1</v>
      </c>
      <c r="AF112" s="203" t="s">
        <v>303</v>
      </c>
      <c r="AG112" s="203" t="s">
        <v>301</v>
      </c>
      <c r="AH112" s="203" t="s">
        <v>302</v>
      </c>
      <c r="AS112" s="203" t="s">
        <v>1663</v>
      </c>
      <c r="AT112" s="203" t="s">
        <v>1571</v>
      </c>
      <c r="AU112" s="247">
        <v>551.36</v>
      </c>
      <c r="AV112" s="203" t="s">
        <v>1664</v>
      </c>
      <c r="AW112" s="203" t="s">
        <v>1663</v>
      </c>
      <c r="AX112" s="203" t="s">
        <v>1194</v>
      </c>
      <c r="AY112" s="247">
        <v>599.99</v>
      </c>
      <c r="AZ112" s="203" t="s">
        <v>1665</v>
      </c>
      <c r="BA112" s="203" t="s">
        <v>1663</v>
      </c>
      <c r="BB112" s="203" t="s">
        <v>1194</v>
      </c>
      <c r="BC112" s="247">
        <v>599.99</v>
      </c>
      <c r="BD112" s="203" t="s">
        <v>1666</v>
      </c>
      <c r="BE112" s="204" t="str">
        <f t="shared" si="3"/>
        <v xml:space="preserve"> AtomicBent Chetler 120176 Unisex</v>
      </c>
    </row>
    <row r="113" spans="1:57">
      <c r="A113" s="203" t="s">
        <v>219</v>
      </c>
      <c r="B113" s="203" t="s">
        <v>438</v>
      </c>
      <c r="C113" s="203" t="s">
        <v>446</v>
      </c>
      <c r="D113" s="203">
        <v>184</v>
      </c>
      <c r="E113" s="203" t="s">
        <v>222</v>
      </c>
      <c r="F113" s="203" t="str">
        <f t="shared" si="2"/>
        <v>Bent Chetler 120</v>
      </c>
      <c r="H113" s="203">
        <v>184</v>
      </c>
      <c r="I113" s="203">
        <v>182.6</v>
      </c>
      <c r="J113" s="203">
        <v>107</v>
      </c>
      <c r="K113" s="203">
        <v>137</v>
      </c>
      <c r="L113" s="203">
        <v>142</v>
      </c>
      <c r="M113" s="203">
        <v>119</v>
      </c>
      <c r="N113" s="203">
        <v>133</v>
      </c>
      <c r="O113" s="203">
        <v>20.2</v>
      </c>
      <c r="P113" s="203">
        <v>1816</v>
      </c>
      <c r="Q113" s="203">
        <v>1.25</v>
      </c>
      <c r="R113" s="203">
        <v>2262</v>
      </c>
      <c r="S113" s="203">
        <v>255</v>
      </c>
      <c r="T113" s="203">
        <v>103</v>
      </c>
      <c r="U113" s="203">
        <v>54</v>
      </c>
      <c r="V113" s="203">
        <v>395</v>
      </c>
      <c r="W113" s="203">
        <v>53</v>
      </c>
      <c r="X113" s="203">
        <v>359</v>
      </c>
      <c r="Y113" s="203">
        <v>0.98799999999999999</v>
      </c>
      <c r="Z113" s="203" t="b">
        <v>0</v>
      </c>
      <c r="AA113" s="203">
        <v>204</v>
      </c>
      <c r="AB113" s="203">
        <v>255</v>
      </c>
      <c r="AC113" s="203">
        <v>191</v>
      </c>
      <c r="AD113" s="203">
        <v>5</v>
      </c>
      <c r="AE113" s="203">
        <v>3.9</v>
      </c>
      <c r="AF113" s="203" t="s">
        <v>303</v>
      </c>
      <c r="AG113" s="203" t="s">
        <v>301</v>
      </c>
      <c r="AH113" s="203" t="s">
        <v>302</v>
      </c>
      <c r="AS113" s="203" t="s">
        <v>1667</v>
      </c>
      <c r="AT113" s="203" t="s">
        <v>1571</v>
      </c>
      <c r="AU113" s="247">
        <v>551.36</v>
      </c>
      <c r="AV113" s="203" t="s">
        <v>1668</v>
      </c>
      <c r="AW113" s="203" t="s">
        <v>1669</v>
      </c>
      <c r="AX113" s="203" t="s">
        <v>1199</v>
      </c>
      <c r="AY113" s="247">
        <v>674</v>
      </c>
      <c r="AZ113" s="203" t="s">
        <v>1670</v>
      </c>
      <c r="BA113" s="203" t="s">
        <v>1667</v>
      </c>
      <c r="BB113" s="203" t="s">
        <v>1227</v>
      </c>
      <c r="BC113" s="247">
        <v>749.95</v>
      </c>
      <c r="BD113" s="203" t="s">
        <v>1671</v>
      </c>
      <c r="BE113" s="204" t="str">
        <f t="shared" si="3"/>
        <v xml:space="preserve"> AtomicBent Chetler 120184 Unisex</v>
      </c>
    </row>
    <row r="114" spans="1:57">
      <c r="A114" s="203" t="s">
        <v>219</v>
      </c>
      <c r="B114" s="203" t="s">
        <v>438</v>
      </c>
      <c r="C114" s="203" t="s">
        <v>446</v>
      </c>
      <c r="D114" s="203">
        <v>192</v>
      </c>
      <c r="E114" s="203" t="s">
        <v>222</v>
      </c>
      <c r="F114" s="203" t="str">
        <f t="shared" si="2"/>
        <v>Bent Chetler 120</v>
      </c>
      <c r="H114" s="203">
        <v>192</v>
      </c>
      <c r="I114" s="203">
        <v>188.1</v>
      </c>
      <c r="J114" s="203">
        <v>115</v>
      </c>
      <c r="K114" s="203">
        <v>143</v>
      </c>
      <c r="L114" s="203">
        <v>143</v>
      </c>
      <c r="M114" s="203">
        <v>119</v>
      </c>
      <c r="N114" s="203">
        <v>134</v>
      </c>
      <c r="O114" s="203">
        <v>21.4</v>
      </c>
      <c r="P114" s="203">
        <v>1970</v>
      </c>
      <c r="Q114" s="203">
        <v>1.19</v>
      </c>
      <c r="R114" s="203">
        <v>2341</v>
      </c>
      <c r="S114" s="203">
        <v>275</v>
      </c>
      <c r="T114" s="203">
        <v>115</v>
      </c>
      <c r="U114" s="203">
        <v>56</v>
      </c>
      <c r="V114" s="203">
        <v>398</v>
      </c>
      <c r="W114" s="203">
        <v>42</v>
      </c>
      <c r="X114" s="203">
        <v>329</v>
      </c>
      <c r="Y114" s="203">
        <v>0.76200000000000001</v>
      </c>
      <c r="Z114" s="203" t="b">
        <v>0</v>
      </c>
      <c r="AA114" s="203">
        <v>204</v>
      </c>
      <c r="AB114" s="203">
        <v>252</v>
      </c>
      <c r="AC114" s="203">
        <v>194</v>
      </c>
      <c r="AD114" s="203">
        <v>5</v>
      </c>
      <c r="AE114" s="203">
        <v>6.5</v>
      </c>
      <c r="AF114" s="203" t="s">
        <v>301</v>
      </c>
      <c r="AG114" s="203" t="s">
        <v>302</v>
      </c>
      <c r="AS114" s="203" t="s">
        <v>1672</v>
      </c>
      <c r="AT114" s="203" t="s">
        <v>1578</v>
      </c>
      <c r="AU114" s="247">
        <v>670.68</v>
      </c>
      <c r="AV114" s="203" t="s">
        <v>1673</v>
      </c>
      <c r="AW114" s="203" t="s">
        <v>1674</v>
      </c>
      <c r="AX114" s="203" t="s">
        <v>1214</v>
      </c>
      <c r="AY114" s="247">
        <v>700.95</v>
      </c>
      <c r="AZ114" s="203" t="s">
        <v>1675</v>
      </c>
      <c r="BA114" s="203" t="s">
        <v>1676</v>
      </c>
      <c r="BB114" s="203" t="s">
        <v>1677</v>
      </c>
      <c r="BC114" s="247">
        <v>749.95</v>
      </c>
      <c r="BD114" s="203" t="s">
        <v>1678</v>
      </c>
      <c r="BE114" s="204" t="str">
        <f t="shared" si="3"/>
        <v xml:space="preserve"> AtomicBent Chetler 120192 Unisex</v>
      </c>
    </row>
    <row r="115" spans="1:57">
      <c r="A115" s="203" t="s">
        <v>219</v>
      </c>
      <c r="B115" s="203" t="s">
        <v>438</v>
      </c>
      <c r="C115" s="203" t="s">
        <v>447</v>
      </c>
      <c r="D115" s="203">
        <v>140</v>
      </c>
      <c r="E115" s="203" t="s">
        <v>430</v>
      </c>
      <c r="F115" s="203" t="str">
        <f t="shared" si="2"/>
        <v>Bent Chetler JR</v>
      </c>
      <c r="H115" s="203">
        <v>140</v>
      </c>
      <c r="I115" s="203">
        <v>139.6</v>
      </c>
      <c r="J115" s="203">
        <v>101</v>
      </c>
      <c r="K115" s="203">
        <v>121</v>
      </c>
      <c r="L115" s="203">
        <v>121</v>
      </c>
      <c r="M115" s="203">
        <v>83</v>
      </c>
      <c r="N115" s="203">
        <v>111</v>
      </c>
      <c r="O115" s="203">
        <v>10.8</v>
      </c>
      <c r="P115" s="203">
        <v>1483</v>
      </c>
      <c r="Q115" s="203">
        <v>0.9</v>
      </c>
      <c r="R115" s="203">
        <v>1331</v>
      </c>
      <c r="S115" s="203">
        <v>114</v>
      </c>
      <c r="T115" s="203">
        <v>62</v>
      </c>
      <c r="U115" s="203">
        <v>40</v>
      </c>
      <c r="V115" s="203">
        <v>198</v>
      </c>
      <c r="W115" s="203">
        <v>30</v>
      </c>
      <c r="X115" s="203">
        <v>186</v>
      </c>
      <c r="Y115" s="203">
        <v>0.75900000000000001</v>
      </c>
      <c r="Z115" s="203" t="b">
        <v>0</v>
      </c>
      <c r="AA115" s="203">
        <v>89</v>
      </c>
      <c r="AB115" s="203">
        <v>93</v>
      </c>
      <c r="AC115" s="203">
        <v>109</v>
      </c>
      <c r="AD115" s="203">
        <v>4</v>
      </c>
      <c r="AE115" s="203">
        <v>3.7</v>
      </c>
      <c r="AF115" s="203" t="s">
        <v>305</v>
      </c>
      <c r="AS115" s="203" t="s">
        <v>1679</v>
      </c>
      <c r="AT115" s="203" t="s">
        <v>1284</v>
      </c>
      <c r="AU115" s="247">
        <v>259.99</v>
      </c>
      <c r="AV115" s="203" t="s">
        <v>1680</v>
      </c>
      <c r="AW115" s="203" t="s">
        <v>1679</v>
      </c>
      <c r="AX115" s="203" t="s">
        <v>1284</v>
      </c>
      <c r="AY115" s="247">
        <v>259.99</v>
      </c>
      <c r="AZ115" s="203" t="s">
        <v>1681</v>
      </c>
      <c r="BA115" s="203" t="s">
        <v>1679</v>
      </c>
      <c r="BB115" s="203" t="s">
        <v>1682</v>
      </c>
      <c r="BC115" s="247">
        <v>259.99</v>
      </c>
      <c r="BD115" s="203" t="s">
        <v>1683</v>
      </c>
      <c r="BE115" s="204" t="str">
        <f t="shared" si="3"/>
        <v xml:space="preserve"> AtomicBent Chetler JR140 Junior</v>
      </c>
    </row>
    <row r="116" spans="1:57">
      <c r="A116" s="203" t="s">
        <v>219</v>
      </c>
      <c r="B116" s="203" t="s">
        <v>438</v>
      </c>
      <c r="C116" s="203" t="s">
        <v>447</v>
      </c>
      <c r="D116" s="203">
        <v>150</v>
      </c>
      <c r="E116" s="203" t="s">
        <v>430</v>
      </c>
      <c r="F116" s="203" t="str">
        <f t="shared" si="2"/>
        <v>Bent Chetler JR</v>
      </c>
      <c r="H116" s="203">
        <v>150</v>
      </c>
      <c r="I116" s="203">
        <v>149.80000000000001</v>
      </c>
      <c r="J116" s="203">
        <v>118</v>
      </c>
      <c r="K116" s="203">
        <v>131</v>
      </c>
      <c r="L116" s="203">
        <v>121</v>
      </c>
      <c r="M116" s="203">
        <v>83</v>
      </c>
      <c r="N116" s="203">
        <v>110</v>
      </c>
      <c r="O116" s="203">
        <v>12.9</v>
      </c>
      <c r="P116" s="203">
        <v>1631</v>
      </c>
      <c r="Q116" s="203">
        <v>0.87</v>
      </c>
      <c r="R116" s="203">
        <v>1427</v>
      </c>
      <c r="S116" s="203">
        <v>137</v>
      </c>
      <c r="T116" s="203">
        <v>63</v>
      </c>
      <c r="U116" s="203">
        <v>41</v>
      </c>
      <c r="V116" s="203">
        <v>182</v>
      </c>
      <c r="W116" s="203">
        <v>29</v>
      </c>
      <c r="X116" s="203">
        <v>133</v>
      </c>
      <c r="Y116" s="203">
        <v>0.69899999999999995</v>
      </c>
      <c r="Z116" s="203" t="b">
        <v>0</v>
      </c>
      <c r="AA116" s="203">
        <v>89</v>
      </c>
      <c r="AB116" s="203">
        <v>98</v>
      </c>
      <c r="AC116" s="203">
        <v>93</v>
      </c>
      <c r="AD116" s="203">
        <v>7</v>
      </c>
      <c r="AE116" s="203">
        <v>5</v>
      </c>
      <c r="AF116" s="203" t="s">
        <v>305</v>
      </c>
      <c r="AS116" s="203" t="s">
        <v>1679</v>
      </c>
      <c r="AT116" s="203" t="s">
        <v>1284</v>
      </c>
      <c r="AU116" s="247">
        <v>259.99</v>
      </c>
      <c r="AV116" s="203" t="s">
        <v>1684</v>
      </c>
      <c r="AW116" s="203" t="s">
        <v>1679</v>
      </c>
      <c r="AX116" s="203" t="s">
        <v>1284</v>
      </c>
      <c r="AY116" s="247">
        <v>259.99</v>
      </c>
      <c r="AZ116" s="203" t="s">
        <v>1685</v>
      </c>
      <c r="BA116" s="203" t="s">
        <v>1679</v>
      </c>
      <c r="BB116" s="203" t="s">
        <v>1682</v>
      </c>
      <c r="BC116" s="247">
        <v>259.99</v>
      </c>
      <c r="BD116" s="203" t="s">
        <v>1686</v>
      </c>
      <c r="BE116" s="204" t="str">
        <f t="shared" si="3"/>
        <v xml:space="preserve"> AtomicBent Chetler JR150 Junior</v>
      </c>
    </row>
    <row r="117" spans="1:57">
      <c r="A117" s="203" t="s">
        <v>219</v>
      </c>
      <c r="B117" s="203" t="s">
        <v>438</v>
      </c>
      <c r="C117" s="203" t="s">
        <v>448</v>
      </c>
      <c r="D117" s="203">
        <v>160</v>
      </c>
      <c r="E117" s="203" t="s">
        <v>390</v>
      </c>
      <c r="F117" s="203" t="str">
        <f t="shared" si="2"/>
        <v>Cloud C11 WB</v>
      </c>
      <c r="H117" s="203">
        <v>160</v>
      </c>
      <c r="I117" s="203">
        <v>159.30000000000001</v>
      </c>
      <c r="J117" s="203">
        <v>138</v>
      </c>
      <c r="K117" s="203">
        <v>145</v>
      </c>
      <c r="L117" s="203">
        <v>122</v>
      </c>
      <c r="M117" s="203">
        <v>74</v>
      </c>
      <c r="N117" s="203">
        <v>106</v>
      </c>
      <c r="O117" s="203">
        <v>13</v>
      </c>
      <c r="P117" s="203">
        <v>1544</v>
      </c>
      <c r="Q117" s="203">
        <v>0.92</v>
      </c>
      <c r="R117" s="203">
        <v>1425</v>
      </c>
      <c r="S117" s="203">
        <v>180</v>
      </c>
      <c r="T117" s="203">
        <v>65</v>
      </c>
      <c r="U117" s="203">
        <v>39</v>
      </c>
      <c r="V117" s="203">
        <v>149</v>
      </c>
      <c r="W117" s="203">
        <v>5</v>
      </c>
      <c r="X117" s="203">
        <v>59</v>
      </c>
      <c r="Y117" s="203">
        <v>0.121</v>
      </c>
      <c r="Z117" s="203" t="b">
        <v>0</v>
      </c>
      <c r="AA117" s="203">
        <v>83</v>
      </c>
      <c r="AB117" s="203">
        <v>56</v>
      </c>
      <c r="AC117" s="203">
        <v>66</v>
      </c>
      <c r="AD117" s="203">
        <v>3</v>
      </c>
      <c r="AE117" s="203">
        <v>13.2</v>
      </c>
      <c r="AF117" s="203" t="s">
        <v>307</v>
      </c>
      <c r="BE117" s="204" t="str">
        <f t="shared" si="3"/>
        <v xml:space="preserve"> AtomicCloud C11 WB160 Women's</v>
      </c>
    </row>
    <row r="118" spans="1:57">
      <c r="A118" s="203" t="s">
        <v>219</v>
      </c>
      <c r="B118" s="203" t="s">
        <v>438</v>
      </c>
      <c r="C118" s="203" t="s">
        <v>449</v>
      </c>
      <c r="D118" s="203">
        <v>147</v>
      </c>
      <c r="E118" s="203" t="s">
        <v>390</v>
      </c>
      <c r="F118" s="203" t="str">
        <f t="shared" si="2"/>
        <v>Cloud C12 Servo</v>
      </c>
      <c r="H118" s="203">
        <v>147</v>
      </c>
      <c r="I118" s="203">
        <v>146.6</v>
      </c>
      <c r="J118" s="203">
        <v>127</v>
      </c>
      <c r="K118" s="203">
        <v>134</v>
      </c>
      <c r="L118" s="203">
        <v>107</v>
      </c>
      <c r="M118" s="203">
        <v>69</v>
      </c>
      <c r="N118" s="203">
        <v>95</v>
      </c>
      <c r="O118" s="203">
        <v>13.1</v>
      </c>
      <c r="P118" s="203">
        <v>1663</v>
      </c>
      <c r="Q118" s="203">
        <v>0.72</v>
      </c>
      <c r="R118" s="203">
        <v>1193</v>
      </c>
      <c r="S118" s="203">
        <v>134</v>
      </c>
      <c r="T118" s="203">
        <v>45</v>
      </c>
      <c r="U118" s="203">
        <v>36</v>
      </c>
      <c r="V118" s="203">
        <v>140</v>
      </c>
      <c r="W118" s="203">
        <v>4</v>
      </c>
      <c r="X118" s="203">
        <v>52</v>
      </c>
      <c r="Y118" s="203">
        <v>0.11699999999999899</v>
      </c>
      <c r="Z118" s="203" t="b">
        <v>0</v>
      </c>
      <c r="AA118" s="203">
        <v>80</v>
      </c>
      <c r="AB118" s="203">
        <v>49</v>
      </c>
      <c r="AC118" s="203">
        <v>60</v>
      </c>
      <c r="AD118" s="203">
        <v>7</v>
      </c>
      <c r="AE118" s="203">
        <v>12.3</v>
      </c>
      <c r="AF118" s="203" t="s">
        <v>307</v>
      </c>
      <c r="AS118" s="203" t="s">
        <v>1687</v>
      </c>
      <c r="AT118" s="203" t="s">
        <v>1376</v>
      </c>
      <c r="AU118" s="247">
        <v>799.99</v>
      </c>
      <c r="AV118" s="203" t="s">
        <v>1688</v>
      </c>
      <c r="BE118" s="204" t="str">
        <f t="shared" si="3"/>
        <v xml:space="preserve"> AtomicCloud C12 Servo147 Women's</v>
      </c>
    </row>
    <row r="119" spans="1:57">
      <c r="A119" s="203" t="s">
        <v>219</v>
      </c>
      <c r="B119" s="203" t="s">
        <v>438</v>
      </c>
      <c r="C119" s="203" t="s">
        <v>449</v>
      </c>
      <c r="D119" s="203">
        <v>154</v>
      </c>
      <c r="E119" s="203" t="s">
        <v>390</v>
      </c>
      <c r="F119" s="203" t="str">
        <f t="shared" si="2"/>
        <v>Cloud C12 Servo</v>
      </c>
      <c r="H119" s="203">
        <v>154</v>
      </c>
      <c r="I119" s="203">
        <v>153.6</v>
      </c>
      <c r="J119" s="203">
        <v>134</v>
      </c>
      <c r="K119" s="203">
        <v>140</v>
      </c>
      <c r="L119" s="203">
        <v>109</v>
      </c>
      <c r="M119" s="203">
        <v>69</v>
      </c>
      <c r="N119" s="203">
        <v>97</v>
      </c>
      <c r="O119" s="203">
        <v>13.8</v>
      </c>
      <c r="P119" s="203">
        <v>1767</v>
      </c>
      <c r="Q119" s="203">
        <v>0.71</v>
      </c>
      <c r="R119" s="203">
        <v>1256</v>
      </c>
      <c r="S119" s="203">
        <v>158</v>
      </c>
      <c r="T119" s="203">
        <v>52</v>
      </c>
      <c r="U119" s="203">
        <v>37</v>
      </c>
      <c r="V119" s="203">
        <v>143</v>
      </c>
      <c r="W119" s="203">
        <v>5</v>
      </c>
      <c r="X119" s="203">
        <v>56</v>
      </c>
      <c r="Y119" s="203">
        <v>0.123</v>
      </c>
      <c r="Z119" s="203" t="b">
        <v>0</v>
      </c>
      <c r="AA119" s="203">
        <v>84</v>
      </c>
      <c r="AB119" s="203">
        <v>53</v>
      </c>
      <c r="AC119" s="203">
        <v>59</v>
      </c>
      <c r="AD119" s="203">
        <v>6</v>
      </c>
      <c r="AE119" s="203">
        <v>12.4</v>
      </c>
      <c r="AF119" s="203" t="s">
        <v>307</v>
      </c>
      <c r="BE119" s="204" t="str">
        <f t="shared" si="3"/>
        <v xml:space="preserve"> AtomicCloud C12 Servo154 Women's</v>
      </c>
    </row>
    <row r="120" spans="1:57">
      <c r="A120" s="203" t="s">
        <v>219</v>
      </c>
      <c r="B120" s="203" t="s">
        <v>438</v>
      </c>
      <c r="C120" s="203" t="s">
        <v>449</v>
      </c>
      <c r="D120" s="203">
        <v>161</v>
      </c>
      <c r="E120" s="203" t="s">
        <v>390</v>
      </c>
      <c r="F120" s="203" t="str">
        <f t="shared" si="2"/>
        <v>Cloud C12 Servo</v>
      </c>
      <c r="H120" s="203">
        <v>161</v>
      </c>
      <c r="I120" s="203">
        <v>160.30000000000001</v>
      </c>
      <c r="J120" s="203">
        <v>141</v>
      </c>
      <c r="K120" s="203">
        <v>147</v>
      </c>
      <c r="L120" s="203">
        <v>110</v>
      </c>
      <c r="M120" s="203">
        <v>69</v>
      </c>
      <c r="N120" s="203">
        <v>99</v>
      </c>
      <c r="O120" s="203">
        <v>14.5</v>
      </c>
      <c r="P120" s="203">
        <v>1803</v>
      </c>
      <c r="Q120" s="203">
        <v>0.73</v>
      </c>
      <c r="R120" s="203">
        <v>1319</v>
      </c>
      <c r="S120" s="203">
        <v>163</v>
      </c>
      <c r="T120" s="203">
        <v>56</v>
      </c>
      <c r="U120" s="203">
        <v>38</v>
      </c>
      <c r="V120" s="203">
        <v>145</v>
      </c>
      <c r="W120" s="203">
        <v>4</v>
      </c>
      <c r="X120" s="203">
        <v>50</v>
      </c>
      <c r="Y120" s="203">
        <v>9.6999999999999906E-2</v>
      </c>
      <c r="Z120" s="203" t="b">
        <v>0</v>
      </c>
      <c r="AA120" s="203">
        <v>80</v>
      </c>
      <c r="AB120" s="203">
        <v>53</v>
      </c>
      <c r="AC120" s="203">
        <v>65</v>
      </c>
      <c r="AD120" s="203">
        <v>8</v>
      </c>
      <c r="AE120" s="203">
        <v>12.5</v>
      </c>
      <c r="AF120" s="203" t="s">
        <v>307</v>
      </c>
      <c r="AS120" s="203" t="s">
        <v>1687</v>
      </c>
      <c r="AT120" s="203" t="s">
        <v>1376</v>
      </c>
      <c r="AU120" s="247">
        <v>799.99</v>
      </c>
      <c r="AV120" s="203" t="s">
        <v>1689</v>
      </c>
      <c r="BE120" s="204" t="str">
        <f t="shared" si="3"/>
        <v xml:space="preserve"> AtomicCloud C12 Servo161 Women's</v>
      </c>
    </row>
    <row r="121" spans="1:57">
      <c r="A121" s="203" t="s">
        <v>219</v>
      </c>
      <c r="B121" s="203" t="s">
        <v>438</v>
      </c>
      <c r="C121" s="203" t="s">
        <v>450</v>
      </c>
      <c r="D121" s="203">
        <v>143</v>
      </c>
      <c r="E121" s="203" t="s">
        <v>390</v>
      </c>
      <c r="F121" s="203" t="str">
        <f t="shared" si="2"/>
        <v>Cloud C9</v>
      </c>
      <c r="H121" s="203">
        <v>143</v>
      </c>
      <c r="I121" s="203">
        <v>142.9</v>
      </c>
      <c r="J121" s="203">
        <v>125</v>
      </c>
      <c r="K121" s="203">
        <v>129</v>
      </c>
      <c r="L121" s="203">
        <v>108</v>
      </c>
      <c r="M121" s="203">
        <v>72</v>
      </c>
      <c r="N121" s="203">
        <v>94</v>
      </c>
      <c r="O121" s="203">
        <v>13.7</v>
      </c>
      <c r="P121" s="203">
        <v>1478</v>
      </c>
      <c r="Q121" s="203">
        <v>0.8</v>
      </c>
      <c r="R121" s="203">
        <v>1189</v>
      </c>
      <c r="S121" s="203">
        <v>119</v>
      </c>
      <c r="T121" s="203">
        <v>57</v>
      </c>
      <c r="U121" s="203">
        <v>32</v>
      </c>
      <c r="V121" s="203">
        <v>133</v>
      </c>
      <c r="W121" s="203">
        <v>4</v>
      </c>
      <c r="X121" s="203">
        <v>48</v>
      </c>
      <c r="Y121" s="203">
        <v>0.11699999999999899</v>
      </c>
      <c r="Z121" s="203" t="b">
        <v>0</v>
      </c>
      <c r="AA121" s="203">
        <v>89</v>
      </c>
      <c r="AB121" s="203">
        <v>52</v>
      </c>
      <c r="AC121" s="203">
        <v>45</v>
      </c>
      <c r="AD121" s="203">
        <v>11</v>
      </c>
      <c r="AE121" s="203">
        <v>12.6</v>
      </c>
      <c r="AF121" s="203" t="s">
        <v>307</v>
      </c>
      <c r="BE121" s="204" t="str">
        <f t="shared" si="3"/>
        <v xml:space="preserve"> AtomicCloud C9143 Women's</v>
      </c>
    </row>
    <row r="122" spans="1:57">
      <c r="A122" s="203" t="s">
        <v>219</v>
      </c>
      <c r="B122" s="203" t="s">
        <v>438</v>
      </c>
      <c r="C122" s="203" t="s">
        <v>450</v>
      </c>
      <c r="D122" s="203">
        <v>150</v>
      </c>
      <c r="E122" s="203" t="s">
        <v>390</v>
      </c>
      <c r="F122" s="203" t="str">
        <f t="shared" si="2"/>
        <v>Cloud C9</v>
      </c>
      <c r="H122" s="203">
        <v>150</v>
      </c>
      <c r="I122" s="203">
        <v>149.69999999999999</v>
      </c>
      <c r="J122" s="203">
        <v>132</v>
      </c>
      <c r="K122" s="203">
        <v>135</v>
      </c>
      <c r="L122" s="203">
        <v>110</v>
      </c>
      <c r="M122" s="203">
        <v>71</v>
      </c>
      <c r="N122" s="203">
        <v>96</v>
      </c>
      <c r="O122" s="203">
        <v>14.2</v>
      </c>
      <c r="P122" s="203">
        <v>1528</v>
      </c>
      <c r="Q122" s="203">
        <v>0.82</v>
      </c>
      <c r="R122" s="203">
        <v>1247</v>
      </c>
      <c r="S122" s="203">
        <v>128</v>
      </c>
      <c r="T122" s="203">
        <v>67</v>
      </c>
      <c r="U122" s="203">
        <v>30</v>
      </c>
      <c r="V122" s="203">
        <v>134</v>
      </c>
      <c r="W122" s="203">
        <v>4</v>
      </c>
      <c r="X122" s="203">
        <v>47</v>
      </c>
      <c r="Y122" s="203">
        <v>0.11899999999999999</v>
      </c>
      <c r="Z122" s="203" t="b">
        <v>0</v>
      </c>
      <c r="AA122" s="203">
        <v>95</v>
      </c>
      <c r="AB122" s="203">
        <v>55</v>
      </c>
      <c r="AC122" s="203">
        <v>38</v>
      </c>
      <c r="AD122" s="203">
        <v>11</v>
      </c>
      <c r="AE122" s="203">
        <v>12.1</v>
      </c>
      <c r="AF122" s="203" t="s">
        <v>307</v>
      </c>
      <c r="AG122" s="203" t="s">
        <v>306</v>
      </c>
      <c r="BE122" s="204" t="str">
        <f t="shared" si="3"/>
        <v xml:space="preserve"> AtomicCloud C9150 Women's</v>
      </c>
    </row>
    <row r="123" spans="1:57">
      <c r="A123" s="203" t="s">
        <v>219</v>
      </c>
      <c r="B123" s="203" t="s">
        <v>438</v>
      </c>
      <c r="C123" s="203" t="s">
        <v>450</v>
      </c>
      <c r="D123" s="203">
        <v>157</v>
      </c>
      <c r="E123" s="203" t="s">
        <v>390</v>
      </c>
      <c r="F123" s="203" t="str">
        <f t="shared" si="2"/>
        <v>Cloud C9</v>
      </c>
      <c r="H123" s="203">
        <v>157</v>
      </c>
      <c r="I123" s="203">
        <v>156.9</v>
      </c>
      <c r="J123" s="203">
        <v>138</v>
      </c>
      <c r="K123" s="203">
        <v>142</v>
      </c>
      <c r="L123" s="203">
        <v>112</v>
      </c>
      <c r="M123" s="203">
        <v>72</v>
      </c>
      <c r="N123" s="203">
        <v>98</v>
      </c>
      <c r="O123" s="203">
        <v>14.8</v>
      </c>
      <c r="P123" s="203">
        <v>1646</v>
      </c>
      <c r="Q123" s="203">
        <v>0.81</v>
      </c>
      <c r="R123" s="203">
        <v>1328</v>
      </c>
      <c r="S123" s="203">
        <v>150</v>
      </c>
      <c r="T123" s="203">
        <v>75</v>
      </c>
      <c r="U123" s="203">
        <v>32</v>
      </c>
      <c r="V123" s="203">
        <v>138</v>
      </c>
      <c r="W123" s="203">
        <v>4</v>
      </c>
      <c r="X123" s="203">
        <v>48</v>
      </c>
      <c r="Y123" s="203">
        <v>0.127</v>
      </c>
      <c r="Z123" s="203" t="b">
        <v>0</v>
      </c>
      <c r="AA123" s="203">
        <v>94</v>
      </c>
      <c r="AB123" s="203">
        <v>54</v>
      </c>
      <c r="AC123" s="203">
        <v>44</v>
      </c>
      <c r="AD123" s="203">
        <v>11</v>
      </c>
      <c r="AE123" s="203">
        <v>12.4</v>
      </c>
      <c r="AF123" s="203" t="s">
        <v>307</v>
      </c>
      <c r="BE123" s="204" t="str">
        <f t="shared" si="3"/>
        <v xml:space="preserve"> AtomicCloud C9157 Women's</v>
      </c>
    </row>
    <row r="124" spans="1:57">
      <c r="A124" s="203" t="s">
        <v>219</v>
      </c>
      <c r="B124" s="203" t="s">
        <v>438</v>
      </c>
      <c r="C124" s="203" t="s">
        <v>450</v>
      </c>
      <c r="D124" s="203">
        <v>164</v>
      </c>
      <c r="E124" s="203" t="s">
        <v>390</v>
      </c>
      <c r="F124" s="203" t="str">
        <f t="shared" si="2"/>
        <v>Cloud C9</v>
      </c>
      <c r="H124" s="203">
        <v>164</v>
      </c>
      <c r="I124" s="203">
        <v>163.5</v>
      </c>
      <c r="J124" s="203">
        <v>146</v>
      </c>
      <c r="K124" s="203">
        <v>148</v>
      </c>
      <c r="L124" s="203">
        <v>114</v>
      </c>
      <c r="M124" s="203">
        <v>72</v>
      </c>
      <c r="N124" s="203">
        <v>101</v>
      </c>
      <c r="O124" s="203">
        <v>15.4</v>
      </c>
      <c r="P124" s="203">
        <v>1747</v>
      </c>
      <c r="Q124" s="203">
        <v>0.8</v>
      </c>
      <c r="R124" s="203">
        <v>1399</v>
      </c>
      <c r="S124" s="203">
        <v>163</v>
      </c>
      <c r="T124" s="203">
        <v>79</v>
      </c>
      <c r="U124" s="203">
        <v>30</v>
      </c>
      <c r="V124" s="203">
        <v>132</v>
      </c>
      <c r="W124" s="203">
        <v>3</v>
      </c>
      <c r="X124" s="203">
        <v>47</v>
      </c>
      <c r="Y124" s="203">
        <v>0.111</v>
      </c>
      <c r="Z124" s="203" t="b">
        <v>0</v>
      </c>
      <c r="AA124" s="203">
        <v>93</v>
      </c>
      <c r="AB124" s="203">
        <v>57</v>
      </c>
      <c r="AC124" s="203">
        <v>39</v>
      </c>
      <c r="AD124" s="203">
        <v>15</v>
      </c>
      <c r="AE124" s="203">
        <v>12.5</v>
      </c>
      <c r="AF124" s="203" t="s">
        <v>307</v>
      </c>
      <c r="BE124" s="204" t="str">
        <f t="shared" si="3"/>
        <v xml:space="preserve"> AtomicCloud C9164 Women's</v>
      </c>
    </row>
    <row r="125" spans="1:57">
      <c r="A125" s="203" t="s">
        <v>219</v>
      </c>
      <c r="B125" s="203" t="s">
        <v>438</v>
      </c>
      <c r="C125" s="203" t="s">
        <v>452</v>
      </c>
      <c r="D125" s="203">
        <v>153</v>
      </c>
      <c r="E125" s="203" t="s">
        <v>390</v>
      </c>
      <c r="F125" s="203" t="str">
        <f t="shared" si="2"/>
        <v>Maven 86 C</v>
      </c>
      <c r="H125" s="203">
        <v>153</v>
      </c>
      <c r="I125" s="203">
        <v>152</v>
      </c>
      <c r="J125" s="203">
        <v>102</v>
      </c>
      <c r="K125" s="203">
        <v>126</v>
      </c>
      <c r="L125" s="203">
        <v>120</v>
      </c>
      <c r="M125" s="203">
        <v>86</v>
      </c>
      <c r="N125" s="203">
        <v>103</v>
      </c>
      <c r="O125" s="203">
        <v>14.1</v>
      </c>
      <c r="P125" s="203">
        <v>1332</v>
      </c>
      <c r="Q125" s="203">
        <v>1.1000000000000001</v>
      </c>
      <c r="R125" s="203">
        <v>1465</v>
      </c>
      <c r="S125" s="203">
        <v>178</v>
      </c>
      <c r="T125" s="203">
        <v>75</v>
      </c>
      <c r="U125" s="203">
        <v>49</v>
      </c>
      <c r="V125" s="203">
        <v>292</v>
      </c>
      <c r="W125" s="203">
        <v>13</v>
      </c>
      <c r="X125" s="203">
        <v>205</v>
      </c>
      <c r="Y125" s="203">
        <v>0.27100000000000002</v>
      </c>
      <c r="Z125" s="203" t="b">
        <v>0</v>
      </c>
      <c r="AA125" s="203">
        <v>157</v>
      </c>
      <c r="AB125" s="203">
        <v>103</v>
      </c>
      <c r="AC125" s="203">
        <v>135</v>
      </c>
      <c r="AD125" s="203">
        <v>2</v>
      </c>
      <c r="AE125" s="203">
        <v>8.5</v>
      </c>
      <c r="AF125" s="203" t="s">
        <v>305</v>
      </c>
      <c r="AG125" s="203" t="s">
        <v>302</v>
      </c>
      <c r="AS125" s="203" t="s">
        <v>1690</v>
      </c>
      <c r="AT125" s="203" t="s">
        <v>1493</v>
      </c>
      <c r="AU125" s="247">
        <v>499.95</v>
      </c>
      <c r="AV125" s="203" t="s">
        <v>1691</v>
      </c>
      <c r="AW125" s="203" t="s">
        <v>1690</v>
      </c>
      <c r="AX125" s="203" t="s">
        <v>1493</v>
      </c>
      <c r="AY125" s="247">
        <v>499.95</v>
      </c>
      <c r="AZ125" s="203" t="s">
        <v>1692</v>
      </c>
      <c r="BA125" s="203" t="s">
        <v>1690</v>
      </c>
      <c r="BB125" s="203" t="s">
        <v>1693</v>
      </c>
      <c r="BC125" s="247">
        <v>499.95</v>
      </c>
      <c r="BD125" s="203" t="s">
        <v>1694</v>
      </c>
      <c r="BE125" s="204" t="str">
        <f t="shared" si="3"/>
        <v xml:space="preserve"> AtomicMaven 86 C153 Women's</v>
      </c>
    </row>
    <row r="126" spans="1:57">
      <c r="A126" s="203" t="s">
        <v>219</v>
      </c>
      <c r="B126" s="203" t="s">
        <v>438</v>
      </c>
      <c r="C126" s="203" t="s">
        <v>452</v>
      </c>
      <c r="D126" s="203">
        <v>161</v>
      </c>
      <c r="E126" s="203" t="s">
        <v>390</v>
      </c>
      <c r="F126" s="203" t="str">
        <f t="shared" si="2"/>
        <v>Maven 86 C</v>
      </c>
      <c r="H126" s="203">
        <v>161</v>
      </c>
      <c r="I126" s="203">
        <v>160.30000000000001</v>
      </c>
      <c r="J126" s="203">
        <v>112</v>
      </c>
      <c r="K126" s="203">
        <v>133</v>
      </c>
      <c r="L126" s="203">
        <v>122</v>
      </c>
      <c r="M126" s="203">
        <v>86</v>
      </c>
      <c r="N126" s="203">
        <v>104</v>
      </c>
      <c r="O126" s="203">
        <v>15.6</v>
      </c>
      <c r="P126" s="203">
        <v>1424</v>
      </c>
      <c r="Q126" s="203">
        <v>1.0900000000000001</v>
      </c>
      <c r="R126" s="203">
        <v>1557</v>
      </c>
      <c r="S126" s="203">
        <v>202</v>
      </c>
      <c r="T126" s="203">
        <v>85</v>
      </c>
      <c r="U126" s="203">
        <v>45</v>
      </c>
      <c r="V126" s="203">
        <v>280</v>
      </c>
      <c r="W126" s="203">
        <v>13</v>
      </c>
      <c r="X126" s="203">
        <v>208</v>
      </c>
      <c r="Y126" s="203">
        <v>0.28799999999999998</v>
      </c>
      <c r="Z126" s="203" t="b">
        <v>0</v>
      </c>
      <c r="AA126" s="203">
        <v>166</v>
      </c>
      <c r="AB126" s="203">
        <v>108</v>
      </c>
      <c r="AC126" s="203">
        <v>114</v>
      </c>
      <c r="AD126" s="203">
        <v>2</v>
      </c>
      <c r="AE126" s="203">
        <v>8.9</v>
      </c>
      <c r="AF126" s="203" t="s">
        <v>305</v>
      </c>
      <c r="AG126" s="203" t="s">
        <v>302</v>
      </c>
      <c r="AS126" s="203" t="s">
        <v>1695</v>
      </c>
      <c r="AT126" s="203" t="s">
        <v>1262</v>
      </c>
      <c r="AU126" s="247">
        <v>499.95</v>
      </c>
      <c r="AV126" s="203" t="s">
        <v>1696</v>
      </c>
      <c r="AW126" s="203" t="s">
        <v>1690</v>
      </c>
      <c r="AX126" s="203" t="s">
        <v>1693</v>
      </c>
      <c r="AY126" s="247">
        <v>499.95</v>
      </c>
      <c r="AZ126" s="203" t="s">
        <v>1697</v>
      </c>
      <c r="BA126" s="203" t="s">
        <v>1690</v>
      </c>
      <c r="BB126" s="203" t="s">
        <v>1493</v>
      </c>
      <c r="BC126" s="247">
        <v>499.95</v>
      </c>
      <c r="BD126" s="203" t="s">
        <v>1698</v>
      </c>
      <c r="BE126" s="204" t="str">
        <f t="shared" si="3"/>
        <v xml:space="preserve"> AtomicMaven 86 C161 Women's</v>
      </c>
    </row>
    <row r="127" spans="1:57">
      <c r="A127" s="203" t="s">
        <v>219</v>
      </c>
      <c r="B127" s="203" t="s">
        <v>438</v>
      </c>
      <c r="C127" s="203" t="s">
        <v>451</v>
      </c>
      <c r="D127" s="203">
        <v>147</v>
      </c>
      <c r="E127" s="203" t="s">
        <v>390</v>
      </c>
      <c r="F127" s="203" t="str">
        <f t="shared" si="2"/>
        <v>Maven 86</v>
      </c>
      <c r="H127" s="203">
        <v>147</v>
      </c>
      <c r="I127" s="203">
        <v>146</v>
      </c>
      <c r="J127" s="203">
        <v>95</v>
      </c>
      <c r="K127" s="203">
        <v>121</v>
      </c>
      <c r="L127" s="203">
        <v>118</v>
      </c>
      <c r="M127" s="203">
        <v>85</v>
      </c>
      <c r="N127" s="203">
        <v>101</v>
      </c>
      <c r="O127" s="203">
        <v>13.6</v>
      </c>
      <c r="P127" s="203">
        <v>1280</v>
      </c>
      <c r="Q127" s="203">
        <v>1.0900000000000001</v>
      </c>
      <c r="R127" s="203">
        <v>1391</v>
      </c>
      <c r="S127" s="203">
        <v>173</v>
      </c>
      <c r="T127" s="203">
        <v>73</v>
      </c>
      <c r="U127" s="203">
        <v>52</v>
      </c>
      <c r="V127" s="203">
        <v>303</v>
      </c>
      <c r="W127" s="203">
        <v>14</v>
      </c>
      <c r="X127" s="203">
        <v>206</v>
      </c>
      <c r="Y127" s="203">
        <v>0.27300000000000002</v>
      </c>
      <c r="Z127" s="203" t="b">
        <v>0</v>
      </c>
      <c r="AA127" s="203">
        <v>158</v>
      </c>
      <c r="AB127" s="203">
        <v>94</v>
      </c>
      <c r="AC127" s="203">
        <v>144</v>
      </c>
      <c r="AD127" s="203">
        <v>2</v>
      </c>
      <c r="AE127" s="203">
        <v>8.3000000000000007</v>
      </c>
      <c r="AF127" s="203" t="s">
        <v>306</v>
      </c>
      <c r="AG127" s="203" t="s">
        <v>305</v>
      </c>
      <c r="AH127" s="203" t="s">
        <v>302</v>
      </c>
      <c r="AS127" s="203" t="s">
        <v>1699</v>
      </c>
      <c r="AT127" s="203" t="s">
        <v>1194</v>
      </c>
      <c r="AU127" s="247">
        <v>319.99</v>
      </c>
      <c r="AV127" s="203" t="s">
        <v>1700</v>
      </c>
      <c r="AW127" s="203" t="s">
        <v>1699</v>
      </c>
      <c r="AX127" s="203" t="s">
        <v>1194</v>
      </c>
      <c r="AY127" s="247">
        <v>319.99</v>
      </c>
      <c r="AZ127" s="203" t="s">
        <v>1701</v>
      </c>
      <c r="BA127" s="203" t="s">
        <v>1702</v>
      </c>
      <c r="BB127" s="203" t="s">
        <v>1578</v>
      </c>
      <c r="BC127" s="247">
        <v>394.47</v>
      </c>
      <c r="BD127" s="203" t="s">
        <v>1703</v>
      </c>
      <c r="BE127" s="204" t="str">
        <f t="shared" si="3"/>
        <v xml:space="preserve"> AtomicMaven 86147 Women's</v>
      </c>
    </row>
    <row r="128" spans="1:57">
      <c r="A128" s="203" t="s">
        <v>219</v>
      </c>
      <c r="B128" s="203" t="s">
        <v>438</v>
      </c>
      <c r="C128" s="203" t="s">
        <v>451</v>
      </c>
      <c r="D128" s="203">
        <v>153</v>
      </c>
      <c r="E128" s="203" t="s">
        <v>390</v>
      </c>
      <c r="F128" s="203" t="str">
        <f t="shared" si="2"/>
        <v>Maven 86</v>
      </c>
      <c r="H128" s="203">
        <v>153</v>
      </c>
      <c r="I128" s="203">
        <v>152.1</v>
      </c>
      <c r="J128" s="203">
        <v>104</v>
      </c>
      <c r="K128" s="203">
        <v>127</v>
      </c>
      <c r="L128" s="203">
        <v>120</v>
      </c>
      <c r="M128" s="203">
        <v>86</v>
      </c>
      <c r="N128" s="203">
        <v>103</v>
      </c>
      <c r="O128" s="203">
        <v>14.2</v>
      </c>
      <c r="P128" s="203">
        <v>1338</v>
      </c>
      <c r="Q128" s="203">
        <v>1.1000000000000001</v>
      </c>
      <c r="R128" s="203">
        <v>1467</v>
      </c>
      <c r="S128" s="203">
        <v>184</v>
      </c>
      <c r="T128" s="203">
        <v>76</v>
      </c>
      <c r="U128" s="203">
        <v>47</v>
      </c>
      <c r="V128" s="203">
        <v>284</v>
      </c>
      <c r="W128" s="203">
        <v>13</v>
      </c>
      <c r="X128" s="203">
        <v>200</v>
      </c>
      <c r="Y128" s="203">
        <v>0.27200000000000002</v>
      </c>
      <c r="Z128" s="203" t="b">
        <v>0</v>
      </c>
      <c r="AA128" s="203">
        <v>153</v>
      </c>
      <c r="AB128" s="203">
        <v>102</v>
      </c>
      <c r="AC128" s="203">
        <v>131</v>
      </c>
      <c r="AD128" s="203">
        <v>3</v>
      </c>
      <c r="AE128" s="203">
        <v>8.3000000000000007</v>
      </c>
      <c r="AF128" s="203" t="s">
        <v>305</v>
      </c>
      <c r="AG128" s="203" t="s">
        <v>302</v>
      </c>
      <c r="AS128" s="203" t="s">
        <v>1699</v>
      </c>
      <c r="AT128" s="203" t="s">
        <v>1194</v>
      </c>
      <c r="AU128" s="247">
        <v>319.99</v>
      </c>
      <c r="AV128" s="203" t="s">
        <v>1704</v>
      </c>
      <c r="AW128" s="203" t="s">
        <v>1705</v>
      </c>
      <c r="AX128" s="203" t="s">
        <v>1578</v>
      </c>
      <c r="AY128" s="247">
        <v>394.47</v>
      </c>
      <c r="AZ128" s="203" t="s">
        <v>1706</v>
      </c>
      <c r="BA128" s="203" t="s">
        <v>1699</v>
      </c>
      <c r="BB128" s="203" t="s">
        <v>1227</v>
      </c>
      <c r="BC128" s="247">
        <v>399.95</v>
      </c>
      <c r="BD128" s="203" t="s">
        <v>1707</v>
      </c>
      <c r="BE128" s="204" t="str">
        <f t="shared" si="3"/>
        <v xml:space="preserve"> AtomicMaven 86153 Women's</v>
      </c>
    </row>
    <row r="129" spans="1:57">
      <c r="A129" s="203" t="s">
        <v>219</v>
      </c>
      <c r="B129" s="203" t="s">
        <v>438</v>
      </c>
      <c r="C129" s="203" t="s">
        <v>451</v>
      </c>
      <c r="D129" s="203">
        <v>161</v>
      </c>
      <c r="E129" s="203" t="s">
        <v>390</v>
      </c>
      <c r="F129" s="203" t="str">
        <f t="shared" si="2"/>
        <v>Maven 86</v>
      </c>
      <c r="H129" s="203">
        <v>161</v>
      </c>
      <c r="I129" s="203">
        <v>160.19999999999999</v>
      </c>
      <c r="J129" s="203">
        <v>113</v>
      </c>
      <c r="K129" s="203">
        <v>133</v>
      </c>
      <c r="L129" s="203">
        <v>121</v>
      </c>
      <c r="M129" s="203">
        <v>86</v>
      </c>
      <c r="N129" s="203">
        <v>104</v>
      </c>
      <c r="O129" s="203">
        <v>16</v>
      </c>
      <c r="P129" s="203">
        <v>1403</v>
      </c>
      <c r="Q129" s="203">
        <v>1.1100000000000001</v>
      </c>
      <c r="R129" s="203">
        <v>1551</v>
      </c>
      <c r="S129" s="203">
        <v>191</v>
      </c>
      <c r="T129" s="203">
        <v>82</v>
      </c>
      <c r="U129" s="203">
        <v>48</v>
      </c>
      <c r="V129" s="203">
        <v>277</v>
      </c>
      <c r="W129" s="203">
        <v>12</v>
      </c>
      <c r="X129" s="203">
        <v>191</v>
      </c>
      <c r="Y129" s="203">
        <v>0.255</v>
      </c>
      <c r="Z129" s="203" t="b">
        <v>0</v>
      </c>
      <c r="AA129" s="203">
        <v>166</v>
      </c>
      <c r="AB129" s="203">
        <v>104</v>
      </c>
      <c r="AC129" s="203">
        <v>111</v>
      </c>
      <c r="AD129" s="203">
        <v>4</v>
      </c>
      <c r="AE129" s="203">
        <v>8.6999999999999993</v>
      </c>
      <c r="AF129" s="203" t="s">
        <v>305</v>
      </c>
      <c r="AG129" s="203" t="s">
        <v>302</v>
      </c>
      <c r="AS129" s="203" t="s">
        <v>1708</v>
      </c>
      <c r="AT129" s="203" t="s">
        <v>1578</v>
      </c>
      <c r="AU129" s="247">
        <v>394.47</v>
      </c>
      <c r="AV129" s="203" t="s">
        <v>1709</v>
      </c>
      <c r="AW129" s="203" t="s">
        <v>1710</v>
      </c>
      <c r="AX129" s="203" t="s">
        <v>1574</v>
      </c>
      <c r="AY129" s="247">
        <v>469.99</v>
      </c>
      <c r="AZ129" s="203" t="s">
        <v>1711</v>
      </c>
      <c r="BA129" s="203" t="s">
        <v>1710</v>
      </c>
      <c r="BB129" s="203" t="s">
        <v>1574</v>
      </c>
      <c r="BC129" s="247">
        <v>469.99</v>
      </c>
      <c r="BD129" s="203" t="s">
        <v>1712</v>
      </c>
      <c r="BE129" s="204" t="str">
        <f t="shared" si="3"/>
        <v xml:space="preserve"> AtomicMaven 86161 Women's</v>
      </c>
    </row>
    <row r="130" spans="1:57">
      <c r="A130" s="203" t="s">
        <v>219</v>
      </c>
      <c r="B130" s="203" t="s">
        <v>438</v>
      </c>
      <c r="C130" s="203" t="s">
        <v>453</v>
      </c>
      <c r="D130" s="203">
        <v>156</v>
      </c>
      <c r="E130" s="203" t="s">
        <v>390</v>
      </c>
      <c r="F130" s="203" t="str">
        <f t="shared" ref="F130:F193" si="4">IF(LEFT(C130,1)=" ",RIGHT(C130,LEN(C130)-1),C130)</f>
        <v>Maven 93 C</v>
      </c>
      <c r="H130" s="203">
        <v>156</v>
      </c>
      <c r="I130" s="203">
        <v>155.19999999999999</v>
      </c>
      <c r="J130" s="203">
        <v>105</v>
      </c>
      <c r="K130" s="203">
        <v>126</v>
      </c>
      <c r="L130" s="203">
        <v>124</v>
      </c>
      <c r="M130" s="203">
        <v>92</v>
      </c>
      <c r="N130" s="203">
        <v>108</v>
      </c>
      <c r="O130" s="203">
        <v>15</v>
      </c>
      <c r="P130" s="203">
        <v>1407</v>
      </c>
      <c r="Q130" s="203">
        <v>1.1299999999999999</v>
      </c>
      <c r="R130" s="203">
        <v>1583</v>
      </c>
      <c r="S130" s="203">
        <v>171</v>
      </c>
      <c r="T130" s="203">
        <v>86</v>
      </c>
      <c r="U130" s="203">
        <v>51</v>
      </c>
      <c r="V130" s="203">
        <v>304</v>
      </c>
      <c r="W130" s="203">
        <v>15</v>
      </c>
      <c r="X130" s="203">
        <v>200</v>
      </c>
      <c r="Y130" s="203">
        <v>0.28599999999999998</v>
      </c>
      <c r="Z130" s="203" t="b">
        <v>0</v>
      </c>
      <c r="AA130" s="203">
        <v>167</v>
      </c>
      <c r="AB130" s="203">
        <v>125</v>
      </c>
      <c r="AC130" s="203">
        <v>137</v>
      </c>
      <c r="AD130" s="203">
        <v>3</v>
      </c>
      <c r="AE130" s="203">
        <v>8.6</v>
      </c>
      <c r="AF130" s="203" t="s">
        <v>305</v>
      </c>
      <c r="AG130" s="203" t="s">
        <v>302</v>
      </c>
      <c r="AS130" s="203" t="s">
        <v>1713</v>
      </c>
      <c r="AT130" s="203" t="s">
        <v>1582</v>
      </c>
      <c r="AU130" s="247">
        <v>519.96</v>
      </c>
      <c r="AV130" s="203" t="s">
        <v>1714</v>
      </c>
      <c r="AW130" s="203" t="s">
        <v>1713</v>
      </c>
      <c r="AX130" s="203" t="s">
        <v>1493</v>
      </c>
      <c r="AY130" s="247">
        <v>519.99</v>
      </c>
      <c r="AZ130" s="203" t="s">
        <v>1715</v>
      </c>
      <c r="BA130" s="203" t="s">
        <v>1713</v>
      </c>
      <c r="BB130" s="203" t="s">
        <v>1493</v>
      </c>
      <c r="BC130" s="247">
        <v>519.99</v>
      </c>
      <c r="BD130" s="203" t="s">
        <v>1716</v>
      </c>
      <c r="BE130" s="204" t="str">
        <f t="shared" ref="BE130:BE193" si="5">_xlfn.CONCAT(B130,F130,D130,E130)</f>
        <v xml:space="preserve"> AtomicMaven 93 C156 Women's</v>
      </c>
    </row>
    <row r="131" spans="1:57">
      <c r="A131" s="203" t="s">
        <v>219</v>
      </c>
      <c r="B131" s="203" t="s">
        <v>438</v>
      </c>
      <c r="C131" s="203" t="s">
        <v>453</v>
      </c>
      <c r="D131" s="203">
        <v>164</v>
      </c>
      <c r="E131" s="203" t="s">
        <v>390</v>
      </c>
      <c r="F131" s="203" t="str">
        <f t="shared" si="4"/>
        <v>Maven 93 C</v>
      </c>
      <c r="H131" s="203">
        <v>164</v>
      </c>
      <c r="I131" s="203">
        <v>163.4</v>
      </c>
      <c r="J131" s="203">
        <v>113</v>
      </c>
      <c r="K131" s="203">
        <v>134</v>
      </c>
      <c r="L131" s="203">
        <v>125</v>
      </c>
      <c r="M131" s="203">
        <v>92</v>
      </c>
      <c r="N131" s="203">
        <v>109</v>
      </c>
      <c r="O131" s="203">
        <v>16.600000000000001</v>
      </c>
      <c r="P131" s="203">
        <v>1489</v>
      </c>
      <c r="Q131" s="203">
        <v>1.1200000000000001</v>
      </c>
      <c r="R131" s="203">
        <v>1669</v>
      </c>
      <c r="S131" s="203">
        <v>218</v>
      </c>
      <c r="T131" s="203">
        <v>87</v>
      </c>
      <c r="U131" s="203">
        <v>53</v>
      </c>
      <c r="V131" s="203">
        <v>303</v>
      </c>
      <c r="W131" s="203">
        <v>13</v>
      </c>
      <c r="X131" s="203">
        <v>197</v>
      </c>
      <c r="Y131" s="203">
        <v>0.255</v>
      </c>
      <c r="Z131" s="203" t="b">
        <v>0</v>
      </c>
      <c r="AA131" s="203">
        <v>163</v>
      </c>
      <c r="AB131" s="203">
        <v>135</v>
      </c>
      <c r="AC131" s="203">
        <v>140</v>
      </c>
      <c r="AD131" s="203">
        <v>4</v>
      </c>
      <c r="AE131" s="203">
        <v>9.5</v>
      </c>
      <c r="AF131" s="203" t="s">
        <v>305</v>
      </c>
      <c r="AG131" s="203" t="s">
        <v>302</v>
      </c>
      <c r="AS131" s="203" t="s">
        <v>1717</v>
      </c>
      <c r="AT131" s="203" t="s">
        <v>1585</v>
      </c>
      <c r="AU131" s="247">
        <v>519.99</v>
      </c>
      <c r="AV131" s="203" t="s">
        <v>1718</v>
      </c>
      <c r="AW131" s="203" t="s">
        <v>1717</v>
      </c>
      <c r="AX131" s="203" t="s">
        <v>1585</v>
      </c>
      <c r="AY131" s="247">
        <v>519.99</v>
      </c>
      <c r="AZ131" s="203" t="s">
        <v>1719</v>
      </c>
      <c r="BA131" s="203" t="s">
        <v>1720</v>
      </c>
      <c r="BB131" s="203" t="s">
        <v>1588</v>
      </c>
      <c r="BC131" s="247">
        <v>649</v>
      </c>
      <c r="BD131" s="203" t="s">
        <v>1721</v>
      </c>
      <c r="BE131" s="204" t="str">
        <f t="shared" si="5"/>
        <v xml:space="preserve"> AtomicMaven 93 C164 Women's</v>
      </c>
    </row>
    <row r="132" spans="1:57">
      <c r="A132" s="203" t="s">
        <v>219</v>
      </c>
      <c r="B132" s="203" t="s">
        <v>438</v>
      </c>
      <c r="C132" s="203" t="s">
        <v>453</v>
      </c>
      <c r="D132" s="203">
        <v>172</v>
      </c>
      <c r="E132" s="203" t="s">
        <v>390</v>
      </c>
      <c r="F132" s="203" t="str">
        <f t="shared" si="4"/>
        <v>Maven 93 C</v>
      </c>
      <c r="H132" s="203">
        <v>172</v>
      </c>
      <c r="I132" s="203">
        <v>171.4</v>
      </c>
      <c r="J132" s="203">
        <v>122</v>
      </c>
      <c r="K132" s="203">
        <v>140</v>
      </c>
      <c r="L132" s="203">
        <v>127</v>
      </c>
      <c r="M132" s="203">
        <v>92</v>
      </c>
      <c r="N132" s="203">
        <v>110</v>
      </c>
      <c r="O132" s="203">
        <v>17.899999999999999</v>
      </c>
      <c r="P132" s="203">
        <v>1642</v>
      </c>
      <c r="Q132" s="203">
        <v>1.07</v>
      </c>
      <c r="R132" s="203">
        <v>1761</v>
      </c>
      <c r="S132" s="203">
        <v>219</v>
      </c>
      <c r="T132" s="203">
        <v>107</v>
      </c>
      <c r="U132" s="203">
        <v>52</v>
      </c>
      <c r="V132" s="203">
        <v>297</v>
      </c>
      <c r="W132" s="203">
        <v>14</v>
      </c>
      <c r="X132" s="203">
        <v>194</v>
      </c>
      <c r="Y132" s="203">
        <v>0.26899999999999902</v>
      </c>
      <c r="Z132" s="203" t="b">
        <v>0</v>
      </c>
      <c r="AA132" s="203">
        <v>183</v>
      </c>
      <c r="AB132" s="203">
        <v>133</v>
      </c>
      <c r="AC132" s="203">
        <v>114</v>
      </c>
      <c r="AD132" s="203">
        <v>5</v>
      </c>
      <c r="AE132" s="203">
        <v>8.8000000000000007</v>
      </c>
      <c r="AF132" s="203" t="s">
        <v>305</v>
      </c>
      <c r="AG132" s="203" t="s">
        <v>302</v>
      </c>
      <c r="AS132" s="203" t="s">
        <v>1713</v>
      </c>
      <c r="AT132" s="203" t="s">
        <v>1722</v>
      </c>
      <c r="AU132" s="247">
        <v>454.99</v>
      </c>
      <c r="AV132" s="203" t="s">
        <v>1723</v>
      </c>
      <c r="AW132" s="203" t="s">
        <v>1724</v>
      </c>
      <c r="AX132" s="203" t="s">
        <v>1578</v>
      </c>
      <c r="AY132" s="247">
        <v>551.28</v>
      </c>
      <c r="AZ132" s="203" t="s">
        <v>1725</v>
      </c>
      <c r="BA132" s="203" t="s">
        <v>1726</v>
      </c>
      <c r="BB132" s="203" t="s">
        <v>1588</v>
      </c>
      <c r="BC132" s="247">
        <v>649</v>
      </c>
      <c r="BD132" s="203" t="s">
        <v>1727</v>
      </c>
      <c r="BE132" s="204" t="str">
        <f t="shared" si="5"/>
        <v xml:space="preserve"> AtomicMaven 93 C172 Women's</v>
      </c>
    </row>
    <row r="133" spans="1:57">
      <c r="A133" s="203" t="s">
        <v>219</v>
      </c>
      <c r="B133" s="203" t="s">
        <v>438</v>
      </c>
      <c r="C133" s="203" t="s">
        <v>454</v>
      </c>
      <c r="D133" s="203">
        <v>172</v>
      </c>
      <c r="E133" s="203" t="s">
        <v>222</v>
      </c>
      <c r="F133" s="203" t="str">
        <f t="shared" si="4"/>
        <v>Maverick 100 Ti</v>
      </c>
      <c r="H133" s="203">
        <v>172</v>
      </c>
      <c r="I133" s="203">
        <v>171.4</v>
      </c>
      <c r="J133" s="203">
        <v>122</v>
      </c>
      <c r="K133" s="203">
        <v>136</v>
      </c>
      <c r="L133" s="203">
        <v>127</v>
      </c>
      <c r="M133" s="203">
        <v>98</v>
      </c>
      <c r="N133" s="203">
        <v>117</v>
      </c>
      <c r="O133" s="203">
        <v>17.8</v>
      </c>
      <c r="P133" s="203">
        <v>1629</v>
      </c>
      <c r="Q133" s="203">
        <v>1.1200000000000001</v>
      </c>
      <c r="R133" s="203">
        <v>1830</v>
      </c>
      <c r="S133" s="203">
        <v>203</v>
      </c>
      <c r="T133" s="203">
        <v>150</v>
      </c>
      <c r="U133" s="203">
        <v>56</v>
      </c>
      <c r="V133" s="203">
        <v>294</v>
      </c>
      <c r="W133" s="203">
        <v>17</v>
      </c>
      <c r="X133" s="203">
        <v>203</v>
      </c>
      <c r="Y133" s="203">
        <v>0.31</v>
      </c>
      <c r="Z133" s="203" t="b">
        <v>0</v>
      </c>
      <c r="AA133" s="203">
        <v>189</v>
      </c>
      <c r="AB133" s="203">
        <v>164</v>
      </c>
      <c r="AC133" s="203">
        <v>105</v>
      </c>
      <c r="AD133" s="203">
        <v>7</v>
      </c>
      <c r="AE133" s="203">
        <v>9.8000000000000007</v>
      </c>
      <c r="AF133" s="203" t="s">
        <v>305</v>
      </c>
      <c r="AG133" s="203" t="s">
        <v>302</v>
      </c>
      <c r="AS133" s="203" t="s">
        <v>1728</v>
      </c>
      <c r="AT133" s="203" t="s">
        <v>1582</v>
      </c>
      <c r="AU133" s="247">
        <v>599.96</v>
      </c>
      <c r="AV133" s="203" t="s">
        <v>1729</v>
      </c>
      <c r="AW133" s="203" t="s">
        <v>1728</v>
      </c>
      <c r="AX133" s="203" t="s">
        <v>1585</v>
      </c>
      <c r="AY133" s="247">
        <v>599.99</v>
      </c>
      <c r="AZ133" s="203" t="s">
        <v>1730</v>
      </c>
      <c r="BA133" s="203" t="s">
        <v>1728</v>
      </c>
      <c r="BB133" s="203" t="s">
        <v>1585</v>
      </c>
      <c r="BC133" s="247">
        <v>599.99</v>
      </c>
      <c r="BD133" s="203" t="s">
        <v>1731</v>
      </c>
      <c r="BE133" s="204" t="str">
        <f t="shared" si="5"/>
        <v xml:space="preserve"> AtomicMaverick 100 Ti172 Unisex</v>
      </c>
    </row>
    <row r="134" spans="1:57">
      <c r="A134" s="203" t="s">
        <v>219</v>
      </c>
      <c r="B134" s="203" t="s">
        <v>438</v>
      </c>
      <c r="C134" s="203" t="s">
        <v>454</v>
      </c>
      <c r="D134" s="203">
        <v>180</v>
      </c>
      <c r="E134" s="203" t="s">
        <v>222</v>
      </c>
      <c r="F134" s="203" t="str">
        <f t="shared" si="4"/>
        <v>Maverick 100 Ti</v>
      </c>
      <c r="H134" s="203">
        <v>180</v>
      </c>
      <c r="I134" s="203">
        <v>178</v>
      </c>
      <c r="J134" s="203">
        <v>129</v>
      </c>
      <c r="K134" s="203">
        <v>144</v>
      </c>
      <c r="L134" s="203">
        <v>128</v>
      </c>
      <c r="M134" s="203">
        <v>99</v>
      </c>
      <c r="N134" s="203">
        <v>118</v>
      </c>
      <c r="O134" s="203">
        <v>19.8</v>
      </c>
      <c r="P134" s="203">
        <v>1744</v>
      </c>
      <c r="Q134" s="203">
        <v>1.1000000000000001</v>
      </c>
      <c r="R134" s="203">
        <v>1914</v>
      </c>
      <c r="S134" s="203">
        <v>227</v>
      </c>
      <c r="T134" s="203">
        <v>166</v>
      </c>
      <c r="U134" s="203">
        <v>60</v>
      </c>
      <c r="V134" s="203">
        <v>293</v>
      </c>
      <c r="W134" s="203">
        <v>18</v>
      </c>
      <c r="X134" s="203">
        <v>199</v>
      </c>
      <c r="Y134" s="203">
        <v>0.29899999999999999</v>
      </c>
      <c r="Z134" s="203" t="b">
        <v>0</v>
      </c>
      <c r="AA134" s="203">
        <v>180</v>
      </c>
      <c r="AB134" s="203">
        <v>163</v>
      </c>
      <c r="AC134" s="203">
        <v>114</v>
      </c>
      <c r="AD134" s="203">
        <v>7</v>
      </c>
      <c r="AE134" s="203">
        <v>9.1999999999999993</v>
      </c>
      <c r="AF134" s="203" t="s">
        <v>305</v>
      </c>
      <c r="AG134" s="203" t="s">
        <v>302</v>
      </c>
      <c r="AS134" s="203" t="s">
        <v>1728</v>
      </c>
      <c r="AT134" s="203" t="s">
        <v>1582</v>
      </c>
      <c r="AU134" s="247">
        <v>599.96</v>
      </c>
      <c r="AV134" s="203" t="s">
        <v>1732</v>
      </c>
      <c r="AW134" s="203" t="s">
        <v>1728</v>
      </c>
      <c r="AX134" s="203" t="s">
        <v>1194</v>
      </c>
      <c r="AY134" s="247">
        <v>599.99</v>
      </c>
      <c r="AZ134" s="203" t="s">
        <v>1733</v>
      </c>
      <c r="BA134" s="203" t="s">
        <v>1728</v>
      </c>
      <c r="BB134" s="203" t="s">
        <v>1194</v>
      </c>
      <c r="BC134" s="247">
        <v>599.99</v>
      </c>
      <c r="BD134" s="203" t="s">
        <v>1734</v>
      </c>
      <c r="BE134" s="204" t="str">
        <f t="shared" si="5"/>
        <v xml:space="preserve"> AtomicMaverick 100 Ti180 Unisex</v>
      </c>
    </row>
    <row r="135" spans="1:57">
      <c r="A135" s="203" t="s">
        <v>219</v>
      </c>
      <c r="B135" s="203" t="s">
        <v>438</v>
      </c>
      <c r="C135" s="203" t="s">
        <v>454</v>
      </c>
      <c r="D135" s="203">
        <v>188</v>
      </c>
      <c r="E135" s="203" t="s">
        <v>222</v>
      </c>
      <c r="F135" s="203" t="str">
        <f t="shared" si="4"/>
        <v>Maverick 100 Ti</v>
      </c>
      <c r="H135" s="203">
        <v>188</v>
      </c>
      <c r="I135" s="203">
        <v>187</v>
      </c>
      <c r="J135" s="203">
        <v>132</v>
      </c>
      <c r="K135" s="203">
        <v>149</v>
      </c>
      <c r="L135" s="203">
        <v>129</v>
      </c>
      <c r="M135" s="203">
        <v>100</v>
      </c>
      <c r="N135" s="203">
        <v>120</v>
      </c>
      <c r="O135" s="203">
        <v>21.5</v>
      </c>
      <c r="P135" s="203">
        <v>1810</v>
      </c>
      <c r="Q135" s="203">
        <v>1.1200000000000001</v>
      </c>
      <c r="R135" s="203">
        <v>2023</v>
      </c>
      <c r="S135" s="203">
        <v>265</v>
      </c>
      <c r="T135" s="203">
        <v>173</v>
      </c>
      <c r="U135" s="203">
        <v>69</v>
      </c>
      <c r="V135" s="203">
        <v>329</v>
      </c>
      <c r="W135" s="203">
        <v>19</v>
      </c>
      <c r="X135" s="203">
        <v>224</v>
      </c>
      <c r="Y135" s="203">
        <v>0.28100000000000003</v>
      </c>
      <c r="Z135" s="203" t="b">
        <v>0</v>
      </c>
      <c r="AA135" s="203">
        <v>212</v>
      </c>
      <c r="AB135" s="203">
        <v>164</v>
      </c>
      <c r="AC135" s="203">
        <v>117</v>
      </c>
      <c r="AD135" s="203">
        <v>6</v>
      </c>
      <c r="AE135" s="203">
        <v>10.8</v>
      </c>
      <c r="AF135" s="203" t="s">
        <v>305</v>
      </c>
      <c r="AG135" s="203" t="s">
        <v>302</v>
      </c>
      <c r="AS135" s="203" t="s">
        <v>1728</v>
      </c>
      <c r="AT135" s="203" t="s">
        <v>1722</v>
      </c>
      <c r="AU135" s="247">
        <v>594.99</v>
      </c>
      <c r="AV135" s="203" t="s">
        <v>1735</v>
      </c>
      <c r="AW135" s="203" t="s">
        <v>1728</v>
      </c>
      <c r="AX135" s="203" t="s">
        <v>1582</v>
      </c>
      <c r="AY135" s="247">
        <v>599.96</v>
      </c>
      <c r="AZ135" s="203" t="s">
        <v>1736</v>
      </c>
      <c r="BA135" s="203" t="s">
        <v>1728</v>
      </c>
      <c r="BB135" s="203" t="s">
        <v>1493</v>
      </c>
      <c r="BC135" s="247">
        <v>599.99</v>
      </c>
      <c r="BD135" s="203" t="s">
        <v>1737</v>
      </c>
      <c r="BE135" s="204" t="str">
        <f t="shared" si="5"/>
        <v xml:space="preserve"> AtomicMaverick 100 Ti188 Unisex</v>
      </c>
    </row>
    <row r="136" spans="1:57">
      <c r="A136" s="203" t="s">
        <v>219</v>
      </c>
      <c r="B136" s="203" t="s">
        <v>438</v>
      </c>
      <c r="C136" s="203" t="s">
        <v>455</v>
      </c>
      <c r="D136" s="203">
        <v>157</v>
      </c>
      <c r="E136" s="203" t="s">
        <v>222</v>
      </c>
      <c r="F136" s="203" t="str">
        <f t="shared" si="4"/>
        <v>Maverick 83</v>
      </c>
      <c r="H136" s="203">
        <v>157</v>
      </c>
      <c r="I136" s="203">
        <v>155.80000000000001</v>
      </c>
      <c r="J136" s="203">
        <v>127</v>
      </c>
      <c r="K136" s="203">
        <v>136</v>
      </c>
      <c r="L136" s="203">
        <v>119</v>
      </c>
      <c r="M136" s="203">
        <v>82</v>
      </c>
      <c r="N136" s="203">
        <v>103</v>
      </c>
      <c r="O136" s="203">
        <v>14.3</v>
      </c>
      <c r="P136" s="203">
        <v>1696</v>
      </c>
      <c r="Q136" s="203">
        <v>0.86</v>
      </c>
      <c r="R136" s="203">
        <v>1459</v>
      </c>
      <c r="S136" s="203">
        <v>152</v>
      </c>
      <c r="T136" s="203">
        <v>63</v>
      </c>
      <c r="U136" s="203">
        <v>42</v>
      </c>
      <c r="V136" s="203">
        <v>177</v>
      </c>
      <c r="W136" s="203">
        <v>21</v>
      </c>
      <c r="X136" s="203">
        <v>113</v>
      </c>
      <c r="Y136" s="203">
        <v>0.504</v>
      </c>
      <c r="Z136" s="203" t="b">
        <v>0</v>
      </c>
      <c r="AA136" s="203">
        <v>113</v>
      </c>
      <c r="AB136" s="203">
        <v>88</v>
      </c>
      <c r="AC136" s="203">
        <v>63</v>
      </c>
      <c r="AD136" s="203">
        <v>11</v>
      </c>
      <c r="AE136" s="203">
        <v>8.1999999999999993</v>
      </c>
      <c r="AF136" s="203" t="s">
        <v>305</v>
      </c>
      <c r="AS136" s="203" t="s">
        <v>1738</v>
      </c>
      <c r="AT136" s="203" t="s">
        <v>1284</v>
      </c>
      <c r="AU136" s="247">
        <v>499.99</v>
      </c>
      <c r="AV136" s="203" t="s">
        <v>1739</v>
      </c>
      <c r="AW136" s="203" t="s">
        <v>1740</v>
      </c>
      <c r="AX136" s="203" t="s">
        <v>1304</v>
      </c>
      <c r="AY136" s="247">
        <v>499.99</v>
      </c>
      <c r="AZ136" s="203" t="s">
        <v>1741</v>
      </c>
      <c r="BE136" s="204" t="str">
        <f t="shared" si="5"/>
        <v xml:space="preserve"> AtomicMaverick 83157 Unisex</v>
      </c>
    </row>
    <row r="137" spans="1:57">
      <c r="A137" s="203" t="s">
        <v>219</v>
      </c>
      <c r="B137" s="203" t="s">
        <v>438</v>
      </c>
      <c r="C137" s="203" t="s">
        <v>455</v>
      </c>
      <c r="D137" s="203">
        <v>165</v>
      </c>
      <c r="E137" s="203" t="s">
        <v>222</v>
      </c>
      <c r="F137" s="203" t="str">
        <f t="shared" si="4"/>
        <v>Maverick 83</v>
      </c>
      <c r="H137" s="203">
        <v>165</v>
      </c>
      <c r="I137" s="203">
        <v>163.80000000000001</v>
      </c>
      <c r="J137" s="203">
        <v>132</v>
      </c>
      <c r="K137" s="203">
        <v>142</v>
      </c>
      <c r="L137" s="203">
        <v>121</v>
      </c>
      <c r="M137" s="203">
        <v>81</v>
      </c>
      <c r="N137" s="203">
        <v>105</v>
      </c>
      <c r="O137" s="203">
        <v>14.9</v>
      </c>
      <c r="P137" s="203">
        <v>1825</v>
      </c>
      <c r="Q137" s="203">
        <v>0.84</v>
      </c>
      <c r="R137" s="203">
        <v>1542</v>
      </c>
      <c r="S137" s="203">
        <v>165</v>
      </c>
      <c r="T137" s="203">
        <v>71</v>
      </c>
      <c r="U137" s="203">
        <v>44</v>
      </c>
      <c r="V137" s="203">
        <v>196</v>
      </c>
      <c r="W137" s="203">
        <v>23</v>
      </c>
      <c r="X137" s="203">
        <v>118</v>
      </c>
      <c r="Y137" s="203">
        <v>0.51700000000000002</v>
      </c>
      <c r="Z137" s="203" t="b">
        <v>0</v>
      </c>
      <c r="AA137" s="203">
        <v>124</v>
      </c>
      <c r="AB137" s="203">
        <v>90</v>
      </c>
      <c r="AC137" s="203">
        <v>73</v>
      </c>
      <c r="AD137" s="203">
        <v>8</v>
      </c>
      <c r="AE137" s="203">
        <v>8.1</v>
      </c>
      <c r="AF137" s="203" t="s">
        <v>305</v>
      </c>
      <c r="AS137" s="203" t="s">
        <v>1742</v>
      </c>
      <c r="AT137" s="203" t="s">
        <v>1284</v>
      </c>
      <c r="AU137" s="247">
        <v>499.99</v>
      </c>
      <c r="AV137" s="203" t="s">
        <v>1743</v>
      </c>
      <c r="BE137" s="204" t="str">
        <f t="shared" si="5"/>
        <v xml:space="preserve"> AtomicMaverick 83165 Unisex</v>
      </c>
    </row>
    <row r="138" spans="1:57">
      <c r="A138" s="203" t="s">
        <v>219</v>
      </c>
      <c r="B138" s="203" t="s">
        <v>438</v>
      </c>
      <c r="C138" s="203" t="s">
        <v>455</v>
      </c>
      <c r="D138" s="203">
        <v>173</v>
      </c>
      <c r="E138" s="203" t="s">
        <v>222</v>
      </c>
      <c r="F138" s="203" t="str">
        <f t="shared" si="4"/>
        <v>Maverick 83</v>
      </c>
      <c r="H138" s="203">
        <v>173</v>
      </c>
      <c r="I138" s="203">
        <v>171.9</v>
      </c>
      <c r="J138" s="203">
        <v>141</v>
      </c>
      <c r="K138" s="203">
        <v>151</v>
      </c>
      <c r="L138" s="203">
        <v>122</v>
      </c>
      <c r="M138" s="203">
        <v>81</v>
      </c>
      <c r="N138" s="203">
        <v>106</v>
      </c>
      <c r="O138" s="203">
        <v>15.7</v>
      </c>
      <c r="P138" s="203">
        <v>1980</v>
      </c>
      <c r="Q138" s="203">
        <v>0.82</v>
      </c>
      <c r="R138" s="203">
        <v>1626</v>
      </c>
      <c r="S138" s="203">
        <v>199</v>
      </c>
      <c r="T138" s="203">
        <v>87</v>
      </c>
      <c r="U138" s="203">
        <v>41</v>
      </c>
      <c r="V138" s="203">
        <v>191</v>
      </c>
      <c r="W138" s="203">
        <v>22</v>
      </c>
      <c r="X138" s="203">
        <v>117</v>
      </c>
      <c r="Y138" s="203">
        <v>0.54100000000000004</v>
      </c>
      <c r="Z138" s="203" t="b">
        <v>0</v>
      </c>
      <c r="AA138" s="203">
        <v>116</v>
      </c>
      <c r="AB138" s="203">
        <v>92</v>
      </c>
      <c r="AC138" s="203">
        <v>75</v>
      </c>
      <c r="AD138" s="203">
        <v>11</v>
      </c>
      <c r="AE138" s="203">
        <v>8.3000000000000007</v>
      </c>
      <c r="AF138" s="203" t="s">
        <v>305</v>
      </c>
      <c r="AS138" s="203" t="s">
        <v>1744</v>
      </c>
      <c r="AT138" s="203" t="s">
        <v>1722</v>
      </c>
      <c r="AU138" s="247">
        <v>454.99</v>
      </c>
      <c r="AV138" s="203" t="s">
        <v>1745</v>
      </c>
      <c r="AW138" s="203" t="s">
        <v>1744</v>
      </c>
      <c r="AX138" s="203" t="s">
        <v>1284</v>
      </c>
      <c r="AY138" s="247">
        <v>499.99</v>
      </c>
      <c r="AZ138" s="203" t="s">
        <v>1746</v>
      </c>
      <c r="BA138" s="203" t="s">
        <v>1744</v>
      </c>
      <c r="BB138" s="203" t="s">
        <v>1284</v>
      </c>
      <c r="BC138" s="247">
        <v>499.99</v>
      </c>
      <c r="BD138" s="203" t="s">
        <v>1747</v>
      </c>
      <c r="BE138" s="204" t="str">
        <f t="shared" si="5"/>
        <v xml:space="preserve"> AtomicMaverick 83173 Unisex</v>
      </c>
    </row>
    <row r="139" spans="1:57">
      <c r="A139" s="203" t="s">
        <v>219</v>
      </c>
      <c r="B139" s="203" t="s">
        <v>438</v>
      </c>
      <c r="C139" s="203" t="s">
        <v>455</v>
      </c>
      <c r="D139" s="203">
        <v>181</v>
      </c>
      <c r="E139" s="203" t="s">
        <v>222</v>
      </c>
      <c r="F139" s="203" t="str">
        <f t="shared" si="4"/>
        <v>Maverick 83</v>
      </c>
      <c r="H139" s="203">
        <v>181</v>
      </c>
      <c r="I139" s="203">
        <v>179.6</v>
      </c>
      <c r="J139" s="203">
        <v>151</v>
      </c>
      <c r="K139" s="203">
        <v>159</v>
      </c>
      <c r="L139" s="203">
        <v>123</v>
      </c>
      <c r="M139" s="203">
        <v>81</v>
      </c>
      <c r="N139" s="203">
        <v>107</v>
      </c>
      <c r="O139" s="203">
        <v>16.899999999999999</v>
      </c>
      <c r="P139" s="203">
        <v>2079</v>
      </c>
      <c r="Q139" s="203">
        <v>0.82</v>
      </c>
      <c r="R139" s="203">
        <v>1704</v>
      </c>
      <c r="S139" s="203">
        <v>213</v>
      </c>
      <c r="T139" s="203">
        <v>102</v>
      </c>
      <c r="U139" s="203">
        <v>42</v>
      </c>
      <c r="V139" s="203">
        <v>178</v>
      </c>
      <c r="W139" s="203">
        <v>21</v>
      </c>
      <c r="X139" s="203">
        <v>111</v>
      </c>
      <c r="Y139" s="203">
        <v>0.495</v>
      </c>
      <c r="Z139" s="203" t="b">
        <v>0</v>
      </c>
      <c r="AA139" s="203">
        <v>112</v>
      </c>
      <c r="AB139" s="203">
        <v>91</v>
      </c>
      <c r="AC139" s="203">
        <v>66</v>
      </c>
      <c r="AD139" s="203">
        <v>13</v>
      </c>
      <c r="AE139" s="203">
        <v>8.5</v>
      </c>
      <c r="AF139" s="203" t="s">
        <v>305</v>
      </c>
      <c r="AS139" s="203" t="s">
        <v>1748</v>
      </c>
      <c r="AT139" s="203" t="s">
        <v>1284</v>
      </c>
      <c r="AU139" s="247">
        <v>499.99</v>
      </c>
      <c r="AV139" s="203" t="s">
        <v>1749</v>
      </c>
      <c r="AW139" s="203" t="s">
        <v>1748</v>
      </c>
      <c r="AX139" s="203" t="s">
        <v>1284</v>
      </c>
      <c r="AY139" s="247">
        <v>499.99</v>
      </c>
      <c r="AZ139" s="203" t="s">
        <v>1750</v>
      </c>
      <c r="BA139" s="203" t="s">
        <v>1748</v>
      </c>
      <c r="BB139" s="203" t="s">
        <v>1751</v>
      </c>
      <c r="BC139" s="247">
        <v>499.99</v>
      </c>
      <c r="BD139" s="203" t="s">
        <v>1752</v>
      </c>
      <c r="BE139" s="204" t="str">
        <f t="shared" si="5"/>
        <v xml:space="preserve"> AtomicMaverick 83181 Unisex</v>
      </c>
    </row>
    <row r="140" spans="1:57">
      <c r="A140" s="203" t="s">
        <v>219</v>
      </c>
      <c r="B140" s="203" t="s">
        <v>438</v>
      </c>
      <c r="C140" s="203" t="s">
        <v>456</v>
      </c>
      <c r="D140" s="203">
        <v>161</v>
      </c>
      <c r="E140" s="203" t="s">
        <v>222</v>
      </c>
      <c r="F140" s="203" t="str">
        <f t="shared" si="4"/>
        <v>Maverick 86 C</v>
      </c>
      <c r="H140" s="203">
        <v>161</v>
      </c>
      <c r="I140" s="203">
        <v>160.1</v>
      </c>
      <c r="J140" s="203">
        <v>114</v>
      </c>
      <c r="K140" s="203">
        <v>135</v>
      </c>
      <c r="L140" s="203">
        <v>121</v>
      </c>
      <c r="M140" s="203">
        <v>86</v>
      </c>
      <c r="N140" s="203">
        <v>104</v>
      </c>
      <c r="O140" s="203">
        <v>15.6</v>
      </c>
      <c r="P140" s="203">
        <v>1400</v>
      </c>
      <c r="Q140" s="203">
        <v>1.1100000000000001</v>
      </c>
      <c r="R140" s="203">
        <v>1548</v>
      </c>
      <c r="S140" s="203">
        <v>180</v>
      </c>
      <c r="T140" s="203">
        <v>86</v>
      </c>
      <c r="U140" s="203">
        <v>48</v>
      </c>
      <c r="V140" s="203">
        <v>282</v>
      </c>
      <c r="W140" s="203">
        <v>11</v>
      </c>
      <c r="X140" s="203">
        <v>183</v>
      </c>
      <c r="Y140" s="203">
        <v>0.22500000000000001</v>
      </c>
      <c r="Z140" s="203" t="b">
        <v>0</v>
      </c>
      <c r="AA140" s="203">
        <v>153</v>
      </c>
      <c r="AB140" s="203">
        <v>103</v>
      </c>
      <c r="AC140" s="203">
        <v>128</v>
      </c>
      <c r="AD140" s="203">
        <v>5</v>
      </c>
      <c r="AE140" s="203">
        <v>8.8000000000000007</v>
      </c>
      <c r="AF140" s="203" t="s">
        <v>305</v>
      </c>
      <c r="AG140" s="203" t="s">
        <v>302</v>
      </c>
      <c r="AS140" s="203" t="s">
        <v>1753</v>
      </c>
      <c r="AT140" s="203" t="s">
        <v>1582</v>
      </c>
      <c r="AU140" s="247">
        <v>399.96</v>
      </c>
      <c r="AV140" s="203" t="s">
        <v>1754</v>
      </c>
      <c r="AW140" s="203" t="s">
        <v>1753</v>
      </c>
      <c r="AX140" s="203" t="s">
        <v>1244</v>
      </c>
      <c r="AY140" s="247">
        <v>499.95</v>
      </c>
      <c r="AZ140" s="203" t="s">
        <v>1755</v>
      </c>
      <c r="BA140" s="203" t="s">
        <v>1753</v>
      </c>
      <c r="BB140" s="203" t="s">
        <v>1244</v>
      </c>
      <c r="BC140" s="247">
        <v>499.95</v>
      </c>
      <c r="BD140" s="203" t="s">
        <v>1756</v>
      </c>
      <c r="BE140" s="204" t="str">
        <f t="shared" si="5"/>
        <v xml:space="preserve"> AtomicMaverick 86 C161 Unisex</v>
      </c>
    </row>
    <row r="141" spans="1:57">
      <c r="A141" s="203" t="s">
        <v>219</v>
      </c>
      <c r="B141" s="203" t="s">
        <v>438</v>
      </c>
      <c r="C141" s="203" t="s">
        <v>456</v>
      </c>
      <c r="D141" s="203">
        <v>169</v>
      </c>
      <c r="E141" s="203" t="s">
        <v>222</v>
      </c>
      <c r="F141" s="203" t="str">
        <f t="shared" si="4"/>
        <v>Maverick 86 C</v>
      </c>
      <c r="H141" s="203">
        <v>169</v>
      </c>
      <c r="I141" s="203">
        <v>168.3</v>
      </c>
      <c r="J141" s="203">
        <v>117</v>
      </c>
      <c r="K141" s="203">
        <v>142</v>
      </c>
      <c r="L141" s="203">
        <v>122</v>
      </c>
      <c r="M141" s="203">
        <v>86</v>
      </c>
      <c r="N141" s="203">
        <v>106</v>
      </c>
      <c r="O141" s="203">
        <v>17</v>
      </c>
      <c r="P141" s="203">
        <v>1462</v>
      </c>
      <c r="Q141" s="203">
        <v>1.1200000000000001</v>
      </c>
      <c r="R141" s="203">
        <v>1634</v>
      </c>
      <c r="S141" s="203">
        <v>188</v>
      </c>
      <c r="T141" s="203">
        <v>87</v>
      </c>
      <c r="U141" s="203">
        <v>50</v>
      </c>
      <c r="V141" s="203">
        <v>299</v>
      </c>
      <c r="W141" s="203">
        <v>15</v>
      </c>
      <c r="X141" s="203">
        <v>215</v>
      </c>
      <c r="Y141" s="203">
        <v>0.29499999999999998</v>
      </c>
      <c r="Z141" s="203" t="b">
        <v>0</v>
      </c>
      <c r="AA141" s="203">
        <v>166</v>
      </c>
      <c r="AB141" s="203">
        <v>100</v>
      </c>
      <c r="AC141" s="203">
        <v>133</v>
      </c>
      <c r="AD141" s="203">
        <v>2</v>
      </c>
      <c r="AE141" s="203">
        <v>8.9</v>
      </c>
      <c r="AF141" s="203" t="s">
        <v>305</v>
      </c>
      <c r="AG141" s="203" t="s">
        <v>302</v>
      </c>
      <c r="AS141" s="203" t="s">
        <v>1757</v>
      </c>
      <c r="AT141" s="203" t="s">
        <v>1262</v>
      </c>
      <c r="AU141" s="247">
        <v>499.95</v>
      </c>
      <c r="AV141" s="203" t="s">
        <v>1758</v>
      </c>
      <c r="AW141" s="203" t="s">
        <v>1757</v>
      </c>
      <c r="AX141" s="203" t="s">
        <v>1284</v>
      </c>
      <c r="AY141" s="247">
        <v>499.99</v>
      </c>
      <c r="AZ141" s="203" t="s">
        <v>1759</v>
      </c>
      <c r="BA141" s="203" t="s">
        <v>1757</v>
      </c>
      <c r="BB141" s="203" t="s">
        <v>1284</v>
      </c>
      <c r="BC141" s="247">
        <v>499.99</v>
      </c>
      <c r="BD141" s="203" t="s">
        <v>1760</v>
      </c>
      <c r="BE141" s="204" t="str">
        <f t="shared" si="5"/>
        <v xml:space="preserve"> AtomicMaverick 86 C169 Unisex</v>
      </c>
    </row>
    <row r="142" spans="1:57">
      <c r="A142" s="203" t="s">
        <v>219</v>
      </c>
      <c r="B142" s="203" t="s">
        <v>438</v>
      </c>
      <c r="C142" s="203" t="s">
        <v>456</v>
      </c>
      <c r="D142" s="203">
        <v>176</v>
      </c>
      <c r="E142" s="203" t="s">
        <v>222</v>
      </c>
      <c r="F142" s="203" t="str">
        <f t="shared" si="4"/>
        <v>Maverick 86 C</v>
      </c>
      <c r="H142" s="203">
        <v>176</v>
      </c>
      <c r="I142" s="203">
        <v>175.3</v>
      </c>
      <c r="J142" s="203">
        <v>131</v>
      </c>
      <c r="K142" s="203">
        <v>147</v>
      </c>
      <c r="L142" s="203">
        <v>124</v>
      </c>
      <c r="M142" s="203">
        <v>87</v>
      </c>
      <c r="N142" s="203">
        <v>107</v>
      </c>
      <c r="O142" s="203">
        <v>18.3</v>
      </c>
      <c r="P142" s="203">
        <v>1547</v>
      </c>
      <c r="Q142" s="203">
        <v>1.1100000000000001</v>
      </c>
      <c r="R142" s="203">
        <v>1719</v>
      </c>
      <c r="S142" s="203">
        <v>217</v>
      </c>
      <c r="T142" s="203">
        <v>99</v>
      </c>
      <c r="U142" s="203">
        <v>45</v>
      </c>
      <c r="V142" s="203">
        <v>268</v>
      </c>
      <c r="W142" s="203">
        <v>11</v>
      </c>
      <c r="X142" s="203">
        <v>173</v>
      </c>
      <c r="Y142" s="203">
        <v>0.24</v>
      </c>
      <c r="Z142" s="203" t="b">
        <v>0</v>
      </c>
      <c r="AA142" s="203">
        <v>170</v>
      </c>
      <c r="AB142" s="203">
        <v>109</v>
      </c>
      <c r="AC142" s="203">
        <v>98</v>
      </c>
      <c r="AD142" s="203">
        <v>6</v>
      </c>
      <c r="AE142" s="203">
        <v>8.8000000000000007</v>
      </c>
      <c r="AF142" s="203" t="s">
        <v>305</v>
      </c>
      <c r="AG142" s="203" t="s">
        <v>302</v>
      </c>
      <c r="AS142" s="203" t="s">
        <v>1753</v>
      </c>
      <c r="AT142" s="203" t="s">
        <v>1284</v>
      </c>
      <c r="AU142" s="247">
        <v>499.99</v>
      </c>
      <c r="AV142" s="203" t="s">
        <v>1761</v>
      </c>
      <c r="AW142" s="203" t="s">
        <v>1753</v>
      </c>
      <c r="AX142" s="203" t="s">
        <v>1284</v>
      </c>
      <c r="AY142" s="247">
        <v>499.99</v>
      </c>
      <c r="AZ142" s="203" t="s">
        <v>1762</v>
      </c>
      <c r="BA142" s="203" t="s">
        <v>1753</v>
      </c>
      <c r="BB142" s="203" t="s">
        <v>1351</v>
      </c>
      <c r="BC142" s="247">
        <v>499.99</v>
      </c>
      <c r="BD142" s="203" t="s">
        <v>1763</v>
      </c>
      <c r="BE142" s="204" t="str">
        <f t="shared" si="5"/>
        <v xml:space="preserve"> AtomicMaverick 86 C176 Unisex</v>
      </c>
    </row>
    <row r="143" spans="1:57">
      <c r="A143" s="203" t="s">
        <v>219</v>
      </c>
      <c r="B143" s="203" t="s">
        <v>438</v>
      </c>
      <c r="C143" s="203" t="s">
        <v>457</v>
      </c>
      <c r="D143" s="203">
        <v>169</v>
      </c>
      <c r="E143" s="203" t="s">
        <v>222</v>
      </c>
      <c r="F143" s="203" t="str">
        <f t="shared" si="4"/>
        <v>Maverick 88 Ti</v>
      </c>
      <c r="H143" s="203">
        <v>169</v>
      </c>
      <c r="I143" s="203">
        <v>168</v>
      </c>
      <c r="J143" s="203">
        <v>120</v>
      </c>
      <c r="K143" s="203">
        <v>144</v>
      </c>
      <c r="L143" s="203">
        <v>122</v>
      </c>
      <c r="M143" s="203">
        <v>86</v>
      </c>
      <c r="N143" s="203">
        <v>106</v>
      </c>
      <c r="O143" s="203">
        <v>17.100000000000001</v>
      </c>
      <c r="P143" s="203">
        <v>1591</v>
      </c>
      <c r="Q143" s="203">
        <v>1.03</v>
      </c>
      <c r="R143" s="203">
        <v>1637</v>
      </c>
      <c r="S143" s="203">
        <v>189</v>
      </c>
      <c r="T143" s="203">
        <v>122</v>
      </c>
      <c r="U143" s="203">
        <v>53</v>
      </c>
      <c r="V143" s="203">
        <v>288</v>
      </c>
      <c r="W143" s="203">
        <v>13</v>
      </c>
      <c r="X143" s="203">
        <v>192</v>
      </c>
      <c r="Y143" s="203">
        <v>0.251</v>
      </c>
      <c r="Z143" s="203" t="b">
        <v>0</v>
      </c>
      <c r="AA143" s="203">
        <v>148</v>
      </c>
      <c r="AB143" s="203">
        <v>94</v>
      </c>
      <c r="AC143" s="203">
        <v>139</v>
      </c>
      <c r="AD143" s="203">
        <v>6</v>
      </c>
      <c r="AE143" s="203">
        <v>8.8000000000000007</v>
      </c>
      <c r="AF143" s="203" t="s">
        <v>305</v>
      </c>
      <c r="AS143" s="203" t="s">
        <v>1764</v>
      </c>
      <c r="AT143" s="203" t="s">
        <v>1582</v>
      </c>
      <c r="AU143" s="247">
        <v>519.96</v>
      </c>
      <c r="AV143" s="203" t="s">
        <v>1765</v>
      </c>
      <c r="AW143" s="203" t="s">
        <v>1764</v>
      </c>
      <c r="AX143" s="203" t="s">
        <v>1194</v>
      </c>
      <c r="AY143" s="247">
        <v>519.99</v>
      </c>
      <c r="AZ143" s="203" t="s">
        <v>1766</v>
      </c>
      <c r="BA143" s="203" t="s">
        <v>1764</v>
      </c>
      <c r="BB143" s="203" t="s">
        <v>1194</v>
      </c>
      <c r="BC143" s="247">
        <v>519.99</v>
      </c>
      <c r="BD143" s="203" t="s">
        <v>1767</v>
      </c>
      <c r="BE143" s="204" t="str">
        <f t="shared" si="5"/>
        <v xml:space="preserve"> AtomicMaverick 88 Ti169 Unisex</v>
      </c>
    </row>
    <row r="144" spans="1:57">
      <c r="A144" s="203" t="s">
        <v>219</v>
      </c>
      <c r="B144" s="203" t="s">
        <v>438</v>
      </c>
      <c r="C144" s="203" t="s">
        <v>457</v>
      </c>
      <c r="D144" s="203">
        <v>176</v>
      </c>
      <c r="E144" s="203" t="s">
        <v>222</v>
      </c>
      <c r="F144" s="203" t="str">
        <f t="shared" si="4"/>
        <v>Maverick 88 Ti</v>
      </c>
      <c r="H144" s="203">
        <v>176</v>
      </c>
      <c r="I144" s="203">
        <v>175.1</v>
      </c>
      <c r="J144" s="203">
        <v>132</v>
      </c>
      <c r="K144" s="203">
        <v>149</v>
      </c>
      <c r="L144" s="203">
        <v>124</v>
      </c>
      <c r="M144" s="203">
        <v>87</v>
      </c>
      <c r="N144" s="203">
        <v>107</v>
      </c>
      <c r="O144" s="203">
        <v>18.3</v>
      </c>
      <c r="P144" s="203">
        <v>1694</v>
      </c>
      <c r="Q144" s="203">
        <v>1.02</v>
      </c>
      <c r="R144" s="203">
        <v>1721</v>
      </c>
      <c r="S144" s="203">
        <v>215</v>
      </c>
      <c r="T144" s="203">
        <v>143</v>
      </c>
      <c r="U144" s="203">
        <v>46</v>
      </c>
      <c r="V144" s="203">
        <v>253</v>
      </c>
      <c r="W144" s="203">
        <v>11</v>
      </c>
      <c r="X144" s="203">
        <v>176</v>
      </c>
      <c r="Y144" s="203">
        <v>0.23799999999999999</v>
      </c>
      <c r="Z144" s="203" t="b">
        <v>0</v>
      </c>
      <c r="AA144" s="203">
        <v>155</v>
      </c>
      <c r="AB144" s="203">
        <v>111</v>
      </c>
      <c r="AC144" s="203">
        <v>98</v>
      </c>
      <c r="AD144" s="203">
        <v>9</v>
      </c>
      <c r="AE144" s="203">
        <v>8.6</v>
      </c>
      <c r="AF144" s="203" t="s">
        <v>305</v>
      </c>
      <c r="AS144" s="203" t="s">
        <v>1764</v>
      </c>
      <c r="AT144" s="203" t="s">
        <v>1194</v>
      </c>
      <c r="AU144" s="247">
        <v>519.99</v>
      </c>
      <c r="AV144" s="203" t="s">
        <v>1768</v>
      </c>
      <c r="AW144" s="203" t="s">
        <v>1764</v>
      </c>
      <c r="AX144" s="203" t="s">
        <v>1194</v>
      </c>
      <c r="AY144" s="247">
        <v>519.99</v>
      </c>
      <c r="AZ144" s="203" t="s">
        <v>1769</v>
      </c>
      <c r="BA144" s="203" t="s">
        <v>1770</v>
      </c>
      <c r="BB144" s="203" t="s">
        <v>1284</v>
      </c>
      <c r="BC144" s="247">
        <v>599.95000000000005</v>
      </c>
      <c r="BD144" s="203" t="s">
        <v>1771</v>
      </c>
      <c r="BE144" s="204" t="str">
        <f t="shared" si="5"/>
        <v xml:space="preserve"> AtomicMaverick 88 Ti176 Unisex</v>
      </c>
    </row>
    <row r="145" spans="1:57">
      <c r="A145" s="203" t="s">
        <v>219</v>
      </c>
      <c r="B145" s="203" t="s">
        <v>438</v>
      </c>
      <c r="C145" s="203" t="s">
        <v>457</v>
      </c>
      <c r="D145" s="203">
        <v>184</v>
      </c>
      <c r="E145" s="203" t="s">
        <v>222</v>
      </c>
      <c r="F145" s="203" t="str">
        <f t="shared" si="4"/>
        <v>Maverick 88 Ti</v>
      </c>
      <c r="H145" s="203">
        <v>184</v>
      </c>
      <c r="I145" s="203">
        <v>182.9</v>
      </c>
      <c r="J145" s="203">
        <v>135</v>
      </c>
      <c r="K145" s="203">
        <v>156</v>
      </c>
      <c r="L145" s="203">
        <v>125</v>
      </c>
      <c r="M145" s="203">
        <v>87</v>
      </c>
      <c r="N145" s="203">
        <v>109</v>
      </c>
      <c r="O145" s="203">
        <v>19.7</v>
      </c>
      <c r="P145" s="203">
        <v>1853</v>
      </c>
      <c r="Q145" s="203">
        <v>0.98</v>
      </c>
      <c r="R145" s="203">
        <v>1808</v>
      </c>
      <c r="S145" s="203">
        <v>261</v>
      </c>
      <c r="T145" s="203">
        <v>167</v>
      </c>
      <c r="U145" s="203">
        <v>52</v>
      </c>
      <c r="V145" s="203">
        <v>291</v>
      </c>
      <c r="W145" s="203">
        <v>13</v>
      </c>
      <c r="X145" s="203">
        <v>189</v>
      </c>
      <c r="Y145" s="203">
        <v>0.25700000000000001</v>
      </c>
      <c r="Z145" s="203" t="b">
        <v>0</v>
      </c>
      <c r="AA145" s="203">
        <v>161</v>
      </c>
      <c r="AB145" s="203">
        <v>107</v>
      </c>
      <c r="AC145" s="203">
        <v>130</v>
      </c>
      <c r="AD145" s="203">
        <v>7</v>
      </c>
      <c r="AE145" s="203">
        <v>8.5</v>
      </c>
      <c r="AF145" s="203" t="s">
        <v>305</v>
      </c>
      <c r="AS145" s="203" t="s">
        <v>1772</v>
      </c>
      <c r="AT145" s="203" t="s">
        <v>1578</v>
      </c>
      <c r="AU145" s="247">
        <v>512.87</v>
      </c>
      <c r="AV145" s="203" t="s">
        <v>1773</v>
      </c>
      <c r="AW145" s="203" t="s">
        <v>1764</v>
      </c>
      <c r="AX145" s="203" t="s">
        <v>1194</v>
      </c>
      <c r="AY145" s="247">
        <v>519.99</v>
      </c>
      <c r="AZ145" s="203" t="s">
        <v>1774</v>
      </c>
      <c r="BA145" s="203" t="s">
        <v>1764</v>
      </c>
      <c r="BB145" s="203" t="s">
        <v>1194</v>
      </c>
      <c r="BC145" s="247">
        <v>519.99</v>
      </c>
      <c r="BD145" s="203" t="s">
        <v>1775</v>
      </c>
      <c r="BE145" s="204" t="str">
        <f t="shared" si="5"/>
        <v xml:space="preserve"> AtomicMaverick 88 Ti184 Unisex</v>
      </c>
    </row>
    <row r="146" spans="1:57">
      <c r="A146" s="203" t="s">
        <v>219</v>
      </c>
      <c r="B146" s="203" t="s">
        <v>438</v>
      </c>
      <c r="C146" s="203" t="s">
        <v>458</v>
      </c>
      <c r="D146" s="203">
        <v>164</v>
      </c>
      <c r="E146" s="203" t="s">
        <v>222</v>
      </c>
      <c r="F146" s="203" t="str">
        <f t="shared" si="4"/>
        <v>Maverick 95 Ti</v>
      </c>
      <c r="H146" s="203">
        <v>164</v>
      </c>
      <c r="I146" s="203">
        <v>163.1</v>
      </c>
      <c r="J146" s="203">
        <v>116</v>
      </c>
      <c r="K146" s="203">
        <v>132</v>
      </c>
      <c r="L146" s="203">
        <v>125</v>
      </c>
      <c r="M146" s="203">
        <v>92</v>
      </c>
      <c r="N146" s="203">
        <v>109</v>
      </c>
      <c r="O146" s="203">
        <v>16.399999999999999</v>
      </c>
      <c r="P146" s="203">
        <v>1566</v>
      </c>
      <c r="Q146" s="203">
        <v>1.06</v>
      </c>
      <c r="R146" s="203">
        <v>1663</v>
      </c>
      <c r="S146" s="203">
        <v>169</v>
      </c>
      <c r="T146" s="203">
        <v>131</v>
      </c>
      <c r="U146" s="203">
        <v>53</v>
      </c>
      <c r="V146" s="203">
        <v>288</v>
      </c>
      <c r="W146" s="203">
        <v>13</v>
      </c>
      <c r="X146" s="203">
        <v>183</v>
      </c>
      <c r="Y146" s="203">
        <v>0.253</v>
      </c>
      <c r="Z146" s="203" t="b">
        <v>0</v>
      </c>
      <c r="AA146" s="203">
        <v>173</v>
      </c>
      <c r="AB146" s="203">
        <v>140</v>
      </c>
      <c r="AC146" s="203">
        <v>115</v>
      </c>
      <c r="AD146" s="203">
        <v>6</v>
      </c>
      <c r="AE146" s="203">
        <v>9.3000000000000007</v>
      </c>
      <c r="AF146" s="203" t="s">
        <v>305</v>
      </c>
      <c r="AG146" s="203" t="s">
        <v>302</v>
      </c>
      <c r="AS146" s="203" t="s">
        <v>1776</v>
      </c>
      <c r="AT146" s="203" t="s">
        <v>1194</v>
      </c>
      <c r="AU146" s="247">
        <v>559.99</v>
      </c>
      <c r="AV146" s="203" t="s">
        <v>1777</v>
      </c>
      <c r="AW146" s="203" t="s">
        <v>1776</v>
      </c>
      <c r="AX146" s="203" t="s">
        <v>1194</v>
      </c>
      <c r="AY146" s="247">
        <v>559.99</v>
      </c>
      <c r="AZ146" s="203" t="s">
        <v>1778</v>
      </c>
      <c r="BA146" s="203" t="s">
        <v>1779</v>
      </c>
      <c r="BB146" s="203" t="s">
        <v>1284</v>
      </c>
      <c r="BC146" s="247">
        <v>699.95</v>
      </c>
      <c r="BD146" s="203" t="s">
        <v>1780</v>
      </c>
      <c r="BE146" s="204" t="str">
        <f t="shared" si="5"/>
        <v xml:space="preserve"> AtomicMaverick 95 Ti164 Unisex</v>
      </c>
    </row>
    <row r="147" spans="1:57">
      <c r="A147" s="203" t="s">
        <v>219</v>
      </c>
      <c r="B147" s="203" t="s">
        <v>438</v>
      </c>
      <c r="C147" s="203" t="s">
        <v>458</v>
      </c>
      <c r="D147" s="203">
        <v>172</v>
      </c>
      <c r="E147" s="203" t="s">
        <v>222</v>
      </c>
      <c r="F147" s="203" t="str">
        <f t="shared" si="4"/>
        <v>Maverick 95 Ti</v>
      </c>
      <c r="H147" s="203">
        <v>172</v>
      </c>
      <c r="I147" s="203">
        <v>171.3</v>
      </c>
      <c r="J147" s="203">
        <v>122</v>
      </c>
      <c r="K147" s="203">
        <v>141</v>
      </c>
      <c r="L147" s="203">
        <v>126</v>
      </c>
      <c r="M147" s="203">
        <v>93</v>
      </c>
      <c r="N147" s="203">
        <v>111</v>
      </c>
      <c r="O147" s="203">
        <v>17.7</v>
      </c>
      <c r="P147" s="203">
        <v>1699</v>
      </c>
      <c r="Q147" s="203">
        <v>1.04</v>
      </c>
      <c r="R147" s="203">
        <v>1768</v>
      </c>
      <c r="S147" s="203">
        <v>203</v>
      </c>
      <c r="T147" s="203">
        <v>144</v>
      </c>
      <c r="U147" s="203">
        <v>55</v>
      </c>
      <c r="V147" s="203">
        <v>298</v>
      </c>
      <c r="W147" s="203">
        <v>15</v>
      </c>
      <c r="X147" s="203">
        <v>197</v>
      </c>
      <c r="Y147" s="203">
        <v>0.26700000000000002</v>
      </c>
      <c r="Z147" s="203" t="b">
        <v>0</v>
      </c>
      <c r="AA147" s="203">
        <v>171</v>
      </c>
      <c r="AB147" s="203">
        <v>136</v>
      </c>
      <c r="AC147" s="203">
        <v>127</v>
      </c>
      <c r="AD147" s="203">
        <v>7</v>
      </c>
      <c r="AE147" s="203">
        <v>8.9</v>
      </c>
      <c r="AF147" s="203" t="s">
        <v>305</v>
      </c>
      <c r="AS147" s="203" t="s">
        <v>1776</v>
      </c>
      <c r="AT147" s="203" t="s">
        <v>1194</v>
      </c>
      <c r="AU147" s="247">
        <v>559.99</v>
      </c>
      <c r="AV147" s="203" t="s">
        <v>1781</v>
      </c>
      <c r="AW147" s="203" t="s">
        <v>1776</v>
      </c>
      <c r="AX147" s="203" t="s">
        <v>1194</v>
      </c>
      <c r="AY147" s="247">
        <v>559.99</v>
      </c>
      <c r="AZ147" s="203" t="s">
        <v>1782</v>
      </c>
      <c r="BA147" s="203" t="s">
        <v>1776</v>
      </c>
      <c r="BB147" s="203" t="s">
        <v>1493</v>
      </c>
      <c r="BC147" s="247">
        <v>559.99</v>
      </c>
      <c r="BD147" s="203" t="s">
        <v>1783</v>
      </c>
      <c r="BE147" s="204" t="str">
        <f t="shared" si="5"/>
        <v xml:space="preserve"> AtomicMaverick 95 Ti172 Unisex</v>
      </c>
    </row>
    <row r="148" spans="1:57">
      <c r="A148" s="203" t="s">
        <v>219</v>
      </c>
      <c r="B148" s="203" t="s">
        <v>438</v>
      </c>
      <c r="C148" s="203" t="s">
        <v>458</v>
      </c>
      <c r="D148" s="203">
        <v>180</v>
      </c>
      <c r="E148" s="203" t="s">
        <v>222</v>
      </c>
      <c r="F148" s="203" t="str">
        <f t="shared" si="4"/>
        <v>Maverick 95 Ti</v>
      </c>
      <c r="H148" s="203">
        <v>180</v>
      </c>
      <c r="I148" s="203">
        <v>179.1</v>
      </c>
      <c r="J148" s="203">
        <v>128</v>
      </c>
      <c r="K148" s="203">
        <v>148</v>
      </c>
      <c r="L148" s="203">
        <v>128</v>
      </c>
      <c r="M148" s="203">
        <v>93</v>
      </c>
      <c r="N148" s="203">
        <v>112</v>
      </c>
      <c r="O148" s="203">
        <v>19.2</v>
      </c>
      <c r="P148" s="203">
        <v>1781</v>
      </c>
      <c r="Q148" s="203">
        <v>1.05</v>
      </c>
      <c r="R148" s="203">
        <v>1863</v>
      </c>
      <c r="S148" s="203">
        <v>240</v>
      </c>
      <c r="T148" s="203">
        <v>169</v>
      </c>
      <c r="U148" s="203">
        <v>55</v>
      </c>
      <c r="V148" s="203">
        <v>314</v>
      </c>
      <c r="W148" s="203">
        <v>14</v>
      </c>
      <c r="X148" s="203">
        <v>197</v>
      </c>
      <c r="Y148" s="203">
        <v>0.254</v>
      </c>
      <c r="Z148" s="203" t="b">
        <v>0</v>
      </c>
      <c r="AA148" s="203">
        <v>169</v>
      </c>
      <c r="AB148" s="203">
        <v>142</v>
      </c>
      <c r="AC148" s="203">
        <v>145</v>
      </c>
      <c r="AD148" s="203">
        <v>5</v>
      </c>
      <c r="AE148" s="203">
        <v>9</v>
      </c>
      <c r="AF148" s="203" t="s">
        <v>305</v>
      </c>
      <c r="AS148" s="203" t="s">
        <v>1776</v>
      </c>
      <c r="AT148" s="203" t="s">
        <v>1194</v>
      </c>
      <c r="AU148" s="247">
        <v>559.99</v>
      </c>
      <c r="AV148" s="203" t="s">
        <v>1784</v>
      </c>
      <c r="AW148" s="203" t="s">
        <v>1776</v>
      </c>
      <c r="AX148" s="203" t="s">
        <v>1194</v>
      </c>
      <c r="AY148" s="247">
        <v>559.99</v>
      </c>
      <c r="AZ148" s="203" t="s">
        <v>1785</v>
      </c>
      <c r="BA148" s="203" t="s">
        <v>1776</v>
      </c>
      <c r="BB148" s="203" t="s">
        <v>1493</v>
      </c>
      <c r="BC148" s="247">
        <v>559.99</v>
      </c>
      <c r="BD148" s="203" t="s">
        <v>1786</v>
      </c>
      <c r="BE148" s="204" t="str">
        <f t="shared" si="5"/>
        <v xml:space="preserve"> AtomicMaverick 95 Ti180 Unisex</v>
      </c>
    </row>
    <row r="149" spans="1:57">
      <c r="A149" s="203" t="s">
        <v>219</v>
      </c>
      <c r="B149" s="203" t="s">
        <v>438</v>
      </c>
      <c r="C149" s="203" t="s">
        <v>458</v>
      </c>
      <c r="D149" s="203">
        <v>188</v>
      </c>
      <c r="E149" s="203" t="s">
        <v>222</v>
      </c>
      <c r="F149" s="203" t="str">
        <f t="shared" si="4"/>
        <v>Maverick 95 Ti</v>
      </c>
      <c r="H149" s="203">
        <v>188</v>
      </c>
      <c r="I149" s="203">
        <v>187.1</v>
      </c>
      <c r="J149" s="203">
        <v>139</v>
      </c>
      <c r="K149" s="203">
        <v>154</v>
      </c>
      <c r="L149" s="203">
        <v>129</v>
      </c>
      <c r="M149" s="203">
        <v>93</v>
      </c>
      <c r="N149" s="203">
        <v>114</v>
      </c>
      <c r="O149" s="203">
        <v>20.3</v>
      </c>
      <c r="P149" s="203">
        <v>1964</v>
      </c>
      <c r="Q149" s="203">
        <v>0.99</v>
      </c>
      <c r="R149" s="203">
        <v>1952</v>
      </c>
      <c r="S149" s="203">
        <v>279</v>
      </c>
      <c r="T149" s="203">
        <v>178</v>
      </c>
      <c r="U149" s="203">
        <v>49</v>
      </c>
      <c r="V149" s="203">
        <v>284</v>
      </c>
      <c r="W149" s="203">
        <v>15</v>
      </c>
      <c r="X149" s="203">
        <v>195</v>
      </c>
      <c r="Y149" s="203">
        <v>0.30299999999999999</v>
      </c>
      <c r="Z149" s="203" t="b">
        <v>0</v>
      </c>
      <c r="AA149" s="203">
        <v>176</v>
      </c>
      <c r="AB149" s="203">
        <v>150</v>
      </c>
      <c r="AC149" s="203">
        <v>108</v>
      </c>
      <c r="AD149" s="203">
        <v>10</v>
      </c>
      <c r="AE149" s="203">
        <v>9</v>
      </c>
      <c r="AF149" s="203" t="s">
        <v>305</v>
      </c>
      <c r="AS149" s="203" t="s">
        <v>1787</v>
      </c>
      <c r="AT149" s="203" t="s">
        <v>1194</v>
      </c>
      <c r="AU149" s="247">
        <v>559.99</v>
      </c>
      <c r="AV149" s="203" t="s">
        <v>1788</v>
      </c>
      <c r="AW149" s="203" t="s">
        <v>1787</v>
      </c>
      <c r="AX149" s="203" t="s">
        <v>1194</v>
      </c>
      <c r="AY149" s="247">
        <v>559.99</v>
      </c>
      <c r="AZ149" s="203" t="s">
        <v>1789</v>
      </c>
      <c r="BA149" s="203" t="s">
        <v>1787</v>
      </c>
      <c r="BB149" s="203" t="s">
        <v>1493</v>
      </c>
      <c r="BC149" s="247">
        <v>559.99</v>
      </c>
      <c r="BD149" s="203" t="s">
        <v>1790</v>
      </c>
      <c r="BE149" s="204" t="str">
        <f t="shared" si="5"/>
        <v xml:space="preserve"> AtomicMaverick 95 Ti188 Unisex</v>
      </c>
    </row>
    <row r="150" spans="1:57">
      <c r="A150" s="203" t="s">
        <v>219</v>
      </c>
      <c r="B150" s="203" t="s">
        <v>438</v>
      </c>
      <c r="C150" s="203" t="s">
        <v>459</v>
      </c>
      <c r="D150" s="203">
        <v>149</v>
      </c>
      <c r="E150" s="203" t="s">
        <v>222</v>
      </c>
      <c r="F150" s="203" t="str">
        <f t="shared" si="4"/>
        <v>Redster S7</v>
      </c>
      <c r="H150" s="203">
        <v>149</v>
      </c>
      <c r="I150" s="203">
        <v>146</v>
      </c>
      <c r="J150" s="203">
        <v>125</v>
      </c>
      <c r="K150" s="203">
        <v>133</v>
      </c>
      <c r="L150" s="203">
        <v>108</v>
      </c>
      <c r="M150" s="203">
        <v>69</v>
      </c>
      <c r="N150" s="203">
        <v>96</v>
      </c>
      <c r="O150" s="203">
        <v>13</v>
      </c>
      <c r="P150" s="203">
        <v>1474</v>
      </c>
      <c r="Q150" s="203">
        <v>0.81</v>
      </c>
      <c r="R150" s="203">
        <v>1195</v>
      </c>
      <c r="S150" s="203">
        <v>153</v>
      </c>
      <c r="T150" s="203">
        <v>69</v>
      </c>
      <c r="U150" s="203">
        <v>40</v>
      </c>
      <c r="V150" s="203">
        <v>151</v>
      </c>
      <c r="W150" s="203">
        <v>5</v>
      </c>
      <c r="X150" s="203">
        <v>58</v>
      </c>
      <c r="Y150" s="203">
        <v>0.122</v>
      </c>
      <c r="Z150" s="203" t="b">
        <v>0</v>
      </c>
      <c r="AA150" s="203">
        <v>83</v>
      </c>
      <c r="AB150" s="203">
        <v>52</v>
      </c>
      <c r="AC150" s="203">
        <v>68</v>
      </c>
      <c r="AD150" s="203">
        <v>6</v>
      </c>
      <c r="AE150" s="203">
        <v>12.4</v>
      </c>
      <c r="AF150" s="203" t="s">
        <v>307</v>
      </c>
      <c r="AS150" s="203" t="s">
        <v>1791</v>
      </c>
      <c r="AT150" s="203" t="s">
        <v>1722</v>
      </c>
      <c r="AU150" s="247">
        <v>629.99</v>
      </c>
      <c r="AV150" s="203" t="s">
        <v>1792</v>
      </c>
      <c r="BE150" s="204" t="str">
        <f t="shared" si="5"/>
        <v xml:space="preserve"> AtomicRedster S7149 Unisex</v>
      </c>
    </row>
    <row r="151" spans="1:57">
      <c r="A151" s="203" t="s">
        <v>219</v>
      </c>
      <c r="B151" s="203" t="s">
        <v>438</v>
      </c>
      <c r="C151" s="203" t="s">
        <v>459</v>
      </c>
      <c r="D151" s="203">
        <v>156</v>
      </c>
      <c r="E151" s="203" t="s">
        <v>222</v>
      </c>
      <c r="F151" s="203" t="str">
        <f t="shared" si="4"/>
        <v>Redster S7</v>
      </c>
      <c r="H151" s="203">
        <v>156</v>
      </c>
      <c r="I151" s="203">
        <v>153.4</v>
      </c>
      <c r="J151" s="203">
        <v>133</v>
      </c>
      <c r="K151" s="203">
        <v>140</v>
      </c>
      <c r="L151" s="203">
        <v>109</v>
      </c>
      <c r="M151" s="203">
        <v>70</v>
      </c>
      <c r="N151" s="203">
        <v>97</v>
      </c>
      <c r="O151" s="203">
        <v>13.8</v>
      </c>
      <c r="P151" s="203">
        <v>1573</v>
      </c>
      <c r="Q151" s="203">
        <v>0.8</v>
      </c>
      <c r="R151" s="203">
        <v>1265</v>
      </c>
      <c r="S151" s="203">
        <v>175</v>
      </c>
      <c r="T151" s="203">
        <v>83</v>
      </c>
      <c r="U151" s="203">
        <v>39</v>
      </c>
      <c r="V151" s="203">
        <v>146</v>
      </c>
      <c r="W151" s="203">
        <v>5</v>
      </c>
      <c r="X151" s="203">
        <v>62</v>
      </c>
      <c r="Y151" s="203">
        <v>0.13100000000000001</v>
      </c>
      <c r="Z151" s="203" t="b">
        <v>0</v>
      </c>
      <c r="AA151" s="203">
        <v>84</v>
      </c>
      <c r="AB151" s="203">
        <v>53</v>
      </c>
      <c r="AC151" s="203">
        <v>62</v>
      </c>
      <c r="AD151" s="203">
        <v>6</v>
      </c>
      <c r="AE151" s="203">
        <v>12.4</v>
      </c>
      <c r="AF151" s="203" t="s">
        <v>307</v>
      </c>
      <c r="AS151" s="203" t="s">
        <v>1793</v>
      </c>
      <c r="AT151" s="203" t="s">
        <v>1794</v>
      </c>
      <c r="AU151" s="247">
        <v>29.99</v>
      </c>
      <c r="AV151" s="203" t="s">
        <v>1795</v>
      </c>
      <c r="AW151" s="203" t="s">
        <v>1796</v>
      </c>
      <c r="AX151" s="203" t="s">
        <v>1331</v>
      </c>
      <c r="AY151" s="247">
        <v>501.11</v>
      </c>
      <c r="AZ151" s="203" t="s">
        <v>1797</v>
      </c>
      <c r="BE151" s="204" t="str">
        <f t="shared" si="5"/>
        <v xml:space="preserve"> AtomicRedster S7156 Unisex</v>
      </c>
    </row>
    <row r="152" spans="1:57">
      <c r="A152" s="203" t="s">
        <v>219</v>
      </c>
      <c r="B152" s="203" t="s">
        <v>438</v>
      </c>
      <c r="C152" s="203" t="s">
        <v>459</v>
      </c>
      <c r="D152" s="203">
        <v>163</v>
      </c>
      <c r="E152" s="203" t="s">
        <v>222</v>
      </c>
      <c r="F152" s="203" t="str">
        <f t="shared" si="4"/>
        <v>Redster S7</v>
      </c>
      <c r="H152" s="203">
        <v>163</v>
      </c>
      <c r="I152" s="203">
        <v>160.4</v>
      </c>
      <c r="J152" s="203">
        <v>139</v>
      </c>
      <c r="K152" s="203">
        <v>146</v>
      </c>
      <c r="L152" s="203">
        <v>111</v>
      </c>
      <c r="M152" s="203">
        <v>69</v>
      </c>
      <c r="N152" s="203">
        <v>99</v>
      </c>
      <c r="O152" s="203">
        <v>14.5</v>
      </c>
      <c r="P152" s="203">
        <v>1682</v>
      </c>
      <c r="Q152" s="203">
        <v>0.79</v>
      </c>
      <c r="R152" s="203">
        <v>1331</v>
      </c>
      <c r="S152" s="203">
        <v>198</v>
      </c>
      <c r="T152" s="203">
        <v>98</v>
      </c>
      <c r="U152" s="203">
        <v>40</v>
      </c>
      <c r="V152" s="203">
        <v>147</v>
      </c>
      <c r="W152" s="203">
        <v>5</v>
      </c>
      <c r="X152" s="203">
        <v>64</v>
      </c>
      <c r="Y152" s="203">
        <v>0.13800000000000001</v>
      </c>
      <c r="Z152" s="203" t="b">
        <v>0</v>
      </c>
      <c r="AA152" s="203">
        <v>83</v>
      </c>
      <c r="AB152" s="203">
        <v>57</v>
      </c>
      <c r="AC152" s="203">
        <v>65</v>
      </c>
      <c r="AD152" s="203">
        <v>6</v>
      </c>
      <c r="AE152" s="203">
        <v>12.5</v>
      </c>
      <c r="AF152" s="203" t="s">
        <v>307</v>
      </c>
      <c r="AS152" s="203" t="s">
        <v>1798</v>
      </c>
      <c r="AT152" s="203" t="s">
        <v>1331</v>
      </c>
      <c r="AU152" s="247">
        <v>501.11</v>
      </c>
      <c r="AV152" s="203" t="s">
        <v>1799</v>
      </c>
      <c r="BE152" s="204" t="str">
        <f t="shared" si="5"/>
        <v xml:space="preserve"> AtomicRedster S7163 Unisex</v>
      </c>
    </row>
    <row r="153" spans="1:57">
      <c r="A153" s="203" t="s">
        <v>219</v>
      </c>
      <c r="B153" s="203" t="s">
        <v>438</v>
      </c>
      <c r="C153" s="203" t="s">
        <v>460</v>
      </c>
      <c r="D153" s="203">
        <v>160</v>
      </c>
      <c r="E153" s="203" t="s">
        <v>222</v>
      </c>
      <c r="F153" s="203" t="str">
        <f t="shared" si="4"/>
        <v>Redster S9 Revo</v>
      </c>
      <c r="H153" s="203">
        <v>160</v>
      </c>
      <c r="I153" s="203">
        <v>159.6</v>
      </c>
      <c r="J153" s="203">
        <v>140</v>
      </c>
      <c r="K153" s="203">
        <v>146</v>
      </c>
      <c r="L153" s="203">
        <v>115</v>
      </c>
      <c r="M153" s="203">
        <v>67</v>
      </c>
      <c r="N153" s="203">
        <v>101</v>
      </c>
      <c r="O153" s="203">
        <v>12.5</v>
      </c>
      <c r="P153" s="203">
        <v>1985</v>
      </c>
      <c r="Q153" s="203">
        <v>0.66</v>
      </c>
      <c r="R153" s="203">
        <v>1316</v>
      </c>
      <c r="S153" s="203">
        <v>196</v>
      </c>
      <c r="T153" s="203">
        <v>97</v>
      </c>
      <c r="U153" s="203">
        <v>32</v>
      </c>
      <c r="V153" s="203">
        <v>141</v>
      </c>
      <c r="W153" s="203">
        <v>4</v>
      </c>
      <c r="X153" s="203">
        <v>51</v>
      </c>
      <c r="Y153" s="203">
        <v>0.13</v>
      </c>
      <c r="Z153" s="203" t="b">
        <v>0</v>
      </c>
      <c r="AA153" s="203">
        <v>80</v>
      </c>
      <c r="AB153" s="203">
        <v>51</v>
      </c>
      <c r="AC153" s="203">
        <v>60</v>
      </c>
      <c r="AD153" s="203">
        <v>11</v>
      </c>
      <c r="AE153" s="203">
        <v>13.6</v>
      </c>
      <c r="AF153" s="203" t="s">
        <v>307</v>
      </c>
      <c r="AS153" s="203" t="s">
        <v>1800</v>
      </c>
      <c r="AT153" s="203" t="s">
        <v>1801</v>
      </c>
      <c r="AU153" s="247">
        <v>839.95</v>
      </c>
      <c r="AV153" s="203" t="s">
        <v>1802</v>
      </c>
      <c r="AW153" s="203" t="s">
        <v>1803</v>
      </c>
      <c r="AX153" s="203" t="s">
        <v>1722</v>
      </c>
      <c r="AY153" s="247">
        <v>874.99</v>
      </c>
      <c r="AZ153" s="203" t="s">
        <v>1804</v>
      </c>
      <c r="BA153" s="203" t="s">
        <v>1803</v>
      </c>
      <c r="BB153" s="203" t="s">
        <v>1247</v>
      </c>
      <c r="BC153" s="247">
        <v>999.99</v>
      </c>
      <c r="BD153" s="203" t="s">
        <v>1805</v>
      </c>
      <c r="BE153" s="204" t="str">
        <f t="shared" si="5"/>
        <v xml:space="preserve"> AtomicRedster S9 Revo160 Unisex</v>
      </c>
    </row>
    <row r="154" spans="1:57">
      <c r="A154" s="203" t="s">
        <v>219</v>
      </c>
      <c r="B154" s="203" t="s">
        <v>438</v>
      </c>
      <c r="C154" s="203" t="s">
        <v>460</v>
      </c>
      <c r="D154" s="203">
        <v>165</v>
      </c>
      <c r="E154" s="203" t="s">
        <v>222</v>
      </c>
      <c r="F154" s="203" t="str">
        <f t="shared" si="4"/>
        <v>Redster S9 Revo</v>
      </c>
      <c r="H154" s="203">
        <v>165</v>
      </c>
      <c r="I154" s="203">
        <v>164.7</v>
      </c>
      <c r="J154" s="203">
        <v>145</v>
      </c>
      <c r="K154" s="203">
        <v>151</v>
      </c>
      <c r="L154" s="203">
        <v>116</v>
      </c>
      <c r="M154" s="203">
        <v>67</v>
      </c>
      <c r="N154" s="203">
        <v>102</v>
      </c>
      <c r="O154" s="203">
        <v>13.1</v>
      </c>
      <c r="P154" s="203">
        <v>2072</v>
      </c>
      <c r="Q154" s="203">
        <v>0.66</v>
      </c>
      <c r="R154" s="203">
        <v>1364</v>
      </c>
      <c r="S154" s="203">
        <v>220</v>
      </c>
      <c r="T154" s="203">
        <v>101</v>
      </c>
      <c r="U154" s="203">
        <v>33</v>
      </c>
      <c r="V154" s="203">
        <v>143</v>
      </c>
      <c r="W154" s="203">
        <v>4</v>
      </c>
      <c r="X154" s="203">
        <v>49</v>
      </c>
      <c r="Y154" s="203">
        <v>0.13100000000000001</v>
      </c>
      <c r="Z154" s="203" t="b">
        <v>0</v>
      </c>
      <c r="AA154" s="203">
        <v>82</v>
      </c>
      <c r="AB154" s="203">
        <v>56</v>
      </c>
      <c r="AC154" s="203">
        <v>61</v>
      </c>
      <c r="AD154" s="203">
        <v>13</v>
      </c>
      <c r="AE154" s="203">
        <v>13.8</v>
      </c>
      <c r="AF154" s="203" t="s">
        <v>307</v>
      </c>
      <c r="AS154" s="203" t="s">
        <v>1806</v>
      </c>
      <c r="AT154" s="203" t="s">
        <v>1801</v>
      </c>
      <c r="AU154" s="247">
        <v>839.95</v>
      </c>
      <c r="AV154" s="203" t="s">
        <v>1807</v>
      </c>
      <c r="AW154" s="203" t="s">
        <v>1808</v>
      </c>
      <c r="AX154" s="203" t="s">
        <v>1247</v>
      </c>
      <c r="AY154" s="247">
        <v>999.99</v>
      </c>
      <c r="AZ154" s="203" t="s">
        <v>1809</v>
      </c>
      <c r="BE154" s="204" t="str">
        <f t="shared" si="5"/>
        <v xml:space="preserve"> AtomicRedster S9 Revo165 Unisex</v>
      </c>
    </row>
    <row r="155" spans="1:57">
      <c r="A155" s="203" t="s">
        <v>219</v>
      </c>
      <c r="B155" s="203" t="s">
        <v>438</v>
      </c>
      <c r="C155" s="203" t="s">
        <v>460</v>
      </c>
      <c r="D155" s="203">
        <v>170</v>
      </c>
      <c r="E155" s="203" t="s">
        <v>222</v>
      </c>
      <c r="F155" s="203" t="str">
        <f t="shared" si="4"/>
        <v>Redster S9 Revo</v>
      </c>
      <c r="H155" s="203">
        <v>170</v>
      </c>
      <c r="I155" s="203">
        <v>169.5</v>
      </c>
      <c r="J155" s="203">
        <v>151</v>
      </c>
      <c r="K155" s="203">
        <v>156</v>
      </c>
      <c r="L155" s="203">
        <v>118</v>
      </c>
      <c r="M155" s="203">
        <v>67</v>
      </c>
      <c r="N155" s="203">
        <v>104</v>
      </c>
      <c r="O155" s="203">
        <v>13.4</v>
      </c>
      <c r="P155" s="203">
        <v>2107</v>
      </c>
      <c r="Q155" s="203">
        <v>0.67</v>
      </c>
      <c r="R155" s="203">
        <v>1418</v>
      </c>
      <c r="S155" s="203">
        <v>244</v>
      </c>
      <c r="T155" s="203">
        <v>118</v>
      </c>
      <c r="U155" s="203">
        <v>33</v>
      </c>
      <c r="V155" s="203">
        <v>139</v>
      </c>
      <c r="W155" s="203">
        <v>4</v>
      </c>
      <c r="X155" s="203">
        <v>49</v>
      </c>
      <c r="Y155" s="203">
        <v>0.122</v>
      </c>
      <c r="Z155" s="203" t="b">
        <v>0</v>
      </c>
      <c r="AA155" s="203">
        <v>83</v>
      </c>
      <c r="AB155" s="203">
        <v>54</v>
      </c>
      <c r="AC155" s="203">
        <v>56</v>
      </c>
      <c r="AD155" s="203">
        <v>12</v>
      </c>
      <c r="AE155" s="203">
        <v>13.4</v>
      </c>
      <c r="AF155" s="203" t="s">
        <v>307</v>
      </c>
      <c r="AS155" s="203" t="s">
        <v>1810</v>
      </c>
      <c r="AT155" s="203" t="s">
        <v>1247</v>
      </c>
      <c r="AU155" s="247">
        <v>999.99</v>
      </c>
      <c r="AV155" s="203" t="s">
        <v>1811</v>
      </c>
      <c r="BE155" s="204" t="str">
        <f t="shared" si="5"/>
        <v xml:space="preserve"> AtomicRedster S9 Revo170 Unisex</v>
      </c>
    </row>
    <row r="156" spans="1:57">
      <c r="A156" s="203" t="s">
        <v>219</v>
      </c>
      <c r="B156" s="203" t="s">
        <v>438</v>
      </c>
      <c r="C156" s="203" t="s">
        <v>461</v>
      </c>
      <c r="D156" s="203">
        <v>159</v>
      </c>
      <c r="E156" s="203" t="s">
        <v>222</v>
      </c>
      <c r="F156" s="203" t="str">
        <f t="shared" si="4"/>
        <v>Redster S9 Servo</v>
      </c>
      <c r="H156" s="203">
        <v>159</v>
      </c>
      <c r="I156" s="203">
        <v>158</v>
      </c>
      <c r="J156" s="203">
        <v>137</v>
      </c>
      <c r="K156" s="203">
        <v>145</v>
      </c>
      <c r="L156" s="203">
        <v>117</v>
      </c>
      <c r="M156" s="203">
        <v>69</v>
      </c>
      <c r="N156" s="203">
        <v>103</v>
      </c>
      <c r="O156" s="203">
        <v>12.1</v>
      </c>
      <c r="P156" s="203">
        <v>2069</v>
      </c>
      <c r="Q156" s="203">
        <v>0.64</v>
      </c>
      <c r="R156" s="203">
        <v>1334</v>
      </c>
      <c r="S156" s="203">
        <v>206</v>
      </c>
      <c r="T156" s="203">
        <v>102</v>
      </c>
      <c r="U156" s="203">
        <v>33</v>
      </c>
      <c r="V156" s="203">
        <v>153</v>
      </c>
      <c r="W156" s="203">
        <v>6</v>
      </c>
      <c r="X156" s="203">
        <v>53</v>
      </c>
      <c r="Y156" s="203">
        <v>0.17100000000000001</v>
      </c>
      <c r="Z156" s="203" t="b">
        <v>0</v>
      </c>
      <c r="AA156" s="203">
        <v>81</v>
      </c>
      <c r="AB156" s="203">
        <v>54</v>
      </c>
      <c r="AC156" s="203">
        <v>72</v>
      </c>
      <c r="AD156" s="203">
        <v>10</v>
      </c>
      <c r="AE156" s="203">
        <v>13.7</v>
      </c>
      <c r="AF156" s="203" t="s">
        <v>307</v>
      </c>
      <c r="BE156" s="204" t="str">
        <f t="shared" si="5"/>
        <v xml:space="preserve"> AtomicRedster S9 Servo159 Unisex</v>
      </c>
    </row>
    <row r="157" spans="1:57">
      <c r="A157" s="203" t="s">
        <v>219</v>
      </c>
      <c r="B157" s="203" t="s">
        <v>438</v>
      </c>
      <c r="C157" s="203" t="s">
        <v>461</v>
      </c>
      <c r="D157" s="203">
        <v>165</v>
      </c>
      <c r="E157" s="203" t="s">
        <v>222</v>
      </c>
      <c r="F157" s="203" t="str">
        <f t="shared" si="4"/>
        <v>Redster S9 Servo</v>
      </c>
      <c r="H157" s="203">
        <v>165</v>
      </c>
      <c r="I157" s="203">
        <v>163.80000000000001</v>
      </c>
      <c r="J157" s="203">
        <v>143</v>
      </c>
      <c r="K157" s="203">
        <v>151</v>
      </c>
      <c r="L157" s="203">
        <v>117</v>
      </c>
      <c r="M157" s="203">
        <v>67</v>
      </c>
      <c r="N157" s="203">
        <v>103</v>
      </c>
      <c r="O157" s="203">
        <v>12.8</v>
      </c>
      <c r="P157" s="203">
        <v>2148</v>
      </c>
      <c r="Q157" s="203">
        <v>0.63</v>
      </c>
      <c r="R157" s="203">
        <v>1362</v>
      </c>
      <c r="S157" s="203">
        <v>213</v>
      </c>
      <c r="T157" s="203">
        <v>108</v>
      </c>
      <c r="U157" s="203">
        <v>34</v>
      </c>
      <c r="V157" s="203">
        <v>153</v>
      </c>
      <c r="W157" s="203">
        <v>5</v>
      </c>
      <c r="X157" s="203">
        <v>54</v>
      </c>
      <c r="Y157" s="203">
        <v>0.16</v>
      </c>
      <c r="Z157" s="203" t="b">
        <v>0</v>
      </c>
      <c r="AA157" s="203">
        <v>79</v>
      </c>
      <c r="AB157" s="203">
        <v>53</v>
      </c>
      <c r="AC157" s="203">
        <v>74</v>
      </c>
      <c r="AD157" s="203">
        <v>10</v>
      </c>
      <c r="AE157" s="203">
        <v>13.6</v>
      </c>
      <c r="AF157" s="203" t="s">
        <v>307</v>
      </c>
      <c r="BE157" s="204" t="str">
        <f t="shared" si="5"/>
        <v xml:space="preserve"> AtomicRedster S9 Servo165 Unisex</v>
      </c>
    </row>
    <row r="158" spans="1:57">
      <c r="A158" s="203" t="s">
        <v>219</v>
      </c>
      <c r="B158" s="203" t="s">
        <v>438</v>
      </c>
      <c r="C158" s="203" t="s">
        <v>462</v>
      </c>
      <c r="D158" s="203">
        <v>154</v>
      </c>
      <c r="E158" s="203" t="s">
        <v>222</v>
      </c>
      <c r="F158" s="203" t="str">
        <f t="shared" si="4"/>
        <v>Redster X5</v>
      </c>
      <c r="H158" s="203">
        <v>154</v>
      </c>
      <c r="I158" s="203">
        <v>153.4</v>
      </c>
      <c r="J158" s="203">
        <v>133</v>
      </c>
      <c r="K158" s="203">
        <v>139</v>
      </c>
      <c r="L158" s="203">
        <v>117</v>
      </c>
      <c r="M158" s="203">
        <v>69</v>
      </c>
      <c r="N158" s="203">
        <v>100</v>
      </c>
      <c r="O158" s="203">
        <v>11.8</v>
      </c>
      <c r="P158" s="203">
        <v>1659</v>
      </c>
      <c r="Q158" s="203">
        <v>0.78</v>
      </c>
      <c r="R158" s="203">
        <v>1290</v>
      </c>
      <c r="S158" s="203">
        <v>165</v>
      </c>
      <c r="T158" s="203">
        <v>88</v>
      </c>
      <c r="U158" s="203">
        <v>36</v>
      </c>
      <c r="V158" s="203">
        <v>150</v>
      </c>
      <c r="W158" s="203">
        <v>3</v>
      </c>
      <c r="X158" s="203">
        <v>52</v>
      </c>
      <c r="Y158" s="203">
        <v>9.1999999999999998E-2</v>
      </c>
      <c r="Z158" s="203" t="b">
        <v>0</v>
      </c>
      <c r="AA158" s="203">
        <v>88</v>
      </c>
      <c r="AB158" s="203">
        <v>59</v>
      </c>
      <c r="AC158" s="203">
        <v>62</v>
      </c>
      <c r="AD158" s="203">
        <v>7</v>
      </c>
      <c r="AE158" s="203">
        <v>12.8</v>
      </c>
      <c r="AF158" s="203" t="s">
        <v>307</v>
      </c>
      <c r="BE158" s="204" t="str">
        <f t="shared" si="5"/>
        <v xml:space="preserve"> AtomicRedster X5154 Unisex</v>
      </c>
    </row>
    <row r="159" spans="1:57">
      <c r="A159" s="203" t="s">
        <v>219</v>
      </c>
      <c r="B159" s="203" t="s">
        <v>438</v>
      </c>
      <c r="C159" s="203" t="s">
        <v>462</v>
      </c>
      <c r="D159" s="203">
        <v>168</v>
      </c>
      <c r="E159" s="203" t="s">
        <v>222</v>
      </c>
      <c r="F159" s="203" t="str">
        <f t="shared" si="4"/>
        <v>Redster X5</v>
      </c>
      <c r="H159" s="203">
        <v>168</v>
      </c>
      <c r="I159" s="203">
        <v>167.3</v>
      </c>
      <c r="J159" s="203">
        <v>149</v>
      </c>
      <c r="K159" s="203">
        <v>153</v>
      </c>
      <c r="L159" s="203">
        <v>119</v>
      </c>
      <c r="M159" s="203">
        <v>70</v>
      </c>
      <c r="N159" s="203">
        <v>102</v>
      </c>
      <c r="O159" s="203">
        <v>14.1</v>
      </c>
      <c r="P159" s="203">
        <v>1854</v>
      </c>
      <c r="Q159" s="203">
        <v>0.77</v>
      </c>
      <c r="R159" s="203">
        <v>1428</v>
      </c>
      <c r="S159" s="203">
        <v>211</v>
      </c>
      <c r="T159" s="203">
        <v>105</v>
      </c>
      <c r="U159" s="203">
        <v>34</v>
      </c>
      <c r="V159" s="203">
        <v>139</v>
      </c>
      <c r="W159" s="203">
        <v>3</v>
      </c>
      <c r="X159" s="203">
        <v>47</v>
      </c>
      <c r="Y159" s="203">
        <v>9.5000000000000001E-2</v>
      </c>
      <c r="Z159" s="203" t="b">
        <v>0</v>
      </c>
      <c r="AA159" s="203">
        <v>88</v>
      </c>
      <c r="AB159" s="203">
        <v>57</v>
      </c>
      <c r="AC159" s="203">
        <v>51</v>
      </c>
      <c r="AD159" s="203">
        <v>12</v>
      </c>
      <c r="AE159" s="203">
        <v>13.1</v>
      </c>
      <c r="AF159" s="203" t="s">
        <v>307</v>
      </c>
      <c r="AS159" s="203" t="s">
        <v>1812</v>
      </c>
      <c r="AT159" s="203" t="s">
        <v>1554</v>
      </c>
      <c r="AU159" s="247">
        <v>449</v>
      </c>
      <c r="AV159" s="203" t="s">
        <v>1813</v>
      </c>
      <c r="BE159" s="204" t="str">
        <f t="shared" si="5"/>
        <v xml:space="preserve"> AtomicRedster X5168 Unisex</v>
      </c>
    </row>
    <row r="160" spans="1:57">
      <c r="A160" s="203" t="s">
        <v>219</v>
      </c>
      <c r="B160" s="203" t="s">
        <v>438</v>
      </c>
      <c r="C160" s="203" t="s">
        <v>462</v>
      </c>
      <c r="D160" s="203">
        <v>175</v>
      </c>
      <c r="E160" s="203" t="s">
        <v>222</v>
      </c>
      <c r="F160" s="203" t="str">
        <f t="shared" si="4"/>
        <v>Redster X5</v>
      </c>
      <c r="H160" s="203">
        <v>175</v>
      </c>
      <c r="I160" s="203">
        <v>174.3</v>
      </c>
      <c r="J160" s="203">
        <v>157</v>
      </c>
      <c r="K160" s="203">
        <v>160</v>
      </c>
      <c r="L160" s="203">
        <v>120</v>
      </c>
      <c r="M160" s="203">
        <v>70</v>
      </c>
      <c r="N160" s="203">
        <v>103</v>
      </c>
      <c r="O160" s="203">
        <v>15.3</v>
      </c>
      <c r="P160" s="203">
        <v>2053</v>
      </c>
      <c r="Q160" s="203">
        <v>0.73</v>
      </c>
      <c r="R160" s="203">
        <v>1496</v>
      </c>
      <c r="S160" s="203">
        <v>218</v>
      </c>
      <c r="T160" s="203">
        <v>119</v>
      </c>
      <c r="U160" s="203">
        <v>30</v>
      </c>
      <c r="V160" s="203">
        <v>129</v>
      </c>
      <c r="W160" s="203">
        <v>3</v>
      </c>
      <c r="X160" s="203">
        <v>43</v>
      </c>
      <c r="Y160" s="203">
        <v>9.6999999999999906E-2</v>
      </c>
      <c r="Z160" s="203" t="b">
        <v>0</v>
      </c>
      <c r="AA160" s="203">
        <v>86</v>
      </c>
      <c r="AB160" s="203">
        <v>55</v>
      </c>
      <c r="AC160" s="203">
        <v>43</v>
      </c>
      <c r="AD160" s="203">
        <v>16</v>
      </c>
      <c r="AE160" s="203">
        <v>12.4</v>
      </c>
      <c r="AF160" s="203" t="s">
        <v>307</v>
      </c>
      <c r="BE160" s="204" t="str">
        <f t="shared" si="5"/>
        <v xml:space="preserve"> AtomicRedster X5175 Unisex</v>
      </c>
    </row>
    <row r="161" spans="1:57">
      <c r="A161" s="203" t="s">
        <v>219</v>
      </c>
      <c r="B161" s="203" t="s">
        <v>438</v>
      </c>
      <c r="C161" s="203" t="s">
        <v>463</v>
      </c>
      <c r="D161" s="203">
        <v>160</v>
      </c>
      <c r="E161" s="203" t="s">
        <v>222</v>
      </c>
      <c r="F161" s="203" t="str">
        <f t="shared" si="4"/>
        <v>Redster X7 WB</v>
      </c>
      <c r="H161" s="203">
        <v>160</v>
      </c>
      <c r="I161" s="203">
        <v>159.30000000000001</v>
      </c>
      <c r="J161" s="203">
        <v>140</v>
      </c>
      <c r="K161" s="203">
        <v>145</v>
      </c>
      <c r="L161" s="203">
        <v>123</v>
      </c>
      <c r="M161" s="203">
        <v>75</v>
      </c>
      <c r="N161" s="203">
        <v>106</v>
      </c>
      <c r="O161" s="203">
        <v>13</v>
      </c>
      <c r="P161" s="203">
        <v>1663</v>
      </c>
      <c r="Q161" s="203">
        <v>0.86</v>
      </c>
      <c r="R161" s="203">
        <v>1425</v>
      </c>
      <c r="S161" s="203">
        <v>168</v>
      </c>
      <c r="T161" s="203">
        <v>74</v>
      </c>
      <c r="U161" s="203">
        <v>38</v>
      </c>
      <c r="V161" s="203">
        <v>142</v>
      </c>
      <c r="W161" s="203">
        <v>5</v>
      </c>
      <c r="X161" s="203">
        <v>53</v>
      </c>
      <c r="Y161" s="203">
        <v>0.129</v>
      </c>
      <c r="Z161" s="203" t="b">
        <v>0</v>
      </c>
      <c r="AA161" s="203">
        <v>89</v>
      </c>
      <c r="AB161" s="203">
        <v>54</v>
      </c>
      <c r="AC161" s="203">
        <v>54</v>
      </c>
      <c r="AD161" s="203">
        <v>9</v>
      </c>
      <c r="AE161" s="203">
        <v>12.6</v>
      </c>
      <c r="AF161" s="203" t="s">
        <v>307</v>
      </c>
      <c r="AS161" s="203" t="s">
        <v>1814</v>
      </c>
      <c r="AT161" s="203" t="s">
        <v>1244</v>
      </c>
      <c r="AU161" s="203" t="s">
        <v>1815</v>
      </c>
      <c r="AV161" s="203" t="s">
        <v>1816</v>
      </c>
      <c r="AW161" s="203" t="s">
        <v>1817</v>
      </c>
      <c r="AX161" s="203" t="s">
        <v>1818</v>
      </c>
      <c r="AY161" s="247">
        <v>449.69</v>
      </c>
      <c r="AZ161" s="203" t="s">
        <v>1819</v>
      </c>
      <c r="BA161" s="203" t="s">
        <v>1820</v>
      </c>
      <c r="BB161" s="203" t="s">
        <v>1722</v>
      </c>
      <c r="BC161" s="247">
        <v>499.99</v>
      </c>
      <c r="BD161" s="203" t="s">
        <v>1821</v>
      </c>
      <c r="BE161" s="204" t="str">
        <f t="shared" si="5"/>
        <v xml:space="preserve"> AtomicRedster X7 WB160 Unisex</v>
      </c>
    </row>
    <row r="162" spans="1:57">
      <c r="A162" s="203" t="s">
        <v>219</v>
      </c>
      <c r="B162" s="203" t="s">
        <v>438</v>
      </c>
      <c r="C162" s="203" t="s">
        <v>463</v>
      </c>
      <c r="D162" s="203">
        <v>168</v>
      </c>
      <c r="E162" s="203" t="s">
        <v>222</v>
      </c>
      <c r="F162" s="203" t="str">
        <f t="shared" si="4"/>
        <v>Redster X7 WB</v>
      </c>
      <c r="H162" s="203">
        <v>168</v>
      </c>
      <c r="I162" s="203">
        <v>167.4</v>
      </c>
      <c r="J162" s="203">
        <v>148</v>
      </c>
      <c r="K162" s="203">
        <v>153</v>
      </c>
      <c r="L162" s="203">
        <v>125</v>
      </c>
      <c r="M162" s="203">
        <v>75</v>
      </c>
      <c r="N162" s="203">
        <v>109</v>
      </c>
      <c r="O162" s="203">
        <v>13.7</v>
      </c>
      <c r="P162" s="203">
        <v>1748</v>
      </c>
      <c r="Q162" s="203">
        <v>0.87</v>
      </c>
      <c r="R162" s="203">
        <v>1512</v>
      </c>
      <c r="S162" s="203">
        <v>192</v>
      </c>
      <c r="T162" s="203">
        <v>83</v>
      </c>
      <c r="U162" s="203">
        <v>38</v>
      </c>
      <c r="V162" s="203">
        <v>146</v>
      </c>
      <c r="W162" s="203">
        <v>5</v>
      </c>
      <c r="X162" s="203">
        <v>51</v>
      </c>
      <c r="Y162" s="203">
        <v>0.11799999999999999</v>
      </c>
      <c r="Z162" s="203" t="b">
        <v>0</v>
      </c>
      <c r="AA162" s="203">
        <v>90</v>
      </c>
      <c r="AB162" s="203">
        <v>53</v>
      </c>
      <c r="AC162" s="203">
        <v>56</v>
      </c>
      <c r="AD162" s="203">
        <v>7</v>
      </c>
      <c r="AE162" s="203">
        <v>12.9</v>
      </c>
      <c r="AF162" s="203" t="s">
        <v>307</v>
      </c>
      <c r="AS162" s="203" t="s">
        <v>1814</v>
      </c>
      <c r="AT162" s="203" t="s">
        <v>1244</v>
      </c>
      <c r="AU162" s="203" t="s">
        <v>1822</v>
      </c>
      <c r="AV162" s="203" t="s">
        <v>1823</v>
      </c>
      <c r="AW162" s="203" t="s">
        <v>1824</v>
      </c>
      <c r="AX162" s="203" t="s">
        <v>1331</v>
      </c>
      <c r="AY162" s="247">
        <v>455</v>
      </c>
      <c r="AZ162" s="203" t="s">
        <v>1825</v>
      </c>
      <c r="BE162" s="204" t="str">
        <f t="shared" si="5"/>
        <v xml:space="preserve"> AtomicRedster X7 WB168 Unisex</v>
      </c>
    </row>
    <row r="163" spans="1:57">
      <c r="A163" s="203" t="s">
        <v>219</v>
      </c>
      <c r="B163" s="203" t="s">
        <v>438</v>
      </c>
      <c r="C163" s="203" t="s">
        <v>464</v>
      </c>
      <c r="D163" s="203">
        <v>168</v>
      </c>
      <c r="E163" s="203" t="s">
        <v>222</v>
      </c>
      <c r="F163" s="203" t="str">
        <f t="shared" si="4"/>
        <v>Redster X9 WB Revo</v>
      </c>
      <c r="H163" s="203">
        <v>168</v>
      </c>
      <c r="I163" s="203">
        <v>167.4</v>
      </c>
      <c r="J163" s="203">
        <v>147</v>
      </c>
      <c r="K163" s="203">
        <v>153</v>
      </c>
      <c r="L163" s="203">
        <v>124</v>
      </c>
      <c r="M163" s="203">
        <v>74</v>
      </c>
      <c r="N163" s="203">
        <v>108</v>
      </c>
      <c r="O163" s="203">
        <v>13.7</v>
      </c>
      <c r="P163" s="203">
        <v>2155</v>
      </c>
      <c r="Q163" s="203">
        <v>0.7</v>
      </c>
      <c r="R163" s="203">
        <v>1505</v>
      </c>
      <c r="S163" s="203">
        <v>232</v>
      </c>
      <c r="T163" s="203">
        <v>139</v>
      </c>
      <c r="U163" s="203">
        <v>37</v>
      </c>
      <c r="V163" s="203">
        <v>142</v>
      </c>
      <c r="W163" s="203">
        <v>5</v>
      </c>
      <c r="X163" s="203">
        <v>62</v>
      </c>
      <c r="Y163" s="203">
        <v>0.14899999999999999</v>
      </c>
      <c r="Z163" s="203" t="b">
        <v>0</v>
      </c>
      <c r="AA163" s="203">
        <v>84</v>
      </c>
      <c r="AB163" s="203">
        <v>55</v>
      </c>
      <c r="AC163" s="203">
        <v>58</v>
      </c>
      <c r="AD163" s="203">
        <v>5</v>
      </c>
      <c r="AE163" s="203">
        <v>12.8</v>
      </c>
      <c r="AF163" s="203" t="s">
        <v>307</v>
      </c>
      <c r="BE163" s="204" t="str">
        <f t="shared" si="5"/>
        <v xml:space="preserve"> AtomicRedster X9 WB Revo168 Unisex</v>
      </c>
    </row>
    <row r="164" spans="1:57">
      <c r="A164" s="203" t="s">
        <v>219</v>
      </c>
      <c r="B164" s="203" t="s">
        <v>438</v>
      </c>
      <c r="C164" s="203" t="s">
        <v>464</v>
      </c>
      <c r="D164" s="203">
        <v>176</v>
      </c>
      <c r="E164" s="203" t="s">
        <v>222</v>
      </c>
      <c r="F164" s="203" t="str">
        <f t="shared" si="4"/>
        <v>Redster X9 WB Revo</v>
      </c>
      <c r="H164" s="203">
        <v>176</v>
      </c>
      <c r="I164" s="203">
        <v>175.3</v>
      </c>
      <c r="J164" s="203">
        <v>155</v>
      </c>
      <c r="K164" s="203">
        <v>161</v>
      </c>
      <c r="L164" s="203">
        <v>127</v>
      </c>
      <c r="M164" s="203">
        <v>74</v>
      </c>
      <c r="N164" s="203">
        <v>111</v>
      </c>
      <c r="O164" s="203">
        <v>14.2</v>
      </c>
      <c r="P164" s="203">
        <v>2253</v>
      </c>
      <c r="Q164" s="203">
        <v>0.71</v>
      </c>
      <c r="R164" s="203">
        <v>1590</v>
      </c>
      <c r="S164" s="203">
        <v>248</v>
      </c>
      <c r="T164" s="203">
        <v>146</v>
      </c>
      <c r="U164" s="203">
        <v>37</v>
      </c>
      <c r="V164" s="203">
        <v>143</v>
      </c>
      <c r="W164" s="203">
        <v>5</v>
      </c>
      <c r="X164" s="203">
        <v>57</v>
      </c>
      <c r="Y164" s="203">
        <v>0.13900000000000001</v>
      </c>
      <c r="Z164" s="203" t="b">
        <v>0</v>
      </c>
      <c r="AA164" s="203">
        <v>85</v>
      </c>
      <c r="AB164" s="203">
        <v>56</v>
      </c>
      <c r="AC164" s="203">
        <v>59</v>
      </c>
      <c r="AD164" s="203">
        <v>9</v>
      </c>
      <c r="AE164" s="203">
        <v>12.5</v>
      </c>
      <c r="AF164" s="203" t="s">
        <v>307</v>
      </c>
      <c r="BE164" s="204" t="str">
        <f t="shared" si="5"/>
        <v xml:space="preserve"> AtomicRedster X9 WB Revo176 Unisex</v>
      </c>
    </row>
    <row r="165" spans="1:57">
      <c r="A165" s="203" t="s">
        <v>219</v>
      </c>
      <c r="B165" s="203" t="s">
        <v>438</v>
      </c>
      <c r="C165" s="203" t="s">
        <v>468</v>
      </c>
      <c r="D165" s="203">
        <v>161</v>
      </c>
      <c r="E165" s="203" t="s">
        <v>390</v>
      </c>
      <c r="F165" s="203" t="str">
        <f t="shared" si="4"/>
        <v>Vantage 75 C W</v>
      </c>
      <c r="H165" s="203">
        <v>161</v>
      </c>
      <c r="I165" s="203">
        <v>160.5</v>
      </c>
      <c r="J165" s="203">
        <v>135</v>
      </c>
      <c r="K165" s="203">
        <v>144</v>
      </c>
      <c r="L165" s="203">
        <v>115</v>
      </c>
      <c r="M165" s="203">
        <v>74</v>
      </c>
      <c r="N165" s="203">
        <v>99</v>
      </c>
      <c r="O165" s="203">
        <v>15.2</v>
      </c>
      <c r="P165" s="203" t="s">
        <v>918</v>
      </c>
      <c r="Q165" s="203" t="s">
        <v>918</v>
      </c>
      <c r="R165" s="203">
        <v>1397</v>
      </c>
      <c r="S165" s="203">
        <v>161</v>
      </c>
      <c r="T165" s="203">
        <v>69</v>
      </c>
      <c r="U165" s="203">
        <v>38</v>
      </c>
      <c r="V165" s="203">
        <v>177</v>
      </c>
      <c r="W165" s="203">
        <v>5</v>
      </c>
      <c r="X165" s="203">
        <v>82</v>
      </c>
      <c r="Y165" s="203">
        <v>0.11899999999999999</v>
      </c>
      <c r="Z165" s="203" t="b">
        <v>0</v>
      </c>
      <c r="AA165" s="203">
        <v>97</v>
      </c>
      <c r="AB165" s="203">
        <v>71</v>
      </c>
      <c r="AC165" s="203">
        <v>80</v>
      </c>
      <c r="AD165" s="203">
        <v>10</v>
      </c>
      <c r="AE165" s="203">
        <v>10.6</v>
      </c>
      <c r="AF165" s="203" t="s">
        <v>308</v>
      </c>
      <c r="AS165" s="203" t="s">
        <v>1826</v>
      </c>
      <c r="AT165" s="203" t="s">
        <v>1585</v>
      </c>
      <c r="AU165" s="247">
        <v>399.99</v>
      </c>
      <c r="AV165" s="203" t="s">
        <v>1827</v>
      </c>
      <c r="AW165" s="203" t="s">
        <v>1826</v>
      </c>
      <c r="AX165" s="203" t="s">
        <v>1585</v>
      </c>
      <c r="AY165" s="247">
        <v>399.99</v>
      </c>
      <c r="AZ165" s="203" t="s">
        <v>1828</v>
      </c>
      <c r="BA165" s="203" t="s">
        <v>1826</v>
      </c>
      <c r="BB165" s="203" t="s">
        <v>1829</v>
      </c>
      <c r="BC165" s="247">
        <v>499.99</v>
      </c>
      <c r="BD165" s="203" t="s">
        <v>1830</v>
      </c>
      <c r="BE165" s="204" t="str">
        <f t="shared" si="5"/>
        <v xml:space="preserve"> AtomicVantage 75 C W161 Women's</v>
      </c>
    </row>
    <row r="166" spans="1:57">
      <c r="A166" s="203" t="s">
        <v>219</v>
      </c>
      <c r="B166" s="203" t="s">
        <v>438</v>
      </c>
      <c r="C166" s="203" t="s">
        <v>466</v>
      </c>
      <c r="D166" s="203">
        <v>154</v>
      </c>
      <c r="E166" s="203" t="s">
        <v>222</v>
      </c>
      <c r="F166" s="203" t="str">
        <f t="shared" si="4"/>
        <v>Vantage 75 C</v>
      </c>
      <c r="H166" s="203">
        <v>154</v>
      </c>
      <c r="I166" s="203">
        <v>153.5</v>
      </c>
      <c r="J166" s="203">
        <v>129</v>
      </c>
      <c r="K166" s="203">
        <v>137</v>
      </c>
      <c r="L166" s="203">
        <v>113</v>
      </c>
      <c r="M166" s="203">
        <v>74</v>
      </c>
      <c r="N166" s="203">
        <v>98</v>
      </c>
      <c r="O166" s="203">
        <v>14.2</v>
      </c>
      <c r="P166" s="203" t="s">
        <v>918</v>
      </c>
      <c r="Q166" s="203" t="s">
        <v>918</v>
      </c>
      <c r="R166" s="203">
        <v>1328</v>
      </c>
      <c r="S166" s="203">
        <v>154</v>
      </c>
      <c r="T166" s="203">
        <v>67</v>
      </c>
      <c r="U166" s="203">
        <v>35</v>
      </c>
      <c r="V166" s="203">
        <v>169</v>
      </c>
      <c r="W166" s="203">
        <v>6</v>
      </c>
      <c r="X166" s="203">
        <v>73</v>
      </c>
      <c r="Y166" s="203">
        <v>0.16</v>
      </c>
      <c r="Z166" s="203" t="b">
        <v>0</v>
      </c>
      <c r="AA166" s="203">
        <v>98</v>
      </c>
      <c r="AB166" s="203">
        <v>70</v>
      </c>
      <c r="AC166" s="203">
        <v>71</v>
      </c>
      <c r="AD166" s="203">
        <v>10</v>
      </c>
      <c r="AE166" s="203">
        <v>10.7</v>
      </c>
      <c r="AF166" s="203" t="s">
        <v>308</v>
      </c>
      <c r="AS166" s="203" t="s">
        <v>1831</v>
      </c>
      <c r="AT166" s="203" t="s">
        <v>1340</v>
      </c>
      <c r="AU166" s="247">
        <v>383.99</v>
      </c>
      <c r="AV166" s="203" t="s">
        <v>1832</v>
      </c>
      <c r="AW166" s="203" t="s">
        <v>1831</v>
      </c>
      <c r="AX166" s="203" t="s">
        <v>1340</v>
      </c>
      <c r="AY166" s="247">
        <v>383.99</v>
      </c>
      <c r="AZ166" s="203" t="s">
        <v>1833</v>
      </c>
      <c r="BA166" s="203" t="s">
        <v>1831</v>
      </c>
      <c r="BB166" s="203" t="s">
        <v>1284</v>
      </c>
      <c r="BC166" s="247">
        <v>399.99</v>
      </c>
      <c r="BD166" s="203" t="s">
        <v>1834</v>
      </c>
      <c r="BE166" s="204" t="str">
        <f t="shared" si="5"/>
        <v xml:space="preserve"> AtomicVantage 75 C154 Unisex</v>
      </c>
    </row>
    <row r="167" spans="1:57">
      <c r="A167" s="203" t="s">
        <v>219</v>
      </c>
      <c r="B167" s="203" t="s">
        <v>438</v>
      </c>
      <c r="C167" s="203" t="s">
        <v>466</v>
      </c>
      <c r="D167" s="203">
        <v>161</v>
      </c>
      <c r="E167" s="203" t="s">
        <v>222</v>
      </c>
      <c r="F167" s="203" t="str">
        <f t="shared" si="4"/>
        <v>Vantage 75 C</v>
      </c>
      <c r="H167" s="203">
        <v>161</v>
      </c>
      <c r="I167" s="203">
        <v>160.4</v>
      </c>
      <c r="J167" s="203">
        <v>135</v>
      </c>
      <c r="K167" s="203">
        <v>143</v>
      </c>
      <c r="L167" s="203">
        <v>115</v>
      </c>
      <c r="M167" s="203">
        <v>74</v>
      </c>
      <c r="N167" s="203">
        <v>99</v>
      </c>
      <c r="O167" s="203">
        <v>15.3</v>
      </c>
      <c r="P167" s="203">
        <v>1731</v>
      </c>
      <c r="Q167" s="203">
        <v>0.81</v>
      </c>
      <c r="R167" s="203">
        <v>1394</v>
      </c>
      <c r="S167" s="203">
        <v>156</v>
      </c>
      <c r="T167" s="203">
        <v>67</v>
      </c>
      <c r="U167" s="203">
        <v>39</v>
      </c>
      <c r="V167" s="203">
        <v>178</v>
      </c>
      <c r="W167" s="203">
        <v>4</v>
      </c>
      <c r="X167" s="203">
        <v>76</v>
      </c>
      <c r="Y167" s="203">
        <v>0.113</v>
      </c>
      <c r="Z167" s="203" t="b">
        <v>0</v>
      </c>
      <c r="AA167" s="203">
        <v>98</v>
      </c>
      <c r="AB167" s="203">
        <v>71</v>
      </c>
      <c r="AC167" s="203">
        <v>79</v>
      </c>
      <c r="AD167" s="203">
        <v>10</v>
      </c>
      <c r="AE167" s="203">
        <v>10.4</v>
      </c>
      <c r="AF167" s="203" t="s">
        <v>307</v>
      </c>
      <c r="AG167" s="203" t="s">
        <v>306</v>
      </c>
      <c r="AS167" s="203" t="s">
        <v>1835</v>
      </c>
      <c r="AT167" s="203" t="s">
        <v>1340</v>
      </c>
      <c r="AU167" s="247">
        <v>383.99</v>
      </c>
      <c r="AV167" s="203" t="s">
        <v>1836</v>
      </c>
      <c r="AW167" s="203" t="s">
        <v>1835</v>
      </c>
      <c r="AX167" s="203" t="s">
        <v>1247</v>
      </c>
      <c r="AY167" s="247">
        <v>399.99</v>
      </c>
      <c r="AZ167" s="203" t="s">
        <v>1837</v>
      </c>
      <c r="BA167" s="203" t="s">
        <v>1835</v>
      </c>
      <c r="BB167" s="203" t="s">
        <v>1247</v>
      </c>
      <c r="BC167" s="247">
        <v>399.99</v>
      </c>
      <c r="BD167" s="203" t="s">
        <v>1838</v>
      </c>
      <c r="BE167" s="204" t="str">
        <f t="shared" si="5"/>
        <v xml:space="preserve"> AtomicVantage 75 C161 Unisex</v>
      </c>
    </row>
    <row r="168" spans="1:57">
      <c r="A168" s="203" t="s">
        <v>219</v>
      </c>
      <c r="B168" s="203" t="s">
        <v>438</v>
      </c>
      <c r="C168" s="203" t="s">
        <v>465</v>
      </c>
      <c r="D168" s="203">
        <v>161</v>
      </c>
      <c r="E168" s="203" t="s">
        <v>222</v>
      </c>
      <c r="F168" s="203" t="str">
        <f t="shared" si="4"/>
        <v>Vantage 75</v>
      </c>
      <c r="H168" s="203">
        <v>161</v>
      </c>
      <c r="I168" s="203">
        <v>160.5</v>
      </c>
      <c r="J168" s="203">
        <v>135</v>
      </c>
      <c r="K168" s="203">
        <v>143</v>
      </c>
      <c r="L168" s="203">
        <v>114</v>
      </c>
      <c r="M168" s="203">
        <v>74</v>
      </c>
      <c r="N168" s="203">
        <v>99</v>
      </c>
      <c r="O168" s="203">
        <v>15.2</v>
      </c>
      <c r="P168" s="203">
        <v>1774</v>
      </c>
      <c r="Q168" s="203">
        <v>0.78</v>
      </c>
      <c r="R168" s="203">
        <v>1388</v>
      </c>
      <c r="S168" s="203">
        <v>166</v>
      </c>
      <c r="T168" s="203">
        <v>84</v>
      </c>
      <c r="U168" s="203">
        <v>39</v>
      </c>
      <c r="V168" s="203">
        <v>176</v>
      </c>
      <c r="W168" s="203">
        <v>4</v>
      </c>
      <c r="X168" s="203">
        <v>78</v>
      </c>
      <c r="Y168" s="203">
        <v>0.111999999999999</v>
      </c>
      <c r="Z168" s="203" t="b">
        <v>0</v>
      </c>
      <c r="AA168" s="203">
        <v>100</v>
      </c>
      <c r="AB168" s="203">
        <v>76</v>
      </c>
      <c r="AC168" s="203">
        <v>76</v>
      </c>
      <c r="AD168" s="203">
        <v>11</v>
      </c>
      <c r="AE168" s="203">
        <v>10.5</v>
      </c>
      <c r="AF168" s="203" t="s">
        <v>307</v>
      </c>
      <c r="AG168" s="203" t="s">
        <v>306</v>
      </c>
      <c r="AS168" s="203" t="s">
        <v>1835</v>
      </c>
      <c r="AT168" s="203" t="s">
        <v>1247</v>
      </c>
      <c r="AU168" s="247">
        <v>399.99</v>
      </c>
      <c r="AV168" s="203" t="s">
        <v>1839</v>
      </c>
      <c r="AW168" s="203" t="s">
        <v>1835</v>
      </c>
      <c r="AX168" s="203" t="s">
        <v>1247</v>
      </c>
      <c r="AY168" s="247">
        <v>399.99</v>
      </c>
      <c r="AZ168" s="203" t="s">
        <v>1840</v>
      </c>
      <c r="BA168" s="203" t="s">
        <v>1835</v>
      </c>
      <c r="BB168" s="203" t="s">
        <v>1301</v>
      </c>
      <c r="BC168" s="247">
        <v>399.99</v>
      </c>
      <c r="BD168" s="203" t="s">
        <v>1841</v>
      </c>
      <c r="BE168" s="204" t="str">
        <f t="shared" si="5"/>
        <v xml:space="preserve"> AtomicVantage 75161 Unisex</v>
      </c>
    </row>
    <row r="169" spans="1:57">
      <c r="A169" s="203" t="s">
        <v>219</v>
      </c>
      <c r="B169" s="203" t="s">
        <v>438</v>
      </c>
      <c r="C169" s="203" t="s">
        <v>465</v>
      </c>
      <c r="D169" s="203">
        <v>169</v>
      </c>
      <c r="E169" s="203" t="s">
        <v>222</v>
      </c>
      <c r="F169" s="203" t="str">
        <f t="shared" si="4"/>
        <v>Vantage 75</v>
      </c>
      <c r="H169" s="203">
        <v>169</v>
      </c>
      <c r="I169" s="203">
        <v>168.5</v>
      </c>
      <c r="J169" s="203">
        <v>142</v>
      </c>
      <c r="K169" s="203">
        <v>152</v>
      </c>
      <c r="L169" s="203">
        <v>115</v>
      </c>
      <c r="M169" s="203">
        <v>74</v>
      </c>
      <c r="N169" s="203">
        <v>100</v>
      </c>
      <c r="O169" s="203">
        <v>16.2</v>
      </c>
      <c r="P169" s="203">
        <v>1889</v>
      </c>
      <c r="Q169" s="203">
        <v>0.77</v>
      </c>
      <c r="R169" s="203">
        <v>1464</v>
      </c>
      <c r="S169" s="203">
        <v>188</v>
      </c>
      <c r="T169" s="203">
        <v>91</v>
      </c>
      <c r="U169" s="203">
        <v>39</v>
      </c>
      <c r="V169" s="203">
        <v>185</v>
      </c>
      <c r="W169" s="203">
        <v>4</v>
      </c>
      <c r="X169" s="203">
        <v>76</v>
      </c>
      <c r="Y169" s="203">
        <v>0.11599999999999901</v>
      </c>
      <c r="Z169" s="203" t="b">
        <v>0</v>
      </c>
      <c r="AA169" s="203">
        <v>97</v>
      </c>
      <c r="AB169" s="203">
        <v>73</v>
      </c>
      <c r="AC169" s="203">
        <v>87</v>
      </c>
      <c r="AD169" s="203">
        <v>10</v>
      </c>
      <c r="AE169" s="203">
        <v>10.4</v>
      </c>
      <c r="AF169" s="203" t="s">
        <v>307</v>
      </c>
      <c r="AG169" s="203" t="s">
        <v>306</v>
      </c>
      <c r="AS169" s="203" t="s">
        <v>1835</v>
      </c>
      <c r="AT169" s="203" t="s">
        <v>1340</v>
      </c>
      <c r="AU169" s="247">
        <v>383.99</v>
      </c>
      <c r="AV169" s="203" t="s">
        <v>1842</v>
      </c>
      <c r="AW169" s="203" t="s">
        <v>1835</v>
      </c>
      <c r="AX169" s="203" t="s">
        <v>1284</v>
      </c>
      <c r="AY169" s="247">
        <v>399.99</v>
      </c>
      <c r="AZ169" s="203" t="s">
        <v>1843</v>
      </c>
      <c r="BA169" s="203" t="s">
        <v>1835</v>
      </c>
      <c r="BB169" s="203" t="s">
        <v>1284</v>
      </c>
      <c r="BC169" s="247">
        <v>399.99</v>
      </c>
      <c r="BD169" s="203" t="s">
        <v>1844</v>
      </c>
      <c r="BE169" s="204" t="str">
        <f t="shared" si="5"/>
        <v xml:space="preserve"> AtomicVantage 75169 Unisex</v>
      </c>
    </row>
    <row r="170" spans="1:57">
      <c r="A170" s="203" t="s">
        <v>219</v>
      </c>
      <c r="B170" s="203" t="s">
        <v>438</v>
      </c>
      <c r="C170" s="203" t="s">
        <v>469</v>
      </c>
      <c r="D170" s="203">
        <v>163</v>
      </c>
      <c r="E170" s="203" t="s">
        <v>222</v>
      </c>
      <c r="F170" s="203" t="str">
        <f t="shared" si="4"/>
        <v>Vantage 79 Ti</v>
      </c>
      <c r="H170" s="203">
        <v>163</v>
      </c>
      <c r="I170" s="203">
        <v>162.5</v>
      </c>
      <c r="J170" s="203">
        <v>136</v>
      </c>
      <c r="K170" s="203">
        <v>146</v>
      </c>
      <c r="L170" s="203">
        <v>118</v>
      </c>
      <c r="M170" s="203">
        <v>77</v>
      </c>
      <c r="N170" s="203">
        <v>103</v>
      </c>
      <c r="O170" s="203">
        <v>15.3</v>
      </c>
      <c r="P170" s="203">
        <v>1917</v>
      </c>
      <c r="Q170" s="203">
        <v>0.77</v>
      </c>
      <c r="R170" s="203">
        <v>1469</v>
      </c>
      <c r="S170" s="203">
        <v>193</v>
      </c>
      <c r="T170" s="203">
        <v>82</v>
      </c>
      <c r="U170" s="203">
        <v>39</v>
      </c>
      <c r="V170" s="203">
        <v>179</v>
      </c>
      <c r="W170" s="203">
        <v>5</v>
      </c>
      <c r="X170" s="203">
        <v>82</v>
      </c>
      <c r="Y170" s="203">
        <v>0.126</v>
      </c>
      <c r="Z170" s="203" t="b">
        <v>0</v>
      </c>
      <c r="AA170" s="203">
        <v>90</v>
      </c>
      <c r="AB170" s="203">
        <v>72</v>
      </c>
      <c r="AC170" s="203">
        <v>89</v>
      </c>
      <c r="AD170" s="203">
        <v>8</v>
      </c>
      <c r="AE170" s="203">
        <v>11.4</v>
      </c>
      <c r="AF170" s="203" t="s">
        <v>307</v>
      </c>
      <c r="AS170" s="203" t="s">
        <v>1845</v>
      </c>
      <c r="AT170" s="203" t="s">
        <v>1585</v>
      </c>
      <c r="AU170" s="247">
        <v>479.99</v>
      </c>
      <c r="AV170" s="203" t="s">
        <v>1846</v>
      </c>
      <c r="AW170" s="203" t="s">
        <v>1845</v>
      </c>
      <c r="AX170" s="203" t="s">
        <v>1693</v>
      </c>
      <c r="AY170" s="247">
        <v>599.95000000000005</v>
      </c>
      <c r="AZ170" s="203" t="s">
        <v>1847</v>
      </c>
      <c r="BA170" s="203" t="s">
        <v>1845</v>
      </c>
      <c r="BB170" s="203" t="s">
        <v>1693</v>
      </c>
      <c r="BC170" s="247">
        <v>599.95000000000005</v>
      </c>
      <c r="BD170" s="203" t="s">
        <v>1848</v>
      </c>
      <c r="BE170" s="204" t="str">
        <f t="shared" si="5"/>
        <v xml:space="preserve"> AtomicVantage 79 Ti163 Unisex</v>
      </c>
    </row>
    <row r="171" spans="1:57">
      <c r="A171" s="203" t="s">
        <v>219</v>
      </c>
      <c r="B171" s="203" t="s">
        <v>438</v>
      </c>
      <c r="C171" s="203" t="s">
        <v>470</v>
      </c>
      <c r="D171" s="203">
        <v>159</v>
      </c>
      <c r="E171" s="203" t="s">
        <v>222</v>
      </c>
      <c r="F171" s="203" t="str">
        <f t="shared" si="4"/>
        <v>Vantage 82 Ti</v>
      </c>
      <c r="H171" s="203">
        <v>159</v>
      </c>
      <c r="I171" s="203">
        <v>158.4</v>
      </c>
      <c r="J171" s="203">
        <v>130</v>
      </c>
      <c r="K171" s="203">
        <v>143</v>
      </c>
      <c r="L171" s="203">
        <v>118</v>
      </c>
      <c r="M171" s="203">
        <v>79</v>
      </c>
      <c r="N171" s="203">
        <v>104</v>
      </c>
      <c r="O171" s="203">
        <v>14.8</v>
      </c>
      <c r="P171" s="203">
        <v>1506</v>
      </c>
      <c r="Q171" s="203">
        <v>0.97</v>
      </c>
      <c r="R171" s="203">
        <v>1456</v>
      </c>
      <c r="S171" s="203">
        <v>184</v>
      </c>
      <c r="T171" s="203">
        <v>75</v>
      </c>
      <c r="U171" s="203">
        <v>45</v>
      </c>
      <c r="V171" s="203">
        <v>199</v>
      </c>
      <c r="W171" s="203">
        <v>6</v>
      </c>
      <c r="X171" s="203">
        <v>89</v>
      </c>
      <c r="Y171" s="203">
        <v>0.13200000000000001</v>
      </c>
      <c r="Z171" s="203" t="b">
        <v>0</v>
      </c>
      <c r="AA171" s="203">
        <v>86</v>
      </c>
      <c r="AB171" s="203">
        <v>69</v>
      </c>
      <c r="AC171" s="203">
        <v>113</v>
      </c>
      <c r="AD171" s="203">
        <v>5</v>
      </c>
      <c r="AE171" s="203">
        <v>11</v>
      </c>
      <c r="AF171" s="203" t="s">
        <v>307</v>
      </c>
      <c r="BE171" s="204" t="str">
        <f t="shared" si="5"/>
        <v xml:space="preserve"> AtomicVantage 82 Ti159 Unisex</v>
      </c>
    </row>
    <row r="172" spans="1:57">
      <c r="A172" s="203" t="s">
        <v>219</v>
      </c>
      <c r="B172" s="203" t="s">
        <v>438</v>
      </c>
      <c r="C172" s="203" t="s">
        <v>470</v>
      </c>
      <c r="D172" s="203">
        <v>174</v>
      </c>
      <c r="E172" s="203" t="s">
        <v>222</v>
      </c>
      <c r="F172" s="203" t="str">
        <f t="shared" si="4"/>
        <v>Vantage 82 Ti</v>
      </c>
      <c r="H172" s="203">
        <v>174</v>
      </c>
      <c r="I172" s="203">
        <v>173.3</v>
      </c>
      <c r="J172" s="203">
        <v>146</v>
      </c>
      <c r="K172" s="203">
        <v>156</v>
      </c>
      <c r="L172" s="203">
        <v>122</v>
      </c>
      <c r="M172" s="203">
        <v>82</v>
      </c>
      <c r="N172" s="203">
        <v>108</v>
      </c>
      <c r="O172" s="203">
        <v>17.3</v>
      </c>
      <c r="P172" s="203">
        <v>1882</v>
      </c>
      <c r="Q172" s="203">
        <v>0.87</v>
      </c>
      <c r="R172" s="203">
        <v>1639</v>
      </c>
      <c r="S172" s="203">
        <v>244</v>
      </c>
      <c r="T172" s="203">
        <v>104</v>
      </c>
      <c r="U172" s="203">
        <v>41</v>
      </c>
      <c r="V172" s="203">
        <v>183</v>
      </c>
      <c r="W172" s="203">
        <v>5</v>
      </c>
      <c r="X172" s="203">
        <v>86</v>
      </c>
      <c r="Y172" s="203">
        <v>0.12</v>
      </c>
      <c r="Z172" s="203" t="b">
        <v>0</v>
      </c>
      <c r="AA172" s="203">
        <v>101</v>
      </c>
      <c r="AB172" s="203">
        <v>72</v>
      </c>
      <c r="AC172" s="203">
        <v>82</v>
      </c>
      <c r="AD172" s="203">
        <v>7</v>
      </c>
      <c r="AE172" s="203">
        <v>11.1</v>
      </c>
      <c r="AF172" s="203" t="s">
        <v>307</v>
      </c>
      <c r="AG172" s="203" t="s">
        <v>305</v>
      </c>
      <c r="BE172" s="204" t="str">
        <f t="shared" si="5"/>
        <v xml:space="preserve"> AtomicVantage 82 Ti174 Unisex</v>
      </c>
    </row>
    <row r="173" spans="1:57">
      <c r="A173" s="203" t="s">
        <v>219</v>
      </c>
      <c r="B173" s="203" t="s">
        <v>471</v>
      </c>
      <c r="C173" s="203" t="s">
        <v>472</v>
      </c>
      <c r="D173" s="203">
        <v>182.1</v>
      </c>
      <c r="E173" s="203" t="s">
        <v>222</v>
      </c>
      <c r="F173" s="203" t="str">
        <f t="shared" si="4"/>
        <v>Anima</v>
      </c>
      <c r="H173" s="203">
        <v>182.1</v>
      </c>
      <c r="I173" s="203">
        <v>180.9</v>
      </c>
      <c r="J173" s="203">
        <v>115</v>
      </c>
      <c r="K173" s="203">
        <v>148</v>
      </c>
      <c r="L173" s="203">
        <v>145</v>
      </c>
      <c r="M173" s="203">
        <v>114</v>
      </c>
      <c r="N173" s="203">
        <v>134</v>
      </c>
      <c r="O173" s="203">
        <v>19.3</v>
      </c>
      <c r="P173" s="203">
        <v>2227</v>
      </c>
      <c r="Q173" s="203">
        <v>1.01</v>
      </c>
      <c r="R173" s="203">
        <v>2241</v>
      </c>
      <c r="S173" s="203">
        <v>230</v>
      </c>
      <c r="T173" s="203">
        <v>107</v>
      </c>
      <c r="U173" s="203">
        <v>50</v>
      </c>
      <c r="V173" s="203">
        <v>375</v>
      </c>
      <c r="W173" s="203">
        <v>47</v>
      </c>
      <c r="X173" s="203">
        <v>286</v>
      </c>
      <c r="Y173" s="203">
        <v>0.92799999999999905</v>
      </c>
      <c r="Z173" s="203" t="b">
        <v>0</v>
      </c>
      <c r="AA173" s="203">
        <v>185</v>
      </c>
      <c r="AB173" s="203">
        <v>145</v>
      </c>
      <c r="AC173" s="203">
        <v>191</v>
      </c>
      <c r="AD173" s="203">
        <v>7</v>
      </c>
      <c r="AE173" s="203">
        <v>7.1</v>
      </c>
      <c r="AF173" s="203" t="s">
        <v>303</v>
      </c>
      <c r="AG173" s="203" t="s">
        <v>301</v>
      </c>
      <c r="AS173" s="203" t="s">
        <v>1849</v>
      </c>
      <c r="AT173" s="203" t="s">
        <v>1571</v>
      </c>
      <c r="AU173" s="247">
        <v>682.26</v>
      </c>
      <c r="AV173" s="203" t="s">
        <v>1850</v>
      </c>
      <c r="AW173" s="203" t="s">
        <v>1851</v>
      </c>
      <c r="AX173" s="203" t="s">
        <v>1571</v>
      </c>
      <c r="AY173" s="247">
        <v>682.26</v>
      </c>
      <c r="AZ173" s="203" t="s">
        <v>1852</v>
      </c>
      <c r="BA173" s="203" t="s">
        <v>1851</v>
      </c>
      <c r="BB173" s="203" t="s">
        <v>1571</v>
      </c>
      <c r="BC173" s="247">
        <v>682.26</v>
      </c>
      <c r="BD173" s="203" t="s">
        <v>1853</v>
      </c>
      <c r="BE173" s="204" t="str">
        <f t="shared" si="5"/>
        <v xml:space="preserve"> Black CrowsAnima182.1 Unisex</v>
      </c>
    </row>
    <row r="174" spans="1:57">
      <c r="A174" s="203" t="s">
        <v>219</v>
      </c>
      <c r="B174" s="203" t="s">
        <v>471</v>
      </c>
      <c r="C174" s="203" t="s">
        <v>474</v>
      </c>
      <c r="D174" s="203">
        <v>160.1</v>
      </c>
      <c r="E174" s="203" t="s">
        <v>390</v>
      </c>
      <c r="F174" s="203" t="str">
        <f t="shared" si="4"/>
        <v>Atris Birdie</v>
      </c>
      <c r="H174" s="203">
        <v>160.1</v>
      </c>
      <c r="I174" s="203">
        <v>158.9</v>
      </c>
      <c r="J174" s="203">
        <v>112</v>
      </c>
      <c r="K174" s="203">
        <v>133</v>
      </c>
      <c r="L174" s="203">
        <v>135</v>
      </c>
      <c r="M174" s="203">
        <v>106</v>
      </c>
      <c r="N174" s="203">
        <v>121</v>
      </c>
      <c r="O174" s="203">
        <v>19.2</v>
      </c>
      <c r="P174" s="203">
        <v>1649</v>
      </c>
      <c r="Q174" s="203">
        <v>1.1100000000000001</v>
      </c>
      <c r="R174" s="203">
        <v>1831</v>
      </c>
      <c r="S174" s="203">
        <v>121</v>
      </c>
      <c r="T174" s="203">
        <v>57</v>
      </c>
      <c r="U174" s="203">
        <v>50</v>
      </c>
      <c r="V174" s="203">
        <v>283</v>
      </c>
      <c r="W174" s="203">
        <v>30</v>
      </c>
      <c r="X174" s="203">
        <v>184</v>
      </c>
      <c r="Y174" s="203">
        <v>0.60399999999999998</v>
      </c>
      <c r="Z174" s="203" t="b">
        <v>0</v>
      </c>
      <c r="AA174" s="203">
        <v>155</v>
      </c>
      <c r="AB174" s="203">
        <v>100</v>
      </c>
      <c r="AC174" s="203">
        <v>128</v>
      </c>
      <c r="AD174" s="203">
        <v>7</v>
      </c>
      <c r="AE174" s="203">
        <v>8.5</v>
      </c>
      <c r="AF174" s="203" t="s">
        <v>301</v>
      </c>
      <c r="AG174" s="203" t="s">
        <v>302</v>
      </c>
      <c r="AS174" s="203" t="s">
        <v>1854</v>
      </c>
      <c r="AT174" s="203" t="s">
        <v>1192</v>
      </c>
      <c r="AU174" s="247">
        <v>669.95</v>
      </c>
      <c r="AV174" s="203" t="s">
        <v>1855</v>
      </c>
      <c r="AW174" s="203" t="s">
        <v>1854</v>
      </c>
      <c r="AX174" s="203" t="s">
        <v>1284</v>
      </c>
      <c r="AY174" s="247">
        <v>839.95</v>
      </c>
      <c r="AZ174" s="203" t="s">
        <v>1856</v>
      </c>
      <c r="BA174" s="203" t="s">
        <v>1854</v>
      </c>
      <c r="BB174" s="203" t="s">
        <v>1284</v>
      </c>
      <c r="BC174" s="247">
        <v>839.95</v>
      </c>
      <c r="BD174" s="203" t="s">
        <v>1857</v>
      </c>
      <c r="BE174" s="204" t="str">
        <f t="shared" si="5"/>
        <v xml:space="preserve"> Black CrowsAtris Birdie160.1 Women's</v>
      </c>
    </row>
    <row r="175" spans="1:57">
      <c r="A175" s="203" t="s">
        <v>219</v>
      </c>
      <c r="B175" s="203" t="s">
        <v>471</v>
      </c>
      <c r="C175" s="203" t="s">
        <v>474</v>
      </c>
      <c r="D175" s="203">
        <v>169.1</v>
      </c>
      <c r="E175" s="203" t="s">
        <v>390</v>
      </c>
      <c r="F175" s="203" t="str">
        <f t="shared" si="4"/>
        <v>Atris Birdie</v>
      </c>
      <c r="H175" s="203">
        <v>169.1</v>
      </c>
      <c r="I175" s="203">
        <v>167.9</v>
      </c>
      <c r="J175" s="203">
        <v>120</v>
      </c>
      <c r="K175" s="203">
        <v>139</v>
      </c>
      <c r="L175" s="203">
        <v>136</v>
      </c>
      <c r="M175" s="203">
        <v>107</v>
      </c>
      <c r="N175" s="203">
        <v>122</v>
      </c>
      <c r="O175" s="203">
        <v>20.3</v>
      </c>
      <c r="P175" s="203">
        <v>1780</v>
      </c>
      <c r="Q175" s="203">
        <v>1.0900000000000001</v>
      </c>
      <c r="R175" s="203">
        <v>1946</v>
      </c>
      <c r="S175" s="203">
        <v>167</v>
      </c>
      <c r="T175" s="203">
        <v>70</v>
      </c>
      <c r="U175" s="203">
        <v>46</v>
      </c>
      <c r="V175" s="203">
        <v>268</v>
      </c>
      <c r="W175" s="203">
        <v>32</v>
      </c>
      <c r="X175" s="203">
        <v>212</v>
      </c>
      <c r="Y175" s="203">
        <v>0.68700000000000006</v>
      </c>
      <c r="Z175" s="203" t="b">
        <v>0</v>
      </c>
      <c r="AA175" s="203">
        <v>173</v>
      </c>
      <c r="AB175" s="203">
        <v>117</v>
      </c>
      <c r="AC175" s="203">
        <v>95</v>
      </c>
      <c r="AD175" s="203">
        <v>5</v>
      </c>
      <c r="AE175" s="203">
        <v>8.4</v>
      </c>
      <c r="AF175" s="203" t="s">
        <v>301</v>
      </c>
      <c r="AG175" s="203" t="s">
        <v>302</v>
      </c>
      <c r="AS175" s="203" t="s">
        <v>1854</v>
      </c>
      <c r="AT175" s="203" t="s">
        <v>1571</v>
      </c>
      <c r="AU175" s="247">
        <v>644.86</v>
      </c>
      <c r="AV175" s="203" t="s">
        <v>1858</v>
      </c>
      <c r="AW175" s="203" t="s">
        <v>1854</v>
      </c>
      <c r="AX175" s="203" t="s">
        <v>1722</v>
      </c>
      <c r="AY175" s="247">
        <v>713.99</v>
      </c>
      <c r="AZ175" s="203" t="s">
        <v>1859</v>
      </c>
      <c r="BA175" s="203" t="s">
        <v>1854</v>
      </c>
      <c r="BB175" s="203" t="s">
        <v>1284</v>
      </c>
      <c r="BC175" s="247">
        <v>839.95</v>
      </c>
      <c r="BD175" s="203" t="s">
        <v>1860</v>
      </c>
      <c r="BE175" s="204" t="str">
        <f t="shared" si="5"/>
        <v xml:space="preserve"> Black CrowsAtris Birdie169.1 Women's</v>
      </c>
    </row>
    <row r="176" spans="1:57">
      <c r="A176" s="203" t="s">
        <v>219</v>
      </c>
      <c r="B176" s="203" t="s">
        <v>471</v>
      </c>
      <c r="C176" s="203" t="s">
        <v>473</v>
      </c>
      <c r="D176" s="203">
        <v>178.3</v>
      </c>
      <c r="E176" s="203" t="s">
        <v>222</v>
      </c>
      <c r="F176" s="203" t="str">
        <f t="shared" si="4"/>
        <v>Atris</v>
      </c>
      <c r="H176" s="203">
        <v>178.3</v>
      </c>
      <c r="I176" s="203">
        <v>176.9</v>
      </c>
      <c r="J176" s="203">
        <v>122</v>
      </c>
      <c r="K176" s="203">
        <v>145</v>
      </c>
      <c r="L176" s="203">
        <v>138</v>
      </c>
      <c r="M176" s="203">
        <v>108</v>
      </c>
      <c r="N176" s="203">
        <v>125</v>
      </c>
      <c r="O176" s="203">
        <v>20.399999999999999</v>
      </c>
      <c r="P176" s="203">
        <v>1900</v>
      </c>
      <c r="Q176" s="203">
        <v>1.0900000000000001</v>
      </c>
      <c r="R176" s="203">
        <v>2078</v>
      </c>
      <c r="S176" s="203">
        <v>197</v>
      </c>
      <c r="T176" s="203">
        <v>85</v>
      </c>
      <c r="U176" s="203">
        <v>53</v>
      </c>
      <c r="V176" s="203">
        <v>339</v>
      </c>
      <c r="W176" s="203">
        <v>30</v>
      </c>
      <c r="X176" s="203">
        <v>214</v>
      </c>
      <c r="Y176" s="203">
        <v>0.57799999999999996</v>
      </c>
      <c r="Z176" s="203" t="b">
        <v>0</v>
      </c>
      <c r="AA176" s="203">
        <v>198</v>
      </c>
      <c r="AB176" s="203">
        <v>118</v>
      </c>
      <c r="AC176" s="203">
        <v>140</v>
      </c>
      <c r="AD176" s="203">
        <v>5</v>
      </c>
      <c r="AE176" s="203">
        <v>8.1</v>
      </c>
      <c r="AF176" s="203" t="s">
        <v>301</v>
      </c>
      <c r="AG176" s="203" t="s">
        <v>302</v>
      </c>
      <c r="AS176" s="203" t="s">
        <v>1854</v>
      </c>
      <c r="AT176" s="203" t="s">
        <v>1237</v>
      </c>
      <c r="AU176" s="247">
        <v>817.33</v>
      </c>
      <c r="AV176" s="203" t="s">
        <v>1861</v>
      </c>
      <c r="AW176" s="203" t="s">
        <v>1862</v>
      </c>
      <c r="AX176" s="203" t="s">
        <v>1477</v>
      </c>
      <c r="AY176" s="247">
        <v>839.9</v>
      </c>
      <c r="AZ176" s="203" t="s">
        <v>1863</v>
      </c>
      <c r="BA176" s="203" t="s">
        <v>1854</v>
      </c>
      <c r="BB176" s="203" t="s">
        <v>1477</v>
      </c>
      <c r="BC176" s="247">
        <v>839.9</v>
      </c>
      <c r="BD176" s="203" t="s">
        <v>1864</v>
      </c>
      <c r="BE176" s="204" t="str">
        <f t="shared" si="5"/>
        <v xml:space="preserve"> Black CrowsAtris178.3 Unisex</v>
      </c>
    </row>
    <row r="177" spans="1:57">
      <c r="A177" s="203" t="s">
        <v>219</v>
      </c>
      <c r="B177" s="203" t="s">
        <v>471</v>
      </c>
      <c r="C177" s="203" t="s">
        <v>473</v>
      </c>
      <c r="D177" s="203">
        <v>184.2</v>
      </c>
      <c r="E177" s="203" t="s">
        <v>222</v>
      </c>
      <c r="F177" s="203" t="str">
        <f t="shared" si="4"/>
        <v>Atris</v>
      </c>
      <c r="H177" s="203">
        <v>184.2</v>
      </c>
      <c r="I177" s="203">
        <v>182.7</v>
      </c>
      <c r="J177" s="203">
        <v>121</v>
      </c>
      <c r="K177" s="203">
        <v>148</v>
      </c>
      <c r="L177" s="203">
        <v>138</v>
      </c>
      <c r="M177" s="203">
        <v>107</v>
      </c>
      <c r="N177" s="203">
        <v>125</v>
      </c>
      <c r="O177" s="203">
        <v>20.399999999999999</v>
      </c>
      <c r="P177" s="203">
        <v>2066</v>
      </c>
      <c r="Q177" s="203">
        <v>1.04</v>
      </c>
      <c r="R177" s="203">
        <v>2146</v>
      </c>
      <c r="S177" s="203">
        <v>247</v>
      </c>
      <c r="T177" s="203">
        <v>99</v>
      </c>
      <c r="U177" s="203">
        <v>57</v>
      </c>
      <c r="V177" s="203">
        <v>356</v>
      </c>
      <c r="W177" s="203">
        <v>32</v>
      </c>
      <c r="X177" s="203">
        <v>260</v>
      </c>
      <c r="Y177" s="203">
        <v>0.56000000000000005</v>
      </c>
      <c r="Z177" s="203" t="b">
        <v>0</v>
      </c>
      <c r="AA177" s="203">
        <v>227</v>
      </c>
      <c r="AB177" s="203">
        <v>121</v>
      </c>
      <c r="AC177" s="203">
        <v>128</v>
      </c>
      <c r="AD177" s="203">
        <v>3</v>
      </c>
      <c r="AE177" s="203">
        <v>7.9</v>
      </c>
      <c r="AF177" s="203" t="s">
        <v>301</v>
      </c>
      <c r="AS177" s="203" t="s">
        <v>1862</v>
      </c>
      <c r="AT177" s="203" t="s">
        <v>1865</v>
      </c>
      <c r="AU177" s="247">
        <v>589.95000000000005</v>
      </c>
      <c r="AV177" s="203" t="s">
        <v>1866</v>
      </c>
      <c r="AW177" s="203" t="s">
        <v>1862</v>
      </c>
      <c r="AX177" s="203" t="s">
        <v>1192</v>
      </c>
      <c r="AY177" s="247">
        <v>669.95</v>
      </c>
      <c r="AZ177" s="203" t="s">
        <v>1867</v>
      </c>
      <c r="BA177" s="203" t="s">
        <v>1868</v>
      </c>
      <c r="BB177" s="203" t="s">
        <v>1244</v>
      </c>
      <c r="BC177" s="247">
        <v>699.91</v>
      </c>
      <c r="BD177" s="203" t="s">
        <v>1869</v>
      </c>
      <c r="BE177" s="204" t="str">
        <f t="shared" si="5"/>
        <v xml:space="preserve"> Black CrowsAtris184.2 Unisex</v>
      </c>
    </row>
    <row r="178" spans="1:57">
      <c r="A178" s="203" t="s">
        <v>219</v>
      </c>
      <c r="B178" s="203" t="s">
        <v>471</v>
      </c>
      <c r="C178" s="203" t="s">
        <v>473</v>
      </c>
      <c r="D178" s="203">
        <v>189.7</v>
      </c>
      <c r="E178" s="203" t="s">
        <v>222</v>
      </c>
      <c r="F178" s="203" t="str">
        <f t="shared" si="4"/>
        <v>Atris</v>
      </c>
      <c r="H178" s="203">
        <v>189.7</v>
      </c>
      <c r="I178" s="203">
        <v>187.6</v>
      </c>
      <c r="J178" s="203">
        <v>131</v>
      </c>
      <c r="K178" s="203">
        <v>151</v>
      </c>
      <c r="L178" s="203">
        <v>139</v>
      </c>
      <c r="M178" s="203">
        <v>107</v>
      </c>
      <c r="N178" s="203">
        <v>126</v>
      </c>
      <c r="O178" s="203">
        <v>20.399999999999999</v>
      </c>
      <c r="P178" s="203">
        <v>2131</v>
      </c>
      <c r="Q178" s="203">
        <v>1.04</v>
      </c>
      <c r="R178" s="203">
        <v>2208</v>
      </c>
      <c r="S178" s="203">
        <v>251</v>
      </c>
      <c r="T178" s="203">
        <v>121</v>
      </c>
      <c r="U178" s="203">
        <v>52</v>
      </c>
      <c r="V178" s="203">
        <v>334</v>
      </c>
      <c r="W178" s="203">
        <v>34</v>
      </c>
      <c r="X178" s="203">
        <v>234</v>
      </c>
      <c r="Y178" s="203">
        <v>0.65</v>
      </c>
      <c r="Z178" s="203" t="b">
        <v>0</v>
      </c>
      <c r="AA178" s="203">
        <v>227</v>
      </c>
      <c r="AB178" s="203">
        <v>141</v>
      </c>
      <c r="AC178" s="203">
        <v>108</v>
      </c>
      <c r="AD178" s="203">
        <v>5</v>
      </c>
      <c r="AE178" s="203">
        <v>8.1</v>
      </c>
      <c r="AF178" s="203" t="s">
        <v>301</v>
      </c>
      <c r="AS178" s="203" t="s">
        <v>1862</v>
      </c>
      <c r="AT178" s="203" t="s">
        <v>1477</v>
      </c>
      <c r="AU178" s="247">
        <v>839.9</v>
      </c>
      <c r="AV178" s="203" t="s">
        <v>1870</v>
      </c>
      <c r="AW178" s="203" t="s">
        <v>1862</v>
      </c>
      <c r="AX178" s="203" t="s">
        <v>1284</v>
      </c>
      <c r="AY178" s="247">
        <v>839.95</v>
      </c>
      <c r="AZ178" s="203" t="s">
        <v>1871</v>
      </c>
      <c r="BA178" s="203" t="s">
        <v>1862</v>
      </c>
      <c r="BB178" s="203" t="s">
        <v>1284</v>
      </c>
      <c r="BC178" s="247">
        <v>839.95</v>
      </c>
      <c r="BD178" s="203" t="s">
        <v>1872</v>
      </c>
      <c r="BE178" s="204" t="str">
        <f t="shared" si="5"/>
        <v xml:space="preserve"> Black CrowsAtris189.7 Unisex</v>
      </c>
    </row>
    <row r="179" spans="1:57">
      <c r="A179" s="203" t="s">
        <v>219</v>
      </c>
      <c r="B179" s="203" t="s">
        <v>471</v>
      </c>
      <c r="C179" s="203" t="s">
        <v>476</v>
      </c>
      <c r="D179" s="203">
        <v>156.1</v>
      </c>
      <c r="E179" s="203" t="s">
        <v>390</v>
      </c>
      <c r="F179" s="203" t="str">
        <f t="shared" si="4"/>
        <v>Camox Birdie</v>
      </c>
      <c r="H179" s="203">
        <v>156.1</v>
      </c>
      <c r="I179" s="203">
        <v>154.9</v>
      </c>
      <c r="J179" s="203">
        <v>120</v>
      </c>
      <c r="K179" s="203">
        <v>136</v>
      </c>
      <c r="L179" s="203">
        <v>126</v>
      </c>
      <c r="M179" s="203">
        <v>95</v>
      </c>
      <c r="N179" s="203">
        <v>114</v>
      </c>
      <c r="O179" s="203">
        <v>18.399999999999999</v>
      </c>
      <c r="P179" s="203">
        <v>1543</v>
      </c>
      <c r="Q179" s="203">
        <v>1.05</v>
      </c>
      <c r="R179" s="203">
        <v>1616</v>
      </c>
      <c r="S179" s="203">
        <v>148</v>
      </c>
      <c r="T179" s="203">
        <v>61</v>
      </c>
      <c r="U179" s="203">
        <v>38</v>
      </c>
      <c r="V179" s="203">
        <v>198</v>
      </c>
      <c r="W179" s="203">
        <v>30</v>
      </c>
      <c r="X179" s="203">
        <v>156</v>
      </c>
      <c r="Y179" s="203">
        <v>0.78700000000000003</v>
      </c>
      <c r="Z179" s="203" t="b">
        <v>0</v>
      </c>
      <c r="AA179" s="203">
        <v>100</v>
      </c>
      <c r="AB179" s="203">
        <v>94</v>
      </c>
      <c r="AC179" s="203">
        <v>98</v>
      </c>
      <c r="AD179" s="203">
        <v>14</v>
      </c>
      <c r="AE179" s="203">
        <v>6.6</v>
      </c>
      <c r="AF179" s="203" t="s">
        <v>305</v>
      </c>
      <c r="AS179" s="203" t="s">
        <v>1873</v>
      </c>
      <c r="AT179" s="203" t="s">
        <v>1244</v>
      </c>
      <c r="AU179" s="247">
        <v>579.91</v>
      </c>
      <c r="AV179" s="203" t="s">
        <v>1874</v>
      </c>
      <c r="AW179" s="203" t="s">
        <v>1875</v>
      </c>
      <c r="AX179" s="203" t="s">
        <v>1876</v>
      </c>
      <c r="AY179" s="247">
        <v>719.99</v>
      </c>
      <c r="AZ179" s="203" t="s">
        <v>1877</v>
      </c>
      <c r="BA179" s="203" t="s">
        <v>1878</v>
      </c>
      <c r="BB179" s="203" t="s">
        <v>1220</v>
      </c>
      <c r="BC179" s="247">
        <v>757.38</v>
      </c>
      <c r="BD179" s="203" t="s">
        <v>1879</v>
      </c>
      <c r="BE179" s="204" t="str">
        <f t="shared" si="5"/>
        <v xml:space="preserve"> Black CrowsCamox Birdie156.1 Women's</v>
      </c>
    </row>
    <row r="180" spans="1:57">
      <c r="A180" s="203" t="s">
        <v>219</v>
      </c>
      <c r="B180" s="203" t="s">
        <v>471</v>
      </c>
      <c r="C180" s="203" t="s">
        <v>1116</v>
      </c>
      <c r="D180" s="203">
        <v>162.30000000000001</v>
      </c>
      <c r="E180" s="203" t="s">
        <v>390</v>
      </c>
      <c r="F180" s="203" t="str">
        <f t="shared" si="4"/>
        <v>Camox Birdie</v>
      </c>
      <c r="H180" s="203">
        <v>162.30000000000001</v>
      </c>
      <c r="I180" s="203">
        <v>160.80000000000001</v>
      </c>
      <c r="J180" s="203">
        <v>117</v>
      </c>
      <c r="K180" s="203">
        <v>140</v>
      </c>
      <c r="L180" s="203">
        <v>129</v>
      </c>
      <c r="M180" s="203">
        <v>97</v>
      </c>
      <c r="N180" s="203">
        <v>117</v>
      </c>
      <c r="O180" s="203">
        <v>18.3</v>
      </c>
      <c r="P180" s="203">
        <v>1601</v>
      </c>
      <c r="Q180" s="203">
        <v>1.07</v>
      </c>
      <c r="R180" s="203">
        <v>1720</v>
      </c>
      <c r="S180" s="203">
        <v>142</v>
      </c>
      <c r="T180" s="203">
        <v>74</v>
      </c>
      <c r="U180" s="203">
        <v>45</v>
      </c>
      <c r="V180" s="203">
        <v>246</v>
      </c>
      <c r="W180" s="203">
        <v>32</v>
      </c>
      <c r="X180" s="203">
        <v>194</v>
      </c>
      <c r="Y180" s="203">
        <v>0.71499999999999997</v>
      </c>
      <c r="Z180" s="203" t="b">
        <v>0</v>
      </c>
      <c r="AA180" s="203">
        <v>103</v>
      </c>
      <c r="AB180" s="203">
        <v>110</v>
      </c>
      <c r="AC180" s="203">
        <v>143</v>
      </c>
      <c r="AD180" s="203">
        <v>8</v>
      </c>
      <c r="AE180" s="203">
        <v>6.4</v>
      </c>
      <c r="AF180" s="203" t="s">
        <v>305</v>
      </c>
      <c r="AG180" s="203" t="s">
        <v>302</v>
      </c>
      <c r="AS180" s="203" t="s">
        <v>1880</v>
      </c>
      <c r="AT180" s="203" t="s">
        <v>1881</v>
      </c>
      <c r="AU180" s="247">
        <v>528.5</v>
      </c>
      <c r="AV180" s="203" t="s">
        <v>1882</v>
      </c>
      <c r="AW180" s="203" t="s">
        <v>1880</v>
      </c>
      <c r="AX180" s="203" t="s">
        <v>1192</v>
      </c>
      <c r="AY180" s="247">
        <v>534.95000000000005</v>
      </c>
      <c r="AZ180" s="203" t="s">
        <v>1883</v>
      </c>
      <c r="BA180" s="203" t="s">
        <v>1880</v>
      </c>
      <c r="BB180" s="203" t="s">
        <v>1284</v>
      </c>
      <c r="BC180" s="247">
        <v>719.95</v>
      </c>
      <c r="BD180" s="203" t="s">
        <v>1884</v>
      </c>
      <c r="BE180" s="204" t="str">
        <f t="shared" si="5"/>
        <v xml:space="preserve"> Black CrowsCamox Birdie162.3 Women's</v>
      </c>
    </row>
    <row r="181" spans="1:57">
      <c r="A181" s="203" t="s">
        <v>219</v>
      </c>
      <c r="B181" s="203" t="s">
        <v>471</v>
      </c>
      <c r="C181" s="203" t="s">
        <v>476</v>
      </c>
      <c r="D181" s="203">
        <v>168.1</v>
      </c>
      <c r="E181" s="203" t="s">
        <v>390</v>
      </c>
      <c r="F181" s="203" t="str">
        <f t="shared" si="4"/>
        <v>Camox Birdie</v>
      </c>
      <c r="H181" s="203">
        <v>168.1</v>
      </c>
      <c r="I181" s="203">
        <v>166.9</v>
      </c>
      <c r="J181" s="203">
        <v>121</v>
      </c>
      <c r="K181" s="203">
        <v>144</v>
      </c>
      <c r="L181" s="203">
        <v>130</v>
      </c>
      <c r="M181" s="203">
        <v>97</v>
      </c>
      <c r="N181" s="203">
        <v>119</v>
      </c>
      <c r="O181" s="203">
        <v>18.5</v>
      </c>
      <c r="P181" s="203">
        <v>1719</v>
      </c>
      <c r="Q181" s="203">
        <v>1.05</v>
      </c>
      <c r="R181" s="203">
        <v>1798</v>
      </c>
      <c r="S181" s="203">
        <v>172</v>
      </c>
      <c r="T181" s="203">
        <v>75</v>
      </c>
      <c r="U181" s="203">
        <v>49</v>
      </c>
      <c r="V181" s="203">
        <v>260</v>
      </c>
      <c r="W181" s="203">
        <v>35</v>
      </c>
      <c r="X181" s="203">
        <v>198</v>
      </c>
      <c r="Y181" s="203">
        <v>0.70899999999999996</v>
      </c>
      <c r="Z181" s="203" t="b">
        <v>0</v>
      </c>
      <c r="AA181" s="203">
        <v>122</v>
      </c>
      <c r="AB181" s="203">
        <v>109</v>
      </c>
      <c r="AC181" s="203">
        <v>139</v>
      </c>
      <c r="AD181" s="203">
        <v>6</v>
      </c>
      <c r="AE181" s="203">
        <v>6.6</v>
      </c>
      <c r="AF181" s="203" t="s">
        <v>305</v>
      </c>
      <c r="AS181" s="203" t="s">
        <v>1880</v>
      </c>
      <c r="AT181" s="203" t="s">
        <v>1571</v>
      </c>
      <c r="AU181" s="247">
        <v>607.48</v>
      </c>
      <c r="AV181" s="203" t="s">
        <v>1885</v>
      </c>
      <c r="AW181" s="203" t="s">
        <v>1886</v>
      </c>
      <c r="AX181" s="203" t="s">
        <v>1194</v>
      </c>
      <c r="AY181" s="247">
        <v>649</v>
      </c>
      <c r="AZ181" s="203" t="s">
        <v>1887</v>
      </c>
      <c r="BA181" s="203" t="s">
        <v>1880</v>
      </c>
      <c r="BB181" s="203" t="s">
        <v>1284</v>
      </c>
      <c r="BC181" s="247">
        <v>719.95</v>
      </c>
      <c r="BD181" s="203" t="s">
        <v>1888</v>
      </c>
      <c r="BE181" s="204" t="str">
        <f t="shared" si="5"/>
        <v xml:space="preserve"> Black CrowsCamox Birdie168.1 Women's</v>
      </c>
    </row>
    <row r="182" spans="1:57">
      <c r="A182" s="203" t="s">
        <v>219</v>
      </c>
      <c r="B182" s="203" t="s">
        <v>471</v>
      </c>
      <c r="C182" s="203" t="s">
        <v>477</v>
      </c>
      <c r="D182" s="203">
        <v>160.19999999999999</v>
      </c>
      <c r="E182" s="203" t="s">
        <v>222</v>
      </c>
      <c r="F182" s="203" t="str">
        <f t="shared" si="4"/>
        <v>Camox Freebird</v>
      </c>
      <c r="H182" s="203">
        <v>160.19999999999999</v>
      </c>
      <c r="I182" s="203">
        <v>159.80000000000001</v>
      </c>
      <c r="J182" s="203">
        <v>114</v>
      </c>
      <c r="K182" s="203">
        <v>135</v>
      </c>
      <c r="L182" s="203">
        <v>128</v>
      </c>
      <c r="M182" s="203">
        <v>95</v>
      </c>
      <c r="N182" s="203">
        <v>112</v>
      </c>
      <c r="O182" s="203">
        <v>17.3</v>
      </c>
      <c r="P182" s="203">
        <v>1331</v>
      </c>
      <c r="Q182" s="203">
        <v>1.26</v>
      </c>
      <c r="R182" s="203">
        <v>1675</v>
      </c>
      <c r="S182" s="203">
        <v>155</v>
      </c>
      <c r="T182" s="203">
        <v>77</v>
      </c>
      <c r="U182" s="203">
        <v>52</v>
      </c>
      <c r="V182" s="203">
        <v>307</v>
      </c>
      <c r="W182" s="203">
        <v>15</v>
      </c>
      <c r="X182" s="203">
        <v>155</v>
      </c>
      <c r="Y182" s="203">
        <v>0.29099999999999998</v>
      </c>
      <c r="Z182" s="203" t="b">
        <v>0</v>
      </c>
      <c r="AA182" s="203">
        <v>149</v>
      </c>
      <c r="AB182" s="203">
        <v>104</v>
      </c>
      <c r="AC182" s="203">
        <v>158</v>
      </c>
      <c r="AD182" s="203">
        <v>3</v>
      </c>
      <c r="AE182" s="203">
        <v>8.1</v>
      </c>
      <c r="AF182" s="203" t="s">
        <v>305</v>
      </c>
      <c r="AG182" s="203" t="s">
        <v>302</v>
      </c>
      <c r="AH182" s="203" t="s">
        <v>388</v>
      </c>
      <c r="AS182" s="203" t="s">
        <v>1889</v>
      </c>
      <c r="AT182" s="203" t="s">
        <v>1890</v>
      </c>
      <c r="AU182" s="247">
        <v>739</v>
      </c>
      <c r="AV182" s="203" t="s">
        <v>1891</v>
      </c>
      <c r="AW182" s="203" t="s">
        <v>1889</v>
      </c>
      <c r="AX182" s="203" t="s">
        <v>1890</v>
      </c>
      <c r="AY182" s="247">
        <v>739</v>
      </c>
      <c r="AZ182" s="203" t="s">
        <v>1892</v>
      </c>
      <c r="BA182" s="203" t="s">
        <v>1889</v>
      </c>
      <c r="BB182" s="203" t="s">
        <v>1890</v>
      </c>
      <c r="BC182" s="247">
        <v>739</v>
      </c>
      <c r="BD182" s="203" t="s">
        <v>1893</v>
      </c>
      <c r="BE182" s="204" t="str">
        <f t="shared" si="5"/>
        <v xml:space="preserve"> Black CrowsCamox Freebird160.2 Unisex</v>
      </c>
    </row>
    <row r="183" spans="1:57">
      <c r="A183" s="203" t="s">
        <v>219</v>
      </c>
      <c r="B183" s="203" t="s">
        <v>471</v>
      </c>
      <c r="C183" s="203" t="s">
        <v>477</v>
      </c>
      <c r="D183" s="203">
        <v>166.2</v>
      </c>
      <c r="E183" s="203" t="s">
        <v>222</v>
      </c>
      <c r="F183" s="203" t="str">
        <f t="shared" si="4"/>
        <v>Camox Freebird</v>
      </c>
      <c r="H183" s="203">
        <v>166.2</v>
      </c>
      <c r="I183" s="203">
        <v>165.4</v>
      </c>
      <c r="J183" s="203">
        <v>127</v>
      </c>
      <c r="K183" s="203">
        <v>139</v>
      </c>
      <c r="L183" s="203">
        <v>132</v>
      </c>
      <c r="M183" s="203">
        <v>95</v>
      </c>
      <c r="N183" s="203">
        <v>114</v>
      </c>
      <c r="O183" s="203">
        <v>16.7</v>
      </c>
      <c r="P183" s="203">
        <v>1393</v>
      </c>
      <c r="Q183" s="203">
        <v>1.26</v>
      </c>
      <c r="R183" s="203">
        <v>1758</v>
      </c>
      <c r="S183" s="203">
        <v>167</v>
      </c>
      <c r="T183" s="203">
        <v>84</v>
      </c>
      <c r="U183" s="203">
        <v>44</v>
      </c>
      <c r="V183" s="203">
        <v>247</v>
      </c>
      <c r="W183" s="203">
        <v>12</v>
      </c>
      <c r="X183" s="203">
        <v>139</v>
      </c>
      <c r="Y183" s="203">
        <v>0.27699999999999902</v>
      </c>
      <c r="Z183" s="203" t="b">
        <v>0</v>
      </c>
      <c r="AA183" s="203">
        <v>149</v>
      </c>
      <c r="AB183" s="203">
        <v>119</v>
      </c>
      <c r="AC183" s="203">
        <v>98</v>
      </c>
      <c r="AD183" s="203">
        <v>10</v>
      </c>
      <c r="AE183" s="203">
        <v>9.1</v>
      </c>
      <c r="AF183" s="203" t="s">
        <v>305</v>
      </c>
      <c r="AG183" s="203" t="s">
        <v>302</v>
      </c>
      <c r="AH183" s="203" t="s">
        <v>388</v>
      </c>
      <c r="AS183" s="203" t="s">
        <v>1894</v>
      </c>
      <c r="AT183" s="203" t="s">
        <v>1890</v>
      </c>
      <c r="AU183" s="247">
        <v>739</v>
      </c>
      <c r="AV183" s="203" t="s">
        <v>1895</v>
      </c>
      <c r="AW183" s="203" t="s">
        <v>1894</v>
      </c>
      <c r="AX183" s="203" t="s">
        <v>1890</v>
      </c>
      <c r="AY183" s="247">
        <v>739</v>
      </c>
      <c r="AZ183" s="203" t="s">
        <v>1896</v>
      </c>
      <c r="BA183" s="203" t="s">
        <v>1894</v>
      </c>
      <c r="BB183" s="203" t="s">
        <v>1890</v>
      </c>
      <c r="BC183" s="247">
        <v>739</v>
      </c>
      <c r="BD183" s="203" t="s">
        <v>1897</v>
      </c>
      <c r="BE183" s="204" t="str">
        <f t="shared" si="5"/>
        <v xml:space="preserve"> Black CrowsCamox Freebird166.2 Unisex</v>
      </c>
    </row>
    <row r="184" spans="1:57">
      <c r="A184" s="203" t="s">
        <v>219</v>
      </c>
      <c r="B184" s="203" t="s">
        <v>471</v>
      </c>
      <c r="C184" s="203" t="s">
        <v>477</v>
      </c>
      <c r="D184" s="203">
        <v>172.2</v>
      </c>
      <c r="E184" s="203" t="s">
        <v>222</v>
      </c>
      <c r="F184" s="203" t="str">
        <f t="shared" si="4"/>
        <v>Camox Freebird</v>
      </c>
      <c r="H184" s="203">
        <v>172.2</v>
      </c>
      <c r="I184" s="203">
        <v>171.3</v>
      </c>
      <c r="J184" s="203">
        <v>132</v>
      </c>
      <c r="K184" s="203">
        <v>144</v>
      </c>
      <c r="L184" s="203">
        <v>132</v>
      </c>
      <c r="M184" s="203">
        <v>95</v>
      </c>
      <c r="N184" s="203">
        <v>114</v>
      </c>
      <c r="O184" s="203">
        <v>17.100000000000001</v>
      </c>
      <c r="P184" s="203">
        <v>1468</v>
      </c>
      <c r="Q184" s="203">
        <v>1.24</v>
      </c>
      <c r="R184" s="203">
        <v>1822</v>
      </c>
      <c r="S184" s="203">
        <v>192</v>
      </c>
      <c r="T184" s="203">
        <v>99</v>
      </c>
      <c r="U184" s="203">
        <v>43</v>
      </c>
      <c r="V184" s="203">
        <v>252</v>
      </c>
      <c r="W184" s="203">
        <v>11</v>
      </c>
      <c r="X184" s="203">
        <v>137</v>
      </c>
      <c r="Y184" s="203">
        <v>0.25900000000000001</v>
      </c>
      <c r="Z184" s="203" t="b">
        <v>0</v>
      </c>
      <c r="AA184" s="203">
        <v>164</v>
      </c>
      <c r="AB184" s="203">
        <v>110</v>
      </c>
      <c r="AC184" s="203">
        <v>88</v>
      </c>
      <c r="AD184" s="203">
        <v>9</v>
      </c>
      <c r="AE184" s="203">
        <v>9.4</v>
      </c>
      <c r="AF184" s="203" t="s">
        <v>305</v>
      </c>
      <c r="AG184" s="203" t="s">
        <v>302</v>
      </c>
      <c r="AS184" s="203" t="s">
        <v>1898</v>
      </c>
      <c r="AT184" s="203" t="s">
        <v>1192</v>
      </c>
      <c r="AU184" s="247">
        <v>554.95000000000005</v>
      </c>
      <c r="AV184" s="203" t="s">
        <v>1899</v>
      </c>
      <c r="AW184" s="203" t="s">
        <v>1898</v>
      </c>
      <c r="AX184" s="203" t="s">
        <v>1571</v>
      </c>
      <c r="AY184" s="247">
        <v>606.59</v>
      </c>
      <c r="AZ184" s="203" t="s">
        <v>1900</v>
      </c>
      <c r="BA184" s="203" t="s">
        <v>1898</v>
      </c>
      <c r="BB184" s="203" t="s">
        <v>1284</v>
      </c>
      <c r="BC184" s="247">
        <v>739.95</v>
      </c>
      <c r="BD184" s="203" t="s">
        <v>1901</v>
      </c>
      <c r="BE184" s="204" t="str">
        <f t="shared" si="5"/>
        <v xml:space="preserve"> Black CrowsCamox Freebird172.2 Unisex</v>
      </c>
    </row>
    <row r="185" spans="1:57">
      <c r="A185" s="203" t="s">
        <v>219</v>
      </c>
      <c r="B185" s="203" t="s">
        <v>471</v>
      </c>
      <c r="C185" s="203" t="s">
        <v>477</v>
      </c>
      <c r="D185" s="203">
        <v>178.2</v>
      </c>
      <c r="E185" s="203" t="s">
        <v>222</v>
      </c>
      <c r="F185" s="203" t="str">
        <f t="shared" si="4"/>
        <v>Camox Freebird</v>
      </c>
      <c r="H185" s="203">
        <v>178.2</v>
      </c>
      <c r="I185" s="203">
        <v>177.2</v>
      </c>
      <c r="J185" s="203">
        <v>137</v>
      </c>
      <c r="K185" s="203">
        <v>147</v>
      </c>
      <c r="L185" s="203">
        <v>134</v>
      </c>
      <c r="M185" s="203">
        <v>95</v>
      </c>
      <c r="N185" s="203">
        <v>114</v>
      </c>
      <c r="O185" s="203">
        <v>17.100000000000001</v>
      </c>
      <c r="P185" s="203">
        <v>1505</v>
      </c>
      <c r="Q185" s="203">
        <v>1.26</v>
      </c>
      <c r="R185" s="203">
        <v>1902</v>
      </c>
      <c r="S185" s="203">
        <v>208</v>
      </c>
      <c r="T185" s="203">
        <v>111</v>
      </c>
      <c r="U185" s="203">
        <v>44</v>
      </c>
      <c r="V185" s="203">
        <v>254</v>
      </c>
      <c r="W185" s="203">
        <v>12</v>
      </c>
      <c r="X185" s="203">
        <v>144</v>
      </c>
      <c r="Y185" s="203">
        <v>0.27300000000000002</v>
      </c>
      <c r="Z185" s="203" t="b">
        <v>0</v>
      </c>
      <c r="AA185" s="203">
        <v>169</v>
      </c>
      <c r="AB185" s="203">
        <v>133</v>
      </c>
      <c r="AC185" s="203">
        <v>85</v>
      </c>
      <c r="AD185" s="203">
        <v>8</v>
      </c>
      <c r="AE185" s="203">
        <v>9.1999999999999993</v>
      </c>
      <c r="AF185" s="203" t="s">
        <v>305</v>
      </c>
      <c r="AG185" s="203" t="s">
        <v>302</v>
      </c>
      <c r="AH185" s="203" t="s">
        <v>388</v>
      </c>
      <c r="AS185" s="203" t="s">
        <v>1902</v>
      </c>
      <c r="AT185" s="203" t="s">
        <v>1881</v>
      </c>
      <c r="AU185" s="247">
        <v>544.64</v>
      </c>
      <c r="AV185" s="203" t="s">
        <v>1903</v>
      </c>
      <c r="AW185" s="203" t="s">
        <v>1902</v>
      </c>
      <c r="AX185" s="203" t="s">
        <v>1881</v>
      </c>
      <c r="AY185" s="247">
        <v>544.82000000000005</v>
      </c>
      <c r="AZ185" s="203" t="s">
        <v>1904</v>
      </c>
      <c r="BA185" s="203" t="s">
        <v>1905</v>
      </c>
      <c r="BB185" s="203" t="s">
        <v>1192</v>
      </c>
      <c r="BC185" s="247">
        <v>554.95000000000005</v>
      </c>
      <c r="BD185" s="203" t="s">
        <v>1906</v>
      </c>
      <c r="BE185" s="204" t="str">
        <f t="shared" si="5"/>
        <v xml:space="preserve"> Black CrowsCamox Freebird178.2 Unisex</v>
      </c>
    </row>
    <row r="186" spans="1:57">
      <c r="A186" s="203" t="s">
        <v>219</v>
      </c>
      <c r="B186" s="203" t="s">
        <v>471</v>
      </c>
      <c r="C186" s="203" t="s">
        <v>477</v>
      </c>
      <c r="D186" s="203">
        <v>183.3</v>
      </c>
      <c r="E186" s="203" t="s">
        <v>222</v>
      </c>
      <c r="F186" s="203" t="str">
        <f t="shared" si="4"/>
        <v>Camox Freebird</v>
      </c>
      <c r="H186" s="203">
        <v>183.3</v>
      </c>
      <c r="I186" s="203">
        <v>182.3</v>
      </c>
      <c r="J186" s="203">
        <v>141</v>
      </c>
      <c r="K186" s="203">
        <v>150</v>
      </c>
      <c r="L186" s="203">
        <v>136</v>
      </c>
      <c r="M186" s="203">
        <v>95</v>
      </c>
      <c r="N186" s="203">
        <v>116</v>
      </c>
      <c r="O186" s="203">
        <v>17.3</v>
      </c>
      <c r="P186" s="203">
        <v>1615</v>
      </c>
      <c r="Q186" s="203">
        <v>1.22</v>
      </c>
      <c r="R186" s="203">
        <v>1966</v>
      </c>
      <c r="S186" s="203">
        <v>229</v>
      </c>
      <c r="T186" s="203">
        <v>113</v>
      </c>
      <c r="U186" s="203">
        <v>43</v>
      </c>
      <c r="V186" s="203">
        <v>248</v>
      </c>
      <c r="W186" s="203">
        <v>13</v>
      </c>
      <c r="X186" s="203">
        <v>167</v>
      </c>
      <c r="Y186" s="203">
        <v>0.312</v>
      </c>
      <c r="Z186" s="203" t="b">
        <v>0</v>
      </c>
      <c r="AA186" s="203">
        <v>179</v>
      </c>
      <c r="AB186" s="203">
        <v>142</v>
      </c>
      <c r="AC186" s="203">
        <v>69</v>
      </c>
      <c r="AD186" s="203">
        <v>8</v>
      </c>
      <c r="AE186" s="203">
        <v>9</v>
      </c>
      <c r="AF186" s="203" t="s">
        <v>305</v>
      </c>
      <c r="AG186" s="203" t="s">
        <v>302</v>
      </c>
      <c r="AS186" s="203" t="s">
        <v>1907</v>
      </c>
      <c r="AT186" s="203" t="s">
        <v>1192</v>
      </c>
      <c r="AU186" s="247">
        <v>554.95000000000005</v>
      </c>
      <c r="AV186" s="203" t="s">
        <v>1908</v>
      </c>
      <c r="AW186" s="203" t="s">
        <v>1902</v>
      </c>
      <c r="AX186" s="203" t="s">
        <v>1244</v>
      </c>
      <c r="AY186" s="247">
        <v>599.92999999999995</v>
      </c>
      <c r="AZ186" s="203" t="s">
        <v>1909</v>
      </c>
      <c r="BA186" s="203" t="s">
        <v>1902</v>
      </c>
      <c r="BB186" s="203" t="s">
        <v>1244</v>
      </c>
      <c r="BC186" s="247">
        <v>599.92999999999995</v>
      </c>
      <c r="BD186" s="203" t="s">
        <v>1910</v>
      </c>
      <c r="BE186" s="204" t="str">
        <f t="shared" si="5"/>
        <v xml:space="preserve"> Black CrowsCamox Freebird183.3 Unisex</v>
      </c>
    </row>
    <row r="187" spans="1:57">
      <c r="A187" s="203" t="s">
        <v>219</v>
      </c>
      <c r="B187" s="203" t="s">
        <v>471</v>
      </c>
      <c r="C187" s="203" t="s">
        <v>477</v>
      </c>
      <c r="D187" s="203">
        <v>188.3</v>
      </c>
      <c r="E187" s="203" t="s">
        <v>222</v>
      </c>
      <c r="F187" s="203" t="str">
        <f t="shared" si="4"/>
        <v>Camox Freebird</v>
      </c>
      <c r="H187" s="203">
        <v>188.3</v>
      </c>
      <c r="I187" s="203">
        <v>187.7</v>
      </c>
      <c r="J187" s="203">
        <v>142</v>
      </c>
      <c r="K187" s="203">
        <v>154</v>
      </c>
      <c r="L187" s="203">
        <v>135</v>
      </c>
      <c r="M187" s="203">
        <v>95</v>
      </c>
      <c r="N187" s="203">
        <v>117</v>
      </c>
      <c r="O187" s="203">
        <v>17.5</v>
      </c>
      <c r="P187" s="203">
        <v>1704</v>
      </c>
      <c r="Q187" s="203">
        <v>1.19</v>
      </c>
      <c r="R187" s="203">
        <v>2028</v>
      </c>
      <c r="S187" s="203">
        <v>261</v>
      </c>
      <c r="T187" s="203">
        <v>124</v>
      </c>
      <c r="U187" s="203">
        <v>48</v>
      </c>
      <c r="V187" s="203">
        <v>290</v>
      </c>
      <c r="W187" s="203">
        <v>13</v>
      </c>
      <c r="X187" s="203">
        <v>168</v>
      </c>
      <c r="Y187" s="203">
        <v>0.26400000000000001</v>
      </c>
      <c r="Z187" s="203" t="b">
        <v>0</v>
      </c>
      <c r="AA187" s="203">
        <v>205</v>
      </c>
      <c r="AB187" s="203">
        <v>131</v>
      </c>
      <c r="AC187" s="203">
        <v>85</v>
      </c>
      <c r="AD187" s="203">
        <v>6</v>
      </c>
      <c r="AE187" s="203">
        <v>8.9</v>
      </c>
      <c r="AF187" s="203" t="s">
        <v>305</v>
      </c>
      <c r="AG187" s="203" t="s">
        <v>302</v>
      </c>
      <c r="AS187" s="203" t="s">
        <v>1898</v>
      </c>
      <c r="AT187" s="203" t="s">
        <v>1192</v>
      </c>
      <c r="AU187" s="247">
        <v>554.95000000000005</v>
      </c>
      <c r="AV187" s="203" t="s">
        <v>1911</v>
      </c>
      <c r="AW187" s="203" t="s">
        <v>1912</v>
      </c>
      <c r="AX187" s="203" t="s">
        <v>1913</v>
      </c>
      <c r="AY187" s="247">
        <v>591.96</v>
      </c>
      <c r="AZ187" s="203" t="s">
        <v>1914</v>
      </c>
      <c r="BA187" s="203" t="s">
        <v>1898</v>
      </c>
      <c r="BB187" s="203" t="s">
        <v>1284</v>
      </c>
      <c r="BC187" s="247">
        <v>739.95</v>
      </c>
      <c r="BD187" s="203" t="s">
        <v>1915</v>
      </c>
      <c r="BE187" s="204" t="str">
        <f t="shared" si="5"/>
        <v xml:space="preserve"> Black CrowsCamox Freebird188.3 Unisex</v>
      </c>
    </row>
    <row r="188" spans="1:57">
      <c r="A188" s="203" t="s">
        <v>219</v>
      </c>
      <c r="B188" s="203" t="s">
        <v>471</v>
      </c>
      <c r="C188" s="203" t="s">
        <v>475</v>
      </c>
      <c r="D188" s="203">
        <v>168.1</v>
      </c>
      <c r="E188" s="203" t="s">
        <v>222</v>
      </c>
      <c r="F188" s="203" t="str">
        <f t="shared" si="4"/>
        <v>Camox</v>
      </c>
      <c r="H188" s="203">
        <v>168.1</v>
      </c>
      <c r="I188" s="203">
        <v>167.5</v>
      </c>
      <c r="J188" s="203">
        <v>130</v>
      </c>
      <c r="K188" s="203">
        <v>144</v>
      </c>
      <c r="L188" s="203">
        <v>127</v>
      </c>
      <c r="M188" s="203">
        <v>96</v>
      </c>
      <c r="N188" s="203">
        <v>116</v>
      </c>
      <c r="O188" s="203">
        <v>18.7</v>
      </c>
      <c r="P188" s="203">
        <v>1696</v>
      </c>
      <c r="Q188" s="203">
        <v>1.04</v>
      </c>
      <c r="R188" s="203">
        <v>1772</v>
      </c>
      <c r="S188" s="203">
        <v>141</v>
      </c>
      <c r="T188" s="203">
        <v>74</v>
      </c>
      <c r="U188" s="203">
        <v>46</v>
      </c>
      <c r="V188" s="203">
        <v>225</v>
      </c>
      <c r="W188" s="203">
        <v>29</v>
      </c>
      <c r="X188" s="203">
        <v>150</v>
      </c>
      <c r="Y188" s="203">
        <v>0.63200000000000001</v>
      </c>
      <c r="Z188" s="203" t="b">
        <v>0</v>
      </c>
      <c r="AA188" s="203">
        <v>128</v>
      </c>
      <c r="AB188" s="203">
        <v>112</v>
      </c>
      <c r="AC188" s="203">
        <v>97</v>
      </c>
      <c r="AD188" s="203">
        <v>14</v>
      </c>
      <c r="AE188" s="203">
        <v>6.2</v>
      </c>
      <c r="AF188" s="203" t="s">
        <v>305</v>
      </c>
      <c r="AS188" s="203" t="s">
        <v>1916</v>
      </c>
      <c r="AT188" s="203" t="s">
        <v>1571</v>
      </c>
      <c r="AU188" s="247">
        <v>607.48</v>
      </c>
      <c r="AV188" s="203" t="s">
        <v>1917</v>
      </c>
      <c r="AW188" s="203" t="s">
        <v>1916</v>
      </c>
      <c r="AX188" s="203" t="s">
        <v>1192</v>
      </c>
      <c r="AY188" s="247">
        <v>629.95000000000005</v>
      </c>
      <c r="AZ188" s="203" t="s">
        <v>1918</v>
      </c>
      <c r="BA188" s="203" t="s">
        <v>1919</v>
      </c>
      <c r="BB188" s="203" t="s">
        <v>1920</v>
      </c>
      <c r="BC188" s="247">
        <v>699</v>
      </c>
      <c r="BD188" s="203" t="s">
        <v>1921</v>
      </c>
      <c r="BE188" s="204" t="str">
        <f t="shared" si="5"/>
        <v xml:space="preserve"> Black CrowsCamox168.1 Unisex</v>
      </c>
    </row>
    <row r="189" spans="1:57">
      <c r="A189" s="203" t="s">
        <v>219</v>
      </c>
      <c r="B189" s="203" t="s">
        <v>471</v>
      </c>
      <c r="C189" s="203" t="s">
        <v>475</v>
      </c>
      <c r="D189" s="203">
        <v>174.2</v>
      </c>
      <c r="E189" s="203" t="s">
        <v>222</v>
      </c>
      <c r="F189" s="203" t="str">
        <f t="shared" si="4"/>
        <v>Camox</v>
      </c>
      <c r="H189" s="203">
        <v>174.2</v>
      </c>
      <c r="I189" s="203">
        <v>173.3</v>
      </c>
      <c r="J189" s="203">
        <v>135</v>
      </c>
      <c r="K189" s="203">
        <v>150</v>
      </c>
      <c r="L189" s="203">
        <v>128</v>
      </c>
      <c r="M189" s="203">
        <v>96</v>
      </c>
      <c r="N189" s="203">
        <v>116</v>
      </c>
      <c r="O189" s="203">
        <v>20.6</v>
      </c>
      <c r="P189" s="203">
        <v>1773</v>
      </c>
      <c r="Q189" s="203">
        <v>1.03</v>
      </c>
      <c r="R189" s="203">
        <v>1830</v>
      </c>
      <c r="S189" s="203">
        <v>168</v>
      </c>
      <c r="T189" s="203">
        <v>86</v>
      </c>
      <c r="U189" s="203">
        <v>44</v>
      </c>
      <c r="V189" s="203">
        <v>227</v>
      </c>
      <c r="W189" s="203">
        <v>30</v>
      </c>
      <c r="X189" s="203">
        <v>153</v>
      </c>
      <c r="Y189" s="203">
        <v>0.67099999999999904</v>
      </c>
      <c r="Z189" s="203" t="b">
        <v>0</v>
      </c>
      <c r="AA189" s="203">
        <v>118</v>
      </c>
      <c r="AB189" s="203">
        <v>111</v>
      </c>
      <c r="AC189" s="203">
        <v>109</v>
      </c>
      <c r="AD189" s="203">
        <v>12</v>
      </c>
      <c r="AE189" s="203">
        <v>6.4</v>
      </c>
      <c r="AF189" s="203" t="s">
        <v>305</v>
      </c>
      <c r="AS189" s="203" t="s">
        <v>1922</v>
      </c>
      <c r="AT189" s="203" t="s">
        <v>1369</v>
      </c>
      <c r="AU189" s="247">
        <v>719.95</v>
      </c>
      <c r="AV189" s="203" t="s">
        <v>1923</v>
      </c>
      <c r="AW189" s="203" t="s">
        <v>1873</v>
      </c>
      <c r="AX189" s="203" t="s">
        <v>1369</v>
      </c>
      <c r="AY189" s="247">
        <v>719.95</v>
      </c>
      <c r="AZ189" s="203" t="s">
        <v>1924</v>
      </c>
      <c r="BE189" s="204" t="str">
        <f t="shared" si="5"/>
        <v xml:space="preserve"> Black CrowsCamox174.2 Unisex</v>
      </c>
    </row>
    <row r="190" spans="1:57">
      <c r="A190" s="203" t="s">
        <v>219</v>
      </c>
      <c r="B190" s="203" t="s">
        <v>471</v>
      </c>
      <c r="C190" s="203" t="s">
        <v>475</v>
      </c>
      <c r="D190" s="203">
        <v>180.4</v>
      </c>
      <c r="E190" s="203" t="s">
        <v>222</v>
      </c>
      <c r="F190" s="203" t="str">
        <f t="shared" si="4"/>
        <v>Camox</v>
      </c>
      <c r="H190" s="203">
        <v>180.4</v>
      </c>
      <c r="I190" s="203">
        <v>179.2</v>
      </c>
      <c r="J190" s="203">
        <v>143</v>
      </c>
      <c r="K190" s="203">
        <v>157</v>
      </c>
      <c r="L190" s="203">
        <v>129</v>
      </c>
      <c r="M190" s="203">
        <v>96</v>
      </c>
      <c r="N190" s="203">
        <v>118</v>
      </c>
      <c r="O190" s="203">
        <v>20.2</v>
      </c>
      <c r="P190" s="203">
        <v>1790</v>
      </c>
      <c r="Q190" s="203">
        <v>1.07</v>
      </c>
      <c r="R190" s="203">
        <v>1910</v>
      </c>
      <c r="S190" s="203">
        <v>177</v>
      </c>
      <c r="T190" s="203">
        <v>83</v>
      </c>
      <c r="U190" s="203">
        <v>44</v>
      </c>
      <c r="V190" s="203">
        <v>214</v>
      </c>
      <c r="W190" s="203">
        <v>29</v>
      </c>
      <c r="X190" s="203">
        <v>145</v>
      </c>
      <c r="Y190" s="203">
        <v>0.66700000000000004</v>
      </c>
      <c r="Z190" s="203" t="b">
        <v>0</v>
      </c>
      <c r="AA190" s="203">
        <v>137</v>
      </c>
      <c r="AB190" s="203">
        <v>86</v>
      </c>
      <c r="AC190" s="203">
        <v>77</v>
      </c>
      <c r="AD190" s="203">
        <v>15</v>
      </c>
      <c r="AE190" s="203">
        <v>6.7</v>
      </c>
      <c r="AF190" s="203" t="s">
        <v>305</v>
      </c>
      <c r="AG190" s="203" t="s">
        <v>302</v>
      </c>
      <c r="AS190" s="203" t="s">
        <v>1925</v>
      </c>
      <c r="AT190" s="203" t="s">
        <v>1244</v>
      </c>
      <c r="AU190" s="247">
        <v>719.95</v>
      </c>
      <c r="AV190" s="203" t="s">
        <v>1926</v>
      </c>
      <c r="AW190" s="203" t="s">
        <v>1925</v>
      </c>
      <c r="AX190" s="203" t="s">
        <v>1244</v>
      </c>
      <c r="AY190" s="247">
        <v>719.95</v>
      </c>
      <c r="AZ190" s="203" t="s">
        <v>1927</v>
      </c>
      <c r="BA190" s="203" t="s">
        <v>1925</v>
      </c>
      <c r="BB190" s="203" t="s">
        <v>1928</v>
      </c>
      <c r="BC190" s="247">
        <v>719.95</v>
      </c>
      <c r="BD190" s="203" t="s">
        <v>1929</v>
      </c>
      <c r="BE190" s="204" t="str">
        <f t="shared" si="5"/>
        <v xml:space="preserve"> Black CrowsCamox180.4 Unisex</v>
      </c>
    </row>
    <row r="191" spans="1:57">
      <c r="A191" s="203" t="s">
        <v>219</v>
      </c>
      <c r="B191" s="203" t="s">
        <v>471</v>
      </c>
      <c r="C191" s="203" t="s">
        <v>475</v>
      </c>
      <c r="D191" s="203">
        <v>186.5</v>
      </c>
      <c r="E191" s="203" t="s">
        <v>222</v>
      </c>
      <c r="F191" s="203" t="str">
        <f t="shared" si="4"/>
        <v>Camox</v>
      </c>
      <c r="H191" s="203">
        <v>186.5</v>
      </c>
      <c r="I191" s="203">
        <v>185.4</v>
      </c>
      <c r="J191" s="203">
        <v>148</v>
      </c>
      <c r="K191" s="203">
        <v>159</v>
      </c>
      <c r="L191" s="203">
        <v>131</v>
      </c>
      <c r="M191" s="203">
        <v>96</v>
      </c>
      <c r="N191" s="203">
        <v>119</v>
      </c>
      <c r="O191" s="203">
        <v>20.3</v>
      </c>
      <c r="P191" s="203">
        <v>1958</v>
      </c>
      <c r="Q191" s="203">
        <v>1.02</v>
      </c>
      <c r="R191" s="203">
        <v>1990</v>
      </c>
      <c r="S191" s="203">
        <v>198</v>
      </c>
      <c r="T191" s="203">
        <v>96</v>
      </c>
      <c r="U191" s="203">
        <v>43</v>
      </c>
      <c r="V191" s="203">
        <v>219</v>
      </c>
      <c r="W191" s="203">
        <v>30</v>
      </c>
      <c r="X191" s="203">
        <v>155</v>
      </c>
      <c r="Y191" s="203">
        <v>0.70899999999999996</v>
      </c>
      <c r="Z191" s="203" t="b">
        <v>0</v>
      </c>
      <c r="AA191" s="203">
        <v>139</v>
      </c>
      <c r="AB191" s="203">
        <v>127</v>
      </c>
      <c r="AC191" s="203">
        <v>80</v>
      </c>
      <c r="AD191" s="203">
        <v>17</v>
      </c>
      <c r="AE191" s="203">
        <v>6</v>
      </c>
      <c r="AF191" s="203" t="s">
        <v>305</v>
      </c>
      <c r="AS191" s="203" t="s">
        <v>1916</v>
      </c>
      <c r="AT191" s="203" t="s">
        <v>1284</v>
      </c>
      <c r="AU191" s="247">
        <v>719.95</v>
      </c>
      <c r="AV191" s="203" t="s">
        <v>1930</v>
      </c>
      <c r="AW191" s="203" t="s">
        <v>1916</v>
      </c>
      <c r="AX191" s="203" t="s">
        <v>1284</v>
      </c>
      <c r="AY191" s="247">
        <v>719.95</v>
      </c>
      <c r="AZ191" s="203" t="s">
        <v>1931</v>
      </c>
      <c r="BA191" s="203" t="s">
        <v>1916</v>
      </c>
      <c r="BB191" s="203" t="s">
        <v>1194</v>
      </c>
      <c r="BC191" s="247">
        <v>719.95</v>
      </c>
      <c r="BD191" s="203" t="s">
        <v>1932</v>
      </c>
      <c r="BE191" s="204" t="str">
        <f t="shared" si="5"/>
        <v xml:space="preserve"> Black CrowsCamox186.5 Unisex</v>
      </c>
    </row>
    <row r="192" spans="1:57">
      <c r="A192" s="203" t="s">
        <v>219</v>
      </c>
      <c r="B192" s="203" t="s">
        <v>471</v>
      </c>
      <c r="C192" s="203" t="s">
        <v>478</v>
      </c>
      <c r="D192" s="203">
        <v>171.1</v>
      </c>
      <c r="E192" s="203" t="s">
        <v>222</v>
      </c>
      <c r="F192" s="203" t="str">
        <f t="shared" si="4"/>
        <v>Captis</v>
      </c>
      <c r="H192" s="203">
        <v>171.1</v>
      </c>
      <c r="I192" s="203">
        <v>169.9</v>
      </c>
      <c r="J192" s="203">
        <v>119</v>
      </c>
      <c r="K192" s="203">
        <v>137</v>
      </c>
      <c r="L192" s="203">
        <v>118</v>
      </c>
      <c r="M192" s="203">
        <v>89</v>
      </c>
      <c r="N192" s="203">
        <v>110</v>
      </c>
      <c r="O192" s="203">
        <v>17.3</v>
      </c>
      <c r="P192" s="203">
        <v>1634</v>
      </c>
      <c r="Q192" s="203">
        <v>1.04</v>
      </c>
      <c r="R192" s="203">
        <v>1703</v>
      </c>
      <c r="S192" s="203">
        <v>147</v>
      </c>
      <c r="T192" s="203">
        <v>71</v>
      </c>
      <c r="U192" s="203">
        <v>41</v>
      </c>
      <c r="V192" s="203">
        <v>315</v>
      </c>
      <c r="W192" s="203">
        <v>34</v>
      </c>
      <c r="X192" s="203">
        <v>198</v>
      </c>
      <c r="Y192" s="203">
        <v>0.81899999999999995</v>
      </c>
      <c r="Z192" s="203" t="b">
        <v>0</v>
      </c>
      <c r="AA192" s="203">
        <v>207</v>
      </c>
      <c r="AB192" s="203">
        <v>120</v>
      </c>
      <c r="AC192" s="203">
        <v>108</v>
      </c>
      <c r="AD192" s="203">
        <v>4</v>
      </c>
      <c r="AE192" s="203">
        <v>6.5</v>
      </c>
      <c r="AF192" s="203" t="s">
        <v>305</v>
      </c>
      <c r="AG192" s="203" t="s">
        <v>303</v>
      </c>
      <c r="AS192" s="203" t="s">
        <v>1933</v>
      </c>
      <c r="AT192" s="203" t="s">
        <v>1571</v>
      </c>
      <c r="AU192" s="247">
        <v>467.28</v>
      </c>
      <c r="AV192" s="203" t="s">
        <v>1934</v>
      </c>
      <c r="AW192" s="203" t="s">
        <v>1933</v>
      </c>
      <c r="AX192" s="203" t="s">
        <v>1935</v>
      </c>
      <c r="AY192" s="247">
        <v>550</v>
      </c>
      <c r="AZ192" s="203" t="s">
        <v>1936</v>
      </c>
      <c r="BA192" s="203" t="s">
        <v>1937</v>
      </c>
      <c r="BB192" s="203" t="s">
        <v>1477</v>
      </c>
      <c r="BC192" s="247">
        <v>569.9</v>
      </c>
      <c r="BD192" s="203" t="s">
        <v>1938</v>
      </c>
      <c r="BE192" s="204" t="str">
        <f t="shared" si="5"/>
        <v xml:space="preserve"> Black CrowsCaptis171.1 Unisex</v>
      </c>
    </row>
    <row r="193" spans="1:57">
      <c r="A193" s="203" t="s">
        <v>219</v>
      </c>
      <c r="B193" s="203" t="s">
        <v>471</v>
      </c>
      <c r="C193" s="203" t="s">
        <v>478</v>
      </c>
      <c r="D193" s="203">
        <v>178.3</v>
      </c>
      <c r="E193" s="203" t="s">
        <v>222</v>
      </c>
      <c r="F193" s="203" t="str">
        <f t="shared" si="4"/>
        <v>Captis</v>
      </c>
      <c r="H193" s="203">
        <v>178.3</v>
      </c>
      <c r="I193" s="203">
        <v>176.7</v>
      </c>
      <c r="J193" s="203">
        <v>132</v>
      </c>
      <c r="K193" s="203">
        <v>143</v>
      </c>
      <c r="L193" s="203">
        <v>120</v>
      </c>
      <c r="M193" s="203">
        <v>89</v>
      </c>
      <c r="N193" s="203">
        <v>111</v>
      </c>
      <c r="O193" s="203">
        <v>17.5</v>
      </c>
      <c r="P193" s="203">
        <v>1708</v>
      </c>
      <c r="Q193" s="203">
        <v>1.04</v>
      </c>
      <c r="R193" s="203">
        <v>1782</v>
      </c>
      <c r="S193" s="203">
        <v>175</v>
      </c>
      <c r="T193" s="203">
        <v>80</v>
      </c>
      <c r="U193" s="203">
        <v>39</v>
      </c>
      <c r="V193" s="203">
        <v>242</v>
      </c>
      <c r="W193" s="203">
        <v>34</v>
      </c>
      <c r="X193" s="203">
        <v>201</v>
      </c>
      <c r="Y193" s="203">
        <v>0.88500000000000001</v>
      </c>
      <c r="Z193" s="203" t="b">
        <v>0</v>
      </c>
      <c r="AA193" s="203">
        <v>204</v>
      </c>
      <c r="AB193" s="203">
        <v>136</v>
      </c>
      <c r="AC193" s="203">
        <v>38</v>
      </c>
      <c r="AD193" s="203">
        <v>4</v>
      </c>
      <c r="AE193" s="203">
        <v>6.3</v>
      </c>
      <c r="AF193" s="203" t="s">
        <v>303</v>
      </c>
      <c r="AS193" s="203" t="s">
        <v>1939</v>
      </c>
      <c r="AT193" s="203" t="s">
        <v>1940</v>
      </c>
      <c r="AU193" s="247">
        <v>432.11</v>
      </c>
      <c r="AV193" s="203" t="s">
        <v>1941</v>
      </c>
      <c r="AW193" s="203" t="s">
        <v>1933</v>
      </c>
      <c r="AX193" s="203" t="s">
        <v>1192</v>
      </c>
      <c r="AY193" s="247">
        <v>434.95</v>
      </c>
      <c r="AZ193" s="203" t="s">
        <v>1942</v>
      </c>
      <c r="BA193" s="203" t="s">
        <v>1933</v>
      </c>
      <c r="BB193" s="203" t="s">
        <v>1571</v>
      </c>
      <c r="BC193" s="247">
        <v>467.28</v>
      </c>
      <c r="BD193" s="203" t="s">
        <v>1943</v>
      </c>
      <c r="BE193" s="204" t="str">
        <f t="shared" si="5"/>
        <v xml:space="preserve"> Black CrowsCaptis178.3 Unisex</v>
      </c>
    </row>
    <row r="194" spans="1:57">
      <c r="A194" s="203" t="s">
        <v>219</v>
      </c>
      <c r="B194" s="203" t="s">
        <v>471</v>
      </c>
      <c r="C194" s="203" t="s">
        <v>480</v>
      </c>
      <c r="D194" s="203">
        <v>176</v>
      </c>
      <c r="E194" s="203" t="s">
        <v>222</v>
      </c>
      <c r="F194" s="203" t="str">
        <f t="shared" ref="F194:F257" si="6">IF(LEFT(C194,1)=" ",RIGHT(C194,LEN(C194)-1),C194)</f>
        <v>Corvus Freebird</v>
      </c>
      <c r="H194" s="203">
        <v>176</v>
      </c>
      <c r="I194" s="203">
        <v>175.6</v>
      </c>
      <c r="J194" s="203">
        <v>140</v>
      </c>
      <c r="K194" s="203">
        <v>143</v>
      </c>
      <c r="L194" s="203">
        <v>141</v>
      </c>
      <c r="M194" s="203">
        <v>106</v>
      </c>
      <c r="N194" s="203">
        <v>118</v>
      </c>
      <c r="O194" s="203">
        <v>20.8</v>
      </c>
      <c r="P194" s="203">
        <v>1817</v>
      </c>
      <c r="Q194" s="203">
        <v>1.1200000000000001</v>
      </c>
      <c r="R194" s="203">
        <v>2035</v>
      </c>
      <c r="S194" s="203">
        <v>189</v>
      </c>
      <c r="T194" s="203">
        <v>103</v>
      </c>
      <c r="U194" s="203">
        <v>45</v>
      </c>
      <c r="V194" s="203">
        <v>274</v>
      </c>
      <c r="W194" s="203">
        <v>4</v>
      </c>
      <c r="X194" s="203">
        <v>83</v>
      </c>
      <c r="Y194" s="203">
        <v>0.08</v>
      </c>
      <c r="Z194" s="203" t="b">
        <v>0</v>
      </c>
      <c r="AA194" s="203">
        <v>193</v>
      </c>
      <c r="AB194" s="203">
        <v>138</v>
      </c>
      <c r="AC194" s="203">
        <v>81</v>
      </c>
      <c r="AD194" s="203">
        <v>9</v>
      </c>
      <c r="AE194" s="203">
        <v>10.3</v>
      </c>
      <c r="AF194" s="203" t="s">
        <v>304</v>
      </c>
      <c r="AG194" s="203" t="s">
        <v>302</v>
      </c>
      <c r="AS194" s="203" t="s">
        <v>1944</v>
      </c>
      <c r="AT194" s="203" t="s">
        <v>1881</v>
      </c>
      <c r="AU194" s="247">
        <v>650.48</v>
      </c>
      <c r="AV194" s="203" t="s">
        <v>1945</v>
      </c>
      <c r="AW194" s="203" t="s">
        <v>1946</v>
      </c>
      <c r="AX194" s="203" t="s">
        <v>1947</v>
      </c>
      <c r="AY194" s="247">
        <v>799.99</v>
      </c>
      <c r="AZ194" s="203" t="s">
        <v>1948</v>
      </c>
      <c r="BA194" s="203" t="s">
        <v>1944</v>
      </c>
      <c r="BB194" s="203" t="s">
        <v>1949</v>
      </c>
      <c r="BC194" s="247">
        <v>899.95</v>
      </c>
      <c r="BD194" s="203" t="s">
        <v>1950</v>
      </c>
      <c r="BE194" s="204" t="str">
        <f t="shared" ref="BE194:BE257" si="7">_xlfn.CONCAT(B194,F194,D194,E194)</f>
        <v xml:space="preserve"> Black CrowsCorvus Freebird176 Unisex</v>
      </c>
    </row>
    <row r="195" spans="1:57">
      <c r="A195" s="203" t="s">
        <v>219</v>
      </c>
      <c r="B195" s="203" t="s">
        <v>471</v>
      </c>
      <c r="C195" s="203" t="s">
        <v>480</v>
      </c>
      <c r="D195" s="203">
        <v>183.4</v>
      </c>
      <c r="E195" s="203" t="s">
        <v>222</v>
      </c>
      <c r="F195" s="203" t="str">
        <f t="shared" si="6"/>
        <v>Corvus Freebird</v>
      </c>
      <c r="H195" s="203">
        <v>183.4</v>
      </c>
      <c r="I195" s="203">
        <v>182.6</v>
      </c>
      <c r="J195" s="203">
        <v>145</v>
      </c>
      <c r="K195" s="203">
        <v>148</v>
      </c>
      <c r="L195" s="203">
        <v>141</v>
      </c>
      <c r="M195" s="203">
        <v>105</v>
      </c>
      <c r="N195" s="203">
        <v>118</v>
      </c>
      <c r="O195" s="203">
        <v>21</v>
      </c>
      <c r="P195" s="203">
        <v>1950</v>
      </c>
      <c r="Q195" s="203">
        <v>1.08</v>
      </c>
      <c r="R195" s="203">
        <v>2112</v>
      </c>
      <c r="S195" s="203">
        <v>230</v>
      </c>
      <c r="T195" s="203">
        <v>107</v>
      </c>
      <c r="U195" s="203">
        <v>46</v>
      </c>
      <c r="V195" s="203">
        <v>282</v>
      </c>
      <c r="W195" s="203">
        <v>6</v>
      </c>
      <c r="X195" s="203">
        <v>91</v>
      </c>
      <c r="Y195" s="203">
        <v>0.129</v>
      </c>
      <c r="Z195" s="203" t="b">
        <v>0</v>
      </c>
      <c r="AA195" s="203">
        <v>192</v>
      </c>
      <c r="AB195" s="203">
        <v>155</v>
      </c>
      <c r="AC195" s="203">
        <v>90</v>
      </c>
      <c r="AD195" s="203">
        <v>8</v>
      </c>
      <c r="AE195" s="203">
        <v>10.4</v>
      </c>
      <c r="AF195" s="203" t="s">
        <v>304</v>
      </c>
      <c r="AG195" s="203" t="s">
        <v>302</v>
      </c>
      <c r="AS195" s="203" t="s">
        <v>1951</v>
      </c>
      <c r="AT195" s="203" t="s">
        <v>1192</v>
      </c>
      <c r="AU195" s="247">
        <v>659.95</v>
      </c>
      <c r="AV195" s="203" t="s">
        <v>1952</v>
      </c>
      <c r="AW195" s="203" t="s">
        <v>1951</v>
      </c>
      <c r="AX195" s="203" t="s">
        <v>1913</v>
      </c>
      <c r="AY195" s="247">
        <v>719.96</v>
      </c>
      <c r="AZ195" s="203" t="s">
        <v>1953</v>
      </c>
      <c r="BA195" s="203" t="s">
        <v>1951</v>
      </c>
      <c r="BB195" s="203" t="s">
        <v>1571</v>
      </c>
      <c r="BC195" s="247">
        <v>747.68</v>
      </c>
      <c r="BD195" s="203" t="s">
        <v>1954</v>
      </c>
      <c r="BE195" s="204" t="str">
        <f t="shared" si="7"/>
        <v xml:space="preserve"> Black CrowsCorvus Freebird183.4 Unisex</v>
      </c>
    </row>
    <row r="196" spans="1:57">
      <c r="A196" s="203" t="s">
        <v>219</v>
      </c>
      <c r="B196" s="203" t="s">
        <v>471</v>
      </c>
      <c r="C196" s="203" t="s">
        <v>480</v>
      </c>
      <c r="D196" s="203">
        <v>188.2</v>
      </c>
      <c r="E196" s="203" t="s">
        <v>222</v>
      </c>
      <c r="F196" s="203" t="str">
        <f t="shared" si="6"/>
        <v>Corvus Freebird</v>
      </c>
      <c r="H196" s="203">
        <v>188.2</v>
      </c>
      <c r="I196" s="203">
        <v>187.1</v>
      </c>
      <c r="J196" s="203">
        <v>153</v>
      </c>
      <c r="K196" s="203">
        <v>151</v>
      </c>
      <c r="L196" s="203">
        <v>142</v>
      </c>
      <c r="M196" s="203">
        <v>105</v>
      </c>
      <c r="N196" s="203">
        <v>119</v>
      </c>
      <c r="O196" s="203">
        <v>21.2</v>
      </c>
      <c r="P196" s="203">
        <v>1929</v>
      </c>
      <c r="Q196" s="203">
        <v>1.1299999999999999</v>
      </c>
      <c r="R196" s="203">
        <v>2173</v>
      </c>
      <c r="S196" s="203">
        <v>228</v>
      </c>
      <c r="T196" s="203">
        <v>126</v>
      </c>
      <c r="U196" s="203">
        <v>44</v>
      </c>
      <c r="V196" s="203">
        <v>279</v>
      </c>
      <c r="W196" s="203">
        <v>2</v>
      </c>
      <c r="X196" s="203">
        <v>66</v>
      </c>
      <c r="Y196" s="203">
        <v>5.5E-2</v>
      </c>
      <c r="Z196" s="203" t="b">
        <v>0</v>
      </c>
      <c r="AA196" s="203">
        <v>205</v>
      </c>
      <c r="AB196" s="203">
        <v>156</v>
      </c>
      <c r="AC196" s="203">
        <v>74</v>
      </c>
      <c r="AD196" s="203">
        <v>9</v>
      </c>
      <c r="AE196" s="203">
        <v>10.6</v>
      </c>
      <c r="AF196" s="203" t="s">
        <v>304</v>
      </c>
      <c r="AG196" s="203" t="s">
        <v>302</v>
      </c>
      <c r="AS196" s="203" t="s">
        <v>1944</v>
      </c>
      <c r="AT196" s="203" t="s">
        <v>1192</v>
      </c>
      <c r="AU196" s="247">
        <v>659.95</v>
      </c>
      <c r="AV196" s="203" t="s">
        <v>1955</v>
      </c>
      <c r="AW196" s="203" t="s">
        <v>1944</v>
      </c>
      <c r="AX196" s="203" t="s">
        <v>1477</v>
      </c>
      <c r="AY196" s="247">
        <v>899.9</v>
      </c>
      <c r="AZ196" s="203" t="s">
        <v>1956</v>
      </c>
      <c r="BA196" s="203" t="s">
        <v>1944</v>
      </c>
      <c r="BB196" s="203" t="s">
        <v>1227</v>
      </c>
      <c r="BC196" s="247">
        <v>899.95</v>
      </c>
      <c r="BD196" s="203" t="s">
        <v>1957</v>
      </c>
      <c r="BE196" s="204" t="str">
        <f t="shared" si="7"/>
        <v xml:space="preserve"> Black CrowsCorvus Freebird188.2 Unisex</v>
      </c>
    </row>
    <row r="197" spans="1:57">
      <c r="A197" s="203" t="s">
        <v>219</v>
      </c>
      <c r="B197" s="203" t="s">
        <v>471</v>
      </c>
      <c r="C197" s="203" t="s">
        <v>479</v>
      </c>
      <c r="D197" s="203">
        <v>188.2</v>
      </c>
      <c r="E197" s="203" t="s">
        <v>222</v>
      </c>
      <c r="F197" s="203" t="str">
        <f t="shared" si="6"/>
        <v>Corvus</v>
      </c>
      <c r="H197" s="203">
        <v>188.2</v>
      </c>
      <c r="I197" s="203">
        <v>187.7</v>
      </c>
      <c r="J197" s="203">
        <v>0</v>
      </c>
      <c r="K197" s="203">
        <v>164</v>
      </c>
      <c r="L197" s="203">
        <v>137</v>
      </c>
      <c r="M197" s="203">
        <v>106</v>
      </c>
      <c r="N197" s="203">
        <v>126</v>
      </c>
      <c r="O197" s="203">
        <v>25.6</v>
      </c>
      <c r="P197" s="203">
        <v>1981</v>
      </c>
      <c r="Q197" s="203">
        <v>1.0900000000000001</v>
      </c>
      <c r="R197" s="203">
        <v>2162</v>
      </c>
      <c r="S197" s="203">
        <v>269</v>
      </c>
      <c r="T197" s="203">
        <v>173</v>
      </c>
      <c r="U197" s="203">
        <v>46</v>
      </c>
      <c r="V197" s="203">
        <v>1016</v>
      </c>
      <c r="W197" s="203">
        <v>10</v>
      </c>
      <c r="X197" s="203">
        <v>861</v>
      </c>
      <c r="Y197" s="203">
        <v>0.215</v>
      </c>
      <c r="Z197" s="203" t="b">
        <v>0</v>
      </c>
      <c r="AA197" s="203">
        <v>146</v>
      </c>
      <c r="AB197" s="203">
        <v>93</v>
      </c>
      <c r="AC197" s="203">
        <v>870</v>
      </c>
      <c r="AD197" s="203">
        <v>-4</v>
      </c>
      <c r="AE197" s="203">
        <v>7.8</v>
      </c>
      <c r="AF197" s="203" t="s">
        <v>304</v>
      </c>
      <c r="AG197" s="203" t="s">
        <v>302</v>
      </c>
      <c r="AS197" s="203" t="s">
        <v>1958</v>
      </c>
      <c r="AT197" s="203" t="s">
        <v>1192</v>
      </c>
      <c r="AU197" s="247">
        <v>584.95000000000005</v>
      </c>
      <c r="AV197" s="203" t="s">
        <v>1959</v>
      </c>
      <c r="AW197" s="203" t="s">
        <v>1958</v>
      </c>
      <c r="AX197" s="203" t="s">
        <v>1913</v>
      </c>
      <c r="AY197" s="247">
        <v>695.96</v>
      </c>
      <c r="AZ197" s="203" t="s">
        <v>1960</v>
      </c>
      <c r="BA197" s="203" t="s">
        <v>1958</v>
      </c>
      <c r="BB197" s="203" t="s">
        <v>1284</v>
      </c>
      <c r="BC197" s="247">
        <v>869.95</v>
      </c>
      <c r="BD197" s="203" t="s">
        <v>1961</v>
      </c>
      <c r="BE197" s="204" t="str">
        <f t="shared" si="7"/>
        <v xml:space="preserve"> Black CrowsCorvus188.2 Unisex</v>
      </c>
    </row>
    <row r="198" spans="1:57">
      <c r="A198" s="203" t="s">
        <v>219</v>
      </c>
      <c r="B198" s="203" t="s">
        <v>471</v>
      </c>
      <c r="C198" s="203" t="s">
        <v>481</v>
      </c>
      <c r="D198" s="203">
        <v>167.2</v>
      </c>
      <c r="E198" s="203" t="s">
        <v>222</v>
      </c>
      <c r="F198" s="203" t="str">
        <f t="shared" si="6"/>
        <v>Divus</v>
      </c>
      <c r="H198" s="203">
        <v>167.2</v>
      </c>
      <c r="I198" s="203">
        <v>166.5</v>
      </c>
      <c r="J198" s="203">
        <v>115</v>
      </c>
      <c r="K198" s="203">
        <v>147</v>
      </c>
      <c r="L198" s="203">
        <v>121</v>
      </c>
      <c r="M198" s="203">
        <v>81</v>
      </c>
      <c r="N198" s="203">
        <v>105</v>
      </c>
      <c r="O198" s="203">
        <v>16.100000000000001</v>
      </c>
      <c r="P198" s="203">
        <v>1519</v>
      </c>
      <c r="Q198" s="203">
        <v>1.02</v>
      </c>
      <c r="R198" s="203">
        <v>1554</v>
      </c>
      <c r="S198" s="203">
        <v>165</v>
      </c>
      <c r="T198" s="203">
        <v>98</v>
      </c>
      <c r="U198" s="203">
        <v>35</v>
      </c>
      <c r="V198" s="203">
        <v>319</v>
      </c>
      <c r="W198" s="203">
        <v>19</v>
      </c>
      <c r="X198" s="203">
        <v>192</v>
      </c>
      <c r="Y198" s="203">
        <v>0.53700000000000003</v>
      </c>
      <c r="Z198" s="203" t="b">
        <v>0</v>
      </c>
      <c r="AA198" s="203">
        <v>110</v>
      </c>
      <c r="AB198" s="203">
        <v>88</v>
      </c>
      <c r="AC198" s="203">
        <v>209</v>
      </c>
      <c r="AD198" s="203">
        <v>4</v>
      </c>
      <c r="AE198" s="203">
        <v>10.5</v>
      </c>
      <c r="AF198" s="203" t="s">
        <v>305</v>
      </c>
      <c r="AS198" s="203" t="s">
        <v>1962</v>
      </c>
      <c r="AT198" s="203" t="s">
        <v>1192</v>
      </c>
      <c r="AU198" s="247">
        <v>494.95</v>
      </c>
      <c r="AV198" s="203" t="s">
        <v>1963</v>
      </c>
      <c r="AW198" s="203" t="s">
        <v>1962</v>
      </c>
      <c r="AX198" s="203" t="s">
        <v>1194</v>
      </c>
      <c r="AY198" s="247">
        <v>779.95</v>
      </c>
      <c r="AZ198" s="203" t="s">
        <v>1964</v>
      </c>
      <c r="BA198" s="203" t="s">
        <v>1962</v>
      </c>
      <c r="BB198" s="203" t="s">
        <v>1194</v>
      </c>
      <c r="BC198" s="247">
        <v>779.95</v>
      </c>
      <c r="BD198" s="203" t="s">
        <v>1965</v>
      </c>
      <c r="BE198" s="204" t="str">
        <f t="shared" si="7"/>
        <v xml:space="preserve"> Black CrowsDivus167.2 Unisex</v>
      </c>
    </row>
    <row r="199" spans="1:57">
      <c r="A199" s="203" t="s">
        <v>219</v>
      </c>
      <c r="B199" s="203" t="s">
        <v>471</v>
      </c>
      <c r="C199" s="203" t="s">
        <v>481</v>
      </c>
      <c r="D199" s="203">
        <v>172.1</v>
      </c>
      <c r="E199" s="203" t="s">
        <v>222</v>
      </c>
      <c r="F199" s="203" t="str">
        <f t="shared" si="6"/>
        <v>Divus</v>
      </c>
      <c r="H199" s="203">
        <v>172.1</v>
      </c>
      <c r="I199" s="203">
        <v>171.1</v>
      </c>
      <c r="J199" s="203">
        <v>136</v>
      </c>
      <c r="K199" s="203">
        <v>151</v>
      </c>
      <c r="L199" s="203">
        <v>123</v>
      </c>
      <c r="M199" s="203">
        <v>81</v>
      </c>
      <c r="N199" s="203">
        <v>109</v>
      </c>
      <c r="O199" s="203">
        <v>15.9</v>
      </c>
      <c r="P199" s="203">
        <v>1580</v>
      </c>
      <c r="Q199" s="203">
        <v>1.02</v>
      </c>
      <c r="R199" s="203">
        <v>1614</v>
      </c>
      <c r="S199" s="203">
        <v>183</v>
      </c>
      <c r="T199" s="203">
        <v>97</v>
      </c>
      <c r="U199" s="203">
        <v>36</v>
      </c>
      <c r="V199" s="203">
        <v>199</v>
      </c>
      <c r="W199" s="203">
        <v>17</v>
      </c>
      <c r="X199" s="203">
        <v>157</v>
      </c>
      <c r="Y199" s="203">
        <v>0.47599999999999998</v>
      </c>
      <c r="Z199" s="203" t="b">
        <v>0</v>
      </c>
      <c r="AA199" s="203">
        <v>113</v>
      </c>
      <c r="AB199" s="203">
        <v>84</v>
      </c>
      <c r="AC199" s="203">
        <v>86</v>
      </c>
      <c r="AD199" s="203">
        <v>7</v>
      </c>
      <c r="AE199" s="203">
        <v>10.4</v>
      </c>
      <c r="AF199" s="203" t="s">
        <v>305</v>
      </c>
      <c r="AS199" s="203" t="s">
        <v>1966</v>
      </c>
      <c r="AT199" s="203" t="s">
        <v>1192</v>
      </c>
      <c r="AU199" s="247">
        <v>494.95</v>
      </c>
      <c r="AV199" s="203" t="s">
        <v>1967</v>
      </c>
      <c r="AW199" s="203" t="s">
        <v>1966</v>
      </c>
      <c r="AX199" s="203" t="s">
        <v>1244</v>
      </c>
      <c r="AY199" s="247">
        <v>779.95</v>
      </c>
      <c r="AZ199" s="203" t="s">
        <v>1968</v>
      </c>
      <c r="BA199" s="203" t="s">
        <v>1966</v>
      </c>
      <c r="BB199" s="203" t="s">
        <v>1244</v>
      </c>
      <c r="BC199" s="247">
        <v>779.95</v>
      </c>
      <c r="BD199" s="203" t="s">
        <v>1969</v>
      </c>
      <c r="BE199" s="204" t="str">
        <f t="shared" si="7"/>
        <v xml:space="preserve"> Black CrowsDivus172.1 Unisex</v>
      </c>
    </row>
    <row r="200" spans="1:57">
      <c r="A200" s="203" t="s">
        <v>219</v>
      </c>
      <c r="B200" s="203" t="s">
        <v>471</v>
      </c>
      <c r="C200" s="203" t="s">
        <v>481</v>
      </c>
      <c r="D200" s="203">
        <v>177.3</v>
      </c>
      <c r="E200" s="203" t="s">
        <v>222</v>
      </c>
      <c r="F200" s="203" t="str">
        <f t="shared" si="6"/>
        <v>Divus</v>
      </c>
      <c r="H200" s="203">
        <v>177.3</v>
      </c>
      <c r="I200" s="203">
        <v>176.1</v>
      </c>
      <c r="J200" s="203">
        <v>137</v>
      </c>
      <c r="K200" s="203">
        <v>156</v>
      </c>
      <c r="L200" s="203">
        <v>123</v>
      </c>
      <c r="M200" s="203">
        <v>81</v>
      </c>
      <c r="N200" s="203">
        <v>109</v>
      </c>
      <c r="O200" s="203">
        <v>17</v>
      </c>
      <c r="P200" s="203">
        <v>1748</v>
      </c>
      <c r="Q200" s="203">
        <v>0.95</v>
      </c>
      <c r="R200" s="203">
        <v>1660</v>
      </c>
      <c r="S200" s="203">
        <v>203</v>
      </c>
      <c r="T200" s="203">
        <v>106</v>
      </c>
      <c r="U200" s="203">
        <v>42</v>
      </c>
      <c r="V200" s="203">
        <v>237</v>
      </c>
      <c r="W200" s="203">
        <v>17</v>
      </c>
      <c r="X200" s="203">
        <v>152</v>
      </c>
      <c r="Y200" s="203">
        <v>0.4</v>
      </c>
      <c r="Z200" s="203" t="b">
        <v>0</v>
      </c>
      <c r="AA200" s="203">
        <v>112</v>
      </c>
      <c r="AB200" s="203">
        <v>87</v>
      </c>
      <c r="AC200" s="203">
        <v>125</v>
      </c>
      <c r="AD200" s="203">
        <v>7</v>
      </c>
      <c r="AE200" s="203">
        <v>10.199999999999999</v>
      </c>
      <c r="AF200" s="203" t="s">
        <v>306</v>
      </c>
      <c r="AG200" s="203" t="s">
        <v>305</v>
      </c>
      <c r="AS200" s="203" t="s">
        <v>1970</v>
      </c>
      <c r="AT200" s="203" t="s">
        <v>1194</v>
      </c>
      <c r="AU200" s="247">
        <v>779.95</v>
      </c>
      <c r="AV200" s="203" t="s">
        <v>1971</v>
      </c>
      <c r="AW200" s="203" t="s">
        <v>1970</v>
      </c>
      <c r="AX200" s="203" t="s">
        <v>1194</v>
      </c>
      <c r="AY200" s="247">
        <v>779.95</v>
      </c>
      <c r="AZ200" s="203" t="s">
        <v>1972</v>
      </c>
      <c r="BA200" s="203" t="s">
        <v>1970</v>
      </c>
      <c r="BB200" s="203" t="s">
        <v>1244</v>
      </c>
      <c r="BC200" s="247">
        <v>779.95</v>
      </c>
      <c r="BD200" s="203" t="s">
        <v>1973</v>
      </c>
      <c r="BE200" s="204" t="str">
        <f t="shared" si="7"/>
        <v xml:space="preserve"> Black CrowsDivus177.3 Unisex</v>
      </c>
    </row>
    <row r="201" spans="1:57">
      <c r="A201" s="203" t="s">
        <v>219</v>
      </c>
      <c r="B201" s="203" t="s">
        <v>471</v>
      </c>
      <c r="C201" s="203" t="s">
        <v>482</v>
      </c>
      <c r="D201" s="203">
        <v>170.1</v>
      </c>
      <c r="E201" s="203" t="s">
        <v>222</v>
      </c>
      <c r="F201" s="203" t="str">
        <f t="shared" si="6"/>
        <v>Ferox Freebird</v>
      </c>
      <c r="H201" s="203">
        <v>170.1</v>
      </c>
      <c r="I201" s="203">
        <v>168.7</v>
      </c>
      <c r="J201" s="203">
        <v>122</v>
      </c>
      <c r="K201" s="203">
        <v>136</v>
      </c>
      <c r="L201" s="203">
        <v>135</v>
      </c>
      <c r="M201" s="203">
        <v>108</v>
      </c>
      <c r="N201" s="203">
        <v>124</v>
      </c>
      <c r="O201" s="203">
        <v>20.9</v>
      </c>
      <c r="P201" s="203">
        <v>1727</v>
      </c>
      <c r="Q201" s="203">
        <v>1.1399999999999999</v>
      </c>
      <c r="R201" s="203">
        <v>1960</v>
      </c>
      <c r="S201" s="203">
        <v>180</v>
      </c>
      <c r="T201" s="203">
        <v>73</v>
      </c>
      <c r="U201" s="203">
        <v>39</v>
      </c>
      <c r="V201" s="203">
        <v>200</v>
      </c>
      <c r="W201" s="203">
        <v>36</v>
      </c>
      <c r="X201" s="203">
        <v>271</v>
      </c>
      <c r="Y201" s="203">
        <v>0.90799999999999903</v>
      </c>
      <c r="Z201" s="203" t="b">
        <v>0</v>
      </c>
      <c r="AA201" s="203">
        <v>190</v>
      </c>
      <c r="AB201" s="203">
        <v>141</v>
      </c>
      <c r="AC201" s="203">
        <v>10</v>
      </c>
      <c r="AD201" s="203">
        <v>3</v>
      </c>
      <c r="AE201" s="203">
        <v>8.5</v>
      </c>
      <c r="AF201" s="203" t="s">
        <v>303</v>
      </c>
      <c r="AG201" s="203" t="s">
        <v>301</v>
      </c>
      <c r="AH201" s="203" t="s">
        <v>302</v>
      </c>
      <c r="AS201" s="203" t="s">
        <v>1974</v>
      </c>
      <c r="AT201" s="203" t="s">
        <v>1595</v>
      </c>
      <c r="AU201" s="247">
        <v>1019</v>
      </c>
      <c r="AV201" s="203" t="s">
        <v>1975</v>
      </c>
      <c r="AW201" s="203" t="s">
        <v>1976</v>
      </c>
      <c r="AX201" s="203" t="s">
        <v>1194</v>
      </c>
      <c r="AY201" s="247">
        <v>1019.9</v>
      </c>
      <c r="AZ201" s="203" t="s">
        <v>1977</v>
      </c>
      <c r="BA201" s="203" t="s">
        <v>1976</v>
      </c>
      <c r="BB201" s="203" t="s">
        <v>1284</v>
      </c>
      <c r="BC201" s="247">
        <v>1019.95</v>
      </c>
      <c r="BD201" s="203" t="s">
        <v>1978</v>
      </c>
      <c r="BE201" s="204" t="str">
        <f t="shared" si="7"/>
        <v xml:space="preserve"> Black CrowsFerox Freebird170.1 Unisex</v>
      </c>
    </row>
    <row r="202" spans="1:57">
      <c r="A202" s="203" t="s">
        <v>219</v>
      </c>
      <c r="B202" s="203" t="s">
        <v>471</v>
      </c>
      <c r="C202" s="203" t="s">
        <v>482</v>
      </c>
      <c r="D202" s="203">
        <v>176.7</v>
      </c>
      <c r="E202" s="203" t="s">
        <v>222</v>
      </c>
      <c r="F202" s="203" t="str">
        <f t="shared" si="6"/>
        <v>Ferox Freebird</v>
      </c>
      <c r="H202" s="203">
        <v>176.7</v>
      </c>
      <c r="I202" s="203">
        <v>174.7</v>
      </c>
      <c r="J202" s="203">
        <v>130</v>
      </c>
      <c r="K202" s="203">
        <v>139</v>
      </c>
      <c r="L202" s="203">
        <v>138</v>
      </c>
      <c r="M202" s="203">
        <v>110</v>
      </c>
      <c r="N202" s="203">
        <v>127</v>
      </c>
      <c r="O202" s="203">
        <v>21.1</v>
      </c>
      <c r="P202" s="203">
        <v>1878</v>
      </c>
      <c r="Q202" s="203">
        <v>1.1000000000000001</v>
      </c>
      <c r="R202" s="203">
        <v>2065</v>
      </c>
      <c r="S202" s="203">
        <v>209</v>
      </c>
      <c r="T202" s="203">
        <v>79</v>
      </c>
      <c r="U202" s="203">
        <v>44</v>
      </c>
      <c r="V202" s="203">
        <v>219</v>
      </c>
      <c r="W202" s="203">
        <v>34</v>
      </c>
      <c r="X202" s="203">
        <v>230</v>
      </c>
      <c r="Y202" s="203">
        <v>0.78</v>
      </c>
      <c r="Z202" s="203" t="b">
        <v>0</v>
      </c>
      <c r="AA202" s="203">
        <v>196</v>
      </c>
      <c r="AB202" s="203">
        <v>159</v>
      </c>
      <c r="AC202" s="203">
        <v>23</v>
      </c>
      <c r="AD202" s="203">
        <v>3</v>
      </c>
      <c r="AE202" s="203">
        <v>8.3000000000000007</v>
      </c>
      <c r="AF202" s="203" t="s">
        <v>301</v>
      </c>
      <c r="AG202" s="203" t="s">
        <v>302</v>
      </c>
      <c r="AS202" s="203" t="s">
        <v>1979</v>
      </c>
      <c r="AT202" s="203" t="s">
        <v>1595</v>
      </c>
      <c r="AU202" s="247">
        <v>1019</v>
      </c>
      <c r="AV202" s="203" t="s">
        <v>1980</v>
      </c>
      <c r="AW202" s="203" t="s">
        <v>1981</v>
      </c>
      <c r="AX202" s="203" t="s">
        <v>1194</v>
      </c>
      <c r="AY202" s="247">
        <v>1414.95</v>
      </c>
      <c r="AZ202" s="203" t="s">
        <v>1982</v>
      </c>
      <c r="BE202" s="204" t="str">
        <f t="shared" si="7"/>
        <v xml:space="preserve"> Black CrowsFerox Freebird176.7 Unisex</v>
      </c>
    </row>
    <row r="203" spans="1:57">
      <c r="A203" s="203" t="s">
        <v>219</v>
      </c>
      <c r="B203" s="203" t="s">
        <v>471</v>
      </c>
      <c r="C203" s="203" t="s">
        <v>482</v>
      </c>
      <c r="D203" s="203">
        <v>181.4</v>
      </c>
      <c r="E203" s="203" t="s">
        <v>222</v>
      </c>
      <c r="F203" s="203" t="str">
        <f t="shared" si="6"/>
        <v>Ferox Freebird</v>
      </c>
      <c r="H203" s="203">
        <v>181.4</v>
      </c>
      <c r="I203" s="203">
        <v>179.6</v>
      </c>
      <c r="J203" s="203">
        <v>106</v>
      </c>
      <c r="K203" s="203">
        <v>142</v>
      </c>
      <c r="L203" s="203">
        <v>137</v>
      </c>
      <c r="M203" s="203">
        <v>108</v>
      </c>
      <c r="N203" s="203">
        <v>126</v>
      </c>
      <c r="O203" s="203">
        <v>21.2</v>
      </c>
      <c r="P203" s="203">
        <v>1915</v>
      </c>
      <c r="Q203" s="203">
        <v>1.1000000000000001</v>
      </c>
      <c r="R203" s="203">
        <v>2104</v>
      </c>
      <c r="S203" s="203">
        <v>210</v>
      </c>
      <c r="T203" s="203">
        <v>89</v>
      </c>
      <c r="U203" s="203">
        <v>44</v>
      </c>
      <c r="V203" s="203">
        <v>514</v>
      </c>
      <c r="W203" s="203">
        <v>33</v>
      </c>
      <c r="X203" s="203">
        <v>220</v>
      </c>
      <c r="Y203" s="203">
        <v>0.750999999999999</v>
      </c>
      <c r="Z203" s="203" t="b">
        <v>0</v>
      </c>
      <c r="AA203" s="203">
        <v>210</v>
      </c>
      <c r="AB203" s="203">
        <v>163</v>
      </c>
      <c r="AC203" s="203">
        <v>305</v>
      </c>
      <c r="AD203" s="203">
        <v>2</v>
      </c>
      <c r="AE203" s="203">
        <v>8.3000000000000007</v>
      </c>
      <c r="AF203" s="203" t="s">
        <v>301</v>
      </c>
      <c r="AG203" s="203" t="s">
        <v>302</v>
      </c>
      <c r="AS203" s="203" t="s">
        <v>1983</v>
      </c>
      <c r="AT203" s="203" t="s">
        <v>1595</v>
      </c>
      <c r="AU203" s="247">
        <v>1019</v>
      </c>
      <c r="AV203" s="203" t="s">
        <v>1984</v>
      </c>
      <c r="AW203" s="203" t="s">
        <v>1985</v>
      </c>
      <c r="AX203" s="203" t="s">
        <v>1194</v>
      </c>
      <c r="AY203" s="247">
        <v>1019.9</v>
      </c>
      <c r="AZ203" s="203" t="s">
        <v>1986</v>
      </c>
      <c r="BA203" s="203" t="s">
        <v>1985</v>
      </c>
      <c r="BB203" s="203" t="s">
        <v>1284</v>
      </c>
      <c r="BC203" s="247">
        <v>1019.95</v>
      </c>
      <c r="BD203" s="203" t="s">
        <v>1987</v>
      </c>
      <c r="BE203" s="204" t="str">
        <f t="shared" si="7"/>
        <v xml:space="preserve"> Black CrowsFerox Freebird181.4 Unisex</v>
      </c>
    </row>
    <row r="204" spans="1:57">
      <c r="A204" s="203" t="s">
        <v>219</v>
      </c>
      <c r="B204" s="203" t="s">
        <v>471</v>
      </c>
      <c r="C204" s="203" t="s">
        <v>482</v>
      </c>
      <c r="D204" s="203">
        <v>186.2</v>
      </c>
      <c r="E204" s="203" t="s">
        <v>222</v>
      </c>
      <c r="F204" s="203" t="str">
        <f t="shared" si="6"/>
        <v>Ferox Freebird</v>
      </c>
      <c r="H204" s="203">
        <v>186.2</v>
      </c>
      <c r="I204" s="203">
        <v>184.6</v>
      </c>
      <c r="J204" s="203">
        <v>136</v>
      </c>
      <c r="K204" s="203">
        <v>145</v>
      </c>
      <c r="L204" s="203">
        <v>138</v>
      </c>
      <c r="M204" s="203">
        <v>109</v>
      </c>
      <c r="N204" s="203">
        <v>127</v>
      </c>
      <c r="O204" s="203">
        <v>21.2</v>
      </c>
      <c r="P204" s="203">
        <v>1964</v>
      </c>
      <c r="Q204" s="203">
        <v>1.1100000000000001</v>
      </c>
      <c r="R204" s="203">
        <v>2179</v>
      </c>
      <c r="S204" s="203">
        <v>210</v>
      </c>
      <c r="T204" s="203">
        <v>94</v>
      </c>
      <c r="U204" s="203">
        <v>42</v>
      </c>
      <c r="V204" s="203">
        <v>195</v>
      </c>
      <c r="W204" s="203">
        <v>39</v>
      </c>
      <c r="X204" s="203">
        <v>293</v>
      </c>
      <c r="Y204" s="203">
        <v>0.92799999999999905</v>
      </c>
      <c r="Z204" s="203" t="b">
        <v>0</v>
      </c>
      <c r="AA204" s="203">
        <v>220</v>
      </c>
      <c r="AB204" s="203">
        <v>174</v>
      </c>
      <c r="AC204" s="203">
        <v>-25</v>
      </c>
      <c r="AD204" s="203">
        <v>3</v>
      </c>
      <c r="AE204" s="203">
        <v>8.1999999999999993</v>
      </c>
      <c r="AF204" s="203" t="s">
        <v>303</v>
      </c>
      <c r="AG204" s="203" t="s">
        <v>301</v>
      </c>
      <c r="AH204" s="203" t="s">
        <v>302</v>
      </c>
      <c r="AS204" s="203" t="s">
        <v>1988</v>
      </c>
      <c r="AT204" s="203" t="s">
        <v>1595</v>
      </c>
      <c r="AU204" s="247">
        <v>1019</v>
      </c>
      <c r="AV204" s="203" t="s">
        <v>1989</v>
      </c>
      <c r="AW204" s="203" t="s">
        <v>1985</v>
      </c>
      <c r="AX204" s="203" t="s">
        <v>1284</v>
      </c>
      <c r="AY204" s="247">
        <v>1019.95</v>
      </c>
      <c r="AZ204" s="203" t="s">
        <v>1990</v>
      </c>
      <c r="BA204" s="203" t="s">
        <v>1985</v>
      </c>
      <c r="BB204" s="203" t="s">
        <v>1284</v>
      </c>
      <c r="BC204" s="247">
        <v>1019.95</v>
      </c>
      <c r="BD204" s="203" t="s">
        <v>1991</v>
      </c>
      <c r="BE204" s="204" t="str">
        <f t="shared" si="7"/>
        <v xml:space="preserve"> Black CrowsFerox Freebird186.2 Unisex</v>
      </c>
    </row>
    <row r="205" spans="1:57">
      <c r="A205" s="203" t="s">
        <v>219</v>
      </c>
      <c r="B205" s="203" t="s">
        <v>471</v>
      </c>
      <c r="C205" s="203" t="s">
        <v>483</v>
      </c>
      <c r="D205" s="203">
        <v>177.4</v>
      </c>
      <c r="E205" s="203" t="s">
        <v>222</v>
      </c>
      <c r="F205" s="203" t="str">
        <f t="shared" si="6"/>
        <v>Justis</v>
      </c>
      <c r="H205" s="203">
        <v>177.4</v>
      </c>
      <c r="I205" s="203">
        <v>176.1</v>
      </c>
      <c r="J205" s="203">
        <v>104</v>
      </c>
      <c r="K205" s="203">
        <v>157</v>
      </c>
      <c r="L205" s="203">
        <v>137</v>
      </c>
      <c r="M205" s="203">
        <v>98</v>
      </c>
      <c r="N205" s="203">
        <v>122</v>
      </c>
      <c r="O205" s="203">
        <v>19.399999999999999</v>
      </c>
      <c r="P205" s="203">
        <v>1952</v>
      </c>
      <c r="Q205" s="203">
        <v>0.99</v>
      </c>
      <c r="R205" s="203">
        <v>1934</v>
      </c>
      <c r="S205" s="203">
        <v>262</v>
      </c>
      <c r="T205" s="203">
        <v>114</v>
      </c>
      <c r="U205" s="203">
        <v>53</v>
      </c>
      <c r="V205" s="203">
        <v>426</v>
      </c>
      <c r="W205" s="203">
        <v>30</v>
      </c>
      <c r="X205" s="203">
        <v>295</v>
      </c>
      <c r="Y205" s="203">
        <v>0.57299999999999995</v>
      </c>
      <c r="Z205" s="203" t="b">
        <v>0</v>
      </c>
      <c r="AA205" s="203">
        <v>112</v>
      </c>
      <c r="AB205" s="203">
        <v>84</v>
      </c>
      <c r="AC205" s="203">
        <v>314</v>
      </c>
      <c r="AD205" s="203">
        <v>2</v>
      </c>
      <c r="AE205" s="203">
        <v>8.5</v>
      </c>
      <c r="AF205" s="203" t="s">
        <v>305</v>
      </c>
      <c r="AS205" s="203" t="s">
        <v>1992</v>
      </c>
      <c r="AT205" s="203" t="s">
        <v>1192</v>
      </c>
      <c r="AU205" s="247">
        <v>629.95000000000005</v>
      </c>
      <c r="AV205" s="203" t="s">
        <v>1993</v>
      </c>
      <c r="AW205" s="203" t="s">
        <v>1994</v>
      </c>
      <c r="AX205" s="203" t="s">
        <v>1995</v>
      </c>
      <c r="AY205" s="203" t="s">
        <v>1996</v>
      </c>
      <c r="AZ205" s="203" t="s">
        <v>1997</v>
      </c>
      <c r="BA205" s="203" t="s">
        <v>1992</v>
      </c>
      <c r="BB205" s="203" t="s">
        <v>1237</v>
      </c>
      <c r="BC205" s="247">
        <v>904.43</v>
      </c>
      <c r="BD205" s="203" t="s">
        <v>1998</v>
      </c>
      <c r="BE205" s="204" t="str">
        <f t="shared" si="7"/>
        <v xml:space="preserve"> Black CrowsJustis177.4 Unisex</v>
      </c>
    </row>
    <row r="206" spans="1:57">
      <c r="A206" s="203" t="s">
        <v>219</v>
      </c>
      <c r="B206" s="203" t="s">
        <v>471</v>
      </c>
      <c r="C206" s="203" t="s">
        <v>483</v>
      </c>
      <c r="D206" s="203">
        <v>183.1</v>
      </c>
      <c r="E206" s="203" t="s">
        <v>222</v>
      </c>
      <c r="F206" s="203" t="str">
        <f t="shared" si="6"/>
        <v>Justis</v>
      </c>
      <c r="H206" s="203">
        <v>183.1</v>
      </c>
      <c r="I206" s="203">
        <v>182</v>
      </c>
      <c r="J206" s="203">
        <v>109</v>
      </c>
      <c r="K206" s="203">
        <v>163</v>
      </c>
      <c r="L206" s="203">
        <v>137</v>
      </c>
      <c r="M206" s="203">
        <v>98</v>
      </c>
      <c r="N206" s="203">
        <v>122</v>
      </c>
      <c r="O206" s="203">
        <v>20.8</v>
      </c>
      <c r="P206" s="203">
        <v>2045</v>
      </c>
      <c r="Q206" s="203">
        <v>0.98</v>
      </c>
      <c r="R206" s="203">
        <v>1997</v>
      </c>
      <c r="S206" s="203">
        <v>292</v>
      </c>
      <c r="T206" s="203">
        <v>134</v>
      </c>
      <c r="U206" s="203">
        <v>48</v>
      </c>
      <c r="V206" s="203">
        <v>428</v>
      </c>
      <c r="W206" s="203">
        <v>33</v>
      </c>
      <c r="X206" s="203">
        <v>299</v>
      </c>
      <c r="Y206" s="203">
        <v>0.67700000000000005</v>
      </c>
      <c r="Z206" s="203" t="b">
        <v>0</v>
      </c>
      <c r="AA206" s="203">
        <v>107</v>
      </c>
      <c r="AB206" s="203">
        <v>86</v>
      </c>
      <c r="AC206" s="203">
        <v>321</v>
      </c>
      <c r="AD206" s="203">
        <v>3</v>
      </c>
      <c r="AE206" s="203">
        <v>8.3000000000000007</v>
      </c>
      <c r="AF206" s="203" t="s">
        <v>305</v>
      </c>
      <c r="AS206" s="203" t="s">
        <v>1999</v>
      </c>
      <c r="AT206" s="203" t="s">
        <v>1192</v>
      </c>
      <c r="AU206" s="247">
        <v>629.95000000000005</v>
      </c>
      <c r="AV206" s="203" t="s">
        <v>2000</v>
      </c>
      <c r="AW206" s="203" t="s">
        <v>1999</v>
      </c>
      <c r="AX206" s="203" t="s">
        <v>1192</v>
      </c>
      <c r="AY206" s="247">
        <v>629.95000000000005</v>
      </c>
      <c r="AZ206" s="203" t="s">
        <v>2001</v>
      </c>
      <c r="BA206" s="203" t="s">
        <v>1999</v>
      </c>
      <c r="BB206" s="203" t="s">
        <v>1284</v>
      </c>
      <c r="BC206" s="247">
        <v>959.9</v>
      </c>
      <c r="BD206" s="203" t="s">
        <v>2002</v>
      </c>
      <c r="BE206" s="204" t="str">
        <f t="shared" si="7"/>
        <v xml:space="preserve"> Black CrowsJustis183.1 Unisex</v>
      </c>
    </row>
    <row r="207" spans="1:57">
      <c r="A207" s="203" t="s">
        <v>219</v>
      </c>
      <c r="B207" s="203" t="s">
        <v>471</v>
      </c>
      <c r="C207" s="203" t="s">
        <v>484</v>
      </c>
      <c r="D207" s="203">
        <v>173.2</v>
      </c>
      <c r="E207" s="203" t="s">
        <v>222</v>
      </c>
      <c r="F207" s="203" t="str">
        <f t="shared" si="6"/>
        <v>Mirus Cor</v>
      </c>
      <c r="H207" s="203">
        <v>173.2</v>
      </c>
      <c r="I207" s="203">
        <v>171.7</v>
      </c>
      <c r="J207" s="203">
        <v>119</v>
      </c>
      <c r="K207" s="203">
        <v>147</v>
      </c>
      <c r="L207" s="203">
        <v>130</v>
      </c>
      <c r="M207" s="203">
        <v>86</v>
      </c>
      <c r="N207" s="203">
        <v>121</v>
      </c>
      <c r="O207" s="203">
        <v>12.7</v>
      </c>
      <c r="P207" s="203">
        <v>1725</v>
      </c>
      <c r="Q207" s="203">
        <v>1.02</v>
      </c>
      <c r="R207" s="203">
        <v>1763</v>
      </c>
      <c r="S207" s="203">
        <v>177</v>
      </c>
      <c r="T207" s="203">
        <v>71</v>
      </c>
      <c r="U207" s="203">
        <v>42</v>
      </c>
      <c r="V207" s="203">
        <v>279</v>
      </c>
      <c r="W207" s="203">
        <v>36</v>
      </c>
      <c r="X207" s="203">
        <v>249</v>
      </c>
      <c r="Y207" s="203">
        <v>0.85799999999999998</v>
      </c>
      <c r="Z207" s="203" t="b">
        <v>0</v>
      </c>
      <c r="AA207" s="203">
        <v>139</v>
      </c>
      <c r="AB207" s="203">
        <v>113</v>
      </c>
      <c r="AC207" s="203">
        <v>140</v>
      </c>
      <c r="AD207" s="203">
        <v>3</v>
      </c>
      <c r="AE207" s="203">
        <v>3.5</v>
      </c>
      <c r="AF207" s="203" t="s">
        <v>305</v>
      </c>
      <c r="AG207" s="203" t="s">
        <v>303</v>
      </c>
      <c r="AS207" s="203" t="s">
        <v>2003</v>
      </c>
      <c r="AT207" s="203" t="s">
        <v>1244</v>
      </c>
      <c r="AU207" s="247">
        <v>839.95</v>
      </c>
      <c r="AV207" s="203" t="s">
        <v>2004</v>
      </c>
      <c r="BE207" s="204" t="str">
        <f t="shared" si="7"/>
        <v xml:space="preserve"> Black CrowsMirus Cor173.2 Unisex</v>
      </c>
    </row>
    <row r="208" spans="1:57">
      <c r="A208" s="203" t="s">
        <v>219</v>
      </c>
      <c r="B208" s="203" t="s">
        <v>471</v>
      </c>
      <c r="C208" s="203" t="s">
        <v>484</v>
      </c>
      <c r="D208" s="203">
        <v>178</v>
      </c>
      <c r="E208" s="203" t="s">
        <v>222</v>
      </c>
      <c r="F208" s="203" t="str">
        <f t="shared" si="6"/>
        <v>Mirus Cor</v>
      </c>
      <c r="H208" s="203">
        <v>178</v>
      </c>
      <c r="I208" s="203">
        <v>176.7</v>
      </c>
      <c r="J208" s="203">
        <v>118</v>
      </c>
      <c r="K208" s="203">
        <v>152</v>
      </c>
      <c r="L208" s="203">
        <v>133</v>
      </c>
      <c r="M208" s="203">
        <v>86</v>
      </c>
      <c r="N208" s="203">
        <v>123</v>
      </c>
      <c r="O208" s="203">
        <v>12.7</v>
      </c>
      <c r="P208" s="203">
        <v>1860</v>
      </c>
      <c r="Q208" s="203">
        <v>0.98</v>
      </c>
      <c r="R208" s="203">
        <v>1827</v>
      </c>
      <c r="S208" s="203">
        <v>192</v>
      </c>
      <c r="T208" s="203">
        <v>73</v>
      </c>
      <c r="U208" s="203">
        <v>36</v>
      </c>
      <c r="V208" s="203">
        <v>271</v>
      </c>
      <c r="W208" s="203">
        <v>37</v>
      </c>
      <c r="X208" s="203">
        <v>316</v>
      </c>
      <c r="Y208" s="203">
        <v>1.0249999999999999</v>
      </c>
      <c r="Z208" s="203" t="b">
        <v>1</v>
      </c>
      <c r="AA208" s="203">
        <v>138</v>
      </c>
      <c r="AB208" s="203">
        <v>112</v>
      </c>
      <c r="AC208" s="203">
        <v>133</v>
      </c>
      <c r="AD208" s="203">
        <v>3</v>
      </c>
      <c r="AE208" s="203">
        <v>4.5999999999999996</v>
      </c>
      <c r="AF208" s="203" t="s">
        <v>303</v>
      </c>
      <c r="BE208" s="204" t="str">
        <f t="shared" si="7"/>
        <v xml:space="preserve"> Black CrowsMirus Cor178 Unisex</v>
      </c>
    </row>
    <row r="209" spans="1:57">
      <c r="A209" s="203" t="s">
        <v>219</v>
      </c>
      <c r="B209" s="203" t="s">
        <v>471</v>
      </c>
      <c r="C209" s="203" t="s">
        <v>485</v>
      </c>
      <c r="D209" s="203">
        <v>167.1</v>
      </c>
      <c r="E209" s="203" t="s">
        <v>222</v>
      </c>
      <c r="F209" s="203" t="str">
        <f t="shared" si="6"/>
        <v>Navis Freebird</v>
      </c>
      <c r="H209" s="203">
        <v>167.1</v>
      </c>
      <c r="I209" s="203">
        <v>166.5</v>
      </c>
      <c r="J209" s="203">
        <v>114</v>
      </c>
      <c r="K209" s="203">
        <v>140</v>
      </c>
      <c r="L209" s="203">
        <v>137</v>
      </c>
      <c r="M209" s="203">
        <v>100</v>
      </c>
      <c r="N209" s="203">
        <v>117</v>
      </c>
      <c r="O209" s="203">
        <v>18.2</v>
      </c>
      <c r="P209" s="203">
        <v>1576</v>
      </c>
      <c r="Q209" s="203">
        <v>1.17</v>
      </c>
      <c r="R209" s="203">
        <v>1847</v>
      </c>
      <c r="S209" s="203">
        <v>185</v>
      </c>
      <c r="T209" s="203">
        <v>82</v>
      </c>
      <c r="U209" s="203">
        <v>46</v>
      </c>
      <c r="V209" s="203">
        <v>309</v>
      </c>
      <c r="W209" s="203">
        <v>17</v>
      </c>
      <c r="X209" s="203">
        <v>215</v>
      </c>
      <c r="Y209" s="203">
        <v>0.36099999999999999</v>
      </c>
      <c r="Z209" s="203" t="b">
        <v>0</v>
      </c>
      <c r="AA209" s="203">
        <v>138</v>
      </c>
      <c r="AB209" s="203">
        <v>122</v>
      </c>
      <c r="AC209" s="203">
        <v>171</v>
      </c>
      <c r="AD209" s="203">
        <v>4</v>
      </c>
      <c r="AE209" s="203">
        <v>9.3000000000000007</v>
      </c>
      <c r="AF209" s="203" t="s">
        <v>305</v>
      </c>
      <c r="AG209" s="203" t="s">
        <v>301</v>
      </c>
      <c r="AH209" s="203" t="s">
        <v>304</v>
      </c>
      <c r="AI209" s="203" t="s">
        <v>302</v>
      </c>
      <c r="AS209" s="203" t="s">
        <v>2005</v>
      </c>
      <c r="AT209" s="203" t="s">
        <v>1192</v>
      </c>
      <c r="AU209" s="247">
        <v>599.95000000000005</v>
      </c>
      <c r="AV209" s="203" t="s">
        <v>2006</v>
      </c>
      <c r="AW209" s="203" t="s">
        <v>2005</v>
      </c>
      <c r="AX209" s="203" t="s">
        <v>1571</v>
      </c>
      <c r="AY209" s="247">
        <v>681.37</v>
      </c>
      <c r="AZ209" s="203" t="s">
        <v>2007</v>
      </c>
      <c r="BA209" s="203" t="s">
        <v>2005</v>
      </c>
      <c r="BB209" s="203" t="s">
        <v>1571</v>
      </c>
      <c r="BC209" s="247">
        <v>681.37</v>
      </c>
      <c r="BD209" s="203" t="s">
        <v>2008</v>
      </c>
      <c r="BE209" s="204" t="str">
        <f t="shared" si="7"/>
        <v xml:space="preserve"> Black CrowsNavis Freebird167.1 Unisex</v>
      </c>
    </row>
    <row r="210" spans="1:57">
      <c r="A210" s="203" t="s">
        <v>219</v>
      </c>
      <c r="B210" s="203" t="s">
        <v>471</v>
      </c>
      <c r="C210" s="203" t="s">
        <v>485</v>
      </c>
      <c r="D210" s="203">
        <v>173.4</v>
      </c>
      <c r="E210" s="203" t="s">
        <v>222</v>
      </c>
      <c r="F210" s="203" t="str">
        <f t="shared" si="6"/>
        <v>Navis Freebird</v>
      </c>
      <c r="H210" s="203">
        <v>173.4</v>
      </c>
      <c r="I210" s="203">
        <v>171.8</v>
      </c>
      <c r="J210" s="203">
        <v>122</v>
      </c>
      <c r="K210" s="203">
        <v>145</v>
      </c>
      <c r="L210" s="203">
        <v>138</v>
      </c>
      <c r="M210" s="203">
        <v>100</v>
      </c>
      <c r="N210" s="203">
        <v>118</v>
      </c>
      <c r="O210" s="203">
        <v>18.7</v>
      </c>
      <c r="P210" s="203">
        <v>1671</v>
      </c>
      <c r="Q210" s="203">
        <v>1.1399999999999999</v>
      </c>
      <c r="R210" s="203">
        <v>1913</v>
      </c>
      <c r="S210" s="203">
        <v>209</v>
      </c>
      <c r="T210" s="203">
        <v>95</v>
      </c>
      <c r="U210" s="203">
        <v>44</v>
      </c>
      <c r="V210" s="203">
        <v>292</v>
      </c>
      <c r="W210" s="203">
        <v>16</v>
      </c>
      <c r="X210" s="203">
        <v>202</v>
      </c>
      <c r="Y210" s="203">
        <v>0.35199999999999998</v>
      </c>
      <c r="Z210" s="203" t="b">
        <v>0</v>
      </c>
      <c r="AA210" s="203">
        <v>157</v>
      </c>
      <c r="AB210" s="203">
        <v>116</v>
      </c>
      <c r="AC210" s="203">
        <v>135</v>
      </c>
      <c r="AD210" s="203">
        <v>4</v>
      </c>
      <c r="AE210" s="203">
        <v>9.6999999999999993</v>
      </c>
      <c r="AF210" s="203" t="s">
        <v>305</v>
      </c>
      <c r="AG210" s="203" t="s">
        <v>301</v>
      </c>
      <c r="AH210" s="203" t="s">
        <v>304</v>
      </c>
      <c r="AI210" s="203" t="s">
        <v>302</v>
      </c>
      <c r="AS210" s="203" t="s">
        <v>2009</v>
      </c>
      <c r="AT210" s="203" t="s">
        <v>1913</v>
      </c>
      <c r="AU210" s="247">
        <v>663.96</v>
      </c>
      <c r="AV210" s="203" t="s">
        <v>2010</v>
      </c>
      <c r="AW210" s="203" t="s">
        <v>2011</v>
      </c>
      <c r="AX210" s="203" t="s">
        <v>1595</v>
      </c>
      <c r="AY210" s="247">
        <v>829.95</v>
      </c>
      <c r="AZ210" s="203" t="s">
        <v>2012</v>
      </c>
      <c r="BA210" s="203" t="s">
        <v>2013</v>
      </c>
      <c r="BB210" s="203" t="s">
        <v>1284</v>
      </c>
      <c r="BC210" s="247">
        <v>1049.9000000000001</v>
      </c>
      <c r="BD210" s="203" t="s">
        <v>2014</v>
      </c>
      <c r="BE210" s="204" t="str">
        <f t="shared" si="7"/>
        <v xml:space="preserve"> Black CrowsNavis Freebird173.4 Unisex</v>
      </c>
    </row>
    <row r="211" spans="1:57">
      <c r="A211" s="203" t="s">
        <v>219</v>
      </c>
      <c r="B211" s="203" t="s">
        <v>471</v>
      </c>
      <c r="C211" s="203" t="s">
        <v>485</v>
      </c>
      <c r="D211" s="203">
        <v>179.1</v>
      </c>
      <c r="E211" s="203" t="s">
        <v>222</v>
      </c>
      <c r="F211" s="203" t="str">
        <f t="shared" si="6"/>
        <v>Navis Freebird</v>
      </c>
      <c r="H211" s="203">
        <v>179.1</v>
      </c>
      <c r="I211" s="203">
        <v>178.4</v>
      </c>
      <c r="J211" s="203">
        <v>125</v>
      </c>
      <c r="K211" s="203">
        <v>149</v>
      </c>
      <c r="L211" s="203">
        <v>138</v>
      </c>
      <c r="M211" s="203">
        <v>100</v>
      </c>
      <c r="N211" s="203">
        <v>119</v>
      </c>
      <c r="O211" s="203">
        <v>19</v>
      </c>
      <c r="P211" s="203">
        <v>1748</v>
      </c>
      <c r="Q211" s="203">
        <v>1.1399999999999999</v>
      </c>
      <c r="R211" s="203">
        <v>1996</v>
      </c>
      <c r="S211" s="203">
        <v>231</v>
      </c>
      <c r="T211" s="203">
        <v>108</v>
      </c>
      <c r="U211" s="203">
        <v>45</v>
      </c>
      <c r="V211" s="203">
        <v>338</v>
      </c>
      <c r="W211" s="203">
        <v>15</v>
      </c>
      <c r="X211" s="203">
        <v>196</v>
      </c>
      <c r="Y211" s="203">
        <v>0.33299999999999902</v>
      </c>
      <c r="Z211" s="203" t="b">
        <v>0</v>
      </c>
      <c r="AA211" s="203">
        <v>166</v>
      </c>
      <c r="AB211" s="203">
        <v>130</v>
      </c>
      <c r="AC211" s="203">
        <v>171</v>
      </c>
      <c r="AD211" s="203">
        <v>5</v>
      </c>
      <c r="AE211" s="203">
        <v>9.4</v>
      </c>
      <c r="AF211" s="203" t="s">
        <v>305</v>
      </c>
      <c r="AG211" s="203" t="s">
        <v>304</v>
      </c>
      <c r="AH211" s="203" t="s">
        <v>302</v>
      </c>
      <c r="AS211" s="203" t="s">
        <v>2015</v>
      </c>
      <c r="AT211" s="203" t="s">
        <v>1194</v>
      </c>
      <c r="AU211" s="247">
        <v>1224.95</v>
      </c>
      <c r="AV211" s="203" t="s">
        <v>2016</v>
      </c>
      <c r="BE211" s="204" t="str">
        <f t="shared" si="7"/>
        <v xml:space="preserve"> Black CrowsNavis Freebird179.1 Unisex</v>
      </c>
    </row>
    <row r="212" spans="1:57">
      <c r="A212" s="203" t="s">
        <v>219</v>
      </c>
      <c r="B212" s="203" t="s">
        <v>471</v>
      </c>
      <c r="C212" s="203" t="s">
        <v>485</v>
      </c>
      <c r="D212" s="203">
        <v>185.8</v>
      </c>
      <c r="E212" s="203" t="s">
        <v>222</v>
      </c>
      <c r="F212" s="203" t="str">
        <f t="shared" si="6"/>
        <v>Navis Freebird</v>
      </c>
      <c r="H212" s="203">
        <v>185.8</v>
      </c>
      <c r="I212" s="203">
        <v>184.5</v>
      </c>
      <c r="J212" s="203">
        <v>143</v>
      </c>
      <c r="K212" s="203">
        <v>152</v>
      </c>
      <c r="L212" s="203">
        <v>139</v>
      </c>
      <c r="M212" s="203">
        <v>100</v>
      </c>
      <c r="N212" s="203">
        <v>120</v>
      </c>
      <c r="O212" s="203">
        <v>19.100000000000001</v>
      </c>
      <c r="P212" s="203">
        <v>1800</v>
      </c>
      <c r="Q212" s="203">
        <v>1.1499999999999999</v>
      </c>
      <c r="R212" s="203">
        <v>2071</v>
      </c>
      <c r="S212" s="203">
        <v>239</v>
      </c>
      <c r="T212" s="203">
        <v>116</v>
      </c>
      <c r="U212" s="203">
        <v>41</v>
      </c>
      <c r="V212" s="203">
        <v>213</v>
      </c>
      <c r="W212" s="203">
        <v>15</v>
      </c>
      <c r="X212" s="203">
        <v>202</v>
      </c>
      <c r="Y212" s="203">
        <v>0.371</v>
      </c>
      <c r="Z212" s="203" t="b">
        <v>0</v>
      </c>
      <c r="AA212" s="203">
        <v>182</v>
      </c>
      <c r="AB212" s="203">
        <v>142</v>
      </c>
      <c r="AC212" s="203">
        <v>31</v>
      </c>
      <c r="AD212" s="203">
        <v>7</v>
      </c>
      <c r="AE212" s="203">
        <v>9.5</v>
      </c>
      <c r="AF212" s="203" t="s">
        <v>305</v>
      </c>
      <c r="AG212" s="203" t="s">
        <v>301</v>
      </c>
      <c r="AH212" s="203" t="s">
        <v>304</v>
      </c>
      <c r="AI212" s="203" t="s">
        <v>302</v>
      </c>
      <c r="AS212" s="203" t="s">
        <v>2017</v>
      </c>
      <c r="AT212" s="203" t="s">
        <v>1331</v>
      </c>
      <c r="AU212" s="247">
        <v>699</v>
      </c>
      <c r="AV212" s="203" t="s">
        <v>2018</v>
      </c>
      <c r="AW212" s="203" t="s">
        <v>2017</v>
      </c>
      <c r="AX212" s="203" t="s">
        <v>1477</v>
      </c>
      <c r="AY212" s="247">
        <v>829.95</v>
      </c>
      <c r="AZ212" s="203" t="s">
        <v>2019</v>
      </c>
      <c r="BA212" s="203" t="s">
        <v>2017</v>
      </c>
      <c r="BB212" s="203" t="s">
        <v>1284</v>
      </c>
      <c r="BC212" s="247">
        <v>829.95</v>
      </c>
      <c r="BD212" s="203" t="s">
        <v>2020</v>
      </c>
      <c r="BE212" s="204" t="str">
        <f t="shared" si="7"/>
        <v xml:space="preserve"> Black CrowsNavis Freebird185.8 Unisex</v>
      </c>
    </row>
    <row r="213" spans="1:57">
      <c r="A213" s="203" t="s">
        <v>219</v>
      </c>
      <c r="B213" s="203" t="s">
        <v>471</v>
      </c>
      <c r="C213" s="203" t="s">
        <v>486</v>
      </c>
      <c r="D213" s="203">
        <v>190.6</v>
      </c>
      <c r="E213" s="203" t="s">
        <v>222</v>
      </c>
      <c r="F213" s="203" t="str">
        <f t="shared" si="6"/>
        <v>Nocta</v>
      </c>
      <c r="H213" s="203">
        <v>190.6</v>
      </c>
      <c r="I213" s="203">
        <v>191</v>
      </c>
      <c r="J213" s="203">
        <v>0</v>
      </c>
      <c r="K213" s="203">
        <v>142</v>
      </c>
      <c r="L213" s="203">
        <v>140</v>
      </c>
      <c r="M213" s="203">
        <v>121</v>
      </c>
      <c r="N213" s="203">
        <v>133</v>
      </c>
      <c r="O213" s="203">
        <v>27.5</v>
      </c>
      <c r="P213" s="203">
        <v>2228</v>
      </c>
      <c r="Q213" s="203">
        <v>1.0900000000000001</v>
      </c>
      <c r="R213" s="203">
        <v>2427</v>
      </c>
      <c r="S213" s="203">
        <v>235</v>
      </c>
      <c r="T213" s="203">
        <v>103</v>
      </c>
      <c r="U213" s="203">
        <v>54</v>
      </c>
      <c r="V213" s="203">
        <v>1010</v>
      </c>
      <c r="W213" s="203">
        <v>51</v>
      </c>
      <c r="X213" s="203">
        <v>900</v>
      </c>
      <c r="Y213" s="203">
        <v>0.93700000000000006</v>
      </c>
      <c r="Z213" s="203" t="b">
        <v>0</v>
      </c>
      <c r="AA213" s="203">
        <v>255</v>
      </c>
      <c r="AB213" s="203">
        <v>232</v>
      </c>
      <c r="AC213" s="203">
        <v>755</v>
      </c>
      <c r="AD213" s="203">
        <v>-4</v>
      </c>
      <c r="AE213" s="203">
        <v>5.5</v>
      </c>
      <c r="AF213" s="203" t="s">
        <v>303</v>
      </c>
      <c r="AG213" s="203" t="s">
        <v>301</v>
      </c>
      <c r="AH213" s="203" t="s">
        <v>302</v>
      </c>
      <c r="AS213" s="203" t="s">
        <v>2021</v>
      </c>
      <c r="AT213" s="203" t="s">
        <v>1244</v>
      </c>
      <c r="AU213" s="247">
        <v>449.91</v>
      </c>
      <c r="AV213" s="203" t="s">
        <v>2022</v>
      </c>
      <c r="AW213" s="203" t="s">
        <v>2021</v>
      </c>
      <c r="AX213" s="203" t="s">
        <v>1244</v>
      </c>
      <c r="AY213" s="247">
        <v>449.91</v>
      </c>
      <c r="AZ213" s="203" t="s">
        <v>2023</v>
      </c>
      <c r="BA213" s="203" t="s">
        <v>2021</v>
      </c>
      <c r="BB213" s="203" t="s">
        <v>1237</v>
      </c>
      <c r="BC213" s="247">
        <v>683.35</v>
      </c>
      <c r="BD213" s="203" t="s">
        <v>2024</v>
      </c>
      <c r="BE213" s="204" t="str">
        <f t="shared" si="7"/>
        <v xml:space="preserve"> Black CrowsNocta190.6 Unisex</v>
      </c>
    </row>
    <row r="214" spans="1:57">
      <c r="A214" s="203" t="s">
        <v>219</v>
      </c>
      <c r="B214" s="203" t="s">
        <v>471</v>
      </c>
      <c r="C214" s="203" t="s">
        <v>488</v>
      </c>
      <c r="D214" s="203">
        <v>167.2</v>
      </c>
      <c r="E214" s="203" t="s">
        <v>222</v>
      </c>
      <c r="F214" s="203" t="str">
        <f t="shared" si="6"/>
        <v>Orb Freebird</v>
      </c>
      <c r="H214" s="203">
        <v>167.2</v>
      </c>
      <c r="I214" s="203">
        <v>166.1</v>
      </c>
      <c r="J214" s="203">
        <v>127</v>
      </c>
      <c r="K214" s="203">
        <v>146</v>
      </c>
      <c r="L214" s="203">
        <v>124</v>
      </c>
      <c r="M214" s="203">
        <v>88</v>
      </c>
      <c r="N214" s="203">
        <v>110</v>
      </c>
      <c r="O214" s="203">
        <v>17.5</v>
      </c>
      <c r="P214" s="203">
        <v>1306</v>
      </c>
      <c r="Q214" s="203">
        <v>1.27</v>
      </c>
      <c r="R214" s="203">
        <v>1656</v>
      </c>
      <c r="S214" s="203">
        <v>144</v>
      </c>
      <c r="T214" s="203">
        <v>71</v>
      </c>
      <c r="U214" s="203">
        <v>40</v>
      </c>
      <c r="V214" s="203">
        <v>245</v>
      </c>
      <c r="W214" s="203">
        <v>10</v>
      </c>
      <c r="X214" s="203">
        <v>142</v>
      </c>
      <c r="Y214" s="203">
        <v>0.251</v>
      </c>
      <c r="Z214" s="203" t="b">
        <v>0</v>
      </c>
      <c r="AA214" s="203">
        <v>96</v>
      </c>
      <c r="AB214" s="203">
        <v>103</v>
      </c>
      <c r="AC214" s="203">
        <v>148</v>
      </c>
      <c r="AD214" s="203">
        <v>7</v>
      </c>
      <c r="AE214" s="203">
        <v>10.3</v>
      </c>
      <c r="AF214" s="203" t="s">
        <v>305</v>
      </c>
      <c r="AG214" s="203" t="s">
        <v>302</v>
      </c>
      <c r="AH214" s="203" t="s">
        <v>388</v>
      </c>
      <c r="AS214" s="203" t="s">
        <v>2025</v>
      </c>
      <c r="AT214" s="203" t="s">
        <v>1192</v>
      </c>
      <c r="AU214" s="247">
        <v>534.95000000000005</v>
      </c>
      <c r="AV214" s="203" t="s">
        <v>2026</v>
      </c>
      <c r="AW214" s="203" t="s">
        <v>2025</v>
      </c>
      <c r="AX214" s="203" t="s">
        <v>1571</v>
      </c>
      <c r="AY214" s="247">
        <v>607.44000000000005</v>
      </c>
      <c r="AZ214" s="203" t="s">
        <v>2027</v>
      </c>
      <c r="BA214" s="203" t="s">
        <v>2028</v>
      </c>
      <c r="BB214" s="203" t="s">
        <v>1595</v>
      </c>
      <c r="BC214" s="247">
        <v>729.9</v>
      </c>
      <c r="BD214" s="203" t="s">
        <v>2029</v>
      </c>
      <c r="BE214" s="204" t="str">
        <f t="shared" si="7"/>
        <v xml:space="preserve"> Black CrowsOrb Freebird167.2 Unisex</v>
      </c>
    </row>
    <row r="215" spans="1:57">
      <c r="A215" s="203" t="s">
        <v>219</v>
      </c>
      <c r="B215" s="203" t="s">
        <v>471</v>
      </c>
      <c r="C215" s="203" t="s">
        <v>488</v>
      </c>
      <c r="D215" s="203">
        <v>173.1</v>
      </c>
      <c r="E215" s="203" t="s">
        <v>222</v>
      </c>
      <c r="F215" s="203" t="str">
        <f t="shared" si="6"/>
        <v>Orb Freebird</v>
      </c>
      <c r="H215" s="203">
        <v>173.1</v>
      </c>
      <c r="I215" s="203">
        <v>172.3</v>
      </c>
      <c r="J215" s="203">
        <v>132</v>
      </c>
      <c r="K215" s="203">
        <v>149</v>
      </c>
      <c r="L215" s="203">
        <v>126</v>
      </c>
      <c r="M215" s="203">
        <v>88</v>
      </c>
      <c r="N215" s="203">
        <v>110</v>
      </c>
      <c r="O215" s="203">
        <v>17.600000000000001</v>
      </c>
      <c r="P215" s="203">
        <v>1417</v>
      </c>
      <c r="Q215" s="203">
        <v>1.22</v>
      </c>
      <c r="R215" s="203">
        <v>1722</v>
      </c>
      <c r="S215" s="203">
        <v>164</v>
      </c>
      <c r="T215" s="203">
        <v>72</v>
      </c>
      <c r="U215" s="203">
        <v>41</v>
      </c>
      <c r="V215" s="203">
        <v>254</v>
      </c>
      <c r="W215" s="203">
        <v>11</v>
      </c>
      <c r="X215" s="203">
        <v>152</v>
      </c>
      <c r="Y215" s="203">
        <v>0.27800000000000002</v>
      </c>
      <c r="Z215" s="203" t="b">
        <v>0</v>
      </c>
      <c r="AA215" s="203">
        <v>113</v>
      </c>
      <c r="AB215" s="203">
        <v>121</v>
      </c>
      <c r="AC215" s="203">
        <v>141</v>
      </c>
      <c r="AD215" s="203">
        <v>6</v>
      </c>
      <c r="AE215" s="203">
        <v>10.8</v>
      </c>
      <c r="AF215" s="203" t="s">
        <v>305</v>
      </c>
      <c r="AG215" s="203" t="s">
        <v>302</v>
      </c>
      <c r="AS215" s="203" t="s">
        <v>2030</v>
      </c>
      <c r="AT215" s="203" t="s">
        <v>1192</v>
      </c>
      <c r="AU215" s="247">
        <v>534.95000000000005</v>
      </c>
      <c r="AV215" s="203" t="s">
        <v>2031</v>
      </c>
      <c r="AW215" s="203" t="s">
        <v>2030</v>
      </c>
      <c r="AX215" s="203" t="s">
        <v>1192</v>
      </c>
      <c r="AY215" s="247">
        <v>534.95000000000005</v>
      </c>
      <c r="AZ215" s="203" t="s">
        <v>2032</v>
      </c>
      <c r="BA215" s="203" t="s">
        <v>2030</v>
      </c>
      <c r="BB215" s="203" t="s">
        <v>1571</v>
      </c>
      <c r="BC215" s="247">
        <v>607.44000000000005</v>
      </c>
      <c r="BD215" s="203" t="s">
        <v>2033</v>
      </c>
      <c r="BE215" s="204" t="str">
        <f t="shared" si="7"/>
        <v xml:space="preserve"> Black CrowsOrb Freebird173.1 Unisex</v>
      </c>
    </row>
    <row r="216" spans="1:57">
      <c r="A216" s="203" t="s">
        <v>219</v>
      </c>
      <c r="B216" s="203" t="s">
        <v>471</v>
      </c>
      <c r="C216" s="203" t="s">
        <v>488</v>
      </c>
      <c r="D216" s="203">
        <v>179.3</v>
      </c>
      <c r="E216" s="203" t="s">
        <v>222</v>
      </c>
      <c r="F216" s="203" t="str">
        <f t="shared" si="6"/>
        <v>Orb Freebird</v>
      </c>
      <c r="H216" s="203">
        <v>179.3</v>
      </c>
      <c r="I216" s="203">
        <v>178.4</v>
      </c>
      <c r="J216" s="203">
        <v>139</v>
      </c>
      <c r="K216" s="203">
        <v>150</v>
      </c>
      <c r="L216" s="203">
        <v>127</v>
      </c>
      <c r="M216" s="203">
        <v>88</v>
      </c>
      <c r="N216" s="203">
        <v>111</v>
      </c>
      <c r="O216" s="203">
        <v>17.600000000000001</v>
      </c>
      <c r="P216" s="203">
        <v>1450</v>
      </c>
      <c r="Q216" s="203">
        <v>1.24</v>
      </c>
      <c r="R216" s="203">
        <v>1793</v>
      </c>
      <c r="S216" s="203">
        <v>189</v>
      </c>
      <c r="T216" s="203">
        <v>89</v>
      </c>
      <c r="U216" s="203">
        <v>39</v>
      </c>
      <c r="V216" s="203">
        <v>254</v>
      </c>
      <c r="W216" s="203">
        <v>11</v>
      </c>
      <c r="X216" s="203">
        <v>143</v>
      </c>
      <c r="Y216" s="203">
        <v>0.27</v>
      </c>
      <c r="Z216" s="203" t="b">
        <v>0</v>
      </c>
      <c r="AA216" s="203">
        <v>139</v>
      </c>
      <c r="AB216" s="203">
        <v>142</v>
      </c>
      <c r="AC216" s="203">
        <v>115</v>
      </c>
      <c r="AD216" s="203">
        <v>7</v>
      </c>
      <c r="AE216" s="203">
        <v>10.4</v>
      </c>
      <c r="AF216" s="203" t="s">
        <v>305</v>
      </c>
      <c r="AG216" s="203" t="s">
        <v>302</v>
      </c>
      <c r="AS216" s="203" t="s">
        <v>2030</v>
      </c>
      <c r="AT216" s="203" t="s">
        <v>1192</v>
      </c>
      <c r="AU216" s="247">
        <v>534.95000000000005</v>
      </c>
      <c r="AV216" s="203" t="s">
        <v>2034</v>
      </c>
      <c r="AW216" s="203" t="s">
        <v>2030</v>
      </c>
      <c r="AX216" s="203" t="s">
        <v>1571</v>
      </c>
      <c r="AY216" s="247">
        <v>607.44000000000005</v>
      </c>
      <c r="AZ216" s="203" t="s">
        <v>2035</v>
      </c>
      <c r="BA216" s="203" t="s">
        <v>2030</v>
      </c>
      <c r="BB216" s="203" t="s">
        <v>1477</v>
      </c>
      <c r="BC216" s="247">
        <v>729.9</v>
      </c>
      <c r="BD216" s="203" t="s">
        <v>2036</v>
      </c>
      <c r="BE216" s="204" t="str">
        <f t="shared" si="7"/>
        <v xml:space="preserve"> Black CrowsOrb Freebird179.3 Unisex</v>
      </c>
    </row>
    <row r="217" spans="1:57">
      <c r="A217" s="203" t="s">
        <v>219</v>
      </c>
      <c r="B217" s="203" t="s">
        <v>471</v>
      </c>
      <c r="C217" s="203" t="s">
        <v>487</v>
      </c>
      <c r="D217" s="203">
        <v>169.2</v>
      </c>
      <c r="E217" s="203" t="s">
        <v>222</v>
      </c>
      <c r="F217" s="203" t="str">
        <f t="shared" si="6"/>
        <v>Orb</v>
      </c>
      <c r="H217" s="203">
        <v>169.2</v>
      </c>
      <c r="I217" s="203">
        <v>168.8</v>
      </c>
      <c r="J217" s="203">
        <v>104</v>
      </c>
      <c r="K217" s="203">
        <v>151</v>
      </c>
      <c r="L217" s="203">
        <v>122</v>
      </c>
      <c r="M217" s="203">
        <v>87</v>
      </c>
      <c r="N217" s="203">
        <v>106</v>
      </c>
      <c r="O217" s="203">
        <v>21.1</v>
      </c>
      <c r="P217" s="203">
        <v>1615</v>
      </c>
      <c r="Q217" s="203">
        <v>1.02</v>
      </c>
      <c r="R217" s="203">
        <v>1640</v>
      </c>
      <c r="S217" s="203">
        <v>190</v>
      </c>
      <c r="T217" s="203">
        <v>109</v>
      </c>
      <c r="U217" s="203">
        <v>43</v>
      </c>
      <c r="V217" s="203">
        <v>396</v>
      </c>
      <c r="W217" s="203">
        <v>19</v>
      </c>
      <c r="X217" s="203">
        <v>251</v>
      </c>
      <c r="Y217" s="203">
        <v>0.45</v>
      </c>
      <c r="Z217" s="203" t="b">
        <v>0</v>
      </c>
      <c r="AA217" s="203">
        <v>97</v>
      </c>
      <c r="AB217" s="203">
        <v>78</v>
      </c>
      <c r="AC217" s="203">
        <v>299</v>
      </c>
      <c r="AD217" s="203">
        <v>4</v>
      </c>
      <c r="AE217" s="203">
        <v>9.9</v>
      </c>
      <c r="AF217" s="203" t="s">
        <v>305</v>
      </c>
      <c r="AS217" s="203" t="s">
        <v>2037</v>
      </c>
      <c r="AT217" s="203" t="s">
        <v>1682</v>
      </c>
      <c r="AU217" s="247">
        <v>755.95</v>
      </c>
      <c r="AV217" s="203" t="s">
        <v>2038</v>
      </c>
      <c r="AW217" s="203" t="s">
        <v>2037</v>
      </c>
      <c r="AX217" s="203" t="s">
        <v>1682</v>
      </c>
      <c r="AY217" s="247">
        <v>755.95</v>
      </c>
      <c r="AZ217" s="203" t="s">
        <v>2039</v>
      </c>
      <c r="BA217" s="203" t="s">
        <v>2037</v>
      </c>
      <c r="BB217" s="203" t="s">
        <v>1284</v>
      </c>
      <c r="BC217" s="247">
        <v>839.88</v>
      </c>
      <c r="BD217" s="203" t="s">
        <v>2040</v>
      </c>
      <c r="BE217" s="204" t="str">
        <f t="shared" si="7"/>
        <v xml:space="preserve"> Black CrowsOrb169.2 Unisex</v>
      </c>
    </row>
    <row r="218" spans="1:57">
      <c r="A218" s="203" t="s">
        <v>219</v>
      </c>
      <c r="B218" s="203" t="s">
        <v>471</v>
      </c>
      <c r="C218" s="203" t="s">
        <v>487</v>
      </c>
      <c r="D218" s="203">
        <v>179.1</v>
      </c>
      <c r="E218" s="203" t="s">
        <v>222</v>
      </c>
      <c r="F218" s="203" t="str">
        <f t="shared" si="6"/>
        <v>Orb</v>
      </c>
      <c r="H218" s="203">
        <v>179.1</v>
      </c>
      <c r="I218" s="203">
        <v>178.6</v>
      </c>
      <c r="J218" s="203">
        <v>139</v>
      </c>
      <c r="K218" s="203">
        <v>159</v>
      </c>
      <c r="L218" s="203">
        <v>123</v>
      </c>
      <c r="M218" s="203">
        <v>87</v>
      </c>
      <c r="N218" s="203">
        <v>108</v>
      </c>
      <c r="O218" s="203">
        <v>21.7</v>
      </c>
      <c r="P218" s="203">
        <v>1801</v>
      </c>
      <c r="Q218" s="203">
        <v>0.97</v>
      </c>
      <c r="R218" s="203">
        <v>1747</v>
      </c>
      <c r="S218" s="203">
        <v>209</v>
      </c>
      <c r="T218" s="203">
        <v>119</v>
      </c>
      <c r="U218" s="203">
        <v>44</v>
      </c>
      <c r="V218" s="203">
        <v>233</v>
      </c>
      <c r="W218" s="203">
        <v>16</v>
      </c>
      <c r="X218" s="203">
        <v>167</v>
      </c>
      <c r="Y218" s="203">
        <v>0.36399999999999999</v>
      </c>
      <c r="Z218" s="203" t="b">
        <v>0</v>
      </c>
      <c r="AA218" s="203">
        <v>111</v>
      </c>
      <c r="AB218" s="203">
        <v>90</v>
      </c>
      <c r="AC218" s="203">
        <v>122</v>
      </c>
      <c r="AD218" s="203">
        <v>5</v>
      </c>
      <c r="AE218" s="203">
        <v>9.6999999999999993</v>
      </c>
      <c r="AF218" s="203" t="s">
        <v>305</v>
      </c>
      <c r="AS218" s="203" t="s">
        <v>2030</v>
      </c>
      <c r="AT218" s="203" t="s">
        <v>1192</v>
      </c>
      <c r="AU218" s="247">
        <v>534.95000000000005</v>
      </c>
      <c r="AV218" s="203" t="s">
        <v>2041</v>
      </c>
      <c r="AW218" s="203" t="s">
        <v>2030</v>
      </c>
      <c r="AX218" s="203" t="s">
        <v>1571</v>
      </c>
      <c r="AY218" s="247">
        <v>607.44000000000005</v>
      </c>
      <c r="AZ218" s="203" t="s">
        <v>2042</v>
      </c>
      <c r="BA218" s="203" t="s">
        <v>2043</v>
      </c>
      <c r="BB218" s="203" t="s">
        <v>1595</v>
      </c>
      <c r="BC218" s="247">
        <v>729.9</v>
      </c>
      <c r="BD218" s="203" t="s">
        <v>2044</v>
      </c>
      <c r="BE218" s="204" t="str">
        <f t="shared" si="7"/>
        <v xml:space="preserve"> Black CrowsOrb179.1 Unisex</v>
      </c>
    </row>
    <row r="219" spans="1:57">
      <c r="A219" s="203" t="s">
        <v>219</v>
      </c>
      <c r="B219" s="203" t="s">
        <v>471</v>
      </c>
      <c r="C219" s="203" t="s">
        <v>489</v>
      </c>
      <c r="D219" s="203">
        <v>168.2</v>
      </c>
      <c r="E219" s="203" t="s">
        <v>222</v>
      </c>
      <c r="F219" s="203" t="str">
        <f t="shared" si="6"/>
        <v>Serpo</v>
      </c>
      <c r="H219" s="203">
        <v>168.2</v>
      </c>
      <c r="I219" s="203">
        <v>167.8</v>
      </c>
      <c r="J219" s="203">
        <v>112</v>
      </c>
      <c r="K219" s="203">
        <v>149</v>
      </c>
      <c r="L219" s="203">
        <v>128</v>
      </c>
      <c r="M219" s="203">
        <v>92</v>
      </c>
      <c r="N219" s="203">
        <v>111</v>
      </c>
      <c r="O219" s="203">
        <v>19.7</v>
      </c>
      <c r="P219" s="203">
        <v>1721</v>
      </c>
      <c r="Q219" s="203">
        <v>1</v>
      </c>
      <c r="R219" s="203">
        <v>1713</v>
      </c>
      <c r="S219" s="203">
        <v>167</v>
      </c>
      <c r="T219" s="203">
        <v>89</v>
      </c>
      <c r="U219" s="203">
        <v>46</v>
      </c>
      <c r="V219" s="203">
        <v>309</v>
      </c>
      <c r="W219" s="203">
        <v>13</v>
      </c>
      <c r="X219" s="203">
        <v>246</v>
      </c>
      <c r="Y219" s="203">
        <v>0.28000000000000003</v>
      </c>
      <c r="Z219" s="203" t="b">
        <v>0</v>
      </c>
      <c r="AA219" s="203">
        <v>100</v>
      </c>
      <c r="AB219" s="203">
        <v>89</v>
      </c>
      <c r="AC219" s="203">
        <v>209</v>
      </c>
      <c r="AD219" s="203">
        <v>4</v>
      </c>
      <c r="AE219" s="203">
        <v>7.9</v>
      </c>
      <c r="AF219" s="203" t="s">
        <v>305</v>
      </c>
      <c r="AS219" s="203" t="s">
        <v>2045</v>
      </c>
      <c r="AT219" s="203" t="s">
        <v>1244</v>
      </c>
      <c r="AU219" s="247">
        <v>779.95</v>
      </c>
      <c r="AV219" s="203" t="s">
        <v>2046</v>
      </c>
      <c r="AW219" s="203" t="s">
        <v>2047</v>
      </c>
      <c r="AX219" s="203" t="s">
        <v>1194</v>
      </c>
      <c r="AY219" s="247">
        <v>1009.95</v>
      </c>
      <c r="AZ219" s="203" t="s">
        <v>2048</v>
      </c>
      <c r="BE219" s="204" t="str">
        <f t="shared" si="7"/>
        <v xml:space="preserve"> Black CrowsSerpo168.2 Unisex</v>
      </c>
    </row>
    <row r="220" spans="1:57">
      <c r="A220" s="203" t="s">
        <v>219</v>
      </c>
      <c r="B220" s="203" t="s">
        <v>471</v>
      </c>
      <c r="C220" s="203" t="s">
        <v>489</v>
      </c>
      <c r="D220" s="203">
        <v>174.1</v>
      </c>
      <c r="E220" s="203" t="s">
        <v>222</v>
      </c>
      <c r="F220" s="203" t="str">
        <f t="shared" si="6"/>
        <v>Serpo</v>
      </c>
      <c r="H220" s="203">
        <v>174.1</v>
      </c>
      <c r="I220" s="203">
        <v>173.5</v>
      </c>
      <c r="J220" s="203">
        <v>117</v>
      </c>
      <c r="K220" s="203">
        <v>153</v>
      </c>
      <c r="L220" s="203">
        <v>129</v>
      </c>
      <c r="M220" s="203">
        <v>92</v>
      </c>
      <c r="N220" s="203">
        <v>112</v>
      </c>
      <c r="O220" s="203">
        <v>19.8</v>
      </c>
      <c r="P220" s="203">
        <v>1752</v>
      </c>
      <c r="Q220" s="203">
        <v>1.02</v>
      </c>
      <c r="R220" s="203">
        <v>1784</v>
      </c>
      <c r="S220" s="203">
        <v>185</v>
      </c>
      <c r="T220" s="203">
        <v>80</v>
      </c>
      <c r="U220" s="203">
        <v>42</v>
      </c>
      <c r="V220" s="203">
        <v>292</v>
      </c>
      <c r="W220" s="203">
        <v>14</v>
      </c>
      <c r="X220" s="203">
        <v>276</v>
      </c>
      <c r="Y220" s="203">
        <v>0.32400000000000001</v>
      </c>
      <c r="Z220" s="203" t="b">
        <v>0</v>
      </c>
      <c r="AA220" s="203">
        <v>107</v>
      </c>
      <c r="AB220" s="203">
        <v>95</v>
      </c>
      <c r="AC220" s="203">
        <v>185</v>
      </c>
      <c r="AD220" s="203">
        <v>3</v>
      </c>
      <c r="AE220" s="203">
        <v>8.5</v>
      </c>
      <c r="AF220" s="203" t="s">
        <v>305</v>
      </c>
      <c r="AS220" s="203" t="s">
        <v>2049</v>
      </c>
      <c r="AT220" s="203" t="s">
        <v>2050</v>
      </c>
      <c r="AU220" s="247">
        <v>754.95</v>
      </c>
      <c r="AV220" s="203" t="s">
        <v>2051</v>
      </c>
      <c r="AW220" s="203" t="s">
        <v>2052</v>
      </c>
      <c r="AX220" s="203" t="s">
        <v>1244</v>
      </c>
      <c r="AY220" s="247">
        <v>779.95</v>
      </c>
      <c r="AZ220" s="203" t="s">
        <v>2053</v>
      </c>
      <c r="BA220" s="203" t="s">
        <v>2049</v>
      </c>
      <c r="BB220" s="203" t="s">
        <v>1237</v>
      </c>
      <c r="BC220" s="247">
        <v>781.22</v>
      </c>
      <c r="BD220" s="203" t="s">
        <v>2054</v>
      </c>
      <c r="BE220" s="204" t="str">
        <f t="shared" si="7"/>
        <v xml:space="preserve"> Black CrowsSerpo174.1 Unisex</v>
      </c>
    </row>
    <row r="221" spans="1:57">
      <c r="A221" s="203" t="s">
        <v>219</v>
      </c>
      <c r="B221" s="203" t="s">
        <v>471</v>
      </c>
      <c r="C221" s="203" t="s">
        <v>489</v>
      </c>
      <c r="D221" s="203">
        <v>180.1</v>
      </c>
      <c r="E221" s="203" t="s">
        <v>222</v>
      </c>
      <c r="F221" s="203" t="str">
        <f t="shared" si="6"/>
        <v>Serpo</v>
      </c>
      <c r="H221" s="203">
        <v>180.1</v>
      </c>
      <c r="I221" s="203">
        <v>179.2</v>
      </c>
      <c r="J221" s="203">
        <v>123</v>
      </c>
      <c r="K221" s="203">
        <v>157</v>
      </c>
      <c r="L221" s="203">
        <v>131</v>
      </c>
      <c r="M221" s="203">
        <v>92</v>
      </c>
      <c r="N221" s="203">
        <v>114</v>
      </c>
      <c r="O221" s="203">
        <v>19.399999999999999</v>
      </c>
      <c r="P221" s="203">
        <v>1828</v>
      </c>
      <c r="Q221" s="203">
        <v>1.01</v>
      </c>
      <c r="R221" s="203">
        <v>1855</v>
      </c>
      <c r="S221" s="203">
        <v>221</v>
      </c>
      <c r="T221" s="203">
        <v>97</v>
      </c>
      <c r="U221" s="203">
        <v>54</v>
      </c>
      <c r="V221" s="203">
        <v>333</v>
      </c>
      <c r="W221" s="203">
        <v>11</v>
      </c>
      <c r="X221" s="203">
        <v>230</v>
      </c>
      <c r="Y221" s="203">
        <v>0.19800000000000001</v>
      </c>
      <c r="Z221" s="203" t="b">
        <v>0</v>
      </c>
      <c r="AA221" s="203">
        <v>111</v>
      </c>
      <c r="AB221" s="203">
        <v>109</v>
      </c>
      <c r="AC221" s="203">
        <v>222</v>
      </c>
      <c r="AD221" s="203">
        <v>4</v>
      </c>
      <c r="AE221" s="203">
        <v>8.1999999999999993</v>
      </c>
      <c r="AF221" s="203" t="s">
        <v>305</v>
      </c>
      <c r="AS221" s="203" t="s">
        <v>2049</v>
      </c>
      <c r="AT221" s="203" t="s">
        <v>1722</v>
      </c>
      <c r="AU221" s="247">
        <v>692.99</v>
      </c>
      <c r="AV221" s="203" t="s">
        <v>2055</v>
      </c>
      <c r="AW221" s="203" t="s">
        <v>2056</v>
      </c>
      <c r="AX221" s="203" t="s">
        <v>1244</v>
      </c>
      <c r="AY221" s="247">
        <v>779.95</v>
      </c>
      <c r="AZ221" s="203" t="s">
        <v>2057</v>
      </c>
      <c r="BA221" s="203" t="s">
        <v>2049</v>
      </c>
      <c r="BB221" s="203" t="s">
        <v>1237</v>
      </c>
      <c r="BC221" s="247">
        <v>781.22</v>
      </c>
      <c r="BD221" s="203" t="s">
        <v>2058</v>
      </c>
      <c r="BE221" s="204" t="str">
        <f t="shared" si="7"/>
        <v xml:space="preserve"> Black CrowsSerpo180.1 Unisex</v>
      </c>
    </row>
    <row r="222" spans="1:57">
      <c r="A222" s="203" t="s">
        <v>219</v>
      </c>
      <c r="B222" s="203" t="s">
        <v>471</v>
      </c>
      <c r="C222" s="203" t="s">
        <v>489</v>
      </c>
      <c r="D222" s="203">
        <v>186.3</v>
      </c>
      <c r="E222" s="203" t="s">
        <v>222</v>
      </c>
      <c r="F222" s="203" t="str">
        <f t="shared" si="6"/>
        <v>Serpo</v>
      </c>
      <c r="H222" s="203">
        <v>186.3</v>
      </c>
      <c r="I222" s="203">
        <v>185.8</v>
      </c>
      <c r="J222" s="203">
        <v>119</v>
      </c>
      <c r="K222" s="203">
        <v>162</v>
      </c>
      <c r="L222" s="203">
        <v>131</v>
      </c>
      <c r="M222" s="203">
        <v>91</v>
      </c>
      <c r="N222" s="203">
        <v>114</v>
      </c>
      <c r="O222" s="203">
        <v>19.8</v>
      </c>
      <c r="P222" s="203">
        <v>1964</v>
      </c>
      <c r="Q222" s="203">
        <v>0.98</v>
      </c>
      <c r="R222" s="203">
        <v>1927</v>
      </c>
      <c r="S222" s="203">
        <v>220</v>
      </c>
      <c r="T222" s="203">
        <v>113</v>
      </c>
      <c r="U222" s="203">
        <v>51</v>
      </c>
      <c r="V222" s="203">
        <v>362</v>
      </c>
      <c r="W222" s="203">
        <v>15</v>
      </c>
      <c r="X222" s="203">
        <v>310</v>
      </c>
      <c r="Y222" s="203">
        <v>0.29599999999999999</v>
      </c>
      <c r="Z222" s="203" t="b">
        <v>0</v>
      </c>
      <c r="AA222" s="203">
        <v>121</v>
      </c>
      <c r="AB222" s="203">
        <v>115</v>
      </c>
      <c r="AC222" s="203">
        <v>241</v>
      </c>
      <c r="AD222" s="203">
        <v>2</v>
      </c>
      <c r="AE222" s="203">
        <v>8.1</v>
      </c>
      <c r="AF222" s="203" t="s">
        <v>305</v>
      </c>
      <c r="AS222" s="203" t="s">
        <v>2059</v>
      </c>
      <c r="AT222" s="203" t="s">
        <v>1369</v>
      </c>
      <c r="AU222" s="247">
        <v>839.95</v>
      </c>
      <c r="AV222" s="203" t="s">
        <v>2060</v>
      </c>
      <c r="AW222" s="203" t="s">
        <v>2061</v>
      </c>
      <c r="AX222" s="203" t="s">
        <v>1194</v>
      </c>
      <c r="AY222" s="247">
        <v>1009.95</v>
      </c>
      <c r="AZ222" s="203" t="s">
        <v>2062</v>
      </c>
      <c r="BE222" s="204" t="str">
        <f t="shared" si="7"/>
        <v xml:space="preserve"> Black CrowsSerpo186.3 Unisex</v>
      </c>
    </row>
    <row r="223" spans="1:57">
      <c r="A223" s="203" t="s">
        <v>219</v>
      </c>
      <c r="B223" s="203" t="s">
        <v>490</v>
      </c>
      <c r="C223" s="203" t="s">
        <v>491</v>
      </c>
      <c r="D223" s="203">
        <v>165</v>
      </c>
      <c r="E223" s="203" t="s">
        <v>222</v>
      </c>
      <c r="F223" s="203" t="str">
        <f t="shared" si="6"/>
        <v>Impulse 104</v>
      </c>
      <c r="H223" s="203">
        <v>165</v>
      </c>
      <c r="I223" s="203">
        <v>165.7</v>
      </c>
      <c r="J223" s="203">
        <v>120</v>
      </c>
      <c r="K223" s="203">
        <v>131</v>
      </c>
      <c r="L223" s="203">
        <v>134</v>
      </c>
      <c r="M223" s="203">
        <v>103</v>
      </c>
      <c r="N223" s="203">
        <v>122</v>
      </c>
      <c r="O223" s="203">
        <v>15.9</v>
      </c>
      <c r="P223" s="203">
        <v>1780</v>
      </c>
      <c r="Q223" s="203">
        <v>1.05</v>
      </c>
      <c r="R223" s="203">
        <v>1864</v>
      </c>
      <c r="S223" s="203">
        <v>185</v>
      </c>
      <c r="T223" s="203">
        <v>75</v>
      </c>
      <c r="U223" s="203">
        <v>39</v>
      </c>
      <c r="V223" s="203">
        <v>272</v>
      </c>
      <c r="W223" s="203">
        <v>19</v>
      </c>
      <c r="X223" s="203">
        <v>185</v>
      </c>
      <c r="Y223" s="203">
        <v>0.49299999999999999</v>
      </c>
      <c r="Z223" s="203" t="b">
        <v>0</v>
      </c>
      <c r="AA223" s="203">
        <v>214</v>
      </c>
      <c r="AB223" s="203">
        <v>137</v>
      </c>
      <c r="AC223" s="203">
        <v>58</v>
      </c>
      <c r="AD223" s="203">
        <v>8</v>
      </c>
      <c r="AE223" s="203">
        <v>8.4</v>
      </c>
      <c r="AF223" s="203" t="s">
        <v>305</v>
      </c>
      <c r="AG223" s="203" t="s">
        <v>301</v>
      </c>
      <c r="AS223" s="203" t="s">
        <v>2063</v>
      </c>
      <c r="AT223" s="203" t="s">
        <v>1190</v>
      </c>
      <c r="AU223" s="247">
        <v>482.04</v>
      </c>
      <c r="AV223" s="203" t="s">
        <v>2064</v>
      </c>
      <c r="AW223" s="203" t="s">
        <v>2063</v>
      </c>
      <c r="AX223" s="203" t="s">
        <v>1190</v>
      </c>
      <c r="AY223" s="247">
        <v>482.04</v>
      </c>
      <c r="AZ223" s="203" t="s">
        <v>2065</v>
      </c>
      <c r="BA223" s="203" t="s">
        <v>2063</v>
      </c>
      <c r="BB223" s="203" t="s">
        <v>2066</v>
      </c>
      <c r="BC223" s="247">
        <v>523.80999999999995</v>
      </c>
      <c r="BD223" s="203" t="s">
        <v>2067</v>
      </c>
      <c r="BE223" s="204" t="str">
        <f t="shared" si="7"/>
        <v xml:space="preserve"> Black DiamondImpulse 104165 Unisex</v>
      </c>
    </row>
    <row r="224" spans="1:57">
      <c r="A224" s="203" t="s">
        <v>219</v>
      </c>
      <c r="B224" s="203" t="s">
        <v>490</v>
      </c>
      <c r="C224" s="203" t="s">
        <v>491</v>
      </c>
      <c r="D224" s="203">
        <v>172</v>
      </c>
      <c r="E224" s="203" t="s">
        <v>222</v>
      </c>
      <c r="F224" s="203" t="str">
        <f t="shared" si="6"/>
        <v>Impulse 104</v>
      </c>
      <c r="H224" s="203">
        <v>172</v>
      </c>
      <c r="I224" s="203">
        <v>172.7</v>
      </c>
      <c r="J224" s="203">
        <v>124</v>
      </c>
      <c r="K224" s="203">
        <v>135</v>
      </c>
      <c r="L224" s="203">
        <v>134</v>
      </c>
      <c r="M224" s="203">
        <v>103</v>
      </c>
      <c r="N224" s="203">
        <v>122</v>
      </c>
      <c r="O224" s="203">
        <v>17</v>
      </c>
      <c r="P224" s="203">
        <v>1822</v>
      </c>
      <c r="Q224" s="203">
        <v>1.07</v>
      </c>
      <c r="R224" s="203">
        <v>1948</v>
      </c>
      <c r="S224" s="203">
        <v>186</v>
      </c>
      <c r="T224" s="203">
        <v>82</v>
      </c>
      <c r="U224" s="203">
        <v>40</v>
      </c>
      <c r="V224" s="203">
        <v>282</v>
      </c>
      <c r="W224" s="203">
        <v>22</v>
      </c>
      <c r="X224" s="203">
        <v>205</v>
      </c>
      <c r="Y224" s="203">
        <v>0.55399999999999905</v>
      </c>
      <c r="Z224" s="203" t="b">
        <v>0</v>
      </c>
      <c r="AA224" s="203">
        <v>232</v>
      </c>
      <c r="AB224" s="203">
        <v>147</v>
      </c>
      <c r="AC224" s="203">
        <v>50</v>
      </c>
      <c r="AD224" s="203">
        <v>7</v>
      </c>
      <c r="AE224" s="203">
        <v>8.9</v>
      </c>
      <c r="AF224" s="203" t="s">
        <v>305</v>
      </c>
      <c r="AG224" s="203" t="s">
        <v>301</v>
      </c>
      <c r="AH224" s="203" t="s">
        <v>302</v>
      </c>
      <c r="AS224" s="203" t="s">
        <v>2068</v>
      </c>
      <c r="AT224" s="203" t="s">
        <v>1571</v>
      </c>
      <c r="AU224" s="247">
        <v>457.05</v>
      </c>
      <c r="AV224" s="203" t="s">
        <v>2069</v>
      </c>
      <c r="AW224" s="203" t="s">
        <v>2068</v>
      </c>
      <c r="AX224" s="203" t="s">
        <v>1571</v>
      </c>
      <c r="AY224" s="247">
        <v>457.05</v>
      </c>
      <c r="AZ224" s="203" t="s">
        <v>2070</v>
      </c>
      <c r="BA224" s="203" t="s">
        <v>2068</v>
      </c>
      <c r="BB224" s="203" t="s">
        <v>1190</v>
      </c>
      <c r="BC224" s="247">
        <v>482.04</v>
      </c>
      <c r="BD224" s="203" t="s">
        <v>2071</v>
      </c>
      <c r="BE224" s="204" t="str">
        <f t="shared" si="7"/>
        <v xml:space="preserve"> Black DiamondImpulse 104172 Unisex</v>
      </c>
    </row>
    <row r="225" spans="1:57">
      <c r="A225" s="203" t="s">
        <v>219</v>
      </c>
      <c r="B225" s="203" t="s">
        <v>490</v>
      </c>
      <c r="C225" s="203" t="s">
        <v>491</v>
      </c>
      <c r="D225" s="203">
        <v>179</v>
      </c>
      <c r="E225" s="203" t="s">
        <v>222</v>
      </c>
      <c r="F225" s="203" t="str">
        <f t="shared" si="6"/>
        <v>Impulse 104</v>
      </c>
      <c r="H225" s="203">
        <v>179</v>
      </c>
      <c r="I225" s="203">
        <v>179.6</v>
      </c>
      <c r="J225" s="203">
        <v>129</v>
      </c>
      <c r="K225" s="203">
        <v>141</v>
      </c>
      <c r="L225" s="203">
        <v>135</v>
      </c>
      <c r="M225" s="203">
        <v>103</v>
      </c>
      <c r="N225" s="203">
        <v>122</v>
      </c>
      <c r="O225" s="203">
        <v>18.100000000000001</v>
      </c>
      <c r="P225" s="203">
        <v>1929</v>
      </c>
      <c r="Q225" s="203">
        <v>1.05</v>
      </c>
      <c r="R225" s="203">
        <v>2028</v>
      </c>
      <c r="S225" s="203">
        <v>201</v>
      </c>
      <c r="T225" s="203">
        <v>80</v>
      </c>
      <c r="U225" s="203">
        <v>46</v>
      </c>
      <c r="V225" s="203">
        <v>293</v>
      </c>
      <c r="W225" s="203">
        <v>24</v>
      </c>
      <c r="X225" s="203">
        <v>212</v>
      </c>
      <c r="Y225" s="203">
        <v>0.51900000000000002</v>
      </c>
      <c r="Z225" s="203" t="b">
        <v>0</v>
      </c>
      <c r="AA225" s="203">
        <v>233</v>
      </c>
      <c r="AB225" s="203">
        <v>151</v>
      </c>
      <c r="AC225" s="203">
        <v>60</v>
      </c>
      <c r="AD225" s="203">
        <v>8</v>
      </c>
      <c r="AE225" s="203">
        <v>9.1999999999999993</v>
      </c>
      <c r="AF225" s="203" t="s">
        <v>305</v>
      </c>
      <c r="AG225" s="203" t="s">
        <v>301</v>
      </c>
      <c r="AH225" s="203" t="s">
        <v>302</v>
      </c>
      <c r="AS225" s="203" t="s">
        <v>2068</v>
      </c>
      <c r="AT225" s="203" t="s">
        <v>1220</v>
      </c>
      <c r="AU225" s="247">
        <v>670.6</v>
      </c>
      <c r="AV225" s="203" t="s">
        <v>2072</v>
      </c>
      <c r="AW225" s="203" t="s">
        <v>2068</v>
      </c>
      <c r="AX225" s="203" t="s">
        <v>1284</v>
      </c>
      <c r="AY225" s="247">
        <v>729.95</v>
      </c>
      <c r="AZ225" s="203" t="s">
        <v>2073</v>
      </c>
      <c r="BA225" s="203" t="s">
        <v>2068</v>
      </c>
      <c r="BB225" s="203" t="s">
        <v>1284</v>
      </c>
      <c r="BC225" s="247">
        <v>729.95</v>
      </c>
      <c r="BD225" s="203" t="s">
        <v>2074</v>
      </c>
      <c r="BE225" s="204" t="str">
        <f t="shared" si="7"/>
        <v xml:space="preserve"> Black DiamondImpulse 104179 Unisex</v>
      </c>
    </row>
    <row r="226" spans="1:57">
      <c r="A226" s="203" t="s">
        <v>219</v>
      </c>
      <c r="B226" s="203" t="s">
        <v>490</v>
      </c>
      <c r="C226" s="203" t="s">
        <v>491</v>
      </c>
      <c r="D226" s="203">
        <v>186</v>
      </c>
      <c r="E226" s="203" t="s">
        <v>222</v>
      </c>
      <c r="F226" s="203" t="str">
        <f t="shared" si="6"/>
        <v>Impulse 104</v>
      </c>
      <c r="H226" s="203">
        <v>186</v>
      </c>
      <c r="I226" s="203">
        <v>186.6</v>
      </c>
      <c r="J226" s="203">
        <v>136</v>
      </c>
      <c r="K226" s="203">
        <v>147</v>
      </c>
      <c r="L226" s="203">
        <v>136</v>
      </c>
      <c r="M226" s="203">
        <v>103</v>
      </c>
      <c r="N226" s="203">
        <v>123</v>
      </c>
      <c r="O226" s="203">
        <v>19</v>
      </c>
      <c r="P226" s="203">
        <v>2084</v>
      </c>
      <c r="Q226" s="203">
        <v>1.02</v>
      </c>
      <c r="R226" s="203">
        <v>2118</v>
      </c>
      <c r="S226" s="203">
        <v>225</v>
      </c>
      <c r="T226" s="203">
        <v>95</v>
      </c>
      <c r="U226" s="203">
        <v>46</v>
      </c>
      <c r="V226" s="203">
        <v>300</v>
      </c>
      <c r="W226" s="203">
        <v>22</v>
      </c>
      <c r="X226" s="203">
        <v>207</v>
      </c>
      <c r="Y226" s="203">
        <v>0.49099999999999999</v>
      </c>
      <c r="Z226" s="203" t="b">
        <v>0</v>
      </c>
      <c r="AA226" s="203">
        <v>240</v>
      </c>
      <c r="AB226" s="203">
        <v>160</v>
      </c>
      <c r="AC226" s="203">
        <v>60</v>
      </c>
      <c r="AD226" s="203">
        <v>9</v>
      </c>
      <c r="AE226" s="203">
        <v>9.1999999999999993</v>
      </c>
      <c r="AF226" s="203" t="s">
        <v>305</v>
      </c>
      <c r="AG226" s="203" t="s">
        <v>301</v>
      </c>
      <c r="AS226" s="203" t="s">
        <v>2075</v>
      </c>
      <c r="AT226" s="203" t="s">
        <v>1571</v>
      </c>
      <c r="AU226" s="247">
        <v>457.05</v>
      </c>
      <c r="AV226" s="203" t="s">
        <v>2076</v>
      </c>
      <c r="AW226" s="203" t="s">
        <v>2075</v>
      </c>
      <c r="AX226" s="203" t="s">
        <v>1571</v>
      </c>
      <c r="AY226" s="247">
        <v>457.05</v>
      </c>
      <c r="AZ226" s="203" t="s">
        <v>2077</v>
      </c>
      <c r="BA226" s="203" t="s">
        <v>2075</v>
      </c>
      <c r="BB226" s="203" t="s">
        <v>1220</v>
      </c>
      <c r="BC226" s="247">
        <v>670.6</v>
      </c>
      <c r="BD226" s="203" t="s">
        <v>2078</v>
      </c>
      <c r="BE226" s="204" t="str">
        <f t="shared" si="7"/>
        <v xml:space="preserve"> Black DiamondImpulse 104186 Unisex</v>
      </c>
    </row>
    <row r="227" spans="1:57">
      <c r="A227" s="203" t="s">
        <v>219</v>
      </c>
      <c r="B227" s="203" t="s">
        <v>490</v>
      </c>
      <c r="C227" s="203" t="s">
        <v>492</v>
      </c>
      <c r="D227" s="203">
        <v>161</v>
      </c>
      <c r="E227" s="203" t="s">
        <v>222</v>
      </c>
      <c r="F227" s="203" t="str">
        <f t="shared" si="6"/>
        <v>Impulse 98</v>
      </c>
      <c r="H227" s="203">
        <v>161</v>
      </c>
      <c r="I227" s="203">
        <v>161.6</v>
      </c>
      <c r="J227" s="203">
        <v>118</v>
      </c>
      <c r="K227" s="203">
        <v>132</v>
      </c>
      <c r="L227" s="203">
        <v>129</v>
      </c>
      <c r="M227" s="203">
        <v>97</v>
      </c>
      <c r="N227" s="203">
        <v>117</v>
      </c>
      <c r="O227" s="203">
        <v>14.9</v>
      </c>
      <c r="P227" s="203">
        <v>1702</v>
      </c>
      <c r="Q227" s="203">
        <v>1.02</v>
      </c>
      <c r="R227" s="203">
        <v>1732</v>
      </c>
      <c r="S227" s="203">
        <v>179</v>
      </c>
      <c r="T227" s="203">
        <v>76</v>
      </c>
      <c r="U227" s="203">
        <v>35</v>
      </c>
      <c r="V227" s="203">
        <v>253</v>
      </c>
      <c r="W227" s="203">
        <v>19</v>
      </c>
      <c r="X227" s="203">
        <v>186</v>
      </c>
      <c r="Y227" s="203">
        <v>0.55600000000000005</v>
      </c>
      <c r="Z227" s="203" t="b">
        <v>0</v>
      </c>
      <c r="AA227" s="203">
        <v>183</v>
      </c>
      <c r="AB227" s="203">
        <v>118</v>
      </c>
      <c r="AC227" s="203">
        <v>71</v>
      </c>
      <c r="AD227" s="203">
        <v>9</v>
      </c>
      <c r="AE227" s="203">
        <v>8.1999999999999993</v>
      </c>
      <c r="AF227" s="203" t="s">
        <v>305</v>
      </c>
      <c r="AS227" s="203" t="s">
        <v>2079</v>
      </c>
      <c r="AT227" s="203" t="s">
        <v>2080</v>
      </c>
      <c r="AU227" s="247">
        <v>699.95</v>
      </c>
      <c r="AV227" s="203" t="s">
        <v>2081</v>
      </c>
      <c r="BE227" s="204" t="str">
        <f t="shared" si="7"/>
        <v xml:space="preserve"> Black DiamondImpulse 98161 Unisex</v>
      </c>
    </row>
    <row r="228" spans="1:57">
      <c r="A228" s="203" t="s">
        <v>219</v>
      </c>
      <c r="B228" s="203" t="s">
        <v>490</v>
      </c>
      <c r="C228" s="203" t="s">
        <v>492</v>
      </c>
      <c r="D228" s="203">
        <v>175</v>
      </c>
      <c r="E228" s="203" t="s">
        <v>222</v>
      </c>
      <c r="F228" s="203" t="str">
        <f t="shared" si="6"/>
        <v>Impulse 98</v>
      </c>
      <c r="H228" s="203">
        <v>175</v>
      </c>
      <c r="I228" s="203">
        <v>175.7</v>
      </c>
      <c r="J228" s="203">
        <v>128</v>
      </c>
      <c r="K228" s="203">
        <v>141</v>
      </c>
      <c r="L228" s="203">
        <v>130</v>
      </c>
      <c r="M228" s="203">
        <v>97</v>
      </c>
      <c r="N228" s="203">
        <v>118</v>
      </c>
      <c r="O228" s="203">
        <v>16.8</v>
      </c>
      <c r="P228" s="203">
        <v>1856</v>
      </c>
      <c r="Q228" s="203">
        <v>1.02</v>
      </c>
      <c r="R228" s="203">
        <v>1896</v>
      </c>
      <c r="S228" s="203">
        <v>212</v>
      </c>
      <c r="T228" s="203">
        <v>85</v>
      </c>
      <c r="U228" s="203">
        <v>40</v>
      </c>
      <c r="V228" s="203">
        <v>273</v>
      </c>
      <c r="W228" s="203">
        <v>22</v>
      </c>
      <c r="X228" s="203">
        <v>202</v>
      </c>
      <c r="Y228" s="203">
        <v>0.56100000000000005</v>
      </c>
      <c r="Z228" s="203" t="b">
        <v>0</v>
      </c>
      <c r="AA228" s="203">
        <v>217</v>
      </c>
      <c r="AB228" s="203">
        <v>131</v>
      </c>
      <c r="AC228" s="203">
        <v>57</v>
      </c>
      <c r="AD228" s="203">
        <v>10</v>
      </c>
      <c r="AE228" s="203">
        <v>8.5</v>
      </c>
      <c r="AF228" s="203" t="s">
        <v>305</v>
      </c>
      <c r="AS228" s="203" t="s">
        <v>2079</v>
      </c>
      <c r="AT228" s="203" t="s">
        <v>2080</v>
      </c>
      <c r="AU228" s="247">
        <v>699.95</v>
      </c>
      <c r="AV228" s="203" t="s">
        <v>2082</v>
      </c>
      <c r="AW228" s="203" t="s">
        <v>2079</v>
      </c>
      <c r="AX228" s="203" t="s">
        <v>2080</v>
      </c>
      <c r="AY228" s="247">
        <v>699.95</v>
      </c>
      <c r="AZ228" s="203" t="s">
        <v>2083</v>
      </c>
      <c r="BA228" s="203" t="s">
        <v>2079</v>
      </c>
      <c r="BB228" s="203" t="s">
        <v>1351</v>
      </c>
      <c r="BC228" s="247">
        <v>699.95</v>
      </c>
      <c r="BD228" s="203" t="s">
        <v>2084</v>
      </c>
      <c r="BE228" s="204" t="str">
        <f t="shared" si="7"/>
        <v xml:space="preserve"> Black DiamondImpulse 98175 Unisex</v>
      </c>
    </row>
    <row r="229" spans="1:57">
      <c r="A229" s="203" t="s">
        <v>219</v>
      </c>
      <c r="B229" s="203" t="s">
        <v>490</v>
      </c>
      <c r="C229" s="203" t="s">
        <v>492</v>
      </c>
      <c r="D229" s="203">
        <v>182</v>
      </c>
      <c r="E229" s="203" t="s">
        <v>222</v>
      </c>
      <c r="F229" s="203" t="str">
        <f t="shared" si="6"/>
        <v>Impulse 98</v>
      </c>
      <c r="H229" s="203">
        <v>182</v>
      </c>
      <c r="I229" s="203">
        <v>182.6</v>
      </c>
      <c r="J229" s="203">
        <v>130</v>
      </c>
      <c r="K229" s="203">
        <v>148</v>
      </c>
      <c r="L229" s="203">
        <v>131</v>
      </c>
      <c r="M229" s="203">
        <v>97</v>
      </c>
      <c r="N229" s="203">
        <v>118</v>
      </c>
      <c r="O229" s="203">
        <v>17.899999999999999</v>
      </c>
      <c r="P229" s="203">
        <v>1920</v>
      </c>
      <c r="Q229" s="203">
        <v>1.03</v>
      </c>
      <c r="R229" s="203">
        <v>1975</v>
      </c>
      <c r="S229" s="203">
        <v>224</v>
      </c>
      <c r="T229" s="203">
        <v>96</v>
      </c>
      <c r="U229" s="203">
        <v>46</v>
      </c>
      <c r="V229" s="203">
        <v>300</v>
      </c>
      <c r="W229" s="203">
        <v>25</v>
      </c>
      <c r="X229" s="203">
        <v>223</v>
      </c>
      <c r="Y229" s="203">
        <v>0.55200000000000005</v>
      </c>
      <c r="Z229" s="203" t="b">
        <v>0</v>
      </c>
      <c r="AA229" s="203">
        <v>215</v>
      </c>
      <c r="AB229" s="203">
        <v>135</v>
      </c>
      <c r="AC229" s="203">
        <v>85</v>
      </c>
      <c r="AD229" s="203">
        <v>6</v>
      </c>
      <c r="AE229" s="203">
        <v>8.9</v>
      </c>
      <c r="AF229" s="203" t="s">
        <v>305</v>
      </c>
      <c r="AS229" s="203" t="s">
        <v>2079</v>
      </c>
      <c r="AT229" s="203" t="s">
        <v>1220</v>
      </c>
      <c r="AU229" s="247">
        <v>630.03</v>
      </c>
      <c r="AV229" s="203" t="s">
        <v>2085</v>
      </c>
      <c r="AW229" s="203" t="s">
        <v>2086</v>
      </c>
      <c r="AX229" s="203" t="s">
        <v>2087</v>
      </c>
      <c r="AY229" s="247">
        <v>699.95</v>
      </c>
      <c r="AZ229" s="203" t="s">
        <v>2088</v>
      </c>
      <c r="BE229" s="204" t="str">
        <f t="shared" si="7"/>
        <v xml:space="preserve"> Black DiamondImpulse 98182 Unisex</v>
      </c>
    </row>
    <row r="230" spans="1:57">
      <c r="A230" s="203" t="s">
        <v>219</v>
      </c>
      <c r="B230" s="203" t="s">
        <v>493</v>
      </c>
      <c r="C230" s="203" t="s">
        <v>494</v>
      </c>
      <c r="D230" s="203">
        <v>145</v>
      </c>
      <c r="E230" s="203" t="s">
        <v>390</v>
      </c>
      <c r="F230" s="203" t="str">
        <f t="shared" si="6"/>
        <v>Black Pearl 82</v>
      </c>
      <c r="H230" s="203">
        <v>145</v>
      </c>
      <c r="I230" s="203">
        <v>143.5</v>
      </c>
      <c r="J230" s="203">
        <v>112</v>
      </c>
      <c r="K230" s="203">
        <v>121</v>
      </c>
      <c r="L230" s="203">
        <v>118</v>
      </c>
      <c r="M230" s="203">
        <v>81</v>
      </c>
      <c r="N230" s="203">
        <v>102</v>
      </c>
      <c r="O230" s="203">
        <v>11.7</v>
      </c>
      <c r="P230" s="203">
        <v>1395</v>
      </c>
      <c r="Q230" s="203">
        <v>0.96</v>
      </c>
      <c r="R230" s="203">
        <v>1335</v>
      </c>
      <c r="S230" s="203">
        <v>123</v>
      </c>
      <c r="T230" s="203">
        <v>66</v>
      </c>
      <c r="U230" s="203">
        <v>52</v>
      </c>
      <c r="V230" s="203">
        <v>204</v>
      </c>
      <c r="W230" s="203">
        <v>7</v>
      </c>
      <c r="X230" s="203">
        <v>111</v>
      </c>
      <c r="Y230" s="203">
        <v>0.14000000000000001</v>
      </c>
      <c r="Z230" s="203" t="b">
        <v>0</v>
      </c>
      <c r="AA230" s="203">
        <v>121</v>
      </c>
      <c r="AB230" s="203">
        <v>107</v>
      </c>
      <c r="AC230" s="203">
        <v>83</v>
      </c>
      <c r="AD230" s="203">
        <v>5</v>
      </c>
      <c r="AE230" s="203">
        <v>10.9</v>
      </c>
      <c r="AF230" s="203" t="s">
        <v>306</v>
      </c>
      <c r="AG230" s="203" t="s">
        <v>305</v>
      </c>
      <c r="AS230" s="203" t="s">
        <v>2089</v>
      </c>
      <c r="AT230" s="203" t="s">
        <v>1244</v>
      </c>
      <c r="AU230" s="247">
        <v>479.93</v>
      </c>
      <c r="AV230" s="203" t="s">
        <v>2090</v>
      </c>
      <c r="AW230" s="203" t="s">
        <v>2089</v>
      </c>
      <c r="AX230" s="203" t="s">
        <v>1244</v>
      </c>
      <c r="AY230" s="247">
        <v>479.93</v>
      </c>
      <c r="AZ230" s="203" t="s">
        <v>2091</v>
      </c>
      <c r="BA230" s="203" t="s">
        <v>2089</v>
      </c>
      <c r="BB230" s="203" t="s">
        <v>1326</v>
      </c>
      <c r="BC230" s="247">
        <v>539.95000000000005</v>
      </c>
      <c r="BD230" s="203" t="s">
        <v>2092</v>
      </c>
      <c r="BE230" s="204" t="str">
        <f t="shared" si="7"/>
        <v xml:space="preserve"> BlizzardBlack Pearl 82145 Women's</v>
      </c>
    </row>
    <row r="231" spans="1:57">
      <c r="A231" s="203" t="s">
        <v>219</v>
      </c>
      <c r="B231" s="203" t="s">
        <v>493</v>
      </c>
      <c r="C231" s="203" t="s">
        <v>494</v>
      </c>
      <c r="D231" s="203">
        <v>152</v>
      </c>
      <c r="E231" s="203" t="s">
        <v>390</v>
      </c>
      <c r="F231" s="203" t="str">
        <f t="shared" si="6"/>
        <v>Black Pearl 82</v>
      </c>
      <c r="H231" s="203">
        <v>152</v>
      </c>
      <c r="I231" s="203">
        <v>150.1</v>
      </c>
      <c r="J231" s="203">
        <v>114</v>
      </c>
      <c r="K231" s="203">
        <v>129</v>
      </c>
      <c r="L231" s="203">
        <v>118</v>
      </c>
      <c r="M231" s="203">
        <v>81</v>
      </c>
      <c r="N231" s="203">
        <v>102</v>
      </c>
      <c r="O231" s="203">
        <v>13.4</v>
      </c>
      <c r="P231" s="203">
        <v>1479</v>
      </c>
      <c r="Q231" s="203">
        <v>0.94</v>
      </c>
      <c r="R231" s="203">
        <v>1391</v>
      </c>
      <c r="S231" s="203">
        <v>154</v>
      </c>
      <c r="T231" s="203">
        <v>73</v>
      </c>
      <c r="U231" s="203">
        <v>54</v>
      </c>
      <c r="V231" s="203">
        <v>252</v>
      </c>
      <c r="W231" s="203">
        <v>7</v>
      </c>
      <c r="X231" s="203">
        <v>109</v>
      </c>
      <c r="Y231" s="203">
        <v>0.13200000000000001</v>
      </c>
      <c r="Z231" s="203" t="b">
        <v>0</v>
      </c>
      <c r="AA231" s="203">
        <v>114</v>
      </c>
      <c r="AB231" s="203">
        <v>99</v>
      </c>
      <c r="AC231" s="203">
        <v>138</v>
      </c>
      <c r="AD231" s="203">
        <v>3</v>
      </c>
      <c r="AE231" s="203">
        <v>10.9</v>
      </c>
      <c r="AF231" s="203" t="s">
        <v>306</v>
      </c>
      <c r="AG231" s="203" t="s">
        <v>305</v>
      </c>
      <c r="AS231" s="203" t="s">
        <v>2089</v>
      </c>
      <c r="AT231" s="203" t="s">
        <v>1244</v>
      </c>
      <c r="AU231" s="247">
        <v>479.93</v>
      </c>
      <c r="AV231" s="203" t="s">
        <v>2093</v>
      </c>
      <c r="AW231" s="203" t="s">
        <v>2089</v>
      </c>
      <c r="AX231" s="203" t="s">
        <v>1244</v>
      </c>
      <c r="AY231" s="247">
        <v>479.93</v>
      </c>
      <c r="AZ231" s="203" t="s">
        <v>2094</v>
      </c>
      <c r="BA231" s="203" t="s">
        <v>2095</v>
      </c>
      <c r="BB231" s="203" t="s">
        <v>1244</v>
      </c>
      <c r="BC231" s="203" t="s">
        <v>2096</v>
      </c>
      <c r="BD231" s="203" t="s">
        <v>2097</v>
      </c>
      <c r="BE231" s="204" t="str">
        <f t="shared" si="7"/>
        <v xml:space="preserve"> BlizzardBlack Pearl 82152 Women's</v>
      </c>
    </row>
    <row r="232" spans="1:57">
      <c r="A232" s="203" t="s">
        <v>219</v>
      </c>
      <c r="B232" s="203" t="s">
        <v>493</v>
      </c>
      <c r="C232" s="203" t="s">
        <v>494</v>
      </c>
      <c r="D232" s="203">
        <v>159</v>
      </c>
      <c r="E232" s="203" t="s">
        <v>390</v>
      </c>
      <c r="F232" s="203" t="str">
        <f t="shared" si="6"/>
        <v>Black Pearl 82</v>
      </c>
      <c r="H232" s="203">
        <v>159</v>
      </c>
      <c r="I232" s="203">
        <v>157</v>
      </c>
      <c r="J232" s="203">
        <v>103</v>
      </c>
      <c r="K232" s="203">
        <v>135</v>
      </c>
      <c r="L232" s="203">
        <v>120</v>
      </c>
      <c r="M232" s="203">
        <v>82</v>
      </c>
      <c r="N232" s="203">
        <v>103</v>
      </c>
      <c r="O232" s="203">
        <v>14.3</v>
      </c>
      <c r="P232" s="203">
        <v>1551</v>
      </c>
      <c r="Q232" s="203">
        <v>0.95</v>
      </c>
      <c r="R232" s="203">
        <v>1472</v>
      </c>
      <c r="S232" s="203">
        <v>189</v>
      </c>
      <c r="T232" s="203">
        <v>91</v>
      </c>
      <c r="U232" s="203">
        <v>59</v>
      </c>
      <c r="V232" s="203">
        <v>301</v>
      </c>
      <c r="W232" s="203">
        <v>9</v>
      </c>
      <c r="X232" s="203">
        <v>240</v>
      </c>
      <c r="Y232" s="203">
        <v>0.158</v>
      </c>
      <c r="Z232" s="203" t="b">
        <v>0</v>
      </c>
      <c r="AA232" s="203">
        <v>114</v>
      </c>
      <c r="AB232" s="203">
        <v>102</v>
      </c>
      <c r="AC232" s="203">
        <v>187</v>
      </c>
      <c r="AD232" s="203">
        <v>2</v>
      </c>
      <c r="AE232" s="203">
        <v>10.5</v>
      </c>
      <c r="AF232" s="203" t="s">
        <v>306</v>
      </c>
      <c r="AG232" s="203" t="s">
        <v>305</v>
      </c>
      <c r="AS232" s="203" t="s">
        <v>2098</v>
      </c>
      <c r="AT232" s="203" t="s">
        <v>1244</v>
      </c>
      <c r="AU232" s="247">
        <v>479.93</v>
      </c>
      <c r="AV232" s="203" t="s">
        <v>2099</v>
      </c>
      <c r="AW232" s="203" t="s">
        <v>2098</v>
      </c>
      <c r="AX232" s="203" t="s">
        <v>1244</v>
      </c>
      <c r="AY232" s="247">
        <v>479.93</v>
      </c>
      <c r="AZ232" s="203" t="s">
        <v>2100</v>
      </c>
      <c r="BA232" s="203" t="s">
        <v>2098</v>
      </c>
      <c r="BB232" s="203" t="s">
        <v>2101</v>
      </c>
      <c r="BC232" s="247">
        <v>527</v>
      </c>
      <c r="BD232" s="203" t="s">
        <v>2102</v>
      </c>
      <c r="BE232" s="204" t="str">
        <f t="shared" si="7"/>
        <v xml:space="preserve"> BlizzardBlack Pearl 82159 Women's</v>
      </c>
    </row>
    <row r="233" spans="1:57">
      <c r="A233" s="203" t="s">
        <v>219</v>
      </c>
      <c r="B233" s="203" t="s">
        <v>493</v>
      </c>
      <c r="C233" s="203" t="s">
        <v>494</v>
      </c>
      <c r="D233" s="203">
        <v>166</v>
      </c>
      <c r="E233" s="203" t="s">
        <v>390</v>
      </c>
      <c r="F233" s="203" t="str">
        <f t="shared" si="6"/>
        <v>Black Pearl 82</v>
      </c>
      <c r="H233" s="203">
        <v>166</v>
      </c>
      <c r="I233" s="203">
        <v>163.69999999999999</v>
      </c>
      <c r="J233" s="203">
        <v>118</v>
      </c>
      <c r="K233" s="203">
        <v>142</v>
      </c>
      <c r="L233" s="203">
        <v>121</v>
      </c>
      <c r="M233" s="203">
        <v>82</v>
      </c>
      <c r="N233" s="203">
        <v>104</v>
      </c>
      <c r="O233" s="203">
        <v>15.4</v>
      </c>
      <c r="P233" s="203">
        <v>1679</v>
      </c>
      <c r="Q233" s="203">
        <v>0.92</v>
      </c>
      <c r="R233" s="203">
        <v>1539</v>
      </c>
      <c r="S233" s="203">
        <v>181</v>
      </c>
      <c r="T233" s="203">
        <v>88</v>
      </c>
      <c r="U233" s="203">
        <v>62</v>
      </c>
      <c r="V233" s="203">
        <v>310</v>
      </c>
      <c r="W233" s="203">
        <v>8</v>
      </c>
      <c r="X233" s="203">
        <v>150</v>
      </c>
      <c r="Y233" s="203">
        <v>0.13600000000000001</v>
      </c>
      <c r="Z233" s="203" t="b">
        <v>0</v>
      </c>
      <c r="AA233" s="203">
        <v>122</v>
      </c>
      <c r="AB233" s="203">
        <v>94</v>
      </c>
      <c r="AC233" s="203">
        <v>189</v>
      </c>
      <c r="AD233" s="203">
        <v>3</v>
      </c>
      <c r="AE233" s="203">
        <v>10.5</v>
      </c>
      <c r="AF233" s="203" t="s">
        <v>306</v>
      </c>
      <c r="AG233" s="203" t="s">
        <v>305</v>
      </c>
      <c r="AS233" s="203" t="s">
        <v>2103</v>
      </c>
      <c r="AT233" s="203" t="s">
        <v>1501</v>
      </c>
      <c r="AU233" s="247">
        <v>408.25</v>
      </c>
      <c r="AV233" s="203" t="s">
        <v>2104</v>
      </c>
      <c r="AW233" s="203" t="s">
        <v>2105</v>
      </c>
      <c r="AX233" s="203" t="s">
        <v>1194</v>
      </c>
      <c r="AY233" s="247">
        <v>439.95</v>
      </c>
      <c r="AZ233" s="203" t="s">
        <v>2106</v>
      </c>
      <c r="BA233" s="203" t="s">
        <v>2105</v>
      </c>
      <c r="BB233" s="203" t="s">
        <v>1194</v>
      </c>
      <c r="BC233" s="247">
        <v>439.95</v>
      </c>
      <c r="BD233" s="203" t="s">
        <v>2107</v>
      </c>
      <c r="BE233" s="204" t="str">
        <f t="shared" si="7"/>
        <v xml:space="preserve"> BlizzardBlack Pearl 82166 Women's</v>
      </c>
    </row>
    <row r="234" spans="1:57">
      <c r="A234" s="203" t="s">
        <v>219</v>
      </c>
      <c r="B234" s="203" t="s">
        <v>493</v>
      </c>
      <c r="C234" s="203" t="s">
        <v>494</v>
      </c>
      <c r="D234" s="203">
        <v>173</v>
      </c>
      <c r="E234" s="203" t="s">
        <v>390</v>
      </c>
      <c r="F234" s="203" t="str">
        <f t="shared" si="6"/>
        <v>Black Pearl 82</v>
      </c>
      <c r="H234" s="203">
        <v>173</v>
      </c>
      <c r="I234" s="203">
        <v>171.3</v>
      </c>
      <c r="J234" s="203">
        <v>138</v>
      </c>
      <c r="K234" s="203">
        <v>148</v>
      </c>
      <c r="L234" s="203">
        <v>121</v>
      </c>
      <c r="M234" s="203">
        <v>81</v>
      </c>
      <c r="N234" s="203">
        <v>104</v>
      </c>
      <c r="O234" s="203">
        <v>17</v>
      </c>
      <c r="P234" s="203">
        <v>1783</v>
      </c>
      <c r="Q234" s="203">
        <v>0.9</v>
      </c>
      <c r="R234" s="203">
        <v>1600</v>
      </c>
      <c r="S234" s="203">
        <v>215</v>
      </c>
      <c r="T234" s="203">
        <v>109</v>
      </c>
      <c r="U234" s="203">
        <v>50</v>
      </c>
      <c r="V234" s="203">
        <v>231</v>
      </c>
      <c r="W234" s="203">
        <v>7</v>
      </c>
      <c r="X234" s="203">
        <v>107</v>
      </c>
      <c r="Y234" s="203">
        <v>0.13500000000000001</v>
      </c>
      <c r="Z234" s="203" t="b">
        <v>0</v>
      </c>
      <c r="AA234" s="203">
        <v>120</v>
      </c>
      <c r="AB234" s="203">
        <v>109</v>
      </c>
      <c r="AC234" s="203">
        <v>111</v>
      </c>
      <c r="AD234" s="203">
        <v>6</v>
      </c>
      <c r="AE234" s="203">
        <v>11.4</v>
      </c>
      <c r="AF234" s="203" t="s">
        <v>306</v>
      </c>
      <c r="AG234" s="203" t="s">
        <v>305</v>
      </c>
      <c r="AS234" s="203" t="s">
        <v>2108</v>
      </c>
      <c r="AT234" s="203" t="s">
        <v>2109</v>
      </c>
      <c r="AU234" s="247">
        <v>149</v>
      </c>
      <c r="AV234" s="203" t="s">
        <v>2110</v>
      </c>
      <c r="AW234" s="203" t="s">
        <v>2111</v>
      </c>
      <c r="AX234" s="203" t="s">
        <v>1284</v>
      </c>
      <c r="AY234" s="247">
        <v>467.47</v>
      </c>
      <c r="AZ234" s="203" t="s">
        <v>2112</v>
      </c>
      <c r="BA234" s="203" t="s">
        <v>2113</v>
      </c>
      <c r="BB234" s="203" t="s">
        <v>2114</v>
      </c>
      <c r="BC234" s="247">
        <v>480</v>
      </c>
      <c r="BD234" s="203" t="s">
        <v>2115</v>
      </c>
      <c r="BE234" s="204" t="str">
        <f t="shared" si="7"/>
        <v xml:space="preserve"> BlizzardBlack Pearl 82173 Women's</v>
      </c>
    </row>
    <row r="235" spans="1:57">
      <c r="A235" s="203" t="s">
        <v>219</v>
      </c>
      <c r="B235" s="203" t="s">
        <v>493</v>
      </c>
      <c r="C235" s="203" t="s">
        <v>495</v>
      </c>
      <c r="D235" s="203">
        <v>147</v>
      </c>
      <c r="E235" s="203" t="s">
        <v>390</v>
      </c>
      <c r="F235" s="203" t="str">
        <f t="shared" si="6"/>
        <v>Black Pearl 88</v>
      </c>
      <c r="H235" s="203">
        <v>147</v>
      </c>
      <c r="I235" s="203">
        <v>145.4</v>
      </c>
      <c r="J235" s="203">
        <v>114</v>
      </c>
      <c r="K235" s="203">
        <v>124</v>
      </c>
      <c r="L235" s="203">
        <v>125</v>
      </c>
      <c r="M235" s="203">
        <v>86</v>
      </c>
      <c r="N235" s="203">
        <v>107</v>
      </c>
      <c r="O235" s="203">
        <v>11.8</v>
      </c>
      <c r="P235" s="203">
        <v>1483</v>
      </c>
      <c r="Q235" s="203">
        <v>0.96</v>
      </c>
      <c r="R235" s="203">
        <v>1422</v>
      </c>
      <c r="S235" s="203">
        <v>127</v>
      </c>
      <c r="T235" s="203">
        <v>62</v>
      </c>
      <c r="U235" s="203">
        <v>62</v>
      </c>
      <c r="V235" s="203">
        <v>207</v>
      </c>
      <c r="W235" s="203">
        <v>7</v>
      </c>
      <c r="X235" s="203">
        <v>106</v>
      </c>
      <c r="Y235" s="203">
        <v>0.111999999999999</v>
      </c>
      <c r="Z235" s="203" t="b">
        <v>0</v>
      </c>
      <c r="AA235" s="203">
        <v>113</v>
      </c>
      <c r="AB235" s="203">
        <v>104</v>
      </c>
      <c r="AC235" s="203">
        <v>95</v>
      </c>
      <c r="AD235" s="203">
        <v>6</v>
      </c>
      <c r="AE235" s="203">
        <v>11.1</v>
      </c>
      <c r="AF235" s="203" t="s">
        <v>305</v>
      </c>
      <c r="AS235" s="203" t="s">
        <v>2116</v>
      </c>
      <c r="AT235" s="203" t="s">
        <v>1232</v>
      </c>
      <c r="AU235" s="247">
        <v>449.97</v>
      </c>
      <c r="AV235" s="203" t="s">
        <v>2117</v>
      </c>
      <c r="AW235" s="203" t="s">
        <v>2116</v>
      </c>
      <c r="AX235" s="203" t="s">
        <v>1232</v>
      </c>
      <c r="AY235" s="247">
        <v>449.97</v>
      </c>
      <c r="AZ235" s="203" t="s">
        <v>2118</v>
      </c>
      <c r="BA235" s="203" t="s">
        <v>2119</v>
      </c>
      <c r="BB235" s="203" t="s">
        <v>1638</v>
      </c>
      <c r="BC235" s="247">
        <v>647</v>
      </c>
      <c r="BD235" s="203" t="s">
        <v>2120</v>
      </c>
      <c r="BE235" s="204" t="str">
        <f t="shared" si="7"/>
        <v xml:space="preserve"> BlizzardBlack Pearl 88147 Women's</v>
      </c>
    </row>
    <row r="236" spans="1:57">
      <c r="A236" s="203" t="s">
        <v>219</v>
      </c>
      <c r="B236" s="203" t="s">
        <v>493</v>
      </c>
      <c r="C236" s="203" t="s">
        <v>495</v>
      </c>
      <c r="D236" s="203">
        <v>153</v>
      </c>
      <c r="E236" s="203" t="s">
        <v>390</v>
      </c>
      <c r="F236" s="203" t="str">
        <f t="shared" si="6"/>
        <v>Black Pearl 88</v>
      </c>
      <c r="H236" s="203">
        <v>153</v>
      </c>
      <c r="I236" s="203">
        <v>151.6</v>
      </c>
      <c r="J236" s="203">
        <v>122</v>
      </c>
      <c r="K236" s="203">
        <v>129</v>
      </c>
      <c r="L236" s="203">
        <v>125</v>
      </c>
      <c r="M236" s="203">
        <v>86</v>
      </c>
      <c r="N236" s="203">
        <v>107</v>
      </c>
      <c r="O236" s="203">
        <v>13.2</v>
      </c>
      <c r="P236" s="203">
        <v>1585</v>
      </c>
      <c r="Q236" s="203">
        <v>0.94</v>
      </c>
      <c r="R236" s="203">
        <v>1484</v>
      </c>
      <c r="S236" s="203">
        <v>141</v>
      </c>
      <c r="T236" s="203">
        <v>70</v>
      </c>
      <c r="U236" s="203">
        <v>60</v>
      </c>
      <c r="V236" s="203">
        <v>193</v>
      </c>
      <c r="W236" s="203">
        <v>8</v>
      </c>
      <c r="X236" s="203">
        <v>99</v>
      </c>
      <c r="Y236" s="203">
        <v>0.13500000000000001</v>
      </c>
      <c r="Z236" s="203" t="b">
        <v>0</v>
      </c>
      <c r="AA236" s="203">
        <v>116</v>
      </c>
      <c r="AB236" s="203">
        <v>105</v>
      </c>
      <c r="AC236" s="203">
        <v>77</v>
      </c>
      <c r="AD236" s="203">
        <v>7</v>
      </c>
      <c r="AE236" s="203">
        <v>11.3</v>
      </c>
      <c r="AF236" s="203" t="s">
        <v>305</v>
      </c>
      <c r="AS236" s="203" t="s">
        <v>2121</v>
      </c>
      <c r="AT236" s="203" t="s">
        <v>1497</v>
      </c>
      <c r="AU236" s="247">
        <v>519.95000000000005</v>
      </c>
      <c r="AV236" s="203" t="s">
        <v>2122</v>
      </c>
      <c r="AW236" s="203" t="s">
        <v>2123</v>
      </c>
      <c r="AX236" s="203" t="s">
        <v>1638</v>
      </c>
      <c r="AY236" s="247">
        <v>647</v>
      </c>
      <c r="AZ236" s="203" t="s">
        <v>2124</v>
      </c>
      <c r="BA236" s="203" t="s">
        <v>2121</v>
      </c>
      <c r="BB236" s="203" t="s">
        <v>1284</v>
      </c>
      <c r="BC236" s="247">
        <v>649.95000000000005</v>
      </c>
      <c r="BD236" s="203" t="s">
        <v>2125</v>
      </c>
      <c r="BE236" s="204" t="str">
        <f t="shared" si="7"/>
        <v xml:space="preserve"> BlizzardBlack Pearl 88153 Women's</v>
      </c>
    </row>
    <row r="237" spans="1:57">
      <c r="A237" s="203" t="s">
        <v>219</v>
      </c>
      <c r="B237" s="203" t="s">
        <v>493</v>
      </c>
      <c r="C237" s="203" t="s">
        <v>495</v>
      </c>
      <c r="D237" s="203">
        <v>159</v>
      </c>
      <c r="E237" s="203" t="s">
        <v>390</v>
      </c>
      <c r="F237" s="203" t="str">
        <f t="shared" si="6"/>
        <v>Black Pearl 88</v>
      </c>
      <c r="H237" s="203">
        <v>159</v>
      </c>
      <c r="I237" s="203">
        <v>157.80000000000001</v>
      </c>
      <c r="J237" s="203">
        <v>126</v>
      </c>
      <c r="K237" s="203">
        <v>134</v>
      </c>
      <c r="L237" s="203">
        <v>126</v>
      </c>
      <c r="M237" s="203">
        <v>86</v>
      </c>
      <c r="N237" s="203">
        <v>108</v>
      </c>
      <c r="O237" s="203">
        <v>13.9</v>
      </c>
      <c r="P237" s="203">
        <v>1654</v>
      </c>
      <c r="Q237" s="203">
        <v>0.94</v>
      </c>
      <c r="R237" s="203">
        <v>1549</v>
      </c>
      <c r="S237" s="203">
        <v>151</v>
      </c>
      <c r="T237" s="203">
        <v>74</v>
      </c>
      <c r="U237" s="203">
        <v>59</v>
      </c>
      <c r="V237" s="203">
        <v>219</v>
      </c>
      <c r="W237" s="203">
        <v>7</v>
      </c>
      <c r="X237" s="203">
        <v>99</v>
      </c>
      <c r="Y237" s="203">
        <v>0.126</v>
      </c>
      <c r="Z237" s="203" t="b">
        <v>0</v>
      </c>
      <c r="AA237" s="203">
        <v>124</v>
      </c>
      <c r="AB237" s="203">
        <v>112</v>
      </c>
      <c r="AC237" s="203">
        <v>95</v>
      </c>
      <c r="AD237" s="203">
        <v>8</v>
      </c>
      <c r="AE237" s="203">
        <v>11.4</v>
      </c>
      <c r="AF237" s="203" t="s">
        <v>305</v>
      </c>
      <c r="AS237" s="203" t="s">
        <v>2126</v>
      </c>
      <c r="AT237" s="203" t="s">
        <v>1571</v>
      </c>
      <c r="AU237" s="247">
        <v>373.77</v>
      </c>
      <c r="AV237" s="203" t="s">
        <v>2127</v>
      </c>
      <c r="AW237" s="203" t="s">
        <v>2126</v>
      </c>
      <c r="AX237" s="203" t="s">
        <v>1571</v>
      </c>
      <c r="AY237" s="247">
        <v>373.77</v>
      </c>
      <c r="AZ237" s="203" t="s">
        <v>2128</v>
      </c>
      <c r="BA237" s="203" t="s">
        <v>2126</v>
      </c>
      <c r="BB237" s="203" t="s">
        <v>1190</v>
      </c>
      <c r="BC237" s="247">
        <v>407.84</v>
      </c>
      <c r="BD237" s="203" t="s">
        <v>2129</v>
      </c>
      <c r="BE237" s="204" t="str">
        <f t="shared" si="7"/>
        <v xml:space="preserve"> BlizzardBlack Pearl 88159 Women's</v>
      </c>
    </row>
    <row r="238" spans="1:57">
      <c r="A238" s="203" t="s">
        <v>219</v>
      </c>
      <c r="B238" s="203" t="s">
        <v>493</v>
      </c>
      <c r="C238" s="203" t="s">
        <v>495</v>
      </c>
      <c r="D238" s="203">
        <v>165</v>
      </c>
      <c r="E238" s="203" t="s">
        <v>390</v>
      </c>
      <c r="F238" s="203" t="str">
        <f t="shared" si="6"/>
        <v>Black Pearl 88</v>
      </c>
      <c r="H238" s="203">
        <v>165</v>
      </c>
      <c r="I238" s="203">
        <v>163.69999999999999</v>
      </c>
      <c r="J238" s="203">
        <v>133</v>
      </c>
      <c r="K238" s="203">
        <v>141</v>
      </c>
      <c r="L238" s="203">
        <v>128</v>
      </c>
      <c r="M238" s="203">
        <v>86</v>
      </c>
      <c r="N238" s="203">
        <v>109</v>
      </c>
      <c r="O238" s="203">
        <v>14.9</v>
      </c>
      <c r="P238" s="203">
        <v>1757</v>
      </c>
      <c r="Q238" s="203">
        <v>0.92</v>
      </c>
      <c r="R238" s="203">
        <v>1613</v>
      </c>
      <c r="S238" s="203">
        <v>177</v>
      </c>
      <c r="T238" s="203">
        <v>91</v>
      </c>
      <c r="U238" s="203">
        <v>63</v>
      </c>
      <c r="V238" s="203">
        <v>209</v>
      </c>
      <c r="W238" s="203">
        <v>7</v>
      </c>
      <c r="X238" s="203">
        <v>96</v>
      </c>
      <c r="Y238" s="203">
        <v>0.11799999999999999</v>
      </c>
      <c r="Z238" s="203" t="b">
        <v>0</v>
      </c>
      <c r="AA238" s="203">
        <v>123</v>
      </c>
      <c r="AB238" s="203">
        <v>106</v>
      </c>
      <c r="AC238" s="203">
        <v>86</v>
      </c>
      <c r="AD238" s="203">
        <v>8</v>
      </c>
      <c r="AE238" s="203">
        <v>11.1</v>
      </c>
      <c r="AF238" s="203" t="s">
        <v>305</v>
      </c>
      <c r="AS238" s="203" t="s">
        <v>2126</v>
      </c>
      <c r="AT238" s="203" t="s">
        <v>1190</v>
      </c>
      <c r="AU238" s="247">
        <v>369.87</v>
      </c>
      <c r="AV238" s="203" t="s">
        <v>2130</v>
      </c>
      <c r="AW238" s="203" t="s">
        <v>2126</v>
      </c>
      <c r="AX238" s="203" t="s">
        <v>1190</v>
      </c>
      <c r="AY238" s="247">
        <v>369.87</v>
      </c>
      <c r="AZ238" s="203" t="s">
        <v>2131</v>
      </c>
      <c r="BA238" s="203" t="s">
        <v>2126</v>
      </c>
      <c r="BB238" s="203" t="s">
        <v>1818</v>
      </c>
      <c r="BC238" s="247">
        <v>502.92</v>
      </c>
      <c r="BD238" s="203" t="s">
        <v>2132</v>
      </c>
      <c r="BE238" s="204" t="str">
        <f t="shared" si="7"/>
        <v xml:space="preserve"> BlizzardBlack Pearl 88165 Women's</v>
      </c>
    </row>
    <row r="239" spans="1:57">
      <c r="A239" s="203" t="s">
        <v>219</v>
      </c>
      <c r="B239" s="203" t="s">
        <v>493</v>
      </c>
      <c r="C239" s="203" t="s">
        <v>495</v>
      </c>
      <c r="D239" s="203">
        <v>171</v>
      </c>
      <c r="E239" s="203" t="s">
        <v>390</v>
      </c>
      <c r="F239" s="203" t="str">
        <f t="shared" si="6"/>
        <v>Black Pearl 88</v>
      </c>
      <c r="H239" s="203">
        <v>171</v>
      </c>
      <c r="I239" s="203">
        <v>172.4</v>
      </c>
      <c r="J239" s="203">
        <v>137</v>
      </c>
      <c r="K239" s="203">
        <v>147</v>
      </c>
      <c r="L239" s="203">
        <v>127</v>
      </c>
      <c r="M239" s="203">
        <v>86</v>
      </c>
      <c r="N239" s="203">
        <v>109</v>
      </c>
      <c r="O239" s="203">
        <v>16</v>
      </c>
      <c r="P239" s="203">
        <v>1893</v>
      </c>
      <c r="Q239" s="203">
        <v>0.89</v>
      </c>
      <c r="R239" s="203">
        <v>1689</v>
      </c>
      <c r="S239" s="203">
        <v>224</v>
      </c>
      <c r="T239" s="203">
        <v>103</v>
      </c>
      <c r="U239" s="203">
        <v>58</v>
      </c>
      <c r="V239" s="203">
        <v>217</v>
      </c>
      <c r="W239" s="203">
        <v>12</v>
      </c>
      <c r="X239" s="203">
        <v>140</v>
      </c>
      <c r="Y239" s="203">
        <v>0.215</v>
      </c>
      <c r="Z239" s="203" t="b">
        <v>0</v>
      </c>
      <c r="AA239" s="203">
        <v>118</v>
      </c>
      <c r="AB239" s="203">
        <v>134</v>
      </c>
      <c r="AC239" s="203">
        <v>99</v>
      </c>
      <c r="AD239" s="203">
        <v>6</v>
      </c>
      <c r="AE239" s="203">
        <v>9.6999999999999993</v>
      </c>
      <c r="AF239" s="203" t="s">
        <v>305</v>
      </c>
      <c r="AS239" s="203" t="s">
        <v>2126</v>
      </c>
      <c r="AT239" s="203" t="s">
        <v>1190</v>
      </c>
      <c r="AU239" s="247">
        <v>407.84</v>
      </c>
      <c r="AV239" s="203" t="s">
        <v>2133</v>
      </c>
      <c r="AW239" s="203" t="s">
        <v>2134</v>
      </c>
      <c r="AX239" s="203" t="s">
        <v>1920</v>
      </c>
      <c r="AY239" s="247">
        <v>519.95000000000005</v>
      </c>
      <c r="AZ239" s="203" t="s">
        <v>2135</v>
      </c>
      <c r="BA239" s="203" t="s">
        <v>2136</v>
      </c>
      <c r="BB239" s="203" t="s">
        <v>1588</v>
      </c>
      <c r="BC239" s="247">
        <v>649</v>
      </c>
      <c r="BD239" s="203" t="s">
        <v>2137</v>
      </c>
      <c r="BE239" s="204" t="str">
        <f t="shared" si="7"/>
        <v xml:space="preserve"> BlizzardBlack Pearl 88171 Women's</v>
      </c>
    </row>
    <row r="240" spans="1:57">
      <c r="A240" s="203" t="s">
        <v>219</v>
      </c>
      <c r="B240" s="203" t="s">
        <v>493</v>
      </c>
      <c r="C240" s="203" t="s">
        <v>495</v>
      </c>
      <c r="D240" s="203">
        <v>177</v>
      </c>
      <c r="E240" s="203" t="s">
        <v>390</v>
      </c>
      <c r="F240" s="203" t="str">
        <f t="shared" si="6"/>
        <v>Black Pearl 88</v>
      </c>
      <c r="H240" s="203">
        <v>177</v>
      </c>
      <c r="I240" s="203">
        <v>175.8</v>
      </c>
      <c r="J240" s="203">
        <v>145</v>
      </c>
      <c r="K240" s="203">
        <v>153</v>
      </c>
      <c r="L240" s="203">
        <v>127</v>
      </c>
      <c r="M240" s="203">
        <v>86</v>
      </c>
      <c r="N240" s="203">
        <v>109</v>
      </c>
      <c r="O240" s="203">
        <v>17.7</v>
      </c>
      <c r="P240" s="203">
        <v>1933</v>
      </c>
      <c r="Q240" s="203">
        <v>0.89</v>
      </c>
      <c r="R240" s="203">
        <v>1730</v>
      </c>
      <c r="S240" s="203">
        <v>225</v>
      </c>
      <c r="T240" s="203">
        <v>109</v>
      </c>
      <c r="U240" s="203">
        <v>57</v>
      </c>
      <c r="V240" s="203">
        <v>209</v>
      </c>
      <c r="W240" s="203">
        <v>6</v>
      </c>
      <c r="X240" s="203">
        <v>95</v>
      </c>
      <c r="Y240" s="203">
        <v>0.111</v>
      </c>
      <c r="Z240" s="203" t="b">
        <v>0</v>
      </c>
      <c r="AA240" s="203">
        <v>127</v>
      </c>
      <c r="AB240" s="203">
        <v>97</v>
      </c>
      <c r="AC240" s="203">
        <v>83</v>
      </c>
      <c r="AD240" s="203">
        <v>9</v>
      </c>
      <c r="AE240" s="203">
        <v>11</v>
      </c>
      <c r="AF240" s="203" t="s">
        <v>305</v>
      </c>
      <c r="AS240" s="203" t="s">
        <v>2138</v>
      </c>
      <c r="AT240" s="203" t="s">
        <v>1194</v>
      </c>
      <c r="AU240" s="247">
        <v>519.95000000000005</v>
      </c>
      <c r="AV240" s="203" t="s">
        <v>2139</v>
      </c>
      <c r="AW240" s="203" t="s">
        <v>2138</v>
      </c>
      <c r="AX240" s="203" t="s">
        <v>1284</v>
      </c>
      <c r="AY240" s="247">
        <v>649.95000000000005</v>
      </c>
      <c r="AZ240" s="203" t="s">
        <v>2140</v>
      </c>
      <c r="BA240" s="203" t="s">
        <v>2138</v>
      </c>
      <c r="BB240" s="203" t="s">
        <v>1284</v>
      </c>
      <c r="BC240" s="247">
        <v>649.95000000000005</v>
      </c>
      <c r="BD240" s="203" t="s">
        <v>2141</v>
      </c>
      <c r="BE240" s="204" t="str">
        <f t="shared" si="7"/>
        <v xml:space="preserve"> BlizzardBlack Pearl 88177 Women's</v>
      </c>
    </row>
    <row r="241" spans="1:57">
      <c r="A241" s="203" t="s">
        <v>219</v>
      </c>
      <c r="B241" s="203" t="s">
        <v>493</v>
      </c>
      <c r="C241" s="203" t="s">
        <v>496</v>
      </c>
      <c r="D241" s="203">
        <v>153</v>
      </c>
      <c r="E241" s="203" t="s">
        <v>390</v>
      </c>
      <c r="F241" s="203" t="str">
        <f t="shared" si="6"/>
        <v>Black Pearl 97</v>
      </c>
      <c r="H241" s="203">
        <v>153</v>
      </c>
      <c r="I241" s="203">
        <v>151.4</v>
      </c>
      <c r="J241" s="203">
        <v>119</v>
      </c>
      <c r="K241" s="203">
        <v>128</v>
      </c>
      <c r="L241" s="203">
        <v>134</v>
      </c>
      <c r="M241" s="203">
        <v>96</v>
      </c>
      <c r="N241" s="203">
        <v>116</v>
      </c>
      <c r="O241" s="203">
        <v>13.7</v>
      </c>
      <c r="P241" s="203">
        <v>1655</v>
      </c>
      <c r="Q241" s="203">
        <v>0.98</v>
      </c>
      <c r="R241" s="203">
        <v>1626</v>
      </c>
      <c r="S241" s="203">
        <v>135</v>
      </c>
      <c r="T241" s="203">
        <v>72</v>
      </c>
      <c r="U241" s="203">
        <v>63</v>
      </c>
      <c r="V241" s="203">
        <v>222</v>
      </c>
      <c r="W241" s="203">
        <v>8</v>
      </c>
      <c r="X241" s="203">
        <v>104</v>
      </c>
      <c r="Y241" s="203">
        <v>0.124</v>
      </c>
      <c r="Z241" s="203" t="b">
        <v>0</v>
      </c>
      <c r="AA241" s="203">
        <v>122</v>
      </c>
      <c r="AB241" s="203">
        <v>111</v>
      </c>
      <c r="AC241" s="203">
        <v>100</v>
      </c>
      <c r="AD241" s="203">
        <v>5</v>
      </c>
      <c r="AE241" s="203">
        <v>11.2</v>
      </c>
      <c r="AF241" s="203" t="s">
        <v>305</v>
      </c>
      <c r="AS241" s="203" t="s">
        <v>2142</v>
      </c>
      <c r="AT241" s="203" t="s">
        <v>1190</v>
      </c>
      <c r="AU241" s="247">
        <v>445.03</v>
      </c>
      <c r="AV241" s="203" t="s">
        <v>2143</v>
      </c>
      <c r="AW241" s="203" t="s">
        <v>2144</v>
      </c>
      <c r="AX241" s="203" t="s">
        <v>2145</v>
      </c>
      <c r="AY241" s="247">
        <v>559.95000000000005</v>
      </c>
      <c r="AZ241" s="203" t="s">
        <v>2146</v>
      </c>
      <c r="BA241" s="203" t="s">
        <v>2147</v>
      </c>
      <c r="BB241" s="203" t="s">
        <v>1638</v>
      </c>
      <c r="BC241" s="247">
        <v>699</v>
      </c>
      <c r="BD241" s="203" t="s">
        <v>2148</v>
      </c>
      <c r="BE241" s="204" t="str">
        <f t="shared" si="7"/>
        <v xml:space="preserve"> BlizzardBlack Pearl 97153 Women's</v>
      </c>
    </row>
    <row r="242" spans="1:57">
      <c r="A242" s="203" t="s">
        <v>219</v>
      </c>
      <c r="B242" s="203" t="s">
        <v>493</v>
      </c>
      <c r="C242" s="203" t="s">
        <v>496</v>
      </c>
      <c r="D242" s="203">
        <v>159</v>
      </c>
      <c r="E242" s="203" t="s">
        <v>390</v>
      </c>
      <c r="F242" s="203" t="str">
        <f t="shared" si="6"/>
        <v>Black Pearl 97</v>
      </c>
      <c r="H242" s="203">
        <v>159</v>
      </c>
      <c r="I242" s="203">
        <v>157.69999999999999</v>
      </c>
      <c r="J242" s="203">
        <v>124</v>
      </c>
      <c r="K242" s="203">
        <v>134</v>
      </c>
      <c r="L242" s="203">
        <v>135</v>
      </c>
      <c r="M242" s="203">
        <v>96</v>
      </c>
      <c r="N242" s="203">
        <v>117</v>
      </c>
      <c r="O242" s="203">
        <v>14.4</v>
      </c>
      <c r="P242" s="203">
        <v>1753</v>
      </c>
      <c r="Q242" s="203">
        <v>0.97</v>
      </c>
      <c r="R242" s="203">
        <v>1700</v>
      </c>
      <c r="S242" s="203">
        <v>155</v>
      </c>
      <c r="T242" s="203">
        <v>83</v>
      </c>
      <c r="U242" s="203">
        <v>59</v>
      </c>
      <c r="V242" s="203">
        <v>230</v>
      </c>
      <c r="W242" s="203">
        <v>7</v>
      </c>
      <c r="X242" s="203">
        <v>112</v>
      </c>
      <c r="Y242" s="203">
        <v>0.126</v>
      </c>
      <c r="Z242" s="203" t="b">
        <v>0</v>
      </c>
      <c r="AA242" s="203">
        <v>130</v>
      </c>
      <c r="AB242" s="203">
        <v>109</v>
      </c>
      <c r="AC242" s="203">
        <v>99</v>
      </c>
      <c r="AD242" s="203">
        <v>5</v>
      </c>
      <c r="AE242" s="203">
        <v>11.3</v>
      </c>
      <c r="AF242" s="203" t="s">
        <v>305</v>
      </c>
      <c r="AS242" s="203" t="s">
        <v>2142</v>
      </c>
      <c r="AT242" s="203" t="s">
        <v>1190</v>
      </c>
      <c r="AU242" s="247">
        <v>444.92</v>
      </c>
      <c r="AV242" s="203" t="s">
        <v>2149</v>
      </c>
      <c r="AW242" s="203" t="s">
        <v>2150</v>
      </c>
      <c r="AX242" s="203" t="s">
        <v>2145</v>
      </c>
      <c r="AY242" s="247">
        <v>559.95000000000005</v>
      </c>
      <c r="AZ242" s="203" t="s">
        <v>2151</v>
      </c>
      <c r="BA242" s="203" t="s">
        <v>2152</v>
      </c>
      <c r="BB242" s="203" t="s">
        <v>1638</v>
      </c>
      <c r="BC242" s="247">
        <v>699</v>
      </c>
      <c r="BD242" s="203" t="s">
        <v>2153</v>
      </c>
      <c r="BE242" s="204" t="str">
        <f t="shared" si="7"/>
        <v xml:space="preserve"> BlizzardBlack Pearl 97159 Women's</v>
      </c>
    </row>
    <row r="243" spans="1:57">
      <c r="A243" s="203" t="s">
        <v>219</v>
      </c>
      <c r="B243" s="203" t="s">
        <v>493</v>
      </c>
      <c r="C243" s="203" t="s">
        <v>496</v>
      </c>
      <c r="D243" s="203">
        <v>165</v>
      </c>
      <c r="E243" s="203" t="s">
        <v>390</v>
      </c>
      <c r="F243" s="203" t="str">
        <f t="shared" si="6"/>
        <v>Black Pearl 97</v>
      </c>
      <c r="H243" s="203">
        <v>165</v>
      </c>
      <c r="I243" s="203">
        <v>163.80000000000001</v>
      </c>
      <c r="J243" s="203">
        <v>130</v>
      </c>
      <c r="K243" s="203">
        <v>140</v>
      </c>
      <c r="L243" s="203">
        <v>136</v>
      </c>
      <c r="M243" s="203">
        <v>96</v>
      </c>
      <c r="N243" s="203">
        <v>118</v>
      </c>
      <c r="O243" s="203">
        <v>15.3</v>
      </c>
      <c r="P243" s="203">
        <v>1911</v>
      </c>
      <c r="Q243" s="203">
        <v>0.92</v>
      </c>
      <c r="R243" s="203">
        <v>1766</v>
      </c>
      <c r="S243" s="203">
        <v>191</v>
      </c>
      <c r="T243" s="203">
        <v>95</v>
      </c>
      <c r="U243" s="203">
        <v>59</v>
      </c>
      <c r="V243" s="203">
        <v>228</v>
      </c>
      <c r="W243" s="203">
        <v>9</v>
      </c>
      <c r="X243" s="203">
        <v>112</v>
      </c>
      <c r="Y243" s="203">
        <v>0.16</v>
      </c>
      <c r="Z243" s="203" t="b">
        <v>0</v>
      </c>
      <c r="AA243" s="203">
        <v>126</v>
      </c>
      <c r="AB243" s="203">
        <v>108</v>
      </c>
      <c r="AC243" s="203">
        <v>102</v>
      </c>
      <c r="AD243" s="203">
        <v>6</v>
      </c>
      <c r="AE243" s="203">
        <v>11.4</v>
      </c>
      <c r="AF243" s="203" t="s">
        <v>305</v>
      </c>
      <c r="AS243" s="203" t="s">
        <v>2142</v>
      </c>
      <c r="AT243" s="203" t="s">
        <v>1190</v>
      </c>
      <c r="AU243" s="247">
        <v>445.07</v>
      </c>
      <c r="AV243" s="203" t="s">
        <v>2154</v>
      </c>
      <c r="AW243" s="203" t="s">
        <v>2155</v>
      </c>
      <c r="AX243" s="203" t="s">
        <v>2145</v>
      </c>
      <c r="AY243" s="247">
        <v>559.95000000000005</v>
      </c>
      <c r="AZ243" s="203" t="s">
        <v>2156</v>
      </c>
      <c r="BA243" s="203" t="s">
        <v>2157</v>
      </c>
      <c r="BB243" s="203" t="s">
        <v>1588</v>
      </c>
      <c r="BC243" s="247">
        <v>699</v>
      </c>
      <c r="BD243" s="203" t="s">
        <v>2158</v>
      </c>
      <c r="BE243" s="204" t="str">
        <f t="shared" si="7"/>
        <v xml:space="preserve"> BlizzardBlack Pearl 97165 Women's</v>
      </c>
    </row>
    <row r="244" spans="1:57">
      <c r="A244" s="203" t="s">
        <v>219</v>
      </c>
      <c r="B244" s="203" t="s">
        <v>493</v>
      </c>
      <c r="C244" s="203" t="s">
        <v>496</v>
      </c>
      <c r="D244" s="203">
        <v>171</v>
      </c>
      <c r="E244" s="203" t="s">
        <v>390</v>
      </c>
      <c r="F244" s="203" t="str">
        <f t="shared" si="6"/>
        <v>Black Pearl 97</v>
      </c>
      <c r="H244" s="203">
        <v>171</v>
      </c>
      <c r="I244" s="203">
        <v>169.8</v>
      </c>
      <c r="J244" s="203">
        <v>134</v>
      </c>
      <c r="K244" s="203">
        <v>146</v>
      </c>
      <c r="L244" s="203">
        <v>136</v>
      </c>
      <c r="M244" s="203">
        <v>96</v>
      </c>
      <c r="N244" s="203">
        <v>118</v>
      </c>
      <c r="O244" s="203">
        <v>16.8</v>
      </c>
      <c r="P244" s="203">
        <v>1926</v>
      </c>
      <c r="Q244" s="203">
        <v>0.95</v>
      </c>
      <c r="R244" s="203">
        <v>1836</v>
      </c>
      <c r="S244" s="203">
        <v>190</v>
      </c>
      <c r="T244" s="203">
        <v>105</v>
      </c>
      <c r="U244" s="203">
        <v>57</v>
      </c>
      <c r="V244" s="203">
        <v>244</v>
      </c>
      <c r="W244" s="203">
        <v>8</v>
      </c>
      <c r="X244" s="203">
        <v>116</v>
      </c>
      <c r="Y244" s="203">
        <v>0.14000000000000001</v>
      </c>
      <c r="Z244" s="203" t="b">
        <v>0</v>
      </c>
      <c r="AA244" s="203">
        <v>128</v>
      </c>
      <c r="AB244" s="203">
        <v>112</v>
      </c>
      <c r="AC244" s="203">
        <v>116</v>
      </c>
      <c r="AD244" s="203">
        <v>4</v>
      </c>
      <c r="AE244" s="203">
        <v>11.4</v>
      </c>
      <c r="AF244" s="203" t="s">
        <v>305</v>
      </c>
      <c r="AS244" s="203" t="s">
        <v>2142</v>
      </c>
      <c r="AT244" s="203" t="s">
        <v>1190</v>
      </c>
      <c r="AU244" s="247">
        <v>444.92</v>
      </c>
      <c r="AV244" s="203" t="s">
        <v>2159</v>
      </c>
      <c r="AW244" s="203" t="s">
        <v>2160</v>
      </c>
      <c r="AX244" s="203" t="s">
        <v>2145</v>
      </c>
      <c r="AY244" s="247">
        <v>559.95000000000005</v>
      </c>
      <c r="AZ244" s="203" t="s">
        <v>2161</v>
      </c>
      <c r="BA244" s="203" t="s">
        <v>2162</v>
      </c>
      <c r="BB244" s="203" t="s">
        <v>1369</v>
      </c>
      <c r="BC244" s="247">
        <v>699.95</v>
      </c>
      <c r="BD244" s="203" t="s">
        <v>2163</v>
      </c>
      <c r="BE244" s="204" t="str">
        <f t="shared" si="7"/>
        <v xml:space="preserve"> BlizzardBlack Pearl 97171 Women's</v>
      </c>
    </row>
    <row r="245" spans="1:57">
      <c r="A245" s="203" t="s">
        <v>219</v>
      </c>
      <c r="B245" s="203" t="s">
        <v>493</v>
      </c>
      <c r="C245" s="203" t="s">
        <v>497</v>
      </c>
      <c r="D245" s="203">
        <v>171</v>
      </c>
      <c r="E245" s="203" t="s">
        <v>222</v>
      </c>
      <c r="F245" s="203" t="str">
        <f t="shared" si="6"/>
        <v>Bonafide 97</v>
      </c>
      <c r="H245" s="203">
        <v>171</v>
      </c>
      <c r="I245" s="203">
        <v>169.8</v>
      </c>
      <c r="J245" s="203">
        <v>140</v>
      </c>
      <c r="K245" s="203">
        <v>146</v>
      </c>
      <c r="L245" s="203">
        <v>136</v>
      </c>
      <c r="M245" s="203">
        <v>96</v>
      </c>
      <c r="N245" s="203">
        <v>117</v>
      </c>
      <c r="O245" s="203">
        <v>16.7</v>
      </c>
      <c r="P245" s="203">
        <v>2154</v>
      </c>
      <c r="Q245" s="203">
        <v>0.85</v>
      </c>
      <c r="R245" s="203">
        <v>1824</v>
      </c>
      <c r="S245" s="203">
        <v>170</v>
      </c>
      <c r="T245" s="203">
        <v>107</v>
      </c>
      <c r="U245" s="203">
        <v>51</v>
      </c>
      <c r="V245" s="203">
        <v>195</v>
      </c>
      <c r="W245" s="203">
        <v>7</v>
      </c>
      <c r="X245" s="203">
        <v>98</v>
      </c>
      <c r="Y245" s="203">
        <v>0.13200000000000001</v>
      </c>
      <c r="Z245" s="203" t="b">
        <v>0</v>
      </c>
      <c r="AA245" s="203">
        <v>129</v>
      </c>
      <c r="AB245" s="203">
        <v>105</v>
      </c>
      <c r="AC245" s="203">
        <v>66</v>
      </c>
      <c r="AD245" s="203">
        <v>9</v>
      </c>
      <c r="AE245" s="203">
        <v>11.5</v>
      </c>
      <c r="AF245" s="203" t="s">
        <v>305</v>
      </c>
      <c r="AS245" s="203" t="s">
        <v>2164</v>
      </c>
      <c r="AT245" s="203" t="s">
        <v>1194</v>
      </c>
      <c r="AU245" s="247">
        <v>599</v>
      </c>
      <c r="AV245" s="203" t="s">
        <v>2165</v>
      </c>
      <c r="AW245" s="203" t="s">
        <v>2166</v>
      </c>
      <c r="AX245" s="203" t="s">
        <v>1194</v>
      </c>
      <c r="AY245" s="247">
        <v>599.95000000000005</v>
      </c>
      <c r="AZ245" s="203" t="s">
        <v>2167</v>
      </c>
      <c r="BA245" s="203" t="s">
        <v>2166</v>
      </c>
      <c r="BB245" s="203" t="s">
        <v>1194</v>
      </c>
      <c r="BC245" s="247">
        <v>599.95000000000005</v>
      </c>
      <c r="BD245" s="203" t="s">
        <v>2168</v>
      </c>
      <c r="BE245" s="204" t="str">
        <f t="shared" si="7"/>
        <v xml:space="preserve"> BlizzardBonafide 97171 Unisex</v>
      </c>
    </row>
    <row r="246" spans="1:57">
      <c r="A246" s="203" t="s">
        <v>219</v>
      </c>
      <c r="B246" s="203" t="s">
        <v>493</v>
      </c>
      <c r="C246" s="203" t="s">
        <v>497</v>
      </c>
      <c r="D246" s="203">
        <v>177</v>
      </c>
      <c r="E246" s="203" t="s">
        <v>222</v>
      </c>
      <c r="F246" s="203" t="str">
        <f t="shared" si="6"/>
        <v>Bonafide 97</v>
      </c>
      <c r="H246" s="203">
        <v>177</v>
      </c>
      <c r="I246" s="203">
        <v>176.1</v>
      </c>
      <c r="J246" s="203">
        <v>148</v>
      </c>
      <c r="K246" s="203">
        <v>151</v>
      </c>
      <c r="L246" s="203">
        <v>136</v>
      </c>
      <c r="M246" s="203">
        <v>96</v>
      </c>
      <c r="N246" s="203">
        <v>118</v>
      </c>
      <c r="O246" s="203">
        <v>18.2</v>
      </c>
      <c r="P246" s="203">
        <v>2255</v>
      </c>
      <c r="Q246" s="203">
        <v>0.84</v>
      </c>
      <c r="R246" s="203">
        <v>1898</v>
      </c>
      <c r="S246" s="203">
        <v>192</v>
      </c>
      <c r="T246" s="203">
        <v>121</v>
      </c>
      <c r="U246" s="203">
        <v>44</v>
      </c>
      <c r="V246" s="203">
        <v>188</v>
      </c>
      <c r="W246" s="203">
        <v>6</v>
      </c>
      <c r="X246" s="203">
        <v>98</v>
      </c>
      <c r="Y246" s="203">
        <v>0.13300000000000001</v>
      </c>
      <c r="Z246" s="203" t="b">
        <v>0</v>
      </c>
      <c r="AA246" s="203">
        <v>134</v>
      </c>
      <c r="AB246" s="203">
        <v>113</v>
      </c>
      <c r="AC246" s="203">
        <v>54</v>
      </c>
      <c r="AD246" s="203">
        <v>10</v>
      </c>
      <c r="AE246" s="203">
        <v>11.3</v>
      </c>
      <c r="AF246" s="203" t="s">
        <v>305</v>
      </c>
      <c r="AS246" s="203" t="s">
        <v>2169</v>
      </c>
      <c r="AT246" s="203" t="s">
        <v>1190</v>
      </c>
      <c r="AU246" s="247">
        <v>519.16999999999996</v>
      </c>
      <c r="AV246" s="203" t="s">
        <v>2170</v>
      </c>
      <c r="AW246" s="203" t="s">
        <v>2166</v>
      </c>
      <c r="AX246" s="203" t="s">
        <v>1194</v>
      </c>
      <c r="AY246" s="247">
        <v>599.95000000000005</v>
      </c>
      <c r="AZ246" s="203" t="s">
        <v>2171</v>
      </c>
      <c r="BA246" s="203" t="s">
        <v>2172</v>
      </c>
      <c r="BB246" s="203" t="s">
        <v>1588</v>
      </c>
      <c r="BC246" s="247">
        <v>749</v>
      </c>
      <c r="BD246" s="203" t="s">
        <v>2173</v>
      </c>
      <c r="BE246" s="204" t="str">
        <f t="shared" si="7"/>
        <v xml:space="preserve"> BlizzardBonafide 97177 Unisex</v>
      </c>
    </row>
    <row r="247" spans="1:57">
      <c r="A247" s="203" t="s">
        <v>219</v>
      </c>
      <c r="B247" s="203" t="s">
        <v>493</v>
      </c>
      <c r="C247" s="203" t="s">
        <v>497</v>
      </c>
      <c r="D247" s="203">
        <v>183</v>
      </c>
      <c r="E247" s="203" t="s">
        <v>222</v>
      </c>
      <c r="F247" s="203" t="str">
        <f t="shared" si="6"/>
        <v>Bonafide 97</v>
      </c>
      <c r="H247" s="203">
        <v>183</v>
      </c>
      <c r="I247" s="203">
        <v>181.8</v>
      </c>
      <c r="J247" s="203">
        <v>149</v>
      </c>
      <c r="K247" s="203">
        <v>157</v>
      </c>
      <c r="L247" s="203">
        <v>136</v>
      </c>
      <c r="M247" s="203">
        <v>96</v>
      </c>
      <c r="N247" s="203">
        <v>117</v>
      </c>
      <c r="O247" s="203">
        <v>19.7</v>
      </c>
      <c r="P247" s="203">
        <v>2287</v>
      </c>
      <c r="Q247" s="203">
        <v>0.86</v>
      </c>
      <c r="R247" s="203">
        <v>1958</v>
      </c>
      <c r="S247" s="203">
        <v>230</v>
      </c>
      <c r="T247" s="203">
        <v>136</v>
      </c>
      <c r="U247" s="203">
        <v>52</v>
      </c>
      <c r="V247" s="203">
        <v>226</v>
      </c>
      <c r="W247" s="203">
        <v>6</v>
      </c>
      <c r="X247" s="203">
        <v>101</v>
      </c>
      <c r="Y247" s="203">
        <v>0.11599999999999901</v>
      </c>
      <c r="Z247" s="203" t="b">
        <v>0</v>
      </c>
      <c r="AA247" s="203">
        <v>133</v>
      </c>
      <c r="AB247" s="203">
        <v>119</v>
      </c>
      <c r="AC247" s="203">
        <v>93</v>
      </c>
      <c r="AD247" s="203">
        <v>8</v>
      </c>
      <c r="AE247" s="203">
        <v>11.3</v>
      </c>
      <c r="AF247" s="203" t="s">
        <v>305</v>
      </c>
      <c r="AS247" s="203" t="s">
        <v>2174</v>
      </c>
      <c r="AT247" s="203" t="s">
        <v>1194</v>
      </c>
      <c r="AU247" s="247">
        <v>599</v>
      </c>
      <c r="AV247" s="203" t="s">
        <v>2175</v>
      </c>
      <c r="AW247" s="203" t="s">
        <v>2166</v>
      </c>
      <c r="AX247" s="203" t="s">
        <v>1194</v>
      </c>
      <c r="AY247" s="247">
        <v>599.95000000000005</v>
      </c>
      <c r="AZ247" s="203" t="s">
        <v>2176</v>
      </c>
      <c r="BA247" s="203" t="s">
        <v>2177</v>
      </c>
      <c r="BB247" s="203" t="s">
        <v>2101</v>
      </c>
      <c r="BC247" s="247">
        <v>749</v>
      </c>
      <c r="BD247" s="203" t="s">
        <v>2178</v>
      </c>
      <c r="BE247" s="204" t="str">
        <f t="shared" si="7"/>
        <v xml:space="preserve"> BlizzardBonafide 97183 Unisex</v>
      </c>
    </row>
    <row r="248" spans="1:57">
      <c r="A248" s="203" t="s">
        <v>219</v>
      </c>
      <c r="B248" s="203" t="s">
        <v>493</v>
      </c>
      <c r="C248" s="203" t="s">
        <v>498</v>
      </c>
      <c r="D248" s="203">
        <v>173</v>
      </c>
      <c r="E248" s="203" t="s">
        <v>222</v>
      </c>
      <c r="F248" s="203" t="str">
        <f t="shared" si="6"/>
        <v>Brahma 82</v>
      </c>
      <c r="H248" s="203">
        <v>173</v>
      </c>
      <c r="I248" s="203">
        <v>171.1</v>
      </c>
      <c r="J248" s="203">
        <v>136</v>
      </c>
      <c r="K248" s="203">
        <v>147</v>
      </c>
      <c r="L248" s="203">
        <v>121</v>
      </c>
      <c r="M248" s="203">
        <v>81</v>
      </c>
      <c r="N248" s="203">
        <v>104</v>
      </c>
      <c r="O248" s="203">
        <v>17</v>
      </c>
      <c r="P248" s="203">
        <v>1888</v>
      </c>
      <c r="Q248" s="203">
        <v>0.85</v>
      </c>
      <c r="R248" s="203">
        <v>1600</v>
      </c>
      <c r="S248" s="203">
        <v>190</v>
      </c>
      <c r="T248" s="203">
        <v>122</v>
      </c>
      <c r="U248" s="203">
        <v>53</v>
      </c>
      <c r="V248" s="203">
        <v>251</v>
      </c>
      <c r="W248" s="203">
        <v>5</v>
      </c>
      <c r="X248" s="203">
        <v>97</v>
      </c>
      <c r="Y248" s="203">
        <v>0.10299999999999999</v>
      </c>
      <c r="Z248" s="203" t="b">
        <v>0</v>
      </c>
      <c r="AA248" s="203">
        <v>126</v>
      </c>
      <c r="AB248" s="203">
        <v>112</v>
      </c>
      <c r="AC248" s="203">
        <v>125</v>
      </c>
      <c r="AD248" s="203">
        <v>4</v>
      </c>
      <c r="AE248" s="203">
        <v>10.6</v>
      </c>
      <c r="AF248" s="203" t="s">
        <v>307</v>
      </c>
      <c r="AG248" s="203" t="s">
        <v>306</v>
      </c>
      <c r="AH248" s="203" t="s">
        <v>305</v>
      </c>
      <c r="AS248" s="203" t="s">
        <v>2179</v>
      </c>
      <c r="AT248" s="203" t="s">
        <v>1940</v>
      </c>
      <c r="AU248" s="247">
        <v>493.15</v>
      </c>
      <c r="AV248" s="203" t="s">
        <v>2180</v>
      </c>
      <c r="AW248" s="203" t="s">
        <v>2181</v>
      </c>
      <c r="AX248" s="203" t="s">
        <v>1262</v>
      </c>
      <c r="AY248" s="247">
        <v>499.95</v>
      </c>
      <c r="AZ248" s="203" t="s">
        <v>2182</v>
      </c>
      <c r="BA248" s="203" t="s">
        <v>2183</v>
      </c>
      <c r="BB248" s="203" t="s">
        <v>2050</v>
      </c>
      <c r="BC248" s="247">
        <v>538.95000000000005</v>
      </c>
      <c r="BD248" s="203" t="s">
        <v>2184</v>
      </c>
      <c r="BE248" s="204" t="str">
        <f t="shared" si="7"/>
        <v xml:space="preserve"> BlizzardBrahma 82173 Unisex</v>
      </c>
    </row>
    <row r="249" spans="1:57">
      <c r="A249" s="203" t="s">
        <v>219</v>
      </c>
      <c r="B249" s="203" t="s">
        <v>493</v>
      </c>
      <c r="C249" s="203" t="s">
        <v>498</v>
      </c>
      <c r="D249" s="203">
        <v>180</v>
      </c>
      <c r="E249" s="203" t="s">
        <v>222</v>
      </c>
      <c r="F249" s="203" t="str">
        <f t="shared" si="6"/>
        <v>Brahma 82</v>
      </c>
      <c r="H249" s="203">
        <v>180</v>
      </c>
      <c r="I249" s="203">
        <v>178</v>
      </c>
      <c r="J249" s="203">
        <v>148</v>
      </c>
      <c r="K249" s="203">
        <v>156</v>
      </c>
      <c r="L249" s="203">
        <v>120</v>
      </c>
      <c r="M249" s="203">
        <v>81</v>
      </c>
      <c r="N249" s="203">
        <v>104</v>
      </c>
      <c r="O249" s="203">
        <v>19</v>
      </c>
      <c r="P249" s="203">
        <v>2010</v>
      </c>
      <c r="Q249" s="203">
        <v>0.83</v>
      </c>
      <c r="R249" s="203">
        <v>1661</v>
      </c>
      <c r="S249" s="203">
        <v>210</v>
      </c>
      <c r="T249" s="203">
        <v>127</v>
      </c>
      <c r="U249" s="203">
        <v>53</v>
      </c>
      <c r="V249" s="203">
        <v>220</v>
      </c>
      <c r="W249" s="203">
        <v>5</v>
      </c>
      <c r="X249" s="203">
        <v>81</v>
      </c>
      <c r="Y249" s="203">
        <v>9.6000000000000002E-2</v>
      </c>
      <c r="Z249" s="203" t="b">
        <v>0</v>
      </c>
      <c r="AA249" s="203">
        <v>119</v>
      </c>
      <c r="AB249" s="203">
        <v>106</v>
      </c>
      <c r="AC249" s="203">
        <v>102</v>
      </c>
      <c r="AD249" s="203">
        <v>9</v>
      </c>
      <c r="AE249" s="203">
        <v>11.2</v>
      </c>
      <c r="AF249" s="203" t="s">
        <v>307</v>
      </c>
      <c r="AG249" s="203" t="s">
        <v>306</v>
      </c>
      <c r="AH249" s="203" t="s">
        <v>305</v>
      </c>
      <c r="AS249" s="203" t="s">
        <v>2185</v>
      </c>
      <c r="AT249" s="203" t="s">
        <v>2114</v>
      </c>
      <c r="AU249" s="247">
        <v>480</v>
      </c>
      <c r="AV249" s="203" t="s">
        <v>2186</v>
      </c>
      <c r="AW249" s="203" t="s">
        <v>2187</v>
      </c>
      <c r="AX249" s="203" t="s">
        <v>1262</v>
      </c>
      <c r="AY249" s="247">
        <v>499.95</v>
      </c>
      <c r="AZ249" s="203" t="s">
        <v>2188</v>
      </c>
      <c r="BA249" s="203" t="s">
        <v>2189</v>
      </c>
      <c r="BB249" s="203" t="s">
        <v>1638</v>
      </c>
      <c r="BC249" s="247">
        <v>599</v>
      </c>
      <c r="BD249" s="203" t="s">
        <v>2190</v>
      </c>
      <c r="BE249" s="204" t="str">
        <f t="shared" si="7"/>
        <v xml:space="preserve"> BlizzardBrahma 82180 Unisex</v>
      </c>
    </row>
    <row r="250" spans="1:57">
      <c r="A250" s="203" t="s">
        <v>219</v>
      </c>
      <c r="B250" s="203" t="s">
        <v>493</v>
      </c>
      <c r="C250" s="203" t="s">
        <v>498</v>
      </c>
      <c r="D250" s="203">
        <v>187</v>
      </c>
      <c r="E250" s="203" t="s">
        <v>222</v>
      </c>
      <c r="F250" s="203" t="str">
        <f t="shared" si="6"/>
        <v>Brahma 82</v>
      </c>
      <c r="H250" s="203">
        <v>187</v>
      </c>
      <c r="I250" s="203">
        <v>185</v>
      </c>
      <c r="J250" s="203">
        <v>150</v>
      </c>
      <c r="K250" s="203">
        <v>162</v>
      </c>
      <c r="L250" s="203">
        <v>121</v>
      </c>
      <c r="M250" s="203">
        <v>81</v>
      </c>
      <c r="N250" s="203">
        <v>104</v>
      </c>
      <c r="O250" s="203">
        <v>20.5</v>
      </c>
      <c r="P250" s="203">
        <v>2080</v>
      </c>
      <c r="Q250" s="203">
        <v>0.83</v>
      </c>
      <c r="R250" s="203">
        <v>1729</v>
      </c>
      <c r="S250" s="203">
        <v>275</v>
      </c>
      <c r="T250" s="203">
        <v>152</v>
      </c>
      <c r="U250" s="203">
        <v>55</v>
      </c>
      <c r="V250" s="203">
        <v>251</v>
      </c>
      <c r="W250" s="203">
        <v>5</v>
      </c>
      <c r="X250" s="203">
        <v>95</v>
      </c>
      <c r="Y250" s="203">
        <v>8.5000000000000006E-2</v>
      </c>
      <c r="Z250" s="203" t="b">
        <v>0</v>
      </c>
      <c r="AA250" s="203">
        <v>122</v>
      </c>
      <c r="AB250" s="203">
        <v>110</v>
      </c>
      <c r="AC250" s="203">
        <v>129</v>
      </c>
      <c r="AD250" s="203">
        <v>4</v>
      </c>
      <c r="AE250" s="203">
        <v>11.1</v>
      </c>
      <c r="AF250" s="203" t="s">
        <v>307</v>
      </c>
      <c r="AG250" s="203" t="s">
        <v>306</v>
      </c>
      <c r="AH250" s="203" t="s">
        <v>305</v>
      </c>
      <c r="AS250" s="203" t="s">
        <v>2191</v>
      </c>
      <c r="AT250" s="203" t="s">
        <v>1262</v>
      </c>
      <c r="AU250" s="247">
        <v>499.95</v>
      </c>
      <c r="AV250" s="203" t="s">
        <v>2192</v>
      </c>
      <c r="AW250" s="203" t="s">
        <v>2183</v>
      </c>
      <c r="AX250" s="203" t="s">
        <v>1682</v>
      </c>
      <c r="AY250" s="247">
        <v>599.95000000000005</v>
      </c>
      <c r="AZ250" s="203" t="s">
        <v>2193</v>
      </c>
      <c r="BA250" s="203" t="s">
        <v>2183</v>
      </c>
      <c r="BB250" s="203" t="s">
        <v>1682</v>
      </c>
      <c r="BC250" s="247">
        <v>599.95000000000005</v>
      </c>
      <c r="BD250" s="203" t="s">
        <v>2194</v>
      </c>
      <c r="BE250" s="204" t="str">
        <f t="shared" si="7"/>
        <v xml:space="preserve"> BlizzardBrahma 82187 Unisex</v>
      </c>
    </row>
    <row r="251" spans="1:57">
      <c r="A251" s="203" t="s">
        <v>219</v>
      </c>
      <c r="B251" s="203" t="s">
        <v>493</v>
      </c>
      <c r="C251" s="203" t="s">
        <v>499</v>
      </c>
      <c r="D251" s="203">
        <v>165</v>
      </c>
      <c r="E251" s="203" t="s">
        <v>222</v>
      </c>
      <c r="F251" s="203" t="str">
        <f t="shared" si="6"/>
        <v>Brahma 88</v>
      </c>
      <c r="H251" s="203">
        <v>165</v>
      </c>
      <c r="I251" s="203">
        <v>163.5</v>
      </c>
      <c r="J251" s="203">
        <v>133</v>
      </c>
      <c r="K251" s="203">
        <v>141</v>
      </c>
      <c r="L251" s="203">
        <v>128</v>
      </c>
      <c r="M251" s="203">
        <v>86</v>
      </c>
      <c r="N251" s="203">
        <v>109</v>
      </c>
      <c r="O251" s="203">
        <v>14.6</v>
      </c>
      <c r="P251" s="203">
        <v>1894</v>
      </c>
      <c r="Q251" s="203">
        <v>0.85</v>
      </c>
      <c r="R251" s="203">
        <v>1618</v>
      </c>
      <c r="S251" s="203">
        <v>178</v>
      </c>
      <c r="T251" s="203">
        <v>89</v>
      </c>
      <c r="U251" s="203">
        <v>59</v>
      </c>
      <c r="V251" s="203">
        <v>202</v>
      </c>
      <c r="W251" s="203">
        <v>7</v>
      </c>
      <c r="X251" s="203">
        <v>101</v>
      </c>
      <c r="Y251" s="203">
        <v>0.113</v>
      </c>
      <c r="Z251" s="203" t="b">
        <v>0</v>
      </c>
      <c r="AA251" s="203">
        <v>122</v>
      </c>
      <c r="AB251" s="203">
        <v>103</v>
      </c>
      <c r="AC251" s="203">
        <v>80</v>
      </c>
      <c r="AD251" s="203">
        <v>8</v>
      </c>
      <c r="AE251" s="203">
        <v>11</v>
      </c>
      <c r="AF251" s="203" t="s">
        <v>305</v>
      </c>
      <c r="AS251" s="203" t="s">
        <v>2195</v>
      </c>
      <c r="AT251" s="203" t="s">
        <v>1190</v>
      </c>
      <c r="AU251" s="247">
        <v>444.92</v>
      </c>
      <c r="AV251" s="203" t="s">
        <v>2196</v>
      </c>
      <c r="AW251" s="203" t="s">
        <v>2197</v>
      </c>
      <c r="AX251" s="203" t="s">
        <v>1624</v>
      </c>
      <c r="AY251" s="247">
        <v>649.95000000000005</v>
      </c>
      <c r="AZ251" s="203" t="s">
        <v>2198</v>
      </c>
      <c r="BA251" s="203" t="s">
        <v>2197</v>
      </c>
      <c r="BB251" s="203" t="s">
        <v>1244</v>
      </c>
      <c r="BC251" s="247">
        <v>699.95</v>
      </c>
      <c r="BD251" s="203" t="s">
        <v>2199</v>
      </c>
      <c r="BE251" s="204" t="str">
        <f t="shared" si="7"/>
        <v xml:space="preserve"> BlizzardBrahma 88165 Unisex</v>
      </c>
    </row>
    <row r="252" spans="1:57">
      <c r="A252" s="203" t="s">
        <v>219</v>
      </c>
      <c r="B252" s="203" t="s">
        <v>493</v>
      </c>
      <c r="C252" s="203" t="s">
        <v>499</v>
      </c>
      <c r="D252" s="203">
        <v>177</v>
      </c>
      <c r="E252" s="203" t="s">
        <v>222</v>
      </c>
      <c r="F252" s="203" t="str">
        <f t="shared" si="6"/>
        <v>Brahma 88</v>
      </c>
      <c r="H252" s="203">
        <v>177</v>
      </c>
      <c r="I252" s="203">
        <v>175.9</v>
      </c>
      <c r="J252" s="203">
        <v>144</v>
      </c>
      <c r="K252" s="203">
        <v>154</v>
      </c>
      <c r="L252" s="203">
        <v>128</v>
      </c>
      <c r="M252" s="203">
        <v>86</v>
      </c>
      <c r="N252" s="203">
        <v>109</v>
      </c>
      <c r="O252" s="203">
        <v>17.3</v>
      </c>
      <c r="P252" s="203">
        <v>2133</v>
      </c>
      <c r="Q252" s="203">
        <v>0.81</v>
      </c>
      <c r="R252" s="203">
        <v>1735</v>
      </c>
      <c r="S252" s="203">
        <v>219</v>
      </c>
      <c r="T252" s="203">
        <v>115</v>
      </c>
      <c r="U252" s="203">
        <v>53</v>
      </c>
      <c r="V252" s="203">
        <v>211</v>
      </c>
      <c r="W252" s="203">
        <v>8</v>
      </c>
      <c r="X252" s="203">
        <v>112</v>
      </c>
      <c r="Y252" s="203">
        <v>0.14699999999999999</v>
      </c>
      <c r="Z252" s="203" t="b">
        <v>0</v>
      </c>
      <c r="AA252" s="203">
        <v>119</v>
      </c>
      <c r="AB252" s="203">
        <v>99</v>
      </c>
      <c r="AC252" s="203">
        <v>92</v>
      </c>
      <c r="AD252" s="203">
        <v>5</v>
      </c>
      <c r="AE252" s="203">
        <v>11.1</v>
      </c>
      <c r="AF252" s="203" t="s">
        <v>305</v>
      </c>
      <c r="AS252" s="203" t="s">
        <v>2200</v>
      </c>
      <c r="AT252" s="203" t="s">
        <v>2050</v>
      </c>
      <c r="AU252" s="247">
        <v>628.95000000000005</v>
      </c>
      <c r="AV252" s="203" t="s">
        <v>2201</v>
      </c>
      <c r="AW252" s="203" t="s">
        <v>2202</v>
      </c>
      <c r="AX252" s="203" t="s">
        <v>1588</v>
      </c>
      <c r="AY252" s="247">
        <v>699</v>
      </c>
      <c r="AZ252" s="203" t="s">
        <v>2203</v>
      </c>
      <c r="BA252" s="203" t="s">
        <v>2204</v>
      </c>
      <c r="BB252" s="203" t="s">
        <v>1920</v>
      </c>
      <c r="BC252" s="247">
        <v>699</v>
      </c>
      <c r="BD252" s="203" t="s">
        <v>2205</v>
      </c>
      <c r="BE252" s="204" t="str">
        <f t="shared" si="7"/>
        <v xml:space="preserve"> BlizzardBrahma 88177 Unisex</v>
      </c>
    </row>
    <row r="253" spans="1:57">
      <c r="A253" s="203" t="s">
        <v>219</v>
      </c>
      <c r="B253" s="203" t="s">
        <v>493</v>
      </c>
      <c r="C253" s="203" t="s">
        <v>499</v>
      </c>
      <c r="D253" s="203">
        <v>183</v>
      </c>
      <c r="E253" s="203" t="s">
        <v>222</v>
      </c>
      <c r="F253" s="203" t="str">
        <f t="shared" si="6"/>
        <v>Brahma 88</v>
      </c>
      <c r="H253" s="203">
        <v>183</v>
      </c>
      <c r="I253" s="203">
        <v>181.8</v>
      </c>
      <c r="J253" s="203">
        <v>152</v>
      </c>
      <c r="K253" s="203">
        <v>159</v>
      </c>
      <c r="L253" s="203">
        <v>128</v>
      </c>
      <c r="M253" s="203">
        <v>86</v>
      </c>
      <c r="N253" s="203">
        <v>110</v>
      </c>
      <c r="O253" s="203">
        <v>18.8</v>
      </c>
      <c r="P253" s="203">
        <v>2198</v>
      </c>
      <c r="Q253" s="203">
        <v>0.82</v>
      </c>
      <c r="R253" s="203">
        <v>1796</v>
      </c>
      <c r="S253" s="203">
        <v>229</v>
      </c>
      <c r="T253" s="203">
        <v>127</v>
      </c>
      <c r="U253" s="203">
        <v>51</v>
      </c>
      <c r="V253" s="203">
        <v>205</v>
      </c>
      <c r="W253" s="203">
        <v>5</v>
      </c>
      <c r="X253" s="203">
        <v>89</v>
      </c>
      <c r="Y253" s="203">
        <v>9.5000000000000001E-2</v>
      </c>
      <c r="Z253" s="203" t="b">
        <v>0</v>
      </c>
      <c r="AA253" s="203">
        <v>122</v>
      </c>
      <c r="AB253" s="203">
        <v>106</v>
      </c>
      <c r="AC253" s="203">
        <v>83</v>
      </c>
      <c r="AD253" s="203">
        <v>11</v>
      </c>
      <c r="AE253" s="203">
        <v>11.1</v>
      </c>
      <c r="AF253" s="203" t="s">
        <v>305</v>
      </c>
      <c r="AS253" s="203" t="s">
        <v>2200</v>
      </c>
      <c r="AT253" s="203" t="s">
        <v>1194</v>
      </c>
      <c r="AU253" s="247">
        <v>559.95000000000005</v>
      </c>
      <c r="AV253" s="203" t="s">
        <v>2206</v>
      </c>
      <c r="AW253" s="203" t="s">
        <v>2200</v>
      </c>
      <c r="AX253" s="203" t="s">
        <v>1194</v>
      </c>
      <c r="AY253" s="247">
        <v>559.95000000000005</v>
      </c>
      <c r="AZ253" s="203" t="s">
        <v>2207</v>
      </c>
      <c r="BA253" s="203" t="s">
        <v>2208</v>
      </c>
      <c r="BB253" s="203" t="s">
        <v>2145</v>
      </c>
      <c r="BC253" s="247">
        <v>559.95000000000005</v>
      </c>
      <c r="BD253" s="203" t="s">
        <v>2209</v>
      </c>
      <c r="BE253" s="204" t="str">
        <f t="shared" si="7"/>
        <v xml:space="preserve"> BlizzardBrahma 88183 Unisex</v>
      </c>
    </row>
    <row r="254" spans="1:57">
      <c r="A254" s="203" t="s">
        <v>219</v>
      </c>
      <c r="B254" s="203" t="s">
        <v>493</v>
      </c>
      <c r="C254" s="203" t="s">
        <v>499</v>
      </c>
      <c r="D254" s="203">
        <v>189</v>
      </c>
      <c r="E254" s="203" t="s">
        <v>222</v>
      </c>
      <c r="F254" s="203" t="str">
        <f t="shared" si="6"/>
        <v>Brahma 88</v>
      </c>
      <c r="H254" s="203">
        <v>189</v>
      </c>
      <c r="I254" s="203">
        <v>188.1</v>
      </c>
      <c r="J254" s="203">
        <v>160</v>
      </c>
      <c r="K254" s="203">
        <v>165</v>
      </c>
      <c r="L254" s="203">
        <v>127</v>
      </c>
      <c r="M254" s="203">
        <v>86</v>
      </c>
      <c r="N254" s="203">
        <v>109</v>
      </c>
      <c r="O254" s="203">
        <v>20.5</v>
      </c>
      <c r="P254" s="203">
        <v>2306</v>
      </c>
      <c r="Q254" s="203">
        <v>0.8</v>
      </c>
      <c r="R254" s="203">
        <v>1848</v>
      </c>
      <c r="S254" s="203">
        <v>253</v>
      </c>
      <c r="T254" s="203">
        <v>139</v>
      </c>
      <c r="U254" s="203">
        <v>54</v>
      </c>
      <c r="V254" s="203">
        <v>198</v>
      </c>
      <c r="W254" s="203">
        <v>4</v>
      </c>
      <c r="X254" s="203">
        <v>85</v>
      </c>
      <c r="Y254" s="203">
        <v>7.8E-2</v>
      </c>
      <c r="Z254" s="203" t="b">
        <v>0</v>
      </c>
      <c r="AA254" s="203">
        <v>123</v>
      </c>
      <c r="AB254" s="203">
        <v>104</v>
      </c>
      <c r="AC254" s="203">
        <v>75</v>
      </c>
      <c r="AD254" s="203">
        <v>12</v>
      </c>
      <c r="AE254" s="203">
        <v>11</v>
      </c>
      <c r="AF254" s="203" t="s">
        <v>305</v>
      </c>
      <c r="AS254" s="203" t="s">
        <v>2210</v>
      </c>
      <c r="AT254" s="203" t="s">
        <v>1571</v>
      </c>
      <c r="AU254" s="247">
        <v>411.16</v>
      </c>
      <c r="AV254" s="203" t="s">
        <v>2211</v>
      </c>
      <c r="AW254" s="203" t="s">
        <v>2210</v>
      </c>
      <c r="AX254" s="203" t="s">
        <v>1571</v>
      </c>
      <c r="AY254" s="247">
        <v>411.16</v>
      </c>
      <c r="AZ254" s="203" t="s">
        <v>2212</v>
      </c>
      <c r="BA254" s="203" t="s">
        <v>2210</v>
      </c>
      <c r="BB254" s="203" t="s">
        <v>2213</v>
      </c>
      <c r="BC254" s="247">
        <v>535.5</v>
      </c>
      <c r="BD254" s="203" t="s">
        <v>2214</v>
      </c>
      <c r="BE254" s="204" t="str">
        <f t="shared" si="7"/>
        <v xml:space="preserve"> BlizzardBrahma 88189 Unisex</v>
      </c>
    </row>
    <row r="255" spans="1:57">
      <c r="A255" s="203" t="s">
        <v>219</v>
      </c>
      <c r="B255" s="203" t="s">
        <v>493</v>
      </c>
      <c r="C255" s="203" t="s">
        <v>500</v>
      </c>
      <c r="D255" s="203">
        <v>177</v>
      </c>
      <c r="E255" s="203" t="s">
        <v>222</v>
      </c>
      <c r="F255" s="203" t="str">
        <f t="shared" si="6"/>
        <v>Cochise 106</v>
      </c>
      <c r="H255" s="203">
        <v>177</v>
      </c>
      <c r="I255" s="203">
        <v>175.1</v>
      </c>
      <c r="J255" s="203">
        <v>114</v>
      </c>
      <c r="K255" s="203">
        <v>149</v>
      </c>
      <c r="L255" s="203">
        <v>135</v>
      </c>
      <c r="M255" s="203">
        <v>106</v>
      </c>
      <c r="N255" s="203">
        <v>123</v>
      </c>
      <c r="O255" s="203">
        <v>23.9</v>
      </c>
      <c r="P255" s="203">
        <v>2214</v>
      </c>
      <c r="Q255" s="203">
        <v>0.9</v>
      </c>
      <c r="R255" s="203">
        <v>2003</v>
      </c>
      <c r="S255" s="203">
        <v>203</v>
      </c>
      <c r="T255" s="203">
        <v>129</v>
      </c>
      <c r="U255" s="203">
        <v>47</v>
      </c>
      <c r="V255" s="203">
        <v>316</v>
      </c>
      <c r="W255" s="203">
        <v>16</v>
      </c>
      <c r="X255" s="203">
        <v>291</v>
      </c>
      <c r="Y255" s="203">
        <v>0.34799999999999998</v>
      </c>
      <c r="Z255" s="203" t="b">
        <v>0</v>
      </c>
      <c r="AA255" s="203">
        <v>151</v>
      </c>
      <c r="AB255" s="203">
        <v>114</v>
      </c>
      <c r="AC255" s="203">
        <v>165</v>
      </c>
      <c r="AD255" s="203">
        <v>4</v>
      </c>
      <c r="AE255" s="203">
        <v>11.4</v>
      </c>
      <c r="AF255" s="203" t="s">
        <v>304</v>
      </c>
      <c r="AS255" s="203" t="s">
        <v>2215</v>
      </c>
      <c r="AT255" s="203" t="s">
        <v>1194</v>
      </c>
      <c r="AU255" s="247">
        <v>639.95000000000005</v>
      </c>
      <c r="AV255" s="203" t="s">
        <v>2216</v>
      </c>
      <c r="AW255" s="203" t="s">
        <v>2215</v>
      </c>
      <c r="AX255" s="203" t="s">
        <v>1351</v>
      </c>
      <c r="AY255" s="247">
        <v>639.95000000000005</v>
      </c>
      <c r="AZ255" s="203" t="s">
        <v>2217</v>
      </c>
      <c r="BA255" s="203" t="s">
        <v>2215</v>
      </c>
      <c r="BB255" s="203" t="s">
        <v>1801</v>
      </c>
      <c r="BC255" s="247">
        <v>639.95000000000005</v>
      </c>
      <c r="BD255" s="203" t="s">
        <v>2218</v>
      </c>
      <c r="BE255" s="204" t="str">
        <f t="shared" si="7"/>
        <v xml:space="preserve"> BlizzardCochise 106177 Unisex</v>
      </c>
    </row>
    <row r="256" spans="1:57">
      <c r="A256" s="203" t="s">
        <v>219</v>
      </c>
      <c r="B256" s="203" t="s">
        <v>493</v>
      </c>
      <c r="C256" s="203" t="s">
        <v>500</v>
      </c>
      <c r="D256" s="203">
        <v>185</v>
      </c>
      <c r="E256" s="203" t="s">
        <v>222</v>
      </c>
      <c r="F256" s="203" t="str">
        <f t="shared" si="6"/>
        <v>Cochise 106</v>
      </c>
      <c r="H256" s="203">
        <v>185</v>
      </c>
      <c r="I256" s="203">
        <v>182.9</v>
      </c>
      <c r="J256" s="203">
        <v>138</v>
      </c>
      <c r="K256" s="203">
        <v>157</v>
      </c>
      <c r="L256" s="203">
        <v>136</v>
      </c>
      <c r="M256" s="203">
        <v>106</v>
      </c>
      <c r="N256" s="203">
        <v>123</v>
      </c>
      <c r="O256" s="203">
        <v>25.2</v>
      </c>
      <c r="P256" s="203">
        <v>2372</v>
      </c>
      <c r="Q256" s="203">
        <v>0.88</v>
      </c>
      <c r="R256" s="203">
        <v>2096</v>
      </c>
      <c r="S256" s="203">
        <v>255</v>
      </c>
      <c r="T256" s="203">
        <v>165</v>
      </c>
      <c r="U256" s="203">
        <v>49</v>
      </c>
      <c r="V256" s="203">
        <v>332</v>
      </c>
      <c r="W256" s="203">
        <v>14</v>
      </c>
      <c r="X256" s="203">
        <v>122</v>
      </c>
      <c r="Y256" s="203">
        <v>0.28299999999999997</v>
      </c>
      <c r="Z256" s="203" t="b">
        <v>0</v>
      </c>
      <c r="AA256" s="203">
        <v>142</v>
      </c>
      <c r="AB256" s="203">
        <v>117</v>
      </c>
      <c r="AC256" s="203">
        <v>189</v>
      </c>
      <c r="AD256" s="203">
        <v>5</v>
      </c>
      <c r="AE256" s="203">
        <v>11.4</v>
      </c>
      <c r="AF256" s="203" t="s">
        <v>304</v>
      </c>
      <c r="AS256" s="203" t="s">
        <v>2219</v>
      </c>
      <c r="AT256" s="203" t="s">
        <v>1801</v>
      </c>
      <c r="AU256" s="247">
        <v>639.95000000000005</v>
      </c>
      <c r="AV256" s="203" t="s">
        <v>2220</v>
      </c>
      <c r="AW256" s="203" t="s">
        <v>2219</v>
      </c>
      <c r="AX256" s="203" t="s">
        <v>1227</v>
      </c>
      <c r="AY256" s="247">
        <v>799.95</v>
      </c>
      <c r="AZ256" s="203" t="s">
        <v>2221</v>
      </c>
      <c r="BA256" s="203" t="s">
        <v>2219</v>
      </c>
      <c r="BB256" s="203" t="s">
        <v>1227</v>
      </c>
      <c r="BC256" s="247">
        <v>799.95</v>
      </c>
      <c r="BD256" s="203" t="s">
        <v>2222</v>
      </c>
      <c r="BE256" s="204" t="str">
        <f t="shared" si="7"/>
        <v xml:space="preserve"> BlizzardCochise 106185 Unisex</v>
      </c>
    </row>
    <row r="257" spans="1:57">
      <c r="A257" s="203" t="s">
        <v>219</v>
      </c>
      <c r="B257" s="203" t="s">
        <v>493</v>
      </c>
      <c r="C257" s="203" t="s">
        <v>500</v>
      </c>
      <c r="D257" s="203">
        <v>192</v>
      </c>
      <c r="E257" s="203" t="s">
        <v>222</v>
      </c>
      <c r="F257" s="203" t="str">
        <f t="shared" si="6"/>
        <v>Cochise 106</v>
      </c>
      <c r="H257" s="203">
        <v>192</v>
      </c>
      <c r="I257" s="203">
        <v>190.3</v>
      </c>
      <c r="J257" s="203">
        <v>144</v>
      </c>
      <c r="K257" s="203">
        <v>164</v>
      </c>
      <c r="L257" s="203">
        <v>136</v>
      </c>
      <c r="M257" s="203">
        <v>106</v>
      </c>
      <c r="N257" s="203">
        <v>123</v>
      </c>
      <c r="O257" s="203">
        <v>26.9</v>
      </c>
      <c r="P257" s="203">
        <v>2576</v>
      </c>
      <c r="Q257" s="203">
        <v>0.84</v>
      </c>
      <c r="R257" s="203">
        <v>2176</v>
      </c>
      <c r="S257" s="203">
        <v>296</v>
      </c>
      <c r="T257" s="203">
        <v>195</v>
      </c>
      <c r="U257" s="203">
        <v>52</v>
      </c>
      <c r="V257" s="203">
        <v>345</v>
      </c>
      <c r="W257" s="203">
        <v>13</v>
      </c>
      <c r="X257" s="203">
        <v>115</v>
      </c>
      <c r="Y257" s="203">
        <v>0.255</v>
      </c>
      <c r="Z257" s="203" t="b">
        <v>0</v>
      </c>
      <c r="AA257" s="203">
        <v>148</v>
      </c>
      <c r="AB257" s="203">
        <v>112</v>
      </c>
      <c r="AC257" s="203">
        <v>197</v>
      </c>
      <c r="AD257" s="203">
        <v>7</v>
      </c>
      <c r="AE257" s="203">
        <v>11</v>
      </c>
      <c r="AF257" s="203" t="s">
        <v>304</v>
      </c>
      <c r="AS257" s="203" t="s">
        <v>2223</v>
      </c>
      <c r="AT257" s="203" t="s">
        <v>1190</v>
      </c>
      <c r="AU257" s="247">
        <v>556.25</v>
      </c>
      <c r="AV257" s="203" t="s">
        <v>2224</v>
      </c>
      <c r="BE257" s="204" t="str">
        <f t="shared" si="7"/>
        <v xml:space="preserve"> BlizzardCochise 106192 Unisex</v>
      </c>
    </row>
    <row r="258" spans="1:57">
      <c r="A258" s="203" t="s">
        <v>219</v>
      </c>
      <c r="B258" s="203" t="s">
        <v>493</v>
      </c>
      <c r="C258" s="203" t="s">
        <v>501</v>
      </c>
      <c r="D258" s="203">
        <v>166</v>
      </c>
      <c r="E258" s="203" t="s">
        <v>222</v>
      </c>
      <c r="F258" s="203" t="str">
        <f t="shared" ref="F258:F321" si="8">IF(LEFT(C258,1)=" ",RIGHT(C258,LEN(C258)-1),C258)</f>
        <v>HRC</v>
      </c>
      <c r="H258" s="203">
        <v>166</v>
      </c>
      <c r="I258" s="203">
        <v>165.2</v>
      </c>
      <c r="J258" s="203">
        <v>148</v>
      </c>
      <c r="K258" s="203">
        <v>153</v>
      </c>
      <c r="L258" s="203">
        <v>123</v>
      </c>
      <c r="M258" s="203">
        <v>74</v>
      </c>
      <c r="N258" s="203">
        <v>104</v>
      </c>
      <c r="O258" s="203">
        <v>14.4</v>
      </c>
      <c r="P258" s="203">
        <v>2094</v>
      </c>
      <c r="Q258" s="203">
        <v>0.7</v>
      </c>
      <c r="R258" s="203">
        <v>1465</v>
      </c>
      <c r="S258" s="203">
        <v>198</v>
      </c>
      <c r="T258" s="203">
        <v>129</v>
      </c>
      <c r="U258" s="203">
        <v>36</v>
      </c>
      <c r="V258" s="203">
        <v>123</v>
      </c>
      <c r="W258" s="203">
        <v>5</v>
      </c>
      <c r="X258" s="203">
        <v>49</v>
      </c>
      <c r="Y258" s="203">
        <v>0.14599999999999999</v>
      </c>
      <c r="Z258" s="203" t="b">
        <v>0</v>
      </c>
      <c r="AA258" s="203">
        <v>73</v>
      </c>
      <c r="AB258" s="203">
        <v>51</v>
      </c>
      <c r="AC258" s="203">
        <v>50</v>
      </c>
      <c r="AD258" s="203">
        <v>10</v>
      </c>
      <c r="AE258" s="203">
        <v>11.2</v>
      </c>
      <c r="AF258" s="203" t="s">
        <v>307</v>
      </c>
      <c r="AS258" s="203" t="s">
        <v>2225</v>
      </c>
      <c r="AT258" s="203" t="s">
        <v>1574</v>
      </c>
      <c r="AU258" s="247">
        <v>879.95</v>
      </c>
      <c r="AV258" s="203" t="s">
        <v>2226</v>
      </c>
      <c r="AW258" s="203" t="s">
        <v>2227</v>
      </c>
      <c r="AX258" s="203" t="s">
        <v>1244</v>
      </c>
      <c r="AY258" s="247">
        <v>999.95</v>
      </c>
      <c r="AZ258" s="203" t="s">
        <v>2228</v>
      </c>
      <c r="BA258" s="203" t="s">
        <v>2229</v>
      </c>
      <c r="BB258" s="203" t="s">
        <v>1244</v>
      </c>
      <c r="BC258" s="247">
        <v>1099.95</v>
      </c>
      <c r="BD258" s="203" t="s">
        <v>2230</v>
      </c>
      <c r="BE258" s="204" t="str">
        <f t="shared" ref="BE258:BE321" si="9">_xlfn.CONCAT(B258,F258,D258,E258)</f>
        <v xml:space="preserve"> BlizzardHRC166 Unisex</v>
      </c>
    </row>
    <row r="259" spans="1:57">
      <c r="A259" s="203" t="s">
        <v>219</v>
      </c>
      <c r="B259" s="203" t="s">
        <v>493</v>
      </c>
      <c r="C259" s="203" t="s">
        <v>501</v>
      </c>
      <c r="D259" s="203">
        <v>174</v>
      </c>
      <c r="E259" s="203" t="s">
        <v>222</v>
      </c>
      <c r="F259" s="203" t="str">
        <f t="shared" si="8"/>
        <v>HRC</v>
      </c>
      <c r="H259" s="203">
        <v>174</v>
      </c>
      <c r="I259" s="203">
        <v>173.1</v>
      </c>
      <c r="J259" s="203">
        <v>156</v>
      </c>
      <c r="K259" s="203">
        <v>160</v>
      </c>
      <c r="L259" s="203">
        <v>125</v>
      </c>
      <c r="M259" s="203">
        <v>75</v>
      </c>
      <c r="N259" s="203">
        <v>106</v>
      </c>
      <c r="O259" s="203">
        <v>15.2</v>
      </c>
      <c r="P259" s="203">
        <v>2192</v>
      </c>
      <c r="Q259" s="203">
        <v>0.71</v>
      </c>
      <c r="R259" s="203">
        <v>1555</v>
      </c>
      <c r="S259" s="203">
        <v>229</v>
      </c>
      <c r="T259" s="203">
        <v>142</v>
      </c>
      <c r="U259" s="203">
        <v>37</v>
      </c>
      <c r="V259" s="203">
        <v>122</v>
      </c>
      <c r="W259" s="203">
        <v>5</v>
      </c>
      <c r="X259" s="203">
        <v>51</v>
      </c>
      <c r="Y259" s="203">
        <v>0.14799999999999999</v>
      </c>
      <c r="Z259" s="203" t="b">
        <v>0</v>
      </c>
      <c r="AA259" s="203">
        <v>76</v>
      </c>
      <c r="AB259" s="203">
        <v>52</v>
      </c>
      <c r="AC259" s="203">
        <v>46</v>
      </c>
      <c r="AD259" s="203">
        <v>9</v>
      </c>
      <c r="AE259" s="203">
        <v>11.1</v>
      </c>
      <c r="AF259" s="203" t="s">
        <v>307</v>
      </c>
      <c r="AS259" s="203" t="s">
        <v>2231</v>
      </c>
      <c r="AT259" s="203" t="s">
        <v>1194</v>
      </c>
      <c r="AU259" s="247">
        <v>879.95</v>
      </c>
      <c r="AV259" s="203" t="s">
        <v>2232</v>
      </c>
      <c r="AW259" s="203" t="s">
        <v>2231</v>
      </c>
      <c r="AX259" s="203" t="s">
        <v>1194</v>
      </c>
      <c r="AY259" s="247">
        <v>879.95</v>
      </c>
      <c r="AZ259" s="203" t="s">
        <v>2233</v>
      </c>
      <c r="BA259" s="203" t="s">
        <v>2231</v>
      </c>
      <c r="BB259" s="203" t="s">
        <v>1247</v>
      </c>
      <c r="BC259" s="247">
        <v>1099.95</v>
      </c>
      <c r="BD259" s="203" t="s">
        <v>2234</v>
      </c>
      <c r="BE259" s="204" t="str">
        <f t="shared" si="9"/>
        <v xml:space="preserve"> BlizzardHRC174 Unisex</v>
      </c>
    </row>
    <row r="260" spans="1:57">
      <c r="A260" s="203" t="s">
        <v>219</v>
      </c>
      <c r="B260" s="203" t="s">
        <v>493</v>
      </c>
      <c r="C260" s="203" t="s">
        <v>502</v>
      </c>
      <c r="D260" s="203">
        <v>153</v>
      </c>
      <c r="E260" s="203" t="s">
        <v>390</v>
      </c>
      <c r="F260" s="203" t="str">
        <f t="shared" si="8"/>
        <v>Phoenix 7.2</v>
      </c>
      <c r="H260" s="203">
        <v>153</v>
      </c>
      <c r="I260" s="203">
        <v>151.4</v>
      </c>
      <c r="J260" s="203">
        <v>132</v>
      </c>
      <c r="K260" s="203">
        <v>139</v>
      </c>
      <c r="L260" s="203">
        <v>119</v>
      </c>
      <c r="M260" s="203">
        <v>71</v>
      </c>
      <c r="N260" s="203">
        <v>101</v>
      </c>
      <c r="O260" s="203">
        <v>12.5</v>
      </c>
      <c r="P260" s="203">
        <v>1608</v>
      </c>
      <c r="Q260" s="203">
        <v>0.8</v>
      </c>
      <c r="R260" s="203">
        <v>1292</v>
      </c>
      <c r="S260" s="203">
        <v>202</v>
      </c>
      <c r="T260" s="203">
        <v>74</v>
      </c>
      <c r="U260" s="203">
        <v>31</v>
      </c>
      <c r="V260" s="203">
        <v>133</v>
      </c>
      <c r="W260" s="203">
        <v>8</v>
      </c>
      <c r="X260" s="203">
        <v>64</v>
      </c>
      <c r="Y260" s="203">
        <v>0.25900000000000001</v>
      </c>
      <c r="Z260" s="203" t="b">
        <v>0</v>
      </c>
      <c r="AA260" s="203">
        <v>73</v>
      </c>
      <c r="AB260" s="203">
        <v>51</v>
      </c>
      <c r="AC260" s="203">
        <v>59</v>
      </c>
      <c r="AD260" s="203">
        <v>7</v>
      </c>
      <c r="AE260" s="203">
        <v>10.199999999999999</v>
      </c>
      <c r="AF260" s="203" t="s">
        <v>307</v>
      </c>
      <c r="AS260" s="203" t="s">
        <v>2235</v>
      </c>
      <c r="AT260" s="203" t="s">
        <v>1818</v>
      </c>
      <c r="AU260" s="247">
        <v>394.47</v>
      </c>
      <c r="AV260" s="203" t="s">
        <v>2236</v>
      </c>
      <c r="BE260" s="204" t="str">
        <f t="shared" si="9"/>
        <v xml:space="preserve"> BlizzardPhoenix 7.2153 Women's</v>
      </c>
    </row>
    <row r="261" spans="1:57">
      <c r="A261" s="203" t="s">
        <v>219</v>
      </c>
      <c r="B261" s="203" t="s">
        <v>493</v>
      </c>
      <c r="C261" s="203" t="s">
        <v>502</v>
      </c>
      <c r="D261" s="203">
        <v>160</v>
      </c>
      <c r="E261" s="203" t="s">
        <v>390</v>
      </c>
      <c r="F261" s="203" t="str">
        <f t="shared" si="8"/>
        <v>Phoenix 7.2</v>
      </c>
      <c r="H261" s="203">
        <v>160</v>
      </c>
      <c r="I261" s="203">
        <v>158.5</v>
      </c>
      <c r="J261" s="203">
        <v>133</v>
      </c>
      <c r="K261" s="203">
        <v>146</v>
      </c>
      <c r="L261" s="203">
        <v>118</v>
      </c>
      <c r="M261" s="203">
        <v>71</v>
      </c>
      <c r="N261" s="203">
        <v>101</v>
      </c>
      <c r="O261" s="203">
        <v>13.8</v>
      </c>
      <c r="P261" s="203">
        <v>1809</v>
      </c>
      <c r="Q261" s="203">
        <v>0.74</v>
      </c>
      <c r="R261" s="203">
        <v>1346</v>
      </c>
      <c r="S261" s="203">
        <v>227</v>
      </c>
      <c r="T261" s="203">
        <v>89</v>
      </c>
      <c r="U261" s="203">
        <v>34</v>
      </c>
      <c r="V261" s="203">
        <v>186</v>
      </c>
      <c r="W261" s="203">
        <v>8</v>
      </c>
      <c r="X261" s="203">
        <v>74</v>
      </c>
      <c r="Y261" s="203">
        <v>0.249</v>
      </c>
      <c r="Z261" s="203" t="b">
        <v>0</v>
      </c>
      <c r="AA261" s="203">
        <v>76</v>
      </c>
      <c r="AB261" s="203">
        <v>54</v>
      </c>
      <c r="AC261" s="203">
        <v>111</v>
      </c>
      <c r="AD261" s="203">
        <v>7</v>
      </c>
      <c r="AE261" s="203">
        <v>10.199999999999999</v>
      </c>
      <c r="AF261" s="203" t="s">
        <v>307</v>
      </c>
      <c r="AS261" s="203" t="s">
        <v>2237</v>
      </c>
      <c r="AT261" s="203" t="s">
        <v>1751</v>
      </c>
      <c r="AU261" s="247">
        <v>399.95</v>
      </c>
      <c r="AV261" s="203" t="s">
        <v>2238</v>
      </c>
      <c r="BE261" s="204" t="str">
        <f t="shared" si="9"/>
        <v xml:space="preserve"> BlizzardPhoenix 7.2160 Women's</v>
      </c>
    </row>
    <row r="262" spans="1:57">
      <c r="A262" s="203" t="s">
        <v>219</v>
      </c>
      <c r="B262" s="203" t="s">
        <v>493</v>
      </c>
      <c r="C262" s="203" t="s">
        <v>503</v>
      </c>
      <c r="D262" s="203">
        <v>156</v>
      </c>
      <c r="E262" s="203" t="s">
        <v>390</v>
      </c>
      <c r="F262" s="203" t="str">
        <f t="shared" si="8"/>
        <v>Phoenix S R13 Ti</v>
      </c>
      <c r="H262" s="203">
        <v>156</v>
      </c>
      <c r="I262" s="203">
        <v>154.19999999999999</v>
      </c>
      <c r="J262" s="203">
        <v>130</v>
      </c>
      <c r="K262" s="203">
        <v>142</v>
      </c>
      <c r="L262" s="203">
        <v>116</v>
      </c>
      <c r="M262" s="203">
        <v>71</v>
      </c>
      <c r="N262" s="203">
        <v>99</v>
      </c>
      <c r="O262" s="203">
        <v>13.8</v>
      </c>
      <c r="P262" s="203">
        <v>1682</v>
      </c>
      <c r="Q262" s="203">
        <v>0.78</v>
      </c>
      <c r="R262" s="203">
        <v>1304</v>
      </c>
      <c r="S262" s="203">
        <v>180</v>
      </c>
      <c r="T262" s="203">
        <v>78</v>
      </c>
      <c r="U262" s="203">
        <v>42</v>
      </c>
      <c r="V262" s="203">
        <v>168</v>
      </c>
      <c r="W262" s="203">
        <v>8</v>
      </c>
      <c r="X262" s="203">
        <v>70</v>
      </c>
      <c r="Y262" s="203">
        <v>0.19699999999999901</v>
      </c>
      <c r="Z262" s="203" t="b">
        <v>0</v>
      </c>
      <c r="AA262" s="203">
        <v>67</v>
      </c>
      <c r="AB262" s="203">
        <v>52</v>
      </c>
      <c r="AC262" s="203">
        <v>101</v>
      </c>
      <c r="AD262" s="203">
        <v>5</v>
      </c>
      <c r="AE262" s="203">
        <v>10.1</v>
      </c>
      <c r="AF262" s="203" t="s">
        <v>307</v>
      </c>
      <c r="BE262" s="204" t="str">
        <f t="shared" si="9"/>
        <v xml:space="preserve"> BlizzardPhoenix S R13 Ti156 Women's</v>
      </c>
    </row>
    <row r="263" spans="1:57">
      <c r="A263" s="203" t="s">
        <v>219</v>
      </c>
      <c r="B263" s="203" t="s">
        <v>493</v>
      </c>
      <c r="C263" s="203" t="s">
        <v>504</v>
      </c>
      <c r="D263" s="203">
        <v>164</v>
      </c>
      <c r="E263" s="203" t="s">
        <v>222</v>
      </c>
      <c r="F263" s="203" t="str">
        <f t="shared" si="8"/>
        <v>Rustler 10</v>
      </c>
      <c r="H263" s="203">
        <v>164</v>
      </c>
      <c r="I263" s="203">
        <v>162.4</v>
      </c>
      <c r="J263" s="203">
        <v>98</v>
      </c>
      <c r="K263" s="203">
        <v>133</v>
      </c>
      <c r="L263" s="203">
        <v>131</v>
      </c>
      <c r="M263" s="203">
        <v>101</v>
      </c>
      <c r="N263" s="203">
        <v>121</v>
      </c>
      <c r="O263" s="203">
        <v>15.4</v>
      </c>
      <c r="P263" s="203">
        <v>1840</v>
      </c>
      <c r="Q263" s="203">
        <v>0.99</v>
      </c>
      <c r="R263" s="203">
        <v>1813</v>
      </c>
      <c r="S263" s="203">
        <v>157</v>
      </c>
      <c r="T263" s="203">
        <v>84</v>
      </c>
      <c r="U263" s="203">
        <v>66</v>
      </c>
      <c r="V263" s="203">
        <v>361</v>
      </c>
      <c r="W263" s="203">
        <v>33</v>
      </c>
      <c r="X263" s="203">
        <v>279</v>
      </c>
      <c r="Y263" s="203">
        <v>0.503</v>
      </c>
      <c r="Z263" s="203" t="b">
        <v>0</v>
      </c>
      <c r="AA263" s="203">
        <v>161</v>
      </c>
      <c r="AB263" s="203">
        <v>136</v>
      </c>
      <c r="AC263" s="203">
        <v>200</v>
      </c>
      <c r="AD263" s="203">
        <v>4</v>
      </c>
      <c r="AE263" s="203">
        <v>7</v>
      </c>
      <c r="AF263" s="203" t="s">
        <v>305</v>
      </c>
      <c r="AG263" s="203" t="s">
        <v>301</v>
      </c>
      <c r="AS263" s="203" t="s">
        <v>2239</v>
      </c>
      <c r="AT263" s="203" t="s">
        <v>1554</v>
      </c>
      <c r="AU263" s="203" t="s">
        <v>2240</v>
      </c>
      <c r="AV263" s="203" t="s">
        <v>2241</v>
      </c>
      <c r="AW263" s="203" t="s">
        <v>2242</v>
      </c>
      <c r="AX263" s="203" t="s">
        <v>1935</v>
      </c>
      <c r="AY263" s="247">
        <v>463</v>
      </c>
      <c r="AZ263" s="203" t="s">
        <v>2243</v>
      </c>
      <c r="BA263" s="203" t="s">
        <v>2244</v>
      </c>
      <c r="BB263" s="203" t="s">
        <v>1949</v>
      </c>
      <c r="BC263" s="247">
        <v>559.96</v>
      </c>
      <c r="BD263" s="203" t="s">
        <v>2245</v>
      </c>
      <c r="BE263" s="204" t="str">
        <f t="shared" si="9"/>
        <v xml:space="preserve"> BlizzardRustler 10164 Unisex</v>
      </c>
    </row>
    <row r="264" spans="1:57">
      <c r="A264" s="203" t="s">
        <v>219</v>
      </c>
      <c r="B264" s="203" t="s">
        <v>493</v>
      </c>
      <c r="C264" s="203" t="s">
        <v>504</v>
      </c>
      <c r="D264" s="203">
        <v>172</v>
      </c>
      <c r="E264" s="203" t="s">
        <v>222</v>
      </c>
      <c r="F264" s="203" t="str">
        <f t="shared" si="8"/>
        <v>Rustler 10</v>
      </c>
      <c r="H264" s="203">
        <v>172</v>
      </c>
      <c r="I264" s="203">
        <v>170.5</v>
      </c>
      <c r="J264" s="203">
        <v>103</v>
      </c>
      <c r="K264" s="203">
        <v>141</v>
      </c>
      <c r="L264" s="203">
        <v>132</v>
      </c>
      <c r="M264" s="203">
        <v>101</v>
      </c>
      <c r="N264" s="203">
        <v>121</v>
      </c>
      <c r="O264" s="203">
        <v>17.100000000000001</v>
      </c>
      <c r="P264" s="203">
        <v>1908</v>
      </c>
      <c r="Q264" s="203">
        <v>1</v>
      </c>
      <c r="R264" s="203">
        <v>1903</v>
      </c>
      <c r="S264" s="203">
        <v>181</v>
      </c>
      <c r="T264" s="203">
        <v>99</v>
      </c>
      <c r="U264" s="203">
        <v>65</v>
      </c>
      <c r="V264" s="203">
        <v>375</v>
      </c>
      <c r="W264" s="203">
        <v>36</v>
      </c>
      <c r="X264" s="203">
        <v>300</v>
      </c>
      <c r="Y264" s="203">
        <v>0.55200000000000005</v>
      </c>
      <c r="Z264" s="203" t="b">
        <v>0</v>
      </c>
      <c r="AA264" s="203">
        <v>155</v>
      </c>
      <c r="AB264" s="203">
        <v>139</v>
      </c>
      <c r="AC264" s="203">
        <v>220</v>
      </c>
      <c r="AD264" s="203">
        <v>4</v>
      </c>
      <c r="AE264" s="203">
        <v>7.6</v>
      </c>
      <c r="AF264" s="203" t="s">
        <v>305</v>
      </c>
      <c r="AG264" s="203" t="s">
        <v>301</v>
      </c>
      <c r="AS264" s="203" t="s">
        <v>2246</v>
      </c>
      <c r="AT264" s="203" t="s">
        <v>1497</v>
      </c>
      <c r="AU264" s="247">
        <v>559.95000000000005</v>
      </c>
      <c r="AV264" s="203" t="s">
        <v>2247</v>
      </c>
      <c r="AW264" s="203" t="s">
        <v>2246</v>
      </c>
      <c r="AX264" s="203" t="s">
        <v>2050</v>
      </c>
      <c r="AY264" s="247">
        <v>628.95000000000005</v>
      </c>
      <c r="AZ264" s="203" t="s">
        <v>2248</v>
      </c>
      <c r="BA264" s="203" t="s">
        <v>2249</v>
      </c>
      <c r="BB264" s="203" t="s">
        <v>1199</v>
      </c>
      <c r="BC264" s="247">
        <v>674</v>
      </c>
      <c r="BD264" s="203" t="s">
        <v>2250</v>
      </c>
      <c r="BE264" s="204" t="str">
        <f t="shared" si="9"/>
        <v xml:space="preserve"> BlizzardRustler 10172 Unisex</v>
      </c>
    </row>
    <row r="265" spans="1:57">
      <c r="A265" s="203" t="s">
        <v>219</v>
      </c>
      <c r="B265" s="203" t="s">
        <v>493</v>
      </c>
      <c r="C265" s="203" t="s">
        <v>504</v>
      </c>
      <c r="D265" s="203">
        <v>180</v>
      </c>
      <c r="E265" s="203" t="s">
        <v>222</v>
      </c>
      <c r="F265" s="203" t="str">
        <f t="shared" si="8"/>
        <v>Rustler 10</v>
      </c>
      <c r="H265" s="203">
        <v>180</v>
      </c>
      <c r="I265" s="203">
        <v>178.3</v>
      </c>
      <c r="J265" s="203">
        <v>109</v>
      </c>
      <c r="K265" s="203">
        <v>150</v>
      </c>
      <c r="L265" s="203">
        <v>132</v>
      </c>
      <c r="M265" s="203">
        <v>101</v>
      </c>
      <c r="N265" s="203">
        <v>122</v>
      </c>
      <c r="O265" s="203">
        <v>18.600000000000001</v>
      </c>
      <c r="P265" s="203">
        <v>2008</v>
      </c>
      <c r="Q265" s="203">
        <v>0.99</v>
      </c>
      <c r="R265" s="203">
        <v>1996</v>
      </c>
      <c r="S265" s="203">
        <v>209</v>
      </c>
      <c r="T265" s="203">
        <v>99</v>
      </c>
      <c r="U265" s="203">
        <v>63</v>
      </c>
      <c r="V265" s="203">
        <v>386</v>
      </c>
      <c r="W265" s="203">
        <v>36</v>
      </c>
      <c r="X265" s="203">
        <v>312</v>
      </c>
      <c r="Y265" s="203">
        <v>0.56599999999999995</v>
      </c>
      <c r="Z265" s="203" t="b">
        <v>0</v>
      </c>
      <c r="AA265" s="203">
        <v>145</v>
      </c>
      <c r="AB265" s="203">
        <v>142</v>
      </c>
      <c r="AC265" s="203">
        <v>241</v>
      </c>
      <c r="AD265" s="203">
        <v>4</v>
      </c>
      <c r="AE265" s="203">
        <v>7.6</v>
      </c>
      <c r="AF265" s="203" t="s">
        <v>305</v>
      </c>
      <c r="AG265" s="203" t="s">
        <v>301</v>
      </c>
      <c r="AS265" s="203" t="s">
        <v>2251</v>
      </c>
      <c r="AT265" s="203" t="s">
        <v>1554</v>
      </c>
      <c r="AU265" s="203" t="s">
        <v>2240</v>
      </c>
      <c r="AV265" s="203" t="s">
        <v>2252</v>
      </c>
      <c r="AW265" s="203" t="s">
        <v>2253</v>
      </c>
      <c r="AX265" s="203" t="s">
        <v>1554</v>
      </c>
      <c r="AY265" s="203" t="s">
        <v>2240</v>
      </c>
      <c r="AZ265" s="203" t="s">
        <v>2254</v>
      </c>
      <c r="BA265" s="203" t="s">
        <v>2255</v>
      </c>
      <c r="BB265" s="203" t="s">
        <v>1554</v>
      </c>
      <c r="BC265" s="203" t="s">
        <v>2240</v>
      </c>
      <c r="BD265" s="203" t="s">
        <v>2256</v>
      </c>
      <c r="BE265" s="204" t="str">
        <f t="shared" si="9"/>
        <v xml:space="preserve"> BlizzardRustler 10180 Unisex</v>
      </c>
    </row>
    <row r="266" spans="1:57">
      <c r="A266" s="203" t="s">
        <v>219</v>
      </c>
      <c r="B266" s="203" t="s">
        <v>493</v>
      </c>
      <c r="C266" s="203" t="s">
        <v>504</v>
      </c>
      <c r="D266" s="203">
        <v>188</v>
      </c>
      <c r="E266" s="203" t="s">
        <v>222</v>
      </c>
      <c r="F266" s="203" t="str">
        <f t="shared" si="8"/>
        <v>Rustler 10</v>
      </c>
      <c r="H266" s="203">
        <v>188</v>
      </c>
      <c r="I266" s="203">
        <v>186.2</v>
      </c>
      <c r="J266" s="203">
        <v>112</v>
      </c>
      <c r="K266" s="203">
        <v>157</v>
      </c>
      <c r="L266" s="203">
        <v>134</v>
      </c>
      <c r="M266" s="203">
        <v>103</v>
      </c>
      <c r="N266" s="203">
        <v>125</v>
      </c>
      <c r="O266" s="203">
        <v>19.899999999999999</v>
      </c>
      <c r="P266" s="203">
        <v>2276</v>
      </c>
      <c r="Q266" s="203">
        <v>0.93</v>
      </c>
      <c r="R266" s="203">
        <v>2122</v>
      </c>
      <c r="S266" s="203">
        <v>282</v>
      </c>
      <c r="T266" s="203">
        <v>145</v>
      </c>
      <c r="U266" s="203">
        <v>68</v>
      </c>
      <c r="V266" s="203">
        <v>417</v>
      </c>
      <c r="W266" s="203">
        <v>33</v>
      </c>
      <c r="X266" s="203">
        <v>326</v>
      </c>
      <c r="Y266" s="203">
        <v>0.49099999999999999</v>
      </c>
      <c r="Z266" s="203" t="b">
        <v>0</v>
      </c>
      <c r="AA266" s="203">
        <v>147</v>
      </c>
      <c r="AB266" s="203">
        <v>146</v>
      </c>
      <c r="AC266" s="203">
        <v>270</v>
      </c>
      <c r="AD266" s="203">
        <v>3</v>
      </c>
      <c r="AE266" s="203">
        <v>7.5</v>
      </c>
      <c r="AF266" s="203" t="s">
        <v>305</v>
      </c>
      <c r="AG266" s="203" t="s">
        <v>301</v>
      </c>
      <c r="AS266" s="203" t="s">
        <v>2257</v>
      </c>
      <c r="AT266" s="203" t="s">
        <v>1194</v>
      </c>
      <c r="AU266" s="247">
        <v>559.95000000000005</v>
      </c>
      <c r="AV266" s="203" t="s">
        <v>2258</v>
      </c>
      <c r="AW266" s="203" t="s">
        <v>2257</v>
      </c>
      <c r="AX266" s="203" t="s">
        <v>1194</v>
      </c>
      <c r="AY266" s="247">
        <v>559.95000000000005</v>
      </c>
      <c r="AZ266" s="203" t="s">
        <v>2259</v>
      </c>
      <c r="BA266" s="203" t="s">
        <v>2260</v>
      </c>
      <c r="BB266" s="203" t="s">
        <v>2145</v>
      </c>
      <c r="BC266" s="247">
        <v>559.95000000000005</v>
      </c>
      <c r="BD266" s="203" t="s">
        <v>2261</v>
      </c>
      <c r="BE266" s="204" t="str">
        <f t="shared" si="9"/>
        <v xml:space="preserve"> BlizzardRustler 10188 Unisex</v>
      </c>
    </row>
    <row r="267" spans="1:57">
      <c r="A267" s="203" t="s">
        <v>219</v>
      </c>
      <c r="B267" s="203" t="s">
        <v>493</v>
      </c>
      <c r="C267" s="203" t="s">
        <v>505</v>
      </c>
      <c r="D267" s="203">
        <v>172</v>
      </c>
      <c r="E267" s="203" t="s">
        <v>222</v>
      </c>
      <c r="F267" s="203" t="str">
        <f t="shared" si="8"/>
        <v>Rustler 11</v>
      </c>
      <c r="H267" s="203">
        <v>172</v>
      </c>
      <c r="I267" s="203">
        <v>170.8</v>
      </c>
      <c r="J267" s="203">
        <v>103</v>
      </c>
      <c r="K267" s="203">
        <v>140</v>
      </c>
      <c r="L267" s="203">
        <v>138</v>
      </c>
      <c r="M267" s="203">
        <v>111</v>
      </c>
      <c r="N267" s="203">
        <v>127</v>
      </c>
      <c r="O267" s="203">
        <v>19.5</v>
      </c>
      <c r="P267" s="203">
        <v>1985</v>
      </c>
      <c r="Q267" s="203">
        <v>1.03</v>
      </c>
      <c r="R267" s="203">
        <v>2043</v>
      </c>
      <c r="S267" s="203">
        <v>194</v>
      </c>
      <c r="T267" s="203">
        <v>100</v>
      </c>
      <c r="U267" s="203">
        <v>63</v>
      </c>
      <c r="V267" s="203">
        <v>391</v>
      </c>
      <c r="W267" s="203">
        <v>24</v>
      </c>
      <c r="X267" s="203">
        <v>284</v>
      </c>
      <c r="Y267" s="203">
        <v>0.38200000000000001</v>
      </c>
      <c r="Z267" s="203" t="b">
        <v>0</v>
      </c>
      <c r="AA267" s="203">
        <v>161</v>
      </c>
      <c r="AB267" s="203">
        <v>144</v>
      </c>
      <c r="AC267" s="203">
        <v>230</v>
      </c>
      <c r="AD267" s="203">
        <v>4</v>
      </c>
      <c r="AE267" s="203">
        <v>7.2</v>
      </c>
      <c r="AF267" s="203" t="s">
        <v>301</v>
      </c>
      <c r="AG267" s="203" t="s">
        <v>304</v>
      </c>
      <c r="AS267" s="203" t="s">
        <v>2262</v>
      </c>
      <c r="AT267" s="203" t="s">
        <v>1497</v>
      </c>
      <c r="AU267" s="247">
        <v>599.95000000000005</v>
      </c>
      <c r="AV267" s="203" t="s">
        <v>2263</v>
      </c>
      <c r="AW267" s="203" t="s">
        <v>2262</v>
      </c>
      <c r="AX267" s="203" t="s">
        <v>1497</v>
      </c>
      <c r="AY267" s="247">
        <v>599.95000000000005</v>
      </c>
      <c r="AZ267" s="203" t="s">
        <v>2264</v>
      </c>
      <c r="BA267" s="203" t="s">
        <v>2265</v>
      </c>
      <c r="BB267" s="203" t="s">
        <v>1588</v>
      </c>
      <c r="BC267" s="247">
        <v>749</v>
      </c>
      <c r="BD267" s="203" t="s">
        <v>2266</v>
      </c>
      <c r="BE267" s="204" t="str">
        <f t="shared" si="9"/>
        <v xml:space="preserve"> BlizzardRustler 11172 Unisex</v>
      </c>
    </row>
    <row r="268" spans="1:57">
      <c r="A268" s="203" t="s">
        <v>219</v>
      </c>
      <c r="B268" s="203" t="s">
        <v>493</v>
      </c>
      <c r="C268" s="203" t="s">
        <v>505</v>
      </c>
      <c r="D268" s="203">
        <v>180</v>
      </c>
      <c r="E268" s="203" t="s">
        <v>222</v>
      </c>
      <c r="F268" s="203" t="str">
        <f t="shared" si="8"/>
        <v>Rustler 11</v>
      </c>
      <c r="H268" s="203">
        <v>180</v>
      </c>
      <c r="I268" s="203">
        <v>178.8</v>
      </c>
      <c r="J268" s="203">
        <v>111</v>
      </c>
      <c r="K268" s="203">
        <v>147</v>
      </c>
      <c r="L268" s="203">
        <v>139</v>
      </c>
      <c r="M268" s="203">
        <v>111</v>
      </c>
      <c r="N268" s="203">
        <v>129</v>
      </c>
      <c r="O268" s="203">
        <v>20.5</v>
      </c>
      <c r="P268" s="203">
        <v>2055</v>
      </c>
      <c r="Q268" s="203">
        <v>1.05</v>
      </c>
      <c r="R268" s="203">
        <v>2150</v>
      </c>
      <c r="S268" s="203">
        <v>218</v>
      </c>
      <c r="T268" s="203">
        <v>123</v>
      </c>
      <c r="U268" s="203">
        <v>57</v>
      </c>
      <c r="V268" s="203">
        <v>372</v>
      </c>
      <c r="W268" s="203">
        <v>28</v>
      </c>
      <c r="X268" s="203">
        <v>306</v>
      </c>
      <c r="Y268" s="203">
        <v>0.49299999999999999</v>
      </c>
      <c r="Z268" s="203" t="b">
        <v>0</v>
      </c>
      <c r="AA268" s="203">
        <v>168</v>
      </c>
      <c r="AB268" s="203">
        <v>150</v>
      </c>
      <c r="AC268" s="203">
        <v>204</v>
      </c>
      <c r="AD268" s="203">
        <v>6</v>
      </c>
      <c r="AE268" s="203">
        <v>9.4</v>
      </c>
      <c r="AF268" s="203" t="s">
        <v>301</v>
      </c>
      <c r="AS268" s="203" t="s">
        <v>2267</v>
      </c>
      <c r="AT268" s="203" t="s">
        <v>1571</v>
      </c>
      <c r="AU268" s="247">
        <v>467.24</v>
      </c>
      <c r="AV268" s="203" t="s">
        <v>2268</v>
      </c>
      <c r="AW268" s="203" t="s">
        <v>2269</v>
      </c>
      <c r="AX268" s="203" t="s">
        <v>1497</v>
      </c>
      <c r="AY268" s="247">
        <v>599.95000000000005</v>
      </c>
      <c r="AZ268" s="203" t="s">
        <v>2270</v>
      </c>
      <c r="BA268" s="203" t="s">
        <v>2271</v>
      </c>
      <c r="BB268" s="203" t="s">
        <v>1284</v>
      </c>
      <c r="BC268" s="247">
        <v>799.95</v>
      </c>
      <c r="BD268" s="203" t="s">
        <v>2272</v>
      </c>
      <c r="BE268" s="204" t="str">
        <f t="shared" si="9"/>
        <v xml:space="preserve"> BlizzardRustler 11180 Unisex</v>
      </c>
    </row>
    <row r="269" spans="1:57">
      <c r="A269" s="203" t="s">
        <v>219</v>
      </c>
      <c r="B269" s="203" t="s">
        <v>493</v>
      </c>
      <c r="C269" s="203" t="s">
        <v>505</v>
      </c>
      <c r="D269" s="203">
        <v>188</v>
      </c>
      <c r="E269" s="203" t="s">
        <v>222</v>
      </c>
      <c r="F269" s="203" t="str">
        <f t="shared" si="8"/>
        <v>Rustler 11</v>
      </c>
      <c r="H269" s="203">
        <v>188</v>
      </c>
      <c r="I269" s="203">
        <v>186.4</v>
      </c>
      <c r="J269" s="203">
        <v>108</v>
      </c>
      <c r="K269" s="203">
        <v>156</v>
      </c>
      <c r="L269" s="203">
        <v>141</v>
      </c>
      <c r="M269" s="203">
        <v>113</v>
      </c>
      <c r="N269" s="203">
        <v>131</v>
      </c>
      <c r="O269" s="203">
        <v>23</v>
      </c>
      <c r="P269" s="203">
        <v>2186</v>
      </c>
      <c r="Q269" s="203">
        <v>1.04</v>
      </c>
      <c r="R269" s="203">
        <v>2277</v>
      </c>
      <c r="S269" s="203">
        <v>268</v>
      </c>
      <c r="T269" s="203">
        <v>129</v>
      </c>
      <c r="U269" s="203">
        <v>61</v>
      </c>
      <c r="V269" s="203">
        <v>440</v>
      </c>
      <c r="W269" s="203">
        <v>31</v>
      </c>
      <c r="X269" s="203">
        <v>340</v>
      </c>
      <c r="Y269" s="203">
        <v>0.505</v>
      </c>
      <c r="Z269" s="203" t="b">
        <v>0</v>
      </c>
      <c r="AA269" s="203">
        <v>159</v>
      </c>
      <c r="AB269" s="203">
        <v>147</v>
      </c>
      <c r="AC269" s="203">
        <v>281</v>
      </c>
      <c r="AD269" s="203">
        <v>4</v>
      </c>
      <c r="AE269" s="203">
        <v>8.1</v>
      </c>
      <c r="AF269" s="203" t="s">
        <v>301</v>
      </c>
      <c r="AS269" s="203" t="s">
        <v>2262</v>
      </c>
      <c r="AT269" s="203" t="s">
        <v>1497</v>
      </c>
      <c r="AU269" s="247">
        <v>599.95000000000005</v>
      </c>
      <c r="AV269" s="203" t="s">
        <v>2273</v>
      </c>
      <c r="AW269" s="203" t="s">
        <v>2262</v>
      </c>
      <c r="AX269" s="203" t="s">
        <v>1497</v>
      </c>
      <c r="AY269" s="247">
        <v>599.95000000000005</v>
      </c>
      <c r="AZ269" s="203" t="s">
        <v>2274</v>
      </c>
      <c r="BA269" s="203" t="s">
        <v>2262</v>
      </c>
      <c r="BB269" s="203" t="s">
        <v>1244</v>
      </c>
      <c r="BC269" s="247">
        <v>749.95</v>
      </c>
      <c r="BD269" s="203" t="s">
        <v>2275</v>
      </c>
      <c r="BE269" s="204" t="str">
        <f t="shared" si="9"/>
        <v xml:space="preserve"> BlizzardRustler 11188 Unisex</v>
      </c>
    </row>
    <row r="270" spans="1:57">
      <c r="A270" s="203" t="s">
        <v>219</v>
      </c>
      <c r="B270" s="203" t="s">
        <v>493</v>
      </c>
      <c r="C270" s="203" t="s">
        <v>506</v>
      </c>
      <c r="D270" s="203">
        <v>164</v>
      </c>
      <c r="E270" s="203" t="s">
        <v>222</v>
      </c>
      <c r="F270" s="203" t="str">
        <f t="shared" si="8"/>
        <v>Rustler 9</v>
      </c>
      <c r="H270" s="203">
        <v>164</v>
      </c>
      <c r="I270" s="203">
        <v>162.80000000000001</v>
      </c>
      <c r="J270" s="203">
        <v>109</v>
      </c>
      <c r="K270" s="203">
        <v>135</v>
      </c>
      <c r="L270" s="203">
        <v>123</v>
      </c>
      <c r="M270" s="203">
        <v>91</v>
      </c>
      <c r="N270" s="203">
        <v>113</v>
      </c>
      <c r="O270" s="203">
        <v>14.6</v>
      </c>
      <c r="P270" s="203">
        <v>1794</v>
      </c>
      <c r="Q270" s="203">
        <v>0.93</v>
      </c>
      <c r="R270" s="203">
        <v>1671</v>
      </c>
      <c r="S270" s="203">
        <v>185</v>
      </c>
      <c r="T270" s="203">
        <v>89</v>
      </c>
      <c r="U270" s="203">
        <v>62</v>
      </c>
      <c r="V270" s="203">
        <v>307</v>
      </c>
      <c r="W270" s="203">
        <v>31</v>
      </c>
      <c r="X270" s="203">
        <v>229</v>
      </c>
      <c r="Y270" s="203">
        <v>0.498</v>
      </c>
      <c r="Z270" s="203" t="b">
        <v>0</v>
      </c>
      <c r="AA270" s="203">
        <v>149</v>
      </c>
      <c r="AB270" s="203">
        <v>134</v>
      </c>
      <c r="AC270" s="203">
        <v>158</v>
      </c>
      <c r="AD270" s="203">
        <v>3</v>
      </c>
      <c r="AE270" s="203">
        <v>7.2</v>
      </c>
      <c r="AF270" s="203" t="s">
        <v>305</v>
      </c>
      <c r="AS270" s="203" t="s">
        <v>2276</v>
      </c>
      <c r="AT270" s="203" t="s">
        <v>1284</v>
      </c>
      <c r="AU270" s="247">
        <v>599.95000000000005</v>
      </c>
      <c r="AV270" s="203" t="s">
        <v>2277</v>
      </c>
      <c r="AW270" s="203" t="s">
        <v>2276</v>
      </c>
      <c r="AX270" s="203" t="s">
        <v>1284</v>
      </c>
      <c r="AY270" s="247">
        <v>599.95000000000005</v>
      </c>
      <c r="AZ270" s="203" t="s">
        <v>2278</v>
      </c>
      <c r="BA270" s="203" t="s">
        <v>2276</v>
      </c>
      <c r="BB270" s="203" t="s">
        <v>1244</v>
      </c>
      <c r="BC270" s="247">
        <v>599.95000000000005</v>
      </c>
      <c r="BD270" s="203" t="s">
        <v>2279</v>
      </c>
      <c r="BE270" s="204" t="str">
        <f t="shared" si="9"/>
        <v xml:space="preserve"> BlizzardRustler 9164 Unisex</v>
      </c>
    </row>
    <row r="271" spans="1:57">
      <c r="A271" s="203" t="s">
        <v>219</v>
      </c>
      <c r="B271" s="203" t="s">
        <v>493</v>
      </c>
      <c r="C271" s="203" t="s">
        <v>506</v>
      </c>
      <c r="D271" s="203">
        <v>172</v>
      </c>
      <c r="E271" s="203" t="s">
        <v>222</v>
      </c>
      <c r="F271" s="203" t="str">
        <f t="shared" si="8"/>
        <v>Rustler 9</v>
      </c>
      <c r="H271" s="203">
        <v>172</v>
      </c>
      <c r="I271" s="203">
        <v>170.8</v>
      </c>
      <c r="J271" s="203">
        <v>118</v>
      </c>
      <c r="K271" s="203">
        <v>142</v>
      </c>
      <c r="L271" s="203">
        <v>124</v>
      </c>
      <c r="M271" s="203">
        <v>91</v>
      </c>
      <c r="N271" s="203">
        <v>113</v>
      </c>
      <c r="O271" s="203">
        <v>15.9</v>
      </c>
      <c r="P271" s="203">
        <v>1914</v>
      </c>
      <c r="Q271" s="203">
        <v>0.92</v>
      </c>
      <c r="R271" s="203">
        <v>1751</v>
      </c>
      <c r="S271" s="203">
        <v>200</v>
      </c>
      <c r="T271" s="203">
        <v>109</v>
      </c>
      <c r="U271" s="203">
        <v>62</v>
      </c>
      <c r="V271" s="203">
        <v>320</v>
      </c>
      <c r="W271" s="203">
        <v>27</v>
      </c>
      <c r="X271" s="203">
        <v>208</v>
      </c>
      <c r="Y271" s="203">
        <v>0.436</v>
      </c>
      <c r="Z271" s="203" t="b">
        <v>0</v>
      </c>
      <c r="AA271" s="203">
        <v>153</v>
      </c>
      <c r="AB271" s="203">
        <v>133</v>
      </c>
      <c r="AC271" s="203">
        <v>167</v>
      </c>
      <c r="AD271" s="203">
        <v>5</v>
      </c>
      <c r="AE271" s="203">
        <v>7.2</v>
      </c>
      <c r="AF271" s="203" t="s">
        <v>305</v>
      </c>
      <c r="AS271" s="203" t="s">
        <v>2276</v>
      </c>
      <c r="AT271" s="203" t="s">
        <v>1194</v>
      </c>
      <c r="AU271" s="247">
        <v>479.95</v>
      </c>
      <c r="AV271" s="203" t="s">
        <v>2280</v>
      </c>
      <c r="AW271" s="203" t="s">
        <v>2276</v>
      </c>
      <c r="AX271" s="203" t="s">
        <v>1194</v>
      </c>
      <c r="AY271" s="247">
        <v>479.95</v>
      </c>
      <c r="AZ271" s="203" t="s">
        <v>2281</v>
      </c>
      <c r="BA271" s="203" t="s">
        <v>2276</v>
      </c>
      <c r="BB271" s="203" t="s">
        <v>2050</v>
      </c>
      <c r="BC271" s="247">
        <v>538.95000000000005</v>
      </c>
      <c r="BD271" s="203" t="s">
        <v>2282</v>
      </c>
      <c r="BE271" s="204" t="str">
        <f t="shared" si="9"/>
        <v xml:space="preserve"> BlizzardRustler 9172 Unisex</v>
      </c>
    </row>
    <row r="272" spans="1:57">
      <c r="A272" s="203" t="s">
        <v>219</v>
      </c>
      <c r="B272" s="203" t="s">
        <v>493</v>
      </c>
      <c r="C272" s="203" t="s">
        <v>506</v>
      </c>
      <c r="D272" s="203">
        <v>180</v>
      </c>
      <c r="E272" s="203" t="s">
        <v>222</v>
      </c>
      <c r="F272" s="203" t="str">
        <f t="shared" si="8"/>
        <v>Rustler 9</v>
      </c>
      <c r="H272" s="203">
        <v>180</v>
      </c>
      <c r="I272" s="203">
        <v>178.6</v>
      </c>
      <c r="J272" s="203">
        <v>121</v>
      </c>
      <c r="K272" s="203">
        <v>150</v>
      </c>
      <c r="L272" s="203">
        <v>127</v>
      </c>
      <c r="M272" s="203">
        <v>93</v>
      </c>
      <c r="N272" s="203">
        <v>117</v>
      </c>
      <c r="O272" s="203">
        <v>17.3</v>
      </c>
      <c r="P272" s="203">
        <v>2073</v>
      </c>
      <c r="Q272" s="203">
        <v>0.91</v>
      </c>
      <c r="R272" s="203">
        <v>1880</v>
      </c>
      <c r="S272" s="203">
        <v>230</v>
      </c>
      <c r="T272" s="203">
        <v>114</v>
      </c>
      <c r="U272" s="203">
        <v>63</v>
      </c>
      <c r="V272" s="203">
        <v>335</v>
      </c>
      <c r="W272" s="203">
        <v>27</v>
      </c>
      <c r="X272" s="203">
        <v>242</v>
      </c>
      <c r="Y272" s="203">
        <v>0.42699999999999999</v>
      </c>
      <c r="Z272" s="203" t="b">
        <v>0</v>
      </c>
      <c r="AA272" s="203">
        <v>148</v>
      </c>
      <c r="AB272" s="203">
        <v>140</v>
      </c>
      <c r="AC272" s="203">
        <v>187</v>
      </c>
      <c r="AD272" s="203">
        <v>3</v>
      </c>
      <c r="AE272" s="203">
        <v>7.9</v>
      </c>
      <c r="AF272" s="203" t="s">
        <v>305</v>
      </c>
      <c r="AS272" s="203" t="s">
        <v>2276</v>
      </c>
      <c r="AT272" s="203" t="s">
        <v>1194</v>
      </c>
      <c r="AU272" s="247">
        <v>479.95</v>
      </c>
      <c r="AV272" s="203" t="s">
        <v>2283</v>
      </c>
      <c r="AW272" s="203" t="s">
        <v>2276</v>
      </c>
      <c r="AX272" s="203" t="s">
        <v>1194</v>
      </c>
      <c r="AY272" s="247">
        <v>479.95</v>
      </c>
      <c r="AZ272" s="203" t="s">
        <v>2284</v>
      </c>
      <c r="BA272" s="203" t="s">
        <v>2276</v>
      </c>
      <c r="BB272" s="203" t="s">
        <v>1497</v>
      </c>
      <c r="BC272" s="247">
        <v>479.95</v>
      </c>
      <c r="BD272" s="203" t="s">
        <v>2285</v>
      </c>
      <c r="BE272" s="204" t="str">
        <f t="shared" si="9"/>
        <v xml:space="preserve"> BlizzardRustler 9180 Unisex</v>
      </c>
    </row>
    <row r="273" spans="1:57">
      <c r="A273" s="203" t="s">
        <v>219</v>
      </c>
      <c r="B273" s="203" t="s">
        <v>493</v>
      </c>
      <c r="C273" s="203" t="s">
        <v>506</v>
      </c>
      <c r="D273" s="203">
        <v>188</v>
      </c>
      <c r="E273" s="203" t="s">
        <v>222</v>
      </c>
      <c r="F273" s="203" t="str">
        <f t="shared" si="8"/>
        <v>Rustler 9</v>
      </c>
      <c r="H273" s="203">
        <v>188</v>
      </c>
      <c r="I273" s="203">
        <v>186.7</v>
      </c>
      <c r="J273" s="203">
        <v>129</v>
      </c>
      <c r="K273" s="203">
        <v>158</v>
      </c>
      <c r="L273" s="203">
        <v>127</v>
      </c>
      <c r="M273" s="203">
        <v>93</v>
      </c>
      <c r="N273" s="203">
        <v>116</v>
      </c>
      <c r="O273" s="203">
        <v>19.399999999999999</v>
      </c>
      <c r="P273" s="203">
        <v>2205</v>
      </c>
      <c r="Q273" s="203">
        <v>0.89</v>
      </c>
      <c r="R273" s="203">
        <v>1954</v>
      </c>
      <c r="S273" s="203">
        <v>262</v>
      </c>
      <c r="T273" s="203">
        <v>135</v>
      </c>
      <c r="U273" s="203">
        <v>62</v>
      </c>
      <c r="V273" s="203">
        <v>343</v>
      </c>
      <c r="W273" s="203">
        <v>27</v>
      </c>
      <c r="X273" s="203">
        <v>238</v>
      </c>
      <c r="Y273" s="203">
        <v>0.42699999999999999</v>
      </c>
      <c r="Z273" s="203" t="b">
        <v>0</v>
      </c>
      <c r="AA273" s="203">
        <v>158</v>
      </c>
      <c r="AB273" s="203">
        <v>131</v>
      </c>
      <c r="AC273" s="203">
        <v>185</v>
      </c>
      <c r="AD273" s="203">
        <v>5</v>
      </c>
      <c r="AE273" s="203">
        <v>7.5</v>
      </c>
      <c r="AF273" s="203" t="s">
        <v>305</v>
      </c>
      <c r="AS273" s="203" t="s">
        <v>2286</v>
      </c>
      <c r="AT273" s="203" t="s">
        <v>1331</v>
      </c>
      <c r="AU273" s="247">
        <v>450</v>
      </c>
      <c r="AV273" s="203" t="s">
        <v>2287</v>
      </c>
      <c r="AW273" s="203" t="s">
        <v>2276</v>
      </c>
      <c r="AX273" s="203" t="s">
        <v>1194</v>
      </c>
      <c r="AY273" s="247">
        <v>479.95</v>
      </c>
      <c r="AZ273" s="203" t="s">
        <v>2288</v>
      </c>
      <c r="BA273" s="203" t="s">
        <v>2276</v>
      </c>
      <c r="BB273" s="203" t="s">
        <v>1194</v>
      </c>
      <c r="BC273" s="247">
        <v>479.95</v>
      </c>
      <c r="BD273" s="203" t="s">
        <v>2289</v>
      </c>
      <c r="BE273" s="204" t="str">
        <f t="shared" si="9"/>
        <v xml:space="preserve"> BlizzardRustler 9188 Unisex</v>
      </c>
    </row>
    <row r="274" spans="1:57">
      <c r="A274" s="203" t="s">
        <v>219</v>
      </c>
      <c r="B274" s="203" t="s">
        <v>493</v>
      </c>
      <c r="C274" s="203" t="s">
        <v>507</v>
      </c>
      <c r="D274" s="203">
        <v>156</v>
      </c>
      <c r="E274" s="203" t="s">
        <v>390</v>
      </c>
      <c r="F274" s="203" t="str">
        <f t="shared" si="8"/>
        <v>Sheeva 10</v>
      </c>
      <c r="H274" s="203">
        <v>156</v>
      </c>
      <c r="I274" s="203">
        <v>154.5</v>
      </c>
      <c r="J274" s="203">
        <v>90</v>
      </c>
      <c r="K274" s="203">
        <v>126</v>
      </c>
      <c r="L274" s="203">
        <v>131</v>
      </c>
      <c r="M274" s="203">
        <v>101</v>
      </c>
      <c r="N274" s="203">
        <v>120</v>
      </c>
      <c r="O274" s="203">
        <v>14</v>
      </c>
      <c r="P274" s="203">
        <v>1708</v>
      </c>
      <c r="Q274" s="203">
        <v>1.01</v>
      </c>
      <c r="R274" s="203">
        <v>1721</v>
      </c>
      <c r="S274" s="203">
        <v>134</v>
      </c>
      <c r="T274" s="203">
        <v>72</v>
      </c>
      <c r="U274" s="203">
        <v>68</v>
      </c>
      <c r="V274" s="203">
        <v>361</v>
      </c>
      <c r="W274" s="203">
        <v>39</v>
      </c>
      <c r="X274" s="203">
        <v>285</v>
      </c>
      <c r="Y274" s="203">
        <v>0.56699999999999995</v>
      </c>
      <c r="Z274" s="203" t="b">
        <v>0</v>
      </c>
      <c r="AA274" s="203">
        <v>157</v>
      </c>
      <c r="AB274" s="203">
        <v>130</v>
      </c>
      <c r="AC274" s="203">
        <v>204</v>
      </c>
      <c r="AD274" s="203">
        <v>3</v>
      </c>
      <c r="AE274" s="203">
        <v>7.2</v>
      </c>
      <c r="AF274" s="203" t="s">
        <v>305</v>
      </c>
      <c r="AG274" s="203" t="s">
        <v>301</v>
      </c>
      <c r="AS274" s="203" t="s">
        <v>2290</v>
      </c>
      <c r="AT274" s="203" t="s">
        <v>2145</v>
      </c>
      <c r="AU274" s="247">
        <v>519.95000000000005</v>
      </c>
      <c r="AV274" s="203" t="s">
        <v>2291</v>
      </c>
      <c r="AW274" s="203" t="s">
        <v>2292</v>
      </c>
      <c r="AX274" s="203" t="s">
        <v>1199</v>
      </c>
      <c r="AY274" s="247">
        <v>579</v>
      </c>
      <c r="AZ274" s="203" t="s">
        <v>2293</v>
      </c>
      <c r="BA274" s="203" t="s">
        <v>2294</v>
      </c>
      <c r="BB274" s="203" t="s">
        <v>1227</v>
      </c>
      <c r="BC274" s="247">
        <v>649.95000000000005</v>
      </c>
      <c r="BD274" s="203" t="s">
        <v>2295</v>
      </c>
      <c r="BE274" s="204" t="str">
        <f t="shared" si="9"/>
        <v xml:space="preserve"> BlizzardSheeva 10156 Women's</v>
      </c>
    </row>
    <row r="275" spans="1:57">
      <c r="A275" s="203" t="s">
        <v>219</v>
      </c>
      <c r="B275" s="203" t="s">
        <v>493</v>
      </c>
      <c r="C275" s="203" t="s">
        <v>507</v>
      </c>
      <c r="D275" s="203">
        <v>164</v>
      </c>
      <c r="E275" s="203" t="s">
        <v>390</v>
      </c>
      <c r="F275" s="203" t="str">
        <f t="shared" si="8"/>
        <v>Sheeva 10</v>
      </c>
      <c r="H275" s="203">
        <v>164</v>
      </c>
      <c r="I275" s="203">
        <v>162.4</v>
      </c>
      <c r="J275" s="203">
        <v>98</v>
      </c>
      <c r="K275" s="203">
        <v>133</v>
      </c>
      <c r="L275" s="203">
        <v>131</v>
      </c>
      <c r="M275" s="203">
        <v>101</v>
      </c>
      <c r="N275" s="203">
        <v>121</v>
      </c>
      <c r="O275" s="203">
        <v>15.3</v>
      </c>
      <c r="P275" s="203">
        <v>1807</v>
      </c>
      <c r="Q275" s="203">
        <v>1</v>
      </c>
      <c r="R275" s="203">
        <v>1813</v>
      </c>
      <c r="S275" s="203">
        <v>150</v>
      </c>
      <c r="T275" s="203">
        <v>75</v>
      </c>
      <c r="U275" s="203">
        <v>68</v>
      </c>
      <c r="V275" s="203">
        <v>359</v>
      </c>
      <c r="W275" s="203">
        <v>35</v>
      </c>
      <c r="X275" s="203">
        <v>280</v>
      </c>
      <c r="Y275" s="203">
        <v>0.50900000000000001</v>
      </c>
      <c r="Z275" s="203" t="b">
        <v>0</v>
      </c>
      <c r="AA275" s="203">
        <v>156</v>
      </c>
      <c r="AB275" s="203">
        <v>139</v>
      </c>
      <c r="AC275" s="203">
        <v>204</v>
      </c>
      <c r="AD275" s="203">
        <v>4</v>
      </c>
      <c r="AE275" s="203">
        <v>7</v>
      </c>
      <c r="AF275" s="203" t="s">
        <v>305</v>
      </c>
      <c r="AG275" s="203" t="s">
        <v>301</v>
      </c>
      <c r="AS275" s="203" t="s">
        <v>2296</v>
      </c>
      <c r="AT275" s="203" t="s">
        <v>1571</v>
      </c>
      <c r="AU275" s="247">
        <v>364.42</v>
      </c>
      <c r="AV275" s="203" t="s">
        <v>2297</v>
      </c>
      <c r="AW275" s="203" t="s">
        <v>2296</v>
      </c>
      <c r="AX275" s="203" t="s">
        <v>1571</v>
      </c>
      <c r="AY275" s="247">
        <v>364.42</v>
      </c>
      <c r="AZ275" s="203" t="s">
        <v>2298</v>
      </c>
      <c r="BA275" s="203" t="s">
        <v>2299</v>
      </c>
      <c r="BB275" s="203" t="s">
        <v>1501</v>
      </c>
      <c r="BC275" s="247">
        <v>408.25</v>
      </c>
      <c r="BD275" s="203" t="s">
        <v>2300</v>
      </c>
      <c r="BE275" s="204" t="str">
        <f t="shared" si="9"/>
        <v xml:space="preserve"> BlizzardSheeva 10164 Women's</v>
      </c>
    </row>
    <row r="276" spans="1:57">
      <c r="A276" s="203" t="s">
        <v>219</v>
      </c>
      <c r="B276" s="203" t="s">
        <v>493</v>
      </c>
      <c r="C276" s="203" t="s">
        <v>507</v>
      </c>
      <c r="D276" s="203">
        <v>172</v>
      </c>
      <c r="E276" s="203" t="s">
        <v>390</v>
      </c>
      <c r="F276" s="203" t="str">
        <f t="shared" si="8"/>
        <v>Sheeva 10</v>
      </c>
      <c r="H276" s="203">
        <v>172</v>
      </c>
      <c r="I276" s="203">
        <v>170.1</v>
      </c>
      <c r="J276" s="203">
        <v>100</v>
      </c>
      <c r="K276" s="203">
        <v>141</v>
      </c>
      <c r="L276" s="203">
        <v>132</v>
      </c>
      <c r="M276" s="203">
        <v>101</v>
      </c>
      <c r="N276" s="203">
        <v>122</v>
      </c>
      <c r="O276" s="203">
        <v>17.100000000000001</v>
      </c>
      <c r="P276" s="203">
        <v>1919</v>
      </c>
      <c r="Q276" s="203">
        <v>0.99</v>
      </c>
      <c r="R276" s="203">
        <v>1903</v>
      </c>
      <c r="S276" s="203">
        <v>190</v>
      </c>
      <c r="T276" s="203">
        <v>106</v>
      </c>
      <c r="U276" s="203">
        <v>72</v>
      </c>
      <c r="V276" s="203">
        <v>387</v>
      </c>
      <c r="W276" s="203">
        <v>37</v>
      </c>
      <c r="X276" s="203">
        <v>313</v>
      </c>
      <c r="Y276" s="203">
        <v>0.51700000000000002</v>
      </c>
      <c r="Z276" s="203" t="b">
        <v>0</v>
      </c>
      <c r="AA276" s="203">
        <v>147</v>
      </c>
      <c r="AB276" s="203">
        <v>145</v>
      </c>
      <c r="AC276" s="203">
        <v>240</v>
      </c>
      <c r="AD276" s="203">
        <v>3</v>
      </c>
      <c r="AE276" s="203">
        <v>7.5</v>
      </c>
      <c r="AF276" s="203" t="s">
        <v>305</v>
      </c>
      <c r="AG276" s="203" t="s">
        <v>301</v>
      </c>
      <c r="AS276" s="203" t="s">
        <v>2301</v>
      </c>
      <c r="AT276" s="203" t="s">
        <v>2145</v>
      </c>
      <c r="AU276" s="247">
        <v>519.95000000000005</v>
      </c>
      <c r="AV276" s="203" t="s">
        <v>2302</v>
      </c>
      <c r="AW276" s="203" t="s">
        <v>2303</v>
      </c>
      <c r="AX276" s="203" t="s">
        <v>1331</v>
      </c>
      <c r="AY276" s="247">
        <v>589.78</v>
      </c>
      <c r="AZ276" s="203" t="s">
        <v>2304</v>
      </c>
      <c r="BA276" s="203" t="s">
        <v>2303</v>
      </c>
      <c r="BB276" s="203" t="s">
        <v>1244</v>
      </c>
      <c r="BC276" s="247">
        <v>649.95000000000005</v>
      </c>
      <c r="BD276" s="203" t="s">
        <v>2305</v>
      </c>
      <c r="BE276" s="204" t="str">
        <f t="shared" si="9"/>
        <v xml:space="preserve"> BlizzardSheeva 10172 Women's</v>
      </c>
    </row>
    <row r="277" spans="1:57">
      <c r="A277" s="203" t="s">
        <v>219</v>
      </c>
      <c r="B277" s="203" t="s">
        <v>493</v>
      </c>
      <c r="C277" s="203" t="s">
        <v>508</v>
      </c>
      <c r="D277" s="203">
        <v>164</v>
      </c>
      <c r="E277" s="203" t="s">
        <v>390</v>
      </c>
      <c r="F277" s="203" t="str">
        <f t="shared" si="8"/>
        <v>Sheeva 11</v>
      </c>
      <c r="H277" s="203">
        <v>164</v>
      </c>
      <c r="I277" s="203">
        <v>162.80000000000001</v>
      </c>
      <c r="J277" s="203">
        <v>92</v>
      </c>
      <c r="K277" s="203">
        <v>131</v>
      </c>
      <c r="L277" s="203">
        <v>138</v>
      </c>
      <c r="M277" s="203">
        <v>112</v>
      </c>
      <c r="N277" s="203">
        <v>128</v>
      </c>
      <c r="O277" s="203">
        <v>17.399999999999999</v>
      </c>
      <c r="P277" s="203">
        <v>1810</v>
      </c>
      <c r="Q277" s="203">
        <v>1.08</v>
      </c>
      <c r="R277" s="203">
        <v>1955</v>
      </c>
      <c r="S277" s="203">
        <v>161</v>
      </c>
      <c r="T277" s="203">
        <v>97</v>
      </c>
      <c r="U277" s="203">
        <v>67</v>
      </c>
      <c r="V277" s="203">
        <v>403</v>
      </c>
      <c r="W277" s="203">
        <v>27</v>
      </c>
      <c r="X277" s="203">
        <v>309</v>
      </c>
      <c r="Y277" s="203">
        <v>0.40299999999999903</v>
      </c>
      <c r="Z277" s="203" t="b">
        <v>0</v>
      </c>
      <c r="AA277" s="203">
        <v>167</v>
      </c>
      <c r="AB277" s="203">
        <v>150</v>
      </c>
      <c r="AC277" s="203">
        <v>235</v>
      </c>
      <c r="AD277" s="203">
        <v>3</v>
      </c>
      <c r="AE277" s="203">
        <v>7.6</v>
      </c>
      <c r="AF277" s="203" t="s">
        <v>301</v>
      </c>
      <c r="AG277" s="203" t="s">
        <v>302</v>
      </c>
      <c r="AS277" s="203" t="s">
        <v>2306</v>
      </c>
      <c r="AT277" s="203" t="s">
        <v>1244</v>
      </c>
      <c r="AU277" s="247">
        <v>699.95</v>
      </c>
      <c r="AV277" s="203" t="s">
        <v>2307</v>
      </c>
      <c r="AW277" s="203" t="s">
        <v>2306</v>
      </c>
      <c r="AX277" s="203" t="s">
        <v>1244</v>
      </c>
      <c r="AY277" s="247">
        <v>699.95</v>
      </c>
      <c r="AZ277" s="203" t="s">
        <v>2308</v>
      </c>
      <c r="BA277" s="203" t="s">
        <v>2306</v>
      </c>
      <c r="BB277" s="203" t="s">
        <v>1497</v>
      </c>
      <c r="BC277" s="247">
        <v>699.95</v>
      </c>
      <c r="BD277" s="203" t="s">
        <v>2309</v>
      </c>
      <c r="BE277" s="204" t="str">
        <f t="shared" si="9"/>
        <v xml:space="preserve"> BlizzardSheeva 11164 Women's</v>
      </c>
    </row>
    <row r="278" spans="1:57">
      <c r="A278" s="203" t="s">
        <v>219</v>
      </c>
      <c r="B278" s="203" t="s">
        <v>493</v>
      </c>
      <c r="C278" s="203" t="s">
        <v>509</v>
      </c>
      <c r="D278" s="203">
        <v>148</v>
      </c>
      <c r="E278" s="203" t="s">
        <v>390</v>
      </c>
      <c r="F278" s="203" t="str">
        <f t="shared" si="8"/>
        <v>Sheeva 9</v>
      </c>
      <c r="H278" s="203">
        <v>148</v>
      </c>
      <c r="I278" s="203">
        <v>147.30000000000001</v>
      </c>
      <c r="J278" s="203">
        <v>103</v>
      </c>
      <c r="K278" s="203">
        <v>115</v>
      </c>
      <c r="L278" s="203">
        <v>117</v>
      </c>
      <c r="M278" s="203">
        <v>89</v>
      </c>
      <c r="N278" s="203">
        <v>107</v>
      </c>
      <c r="O278" s="203">
        <v>12.7</v>
      </c>
      <c r="P278" s="203">
        <v>1323</v>
      </c>
      <c r="Q278" s="203">
        <v>1.1000000000000001</v>
      </c>
      <c r="R278" s="203">
        <v>1457</v>
      </c>
      <c r="S278" s="203">
        <v>122</v>
      </c>
      <c r="T278" s="203">
        <v>59</v>
      </c>
      <c r="U278" s="203">
        <v>48</v>
      </c>
      <c r="V278" s="203">
        <v>269</v>
      </c>
      <c r="W278" s="203">
        <v>21</v>
      </c>
      <c r="X278" s="203">
        <v>172</v>
      </c>
      <c r="Y278" s="203">
        <v>0.435</v>
      </c>
      <c r="Z278" s="203" t="b">
        <v>0</v>
      </c>
      <c r="AA278" s="203">
        <v>149</v>
      </c>
      <c r="AB278" s="203">
        <v>174</v>
      </c>
      <c r="AC278" s="203">
        <v>121</v>
      </c>
      <c r="AD278" s="203">
        <v>5</v>
      </c>
      <c r="AE278" s="203">
        <v>6.5</v>
      </c>
      <c r="AF278" s="203" t="s">
        <v>305</v>
      </c>
      <c r="AG278" s="203" t="s">
        <v>302</v>
      </c>
      <c r="AS278" s="203" t="s">
        <v>2310</v>
      </c>
      <c r="AT278" s="203" t="s">
        <v>1194</v>
      </c>
      <c r="AU278" s="247">
        <v>479.95</v>
      </c>
      <c r="AV278" s="203" t="s">
        <v>2311</v>
      </c>
      <c r="AW278" s="203" t="s">
        <v>2310</v>
      </c>
      <c r="AX278" s="203" t="s">
        <v>1497</v>
      </c>
      <c r="AY278" s="247">
        <v>479.95</v>
      </c>
      <c r="AZ278" s="203" t="s">
        <v>2312</v>
      </c>
      <c r="BA278" s="203" t="s">
        <v>2313</v>
      </c>
      <c r="BB278" s="203" t="s">
        <v>1199</v>
      </c>
      <c r="BC278" s="247">
        <v>579</v>
      </c>
      <c r="BD278" s="203" t="s">
        <v>2314</v>
      </c>
      <c r="BE278" s="204" t="str">
        <f t="shared" si="9"/>
        <v xml:space="preserve"> BlizzardSheeva 9148 Women's</v>
      </c>
    </row>
    <row r="279" spans="1:57">
      <c r="A279" s="203" t="s">
        <v>219</v>
      </c>
      <c r="B279" s="203" t="s">
        <v>493</v>
      </c>
      <c r="C279" s="203" t="s">
        <v>509</v>
      </c>
      <c r="D279" s="203">
        <v>157</v>
      </c>
      <c r="E279" s="203" t="s">
        <v>390</v>
      </c>
      <c r="F279" s="203" t="str">
        <f t="shared" si="8"/>
        <v>Sheeva 9</v>
      </c>
      <c r="H279" s="203">
        <v>157</v>
      </c>
      <c r="I279" s="203">
        <v>155.69999999999999</v>
      </c>
      <c r="J279" s="203">
        <v>104</v>
      </c>
      <c r="K279" s="203">
        <v>127</v>
      </c>
      <c r="L279" s="203">
        <v>122</v>
      </c>
      <c r="M279" s="203">
        <v>91</v>
      </c>
      <c r="N279" s="203">
        <v>112</v>
      </c>
      <c r="O279" s="203">
        <v>13.9</v>
      </c>
      <c r="P279" s="203">
        <v>1689</v>
      </c>
      <c r="Q279" s="203">
        <v>0.94</v>
      </c>
      <c r="R279" s="203">
        <v>1585</v>
      </c>
      <c r="S279" s="203">
        <v>161</v>
      </c>
      <c r="T279" s="203">
        <v>83</v>
      </c>
      <c r="U279" s="203">
        <v>63</v>
      </c>
      <c r="V279" s="203">
        <v>307</v>
      </c>
      <c r="W279" s="203">
        <v>28</v>
      </c>
      <c r="X279" s="203">
        <v>206</v>
      </c>
      <c r="Y279" s="203">
        <v>0.442</v>
      </c>
      <c r="Z279" s="203" t="b">
        <v>0</v>
      </c>
      <c r="AA279" s="203">
        <v>146</v>
      </c>
      <c r="AB279" s="203">
        <v>137</v>
      </c>
      <c r="AC279" s="203">
        <v>160</v>
      </c>
      <c r="AD279" s="203">
        <v>4</v>
      </c>
      <c r="AE279" s="203">
        <v>6.3</v>
      </c>
      <c r="AF279" s="203" t="s">
        <v>305</v>
      </c>
      <c r="AS279" s="203" t="s">
        <v>2315</v>
      </c>
      <c r="AT279" s="203" t="s">
        <v>2145</v>
      </c>
      <c r="AU279" s="247">
        <v>479.95</v>
      </c>
      <c r="AV279" s="203" t="s">
        <v>2316</v>
      </c>
      <c r="AW279" s="203" t="s">
        <v>2317</v>
      </c>
      <c r="AX279" s="203" t="s">
        <v>1194</v>
      </c>
      <c r="AY279" s="247">
        <v>549</v>
      </c>
      <c r="AZ279" s="203" t="s">
        <v>2318</v>
      </c>
      <c r="BA279" s="203" t="s">
        <v>2319</v>
      </c>
      <c r="BB279" s="203" t="s">
        <v>1199</v>
      </c>
      <c r="BC279" s="247">
        <v>579</v>
      </c>
      <c r="BD279" s="203" t="s">
        <v>2320</v>
      </c>
      <c r="BE279" s="204" t="str">
        <f t="shared" si="9"/>
        <v xml:space="preserve"> BlizzardSheeva 9157 Women's</v>
      </c>
    </row>
    <row r="280" spans="1:57">
      <c r="A280" s="203" t="s">
        <v>219</v>
      </c>
      <c r="B280" s="203" t="s">
        <v>493</v>
      </c>
      <c r="C280" s="203" t="s">
        <v>509</v>
      </c>
      <c r="D280" s="203">
        <v>164</v>
      </c>
      <c r="E280" s="203" t="s">
        <v>390</v>
      </c>
      <c r="F280" s="203" t="str">
        <f t="shared" si="8"/>
        <v>Sheeva 9</v>
      </c>
      <c r="H280" s="203">
        <v>164</v>
      </c>
      <c r="I280" s="203">
        <v>162.80000000000001</v>
      </c>
      <c r="J280" s="203">
        <v>110</v>
      </c>
      <c r="K280" s="203">
        <v>135</v>
      </c>
      <c r="L280" s="203">
        <v>124</v>
      </c>
      <c r="M280" s="203">
        <v>91</v>
      </c>
      <c r="N280" s="203">
        <v>113</v>
      </c>
      <c r="O280" s="203">
        <v>14.4</v>
      </c>
      <c r="P280" s="203">
        <v>1799</v>
      </c>
      <c r="Q280" s="203">
        <v>0.93</v>
      </c>
      <c r="R280" s="203">
        <v>1673</v>
      </c>
      <c r="S280" s="203">
        <v>185</v>
      </c>
      <c r="T280" s="203">
        <v>88</v>
      </c>
      <c r="U280" s="203">
        <v>61</v>
      </c>
      <c r="V280" s="203">
        <v>303</v>
      </c>
      <c r="W280" s="203">
        <v>28</v>
      </c>
      <c r="X280" s="203">
        <v>223</v>
      </c>
      <c r="Y280" s="203">
        <v>0.45399999999999902</v>
      </c>
      <c r="Z280" s="203" t="b">
        <v>0</v>
      </c>
      <c r="AA280" s="203">
        <v>147</v>
      </c>
      <c r="AB280" s="203">
        <v>134</v>
      </c>
      <c r="AC280" s="203">
        <v>156</v>
      </c>
      <c r="AD280" s="203">
        <v>4</v>
      </c>
      <c r="AE280" s="203">
        <v>7.2</v>
      </c>
      <c r="AF280" s="203" t="s">
        <v>305</v>
      </c>
      <c r="AS280" s="203" t="s">
        <v>2321</v>
      </c>
      <c r="AT280" s="203" t="s">
        <v>1194</v>
      </c>
      <c r="AU280" s="247">
        <v>479.95</v>
      </c>
      <c r="AV280" s="203" t="s">
        <v>2322</v>
      </c>
      <c r="AW280" s="203" t="s">
        <v>2323</v>
      </c>
      <c r="AX280" s="203" t="s">
        <v>1920</v>
      </c>
      <c r="AY280" s="247">
        <v>479.95</v>
      </c>
      <c r="AZ280" s="203" t="s">
        <v>2324</v>
      </c>
      <c r="BA280" s="203" t="s">
        <v>2325</v>
      </c>
      <c r="BB280" s="203" t="s">
        <v>1638</v>
      </c>
      <c r="BC280" s="247">
        <v>549</v>
      </c>
      <c r="BD280" s="203" t="s">
        <v>2326</v>
      </c>
      <c r="BE280" s="204" t="str">
        <f t="shared" si="9"/>
        <v xml:space="preserve"> BlizzardSheeva 9164 Women's</v>
      </c>
    </row>
    <row r="281" spans="1:57">
      <c r="A281" s="203" t="s">
        <v>219</v>
      </c>
      <c r="B281" s="203" t="s">
        <v>493</v>
      </c>
      <c r="C281" s="203" t="s">
        <v>509</v>
      </c>
      <c r="D281" s="203">
        <v>172</v>
      </c>
      <c r="E281" s="203" t="s">
        <v>390</v>
      </c>
      <c r="F281" s="203" t="str">
        <f t="shared" si="8"/>
        <v>Sheeva 9</v>
      </c>
      <c r="H281" s="203">
        <v>172</v>
      </c>
      <c r="I281" s="203">
        <v>170.8</v>
      </c>
      <c r="J281" s="203">
        <v>115</v>
      </c>
      <c r="K281" s="203">
        <v>142</v>
      </c>
      <c r="L281" s="203">
        <v>124</v>
      </c>
      <c r="M281" s="203">
        <v>91</v>
      </c>
      <c r="N281" s="203">
        <v>114</v>
      </c>
      <c r="O281" s="203">
        <v>16.399999999999999</v>
      </c>
      <c r="P281" s="203">
        <v>1938</v>
      </c>
      <c r="Q281" s="203">
        <v>0.91</v>
      </c>
      <c r="R281" s="203">
        <v>1757</v>
      </c>
      <c r="S281" s="203">
        <v>190</v>
      </c>
      <c r="T281" s="203">
        <v>95</v>
      </c>
      <c r="U281" s="203">
        <v>65</v>
      </c>
      <c r="V281" s="203">
        <v>325</v>
      </c>
      <c r="W281" s="203">
        <v>31</v>
      </c>
      <c r="X281" s="203">
        <v>237</v>
      </c>
      <c r="Y281" s="203">
        <v>0.48499999999999999</v>
      </c>
      <c r="Z281" s="203" t="b">
        <v>0</v>
      </c>
      <c r="AA281" s="203">
        <v>146</v>
      </c>
      <c r="AB281" s="203">
        <v>138</v>
      </c>
      <c r="AC281" s="203">
        <v>179</v>
      </c>
      <c r="AD281" s="203">
        <v>4</v>
      </c>
      <c r="AE281" s="203">
        <v>8</v>
      </c>
      <c r="AF281" s="203" t="s">
        <v>305</v>
      </c>
      <c r="AS281" s="203" t="s">
        <v>2321</v>
      </c>
      <c r="AT281" s="203" t="s">
        <v>1284</v>
      </c>
      <c r="AU281" s="247">
        <v>599.95000000000005</v>
      </c>
      <c r="AV281" s="203" t="s">
        <v>2327</v>
      </c>
      <c r="AW281" s="203" t="s">
        <v>2321</v>
      </c>
      <c r="AX281" s="203" t="s">
        <v>1284</v>
      </c>
      <c r="AY281" s="247">
        <v>599.95000000000005</v>
      </c>
      <c r="AZ281" s="203" t="s">
        <v>2328</v>
      </c>
      <c r="BA281" s="203" t="s">
        <v>2321</v>
      </c>
      <c r="BB281" s="203" t="s">
        <v>1682</v>
      </c>
      <c r="BC281" s="247">
        <v>599.95000000000005</v>
      </c>
      <c r="BD281" s="203" t="s">
        <v>2329</v>
      </c>
      <c r="BE281" s="204" t="str">
        <f t="shared" si="9"/>
        <v xml:space="preserve"> BlizzardSheeva 9172 Women's</v>
      </c>
    </row>
    <row r="282" spans="1:57">
      <c r="A282" s="203" t="s">
        <v>219</v>
      </c>
      <c r="B282" s="203" t="s">
        <v>493</v>
      </c>
      <c r="C282" s="203" t="s">
        <v>510</v>
      </c>
      <c r="D282" s="203">
        <v>159</v>
      </c>
      <c r="E282" s="203" t="s">
        <v>222</v>
      </c>
      <c r="F282" s="203" t="str">
        <f t="shared" si="8"/>
        <v>Spur</v>
      </c>
      <c r="H282" s="203">
        <v>159</v>
      </c>
      <c r="I282" s="203">
        <v>158.30000000000001</v>
      </c>
      <c r="J282" s="203">
        <v>80</v>
      </c>
      <c r="K282" s="203">
        <v>108</v>
      </c>
      <c r="L282" s="203">
        <v>145</v>
      </c>
      <c r="M282" s="203">
        <v>124</v>
      </c>
      <c r="N282" s="203">
        <v>129</v>
      </c>
      <c r="O282" s="203">
        <v>20.7</v>
      </c>
      <c r="P282" s="203">
        <v>1702</v>
      </c>
      <c r="Q282" s="203">
        <v>1.2</v>
      </c>
      <c r="R282" s="203">
        <v>2044</v>
      </c>
      <c r="S282" s="203">
        <v>138</v>
      </c>
      <c r="T282" s="203">
        <v>86</v>
      </c>
      <c r="U282" s="203">
        <v>53</v>
      </c>
      <c r="V282" s="203">
        <v>489</v>
      </c>
      <c r="W282" s="203">
        <v>15</v>
      </c>
      <c r="X282" s="203">
        <v>293</v>
      </c>
      <c r="Y282" s="203">
        <v>0.27899999999999903</v>
      </c>
      <c r="Z282" s="203" t="b">
        <v>0</v>
      </c>
      <c r="AA282" s="203">
        <v>272</v>
      </c>
      <c r="AB282" s="203">
        <v>231</v>
      </c>
      <c r="AC282" s="203">
        <v>217</v>
      </c>
      <c r="AD282" s="203">
        <v>2</v>
      </c>
      <c r="AE282" s="203">
        <v>10.8</v>
      </c>
      <c r="AF282" s="203" t="s">
        <v>304</v>
      </c>
      <c r="AG282" s="203" t="s">
        <v>302</v>
      </c>
      <c r="AS282" s="203" t="s">
        <v>2330</v>
      </c>
      <c r="AT282" s="203" t="s">
        <v>1477</v>
      </c>
      <c r="AU282" s="247">
        <v>799.95</v>
      </c>
      <c r="AV282" s="203" t="s">
        <v>2331</v>
      </c>
      <c r="AW282" s="203" t="s">
        <v>2330</v>
      </c>
      <c r="AX282" s="203" t="s">
        <v>1477</v>
      </c>
      <c r="AY282" s="247">
        <v>799.95</v>
      </c>
      <c r="AZ282" s="203" t="s">
        <v>2332</v>
      </c>
      <c r="BA282" s="203" t="s">
        <v>2330</v>
      </c>
      <c r="BB282" s="203" t="s">
        <v>1194</v>
      </c>
      <c r="BC282" s="247">
        <v>799.95</v>
      </c>
      <c r="BD282" s="203" t="s">
        <v>2333</v>
      </c>
      <c r="BE282" s="204" t="str">
        <f t="shared" si="9"/>
        <v xml:space="preserve"> BlizzardSpur159 Unisex</v>
      </c>
    </row>
    <row r="283" spans="1:57">
      <c r="A283" s="203" t="s">
        <v>219</v>
      </c>
      <c r="B283" s="203" t="s">
        <v>493</v>
      </c>
      <c r="C283" s="203" t="s">
        <v>510</v>
      </c>
      <c r="D283" s="203">
        <v>179</v>
      </c>
      <c r="E283" s="203" t="s">
        <v>222</v>
      </c>
      <c r="F283" s="203" t="str">
        <f t="shared" si="8"/>
        <v>Spur</v>
      </c>
      <c r="H283" s="203">
        <v>179</v>
      </c>
      <c r="I283" s="203">
        <v>177.8</v>
      </c>
      <c r="J283" s="203">
        <v>108</v>
      </c>
      <c r="K283" s="203">
        <v>132</v>
      </c>
      <c r="L283" s="203">
        <v>147</v>
      </c>
      <c r="M283" s="203">
        <v>126</v>
      </c>
      <c r="N283" s="203">
        <v>135</v>
      </c>
      <c r="O283" s="203">
        <v>25</v>
      </c>
      <c r="P283" s="203">
        <v>2094</v>
      </c>
      <c r="Q283" s="203">
        <v>1.1100000000000001</v>
      </c>
      <c r="R283" s="203">
        <v>2332</v>
      </c>
      <c r="S283" s="203">
        <v>234</v>
      </c>
      <c r="T283" s="203">
        <v>128</v>
      </c>
      <c r="U283" s="203">
        <v>61</v>
      </c>
      <c r="V283" s="203">
        <v>443</v>
      </c>
      <c r="W283" s="203">
        <v>17</v>
      </c>
      <c r="X283" s="203">
        <v>260</v>
      </c>
      <c r="Y283" s="203">
        <v>0.27500000000000002</v>
      </c>
      <c r="Z283" s="203" t="b">
        <v>0</v>
      </c>
      <c r="AA283" s="203">
        <v>233</v>
      </c>
      <c r="AB283" s="203">
        <v>229</v>
      </c>
      <c r="AC283" s="203">
        <v>209</v>
      </c>
      <c r="AD283" s="203">
        <v>1</v>
      </c>
      <c r="AE283" s="203">
        <v>10.6</v>
      </c>
      <c r="AF283" s="203" t="s">
        <v>304</v>
      </c>
      <c r="AG283" s="203" t="s">
        <v>302</v>
      </c>
      <c r="AS283" s="203" t="s">
        <v>2334</v>
      </c>
      <c r="AT283" s="203" t="s">
        <v>2335</v>
      </c>
      <c r="AU283" s="247">
        <v>499</v>
      </c>
      <c r="AV283" s="203" t="s">
        <v>2336</v>
      </c>
      <c r="AW283" s="203" t="s">
        <v>2337</v>
      </c>
      <c r="AX283" s="203" t="s">
        <v>1262</v>
      </c>
      <c r="AY283" s="247">
        <v>649.95000000000005</v>
      </c>
      <c r="AZ283" s="203" t="s">
        <v>2338</v>
      </c>
      <c r="BA283" s="203" t="s">
        <v>2339</v>
      </c>
      <c r="BB283" s="203" t="s">
        <v>1588</v>
      </c>
      <c r="BC283" s="247">
        <v>669.95</v>
      </c>
      <c r="BD283" s="203" t="s">
        <v>2340</v>
      </c>
      <c r="BE283" s="204" t="str">
        <f t="shared" si="9"/>
        <v xml:space="preserve"> BlizzardSpur179 Unisex</v>
      </c>
    </row>
    <row r="284" spans="1:57">
      <c r="A284" s="203" t="s">
        <v>219</v>
      </c>
      <c r="B284" s="203" t="s">
        <v>493</v>
      </c>
      <c r="C284" s="203" t="s">
        <v>510</v>
      </c>
      <c r="D284" s="203">
        <v>189</v>
      </c>
      <c r="E284" s="203" t="s">
        <v>222</v>
      </c>
      <c r="F284" s="203" t="str">
        <f t="shared" si="8"/>
        <v>Spur</v>
      </c>
      <c r="H284" s="203">
        <v>189</v>
      </c>
      <c r="I284" s="203">
        <v>188.3</v>
      </c>
      <c r="J284" s="203">
        <v>131</v>
      </c>
      <c r="K284" s="203">
        <v>137</v>
      </c>
      <c r="L284" s="203">
        <v>148</v>
      </c>
      <c r="M284" s="203">
        <v>127</v>
      </c>
      <c r="N284" s="203">
        <v>135</v>
      </c>
      <c r="O284" s="203">
        <v>30.2</v>
      </c>
      <c r="P284" s="203">
        <v>2214</v>
      </c>
      <c r="Q284" s="203">
        <v>1.1200000000000001</v>
      </c>
      <c r="R284" s="203">
        <v>2489</v>
      </c>
      <c r="S284" s="203">
        <v>298</v>
      </c>
      <c r="T284" s="203">
        <v>163</v>
      </c>
      <c r="U284" s="203">
        <v>53</v>
      </c>
      <c r="V284" s="203">
        <v>445</v>
      </c>
      <c r="W284" s="203">
        <v>14</v>
      </c>
      <c r="X284" s="203">
        <v>131</v>
      </c>
      <c r="Y284" s="203">
        <v>0.26700000000000002</v>
      </c>
      <c r="Z284" s="203" t="b">
        <v>0</v>
      </c>
      <c r="AA284" s="203">
        <v>273</v>
      </c>
      <c r="AB284" s="203">
        <v>242</v>
      </c>
      <c r="AC284" s="203">
        <v>172</v>
      </c>
      <c r="AD284" s="203">
        <v>3</v>
      </c>
      <c r="AE284" s="203">
        <v>10.7</v>
      </c>
      <c r="AF284" s="203" t="s">
        <v>304</v>
      </c>
      <c r="AG284" s="203" t="s">
        <v>302</v>
      </c>
      <c r="AS284" s="203" t="s">
        <v>2341</v>
      </c>
      <c r="AT284" s="203" t="s">
        <v>1477</v>
      </c>
      <c r="AU284" s="247">
        <v>799.95</v>
      </c>
      <c r="AV284" s="203" t="s">
        <v>2342</v>
      </c>
      <c r="AW284" s="203" t="s">
        <v>2341</v>
      </c>
      <c r="AX284" s="203" t="s">
        <v>1477</v>
      </c>
      <c r="AY284" s="247">
        <v>799.95</v>
      </c>
      <c r="AZ284" s="203" t="s">
        <v>2343</v>
      </c>
      <c r="BA284" s="203" t="s">
        <v>2341</v>
      </c>
      <c r="BB284" s="203" t="s">
        <v>1244</v>
      </c>
      <c r="BC284" s="247">
        <v>799.95</v>
      </c>
      <c r="BD284" s="203" t="s">
        <v>2344</v>
      </c>
      <c r="BE284" s="204" t="str">
        <f t="shared" si="9"/>
        <v xml:space="preserve"> BlizzardSpur189 Unisex</v>
      </c>
    </row>
    <row r="285" spans="1:57">
      <c r="A285" s="203" t="s">
        <v>219</v>
      </c>
      <c r="B285" s="203" t="s">
        <v>493</v>
      </c>
      <c r="C285" s="203" t="s">
        <v>511</v>
      </c>
      <c r="D285" s="203">
        <v>155</v>
      </c>
      <c r="E285" s="203" t="s">
        <v>222</v>
      </c>
      <c r="F285" s="203" t="str">
        <f t="shared" si="8"/>
        <v>SRC</v>
      </c>
      <c r="H285" s="203">
        <v>155</v>
      </c>
      <c r="I285" s="203">
        <v>154.1</v>
      </c>
      <c r="J285" s="203">
        <v>135</v>
      </c>
      <c r="K285" s="203">
        <v>141</v>
      </c>
      <c r="L285" s="203">
        <v>120</v>
      </c>
      <c r="M285" s="203">
        <v>70</v>
      </c>
      <c r="N285" s="203">
        <v>103</v>
      </c>
      <c r="O285" s="203">
        <v>11.5</v>
      </c>
      <c r="P285" s="203">
        <v>1931</v>
      </c>
      <c r="Q285" s="203">
        <v>0.68</v>
      </c>
      <c r="R285" s="203">
        <v>1318</v>
      </c>
      <c r="S285" s="203">
        <v>180</v>
      </c>
      <c r="T285" s="203">
        <v>121</v>
      </c>
      <c r="U285" s="203">
        <v>40</v>
      </c>
      <c r="V285" s="203">
        <v>140</v>
      </c>
      <c r="W285" s="203">
        <v>5</v>
      </c>
      <c r="X285" s="203">
        <v>47</v>
      </c>
      <c r="Y285" s="203">
        <v>0.124</v>
      </c>
      <c r="Z285" s="203" t="b">
        <v>0</v>
      </c>
      <c r="AA285" s="203">
        <v>74</v>
      </c>
      <c r="AB285" s="203">
        <v>56</v>
      </c>
      <c r="AC285" s="203">
        <v>66</v>
      </c>
      <c r="AD285" s="203">
        <v>13</v>
      </c>
      <c r="AE285" s="203">
        <v>12.3</v>
      </c>
      <c r="AF285" s="203" t="s">
        <v>307</v>
      </c>
      <c r="BE285" s="204" t="str">
        <f t="shared" si="9"/>
        <v xml:space="preserve"> BlizzardSRC155 Unisex</v>
      </c>
    </row>
    <row r="286" spans="1:57">
      <c r="A286" s="203" t="s">
        <v>219</v>
      </c>
      <c r="B286" s="203" t="s">
        <v>493</v>
      </c>
      <c r="C286" s="203" t="s">
        <v>511</v>
      </c>
      <c r="D286" s="203">
        <v>160</v>
      </c>
      <c r="E286" s="203" t="s">
        <v>222</v>
      </c>
      <c r="F286" s="203" t="str">
        <f t="shared" si="8"/>
        <v>SRC</v>
      </c>
      <c r="H286" s="203">
        <v>160</v>
      </c>
      <c r="I286" s="203">
        <v>159.1</v>
      </c>
      <c r="J286" s="203">
        <v>141</v>
      </c>
      <c r="K286" s="203">
        <v>146</v>
      </c>
      <c r="L286" s="203">
        <v>119</v>
      </c>
      <c r="M286" s="203">
        <v>69</v>
      </c>
      <c r="N286" s="203">
        <v>103</v>
      </c>
      <c r="O286" s="203">
        <v>12.2</v>
      </c>
      <c r="P286" s="203">
        <v>1970</v>
      </c>
      <c r="Q286" s="203">
        <v>0.69</v>
      </c>
      <c r="R286" s="203">
        <v>1350</v>
      </c>
      <c r="S286" s="203">
        <v>195</v>
      </c>
      <c r="T286" s="203">
        <v>125</v>
      </c>
      <c r="U286" s="203">
        <v>39</v>
      </c>
      <c r="V286" s="203">
        <v>136</v>
      </c>
      <c r="W286" s="203">
        <v>5</v>
      </c>
      <c r="X286" s="203">
        <v>48</v>
      </c>
      <c r="Y286" s="203">
        <v>0.11699999999999899</v>
      </c>
      <c r="Z286" s="203" t="b">
        <v>0</v>
      </c>
      <c r="AA286" s="203">
        <v>70</v>
      </c>
      <c r="AB286" s="203">
        <v>57</v>
      </c>
      <c r="AC286" s="203">
        <v>66</v>
      </c>
      <c r="AD286" s="203">
        <v>15</v>
      </c>
      <c r="AE286" s="203">
        <v>11.8</v>
      </c>
      <c r="AF286" s="203" t="s">
        <v>307</v>
      </c>
      <c r="AS286" s="203" t="s">
        <v>2345</v>
      </c>
      <c r="AT286" s="203" t="s">
        <v>1244</v>
      </c>
      <c r="AU286" s="247">
        <v>1099.95</v>
      </c>
      <c r="AV286" s="203" t="s">
        <v>2346</v>
      </c>
      <c r="BE286" s="204" t="str">
        <f t="shared" si="9"/>
        <v xml:space="preserve"> BlizzardSRC160 Unisex</v>
      </c>
    </row>
    <row r="287" spans="1:57">
      <c r="A287" s="203" t="s">
        <v>219</v>
      </c>
      <c r="B287" s="203" t="s">
        <v>493</v>
      </c>
      <c r="C287" s="203" t="s">
        <v>511</v>
      </c>
      <c r="D287" s="203">
        <v>165</v>
      </c>
      <c r="E287" s="203" t="s">
        <v>222</v>
      </c>
      <c r="F287" s="203" t="str">
        <f t="shared" si="8"/>
        <v>SRC</v>
      </c>
      <c r="H287" s="203">
        <v>165</v>
      </c>
      <c r="I287" s="203">
        <v>163.9</v>
      </c>
      <c r="J287" s="203">
        <v>145</v>
      </c>
      <c r="K287" s="203">
        <v>151</v>
      </c>
      <c r="L287" s="203">
        <v>121</v>
      </c>
      <c r="M287" s="203">
        <v>70</v>
      </c>
      <c r="N287" s="203">
        <v>104</v>
      </c>
      <c r="O287" s="203">
        <v>12.9</v>
      </c>
      <c r="P287" s="203">
        <v>2006</v>
      </c>
      <c r="Q287" s="203">
        <v>0.7</v>
      </c>
      <c r="R287" s="203">
        <v>1404</v>
      </c>
      <c r="S287" s="203">
        <v>199</v>
      </c>
      <c r="T287" s="203">
        <v>127</v>
      </c>
      <c r="U287" s="203">
        <v>38</v>
      </c>
      <c r="V287" s="203">
        <v>138</v>
      </c>
      <c r="W287" s="203">
        <v>7</v>
      </c>
      <c r="X287" s="203">
        <v>52</v>
      </c>
      <c r="Y287" s="203">
        <v>0.183</v>
      </c>
      <c r="Z287" s="203" t="b">
        <v>0</v>
      </c>
      <c r="AA287" s="203">
        <v>72</v>
      </c>
      <c r="AB287" s="203">
        <v>55</v>
      </c>
      <c r="AC287" s="203">
        <v>66</v>
      </c>
      <c r="AD287" s="203">
        <v>12</v>
      </c>
      <c r="AE287" s="203">
        <v>11.9</v>
      </c>
      <c r="AF287" s="203" t="s">
        <v>307</v>
      </c>
      <c r="AS287" s="203" t="s">
        <v>2347</v>
      </c>
      <c r="AT287" s="203" t="s">
        <v>1501</v>
      </c>
      <c r="AU287" s="247">
        <v>641.54</v>
      </c>
      <c r="AV287" s="203" t="s">
        <v>2348</v>
      </c>
      <c r="AW287" s="203" t="s">
        <v>2349</v>
      </c>
      <c r="AX287" s="203" t="s">
        <v>1262</v>
      </c>
      <c r="AY287" s="247">
        <v>899.95</v>
      </c>
      <c r="AZ287" s="203" t="s">
        <v>2350</v>
      </c>
      <c r="BA287" s="203" t="s">
        <v>2351</v>
      </c>
      <c r="BB287" s="203" t="s">
        <v>1244</v>
      </c>
      <c r="BC287" s="247">
        <v>1099.95</v>
      </c>
      <c r="BD287" s="203" t="s">
        <v>2352</v>
      </c>
      <c r="BE287" s="204" t="str">
        <f t="shared" si="9"/>
        <v xml:space="preserve"> BlizzardSRC165 Unisex</v>
      </c>
    </row>
    <row r="288" spans="1:57">
      <c r="A288" s="203" t="s">
        <v>219</v>
      </c>
      <c r="B288" s="203" t="s">
        <v>493</v>
      </c>
      <c r="C288" s="203" t="s">
        <v>512</v>
      </c>
      <c r="D288" s="203">
        <v>160</v>
      </c>
      <c r="E288" s="203" t="s">
        <v>222</v>
      </c>
      <c r="F288" s="203" t="str">
        <f t="shared" si="8"/>
        <v>Thunderbird R13</v>
      </c>
      <c r="H288" s="203">
        <v>160</v>
      </c>
      <c r="I288" s="203">
        <v>158.9</v>
      </c>
      <c r="J288" s="203">
        <v>139</v>
      </c>
      <c r="K288" s="203">
        <v>146</v>
      </c>
      <c r="L288" s="203">
        <v>122</v>
      </c>
      <c r="M288" s="203">
        <v>71</v>
      </c>
      <c r="N288" s="203">
        <v>105</v>
      </c>
      <c r="O288" s="203">
        <v>12.4</v>
      </c>
      <c r="P288" s="203">
        <v>2080</v>
      </c>
      <c r="Q288" s="203">
        <v>0.67</v>
      </c>
      <c r="R288" s="203">
        <v>1384</v>
      </c>
      <c r="S288" s="203">
        <v>178</v>
      </c>
      <c r="T288" s="203">
        <v>113</v>
      </c>
      <c r="U288" s="203">
        <v>43</v>
      </c>
      <c r="V288" s="203">
        <v>143</v>
      </c>
      <c r="W288" s="203">
        <v>7</v>
      </c>
      <c r="X288" s="203">
        <v>55</v>
      </c>
      <c r="Y288" s="203">
        <v>0.156</v>
      </c>
      <c r="Z288" s="203" t="b">
        <v>0</v>
      </c>
      <c r="AA288" s="203">
        <v>75</v>
      </c>
      <c r="AB288" s="203">
        <v>54</v>
      </c>
      <c r="AC288" s="203">
        <v>68</v>
      </c>
      <c r="AD288" s="203">
        <v>10</v>
      </c>
      <c r="AE288" s="203">
        <v>12.1</v>
      </c>
      <c r="AF288" s="203" t="s">
        <v>307</v>
      </c>
      <c r="BE288" s="204" t="str">
        <f t="shared" si="9"/>
        <v xml:space="preserve"> BlizzardThunderbird R13160 Unisex</v>
      </c>
    </row>
    <row r="289" spans="1:57">
      <c r="A289" s="203" t="s">
        <v>219</v>
      </c>
      <c r="B289" s="203" t="s">
        <v>493</v>
      </c>
      <c r="C289" s="203" t="s">
        <v>512</v>
      </c>
      <c r="D289" s="203">
        <v>165</v>
      </c>
      <c r="E289" s="203" t="s">
        <v>222</v>
      </c>
      <c r="F289" s="203" t="str">
        <f t="shared" si="8"/>
        <v>Thunderbird R13</v>
      </c>
      <c r="H289" s="203">
        <v>165</v>
      </c>
      <c r="I289" s="203">
        <v>163.69999999999999</v>
      </c>
      <c r="J289" s="203">
        <v>144</v>
      </c>
      <c r="K289" s="203">
        <v>151</v>
      </c>
      <c r="L289" s="203">
        <v>122</v>
      </c>
      <c r="M289" s="203">
        <v>70</v>
      </c>
      <c r="N289" s="203">
        <v>105</v>
      </c>
      <c r="O289" s="203">
        <v>13</v>
      </c>
      <c r="P289" s="203">
        <v>2126</v>
      </c>
      <c r="Q289" s="203">
        <v>0.67</v>
      </c>
      <c r="R289" s="203">
        <v>1415</v>
      </c>
      <c r="S289" s="203">
        <v>198</v>
      </c>
      <c r="T289" s="203">
        <v>120</v>
      </c>
      <c r="U289" s="203">
        <v>43</v>
      </c>
      <c r="V289" s="203">
        <v>143</v>
      </c>
      <c r="W289" s="203">
        <v>7</v>
      </c>
      <c r="X289" s="203">
        <v>58</v>
      </c>
      <c r="Y289" s="203">
        <v>0.16399999999999901</v>
      </c>
      <c r="Z289" s="203" t="b">
        <v>0</v>
      </c>
      <c r="AA289" s="203">
        <v>68</v>
      </c>
      <c r="AB289" s="203">
        <v>57</v>
      </c>
      <c r="AC289" s="203">
        <v>76</v>
      </c>
      <c r="AD289" s="203">
        <v>9</v>
      </c>
      <c r="AE289" s="203">
        <v>11.9</v>
      </c>
      <c r="AF289" s="203" t="s">
        <v>307</v>
      </c>
      <c r="BE289" s="204" t="str">
        <f t="shared" si="9"/>
        <v xml:space="preserve"> BlizzardThunderbird R13165 Unisex</v>
      </c>
    </row>
    <row r="290" spans="1:57">
      <c r="A290" s="203" t="s">
        <v>219</v>
      </c>
      <c r="B290" s="203" t="s">
        <v>493</v>
      </c>
      <c r="C290" s="203" t="s">
        <v>513</v>
      </c>
      <c r="D290" s="203">
        <v>166</v>
      </c>
      <c r="E290" s="203" t="s">
        <v>222</v>
      </c>
      <c r="F290" s="203" t="str">
        <f t="shared" si="8"/>
        <v>Thunderbird R15 WB</v>
      </c>
      <c r="H290" s="203">
        <v>166</v>
      </c>
      <c r="I290" s="203">
        <v>165.1</v>
      </c>
      <c r="J290" s="203">
        <v>146</v>
      </c>
      <c r="K290" s="203">
        <v>153</v>
      </c>
      <c r="L290" s="203">
        <v>124</v>
      </c>
      <c r="M290" s="203">
        <v>75</v>
      </c>
      <c r="N290" s="203">
        <v>105</v>
      </c>
      <c r="O290" s="203">
        <v>14.7</v>
      </c>
      <c r="P290" s="203">
        <v>2238</v>
      </c>
      <c r="Q290" s="203">
        <v>0.66</v>
      </c>
      <c r="R290" s="203">
        <v>1477</v>
      </c>
      <c r="S290" s="203">
        <v>196</v>
      </c>
      <c r="T290" s="203">
        <v>122</v>
      </c>
      <c r="U290" s="203">
        <v>42</v>
      </c>
      <c r="V290" s="203">
        <v>135</v>
      </c>
      <c r="W290" s="203">
        <v>8</v>
      </c>
      <c r="X290" s="203">
        <v>59</v>
      </c>
      <c r="Y290" s="203">
        <v>0.182</v>
      </c>
      <c r="Z290" s="203" t="b">
        <v>0</v>
      </c>
      <c r="AA290" s="203">
        <v>73</v>
      </c>
      <c r="AB290" s="203">
        <v>51</v>
      </c>
      <c r="AC290" s="203">
        <v>62</v>
      </c>
      <c r="AD290" s="203">
        <v>9</v>
      </c>
      <c r="AE290" s="203">
        <v>11.7</v>
      </c>
      <c r="AF290" s="203" t="s">
        <v>307</v>
      </c>
      <c r="AS290" s="203" t="s">
        <v>2353</v>
      </c>
      <c r="AT290" s="203" t="s">
        <v>2354</v>
      </c>
      <c r="AU290" s="247">
        <v>899.95</v>
      </c>
      <c r="AV290" s="203" t="s">
        <v>2355</v>
      </c>
      <c r="AW290" s="203" t="s">
        <v>2356</v>
      </c>
      <c r="AX290" s="203" t="s">
        <v>1369</v>
      </c>
      <c r="AY290" s="247">
        <v>899.95</v>
      </c>
      <c r="AZ290" s="203" t="s">
        <v>2357</v>
      </c>
      <c r="BE290" s="204" t="str">
        <f t="shared" si="9"/>
        <v xml:space="preserve"> BlizzardThunderbird R15 WB166 Unisex</v>
      </c>
    </row>
    <row r="291" spans="1:57">
      <c r="A291" s="203" t="s">
        <v>219</v>
      </c>
      <c r="B291" s="203" t="s">
        <v>493</v>
      </c>
      <c r="C291" s="203" t="s">
        <v>513</v>
      </c>
      <c r="D291" s="203">
        <v>174</v>
      </c>
      <c r="E291" s="203" t="s">
        <v>222</v>
      </c>
      <c r="F291" s="203" t="str">
        <f t="shared" si="8"/>
        <v>Thunderbird R15 WB</v>
      </c>
      <c r="H291" s="203">
        <v>174</v>
      </c>
      <c r="I291" s="203">
        <v>172.9</v>
      </c>
      <c r="J291" s="203">
        <v>155</v>
      </c>
      <c r="K291" s="203">
        <v>160</v>
      </c>
      <c r="L291" s="203">
        <v>125</v>
      </c>
      <c r="M291" s="203">
        <v>75</v>
      </c>
      <c r="N291" s="203">
        <v>106</v>
      </c>
      <c r="O291" s="203">
        <v>15.1</v>
      </c>
      <c r="P291" s="203">
        <v>2334</v>
      </c>
      <c r="Q291" s="203">
        <v>0.67</v>
      </c>
      <c r="R291" s="203">
        <v>1555</v>
      </c>
      <c r="S291" s="203">
        <v>223</v>
      </c>
      <c r="T291" s="203">
        <v>143</v>
      </c>
      <c r="U291" s="203">
        <v>40</v>
      </c>
      <c r="V291" s="203">
        <v>127</v>
      </c>
      <c r="W291" s="203">
        <v>6</v>
      </c>
      <c r="X291" s="203">
        <v>56</v>
      </c>
      <c r="Y291" s="203">
        <v>0.157</v>
      </c>
      <c r="Z291" s="203" t="b">
        <v>0</v>
      </c>
      <c r="AA291" s="203">
        <v>75</v>
      </c>
      <c r="AB291" s="203">
        <v>52</v>
      </c>
      <c r="AC291" s="203">
        <v>52</v>
      </c>
      <c r="AD291" s="203">
        <v>8</v>
      </c>
      <c r="AE291" s="203">
        <v>11.4</v>
      </c>
      <c r="AF291" s="203" t="s">
        <v>307</v>
      </c>
      <c r="AS291" s="203" t="s">
        <v>2358</v>
      </c>
      <c r="AT291" s="203" t="s">
        <v>1217</v>
      </c>
      <c r="AU291" s="247">
        <v>899.95</v>
      </c>
      <c r="AV291" s="203" t="s">
        <v>2359</v>
      </c>
      <c r="AW291" s="203" t="s">
        <v>2360</v>
      </c>
      <c r="AX291" s="203" t="s">
        <v>2354</v>
      </c>
      <c r="AY291" s="247">
        <v>899.95</v>
      </c>
      <c r="AZ291" s="203" t="s">
        <v>2361</v>
      </c>
      <c r="BE291" s="204" t="str">
        <f t="shared" si="9"/>
        <v xml:space="preserve"> BlizzardThunderbird R15 WB174 Unisex</v>
      </c>
    </row>
    <row r="292" spans="1:57">
      <c r="A292" s="203" t="s">
        <v>219</v>
      </c>
      <c r="B292" s="203" t="s">
        <v>493</v>
      </c>
      <c r="C292" s="203" t="s">
        <v>514</v>
      </c>
      <c r="D292" s="203">
        <v>160</v>
      </c>
      <c r="E292" s="203" t="s">
        <v>222</v>
      </c>
      <c r="F292" s="203" t="str">
        <f t="shared" si="8"/>
        <v>Thunderbird Sport Ti</v>
      </c>
      <c r="H292" s="203">
        <v>160</v>
      </c>
      <c r="I292" s="203">
        <v>159.6</v>
      </c>
      <c r="J292" s="203">
        <v>141</v>
      </c>
      <c r="K292" s="203">
        <v>147</v>
      </c>
      <c r="L292" s="203">
        <v>125</v>
      </c>
      <c r="M292" s="203">
        <v>76</v>
      </c>
      <c r="N292" s="203">
        <v>105</v>
      </c>
      <c r="O292" s="203">
        <v>13.7</v>
      </c>
      <c r="P292" s="203">
        <v>1818</v>
      </c>
      <c r="Q292" s="203">
        <v>0.8</v>
      </c>
      <c r="R292" s="203">
        <v>1448</v>
      </c>
      <c r="S292" s="203">
        <v>192</v>
      </c>
      <c r="T292" s="203">
        <v>95</v>
      </c>
      <c r="U292" s="203">
        <v>37</v>
      </c>
      <c r="V292" s="203">
        <v>137</v>
      </c>
      <c r="W292" s="203">
        <v>6</v>
      </c>
      <c r="X292" s="203">
        <v>51</v>
      </c>
      <c r="Y292" s="203">
        <v>0.16800000000000001</v>
      </c>
      <c r="Z292" s="203" t="b">
        <v>0</v>
      </c>
      <c r="AA292" s="203">
        <v>76</v>
      </c>
      <c r="AB292" s="203">
        <v>52</v>
      </c>
      <c r="AC292" s="203">
        <v>61</v>
      </c>
      <c r="AD292" s="203">
        <v>7</v>
      </c>
      <c r="AE292" s="203">
        <v>12.1</v>
      </c>
      <c r="AF292" s="203" t="s">
        <v>307</v>
      </c>
      <c r="AS292" s="203" t="s">
        <v>2362</v>
      </c>
      <c r="AT292" s="203" t="s">
        <v>1217</v>
      </c>
      <c r="AU292" s="247">
        <v>699.95</v>
      </c>
      <c r="AV292" s="203" t="s">
        <v>2363</v>
      </c>
      <c r="BE292" s="204" t="str">
        <f t="shared" si="9"/>
        <v xml:space="preserve"> BlizzardThunderbird Sport Ti160 Unisex</v>
      </c>
    </row>
    <row r="293" spans="1:57">
      <c r="A293" s="203" t="s">
        <v>219</v>
      </c>
      <c r="B293" s="203" t="s">
        <v>493</v>
      </c>
      <c r="C293" s="203" t="s">
        <v>514</v>
      </c>
      <c r="D293" s="203">
        <v>165</v>
      </c>
      <c r="E293" s="203" t="s">
        <v>222</v>
      </c>
      <c r="F293" s="203" t="str">
        <f t="shared" si="8"/>
        <v>Thunderbird Sport Ti</v>
      </c>
      <c r="H293" s="203">
        <v>165</v>
      </c>
      <c r="I293" s="203">
        <v>164.3</v>
      </c>
      <c r="J293" s="203">
        <v>143</v>
      </c>
      <c r="K293" s="203">
        <v>152</v>
      </c>
      <c r="L293" s="203">
        <v>124</v>
      </c>
      <c r="M293" s="203">
        <v>75</v>
      </c>
      <c r="N293" s="203">
        <v>104</v>
      </c>
      <c r="O293" s="203">
        <v>14.5</v>
      </c>
      <c r="P293" s="203">
        <v>1866</v>
      </c>
      <c r="Q293" s="203">
        <v>0.79</v>
      </c>
      <c r="R293" s="203">
        <v>1470</v>
      </c>
      <c r="S293" s="203">
        <v>205</v>
      </c>
      <c r="T293" s="203">
        <v>100</v>
      </c>
      <c r="U293" s="203">
        <v>42</v>
      </c>
      <c r="V293" s="203">
        <v>164</v>
      </c>
      <c r="W293" s="203">
        <v>6</v>
      </c>
      <c r="X293" s="203">
        <v>51</v>
      </c>
      <c r="Y293" s="203">
        <v>0.152</v>
      </c>
      <c r="Z293" s="203" t="b">
        <v>0</v>
      </c>
      <c r="AA293" s="203">
        <v>69</v>
      </c>
      <c r="AB293" s="203">
        <v>58</v>
      </c>
      <c r="AC293" s="203">
        <v>95</v>
      </c>
      <c r="AD293" s="203">
        <v>6</v>
      </c>
      <c r="AE293" s="203">
        <v>11.7</v>
      </c>
      <c r="AF293" s="203" t="s">
        <v>307</v>
      </c>
      <c r="AS293" s="203" t="s">
        <v>2364</v>
      </c>
      <c r="AT293" s="203" t="s">
        <v>1304</v>
      </c>
      <c r="AU293" s="247">
        <v>699.95</v>
      </c>
      <c r="AV293" s="203" t="s">
        <v>2365</v>
      </c>
      <c r="BE293" s="204" t="str">
        <f t="shared" si="9"/>
        <v xml:space="preserve"> BlizzardThunderbird Sport Ti165 Unisex</v>
      </c>
    </row>
    <row r="294" spans="1:57">
      <c r="A294" s="203" t="s">
        <v>219</v>
      </c>
      <c r="B294" s="203" t="s">
        <v>493</v>
      </c>
      <c r="C294" s="203" t="s">
        <v>514</v>
      </c>
      <c r="D294" s="203">
        <v>170</v>
      </c>
      <c r="E294" s="203" t="s">
        <v>222</v>
      </c>
      <c r="F294" s="203" t="str">
        <f t="shared" si="8"/>
        <v>Thunderbird Sport Ti</v>
      </c>
      <c r="H294" s="203">
        <v>170</v>
      </c>
      <c r="I294" s="203">
        <v>169.1</v>
      </c>
      <c r="J294" s="203">
        <v>148</v>
      </c>
      <c r="K294" s="203">
        <v>157</v>
      </c>
      <c r="L294" s="203">
        <v>124</v>
      </c>
      <c r="M294" s="203">
        <v>76</v>
      </c>
      <c r="N294" s="203">
        <v>104</v>
      </c>
      <c r="O294" s="203">
        <v>15.5</v>
      </c>
      <c r="P294" s="203">
        <v>1971</v>
      </c>
      <c r="Q294" s="203">
        <v>0.77</v>
      </c>
      <c r="R294" s="203">
        <v>1521</v>
      </c>
      <c r="S294" s="203">
        <v>234</v>
      </c>
      <c r="T294" s="203">
        <v>110</v>
      </c>
      <c r="U294" s="203">
        <v>41</v>
      </c>
      <c r="V294" s="203">
        <v>163</v>
      </c>
      <c r="W294" s="203">
        <v>5</v>
      </c>
      <c r="X294" s="203">
        <v>51</v>
      </c>
      <c r="Y294" s="203">
        <v>0.13100000000000001</v>
      </c>
      <c r="Z294" s="203" t="b">
        <v>0</v>
      </c>
      <c r="AA294" s="203">
        <v>71</v>
      </c>
      <c r="AB294" s="203">
        <v>55</v>
      </c>
      <c r="AC294" s="203">
        <v>93</v>
      </c>
      <c r="AD294" s="203">
        <v>6</v>
      </c>
      <c r="AE294" s="203">
        <v>12.1</v>
      </c>
      <c r="AF294" s="203" t="s">
        <v>307</v>
      </c>
      <c r="AS294" s="203" t="s">
        <v>2364</v>
      </c>
      <c r="AT294" s="203" t="s">
        <v>1217</v>
      </c>
      <c r="AU294" s="247">
        <v>699.95</v>
      </c>
      <c r="AV294" s="203" t="s">
        <v>2366</v>
      </c>
      <c r="BE294" s="204" t="str">
        <f t="shared" si="9"/>
        <v xml:space="preserve"> BlizzardThunderbird Sport Ti170 Unisex</v>
      </c>
    </row>
    <row r="295" spans="1:57">
      <c r="A295" s="203" t="s">
        <v>219</v>
      </c>
      <c r="B295" s="203" t="s">
        <v>493</v>
      </c>
      <c r="C295" s="203" t="s">
        <v>515</v>
      </c>
      <c r="D295" s="203">
        <v>164</v>
      </c>
      <c r="E295" s="203" t="s">
        <v>222</v>
      </c>
      <c r="F295" s="203" t="str">
        <f t="shared" si="8"/>
        <v>Zero G 105</v>
      </c>
      <c r="H295" s="203">
        <v>164</v>
      </c>
      <c r="I295" s="203">
        <v>162</v>
      </c>
      <c r="J295" s="203">
        <v>114</v>
      </c>
      <c r="K295" s="203">
        <v>132</v>
      </c>
      <c r="L295" s="203">
        <v>130</v>
      </c>
      <c r="M295" s="203">
        <v>102</v>
      </c>
      <c r="N295" s="203">
        <v>116</v>
      </c>
      <c r="O295" s="203">
        <v>18.600000000000001</v>
      </c>
      <c r="P295" s="203">
        <v>1343</v>
      </c>
      <c r="Q295" s="203">
        <v>1.33</v>
      </c>
      <c r="R295" s="203">
        <v>1786</v>
      </c>
      <c r="S295" s="203">
        <v>166</v>
      </c>
      <c r="T295" s="203">
        <v>59</v>
      </c>
      <c r="U295" s="203">
        <v>58</v>
      </c>
      <c r="V295" s="203">
        <v>311</v>
      </c>
      <c r="W295" s="203">
        <v>17</v>
      </c>
      <c r="X295" s="203">
        <v>170</v>
      </c>
      <c r="Y295" s="203">
        <v>0.28799999999999998</v>
      </c>
      <c r="Z295" s="203" t="b">
        <v>0</v>
      </c>
      <c r="AA295" s="203">
        <v>157</v>
      </c>
      <c r="AB295" s="203">
        <v>147</v>
      </c>
      <c r="AC295" s="203">
        <v>155</v>
      </c>
      <c r="AD295" s="203">
        <v>5</v>
      </c>
      <c r="AE295" s="203">
        <v>8.9</v>
      </c>
      <c r="AF295" s="203" t="s">
        <v>304</v>
      </c>
      <c r="AG295" s="203" t="s">
        <v>302</v>
      </c>
      <c r="AH295" s="203" t="s">
        <v>388</v>
      </c>
      <c r="AS295" s="203" t="s">
        <v>2367</v>
      </c>
      <c r="AT295" s="203" t="s">
        <v>1571</v>
      </c>
      <c r="AU295" s="247">
        <v>504.62</v>
      </c>
      <c r="AV295" s="203" t="s">
        <v>2368</v>
      </c>
      <c r="AW295" s="203" t="s">
        <v>2369</v>
      </c>
      <c r="AX295" s="203" t="s">
        <v>2145</v>
      </c>
      <c r="AY295" s="247">
        <v>639.95000000000005</v>
      </c>
      <c r="AZ295" s="203" t="s">
        <v>2370</v>
      </c>
      <c r="BA295" s="203" t="s">
        <v>2371</v>
      </c>
      <c r="BB295" s="203" t="s">
        <v>1595</v>
      </c>
      <c r="BC295" s="247">
        <v>799</v>
      </c>
      <c r="BD295" s="203" t="s">
        <v>2372</v>
      </c>
      <c r="BE295" s="204" t="str">
        <f t="shared" si="9"/>
        <v xml:space="preserve"> BlizzardZero G 105164 Unisex</v>
      </c>
    </row>
    <row r="296" spans="1:57">
      <c r="A296" s="203" t="s">
        <v>219</v>
      </c>
      <c r="B296" s="203" t="s">
        <v>493</v>
      </c>
      <c r="C296" s="203" t="s">
        <v>515</v>
      </c>
      <c r="D296" s="203">
        <v>172</v>
      </c>
      <c r="E296" s="203" t="s">
        <v>222</v>
      </c>
      <c r="F296" s="203" t="str">
        <f t="shared" si="8"/>
        <v>Zero G 105</v>
      </c>
      <c r="H296" s="203">
        <v>172</v>
      </c>
      <c r="I296" s="203">
        <v>169.8</v>
      </c>
      <c r="J296" s="203">
        <v>124</v>
      </c>
      <c r="K296" s="203">
        <v>139</v>
      </c>
      <c r="L296" s="203">
        <v>130</v>
      </c>
      <c r="M296" s="203">
        <v>102</v>
      </c>
      <c r="N296" s="203">
        <v>116</v>
      </c>
      <c r="O296" s="203">
        <v>21.4</v>
      </c>
      <c r="P296" s="203">
        <v>1416</v>
      </c>
      <c r="Q296" s="203">
        <v>1.32</v>
      </c>
      <c r="R296" s="203">
        <v>1874</v>
      </c>
      <c r="S296" s="203">
        <v>189</v>
      </c>
      <c r="T296" s="203">
        <v>64</v>
      </c>
      <c r="U296" s="203">
        <v>54</v>
      </c>
      <c r="V296" s="203">
        <v>297</v>
      </c>
      <c r="W296" s="203">
        <v>18</v>
      </c>
      <c r="X296" s="203">
        <v>165</v>
      </c>
      <c r="Y296" s="203">
        <v>0.33200000000000002</v>
      </c>
      <c r="Z296" s="203" t="b">
        <v>0</v>
      </c>
      <c r="AA296" s="203">
        <v>160</v>
      </c>
      <c r="AB296" s="203">
        <v>148</v>
      </c>
      <c r="AC296" s="203">
        <v>137</v>
      </c>
      <c r="AD296" s="203">
        <v>6</v>
      </c>
      <c r="AE296" s="203">
        <v>9.8000000000000007</v>
      </c>
      <c r="AF296" s="203" t="s">
        <v>304</v>
      </c>
      <c r="AG296" s="203" t="s">
        <v>302</v>
      </c>
      <c r="AH296" s="203" t="s">
        <v>388</v>
      </c>
      <c r="AS296" s="203" t="s">
        <v>2373</v>
      </c>
      <c r="AT296" s="203" t="s">
        <v>1571</v>
      </c>
      <c r="AU296" s="247">
        <v>504.62</v>
      </c>
      <c r="AV296" s="203" t="s">
        <v>2374</v>
      </c>
      <c r="AW296" s="203" t="s">
        <v>2375</v>
      </c>
      <c r="AX296" s="203" t="s">
        <v>2376</v>
      </c>
      <c r="AY296" s="247">
        <v>599.99</v>
      </c>
      <c r="AZ296" s="203" t="s">
        <v>2377</v>
      </c>
      <c r="BA296" s="203" t="s">
        <v>2378</v>
      </c>
      <c r="BB296" s="203" t="s">
        <v>2145</v>
      </c>
      <c r="BC296" s="247">
        <v>639.95000000000005</v>
      </c>
      <c r="BD296" s="203" t="s">
        <v>2379</v>
      </c>
      <c r="BE296" s="204" t="str">
        <f t="shared" si="9"/>
        <v xml:space="preserve"> BlizzardZero G 105172 Unisex</v>
      </c>
    </row>
    <row r="297" spans="1:57">
      <c r="A297" s="203" t="s">
        <v>219</v>
      </c>
      <c r="B297" s="203" t="s">
        <v>493</v>
      </c>
      <c r="C297" s="203" t="s">
        <v>515</v>
      </c>
      <c r="D297" s="203">
        <v>180</v>
      </c>
      <c r="E297" s="203" t="s">
        <v>222</v>
      </c>
      <c r="F297" s="203" t="str">
        <f t="shared" si="8"/>
        <v>Zero G 105</v>
      </c>
      <c r="H297" s="203">
        <v>180</v>
      </c>
      <c r="I297" s="203">
        <v>177.9</v>
      </c>
      <c r="J297" s="203">
        <v>120</v>
      </c>
      <c r="K297" s="203">
        <v>148</v>
      </c>
      <c r="L297" s="203">
        <v>132</v>
      </c>
      <c r="M297" s="203">
        <v>104</v>
      </c>
      <c r="N297" s="203">
        <v>118</v>
      </c>
      <c r="O297" s="203">
        <v>23.8</v>
      </c>
      <c r="P297" s="203">
        <v>1487</v>
      </c>
      <c r="Q297" s="203">
        <v>1.34</v>
      </c>
      <c r="R297" s="203">
        <v>1999</v>
      </c>
      <c r="S297" s="203">
        <v>208</v>
      </c>
      <c r="T297" s="203">
        <v>78</v>
      </c>
      <c r="U297" s="203">
        <v>58</v>
      </c>
      <c r="V297" s="203">
        <v>336</v>
      </c>
      <c r="W297" s="203">
        <v>24</v>
      </c>
      <c r="X297" s="203">
        <v>243</v>
      </c>
      <c r="Y297" s="203">
        <v>0.41399999999999998</v>
      </c>
      <c r="Z297" s="203" t="b">
        <v>0</v>
      </c>
      <c r="AA297" s="203">
        <v>152</v>
      </c>
      <c r="AB297" s="203">
        <v>145</v>
      </c>
      <c r="AC297" s="203">
        <v>184</v>
      </c>
      <c r="AD297" s="203">
        <v>3</v>
      </c>
      <c r="AE297" s="203">
        <v>9.1999999999999993</v>
      </c>
      <c r="AF297" s="203" t="s">
        <v>301</v>
      </c>
      <c r="AG297" s="203" t="s">
        <v>302</v>
      </c>
      <c r="AH297" s="203" t="s">
        <v>388</v>
      </c>
      <c r="AS297" s="203" t="s">
        <v>2380</v>
      </c>
      <c r="AT297" s="203" t="s">
        <v>1588</v>
      </c>
      <c r="AU297" s="247">
        <v>639.95000000000005</v>
      </c>
      <c r="AV297" s="203" t="s">
        <v>2381</v>
      </c>
      <c r="AW297" s="203" t="s">
        <v>2382</v>
      </c>
      <c r="AX297" s="203" t="s">
        <v>2145</v>
      </c>
      <c r="AY297" s="247">
        <v>639.95000000000005</v>
      </c>
      <c r="AZ297" s="203" t="s">
        <v>2383</v>
      </c>
      <c r="BA297" s="203" t="s">
        <v>2384</v>
      </c>
      <c r="BB297" s="203" t="s">
        <v>1199</v>
      </c>
      <c r="BC297" s="247">
        <v>719</v>
      </c>
      <c r="BD297" s="203" t="s">
        <v>2385</v>
      </c>
      <c r="BE297" s="204" t="str">
        <f t="shared" si="9"/>
        <v xml:space="preserve"> BlizzardZero G 105180 Unisex</v>
      </c>
    </row>
    <row r="298" spans="1:57">
      <c r="A298" s="203" t="s">
        <v>219</v>
      </c>
      <c r="B298" s="203" t="s">
        <v>493</v>
      </c>
      <c r="C298" s="203" t="s">
        <v>515</v>
      </c>
      <c r="D298" s="203">
        <v>188</v>
      </c>
      <c r="E298" s="203" t="s">
        <v>222</v>
      </c>
      <c r="F298" s="203" t="str">
        <f t="shared" si="8"/>
        <v>Zero G 105</v>
      </c>
      <c r="H298" s="203">
        <v>188</v>
      </c>
      <c r="I298" s="203">
        <v>185.8</v>
      </c>
      <c r="J298" s="203">
        <v>126</v>
      </c>
      <c r="K298" s="203">
        <v>155</v>
      </c>
      <c r="L298" s="203">
        <v>133</v>
      </c>
      <c r="M298" s="203">
        <v>104</v>
      </c>
      <c r="N298" s="203">
        <v>119</v>
      </c>
      <c r="O298" s="203">
        <v>25.3</v>
      </c>
      <c r="P298" s="203">
        <v>1645</v>
      </c>
      <c r="Q298" s="203">
        <v>1.27</v>
      </c>
      <c r="R298" s="203">
        <v>2096</v>
      </c>
      <c r="S298" s="203">
        <v>265</v>
      </c>
      <c r="T298" s="203">
        <v>95</v>
      </c>
      <c r="U298" s="203">
        <v>52</v>
      </c>
      <c r="V298" s="203">
        <v>333</v>
      </c>
      <c r="W298" s="203">
        <v>22</v>
      </c>
      <c r="X298" s="203">
        <v>265</v>
      </c>
      <c r="Y298" s="203">
        <v>0.42499999999999999</v>
      </c>
      <c r="Z298" s="203" t="b">
        <v>0</v>
      </c>
      <c r="AA298" s="203">
        <v>160</v>
      </c>
      <c r="AB298" s="203">
        <v>145</v>
      </c>
      <c r="AC298" s="203">
        <v>173</v>
      </c>
      <c r="AD298" s="203">
        <v>4</v>
      </c>
      <c r="AE298" s="203">
        <v>9.6</v>
      </c>
      <c r="AF298" s="203" t="s">
        <v>305</v>
      </c>
      <c r="AG298" s="203" t="s">
        <v>301</v>
      </c>
      <c r="AH298" s="203" t="s">
        <v>302</v>
      </c>
      <c r="AI298" s="203" t="s">
        <v>388</v>
      </c>
      <c r="AS298" s="203" t="s">
        <v>2373</v>
      </c>
      <c r="AT298" s="203" t="s">
        <v>2213</v>
      </c>
      <c r="AU298" s="247">
        <v>595</v>
      </c>
      <c r="AV298" s="203" t="s">
        <v>2386</v>
      </c>
      <c r="AW298" s="203" t="s">
        <v>2387</v>
      </c>
      <c r="AX298" s="203" t="s">
        <v>1199</v>
      </c>
      <c r="AY298" s="247">
        <v>719</v>
      </c>
      <c r="AZ298" s="203" t="s">
        <v>2388</v>
      </c>
      <c r="BA298" s="203" t="s">
        <v>2389</v>
      </c>
      <c r="BB298" s="203" t="s">
        <v>1298</v>
      </c>
      <c r="BC298" s="247">
        <v>799</v>
      </c>
      <c r="BD298" s="203" t="s">
        <v>2390</v>
      </c>
      <c r="BE298" s="204" t="str">
        <f t="shared" si="9"/>
        <v xml:space="preserve"> BlizzardZero G 105188 Unisex</v>
      </c>
    </row>
    <row r="299" spans="1:57">
      <c r="A299" s="203" t="s">
        <v>219</v>
      </c>
      <c r="B299" s="203" t="s">
        <v>493</v>
      </c>
      <c r="C299" s="203" t="s">
        <v>516</v>
      </c>
      <c r="D299" s="203">
        <v>150</v>
      </c>
      <c r="E299" s="203" t="s">
        <v>222</v>
      </c>
      <c r="F299" s="203" t="str">
        <f t="shared" si="8"/>
        <v>Zero G 85</v>
      </c>
      <c r="H299" s="203">
        <v>150</v>
      </c>
      <c r="I299" s="203">
        <v>147.6</v>
      </c>
      <c r="J299" s="203">
        <v>109</v>
      </c>
      <c r="K299" s="203">
        <v>123</v>
      </c>
      <c r="L299" s="203">
        <v>112</v>
      </c>
      <c r="M299" s="203">
        <v>82</v>
      </c>
      <c r="N299" s="203">
        <v>95</v>
      </c>
      <c r="O299" s="203">
        <v>17.3</v>
      </c>
      <c r="P299" s="203">
        <v>900</v>
      </c>
      <c r="Q299" s="203">
        <v>1.49</v>
      </c>
      <c r="R299" s="203">
        <v>1337</v>
      </c>
      <c r="S299" s="203">
        <v>140</v>
      </c>
      <c r="T299" s="203">
        <v>44</v>
      </c>
      <c r="U299" s="203">
        <v>58</v>
      </c>
      <c r="V299" s="203">
        <v>216</v>
      </c>
      <c r="W299" s="203">
        <v>11</v>
      </c>
      <c r="X299" s="203">
        <v>172</v>
      </c>
      <c r="Y299" s="203">
        <v>0.188999999999999</v>
      </c>
      <c r="Z299" s="203" t="b">
        <v>0</v>
      </c>
      <c r="AA299" s="203">
        <v>126</v>
      </c>
      <c r="AB299" s="203">
        <v>121</v>
      </c>
      <c r="AC299" s="203">
        <v>90</v>
      </c>
      <c r="AD299" s="203">
        <v>4</v>
      </c>
      <c r="AE299" s="203">
        <v>10.1</v>
      </c>
      <c r="AF299" s="203" t="s">
        <v>302</v>
      </c>
      <c r="AG299" s="203" t="s">
        <v>388</v>
      </c>
      <c r="AS299" s="203" t="s">
        <v>2391</v>
      </c>
      <c r="AT299" s="203" t="s">
        <v>1595</v>
      </c>
      <c r="AU299" s="247">
        <v>599</v>
      </c>
      <c r="AV299" s="203" t="s">
        <v>2392</v>
      </c>
      <c r="AW299" s="203" t="s">
        <v>2393</v>
      </c>
      <c r="AX299" s="203" t="s">
        <v>1630</v>
      </c>
      <c r="AY299" s="247">
        <v>599.95000000000005</v>
      </c>
      <c r="AZ299" s="203" t="s">
        <v>2394</v>
      </c>
      <c r="BA299" s="203" t="s">
        <v>2395</v>
      </c>
      <c r="BB299" s="203" t="s">
        <v>1477</v>
      </c>
      <c r="BC299" s="247">
        <v>599.95000000000005</v>
      </c>
      <c r="BD299" s="203" t="s">
        <v>2396</v>
      </c>
      <c r="BE299" s="204" t="str">
        <f t="shared" si="9"/>
        <v xml:space="preserve"> BlizzardZero G 85150 Unisex</v>
      </c>
    </row>
    <row r="300" spans="1:57">
      <c r="A300" s="203" t="s">
        <v>219</v>
      </c>
      <c r="B300" s="203" t="s">
        <v>493</v>
      </c>
      <c r="C300" s="203" t="s">
        <v>516</v>
      </c>
      <c r="D300" s="203">
        <v>157</v>
      </c>
      <c r="E300" s="203" t="s">
        <v>222</v>
      </c>
      <c r="F300" s="203" t="str">
        <f t="shared" si="8"/>
        <v>Zero G 85</v>
      </c>
      <c r="H300" s="203">
        <v>157</v>
      </c>
      <c r="I300" s="203">
        <v>154.69999999999999</v>
      </c>
      <c r="J300" s="203">
        <v>116</v>
      </c>
      <c r="K300" s="203">
        <v>129</v>
      </c>
      <c r="L300" s="203">
        <v>114</v>
      </c>
      <c r="M300" s="203">
        <v>83</v>
      </c>
      <c r="N300" s="203">
        <v>98</v>
      </c>
      <c r="O300" s="203">
        <v>17.899999999999999</v>
      </c>
      <c r="P300" s="203">
        <v>975</v>
      </c>
      <c r="Q300" s="203">
        <v>1.46</v>
      </c>
      <c r="R300" s="203">
        <v>1422</v>
      </c>
      <c r="S300" s="203">
        <v>169</v>
      </c>
      <c r="T300" s="203">
        <v>54</v>
      </c>
      <c r="U300" s="203">
        <v>60</v>
      </c>
      <c r="V300" s="203">
        <v>225</v>
      </c>
      <c r="W300" s="203">
        <v>9</v>
      </c>
      <c r="X300" s="203">
        <v>158</v>
      </c>
      <c r="Y300" s="203">
        <v>0.14699999999999999</v>
      </c>
      <c r="Z300" s="203" t="b">
        <v>0</v>
      </c>
      <c r="AA300" s="203">
        <v>135</v>
      </c>
      <c r="AB300" s="203">
        <v>124</v>
      </c>
      <c r="AC300" s="203">
        <v>90</v>
      </c>
      <c r="AD300" s="203">
        <v>5</v>
      </c>
      <c r="AE300" s="203">
        <v>10.8</v>
      </c>
      <c r="AF300" s="203" t="s">
        <v>302</v>
      </c>
      <c r="AG300" s="203" t="s">
        <v>388</v>
      </c>
      <c r="AS300" s="203" t="s">
        <v>2397</v>
      </c>
      <c r="AT300" s="203" t="s">
        <v>1818</v>
      </c>
      <c r="AU300" s="247">
        <v>469.47</v>
      </c>
      <c r="AV300" s="203" t="s">
        <v>2398</v>
      </c>
      <c r="AW300" s="203" t="s">
        <v>2399</v>
      </c>
      <c r="AX300" s="203" t="s">
        <v>1595</v>
      </c>
      <c r="AY300" s="247">
        <v>599</v>
      </c>
      <c r="AZ300" s="203" t="s">
        <v>2400</v>
      </c>
      <c r="BA300" s="203" t="s">
        <v>2401</v>
      </c>
      <c r="BB300" s="203" t="s">
        <v>2376</v>
      </c>
      <c r="BC300" s="247">
        <v>599.95000000000005</v>
      </c>
      <c r="BD300" s="203" t="s">
        <v>2402</v>
      </c>
      <c r="BE300" s="204" t="str">
        <f t="shared" si="9"/>
        <v xml:space="preserve"> BlizzardZero G 85157 Unisex</v>
      </c>
    </row>
    <row r="301" spans="1:57">
      <c r="A301" s="203" t="s">
        <v>219</v>
      </c>
      <c r="B301" s="203" t="s">
        <v>493</v>
      </c>
      <c r="C301" s="203" t="s">
        <v>516</v>
      </c>
      <c r="D301" s="203">
        <v>164</v>
      </c>
      <c r="E301" s="203" t="s">
        <v>222</v>
      </c>
      <c r="F301" s="203" t="str">
        <f t="shared" si="8"/>
        <v>Zero G 85</v>
      </c>
      <c r="H301" s="203">
        <v>164</v>
      </c>
      <c r="I301" s="203">
        <v>161.9</v>
      </c>
      <c r="J301" s="203">
        <v>120</v>
      </c>
      <c r="K301" s="203">
        <v>135</v>
      </c>
      <c r="L301" s="203">
        <v>114</v>
      </c>
      <c r="M301" s="203">
        <v>83</v>
      </c>
      <c r="N301" s="203">
        <v>98</v>
      </c>
      <c r="O301" s="203">
        <v>19.8</v>
      </c>
      <c r="P301" s="203">
        <v>1014</v>
      </c>
      <c r="Q301" s="203">
        <v>1.46</v>
      </c>
      <c r="R301" s="203">
        <v>1484</v>
      </c>
      <c r="S301" s="203">
        <v>164</v>
      </c>
      <c r="T301" s="203">
        <v>57</v>
      </c>
      <c r="U301" s="203">
        <v>57</v>
      </c>
      <c r="V301" s="203">
        <v>230</v>
      </c>
      <c r="W301" s="203">
        <v>10</v>
      </c>
      <c r="X301" s="203">
        <v>191</v>
      </c>
      <c r="Y301" s="203">
        <v>0.17</v>
      </c>
      <c r="Z301" s="203" t="b">
        <v>0</v>
      </c>
      <c r="AA301" s="203">
        <v>139</v>
      </c>
      <c r="AB301" s="203">
        <v>127</v>
      </c>
      <c r="AC301" s="203">
        <v>91</v>
      </c>
      <c r="AD301" s="203">
        <v>3</v>
      </c>
      <c r="AE301" s="203">
        <v>10.6</v>
      </c>
      <c r="AF301" s="203" t="s">
        <v>302</v>
      </c>
      <c r="AG301" s="203" t="s">
        <v>388</v>
      </c>
      <c r="AS301" s="203" t="s">
        <v>2403</v>
      </c>
      <c r="AT301" s="203" t="s">
        <v>1595</v>
      </c>
      <c r="AU301" s="247">
        <v>599</v>
      </c>
      <c r="AV301" s="203" t="s">
        <v>2404</v>
      </c>
      <c r="AW301" s="203" t="s">
        <v>2405</v>
      </c>
      <c r="AX301" s="203" t="s">
        <v>1630</v>
      </c>
      <c r="AY301" s="247">
        <v>599.95000000000005</v>
      </c>
      <c r="AZ301" s="203" t="s">
        <v>2406</v>
      </c>
      <c r="BA301" s="203" t="s">
        <v>2405</v>
      </c>
      <c r="BB301" s="203" t="s">
        <v>1630</v>
      </c>
      <c r="BC301" s="247">
        <v>599.95000000000005</v>
      </c>
      <c r="BD301" s="203" t="s">
        <v>2407</v>
      </c>
      <c r="BE301" s="204" t="str">
        <f t="shared" si="9"/>
        <v xml:space="preserve"> BlizzardZero G 85164 Unisex</v>
      </c>
    </row>
    <row r="302" spans="1:57">
      <c r="A302" s="203" t="s">
        <v>219</v>
      </c>
      <c r="B302" s="203" t="s">
        <v>493</v>
      </c>
      <c r="C302" s="203" t="s">
        <v>516</v>
      </c>
      <c r="D302" s="203">
        <v>171</v>
      </c>
      <c r="E302" s="203" t="s">
        <v>222</v>
      </c>
      <c r="F302" s="203" t="str">
        <f t="shared" si="8"/>
        <v>Zero G 85</v>
      </c>
      <c r="H302" s="203">
        <v>171</v>
      </c>
      <c r="I302" s="203">
        <v>168.9</v>
      </c>
      <c r="J302" s="203">
        <v>127</v>
      </c>
      <c r="K302" s="203">
        <v>144</v>
      </c>
      <c r="L302" s="203">
        <v>114</v>
      </c>
      <c r="M302" s="203">
        <v>83</v>
      </c>
      <c r="N302" s="203">
        <v>98</v>
      </c>
      <c r="O302" s="203">
        <v>22</v>
      </c>
      <c r="P302" s="203">
        <v>1122</v>
      </c>
      <c r="Q302" s="203">
        <v>1.38</v>
      </c>
      <c r="R302" s="203">
        <v>1546</v>
      </c>
      <c r="S302" s="203">
        <v>197</v>
      </c>
      <c r="T302" s="203">
        <v>69</v>
      </c>
      <c r="U302" s="203">
        <v>55</v>
      </c>
      <c r="V302" s="203">
        <v>244</v>
      </c>
      <c r="W302" s="203">
        <v>10</v>
      </c>
      <c r="X302" s="203">
        <v>171</v>
      </c>
      <c r="Y302" s="203">
        <v>0.188</v>
      </c>
      <c r="Z302" s="203" t="b">
        <v>0</v>
      </c>
      <c r="AA302" s="203">
        <v>130</v>
      </c>
      <c r="AB302" s="203">
        <v>122</v>
      </c>
      <c r="AC302" s="203">
        <v>114</v>
      </c>
      <c r="AD302" s="203">
        <v>4</v>
      </c>
      <c r="AE302" s="203">
        <v>10.5</v>
      </c>
      <c r="AF302" s="203" t="s">
        <v>302</v>
      </c>
      <c r="AG302" s="203" t="s">
        <v>388</v>
      </c>
      <c r="AS302" s="203" t="s">
        <v>2408</v>
      </c>
      <c r="AT302" s="203" t="s">
        <v>2213</v>
      </c>
      <c r="AU302" s="247">
        <v>416.43</v>
      </c>
      <c r="AV302" s="203" t="s">
        <v>2409</v>
      </c>
      <c r="AW302" s="203" t="s">
        <v>2408</v>
      </c>
      <c r="AX302" s="203" t="s">
        <v>1571</v>
      </c>
      <c r="AY302" s="247">
        <v>420.5</v>
      </c>
      <c r="AZ302" s="203" t="s">
        <v>2410</v>
      </c>
      <c r="BA302" s="203" t="s">
        <v>2408</v>
      </c>
      <c r="BB302" s="203" t="s">
        <v>1571</v>
      </c>
      <c r="BC302" s="247">
        <v>420.5</v>
      </c>
      <c r="BD302" s="203" t="s">
        <v>2411</v>
      </c>
      <c r="BE302" s="204" t="str">
        <f t="shared" si="9"/>
        <v xml:space="preserve"> BlizzardZero G 85171 Unisex</v>
      </c>
    </row>
    <row r="303" spans="1:57">
      <c r="A303" s="203" t="s">
        <v>219</v>
      </c>
      <c r="B303" s="203" t="s">
        <v>493</v>
      </c>
      <c r="C303" s="203" t="s">
        <v>516</v>
      </c>
      <c r="D303" s="203">
        <v>178</v>
      </c>
      <c r="E303" s="203" t="s">
        <v>222</v>
      </c>
      <c r="F303" s="203" t="str">
        <f t="shared" si="8"/>
        <v>Zero G 85</v>
      </c>
      <c r="H303" s="203">
        <v>178</v>
      </c>
      <c r="I303" s="203">
        <v>176</v>
      </c>
      <c r="J303" s="203">
        <v>132</v>
      </c>
      <c r="K303" s="203">
        <v>149</v>
      </c>
      <c r="L303" s="203">
        <v>117</v>
      </c>
      <c r="M303" s="203">
        <v>83</v>
      </c>
      <c r="N303" s="203">
        <v>100</v>
      </c>
      <c r="O303" s="203">
        <v>22</v>
      </c>
      <c r="P303" s="203">
        <v>1151</v>
      </c>
      <c r="Q303" s="203">
        <v>1.42</v>
      </c>
      <c r="R303" s="203">
        <v>1635</v>
      </c>
      <c r="S303" s="203">
        <v>231</v>
      </c>
      <c r="T303" s="203">
        <v>78</v>
      </c>
      <c r="U303" s="203">
        <v>54</v>
      </c>
      <c r="V303" s="203">
        <v>252</v>
      </c>
      <c r="W303" s="203">
        <v>10</v>
      </c>
      <c r="X303" s="203">
        <v>184</v>
      </c>
      <c r="Y303" s="203">
        <v>0.17599999999999999</v>
      </c>
      <c r="Z303" s="203" t="b">
        <v>0</v>
      </c>
      <c r="AA303" s="203">
        <v>133</v>
      </c>
      <c r="AB303" s="203">
        <v>132</v>
      </c>
      <c r="AC303" s="203">
        <v>118</v>
      </c>
      <c r="AD303" s="203">
        <v>4</v>
      </c>
      <c r="AE303" s="203">
        <v>10.5</v>
      </c>
      <c r="AF303" s="203" t="s">
        <v>302</v>
      </c>
      <c r="AG303" s="203" t="s">
        <v>388</v>
      </c>
      <c r="AS303" s="203" t="s">
        <v>2412</v>
      </c>
      <c r="AT303" s="203" t="s">
        <v>2376</v>
      </c>
      <c r="AU303" s="247">
        <v>449.99</v>
      </c>
      <c r="AV303" s="203" t="s">
        <v>2413</v>
      </c>
      <c r="AW303" s="203" t="s">
        <v>2414</v>
      </c>
      <c r="AX303" s="203" t="s">
        <v>2376</v>
      </c>
      <c r="AY303" s="247">
        <v>449.99</v>
      </c>
      <c r="AZ303" s="203" t="s">
        <v>2415</v>
      </c>
      <c r="BA303" s="203" t="s">
        <v>2416</v>
      </c>
      <c r="BB303" s="203" t="s">
        <v>1630</v>
      </c>
      <c r="BC303" s="247">
        <v>599.95000000000005</v>
      </c>
      <c r="BD303" s="203" t="s">
        <v>2417</v>
      </c>
      <c r="BE303" s="204" t="str">
        <f t="shared" si="9"/>
        <v xml:space="preserve"> BlizzardZero G 85178 Unisex</v>
      </c>
    </row>
    <row r="304" spans="1:57">
      <c r="A304" s="203" t="s">
        <v>219</v>
      </c>
      <c r="B304" s="203" t="s">
        <v>493</v>
      </c>
      <c r="C304" s="203" t="s">
        <v>517</v>
      </c>
      <c r="D304" s="203">
        <v>157</v>
      </c>
      <c r="E304" s="203" t="s">
        <v>222</v>
      </c>
      <c r="F304" s="203" t="str">
        <f t="shared" si="8"/>
        <v>Zero G 95</v>
      </c>
      <c r="H304" s="203">
        <v>157</v>
      </c>
      <c r="I304" s="203">
        <v>154.69999999999999</v>
      </c>
      <c r="J304" s="203">
        <v>118</v>
      </c>
      <c r="K304" s="203">
        <v>128</v>
      </c>
      <c r="L304" s="203">
        <v>124</v>
      </c>
      <c r="M304" s="203">
        <v>93</v>
      </c>
      <c r="N304" s="203">
        <v>108</v>
      </c>
      <c r="O304" s="203">
        <v>17.7</v>
      </c>
      <c r="P304" s="203">
        <v>1072</v>
      </c>
      <c r="Q304" s="203">
        <v>1.46</v>
      </c>
      <c r="R304" s="203">
        <v>1566</v>
      </c>
      <c r="S304" s="203">
        <v>159</v>
      </c>
      <c r="T304" s="203">
        <v>62</v>
      </c>
      <c r="U304" s="203">
        <v>57</v>
      </c>
      <c r="V304" s="203">
        <v>216</v>
      </c>
      <c r="W304" s="203">
        <v>8</v>
      </c>
      <c r="X304" s="203">
        <v>155</v>
      </c>
      <c r="Y304" s="203">
        <v>0.14599999999999999</v>
      </c>
      <c r="Z304" s="203" t="b">
        <v>0</v>
      </c>
      <c r="AA304" s="203">
        <v>132</v>
      </c>
      <c r="AB304" s="203">
        <v>132</v>
      </c>
      <c r="AC304" s="203">
        <v>85</v>
      </c>
      <c r="AD304" s="203">
        <v>5</v>
      </c>
      <c r="AE304" s="203">
        <v>10.199999999999999</v>
      </c>
      <c r="AF304" s="203" t="s">
        <v>302</v>
      </c>
      <c r="AG304" s="203" t="s">
        <v>388</v>
      </c>
      <c r="AS304" s="203" t="s">
        <v>2418</v>
      </c>
      <c r="AT304" s="203" t="s">
        <v>2145</v>
      </c>
      <c r="AU304" s="247">
        <v>559.95000000000005</v>
      </c>
      <c r="AV304" s="203" t="s">
        <v>2419</v>
      </c>
      <c r="AW304" s="203" t="s">
        <v>2420</v>
      </c>
      <c r="AX304" s="203" t="s">
        <v>1595</v>
      </c>
      <c r="AY304" s="247">
        <v>699</v>
      </c>
      <c r="AZ304" s="203" t="s">
        <v>2421</v>
      </c>
      <c r="BA304" s="203" t="s">
        <v>2422</v>
      </c>
      <c r="BB304" s="203" t="s">
        <v>1284</v>
      </c>
      <c r="BC304" s="247">
        <v>699.95</v>
      </c>
      <c r="BD304" s="203" t="s">
        <v>2423</v>
      </c>
      <c r="BE304" s="204" t="str">
        <f t="shared" si="9"/>
        <v xml:space="preserve"> BlizzardZero G 95157 Unisex</v>
      </c>
    </row>
    <row r="305" spans="1:57">
      <c r="A305" s="203" t="s">
        <v>219</v>
      </c>
      <c r="B305" s="203" t="s">
        <v>493</v>
      </c>
      <c r="C305" s="203" t="s">
        <v>517</v>
      </c>
      <c r="D305" s="203">
        <v>164</v>
      </c>
      <c r="E305" s="203" t="s">
        <v>222</v>
      </c>
      <c r="F305" s="203" t="str">
        <f t="shared" si="8"/>
        <v>Zero G 95</v>
      </c>
      <c r="H305" s="203">
        <v>164</v>
      </c>
      <c r="I305" s="203">
        <v>161.69999999999999</v>
      </c>
      <c r="J305" s="203">
        <v>115</v>
      </c>
      <c r="K305" s="203">
        <v>135</v>
      </c>
      <c r="L305" s="203">
        <v>124</v>
      </c>
      <c r="M305" s="203">
        <v>93</v>
      </c>
      <c r="N305" s="203">
        <v>108</v>
      </c>
      <c r="O305" s="203">
        <v>19.5</v>
      </c>
      <c r="P305" s="203">
        <v>1113</v>
      </c>
      <c r="Q305" s="203">
        <v>1.47</v>
      </c>
      <c r="R305" s="203">
        <v>1639</v>
      </c>
      <c r="S305" s="203">
        <v>186</v>
      </c>
      <c r="T305" s="203">
        <v>62</v>
      </c>
      <c r="U305" s="203">
        <v>58</v>
      </c>
      <c r="V305" s="203">
        <v>267</v>
      </c>
      <c r="W305" s="203">
        <v>11</v>
      </c>
      <c r="X305" s="203">
        <v>201</v>
      </c>
      <c r="Y305" s="203">
        <v>0.19600000000000001</v>
      </c>
      <c r="Z305" s="203" t="b">
        <v>0</v>
      </c>
      <c r="AA305" s="203">
        <v>142</v>
      </c>
      <c r="AB305" s="203">
        <v>120</v>
      </c>
      <c r="AC305" s="203">
        <v>125</v>
      </c>
      <c r="AD305" s="203">
        <v>3</v>
      </c>
      <c r="AE305" s="203">
        <v>10</v>
      </c>
      <c r="AF305" s="203" t="s">
        <v>302</v>
      </c>
      <c r="AG305" s="203" t="s">
        <v>388</v>
      </c>
      <c r="AS305" s="203" t="s">
        <v>2424</v>
      </c>
      <c r="AT305" s="203" t="s">
        <v>1351</v>
      </c>
      <c r="AU305" s="247">
        <v>559.95000000000005</v>
      </c>
      <c r="AV305" s="203" t="s">
        <v>2425</v>
      </c>
      <c r="AW305" s="203" t="s">
        <v>2426</v>
      </c>
      <c r="AX305" s="203" t="s">
        <v>1949</v>
      </c>
      <c r="AY305" s="247">
        <v>559.96</v>
      </c>
      <c r="AZ305" s="203" t="s">
        <v>2427</v>
      </c>
      <c r="BA305" s="203" t="s">
        <v>2426</v>
      </c>
      <c r="BB305" s="203" t="s">
        <v>1949</v>
      </c>
      <c r="BC305" s="247">
        <v>559.96</v>
      </c>
      <c r="BD305" s="203" t="s">
        <v>2428</v>
      </c>
      <c r="BE305" s="204" t="str">
        <f t="shared" si="9"/>
        <v xml:space="preserve"> BlizzardZero G 95164 Unisex</v>
      </c>
    </row>
    <row r="306" spans="1:57">
      <c r="A306" s="203" t="s">
        <v>219</v>
      </c>
      <c r="B306" s="203" t="s">
        <v>493</v>
      </c>
      <c r="C306" s="203" t="s">
        <v>517</v>
      </c>
      <c r="D306" s="203">
        <v>171</v>
      </c>
      <c r="E306" s="203" t="s">
        <v>222</v>
      </c>
      <c r="F306" s="203" t="str">
        <f t="shared" si="8"/>
        <v>Zero G 95</v>
      </c>
      <c r="H306" s="203">
        <v>171</v>
      </c>
      <c r="I306" s="203">
        <v>169</v>
      </c>
      <c r="J306" s="203">
        <v>120</v>
      </c>
      <c r="K306" s="203">
        <v>143</v>
      </c>
      <c r="L306" s="203">
        <v>124</v>
      </c>
      <c r="M306" s="203">
        <v>93</v>
      </c>
      <c r="N306" s="203">
        <v>107</v>
      </c>
      <c r="O306" s="203">
        <v>22</v>
      </c>
      <c r="P306" s="203">
        <v>1201</v>
      </c>
      <c r="Q306" s="203">
        <v>1.42</v>
      </c>
      <c r="R306" s="203">
        <v>1709</v>
      </c>
      <c r="S306" s="203">
        <v>207</v>
      </c>
      <c r="T306" s="203">
        <v>75</v>
      </c>
      <c r="U306" s="203">
        <v>55</v>
      </c>
      <c r="V306" s="203">
        <v>273</v>
      </c>
      <c r="W306" s="203">
        <v>11</v>
      </c>
      <c r="X306" s="203">
        <v>216</v>
      </c>
      <c r="Y306" s="203">
        <v>0.191</v>
      </c>
      <c r="Z306" s="203" t="b">
        <v>0</v>
      </c>
      <c r="AA306" s="203">
        <v>130</v>
      </c>
      <c r="AB306" s="203">
        <v>134</v>
      </c>
      <c r="AC306" s="203">
        <v>143</v>
      </c>
      <c r="AD306" s="203">
        <v>3</v>
      </c>
      <c r="AE306" s="203">
        <v>10.5</v>
      </c>
      <c r="AF306" s="203" t="s">
        <v>302</v>
      </c>
      <c r="AG306" s="203" t="s">
        <v>388</v>
      </c>
      <c r="AS306" s="203" t="s">
        <v>2429</v>
      </c>
      <c r="AT306" s="203" t="s">
        <v>1801</v>
      </c>
      <c r="AU306" s="247">
        <v>559.95000000000005</v>
      </c>
      <c r="AV306" s="203" t="s">
        <v>2430</v>
      </c>
      <c r="AW306" s="203" t="s">
        <v>2431</v>
      </c>
      <c r="AX306" s="203" t="s">
        <v>2145</v>
      </c>
      <c r="AY306" s="247">
        <v>559.95000000000005</v>
      </c>
      <c r="AZ306" s="203" t="s">
        <v>2432</v>
      </c>
      <c r="BA306" s="203" t="s">
        <v>2433</v>
      </c>
      <c r="BB306" s="203" t="s">
        <v>2145</v>
      </c>
      <c r="BC306" s="247">
        <v>559.95000000000005</v>
      </c>
      <c r="BD306" s="203" t="s">
        <v>2434</v>
      </c>
      <c r="BE306" s="204" t="str">
        <f t="shared" si="9"/>
        <v xml:space="preserve"> BlizzardZero G 95171 Unisex</v>
      </c>
    </row>
    <row r="307" spans="1:57">
      <c r="A307" s="203" t="s">
        <v>219</v>
      </c>
      <c r="B307" s="203" t="s">
        <v>493</v>
      </c>
      <c r="C307" s="203" t="s">
        <v>517</v>
      </c>
      <c r="D307" s="203">
        <v>178</v>
      </c>
      <c r="E307" s="203" t="s">
        <v>222</v>
      </c>
      <c r="F307" s="203" t="str">
        <f t="shared" si="8"/>
        <v>Zero G 95</v>
      </c>
      <c r="H307" s="203">
        <v>178</v>
      </c>
      <c r="I307" s="203">
        <v>176</v>
      </c>
      <c r="J307" s="203">
        <v>125</v>
      </c>
      <c r="K307" s="203">
        <v>149</v>
      </c>
      <c r="L307" s="203">
        <v>126</v>
      </c>
      <c r="M307" s="203">
        <v>93</v>
      </c>
      <c r="N307" s="203">
        <v>110</v>
      </c>
      <c r="O307" s="203">
        <v>22.1</v>
      </c>
      <c r="P307" s="203">
        <v>1284</v>
      </c>
      <c r="Q307" s="203">
        <v>1.4</v>
      </c>
      <c r="R307" s="203">
        <v>1794</v>
      </c>
      <c r="S307" s="203">
        <v>242</v>
      </c>
      <c r="T307" s="203">
        <v>84</v>
      </c>
      <c r="U307" s="203">
        <v>54</v>
      </c>
      <c r="V307" s="203">
        <v>304</v>
      </c>
      <c r="W307" s="203">
        <v>12</v>
      </c>
      <c r="X307" s="203">
        <v>210</v>
      </c>
      <c r="Y307" s="203">
        <v>0.218999999999999</v>
      </c>
      <c r="Z307" s="203" t="b">
        <v>0</v>
      </c>
      <c r="AA307" s="203">
        <v>138</v>
      </c>
      <c r="AB307" s="203">
        <v>129</v>
      </c>
      <c r="AC307" s="203">
        <v>166</v>
      </c>
      <c r="AD307" s="203">
        <v>3</v>
      </c>
      <c r="AE307" s="203">
        <v>10.5</v>
      </c>
      <c r="AF307" s="203" t="s">
        <v>302</v>
      </c>
      <c r="AG307" s="203" t="s">
        <v>388</v>
      </c>
      <c r="AS307" s="203" t="s">
        <v>2429</v>
      </c>
      <c r="AT307" s="203" t="s">
        <v>1801</v>
      </c>
      <c r="AU307" s="247">
        <v>559.95000000000005</v>
      </c>
      <c r="AV307" s="203" t="s">
        <v>2435</v>
      </c>
      <c r="AW307" s="203" t="s">
        <v>2436</v>
      </c>
      <c r="AX307" s="203" t="s">
        <v>2145</v>
      </c>
      <c r="AY307" s="247">
        <v>559.95000000000005</v>
      </c>
      <c r="AZ307" s="203" t="s">
        <v>2437</v>
      </c>
      <c r="BA307" s="203" t="s">
        <v>2429</v>
      </c>
      <c r="BB307" s="203" t="s">
        <v>1949</v>
      </c>
      <c r="BC307" s="247">
        <v>559.96</v>
      </c>
      <c r="BD307" s="203" t="s">
        <v>2438</v>
      </c>
      <c r="BE307" s="204" t="str">
        <f t="shared" si="9"/>
        <v xml:space="preserve"> BlizzardZero G 95178 Unisex</v>
      </c>
    </row>
    <row r="308" spans="1:57">
      <c r="A308" s="203" t="s">
        <v>219</v>
      </c>
      <c r="B308" s="203" t="s">
        <v>493</v>
      </c>
      <c r="C308" s="203" t="s">
        <v>517</v>
      </c>
      <c r="D308" s="203">
        <v>185</v>
      </c>
      <c r="E308" s="203" t="s">
        <v>222</v>
      </c>
      <c r="F308" s="203" t="str">
        <f t="shared" si="8"/>
        <v>Zero G 95</v>
      </c>
      <c r="H308" s="203">
        <v>185</v>
      </c>
      <c r="I308" s="203">
        <v>182.7</v>
      </c>
      <c r="J308" s="203">
        <v>141</v>
      </c>
      <c r="K308" s="203">
        <v>156</v>
      </c>
      <c r="L308" s="203">
        <v>127</v>
      </c>
      <c r="M308" s="203">
        <v>93</v>
      </c>
      <c r="N308" s="203">
        <v>110</v>
      </c>
      <c r="O308" s="203">
        <v>24</v>
      </c>
      <c r="P308" s="203">
        <v>1374</v>
      </c>
      <c r="Q308" s="203">
        <v>1.36</v>
      </c>
      <c r="R308" s="203">
        <v>1865</v>
      </c>
      <c r="S308" s="203">
        <v>275</v>
      </c>
      <c r="T308" s="203">
        <v>104</v>
      </c>
      <c r="U308" s="203">
        <v>56</v>
      </c>
      <c r="V308" s="203">
        <v>276</v>
      </c>
      <c r="W308" s="203">
        <v>9</v>
      </c>
      <c r="X308" s="203">
        <v>143</v>
      </c>
      <c r="Y308" s="203">
        <v>0.16699999999999901</v>
      </c>
      <c r="Z308" s="203" t="b">
        <v>0</v>
      </c>
      <c r="AA308" s="203">
        <v>134</v>
      </c>
      <c r="AB308" s="203">
        <v>137</v>
      </c>
      <c r="AC308" s="203">
        <v>142</v>
      </c>
      <c r="AD308" s="203">
        <v>4</v>
      </c>
      <c r="AE308" s="203">
        <v>10.8</v>
      </c>
      <c r="AF308" s="203" t="s">
        <v>302</v>
      </c>
      <c r="AG308" s="203" t="s">
        <v>388</v>
      </c>
      <c r="AS308" s="203" t="s">
        <v>2439</v>
      </c>
      <c r="AT308" s="203" t="s">
        <v>2145</v>
      </c>
      <c r="AU308" s="247">
        <v>559.95000000000005</v>
      </c>
      <c r="AV308" s="203" t="s">
        <v>2440</v>
      </c>
      <c r="AW308" s="203" t="s">
        <v>2429</v>
      </c>
      <c r="AX308" s="203" t="s">
        <v>1949</v>
      </c>
      <c r="AY308" s="247">
        <v>559.96</v>
      </c>
      <c r="AZ308" s="203" t="s">
        <v>2441</v>
      </c>
      <c r="BA308" s="203" t="s">
        <v>2442</v>
      </c>
      <c r="BB308" s="203" t="s">
        <v>1595</v>
      </c>
      <c r="BC308" s="247">
        <v>699</v>
      </c>
      <c r="BD308" s="203" t="s">
        <v>2443</v>
      </c>
      <c r="BE308" s="204" t="str">
        <f t="shared" si="9"/>
        <v xml:space="preserve"> BlizzardZero G 95185 Unisex</v>
      </c>
    </row>
    <row r="309" spans="1:57">
      <c r="A309" s="203" t="s">
        <v>219</v>
      </c>
      <c r="B309" s="203" t="s">
        <v>386</v>
      </c>
      <c r="C309" s="203" t="s">
        <v>518</v>
      </c>
      <c r="D309" s="203">
        <v>168</v>
      </c>
      <c r="E309" s="203" t="s">
        <v>222</v>
      </c>
      <c r="F309" s="203" t="str">
        <f t="shared" si="8"/>
        <v>Foundation 103 Koala</v>
      </c>
      <c r="H309" s="203">
        <v>168</v>
      </c>
      <c r="I309" s="203">
        <v>167.4</v>
      </c>
      <c r="J309" s="203">
        <v>108</v>
      </c>
      <c r="K309" s="203">
        <v>133</v>
      </c>
      <c r="L309" s="203">
        <v>128</v>
      </c>
      <c r="M309" s="203">
        <v>103</v>
      </c>
      <c r="N309" s="203">
        <v>117</v>
      </c>
      <c r="O309" s="203">
        <v>18.2</v>
      </c>
      <c r="P309" s="203">
        <v>1615</v>
      </c>
      <c r="Q309" s="203">
        <v>1.1499999999999999</v>
      </c>
      <c r="R309" s="203">
        <v>1863</v>
      </c>
      <c r="S309" s="203">
        <v>173</v>
      </c>
      <c r="T309" s="203">
        <v>79</v>
      </c>
      <c r="U309" s="203">
        <v>50</v>
      </c>
      <c r="V309" s="203">
        <v>313</v>
      </c>
      <c r="W309" s="203">
        <v>33</v>
      </c>
      <c r="X309" s="203">
        <v>278</v>
      </c>
      <c r="Y309" s="203">
        <v>0.66099999999999903</v>
      </c>
      <c r="Z309" s="203" t="b">
        <v>0</v>
      </c>
      <c r="AA309" s="203">
        <v>198</v>
      </c>
      <c r="AB309" s="203">
        <v>147</v>
      </c>
      <c r="AC309" s="203">
        <v>115</v>
      </c>
      <c r="AD309" s="203">
        <v>5</v>
      </c>
      <c r="AE309" s="203">
        <v>6.5</v>
      </c>
      <c r="AF309" s="203" t="s">
        <v>305</v>
      </c>
      <c r="AG309" s="203" t="s">
        <v>301</v>
      </c>
      <c r="AH309" s="203" t="s">
        <v>302</v>
      </c>
      <c r="AS309" s="203" t="s">
        <v>2444</v>
      </c>
      <c r="AT309" s="203" t="s">
        <v>1493</v>
      </c>
      <c r="AU309" s="247">
        <v>559.20000000000005</v>
      </c>
      <c r="AV309" s="203" t="s">
        <v>2445</v>
      </c>
      <c r="AW309" s="203" t="s">
        <v>2446</v>
      </c>
      <c r="AX309" s="203" t="s">
        <v>1574</v>
      </c>
      <c r="AY309" s="247">
        <v>734.95</v>
      </c>
      <c r="AZ309" s="203" t="s">
        <v>2447</v>
      </c>
      <c r="BA309" s="203" t="s">
        <v>2446</v>
      </c>
      <c r="BB309" s="203" t="s">
        <v>1574</v>
      </c>
      <c r="BC309" s="247">
        <v>734.95</v>
      </c>
      <c r="BD309" s="203" t="s">
        <v>2448</v>
      </c>
      <c r="BE309" s="204" t="str">
        <f t="shared" si="9"/>
        <v xml:space="preserve"> DPSFoundation 103 Koala168 Unisex</v>
      </c>
    </row>
    <row r="310" spans="1:57">
      <c r="A310" s="203" t="s">
        <v>219</v>
      </c>
      <c r="B310" s="203" t="s">
        <v>386</v>
      </c>
      <c r="C310" s="203" t="s">
        <v>518</v>
      </c>
      <c r="D310" s="203">
        <v>176</v>
      </c>
      <c r="E310" s="203" t="s">
        <v>222</v>
      </c>
      <c r="F310" s="203" t="str">
        <f t="shared" si="8"/>
        <v>Foundation 103 Koala</v>
      </c>
      <c r="H310" s="203">
        <v>176</v>
      </c>
      <c r="I310" s="203">
        <v>175.1</v>
      </c>
      <c r="J310" s="203">
        <v>117</v>
      </c>
      <c r="K310" s="203">
        <v>140</v>
      </c>
      <c r="L310" s="203">
        <v>131</v>
      </c>
      <c r="M310" s="203">
        <v>103</v>
      </c>
      <c r="N310" s="203">
        <v>120</v>
      </c>
      <c r="O310" s="203">
        <v>18.3</v>
      </c>
      <c r="P310" s="203">
        <v>1804</v>
      </c>
      <c r="Q310" s="203">
        <v>1.0900000000000001</v>
      </c>
      <c r="R310" s="203">
        <v>1972</v>
      </c>
      <c r="S310" s="203">
        <v>210</v>
      </c>
      <c r="T310" s="203">
        <v>95</v>
      </c>
      <c r="U310" s="203">
        <v>48</v>
      </c>
      <c r="V310" s="203">
        <v>298</v>
      </c>
      <c r="W310" s="203">
        <v>37</v>
      </c>
      <c r="X310" s="203">
        <v>280</v>
      </c>
      <c r="Y310" s="203">
        <v>0.77700000000000002</v>
      </c>
      <c r="Z310" s="203" t="b">
        <v>0</v>
      </c>
      <c r="AA310" s="203">
        <v>184</v>
      </c>
      <c r="AB310" s="203">
        <v>167</v>
      </c>
      <c r="AC310" s="203">
        <v>114</v>
      </c>
      <c r="AD310" s="203">
        <v>7</v>
      </c>
      <c r="AE310" s="203">
        <v>6.3</v>
      </c>
      <c r="AF310" s="203" t="s">
        <v>305</v>
      </c>
      <c r="AG310" s="203" t="s">
        <v>301</v>
      </c>
      <c r="AH310" s="203" t="s">
        <v>302</v>
      </c>
      <c r="AS310" s="203" t="s">
        <v>2444</v>
      </c>
      <c r="AT310" s="203" t="s">
        <v>1585</v>
      </c>
      <c r="AU310" s="247">
        <v>559.99</v>
      </c>
      <c r="AV310" s="203" t="s">
        <v>2449</v>
      </c>
      <c r="AW310" s="203" t="s">
        <v>2444</v>
      </c>
      <c r="AX310" s="203" t="s">
        <v>1585</v>
      </c>
      <c r="AY310" s="247">
        <v>559.99</v>
      </c>
      <c r="AZ310" s="203" t="s">
        <v>2450</v>
      </c>
      <c r="BA310" s="203" t="s">
        <v>2444</v>
      </c>
      <c r="BB310" s="203" t="s">
        <v>1571</v>
      </c>
      <c r="BC310" s="247">
        <v>626.13</v>
      </c>
      <c r="BD310" s="203" t="s">
        <v>2451</v>
      </c>
      <c r="BE310" s="204" t="str">
        <f t="shared" si="9"/>
        <v xml:space="preserve"> DPSFoundation 103 Koala176 Unisex</v>
      </c>
    </row>
    <row r="311" spans="1:57">
      <c r="A311" s="203" t="s">
        <v>219</v>
      </c>
      <c r="B311" s="203" t="s">
        <v>386</v>
      </c>
      <c r="C311" s="203" t="s">
        <v>518</v>
      </c>
      <c r="D311" s="203">
        <v>184</v>
      </c>
      <c r="E311" s="203" t="s">
        <v>222</v>
      </c>
      <c r="F311" s="203" t="str">
        <f t="shared" si="8"/>
        <v>Foundation 103 Koala</v>
      </c>
      <c r="H311" s="203">
        <v>184</v>
      </c>
      <c r="I311" s="203">
        <v>182.8</v>
      </c>
      <c r="J311" s="203">
        <v>121</v>
      </c>
      <c r="K311" s="203">
        <v>149</v>
      </c>
      <c r="L311" s="203">
        <v>132</v>
      </c>
      <c r="M311" s="203">
        <v>103</v>
      </c>
      <c r="N311" s="203">
        <v>121</v>
      </c>
      <c r="O311" s="203">
        <v>18.5</v>
      </c>
      <c r="P311" s="203">
        <v>2074</v>
      </c>
      <c r="Q311" s="203">
        <v>1</v>
      </c>
      <c r="R311" s="203">
        <v>2076</v>
      </c>
      <c r="S311" s="203">
        <v>264</v>
      </c>
      <c r="T311" s="203">
        <v>120</v>
      </c>
      <c r="U311" s="203">
        <v>53</v>
      </c>
      <c r="V311" s="203">
        <v>331</v>
      </c>
      <c r="W311" s="203">
        <v>39</v>
      </c>
      <c r="X311" s="203">
        <v>290</v>
      </c>
      <c r="Y311" s="203">
        <v>0.73799999999999999</v>
      </c>
      <c r="Z311" s="203" t="b">
        <v>0</v>
      </c>
      <c r="AA311" s="203">
        <v>204</v>
      </c>
      <c r="AB311" s="203">
        <v>137</v>
      </c>
      <c r="AC311" s="203">
        <v>128</v>
      </c>
      <c r="AD311" s="203">
        <v>7</v>
      </c>
      <c r="AE311" s="203">
        <v>6.9</v>
      </c>
      <c r="AF311" s="203" t="s">
        <v>305</v>
      </c>
      <c r="AG311" s="203" t="s">
        <v>301</v>
      </c>
      <c r="AS311" s="203" t="s">
        <v>2444</v>
      </c>
      <c r="AT311" s="203" t="s">
        <v>1585</v>
      </c>
      <c r="AU311" s="247">
        <v>559.99</v>
      </c>
      <c r="AV311" s="203" t="s">
        <v>2452</v>
      </c>
      <c r="AW311" s="203" t="s">
        <v>2444</v>
      </c>
      <c r="AX311" s="203" t="s">
        <v>1585</v>
      </c>
      <c r="AY311" s="247">
        <v>559.99</v>
      </c>
      <c r="AZ311" s="203" t="s">
        <v>2453</v>
      </c>
      <c r="BA311" s="203" t="s">
        <v>2444</v>
      </c>
      <c r="BB311" s="203" t="s">
        <v>1571</v>
      </c>
      <c r="BC311" s="247">
        <v>626.13</v>
      </c>
      <c r="BD311" s="203" t="s">
        <v>2454</v>
      </c>
      <c r="BE311" s="204" t="str">
        <f t="shared" si="9"/>
        <v xml:space="preserve"> DPSFoundation 103 Koala184 Unisex</v>
      </c>
    </row>
    <row r="312" spans="1:57">
      <c r="A312" s="203" t="s">
        <v>219</v>
      </c>
      <c r="B312" s="203" t="s">
        <v>386</v>
      </c>
      <c r="C312" s="203" t="s">
        <v>518</v>
      </c>
      <c r="D312" s="203">
        <v>189</v>
      </c>
      <c r="E312" s="203" t="s">
        <v>222</v>
      </c>
      <c r="F312" s="203" t="str">
        <f t="shared" si="8"/>
        <v>Foundation 103 Koala</v>
      </c>
      <c r="H312" s="203">
        <v>189</v>
      </c>
      <c r="I312" s="203">
        <v>187.4</v>
      </c>
      <c r="J312" s="203">
        <v>120</v>
      </c>
      <c r="K312" s="203">
        <v>145</v>
      </c>
      <c r="L312" s="203">
        <v>134</v>
      </c>
      <c r="M312" s="203">
        <v>102</v>
      </c>
      <c r="N312" s="203">
        <v>122</v>
      </c>
      <c r="O312" s="203">
        <v>18.100000000000001</v>
      </c>
      <c r="P312" s="203">
        <v>2041</v>
      </c>
      <c r="Q312" s="203">
        <v>1.04</v>
      </c>
      <c r="R312" s="203">
        <v>2132</v>
      </c>
      <c r="S312" s="203">
        <v>250</v>
      </c>
      <c r="T312" s="203">
        <v>115</v>
      </c>
      <c r="U312" s="203">
        <v>61</v>
      </c>
      <c r="V312" s="203">
        <v>350</v>
      </c>
      <c r="W312" s="203">
        <v>45</v>
      </c>
      <c r="X312" s="203">
        <v>327</v>
      </c>
      <c r="Y312" s="203">
        <v>0.74099999999999999</v>
      </c>
      <c r="Z312" s="203" t="b">
        <v>0</v>
      </c>
      <c r="AA312" s="203">
        <v>243</v>
      </c>
      <c r="AB312" s="203">
        <v>180</v>
      </c>
      <c r="AC312" s="203">
        <v>107</v>
      </c>
      <c r="AD312" s="203">
        <v>4</v>
      </c>
      <c r="AE312" s="203">
        <v>7.2</v>
      </c>
      <c r="AF312" s="203" t="s">
        <v>305</v>
      </c>
      <c r="AG312" s="203" t="s">
        <v>301</v>
      </c>
      <c r="AS312" s="203" t="s">
        <v>2444</v>
      </c>
      <c r="AT312" s="203" t="s">
        <v>1493</v>
      </c>
      <c r="AU312" s="247">
        <v>559.20000000000005</v>
      </c>
      <c r="AV312" s="203" t="s">
        <v>2455</v>
      </c>
      <c r="AW312" s="203" t="s">
        <v>2444</v>
      </c>
      <c r="AX312" s="203" t="s">
        <v>1493</v>
      </c>
      <c r="AY312" s="247">
        <v>559.20000000000005</v>
      </c>
      <c r="AZ312" s="203" t="s">
        <v>2456</v>
      </c>
      <c r="BA312" s="203" t="s">
        <v>2444</v>
      </c>
      <c r="BB312" s="203" t="s">
        <v>1244</v>
      </c>
      <c r="BC312" s="247">
        <v>699</v>
      </c>
      <c r="BD312" s="203" t="s">
        <v>2457</v>
      </c>
      <c r="BE312" s="204" t="str">
        <f t="shared" si="9"/>
        <v xml:space="preserve"> DPSFoundation 103 Koala189 Unisex</v>
      </c>
    </row>
    <row r="313" spans="1:57">
      <c r="A313" s="203" t="s">
        <v>219</v>
      </c>
      <c r="B313" s="203" t="s">
        <v>386</v>
      </c>
      <c r="C313" s="203" t="s">
        <v>519</v>
      </c>
      <c r="D313" s="203">
        <v>171</v>
      </c>
      <c r="E313" s="203" t="s">
        <v>222</v>
      </c>
      <c r="F313" s="203" t="str">
        <f t="shared" si="8"/>
        <v>Pagoda 100 RP</v>
      </c>
      <c r="H313" s="203">
        <v>171</v>
      </c>
      <c r="I313" s="203">
        <v>169.1</v>
      </c>
      <c r="J313" s="203">
        <v>112</v>
      </c>
      <c r="K313" s="203">
        <v>124</v>
      </c>
      <c r="L313" s="203">
        <v>129</v>
      </c>
      <c r="M313" s="203">
        <v>100</v>
      </c>
      <c r="N313" s="203">
        <v>115</v>
      </c>
      <c r="O313" s="203">
        <v>15</v>
      </c>
      <c r="P313" s="203">
        <v>1718</v>
      </c>
      <c r="Q313" s="203">
        <v>1.08</v>
      </c>
      <c r="R313" s="203">
        <v>1858</v>
      </c>
      <c r="S313" s="203">
        <v>192</v>
      </c>
      <c r="T313" s="203">
        <v>99</v>
      </c>
      <c r="U313" s="203">
        <v>56</v>
      </c>
      <c r="V313" s="203">
        <v>335</v>
      </c>
      <c r="W313" s="203">
        <v>26</v>
      </c>
      <c r="X313" s="203">
        <v>233</v>
      </c>
      <c r="Y313" s="203">
        <v>0.45600000000000002</v>
      </c>
      <c r="Z313" s="203" t="b">
        <v>0</v>
      </c>
      <c r="AA313" s="203">
        <v>237</v>
      </c>
      <c r="AB313" s="203">
        <v>211</v>
      </c>
      <c r="AC313" s="203">
        <v>98</v>
      </c>
      <c r="AD313" s="203">
        <v>8</v>
      </c>
      <c r="AE313" s="203">
        <v>12.4</v>
      </c>
      <c r="AF313" s="203" t="s">
        <v>305</v>
      </c>
      <c r="AG313" s="203" t="s">
        <v>302</v>
      </c>
      <c r="AS313" s="203" t="s">
        <v>2458</v>
      </c>
      <c r="AT313" s="203" t="s">
        <v>1190</v>
      </c>
      <c r="AU313" s="247">
        <v>926.08</v>
      </c>
      <c r="AV313" s="203" t="s">
        <v>2459</v>
      </c>
      <c r="AW313" s="203" t="s">
        <v>2458</v>
      </c>
      <c r="AX313" s="203" t="s">
        <v>1190</v>
      </c>
      <c r="AY313" s="247">
        <v>926.39</v>
      </c>
      <c r="AZ313" s="203" t="s">
        <v>2460</v>
      </c>
      <c r="BA313" s="203" t="s">
        <v>2461</v>
      </c>
      <c r="BB313" s="203" t="s">
        <v>1585</v>
      </c>
      <c r="BC313" s="247">
        <v>1039.99</v>
      </c>
      <c r="BD313" s="203" t="s">
        <v>2462</v>
      </c>
      <c r="BE313" s="204" t="str">
        <f t="shared" si="9"/>
        <v xml:space="preserve"> DPSPagoda 100 RP171 Unisex</v>
      </c>
    </row>
    <row r="314" spans="1:57">
      <c r="A314" s="203" t="s">
        <v>219</v>
      </c>
      <c r="B314" s="203" t="s">
        <v>386</v>
      </c>
      <c r="C314" s="203" t="s">
        <v>520</v>
      </c>
      <c r="D314" s="203">
        <v>155</v>
      </c>
      <c r="E314" s="203" t="s">
        <v>222</v>
      </c>
      <c r="F314" s="203" t="str">
        <f t="shared" si="8"/>
        <v>Pagoda 106 C2</v>
      </c>
      <c r="H314" s="203">
        <v>155</v>
      </c>
      <c r="I314" s="203">
        <v>154</v>
      </c>
      <c r="J314" s="203">
        <v>107</v>
      </c>
      <c r="K314" s="203">
        <v>119</v>
      </c>
      <c r="L314" s="203">
        <v>129</v>
      </c>
      <c r="M314" s="203">
        <v>106</v>
      </c>
      <c r="N314" s="203">
        <v>116</v>
      </c>
      <c r="O314" s="203">
        <v>19.3</v>
      </c>
      <c r="P314" s="203">
        <v>1590</v>
      </c>
      <c r="Q314" s="203">
        <v>1.0900000000000001</v>
      </c>
      <c r="R314" s="203">
        <v>1730</v>
      </c>
      <c r="S314" s="203">
        <v>187</v>
      </c>
      <c r="T314" s="203">
        <v>95</v>
      </c>
      <c r="U314" s="203">
        <v>39</v>
      </c>
      <c r="V314" s="203">
        <v>261</v>
      </c>
      <c r="W314" s="203">
        <v>19</v>
      </c>
      <c r="X314" s="203">
        <v>204</v>
      </c>
      <c r="Y314" s="203">
        <v>0.49</v>
      </c>
      <c r="Z314" s="203" t="b">
        <v>0</v>
      </c>
      <c r="AA314" s="203">
        <v>188</v>
      </c>
      <c r="AB314" s="203">
        <v>165</v>
      </c>
      <c r="AC314" s="203">
        <v>73</v>
      </c>
      <c r="AD314" s="203">
        <v>5</v>
      </c>
      <c r="AE314" s="203">
        <v>11.5</v>
      </c>
      <c r="AF314" s="203" t="s">
        <v>301</v>
      </c>
      <c r="AG314" s="203" t="s">
        <v>302</v>
      </c>
      <c r="AS314" s="203" t="s">
        <v>2463</v>
      </c>
      <c r="AT314" s="203" t="s">
        <v>1630</v>
      </c>
      <c r="AU314" s="247">
        <v>1298.95</v>
      </c>
      <c r="AV314" s="203" t="s">
        <v>2464</v>
      </c>
      <c r="AW314" s="203" t="s">
        <v>2463</v>
      </c>
      <c r="AX314" s="203" t="s">
        <v>1630</v>
      </c>
      <c r="AY314" s="247">
        <v>1298.95</v>
      </c>
      <c r="AZ314" s="203" t="s">
        <v>2465</v>
      </c>
      <c r="BA314" s="203" t="s">
        <v>2466</v>
      </c>
      <c r="BB314" s="203" t="s">
        <v>1194</v>
      </c>
      <c r="BC314" s="247">
        <v>1299</v>
      </c>
      <c r="BD314" s="203" t="s">
        <v>2467</v>
      </c>
      <c r="BE314" s="204" t="str">
        <f t="shared" si="9"/>
        <v xml:space="preserve"> DPSPagoda 106 C2155 Unisex</v>
      </c>
    </row>
    <row r="315" spans="1:57">
      <c r="A315" s="203" t="s">
        <v>219</v>
      </c>
      <c r="B315" s="203" t="s">
        <v>386</v>
      </c>
      <c r="C315" s="203" t="s">
        <v>520</v>
      </c>
      <c r="D315" s="203">
        <v>163</v>
      </c>
      <c r="E315" s="203" t="s">
        <v>222</v>
      </c>
      <c r="F315" s="203" t="str">
        <f t="shared" si="8"/>
        <v>Pagoda 106 C2</v>
      </c>
      <c r="H315" s="203">
        <v>163</v>
      </c>
      <c r="I315" s="203">
        <v>162</v>
      </c>
      <c r="J315" s="203">
        <v>113</v>
      </c>
      <c r="K315" s="203">
        <v>126</v>
      </c>
      <c r="L315" s="203">
        <v>131</v>
      </c>
      <c r="M315" s="203">
        <v>105</v>
      </c>
      <c r="N315" s="203">
        <v>117</v>
      </c>
      <c r="O315" s="203">
        <v>19.2</v>
      </c>
      <c r="P315" s="203">
        <v>1720</v>
      </c>
      <c r="Q315" s="203">
        <v>1.06</v>
      </c>
      <c r="R315" s="203">
        <v>1832</v>
      </c>
      <c r="S315" s="203">
        <v>212</v>
      </c>
      <c r="T315" s="203">
        <v>109</v>
      </c>
      <c r="U315" s="203">
        <v>43</v>
      </c>
      <c r="V315" s="203">
        <v>278</v>
      </c>
      <c r="W315" s="203">
        <v>20</v>
      </c>
      <c r="X315" s="203">
        <v>214</v>
      </c>
      <c r="Y315" s="203">
        <v>0.46299999999999902</v>
      </c>
      <c r="Z315" s="203" t="b">
        <v>0</v>
      </c>
      <c r="AA315" s="203">
        <v>192</v>
      </c>
      <c r="AB315" s="203">
        <v>173</v>
      </c>
      <c r="AC315" s="203">
        <v>86</v>
      </c>
      <c r="AD315" s="203">
        <v>6</v>
      </c>
      <c r="AE315" s="203">
        <v>9.5</v>
      </c>
      <c r="AF315" s="203" t="s">
        <v>301</v>
      </c>
      <c r="AG315" s="203" t="s">
        <v>302</v>
      </c>
      <c r="AS315" s="203" t="s">
        <v>2468</v>
      </c>
      <c r="AT315" s="203" t="s">
        <v>1190</v>
      </c>
      <c r="AU315" s="247">
        <v>926.39</v>
      </c>
      <c r="AV315" s="203" t="s">
        <v>2469</v>
      </c>
      <c r="AW315" s="203" t="s">
        <v>2468</v>
      </c>
      <c r="AX315" s="203" t="s">
        <v>1630</v>
      </c>
      <c r="AY315" s="247">
        <v>1298.95</v>
      </c>
      <c r="AZ315" s="203" t="s">
        <v>2470</v>
      </c>
      <c r="BA315" s="203" t="s">
        <v>2468</v>
      </c>
      <c r="BB315" s="203" t="s">
        <v>1630</v>
      </c>
      <c r="BC315" s="247">
        <v>1298.95</v>
      </c>
      <c r="BD315" s="203" t="s">
        <v>2471</v>
      </c>
      <c r="BE315" s="204" t="str">
        <f t="shared" si="9"/>
        <v xml:space="preserve"> DPSPagoda 106 C2163 Unisex</v>
      </c>
    </row>
    <row r="316" spans="1:57">
      <c r="A316" s="203" t="s">
        <v>219</v>
      </c>
      <c r="B316" s="203" t="s">
        <v>386</v>
      </c>
      <c r="C316" s="203" t="s">
        <v>520</v>
      </c>
      <c r="D316" s="203">
        <v>171</v>
      </c>
      <c r="E316" s="203" t="s">
        <v>222</v>
      </c>
      <c r="F316" s="203" t="str">
        <f t="shared" si="8"/>
        <v>Pagoda 106 C2</v>
      </c>
      <c r="H316" s="203">
        <v>171</v>
      </c>
      <c r="I316" s="203">
        <v>169.4</v>
      </c>
      <c r="J316" s="203">
        <v>123</v>
      </c>
      <c r="K316" s="203">
        <v>131</v>
      </c>
      <c r="L316" s="203">
        <v>134</v>
      </c>
      <c r="M316" s="203">
        <v>106</v>
      </c>
      <c r="N316" s="203">
        <v>119</v>
      </c>
      <c r="O316" s="203">
        <v>19</v>
      </c>
      <c r="P316" s="203">
        <v>1843</v>
      </c>
      <c r="Q316" s="203">
        <v>1.05</v>
      </c>
      <c r="R316" s="203">
        <v>1938</v>
      </c>
      <c r="S316" s="203">
        <v>209</v>
      </c>
      <c r="T316" s="203">
        <v>116</v>
      </c>
      <c r="U316" s="203">
        <v>34</v>
      </c>
      <c r="V316" s="203">
        <v>261</v>
      </c>
      <c r="W316" s="203">
        <v>21</v>
      </c>
      <c r="X316" s="203">
        <v>203</v>
      </c>
      <c r="Y316" s="203">
        <v>0.60699999999999998</v>
      </c>
      <c r="Z316" s="203" t="b">
        <v>0</v>
      </c>
      <c r="AA316" s="203">
        <v>199</v>
      </c>
      <c r="AB316" s="203">
        <v>188</v>
      </c>
      <c r="AC316" s="203">
        <v>62</v>
      </c>
      <c r="AD316" s="203">
        <v>9</v>
      </c>
      <c r="AE316" s="203">
        <v>10.6</v>
      </c>
      <c r="AF316" s="203" t="s">
        <v>301</v>
      </c>
      <c r="AG316" s="203" t="s">
        <v>302</v>
      </c>
      <c r="AS316" s="203" t="s">
        <v>2472</v>
      </c>
      <c r="AT316" s="203" t="s">
        <v>1585</v>
      </c>
      <c r="AU316" s="247">
        <v>1039.99</v>
      </c>
      <c r="AV316" s="203" t="s">
        <v>2473</v>
      </c>
      <c r="AW316" s="203" t="s">
        <v>2474</v>
      </c>
      <c r="AX316" s="203" t="s">
        <v>1493</v>
      </c>
      <c r="AY316" s="247">
        <v>1160</v>
      </c>
      <c r="AZ316" s="203" t="s">
        <v>2475</v>
      </c>
      <c r="BA316" s="203" t="s">
        <v>2476</v>
      </c>
      <c r="BB316" s="203" t="s">
        <v>1493</v>
      </c>
      <c r="BC316" s="247">
        <v>1160</v>
      </c>
      <c r="BD316" s="203" t="s">
        <v>2477</v>
      </c>
      <c r="BE316" s="204" t="str">
        <f t="shared" si="9"/>
        <v xml:space="preserve"> DPSPagoda 106 C2171 Unisex</v>
      </c>
    </row>
    <row r="317" spans="1:57">
      <c r="A317" s="203" t="s">
        <v>219</v>
      </c>
      <c r="B317" s="203" t="s">
        <v>386</v>
      </c>
      <c r="C317" s="203" t="s">
        <v>520</v>
      </c>
      <c r="D317" s="203">
        <v>179</v>
      </c>
      <c r="E317" s="203" t="s">
        <v>222</v>
      </c>
      <c r="F317" s="203" t="str">
        <f t="shared" si="8"/>
        <v>Pagoda 106 C2</v>
      </c>
      <c r="H317" s="203">
        <v>179</v>
      </c>
      <c r="I317" s="203">
        <v>177.3</v>
      </c>
      <c r="J317" s="203">
        <v>127</v>
      </c>
      <c r="K317" s="203">
        <v>138</v>
      </c>
      <c r="L317" s="203">
        <v>137</v>
      </c>
      <c r="M317" s="203">
        <v>106</v>
      </c>
      <c r="N317" s="203">
        <v>121</v>
      </c>
      <c r="O317" s="203">
        <v>19</v>
      </c>
      <c r="P317" s="203">
        <v>2005</v>
      </c>
      <c r="Q317" s="203">
        <v>1.02</v>
      </c>
      <c r="R317" s="203">
        <v>2052</v>
      </c>
      <c r="S317" s="203">
        <v>264</v>
      </c>
      <c r="T317" s="203">
        <v>137</v>
      </c>
      <c r="U317" s="203">
        <v>47</v>
      </c>
      <c r="V317" s="203">
        <v>287</v>
      </c>
      <c r="W317" s="203">
        <v>23</v>
      </c>
      <c r="X317" s="203">
        <v>220</v>
      </c>
      <c r="Y317" s="203">
        <v>0.499</v>
      </c>
      <c r="Z317" s="203" t="b">
        <v>0</v>
      </c>
      <c r="AA317" s="203">
        <v>202</v>
      </c>
      <c r="AB317" s="203">
        <v>188</v>
      </c>
      <c r="AC317" s="203">
        <v>86</v>
      </c>
      <c r="AD317" s="203">
        <v>9</v>
      </c>
      <c r="AE317" s="203">
        <v>11.8</v>
      </c>
      <c r="AF317" s="203" t="s">
        <v>301</v>
      </c>
      <c r="AS317" s="203" t="s">
        <v>2478</v>
      </c>
      <c r="AT317" s="203" t="s">
        <v>1585</v>
      </c>
      <c r="AU317" s="247">
        <v>1039.99</v>
      </c>
      <c r="AV317" s="203" t="s">
        <v>2479</v>
      </c>
      <c r="AW317" s="203" t="s">
        <v>2478</v>
      </c>
      <c r="AX317" s="203" t="s">
        <v>1630</v>
      </c>
      <c r="AY317" s="247">
        <v>1298.95</v>
      </c>
      <c r="AZ317" s="203" t="s">
        <v>2480</v>
      </c>
      <c r="BA317" s="203" t="s">
        <v>2478</v>
      </c>
      <c r="BB317" s="203" t="s">
        <v>1630</v>
      </c>
      <c r="BC317" s="247">
        <v>1298.95</v>
      </c>
      <c r="BD317" s="203" t="s">
        <v>2481</v>
      </c>
      <c r="BE317" s="204" t="str">
        <f t="shared" si="9"/>
        <v xml:space="preserve"> DPSPagoda 106 C2179 Unisex</v>
      </c>
    </row>
    <row r="318" spans="1:57">
      <c r="A318" s="203" t="s">
        <v>219</v>
      </c>
      <c r="B318" s="203" t="s">
        <v>386</v>
      </c>
      <c r="C318" s="203" t="s">
        <v>520</v>
      </c>
      <c r="D318" s="203">
        <v>184</v>
      </c>
      <c r="E318" s="203" t="s">
        <v>222</v>
      </c>
      <c r="F318" s="203" t="str">
        <f t="shared" si="8"/>
        <v>Pagoda 106 C2</v>
      </c>
      <c r="H318" s="203">
        <v>184</v>
      </c>
      <c r="I318" s="203">
        <v>183.7</v>
      </c>
      <c r="J318" s="203">
        <v>126</v>
      </c>
      <c r="K318" s="203">
        <v>143</v>
      </c>
      <c r="L318" s="203">
        <v>138</v>
      </c>
      <c r="M318" s="203">
        <v>106</v>
      </c>
      <c r="N318" s="203">
        <v>121</v>
      </c>
      <c r="O318" s="203">
        <v>19.100000000000001</v>
      </c>
      <c r="P318" s="203">
        <v>2040</v>
      </c>
      <c r="Q318" s="203">
        <v>1.04</v>
      </c>
      <c r="R318" s="203">
        <v>2125</v>
      </c>
      <c r="S318" s="203">
        <v>254</v>
      </c>
      <c r="T318" s="203">
        <v>139</v>
      </c>
      <c r="U318" s="203">
        <v>54</v>
      </c>
      <c r="V318" s="203">
        <v>330</v>
      </c>
      <c r="W318" s="203">
        <v>27</v>
      </c>
      <c r="X318" s="203">
        <v>248</v>
      </c>
      <c r="Y318" s="203">
        <v>0.501</v>
      </c>
      <c r="Z318" s="203" t="b">
        <v>0</v>
      </c>
      <c r="AA318" s="203">
        <v>214</v>
      </c>
      <c r="AB318" s="203">
        <v>196</v>
      </c>
      <c r="AC318" s="203">
        <v>116</v>
      </c>
      <c r="AD318" s="203">
        <v>9</v>
      </c>
      <c r="AE318" s="203">
        <v>10.8</v>
      </c>
      <c r="AF318" s="203" t="s">
        <v>301</v>
      </c>
      <c r="AS318" s="203" t="s">
        <v>2482</v>
      </c>
      <c r="AT318" s="203" t="s">
        <v>1630</v>
      </c>
      <c r="AU318" s="247">
        <v>1298.95</v>
      </c>
      <c r="AV318" s="203" t="s">
        <v>2483</v>
      </c>
      <c r="AW318" s="203" t="s">
        <v>2482</v>
      </c>
      <c r="AX318" s="203" t="s">
        <v>1630</v>
      </c>
      <c r="AY318" s="247">
        <v>1298.95</v>
      </c>
      <c r="AZ318" s="203" t="s">
        <v>2484</v>
      </c>
      <c r="BA318" s="203" t="s">
        <v>2485</v>
      </c>
      <c r="BB318" s="203" t="s">
        <v>1244</v>
      </c>
      <c r="BC318" s="247">
        <v>1299</v>
      </c>
      <c r="BD318" s="203" t="s">
        <v>2486</v>
      </c>
      <c r="BE318" s="204" t="str">
        <f t="shared" si="9"/>
        <v xml:space="preserve"> DPSPagoda 106 C2184 Unisex</v>
      </c>
    </row>
    <row r="319" spans="1:57">
      <c r="A319" s="203" t="s">
        <v>219</v>
      </c>
      <c r="B319" s="203" t="s">
        <v>386</v>
      </c>
      <c r="C319" s="203" t="s">
        <v>521</v>
      </c>
      <c r="D319" s="203">
        <v>168</v>
      </c>
      <c r="E319" s="203" t="s">
        <v>222</v>
      </c>
      <c r="F319" s="203" t="str">
        <f t="shared" si="8"/>
        <v>Pagoda 112 RP</v>
      </c>
      <c r="H319" s="203">
        <v>168</v>
      </c>
      <c r="I319" s="203">
        <v>166.6</v>
      </c>
      <c r="J319" s="203">
        <v>98</v>
      </c>
      <c r="K319" s="203">
        <v>112</v>
      </c>
      <c r="L319" s="203">
        <v>136</v>
      </c>
      <c r="M319" s="203">
        <v>112</v>
      </c>
      <c r="N319" s="203">
        <v>124</v>
      </c>
      <c r="O319" s="203">
        <v>15.2</v>
      </c>
      <c r="P319" s="203">
        <v>1732</v>
      </c>
      <c r="Q319" s="203">
        <v>1.1499999999999999</v>
      </c>
      <c r="R319" s="203">
        <v>1985</v>
      </c>
      <c r="S319" s="203">
        <v>154</v>
      </c>
      <c r="T319" s="203">
        <v>96</v>
      </c>
      <c r="U319" s="203">
        <v>59</v>
      </c>
      <c r="V319" s="203">
        <v>395</v>
      </c>
      <c r="W319" s="203">
        <v>32</v>
      </c>
      <c r="X319" s="203">
        <v>287</v>
      </c>
      <c r="Y319" s="203">
        <v>0.54299999999999904</v>
      </c>
      <c r="Z319" s="203" t="b">
        <v>0</v>
      </c>
      <c r="AA319" s="203">
        <v>306</v>
      </c>
      <c r="AB319" s="203">
        <v>243</v>
      </c>
      <c r="AC319" s="203">
        <v>89</v>
      </c>
      <c r="AD319" s="203">
        <v>6</v>
      </c>
      <c r="AE319" s="203">
        <v>14</v>
      </c>
      <c r="AF319" s="203" t="s">
        <v>301</v>
      </c>
      <c r="AG319" s="203" t="s">
        <v>302</v>
      </c>
      <c r="AS319" s="203" t="s">
        <v>2487</v>
      </c>
      <c r="AT319" s="203" t="s">
        <v>1571</v>
      </c>
      <c r="AU319" s="247">
        <v>1028.04</v>
      </c>
      <c r="AV319" s="203" t="s">
        <v>2488</v>
      </c>
      <c r="AW319" s="203" t="s">
        <v>2487</v>
      </c>
      <c r="AX319" s="203" t="s">
        <v>1571</v>
      </c>
      <c r="AY319" s="247">
        <v>1028.04</v>
      </c>
      <c r="AZ319" s="203" t="s">
        <v>2489</v>
      </c>
      <c r="BA319" s="203" t="s">
        <v>2487</v>
      </c>
      <c r="BB319" s="203" t="s">
        <v>1227</v>
      </c>
      <c r="BC319" s="247">
        <v>1299</v>
      </c>
      <c r="BD319" s="203" t="s">
        <v>2490</v>
      </c>
      <c r="BE319" s="204" t="str">
        <f t="shared" si="9"/>
        <v xml:space="preserve"> DPSPagoda 112 RP168 Unisex</v>
      </c>
    </row>
    <row r="320" spans="1:57">
      <c r="A320" s="203" t="s">
        <v>219</v>
      </c>
      <c r="B320" s="203" t="s">
        <v>386</v>
      </c>
      <c r="C320" s="203" t="s">
        <v>521</v>
      </c>
      <c r="D320" s="203">
        <v>178</v>
      </c>
      <c r="E320" s="203" t="s">
        <v>222</v>
      </c>
      <c r="F320" s="203" t="str">
        <f t="shared" si="8"/>
        <v>Pagoda 112 RP</v>
      </c>
      <c r="H320" s="203">
        <v>178</v>
      </c>
      <c r="I320" s="203">
        <v>176.7</v>
      </c>
      <c r="J320" s="203">
        <v>105</v>
      </c>
      <c r="K320" s="203">
        <v>124</v>
      </c>
      <c r="L320" s="203">
        <v>138</v>
      </c>
      <c r="M320" s="203">
        <v>112</v>
      </c>
      <c r="N320" s="203">
        <v>126</v>
      </c>
      <c r="O320" s="203">
        <v>15.7</v>
      </c>
      <c r="P320" s="203">
        <v>1887</v>
      </c>
      <c r="Q320" s="203">
        <v>1.1299999999999999</v>
      </c>
      <c r="R320" s="203">
        <v>2127</v>
      </c>
      <c r="S320" s="203">
        <v>187</v>
      </c>
      <c r="T320" s="203">
        <v>110</v>
      </c>
      <c r="U320" s="203">
        <v>63</v>
      </c>
      <c r="V320" s="203">
        <v>411</v>
      </c>
      <c r="W320" s="203">
        <v>34</v>
      </c>
      <c r="X320" s="203">
        <v>303</v>
      </c>
      <c r="Y320" s="203">
        <v>0.54200000000000004</v>
      </c>
      <c r="Z320" s="203" t="b">
        <v>0</v>
      </c>
      <c r="AA320" s="203">
        <v>322</v>
      </c>
      <c r="AB320" s="203">
        <v>201</v>
      </c>
      <c r="AC320" s="203">
        <v>89</v>
      </c>
      <c r="AD320" s="203">
        <v>6</v>
      </c>
      <c r="AE320" s="203">
        <v>14.8</v>
      </c>
      <c r="AF320" s="203" t="s">
        <v>301</v>
      </c>
      <c r="AG320" s="203" t="s">
        <v>302</v>
      </c>
      <c r="AS320" s="203" t="s">
        <v>2491</v>
      </c>
      <c r="AT320" s="203" t="s">
        <v>1244</v>
      </c>
      <c r="AU320" s="247">
        <v>1299</v>
      </c>
      <c r="AV320" s="203" t="s">
        <v>2492</v>
      </c>
      <c r="AW320" s="203" t="s">
        <v>2491</v>
      </c>
      <c r="AX320" s="203" t="s">
        <v>1244</v>
      </c>
      <c r="AY320" s="247">
        <v>1299</v>
      </c>
      <c r="AZ320" s="203" t="s">
        <v>2493</v>
      </c>
      <c r="BA320" s="203" t="s">
        <v>2491</v>
      </c>
      <c r="BB320" s="203" t="s">
        <v>2494</v>
      </c>
      <c r="BC320" s="247">
        <v>1299</v>
      </c>
      <c r="BD320" s="203" t="s">
        <v>2495</v>
      </c>
      <c r="BE320" s="204" t="str">
        <f t="shared" si="9"/>
        <v xml:space="preserve"> DPSPagoda 112 RP178 Unisex</v>
      </c>
    </row>
    <row r="321" spans="1:57">
      <c r="A321" s="203" t="s">
        <v>219</v>
      </c>
      <c r="B321" s="203" t="s">
        <v>386</v>
      </c>
      <c r="C321" s="203" t="s">
        <v>521</v>
      </c>
      <c r="D321" s="203">
        <v>184</v>
      </c>
      <c r="E321" s="203" t="s">
        <v>222</v>
      </c>
      <c r="F321" s="203" t="str">
        <f t="shared" si="8"/>
        <v>Pagoda 112 RP</v>
      </c>
      <c r="H321" s="203">
        <v>184</v>
      </c>
      <c r="I321" s="203">
        <v>182.6</v>
      </c>
      <c r="J321" s="203">
        <v>109</v>
      </c>
      <c r="K321" s="203">
        <v>125</v>
      </c>
      <c r="L321" s="203">
        <v>140</v>
      </c>
      <c r="M321" s="203">
        <v>112</v>
      </c>
      <c r="N321" s="203">
        <v>127</v>
      </c>
      <c r="O321" s="203">
        <v>15.5</v>
      </c>
      <c r="P321" s="203">
        <v>2062</v>
      </c>
      <c r="Q321" s="203">
        <v>1.07</v>
      </c>
      <c r="R321" s="203">
        <v>2207</v>
      </c>
      <c r="S321" s="203">
        <v>267</v>
      </c>
      <c r="T321" s="203">
        <v>128</v>
      </c>
      <c r="U321" s="203">
        <v>77</v>
      </c>
      <c r="V321" s="203">
        <v>424</v>
      </c>
      <c r="W321" s="203">
        <v>34</v>
      </c>
      <c r="X321" s="203">
        <v>316</v>
      </c>
      <c r="Y321" s="203">
        <v>0.44400000000000001</v>
      </c>
      <c r="Z321" s="203" t="b">
        <v>0</v>
      </c>
      <c r="AA321" s="203">
        <v>310</v>
      </c>
      <c r="AB321" s="203">
        <v>270</v>
      </c>
      <c r="AC321" s="203">
        <v>114</v>
      </c>
      <c r="AD321" s="203">
        <v>4</v>
      </c>
      <c r="AE321" s="203">
        <v>13.5</v>
      </c>
      <c r="AF321" s="203" t="s">
        <v>301</v>
      </c>
      <c r="AG321" s="203" t="s">
        <v>302</v>
      </c>
      <c r="AS321" s="203" t="s">
        <v>2496</v>
      </c>
      <c r="AT321" s="203" t="s">
        <v>1571</v>
      </c>
      <c r="AU321" s="247">
        <v>1028.04</v>
      </c>
      <c r="AV321" s="203" t="s">
        <v>2497</v>
      </c>
      <c r="AW321" s="203" t="s">
        <v>2496</v>
      </c>
      <c r="AX321" s="203" t="s">
        <v>1571</v>
      </c>
      <c r="AY321" s="247">
        <v>1028.04</v>
      </c>
      <c r="AZ321" s="203" t="s">
        <v>2498</v>
      </c>
      <c r="BA321" s="203" t="s">
        <v>2496</v>
      </c>
      <c r="BB321" s="203" t="s">
        <v>1227</v>
      </c>
      <c r="BC321" s="247">
        <v>1299</v>
      </c>
      <c r="BD321" s="203" t="s">
        <v>2499</v>
      </c>
      <c r="BE321" s="204" t="str">
        <f t="shared" si="9"/>
        <v xml:space="preserve"> DPSPagoda 112 RP184 Unisex</v>
      </c>
    </row>
    <row r="322" spans="1:57">
      <c r="A322" s="203" t="s">
        <v>219</v>
      </c>
      <c r="B322" s="203" t="s">
        <v>386</v>
      </c>
      <c r="C322" s="203" t="s">
        <v>521</v>
      </c>
      <c r="D322" s="203">
        <v>189</v>
      </c>
      <c r="E322" s="203" t="s">
        <v>222</v>
      </c>
      <c r="F322" s="203" t="str">
        <f t="shared" ref="F322:F385" si="10">IF(LEFT(C322,1)=" ",RIGHT(C322,LEN(C322)-1),C322)</f>
        <v>Pagoda 112 RP</v>
      </c>
      <c r="H322" s="203">
        <v>189</v>
      </c>
      <c r="I322" s="203">
        <v>187.8</v>
      </c>
      <c r="J322" s="203">
        <v>121</v>
      </c>
      <c r="K322" s="203">
        <v>131</v>
      </c>
      <c r="L322" s="203">
        <v>141</v>
      </c>
      <c r="M322" s="203">
        <v>111</v>
      </c>
      <c r="N322" s="203">
        <v>127</v>
      </c>
      <c r="O322" s="203">
        <v>15.3</v>
      </c>
      <c r="P322" s="203">
        <v>2131</v>
      </c>
      <c r="Q322" s="203">
        <v>1.07</v>
      </c>
      <c r="R322" s="203">
        <v>2278</v>
      </c>
      <c r="S322" s="203">
        <v>315</v>
      </c>
      <c r="T322" s="203">
        <v>138</v>
      </c>
      <c r="U322" s="203">
        <v>67</v>
      </c>
      <c r="V322" s="203">
        <v>392</v>
      </c>
      <c r="W322" s="203">
        <v>28</v>
      </c>
      <c r="X322" s="203">
        <v>279</v>
      </c>
      <c r="Y322" s="203">
        <v>0.42</v>
      </c>
      <c r="Z322" s="203" t="b">
        <v>0</v>
      </c>
      <c r="AA322" s="203">
        <v>292</v>
      </c>
      <c r="AB322" s="203">
        <v>279</v>
      </c>
      <c r="AC322" s="203">
        <v>100</v>
      </c>
      <c r="AD322" s="203">
        <v>7</v>
      </c>
      <c r="AE322" s="203">
        <v>12.6</v>
      </c>
      <c r="AF322" s="203" t="s">
        <v>301</v>
      </c>
      <c r="AG322" s="203" t="s">
        <v>302</v>
      </c>
      <c r="AS322" s="203" t="s">
        <v>2500</v>
      </c>
      <c r="AT322" s="203" t="s">
        <v>1477</v>
      </c>
      <c r="AU322" s="247">
        <v>1299</v>
      </c>
      <c r="AV322" s="203" t="s">
        <v>2501</v>
      </c>
      <c r="AW322" s="203" t="s">
        <v>2500</v>
      </c>
      <c r="AX322" s="203" t="s">
        <v>1477</v>
      </c>
      <c r="AY322" s="247">
        <v>1299</v>
      </c>
      <c r="AZ322" s="203" t="s">
        <v>2502</v>
      </c>
      <c r="BA322" s="203" t="s">
        <v>2500</v>
      </c>
      <c r="BB322" s="203" t="s">
        <v>1244</v>
      </c>
      <c r="BC322" s="247">
        <v>1299</v>
      </c>
      <c r="BD322" s="203" t="s">
        <v>2503</v>
      </c>
      <c r="BE322" s="204" t="str">
        <f t="shared" ref="BE322:BE385" si="11">_xlfn.CONCAT(B322,F322,D322,E322)</f>
        <v xml:space="preserve"> DPSPagoda 112 RP189 Unisex</v>
      </c>
    </row>
    <row r="323" spans="1:57">
      <c r="A323" s="203" t="s">
        <v>219</v>
      </c>
      <c r="B323" s="203" t="s">
        <v>386</v>
      </c>
      <c r="C323" s="203" t="s">
        <v>522</v>
      </c>
      <c r="D323" s="203">
        <v>157</v>
      </c>
      <c r="E323" s="203" t="s">
        <v>222</v>
      </c>
      <c r="F323" s="203" t="str">
        <f t="shared" si="10"/>
        <v>Pagoda Piste 100 C2</v>
      </c>
      <c r="H323" s="203">
        <v>157</v>
      </c>
      <c r="I323" s="203">
        <v>156.80000000000001</v>
      </c>
      <c r="J323" s="203">
        <v>118</v>
      </c>
      <c r="K323" s="203">
        <v>121</v>
      </c>
      <c r="L323" s="203">
        <v>125</v>
      </c>
      <c r="M323" s="203">
        <v>100</v>
      </c>
      <c r="N323" s="203">
        <v>111</v>
      </c>
      <c r="O323" s="203">
        <v>18.8</v>
      </c>
      <c r="P323" s="203">
        <v>1559</v>
      </c>
      <c r="Q323" s="203">
        <v>1.08</v>
      </c>
      <c r="R323" s="203">
        <v>1683</v>
      </c>
      <c r="S323" s="203">
        <v>175</v>
      </c>
      <c r="T323" s="203">
        <v>104</v>
      </c>
      <c r="U323" s="203">
        <v>35</v>
      </c>
      <c r="V323" s="203">
        <v>223</v>
      </c>
      <c r="W323" s="203">
        <v>18</v>
      </c>
      <c r="X323" s="203">
        <v>169</v>
      </c>
      <c r="Y323" s="203">
        <v>0.50800000000000001</v>
      </c>
      <c r="Z323" s="203" t="b">
        <v>0</v>
      </c>
      <c r="AA323" s="203">
        <v>170</v>
      </c>
      <c r="AB323" s="203">
        <v>184</v>
      </c>
      <c r="AC323" s="203">
        <v>53</v>
      </c>
      <c r="AD323" s="203">
        <v>7</v>
      </c>
      <c r="AE323" s="203">
        <v>10.199999999999999</v>
      </c>
      <c r="AF323" s="203" t="s">
        <v>305</v>
      </c>
      <c r="AG323" s="203" t="s">
        <v>302</v>
      </c>
      <c r="AS323" s="203" t="s">
        <v>2504</v>
      </c>
      <c r="AT323" s="203" t="s">
        <v>1194</v>
      </c>
      <c r="AU323" s="247">
        <v>1299</v>
      </c>
      <c r="AV323" s="203" t="s">
        <v>2505</v>
      </c>
      <c r="AW323" s="203" t="s">
        <v>2504</v>
      </c>
      <c r="AX323" s="203" t="s">
        <v>1194</v>
      </c>
      <c r="AY323" s="247">
        <v>1299</v>
      </c>
      <c r="AZ323" s="203" t="s">
        <v>2506</v>
      </c>
      <c r="BA323" s="203" t="s">
        <v>2504</v>
      </c>
      <c r="BB323" s="203" t="s">
        <v>1244</v>
      </c>
      <c r="BC323" s="247">
        <v>1299</v>
      </c>
      <c r="BD323" s="203" t="s">
        <v>2507</v>
      </c>
      <c r="BE323" s="204" t="str">
        <f t="shared" si="11"/>
        <v xml:space="preserve"> DPSPagoda Piste 100 C2157 Unisex</v>
      </c>
    </row>
    <row r="324" spans="1:57">
      <c r="A324" s="203" t="s">
        <v>219</v>
      </c>
      <c r="B324" s="203" t="s">
        <v>386</v>
      </c>
      <c r="C324" s="203" t="s">
        <v>522</v>
      </c>
      <c r="D324" s="203">
        <v>165</v>
      </c>
      <c r="E324" s="203" t="s">
        <v>222</v>
      </c>
      <c r="F324" s="203" t="str">
        <f t="shared" si="10"/>
        <v>Pagoda Piste 100 C2</v>
      </c>
      <c r="H324" s="203">
        <v>165</v>
      </c>
      <c r="I324" s="203">
        <v>164.5</v>
      </c>
      <c r="J324" s="203">
        <v>123</v>
      </c>
      <c r="K324" s="203">
        <v>128</v>
      </c>
      <c r="L324" s="203">
        <v>127</v>
      </c>
      <c r="M324" s="203">
        <v>100</v>
      </c>
      <c r="N324" s="203">
        <v>112</v>
      </c>
      <c r="O324" s="203">
        <v>18.899999999999999</v>
      </c>
      <c r="P324" s="203">
        <v>1732</v>
      </c>
      <c r="Q324" s="203">
        <v>1.03</v>
      </c>
      <c r="R324" s="203">
        <v>1777</v>
      </c>
      <c r="S324" s="203">
        <v>183</v>
      </c>
      <c r="T324" s="203">
        <v>117</v>
      </c>
      <c r="U324" s="203">
        <v>39</v>
      </c>
      <c r="V324" s="203">
        <v>238</v>
      </c>
      <c r="W324" s="203">
        <v>19</v>
      </c>
      <c r="X324" s="203">
        <v>180</v>
      </c>
      <c r="Y324" s="203">
        <v>0.48</v>
      </c>
      <c r="Z324" s="203" t="b">
        <v>0</v>
      </c>
      <c r="AA324" s="203">
        <v>186</v>
      </c>
      <c r="AB324" s="203">
        <v>183</v>
      </c>
      <c r="AC324" s="203">
        <v>52</v>
      </c>
      <c r="AD324" s="203">
        <v>6</v>
      </c>
      <c r="AE324" s="203">
        <v>10.4</v>
      </c>
      <c r="AF324" s="203" t="s">
        <v>305</v>
      </c>
      <c r="AS324" s="203" t="s">
        <v>2508</v>
      </c>
      <c r="AT324" s="203" t="s">
        <v>1244</v>
      </c>
      <c r="AU324" s="247">
        <v>1299</v>
      </c>
      <c r="AV324" s="203" t="s">
        <v>2509</v>
      </c>
      <c r="AW324" s="203" t="s">
        <v>2510</v>
      </c>
      <c r="AX324" s="203" t="s">
        <v>1194</v>
      </c>
      <c r="AY324" s="247">
        <v>1469.95</v>
      </c>
      <c r="AZ324" s="203" t="s">
        <v>2511</v>
      </c>
      <c r="BE324" s="204" t="str">
        <f t="shared" si="11"/>
        <v xml:space="preserve"> DPSPagoda Piste 100 C2165 Unisex</v>
      </c>
    </row>
    <row r="325" spans="1:57">
      <c r="A325" s="203" t="s">
        <v>219</v>
      </c>
      <c r="B325" s="203" t="s">
        <v>386</v>
      </c>
      <c r="C325" s="203" t="s">
        <v>522</v>
      </c>
      <c r="D325" s="203">
        <v>171</v>
      </c>
      <c r="E325" s="203" t="s">
        <v>222</v>
      </c>
      <c r="F325" s="203" t="str">
        <f t="shared" si="10"/>
        <v>Pagoda Piste 100 C2</v>
      </c>
      <c r="H325" s="203">
        <v>171</v>
      </c>
      <c r="I325" s="203">
        <v>170.9</v>
      </c>
      <c r="J325" s="203">
        <v>127</v>
      </c>
      <c r="K325" s="203">
        <v>135</v>
      </c>
      <c r="L325" s="203">
        <v>128</v>
      </c>
      <c r="M325" s="203">
        <v>99</v>
      </c>
      <c r="N325" s="203">
        <v>115</v>
      </c>
      <c r="O325" s="203">
        <v>19.399999999999999</v>
      </c>
      <c r="P325" s="203">
        <v>1793</v>
      </c>
      <c r="Q325" s="203">
        <v>1.03</v>
      </c>
      <c r="R325" s="203">
        <v>1849</v>
      </c>
      <c r="S325" s="203">
        <v>192</v>
      </c>
      <c r="T325" s="203">
        <v>106</v>
      </c>
      <c r="U325" s="203">
        <v>43</v>
      </c>
      <c r="V325" s="203">
        <v>252</v>
      </c>
      <c r="W325" s="203">
        <v>21</v>
      </c>
      <c r="X325" s="203">
        <v>184</v>
      </c>
      <c r="Y325" s="203">
        <v>0.48799999999999999</v>
      </c>
      <c r="Z325" s="203" t="b">
        <v>0</v>
      </c>
      <c r="AA325" s="203">
        <v>185</v>
      </c>
      <c r="AB325" s="203">
        <v>176</v>
      </c>
      <c r="AC325" s="203">
        <v>67</v>
      </c>
      <c r="AD325" s="203">
        <v>8</v>
      </c>
      <c r="AE325" s="203">
        <v>10.4</v>
      </c>
      <c r="AF325" s="203" t="s">
        <v>305</v>
      </c>
      <c r="AS325" s="203" t="s">
        <v>2512</v>
      </c>
      <c r="AT325" s="203" t="s">
        <v>1244</v>
      </c>
      <c r="AU325" s="247">
        <v>1299</v>
      </c>
      <c r="AV325" s="203" t="s">
        <v>2513</v>
      </c>
      <c r="AW325" s="203" t="s">
        <v>2514</v>
      </c>
      <c r="AX325" s="203" t="s">
        <v>1244</v>
      </c>
      <c r="AY325" s="247">
        <v>1299</v>
      </c>
      <c r="AZ325" s="203" t="s">
        <v>2515</v>
      </c>
      <c r="BA325" s="203" t="s">
        <v>2516</v>
      </c>
      <c r="BB325" s="203" t="s">
        <v>1595</v>
      </c>
      <c r="BC325" s="247">
        <v>1299</v>
      </c>
      <c r="BD325" s="203" t="s">
        <v>2517</v>
      </c>
      <c r="BE325" s="204" t="str">
        <f t="shared" si="11"/>
        <v xml:space="preserve"> DPSPagoda Piste 100 C2171 Unisex</v>
      </c>
    </row>
    <row r="326" spans="1:57">
      <c r="A326" s="203" t="s">
        <v>219</v>
      </c>
      <c r="B326" s="203" t="s">
        <v>386</v>
      </c>
      <c r="C326" s="203" t="s">
        <v>522</v>
      </c>
      <c r="D326" s="203">
        <v>179</v>
      </c>
      <c r="E326" s="203" t="s">
        <v>222</v>
      </c>
      <c r="F326" s="203" t="str">
        <f t="shared" si="10"/>
        <v>Pagoda Piste 100 C2</v>
      </c>
      <c r="H326" s="203">
        <v>179</v>
      </c>
      <c r="I326" s="203">
        <v>177.7</v>
      </c>
      <c r="J326" s="203">
        <v>132</v>
      </c>
      <c r="K326" s="203">
        <v>142</v>
      </c>
      <c r="L326" s="203">
        <v>132</v>
      </c>
      <c r="M326" s="203">
        <v>100</v>
      </c>
      <c r="N326" s="203">
        <v>115</v>
      </c>
      <c r="O326" s="203">
        <v>19.600000000000001</v>
      </c>
      <c r="P326" s="203">
        <v>1975</v>
      </c>
      <c r="Q326" s="203">
        <v>0.99</v>
      </c>
      <c r="R326" s="203">
        <v>1953</v>
      </c>
      <c r="S326" s="203">
        <v>251</v>
      </c>
      <c r="T326" s="203">
        <v>143</v>
      </c>
      <c r="U326" s="203">
        <v>47</v>
      </c>
      <c r="V326" s="203">
        <v>267</v>
      </c>
      <c r="W326" s="203">
        <v>18</v>
      </c>
      <c r="X326" s="203">
        <v>190</v>
      </c>
      <c r="Y326" s="203">
        <v>0.38700000000000001</v>
      </c>
      <c r="Z326" s="203" t="b">
        <v>0</v>
      </c>
      <c r="AA326" s="203">
        <v>189</v>
      </c>
      <c r="AB326" s="203">
        <v>173</v>
      </c>
      <c r="AC326" s="203">
        <v>78</v>
      </c>
      <c r="AD326" s="203">
        <v>7</v>
      </c>
      <c r="AE326" s="203">
        <v>11.3</v>
      </c>
      <c r="AF326" s="203" t="s">
        <v>305</v>
      </c>
      <c r="AS326" s="203" t="s">
        <v>2518</v>
      </c>
      <c r="AT326" s="203" t="s">
        <v>1244</v>
      </c>
      <c r="AU326" s="247">
        <v>1299</v>
      </c>
      <c r="AV326" s="203" t="s">
        <v>2519</v>
      </c>
      <c r="AW326" s="203" t="s">
        <v>2520</v>
      </c>
      <c r="AX326" s="203" t="s">
        <v>1595</v>
      </c>
      <c r="AY326" s="247">
        <v>1299</v>
      </c>
      <c r="AZ326" s="203" t="s">
        <v>2521</v>
      </c>
      <c r="BA326" s="203" t="s">
        <v>2522</v>
      </c>
      <c r="BB326" s="203" t="s">
        <v>1194</v>
      </c>
      <c r="BC326" s="247">
        <v>1469.95</v>
      </c>
      <c r="BD326" s="203" t="s">
        <v>2523</v>
      </c>
      <c r="BE326" s="204" t="str">
        <f t="shared" si="11"/>
        <v xml:space="preserve"> DPSPagoda Piste 100 C2179 Unisex</v>
      </c>
    </row>
    <row r="327" spans="1:57">
      <c r="A327" s="203" t="s">
        <v>219</v>
      </c>
      <c r="B327" s="203" t="s">
        <v>386</v>
      </c>
      <c r="C327" s="203" t="s">
        <v>522</v>
      </c>
      <c r="D327" s="203">
        <v>184</v>
      </c>
      <c r="E327" s="203" t="s">
        <v>222</v>
      </c>
      <c r="F327" s="203" t="str">
        <f t="shared" si="10"/>
        <v>Pagoda Piste 100 C2</v>
      </c>
      <c r="H327" s="203">
        <v>184</v>
      </c>
      <c r="I327" s="203">
        <v>183.4</v>
      </c>
      <c r="J327" s="203">
        <v>133</v>
      </c>
      <c r="K327" s="203">
        <v>146</v>
      </c>
      <c r="L327" s="203">
        <v>132</v>
      </c>
      <c r="M327" s="203">
        <v>100</v>
      </c>
      <c r="N327" s="203">
        <v>116</v>
      </c>
      <c r="O327" s="203">
        <v>19.2</v>
      </c>
      <c r="P327" s="203">
        <v>2074</v>
      </c>
      <c r="Q327" s="203">
        <v>0.97</v>
      </c>
      <c r="R327" s="203">
        <v>2019</v>
      </c>
      <c r="S327" s="203">
        <v>249</v>
      </c>
      <c r="T327" s="203">
        <v>138</v>
      </c>
      <c r="U327" s="203">
        <v>54</v>
      </c>
      <c r="V327" s="203">
        <v>278</v>
      </c>
      <c r="W327" s="203">
        <v>24</v>
      </c>
      <c r="X327" s="203">
        <v>223</v>
      </c>
      <c r="Y327" s="203">
        <v>0.45100000000000001</v>
      </c>
      <c r="Z327" s="203" t="b">
        <v>0</v>
      </c>
      <c r="AA327" s="203">
        <v>181</v>
      </c>
      <c r="AB327" s="203">
        <v>189</v>
      </c>
      <c r="AC327" s="203">
        <v>96</v>
      </c>
      <c r="AD327" s="203">
        <v>7</v>
      </c>
      <c r="AE327" s="203">
        <v>10.8</v>
      </c>
      <c r="AF327" s="203" t="s">
        <v>305</v>
      </c>
      <c r="AS327" s="203" t="s">
        <v>2524</v>
      </c>
      <c r="AT327" s="203" t="s">
        <v>1244</v>
      </c>
      <c r="AU327" s="247">
        <v>1299</v>
      </c>
      <c r="AV327" s="203" t="s">
        <v>2525</v>
      </c>
      <c r="AW327" s="203" t="s">
        <v>2526</v>
      </c>
      <c r="AX327" s="203" t="s">
        <v>1574</v>
      </c>
      <c r="AY327" s="247">
        <v>1469.95</v>
      </c>
      <c r="AZ327" s="203" t="s">
        <v>2527</v>
      </c>
      <c r="BA327" s="203" t="s">
        <v>2526</v>
      </c>
      <c r="BB327" s="203" t="s">
        <v>1574</v>
      </c>
      <c r="BC327" s="247">
        <v>1469.95</v>
      </c>
      <c r="BD327" s="203" t="s">
        <v>2528</v>
      </c>
      <c r="BE327" s="204" t="str">
        <f t="shared" si="11"/>
        <v xml:space="preserve"> DPSPagoda Piste 100 C2184 Unisex</v>
      </c>
    </row>
    <row r="328" spans="1:57">
      <c r="A328" s="203" t="s">
        <v>219</v>
      </c>
      <c r="B328" s="203" t="s">
        <v>386</v>
      </c>
      <c r="C328" s="203" t="s">
        <v>523</v>
      </c>
      <c r="D328" s="203">
        <v>171</v>
      </c>
      <c r="E328" s="203" t="s">
        <v>222</v>
      </c>
      <c r="F328" s="203" t="str">
        <f t="shared" si="10"/>
        <v>Pagoda Piste 90 RP</v>
      </c>
      <c r="H328" s="203">
        <v>171</v>
      </c>
      <c r="I328" s="203">
        <v>169.2</v>
      </c>
      <c r="J328" s="203">
        <v>124</v>
      </c>
      <c r="K328" s="203">
        <v>130</v>
      </c>
      <c r="L328" s="203">
        <v>122</v>
      </c>
      <c r="M328" s="203">
        <v>90</v>
      </c>
      <c r="N328" s="203">
        <v>107</v>
      </c>
      <c r="O328" s="203">
        <v>15</v>
      </c>
      <c r="P328" s="203">
        <v>1643</v>
      </c>
      <c r="Q328" s="203">
        <v>1.04</v>
      </c>
      <c r="R328" s="203">
        <v>1714</v>
      </c>
      <c r="S328" s="203">
        <v>217</v>
      </c>
      <c r="T328" s="203">
        <v>112</v>
      </c>
      <c r="U328" s="203">
        <v>49</v>
      </c>
      <c r="V328" s="203">
        <v>310</v>
      </c>
      <c r="W328" s="203">
        <v>7</v>
      </c>
      <c r="X328" s="203">
        <v>140</v>
      </c>
      <c r="Y328" s="203">
        <v>0.14799999999999999</v>
      </c>
      <c r="Z328" s="203" t="b">
        <v>0</v>
      </c>
      <c r="AA328" s="203">
        <v>199</v>
      </c>
      <c r="AB328" s="203">
        <v>197</v>
      </c>
      <c r="AC328" s="203">
        <v>111</v>
      </c>
      <c r="AD328" s="203">
        <v>9</v>
      </c>
      <c r="AE328" s="203">
        <v>11.8</v>
      </c>
      <c r="AF328" s="203" t="s">
        <v>305</v>
      </c>
      <c r="AS328" s="203" t="s">
        <v>2529</v>
      </c>
      <c r="AT328" s="203" t="s">
        <v>1244</v>
      </c>
      <c r="AU328" s="247">
        <v>1299</v>
      </c>
      <c r="AV328" s="203" t="s">
        <v>2530</v>
      </c>
      <c r="AW328" s="203" t="s">
        <v>2529</v>
      </c>
      <c r="AX328" s="203" t="s">
        <v>1244</v>
      </c>
      <c r="AY328" s="247">
        <v>1299</v>
      </c>
      <c r="AZ328" s="203" t="s">
        <v>2531</v>
      </c>
      <c r="BA328" s="203" t="s">
        <v>2529</v>
      </c>
      <c r="BB328" s="203" t="s">
        <v>1351</v>
      </c>
      <c r="BC328" s="247">
        <v>1299</v>
      </c>
      <c r="BD328" s="203" t="s">
        <v>2532</v>
      </c>
      <c r="BE328" s="204" t="str">
        <f t="shared" si="11"/>
        <v xml:space="preserve"> DPSPagoda Piste 90 RP171 Unisex</v>
      </c>
    </row>
    <row r="329" spans="1:57">
      <c r="A329" s="203" t="s">
        <v>219</v>
      </c>
      <c r="B329" s="203" t="s">
        <v>386</v>
      </c>
      <c r="C329" s="203" t="s">
        <v>523</v>
      </c>
      <c r="D329" s="203">
        <v>179</v>
      </c>
      <c r="E329" s="203" t="s">
        <v>222</v>
      </c>
      <c r="F329" s="203" t="str">
        <f t="shared" si="10"/>
        <v>Pagoda Piste 90 RP</v>
      </c>
      <c r="H329" s="203">
        <v>179</v>
      </c>
      <c r="I329" s="203">
        <v>178.4</v>
      </c>
      <c r="J329" s="203">
        <v>125</v>
      </c>
      <c r="K329" s="203">
        <v>137</v>
      </c>
      <c r="L329" s="203">
        <v>125</v>
      </c>
      <c r="M329" s="203">
        <v>90</v>
      </c>
      <c r="N329" s="203">
        <v>109</v>
      </c>
      <c r="O329" s="203">
        <v>14.9</v>
      </c>
      <c r="P329" s="203">
        <v>1826</v>
      </c>
      <c r="Q329" s="203">
        <v>1</v>
      </c>
      <c r="R329" s="203">
        <v>1819</v>
      </c>
      <c r="S329" s="203">
        <v>234</v>
      </c>
      <c r="T329" s="203">
        <v>110</v>
      </c>
      <c r="U329" s="203">
        <v>56</v>
      </c>
      <c r="V329" s="203">
        <v>336</v>
      </c>
      <c r="W329" s="203">
        <v>11</v>
      </c>
      <c r="X329" s="203">
        <v>194</v>
      </c>
      <c r="Y329" s="203">
        <v>0.19899999999999901</v>
      </c>
      <c r="Z329" s="203" t="b">
        <v>0</v>
      </c>
      <c r="AA329" s="203">
        <v>203</v>
      </c>
      <c r="AB329" s="203">
        <v>212</v>
      </c>
      <c r="AC329" s="203">
        <v>133</v>
      </c>
      <c r="AD329" s="203">
        <v>10</v>
      </c>
      <c r="AE329" s="203">
        <v>11.7</v>
      </c>
      <c r="AF329" s="203" t="s">
        <v>305</v>
      </c>
      <c r="AS329" s="203" t="s">
        <v>2533</v>
      </c>
      <c r="AT329" s="203" t="s">
        <v>2534</v>
      </c>
      <c r="AU329" s="247">
        <v>1299</v>
      </c>
      <c r="AV329" s="203" t="s">
        <v>2535</v>
      </c>
      <c r="AW329" s="203" t="s">
        <v>2536</v>
      </c>
      <c r="AX329" s="203" t="s">
        <v>1244</v>
      </c>
      <c r="AY329" s="247">
        <v>1299</v>
      </c>
      <c r="AZ329" s="203" t="s">
        <v>2537</v>
      </c>
      <c r="BE329" s="204" t="str">
        <f t="shared" si="11"/>
        <v xml:space="preserve"> DPSPagoda Piste 90 RP179 Unisex</v>
      </c>
    </row>
    <row r="330" spans="1:57">
      <c r="A330" s="203" t="s">
        <v>219</v>
      </c>
      <c r="B330" s="203" t="s">
        <v>386</v>
      </c>
      <c r="C330" s="203" t="s">
        <v>523</v>
      </c>
      <c r="D330" s="203">
        <v>184</v>
      </c>
      <c r="E330" s="203" t="s">
        <v>222</v>
      </c>
      <c r="F330" s="203" t="str">
        <f t="shared" si="10"/>
        <v>Pagoda Piste 90 RP</v>
      </c>
      <c r="H330" s="203">
        <v>184</v>
      </c>
      <c r="I330" s="203">
        <v>183.3</v>
      </c>
      <c r="J330" s="203">
        <v>131</v>
      </c>
      <c r="K330" s="203">
        <v>140</v>
      </c>
      <c r="L330" s="203">
        <v>127</v>
      </c>
      <c r="M330" s="203">
        <v>90</v>
      </c>
      <c r="N330" s="203">
        <v>110</v>
      </c>
      <c r="O330" s="203">
        <v>14.9</v>
      </c>
      <c r="P330" s="203">
        <v>1885</v>
      </c>
      <c r="Q330" s="203">
        <v>1</v>
      </c>
      <c r="R330" s="203">
        <v>1885</v>
      </c>
      <c r="S330" s="203">
        <v>245</v>
      </c>
      <c r="T330" s="203">
        <v>117</v>
      </c>
      <c r="U330" s="203">
        <v>58</v>
      </c>
      <c r="V330" s="203">
        <v>339</v>
      </c>
      <c r="W330" s="203">
        <v>11</v>
      </c>
      <c r="X330" s="203">
        <v>184</v>
      </c>
      <c r="Y330" s="203">
        <v>0.184</v>
      </c>
      <c r="Z330" s="203" t="b">
        <v>0</v>
      </c>
      <c r="AA330" s="203">
        <v>203</v>
      </c>
      <c r="AB330" s="203">
        <v>227</v>
      </c>
      <c r="AC330" s="203">
        <v>136</v>
      </c>
      <c r="AD330" s="203">
        <v>9</v>
      </c>
      <c r="AE330" s="203">
        <v>12</v>
      </c>
      <c r="AF330" s="203" t="s">
        <v>305</v>
      </c>
      <c r="AS330" s="203" t="s">
        <v>2538</v>
      </c>
      <c r="AT330" s="203" t="s">
        <v>1881</v>
      </c>
      <c r="AU330" s="247">
        <v>1084.5899999999999</v>
      </c>
      <c r="AV330" s="203" t="s">
        <v>2539</v>
      </c>
      <c r="AW330" s="203" t="s">
        <v>2538</v>
      </c>
      <c r="AX330" s="203" t="s">
        <v>1881</v>
      </c>
      <c r="AY330" s="247">
        <v>1084.5899999999999</v>
      </c>
      <c r="AZ330" s="203" t="s">
        <v>2540</v>
      </c>
      <c r="BA330" s="203" t="s">
        <v>2538</v>
      </c>
      <c r="BB330" s="203" t="s">
        <v>1244</v>
      </c>
      <c r="BC330" s="247">
        <v>1299</v>
      </c>
      <c r="BD330" s="203" t="s">
        <v>2541</v>
      </c>
      <c r="BE330" s="204" t="str">
        <f t="shared" si="11"/>
        <v xml:space="preserve"> DPSPagoda Piste 90 RP184 Unisex</v>
      </c>
    </row>
    <row r="331" spans="1:57">
      <c r="A331" s="203" t="s">
        <v>219</v>
      </c>
      <c r="B331" s="203" t="s">
        <v>386</v>
      </c>
      <c r="C331" s="203" t="s">
        <v>387</v>
      </c>
      <c r="D331" s="203">
        <v>153</v>
      </c>
      <c r="E331" s="203" t="s">
        <v>222</v>
      </c>
      <c r="F331" s="203" t="str">
        <f t="shared" si="10"/>
        <v>Pagoda Tour 100 RP</v>
      </c>
      <c r="H331" s="203">
        <v>153</v>
      </c>
      <c r="I331" s="203">
        <v>151.80000000000001</v>
      </c>
      <c r="J331" s="203">
        <v>103</v>
      </c>
      <c r="K331" s="203">
        <v>111</v>
      </c>
      <c r="L331" s="203">
        <v>124</v>
      </c>
      <c r="M331" s="203">
        <v>100</v>
      </c>
      <c r="N331" s="203">
        <v>112</v>
      </c>
      <c r="O331" s="203">
        <v>14.9</v>
      </c>
      <c r="P331" s="203">
        <v>1170</v>
      </c>
      <c r="Q331" s="203">
        <v>1.4</v>
      </c>
      <c r="R331" s="203">
        <v>1633</v>
      </c>
      <c r="S331" s="203">
        <v>143</v>
      </c>
      <c r="T331" s="203">
        <v>70</v>
      </c>
      <c r="U331" s="203">
        <v>33</v>
      </c>
      <c r="V331" s="203">
        <v>255</v>
      </c>
      <c r="W331" s="203">
        <v>16</v>
      </c>
      <c r="X331" s="203">
        <v>229</v>
      </c>
      <c r="Y331" s="203">
        <v>0.46600000000000003</v>
      </c>
      <c r="Z331" s="203" t="b">
        <v>0</v>
      </c>
      <c r="AA331" s="203">
        <v>215</v>
      </c>
      <c r="AB331" s="203">
        <v>188</v>
      </c>
      <c r="AC331" s="203">
        <v>40</v>
      </c>
      <c r="AD331" s="203">
        <v>6</v>
      </c>
      <c r="AE331" s="203">
        <v>11.5</v>
      </c>
      <c r="AF331" s="203" t="s">
        <v>302</v>
      </c>
      <c r="AG331" s="203" t="s">
        <v>388</v>
      </c>
      <c r="AS331" s="203" t="s">
        <v>2542</v>
      </c>
      <c r="AT331" s="203" t="s">
        <v>1630</v>
      </c>
      <c r="AU331" s="247">
        <v>1298.95</v>
      </c>
      <c r="AV331" s="203" t="s">
        <v>2543</v>
      </c>
      <c r="AW331" s="203" t="s">
        <v>2542</v>
      </c>
      <c r="AX331" s="203" t="s">
        <v>1630</v>
      </c>
      <c r="AY331" s="247">
        <v>1298.95</v>
      </c>
      <c r="AZ331" s="203" t="s">
        <v>2544</v>
      </c>
      <c r="BA331" s="203" t="s">
        <v>2542</v>
      </c>
      <c r="BB331" s="203" t="s">
        <v>1227</v>
      </c>
      <c r="BC331" s="247">
        <v>1299</v>
      </c>
      <c r="BD331" s="203" t="s">
        <v>2545</v>
      </c>
      <c r="BE331" s="204" t="str">
        <f t="shared" si="11"/>
        <v xml:space="preserve"> DPSPagoda Tour 100 RP153 Unisex</v>
      </c>
    </row>
    <row r="332" spans="1:57">
      <c r="A332" s="203" t="s">
        <v>219</v>
      </c>
      <c r="B332" s="203" t="s">
        <v>386</v>
      </c>
      <c r="C332" s="203" t="s">
        <v>387</v>
      </c>
      <c r="D332" s="203">
        <v>163</v>
      </c>
      <c r="E332" s="203" t="s">
        <v>222</v>
      </c>
      <c r="F332" s="203" t="str">
        <f t="shared" si="10"/>
        <v>Pagoda Tour 100 RP</v>
      </c>
      <c r="H332" s="203">
        <v>163</v>
      </c>
      <c r="I332" s="203">
        <v>161.4</v>
      </c>
      <c r="J332" s="203">
        <v>107</v>
      </c>
      <c r="K332" s="203">
        <v>121</v>
      </c>
      <c r="L332" s="203">
        <v>126</v>
      </c>
      <c r="M332" s="203">
        <v>100</v>
      </c>
      <c r="N332" s="203">
        <v>113</v>
      </c>
      <c r="O332" s="203">
        <v>15.1</v>
      </c>
      <c r="P332" s="203">
        <v>1280</v>
      </c>
      <c r="Q332" s="203">
        <v>1.37</v>
      </c>
      <c r="R332" s="203">
        <v>1755</v>
      </c>
      <c r="S332" s="203">
        <v>173</v>
      </c>
      <c r="T332" s="203">
        <v>79</v>
      </c>
      <c r="U332" s="203">
        <v>54</v>
      </c>
      <c r="V332" s="203">
        <v>325</v>
      </c>
      <c r="W332" s="203">
        <v>11</v>
      </c>
      <c r="X332" s="203">
        <v>215</v>
      </c>
      <c r="Y332" s="203">
        <v>0.2</v>
      </c>
      <c r="Z332" s="203" t="b">
        <v>0</v>
      </c>
      <c r="AA332" s="203">
        <v>221</v>
      </c>
      <c r="AB332" s="203">
        <v>188</v>
      </c>
      <c r="AC332" s="203">
        <v>104</v>
      </c>
      <c r="AD332" s="203">
        <v>7</v>
      </c>
      <c r="AE332" s="203">
        <v>11.8</v>
      </c>
      <c r="AF332" s="203" t="s">
        <v>302</v>
      </c>
      <c r="AG332" s="203" t="s">
        <v>388</v>
      </c>
      <c r="AS332" s="203" t="s">
        <v>2546</v>
      </c>
      <c r="AT332" s="203" t="s">
        <v>1190</v>
      </c>
      <c r="AU332" s="247">
        <v>926.22</v>
      </c>
      <c r="AV332" s="203" t="s">
        <v>2547</v>
      </c>
      <c r="AW332" s="203" t="s">
        <v>2546</v>
      </c>
      <c r="AX332" s="203" t="s">
        <v>1630</v>
      </c>
      <c r="AY332" s="247">
        <v>1298.95</v>
      </c>
      <c r="AZ332" s="203" t="s">
        <v>2548</v>
      </c>
      <c r="BA332" s="203" t="s">
        <v>2546</v>
      </c>
      <c r="BB332" s="203" t="s">
        <v>1227</v>
      </c>
      <c r="BC332" s="247">
        <v>1299</v>
      </c>
      <c r="BD332" s="203" t="s">
        <v>2549</v>
      </c>
      <c r="BE332" s="204" t="str">
        <f t="shared" si="11"/>
        <v xml:space="preserve"> DPSPagoda Tour 100 RP163 Unisex</v>
      </c>
    </row>
    <row r="333" spans="1:57">
      <c r="A333" s="203" t="s">
        <v>220</v>
      </c>
      <c r="B333" s="203" t="s">
        <v>386</v>
      </c>
      <c r="C333" s="203" t="s">
        <v>387</v>
      </c>
      <c r="D333" s="203">
        <v>171</v>
      </c>
      <c r="E333" s="203" t="s">
        <v>222</v>
      </c>
      <c r="F333" s="203" t="str">
        <f t="shared" si="10"/>
        <v>Pagoda Tour 100 RP</v>
      </c>
      <c r="H333" s="203">
        <v>171</v>
      </c>
      <c r="I333" s="203">
        <v>169.4</v>
      </c>
      <c r="J333" s="203">
        <v>107</v>
      </c>
      <c r="K333" s="203">
        <v>130</v>
      </c>
      <c r="L333" s="203">
        <v>129</v>
      </c>
      <c r="M333" s="203">
        <v>100</v>
      </c>
      <c r="N333" s="203">
        <v>115</v>
      </c>
      <c r="O333" s="203">
        <v>15.3</v>
      </c>
      <c r="P333" s="203">
        <v>1410</v>
      </c>
      <c r="Q333" s="203">
        <v>1.32</v>
      </c>
      <c r="R333" s="203">
        <v>1864</v>
      </c>
      <c r="S333" s="203">
        <v>217</v>
      </c>
      <c r="T333" s="203">
        <v>104</v>
      </c>
      <c r="U333" s="203">
        <v>61</v>
      </c>
      <c r="V333" s="203">
        <v>353</v>
      </c>
      <c r="W333" s="203">
        <v>14</v>
      </c>
      <c r="X333" s="203">
        <v>267</v>
      </c>
      <c r="Y333" s="203">
        <v>0.23300000000000001</v>
      </c>
      <c r="Z333" s="203" t="b">
        <v>0</v>
      </c>
      <c r="AA333" s="203">
        <v>214</v>
      </c>
      <c r="AB333" s="203">
        <v>182</v>
      </c>
      <c r="AC333" s="203">
        <v>139</v>
      </c>
      <c r="AD333" s="203">
        <v>4</v>
      </c>
      <c r="AE333" s="203">
        <v>11.9</v>
      </c>
      <c r="AF333" s="203" t="s">
        <v>302</v>
      </c>
      <c r="AG333" s="203" t="s">
        <v>388</v>
      </c>
      <c r="AS333" s="203" t="s">
        <v>2458</v>
      </c>
      <c r="AT333" s="203" t="s">
        <v>1190</v>
      </c>
      <c r="AU333" s="247">
        <v>926.39</v>
      </c>
      <c r="AV333" s="203" t="s">
        <v>2550</v>
      </c>
      <c r="AW333" s="203" t="s">
        <v>2458</v>
      </c>
      <c r="AX333" s="203" t="s">
        <v>1585</v>
      </c>
      <c r="AY333" s="247">
        <v>1039.99</v>
      </c>
      <c r="AZ333" s="203" t="s">
        <v>2551</v>
      </c>
      <c r="BA333" s="203" t="s">
        <v>2458</v>
      </c>
      <c r="BB333" s="203" t="s">
        <v>1585</v>
      </c>
      <c r="BC333" s="247">
        <v>1039.99</v>
      </c>
      <c r="BD333" s="203" t="s">
        <v>2552</v>
      </c>
      <c r="BE333" s="204" t="str">
        <f t="shared" si="11"/>
        <v xml:space="preserve"> DPSPagoda Tour 100 RP171 Unisex</v>
      </c>
    </row>
    <row r="334" spans="1:57">
      <c r="A334" s="203" t="s">
        <v>219</v>
      </c>
      <c r="B334" s="203" t="s">
        <v>386</v>
      </c>
      <c r="C334" s="203" t="s">
        <v>387</v>
      </c>
      <c r="D334" s="203">
        <v>171</v>
      </c>
      <c r="E334" s="203" t="s">
        <v>222</v>
      </c>
      <c r="F334" s="203" t="str">
        <f t="shared" si="10"/>
        <v>Pagoda Tour 100 RP</v>
      </c>
      <c r="H334" s="203">
        <v>171</v>
      </c>
      <c r="I334" s="203">
        <v>169.5</v>
      </c>
      <c r="J334" s="203">
        <v>115</v>
      </c>
      <c r="K334" s="203">
        <v>125</v>
      </c>
      <c r="L334" s="203">
        <v>129</v>
      </c>
      <c r="M334" s="203">
        <v>100</v>
      </c>
      <c r="N334" s="203">
        <v>115</v>
      </c>
      <c r="O334" s="203">
        <v>15</v>
      </c>
      <c r="P334" s="203">
        <v>1431</v>
      </c>
      <c r="Q334" s="203">
        <v>1.3</v>
      </c>
      <c r="R334" s="203">
        <v>1861</v>
      </c>
      <c r="S334" s="203">
        <v>203</v>
      </c>
      <c r="T334" s="203">
        <v>94</v>
      </c>
      <c r="U334" s="203">
        <v>57</v>
      </c>
      <c r="V334" s="203">
        <v>332</v>
      </c>
      <c r="W334" s="203">
        <v>12</v>
      </c>
      <c r="X334" s="203">
        <v>210</v>
      </c>
      <c r="Y334" s="203">
        <v>0.20899999999999999</v>
      </c>
      <c r="Z334" s="203" t="b">
        <v>0</v>
      </c>
      <c r="AA334" s="203">
        <v>230</v>
      </c>
      <c r="AB334" s="203">
        <v>213</v>
      </c>
      <c r="AC334" s="203">
        <v>102</v>
      </c>
      <c r="AD334" s="203">
        <v>6</v>
      </c>
      <c r="AE334" s="203">
        <v>11.9</v>
      </c>
      <c r="AF334" s="203" t="s">
        <v>302</v>
      </c>
      <c r="AG334" s="203" t="s">
        <v>388</v>
      </c>
      <c r="AS334" s="203" t="s">
        <v>2458</v>
      </c>
      <c r="AT334" s="203" t="s">
        <v>1190</v>
      </c>
      <c r="AU334" s="247">
        <v>926.08</v>
      </c>
      <c r="AV334" s="203" t="s">
        <v>2553</v>
      </c>
      <c r="AW334" s="203" t="s">
        <v>2458</v>
      </c>
      <c r="AX334" s="203" t="s">
        <v>1585</v>
      </c>
      <c r="AY334" s="247">
        <v>1039.99</v>
      </c>
      <c r="AZ334" s="203" t="s">
        <v>2554</v>
      </c>
      <c r="BA334" s="203" t="s">
        <v>2458</v>
      </c>
      <c r="BB334" s="203" t="s">
        <v>1630</v>
      </c>
      <c r="BC334" s="247">
        <v>1298.95</v>
      </c>
      <c r="BD334" s="203" t="s">
        <v>2555</v>
      </c>
      <c r="BE334" s="204" t="str">
        <f t="shared" si="11"/>
        <v xml:space="preserve"> DPSPagoda Tour 100 RP171 Unisex</v>
      </c>
    </row>
    <row r="335" spans="1:57">
      <c r="A335" s="203" t="s">
        <v>219</v>
      </c>
      <c r="B335" s="203" t="s">
        <v>386</v>
      </c>
      <c r="C335" s="203" t="s">
        <v>387</v>
      </c>
      <c r="D335" s="203">
        <v>179</v>
      </c>
      <c r="E335" s="203" t="s">
        <v>222</v>
      </c>
      <c r="F335" s="203" t="str">
        <f t="shared" si="10"/>
        <v>Pagoda Tour 100 RP</v>
      </c>
      <c r="H335" s="203">
        <v>179</v>
      </c>
      <c r="I335" s="203">
        <v>177.4</v>
      </c>
      <c r="J335" s="203">
        <v>115</v>
      </c>
      <c r="K335" s="203">
        <v>132</v>
      </c>
      <c r="L335" s="203">
        <v>132</v>
      </c>
      <c r="M335" s="203">
        <v>99</v>
      </c>
      <c r="N335" s="203">
        <v>117</v>
      </c>
      <c r="O335" s="203">
        <v>15</v>
      </c>
      <c r="P335" s="203">
        <v>1545</v>
      </c>
      <c r="Q335" s="203">
        <v>1.27</v>
      </c>
      <c r="R335" s="203">
        <v>1968</v>
      </c>
      <c r="S335" s="203">
        <v>235</v>
      </c>
      <c r="T335" s="203">
        <v>111</v>
      </c>
      <c r="U335" s="203">
        <v>62</v>
      </c>
      <c r="V335" s="203">
        <v>354</v>
      </c>
      <c r="W335" s="203">
        <v>16</v>
      </c>
      <c r="X335" s="203">
        <v>270</v>
      </c>
      <c r="Y335" s="203">
        <v>0.25600000000000001</v>
      </c>
      <c r="Z335" s="203" t="b">
        <v>0</v>
      </c>
      <c r="AA335" s="203">
        <v>231</v>
      </c>
      <c r="AB335" s="203">
        <v>222</v>
      </c>
      <c r="AC335" s="203">
        <v>123</v>
      </c>
      <c r="AD335" s="203">
        <v>6</v>
      </c>
      <c r="AE335" s="203">
        <v>12.2</v>
      </c>
      <c r="AF335" s="203" t="s">
        <v>305</v>
      </c>
      <c r="AG335" s="203" t="s">
        <v>302</v>
      </c>
      <c r="AH335" s="203" t="s">
        <v>388</v>
      </c>
      <c r="AS335" s="203" t="s">
        <v>2556</v>
      </c>
      <c r="AT335" s="203" t="s">
        <v>1585</v>
      </c>
      <c r="AU335" s="247">
        <v>1039.99</v>
      </c>
      <c r="AV335" s="203" t="s">
        <v>2557</v>
      </c>
      <c r="AW335" s="203" t="s">
        <v>2556</v>
      </c>
      <c r="AX335" s="203" t="s">
        <v>1881</v>
      </c>
      <c r="AY335" s="247">
        <v>1084.5899999999999</v>
      </c>
      <c r="AZ335" s="203" t="s">
        <v>2558</v>
      </c>
      <c r="BA335" s="203" t="s">
        <v>2556</v>
      </c>
      <c r="BB335" s="203" t="s">
        <v>1630</v>
      </c>
      <c r="BC335" s="247">
        <v>1298.95</v>
      </c>
      <c r="BD335" s="203" t="s">
        <v>2559</v>
      </c>
      <c r="BE335" s="204" t="str">
        <f t="shared" si="11"/>
        <v xml:space="preserve"> DPSPagoda Tour 100 RP179 Unisex</v>
      </c>
    </row>
    <row r="336" spans="1:57">
      <c r="A336" s="203" t="s">
        <v>219</v>
      </c>
      <c r="B336" s="203" t="s">
        <v>386</v>
      </c>
      <c r="C336" s="203" t="s">
        <v>387</v>
      </c>
      <c r="D336" s="203">
        <v>184</v>
      </c>
      <c r="E336" s="203" t="s">
        <v>222</v>
      </c>
      <c r="F336" s="203" t="str">
        <f t="shared" si="10"/>
        <v>Pagoda Tour 100 RP</v>
      </c>
      <c r="H336" s="203">
        <v>184</v>
      </c>
      <c r="I336" s="203">
        <v>182.4</v>
      </c>
      <c r="J336" s="203">
        <v>120</v>
      </c>
      <c r="K336" s="203">
        <v>134</v>
      </c>
      <c r="L336" s="203">
        <v>133</v>
      </c>
      <c r="M336" s="203">
        <v>99</v>
      </c>
      <c r="N336" s="203">
        <v>118</v>
      </c>
      <c r="O336" s="203">
        <v>15</v>
      </c>
      <c r="P336" s="203">
        <v>1575</v>
      </c>
      <c r="Q336" s="203">
        <v>1.29</v>
      </c>
      <c r="R336" s="203">
        <v>2033</v>
      </c>
      <c r="S336" s="203">
        <v>254</v>
      </c>
      <c r="T336" s="203">
        <v>123</v>
      </c>
      <c r="U336" s="203">
        <v>68</v>
      </c>
      <c r="V336" s="203">
        <v>372</v>
      </c>
      <c r="W336" s="203">
        <v>16</v>
      </c>
      <c r="X336" s="203">
        <v>256</v>
      </c>
      <c r="Y336" s="203">
        <v>0.23199999999999901</v>
      </c>
      <c r="Z336" s="203" t="b">
        <v>0</v>
      </c>
      <c r="AA336" s="203">
        <v>250</v>
      </c>
      <c r="AB336" s="203">
        <v>231</v>
      </c>
      <c r="AC336" s="203">
        <v>122</v>
      </c>
      <c r="AD336" s="203">
        <v>6</v>
      </c>
      <c r="AE336" s="203">
        <v>12.8</v>
      </c>
      <c r="AF336" s="203" t="s">
        <v>302</v>
      </c>
      <c r="AG336" s="203" t="s">
        <v>388</v>
      </c>
      <c r="AS336" s="203" t="s">
        <v>2560</v>
      </c>
      <c r="AT336" s="203" t="s">
        <v>1190</v>
      </c>
      <c r="AU336" s="247">
        <v>926.08</v>
      </c>
      <c r="AV336" s="203" t="s">
        <v>2561</v>
      </c>
      <c r="AW336" s="203" t="s">
        <v>2560</v>
      </c>
      <c r="AX336" s="203" t="s">
        <v>1630</v>
      </c>
      <c r="AY336" s="247">
        <v>1298.95</v>
      </c>
      <c r="AZ336" s="203" t="s">
        <v>2562</v>
      </c>
      <c r="BA336" s="203" t="s">
        <v>2560</v>
      </c>
      <c r="BB336" s="203" t="s">
        <v>1284</v>
      </c>
      <c r="BC336" s="247">
        <v>1299</v>
      </c>
      <c r="BD336" s="203" t="s">
        <v>2563</v>
      </c>
      <c r="BE336" s="204" t="str">
        <f t="shared" si="11"/>
        <v xml:space="preserve"> DPSPagoda Tour 100 RP184 Unisex</v>
      </c>
    </row>
    <row r="337" spans="1:57">
      <c r="A337" s="203" t="s">
        <v>220</v>
      </c>
      <c r="B337" s="203" t="s">
        <v>386</v>
      </c>
      <c r="C337" s="203" t="s">
        <v>389</v>
      </c>
      <c r="D337" s="203">
        <v>163</v>
      </c>
      <c r="E337" s="203" t="s">
        <v>390</v>
      </c>
      <c r="F337" s="203" t="str">
        <f t="shared" si="10"/>
        <v>Pagoda Tour 106 W</v>
      </c>
      <c r="H337" s="203">
        <v>163</v>
      </c>
      <c r="I337" s="203">
        <v>161.69999999999999</v>
      </c>
      <c r="J337" s="203">
        <v>111</v>
      </c>
      <c r="K337" s="203">
        <v>124</v>
      </c>
      <c r="L337" s="203">
        <v>132</v>
      </c>
      <c r="M337" s="203">
        <v>106</v>
      </c>
      <c r="N337" s="203">
        <v>118</v>
      </c>
      <c r="O337" s="203">
        <v>18.899999999999999</v>
      </c>
      <c r="P337" s="203">
        <v>1364</v>
      </c>
      <c r="Q337" s="203">
        <v>1.35</v>
      </c>
      <c r="R337" s="203">
        <v>1840</v>
      </c>
      <c r="S337" s="203">
        <v>210</v>
      </c>
      <c r="T337" s="203">
        <v>97</v>
      </c>
      <c r="U337" s="203">
        <v>43</v>
      </c>
      <c r="V337" s="203">
        <v>273</v>
      </c>
      <c r="W337" s="203">
        <v>22</v>
      </c>
      <c r="X337" s="203">
        <v>231</v>
      </c>
      <c r="Y337" s="203">
        <v>0.52300000000000002</v>
      </c>
      <c r="Z337" s="203" t="b">
        <v>0</v>
      </c>
      <c r="AA337" s="203">
        <v>194</v>
      </c>
      <c r="AB337" s="203">
        <v>181</v>
      </c>
      <c r="AC337" s="203">
        <v>79</v>
      </c>
      <c r="AD337" s="203">
        <v>5</v>
      </c>
      <c r="AE337" s="203">
        <v>10.7</v>
      </c>
      <c r="AF337" s="203" t="s">
        <v>301</v>
      </c>
      <c r="AG337" s="203" t="s">
        <v>302</v>
      </c>
      <c r="AH337" s="203" t="s">
        <v>388</v>
      </c>
      <c r="BE337" s="204" t="str">
        <f t="shared" si="11"/>
        <v xml:space="preserve"> DPSPagoda Tour 106 W163 Women's</v>
      </c>
    </row>
    <row r="338" spans="1:57">
      <c r="A338" s="203" t="s">
        <v>219</v>
      </c>
      <c r="B338" s="203" t="s">
        <v>386</v>
      </c>
      <c r="C338" s="203" t="s">
        <v>524</v>
      </c>
      <c r="D338" s="203">
        <v>158</v>
      </c>
      <c r="E338" s="203" t="s">
        <v>222</v>
      </c>
      <c r="F338" s="203" t="str">
        <f t="shared" si="10"/>
        <v>Pagoda Tour 112 RP</v>
      </c>
      <c r="H338" s="203">
        <v>158</v>
      </c>
      <c r="I338" s="203">
        <v>156.5</v>
      </c>
      <c r="J338" s="203">
        <v>91</v>
      </c>
      <c r="K338" s="203">
        <v>104</v>
      </c>
      <c r="L338" s="203">
        <v>133</v>
      </c>
      <c r="M338" s="203">
        <v>111</v>
      </c>
      <c r="N338" s="203">
        <v>121</v>
      </c>
      <c r="O338" s="203">
        <v>15.2</v>
      </c>
      <c r="P338" s="203">
        <v>1294</v>
      </c>
      <c r="Q338" s="203">
        <v>1.42</v>
      </c>
      <c r="R338" s="203">
        <v>1841</v>
      </c>
      <c r="S338" s="203">
        <v>153</v>
      </c>
      <c r="T338" s="203">
        <v>86</v>
      </c>
      <c r="U338" s="203">
        <v>62</v>
      </c>
      <c r="V338" s="203">
        <v>374</v>
      </c>
      <c r="W338" s="203">
        <v>31</v>
      </c>
      <c r="X338" s="203">
        <v>282</v>
      </c>
      <c r="Y338" s="203">
        <v>0.49099999999999999</v>
      </c>
      <c r="Z338" s="203" t="b">
        <v>0</v>
      </c>
      <c r="AA338" s="203">
        <v>312</v>
      </c>
      <c r="AB338" s="203">
        <v>212</v>
      </c>
      <c r="AC338" s="203">
        <v>62</v>
      </c>
      <c r="AD338" s="203">
        <v>4</v>
      </c>
      <c r="AE338" s="203">
        <v>13.5</v>
      </c>
      <c r="AF338" s="203" t="s">
        <v>301</v>
      </c>
      <c r="AG338" s="203" t="s">
        <v>302</v>
      </c>
      <c r="AH338" s="203" t="s">
        <v>388</v>
      </c>
      <c r="AS338" s="203" t="s">
        <v>2564</v>
      </c>
      <c r="AT338" s="203" t="s">
        <v>1630</v>
      </c>
      <c r="AU338" s="247">
        <v>1298.95</v>
      </c>
      <c r="AV338" s="203" t="s">
        <v>2565</v>
      </c>
      <c r="AW338" s="203" t="s">
        <v>2564</v>
      </c>
      <c r="AX338" s="203" t="s">
        <v>1630</v>
      </c>
      <c r="AY338" s="247">
        <v>1298.95</v>
      </c>
      <c r="AZ338" s="203" t="s">
        <v>2566</v>
      </c>
      <c r="BA338" s="203" t="s">
        <v>2564</v>
      </c>
      <c r="BB338" s="203" t="s">
        <v>1477</v>
      </c>
      <c r="BC338" s="247">
        <v>1299</v>
      </c>
      <c r="BD338" s="203" t="s">
        <v>2567</v>
      </c>
      <c r="BE338" s="204" t="str">
        <f t="shared" si="11"/>
        <v xml:space="preserve"> DPSPagoda Tour 112 RP158 Unisex</v>
      </c>
    </row>
    <row r="339" spans="1:57">
      <c r="A339" s="203" t="s">
        <v>219</v>
      </c>
      <c r="B339" s="203" t="s">
        <v>386</v>
      </c>
      <c r="C339" s="203" t="s">
        <v>524</v>
      </c>
      <c r="D339" s="203">
        <v>168</v>
      </c>
      <c r="E339" s="203" t="s">
        <v>222</v>
      </c>
      <c r="F339" s="203" t="str">
        <f t="shared" si="10"/>
        <v>Pagoda Tour 112 RP</v>
      </c>
      <c r="H339" s="203">
        <v>168</v>
      </c>
      <c r="I339" s="203">
        <v>166.2</v>
      </c>
      <c r="J339" s="203">
        <v>96</v>
      </c>
      <c r="K339" s="203">
        <v>112</v>
      </c>
      <c r="L339" s="203">
        <v>136</v>
      </c>
      <c r="M339" s="203">
        <v>112</v>
      </c>
      <c r="N339" s="203">
        <v>124</v>
      </c>
      <c r="O339" s="203">
        <v>15.1</v>
      </c>
      <c r="P339" s="203">
        <v>1370</v>
      </c>
      <c r="Q339" s="203">
        <v>1.45</v>
      </c>
      <c r="R339" s="203">
        <v>1988</v>
      </c>
      <c r="S339" s="203">
        <v>163</v>
      </c>
      <c r="T339" s="203">
        <v>79</v>
      </c>
      <c r="U339" s="203">
        <v>59</v>
      </c>
      <c r="V339" s="203">
        <v>398</v>
      </c>
      <c r="W339" s="203">
        <v>32</v>
      </c>
      <c r="X339" s="203">
        <v>303</v>
      </c>
      <c r="Y339" s="203">
        <v>0.54799999999999904</v>
      </c>
      <c r="Z339" s="203" t="b">
        <v>0</v>
      </c>
      <c r="AA339" s="203">
        <v>296</v>
      </c>
      <c r="AB339" s="203">
        <v>242</v>
      </c>
      <c r="AC339" s="203">
        <v>102</v>
      </c>
      <c r="AD339" s="203">
        <v>4</v>
      </c>
      <c r="AE339" s="203">
        <v>13.7</v>
      </c>
      <c r="AF339" s="203" t="s">
        <v>301</v>
      </c>
      <c r="AG339" s="203" t="s">
        <v>302</v>
      </c>
      <c r="AH339" s="203" t="s">
        <v>388</v>
      </c>
      <c r="AS339" s="203" t="s">
        <v>2568</v>
      </c>
      <c r="AT339" s="203" t="s">
        <v>1595</v>
      </c>
      <c r="AU339" s="247">
        <v>1299</v>
      </c>
      <c r="AV339" s="203" t="s">
        <v>2569</v>
      </c>
      <c r="AW339" s="203" t="s">
        <v>2570</v>
      </c>
      <c r="AX339" s="203" t="s">
        <v>1595</v>
      </c>
      <c r="AY339" s="247">
        <v>1299</v>
      </c>
      <c r="AZ339" s="203" t="s">
        <v>2571</v>
      </c>
      <c r="BA339" s="203" t="s">
        <v>2572</v>
      </c>
      <c r="BB339" s="203" t="s">
        <v>2087</v>
      </c>
      <c r="BC339" s="247">
        <v>1299</v>
      </c>
      <c r="BD339" s="203" t="s">
        <v>2573</v>
      </c>
      <c r="BE339" s="204" t="str">
        <f t="shared" si="11"/>
        <v xml:space="preserve"> DPSPagoda Tour 112 RP168 Unisex</v>
      </c>
    </row>
    <row r="340" spans="1:57">
      <c r="A340" s="203" t="s">
        <v>219</v>
      </c>
      <c r="B340" s="203" t="s">
        <v>386</v>
      </c>
      <c r="C340" s="203" t="s">
        <v>524</v>
      </c>
      <c r="D340" s="203">
        <v>178</v>
      </c>
      <c r="E340" s="203" t="s">
        <v>222</v>
      </c>
      <c r="F340" s="203" t="str">
        <f t="shared" si="10"/>
        <v>Pagoda Tour 112 RP</v>
      </c>
      <c r="H340" s="203">
        <v>178</v>
      </c>
      <c r="I340" s="203">
        <v>176.4</v>
      </c>
      <c r="J340" s="203">
        <v>94</v>
      </c>
      <c r="K340" s="203">
        <v>123</v>
      </c>
      <c r="L340" s="203">
        <v>139</v>
      </c>
      <c r="M340" s="203">
        <v>112</v>
      </c>
      <c r="N340" s="203">
        <v>126</v>
      </c>
      <c r="O340" s="203">
        <v>15.3</v>
      </c>
      <c r="P340" s="203">
        <v>1572</v>
      </c>
      <c r="Q340" s="203">
        <v>1.35</v>
      </c>
      <c r="R340" s="203">
        <v>2127</v>
      </c>
      <c r="S340" s="203">
        <v>211</v>
      </c>
      <c r="T340" s="203">
        <v>110</v>
      </c>
      <c r="U340" s="203">
        <v>62</v>
      </c>
      <c r="V340" s="203">
        <v>439</v>
      </c>
      <c r="W340" s="203">
        <v>39</v>
      </c>
      <c r="X340" s="203">
        <v>389</v>
      </c>
      <c r="Y340" s="203">
        <v>0.63100000000000001</v>
      </c>
      <c r="Z340" s="203" t="b">
        <v>0</v>
      </c>
      <c r="AA340" s="203">
        <v>290</v>
      </c>
      <c r="AB340" s="203">
        <v>248</v>
      </c>
      <c r="AC340" s="203">
        <v>149</v>
      </c>
      <c r="AD340" s="203">
        <v>3</v>
      </c>
      <c r="AE340" s="203">
        <v>14.6</v>
      </c>
      <c r="AF340" s="203" t="s">
        <v>301</v>
      </c>
      <c r="AG340" s="203" t="s">
        <v>302</v>
      </c>
      <c r="AH340" s="203" t="s">
        <v>388</v>
      </c>
      <c r="AS340" s="203" t="s">
        <v>2574</v>
      </c>
      <c r="AT340" s="203" t="s">
        <v>1244</v>
      </c>
      <c r="AU340" s="247">
        <v>1299</v>
      </c>
      <c r="AV340" s="203" t="s">
        <v>2575</v>
      </c>
      <c r="AW340" s="203" t="s">
        <v>2574</v>
      </c>
      <c r="AX340" s="203" t="s">
        <v>1244</v>
      </c>
      <c r="AY340" s="247">
        <v>1299</v>
      </c>
      <c r="AZ340" s="203" t="s">
        <v>2576</v>
      </c>
      <c r="BA340" s="203" t="s">
        <v>2574</v>
      </c>
      <c r="BB340" s="203" t="s">
        <v>2494</v>
      </c>
      <c r="BC340" s="247">
        <v>1299</v>
      </c>
      <c r="BD340" s="203" t="s">
        <v>2577</v>
      </c>
      <c r="BE340" s="204" t="str">
        <f t="shared" si="11"/>
        <v xml:space="preserve"> DPSPagoda Tour 112 RP178 Unisex</v>
      </c>
    </row>
    <row r="341" spans="1:57">
      <c r="A341" s="203" t="s">
        <v>219</v>
      </c>
      <c r="B341" s="203" t="s">
        <v>386</v>
      </c>
      <c r="C341" s="203" t="s">
        <v>524</v>
      </c>
      <c r="D341" s="203">
        <v>184</v>
      </c>
      <c r="E341" s="203" t="s">
        <v>222</v>
      </c>
      <c r="F341" s="203" t="str">
        <f t="shared" si="10"/>
        <v>Pagoda Tour 112 RP</v>
      </c>
      <c r="H341" s="203">
        <v>184</v>
      </c>
      <c r="I341" s="203">
        <v>182.2</v>
      </c>
      <c r="J341" s="203">
        <v>107</v>
      </c>
      <c r="K341" s="203">
        <v>125</v>
      </c>
      <c r="L341" s="203">
        <v>140</v>
      </c>
      <c r="M341" s="203">
        <v>112</v>
      </c>
      <c r="N341" s="203">
        <v>127</v>
      </c>
      <c r="O341" s="203">
        <v>15.2</v>
      </c>
      <c r="P341" s="203">
        <v>1661</v>
      </c>
      <c r="Q341" s="203">
        <v>1.33</v>
      </c>
      <c r="R341" s="203">
        <v>2209</v>
      </c>
      <c r="S341" s="203">
        <v>229</v>
      </c>
      <c r="T341" s="203">
        <v>112</v>
      </c>
      <c r="U341" s="203">
        <v>73</v>
      </c>
      <c r="V341" s="203">
        <v>422</v>
      </c>
      <c r="W341" s="203">
        <v>34</v>
      </c>
      <c r="X341" s="203">
        <v>330</v>
      </c>
      <c r="Y341" s="203">
        <v>0.46399999999999902</v>
      </c>
      <c r="Z341" s="203" t="b">
        <v>0</v>
      </c>
      <c r="AA341" s="203">
        <v>304</v>
      </c>
      <c r="AB341" s="203">
        <v>270</v>
      </c>
      <c r="AC341" s="203">
        <v>118</v>
      </c>
      <c r="AD341" s="203">
        <v>4</v>
      </c>
      <c r="AE341" s="203">
        <v>13.2</v>
      </c>
      <c r="AF341" s="203" t="s">
        <v>301</v>
      </c>
      <c r="AG341" s="203" t="s">
        <v>302</v>
      </c>
      <c r="AH341" s="203" t="s">
        <v>388</v>
      </c>
      <c r="AS341" s="203" t="s">
        <v>2578</v>
      </c>
      <c r="AT341" s="203" t="s">
        <v>1190</v>
      </c>
      <c r="AU341" s="247">
        <v>926.39</v>
      </c>
      <c r="AV341" s="203" t="s">
        <v>2579</v>
      </c>
      <c r="AW341" s="203" t="s">
        <v>2578</v>
      </c>
      <c r="AX341" s="203" t="s">
        <v>1630</v>
      </c>
      <c r="AY341" s="247">
        <v>1298.95</v>
      </c>
      <c r="AZ341" s="203" t="s">
        <v>2580</v>
      </c>
      <c r="BA341" s="203" t="s">
        <v>2578</v>
      </c>
      <c r="BB341" s="203" t="s">
        <v>1630</v>
      </c>
      <c r="BC341" s="247">
        <v>1298.95</v>
      </c>
      <c r="BD341" s="203" t="s">
        <v>2581</v>
      </c>
      <c r="BE341" s="204" t="str">
        <f t="shared" si="11"/>
        <v xml:space="preserve"> DPSPagoda Tour 112 RP184 Unisex</v>
      </c>
    </row>
    <row r="342" spans="1:57">
      <c r="A342" s="203" t="s">
        <v>220</v>
      </c>
      <c r="B342" s="203" t="s">
        <v>386</v>
      </c>
      <c r="C342" s="203" t="s">
        <v>391</v>
      </c>
      <c r="D342" s="203">
        <v>168</v>
      </c>
      <c r="E342" s="203" t="s">
        <v>390</v>
      </c>
      <c r="F342" s="203" t="str">
        <f t="shared" si="10"/>
        <v>Pagoda Tour 112 W</v>
      </c>
      <c r="H342" s="203">
        <v>168</v>
      </c>
      <c r="I342" s="203">
        <v>166.3</v>
      </c>
      <c r="J342" s="203">
        <v>95</v>
      </c>
      <c r="K342" s="203">
        <v>111</v>
      </c>
      <c r="L342" s="203">
        <v>136</v>
      </c>
      <c r="M342" s="203">
        <v>112</v>
      </c>
      <c r="N342" s="203">
        <v>124</v>
      </c>
      <c r="O342" s="203">
        <v>15.2</v>
      </c>
      <c r="P342" s="203">
        <v>1419</v>
      </c>
      <c r="Q342" s="203">
        <v>1.4</v>
      </c>
      <c r="R342" s="203">
        <v>1992</v>
      </c>
      <c r="S342" s="203">
        <v>212</v>
      </c>
      <c r="T342" s="203">
        <v>112</v>
      </c>
      <c r="U342" s="203">
        <v>64</v>
      </c>
      <c r="V342" s="203">
        <v>403</v>
      </c>
      <c r="W342" s="203">
        <v>36</v>
      </c>
      <c r="X342" s="203">
        <v>309</v>
      </c>
      <c r="Y342" s="203">
        <v>0.55600000000000005</v>
      </c>
      <c r="Z342" s="203" t="b">
        <v>0</v>
      </c>
      <c r="AA342" s="203">
        <v>298</v>
      </c>
      <c r="AB342" s="203">
        <v>253</v>
      </c>
      <c r="AC342" s="203">
        <v>104</v>
      </c>
      <c r="AD342" s="203">
        <v>4</v>
      </c>
      <c r="AE342" s="203">
        <v>13.3</v>
      </c>
      <c r="AF342" s="203" t="s">
        <v>301</v>
      </c>
      <c r="AG342" s="203" t="s">
        <v>302</v>
      </c>
      <c r="AH342" s="203" t="s">
        <v>388</v>
      </c>
      <c r="BE342" s="204" t="str">
        <f t="shared" si="11"/>
        <v xml:space="preserve"> DPSPagoda Tour 112 W168 Women's</v>
      </c>
    </row>
    <row r="343" spans="1:57">
      <c r="A343" s="203" t="s">
        <v>220</v>
      </c>
      <c r="B343" s="203" t="s">
        <v>386</v>
      </c>
      <c r="C343" s="203" t="s">
        <v>392</v>
      </c>
      <c r="D343" s="203">
        <v>178</v>
      </c>
      <c r="E343" s="203" t="s">
        <v>222</v>
      </c>
      <c r="F343" s="203" t="str">
        <f t="shared" si="10"/>
        <v>Pagoda Tour 90</v>
      </c>
      <c r="H343" s="203">
        <v>178</v>
      </c>
      <c r="I343" s="203">
        <v>177.6</v>
      </c>
      <c r="J343" s="203">
        <v>118</v>
      </c>
      <c r="K343" s="203">
        <v>135</v>
      </c>
      <c r="L343" s="203">
        <v>125</v>
      </c>
      <c r="M343" s="203">
        <v>90</v>
      </c>
      <c r="N343" s="203">
        <v>109</v>
      </c>
      <c r="O343" s="203">
        <v>15</v>
      </c>
      <c r="P343" s="203">
        <v>1319</v>
      </c>
      <c r="Q343" s="203">
        <v>1.38</v>
      </c>
      <c r="R343" s="203">
        <v>1819</v>
      </c>
      <c r="S343" s="203">
        <v>201</v>
      </c>
      <c r="T343" s="203">
        <v>92</v>
      </c>
      <c r="U343" s="203">
        <v>60</v>
      </c>
      <c r="V343" s="203">
        <v>342</v>
      </c>
      <c r="W343" s="203">
        <v>13</v>
      </c>
      <c r="X343" s="203">
        <v>254</v>
      </c>
      <c r="Y343" s="203">
        <v>0.215</v>
      </c>
      <c r="Z343" s="203" t="b">
        <v>0</v>
      </c>
      <c r="AA343" s="203">
        <v>197</v>
      </c>
      <c r="AB343" s="203">
        <v>230</v>
      </c>
      <c r="AC343" s="203">
        <v>144</v>
      </c>
      <c r="AD343" s="203">
        <v>8</v>
      </c>
      <c r="AE343" s="203">
        <v>13</v>
      </c>
      <c r="AF343" s="203" t="s">
        <v>302</v>
      </c>
      <c r="AG343" s="203" t="s">
        <v>388</v>
      </c>
      <c r="BE343" s="204" t="str">
        <f t="shared" si="11"/>
        <v xml:space="preserve"> DPSPagoda Tour 90178 Unisex</v>
      </c>
    </row>
    <row r="344" spans="1:57">
      <c r="A344" s="203" t="s">
        <v>220</v>
      </c>
      <c r="B344" s="203" t="s">
        <v>386</v>
      </c>
      <c r="C344" s="203" t="s">
        <v>393</v>
      </c>
      <c r="D344" s="203">
        <v>178</v>
      </c>
      <c r="E344" s="203" t="s">
        <v>222</v>
      </c>
      <c r="F344" s="203" t="str">
        <f t="shared" si="10"/>
        <v>Pagoda Tour 94</v>
      </c>
      <c r="H344" s="203">
        <v>178</v>
      </c>
      <c r="I344" s="203">
        <v>176.2</v>
      </c>
      <c r="J344" s="203">
        <v>130</v>
      </c>
      <c r="K344" s="203">
        <v>146</v>
      </c>
      <c r="L344" s="203">
        <v>131</v>
      </c>
      <c r="M344" s="203">
        <v>94</v>
      </c>
      <c r="N344" s="203">
        <v>111</v>
      </c>
      <c r="O344" s="203">
        <v>18.899999999999999</v>
      </c>
      <c r="P344" s="203">
        <v>1372</v>
      </c>
      <c r="Q344" s="203">
        <v>1.35</v>
      </c>
      <c r="R344" s="203">
        <v>1846</v>
      </c>
      <c r="S344" s="203">
        <v>227</v>
      </c>
      <c r="T344" s="203">
        <v>101</v>
      </c>
      <c r="U344" s="203">
        <v>53</v>
      </c>
      <c r="V344" s="203">
        <v>269</v>
      </c>
      <c r="W344" s="203">
        <v>23</v>
      </c>
      <c r="X344" s="203">
        <v>189</v>
      </c>
      <c r="Y344" s="203">
        <v>0.437</v>
      </c>
      <c r="Z344" s="203" t="b">
        <v>0</v>
      </c>
      <c r="AA344" s="203">
        <v>143</v>
      </c>
      <c r="AB344" s="203">
        <v>159</v>
      </c>
      <c r="AC344" s="203">
        <v>125</v>
      </c>
      <c r="AD344" s="203">
        <v>6</v>
      </c>
      <c r="AE344" s="203">
        <v>10.8</v>
      </c>
      <c r="AF344" s="203" t="s">
        <v>302</v>
      </c>
      <c r="AG344" s="203" t="s">
        <v>388</v>
      </c>
      <c r="AS344" s="203" t="s">
        <v>2582</v>
      </c>
      <c r="AT344" s="203" t="s">
        <v>2583</v>
      </c>
      <c r="AU344" s="247">
        <v>1039</v>
      </c>
      <c r="AV344" s="203" t="s">
        <v>2584</v>
      </c>
      <c r="AW344" s="203" t="s">
        <v>2585</v>
      </c>
      <c r="AX344" s="203" t="s">
        <v>1630</v>
      </c>
      <c r="AY344" s="247">
        <v>1298.95</v>
      </c>
      <c r="AZ344" s="203" t="s">
        <v>2586</v>
      </c>
      <c r="BA344" s="203" t="s">
        <v>2585</v>
      </c>
      <c r="BB344" s="203" t="s">
        <v>1630</v>
      </c>
      <c r="BC344" s="247">
        <v>1298.95</v>
      </c>
      <c r="BD344" s="203" t="s">
        <v>2587</v>
      </c>
      <c r="BE344" s="204" t="str">
        <f t="shared" si="11"/>
        <v xml:space="preserve"> DPSPagoda Tour 94178 Unisex</v>
      </c>
    </row>
    <row r="345" spans="1:57">
      <c r="A345" s="203" t="s">
        <v>219</v>
      </c>
      <c r="B345" s="203" t="s">
        <v>525</v>
      </c>
      <c r="C345" s="203" t="s">
        <v>526</v>
      </c>
      <c r="D345" s="203">
        <v>173</v>
      </c>
      <c r="E345" s="203" t="s">
        <v>222</v>
      </c>
      <c r="F345" s="203" t="str">
        <f t="shared" si="10"/>
        <v>Beast 108</v>
      </c>
      <c r="H345" s="203">
        <v>173</v>
      </c>
      <c r="I345" s="203">
        <v>171.8</v>
      </c>
      <c r="J345" s="203">
        <v>109</v>
      </c>
      <c r="K345" s="203">
        <v>137</v>
      </c>
      <c r="L345" s="203">
        <v>133</v>
      </c>
      <c r="M345" s="203">
        <v>105</v>
      </c>
      <c r="N345" s="203">
        <v>123</v>
      </c>
      <c r="O345" s="203">
        <v>18.7</v>
      </c>
      <c r="P345" s="203">
        <v>1538</v>
      </c>
      <c r="Q345" s="203">
        <v>1.28</v>
      </c>
      <c r="R345" s="203">
        <v>1962</v>
      </c>
      <c r="S345" s="203">
        <v>211</v>
      </c>
      <c r="T345" s="203">
        <v>101</v>
      </c>
      <c r="U345" s="203">
        <v>70</v>
      </c>
      <c r="V345" s="203">
        <v>443</v>
      </c>
      <c r="W345" s="203">
        <v>15</v>
      </c>
      <c r="X345" s="203">
        <v>189</v>
      </c>
      <c r="Y345" s="203">
        <v>0.214</v>
      </c>
      <c r="Z345" s="203" t="b">
        <v>0</v>
      </c>
      <c r="AA345" s="203">
        <v>198</v>
      </c>
      <c r="AB345" s="203">
        <v>150</v>
      </c>
      <c r="AC345" s="203">
        <v>244</v>
      </c>
      <c r="AD345" s="203">
        <v>4</v>
      </c>
      <c r="AE345" s="203">
        <v>8</v>
      </c>
      <c r="AF345" s="203" t="s">
        <v>305</v>
      </c>
      <c r="AG345" s="203" t="s">
        <v>304</v>
      </c>
      <c r="AH345" s="203" t="s">
        <v>302</v>
      </c>
      <c r="AI345" s="203" t="s">
        <v>388</v>
      </c>
      <c r="AS345" s="203" t="s">
        <v>2588</v>
      </c>
      <c r="AT345" s="203" t="s">
        <v>2589</v>
      </c>
      <c r="AU345" s="247">
        <v>524.99</v>
      </c>
      <c r="AV345" s="203" t="s">
        <v>2590</v>
      </c>
      <c r="AW345" s="203" t="s">
        <v>2588</v>
      </c>
      <c r="AX345" s="203" t="s">
        <v>2066</v>
      </c>
      <c r="AY345" s="247">
        <v>544.05999999999995</v>
      </c>
      <c r="AZ345" s="203" t="s">
        <v>2591</v>
      </c>
      <c r="BA345" s="203" t="s">
        <v>2588</v>
      </c>
      <c r="BB345" s="203" t="s">
        <v>2592</v>
      </c>
      <c r="BC345" s="247">
        <v>699.95</v>
      </c>
      <c r="BD345" s="203" t="s">
        <v>2593</v>
      </c>
      <c r="BE345" s="204" t="str">
        <f t="shared" si="11"/>
        <v xml:space="preserve"> DynafitBeast 108173 Unisex</v>
      </c>
    </row>
    <row r="346" spans="1:57">
      <c r="A346" s="203" t="s">
        <v>219</v>
      </c>
      <c r="B346" s="203" t="s">
        <v>525</v>
      </c>
      <c r="C346" s="203" t="s">
        <v>527</v>
      </c>
      <c r="D346" s="203">
        <v>170</v>
      </c>
      <c r="E346" s="203" t="s">
        <v>222</v>
      </c>
      <c r="F346" s="203" t="str">
        <f t="shared" si="10"/>
        <v>Beast 98</v>
      </c>
      <c r="H346" s="203">
        <v>170</v>
      </c>
      <c r="I346" s="203">
        <v>169</v>
      </c>
      <c r="J346" s="203">
        <v>108</v>
      </c>
      <c r="K346" s="203">
        <v>136</v>
      </c>
      <c r="L346" s="203">
        <v>123</v>
      </c>
      <c r="M346" s="203">
        <v>95</v>
      </c>
      <c r="N346" s="203">
        <v>112</v>
      </c>
      <c r="O346" s="203">
        <v>17.2</v>
      </c>
      <c r="P346" s="203">
        <v>1326</v>
      </c>
      <c r="Q346" s="203">
        <v>1.33</v>
      </c>
      <c r="R346" s="203">
        <v>1760</v>
      </c>
      <c r="S346" s="203">
        <v>154</v>
      </c>
      <c r="T346" s="203">
        <v>74</v>
      </c>
      <c r="U346" s="203">
        <v>62</v>
      </c>
      <c r="V346" s="203">
        <v>382</v>
      </c>
      <c r="W346" s="203">
        <v>14</v>
      </c>
      <c r="X346" s="203">
        <v>229</v>
      </c>
      <c r="Y346" s="203">
        <v>0.23300000000000001</v>
      </c>
      <c r="Z346" s="203" t="b">
        <v>0</v>
      </c>
      <c r="AA346" s="203">
        <v>172</v>
      </c>
      <c r="AB346" s="203">
        <v>155</v>
      </c>
      <c r="AC346" s="203">
        <v>210</v>
      </c>
      <c r="AD346" s="203">
        <v>3</v>
      </c>
      <c r="AE346" s="203">
        <v>8.6</v>
      </c>
      <c r="AF346" s="203" t="s">
        <v>302</v>
      </c>
      <c r="AG346" s="203" t="s">
        <v>388</v>
      </c>
      <c r="AS346" s="203" t="s">
        <v>2594</v>
      </c>
      <c r="AT346" s="203" t="s">
        <v>2595</v>
      </c>
      <c r="AU346" s="247">
        <v>549.95000000000005</v>
      </c>
      <c r="AV346" s="203" t="s">
        <v>2596</v>
      </c>
      <c r="AW346" s="203" t="s">
        <v>2597</v>
      </c>
      <c r="AX346" s="203" t="s">
        <v>2598</v>
      </c>
      <c r="AY346" s="247">
        <v>625.95000000000005</v>
      </c>
      <c r="AZ346" s="203" t="s">
        <v>2599</v>
      </c>
      <c r="BE346" s="204" t="str">
        <f t="shared" si="11"/>
        <v xml:space="preserve"> DynafitBeast 98170 Unisex</v>
      </c>
    </row>
    <row r="347" spans="1:57">
      <c r="A347" s="203" t="s">
        <v>219</v>
      </c>
      <c r="B347" s="203" t="s">
        <v>525</v>
      </c>
      <c r="C347" s="203" t="s">
        <v>527</v>
      </c>
      <c r="D347" s="203">
        <v>177</v>
      </c>
      <c r="E347" s="203" t="s">
        <v>222</v>
      </c>
      <c r="F347" s="203" t="str">
        <f t="shared" si="10"/>
        <v>Beast 98</v>
      </c>
      <c r="H347" s="203">
        <v>177</v>
      </c>
      <c r="I347" s="203">
        <v>175.8</v>
      </c>
      <c r="J347" s="203">
        <v>115</v>
      </c>
      <c r="K347" s="203">
        <v>142</v>
      </c>
      <c r="L347" s="203">
        <v>125</v>
      </c>
      <c r="M347" s="203">
        <v>96</v>
      </c>
      <c r="N347" s="203">
        <v>115</v>
      </c>
      <c r="O347" s="203">
        <v>18.399999999999999</v>
      </c>
      <c r="P347" s="203">
        <v>1525</v>
      </c>
      <c r="Q347" s="203">
        <v>1.22</v>
      </c>
      <c r="R347" s="203">
        <v>1867</v>
      </c>
      <c r="S347" s="203">
        <v>187</v>
      </c>
      <c r="T347" s="203">
        <v>92</v>
      </c>
      <c r="U347" s="203">
        <v>59</v>
      </c>
      <c r="V347" s="203">
        <v>442</v>
      </c>
      <c r="W347" s="203">
        <v>13</v>
      </c>
      <c r="X347" s="203">
        <v>167</v>
      </c>
      <c r="Y347" s="203">
        <v>0.22399999999999901</v>
      </c>
      <c r="Z347" s="203" t="b">
        <v>0</v>
      </c>
      <c r="AA347" s="203">
        <v>183</v>
      </c>
      <c r="AB347" s="203">
        <v>151</v>
      </c>
      <c r="AC347" s="203">
        <v>259</v>
      </c>
      <c r="AD347" s="203">
        <v>3</v>
      </c>
      <c r="AE347" s="203">
        <v>8.5</v>
      </c>
      <c r="AF347" s="203" t="s">
        <v>305</v>
      </c>
      <c r="AG347" s="203" t="s">
        <v>302</v>
      </c>
      <c r="AS347" s="203" t="s">
        <v>2600</v>
      </c>
      <c r="AT347" s="203" t="s">
        <v>2595</v>
      </c>
      <c r="AU347" s="247">
        <v>549.95000000000005</v>
      </c>
      <c r="AV347" s="203" t="s">
        <v>2601</v>
      </c>
      <c r="AW347" s="203" t="s">
        <v>2602</v>
      </c>
      <c r="AX347" s="203" t="s">
        <v>1244</v>
      </c>
      <c r="AY347" s="203" t="s">
        <v>2603</v>
      </c>
      <c r="AZ347" s="203" t="s">
        <v>2604</v>
      </c>
      <c r="BE347" s="204" t="str">
        <f t="shared" si="11"/>
        <v xml:space="preserve"> DynafitBeast 98177 Unisex</v>
      </c>
    </row>
    <row r="348" spans="1:57">
      <c r="A348" s="203" t="s">
        <v>219</v>
      </c>
      <c r="B348" s="203" t="s">
        <v>525</v>
      </c>
      <c r="C348" s="203" t="s">
        <v>528</v>
      </c>
      <c r="D348" s="203">
        <v>165</v>
      </c>
      <c r="E348" s="203" t="s">
        <v>222</v>
      </c>
      <c r="F348" s="203" t="str">
        <f t="shared" si="10"/>
        <v>Blacklight 80</v>
      </c>
      <c r="H348" s="203">
        <v>165</v>
      </c>
      <c r="I348" s="203">
        <v>162.9</v>
      </c>
      <c r="J348" s="203">
        <v>122</v>
      </c>
      <c r="K348" s="203">
        <v>140</v>
      </c>
      <c r="L348" s="203">
        <v>114</v>
      </c>
      <c r="M348" s="203">
        <v>78</v>
      </c>
      <c r="N348" s="203">
        <v>98</v>
      </c>
      <c r="O348" s="203">
        <v>17.399999999999999</v>
      </c>
      <c r="P348" s="203">
        <v>1053</v>
      </c>
      <c r="Q348" s="203">
        <v>1.37</v>
      </c>
      <c r="R348" s="203">
        <v>1440</v>
      </c>
      <c r="S348" s="203">
        <v>218</v>
      </c>
      <c r="T348" s="203">
        <v>73</v>
      </c>
      <c r="U348" s="203">
        <v>58</v>
      </c>
      <c r="V348" s="203">
        <v>258</v>
      </c>
      <c r="W348" s="203">
        <v>12</v>
      </c>
      <c r="X348" s="203">
        <v>152</v>
      </c>
      <c r="Y348" s="203">
        <v>0.19899999999999901</v>
      </c>
      <c r="Z348" s="203" t="b">
        <v>0</v>
      </c>
      <c r="AA348" s="203">
        <v>135</v>
      </c>
      <c r="AB348" s="203">
        <v>91</v>
      </c>
      <c r="AC348" s="203">
        <v>122</v>
      </c>
      <c r="AD348" s="203">
        <v>4</v>
      </c>
      <c r="AE348" s="203">
        <v>12.1</v>
      </c>
      <c r="AF348" s="203" t="s">
        <v>302</v>
      </c>
      <c r="AG348" s="203" t="s">
        <v>388</v>
      </c>
      <c r="AS348" s="203" t="s">
        <v>2605</v>
      </c>
      <c r="AT348" s="203" t="s">
        <v>2213</v>
      </c>
      <c r="AU348" s="247">
        <v>475.92</v>
      </c>
      <c r="AV348" s="203" t="s">
        <v>2606</v>
      </c>
      <c r="AW348" s="203" t="s">
        <v>2605</v>
      </c>
      <c r="AX348" s="203" t="s">
        <v>2066</v>
      </c>
      <c r="AY348" s="247">
        <v>477.91</v>
      </c>
      <c r="AZ348" s="203" t="s">
        <v>2607</v>
      </c>
      <c r="BA348" s="203" t="s">
        <v>2605</v>
      </c>
      <c r="BB348" s="203" t="s">
        <v>1477</v>
      </c>
      <c r="BC348" s="247">
        <v>519.96</v>
      </c>
      <c r="BD348" s="203" t="s">
        <v>2608</v>
      </c>
      <c r="BE348" s="204" t="str">
        <f t="shared" si="11"/>
        <v xml:space="preserve"> DynafitBlacklight 80165 Unisex</v>
      </c>
    </row>
    <row r="349" spans="1:57">
      <c r="A349" s="203" t="s">
        <v>219</v>
      </c>
      <c r="B349" s="203" t="s">
        <v>525</v>
      </c>
      <c r="C349" s="203" t="s">
        <v>528</v>
      </c>
      <c r="D349" s="203">
        <v>172</v>
      </c>
      <c r="E349" s="203" t="s">
        <v>222</v>
      </c>
      <c r="F349" s="203" t="str">
        <f t="shared" si="10"/>
        <v>Blacklight 80</v>
      </c>
      <c r="H349" s="203">
        <v>172</v>
      </c>
      <c r="I349" s="203">
        <v>169.8</v>
      </c>
      <c r="J349" s="203">
        <v>132</v>
      </c>
      <c r="K349" s="203">
        <v>148</v>
      </c>
      <c r="L349" s="203">
        <v>115</v>
      </c>
      <c r="M349" s="203">
        <v>79</v>
      </c>
      <c r="N349" s="203">
        <v>99</v>
      </c>
      <c r="O349" s="203">
        <v>19.2</v>
      </c>
      <c r="P349" s="203">
        <v>1127</v>
      </c>
      <c r="Q349" s="203">
        <v>1.35</v>
      </c>
      <c r="R349" s="203">
        <v>1520</v>
      </c>
      <c r="S349" s="203">
        <v>261</v>
      </c>
      <c r="T349" s="203">
        <v>91</v>
      </c>
      <c r="U349" s="203">
        <v>53</v>
      </c>
      <c r="V349" s="203">
        <v>278</v>
      </c>
      <c r="W349" s="203">
        <v>9</v>
      </c>
      <c r="X349" s="203">
        <v>103</v>
      </c>
      <c r="Y349" s="203">
        <v>0.16600000000000001</v>
      </c>
      <c r="Z349" s="203" t="b">
        <v>0</v>
      </c>
      <c r="AA349" s="203">
        <v>134</v>
      </c>
      <c r="AB349" s="203">
        <v>86</v>
      </c>
      <c r="AC349" s="203">
        <v>144</v>
      </c>
      <c r="AD349" s="203">
        <v>5</v>
      </c>
      <c r="AE349" s="203">
        <v>12.6</v>
      </c>
      <c r="AF349" s="203" t="s">
        <v>302</v>
      </c>
      <c r="AG349" s="203" t="s">
        <v>388</v>
      </c>
      <c r="AS349" s="203" t="s">
        <v>2609</v>
      </c>
      <c r="AT349" s="203" t="s">
        <v>1501</v>
      </c>
      <c r="AU349" s="247">
        <v>559.89</v>
      </c>
      <c r="AV349" s="203" t="s">
        <v>2610</v>
      </c>
      <c r="AW349" s="203" t="s">
        <v>2609</v>
      </c>
      <c r="AX349" s="203" t="s">
        <v>1501</v>
      </c>
      <c r="AY349" s="247">
        <v>559.89</v>
      </c>
      <c r="AZ349" s="203" t="s">
        <v>2611</v>
      </c>
      <c r="BA349" s="203" t="s">
        <v>2609</v>
      </c>
      <c r="BB349" s="203" t="s">
        <v>1571</v>
      </c>
      <c r="BC349" s="247">
        <v>649.95000000000005</v>
      </c>
      <c r="BD349" s="203" t="s">
        <v>2612</v>
      </c>
      <c r="BE349" s="204" t="str">
        <f t="shared" si="11"/>
        <v xml:space="preserve"> DynafitBlacklight 80172 Unisex</v>
      </c>
    </row>
    <row r="350" spans="1:57">
      <c r="A350" s="203" t="s">
        <v>219</v>
      </c>
      <c r="B350" s="203" t="s">
        <v>525</v>
      </c>
      <c r="C350" s="203" t="s">
        <v>528</v>
      </c>
      <c r="D350" s="203">
        <v>178</v>
      </c>
      <c r="E350" s="203" t="s">
        <v>222</v>
      </c>
      <c r="F350" s="203" t="str">
        <f t="shared" si="10"/>
        <v>Blacklight 80</v>
      </c>
      <c r="H350" s="203">
        <v>178</v>
      </c>
      <c r="I350" s="203">
        <v>175.8</v>
      </c>
      <c r="J350" s="203">
        <v>138</v>
      </c>
      <c r="K350" s="203">
        <v>153</v>
      </c>
      <c r="L350" s="203">
        <v>116</v>
      </c>
      <c r="M350" s="203">
        <v>80</v>
      </c>
      <c r="N350" s="203">
        <v>100</v>
      </c>
      <c r="O350" s="203">
        <v>20.6</v>
      </c>
      <c r="P350" s="203">
        <v>1175</v>
      </c>
      <c r="Q350" s="203">
        <v>1.35</v>
      </c>
      <c r="R350" s="203">
        <v>1590</v>
      </c>
      <c r="S350" s="203">
        <v>285</v>
      </c>
      <c r="T350" s="203">
        <v>102</v>
      </c>
      <c r="U350" s="203">
        <v>56</v>
      </c>
      <c r="V350" s="203">
        <v>280</v>
      </c>
      <c r="W350" s="203">
        <v>9</v>
      </c>
      <c r="X350" s="203">
        <v>95</v>
      </c>
      <c r="Y350" s="203">
        <v>0.16300000000000001</v>
      </c>
      <c r="Z350" s="203" t="b">
        <v>0</v>
      </c>
      <c r="AA350" s="203">
        <v>136</v>
      </c>
      <c r="AB350" s="203">
        <v>90</v>
      </c>
      <c r="AC350" s="203">
        <v>144</v>
      </c>
      <c r="AD350" s="203">
        <v>5</v>
      </c>
      <c r="AE350" s="203">
        <v>12.3</v>
      </c>
      <c r="AF350" s="203" t="s">
        <v>302</v>
      </c>
      <c r="AG350" s="203" t="s">
        <v>388</v>
      </c>
      <c r="AS350" s="203" t="s">
        <v>2609</v>
      </c>
      <c r="AT350" s="203" t="s">
        <v>2066</v>
      </c>
      <c r="AU350" s="247">
        <v>538.08000000000004</v>
      </c>
      <c r="AV350" s="203" t="s">
        <v>2613</v>
      </c>
      <c r="BE350" s="204" t="str">
        <f t="shared" si="11"/>
        <v xml:space="preserve"> DynafitBlacklight 80178 Unisex</v>
      </c>
    </row>
    <row r="351" spans="1:57">
      <c r="A351" s="203" t="s">
        <v>219</v>
      </c>
      <c r="B351" s="203" t="s">
        <v>525</v>
      </c>
      <c r="C351" s="203" t="s">
        <v>530</v>
      </c>
      <c r="D351" s="203">
        <v>151</v>
      </c>
      <c r="E351" s="203" t="s">
        <v>390</v>
      </c>
      <c r="F351" s="203" t="str">
        <f t="shared" si="10"/>
        <v>Blacklight 88 W</v>
      </c>
      <c r="H351" s="203">
        <v>151</v>
      </c>
      <c r="I351" s="203">
        <v>149.19999999999999</v>
      </c>
      <c r="J351" s="203">
        <v>114</v>
      </c>
      <c r="K351" s="203">
        <v>126</v>
      </c>
      <c r="L351" s="203">
        <v>119</v>
      </c>
      <c r="M351" s="203">
        <v>84</v>
      </c>
      <c r="N351" s="203">
        <v>107</v>
      </c>
      <c r="O351" s="203">
        <v>13.3</v>
      </c>
      <c r="P351" s="203">
        <v>962</v>
      </c>
      <c r="Q351" s="203">
        <v>1.47</v>
      </c>
      <c r="R351" s="203">
        <v>1410</v>
      </c>
      <c r="S351" s="203">
        <v>153</v>
      </c>
      <c r="T351" s="203">
        <v>55</v>
      </c>
      <c r="U351" s="203">
        <v>50</v>
      </c>
      <c r="V351" s="203">
        <v>213</v>
      </c>
      <c r="W351" s="203">
        <v>11</v>
      </c>
      <c r="X351" s="203">
        <v>144</v>
      </c>
      <c r="Y351" s="203">
        <v>0.216</v>
      </c>
      <c r="Z351" s="203" t="b">
        <v>0</v>
      </c>
      <c r="AA351" s="203">
        <v>140</v>
      </c>
      <c r="AB351" s="203">
        <v>89</v>
      </c>
      <c r="AC351" s="203">
        <v>73</v>
      </c>
      <c r="AD351" s="203">
        <v>4</v>
      </c>
      <c r="AE351" s="203">
        <v>12.4</v>
      </c>
      <c r="AF351" s="203" t="s">
        <v>302</v>
      </c>
      <c r="AG351" s="203" t="s">
        <v>388</v>
      </c>
      <c r="AS351" s="203" t="s">
        <v>2614</v>
      </c>
      <c r="AT351" s="203" t="s">
        <v>1595</v>
      </c>
      <c r="AU351" s="247">
        <v>599.95000000000005</v>
      </c>
      <c r="AV351" s="203" t="s">
        <v>2615</v>
      </c>
      <c r="BE351" s="204" t="str">
        <f t="shared" si="11"/>
        <v xml:space="preserve"> DynafitBlacklight 88 W151 Women's</v>
      </c>
    </row>
    <row r="352" spans="1:57">
      <c r="A352" s="203" t="s">
        <v>219</v>
      </c>
      <c r="B352" s="203" t="s">
        <v>525</v>
      </c>
      <c r="C352" s="203" t="s">
        <v>530</v>
      </c>
      <c r="D352" s="203">
        <v>158</v>
      </c>
      <c r="E352" s="203" t="s">
        <v>390</v>
      </c>
      <c r="F352" s="203" t="str">
        <f t="shared" si="10"/>
        <v>Blacklight 88 W</v>
      </c>
      <c r="H352" s="203">
        <v>158</v>
      </c>
      <c r="I352" s="203">
        <v>156.19999999999999</v>
      </c>
      <c r="J352" s="203">
        <v>109</v>
      </c>
      <c r="K352" s="203">
        <v>134</v>
      </c>
      <c r="L352" s="203">
        <v>121</v>
      </c>
      <c r="M352" s="203">
        <v>85</v>
      </c>
      <c r="N352" s="203">
        <v>108</v>
      </c>
      <c r="O352" s="203">
        <v>14.9</v>
      </c>
      <c r="P352" s="203">
        <v>1055</v>
      </c>
      <c r="Q352" s="203">
        <v>1.41</v>
      </c>
      <c r="R352" s="203">
        <v>1491</v>
      </c>
      <c r="S352" s="203">
        <v>196</v>
      </c>
      <c r="T352" s="203">
        <v>68</v>
      </c>
      <c r="U352" s="203">
        <v>52</v>
      </c>
      <c r="V352" s="203">
        <v>312</v>
      </c>
      <c r="W352" s="203">
        <v>12</v>
      </c>
      <c r="X352" s="203">
        <v>162</v>
      </c>
      <c r="Y352" s="203">
        <v>0.22800000000000001</v>
      </c>
      <c r="Z352" s="203" t="b">
        <v>0</v>
      </c>
      <c r="AA352" s="203">
        <v>136</v>
      </c>
      <c r="AB352" s="203">
        <v>90</v>
      </c>
      <c r="AC352" s="203">
        <v>176</v>
      </c>
      <c r="AD352" s="203">
        <v>4</v>
      </c>
      <c r="AE352" s="203">
        <v>12.6</v>
      </c>
      <c r="AF352" s="203" t="s">
        <v>302</v>
      </c>
      <c r="AG352" s="203" t="s">
        <v>388</v>
      </c>
      <c r="AS352" s="203" t="s">
        <v>2616</v>
      </c>
      <c r="AT352" s="203" t="s">
        <v>1595</v>
      </c>
      <c r="AU352" s="247">
        <v>599.95000000000005</v>
      </c>
      <c r="AV352" s="203" t="s">
        <v>2617</v>
      </c>
      <c r="BE352" s="204" t="str">
        <f t="shared" si="11"/>
        <v xml:space="preserve"> DynafitBlacklight 88 W158 Women's</v>
      </c>
    </row>
    <row r="353" spans="1:57">
      <c r="A353" s="203" t="s">
        <v>219</v>
      </c>
      <c r="B353" s="203" t="s">
        <v>525</v>
      </c>
      <c r="C353" s="203" t="s">
        <v>529</v>
      </c>
      <c r="D353" s="203">
        <v>158</v>
      </c>
      <c r="E353" s="203" t="s">
        <v>222</v>
      </c>
      <c r="F353" s="203" t="str">
        <f t="shared" si="10"/>
        <v>Blacklight 88</v>
      </c>
      <c r="H353" s="203">
        <v>158</v>
      </c>
      <c r="I353" s="203">
        <v>156</v>
      </c>
      <c r="J353" s="203">
        <v>110</v>
      </c>
      <c r="K353" s="203">
        <v>133</v>
      </c>
      <c r="L353" s="203">
        <v>120</v>
      </c>
      <c r="M353" s="203">
        <v>85</v>
      </c>
      <c r="N353" s="203">
        <v>108</v>
      </c>
      <c r="O353" s="203">
        <v>14.9</v>
      </c>
      <c r="P353" s="203">
        <v>1056</v>
      </c>
      <c r="Q353" s="203">
        <v>1.41</v>
      </c>
      <c r="R353" s="203">
        <v>1491</v>
      </c>
      <c r="S353" s="203">
        <v>204</v>
      </c>
      <c r="T353" s="203">
        <v>71</v>
      </c>
      <c r="U353" s="203">
        <v>54</v>
      </c>
      <c r="V353" s="203">
        <v>304</v>
      </c>
      <c r="W353" s="203">
        <v>11</v>
      </c>
      <c r="X353" s="203">
        <v>152</v>
      </c>
      <c r="Y353" s="203">
        <v>0.19699999999999901</v>
      </c>
      <c r="Z353" s="203" t="b">
        <v>0</v>
      </c>
      <c r="AA353" s="203">
        <v>137</v>
      </c>
      <c r="AB353" s="203">
        <v>90</v>
      </c>
      <c r="AC353" s="203">
        <v>168</v>
      </c>
      <c r="AD353" s="203">
        <v>5</v>
      </c>
      <c r="AE353" s="203">
        <v>12.3</v>
      </c>
      <c r="AF353" s="203" t="s">
        <v>302</v>
      </c>
      <c r="AG353" s="203" t="s">
        <v>388</v>
      </c>
      <c r="AS353" s="203" t="s">
        <v>2618</v>
      </c>
      <c r="AT353" s="203" t="s">
        <v>2066</v>
      </c>
      <c r="AU353" s="247">
        <v>517.70000000000005</v>
      </c>
      <c r="AV353" s="203" t="s">
        <v>2619</v>
      </c>
      <c r="AW353" s="203" t="s">
        <v>2618</v>
      </c>
      <c r="AX353" s="203" t="s">
        <v>1192</v>
      </c>
      <c r="AY353" s="247">
        <v>544.95000000000005</v>
      </c>
      <c r="AZ353" s="203" t="s">
        <v>2620</v>
      </c>
      <c r="BA353" s="203" t="s">
        <v>2618</v>
      </c>
      <c r="BB353" s="203" t="s">
        <v>1284</v>
      </c>
      <c r="BC353" s="247">
        <v>559.96</v>
      </c>
      <c r="BD353" s="203" t="s">
        <v>2621</v>
      </c>
      <c r="BE353" s="204" t="str">
        <f t="shared" si="11"/>
        <v xml:space="preserve"> DynafitBlacklight 88158 Unisex</v>
      </c>
    </row>
    <row r="354" spans="1:57">
      <c r="A354" s="203" t="s">
        <v>219</v>
      </c>
      <c r="B354" s="203" t="s">
        <v>525</v>
      </c>
      <c r="C354" s="203" t="s">
        <v>529</v>
      </c>
      <c r="D354" s="203">
        <v>165</v>
      </c>
      <c r="E354" s="203" t="s">
        <v>222</v>
      </c>
      <c r="F354" s="203" t="str">
        <f t="shared" si="10"/>
        <v>Blacklight 88</v>
      </c>
      <c r="H354" s="203">
        <v>165</v>
      </c>
      <c r="I354" s="203">
        <v>163.1</v>
      </c>
      <c r="J354" s="203">
        <v>114</v>
      </c>
      <c r="K354" s="203">
        <v>140</v>
      </c>
      <c r="L354" s="203">
        <v>121</v>
      </c>
      <c r="M354" s="203">
        <v>86</v>
      </c>
      <c r="N354" s="203">
        <v>109</v>
      </c>
      <c r="O354" s="203">
        <v>16.600000000000001</v>
      </c>
      <c r="P354" s="203">
        <v>1101</v>
      </c>
      <c r="Q354" s="203">
        <v>1.43</v>
      </c>
      <c r="R354" s="203">
        <v>1571</v>
      </c>
      <c r="S354" s="203">
        <v>228</v>
      </c>
      <c r="T354" s="203">
        <v>77</v>
      </c>
      <c r="U354" s="203">
        <v>54</v>
      </c>
      <c r="V354" s="203">
        <v>318</v>
      </c>
      <c r="W354" s="203">
        <v>12</v>
      </c>
      <c r="X354" s="203">
        <v>168</v>
      </c>
      <c r="Y354" s="203">
        <v>0.22500000000000001</v>
      </c>
      <c r="Z354" s="203" t="b">
        <v>0</v>
      </c>
      <c r="AA354" s="203">
        <v>140</v>
      </c>
      <c r="AB354" s="203">
        <v>93</v>
      </c>
      <c r="AC354" s="203">
        <v>179</v>
      </c>
      <c r="AD354" s="203">
        <v>5</v>
      </c>
      <c r="AE354" s="203">
        <v>12.4</v>
      </c>
      <c r="AF354" s="203" t="s">
        <v>302</v>
      </c>
      <c r="AG354" s="203" t="s">
        <v>388</v>
      </c>
      <c r="AS354" s="203" t="s">
        <v>2622</v>
      </c>
      <c r="AT354" s="203" t="s">
        <v>1477</v>
      </c>
      <c r="AU354" s="247">
        <v>489.96</v>
      </c>
      <c r="AV354" s="203" t="s">
        <v>2623</v>
      </c>
      <c r="AW354" s="203" t="s">
        <v>2622</v>
      </c>
      <c r="AX354" s="203" t="s">
        <v>1477</v>
      </c>
      <c r="AY354" s="247">
        <v>489.96</v>
      </c>
      <c r="AZ354" s="203" t="s">
        <v>2624</v>
      </c>
      <c r="BA354" s="203" t="s">
        <v>2622</v>
      </c>
      <c r="BB354" s="203" t="s">
        <v>1949</v>
      </c>
      <c r="BC354" s="247">
        <v>559.96</v>
      </c>
      <c r="BD354" s="203" t="s">
        <v>2625</v>
      </c>
      <c r="BE354" s="204" t="str">
        <f t="shared" si="11"/>
        <v xml:space="preserve"> DynafitBlacklight 88165 Unisex</v>
      </c>
    </row>
    <row r="355" spans="1:57">
      <c r="A355" s="203" t="s">
        <v>219</v>
      </c>
      <c r="B355" s="203" t="s">
        <v>525</v>
      </c>
      <c r="C355" s="203" t="s">
        <v>529</v>
      </c>
      <c r="D355" s="203">
        <v>172</v>
      </c>
      <c r="E355" s="203" t="s">
        <v>222</v>
      </c>
      <c r="F355" s="203" t="str">
        <f t="shared" si="10"/>
        <v>Blacklight 88</v>
      </c>
      <c r="H355" s="203">
        <v>172</v>
      </c>
      <c r="I355" s="203">
        <v>169.7</v>
      </c>
      <c r="J355" s="203">
        <v>117</v>
      </c>
      <c r="K355" s="203">
        <v>146</v>
      </c>
      <c r="L355" s="203">
        <v>122</v>
      </c>
      <c r="M355" s="203">
        <v>87</v>
      </c>
      <c r="N355" s="203">
        <v>110</v>
      </c>
      <c r="O355" s="203">
        <v>18.100000000000001</v>
      </c>
      <c r="P355" s="203">
        <v>1186</v>
      </c>
      <c r="Q355" s="203">
        <v>1.39</v>
      </c>
      <c r="R355" s="203">
        <v>1652</v>
      </c>
      <c r="S355" s="203">
        <v>256</v>
      </c>
      <c r="T355" s="203">
        <v>87</v>
      </c>
      <c r="U355" s="203">
        <v>60</v>
      </c>
      <c r="V355" s="203">
        <v>348</v>
      </c>
      <c r="W355" s="203">
        <v>10</v>
      </c>
      <c r="X355" s="203">
        <v>179</v>
      </c>
      <c r="Y355" s="203">
        <v>0.16500000000000001</v>
      </c>
      <c r="Z355" s="203" t="b">
        <v>0</v>
      </c>
      <c r="AA355" s="203">
        <v>136</v>
      </c>
      <c r="AB355" s="203">
        <v>104</v>
      </c>
      <c r="AC355" s="203">
        <v>213</v>
      </c>
      <c r="AD355" s="203">
        <v>4</v>
      </c>
      <c r="AE355" s="203">
        <v>12.6</v>
      </c>
      <c r="AF355" s="203" t="s">
        <v>302</v>
      </c>
      <c r="AG355" s="203" t="s">
        <v>388</v>
      </c>
      <c r="AS355" s="203" t="s">
        <v>2626</v>
      </c>
      <c r="AT355" s="203" t="s">
        <v>1477</v>
      </c>
      <c r="AU355" s="247">
        <v>489.96</v>
      </c>
      <c r="AV355" s="203" t="s">
        <v>2627</v>
      </c>
      <c r="AW355" s="203" t="s">
        <v>2626</v>
      </c>
      <c r="AX355" s="203" t="s">
        <v>1284</v>
      </c>
      <c r="AY355" s="247">
        <v>559.96</v>
      </c>
      <c r="AZ355" s="203" t="s">
        <v>2628</v>
      </c>
      <c r="BA355" s="203" t="s">
        <v>2626</v>
      </c>
      <c r="BB355" s="203" t="s">
        <v>1949</v>
      </c>
      <c r="BC355" s="247">
        <v>559.96</v>
      </c>
      <c r="BD355" s="203" t="s">
        <v>2629</v>
      </c>
      <c r="BE355" s="204" t="str">
        <f t="shared" si="11"/>
        <v xml:space="preserve"> DynafitBlacklight 88172 Unisex</v>
      </c>
    </row>
    <row r="356" spans="1:57">
      <c r="A356" s="203" t="s">
        <v>219</v>
      </c>
      <c r="B356" s="203" t="s">
        <v>525</v>
      </c>
      <c r="C356" s="203" t="s">
        <v>529</v>
      </c>
      <c r="D356" s="203">
        <v>178</v>
      </c>
      <c r="E356" s="203" t="s">
        <v>222</v>
      </c>
      <c r="F356" s="203" t="str">
        <f t="shared" si="10"/>
        <v>Blacklight 88</v>
      </c>
      <c r="H356" s="203">
        <v>178</v>
      </c>
      <c r="I356" s="203">
        <v>175.9</v>
      </c>
      <c r="J356" s="203">
        <v>123</v>
      </c>
      <c r="K356" s="203">
        <v>153</v>
      </c>
      <c r="L356" s="203">
        <v>123</v>
      </c>
      <c r="M356" s="203">
        <v>88</v>
      </c>
      <c r="N356" s="203">
        <v>111</v>
      </c>
      <c r="O356" s="203">
        <v>19.8</v>
      </c>
      <c r="P356" s="203">
        <v>1263</v>
      </c>
      <c r="Q356" s="203">
        <v>1.37</v>
      </c>
      <c r="R356" s="203">
        <v>1727</v>
      </c>
      <c r="S356" s="203">
        <v>312</v>
      </c>
      <c r="T356" s="203">
        <v>103</v>
      </c>
      <c r="U356" s="203">
        <v>54</v>
      </c>
      <c r="V356" s="203">
        <v>364</v>
      </c>
      <c r="W356" s="203">
        <v>10</v>
      </c>
      <c r="X356" s="203">
        <v>167</v>
      </c>
      <c r="Y356" s="203">
        <v>0.18</v>
      </c>
      <c r="Z356" s="203" t="b">
        <v>0</v>
      </c>
      <c r="AA356" s="203">
        <v>138</v>
      </c>
      <c r="AB356" s="203">
        <v>96</v>
      </c>
      <c r="AC356" s="203">
        <v>226</v>
      </c>
      <c r="AD356" s="203">
        <v>2</v>
      </c>
      <c r="AE356" s="203">
        <v>12.4</v>
      </c>
      <c r="AF356" s="203" t="s">
        <v>302</v>
      </c>
      <c r="AG356" s="203" t="s">
        <v>388</v>
      </c>
      <c r="AS356" s="203" t="s">
        <v>2630</v>
      </c>
      <c r="AT356" s="203" t="s">
        <v>2087</v>
      </c>
      <c r="AU356" s="247">
        <v>699.95</v>
      </c>
      <c r="AV356" s="203" t="s">
        <v>2631</v>
      </c>
      <c r="BE356" s="204" t="str">
        <f t="shared" si="11"/>
        <v xml:space="preserve"> DynafitBlacklight 88178 Unisex</v>
      </c>
    </row>
    <row r="357" spans="1:57">
      <c r="A357" s="203" t="s">
        <v>219</v>
      </c>
      <c r="B357" s="203" t="s">
        <v>525</v>
      </c>
      <c r="C357" s="203" t="s">
        <v>531</v>
      </c>
      <c r="D357" s="203">
        <v>172</v>
      </c>
      <c r="E357" s="203" t="s">
        <v>222</v>
      </c>
      <c r="F357" s="203" t="str">
        <f t="shared" si="10"/>
        <v>Blacklight 95</v>
      </c>
      <c r="H357" s="203">
        <v>172</v>
      </c>
      <c r="I357" s="203">
        <v>170.2</v>
      </c>
      <c r="J357" s="203">
        <v>127</v>
      </c>
      <c r="K357" s="203">
        <v>146</v>
      </c>
      <c r="L357" s="203">
        <v>126</v>
      </c>
      <c r="M357" s="203">
        <v>94</v>
      </c>
      <c r="N357" s="203">
        <v>113</v>
      </c>
      <c r="O357" s="203">
        <v>20</v>
      </c>
      <c r="P357" s="203">
        <v>1202</v>
      </c>
      <c r="Q357" s="203">
        <v>1.45</v>
      </c>
      <c r="R357" s="203">
        <v>1748</v>
      </c>
      <c r="S357" s="203">
        <v>235</v>
      </c>
      <c r="T357" s="203">
        <v>95</v>
      </c>
      <c r="U357" s="203">
        <v>48</v>
      </c>
      <c r="V357" s="203">
        <v>268</v>
      </c>
      <c r="W357" s="203">
        <v>11</v>
      </c>
      <c r="X357" s="203">
        <v>159</v>
      </c>
      <c r="Y357" s="203">
        <v>0.23399999999999899</v>
      </c>
      <c r="Z357" s="203" t="b">
        <v>0</v>
      </c>
      <c r="AA357" s="203">
        <v>137</v>
      </c>
      <c r="AB357" s="203">
        <v>100</v>
      </c>
      <c r="AC357" s="203">
        <v>131</v>
      </c>
      <c r="AD357" s="203">
        <v>4</v>
      </c>
      <c r="AE357" s="203">
        <v>12.6</v>
      </c>
      <c r="AF357" s="203" t="s">
        <v>302</v>
      </c>
      <c r="AG357" s="203" t="s">
        <v>388</v>
      </c>
      <c r="AS357" s="203" t="s">
        <v>2632</v>
      </c>
      <c r="AT357" s="203" t="s">
        <v>1227</v>
      </c>
      <c r="AU357" s="247">
        <v>1199.95</v>
      </c>
      <c r="AV357" s="203" t="s">
        <v>2633</v>
      </c>
      <c r="AW357" s="203" t="s">
        <v>2632</v>
      </c>
      <c r="AX357" s="203" t="s">
        <v>1227</v>
      </c>
      <c r="AY357" s="247">
        <v>1199.95</v>
      </c>
      <c r="AZ357" s="203" t="s">
        <v>2634</v>
      </c>
      <c r="BA357" s="203" t="s">
        <v>2632</v>
      </c>
      <c r="BB357" s="203" t="s">
        <v>1284</v>
      </c>
      <c r="BC357" s="247">
        <v>1199.95</v>
      </c>
      <c r="BD357" s="203" t="s">
        <v>2635</v>
      </c>
      <c r="BE357" s="204" t="str">
        <f t="shared" si="11"/>
        <v xml:space="preserve"> DynafitBlacklight 95172 Unisex</v>
      </c>
    </row>
    <row r="358" spans="1:57">
      <c r="A358" s="203" t="s">
        <v>219</v>
      </c>
      <c r="B358" s="203" t="s">
        <v>525</v>
      </c>
      <c r="C358" s="203" t="s">
        <v>531</v>
      </c>
      <c r="D358" s="203">
        <v>178</v>
      </c>
      <c r="E358" s="203" t="s">
        <v>222</v>
      </c>
      <c r="F358" s="203" t="str">
        <f t="shared" si="10"/>
        <v>Blacklight 95</v>
      </c>
      <c r="H358" s="203">
        <v>178</v>
      </c>
      <c r="I358" s="203">
        <v>175.9</v>
      </c>
      <c r="J358" s="203">
        <v>125</v>
      </c>
      <c r="K358" s="203">
        <v>152</v>
      </c>
      <c r="L358" s="203">
        <v>127</v>
      </c>
      <c r="M358" s="203">
        <v>95</v>
      </c>
      <c r="N358" s="203">
        <v>115</v>
      </c>
      <c r="O358" s="203">
        <v>22.1</v>
      </c>
      <c r="P358" s="203">
        <v>1278</v>
      </c>
      <c r="Q358" s="203">
        <v>1.43</v>
      </c>
      <c r="R358" s="203">
        <v>1825</v>
      </c>
      <c r="S358" s="203">
        <v>276</v>
      </c>
      <c r="T358" s="203">
        <v>94</v>
      </c>
      <c r="U358" s="203">
        <v>50</v>
      </c>
      <c r="V358" s="203">
        <v>326</v>
      </c>
      <c r="W358" s="203">
        <v>12</v>
      </c>
      <c r="X358" s="203">
        <v>179</v>
      </c>
      <c r="Y358" s="203">
        <v>0.23499999999999999</v>
      </c>
      <c r="Z358" s="203" t="b">
        <v>0</v>
      </c>
      <c r="AA358" s="203">
        <v>143</v>
      </c>
      <c r="AB358" s="203">
        <v>95</v>
      </c>
      <c r="AC358" s="203">
        <v>183</v>
      </c>
      <c r="AD358" s="203">
        <v>4</v>
      </c>
      <c r="AE358" s="203">
        <v>12.3</v>
      </c>
      <c r="AF358" s="203" t="s">
        <v>302</v>
      </c>
      <c r="AG358" s="203" t="s">
        <v>388</v>
      </c>
      <c r="AS358" s="203" t="s">
        <v>2636</v>
      </c>
      <c r="AT358" s="203" t="s">
        <v>1227</v>
      </c>
      <c r="AU358" s="247">
        <v>1199.95</v>
      </c>
      <c r="AV358" s="203" t="s">
        <v>2637</v>
      </c>
      <c r="AW358" s="203" t="s">
        <v>2636</v>
      </c>
      <c r="AX358" s="203" t="s">
        <v>1227</v>
      </c>
      <c r="AY358" s="247">
        <v>1199.95</v>
      </c>
      <c r="AZ358" s="203" t="s">
        <v>2638</v>
      </c>
      <c r="BA358" s="203" t="s">
        <v>2636</v>
      </c>
      <c r="BB358" s="203" t="s">
        <v>1477</v>
      </c>
      <c r="BC358" s="247">
        <v>1199.95</v>
      </c>
      <c r="BD358" s="203" t="s">
        <v>2639</v>
      </c>
      <c r="BE358" s="204" t="str">
        <f t="shared" si="11"/>
        <v xml:space="preserve"> DynafitBlacklight 95178 Unisex</v>
      </c>
    </row>
    <row r="359" spans="1:57">
      <c r="A359" s="203" t="s">
        <v>219</v>
      </c>
      <c r="B359" s="203" t="s">
        <v>525</v>
      </c>
      <c r="C359" s="203" t="s">
        <v>531</v>
      </c>
      <c r="D359" s="203">
        <v>184</v>
      </c>
      <c r="E359" s="203" t="s">
        <v>222</v>
      </c>
      <c r="F359" s="203" t="str">
        <f t="shared" si="10"/>
        <v>Blacklight 95</v>
      </c>
      <c r="H359" s="203">
        <v>184</v>
      </c>
      <c r="I359" s="203">
        <v>182</v>
      </c>
      <c r="J359" s="203">
        <v>145</v>
      </c>
      <c r="K359" s="203">
        <v>158</v>
      </c>
      <c r="L359" s="203">
        <v>128</v>
      </c>
      <c r="M359" s="203">
        <v>96</v>
      </c>
      <c r="N359" s="203">
        <v>116</v>
      </c>
      <c r="O359" s="203">
        <v>23.7</v>
      </c>
      <c r="P359" s="203">
        <v>1367</v>
      </c>
      <c r="Q359" s="203">
        <v>1.39</v>
      </c>
      <c r="R359" s="203">
        <v>1903</v>
      </c>
      <c r="S359" s="203">
        <v>292</v>
      </c>
      <c r="T359" s="203">
        <v>103</v>
      </c>
      <c r="U359" s="203">
        <v>51</v>
      </c>
      <c r="V359" s="203">
        <v>277</v>
      </c>
      <c r="W359" s="203">
        <v>8</v>
      </c>
      <c r="X359" s="203">
        <v>97</v>
      </c>
      <c r="Y359" s="203">
        <v>0.157</v>
      </c>
      <c r="Z359" s="203" t="b">
        <v>0</v>
      </c>
      <c r="AA359" s="203">
        <v>146</v>
      </c>
      <c r="AB359" s="203">
        <v>99</v>
      </c>
      <c r="AC359" s="203">
        <v>131</v>
      </c>
      <c r="AD359" s="203">
        <v>6</v>
      </c>
      <c r="AE359" s="203">
        <v>12.4</v>
      </c>
      <c r="AF359" s="203" t="s">
        <v>302</v>
      </c>
      <c r="AG359" s="203" t="s">
        <v>388</v>
      </c>
      <c r="AS359" s="203" t="s">
        <v>2640</v>
      </c>
      <c r="AT359" s="203" t="s">
        <v>1595</v>
      </c>
      <c r="AU359" s="247">
        <v>649.95000000000005</v>
      </c>
      <c r="AV359" s="203" t="s">
        <v>2641</v>
      </c>
      <c r="AW359" s="203" t="s">
        <v>2642</v>
      </c>
      <c r="AX359" s="203" t="s">
        <v>1227</v>
      </c>
      <c r="AY359" s="247">
        <v>1199.95</v>
      </c>
      <c r="AZ359" s="203" t="s">
        <v>2643</v>
      </c>
      <c r="BA359" s="203" t="s">
        <v>2642</v>
      </c>
      <c r="BB359" s="203" t="s">
        <v>1227</v>
      </c>
      <c r="BC359" s="247">
        <v>1199.95</v>
      </c>
      <c r="BD359" s="203" t="s">
        <v>2644</v>
      </c>
      <c r="BE359" s="204" t="str">
        <f t="shared" si="11"/>
        <v xml:space="preserve"> DynafitBlacklight 95184 Unisex</v>
      </c>
    </row>
    <row r="360" spans="1:57">
      <c r="A360" s="203" t="s">
        <v>219</v>
      </c>
      <c r="B360" s="203" t="s">
        <v>525</v>
      </c>
      <c r="C360" s="203" t="s">
        <v>532</v>
      </c>
      <c r="D360" s="203">
        <v>166</v>
      </c>
      <c r="E360" s="203" t="s">
        <v>222</v>
      </c>
      <c r="F360" s="203" t="str">
        <f t="shared" si="10"/>
        <v>Seven Summits</v>
      </c>
      <c r="H360" s="203">
        <v>166</v>
      </c>
      <c r="I360" s="203">
        <v>165.4</v>
      </c>
      <c r="J360" s="203">
        <v>132</v>
      </c>
      <c r="K360" s="203">
        <v>139</v>
      </c>
      <c r="L360" s="203">
        <v>113</v>
      </c>
      <c r="M360" s="203">
        <v>83</v>
      </c>
      <c r="N360" s="203">
        <v>103</v>
      </c>
      <c r="O360" s="203">
        <v>18.2</v>
      </c>
      <c r="P360" s="203">
        <v>1911</v>
      </c>
      <c r="Q360" s="203">
        <v>0.81</v>
      </c>
      <c r="R360" s="203">
        <v>1544</v>
      </c>
      <c r="S360" s="203">
        <v>176</v>
      </c>
      <c r="T360" s="203">
        <v>72</v>
      </c>
      <c r="U360" s="203">
        <v>47</v>
      </c>
      <c r="V360" s="203">
        <v>247</v>
      </c>
      <c r="W360" s="203">
        <v>7</v>
      </c>
      <c r="X360" s="203">
        <v>84</v>
      </c>
      <c r="Y360" s="203">
        <v>0.14899999999999999</v>
      </c>
      <c r="Z360" s="203" t="b">
        <v>0</v>
      </c>
      <c r="AA360" s="203">
        <v>185</v>
      </c>
      <c r="AB360" s="203">
        <v>79</v>
      </c>
      <c r="AC360" s="203">
        <v>62</v>
      </c>
      <c r="AD360" s="203">
        <v>6</v>
      </c>
      <c r="AE360" s="203">
        <v>11.8</v>
      </c>
      <c r="AF360" s="203" t="s">
        <v>307</v>
      </c>
      <c r="AG360" s="203" t="s">
        <v>306</v>
      </c>
      <c r="AH360" s="203" t="s">
        <v>305</v>
      </c>
      <c r="AS360" s="203" t="s">
        <v>2645</v>
      </c>
      <c r="AT360" s="203" t="s">
        <v>1284</v>
      </c>
      <c r="AU360" s="247">
        <v>719.96</v>
      </c>
      <c r="AV360" s="203" t="s">
        <v>2646</v>
      </c>
      <c r="AW360" s="203" t="s">
        <v>2645</v>
      </c>
      <c r="AX360" s="203" t="s">
        <v>1284</v>
      </c>
      <c r="AY360" s="247">
        <v>719.96</v>
      </c>
      <c r="AZ360" s="203" t="s">
        <v>2647</v>
      </c>
      <c r="BA360" s="203" t="s">
        <v>2645</v>
      </c>
      <c r="BB360" s="203" t="s">
        <v>2648</v>
      </c>
      <c r="BC360" s="247">
        <v>719.99</v>
      </c>
      <c r="BD360" s="203" t="s">
        <v>2649</v>
      </c>
      <c r="BE360" s="204" t="str">
        <f t="shared" si="11"/>
        <v xml:space="preserve"> DynafitSeven Summits166 Unisex</v>
      </c>
    </row>
    <row r="361" spans="1:57">
      <c r="A361" s="203" t="s">
        <v>219</v>
      </c>
      <c r="B361" s="203" t="s">
        <v>525</v>
      </c>
      <c r="C361" s="203" t="s">
        <v>532</v>
      </c>
      <c r="D361" s="203">
        <v>174</v>
      </c>
      <c r="E361" s="203" t="s">
        <v>222</v>
      </c>
      <c r="F361" s="203" t="str">
        <f t="shared" si="10"/>
        <v>Seven Summits</v>
      </c>
      <c r="H361" s="203">
        <v>174</v>
      </c>
      <c r="I361" s="203">
        <v>173.4</v>
      </c>
      <c r="J361" s="203">
        <v>138</v>
      </c>
      <c r="K361" s="203">
        <v>146</v>
      </c>
      <c r="L361" s="203">
        <v>115</v>
      </c>
      <c r="M361" s="203">
        <v>84</v>
      </c>
      <c r="N361" s="203">
        <v>104</v>
      </c>
      <c r="O361" s="203">
        <v>19.8</v>
      </c>
      <c r="P361" s="203">
        <v>1961</v>
      </c>
      <c r="Q361" s="203">
        <v>0.84</v>
      </c>
      <c r="R361" s="203">
        <v>1638</v>
      </c>
      <c r="S361" s="203">
        <v>211</v>
      </c>
      <c r="T361" s="203">
        <v>82</v>
      </c>
      <c r="U361" s="203">
        <v>50</v>
      </c>
      <c r="V361" s="203">
        <v>261</v>
      </c>
      <c r="W361" s="203">
        <v>8</v>
      </c>
      <c r="X361" s="203">
        <v>93</v>
      </c>
      <c r="Y361" s="203">
        <v>0.16500000000000001</v>
      </c>
      <c r="Z361" s="203" t="b">
        <v>0</v>
      </c>
      <c r="AA361" s="203">
        <v>196</v>
      </c>
      <c r="AB361" s="203">
        <v>83</v>
      </c>
      <c r="AC361" s="203">
        <v>65</v>
      </c>
      <c r="AD361" s="203">
        <v>5</v>
      </c>
      <c r="AE361" s="203">
        <v>11.8</v>
      </c>
      <c r="AF361" s="203" t="s">
        <v>307</v>
      </c>
      <c r="AG361" s="203" t="s">
        <v>306</v>
      </c>
      <c r="AH361" s="203" t="s">
        <v>305</v>
      </c>
      <c r="AS361" s="203" t="s">
        <v>2650</v>
      </c>
      <c r="AT361" s="203" t="s">
        <v>2651</v>
      </c>
      <c r="AU361" s="247">
        <v>495.34</v>
      </c>
      <c r="AV361" s="203" t="s">
        <v>2652</v>
      </c>
      <c r="AW361" s="203" t="s">
        <v>2653</v>
      </c>
      <c r="AX361" s="203" t="s">
        <v>1306</v>
      </c>
      <c r="AY361" s="247">
        <v>849.95</v>
      </c>
      <c r="AZ361" s="203" t="s">
        <v>2654</v>
      </c>
      <c r="BA361" s="203" t="s">
        <v>2645</v>
      </c>
      <c r="BB361" s="203" t="s">
        <v>1351</v>
      </c>
      <c r="BC361" s="247">
        <v>899.95</v>
      </c>
      <c r="BD361" s="203" t="s">
        <v>2655</v>
      </c>
      <c r="BE361" s="204" t="str">
        <f t="shared" si="11"/>
        <v xml:space="preserve"> DynafitSeven Summits174 Unisex</v>
      </c>
    </row>
    <row r="362" spans="1:57">
      <c r="A362" s="203" t="s">
        <v>219</v>
      </c>
      <c r="B362" s="203" t="s">
        <v>533</v>
      </c>
      <c r="C362" s="203" t="s">
        <v>534</v>
      </c>
      <c r="D362" s="203">
        <v>162</v>
      </c>
      <c r="E362" s="203" t="s">
        <v>390</v>
      </c>
      <c r="F362" s="203" t="str">
        <f t="shared" si="10"/>
        <v>E Lite 7</v>
      </c>
      <c r="H362" s="203">
        <v>162</v>
      </c>
      <c r="I362" s="203">
        <v>162.19999999999999</v>
      </c>
      <c r="J362" s="203">
        <v>141</v>
      </c>
      <c r="K362" s="203">
        <v>148</v>
      </c>
      <c r="L362" s="203">
        <v>123</v>
      </c>
      <c r="M362" s="203">
        <v>74</v>
      </c>
      <c r="N362" s="203">
        <v>109</v>
      </c>
      <c r="O362" s="203">
        <v>13</v>
      </c>
      <c r="P362" s="203">
        <v>1591</v>
      </c>
      <c r="Q362" s="203">
        <v>0.91</v>
      </c>
      <c r="R362" s="203">
        <v>1445</v>
      </c>
      <c r="S362" s="203">
        <v>170</v>
      </c>
      <c r="T362" s="203">
        <v>62</v>
      </c>
      <c r="U362" s="203">
        <v>43</v>
      </c>
      <c r="V362" s="203">
        <v>153</v>
      </c>
      <c r="W362" s="203">
        <v>4</v>
      </c>
      <c r="X362" s="203">
        <v>54</v>
      </c>
      <c r="Y362" s="203">
        <v>0.10199999999999999</v>
      </c>
      <c r="Z362" s="203" t="b">
        <v>0</v>
      </c>
      <c r="AA362" s="203">
        <v>80</v>
      </c>
      <c r="AB362" s="203">
        <v>59</v>
      </c>
      <c r="AC362" s="203">
        <v>73</v>
      </c>
      <c r="AD362" s="203">
        <v>12</v>
      </c>
      <c r="AE362" s="203">
        <v>10.1</v>
      </c>
      <c r="AF362" s="203" t="s">
        <v>307</v>
      </c>
      <c r="BE362" s="204" t="str">
        <f t="shared" si="11"/>
        <v xml:space="preserve"> DynastarE Lite 7162 Women's</v>
      </c>
    </row>
    <row r="363" spans="1:57">
      <c r="A363" s="203" t="s">
        <v>219</v>
      </c>
      <c r="B363" s="203" t="s">
        <v>533</v>
      </c>
      <c r="C363" s="203" t="s">
        <v>535</v>
      </c>
      <c r="D363" s="203">
        <v>172</v>
      </c>
      <c r="E363" s="203" t="s">
        <v>222</v>
      </c>
      <c r="F363" s="203" t="str">
        <f t="shared" si="10"/>
        <v>M-Free 108</v>
      </c>
      <c r="H363" s="203">
        <v>172</v>
      </c>
      <c r="I363" s="203">
        <v>170</v>
      </c>
      <c r="J363" s="203">
        <v>107</v>
      </c>
      <c r="K363" s="203">
        <v>133</v>
      </c>
      <c r="L363" s="203">
        <v>137</v>
      </c>
      <c r="M363" s="203">
        <v>107</v>
      </c>
      <c r="N363" s="203">
        <v>127</v>
      </c>
      <c r="O363" s="203">
        <v>15.1</v>
      </c>
      <c r="P363" s="203">
        <v>1972</v>
      </c>
      <c r="Q363" s="203">
        <v>1.01</v>
      </c>
      <c r="R363" s="203">
        <v>1986</v>
      </c>
      <c r="S363" s="203">
        <v>197</v>
      </c>
      <c r="T363" s="203">
        <v>95</v>
      </c>
      <c r="U363" s="203">
        <v>57</v>
      </c>
      <c r="V363" s="203">
        <v>334</v>
      </c>
      <c r="W363" s="203">
        <v>40</v>
      </c>
      <c r="X363" s="203">
        <v>300</v>
      </c>
      <c r="Y363" s="203">
        <v>0.69899999999999995</v>
      </c>
      <c r="Z363" s="203" t="b">
        <v>0</v>
      </c>
      <c r="AA363" s="203">
        <v>198</v>
      </c>
      <c r="AB363" s="203">
        <v>172</v>
      </c>
      <c r="AC363" s="203">
        <v>135</v>
      </c>
      <c r="AD363" s="203">
        <v>7</v>
      </c>
      <c r="AE363" s="203">
        <v>7.4</v>
      </c>
      <c r="AF363" s="203" t="s">
        <v>301</v>
      </c>
      <c r="AS363" s="203" t="s">
        <v>2656</v>
      </c>
      <c r="AT363" s="203" t="s">
        <v>1284</v>
      </c>
      <c r="AU363" s="247">
        <v>559.96</v>
      </c>
      <c r="AV363" s="203" t="s">
        <v>2657</v>
      </c>
      <c r="AW363" s="203" t="s">
        <v>2656</v>
      </c>
      <c r="AX363" s="203" t="s">
        <v>1284</v>
      </c>
      <c r="AY363" s="247">
        <v>559.96</v>
      </c>
      <c r="AZ363" s="203" t="s">
        <v>2658</v>
      </c>
      <c r="BA363" s="203" t="s">
        <v>2656</v>
      </c>
      <c r="BB363" s="203" t="s">
        <v>1194</v>
      </c>
      <c r="BC363" s="247">
        <v>559.99</v>
      </c>
      <c r="BD363" s="203" t="s">
        <v>2659</v>
      </c>
      <c r="BE363" s="204" t="str">
        <f t="shared" si="11"/>
        <v xml:space="preserve"> DynastarM-Free 108172 Unisex</v>
      </c>
    </row>
    <row r="364" spans="1:57">
      <c r="A364" s="203" t="s">
        <v>219</v>
      </c>
      <c r="B364" s="203" t="s">
        <v>533</v>
      </c>
      <c r="C364" s="203" t="s">
        <v>535</v>
      </c>
      <c r="D364" s="203">
        <v>182</v>
      </c>
      <c r="E364" s="203" t="s">
        <v>222</v>
      </c>
      <c r="F364" s="203" t="str">
        <f t="shared" si="10"/>
        <v>M-Free 108</v>
      </c>
      <c r="H364" s="203">
        <v>182</v>
      </c>
      <c r="I364" s="203">
        <v>181.7</v>
      </c>
      <c r="J364" s="203">
        <v>116</v>
      </c>
      <c r="K364" s="203">
        <v>145</v>
      </c>
      <c r="L364" s="203">
        <v>136</v>
      </c>
      <c r="M364" s="203">
        <v>107</v>
      </c>
      <c r="N364" s="203">
        <v>127</v>
      </c>
      <c r="O364" s="203">
        <v>18.3</v>
      </c>
      <c r="P364" s="203">
        <v>2192</v>
      </c>
      <c r="Q364" s="203">
        <v>0.97</v>
      </c>
      <c r="R364" s="203">
        <v>2122</v>
      </c>
      <c r="S364" s="203">
        <v>260</v>
      </c>
      <c r="T364" s="203">
        <v>117</v>
      </c>
      <c r="U364" s="203">
        <v>58</v>
      </c>
      <c r="V364" s="203">
        <v>316</v>
      </c>
      <c r="W364" s="203">
        <v>41</v>
      </c>
      <c r="X364" s="203">
        <v>340</v>
      </c>
      <c r="Y364" s="203">
        <v>0.71599999999999997</v>
      </c>
      <c r="Z364" s="203" t="b">
        <v>0</v>
      </c>
      <c r="AA364" s="203">
        <v>189</v>
      </c>
      <c r="AB364" s="203">
        <v>180</v>
      </c>
      <c r="AC364" s="203">
        <v>127</v>
      </c>
      <c r="AD364" s="203">
        <v>7</v>
      </c>
      <c r="AE364" s="203">
        <v>8.4</v>
      </c>
      <c r="AF364" s="203" t="s">
        <v>301</v>
      </c>
      <c r="AS364" s="203" t="s">
        <v>2656</v>
      </c>
      <c r="AT364" s="203" t="s">
        <v>2660</v>
      </c>
      <c r="AU364" s="247">
        <v>567</v>
      </c>
      <c r="AV364" s="203" t="s">
        <v>2661</v>
      </c>
      <c r="AW364" s="203" t="s">
        <v>2662</v>
      </c>
      <c r="AX364" s="203" t="s">
        <v>1369</v>
      </c>
      <c r="AY364" s="247">
        <v>699.95</v>
      </c>
      <c r="AZ364" s="203" t="s">
        <v>2663</v>
      </c>
      <c r="BA364" s="203" t="s">
        <v>2664</v>
      </c>
      <c r="BB364" s="203" t="s">
        <v>1194</v>
      </c>
      <c r="BC364" s="247">
        <v>734.96</v>
      </c>
      <c r="BD364" s="203" t="s">
        <v>2665</v>
      </c>
      <c r="BE364" s="204" t="str">
        <f t="shared" si="11"/>
        <v xml:space="preserve"> DynastarM-Free 108182 Unisex</v>
      </c>
    </row>
    <row r="365" spans="1:57">
      <c r="A365" s="203" t="s">
        <v>219</v>
      </c>
      <c r="B365" s="203" t="s">
        <v>533</v>
      </c>
      <c r="C365" s="203" t="s">
        <v>535</v>
      </c>
      <c r="D365" s="203">
        <v>192</v>
      </c>
      <c r="E365" s="203" t="s">
        <v>222</v>
      </c>
      <c r="F365" s="203" t="str">
        <f t="shared" si="10"/>
        <v>M-Free 108</v>
      </c>
      <c r="H365" s="203">
        <v>192</v>
      </c>
      <c r="I365" s="203">
        <v>191.8</v>
      </c>
      <c r="J365" s="203">
        <v>123</v>
      </c>
      <c r="K365" s="203">
        <v>152</v>
      </c>
      <c r="L365" s="203">
        <v>137</v>
      </c>
      <c r="M365" s="203">
        <v>107</v>
      </c>
      <c r="N365" s="203">
        <v>127</v>
      </c>
      <c r="O365" s="203">
        <v>20.5</v>
      </c>
      <c r="P365" s="203">
        <v>2330</v>
      </c>
      <c r="Q365" s="203">
        <v>0.96</v>
      </c>
      <c r="R365" s="203">
        <v>2226</v>
      </c>
      <c r="S365" s="203">
        <v>282</v>
      </c>
      <c r="T365" s="203">
        <v>151</v>
      </c>
      <c r="U365" s="203">
        <v>67</v>
      </c>
      <c r="V365" s="203">
        <v>362</v>
      </c>
      <c r="W365" s="203">
        <v>43</v>
      </c>
      <c r="X365" s="203">
        <v>329</v>
      </c>
      <c r="Y365" s="203">
        <v>0.64500000000000002</v>
      </c>
      <c r="Z365" s="203" t="b">
        <v>0</v>
      </c>
      <c r="AA365" s="203">
        <v>216</v>
      </c>
      <c r="AB365" s="203">
        <v>181</v>
      </c>
      <c r="AC365" s="203">
        <v>145</v>
      </c>
      <c r="AD365" s="203">
        <v>10</v>
      </c>
      <c r="AE365" s="203">
        <v>8.6999999999999993</v>
      </c>
      <c r="AF365" s="203" t="s">
        <v>301</v>
      </c>
      <c r="AS365" s="203" t="s">
        <v>2666</v>
      </c>
      <c r="AT365" s="203" t="s">
        <v>1574</v>
      </c>
      <c r="AU365" s="247">
        <v>559.96</v>
      </c>
      <c r="AV365" s="203" t="s">
        <v>2667</v>
      </c>
      <c r="AW365" s="203" t="s">
        <v>2666</v>
      </c>
      <c r="AX365" s="203" t="s">
        <v>1194</v>
      </c>
      <c r="AY365" s="247">
        <v>559.99</v>
      </c>
      <c r="AZ365" s="203" t="s">
        <v>2668</v>
      </c>
      <c r="BA365" s="203" t="s">
        <v>2666</v>
      </c>
      <c r="BB365" s="203" t="s">
        <v>1194</v>
      </c>
      <c r="BC365" s="247">
        <v>559.99</v>
      </c>
      <c r="BD365" s="203" t="s">
        <v>2669</v>
      </c>
      <c r="BE365" s="204" t="str">
        <f t="shared" si="11"/>
        <v xml:space="preserve"> DynastarM-Free 108192 Unisex</v>
      </c>
    </row>
    <row r="366" spans="1:57">
      <c r="A366" s="203" t="s">
        <v>219</v>
      </c>
      <c r="B366" s="203" t="s">
        <v>533</v>
      </c>
      <c r="C366" s="203" t="s">
        <v>536</v>
      </c>
      <c r="D366" s="203">
        <v>180</v>
      </c>
      <c r="E366" s="203" t="s">
        <v>222</v>
      </c>
      <c r="F366" s="203" t="str">
        <f t="shared" si="10"/>
        <v>M-Free 118</v>
      </c>
      <c r="H366" s="203">
        <v>180</v>
      </c>
      <c r="I366" s="203">
        <v>179.3</v>
      </c>
      <c r="J366" s="203">
        <v>117</v>
      </c>
      <c r="K366" s="203">
        <v>135</v>
      </c>
      <c r="L366" s="203">
        <v>144</v>
      </c>
      <c r="M366" s="203">
        <v>117</v>
      </c>
      <c r="N366" s="203">
        <v>134</v>
      </c>
      <c r="O366" s="203">
        <v>18.399999999999999</v>
      </c>
      <c r="P366" s="203">
        <v>2269</v>
      </c>
      <c r="Q366" s="203">
        <v>0.99</v>
      </c>
      <c r="R366" s="203">
        <v>2240</v>
      </c>
      <c r="S366" s="203">
        <v>226</v>
      </c>
      <c r="T366" s="203">
        <v>101</v>
      </c>
      <c r="U366" s="203">
        <v>56</v>
      </c>
      <c r="V366" s="203">
        <v>338</v>
      </c>
      <c r="W366" s="203">
        <v>32</v>
      </c>
      <c r="X366" s="203">
        <v>287</v>
      </c>
      <c r="Y366" s="203">
        <v>0.57699999999999996</v>
      </c>
      <c r="Z366" s="203" t="b">
        <v>0</v>
      </c>
      <c r="AA366" s="203">
        <v>264</v>
      </c>
      <c r="AB366" s="203">
        <v>182</v>
      </c>
      <c r="AC366" s="203">
        <v>74</v>
      </c>
      <c r="AD366" s="203">
        <v>8</v>
      </c>
      <c r="AE366" s="203">
        <v>9.4</v>
      </c>
      <c r="AF366" s="203" t="s">
        <v>301</v>
      </c>
      <c r="AS366" s="203" t="s">
        <v>2670</v>
      </c>
      <c r="AT366" s="203" t="s">
        <v>1578</v>
      </c>
      <c r="AU366" s="247">
        <v>670.6</v>
      </c>
      <c r="AV366" s="203" t="s">
        <v>2671</v>
      </c>
      <c r="AW366" s="203" t="s">
        <v>2672</v>
      </c>
      <c r="AX366" s="203" t="s">
        <v>1199</v>
      </c>
      <c r="AY366" s="247">
        <v>719</v>
      </c>
      <c r="AZ366" s="203" t="s">
        <v>2673</v>
      </c>
      <c r="BE366" s="204" t="str">
        <f t="shared" si="11"/>
        <v xml:space="preserve"> DynastarM-Free 118180 Unisex</v>
      </c>
    </row>
    <row r="367" spans="1:57">
      <c r="A367" s="203" t="s">
        <v>219</v>
      </c>
      <c r="B367" s="203" t="s">
        <v>533</v>
      </c>
      <c r="C367" s="203" t="s">
        <v>536</v>
      </c>
      <c r="D367" s="203">
        <v>189</v>
      </c>
      <c r="E367" s="203" t="s">
        <v>222</v>
      </c>
      <c r="F367" s="203" t="str">
        <f t="shared" si="10"/>
        <v>M-Free 118</v>
      </c>
      <c r="H367" s="203">
        <v>189</v>
      </c>
      <c r="I367" s="203">
        <v>186.9</v>
      </c>
      <c r="J367" s="203">
        <v>125</v>
      </c>
      <c r="K367" s="203">
        <v>141</v>
      </c>
      <c r="L367" s="203">
        <v>144</v>
      </c>
      <c r="M367" s="203">
        <v>117</v>
      </c>
      <c r="N367" s="203">
        <v>134</v>
      </c>
      <c r="O367" s="203">
        <v>20.9</v>
      </c>
      <c r="P367" s="203">
        <v>2472</v>
      </c>
      <c r="Q367" s="203">
        <v>0.94</v>
      </c>
      <c r="R367" s="203">
        <v>2327</v>
      </c>
      <c r="S367" s="203">
        <v>237</v>
      </c>
      <c r="T367" s="203">
        <v>122</v>
      </c>
      <c r="U367" s="203">
        <v>61</v>
      </c>
      <c r="V367" s="203">
        <v>352</v>
      </c>
      <c r="W367" s="203">
        <v>30</v>
      </c>
      <c r="X367" s="203">
        <v>268</v>
      </c>
      <c r="Y367" s="203">
        <v>0.48799999999999999</v>
      </c>
      <c r="Z367" s="203" t="b">
        <v>0</v>
      </c>
      <c r="AA367" s="203">
        <v>271</v>
      </c>
      <c r="AB367" s="203">
        <v>189</v>
      </c>
      <c r="AC367" s="203">
        <v>82</v>
      </c>
      <c r="AD367" s="203">
        <v>10</v>
      </c>
      <c r="AE367" s="203">
        <v>9.9</v>
      </c>
      <c r="AF367" s="203" t="s">
        <v>301</v>
      </c>
      <c r="AS367" s="203" t="s">
        <v>2674</v>
      </c>
      <c r="AT367" s="203" t="s">
        <v>1284</v>
      </c>
      <c r="AU367" s="247">
        <v>639.96</v>
      </c>
      <c r="AV367" s="203" t="s">
        <v>2675</v>
      </c>
      <c r="AW367" s="203" t="s">
        <v>2674</v>
      </c>
      <c r="AX367" s="203" t="s">
        <v>1284</v>
      </c>
      <c r="AY367" s="247">
        <v>639.96</v>
      </c>
      <c r="AZ367" s="203" t="s">
        <v>2676</v>
      </c>
      <c r="BA367" s="203" t="s">
        <v>2677</v>
      </c>
      <c r="BB367" s="203" t="s">
        <v>1578</v>
      </c>
      <c r="BC367" s="247">
        <v>670.68</v>
      </c>
      <c r="BD367" s="203" t="s">
        <v>2678</v>
      </c>
      <c r="BE367" s="204" t="str">
        <f t="shared" si="11"/>
        <v xml:space="preserve"> DynastarM-Free 118189 Unisex</v>
      </c>
    </row>
    <row r="368" spans="1:57">
      <c r="A368" s="203" t="s">
        <v>219</v>
      </c>
      <c r="B368" s="203" t="s">
        <v>533</v>
      </c>
      <c r="C368" s="203" t="s">
        <v>537</v>
      </c>
      <c r="D368" s="203">
        <v>171</v>
      </c>
      <c r="E368" s="203" t="s">
        <v>222</v>
      </c>
      <c r="F368" s="203" t="str">
        <f t="shared" si="10"/>
        <v>M-Free 99</v>
      </c>
      <c r="H368" s="203">
        <v>171</v>
      </c>
      <c r="I368" s="203">
        <v>170</v>
      </c>
      <c r="J368" s="203">
        <v>102</v>
      </c>
      <c r="K368" s="203">
        <v>136</v>
      </c>
      <c r="L368" s="203">
        <v>127</v>
      </c>
      <c r="M368" s="203">
        <v>96</v>
      </c>
      <c r="N368" s="203">
        <v>119</v>
      </c>
      <c r="O368" s="203">
        <v>14.8</v>
      </c>
      <c r="P368" s="203">
        <v>1768</v>
      </c>
      <c r="Q368" s="203">
        <v>1.03</v>
      </c>
      <c r="R368" s="203">
        <v>1829</v>
      </c>
      <c r="S368" s="203">
        <v>181</v>
      </c>
      <c r="T368" s="203">
        <v>91</v>
      </c>
      <c r="U368" s="203">
        <v>57</v>
      </c>
      <c r="V368" s="203">
        <v>342</v>
      </c>
      <c r="W368" s="203">
        <v>44</v>
      </c>
      <c r="X368" s="203">
        <v>339</v>
      </c>
      <c r="Y368" s="203">
        <v>0.76400000000000001</v>
      </c>
      <c r="Z368" s="203" t="b">
        <v>0</v>
      </c>
      <c r="AA368" s="203">
        <v>199</v>
      </c>
      <c r="AB368" s="203">
        <v>144</v>
      </c>
      <c r="AC368" s="203">
        <v>143</v>
      </c>
      <c r="AD368" s="203">
        <v>6</v>
      </c>
      <c r="AE368" s="203">
        <v>7.3</v>
      </c>
      <c r="AF368" s="203" t="s">
        <v>305</v>
      </c>
      <c r="AS368" s="203" t="s">
        <v>2679</v>
      </c>
      <c r="AT368" s="203" t="s">
        <v>1284</v>
      </c>
      <c r="AU368" s="247">
        <v>479.96</v>
      </c>
      <c r="AV368" s="203" t="s">
        <v>2680</v>
      </c>
      <c r="AW368" s="203" t="s">
        <v>2679</v>
      </c>
      <c r="AX368" s="203" t="s">
        <v>1284</v>
      </c>
      <c r="AY368" s="247">
        <v>479.96</v>
      </c>
      <c r="AZ368" s="203" t="s">
        <v>2681</v>
      </c>
      <c r="BA368" s="203" t="s">
        <v>2679</v>
      </c>
      <c r="BB368" s="203" t="s">
        <v>1493</v>
      </c>
      <c r="BC368" s="247">
        <v>479.96</v>
      </c>
      <c r="BD368" s="203" t="s">
        <v>2682</v>
      </c>
      <c r="BE368" s="204" t="str">
        <f t="shared" si="11"/>
        <v xml:space="preserve"> DynastarM-Free 99171 Unisex</v>
      </c>
    </row>
    <row r="369" spans="1:57">
      <c r="A369" s="203" t="s">
        <v>219</v>
      </c>
      <c r="B369" s="203" t="s">
        <v>533</v>
      </c>
      <c r="C369" s="203" t="s">
        <v>537</v>
      </c>
      <c r="D369" s="203">
        <v>179</v>
      </c>
      <c r="E369" s="203" t="s">
        <v>222</v>
      </c>
      <c r="F369" s="203" t="str">
        <f t="shared" si="10"/>
        <v>M-Free 99</v>
      </c>
      <c r="H369" s="203">
        <v>179</v>
      </c>
      <c r="I369" s="203">
        <v>177.9</v>
      </c>
      <c r="J369" s="203">
        <v>110</v>
      </c>
      <c r="K369" s="203">
        <v>143</v>
      </c>
      <c r="L369" s="203">
        <v>127</v>
      </c>
      <c r="M369" s="203">
        <v>97</v>
      </c>
      <c r="N369" s="203">
        <v>119</v>
      </c>
      <c r="O369" s="203">
        <v>16.7</v>
      </c>
      <c r="P369" s="203">
        <v>1935</v>
      </c>
      <c r="Q369" s="203">
        <v>0.99</v>
      </c>
      <c r="R369" s="203">
        <v>1914</v>
      </c>
      <c r="S369" s="203">
        <v>228</v>
      </c>
      <c r="T369" s="203">
        <v>106</v>
      </c>
      <c r="U369" s="203">
        <v>54</v>
      </c>
      <c r="V369" s="203">
        <v>335</v>
      </c>
      <c r="W369" s="203">
        <v>46</v>
      </c>
      <c r="X369" s="203">
        <v>343</v>
      </c>
      <c r="Y369" s="203">
        <v>0.85199999999999998</v>
      </c>
      <c r="Z369" s="203" t="b">
        <v>0</v>
      </c>
      <c r="AA369" s="203">
        <v>198</v>
      </c>
      <c r="AB369" s="203">
        <v>155</v>
      </c>
      <c r="AC369" s="203">
        <v>137</v>
      </c>
      <c r="AD369" s="203">
        <v>7</v>
      </c>
      <c r="AE369" s="203">
        <v>8</v>
      </c>
      <c r="AF369" s="203" t="s">
        <v>305</v>
      </c>
      <c r="AG369" s="203" t="s">
        <v>303</v>
      </c>
      <c r="AS369" s="203" t="s">
        <v>2679</v>
      </c>
      <c r="AT369" s="203" t="s">
        <v>1190</v>
      </c>
      <c r="AU369" s="247">
        <v>388.41</v>
      </c>
      <c r="AV369" s="203" t="s">
        <v>2683</v>
      </c>
      <c r="AW369" s="203" t="s">
        <v>2679</v>
      </c>
      <c r="AX369" s="203" t="s">
        <v>1284</v>
      </c>
      <c r="AY369" s="247">
        <v>479.96</v>
      </c>
      <c r="AZ369" s="203" t="s">
        <v>2684</v>
      </c>
      <c r="BA369" s="203" t="s">
        <v>2679</v>
      </c>
      <c r="BB369" s="203" t="s">
        <v>1284</v>
      </c>
      <c r="BC369" s="247">
        <v>479.96</v>
      </c>
      <c r="BD369" s="203" t="s">
        <v>2685</v>
      </c>
      <c r="BE369" s="204" t="str">
        <f t="shared" si="11"/>
        <v xml:space="preserve"> DynastarM-Free 99179 Unisex</v>
      </c>
    </row>
    <row r="370" spans="1:57">
      <c r="A370" s="203" t="s">
        <v>219</v>
      </c>
      <c r="B370" s="203" t="s">
        <v>533</v>
      </c>
      <c r="C370" s="203" t="s">
        <v>537</v>
      </c>
      <c r="D370" s="203">
        <v>185</v>
      </c>
      <c r="E370" s="203" t="s">
        <v>222</v>
      </c>
      <c r="F370" s="203" t="str">
        <f t="shared" si="10"/>
        <v>M-Free 99</v>
      </c>
      <c r="H370" s="203">
        <v>185</v>
      </c>
      <c r="I370" s="203">
        <v>184.2</v>
      </c>
      <c r="J370" s="203">
        <v>112</v>
      </c>
      <c r="K370" s="203">
        <v>149</v>
      </c>
      <c r="L370" s="203">
        <v>127</v>
      </c>
      <c r="M370" s="203">
        <v>96</v>
      </c>
      <c r="N370" s="203">
        <v>119</v>
      </c>
      <c r="O370" s="203">
        <v>17.899999999999999</v>
      </c>
      <c r="P370" s="203">
        <v>1999</v>
      </c>
      <c r="Q370" s="203">
        <v>0.98</v>
      </c>
      <c r="R370" s="203">
        <v>1968</v>
      </c>
      <c r="S370" s="203">
        <v>242</v>
      </c>
      <c r="T370" s="203">
        <v>114</v>
      </c>
      <c r="U370" s="203">
        <v>59</v>
      </c>
      <c r="V370" s="203">
        <v>341</v>
      </c>
      <c r="W370" s="203">
        <v>60</v>
      </c>
      <c r="X370" s="203">
        <v>382</v>
      </c>
      <c r="Y370" s="203">
        <v>1.028</v>
      </c>
      <c r="Z370" s="203" t="b">
        <v>1</v>
      </c>
      <c r="AA370" s="203">
        <v>184</v>
      </c>
      <c r="AB370" s="203">
        <v>170</v>
      </c>
      <c r="AC370" s="203">
        <v>157</v>
      </c>
      <c r="AD370" s="203">
        <v>7</v>
      </c>
      <c r="AE370" s="203">
        <v>6.5</v>
      </c>
      <c r="AF370" s="203" t="s">
        <v>303</v>
      </c>
      <c r="AS370" s="203" t="s">
        <v>2679</v>
      </c>
      <c r="AT370" s="203" t="s">
        <v>1190</v>
      </c>
      <c r="AU370" s="247">
        <v>388.41</v>
      </c>
      <c r="AV370" s="203" t="s">
        <v>2686</v>
      </c>
      <c r="AW370" s="203" t="s">
        <v>2679</v>
      </c>
      <c r="AX370" s="203" t="s">
        <v>1284</v>
      </c>
      <c r="AY370" s="247">
        <v>479.96</v>
      </c>
      <c r="AZ370" s="203" t="s">
        <v>2687</v>
      </c>
      <c r="BA370" s="203" t="s">
        <v>2679</v>
      </c>
      <c r="BB370" s="203" t="s">
        <v>1284</v>
      </c>
      <c r="BC370" s="247">
        <v>479.96</v>
      </c>
      <c r="BD370" s="203" t="s">
        <v>2688</v>
      </c>
      <c r="BE370" s="204" t="str">
        <f t="shared" si="11"/>
        <v xml:space="preserve"> DynastarM-Free 99185 Unisex</v>
      </c>
    </row>
    <row r="371" spans="1:57">
      <c r="A371" s="203" t="s">
        <v>219</v>
      </c>
      <c r="B371" s="203" t="s">
        <v>533</v>
      </c>
      <c r="C371" s="203" t="s">
        <v>538</v>
      </c>
      <c r="D371" s="203">
        <v>140</v>
      </c>
      <c r="E371" s="203" t="s">
        <v>222</v>
      </c>
      <c r="F371" s="203" t="str">
        <f t="shared" si="10"/>
        <v>M-Menace 90</v>
      </c>
      <c r="H371" s="203">
        <v>140</v>
      </c>
      <c r="I371" s="203">
        <v>138.6</v>
      </c>
      <c r="J371" s="203">
        <v>90</v>
      </c>
      <c r="K371" s="203">
        <v>115</v>
      </c>
      <c r="L371" s="203">
        <v>117</v>
      </c>
      <c r="M371" s="203">
        <v>89</v>
      </c>
      <c r="N371" s="203">
        <v>107</v>
      </c>
      <c r="O371" s="203">
        <v>13.4</v>
      </c>
      <c r="P371" s="203">
        <v>1412</v>
      </c>
      <c r="Q371" s="203">
        <v>0.96</v>
      </c>
      <c r="R371" s="203">
        <v>1359</v>
      </c>
      <c r="S371" s="203">
        <v>153</v>
      </c>
      <c r="T371" s="203">
        <v>67</v>
      </c>
      <c r="U371" s="203">
        <v>49</v>
      </c>
      <c r="V371" s="203">
        <v>259</v>
      </c>
      <c r="W371" s="203">
        <v>33</v>
      </c>
      <c r="X371" s="203">
        <v>223</v>
      </c>
      <c r="Y371" s="203">
        <v>0.67</v>
      </c>
      <c r="Z371" s="203" t="b">
        <v>0</v>
      </c>
      <c r="AA371" s="203">
        <v>114</v>
      </c>
      <c r="AB371" s="203">
        <v>124</v>
      </c>
      <c r="AC371" s="203">
        <v>145</v>
      </c>
      <c r="AD371" s="203">
        <v>5</v>
      </c>
      <c r="AE371" s="203">
        <v>6.8</v>
      </c>
      <c r="AF371" s="203" t="s">
        <v>305</v>
      </c>
      <c r="AS371" s="203" t="s">
        <v>2689</v>
      </c>
      <c r="AT371" s="203" t="s">
        <v>1493</v>
      </c>
      <c r="AU371" s="247">
        <v>349.95</v>
      </c>
      <c r="AV371" s="203" t="s">
        <v>2690</v>
      </c>
      <c r="AW371" s="203" t="s">
        <v>2691</v>
      </c>
      <c r="AX371" s="203" t="s">
        <v>1351</v>
      </c>
      <c r="AY371" s="247">
        <v>349.95</v>
      </c>
      <c r="AZ371" s="203" t="s">
        <v>2692</v>
      </c>
      <c r="BA371" s="203" t="s">
        <v>2691</v>
      </c>
      <c r="BB371" s="203" t="s">
        <v>1493</v>
      </c>
      <c r="BC371" s="247">
        <v>349.95</v>
      </c>
      <c r="BD371" s="203" t="s">
        <v>2693</v>
      </c>
      <c r="BE371" s="204" t="str">
        <f t="shared" si="11"/>
        <v xml:space="preserve"> DynastarM-Menace 90140 Unisex</v>
      </c>
    </row>
    <row r="372" spans="1:57">
      <c r="A372" s="203" t="s">
        <v>219</v>
      </c>
      <c r="B372" s="203" t="s">
        <v>533</v>
      </c>
      <c r="C372" s="203" t="s">
        <v>538</v>
      </c>
      <c r="D372" s="203">
        <v>150</v>
      </c>
      <c r="E372" s="203" t="s">
        <v>222</v>
      </c>
      <c r="F372" s="203" t="str">
        <f t="shared" si="10"/>
        <v>M-Menace 90</v>
      </c>
      <c r="H372" s="203">
        <v>150</v>
      </c>
      <c r="I372" s="203">
        <v>148.5</v>
      </c>
      <c r="J372" s="203">
        <v>100</v>
      </c>
      <c r="K372" s="203">
        <v>123</v>
      </c>
      <c r="L372" s="203">
        <v>118</v>
      </c>
      <c r="M372" s="203">
        <v>89</v>
      </c>
      <c r="N372" s="203">
        <v>107</v>
      </c>
      <c r="O372" s="203">
        <v>17</v>
      </c>
      <c r="P372" s="203">
        <v>1464</v>
      </c>
      <c r="Q372" s="203">
        <v>0.99</v>
      </c>
      <c r="R372" s="203">
        <v>1453</v>
      </c>
      <c r="S372" s="203">
        <v>149</v>
      </c>
      <c r="T372" s="203">
        <v>60</v>
      </c>
      <c r="U372" s="203">
        <v>50</v>
      </c>
      <c r="V372" s="203">
        <v>258</v>
      </c>
      <c r="W372" s="203">
        <v>31</v>
      </c>
      <c r="X372" s="203">
        <v>227</v>
      </c>
      <c r="Y372" s="203">
        <v>0.63</v>
      </c>
      <c r="Z372" s="203" t="b">
        <v>0</v>
      </c>
      <c r="AA372" s="203">
        <v>126</v>
      </c>
      <c r="AB372" s="203">
        <v>132</v>
      </c>
      <c r="AC372" s="203">
        <v>132</v>
      </c>
      <c r="AD372" s="203">
        <v>5</v>
      </c>
      <c r="AE372" s="203">
        <v>6.8</v>
      </c>
      <c r="AF372" s="203" t="s">
        <v>305</v>
      </c>
      <c r="AS372" s="203" t="s">
        <v>2689</v>
      </c>
      <c r="AT372" s="203" t="s">
        <v>1493</v>
      </c>
      <c r="AU372" s="247">
        <v>349.95</v>
      </c>
      <c r="AV372" s="203" t="s">
        <v>2694</v>
      </c>
      <c r="AW372" s="203" t="s">
        <v>2695</v>
      </c>
      <c r="AX372" s="203" t="s">
        <v>1493</v>
      </c>
      <c r="AY372" s="247">
        <v>349.95</v>
      </c>
      <c r="AZ372" s="203" t="s">
        <v>2696</v>
      </c>
      <c r="BA372" s="203" t="s">
        <v>2697</v>
      </c>
      <c r="BB372" s="203" t="s">
        <v>1369</v>
      </c>
      <c r="BC372" s="247">
        <v>349.95</v>
      </c>
      <c r="BD372" s="203" t="s">
        <v>2698</v>
      </c>
      <c r="BE372" s="204" t="str">
        <f t="shared" si="11"/>
        <v xml:space="preserve"> DynastarM-Menace 90150 Unisex</v>
      </c>
    </row>
    <row r="373" spans="1:57">
      <c r="A373" s="203" t="s">
        <v>219</v>
      </c>
      <c r="B373" s="203" t="s">
        <v>533</v>
      </c>
      <c r="C373" s="203" t="s">
        <v>538</v>
      </c>
      <c r="D373" s="203">
        <v>160</v>
      </c>
      <c r="E373" s="203" t="s">
        <v>222</v>
      </c>
      <c r="F373" s="203" t="str">
        <f t="shared" si="10"/>
        <v>M-Menace 90</v>
      </c>
      <c r="H373" s="203">
        <v>160</v>
      </c>
      <c r="I373" s="203">
        <v>158.5</v>
      </c>
      <c r="J373" s="203">
        <v>112</v>
      </c>
      <c r="K373" s="203">
        <v>134</v>
      </c>
      <c r="L373" s="203">
        <v>117</v>
      </c>
      <c r="M373" s="203">
        <v>89</v>
      </c>
      <c r="N373" s="203">
        <v>107</v>
      </c>
      <c r="O373" s="203">
        <v>20.5</v>
      </c>
      <c r="P373" s="203">
        <v>1535</v>
      </c>
      <c r="Q373" s="203">
        <v>1.01</v>
      </c>
      <c r="R373" s="203">
        <v>1545</v>
      </c>
      <c r="S373" s="203">
        <v>157</v>
      </c>
      <c r="T373" s="203">
        <v>59</v>
      </c>
      <c r="U373" s="203">
        <v>48</v>
      </c>
      <c r="V373" s="203">
        <v>257</v>
      </c>
      <c r="W373" s="203">
        <v>29</v>
      </c>
      <c r="X373" s="203">
        <v>212</v>
      </c>
      <c r="Y373" s="203">
        <v>0.60099999999999998</v>
      </c>
      <c r="Z373" s="203" t="b">
        <v>0</v>
      </c>
      <c r="AA373" s="203">
        <v>117</v>
      </c>
      <c r="AB373" s="203">
        <v>126</v>
      </c>
      <c r="AC373" s="203">
        <v>140</v>
      </c>
      <c r="AD373" s="203">
        <v>5</v>
      </c>
      <c r="AE373" s="203">
        <v>7.2</v>
      </c>
      <c r="AF373" s="203" t="s">
        <v>305</v>
      </c>
      <c r="AS373" s="203" t="s">
        <v>2695</v>
      </c>
      <c r="AT373" s="203" t="s">
        <v>1493</v>
      </c>
      <c r="AU373" s="247">
        <v>349.95</v>
      </c>
      <c r="AV373" s="203" t="s">
        <v>2699</v>
      </c>
      <c r="AW373" s="203" t="s">
        <v>2695</v>
      </c>
      <c r="AX373" s="203" t="s">
        <v>1493</v>
      </c>
      <c r="AY373" s="247">
        <v>349.95</v>
      </c>
      <c r="AZ373" s="203" t="s">
        <v>2700</v>
      </c>
      <c r="BA373" s="203" t="s">
        <v>2695</v>
      </c>
      <c r="BB373" s="203" t="s">
        <v>1217</v>
      </c>
      <c r="BC373" s="247">
        <v>349.95</v>
      </c>
      <c r="BD373" s="203" t="s">
        <v>2701</v>
      </c>
      <c r="BE373" s="204" t="str">
        <f t="shared" si="11"/>
        <v xml:space="preserve"> DynastarM-Menace 90160 Unisex</v>
      </c>
    </row>
    <row r="374" spans="1:57">
      <c r="A374" s="203" t="s">
        <v>219</v>
      </c>
      <c r="B374" s="203" t="s">
        <v>533</v>
      </c>
      <c r="C374" s="203" t="s">
        <v>538</v>
      </c>
      <c r="D374" s="203">
        <v>170</v>
      </c>
      <c r="E374" s="203" t="s">
        <v>222</v>
      </c>
      <c r="F374" s="203" t="str">
        <f t="shared" si="10"/>
        <v>M-Menace 90</v>
      </c>
      <c r="H374" s="203">
        <v>170</v>
      </c>
      <c r="I374" s="203">
        <v>168.5</v>
      </c>
      <c r="J374" s="203">
        <v>121</v>
      </c>
      <c r="K374" s="203">
        <v>142</v>
      </c>
      <c r="L374" s="203">
        <v>118</v>
      </c>
      <c r="M374" s="203">
        <v>91</v>
      </c>
      <c r="N374" s="203">
        <v>108</v>
      </c>
      <c r="O374" s="203">
        <v>22.3</v>
      </c>
      <c r="P374" s="203">
        <v>1662</v>
      </c>
      <c r="Q374" s="203">
        <v>1.01</v>
      </c>
      <c r="R374" s="203">
        <v>1679</v>
      </c>
      <c r="S374" s="203">
        <v>187</v>
      </c>
      <c r="T374" s="203">
        <v>74</v>
      </c>
      <c r="U374" s="203">
        <v>50</v>
      </c>
      <c r="V374" s="203">
        <v>249</v>
      </c>
      <c r="W374" s="203">
        <v>32</v>
      </c>
      <c r="X374" s="203">
        <v>223</v>
      </c>
      <c r="Y374" s="203">
        <v>0.63800000000000001</v>
      </c>
      <c r="Z374" s="203" t="b">
        <v>0</v>
      </c>
      <c r="AA374" s="203">
        <v>132</v>
      </c>
      <c r="AB374" s="203">
        <v>134</v>
      </c>
      <c r="AC374" s="203">
        <v>118</v>
      </c>
      <c r="AD374" s="203">
        <v>8</v>
      </c>
      <c r="AE374" s="203">
        <v>7.4</v>
      </c>
      <c r="AF374" s="203" t="s">
        <v>305</v>
      </c>
      <c r="BE374" s="204" t="str">
        <f t="shared" si="11"/>
        <v xml:space="preserve"> DynastarM-Menace 90170 Unisex</v>
      </c>
    </row>
    <row r="375" spans="1:57">
      <c r="A375" s="203" t="s">
        <v>219</v>
      </c>
      <c r="B375" s="203" t="s">
        <v>533</v>
      </c>
      <c r="C375" s="203" t="s">
        <v>540</v>
      </c>
      <c r="D375" s="203">
        <v>149</v>
      </c>
      <c r="E375" s="203" t="s">
        <v>390</v>
      </c>
      <c r="F375" s="203" t="str">
        <f t="shared" si="10"/>
        <v>M-Pro 84 W</v>
      </c>
      <c r="H375" s="203">
        <v>149</v>
      </c>
      <c r="I375" s="203">
        <v>148.69999999999999</v>
      </c>
      <c r="J375" s="203">
        <v>116</v>
      </c>
      <c r="K375" s="203">
        <v>119</v>
      </c>
      <c r="L375" s="203">
        <v>121</v>
      </c>
      <c r="M375" s="203">
        <v>82</v>
      </c>
      <c r="N375" s="203">
        <v>103</v>
      </c>
      <c r="O375" s="203">
        <v>10.8</v>
      </c>
      <c r="P375" s="203">
        <v>1401</v>
      </c>
      <c r="Q375" s="203">
        <v>1.01</v>
      </c>
      <c r="R375" s="203">
        <v>1409</v>
      </c>
      <c r="S375" s="203">
        <v>162</v>
      </c>
      <c r="T375" s="203">
        <v>78</v>
      </c>
      <c r="U375" s="203">
        <v>41</v>
      </c>
      <c r="V375" s="203">
        <v>266</v>
      </c>
      <c r="W375" s="203">
        <v>5</v>
      </c>
      <c r="X375" s="203">
        <v>60</v>
      </c>
      <c r="Y375" s="203">
        <v>0.113</v>
      </c>
      <c r="Z375" s="203" t="b">
        <v>0</v>
      </c>
      <c r="AA375" s="203">
        <v>156</v>
      </c>
      <c r="AB375" s="203">
        <v>140</v>
      </c>
      <c r="AC375" s="203">
        <v>110</v>
      </c>
      <c r="AD375" s="203">
        <v>8</v>
      </c>
      <c r="AE375" s="203">
        <v>6</v>
      </c>
      <c r="AF375" s="203" t="s">
        <v>306</v>
      </c>
      <c r="AG375" s="203" t="s">
        <v>305</v>
      </c>
      <c r="AS375" s="203" t="s">
        <v>2702</v>
      </c>
      <c r="AT375" s="203" t="s">
        <v>1578</v>
      </c>
      <c r="AU375" s="247">
        <v>473.36</v>
      </c>
      <c r="AV375" s="203" t="s">
        <v>2703</v>
      </c>
      <c r="AW375" s="203" t="s">
        <v>2704</v>
      </c>
      <c r="AX375" s="203" t="s">
        <v>1369</v>
      </c>
      <c r="AY375" s="247">
        <v>499.95</v>
      </c>
      <c r="AZ375" s="203" t="s">
        <v>2705</v>
      </c>
      <c r="BE375" s="204" t="str">
        <f t="shared" si="11"/>
        <v xml:space="preserve"> DynastarM-Pro 84 W149 Women's</v>
      </c>
    </row>
    <row r="376" spans="1:57">
      <c r="A376" s="203" t="s">
        <v>219</v>
      </c>
      <c r="B376" s="203" t="s">
        <v>533</v>
      </c>
      <c r="C376" s="203" t="s">
        <v>540</v>
      </c>
      <c r="D376" s="203">
        <v>156</v>
      </c>
      <c r="E376" s="203" t="s">
        <v>390</v>
      </c>
      <c r="F376" s="203" t="str">
        <f t="shared" si="10"/>
        <v>M-Pro 84 W</v>
      </c>
      <c r="H376" s="203">
        <v>156</v>
      </c>
      <c r="I376" s="203">
        <v>156.69999999999999</v>
      </c>
      <c r="J376" s="203">
        <v>124</v>
      </c>
      <c r="K376" s="203">
        <v>125</v>
      </c>
      <c r="L376" s="203">
        <v>121</v>
      </c>
      <c r="M376" s="203">
        <v>82</v>
      </c>
      <c r="N376" s="203">
        <v>103</v>
      </c>
      <c r="O376" s="203">
        <v>12.3</v>
      </c>
      <c r="P376" s="203">
        <v>1435</v>
      </c>
      <c r="Q376" s="203">
        <v>1.03</v>
      </c>
      <c r="R376" s="203">
        <v>1485</v>
      </c>
      <c r="S376" s="203">
        <v>165</v>
      </c>
      <c r="T376" s="203">
        <v>70</v>
      </c>
      <c r="U376" s="203">
        <v>40</v>
      </c>
      <c r="V376" s="203">
        <v>266</v>
      </c>
      <c r="W376" s="203">
        <v>5</v>
      </c>
      <c r="X376" s="203">
        <v>62</v>
      </c>
      <c r="Y376" s="203">
        <v>0.124</v>
      </c>
      <c r="Z376" s="203" t="b">
        <v>0</v>
      </c>
      <c r="AA376" s="203">
        <v>169</v>
      </c>
      <c r="AB376" s="203">
        <v>143</v>
      </c>
      <c r="AC376" s="203">
        <v>96</v>
      </c>
      <c r="AD376" s="203">
        <v>8</v>
      </c>
      <c r="AE376" s="203">
        <v>6</v>
      </c>
      <c r="AF376" s="203" t="s">
        <v>306</v>
      </c>
      <c r="AG376" s="203" t="s">
        <v>305</v>
      </c>
      <c r="AS376" s="203" t="s">
        <v>2706</v>
      </c>
      <c r="AT376" s="203" t="s">
        <v>1578</v>
      </c>
      <c r="AU376" s="247">
        <v>473.36</v>
      </c>
      <c r="AV376" s="203" t="s">
        <v>2707</v>
      </c>
      <c r="AW376" s="203" t="s">
        <v>2704</v>
      </c>
      <c r="AX376" s="203" t="s">
        <v>1369</v>
      </c>
      <c r="AY376" s="247">
        <v>499.95</v>
      </c>
      <c r="AZ376" s="203" t="s">
        <v>2708</v>
      </c>
      <c r="BA376" s="203" t="s">
        <v>2709</v>
      </c>
      <c r="BB376" s="203" t="s">
        <v>1194</v>
      </c>
      <c r="BC376" s="247">
        <v>549</v>
      </c>
      <c r="BD376" s="203" t="s">
        <v>2710</v>
      </c>
      <c r="BE376" s="204" t="str">
        <f t="shared" si="11"/>
        <v xml:space="preserve"> DynastarM-Pro 84 W156 Women's</v>
      </c>
    </row>
    <row r="377" spans="1:57">
      <c r="A377" s="203" t="s">
        <v>219</v>
      </c>
      <c r="B377" s="203" t="s">
        <v>533</v>
      </c>
      <c r="C377" s="203" t="s">
        <v>540</v>
      </c>
      <c r="D377" s="203">
        <v>163</v>
      </c>
      <c r="E377" s="203" t="s">
        <v>390</v>
      </c>
      <c r="F377" s="203" t="str">
        <f t="shared" si="10"/>
        <v>M-Pro 84 W</v>
      </c>
      <c r="H377" s="203">
        <v>163</v>
      </c>
      <c r="I377" s="203">
        <v>163.9</v>
      </c>
      <c r="J377" s="203">
        <v>133</v>
      </c>
      <c r="K377" s="203">
        <v>133</v>
      </c>
      <c r="L377" s="203">
        <v>121</v>
      </c>
      <c r="M377" s="203">
        <v>82</v>
      </c>
      <c r="N377" s="203">
        <v>104</v>
      </c>
      <c r="O377" s="203">
        <v>13.8</v>
      </c>
      <c r="P377" s="203">
        <v>1543</v>
      </c>
      <c r="Q377" s="203">
        <v>1</v>
      </c>
      <c r="R377" s="203">
        <v>1551</v>
      </c>
      <c r="S377" s="203">
        <v>184</v>
      </c>
      <c r="T377" s="203">
        <v>74</v>
      </c>
      <c r="U377" s="203">
        <v>38</v>
      </c>
      <c r="V377" s="203">
        <v>248</v>
      </c>
      <c r="W377" s="203">
        <v>5</v>
      </c>
      <c r="X377" s="203">
        <v>64</v>
      </c>
      <c r="Y377" s="203">
        <v>0.14099999999999999</v>
      </c>
      <c r="Z377" s="203" t="b">
        <v>0</v>
      </c>
      <c r="AA377" s="203">
        <v>159</v>
      </c>
      <c r="AB377" s="203">
        <v>147</v>
      </c>
      <c r="AC377" s="203">
        <v>90</v>
      </c>
      <c r="AD377" s="203">
        <v>8</v>
      </c>
      <c r="AE377" s="203">
        <v>6.6</v>
      </c>
      <c r="AF377" s="203" t="s">
        <v>306</v>
      </c>
      <c r="AG377" s="203" t="s">
        <v>305</v>
      </c>
      <c r="AS377" s="203" t="s">
        <v>2711</v>
      </c>
      <c r="AT377" s="203" t="s">
        <v>1493</v>
      </c>
      <c r="AU377" s="247">
        <v>399.96</v>
      </c>
      <c r="AV377" s="203" t="s">
        <v>2712</v>
      </c>
      <c r="AW377" s="203" t="s">
        <v>2713</v>
      </c>
      <c r="AX377" s="203" t="s">
        <v>1331</v>
      </c>
      <c r="AY377" s="247">
        <v>449.99</v>
      </c>
      <c r="AZ377" s="203" t="s">
        <v>2714</v>
      </c>
      <c r="BA377" s="203" t="s">
        <v>2715</v>
      </c>
      <c r="BB377" s="203" t="s">
        <v>1578</v>
      </c>
      <c r="BC377" s="247">
        <v>473.36</v>
      </c>
      <c r="BD377" s="203" t="s">
        <v>2716</v>
      </c>
      <c r="BE377" s="204" t="str">
        <f t="shared" si="11"/>
        <v xml:space="preserve"> DynastarM-Pro 84 W163 Women's</v>
      </c>
    </row>
    <row r="378" spans="1:57">
      <c r="A378" s="203" t="s">
        <v>219</v>
      </c>
      <c r="B378" s="203" t="s">
        <v>533</v>
      </c>
      <c r="C378" s="203" t="s">
        <v>539</v>
      </c>
      <c r="D378" s="203">
        <v>170</v>
      </c>
      <c r="E378" s="203" t="s">
        <v>222</v>
      </c>
      <c r="F378" s="203" t="str">
        <f t="shared" si="10"/>
        <v>M-Pro 84</v>
      </c>
      <c r="H378" s="203">
        <v>170</v>
      </c>
      <c r="I378" s="203">
        <v>171.1</v>
      </c>
      <c r="J378" s="203">
        <v>139</v>
      </c>
      <c r="K378" s="203">
        <v>140</v>
      </c>
      <c r="L378" s="203">
        <v>121</v>
      </c>
      <c r="M378" s="203">
        <v>82</v>
      </c>
      <c r="N378" s="203">
        <v>103</v>
      </c>
      <c r="O378" s="203">
        <v>15.6</v>
      </c>
      <c r="P378" s="203">
        <v>1610</v>
      </c>
      <c r="Q378" s="203">
        <v>1</v>
      </c>
      <c r="R378" s="203">
        <v>1615</v>
      </c>
      <c r="S378" s="203">
        <v>186</v>
      </c>
      <c r="T378" s="203">
        <v>84</v>
      </c>
      <c r="U378" s="203">
        <v>41</v>
      </c>
      <c r="V378" s="203">
        <v>260</v>
      </c>
      <c r="W378" s="203">
        <v>5</v>
      </c>
      <c r="X378" s="203">
        <v>59</v>
      </c>
      <c r="Y378" s="203">
        <v>0.115</v>
      </c>
      <c r="Z378" s="203" t="b">
        <v>0</v>
      </c>
      <c r="AA378" s="203">
        <v>164</v>
      </c>
      <c r="AB378" s="203">
        <v>148</v>
      </c>
      <c r="AC378" s="203">
        <v>96</v>
      </c>
      <c r="AD378" s="203">
        <v>11</v>
      </c>
      <c r="AE378" s="203">
        <v>6.2</v>
      </c>
      <c r="AF378" s="203" t="s">
        <v>306</v>
      </c>
      <c r="AG378" s="203" t="s">
        <v>305</v>
      </c>
      <c r="AS378" s="203" t="s">
        <v>2717</v>
      </c>
      <c r="AT378" s="203" t="s">
        <v>1493</v>
      </c>
      <c r="AU378" s="247">
        <v>399.96</v>
      </c>
      <c r="AV378" s="203" t="s">
        <v>2718</v>
      </c>
      <c r="AW378" s="203" t="s">
        <v>2717</v>
      </c>
      <c r="AX378" s="203" t="s">
        <v>1493</v>
      </c>
      <c r="AY378" s="247">
        <v>399.96</v>
      </c>
      <c r="AZ378" s="203" t="s">
        <v>2719</v>
      </c>
      <c r="BA378" s="203" t="s">
        <v>2717</v>
      </c>
      <c r="BB378" s="203" t="s">
        <v>1262</v>
      </c>
      <c r="BC378" s="247">
        <v>499.95</v>
      </c>
      <c r="BD378" s="203" t="s">
        <v>2720</v>
      </c>
      <c r="BE378" s="204" t="str">
        <f t="shared" si="11"/>
        <v xml:space="preserve"> DynastarM-Pro 84170 Unisex</v>
      </c>
    </row>
    <row r="379" spans="1:57">
      <c r="A379" s="203" t="s">
        <v>219</v>
      </c>
      <c r="B379" s="203" t="s">
        <v>533</v>
      </c>
      <c r="C379" s="203" t="s">
        <v>539</v>
      </c>
      <c r="D379" s="203">
        <v>177</v>
      </c>
      <c r="E379" s="203" t="s">
        <v>222</v>
      </c>
      <c r="F379" s="203" t="str">
        <f t="shared" si="10"/>
        <v>M-Pro 84</v>
      </c>
      <c r="H379" s="203">
        <v>177</v>
      </c>
      <c r="I379" s="203">
        <v>177</v>
      </c>
      <c r="J379" s="203">
        <v>146</v>
      </c>
      <c r="K379" s="203">
        <v>143</v>
      </c>
      <c r="L379" s="203">
        <v>120</v>
      </c>
      <c r="M379" s="203">
        <v>82</v>
      </c>
      <c r="N379" s="203">
        <v>105</v>
      </c>
      <c r="O379" s="203">
        <v>16.399999999999999</v>
      </c>
      <c r="P379" s="203">
        <v>1760</v>
      </c>
      <c r="Q379" s="203">
        <v>0.95</v>
      </c>
      <c r="R379" s="203">
        <v>1670</v>
      </c>
      <c r="S379" s="203">
        <v>223</v>
      </c>
      <c r="T379" s="203">
        <v>99</v>
      </c>
      <c r="U379" s="203">
        <v>40</v>
      </c>
      <c r="V379" s="203">
        <v>252</v>
      </c>
      <c r="W379" s="203">
        <v>5</v>
      </c>
      <c r="X379" s="203">
        <v>63</v>
      </c>
      <c r="Y379" s="203">
        <v>0.13699999999999901</v>
      </c>
      <c r="Z379" s="203" t="b">
        <v>0</v>
      </c>
      <c r="AA379" s="203">
        <v>167</v>
      </c>
      <c r="AB379" s="203">
        <v>175</v>
      </c>
      <c r="AC379" s="203">
        <v>85</v>
      </c>
      <c r="AD379" s="203">
        <v>9</v>
      </c>
      <c r="AE379" s="203">
        <v>6.6</v>
      </c>
      <c r="AF379" s="203" t="s">
        <v>307</v>
      </c>
      <c r="AG379" s="203" t="s">
        <v>306</v>
      </c>
      <c r="AH379" s="203" t="s">
        <v>305</v>
      </c>
      <c r="AS379" s="203" t="s">
        <v>2721</v>
      </c>
      <c r="AT379" s="203" t="s">
        <v>1574</v>
      </c>
      <c r="AU379" s="247">
        <v>399.96</v>
      </c>
      <c r="AV379" s="203" t="s">
        <v>2722</v>
      </c>
      <c r="AW379" s="203" t="s">
        <v>2721</v>
      </c>
      <c r="AX379" s="203" t="s">
        <v>1194</v>
      </c>
      <c r="AY379" s="247">
        <v>399.99</v>
      </c>
      <c r="AZ379" s="203" t="s">
        <v>2723</v>
      </c>
      <c r="BA379" s="203" t="s">
        <v>2721</v>
      </c>
      <c r="BB379" s="203" t="s">
        <v>2648</v>
      </c>
      <c r="BC379" s="247">
        <v>399.99</v>
      </c>
      <c r="BD379" s="203" t="s">
        <v>2724</v>
      </c>
      <c r="BE379" s="204" t="str">
        <f t="shared" si="11"/>
        <v xml:space="preserve"> DynastarM-Pro 84177 Unisex</v>
      </c>
    </row>
    <row r="380" spans="1:57">
      <c r="A380" s="203" t="s">
        <v>219</v>
      </c>
      <c r="B380" s="203" t="s">
        <v>533</v>
      </c>
      <c r="C380" s="203" t="s">
        <v>539</v>
      </c>
      <c r="D380" s="203">
        <v>184</v>
      </c>
      <c r="E380" s="203" t="s">
        <v>222</v>
      </c>
      <c r="F380" s="203" t="str">
        <f t="shared" si="10"/>
        <v>M-Pro 84</v>
      </c>
      <c r="H380" s="203">
        <v>184</v>
      </c>
      <c r="I380" s="203">
        <v>184.4</v>
      </c>
      <c r="J380" s="203">
        <v>153</v>
      </c>
      <c r="K380" s="203">
        <v>152</v>
      </c>
      <c r="L380" s="203">
        <v>121</v>
      </c>
      <c r="M380" s="203">
        <v>82</v>
      </c>
      <c r="N380" s="203">
        <v>104</v>
      </c>
      <c r="O380" s="203">
        <v>18.600000000000001</v>
      </c>
      <c r="P380" s="203">
        <v>1884</v>
      </c>
      <c r="Q380" s="203">
        <v>0.92</v>
      </c>
      <c r="R380" s="203">
        <v>1740</v>
      </c>
      <c r="S380" s="203">
        <v>239</v>
      </c>
      <c r="T380" s="203">
        <v>113</v>
      </c>
      <c r="U380" s="203">
        <v>39</v>
      </c>
      <c r="V380" s="203">
        <v>249</v>
      </c>
      <c r="W380" s="203">
        <v>6</v>
      </c>
      <c r="X380" s="203">
        <v>65</v>
      </c>
      <c r="Y380" s="203">
        <v>0.14499999999999999</v>
      </c>
      <c r="Z380" s="203" t="b">
        <v>0</v>
      </c>
      <c r="AA380" s="203">
        <v>164</v>
      </c>
      <c r="AB380" s="203">
        <v>162</v>
      </c>
      <c r="AC380" s="203">
        <v>85</v>
      </c>
      <c r="AD380" s="203">
        <v>10</v>
      </c>
      <c r="AE380" s="203">
        <v>6.9</v>
      </c>
      <c r="AF380" s="203" t="s">
        <v>307</v>
      </c>
      <c r="AG380" s="203" t="s">
        <v>306</v>
      </c>
      <c r="AH380" s="203" t="s">
        <v>305</v>
      </c>
      <c r="AS380" s="203" t="s">
        <v>2725</v>
      </c>
      <c r="AT380" s="203" t="s">
        <v>1574</v>
      </c>
      <c r="AU380" s="247">
        <v>399.96</v>
      </c>
      <c r="AV380" s="203" t="s">
        <v>2726</v>
      </c>
      <c r="AW380" s="203" t="s">
        <v>2725</v>
      </c>
      <c r="AX380" s="203" t="s">
        <v>1194</v>
      </c>
      <c r="AY380" s="247">
        <v>399.99</v>
      </c>
      <c r="AZ380" s="203" t="s">
        <v>2727</v>
      </c>
      <c r="BA380" s="203" t="s">
        <v>2725</v>
      </c>
      <c r="BB380" s="203" t="s">
        <v>2728</v>
      </c>
      <c r="BC380" s="247">
        <v>415.85</v>
      </c>
      <c r="BD380" s="203" t="s">
        <v>2729</v>
      </c>
      <c r="BE380" s="204" t="str">
        <f t="shared" si="11"/>
        <v xml:space="preserve"> DynastarM-Pro 84184 Unisex</v>
      </c>
    </row>
    <row r="381" spans="1:57">
      <c r="A381" s="203" t="s">
        <v>219</v>
      </c>
      <c r="B381" s="203" t="s">
        <v>533</v>
      </c>
      <c r="C381" s="203" t="s">
        <v>542</v>
      </c>
      <c r="D381" s="203">
        <v>154</v>
      </c>
      <c r="E381" s="203" t="s">
        <v>390</v>
      </c>
      <c r="F381" s="203" t="str">
        <f t="shared" si="10"/>
        <v>M-Pro 90 W</v>
      </c>
      <c r="H381" s="203">
        <v>154</v>
      </c>
      <c r="I381" s="203">
        <v>153.5</v>
      </c>
      <c r="J381" s="203">
        <v>104</v>
      </c>
      <c r="K381" s="203">
        <v>123</v>
      </c>
      <c r="L381" s="203">
        <v>117</v>
      </c>
      <c r="M381" s="203">
        <v>86</v>
      </c>
      <c r="N381" s="203">
        <v>107</v>
      </c>
      <c r="O381" s="203">
        <v>12.5</v>
      </c>
      <c r="P381" s="203">
        <v>1460</v>
      </c>
      <c r="Q381" s="203">
        <v>1.03</v>
      </c>
      <c r="R381" s="203">
        <v>1499</v>
      </c>
      <c r="S381" s="203">
        <v>229</v>
      </c>
      <c r="T381" s="203">
        <v>85</v>
      </c>
      <c r="U381" s="203">
        <v>64</v>
      </c>
      <c r="V381" s="203">
        <v>334</v>
      </c>
      <c r="W381" s="203">
        <v>15</v>
      </c>
      <c r="X381" s="203">
        <v>160</v>
      </c>
      <c r="Y381" s="203">
        <v>0.23300000000000001</v>
      </c>
      <c r="Z381" s="203" t="b">
        <v>0</v>
      </c>
      <c r="AA381" s="203">
        <v>210</v>
      </c>
      <c r="AB381" s="203">
        <v>99</v>
      </c>
      <c r="AC381" s="203">
        <v>125</v>
      </c>
      <c r="AD381" s="203">
        <v>4</v>
      </c>
      <c r="AE381" s="203">
        <v>11.6</v>
      </c>
      <c r="AF381" s="203" t="s">
        <v>305</v>
      </c>
      <c r="AS381" s="203" t="s">
        <v>2730</v>
      </c>
      <c r="AT381" s="203" t="s">
        <v>1493</v>
      </c>
      <c r="AU381" s="247">
        <v>479.96</v>
      </c>
      <c r="AV381" s="203" t="s">
        <v>2731</v>
      </c>
      <c r="AW381" s="203" t="s">
        <v>2730</v>
      </c>
      <c r="AX381" s="203" t="s">
        <v>1284</v>
      </c>
      <c r="AY381" s="247">
        <v>479.96</v>
      </c>
      <c r="AZ381" s="203" t="s">
        <v>2732</v>
      </c>
      <c r="BA381" s="203" t="s">
        <v>2730</v>
      </c>
      <c r="BB381" s="203" t="s">
        <v>1194</v>
      </c>
      <c r="BC381" s="247">
        <v>479.96</v>
      </c>
      <c r="BD381" s="203" t="s">
        <v>2733</v>
      </c>
      <c r="BE381" s="204" t="str">
        <f t="shared" si="11"/>
        <v xml:space="preserve"> DynastarM-Pro 90 W154 Women's</v>
      </c>
    </row>
    <row r="382" spans="1:57">
      <c r="A382" s="203" t="s">
        <v>219</v>
      </c>
      <c r="B382" s="203" t="s">
        <v>533</v>
      </c>
      <c r="C382" s="203" t="s">
        <v>541</v>
      </c>
      <c r="D382" s="203">
        <v>170</v>
      </c>
      <c r="E382" s="203" t="s">
        <v>222</v>
      </c>
      <c r="F382" s="203" t="str">
        <f t="shared" si="10"/>
        <v>M-Pro 90</v>
      </c>
      <c r="H382" s="203">
        <v>170</v>
      </c>
      <c r="I382" s="203">
        <v>170</v>
      </c>
      <c r="J382" s="203">
        <v>121</v>
      </c>
      <c r="K382" s="203">
        <v>140</v>
      </c>
      <c r="L382" s="203">
        <v>118</v>
      </c>
      <c r="M382" s="203">
        <v>87</v>
      </c>
      <c r="N382" s="203">
        <v>108</v>
      </c>
      <c r="O382" s="203">
        <v>16.5</v>
      </c>
      <c r="P382" s="203">
        <v>1683</v>
      </c>
      <c r="Q382" s="203">
        <v>0.99</v>
      </c>
      <c r="R382" s="203">
        <v>1668</v>
      </c>
      <c r="S382" s="203">
        <v>223</v>
      </c>
      <c r="T382" s="203">
        <v>89</v>
      </c>
      <c r="U382" s="203">
        <v>62</v>
      </c>
      <c r="V382" s="203">
        <v>334</v>
      </c>
      <c r="W382" s="203">
        <v>15</v>
      </c>
      <c r="X382" s="203">
        <v>153</v>
      </c>
      <c r="Y382" s="203">
        <v>0.23399999999999899</v>
      </c>
      <c r="Z382" s="203" t="b">
        <v>0</v>
      </c>
      <c r="AA382" s="203">
        <v>187</v>
      </c>
      <c r="AB382" s="203">
        <v>117</v>
      </c>
      <c r="AC382" s="203">
        <v>147</v>
      </c>
      <c r="AD382" s="203">
        <v>6</v>
      </c>
      <c r="AE382" s="203">
        <v>11.4</v>
      </c>
      <c r="AF382" s="203" t="s">
        <v>305</v>
      </c>
      <c r="AS382" s="203" t="s">
        <v>2730</v>
      </c>
      <c r="AT382" s="203" t="s">
        <v>1190</v>
      </c>
      <c r="AU382" s="247">
        <v>369.87</v>
      </c>
      <c r="AV382" s="203" t="s">
        <v>2734</v>
      </c>
      <c r="AW382" s="203" t="s">
        <v>2730</v>
      </c>
      <c r="AX382" s="203" t="s">
        <v>1190</v>
      </c>
      <c r="AY382" s="247">
        <v>369.87</v>
      </c>
      <c r="AZ382" s="203" t="s">
        <v>2735</v>
      </c>
      <c r="BA382" s="203" t="s">
        <v>2736</v>
      </c>
      <c r="BB382" s="203" t="s">
        <v>1190</v>
      </c>
      <c r="BC382" s="247">
        <v>416.22</v>
      </c>
      <c r="BD382" s="203" t="s">
        <v>2737</v>
      </c>
      <c r="BE382" s="204" t="str">
        <f t="shared" si="11"/>
        <v xml:space="preserve"> DynastarM-Pro 90170 Unisex</v>
      </c>
    </row>
    <row r="383" spans="1:57">
      <c r="A383" s="203" t="s">
        <v>219</v>
      </c>
      <c r="B383" s="203" t="s">
        <v>533</v>
      </c>
      <c r="C383" s="203" t="s">
        <v>541</v>
      </c>
      <c r="D383" s="203">
        <v>178</v>
      </c>
      <c r="E383" s="203" t="s">
        <v>222</v>
      </c>
      <c r="F383" s="203" t="str">
        <f t="shared" si="10"/>
        <v>M-Pro 90</v>
      </c>
      <c r="H383" s="203">
        <v>178</v>
      </c>
      <c r="I383" s="203">
        <v>177.3</v>
      </c>
      <c r="J383" s="203">
        <v>130</v>
      </c>
      <c r="K383" s="203">
        <v>147</v>
      </c>
      <c r="L383" s="203">
        <v>119</v>
      </c>
      <c r="M383" s="203">
        <v>88</v>
      </c>
      <c r="N383" s="203">
        <v>109</v>
      </c>
      <c r="O383" s="203">
        <v>18.3</v>
      </c>
      <c r="P383" s="203">
        <v>1765</v>
      </c>
      <c r="Q383" s="203">
        <v>1</v>
      </c>
      <c r="R383" s="203">
        <v>1756</v>
      </c>
      <c r="S383" s="203">
        <v>245</v>
      </c>
      <c r="T383" s="203">
        <v>97</v>
      </c>
      <c r="U383" s="203">
        <v>60</v>
      </c>
      <c r="V383" s="203">
        <v>325</v>
      </c>
      <c r="W383" s="203">
        <v>13</v>
      </c>
      <c r="X383" s="203">
        <v>147</v>
      </c>
      <c r="Y383" s="203">
        <v>0.22</v>
      </c>
      <c r="Z383" s="203" t="b">
        <v>0</v>
      </c>
      <c r="AA383" s="203">
        <v>187</v>
      </c>
      <c r="AB383" s="203">
        <v>119</v>
      </c>
      <c r="AC383" s="203">
        <v>137</v>
      </c>
      <c r="AD383" s="203">
        <v>7</v>
      </c>
      <c r="AE383" s="203">
        <v>11.9</v>
      </c>
      <c r="AF383" s="203" t="s">
        <v>305</v>
      </c>
      <c r="AS383" s="203" t="s">
        <v>2738</v>
      </c>
      <c r="AT383" s="203" t="s">
        <v>1501</v>
      </c>
      <c r="AU383" s="247">
        <v>466.58</v>
      </c>
      <c r="AV383" s="203" t="s">
        <v>2739</v>
      </c>
      <c r="AW383" s="203" t="s">
        <v>2740</v>
      </c>
      <c r="AX383" s="203" t="s">
        <v>1194</v>
      </c>
      <c r="AY383" s="247">
        <v>654.96</v>
      </c>
      <c r="AZ383" s="203" t="s">
        <v>2741</v>
      </c>
      <c r="BE383" s="204" t="str">
        <f t="shared" si="11"/>
        <v xml:space="preserve"> DynastarM-Pro 90178 Unisex</v>
      </c>
    </row>
    <row r="384" spans="1:57">
      <c r="A384" s="203" t="s">
        <v>219</v>
      </c>
      <c r="B384" s="203" t="s">
        <v>533</v>
      </c>
      <c r="C384" s="203" t="s">
        <v>541</v>
      </c>
      <c r="D384" s="203">
        <v>186</v>
      </c>
      <c r="E384" s="203" t="s">
        <v>222</v>
      </c>
      <c r="F384" s="203" t="str">
        <f t="shared" si="10"/>
        <v>M-Pro 90</v>
      </c>
      <c r="H384" s="203">
        <v>186</v>
      </c>
      <c r="I384" s="203">
        <v>185.6</v>
      </c>
      <c r="J384" s="203">
        <v>137</v>
      </c>
      <c r="K384" s="203">
        <v>154</v>
      </c>
      <c r="L384" s="203">
        <v>119</v>
      </c>
      <c r="M384" s="203">
        <v>88</v>
      </c>
      <c r="N384" s="203">
        <v>108</v>
      </c>
      <c r="O384" s="203">
        <v>20.5</v>
      </c>
      <c r="P384" s="203">
        <v>1922</v>
      </c>
      <c r="Q384" s="203">
        <v>0.95</v>
      </c>
      <c r="R384" s="203">
        <v>1834</v>
      </c>
      <c r="S384" s="203">
        <v>286</v>
      </c>
      <c r="T384" s="203">
        <v>116</v>
      </c>
      <c r="U384" s="203">
        <v>66</v>
      </c>
      <c r="V384" s="203">
        <v>334</v>
      </c>
      <c r="W384" s="203">
        <v>14</v>
      </c>
      <c r="X384" s="203">
        <v>152</v>
      </c>
      <c r="Y384" s="203">
        <v>0.218999999999999</v>
      </c>
      <c r="Z384" s="203" t="b">
        <v>0</v>
      </c>
      <c r="AA384" s="203">
        <v>203</v>
      </c>
      <c r="AB384" s="203">
        <v>116</v>
      </c>
      <c r="AC384" s="203">
        <v>131</v>
      </c>
      <c r="AD384" s="203">
        <v>7</v>
      </c>
      <c r="AE384" s="203">
        <v>11.7</v>
      </c>
      <c r="AF384" s="203" t="s">
        <v>305</v>
      </c>
      <c r="AS384" s="203" t="s">
        <v>2742</v>
      </c>
      <c r="AT384" s="203" t="s">
        <v>1190</v>
      </c>
      <c r="AU384" s="247">
        <v>416.22</v>
      </c>
      <c r="AV384" s="203" t="s">
        <v>2743</v>
      </c>
      <c r="AW384" s="203" t="s">
        <v>2742</v>
      </c>
      <c r="AX384" s="203" t="s">
        <v>1284</v>
      </c>
      <c r="AY384" s="247">
        <v>479.96</v>
      </c>
      <c r="AZ384" s="203" t="s">
        <v>2744</v>
      </c>
      <c r="BA384" s="203" t="s">
        <v>2742</v>
      </c>
      <c r="BB384" s="203" t="s">
        <v>1284</v>
      </c>
      <c r="BC384" s="247">
        <v>479.96</v>
      </c>
      <c r="BD384" s="203" t="s">
        <v>2745</v>
      </c>
      <c r="BE384" s="204" t="str">
        <f t="shared" si="11"/>
        <v xml:space="preserve"> DynastarM-Pro 90186 Unisex</v>
      </c>
    </row>
    <row r="385" spans="1:57">
      <c r="A385" s="203" t="s">
        <v>219</v>
      </c>
      <c r="B385" s="203" t="s">
        <v>533</v>
      </c>
      <c r="C385" s="203" t="s">
        <v>544</v>
      </c>
      <c r="D385" s="203">
        <v>154</v>
      </c>
      <c r="E385" s="203" t="s">
        <v>390</v>
      </c>
      <c r="F385" s="203" t="str">
        <f t="shared" si="10"/>
        <v>M-Pro 99 W</v>
      </c>
      <c r="H385" s="203">
        <v>154</v>
      </c>
      <c r="I385" s="203">
        <v>153.69999999999999</v>
      </c>
      <c r="J385" s="203">
        <v>105</v>
      </c>
      <c r="K385" s="203">
        <v>124</v>
      </c>
      <c r="L385" s="203">
        <v>124</v>
      </c>
      <c r="M385" s="203">
        <v>95</v>
      </c>
      <c r="N385" s="203">
        <v>114</v>
      </c>
      <c r="O385" s="203">
        <v>13.8</v>
      </c>
      <c r="P385" s="203">
        <v>1561</v>
      </c>
      <c r="Q385" s="203">
        <v>1.03</v>
      </c>
      <c r="R385" s="203">
        <v>1614</v>
      </c>
      <c r="S385" s="203">
        <v>205</v>
      </c>
      <c r="T385" s="203">
        <v>91</v>
      </c>
      <c r="U385" s="203">
        <v>64</v>
      </c>
      <c r="V385" s="203">
        <v>334</v>
      </c>
      <c r="W385" s="203">
        <v>14</v>
      </c>
      <c r="X385" s="203">
        <v>150</v>
      </c>
      <c r="Y385" s="203">
        <v>0.22500000000000001</v>
      </c>
      <c r="Z385" s="203" t="b">
        <v>0</v>
      </c>
      <c r="AA385" s="203">
        <v>194</v>
      </c>
      <c r="AB385" s="203">
        <v>99</v>
      </c>
      <c r="AC385" s="203">
        <v>140</v>
      </c>
      <c r="AD385" s="203">
        <v>4</v>
      </c>
      <c r="AE385" s="203">
        <v>11.2</v>
      </c>
      <c r="AF385" s="203" t="s">
        <v>305</v>
      </c>
      <c r="AS385" s="203" t="s">
        <v>2746</v>
      </c>
      <c r="AT385" s="203" t="s">
        <v>1331</v>
      </c>
      <c r="AU385" s="247">
        <v>499.99</v>
      </c>
      <c r="AV385" s="203" t="s">
        <v>2747</v>
      </c>
      <c r="AW385" s="203" t="s">
        <v>2748</v>
      </c>
      <c r="AX385" s="203" t="s">
        <v>2066</v>
      </c>
      <c r="AY385" s="247">
        <v>538.66</v>
      </c>
      <c r="AZ385" s="203" t="s">
        <v>2749</v>
      </c>
      <c r="BA385" s="203" t="s">
        <v>2748</v>
      </c>
      <c r="BB385" s="203" t="s">
        <v>1194</v>
      </c>
      <c r="BC385" s="247">
        <v>559.96</v>
      </c>
      <c r="BD385" s="203" t="s">
        <v>2750</v>
      </c>
      <c r="BE385" s="204" t="str">
        <f t="shared" si="11"/>
        <v xml:space="preserve"> DynastarM-Pro 99 W154 Women's</v>
      </c>
    </row>
    <row r="386" spans="1:57">
      <c r="A386" s="203" t="s">
        <v>219</v>
      </c>
      <c r="B386" s="203" t="s">
        <v>533</v>
      </c>
      <c r="C386" s="203" t="s">
        <v>544</v>
      </c>
      <c r="D386" s="203">
        <v>162</v>
      </c>
      <c r="E386" s="203" t="s">
        <v>390</v>
      </c>
      <c r="F386" s="203" t="str">
        <f t="shared" ref="F386:F449" si="12">IF(LEFT(C386,1)=" ",RIGHT(C386,LEN(C386)-1),C386)</f>
        <v>M-Pro 99 W</v>
      </c>
      <c r="H386" s="203">
        <v>162</v>
      </c>
      <c r="I386" s="203">
        <v>161.4</v>
      </c>
      <c r="J386" s="203">
        <v>113</v>
      </c>
      <c r="K386" s="203">
        <v>132</v>
      </c>
      <c r="L386" s="203">
        <v>124</v>
      </c>
      <c r="M386" s="203">
        <v>95</v>
      </c>
      <c r="N386" s="203">
        <v>114</v>
      </c>
      <c r="O386" s="203">
        <v>15.4</v>
      </c>
      <c r="P386" s="203">
        <v>1710</v>
      </c>
      <c r="Q386" s="203">
        <v>0.99</v>
      </c>
      <c r="R386" s="203">
        <v>1698</v>
      </c>
      <c r="S386" s="203">
        <v>249</v>
      </c>
      <c r="T386" s="203">
        <v>95</v>
      </c>
      <c r="U386" s="203">
        <v>59</v>
      </c>
      <c r="V386" s="203">
        <v>332</v>
      </c>
      <c r="W386" s="203">
        <v>15</v>
      </c>
      <c r="X386" s="203">
        <v>157</v>
      </c>
      <c r="Y386" s="203">
        <v>0.254</v>
      </c>
      <c r="Z386" s="203" t="b">
        <v>0</v>
      </c>
      <c r="AA386" s="203">
        <v>192</v>
      </c>
      <c r="AB386" s="203">
        <v>105</v>
      </c>
      <c r="AC386" s="203">
        <v>140</v>
      </c>
      <c r="AD386" s="203">
        <v>5</v>
      </c>
      <c r="AE386" s="203">
        <v>12</v>
      </c>
      <c r="AF386" s="203" t="s">
        <v>305</v>
      </c>
      <c r="AS386" s="203" t="s">
        <v>2751</v>
      </c>
      <c r="AT386" s="203" t="s">
        <v>1190</v>
      </c>
      <c r="AU386" s="247">
        <v>416.22</v>
      </c>
      <c r="AV386" s="203" t="s">
        <v>2752</v>
      </c>
      <c r="AW386" s="203" t="s">
        <v>2753</v>
      </c>
      <c r="AX386" s="203" t="s">
        <v>1331</v>
      </c>
      <c r="AY386" s="247">
        <v>499.99</v>
      </c>
      <c r="AZ386" s="203" t="s">
        <v>2754</v>
      </c>
      <c r="BA386" s="203" t="s">
        <v>2751</v>
      </c>
      <c r="BB386" s="203" t="s">
        <v>2066</v>
      </c>
      <c r="BC386" s="247">
        <v>538.66</v>
      </c>
      <c r="BD386" s="203" t="s">
        <v>2755</v>
      </c>
      <c r="BE386" s="204" t="str">
        <f t="shared" ref="BE386:BE449" si="13">_xlfn.CONCAT(B386,F386,D386,E386)</f>
        <v xml:space="preserve"> DynastarM-Pro 99 W162 Women's</v>
      </c>
    </row>
    <row r="387" spans="1:57">
      <c r="A387" s="203" t="s">
        <v>219</v>
      </c>
      <c r="B387" s="203" t="s">
        <v>533</v>
      </c>
      <c r="C387" s="203" t="s">
        <v>544</v>
      </c>
      <c r="D387" s="203">
        <v>170</v>
      </c>
      <c r="E387" s="203" t="s">
        <v>390</v>
      </c>
      <c r="F387" s="203" t="str">
        <f t="shared" si="12"/>
        <v>M-Pro 99 W</v>
      </c>
      <c r="H387" s="203">
        <v>170</v>
      </c>
      <c r="I387" s="203">
        <v>169.6</v>
      </c>
      <c r="J387" s="203">
        <v>122</v>
      </c>
      <c r="K387" s="203">
        <v>139</v>
      </c>
      <c r="L387" s="203">
        <v>125</v>
      </c>
      <c r="M387" s="203">
        <v>96</v>
      </c>
      <c r="N387" s="203">
        <v>114</v>
      </c>
      <c r="O387" s="203">
        <v>17.3</v>
      </c>
      <c r="P387" s="203">
        <v>1768</v>
      </c>
      <c r="Q387" s="203">
        <v>1.01</v>
      </c>
      <c r="R387" s="203">
        <v>1789</v>
      </c>
      <c r="S387" s="203">
        <v>227</v>
      </c>
      <c r="T387" s="203">
        <v>99</v>
      </c>
      <c r="U387" s="203">
        <v>60</v>
      </c>
      <c r="V387" s="203">
        <v>325</v>
      </c>
      <c r="W387" s="203">
        <v>14</v>
      </c>
      <c r="X387" s="203">
        <v>148</v>
      </c>
      <c r="Y387" s="203">
        <v>0.22899999999999901</v>
      </c>
      <c r="Z387" s="203" t="b">
        <v>0</v>
      </c>
      <c r="AA387" s="203">
        <v>199</v>
      </c>
      <c r="AB387" s="203">
        <v>107</v>
      </c>
      <c r="AC387" s="203">
        <v>126</v>
      </c>
      <c r="AD387" s="203">
        <v>9</v>
      </c>
      <c r="AE387" s="203">
        <v>11.6</v>
      </c>
      <c r="AF387" s="203" t="s">
        <v>305</v>
      </c>
      <c r="AS387" s="203" t="s">
        <v>2756</v>
      </c>
      <c r="AT387" s="203" t="s">
        <v>1190</v>
      </c>
      <c r="AU387" s="247">
        <v>416.36</v>
      </c>
      <c r="AV387" s="203" t="s">
        <v>2757</v>
      </c>
      <c r="AW387" s="203" t="s">
        <v>2756</v>
      </c>
      <c r="AX387" s="203" t="s">
        <v>1284</v>
      </c>
      <c r="AY387" s="247">
        <v>559.96</v>
      </c>
      <c r="AZ387" s="203" t="s">
        <v>2758</v>
      </c>
      <c r="BA387" s="203" t="s">
        <v>2756</v>
      </c>
      <c r="BB387" s="203" t="s">
        <v>1284</v>
      </c>
      <c r="BC387" s="247">
        <v>559.96</v>
      </c>
      <c r="BD387" s="203" t="s">
        <v>2759</v>
      </c>
      <c r="BE387" s="204" t="str">
        <f t="shared" si="13"/>
        <v xml:space="preserve"> DynastarM-Pro 99 W170 Women's</v>
      </c>
    </row>
    <row r="388" spans="1:57">
      <c r="A388" s="203" t="s">
        <v>219</v>
      </c>
      <c r="B388" s="203" t="s">
        <v>533</v>
      </c>
      <c r="C388" s="203" t="s">
        <v>543</v>
      </c>
      <c r="D388" s="203">
        <v>170</v>
      </c>
      <c r="E388" s="203" t="s">
        <v>222</v>
      </c>
      <c r="F388" s="203" t="str">
        <f t="shared" si="12"/>
        <v>M-Pro 99</v>
      </c>
      <c r="H388" s="203">
        <v>170</v>
      </c>
      <c r="I388" s="203">
        <v>169</v>
      </c>
      <c r="J388" s="203">
        <v>121</v>
      </c>
      <c r="K388" s="203">
        <v>137</v>
      </c>
      <c r="L388" s="203">
        <v>125</v>
      </c>
      <c r="M388" s="203">
        <v>96</v>
      </c>
      <c r="N388" s="203">
        <v>115</v>
      </c>
      <c r="O388" s="203">
        <v>17.600000000000001</v>
      </c>
      <c r="P388" s="203">
        <v>1830</v>
      </c>
      <c r="Q388" s="203">
        <v>0.98</v>
      </c>
      <c r="R388" s="203">
        <v>1791</v>
      </c>
      <c r="S388" s="203">
        <v>253</v>
      </c>
      <c r="T388" s="203">
        <v>93</v>
      </c>
      <c r="U388" s="203">
        <v>60</v>
      </c>
      <c r="V388" s="203">
        <v>330</v>
      </c>
      <c r="W388" s="203">
        <v>12</v>
      </c>
      <c r="X388" s="203">
        <v>146</v>
      </c>
      <c r="Y388" s="203">
        <v>0.19699999999999901</v>
      </c>
      <c r="Z388" s="203" t="b">
        <v>0</v>
      </c>
      <c r="AA388" s="203">
        <v>202</v>
      </c>
      <c r="AB388" s="203">
        <v>116</v>
      </c>
      <c r="AC388" s="203">
        <v>127</v>
      </c>
      <c r="AD388" s="203">
        <v>6</v>
      </c>
      <c r="AE388" s="203">
        <v>12.1</v>
      </c>
      <c r="AF388" s="203" t="s">
        <v>305</v>
      </c>
      <c r="AS388" s="203" t="s">
        <v>2760</v>
      </c>
      <c r="AT388" s="203" t="s">
        <v>1190</v>
      </c>
      <c r="AU388" s="247">
        <v>416.22</v>
      </c>
      <c r="AV388" s="203" t="s">
        <v>2761</v>
      </c>
      <c r="AW388" s="203" t="s">
        <v>2756</v>
      </c>
      <c r="AX388" s="203" t="s">
        <v>1190</v>
      </c>
      <c r="AY388" s="247">
        <v>416.36</v>
      </c>
      <c r="AZ388" s="203" t="s">
        <v>2762</v>
      </c>
      <c r="BA388" s="203" t="s">
        <v>2760</v>
      </c>
      <c r="BB388" s="203" t="s">
        <v>1284</v>
      </c>
      <c r="BC388" s="247">
        <v>559.96</v>
      </c>
      <c r="BD388" s="203" t="s">
        <v>2763</v>
      </c>
      <c r="BE388" s="204" t="str">
        <f t="shared" si="13"/>
        <v xml:space="preserve"> DynastarM-Pro 99170 Unisex</v>
      </c>
    </row>
    <row r="389" spans="1:57">
      <c r="A389" s="203" t="s">
        <v>219</v>
      </c>
      <c r="B389" s="203" t="s">
        <v>533</v>
      </c>
      <c r="C389" s="203" t="s">
        <v>543</v>
      </c>
      <c r="D389" s="203">
        <v>178</v>
      </c>
      <c r="E389" s="203" t="s">
        <v>222</v>
      </c>
      <c r="F389" s="203" t="str">
        <f t="shared" si="12"/>
        <v>M-Pro 99</v>
      </c>
      <c r="H389" s="203">
        <v>178</v>
      </c>
      <c r="I389" s="203">
        <v>177.3</v>
      </c>
      <c r="J389" s="203">
        <v>129</v>
      </c>
      <c r="K389" s="203">
        <v>146</v>
      </c>
      <c r="L389" s="203">
        <v>126</v>
      </c>
      <c r="M389" s="203">
        <v>97</v>
      </c>
      <c r="N389" s="203">
        <v>116</v>
      </c>
      <c r="O389" s="203">
        <v>19.7</v>
      </c>
      <c r="P389" s="203">
        <v>1920</v>
      </c>
      <c r="Q389" s="203">
        <v>0.99</v>
      </c>
      <c r="R389" s="203">
        <v>1893</v>
      </c>
      <c r="S389" s="203">
        <v>267</v>
      </c>
      <c r="T389" s="203">
        <v>109</v>
      </c>
      <c r="U389" s="203">
        <v>62</v>
      </c>
      <c r="V389" s="203">
        <v>327</v>
      </c>
      <c r="W389" s="203">
        <v>14</v>
      </c>
      <c r="X389" s="203">
        <v>151</v>
      </c>
      <c r="Y389" s="203">
        <v>0.22899999999999901</v>
      </c>
      <c r="Z389" s="203" t="b">
        <v>0</v>
      </c>
      <c r="AA389" s="203">
        <v>189</v>
      </c>
      <c r="AB389" s="203">
        <v>125</v>
      </c>
      <c r="AC389" s="203">
        <v>138</v>
      </c>
      <c r="AD389" s="203">
        <v>6</v>
      </c>
      <c r="AE389" s="203">
        <v>12.2</v>
      </c>
      <c r="AF389" s="203" t="s">
        <v>305</v>
      </c>
      <c r="AS389" s="203" t="s">
        <v>2760</v>
      </c>
      <c r="AT389" s="203" t="s">
        <v>1284</v>
      </c>
      <c r="AU389" s="247">
        <v>559.96</v>
      </c>
      <c r="AV389" s="203" t="s">
        <v>2764</v>
      </c>
      <c r="AW389" s="203" t="s">
        <v>2760</v>
      </c>
      <c r="AX389" s="203" t="s">
        <v>1284</v>
      </c>
      <c r="AY389" s="247">
        <v>559.96</v>
      </c>
      <c r="AZ389" s="203" t="s">
        <v>2765</v>
      </c>
      <c r="BA389" s="203" t="s">
        <v>2760</v>
      </c>
      <c r="BB389" s="203" t="s">
        <v>1493</v>
      </c>
      <c r="BC389" s="247">
        <v>559.96</v>
      </c>
      <c r="BD389" s="203" t="s">
        <v>2766</v>
      </c>
      <c r="BE389" s="204" t="str">
        <f t="shared" si="13"/>
        <v xml:space="preserve"> DynastarM-Pro 99178 Unisex</v>
      </c>
    </row>
    <row r="390" spans="1:57">
      <c r="A390" s="203" t="s">
        <v>219</v>
      </c>
      <c r="B390" s="203" t="s">
        <v>533</v>
      </c>
      <c r="C390" s="203" t="s">
        <v>543</v>
      </c>
      <c r="D390" s="203">
        <v>186</v>
      </c>
      <c r="E390" s="203" t="s">
        <v>222</v>
      </c>
      <c r="F390" s="203" t="str">
        <f t="shared" si="12"/>
        <v>M-Pro 99</v>
      </c>
      <c r="H390" s="203">
        <v>186</v>
      </c>
      <c r="I390" s="203">
        <v>185.2</v>
      </c>
      <c r="J390" s="203">
        <v>136</v>
      </c>
      <c r="K390" s="203">
        <v>153</v>
      </c>
      <c r="L390" s="203">
        <v>126</v>
      </c>
      <c r="M390" s="203">
        <v>97</v>
      </c>
      <c r="N390" s="203">
        <v>116</v>
      </c>
      <c r="O390" s="203">
        <v>21.9</v>
      </c>
      <c r="P390" s="203">
        <v>2038</v>
      </c>
      <c r="Q390" s="203">
        <v>0.97</v>
      </c>
      <c r="R390" s="203">
        <v>1973</v>
      </c>
      <c r="S390" s="203">
        <v>275</v>
      </c>
      <c r="T390" s="203">
        <v>118</v>
      </c>
      <c r="U390" s="203">
        <v>61</v>
      </c>
      <c r="V390" s="203">
        <v>330</v>
      </c>
      <c r="W390" s="203">
        <v>16</v>
      </c>
      <c r="X390" s="203">
        <v>162</v>
      </c>
      <c r="Y390" s="203">
        <v>0.27100000000000002</v>
      </c>
      <c r="Z390" s="203" t="b">
        <v>0</v>
      </c>
      <c r="AA390" s="203">
        <v>202</v>
      </c>
      <c r="AB390" s="203">
        <v>123</v>
      </c>
      <c r="AC390" s="203">
        <v>128</v>
      </c>
      <c r="AD390" s="203">
        <v>5</v>
      </c>
      <c r="AE390" s="203">
        <v>12.4</v>
      </c>
      <c r="AF390" s="203" t="s">
        <v>305</v>
      </c>
      <c r="AS390" s="203" t="s">
        <v>2767</v>
      </c>
      <c r="AT390" s="203" t="s">
        <v>2066</v>
      </c>
      <c r="AU390" s="247">
        <v>538.66</v>
      </c>
      <c r="AV390" s="203" t="s">
        <v>2768</v>
      </c>
      <c r="AW390" s="203" t="s">
        <v>2767</v>
      </c>
      <c r="AX390" s="203" t="s">
        <v>1284</v>
      </c>
      <c r="AY390" s="247">
        <v>559.96</v>
      </c>
      <c r="AZ390" s="203" t="s">
        <v>2769</v>
      </c>
      <c r="BA390" s="203" t="s">
        <v>2767</v>
      </c>
      <c r="BB390" s="203" t="s">
        <v>1284</v>
      </c>
      <c r="BC390" s="247">
        <v>559.96</v>
      </c>
      <c r="BD390" s="203" t="s">
        <v>2770</v>
      </c>
      <c r="BE390" s="204" t="str">
        <f t="shared" si="13"/>
        <v xml:space="preserve"> DynastarM-Pro 99186 Unisex</v>
      </c>
    </row>
    <row r="391" spans="1:57">
      <c r="A391" s="203" t="s">
        <v>219</v>
      </c>
      <c r="B391" s="203" t="s">
        <v>533</v>
      </c>
      <c r="C391" s="203" t="s">
        <v>545</v>
      </c>
      <c r="D391" s="203">
        <v>192</v>
      </c>
      <c r="E391" s="203" t="s">
        <v>222</v>
      </c>
      <c r="F391" s="203" t="str">
        <f t="shared" si="12"/>
        <v>M-Pro Pro Rider</v>
      </c>
      <c r="H391" s="203">
        <v>192</v>
      </c>
      <c r="I391" s="203">
        <v>191</v>
      </c>
      <c r="J391" s="203">
        <v>159</v>
      </c>
      <c r="K391" s="203">
        <v>161</v>
      </c>
      <c r="L391" s="203">
        <v>132</v>
      </c>
      <c r="M391" s="203">
        <v>104</v>
      </c>
      <c r="N391" s="203">
        <v>120</v>
      </c>
      <c r="O391" s="203">
        <v>27.9</v>
      </c>
      <c r="P391" s="203">
        <v>2657</v>
      </c>
      <c r="Q391" s="203">
        <v>0.81</v>
      </c>
      <c r="R391" s="203">
        <v>2147</v>
      </c>
      <c r="S391" s="203">
        <v>276</v>
      </c>
      <c r="T391" s="203">
        <v>174</v>
      </c>
      <c r="U391" s="203">
        <v>33</v>
      </c>
      <c r="V391" s="203">
        <v>221</v>
      </c>
      <c r="W391" s="203">
        <v>11</v>
      </c>
      <c r="X391" s="203">
        <v>98</v>
      </c>
      <c r="Y391" s="203">
        <v>0.32</v>
      </c>
      <c r="Z391" s="203" t="b">
        <v>0</v>
      </c>
      <c r="AA391" s="203">
        <v>187</v>
      </c>
      <c r="AB391" s="203">
        <v>114</v>
      </c>
      <c r="AC391" s="203">
        <v>34</v>
      </c>
      <c r="AD391" s="203">
        <v>16</v>
      </c>
      <c r="AE391" s="203">
        <v>12.4</v>
      </c>
      <c r="AF391" s="203" t="s">
        <v>305</v>
      </c>
      <c r="AG391" s="203" t="s">
        <v>304</v>
      </c>
      <c r="BE391" s="204" t="str">
        <f t="shared" si="13"/>
        <v xml:space="preserve"> DynastarM-Pro Pro Rider192 Unisex</v>
      </c>
    </row>
    <row r="392" spans="1:57">
      <c r="A392" s="203" t="s">
        <v>219</v>
      </c>
      <c r="B392" s="203" t="s">
        <v>533</v>
      </c>
      <c r="C392" s="203" t="s">
        <v>546</v>
      </c>
      <c r="D392" s="203">
        <v>171</v>
      </c>
      <c r="E392" s="203" t="s">
        <v>222</v>
      </c>
      <c r="F392" s="203" t="str">
        <f t="shared" si="12"/>
        <v>M-Tour 87 Ca</v>
      </c>
      <c r="H392" s="203">
        <v>171</v>
      </c>
      <c r="I392" s="203">
        <v>170.5</v>
      </c>
      <c r="J392" s="203">
        <v>130</v>
      </c>
      <c r="K392" s="203">
        <v>127</v>
      </c>
      <c r="L392" s="203">
        <v>127</v>
      </c>
      <c r="M392" s="203">
        <v>86</v>
      </c>
      <c r="N392" s="203">
        <v>103</v>
      </c>
      <c r="O392" s="203">
        <v>13.8</v>
      </c>
      <c r="P392" s="203">
        <v>1250</v>
      </c>
      <c r="Q392" s="203">
        <v>1.34</v>
      </c>
      <c r="R392" s="203">
        <v>1673</v>
      </c>
      <c r="S392" s="203">
        <v>223</v>
      </c>
      <c r="T392" s="203">
        <v>66</v>
      </c>
      <c r="U392" s="203">
        <v>74</v>
      </c>
      <c r="V392" s="203">
        <v>353</v>
      </c>
      <c r="W392" s="203">
        <v>4</v>
      </c>
      <c r="X392" s="203">
        <v>49</v>
      </c>
      <c r="Y392" s="203">
        <v>4.8000000000000001E-2</v>
      </c>
      <c r="Z392" s="203" t="b">
        <v>0</v>
      </c>
      <c r="AA392" s="203">
        <v>198</v>
      </c>
      <c r="AB392" s="203">
        <v>240</v>
      </c>
      <c r="AC392" s="203">
        <v>154</v>
      </c>
      <c r="AD392" s="203">
        <v>5</v>
      </c>
      <c r="AE392" s="203">
        <v>11.8</v>
      </c>
      <c r="AF392" s="203" t="s">
        <v>302</v>
      </c>
      <c r="AG392" s="203" t="s">
        <v>388</v>
      </c>
      <c r="AS392" s="203" t="s">
        <v>2771</v>
      </c>
      <c r="AT392" s="203" t="s">
        <v>1571</v>
      </c>
      <c r="AU392" s="247">
        <v>411.16</v>
      </c>
      <c r="AV392" s="203" t="s">
        <v>2772</v>
      </c>
      <c r="AW392" s="203" t="s">
        <v>2773</v>
      </c>
      <c r="AX392" s="203" t="s">
        <v>1237</v>
      </c>
      <c r="AY392" s="247">
        <v>599.38</v>
      </c>
      <c r="AZ392" s="203" t="s">
        <v>2774</v>
      </c>
      <c r="BE392" s="204" t="str">
        <f t="shared" si="13"/>
        <v xml:space="preserve"> DynastarM-Tour 87 Ca171 Unisex</v>
      </c>
    </row>
    <row r="393" spans="1:57">
      <c r="A393" s="203" t="s">
        <v>219</v>
      </c>
      <c r="B393" s="203" t="s">
        <v>533</v>
      </c>
      <c r="C393" s="203" t="s">
        <v>546</v>
      </c>
      <c r="D393" s="203">
        <v>179</v>
      </c>
      <c r="E393" s="203" t="s">
        <v>222</v>
      </c>
      <c r="F393" s="203" t="str">
        <f t="shared" si="12"/>
        <v>M-Tour 87 Ca</v>
      </c>
      <c r="H393" s="203">
        <v>179</v>
      </c>
      <c r="I393" s="203">
        <v>176.4</v>
      </c>
      <c r="J393" s="203">
        <v>138</v>
      </c>
      <c r="K393" s="203">
        <v>132</v>
      </c>
      <c r="L393" s="203">
        <v>127</v>
      </c>
      <c r="M393" s="203">
        <v>86</v>
      </c>
      <c r="N393" s="203">
        <v>102</v>
      </c>
      <c r="O393" s="203">
        <v>15.4</v>
      </c>
      <c r="P393" s="203">
        <v>1272</v>
      </c>
      <c r="Q393" s="203">
        <v>1.36</v>
      </c>
      <c r="R393" s="203">
        <v>1734</v>
      </c>
      <c r="S393" s="203">
        <v>236</v>
      </c>
      <c r="T393" s="203">
        <v>74</v>
      </c>
      <c r="U393" s="203">
        <v>72</v>
      </c>
      <c r="V393" s="203">
        <v>339</v>
      </c>
      <c r="W393" s="203">
        <v>5</v>
      </c>
      <c r="X393" s="203">
        <v>49</v>
      </c>
      <c r="Y393" s="203">
        <v>6.8000000000000005E-2</v>
      </c>
      <c r="Z393" s="203" t="b">
        <v>0</v>
      </c>
      <c r="AA393" s="203">
        <v>208</v>
      </c>
      <c r="AB393" s="203">
        <v>232</v>
      </c>
      <c r="AC393" s="203">
        <v>131</v>
      </c>
      <c r="AD393" s="203">
        <v>6</v>
      </c>
      <c r="AE393" s="203">
        <v>12.9</v>
      </c>
      <c r="AF393" s="203" t="s">
        <v>302</v>
      </c>
      <c r="AG393" s="203" t="s">
        <v>388</v>
      </c>
      <c r="AS393" s="203" t="s">
        <v>2775</v>
      </c>
      <c r="AT393" s="203" t="s">
        <v>2589</v>
      </c>
      <c r="AU393" s="247">
        <v>482.99</v>
      </c>
      <c r="AV393" s="203" t="s">
        <v>2776</v>
      </c>
      <c r="BE393" s="204" t="str">
        <f t="shared" si="13"/>
        <v xml:space="preserve"> DynastarM-Tour 87 Ca179 Unisex</v>
      </c>
    </row>
    <row r="394" spans="1:57">
      <c r="A394" s="203" t="s">
        <v>219</v>
      </c>
      <c r="B394" s="203" t="s">
        <v>533</v>
      </c>
      <c r="C394" s="203" t="s">
        <v>547</v>
      </c>
      <c r="D394" s="203">
        <v>170</v>
      </c>
      <c r="E394" s="203" t="s">
        <v>222</v>
      </c>
      <c r="F394" s="203" t="str">
        <f t="shared" si="12"/>
        <v>M-Tour 99</v>
      </c>
      <c r="H394" s="203">
        <v>170</v>
      </c>
      <c r="I394" s="203">
        <v>169.6</v>
      </c>
      <c r="J394" s="203">
        <v>123</v>
      </c>
      <c r="K394" s="203">
        <v>136</v>
      </c>
      <c r="L394" s="203">
        <v>125</v>
      </c>
      <c r="M394" s="203">
        <v>96</v>
      </c>
      <c r="N394" s="203">
        <v>115</v>
      </c>
      <c r="O394" s="203">
        <v>17.600000000000001</v>
      </c>
      <c r="P394" s="203">
        <v>1245</v>
      </c>
      <c r="Q394" s="203">
        <v>1.44</v>
      </c>
      <c r="R394" s="203">
        <v>1796</v>
      </c>
      <c r="S394" s="203">
        <v>189</v>
      </c>
      <c r="T394" s="203">
        <v>80</v>
      </c>
      <c r="U394" s="203">
        <v>55</v>
      </c>
      <c r="V394" s="203">
        <v>320</v>
      </c>
      <c r="W394" s="203">
        <v>14</v>
      </c>
      <c r="X394" s="203">
        <v>149</v>
      </c>
      <c r="Y394" s="203">
        <v>0.255</v>
      </c>
      <c r="Z394" s="203" t="b">
        <v>0</v>
      </c>
      <c r="AA394" s="203">
        <v>201</v>
      </c>
      <c r="AB394" s="203">
        <v>132</v>
      </c>
      <c r="AC394" s="203">
        <v>120</v>
      </c>
      <c r="AD394" s="203">
        <v>6</v>
      </c>
      <c r="AE394" s="203">
        <v>11.9</v>
      </c>
      <c r="AF394" s="203" t="s">
        <v>302</v>
      </c>
      <c r="AG394" s="203" t="s">
        <v>388</v>
      </c>
      <c r="AS394" s="203" t="s">
        <v>2777</v>
      </c>
      <c r="AT394" s="203" t="s">
        <v>1571</v>
      </c>
      <c r="AU394" s="247">
        <v>551.36</v>
      </c>
      <c r="AV394" s="203" t="s">
        <v>2778</v>
      </c>
      <c r="AW394" s="203" t="s">
        <v>2777</v>
      </c>
      <c r="AX394" s="203" t="s">
        <v>1493</v>
      </c>
      <c r="AY394" s="247">
        <v>639.96</v>
      </c>
      <c r="AZ394" s="203" t="s">
        <v>2779</v>
      </c>
      <c r="BA394" s="203" t="s">
        <v>2777</v>
      </c>
      <c r="BB394" s="203" t="s">
        <v>1284</v>
      </c>
      <c r="BC394" s="247">
        <v>639.96</v>
      </c>
      <c r="BD394" s="203" t="s">
        <v>2780</v>
      </c>
      <c r="BE394" s="204" t="str">
        <f t="shared" si="13"/>
        <v xml:space="preserve"> DynastarM-Tour 99170 Unisex</v>
      </c>
    </row>
    <row r="395" spans="1:57">
      <c r="A395" s="203" t="s">
        <v>219</v>
      </c>
      <c r="B395" s="203" t="s">
        <v>533</v>
      </c>
      <c r="C395" s="203" t="s">
        <v>547</v>
      </c>
      <c r="D395" s="203">
        <v>178</v>
      </c>
      <c r="E395" s="203" t="s">
        <v>222</v>
      </c>
      <c r="F395" s="203" t="str">
        <f t="shared" si="12"/>
        <v>M-Tour 99</v>
      </c>
      <c r="H395" s="203">
        <v>178</v>
      </c>
      <c r="I395" s="203">
        <v>177.2</v>
      </c>
      <c r="J395" s="203">
        <v>131</v>
      </c>
      <c r="K395" s="203">
        <v>145</v>
      </c>
      <c r="L395" s="203">
        <v>126</v>
      </c>
      <c r="M395" s="203">
        <v>97</v>
      </c>
      <c r="N395" s="203">
        <v>116</v>
      </c>
      <c r="O395" s="203">
        <v>19.8</v>
      </c>
      <c r="P395" s="203">
        <v>1334</v>
      </c>
      <c r="Q395" s="203">
        <v>1.42</v>
      </c>
      <c r="R395" s="203">
        <v>1897</v>
      </c>
      <c r="S395" s="203">
        <v>243</v>
      </c>
      <c r="T395" s="203">
        <v>77</v>
      </c>
      <c r="U395" s="203">
        <v>59</v>
      </c>
      <c r="V395" s="203">
        <v>324</v>
      </c>
      <c r="W395" s="203">
        <v>11</v>
      </c>
      <c r="X395" s="203">
        <v>140</v>
      </c>
      <c r="Y395" s="203">
        <v>0.18099999999999999</v>
      </c>
      <c r="Z395" s="203" t="b">
        <v>0</v>
      </c>
      <c r="AA395" s="203">
        <v>196</v>
      </c>
      <c r="AB395" s="203">
        <v>126</v>
      </c>
      <c r="AC395" s="203">
        <v>128</v>
      </c>
      <c r="AD395" s="203">
        <v>7</v>
      </c>
      <c r="AE395" s="203">
        <v>12.2</v>
      </c>
      <c r="AF395" s="203" t="s">
        <v>302</v>
      </c>
      <c r="AG395" s="203" t="s">
        <v>388</v>
      </c>
      <c r="AS395" s="203" t="s">
        <v>2777</v>
      </c>
      <c r="AT395" s="203" t="s">
        <v>1571</v>
      </c>
      <c r="AU395" s="247">
        <v>551.36</v>
      </c>
      <c r="AV395" s="203" t="s">
        <v>2781</v>
      </c>
      <c r="AW395" s="203" t="s">
        <v>2777</v>
      </c>
      <c r="AX395" s="203" t="s">
        <v>1284</v>
      </c>
      <c r="AY395" s="247">
        <v>639.96</v>
      </c>
      <c r="AZ395" s="203" t="s">
        <v>2782</v>
      </c>
      <c r="BA395" s="203" t="s">
        <v>2777</v>
      </c>
      <c r="BB395" s="203" t="s">
        <v>1493</v>
      </c>
      <c r="BC395" s="247">
        <v>639.96</v>
      </c>
      <c r="BD395" s="203" t="s">
        <v>2783</v>
      </c>
      <c r="BE395" s="204" t="str">
        <f t="shared" si="13"/>
        <v xml:space="preserve"> DynastarM-Tour 99178 Unisex</v>
      </c>
    </row>
    <row r="396" spans="1:57">
      <c r="A396" s="203" t="s">
        <v>219</v>
      </c>
      <c r="B396" s="203" t="s">
        <v>533</v>
      </c>
      <c r="C396" s="203" t="s">
        <v>547</v>
      </c>
      <c r="D396" s="203">
        <v>186</v>
      </c>
      <c r="E396" s="203" t="s">
        <v>222</v>
      </c>
      <c r="F396" s="203" t="str">
        <f t="shared" si="12"/>
        <v>M-Tour 99</v>
      </c>
      <c r="H396" s="203">
        <v>186</v>
      </c>
      <c r="I396" s="203">
        <v>185.2</v>
      </c>
      <c r="J396" s="203">
        <v>138</v>
      </c>
      <c r="K396" s="203">
        <v>153</v>
      </c>
      <c r="L396" s="203">
        <v>126</v>
      </c>
      <c r="M396" s="203">
        <v>97</v>
      </c>
      <c r="N396" s="203">
        <v>116</v>
      </c>
      <c r="O396" s="203">
        <v>22.1</v>
      </c>
      <c r="P396" s="203">
        <v>1421</v>
      </c>
      <c r="Q396" s="203">
        <v>1.39</v>
      </c>
      <c r="R396" s="203">
        <v>1975</v>
      </c>
      <c r="S396" s="203">
        <v>278</v>
      </c>
      <c r="T396" s="203">
        <v>92</v>
      </c>
      <c r="U396" s="203">
        <v>56</v>
      </c>
      <c r="V396" s="203">
        <v>324</v>
      </c>
      <c r="W396" s="203">
        <v>12</v>
      </c>
      <c r="X396" s="203">
        <v>145</v>
      </c>
      <c r="Y396" s="203">
        <v>0.214</v>
      </c>
      <c r="Z396" s="203" t="b">
        <v>0</v>
      </c>
      <c r="AA396" s="203">
        <v>201</v>
      </c>
      <c r="AB396" s="203">
        <v>122</v>
      </c>
      <c r="AC396" s="203">
        <v>123</v>
      </c>
      <c r="AD396" s="203">
        <v>7</v>
      </c>
      <c r="AE396" s="203">
        <v>12.4</v>
      </c>
      <c r="AF396" s="203" t="s">
        <v>302</v>
      </c>
      <c r="AG396" s="203" t="s">
        <v>388</v>
      </c>
      <c r="AS396" s="203" t="s">
        <v>2777</v>
      </c>
      <c r="AT396" s="203" t="s">
        <v>1284</v>
      </c>
      <c r="AU396" s="247">
        <v>639.96</v>
      </c>
      <c r="AV396" s="203" t="s">
        <v>2784</v>
      </c>
      <c r="AW396" s="203" t="s">
        <v>2777</v>
      </c>
      <c r="AX396" s="203" t="s">
        <v>1284</v>
      </c>
      <c r="AY396" s="247">
        <v>639.96</v>
      </c>
      <c r="AZ396" s="203" t="s">
        <v>2785</v>
      </c>
      <c r="BA396" s="203" t="s">
        <v>2786</v>
      </c>
      <c r="BB396" s="203" t="s">
        <v>1190</v>
      </c>
      <c r="BC396" s="247">
        <v>694.33</v>
      </c>
      <c r="BD396" s="203" t="s">
        <v>2787</v>
      </c>
      <c r="BE396" s="204" t="str">
        <f t="shared" si="13"/>
        <v xml:space="preserve"> DynastarM-Tour 99186 Unisex</v>
      </c>
    </row>
    <row r="397" spans="1:57">
      <c r="A397" s="203" t="s">
        <v>219</v>
      </c>
      <c r="B397" s="203" t="s">
        <v>533</v>
      </c>
      <c r="C397" s="203" t="s">
        <v>548</v>
      </c>
      <c r="D397" s="203">
        <v>155</v>
      </c>
      <c r="E397" s="203" t="s">
        <v>222</v>
      </c>
      <c r="F397" s="203" t="str">
        <f t="shared" si="12"/>
        <v>Speed 563</v>
      </c>
      <c r="H397" s="203">
        <v>155</v>
      </c>
      <c r="I397" s="203">
        <v>155.30000000000001</v>
      </c>
      <c r="J397" s="203">
        <v>135</v>
      </c>
      <c r="K397" s="203">
        <v>141</v>
      </c>
      <c r="L397" s="203">
        <v>123</v>
      </c>
      <c r="M397" s="203">
        <v>74</v>
      </c>
      <c r="N397" s="203">
        <v>109</v>
      </c>
      <c r="O397" s="203">
        <v>11.8</v>
      </c>
      <c r="P397" s="203">
        <v>1474</v>
      </c>
      <c r="Q397" s="203">
        <v>0.94</v>
      </c>
      <c r="R397" s="203">
        <v>1387</v>
      </c>
      <c r="S397" s="203">
        <v>147</v>
      </c>
      <c r="T397" s="203">
        <v>50</v>
      </c>
      <c r="U397" s="203">
        <v>40</v>
      </c>
      <c r="V397" s="203">
        <v>147</v>
      </c>
      <c r="W397" s="203">
        <v>5</v>
      </c>
      <c r="X397" s="203">
        <v>54</v>
      </c>
      <c r="Y397" s="203">
        <v>0.129</v>
      </c>
      <c r="Z397" s="203" t="b">
        <v>0</v>
      </c>
      <c r="AA397" s="203">
        <v>84</v>
      </c>
      <c r="AB397" s="203">
        <v>58</v>
      </c>
      <c r="AC397" s="203">
        <v>63</v>
      </c>
      <c r="AD397" s="203">
        <v>7</v>
      </c>
      <c r="AE397" s="203">
        <v>9.9</v>
      </c>
      <c r="AF397" s="203" t="s">
        <v>307</v>
      </c>
      <c r="BE397" s="204" t="str">
        <f t="shared" si="13"/>
        <v xml:space="preserve"> DynastarSpeed 563155 Unisex</v>
      </c>
    </row>
    <row r="398" spans="1:57">
      <c r="A398" s="203" t="s">
        <v>219</v>
      </c>
      <c r="B398" s="203" t="s">
        <v>533</v>
      </c>
      <c r="C398" s="203" t="s">
        <v>548</v>
      </c>
      <c r="D398" s="203">
        <v>170</v>
      </c>
      <c r="E398" s="203" t="s">
        <v>222</v>
      </c>
      <c r="F398" s="203" t="str">
        <f t="shared" si="12"/>
        <v>Speed 563</v>
      </c>
      <c r="H398" s="203">
        <v>170</v>
      </c>
      <c r="I398" s="203">
        <v>168.6</v>
      </c>
      <c r="J398" s="203">
        <v>148</v>
      </c>
      <c r="K398" s="203">
        <v>155</v>
      </c>
      <c r="L398" s="203">
        <v>123</v>
      </c>
      <c r="M398" s="203">
        <v>74</v>
      </c>
      <c r="N398" s="203">
        <v>110</v>
      </c>
      <c r="O398" s="203">
        <v>14.4</v>
      </c>
      <c r="P398" s="203">
        <v>1638</v>
      </c>
      <c r="Q398" s="203">
        <v>0.92</v>
      </c>
      <c r="R398" s="203">
        <v>1502</v>
      </c>
      <c r="S398" s="203">
        <v>194</v>
      </c>
      <c r="T398" s="203">
        <v>64</v>
      </c>
      <c r="U398" s="203">
        <v>43</v>
      </c>
      <c r="V398" s="203">
        <v>152</v>
      </c>
      <c r="W398" s="203">
        <v>4</v>
      </c>
      <c r="X398" s="203">
        <v>54</v>
      </c>
      <c r="Y398" s="203">
        <v>9.8000000000000004E-2</v>
      </c>
      <c r="Z398" s="203" t="b">
        <v>0</v>
      </c>
      <c r="AA398" s="203">
        <v>80</v>
      </c>
      <c r="AB398" s="203">
        <v>52</v>
      </c>
      <c r="AC398" s="203">
        <v>72</v>
      </c>
      <c r="AD398" s="203">
        <v>9</v>
      </c>
      <c r="AE398" s="203">
        <v>10.5</v>
      </c>
      <c r="AF398" s="203" t="s">
        <v>307</v>
      </c>
      <c r="BE398" s="204" t="str">
        <f t="shared" si="13"/>
        <v xml:space="preserve"> DynastarSpeed 563170 Unisex</v>
      </c>
    </row>
    <row r="399" spans="1:57">
      <c r="A399" s="203" t="s">
        <v>219</v>
      </c>
      <c r="B399" s="203" t="s">
        <v>533</v>
      </c>
      <c r="C399" s="203" t="s">
        <v>549</v>
      </c>
      <c r="D399" s="203">
        <v>158</v>
      </c>
      <c r="E399" s="203" t="s">
        <v>222</v>
      </c>
      <c r="F399" s="203" t="str">
        <f t="shared" si="12"/>
        <v>Speed 763</v>
      </c>
      <c r="H399" s="203">
        <v>158</v>
      </c>
      <c r="I399" s="203">
        <v>157.5</v>
      </c>
      <c r="J399" s="203">
        <v>136</v>
      </c>
      <c r="K399" s="203">
        <v>143</v>
      </c>
      <c r="L399" s="203">
        <v>121</v>
      </c>
      <c r="M399" s="203">
        <v>72</v>
      </c>
      <c r="N399" s="203">
        <v>106</v>
      </c>
      <c r="O399" s="203">
        <v>12.1</v>
      </c>
      <c r="P399" s="203">
        <v>1913</v>
      </c>
      <c r="Q399" s="203">
        <v>0.72</v>
      </c>
      <c r="R399" s="203">
        <v>1372</v>
      </c>
      <c r="S399" s="203">
        <v>220</v>
      </c>
      <c r="T399" s="203">
        <v>115</v>
      </c>
      <c r="U399" s="203">
        <v>40</v>
      </c>
      <c r="V399" s="203">
        <v>151</v>
      </c>
      <c r="W399" s="203">
        <v>7</v>
      </c>
      <c r="X399" s="203">
        <v>62</v>
      </c>
      <c r="Y399" s="203">
        <v>0.188999999999999</v>
      </c>
      <c r="Z399" s="203" t="b">
        <v>0</v>
      </c>
      <c r="AA399" s="203">
        <v>84</v>
      </c>
      <c r="AB399" s="203">
        <v>64</v>
      </c>
      <c r="AC399" s="203">
        <v>67</v>
      </c>
      <c r="AD399" s="203">
        <v>10</v>
      </c>
      <c r="AE399" s="203">
        <v>11.1</v>
      </c>
      <c r="AF399" s="203" t="s">
        <v>307</v>
      </c>
      <c r="AS399" s="203" t="s">
        <v>2788</v>
      </c>
      <c r="AT399" s="203" t="s">
        <v>1194</v>
      </c>
      <c r="AU399" s="247">
        <v>899.95</v>
      </c>
      <c r="AV399" s="203" t="s">
        <v>2789</v>
      </c>
      <c r="AW399" s="203" t="s">
        <v>2788</v>
      </c>
      <c r="AX399" s="203" t="s">
        <v>1194</v>
      </c>
      <c r="AY399" s="247">
        <v>899.95</v>
      </c>
      <c r="AZ399" s="203" t="s">
        <v>2790</v>
      </c>
      <c r="BA399" s="203" t="s">
        <v>2788</v>
      </c>
      <c r="BB399" s="203" t="s">
        <v>1574</v>
      </c>
      <c r="BC399" s="247">
        <v>899.95</v>
      </c>
      <c r="BD399" s="203" t="s">
        <v>2791</v>
      </c>
      <c r="BE399" s="204" t="str">
        <f t="shared" si="13"/>
        <v xml:space="preserve"> DynastarSpeed 763158 Unisex</v>
      </c>
    </row>
    <row r="400" spans="1:57">
      <c r="A400" s="203" t="s">
        <v>219</v>
      </c>
      <c r="B400" s="203" t="s">
        <v>533</v>
      </c>
      <c r="C400" s="203" t="s">
        <v>549</v>
      </c>
      <c r="D400" s="203">
        <v>166</v>
      </c>
      <c r="E400" s="203" t="s">
        <v>222</v>
      </c>
      <c r="F400" s="203" t="str">
        <f t="shared" si="12"/>
        <v>Speed 763</v>
      </c>
      <c r="H400" s="203">
        <v>166</v>
      </c>
      <c r="I400" s="203">
        <v>165.1</v>
      </c>
      <c r="J400" s="203">
        <v>144</v>
      </c>
      <c r="K400" s="203">
        <v>150</v>
      </c>
      <c r="L400" s="203">
        <v>120</v>
      </c>
      <c r="M400" s="203">
        <v>72</v>
      </c>
      <c r="N400" s="203">
        <v>106</v>
      </c>
      <c r="O400" s="203">
        <v>13.5</v>
      </c>
      <c r="P400" s="203">
        <v>1994</v>
      </c>
      <c r="Q400" s="203">
        <v>0.72</v>
      </c>
      <c r="R400" s="203">
        <v>1439</v>
      </c>
      <c r="S400" s="203">
        <v>213</v>
      </c>
      <c r="T400" s="203">
        <v>106</v>
      </c>
      <c r="U400" s="203">
        <v>41</v>
      </c>
      <c r="V400" s="203">
        <v>153</v>
      </c>
      <c r="W400" s="203">
        <v>7</v>
      </c>
      <c r="X400" s="203">
        <v>58</v>
      </c>
      <c r="Y400" s="203">
        <v>0.16399999999999901</v>
      </c>
      <c r="Z400" s="203" t="b">
        <v>0</v>
      </c>
      <c r="AA400" s="203">
        <v>87</v>
      </c>
      <c r="AB400" s="203">
        <v>62</v>
      </c>
      <c r="AC400" s="203">
        <v>66</v>
      </c>
      <c r="AD400" s="203">
        <v>11</v>
      </c>
      <c r="AE400" s="203">
        <v>11.5</v>
      </c>
      <c r="AF400" s="203" t="s">
        <v>307</v>
      </c>
      <c r="AS400" s="203" t="s">
        <v>2792</v>
      </c>
      <c r="AT400" s="203" t="s">
        <v>1194</v>
      </c>
      <c r="AU400" s="247">
        <v>899.95</v>
      </c>
      <c r="AV400" s="203" t="s">
        <v>2793</v>
      </c>
      <c r="BE400" s="204" t="str">
        <f t="shared" si="13"/>
        <v xml:space="preserve"> DynastarSpeed 763166 Unisex</v>
      </c>
    </row>
    <row r="401" spans="1:57">
      <c r="A401" s="203" t="s">
        <v>219</v>
      </c>
      <c r="B401" s="203" t="s">
        <v>533</v>
      </c>
      <c r="C401" s="203" t="s">
        <v>549</v>
      </c>
      <c r="D401" s="203">
        <v>174</v>
      </c>
      <c r="E401" s="203" t="s">
        <v>222</v>
      </c>
      <c r="F401" s="203" t="str">
        <f t="shared" si="12"/>
        <v>Speed 763</v>
      </c>
      <c r="H401" s="203">
        <v>174</v>
      </c>
      <c r="I401" s="203">
        <v>173.1</v>
      </c>
      <c r="J401" s="203">
        <v>153</v>
      </c>
      <c r="K401" s="203">
        <v>159</v>
      </c>
      <c r="L401" s="203">
        <v>121</v>
      </c>
      <c r="M401" s="203">
        <v>72</v>
      </c>
      <c r="N401" s="203">
        <v>105</v>
      </c>
      <c r="O401" s="203">
        <v>15.1</v>
      </c>
      <c r="P401" s="203">
        <v>2102</v>
      </c>
      <c r="Q401" s="203">
        <v>0.72</v>
      </c>
      <c r="R401" s="203">
        <v>1507</v>
      </c>
      <c r="S401" s="203">
        <v>224</v>
      </c>
      <c r="T401" s="203">
        <v>112</v>
      </c>
      <c r="U401" s="203">
        <v>39</v>
      </c>
      <c r="V401" s="203">
        <v>144</v>
      </c>
      <c r="W401" s="203">
        <v>7</v>
      </c>
      <c r="X401" s="203">
        <v>58</v>
      </c>
      <c r="Y401" s="203">
        <v>0.17699999999999999</v>
      </c>
      <c r="Z401" s="203" t="b">
        <v>0</v>
      </c>
      <c r="AA401" s="203">
        <v>82</v>
      </c>
      <c r="AB401" s="203">
        <v>62</v>
      </c>
      <c r="AC401" s="203">
        <v>62</v>
      </c>
      <c r="AD401" s="203">
        <v>12</v>
      </c>
      <c r="AE401" s="203">
        <v>11.8</v>
      </c>
      <c r="AF401" s="203" t="s">
        <v>307</v>
      </c>
      <c r="AS401" s="203" t="s">
        <v>2794</v>
      </c>
      <c r="AT401" s="203" t="s">
        <v>2589</v>
      </c>
      <c r="AU401" s="247">
        <v>614.99</v>
      </c>
      <c r="AV401" s="203" t="s">
        <v>2795</v>
      </c>
      <c r="AW401" s="203" t="s">
        <v>2794</v>
      </c>
      <c r="AX401" s="203" t="s">
        <v>1376</v>
      </c>
      <c r="AY401" s="247">
        <v>799.95</v>
      </c>
      <c r="AZ401" s="203" t="s">
        <v>2796</v>
      </c>
      <c r="BA401" s="203" t="s">
        <v>2794</v>
      </c>
      <c r="BB401" s="203" t="s">
        <v>1376</v>
      </c>
      <c r="BC401" s="247">
        <v>799.95</v>
      </c>
      <c r="BD401" s="203" t="s">
        <v>2797</v>
      </c>
      <c r="BE401" s="204" t="str">
        <f t="shared" si="13"/>
        <v xml:space="preserve"> DynastarSpeed 763174 Unisex</v>
      </c>
    </row>
    <row r="402" spans="1:57">
      <c r="A402" s="203" t="s">
        <v>219</v>
      </c>
      <c r="B402" s="203" t="s">
        <v>550</v>
      </c>
      <c r="C402" s="203" t="s">
        <v>551</v>
      </c>
      <c r="D402" s="203">
        <v>159</v>
      </c>
      <c r="E402" s="203" t="s">
        <v>222</v>
      </c>
      <c r="F402" s="203" t="str">
        <f t="shared" si="12"/>
        <v>Ace SLX</v>
      </c>
      <c r="H402" s="203">
        <v>159</v>
      </c>
      <c r="I402" s="203">
        <v>157.9</v>
      </c>
      <c r="J402" s="203">
        <v>141</v>
      </c>
      <c r="K402" s="203">
        <v>148</v>
      </c>
      <c r="L402" s="203">
        <v>118</v>
      </c>
      <c r="M402" s="203">
        <v>67</v>
      </c>
      <c r="N402" s="203">
        <v>102</v>
      </c>
      <c r="O402" s="203">
        <v>12.6</v>
      </c>
      <c r="P402" s="203">
        <v>2277</v>
      </c>
      <c r="Q402" s="203">
        <v>0.57999999999999996</v>
      </c>
      <c r="R402" s="203">
        <v>1309</v>
      </c>
      <c r="S402" s="203">
        <v>217</v>
      </c>
      <c r="T402" s="203">
        <v>121</v>
      </c>
      <c r="U402" s="203">
        <v>36</v>
      </c>
      <c r="V402" s="203">
        <v>131</v>
      </c>
      <c r="W402" s="203">
        <v>3</v>
      </c>
      <c r="X402" s="203">
        <v>41</v>
      </c>
      <c r="Y402" s="203">
        <v>9.1999999999999998E-2</v>
      </c>
      <c r="Z402" s="203" t="b">
        <v>0</v>
      </c>
      <c r="AA402" s="203">
        <v>58</v>
      </c>
      <c r="AB402" s="203">
        <v>39</v>
      </c>
      <c r="AC402" s="203">
        <v>74</v>
      </c>
      <c r="AD402" s="203">
        <v>10</v>
      </c>
      <c r="AE402" s="203">
        <v>9</v>
      </c>
      <c r="AF402" s="203" t="s">
        <v>307</v>
      </c>
      <c r="AS402" s="203" t="s">
        <v>2798</v>
      </c>
      <c r="AT402" s="203" t="s">
        <v>1192</v>
      </c>
      <c r="AU402" s="247">
        <v>679.95</v>
      </c>
      <c r="AV402" s="203" t="s">
        <v>2799</v>
      </c>
      <c r="BE402" s="204" t="str">
        <f t="shared" si="13"/>
        <v xml:space="preserve"> ElanAce SLX159 Unisex</v>
      </c>
    </row>
    <row r="403" spans="1:57">
      <c r="A403" s="203" t="s">
        <v>219</v>
      </c>
      <c r="B403" s="203" t="s">
        <v>550</v>
      </c>
      <c r="C403" s="203" t="s">
        <v>551</v>
      </c>
      <c r="D403" s="203">
        <v>164</v>
      </c>
      <c r="E403" s="203" t="s">
        <v>222</v>
      </c>
      <c r="F403" s="203" t="str">
        <f t="shared" si="12"/>
        <v>Ace SLX</v>
      </c>
      <c r="H403" s="203">
        <v>164</v>
      </c>
      <c r="I403" s="203">
        <v>162.9</v>
      </c>
      <c r="J403" s="203">
        <v>146</v>
      </c>
      <c r="K403" s="203">
        <v>153</v>
      </c>
      <c r="L403" s="203">
        <v>120</v>
      </c>
      <c r="M403" s="203">
        <v>67</v>
      </c>
      <c r="N403" s="203">
        <v>103</v>
      </c>
      <c r="O403" s="203">
        <v>12.8</v>
      </c>
      <c r="P403" s="203" t="s">
        <v>918</v>
      </c>
      <c r="Q403" s="203" t="s">
        <v>918</v>
      </c>
      <c r="R403" s="203">
        <v>1363</v>
      </c>
      <c r="S403" s="203">
        <v>216</v>
      </c>
      <c r="T403" s="203">
        <v>116</v>
      </c>
      <c r="U403" s="203">
        <v>37</v>
      </c>
      <c r="V403" s="203">
        <v>127</v>
      </c>
      <c r="W403" s="203">
        <v>3</v>
      </c>
      <c r="X403" s="203">
        <v>42</v>
      </c>
      <c r="Y403" s="203">
        <v>7.4999999999999997E-2</v>
      </c>
      <c r="Z403" s="203" t="b">
        <v>0</v>
      </c>
      <c r="AA403" s="203">
        <v>60</v>
      </c>
      <c r="AB403" s="203">
        <v>39</v>
      </c>
      <c r="AC403" s="203">
        <v>67</v>
      </c>
      <c r="AD403" s="203">
        <v>10</v>
      </c>
      <c r="AE403" s="203">
        <v>8.4</v>
      </c>
      <c r="AF403" s="203" t="s">
        <v>308</v>
      </c>
      <c r="AS403" s="203" t="s">
        <v>2800</v>
      </c>
      <c r="AT403" s="203" t="s">
        <v>1192</v>
      </c>
      <c r="AU403" s="247">
        <v>679.95</v>
      </c>
      <c r="AV403" s="203" t="s">
        <v>2801</v>
      </c>
      <c r="BE403" s="204" t="str">
        <f t="shared" si="13"/>
        <v xml:space="preserve"> ElanAce SLX164 Unisex</v>
      </c>
    </row>
    <row r="404" spans="1:57">
      <c r="A404" s="203" t="s">
        <v>219</v>
      </c>
      <c r="B404" s="203" t="s">
        <v>550</v>
      </c>
      <c r="C404" s="203" t="s">
        <v>551</v>
      </c>
      <c r="D404" s="203">
        <v>169</v>
      </c>
      <c r="E404" s="203" t="s">
        <v>222</v>
      </c>
      <c r="F404" s="203" t="str">
        <f t="shared" si="12"/>
        <v>Ace SLX</v>
      </c>
      <c r="H404" s="203">
        <v>169</v>
      </c>
      <c r="I404" s="203">
        <v>168.1</v>
      </c>
      <c r="J404" s="203">
        <v>151</v>
      </c>
      <c r="K404" s="203">
        <v>158</v>
      </c>
      <c r="L404" s="203">
        <v>121</v>
      </c>
      <c r="M404" s="203">
        <v>67</v>
      </c>
      <c r="N404" s="203">
        <v>104</v>
      </c>
      <c r="O404" s="203">
        <v>13.3</v>
      </c>
      <c r="P404" s="203">
        <v>2460</v>
      </c>
      <c r="Q404" s="203">
        <v>0.57999999999999996</v>
      </c>
      <c r="R404" s="203">
        <v>1418</v>
      </c>
      <c r="S404" s="203">
        <v>244</v>
      </c>
      <c r="T404" s="203">
        <v>136</v>
      </c>
      <c r="U404" s="203">
        <v>37</v>
      </c>
      <c r="V404" s="203">
        <v>131</v>
      </c>
      <c r="W404" s="203">
        <v>3</v>
      </c>
      <c r="X404" s="203">
        <v>42</v>
      </c>
      <c r="Y404" s="203">
        <v>7.3999999999999996E-2</v>
      </c>
      <c r="Z404" s="203" t="b">
        <v>0</v>
      </c>
      <c r="AA404" s="203">
        <v>56</v>
      </c>
      <c r="AB404" s="203">
        <v>41</v>
      </c>
      <c r="AC404" s="203">
        <v>75</v>
      </c>
      <c r="AD404" s="203">
        <v>11</v>
      </c>
      <c r="AE404" s="203">
        <v>8.6</v>
      </c>
      <c r="AF404" s="203" t="s">
        <v>307</v>
      </c>
      <c r="AS404" s="203" t="s">
        <v>2802</v>
      </c>
      <c r="AT404" s="203" t="s">
        <v>1192</v>
      </c>
      <c r="AU404" s="247">
        <v>679.95</v>
      </c>
      <c r="AV404" s="203" t="s">
        <v>2803</v>
      </c>
      <c r="BE404" s="204" t="str">
        <f t="shared" si="13"/>
        <v xml:space="preserve"> ElanAce SLX169 Unisex</v>
      </c>
    </row>
    <row r="405" spans="1:57">
      <c r="A405" s="203" t="s">
        <v>219</v>
      </c>
      <c r="B405" s="203" t="s">
        <v>550</v>
      </c>
      <c r="C405" s="203" t="s">
        <v>552</v>
      </c>
      <c r="D405" s="203">
        <v>149</v>
      </c>
      <c r="E405" s="203" t="s">
        <v>390</v>
      </c>
      <c r="F405" s="203" t="str">
        <f t="shared" si="12"/>
        <v>Ace Speed Magic</v>
      </c>
      <c r="H405" s="203">
        <v>149</v>
      </c>
      <c r="I405" s="203">
        <v>147.69999999999999</v>
      </c>
      <c r="J405" s="203">
        <v>131</v>
      </c>
      <c r="K405" s="203">
        <v>138</v>
      </c>
      <c r="L405" s="203">
        <v>109</v>
      </c>
      <c r="M405" s="203">
        <v>67</v>
      </c>
      <c r="N405" s="203">
        <v>95</v>
      </c>
      <c r="O405" s="203">
        <v>12.7</v>
      </c>
      <c r="P405" s="203">
        <v>1569</v>
      </c>
      <c r="Q405" s="203">
        <v>0.76</v>
      </c>
      <c r="R405" s="203">
        <v>1185</v>
      </c>
      <c r="S405" s="203">
        <v>222</v>
      </c>
      <c r="T405" s="203">
        <v>98</v>
      </c>
      <c r="U405" s="203">
        <v>34</v>
      </c>
      <c r="V405" s="203">
        <v>125</v>
      </c>
      <c r="W405" s="203">
        <v>3</v>
      </c>
      <c r="X405" s="203">
        <v>44</v>
      </c>
      <c r="Y405" s="203">
        <v>7.9000000000000001E-2</v>
      </c>
      <c r="Z405" s="203" t="b">
        <v>0</v>
      </c>
      <c r="AA405" s="203">
        <v>57</v>
      </c>
      <c r="AB405" s="203">
        <v>40</v>
      </c>
      <c r="AC405" s="203">
        <v>68</v>
      </c>
      <c r="AD405" s="203">
        <v>6</v>
      </c>
      <c r="AE405" s="203">
        <v>11</v>
      </c>
      <c r="AF405" s="203" t="s">
        <v>307</v>
      </c>
      <c r="BE405" s="204" t="str">
        <f t="shared" si="13"/>
        <v xml:space="preserve"> ElanAce Speed Magic149 Women's</v>
      </c>
    </row>
    <row r="406" spans="1:57">
      <c r="A406" s="203" t="s">
        <v>219</v>
      </c>
      <c r="B406" s="203" t="s">
        <v>550</v>
      </c>
      <c r="C406" s="203" t="s">
        <v>552</v>
      </c>
      <c r="D406" s="203">
        <v>155</v>
      </c>
      <c r="E406" s="203" t="s">
        <v>390</v>
      </c>
      <c r="F406" s="203" t="str">
        <f t="shared" si="12"/>
        <v>Ace Speed Magic</v>
      </c>
      <c r="H406" s="203">
        <v>155</v>
      </c>
      <c r="I406" s="203">
        <v>153.6</v>
      </c>
      <c r="J406" s="203">
        <v>137</v>
      </c>
      <c r="K406" s="203">
        <v>143</v>
      </c>
      <c r="L406" s="203">
        <v>110</v>
      </c>
      <c r="M406" s="203">
        <v>66</v>
      </c>
      <c r="N406" s="203">
        <v>96</v>
      </c>
      <c r="O406" s="203">
        <v>13.5</v>
      </c>
      <c r="P406" s="203">
        <v>1676</v>
      </c>
      <c r="Q406" s="203">
        <v>0.74</v>
      </c>
      <c r="R406" s="203">
        <v>1233</v>
      </c>
      <c r="S406" s="203">
        <v>223</v>
      </c>
      <c r="T406" s="203">
        <v>107</v>
      </c>
      <c r="U406" s="203">
        <v>36</v>
      </c>
      <c r="V406" s="203">
        <v>126</v>
      </c>
      <c r="W406" s="203">
        <v>3</v>
      </c>
      <c r="X406" s="203">
        <v>40</v>
      </c>
      <c r="Y406" s="203">
        <v>7.3999999999999996E-2</v>
      </c>
      <c r="Z406" s="203" t="b">
        <v>0</v>
      </c>
      <c r="AA406" s="203">
        <v>64</v>
      </c>
      <c r="AB406" s="203">
        <v>40</v>
      </c>
      <c r="AC406" s="203">
        <v>62</v>
      </c>
      <c r="AD406" s="203">
        <v>8</v>
      </c>
      <c r="AE406" s="203">
        <v>10.4</v>
      </c>
      <c r="AF406" s="203" t="s">
        <v>307</v>
      </c>
      <c r="BE406" s="204" t="str">
        <f t="shared" si="13"/>
        <v xml:space="preserve"> ElanAce Speed Magic155 Women's</v>
      </c>
    </row>
    <row r="407" spans="1:57">
      <c r="A407" s="203" t="s">
        <v>219</v>
      </c>
      <c r="B407" s="203" t="s">
        <v>550</v>
      </c>
      <c r="C407" s="203" t="s">
        <v>553</v>
      </c>
      <c r="D407" s="203">
        <v>160</v>
      </c>
      <c r="E407" s="203" t="s">
        <v>222</v>
      </c>
      <c r="F407" s="203" t="str">
        <f t="shared" si="12"/>
        <v>Amphibio 14 Ti</v>
      </c>
      <c r="H407" s="203">
        <v>160</v>
      </c>
      <c r="I407" s="203">
        <v>159.1</v>
      </c>
      <c r="J407" s="203">
        <v>138</v>
      </c>
      <c r="K407" s="203">
        <v>143</v>
      </c>
      <c r="L407" s="203">
        <v>125</v>
      </c>
      <c r="M407" s="203">
        <v>76</v>
      </c>
      <c r="N407" s="203">
        <v>104</v>
      </c>
      <c r="O407" s="203">
        <v>13.2</v>
      </c>
      <c r="P407" s="203">
        <v>1926</v>
      </c>
      <c r="Q407" s="203">
        <v>0.75</v>
      </c>
      <c r="R407" s="203">
        <v>1448</v>
      </c>
      <c r="S407" s="203">
        <v>176</v>
      </c>
      <c r="T407" s="203">
        <v>79</v>
      </c>
      <c r="U407" s="203">
        <v>32</v>
      </c>
      <c r="V407" s="203">
        <v>140</v>
      </c>
      <c r="W407" s="203">
        <v>10</v>
      </c>
      <c r="X407" s="203">
        <v>69</v>
      </c>
      <c r="Y407" s="203">
        <v>0.307</v>
      </c>
      <c r="Z407" s="203" t="b">
        <v>0</v>
      </c>
      <c r="AA407" s="203">
        <v>98</v>
      </c>
      <c r="AB407" s="203">
        <v>61</v>
      </c>
      <c r="AC407" s="203">
        <v>42</v>
      </c>
      <c r="AD407" s="203">
        <v>11</v>
      </c>
      <c r="AE407" s="203">
        <v>9.5</v>
      </c>
      <c r="AF407" s="203" t="s">
        <v>307</v>
      </c>
      <c r="AG407" s="203" t="s">
        <v>306</v>
      </c>
      <c r="AS407" s="203" t="s">
        <v>2804</v>
      </c>
      <c r="AT407" s="203" t="s">
        <v>1192</v>
      </c>
      <c r="AU407" s="247">
        <v>439.95</v>
      </c>
      <c r="AV407" s="203" t="s">
        <v>2805</v>
      </c>
      <c r="AW407" s="203" t="s">
        <v>2806</v>
      </c>
      <c r="AX407" s="203" t="s">
        <v>1190</v>
      </c>
      <c r="AY407" s="247">
        <v>472.85</v>
      </c>
      <c r="AZ407" s="203" t="s">
        <v>2807</v>
      </c>
      <c r="BE407" s="204" t="str">
        <f t="shared" si="13"/>
        <v xml:space="preserve"> ElanAmphibio 14 Ti160 Unisex</v>
      </c>
    </row>
    <row r="408" spans="1:57">
      <c r="A408" s="203" t="s">
        <v>219</v>
      </c>
      <c r="B408" s="203" t="s">
        <v>550</v>
      </c>
      <c r="C408" s="203" t="s">
        <v>553</v>
      </c>
      <c r="D408" s="203">
        <v>168</v>
      </c>
      <c r="E408" s="203" t="s">
        <v>222</v>
      </c>
      <c r="F408" s="203" t="str">
        <f t="shared" si="12"/>
        <v>Amphibio 14 Ti</v>
      </c>
      <c r="H408" s="203">
        <v>168</v>
      </c>
      <c r="I408" s="203">
        <v>167.3</v>
      </c>
      <c r="J408" s="203">
        <v>146</v>
      </c>
      <c r="K408" s="203">
        <v>153</v>
      </c>
      <c r="L408" s="203">
        <v>124</v>
      </c>
      <c r="M408" s="203">
        <v>75</v>
      </c>
      <c r="N408" s="203">
        <v>103</v>
      </c>
      <c r="O408" s="203">
        <v>14.8</v>
      </c>
      <c r="P408" s="203">
        <v>2032</v>
      </c>
      <c r="Q408" s="203">
        <v>0.74</v>
      </c>
      <c r="R408" s="203">
        <v>1498</v>
      </c>
      <c r="S408" s="203">
        <v>208</v>
      </c>
      <c r="T408" s="203">
        <v>93</v>
      </c>
      <c r="U408" s="203">
        <v>31</v>
      </c>
      <c r="V408" s="203">
        <v>144</v>
      </c>
      <c r="W408" s="203">
        <v>10</v>
      </c>
      <c r="X408" s="203">
        <v>72</v>
      </c>
      <c r="Y408" s="203">
        <v>0.32200000000000001</v>
      </c>
      <c r="Z408" s="203" t="b">
        <v>0</v>
      </c>
      <c r="AA408" s="203">
        <v>85</v>
      </c>
      <c r="AB408" s="203">
        <v>60</v>
      </c>
      <c r="AC408" s="203">
        <v>59</v>
      </c>
      <c r="AD408" s="203">
        <v>11</v>
      </c>
      <c r="AE408" s="203">
        <v>9.4</v>
      </c>
      <c r="AF408" s="203" t="s">
        <v>307</v>
      </c>
      <c r="AS408" s="203" t="s">
        <v>2806</v>
      </c>
      <c r="AT408" s="203" t="s">
        <v>1192</v>
      </c>
      <c r="AU408" s="247">
        <v>439.95</v>
      </c>
      <c r="AV408" s="203" t="s">
        <v>2808</v>
      </c>
      <c r="BE408" s="204" t="str">
        <f t="shared" si="13"/>
        <v xml:space="preserve"> ElanAmphibio 14 Ti168 Unisex</v>
      </c>
    </row>
    <row r="409" spans="1:57">
      <c r="A409" s="203" t="s">
        <v>219</v>
      </c>
      <c r="B409" s="203" t="s">
        <v>550</v>
      </c>
      <c r="C409" s="203" t="s">
        <v>554</v>
      </c>
      <c r="D409" s="203">
        <v>160</v>
      </c>
      <c r="E409" s="203" t="s">
        <v>222</v>
      </c>
      <c r="F409" s="203" t="str">
        <f t="shared" si="12"/>
        <v>Amphibio STI</v>
      </c>
      <c r="H409" s="203">
        <v>160</v>
      </c>
      <c r="I409" s="203">
        <v>159</v>
      </c>
      <c r="J409" s="203">
        <v>138</v>
      </c>
      <c r="K409" s="203">
        <v>145</v>
      </c>
      <c r="L409" s="203">
        <v>126</v>
      </c>
      <c r="M409" s="203">
        <v>75</v>
      </c>
      <c r="N409" s="203">
        <v>104</v>
      </c>
      <c r="O409" s="203">
        <v>12.9</v>
      </c>
      <c r="P409" s="203">
        <v>1562</v>
      </c>
      <c r="Q409" s="203">
        <v>0.92</v>
      </c>
      <c r="R409" s="203">
        <v>1434</v>
      </c>
      <c r="S409" s="203">
        <v>153</v>
      </c>
      <c r="T409" s="203">
        <v>71</v>
      </c>
      <c r="U409" s="203">
        <v>40</v>
      </c>
      <c r="V409" s="203">
        <v>146</v>
      </c>
      <c r="W409" s="203">
        <v>6</v>
      </c>
      <c r="X409" s="203">
        <v>62</v>
      </c>
      <c r="Y409" s="203">
        <v>0.154</v>
      </c>
      <c r="Z409" s="203" t="b">
        <v>0</v>
      </c>
      <c r="AA409" s="203">
        <v>95</v>
      </c>
      <c r="AB409" s="203">
        <v>49</v>
      </c>
      <c r="AC409" s="203">
        <v>51</v>
      </c>
      <c r="AD409" s="203">
        <v>11</v>
      </c>
      <c r="AE409" s="203">
        <v>10</v>
      </c>
      <c r="AF409" s="203" t="s">
        <v>307</v>
      </c>
      <c r="BE409" s="204" t="str">
        <f t="shared" si="13"/>
        <v xml:space="preserve"> ElanAmphibio STI160 Unisex</v>
      </c>
    </row>
    <row r="410" spans="1:57">
      <c r="A410" s="203" t="s">
        <v>219</v>
      </c>
      <c r="B410" s="203" t="s">
        <v>550</v>
      </c>
      <c r="C410" s="203" t="s">
        <v>554</v>
      </c>
      <c r="D410" s="203">
        <v>176</v>
      </c>
      <c r="E410" s="203" t="s">
        <v>222</v>
      </c>
      <c r="F410" s="203" t="str">
        <f t="shared" si="12"/>
        <v>Amphibio STI</v>
      </c>
      <c r="H410" s="203">
        <v>176</v>
      </c>
      <c r="I410" s="203">
        <v>174.8</v>
      </c>
      <c r="J410" s="203">
        <v>154</v>
      </c>
      <c r="K410" s="203">
        <v>161</v>
      </c>
      <c r="L410" s="203">
        <v>126</v>
      </c>
      <c r="M410" s="203">
        <v>75</v>
      </c>
      <c r="N410" s="203">
        <v>104</v>
      </c>
      <c r="O410" s="203">
        <v>16.2</v>
      </c>
      <c r="P410" s="203">
        <v>1827</v>
      </c>
      <c r="Q410" s="203">
        <v>0.86</v>
      </c>
      <c r="R410" s="203">
        <v>1572</v>
      </c>
      <c r="S410" s="203">
        <v>232</v>
      </c>
      <c r="T410" s="203">
        <v>93</v>
      </c>
      <c r="U410" s="203">
        <v>39</v>
      </c>
      <c r="V410" s="203">
        <v>140</v>
      </c>
      <c r="W410" s="203">
        <v>7</v>
      </c>
      <c r="X410" s="203">
        <v>68</v>
      </c>
      <c r="Y410" s="203">
        <v>0.17599999999999999</v>
      </c>
      <c r="Z410" s="203" t="b">
        <v>0</v>
      </c>
      <c r="AA410" s="203">
        <v>87</v>
      </c>
      <c r="AB410" s="203">
        <v>52</v>
      </c>
      <c r="AC410" s="203">
        <v>53</v>
      </c>
      <c r="AD410" s="203">
        <v>9</v>
      </c>
      <c r="AE410" s="203">
        <v>10.5</v>
      </c>
      <c r="AF410" s="203" t="s">
        <v>307</v>
      </c>
      <c r="BE410" s="204" t="str">
        <f t="shared" si="13"/>
        <v xml:space="preserve"> ElanAmphibio STI176 Unisex</v>
      </c>
    </row>
    <row r="411" spans="1:57">
      <c r="A411" s="203" t="s">
        <v>219</v>
      </c>
      <c r="B411" s="203" t="s">
        <v>550</v>
      </c>
      <c r="C411" s="203" t="s">
        <v>556</v>
      </c>
      <c r="D411" s="203">
        <v>152</v>
      </c>
      <c r="E411" s="203" t="s">
        <v>390</v>
      </c>
      <c r="F411" s="203" t="str">
        <f t="shared" si="12"/>
        <v>Element W</v>
      </c>
      <c r="H411" s="203">
        <v>152</v>
      </c>
      <c r="I411" s="203">
        <v>151.30000000000001</v>
      </c>
      <c r="J411" s="203">
        <v>124</v>
      </c>
      <c r="K411" s="203">
        <v>138</v>
      </c>
      <c r="L411" s="203">
        <v>126</v>
      </c>
      <c r="M411" s="203">
        <v>74</v>
      </c>
      <c r="N411" s="203">
        <v>101</v>
      </c>
      <c r="O411" s="203">
        <v>12</v>
      </c>
      <c r="P411" s="203">
        <v>1553</v>
      </c>
      <c r="Q411" s="203">
        <v>0.87</v>
      </c>
      <c r="R411" s="203">
        <v>1355</v>
      </c>
      <c r="S411" s="203">
        <v>160</v>
      </c>
      <c r="T411" s="203">
        <v>53</v>
      </c>
      <c r="U411" s="203">
        <v>38</v>
      </c>
      <c r="V411" s="203">
        <v>181</v>
      </c>
      <c r="W411" s="203">
        <v>11</v>
      </c>
      <c r="X411" s="203">
        <v>92</v>
      </c>
      <c r="Y411" s="203">
        <v>0.27800000000000002</v>
      </c>
      <c r="Z411" s="203" t="b">
        <v>0</v>
      </c>
      <c r="AA411" s="203">
        <v>76</v>
      </c>
      <c r="AB411" s="203">
        <v>55</v>
      </c>
      <c r="AC411" s="203">
        <v>105</v>
      </c>
      <c r="AD411" s="203">
        <v>6</v>
      </c>
      <c r="AE411" s="203">
        <v>10.4</v>
      </c>
      <c r="AF411" s="203" t="s">
        <v>308</v>
      </c>
      <c r="BE411" s="204" t="str">
        <f t="shared" si="13"/>
        <v xml:space="preserve"> ElanElement W152 Women's</v>
      </c>
    </row>
    <row r="412" spans="1:57">
      <c r="A412" s="203" t="s">
        <v>219</v>
      </c>
      <c r="B412" s="203" t="s">
        <v>550</v>
      </c>
      <c r="C412" s="203" t="s">
        <v>556</v>
      </c>
      <c r="D412" s="203">
        <v>160</v>
      </c>
      <c r="E412" s="203" t="s">
        <v>390</v>
      </c>
      <c r="F412" s="203" t="str">
        <f t="shared" si="12"/>
        <v>Element W</v>
      </c>
      <c r="H412" s="203">
        <v>160</v>
      </c>
      <c r="I412" s="203">
        <v>159.5</v>
      </c>
      <c r="J412" s="203">
        <v>136</v>
      </c>
      <c r="K412" s="203">
        <v>145</v>
      </c>
      <c r="L412" s="203">
        <v>127</v>
      </c>
      <c r="M412" s="203">
        <v>75</v>
      </c>
      <c r="N412" s="203">
        <v>102</v>
      </c>
      <c r="O412" s="203">
        <v>13.4</v>
      </c>
      <c r="P412" s="203">
        <v>1737</v>
      </c>
      <c r="Q412" s="203">
        <v>0.83</v>
      </c>
      <c r="R412" s="203">
        <v>1440</v>
      </c>
      <c r="S412" s="203">
        <v>176</v>
      </c>
      <c r="T412" s="203">
        <v>61</v>
      </c>
      <c r="U412" s="203">
        <v>37</v>
      </c>
      <c r="V412" s="203">
        <v>164</v>
      </c>
      <c r="W412" s="203">
        <v>10</v>
      </c>
      <c r="X412" s="203">
        <v>73</v>
      </c>
      <c r="Y412" s="203">
        <v>0.26800000000000002</v>
      </c>
      <c r="Z412" s="203" t="b">
        <v>0</v>
      </c>
      <c r="AA412" s="203">
        <v>82</v>
      </c>
      <c r="AB412" s="203">
        <v>59</v>
      </c>
      <c r="AC412" s="203">
        <v>82</v>
      </c>
      <c r="AD412" s="203">
        <v>8</v>
      </c>
      <c r="AE412" s="203">
        <v>10.5</v>
      </c>
      <c r="AF412" s="203" t="s">
        <v>307</v>
      </c>
      <c r="AS412" s="203" t="s">
        <v>2809</v>
      </c>
      <c r="AT412" s="203" t="s">
        <v>1244</v>
      </c>
      <c r="AU412" s="203" t="s">
        <v>2810</v>
      </c>
      <c r="AV412" s="203" t="s">
        <v>2811</v>
      </c>
      <c r="BE412" s="204" t="str">
        <f t="shared" si="13"/>
        <v xml:space="preserve"> ElanElement W160 Women's</v>
      </c>
    </row>
    <row r="413" spans="1:57">
      <c r="A413" s="203" t="s">
        <v>219</v>
      </c>
      <c r="B413" s="203" t="s">
        <v>550</v>
      </c>
      <c r="C413" s="203" t="s">
        <v>556</v>
      </c>
      <c r="D413" s="203">
        <v>168</v>
      </c>
      <c r="E413" s="203" t="s">
        <v>390</v>
      </c>
      <c r="F413" s="203" t="str">
        <f t="shared" si="12"/>
        <v>Element W</v>
      </c>
      <c r="H413" s="203">
        <v>168</v>
      </c>
      <c r="I413" s="203">
        <v>167.5</v>
      </c>
      <c r="J413" s="203">
        <v>144</v>
      </c>
      <c r="K413" s="203">
        <v>153</v>
      </c>
      <c r="L413" s="203">
        <v>127</v>
      </c>
      <c r="M413" s="203">
        <v>75</v>
      </c>
      <c r="N413" s="203">
        <v>102</v>
      </c>
      <c r="O413" s="203">
        <v>15.1</v>
      </c>
      <c r="P413" s="203">
        <v>1819</v>
      </c>
      <c r="Q413" s="203">
        <v>0.83</v>
      </c>
      <c r="R413" s="203">
        <v>1513</v>
      </c>
      <c r="S413" s="203">
        <v>203</v>
      </c>
      <c r="T413" s="203">
        <v>70</v>
      </c>
      <c r="U413" s="203">
        <v>34</v>
      </c>
      <c r="V413" s="203">
        <v>154</v>
      </c>
      <c r="W413" s="203">
        <v>10</v>
      </c>
      <c r="X413" s="203">
        <v>77</v>
      </c>
      <c r="Y413" s="203">
        <v>0.28599999999999998</v>
      </c>
      <c r="Z413" s="203" t="b">
        <v>0</v>
      </c>
      <c r="AA413" s="203">
        <v>85</v>
      </c>
      <c r="AB413" s="203">
        <v>59</v>
      </c>
      <c r="AC413" s="203">
        <v>69</v>
      </c>
      <c r="AD413" s="203">
        <v>8</v>
      </c>
      <c r="AE413" s="203">
        <v>10.5</v>
      </c>
      <c r="AF413" s="203" t="s">
        <v>307</v>
      </c>
      <c r="BE413" s="204" t="str">
        <f t="shared" si="13"/>
        <v xml:space="preserve"> ElanElement W168 Women's</v>
      </c>
    </row>
    <row r="414" spans="1:57">
      <c r="A414" s="203" t="s">
        <v>219</v>
      </c>
      <c r="B414" s="203" t="s">
        <v>550</v>
      </c>
      <c r="C414" s="203" t="s">
        <v>555</v>
      </c>
      <c r="D414" s="203">
        <v>144</v>
      </c>
      <c r="E414" s="203" t="s">
        <v>222</v>
      </c>
      <c r="F414" s="203" t="str">
        <f t="shared" si="12"/>
        <v>Element</v>
      </c>
      <c r="H414" s="203">
        <v>144</v>
      </c>
      <c r="I414" s="203">
        <v>143.19999999999999</v>
      </c>
      <c r="J414" s="203">
        <v>111</v>
      </c>
      <c r="K414" s="203">
        <v>130</v>
      </c>
      <c r="L414" s="203">
        <v>125</v>
      </c>
      <c r="M414" s="203">
        <v>74</v>
      </c>
      <c r="N414" s="203">
        <v>100</v>
      </c>
      <c r="O414" s="203">
        <v>10.5</v>
      </c>
      <c r="P414" s="203">
        <v>1485</v>
      </c>
      <c r="Q414" s="203">
        <v>0.86</v>
      </c>
      <c r="R414" s="203">
        <v>1277</v>
      </c>
      <c r="S414" s="203">
        <v>142</v>
      </c>
      <c r="T414" s="203">
        <v>51</v>
      </c>
      <c r="U414" s="203">
        <v>38</v>
      </c>
      <c r="V414" s="203">
        <v>186</v>
      </c>
      <c r="W414" s="203">
        <v>10</v>
      </c>
      <c r="X414" s="203">
        <v>132</v>
      </c>
      <c r="Y414" s="203">
        <v>0.27399999999999902</v>
      </c>
      <c r="Z414" s="203" t="b">
        <v>0</v>
      </c>
      <c r="AA414" s="203">
        <v>81</v>
      </c>
      <c r="AB414" s="203">
        <v>55</v>
      </c>
      <c r="AC414" s="203">
        <v>105</v>
      </c>
      <c r="AD414" s="203">
        <v>3</v>
      </c>
      <c r="AE414" s="203">
        <v>10.1</v>
      </c>
      <c r="AF414" s="203" t="s">
        <v>308</v>
      </c>
      <c r="AS414" s="203" t="s">
        <v>2812</v>
      </c>
      <c r="AT414" s="203" t="s">
        <v>1722</v>
      </c>
      <c r="AU414" s="247">
        <v>370.99</v>
      </c>
      <c r="AV414" s="203" t="s">
        <v>2813</v>
      </c>
      <c r="AW414" s="203" t="s">
        <v>2814</v>
      </c>
      <c r="AX414" s="203" t="s">
        <v>1301</v>
      </c>
      <c r="AY414" s="247">
        <v>449.99</v>
      </c>
      <c r="AZ414" s="203" t="s">
        <v>2815</v>
      </c>
      <c r="BE414" s="204" t="str">
        <f t="shared" si="13"/>
        <v xml:space="preserve"> ElanElement144 Unisex</v>
      </c>
    </row>
    <row r="415" spans="1:57">
      <c r="A415" s="203" t="s">
        <v>219</v>
      </c>
      <c r="B415" s="203" t="s">
        <v>550</v>
      </c>
      <c r="C415" s="203" t="s">
        <v>555</v>
      </c>
      <c r="D415" s="203">
        <v>152</v>
      </c>
      <c r="E415" s="203" t="s">
        <v>222</v>
      </c>
      <c r="F415" s="203" t="str">
        <f t="shared" si="12"/>
        <v>Element</v>
      </c>
      <c r="H415" s="203">
        <v>152</v>
      </c>
      <c r="I415" s="203">
        <v>151.30000000000001</v>
      </c>
      <c r="J415" s="203">
        <v>128</v>
      </c>
      <c r="K415" s="203">
        <v>137</v>
      </c>
      <c r="L415" s="203">
        <v>125</v>
      </c>
      <c r="M415" s="203">
        <v>74</v>
      </c>
      <c r="N415" s="203">
        <v>100</v>
      </c>
      <c r="O415" s="203">
        <v>12</v>
      </c>
      <c r="P415" s="203">
        <v>1543</v>
      </c>
      <c r="Q415" s="203">
        <v>0.87</v>
      </c>
      <c r="R415" s="203">
        <v>1349</v>
      </c>
      <c r="S415" s="203">
        <v>144</v>
      </c>
      <c r="T415" s="203">
        <v>54</v>
      </c>
      <c r="U415" s="203">
        <v>35</v>
      </c>
      <c r="V415" s="203">
        <v>159</v>
      </c>
      <c r="W415" s="203">
        <v>9</v>
      </c>
      <c r="X415" s="203">
        <v>70</v>
      </c>
      <c r="Y415" s="203">
        <v>0.25600000000000001</v>
      </c>
      <c r="Z415" s="203" t="b">
        <v>0</v>
      </c>
      <c r="AA415" s="203">
        <v>91</v>
      </c>
      <c r="AB415" s="203">
        <v>53</v>
      </c>
      <c r="AC415" s="203">
        <v>69</v>
      </c>
      <c r="AD415" s="203">
        <v>6</v>
      </c>
      <c r="AE415" s="203">
        <v>11.5</v>
      </c>
      <c r="AF415" s="203" t="s">
        <v>307</v>
      </c>
      <c r="AS415" s="203" t="s">
        <v>2816</v>
      </c>
      <c r="AT415" s="203" t="s">
        <v>1829</v>
      </c>
      <c r="AU415" s="247">
        <v>449.99</v>
      </c>
      <c r="AV415" s="203" t="s">
        <v>2817</v>
      </c>
      <c r="AW415" s="203" t="s">
        <v>2818</v>
      </c>
      <c r="AX415" s="203" t="s">
        <v>1387</v>
      </c>
      <c r="AY415" s="247">
        <v>449.99</v>
      </c>
      <c r="AZ415" s="203" t="s">
        <v>2819</v>
      </c>
      <c r="BA415" s="203" t="s">
        <v>2820</v>
      </c>
      <c r="BB415" s="203" t="s">
        <v>2821</v>
      </c>
      <c r="BC415" s="247">
        <v>449.99</v>
      </c>
      <c r="BD415" s="203" t="s">
        <v>2822</v>
      </c>
      <c r="BE415" s="204" t="str">
        <f t="shared" si="13"/>
        <v xml:space="preserve"> ElanElement152 Unisex</v>
      </c>
    </row>
    <row r="416" spans="1:57">
      <c r="A416" s="203" t="s">
        <v>219</v>
      </c>
      <c r="B416" s="203" t="s">
        <v>550</v>
      </c>
      <c r="C416" s="203" t="s">
        <v>555</v>
      </c>
      <c r="D416" s="203">
        <v>160</v>
      </c>
      <c r="E416" s="203" t="s">
        <v>222</v>
      </c>
      <c r="F416" s="203" t="str">
        <f t="shared" si="12"/>
        <v>Element</v>
      </c>
      <c r="H416" s="203">
        <v>160</v>
      </c>
      <c r="I416" s="203">
        <v>159.5</v>
      </c>
      <c r="J416" s="203">
        <v>135</v>
      </c>
      <c r="K416" s="203">
        <v>146</v>
      </c>
      <c r="L416" s="203">
        <v>126</v>
      </c>
      <c r="M416" s="203">
        <v>75</v>
      </c>
      <c r="N416" s="203">
        <v>101</v>
      </c>
      <c r="O416" s="203">
        <v>13.5</v>
      </c>
      <c r="P416" s="203">
        <v>1710</v>
      </c>
      <c r="Q416" s="203">
        <v>0.84</v>
      </c>
      <c r="R416" s="203">
        <v>1435</v>
      </c>
      <c r="S416" s="203">
        <v>172</v>
      </c>
      <c r="T416" s="203">
        <v>63</v>
      </c>
      <c r="U416" s="203">
        <v>38</v>
      </c>
      <c r="V416" s="203">
        <v>167</v>
      </c>
      <c r="W416" s="203">
        <v>10</v>
      </c>
      <c r="X416" s="203">
        <v>74</v>
      </c>
      <c r="Y416" s="203">
        <v>0.25800000000000001</v>
      </c>
      <c r="Z416" s="203" t="b">
        <v>0</v>
      </c>
      <c r="AA416" s="203">
        <v>80</v>
      </c>
      <c r="AB416" s="203">
        <v>56</v>
      </c>
      <c r="AC416" s="203">
        <v>87</v>
      </c>
      <c r="AD416" s="203">
        <v>6</v>
      </c>
      <c r="AE416" s="203">
        <v>11.3</v>
      </c>
      <c r="AF416" s="203" t="s">
        <v>307</v>
      </c>
      <c r="AS416" s="203" t="s">
        <v>2823</v>
      </c>
      <c r="AT416" s="203" t="s">
        <v>1192</v>
      </c>
      <c r="AU416" s="247">
        <v>294.95</v>
      </c>
      <c r="AV416" s="203" t="s">
        <v>2824</v>
      </c>
      <c r="AW416" s="203" t="s">
        <v>2809</v>
      </c>
      <c r="AX416" s="203" t="s">
        <v>1244</v>
      </c>
      <c r="AY416" s="203" t="s">
        <v>2810</v>
      </c>
      <c r="AZ416" s="203" t="s">
        <v>2825</v>
      </c>
      <c r="BA416" s="203" t="s">
        <v>2826</v>
      </c>
      <c r="BB416" s="203" t="s">
        <v>1578</v>
      </c>
      <c r="BC416" s="247">
        <v>418.14</v>
      </c>
      <c r="BD416" s="203" t="s">
        <v>2827</v>
      </c>
      <c r="BE416" s="204" t="str">
        <f t="shared" si="13"/>
        <v xml:space="preserve"> ElanElement160 Unisex</v>
      </c>
    </row>
    <row r="417" spans="1:57">
      <c r="A417" s="203" t="s">
        <v>219</v>
      </c>
      <c r="B417" s="203" t="s">
        <v>550</v>
      </c>
      <c r="C417" s="203" t="s">
        <v>555</v>
      </c>
      <c r="D417" s="203">
        <v>168</v>
      </c>
      <c r="E417" s="203" t="s">
        <v>222</v>
      </c>
      <c r="F417" s="203" t="str">
        <f t="shared" si="12"/>
        <v>Element</v>
      </c>
      <c r="H417" s="203">
        <v>168</v>
      </c>
      <c r="I417" s="203">
        <v>167.4</v>
      </c>
      <c r="J417" s="203">
        <v>144</v>
      </c>
      <c r="K417" s="203">
        <v>153</v>
      </c>
      <c r="L417" s="203">
        <v>126</v>
      </c>
      <c r="M417" s="203">
        <v>75</v>
      </c>
      <c r="N417" s="203">
        <v>101</v>
      </c>
      <c r="O417" s="203">
        <v>15.1</v>
      </c>
      <c r="P417" s="203">
        <v>1822</v>
      </c>
      <c r="Q417" s="203">
        <v>0.83</v>
      </c>
      <c r="R417" s="203">
        <v>1504</v>
      </c>
      <c r="S417" s="203">
        <v>203</v>
      </c>
      <c r="T417" s="203">
        <v>74</v>
      </c>
      <c r="U417" s="203">
        <v>34</v>
      </c>
      <c r="V417" s="203">
        <v>153</v>
      </c>
      <c r="W417" s="203">
        <v>10</v>
      </c>
      <c r="X417" s="203">
        <v>79</v>
      </c>
      <c r="Y417" s="203">
        <v>0.29599999999999999</v>
      </c>
      <c r="Z417" s="203" t="b">
        <v>0</v>
      </c>
      <c r="AA417" s="203">
        <v>86</v>
      </c>
      <c r="AB417" s="203">
        <v>58</v>
      </c>
      <c r="AC417" s="203">
        <v>68</v>
      </c>
      <c r="AD417" s="203">
        <v>6</v>
      </c>
      <c r="AE417" s="203">
        <v>11.1</v>
      </c>
      <c r="AF417" s="203" t="s">
        <v>307</v>
      </c>
      <c r="AS417" s="203" t="s">
        <v>2828</v>
      </c>
      <c r="AT417" s="203" t="s">
        <v>1501</v>
      </c>
      <c r="AU417" s="247">
        <v>303.26</v>
      </c>
      <c r="AV417" s="203" t="s">
        <v>2829</v>
      </c>
      <c r="AW417" s="203" t="s">
        <v>2830</v>
      </c>
      <c r="AX417" s="203" t="s">
        <v>1578</v>
      </c>
      <c r="AY417" s="247">
        <v>418.14</v>
      </c>
      <c r="AZ417" s="203" t="s">
        <v>2831</v>
      </c>
      <c r="BA417" s="203" t="s">
        <v>2832</v>
      </c>
      <c r="BB417" s="203" t="s">
        <v>1829</v>
      </c>
      <c r="BC417" s="247">
        <v>449.99</v>
      </c>
      <c r="BD417" s="203" t="s">
        <v>2833</v>
      </c>
      <c r="BE417" s="204" t="str">
        <f t="shared" si="13"/>
        <v xml:space="preserve"> ElanElement168 Unisex</v>
      </c>
    </row>
    <row r="418" spans="1:57">
      <c r="A418" s="203" t="s">
        <v>219</v>
      </c>
      <c r="B418" s="203" t="s">
        <v>550</v>
      </c>
      <c r="C418" s="203" t="s">
        <v>555</v>
      </c>
      <c r="D418" s="203">
        <v>176</v>
      </c>
      <c r="E418" s="203" t="s">
        <v>222</v>
      </c>
      <c r="F418" s="203" t="str">
        <f t="shared" si="12"/>
        <v>Element</v>
      </c>
      <c r="H418" s="203">
        <v>176</v>
      </c>
      <c r="I418" s="203">
        <v>175.4</v>
      </c>
      <c r="J418" s="203">
        <v>149</v>
      </c>
      <c r="K418" s="203">
        <v>161</v>
      </c>
      <c r="L418" s="203">
        <v>128</v>
      </c>
      <c r="M418" s="203">
        <v>77</v>
      </c>
      <c r="N418" s="203">
        <v>104</v>
      </c>
      <c r="O418" s="203">
        <v>16.8</v>
      </c>
      <c r="P418" s="203">
        <v>1957</v>
      </c>
      <c r="Q418" s="203">
        <v>0.82</v>
      </c>
      <c r="R418" s="203">
        <v>1604</v>
      </c>
      <c r="S418" s="203">
        <v>220</v>
      </c>
      <c r="T418" s="203">
        <v>73</v>
      </c>
      <c r="U418" s="203">
        <v>35</v>
      </c>
      <c r="V418" s="203">
        <v>170</v>
      </c>
      <c r="W418" s="203">
        <v>10</v>
      </c>
      <c r="X418" s="203">
        <v>92</v>
      </c>
      <c r="Y418" s="203">
        <v>0.29699999999999999</v>
      </c>
      <c r="Z418" s="203" t="b">
        <v>0</v>
      </c>
      <c r="AA418" s="203">
        <v>85</v>
      </c>
      <c r="AB418" s="203">
        <v>58</v>
      </c>
      <c r="AC418" s="203">
        <v>85</v>
      </c>
      <c r="AD418" s="203">
        <v>5</v>
      </c>
      <c r="AE418" s="203">
        <v>11.2</v>
      </c>
      <c r="AF418" s="203" t="s">
        <v>307</v>
      </c>
      <c r="AS418" s="203" t="s">
        <v>2834</v>
      </c>
      <c r="AT418" s="203" t="s">
        <v>1578</v>
      </c>
      <c r="AU418" s="247">
        <v>418.14</v>
      </c>
      <c r="AV418" s="203" t="s">
        <v>2835</v>
      </c>
      <c r="BE418" s="204" t="str">
        <f t="shared" si="13"/>
        <v xml:space="preserve"> ElanElement176 Unisex</v>
      </c>
    </row>
    <row r="419" spans="1:57">
      <c r="A419" s="203" t="s">
        <v>219</v>
      </c>
      <c r="B419" s="203" t="s">
        <v>550</v>
      </c>
      <c r="C419" s="203" t="s">
        <v>557</v>
      </c>
      <c r="D419" s="203">
        <v>158</v>
      </c>
      <c r="E419" s="203" t="s">
        <v>390</v>
      </c>
      <c r="F419" s="203" t="str">
        <f t="shared" si="12"/>
        <v>Insomnia 12 C</v>
      </c>
      <c r="H419" s="203">
        <v>158</v>
      </c>
      <c r="I419" s="203">
        <v>159.1</v>
      </c>
      <c r="J419" s="203">
        <v>138</v>
      </c>
      <c r="K419" s="203">
        <v>144</v>
      </c>
      <c r="L419" s="203">
        <v>125</v>
      </c>
      <c r="M419" s="203">
        <v>76</v>
      </c>
      <c r="N419" s="203">
        <v>105</v>
      </c>
      <c r="O419" s="203">
        <v>13.1</v>
      </c>
      <c r="P419" s="203">
        <v>1731</v>
      </c>
      <c r="Q419" s="203">
        <v>0.84</v>
      </c>
      <c r="R419" s="203">
        <v>1451</v>
      </c>
      <c r="S419" s="203">
        <v>161</v>
      </c>
      <c r="T419" s="203">
        <v>62</v>
      </c>
      <c r="U419" s="203">
        <v>32</v>
      </c>
      <c r="V419" s="203">
        <v>142</v>
      </c>
      <c r="W419" s="203">
        <v>10</v>
      </c>
      <c r="X419" s="203">
        <v>70</v>
      </c>
      <c r="Y419" s="203">
        <v>0.30199999999999999</v>
      </c>
      <c r="Z419" s="203" t="b">
        <v>0</v>
      </c>
      <c r="AA419" s="203">
        <v>93</v>
      </c>
      <c r="AB419" s="203">
        <v>60</v>
      </c>
      <c r="AC419" s="203">
        <v>49</v>
      </c>
      <c r="AD419" s="203">
        <v>8</v>
      </c>
      <c r="AE419" s="203">
        <v>8.6999999999999993</v>
      </c>
      <c r="AF419" s="203" t="s">
        <v>307</v>
      </c>
      <c r="AS419" s="203" t="s">
        <v>2836</v>
      </c>
      <c r="AT419" s="203" t="s">
        <v>1376</v>
      </c>
      <c r="AU419" s="247">
        <v>599.99</v>
      </c>
      <c r="AV419" s="203" t="s">
        <v>2837</v>
      </c>
      <c r="BE419" s="204" t="str">
        <f t="shared" si="13"/>
        <v xml:space="preserve"> ElanInsomnia 12 C158 Women's</v>
      </c>
    </row>
    <row r="420" spans="1:57">
      <c r="A420" s="203" t="s">
        <v>219</v>
      </c>
      <c r="B420" s="203" t="s">
        <v>550</v>
      </c>
      <c r="C420" s="203" t="s">
        <v>558</v>
      </c>
      <c r="D420" s="203">
        <v>158</v>
      </c>
      <c r="E420" s="203" t="s">
        <v>390</v>
      </c>
      <c r="F420" s="203" t="str">
        <f t="shared" si="12"/>
        <v>Insomnia 14 Ti</v>
      </c>
      <c r="H420" s="203">
        <v>158</v>
      </c>
      <c r="I420" s="203">
        <v>159.1</v>
      </c>
      <c r="J420" s="203">
        <v>138</v>
      </c>
      <c r="K420" s="203">
        <v>144</v>
      </c>
      <c r="L420" s="203">
        <v>125</v>
      </c>
      <c r="M420" s="203">
        <v>76</v>
      </c>
      <c r="N420" s="203">
        <v>105</v>
      </c>
      <c r="O420" s="203">
        <v>13.1</v>
      </c>
      <c r="P420" s="203">
        <v>1773</v>
      </c>
      <c r="Q420" s="203">
        <v>0.82</v>
      </c>
      <c r="R420" s="203">
        <v>1451</v>
      </c>
      <c r="S420" s="203">
        <v>182</v>
      </c>
      <c r="T420" s="203">
        <v>79</v>
      </c>
      <c r="U420" s="203">
        <v>32</v>
      </c>
      <c r="V420" s="203">
        <v>140</v>
      </c>
      <c r="W420" s="203">
        <v>10</v>
      </c>
      <c r="X420" s="203">
        <v>69</v>
      </c>
      <c r="Y420" s="203">
        <v>0.30199999999999999</v>
      </c>
      <c r="Z420" s="203" t="b">
        <v>0</v>
      </c>
      <c r="AA420" s="203">
        <v>92</v>
      </c>
      <c r="AB420" s="203">
        <v>62</v>
      </c>
      <c r="AC420" s="203">
        <v>48</v>
      </c>
      <c r="AD420" s="203">
        <v>10</v>
      </c>
      <c r="AE420" s="203">
        <v>8.6999999999999993</v>
      </c>
      <c r="AF420" s="203" t="s">
        <v>307</v>
      </c>
      <c r="AS420" s="203" t="s">
        <v>2838</v>
      </c>
      <c r="AT420" s="203" t="s">
        <v>1190</v>
      </c>
      <c r="AU420" s="247">
        <v>433.34</v>
      </c>
      <c r="AV420" s="203" t="s">
        <v>2839</v>
      </c>
      <c r="AW420" s="203" t="s">
        <v>2838</v>
      </c>
      <c r="AX420" s="203" t="s">
        <v>1190</v>
      </c>
      <c r="AY420" s="247">
        <v>433.34</v>
      </c>
      <c r="AZ420" s="203" t="s">
        <v>2840</v>
      </c>
      <c r="BA420" s="203" t="s">
        <v>2838</v>
      </c>
      <c r="BB420" s="203" t="s">
        <v>1192</v>
      </c>
      <c r="BC420" s="247">
        <v>439.95</v>
      </c>
      <c r="BD420" s="203" t="s">
        <v>2841</v>
      </c>
      <c r="BE420" s="204" t="str">
        <f t="shared" si="13"/>
        <v xml:space="preserve"> ElanInsomnia 14 Ti158 Women's</v>
      </c>
    </row>
    <row r="421" spans="1:57">
      <c r="A421" s="203" t="s">
        <v>219</v>
      </c>
      <c r="B421" s="203" t="s">
        <v>550</v>
      </c>
      <c r="C421" s="203" t="s">
        <v>559</v>
      </c>
      <c r="D421" s="203">
        <v>152</v>
      </c>
      <c r="E421" s="203" t="s">
        <v>390</v>
      </c>
      <c r="F421" s="203" t="str">
        <f t="shared" si="12"/>
        <v>Insomnia 16 Ti</v>
      </c>
      <c r="H421" s="203">
        <v>152</v>
      </c>
      <c r="I421" s="203">
        <v>152.80000000000001</v>
      </c>
      <c r="J421" s="203">
        <v>134</v>
      </c>
      <c r="K421" s="203">
        <v>142</v>
      </c>
      <c r="L421" s="203">
        <v>121</v>
      </c>
      <c r="M421" s="203">
        <v>72</v>
      </c>
      <c r="N421" s="203">
        <v>103</v>
      </c>
      <c r="O421" s="203">
        <v>12.3</v>
      </c>
      <c r="P421" s="203">
        <v>1690</v>
      </c>
      <c r="Q421" s="203">
        <v>0.79</v>
      </c>
      <c r="R421" s="203">
        <v>1337</v>
      </c>
      <c r="S421" s="203">
        <v>183</v>
      </c>
      <c r="T421" s="203">
        <v>72</v>
      </c>
      <c r="U421" s="203">
        <v>41</v>
      </c>
      <c r="V421" s="203">
        <v>136</v>
      </c>
      <c r="W421" s="203">
        <v>4</v>
      </c>
      <c r="X421" s="203">
        <v>49</v>
      </c>
      <c r="Y421" s="203">
        <v>9.6000000000000002E-2</v>
      </c>
      <c r="Z421" s="203" t="b">
        <v>0</v>
      </c>
      <c r="AA421" s="203">
        <v>74</v>
      </c>
      <c r="AB421" s="203">
        <v>39</v>
      </c>
      <c r="AC421" s="203">
        <v>63</v>
      </c>
      <c r="AD421" s="203">
        <v>6</v>
      </c>
      <c r="AE421" s="203">
        <v>10.1</v>
      </c>
      <c r="AF421" s="203" t="s">
        <v>307</v>
      </c>
      <c r="AS421" s="203" t="s">
        <v>2842</v>
      </c>
      <c r="AT421" s="203" t="s">
        <v>1192</v>
      </c>
      <c r="AU421" s="247">
        <v>629.95000000000005</v>
      </c>
      <c r="AV421" s="203" t="s">
        <v>2843</v>
      </c>
      <c r="BE421" s="204" t="str">
        <f t="shared" si="13"/>
        <v xml:space="preserve"> ElanInsomnia 16 Ti152 Women's</v>
      </c>
    </row>
    <row r="422" spans="1:57">
      <c r="A422" s="203" t="s">
        <v>219</v>
      </c>
      <c r="B422" s="203" t="s">
        <v>550</v>
      </c>
      <c r="C422" s="203" t="s">
        <v>559</v>
      </c>
      <c r="D422" s="203">
        <v>158</v>
      </c>
      <c r="E422" s="203" t="s">
        <v>390</v>
      </c>
      <c r="F422" s="203" t="str">
        <f t="shared" si="12"/>
        <v>Insomnia 16 Ti</v>
      </c>
      <c r="H422" s="203">
        <v>158</v>
      </c>
      <c r="I422" s="203">
        <v>159</v>
      </c>
      <c r="J422" s="203">
        <v>140</v>
      </c>
      <c r="K422" s="203">
        <v>147</v>
      </c>
      <c r="L422" s="203">
        <v>122</v>
      </c>
      <c r="M422" s="203">
        <v>73</v>
      </c>
      <c r="N422" s="203">
        <v>104</v>
      </c>
      <c r="O422" s="203">
        <v>13.4</v>
      </c>
      <c r="P422" s="203">
        <v>1753</v>
      </c>
      <c r="Q422" s="203">
        <v>0.8</v>
      </c>
      <c r="R422" s="203">
        <v>1395</v>
      </c>
      <c r="S422" s="203">
        <v>186</v>
      </c>
      <c r="T422" s="203">
        <v>75</v>
      </c>
      <c r="U422" s="203">
        <v>41</v>
      </c>
      <c r="V422" s="203">
        <v>138</v>
      </c>
      <c r="W422" s="203">
        <v>3</v>
      </c>
      <c r="X422" s="203">
        <v>48</v>
      </c>
      <c r="Y422" s="203">
        <v>7.5999999999999998E-2</v>
      </c>
      <c r="Z422" s="203" t="b">
        <v>0</v>
      </c>
      <c r="AA422" s="203">
        <v>78</v>
      </c>
      <c r="AB422" s="203">
        <v>38</v>
      </c>
      <c r="AC422" s="203">
        <v>60</v>
      </c>
      <c r="AD422" s="203">
        <v>8</v>
      </c>
      <c r="AE422" s="203">
        <v>9.8000000000000007</v>
      </c>
      <c r="AF422" s="203" t="s">
        <v>307</v>
      </c>
      <c r="AS422" s="203" t="s">
        <v>2844</v>
      </c>
      <c r="AT422" s="203" t="s">
        <v>1192</v>
      </c>
      <c r="AU422" s="247">
        <v>629.95000000000005</v>
      </c>
      <c r="AV422" s="203" t="s">
        <v>2845</v>
      </c>
      <c r="BE422" s="204" t="str">
        <f t="shared" si="13"/>
        <v xml:space="preserve"> ElanInsomnia 16 Ti158 Women's</v>
      </c>
    </row>
    <row r="423" spans="1:57">
      <c r="A423" s="203" t="s">
        <v>219</v>
      </c>
      <c r="B423" s="203" t="s">
        <v>550</v>
      </c>
      <c r="C423" s="203" t="s">
        <v>559</v>
      </c>
      <c r="D423" s="203">
        <v>164</v>
      </c>
      <c r="E423" s="203" t="s">
        <v>390</v>
      </c>
      <c r="F423" s="203" t="str">
        <f t="shared" si="12"/>
        <v>Insomnia 16 Ti</v>
      </c>
      <c r="H423" s="203">
        <v>164</v>
      </c>
      <c r="I423" s="203">
        <v>164.9</v>
      </c>
      <c r="J423" s="203">
        <v>147</v>
      </c>
      <c r="K423" s="203">
        <v>153</v>
      </c>
      <c r="L423" s="203">
        <v>121</v>
      </c>
      <c r="M423" s="203">
        <v>73</v>
      </c>
      <c r="N423" s="203">
        <v>104</v>
      </c>
      <c r="O423" s="203">
        <v>14.6</v>
      </c>
      <c r="P423" s="203">
        <v>1813</v>
      </c>
      <c r="Q423" s="203">
        <v>0.8</v>
      </c>
      <c r="R423" s="203">
        <v>1444</v>
      </c>
      <c r="S423" s="203">
        <v>207</v>
      </c>
      <c r="T423" s="203">
        <v>79</v>
      </c>
      <c r="U423" s="203">
        <v>41</v>
      </c>
      <c r="V423" s="203">
        <v>138</v>
      </c>
      <c r="W423" s="203">
        <v>3</v>
      </c>
      <c r="X423" s="203">
        <v>46</v>
      </c>
      <c r="Y423" s="203">
        <v>6.9000000000000006E-2</v>
      </c>
      <c r="Z423" s="203" t="b">
        <v>0</v>
      </c>
      <c r="AA423" s="203">
        <v>82</v>
      </c>
      <c r="AB423" s="203">
        <v>38</v>
      </c>
      <c r="AC423" s="203">
        <v>56</v>
      </c>
      <c r="AD423" s="203">
        <v>9</v>
      </c>
      <c r="AE423" s="203">
        <v>9.6</v>
      </c>
      <c r="AF423" s="203" t="s">
        <v>307</v>
      </c>
      <c r="AS423" s="203" t="s">
        <v>2846</v>
      </c>
      <c r="AT423" s="203" t="s">
        <v>1190</v>
      </c>
      <c r="AU423" s="247">
        <v>512.13</v>
      </c>
      <c r="AV423" s="203" t="s">
        <v>2847</v>
      </c>
      <c r="BE423" s="204" t="str">
        <f t="shared" si="13"/>
        <v xml:space="preserve"> ElanInsomnia 16 Ti164 Women's</v>
      </c>
    </row>
    <row r="424" spans="1:57">
      <c r="A424" s="203" t="s">
        <v>219</v>
      </c>
      <c r="B424" s="203" t="s">
        <v>550</v>
      </c>
      <c r="C424" s="203" t="s">
        <v>560</v>
      </c>
      <c r="D424" s="203">
        <v>154</v>
      </c>
      <c r="E424" s="203" t="s">
        <v>390</v>
      </c>
      <c r="F424" s="203" t="str">
        <f t="shared" si="12"/>
        <v>Ripstick 102 W</v>
      </c>
      <c r="H424" s="203">
        <v>154</v>
      </c>
      <c r="I424" s="203">
        <v>154.80000000000001</v>
      </c>
      <c r="J424" s="203">
        <v>109</v>
      </c>
      <c r="K424" s="203">
        <v>123</v>
      </c>
      <c r="L424" s="203">
        <v>137</v>
      </c>
      <c r="M424" s="203">
        <v>101</v>
      </c>
      <c r="N424" s="203">
        <v>115</v>
      </c>
      <c r="O424" s="203">
        <v>14.8</v>
      </c>
      <c r="P424" s="203">
        <v>1507</v>
      </c>
      <c r="Q424" s="203">
        <v>1.1499999999999999</v>
      </c>
      <c r="R424" s="203">
        <v>1733</v>
      </c>
      <c r="S424" s="203">
        <v>140</v>
      </c>
      <c r="T424" s="203">
        <v>68</v>
      </c>
      <c r="U424" s="203">
        <v>49</v>
      </c>
      <c r="V424" s="203">
        <v>296</v>
      </c>
      <c r="W424" s="203">
        <v>15</v>
      </c>
      <c r="X424" s="203">
        <v>159</v>
      </c>
      <c r="Y424" s="203">
        <v>0.29799999999999999</v>
      </c>
      <c r="Z424" s="203" t="b">
        <v>0</v>
      </c>
      <c r="AA424" s="203">
        <v>166</v>
      </c>
      <c r="AB424" s="203">
        <v>156</v>
      </c>
      <c r="AC424" s="203">
        <v>130</v>
      </c>
      <c r="AD424" s="203">
        <v>4</v>
      </c>
      <c r="AE424" s="203">
        <v>9.1</v>
      </c>
      <c r="AF424" s="203" t="s">
        <v>305</v>
      </c>
      <c r="AG424" s="203" t="s">
        <v>304</v>
      </c>
      <c r="AH424" s="203" t="s">
        <v>302</v>
      </c>
      <c r="AS424" s="203" t="s">
        <v>2848</v>
      </c>
      <c r="AT424" s="203" t="s">
        <v>2849</v>
      </c>
      <c r="AU424" s="247">
        <v>649.99</v>
      </c>
      <c r="AV424" s="203" t="s">
        <v>2850</v>
      </c>
      <c r="BE424" s="204" t="str">
        <f t="shared" si="13"/>
        <v xml:space="preserve"> ElanRipstick 102 W154 Women's</v>
      </c>
    </row>
    <row r="425" spans="1:57">
      <c r="A425" s="203" t="s">
        <v>219</v>
      </c>
      <c r="B425" s="203" t="s">
        <v>550</v>
      </c>
      <c r="C425" s="203" t="s">
        <v>560</v>
      </c>
      <c r="D425" s="203">
        <v>162</v>
      </c>
      <c r="E425" s="203" t="s">
        <v>390</v>
      </c>
      <c r="F425" s="203" t="str">
        <f t="shared" si="12"/>
        <v>Ripstick 102 W</v>
      </c>
      <c r="H425" s="203">
        <v>162</v>
      </c>
      <c r="I425" s="203">
        <v>161.80000000000001</v>
      </c>
      <c r="J425" s="203">
        <v>106</v>
      </c>
      <c r="K425" s="203">
        <v>129</v>
      </c>
      <c r="L425" s="203">
        <v>140</v>
      </c>
      <c r="M425" s="203">
        <v>103</v>
      </c>
      <c r="N425" s="203">
        <v>118</v>
      </c>
      <c r="O425" s="203">
        <v>15.6</v>
      </c>
      <c r="P425" s="203">
        <v>1581</v>
      </c>
      <c r="Q425" s="203">
        <v>1.17</v>
      </c>
      <c r="R425" s="203">
        <v>1847</v>
      </c>
      <c r="S425" s="203">
        <v>181</v>
      </c>
      <c r="T425" s="203">
        <v>78</v>
      </c>
      <c r="U425" s="203">
        <v>54</v>
      </c>
      <c r="V425" s="203">
        <v>320</v>
      </c>
      <c r="W425" s="203">
        <v>22</v>
      </c>
      <c r="X425" s="203">
        <v>241</v>
      </c>
      <c r="Y425" s="203">
        <v>0.40200000000000002</v>
      </c>
      <c r="Z425" s="203" t="b">
        <v>0</v>
      </c>
      <c r="AA425" s="203">
        <v>166</v>
      </c>
      <c r="AB425" s="203">
        <v>164</v>
      </c>
      <c r="AC425" s="203">
        <v>154</v>
      </c>
      <c r="AD425" s="203">
        <v>2</v>
      </c>
      <c r="AE425" s="203">
        <v>6.1</v>
      </c>
      <c r="AF425" s="203" t="s">
        <v>305</v>
      </c>
      <c r="AG425" s="203" t="s">
        <v>301</v>
      </c>
      <c r="AH425" s="203" t="s">
        <v>302</v>
      </c>
      <c r="AS425" s="203" t="s">
        <v>2851</v>
      </c>
      <c r="AT425" s="203" t="s">
        <v>1493</v>
      </c>
      <c r="AU425" s="247">
        <v>487.49</v>
      </c>
      <c r="AV425" s="203" t="s">
        <v>2852</v>
      </c>
      <c r="AW425" s="203" t="s">
        <v>2851</v>
      </c>
      <c r="AX425" s="203" t="s">
        <v>1493</v>
      </c>
      <c r="AY425" s="247">
        <v>487.49</v>
      </c>
      <c r="AZ425" s="203" t="s">
        <v>2853</v>
      </c>
      <c r="BA425" s="203" t="s">
        <v>2851</v>
      </c>
      <c r="BB425" s="203" t="s">
        <v>2854</v>
      </c>
      <c r="BC425" s="247">
        <v>487.49</v>
      </c>
      <c r="BD425" s="203" t="s">
        <v>2855</v>
      </c>
      <c r="BE425" s="204" t="str">
        <f t="shared" si="13"/>
        <v xml:space="preserve"> ElanRipstick 102 W162 Women's</v>
      </c>
    </row>
    <row r="426" spans="1:57">
      <c r="A426" s="203" t="s">
        <v>219</v>
      </c>
      <c r="B426" s="203" t="s">
        <v>550</v>
      </c>
      <c r="C426" s="203" t="s">
        <v>560</v>
      </c>
      <c r="D426" s="203">
        <v>170</v>
      </c>
      <c r="E426" s="203" t="s">
        <v>390</v>
      </c>
      <c r="F426" s="203" t="str">
        <f t="shared" si="12"/>
        <v>Ripstick 102 W</v>
      </c>
      <c r="H426" s="203">
        <v>170</v>
      </c>
      <c r="I426" s="203">
        <v>170.3</v>
      </c>
      <c r="J426" s="203">
        <v>127</v>
      </c>
      <c r="K426" s="203">
        <v>136</v>
      </c>
      <c r="L426" s="203">
        <v>143</v>
      </c>
      <c r="M426" s="203">
        <v>105</v>
      </c>
      <c r="N426" s="203">
        <v>120</v>
      </c>
      <c r="O426" s="203">
        <v>16.399999999999999</v>
      </c>
      <c r="P426" s="203">
        <v>1797</v>
      </c>
      <c r="Q426" s="203">
        <v>1.1000000000000001</v>
      </c>
      <c r="R426" s="203">
        <v>1982</v>
      </c>
      <c r="S426" s="203">
        <v>205</v>
      </c>
      <c r="T426" s="203">
        <v>86</v>
      </c>
      <c r="U426" s="203">
        <v>47</v>
      </c>
      <c r="V426" s="203">
        <v>266</v>
      </c>
      <c r="W426" s="203">
        <v>17</v>
      </c>
      <c r="X426" s="203">
        <v>167</v>
      </c>
      <c r="Y426" s="203">
        <v>0.35499999999999998</v>
      </c>
      <c r="Z426" s="203" t="b">
        <v>0</v>
      </c>
      <c r="AA426" s="203">
        <v>174</v>
      </c>
      <c r="AB426" s="203">
        <v>167</v>
      </c>
      <c r="AC426" s="203">
        <v>92</v>
      </c>
      <c r="AD426" s="203">
        <v>5</v>
      </c>
      <c r="AE426" s="203">
        <v>8.6999999999999993</v>
      </c>
      <c r="AF426" s="203" t="s">
        <v>305</v>
      </c>
      <c r="AG426" s="203" t="s">
        <v>301</v>
      </c>
      <c r="AH426" s="203" t="s">
        <v>304</v>
      </c>
      <c r="AI426" s="203" t="s">
        <v>302</v>
      </c>
      <c r="AS426" s="203" t="s">
        <v>2851</v>
      </c>
      <c r="AT426" s="203" t="s">
        <v>1493</v>
      </c>
      <c r="AU426" s="247">
        <v>487.49</v>
      </c>
      <c r="AV426" s="203" t="s">
        <v>2856</v>
      </c>
      <c r="AW426" s="203" t="s">
        <v>2851</v>
      </c>
      <c r="AX426" s="203" t="s">
        <v>1493</v>
      </c>
      <c r="AY426" s="247">
        <v>487.49</v>
      </c>
      <c r="AZ426" s="203" t="s">
        <v>2857</v>
      </c>
      <c r="BA426" s="203" t="s">
        <v>2858</v>
      </c>
      <c r="BB426" s="203" t="s">
        <v>2854</v>
      </c>
      <c r="BC426" s="247">
        <v>487.49</v>
      </c>
      <c r="BD426" s="203" t="s">
        <v>2859</v>
      </c>
      <c r="BE426" s="204" t="str">
        <f t="shared" si="13"/>
        <v xml:space="preserve"> ElanRipstick 102 W170 Women's</v>
      </c>
    </row>
    <row r="427" spans="1:57">
      <c r="A427" s="203" t="s">
        <v>219</v>
      </c>
      <c r="B427" s="203" t="s">
        <v>550</v>
      </c>
      <c r="C427" s="203" t="s">
        <v>562</v>
      </c>
      <c r="D427" s="203">
        <v>180</v>
      </c>
      <c r="E427" s="203" t="s">
        <v>222</v>
      </c>
      <c r="F427" s="203" t="str">
        <f t="shared" si="12"/>
        <v>Ripstick 106 Black Edition</v>
      </c>
      <c r="H427" s="203">
        <v>180</v>
      </c>
      <c r="I427" s="203">
        <v>177.3</v>
      </c>
      <c r="J427" s="203">
        <v>134</v>
      </c>
      <c r="K427" s="203">
        <v>143</v>
      </c>
      <c r="L427" s="203">
        <v>142</v>
      </c>
      <c r="M427" s="203">
        <v>104</v>
      </c>
      <c r="N427" s="203">
        <v>120</v>
      </c>
      <c r="O427" s="203">
        <v>18.5</v>
      </c>
      <c r="P427" s="203">
        <v>1929</v>
      </c>
      <c r="Q427" s="203">
        <v>1.06</v>
      </c>
      <c r="R427" s="203">
        <v>2054</v>
      </c>
      <c r="S427" s="203">
        <v>272</v>
      </c>
      <c r="T427" s="203">
        <v>120</v>
      </c>
      <c r="U427" s="203">
        <v>48</v>
      </c>
      <c r="V427" s="203">
        <v>269</v>
      </c>
      <c r="W427" s="203">
        <v>14</v>
      </c>
      <c r="X427" s="203">
        <v>165</v>
      </c>
      <c r="Y427" s="203">
        <v>0.30399999999999999</v>
      </c>
      <c r="Z427" s="203" t="b">
        <v>0</v>
      </c>
      <c r="AA427" s="203">
        <v>174</v>
      </c>
      <c r="AB427" s="203">
        <v>173</v>
      </c>
      <c r="AC427" s="203">
        <v>95</v>
      </c>
      <c r="AD427" s="203">
        <v>5</v>
      </c>
      <c r="AE427" s="203">
        <v>10.1</v>
      </c>
      <c r="AF427" s="203" t="s">
        <v>305</v>
      </c>
      <c r="AG427" s="203" t="s">
        <v>304</v>
      </c>
      <c r="AH427" s="203" t="s">
        <v>302</v>
      </c>
      <c r="AS427" s="203" t="s">
        <v>2860</v>
      </c>
      <c r="AT427" s="203" t="s">
        <v>2861</v>
      </c>
      <c r="AU427" s="247">
        <v>705.18</v>
      </c>
      <c r="AV427" s="203" t="s">
        <v>2862</v>
      </c>
      <c r="AW427" s="203" t="s">
        <v>2863</v>
      </c>
      <c r="AX427" s="203" t="s">
        <v>1262</v>
      </c>
      <c r="AY427" s="247">
        <v>849.95</v>
      </c>
      <c r="AZ427" s="203" t="s">
        <v>2864</v>
      </c>
      <c r="BA427" s="203" t="s">
        <v>2863</v>
      </c>
      <c r="BB427" s="203" t="s">
        <v>1244</v>
      </c>
      <c r="BC427" s="247">
        <v>849.99</v>
      </c>
      <c r="BD427" s="203" t="s">
        <v>2865</v>
      </c>
      <c r="BE427" s="204" t="str">
        <f t="shared" si="13"/>
        <v xml:space="preserve"> ElanRipstick 106 Black Edition180 Unisex</v>
      </c>
    </row>
    <row r="428" spans="1:57">
      <c r="A428" s="203" t="s">
        <v>219</v>
      </c>
      <c r="B428" s="203" t="s">
        <v>550</v>
      </c>
      <c r="C428" s="203" t="s">
        <v>562</v>
      </c>
      <c r="D428" s="203">
        <v>188</v>
      </c>
      <c r="E428" s="203" t="s">
        <v>222</v>
      </c>
      <c r="F428" s="203" t="str">
        <f t="shared" si="12"/>
        <v>Ripstick 106 Black Edition</v>
      </c>
      <c r="H428" s="203">
        <v>188</v>
      </c>
      <c r="I428" s="203">
        <v>184.7</v>
      </c>
      <c r="J428" s="203">
        <v>129</v>
      </c>
      <c r="K428" s="203">
        <v>149</v>
      </c>
      <c r="L428" s="203">
        <v>143</v>
      </c>
      <c r="M428" s="203">
        <v>104</v>
      </c>
      <c r="N428" s="203">
        <v>120</v>
      </c>
      <c r="O428" s="203">
        <v>20.3</v>
      </c>
      <c r="P428" s="203">
        <v>2041</v>
      </c>
      <c r="Q428" s="203">
        <v>1.05</v>
      </c>
      <c r="R428" s="203">
        <v>2137</v>
      </c>
      <c r="S428" s="203">
        <v>290</v>
      </c>
      <c r="T428" s="203">
        <v>122</v>
      </c>
      <c r="U428" s="203">
        <v>51</v>
      </c>
      <c r="V428" s="203">
        <v>301</v>
      </c>
      <c r="W428" s="203">
        <v>17</v>
      </c>
      <c r="X428" s="203">
        <v>253</v>
      </c>
      <c r="Y428" s="203">
        <v>0.33200000000000002</v>
      </c>
      <c r="Z428" s="203" t="b">
        <v>0</v>
      </c>
      <c r="AA428" s="203">
        <v>185</v>
      </c>
      <c r="AB428" s="203">
        <v>170</v>
      </c>
      <c r="AC428" s="203">
        <v>117</v>
      </c>
      <c r="AD428" s="203">
        <v>3</v>
      </c>
      <c r="AE428" s="203">
        <v>10</v>
      </c>
      <c r="AF428" s="203" t="s">
        <v>305</v>
      </c>
      <c r="AG428" s="203" t="s">
        <v>304</v>
      </c>
      <c r="AS428" s="203" t="s">
        <v>2866</v>
      </c>
      <c r="AT428" s="203" t="s">
        <v>1190</v>
      </c>
      <c r="AU428" s="247">
        <v>555.36</v>
      </c>
      <c r="AV428" s="203" t="s">
        <v>2867</v>
      </c>
      <c r="AW428" s="203" t="s">
        <v>2866</v>
      </c>
      <c r="AX428" s="203" t="s">
        <v>1192</v>
      </c>
      <c r="AY428" s="247">
        <v>584.95000000000005</v>
      </c>
      <c r="AZ428" s="203" t="s">
        <v>2868</v>
      </c>
      <c r="BE428" s="204" t="str">
        <f t="shared" si="13"/>
        <v xml:space="preserve"> ElanRipstick 106 Black Edition188 Unisex</v>
      </c>
    </row>
    <row r="429" spans="1:57">
      <c r="A429" s="203" t="s">
        <v>219</v>
      </c>
      <c r="B429" s="203" t="s">
        <v>550</v>
      </c>
      <c r="C429" s="203" t="s">
        <v>561</v>
      </c>
      <c r="D429" s="203">
        <v>172</v>
      </c>
      <c r="E429" s="203" t="s">
        <v>222</v>
      </c>
      <c r="F429" s="203" t="str">
        <f t="shared" si="12"/>
        <v>Ripstick 106</v>
      </c>
      <c r="H429" s="203">
        <v>172</v>
      </c>
      <c r="I429" s="203">
        <v>170.4</v>
      </c>
      <c r="J429" s="203">
        <v>128</v>
      </c>
      <c r="K429" s="203">
        <v>136</v>
      </c>
      <c r="L429" s="203">
        <v>143</v>
      </c>
      <c r="M429" s="203">
        <v>104</v>
      </c>
      <c r="N429" s="203">
        <v>120</v>
      </c>
      <c r="O429" s="203">
        <v>16.399999999999999</v>
      </c>
      <c r="P429" s="203">
        <v>1544</v>
      </c>
      <c r="Q429" s="203">
        <v>1.28</v>
      </c>
      <c r="R429" s="203">
        <v>1975</v>
      </c>
      <c r="S429" s="203">
        <v>199</v>
      </c>
      <c r="T429" s="203">
        <v>85</v>
      </c>
      <c r="U429" s="203">
        <v>48</v>
      </c>
      <c r="V429" s="203">
        <v>246</v>
      </c>
      <c r="W429" s="203">
        <v>17</v>
      </c>
      <c r="X429" s="203">
        <v>181</v>
      </c>
      <c r="Y429" s="203">
        <v>0.35099999999999998</v>
      </c>
      <c r="Z429" s="203" t="b">
        <v>0</v>
      </c>
      <c r="AA429" s="203">
        <v>175</v>
      </c>
      <c r="AB429" s="203">
        <v>167</v>
      </c>
      <c r="AC429" s="203">
        <v>71</v>
      </c>
      <c r="AD429" s="203">
        <v>5</v>
      </c>
      <c r="AE429" s="203">
        <v>9.8000000000000007</v>
      </c>
      <c r="AF429" s="203" t="s">
        <v>305</v>
      </c>
      <c r="AG429" s="203" t="s">
        <v>301</v>
      </c>
      <c r="AH429" s="203" t="s">
        <v>304</v>
      </c>
      <c r="AI429" s="203" t="s">
        <v>302</v>
      </c>
      <c r="AK429" s="203" t="s">
        <v>388</v>
      </c>
      <c r="AS429" s="203" t="s">
        <v>2869</v>
      </c>
      <c r="AT429" s="203" t="s">
        <v>1220</v>
      </c>
      <c r="AU429" s="247">
        <v>591.70000000000005</v>
      </c>
      <c r="AV429" s="203" t="s">
        <v>2870</v>
      </c>
      <c r="AW429" s="203" t="s">
        <v>2871</v>
      </c>
      <c r="AX429" s="203" t="s">
        <v>1220</v>
      </c>
      <c r="AY429" s="247">
        <v>591.70000000000005</v>
      </c>
      <c r="AZ429" s="203" t="s">
        <v>2872</v>
      </c>
      <c r="BA429" s="203" t="s">
        <v>2873</v>
      </c>
      <c r="BB429" s="203" t="s">
        <v>1192</v>
      </c>
      <c r="BC429" s="247">
        <v>609.95000000000005</v>
      </c>
      <c r="BD429" s="203" t="s">
        <v>2874</v>
      </c>
      <c r="BE429" s="204" t="str">
        <f t="shared" si="13"/>
        <v xml:space="preserve"> ElanRipstick 106172 Unisex</v>
      </c>
    </row>
    <row r="430" spans="1:57">
      <c r="A430" s="203" t="s">
        <v>219</v>
      </c>
      <c r="B430" s="203" t="s">
        <v>550</v>
      </c>
      <c r="C430" s="203" t="s">
        <v>561</v>
      </c>
      <c r="D430" s="203">
        <v>180</v>
      </c>
      <c r="E430" s="203" t="s">
        <v>222</v>
      </c>
      <c r="F430" s="203" t="str">
        <f t="shared" si="12"/>
        <v>Ripstick 106</v>
      </c>
      <c r="H430" s="203">
        <v>180</v>
      </c>
      <c r="I430" s="203">
        <v>177.3</v>
      </c>
      <c r="J430" s="203">
        <v>125</v>
      </c>
      <c r="K430" s="203">
        <v>142</v>
      </c>
      <c r="L430" s="203">
        <v>143</v>
      </c>
      <c r="M430" s="203">
        <v>104</v>
      </c>
      <c r="N430" s="203">
        <v>119</v>
      </c>
      <c r="O430" s="203">
        <v>18.3</v>
      </c>
      <c r="P430" s="203">
        <v>1799</v>
      </c>
      <c r="Q430" s="203">
        <v>1.1399999999999999</v>
      </c>
      <c r="R430" s="203">
        <v>2050</v>
      </c>
      <c r="S430" s="203">
        <v>242</v>
      </c>
      <c r="T430" s="203">
        <v>109</v>
      </c>
      <c r="U430" s="203">
        <v>52</v>
      </c>
      <c r="V430" s="203">
        <v>310</v>
      </c>
      <c r="W430" s="203">
        <v>17</v>
      </c>
      <c r="X430" s="203">
        <v>213</v>
      </c>
      <c r="Y430" s="203">
        <v>0.32400000000000001</v>
      </c>
      <c r="Z430" s="203" t="b">
        <v>0</v>
      </c>
      <c r="AA430" s="203">
        <v>176</v>
      </c>
      <c r="AB430" s="203">
        <v>180</v>
      </c>
      <c r="AC430" s="203">
        <v>134</v>
      </c>
      <c r="AD430" s="203">
        <v>4</v>
      </c>
      <c r="AE430" s="203">
        <v>10</v>
      </c>
      <c r="AF430" s="203" t="s">
        <v>305</v>
      </c>
      <c r="AG430" s="203" t="s">
        <v>304</v>
      </c>
      <c r="AH430" s="203" t="s">
        <v>302</v>
      </c>
      <c r="AS430" s="203" t="s">
        <v>2875</v>
      </c>
      <c r="AT430" s="203" t="s">
        <v>1192</v>
      </c>
      <c r="AU430" s="247">
        <v>474.95</v>
      </c>
      <c r="AV430" s="203" t="s">
        <v>2876</v>
      </c>
      <c r="AW430" s="203" t="s">
        <v>2875</v>
      </c>
      <c r="AX430" s="203" t="s">
        <v>1192</v>
      </c>
      <c r="AY430" s="247">
        <v>474.95</v>
      </c>
      <c r="AZ430" s="203" t="s">
        <v>2877</v>
      </c>
      <c r="BA430" s="203" t="s">
        <v>2878</v>
      </c>
      <c r="BB430" s="203" t="s">
        <v>1220</v>
      </c>
      <c r="BC430" s="247">
        <v>591.70000000000005</v>
      </c>
      <c r="BD430" s="203" t="s">
        <v>2879</v>
      </c>
      <c r="BE430" s="204" t="str">
        <f t="shared" si="13"/>
        <v xml:space="preserve"> ElanRipstick 106180 Unisex</v>
      </c>
    </row>
    <row r="431" spans="1:57">
      <c r="A431" s="203" t="s">
        <v>219</v>
      </c>
      <c r="B431" s="203" t="s">
        <v>550</v>
      </c>
      <c r="C431" s="203" t="s">
        <v>561</v>
      </c>
      <c r="D431" s="203">
        <v>188</v>
      </c>
      <c r="E431" s="203" t="s">
        <v>222</v>
      </c>
      <c r="F431" s="203" t="str">
        <f t="shared" si="12"/>
        <v>Ripstick 106</v>
      </c>
      <c r="H431" s="203">
        <v>188</v>
      </c>
      <c r="I431" s="203">
        <v>184.7</v>
      </c>
      <c r="J431" s="203">
        <v>134</v>
      </c>
      <c r="K431" s="203">
        <v>150</v>
      </c>
      <c r="L431" s="203">
        <v>143</v>
      </c>
      <c r="M431" s="203">
        <v>104</v>
      </c>
      <c r="N431" s="203">
        <v>119</v>
      </c>
      <c r="O431" s="203">
        <v>20.3</v>
      </c>
      <c r="P431" s="203">
        <v>1959</v>
      </c>
      <c r="Q431" s="203">
        <v>1.0900000000000001</v>
      </c>
      <c r="R431" s="203">
        <v>2136</v>
      </c>
      <c r="S431" s="203">
        <v>290</v>
      </c>
      <c r="T431" s="203">
        <v>109</v>
      </c>
      <c r="U431" s="203">
        <v>49</v>
      </c>
      <c r="V431" s="203">
        <v>235</v>
      </c>
      <c r="W431" s="203">
        <v>18</v>
      </c>
      <c r="X431" s="203">
        <v>274</v>
      </c>
      <c r="Y431" s="203">
        <v>0.36099999999999999</v>
      </c>
      <c r="Z431" s="203" t="b">
        <v>0</v>
      </c>
      <c r="AA431" s="203">
        <v>179</v>
      </c>
      <c r="AB431" s="203">
        <v>173</v>
      </c>
      <c r="AC431" s="203">
        <v>55</v>
      </c>
      <c r="AD431" s="203">
        <v>4</v>
      </c>
      <c r="AE431" s="203">
        <v>10.3</v>
      </c>
      <c r="AF431" s="203" t="s">
        <v>305</v>
      </c>
      <c r="AG431" s="203" t="s">
        <v>301</v>
      </c>
      <c r="AH431" s="203" t="s">
        <v>304</v>
      </c>
      <c r="AI431" s="203" t="s">
        <v>302</v>
      </c>
      <c r="AS431" s="203" t="s">
        <v>2869</v>
      </c>
      <c r="AT431" s="203" t="s">
        <v>1801</v>
      </c>
      <c r="AU431" s="247">
        <v>447.95</v>
      </c>
      <c r="AV431" s="203" t="s">
        <v>2880</v>
      </c>
      <c r="AW431" s="203" t="s">
        <v>2869</v>
      </c>
      <c r="AX431" s="203" t="s">
        <v>1493</v>
      </c>
      <c r="AY431" s="247">
        <v>524.99</v>
      </c>
      <c r="AZ431" s="203" t="s">
        <v>2881</v>
      </c>
      <c r="BA431" s="203" t="s">
        <v>2869</v>
      </c>
      <c r="BB431" s="203" t="s">
        <v>1493</v>
      </c>
      <c r="BC431" s="247">
        <v>524.99</v>
      </c>
      <c r="BD431" s="203" t="s">
        <v>2882</v>
      </c>
      <c r="BE431" s="204" t="str">
        <f t="shared" si="13"/>
        <v xml:space="preserve"> ElanRipstick 106188 Unisex</v>
      </c>
    </row>
    <row r="432" spans="1:57">
      <c r="A432" s="203" t="s">
        <v>219</v>
      </c>
      <c r="B432" s="203" t="s">
        <v>550</v>
      </c>
      <c r="C432" s="203" t="s">
        <v>563</v>
      </c>
      <c r="D432" s="203">
        <v>185</v>
      </c>
      <c r="E432" s="203" t="s">
        <v>222</v>
      </c>
      <c r="F432" s="203" t="str">
        <f t="shared" si="12"/>
        <v>Ripstick 116</v>
      </c>
      <c r="H432" s="203">
        <v>185</v>
      </c>
      <c r="I432" s="203">
        <v>183.4</v>
      </c>
      <c r="J432" s="203">
        <v>133</v>
      </c>
      <c r="K432" s="203">
        <v>145</v>
      </c>
      <c r="L432" s="203">
        <v>145</v>
      </c>
      <c r="M432" s="203">
        <v>114</v>
      </c>
      <c r="N432" s="203">
        <v>131</v>
      </c>
      <c r="O432" s="203">
        <v>20.5</v>
      </c>
      <c r="P432" s="203">
        <v>2023</v>
      </c>
      <c r="Q432" s="203">
        <v>1.1200000000000001</v>
      </c>
      <c r="R432" s="203">
        <v>2266</v>
      </c>
      <c r="S432" s="203">
        <v>241</v>
      </c>
      <c r="T432" s="203">
        <v>104</v>
      </c>
      <c r="U432" s="203">
        <v>41</v>
      </c>
      <c r="V432" s="203">
        <v>282</v>
      </c>
      <c r="W432" s="203">
        <v>26</v>
      </c>
      <c r="X432" s="203">
        <v>223</v>
      </c>
      <c r="Y432" s="203">
        <v>0.61699999999999999</v>
      </c>
      <c r="Z432" s="203" t="b">
        <v>0</v>
      </c>
      <c r="AA432" s="203">
        <v>186</v>
      </c>
      <c r="AB432" s="203">
        <v>198</v>
      </c>
      <c r="AC432" s="203">
        <v>95</v>
      </c>
      <c r="AD432" s="203">
        <v>4</v>
      </c>
      <c r="AE432" s="203">
        <v>6</v>
      </c>
      <c r="AF432" s="203" t="s">
        <v>301</v>
      </c>
      <c r="AG432" s="203" t="s">
        <v>302</v>
      </c>
      <c r="AS432" s="203" t="s">
        <v>2883</v>
      </c>
      <c r="AT432" s="203" t="s">
        <v>1192</v>
      </c>
      <c r="AU432" s="247">
        <v>534.95000000000005</v>
      </c>
      <c r="AV432" s="203" t="s">
        <v>2884</v>
      </c>
      <c r="AW432" s="203" t="s">
        <v>2883</v>
      </c>
      <c r="AX432" s="203" t="s">
        <v>2589</v>
      </c>
      <c r="AY432" s="247">
        <v>553.49</v>
      </c>
      <c r="AZ432" s="203" t="s">
        <v>2885</v>
      </c>
      <c r="BA432" s="203" t="s">
        <v>2883</v>
      </c>
      <c r="BB432" s="203" t="s">
        <v>1244</v>
      </c>
      <c r="BC432" s="247">
        <v>729.99</v>
      </c>
      <c r="BD432" s="203" t="s">
        <v>2886</v>
      </c>
      <c r="BE432" s="204" t="str">
        <f t="shared" si="13"/>
        <v xml:space="preserve"> ElanRipstick 116185 Unisex</v>
      </c>
    </row>
    <row r="433" spans="1:57">
      <c r="A433" s="203" t="s">
        <v>219</v>
      </c>
      <c r="B433" s="203" t="s">
        <v>550</v>
      </c>
      <c r="C433" s="203" t="s">
        <v>565</v>
      </c>
      <c r="D433" s="203">
        <v>146</v>
      </c>
      <c r="E433" s="203" t="s">
        <v>390</v>
      </c>
      <c r="F433" s="203" t="str">
        <f t="shared" si="12"/>
        <v>Ripstick 88 W</v>
      </c>
      <c r="H433" s="203">
        <v>146</v>
      </c>
      <c r="I433" s="203">
        <v>149.80000000000001</v>
      </c>
      <c r="J433" s="203">
        <v>106</v>
      </c>
      <c r="K433" s="203">
        <v>125</v>
      </c>
      <c r="L433" s="203">
        <v>130</v>
      </c>
      <c r="M433" s="203">
        <v>87</v>
      </c>
      <c r="N433" s="203">
        <v>104</v>
      </c>
      <c r="O433" s="203">
        <v>12.9</v>
      </c>
      <c r="P433" s="203">
        <v>1276</v>
      </c>
      <c r="Q433" s="203">
        <v>1.18</v>
      </c>
      <c r="R433" s="203">
        <v>1503</v>
      </c>
      <c r="S433" s="203">
        <v>125</v>
      </c>
      <c r="T433" s="203">
        <v>53</v>
      </c>
      <c r="U433" s="203">
        <v>50</v>
      </c>
      <c r="V433" s="203">
        <v>300</v>
      </c>
      <c r="W433" s="203">
        <v>12</v>
      </c>
      <c r="X433" s="203">
        <v>142</v>
      </c>
      <c r="Y433" s="203">
        <v>0.23899999999999999</v>
      </c>
      <c r="Z433" s="203" t="b">
        <v>0</v>
      </c>
      <c r="AA433" s="203">
        <v>140</v>
      </c>
      <c r="AB433" s="203">
        <v>111</v>
      </c>
      <c r="AC433" s="203">
        <v>159</v>
      </c>
      <c r="AD433" s="203">
        <v>3</v>
      </c>
      <c r="AE433" s="203">
        <v>7.6</v>
      </c>
      <c r="AF433" s="203" t="s">
        <v>305</v>
      </c>
      <c r="AG433" s="203" t="s">
        <v>302</v>
      </c>
      <c r="AS433" s="203" t="s">
        <v>2887</v>
      </c>
      <c r="AT433" s="203" t="s">
        <v>1194</v>
      </c>
      <c r="AU433" s="247">
        <v>412.49</v>
      </c>
      <c r="AV433" s="203" t="s">
        <v>2888</v>
      </c>
      <c r="AW433" s="203" t="s">
        <v>2887</v>
      </c>
      <c r="AX433" s="203" t="s">
        <v>1194</v>
      </c>
      <c r="AY433" s="247">
        <v>412.49</v>
      </c>
      <c r="AZ433" s="203" t="s">
        <v>2889</v>
      </c>
      <c r="BA433" s="203" t="s">
        <v>2887</v>
      </c>
      <c r="BB433" s="203" t="s">
        <v>1244</v>
      </c>
      <c r="BC433" s="247">
        <v>549.95000000000005</v>
      </c>
      <c r="BD433" s="203" t="s">
        <v>2890</v>
      </c>
      <c r="BE433" s="204" t="str">
        <f t="shared" si="13"/>
        <v xml:space="preserve"> ElanRipstick 88 W146 Women's</v>
      </c>
    </row>
    <row r="434" spans="1:57">
      <c r="A434" s="203" t="s">
        <v>219</v>
      </c>
      <c r="B434" s="203" t="s">
        <v>550</v>
      </c>
      <c r="C434" s="203" t="s">
        <v>565</v>
      </c>
      <c r="D434" s="203">
        <v>154</v>
      </c>
      <c r="E434" s="203" t="s">
        <v>390</v>
      </c>
      <c r="F434" s="203" t="str">
        <f t="shared" si="12"/>
        <v>Ripstick 88 W</v>
      </c>
      <c r="H434" s="203">
        <v>154</v>
      </c>
      <c r="I434" s="203">
        <v>156.4</v>
      </c>
      <c r="J434" s="203">
        <v>121</v>
      </c>
      <c r="K434" s="203">
        <v>132</v>
      </c>
      <c r="L434" s="203">
        <v>129</v>
      </c>
      <c r="M434" s="203">
        <v>87</v>
      </c>
      <c r="N434" s="203">
        <v>105</v>
      </c>
      <c r="O434" s="203">
        <v>13.6</v>
      </c>
      <c r="P434" s="203">
        <v>1327</v>
      </c>
      <c r="Q434" s="203">
        <v>1.18</v>
      </c>
      <c r="R434" s="203">
        <v>1572</v>
      </c>
      <c r="S434" s="203">
        <v>121</v>
      </c>
      <c r="T434" s="203">
        <v>56</v>
      </c>
      <c r="U434" s="203">
        <v>46</v>
      </c>
      <c r="V434" s="203">
        <v>221</v>
      </c>
      <c r="W434" s="203">
        <v>11</v>
      </c>
      <c r="X434" s="203">
        <v>133</v>
      </c>
      <c r="Y434" s="203">
        <v>0.24299999999999999</v>
      </c>
      <c r="Z434" s="203" t="b">
        <v>0</v>
      </c>
      <c r="AA434" s="203">
        <v>136</v>
      </c>
      <c r="AB434" s="203">
        <v>104</v>
      </c>
      <c r="AC434" s="203">
        <v>84</v>
      </c>
      <c r="AD434" s="203">
        <v>4</v>
      </c>
      <c r="AE434" s="203">
        <v>8.5</v>
      </c>
      <c r="AF434" s="203" t="s">
        <v>305</v>
      </c>
      <c r="AG434" s="203" t="s">
        <v>302</v>
      </c>
      <c r="AS434" s="203" t="s">
        <v>2891</v>
      </c>
      <c r="AT434" s="203" t="s">
        <v>1194</v>
      </c>
      <c r="AU434" s="247">
        <v>412.49</v>
      </c>
      <c r="AV434" s="203" t="s">
        <v>2892</v>
      </c>
      <c r="AW434" s="203" t="s">
        <v>2891</v>
      </c>
      <c r="AX434" s="203" t="s">
        <v>1194</v>
      </c>
      <c r="AY434" s="247">
        <v>412.49</v>
      </c>
      <c r="AZ434" s="203" t="s">
        <v>2893</v>
      </c>
      <c r="BA434" s="203" t="s">
        <v>2891</v>
      </c>
      <c r="BB434" s="203" t="s">
        <v>1237</v>
      </c>
      <c r="BC434" s="247">
        <v>523.89</v>
      </c>
      <c r="BD434" s="203" t="s">
        <v>2894</v>
      </c>
      <c r="BE434" s="204" t="str">
        <f t="shared" si="13"/>
        <v xml:space="preserve"> ElanRipstick 88 W154 Women's</v>
      </c>
    </row>
    <row r="435" spans="1:57">
      <c r="A435" s="203" t="s">
        <v>219</v>
      </c>
      <c r="B435" s="203" t="s">
        <v>550</v>
      </c>
      <c r="C435" s="203" t="s">
        <v>565</v>
      </c>
      <c r="D435" s="203">
        <v>162</v>
      </c>
      <c r="E435" s="203" t="s">
        <v>390</v>
      </c>
      <c r="F435" s="203" t="str">
        <f t="shared" si="12"/>
        <v>Ripstick 88 W</v>
      </c>
      <c r="H435" s="203">
        <v>162</v>
      </c>
      <c r="I435" s="203">
        <v>163.9</v>
      </c>
      <c r="J435" s="203">
        <v>123</v>
      </c>
      <c r="K435" s="203">
        <v>133</v>
      </c>
      <c r="L435" s="203">
        <v>130</v>
      </c>
      <c r="M435" s="203">
        <v>87</v>
      </c>
      <c r="N435" s="203">
        <v>105</v>
      </c>
      <c r="O435" s="203">
        <v>14.1</v>
      </c>
      <c r="P435" s="203">
        <v>1404</v>
      </c>
      <c r="Q435" s="203">
        <v>1.18</v>
      </c>
      <c r="R435" s="203">
        <v>1651</v>
      </c>
      <c r="S435" s="203">
        <v>130</v>
      </c>
      <c r="T435" s="203">
        <v>61</v>
      </c>
      <c r="U435" s="203">
        <v>46</v>
      </c>
      <c r="V435" s="203">
        <v>260</v>
      </c>
      <c r="W435" s="203">
        <v>13</v>
      </c>
      <c r="X435" s="203">
        <v>149</v>
      </c>
      <c r="Y435" s="203">
        <v>0.27500000000000002</v>
      </c>
      <c r="Z435" s="203" t="b">
        <v>0</v>
      </c>
      <c r="AA435" s="203">
        <v>157</v>
      </c>
      <c r="AB435" s="203">
        <v>153</v>
      </c>
      <c r="AC435" s="203">
        <v>103</v>
      </c>
      <c r="AD435" s="203">
        <v>4</v>
      </c>
      <c r="AE435" s="203">
        <v>8.5</v>
      </c>
      <c r="AF435" s="203" t="s">
        <v>305</v>
      </c>
      <c r="AG435" s="203" t="s">
        <v>302</v>
      </c>
      <c r="AS435" s="203" t="s">
        <v>2887</v>
      </c>
      <c r="AT435" s="203" t="s">
        <v>1194</v>
      </c>
      <c r="AU435" s="247">
        <v>412.49</v>
      </c>
      <c r="AV435" s="203" t="s">
        <v>2895</v>
      </c>
      <c r="AW435" s="203" t="s">
        <v>2887</v>
      </c>
      <c r="AX435" s="203" t="s">
        <v>1194</v>
      </c>
      <c r="AY435" s="247">
        <v>412.49</v>
      </c>
      <c r="AZ435" s="203" t="s">
        <v>2896</v>
      </c>
      <c r="BA435" s="203" t="s">
        <v>2887</v>
      </c>
      <c r="BB435" s="203" t="s">
        <v>1244</v>
      </c>
      <c r="BC435" s="247">
        <v>549.95000000000005</v>
      </c>
      <c r="BD435" s="203" t="s">
        <v>2897</v>
      </c>
      <c r="BE435" s="204" t="str">
        <f t="shared" si="13"/>
        <v xml:space="preserve"> ElanRipstick 88 W162 Women's</v>
      </c>
    </row>
    <row r="436" spans="1:57">
      <c r="A436" s="203" t="s">
        <v>219</v>
      </c>
      <c r="B436" s="203" t="s">
        <v>550</v>
      </c>
      <c r="C436" s="203" t="s">
        <v>565</v>
      </c>
      <c r="D436" s="203">
        <v>170</v>
      </c>
      <c r="E436" s="203" t="s">
        <v>390</v>
      </c>
      <c r="F436" s="203" t="str">
        <f t="shared" si="12"/>
        <v>Ripstick 88 W</v>
      </c>
      <c r="H436" s="203">
        <v>170</v>
      </c>
      <c r="I436" s="203">
        <v>170.5</v>
      </c>
      <c r="J436" s="203">
        <v>128</v>
      </c>
      <c r="K436" s="203">
        <v>138</v>
      </c>
      <c r="L436" s="203">
        <v>129</v>
      </c>
      <c r="M436" s="203">
        <v>88</v>
      </c>
      <c r="N436" s="203">
        <v>105</v>
      </c>
      <c r="O436" s="203">
        <v>15.4</v>
      </c>
      <c r="P436" s="203">
        <v>1501</v>
      </c>
      <c r="Q436" s="203">
        <v>1.1399999999999999</v>
      </c>
      <c r="R436" s="203">
        <v>1718</v>
      </c>
      <c r="S436" s="203">
        <v>157</v>
      </c>
      <c r="T436" s="203">
        <v>60</v>
      </c>
      <c r="U436" s="203">
        <v>49</v>
      </c>
      <c r="V436" s="203">
        <v>231</v>
      </c>
      <c r="W436" s="203">
        <v>16</v>
      </c>
      <c r="X436" s="203">
        <v>198</v>
      </c>
      <c r="Y436" s="203">
        <v>0.33799999999999902</v>
      </c>
      <c r="Z436" s="203" t="b">
        <v>0</v>
      </c>
      <c r="AA436" s="203">
        <v>157</v>
      </c>
      <c r="AB436" s="203">
        <v>168</v>
      </c>
      <c r="AC436" s="203">
        <v>74</v>
      </c>
      <c r="AD436" s="203">
        <v>4</v>
      </c>
      <c r="AE436" s="203">
        <v>8.6999999999999993</v>
      </c>
      <c r="AF436" s="203" t="s">
        <v>305</v>
      </c>
      <c r="AG436" s="203" t="s">
        <v>302</v>
      </c>
      <c r="AS436" s="203" t="s">
        <v>2887</v>
      </c>
      <c r="AT436" s="203" t="s">
        <v>1585</v>
      </c>
      <c r="AU436" s="247">
        <v>439.99</v>
      </c>
      <c r="AV436" s="203" t="s">
        <v>2898</v>
      </c>
      <c r="AW436" s="203" t="s">
        <v>2887</v>
      </c>
      <c r="AX436" s="203" t="s">
        <v>1244</v>
      </c>
      <c r="AY436" s="247">
        <v>549.95000000000005</v>
      </c>
      <c r="AZ436" s="203" t="s">
        <v>2899</v>
      </c>
      <c r="BA436" s="203" t="s">
        <v>2887</v>
      </c>
      <c r="BB436" s="203" t="s">
        <v>1244</v>
      </c>
      <c r="BC436" s="247">
        <v>549.95000000000005</v>
      </c>
      <c r="BD436" s="203" t="s">
        <v>2900</v>
      </c>
      <c r="BE436" s="204" t="str">
        <f t="shared" si="13"/>
        <v xml:space="preserve"> ElanRipstick 88 W170 Women's</v>
      </c>
    </row>
    <row r="437" spans="1:57">
      <c r="A437" s="203" t="s">
        <v>219</v>
      </c>
      <c r="B437" s="203" t="s">
        <v>550</v>
      </c>
      <c r="C437" s="203" t="s">
        <v>564</v>
      </c>
      <c r="D437" s="203">
        <v>164</v>
      </c>
      <c r="E437" s="203" t="s">
        <v>222</v>
      </c>
      <c r="F437" s="203" t="str">
        <f t="shared" si="12"/>
        <v>Ripstick 88</v>
      </c>
      <c r="H437" s="203">
        <v>164</v>
      </c>
      <c r="I437" s="203">
        <v>163.80000000000001</v>
      </c>
      <c r="J437" s="203">
        <v>125</v>
      </c>
      <c r="K437" s="203">
        <v>134</v>
      </c>
      <c r="L437" s="203">
        <v>129</v>
      </c>
      <c r="M437" s="203">
        <v>87</v>
      </c>
      <c r="N437" s="203">
        <v>104</v>
      </c>
      <c r="O437" s="203">
        <v>14.2</v>
      </c>
      <c r="P437" s="203">
        <v>1383</v>
      </c>
      <c r="Q437" s="203">
        <v>1.19</v>
      </c>
      <c r="R437" s="203">
        <v>1644</v>
      </c>
      <c r="S437" s="203">
        <v>136</v>
      </c>
      <c r="T437" s="203">
        <v>57</v>
      </c>
      <c r="U437" s="203">
        <v>48</v>
      </c>
      <c r="V437" s="203">
        <v>229</v>
      </c>
      <c r="W437" s="203">
        <v>13</v>
      </c>
      <c r="X437" s="203">
        <v>160</v>
      </c>
      <c r="Y437" s="203">
        <v>0.26300000000000001</v>
      </c>
      <c r="Z437" s="203" t="b">
        <v>0</v>
      </c>
      <c r="AA437" s="203">
        <v>159</v>
      </c>
      <c r="AB437" s="203">
        <v>141</v>
      </c>
      <c r="AC437" s="203">
        <v>70</v>
      </c>
      <c r="AD437" s="203">
        <v>5</v>
      </c>
      <c r="AE437" s="203">
        <v>9.6</v>
      </c>
      <c r="AF437" s="203" t="s">
        <v>305</v>
      </c>
      <c r="AG437" s="203" t="s">
        <v>302</v>
      </c>
      <c r="AS437" s="203" t="s">
        <v>2901</v>
      </c>
      <c r="AT437" s="203" t="s">
        <v>1194</v>
      </c>
      <c r="AU437" s="247">
        <v>449.99</v>
      </c>
      <c r="AV437" s="203" t="s">
        <v>2902</v>
      </c>
      <c r="AW437" s="203" t="s">
        <v>2901</v>
      </c>
      <c r="AX437" s="203" t="s">
        <v>1194</v>
      </c>
      <c r="AY437" s="247">
        <v>449.99</v>
      </c>
      <c r="AZ437" s="203" t="s">
        <v>2903</v>
      </c>
      <c r="BA437" s="203" t="s">
        <v>2901</v>
      </c>
      <c r="BB437" s="203" t="s">
        <v>1585</v>
      </c>
      <c r="BC437" s="247">
        <v>479.99</v>
      </c>
      <c r="BD437" s="203" t="s">
        <v>2904</v>
      </c>
      <c r="BE437" s="204" t="str">
        <f t="shared" si="13"/>
        <v xml:space="preserve"> ElanRipstick 88164 Unisex</v>
      </c>
    </row>
    <row r="438" spans="1:57">
      <c r="A438" s="203" t="s">
        <v>219</v>
      </c>
      <c r="B438" s="203" t="s">
        <v>550</v>
      </c>
      <c r="C438" s="203" t="s">
        <v>564</v>
      </c>
      <c r="D438" s="203">
        <v>172</v>
      </c>
      <c r="E438" s="203" t="s">
        <v>222</v>
      </c>
      <c r="F438" s="203" t="str">
        <f t="shared" si="12"/>
        <v>Ripstick 88</v>
      </c>
      <c r="H438" s="203">
        <v>172</v>
      </c>
      <c r="I438" s="203">
        <v>170.4</v>
      </c>
      <c r="J438" s="203">
        <v>128</v>
      </c>
      <c r="K438" s="203">
        <v>138</v>
      </c>
      <c r="L438" s="203">
        <v>129</v>
      </c>
      <c r="M438" s="203">
        <v>87</v>
      </c>
      <c r="N438" s="203">
        <v>104</v>
      </c>
      <c r="O438" s="203">
        <v>15.4</v>
      </c>
      <c r="P438" s="203">
        <v>1539</v>
      </c>
      <c r="Q438" s="203">
        <v>1.1100000000000001</v>
      </c>
      <c r="R438" s="203">
        <v>1713</v>
      </c>
      <c r="S438" s="203">
        <v>182</v>
      </c>
      <c r="T438" s="203">
        <v>67</v>
      </c>
      <c r="U438" s="203">
        <v>49</v>
      </c>
      <c r="V438" s="203">
        <v>233</v>
      </c>
      <c r="W438" s="203">
        <v>16</v>
      </c>
      <c r="X438" s="203">
        <v>191</v>
      </c>
      <c r="Y438" s="203">
        <v>0.32400000000000001</v>
      </c>
      <c r="Z438" s="203" t="b">
        <v>0</v>
      </c>
      <c r="AA438" s="203">
        <v>152</v>
      </c>
      <c r="AB438" s="203">
        <v>167</v>
      </c>
      <c r="AC438" s="203">
        <v>81</v>
      </c>
      <c r="AD438" s="203">
        <v>4</v>
      </c>
      <c r="AE438" s="203">
        <v>9.3000000000000007</v>
      </c>
      <c r="AF438" s="203" t="s">
        <v>305</v>
      </c>
      <c r="AG438" s="203" t="s">
        <v>302</v>
      </c>
      <c r="AS438" s="203" t="s">
        <v>2901</v>
      </c>
      <c r="AT438" s="203" t="s">
        <v>1194</v>
      </c>
      <c r="AU438" s="247">
        <v>449.99</v>
      </c>
      <c r="AV438" s="203" t="s">
        <v>2905</v>
      </c>
      <c r="AW438" s="203" t="s">
        <v>2901</v>
      </c>
      <c r="AX438" s="203" t="s">
        <v>1194</v>
      </c>
      <c r="AY438" s="247">
        <v>449.99</v>
      </c>
      <c r="AZ438" s="203" t="s">
        <v>2906</v>
      </c>
      <c r="BA438" s="203" t="s">
        <v>2901</v>
      </c>
      <c r="BB438" s="203" t="s">
        <v>1244</v>
      </c>
      <c r="BC438" s="247">
        <v>599.95000000000005</v>
      </c>
      <c r="BD438" s="203" t="s">
        <v>2907</v>
      </c>
      <c r="BE438" s="204" t="str">
        <f t="shared" si="13"/>
        <v xml:space="preserve"> ElanRipstick 88172 Unisex</v>
      </c>
    </row>
    <row r="439" spans="1:57">
      <c r="A439" s="203" t="s">
        <v>219</v>
      </c>
      <c r="B439" s="203" t="s">
        <v>550</v>
      </c>
      <c r="C439" s="203" t="s">
        <v>564</v>
      </c>
      <c r="D439" s="203">
        <v>180</v>
      </c>
      <c r="E439" s="203" t="s">
        <v>222</v>
      </c>
      <c r="F439" s="203" t="str">
        <f t="shared" si="12"/>
        <v>Ripstick 88</v>
      </c>
      <c r="H439" s="203">
        <v>180</v>
      </c>
      <c r="I439" s="203">
        <v>177</v>
      </c>
      <c r="J439" s="203">
        <v>139</v>
      </c>
      <c r="K439" s="203">
        <v>144</v>
      </c>
      <c r="L439" s="203">
        <v>129</v>
      </c>
      <c r="M439" s="203">
        <v>87</v>
      </c>
      <c r="N439" s="203">
        <v>104</v>
      </c>
      <c r="O439" s="203">
        <v>17.100000000000001</v>
      </c>
      <c r="P439" s="203">
        <v>1569</v>
      </c>
      <c r="Q439" s="203">
        <v>1.1299999999999999</v>
      </c>
      <c r="R439" s="203">
        <v>1777</v>
      </c>
      <c r="S439" s="203">
        <v>193</v>
      </c>
      <c r="T439" s="203">
        <v>71</v>
      </c>
      <c r="U439" s="203">
        <v>50</v>
      </c>
      <c r="V439" s="203">
        <v>230</v>
      </c>
      <c r="W439" s="203">
        <v>14</v>
      </c>
      <c r="X439" s="203">
        <v>154</v>
      </c>
      <c r="Y439" s="203">
        <v>0.28399999999999997</v>
      </c>
      <c r="Z439" s="203" t="b">
        <v>0</v>
      </c>
      <c r="AA439" s="203">
        <v>161</v>
      </c>
      <c r="AB439" s="203">
        <v>174</v>
      </c>
      <c r="AC439" s="203">
        <v>69</v>
      </c>
      <c r="AD439" s="203">
        <v>5</v>
      </c>
      <c r="AE439" s="203">
        <v>9.1</v>
      </c>
      <c r="AF439" s="203" t="s">
        <v>305</v>
      </c>
      <c r="AG439" s="203" t="s">
        <v>302</v>
      </c>
      <c r="AS439" s="203" t="s">
        <v>2901</v>
      </c>
      <c r="AT439" s="203" t="s">
        <v>1194</v>
      </c>
      <c r="AU439" s="247">
        <v>449.99</v>
      </c>
      <c r="AV439" s="203" t="s">
        <v>2908</v>
      </c>
      <c r="AW439" s="203" t="s">
        <v>2901</v>
      </c>
      <c r="AX439" s="203" t="s">
        <v>1194</v>
      </c>
      <c r="AY439" s="247">
        <v>449.99</v>
      </c>
      <c r="AZ439" s="203" t="s">
        <v>2909</v>
      </c>
      <c r="BA439" s="203" t="s">
        <v>2901</v>
      </c>
      <c r="BB439" s="203" t="s">
        <v>1801</v>
      </c>
      <c r="BC439" s="247">
        <v>479.95</v>
      </c>
      <c r="BD439" s="203" t="s">
        <v>2910</v>
      </c>
      <c r="BE439" s="204" t="str">
        <f t="shared" si="13"/>
        <v xml:space="preserve"> ElanRipstick 88180 Unisex</v>
      </c>
    </row>
    <row r="440" spans="1:57">
      <c r="A440" s="203" t="s">
        <v>219</v>
      </c>
      <c r="B440" s="203" t="s">
        <v>550</v>
      </c>
      <c r="C440" s="203" t="s">
        <v>564</v>
      </c>
      <c r="D440" s="203">
        <v>188</v>
      </c>
      <c r="E440" s="203" t="s">
        <v>222</v>
      </c>
      <c r="F440" s="203" t="str">
        <f t="shared" si="12"/>
        <v>Ripstick 88</v>
      </c>
      <c r="H440" s="203">
        <v>188</v>
      </c>
      <c r="I440" s="203">
        <v>184.3</v>
      </c>
      <c r="J440" s="203">
        <v>142</v>
      </c>
      <c r="K440" s="203">
        <v>153</v>
      </c>
      <c r="L440" s="203">
        <v>129</v>
      </c>
      <c r="M440" s="203">
        <v>87</v>
      </c>
      <c r="N440" s="203">
        <v>104</v>
      </c>
      <c r="O440" s="203">
        <v>18.8</v>
      </c>
      <c r="P440" s="203">
        <v>1663</v>
      </c>
      <c r="Q440" s="203">
        <v>1.1100000000000001</v>
      </c>
      <c r="R440" s="203">
        <v>1848</v>
      </c>
      <c r="S440" s="203">
        <v>176</v>
      </c>
      <c r="T440" s="203">
        <v>69</v>
      </c>
      <c r="U440" s="203">
        <v>49</v>
      </c>
      <c r="V440" s="203">
        <v>225</v>
      </c>
      <c r="W440" s="203">
        <v>16</v>
      </c>
      <c r="X440" s="203">
        <v>195</v>
      </c>
      <c r="Y440" s="203">
        <v>0.32100000000000001</v>
      </c>
      <c r="Z440" s="203" t="b">
        <v>0</v>
      </c>
      <c r="AA440" s="203">
        <v>147</v>
      </c>
      <c r="AB440" s="203">
        <v>166</v>
      </c>
      <c r="AC440" s="203">
        <v>77</v>
      </c>
      <c r="AD440" s="203">
        <v>7</v>
      </c>
      <c r="AE440" s="203">
        <v>9.5</v>
      </c>
      <c r="AF440" s="203" t="s">
        <v>305</v>
      </c>
      <c r="AG440" s="203" t="s">
        <v>302</v>
      </c>
      <c r="AS440" s="203" t="s">
        <v>2901</v>
      </c>
      <c r="AT440" s="203" t="s">
        <v>2911</v>
      </c>
      <c r="AU440" s="247">
        <v>419.99</v>
      </c>
      <c r="AV440" s="203" t="s">
        <v>2912</v>
      </c>
      <c r="AW440" s="203" t="s">
        <v>2901</v>
      </c>
      <c r="AX440" s="203" t="s">
        <v>1194</v>
      </c>
      <c r="AY440" s="247">
        <v>449.99</v>
      </c>
      <c r="AZ440" s="203" t="s">
        <v>2913</v>
      </c>
      <c r="BA440" s="203" t="s">
        <v>2901</v>
      </c>
      <c r="BB440" s="203" t="s">
        <v>1194</v>
      </c>
      <c r="BC440" s="247">
        <v>449.99</v>
      </c>
      <c r="BD440" s="203" t="s">
        <v>2914</v>
      </c>
      <c r="BE440" s="204" t="str">
        <f t="shared" si="13"/>
        <v xml:space="preserve"> ElanRipstick 88188 Unisex</v>
      </c>
    </row>
    <row r="441" spans="1:57">
      <c r="A441" s="203" t="s">
        <v>219</v>
      </c>
      <c r="B441" s="203" t="s">
        <v>550</v>
      </c>
      <c r="C441" s="203" t="s">
        <v>566</v>
      </c>
      <c r="D441" s="203">
        <v>154</v>
      </c>
      <c r="E441" s="203" t="s">
        <v>390</v>
      </c>
      <c r="F441" s="203" t="str">
        <f t="shared" si="12"/>
        <v>Ripstick 94 W</v>
      </c>
      <c r="H441" s="203">
        <v>154</v>
      </c>
      <c r="I441" s="203">
        <v>154.9</v>
      </c>
      <c r="J441" s="203">
        <v>105</v>
      </c>
      <c r="K441" s="203">
        <v>121</v>
      </c>
      <c r="L441" s="203">
        <v>131</v>
      </c>
      <c r="M441" s="203">
        <v>94</v>
      </c>
      <c r="N441" s="203">
        <v>107</v>
      </c>
      <c r="O441" s="203">
        <v>13.9</v>
      </c>
      <c r="P441" s="203">
        <v>1394</v>
      </c>
      <c r="Q441" s="203">
        <v>1.17</v>
      </c>
      <c r="R441" s="203">
        <v>1628</v>
      </c>
      <c r="S441" s="203">
        <v>146</v>
      </c>
      <c r="T441" s="203">
        <v>62</v>
      </c>
      <c r="U441" s="203">
        <v>49</v>
      </c>
      <c r="V441" s="203">
        <v>298</v>
      </c>
      <c r="W441" s="203">
        <v>16</v>
      </c>
      <c r="X441" s="203">
        <v>203</v>
      </c>
      <c r="Y441" s="203">
        <v>0.32200000000000001</v>
      </c>
      <c r="Z441" s="203" t="b">
        <v>0</v>
      </c>
      <c r="AA441" s="203">
        <v>176</v>
      </c>
      <c r="AB441" s="203">
        <v>161</v>
      </c>
      <c r="AC441" s="203">
        <v>122</v>
      </c>
      <c r="AD441" s="203">
        <v>3</v>
      </c>
      <c r="AE441" s="203">
        <v>7</v>
      </c>
      <c r="AF441" s="203" t="s">
        <v>305</v>
      </c>
      <c r="AG441" s="203" t="s">
        <v>302</v>
      </c>
      <c r="AS441" s="203" t="s">
        <v>2915</v>
      </c>
      <c r="AT441" s="203" t="s">
        <v>1574</v>
      </c>
      <c r="AU441" s="247">
        <v>449.99</v>
      </c>
      <c r="AV441" s="203" t="s">
        <v>2916</v>
      </c>
      <c r="AW441" s="203" t="s">
        <v>2915</v>
      </c>
      <c r="AX441" s="203" t="s">
        <v>1801</v>
      </c>
      <c r="AY441" s="247">
        <v>479.95</v>
      </c>
      <c r="AZ441" s="203" t="s">
        <v>2917</v>
      </c>
      <c r="BA441" s="203" t="s">
        <v>2915</v>
      </c>
      <c r="BB441" s="203" t="s">
        <v>1262</v>
      </c>
      <c r="BC441" s="247">
        <v>549.95000000000005</v>
      </c>
      <c r="BD441" s="203" t="s">
        <v>2918</v>
      </c>
      <c r="BE441" s="204" t="str">
        <f t="shared" si="13"/>
        <v xml:space="preserve"> ElanRipstick 94 W154 Women's</v>
      </c>
    </row>
    <row r="442" spans="1:57">
      <c r="A442" s="203" t="s">
        <v>219</v>
      </c>
      <c r="B442" s="203" t="s">
        <v>550</v>
      </c>
      <c r="C442" s="203" t="s">
        <v>566</v>
      </c>
      <c r="D442" s="203">
        <v>162</v>
      </c>
      <c r="E442" s="203" t="s">
        <v>390</v>
      </c>
      <c r="F442" s="203" t="str">
        <f t="shared" si="12"/>
        <v>Ripstick 94 W</v>
      </c>
      <c r="H442" s="203">
        <v>162</v>
      </c>
      <c r="I442" s="203">
        <v>162.1</v>
      </c>
      <c r="J442" s="203">
        <v>116</v>
      </c>
      <c r="K442" s="203">
        <v>129</v>
      </c>
      <c r="L442" s="203">
        <v>133</v>
      </c>
      <c r="M442" s="203">
        <v>94</v>
      </c>
      <c r="N442" s="203">
        <v>108</v>
      </c>
      <c r="O442" s="203">
        <v>14.9</v>
      </c>
      <c r="P442" s="203">
        <v>1451</v>
      </c>
      <c r="Q442" s="203">
        <v>1.18</v>
      </c>
      <c r="R442" s="203">
        <v>1717</v>
      </c>
      <c r="S442" s="203">
        <v>156</v>
      </c>
      <c r="T442" s="203">
        <v>60</v>
      </c>
      <c r="U442" s="203">
        <v>45</v>
      </c>
      <c r="V442" s="203">
        <v>279</v>
      </c>
      <c r="W442" s="203">
        <v>14</v>
      </c>
      <c r="X442" s="203">
        <v>183</v>
      </c>
      <c r="Y442" s="203">
        <v>0.31</v>
      </c>
      <c r="Z442" s="203" t="b">
        <v>0</v>
      </c>
      <c r="AA442" s="203">
        <v>166</v>
      </c>
      <c r="AB442" s="203">
        <v>162</v>
      </c>
      <c r="AC442" s="203">
        <v>113</v>
      </c>
      <c r="AD442" s="203">
        <v>5</v>
      </c>
      <c r="AE442" s="203">
        <v>7.2</v>
      </c>
      <c r="AF442" s="203" t="s">
        <v>305</v>
      </c>
      <c r="AG442" s="203" t="s">
        <v>302</v>
      </c>
      <c r="AS442" s="203" t="s">
        <v>2915</v>
      </c>
      <c r="AT442" s="203" t="s">
        <v>1194</v>
      </c>
      <c r="AU442" s="247">
        <v>449.99</v>
      </c>
      <c r="AV442" s="203" t="s">
        <v>2919</v>
      </c>
      <c r="AW442" s="203" t="s">
        <v>2915</v>
      </c>
      <c r="AX442" s="203" t="s">
        <v>1194</v>
      </c>
      <c r="AY442" s="247">
        <v>449.99</v>
      </c>
      <c r="AZ442" s="203" t="s">
        <v>2920</v>
      </c>
      <c r="BA442" s="203" t="s">
        <v>2915</v>
      </c>
      <c r="BB442" s="203" t="s">
        <v>1801</v>
      </c>
      <c r="BC442" s="247">
        <v>479.95</v>
      </c>
      <c r="BD442" s="203" t="s">
        <v>2921</v>
      </c>
      <c r="BE442" s="204" t="str">
        <f t="shared" si="13"/>
        <v xml:space="preserve"> ElanRipstick 94 W162 Women's</v>
      </c>
    </row>
    <row r="443" spans="1:57">
      <c r="A443" s="203" t="s">
        <v>219</v>
      </c>
      <c r="B443" s="203" t="s">
        <v>550</v>
      </c>
      <c r="C443" s="203" t="s">
        <v>566</v>
      </c>
      <c r="D443" s="203">
        <v>170</v>
      </c>
      <c r="E443" s="203" t="s">
        <v>390</v>
      </c>
      <c r="F443" s="203" t="str">
        <f t="shared" si="12"/>
        <v>Ripstick 94 W</v>
      </c>
      <c r="H443" s="203">
        <v>170</v>
      </c>
      <c r="I443" s="203">
        <v>170.4</v>
      </c>
      <c r="J443" s="203">
        <v>128</v>
      </c>
      <c r="K443" s="203">
        <v>137</v>
      </c>
      <c r="L443" s="203">
        <v>136</v>
      </c>
      <c r="M443" s="203">
        <v>95</v>
      </c>
      <c r="N443" s="203">
        <v>111</v>
      </c>
      <c r="O443" s="203">
        <v>15.7</v>
      </c>
      <c r="P443" s="203">
        <v>1612</v>
      </c>
      <c r="Q443" s="203">
        <v>1.1299999999999999</v>
      </c>
      <c r="R443" s="203">
        <v>1827</v>
      </c>
      <c r="S443" s="203">
        <v>187</v>
      </c>
      <c r="T443" s="203">
        <v>74</v>
      </c>
      <c r="U443" s="203">
        <v>47</v>
      </c>
      <c r="V443" s="203">
        <v>242</v>
      </c>
      <c r="W443" s="203">
        <v>16</v>
      </c>
      <c r="X443" s="203">
        <v>181</v>
      </c>
      <c r="Y443" s="203">
        <v>0.34699999999999998</v>
      </c>
      <c r="Z443" s="203" t="b">
        <v>0</v>
      </c>
      <c r="AA443" s="203">
        <v>176</v>
      </c>
      <c r="AB443" s="203">
        <v>163</v>
      </c>
      <c r="AC443" s="203">
        <v>66</v>
      </c>
      <c r="AD443" s="203">
        <v>4</v>
      </c>
      <c r="AE443" s="203">
        <v>6.8</v>
      </c>
      <c r="AF443" s="203" t="s">
        <v>305</v>
      </c>
      <c r="AG443" s="203" t="s">
        <v>302</v>
      </c>
      <c r="AS443" s="203" t="s">
        <v>2915</v>
      </c>
      <c r="AT443" s="203" t="s">
        <v>1194</v>
      </c>
      <c r="AU443" s="247">
        <v>449.99</v>
      </c>
      <c r="AV443" s="203" t="s">
        <v>2922</v>
      </c>
      <c r="AW443" s="203" t="s">
        <v>2915</v>
      </c>
      <c r="AX443" s="203" t="s">
        <v>1194</v>
      </c>
      <c r="AY443" s="247">
        <v>449.99</v>
      </c>
      <c r="AZ443" s="203" t="s">
        <v>2923</v>
      </c>
      <c r="BA443" s="203" t="s">
        <v>2915</v>
      </c>
      <c r="BB443" s="203" t="s">
        <v>1262</v>
      </c>
      <c r="BC443" s="247">
        <v>549.95000000000005</v>
      </c>
      <c r="BD443" s="203" t="s">
        <v>2924</v>
      </c>
      <c r="BE443" s="204" t="str">
        <f t="shared" si="13"/>
        <v xml:space="preserve"> ElanRipstick 94 W170 Women's</v>
      </c>
    </row>
    <row r="444" spans="1:57">
      <c r="A444" s="203" t="s">
        <v>219</v>
      </c>
      <c r="B444" s="203" t="s">
        <v>550</v>
      </c>
      <c r="C444" s="203" t="s">
        <v>568</v>
      </c>
      <c r="D444" s="203">
        <v>188</v>
      </c>
      <c r="E444" s="203" t="s">
        <v>222</v>
      </c>
      <c r="F444" s="203" t="str">
        <f t="shared" si="12"/>
        <v>Ripstick 96 Black Edition</v>
      </c>
      <c r="H444" s="203">
        <v>188</v>
      </c>
      <c r="I444" s="203">
        <v>184</v>
      </c>
      <c r="J444" s="203">
        <v>132</v>
      </c>
      <c r="K444" s="203">
        <v>151</v>
      </c>
      <c r="L444" s="203">
        <v>136</v>
      </c>
      <c r="M444" s="203">
        <v>94</v>
      </c>
      <c r="N444" s="203">
        <v>110</v>
      </c>
      <c r="O444" s="203">
        <v>18.899999999999999</v>
      </c>
      <c r="P444" s="203">
        <v>1775</v>
      </c>
      <c r="Q444" s="203">
        <v>1.1000000000000001</v>
      </c>
      <c r="R444" s="203">
        <v>1957</v>
      </c>
      <c r="S444" s="203">
        <v>261</v>
      </c>
      <c r="T444" s="203">
        <v>107</v>
      </c>
      <c r="U444" s="203">
        <v>49</v>
      </c>
      <c r="V444" s="203">
        <v>264</v>
      </c>
      <c r="W444" s="203">
        <v>18</v>
      </c>
      <c r="X444" s="203">
        <v>260</v>
      </c>
      <c r="Y444" s="203">
        <v>0.371</v>
      </c>
      <c r="Z444" s="203" t="b">
        <v>0</v>
      </c>
      <c r="AA444" s="203">
        <v>172</v>
      </c>
      <c r="AB444" s="203">
        <v>159</v>
      </c>
      <c r="AC444" s="203">
        <v>93</v>
      </c>
      <c r="AD444" s="203">
        <v>5</v>
      </c>
      <c r="AE444" s="203">
        <v>8.1</v>
      </c>
      <c r="AF444" s="203" t="s">
        <v>305</v>
      </c>
      <c r="AG444" s="203" t="s">
        <v>302</v>
      </c>
      <c r="AS444" s="203" t="s">
        <v>2925</v>
      </c>
      <c r="AT444" s="203" t="s">
        <v>1210</v>
      </c>
      <c r="AU444" s="247">
        <v>799.95</v>
      </c>
      <c r="AV444" s="203" t="s">
        <v>2926</v>
      </c>
      <c r="AW444" s="203" t="s">
        <v>2925</v>
      </c>
      <c r="AX444" s="203" t="s">
        <v>1801</v>
      </c>
      <c r="AY444" s="247">
        <v>799.95</v>
      </c>
      <c r="AZ444" s="203" t="s">
        <v>2927</v>
      </c>
      <c r="BA444" s="203" t="s">
        <v>2925</v>
      </c>
      <c r="BB444" s="203" t="s">
        <v>1194</v>
      </c>
      <c r="BC444" s="247">
        <v>799.99</v>
      </c>
      <c r="BD444" s="203" t="s">
        <v>2928</v>
      </c>
      <c r="BE444" s="204" t="str">
        <f t="shared" si="13"/>
        <v xml:space="preserve"> ElanRipstick 96 Black Edition188 Unisex</v>
      </c>
    </row>
    <row r="445" spans="1:57">
      <c r="A445" s="203" t="s">
        <v>219</v>
      </c>
      <c r="B445" s="203" t="s">
        <v>550</v>
      </c>
      <c r="C445" s="203" t="s">
        <v>567</v>
      </c>
      <c r="D445" s="203">
        <v>172</v>
      </c>
      <c r="E445" s="203" t="s">
        <v>222</v>
      </c>
      <c r="F445" s="203" t="str">
        <f t="shared" si="12"/>
        <v>Ripstick 96</v>
      </c>
      <c r="H445" s="203">
        <v>172</v>
      </c>
      <c r="I445" s="203">
        <v>170.3</v>
      </c>
      <c r="J445" s="203">
        <v>127</v>
      </c>
      <c r="K445" s="203">
        <v>136</v>
      </c>
      <c r="L445" s="203">
        <v>136</v>
      </c>
      <c r="M445" s="203">
        <v>94</v>
      </c>
      <c r="N445" s="203">
        <v>110</v>
      </c>
      <c r="O445" s="203">
        <v>15.6</v>
      </c>
      <c r="P445" s="203">
        <v>1577</v>
      </c>
      <c r="Q445" s="203">
        <v>1.1599999999999999</v>
      </c>
      <c r="R445" s="203">
        <v>1823</v>
      </c>
      <c r="S445" s="203">
        <v>190</v>
      </c>
      <c r="T445" s="203">
        <v>74</v>
      </c>
      <c r="U445" s="203">
        <v>51</v>
      </c>
      <c r="V445" s="203">
        <v>274</v>
      </c>
      <c r="W445" s="203">
        <v>15</v>
      </c>
      <c r="X445" s="203">
        <v>159</v>
      </c>
      <c r="Y445" s="203">
        <v>0.3</v>
      </c>
      <c r="Z445" s="203" t="b">
        <v>0</v>
      </c>
      <c r="AA445" s="203">
        <v>178</v>
      </c>
      <c r="AB445" s="203">
        <v>166</v>
      </c>
      <c r="AC445" s="203">
        <v>96</v>
      </c>
      <c r="AD445" s="203">
        <v>4</v>
      </c>
      <c r="AE445" s="203">
        <v>7.7</v>
      </c>
      <c r="AF445" s="203" t="s">
        <v>305</v>
      </c>
      <c r="AG445" s="203" t="s">
        <v>302</v>
      </c>
      <c r="AS445" s="203" t="s">
        <v>2929</v>
      </c>
      <c r="AT445" s="203" t="s">
        <v>1194</v>
      </c>
      <c r="AU445" s="247">
        <v>487.49</v>
      </c>
      <c r="AV445" s="203" t="s">
        <v>2930</v>
      </c>
      <c r="AW445" s="203" t="s">
        <v>2929</v>
      </c>
      <c r="AX445" s="203" t="s">
        <v>1194</v>
      </c>
      <c r="AY445" s="247">
        <v>487.49</v>
      </c>
      <c r="AZ445" s="203" t="s">
        <v>2931</v>
      </c>
      <c r="BA445" s="203" t="s">
        <v>2929</v>
      </c>
      <c r="BB445" s="203" t="s">
        <v>1801</v>
      </c>
      <c r="BC445" s="247">
        <v>519.95000000000005</v>
      </c>
      <c r="BD445" s="203" t="s">
        <v>2932</v>
      </c>
      <c r="BE445" s="204" t="str">
        <f t="shared" si="13"/>
        <v xml:space="preserve"> ElanRipstick 96172 Unisex</v>
      </c>
    </row>
    <row r="446" spans="1:57">
      <c r="A446" s="203" t="s">
        <v>219</v>
      </c>
      <c r="B446" s="203" t="s">
        <v>550</v>
      </c>
      <c r="C446" s="203" t="s">
        <v>567</v>
      </c>
      <c r="D446" s="203">
        <v>180</v>
      </c>
      <c r="E446" s="203" t="s">
        <v>222</v>
      </c>
      <c r="F446" s="203" t="str">
        <f t="shared" si="12"/>
        <v>Ripstick 96</v>
      </c>
      <c r="H446" s="203">
        <v>180</v>
      </c>
      <c r="I446" s="203">
        <v>177.1</v>
      </c>
      <c r="J446" s="203">
        <v>139</v>
      </c>
      <c r="K446" s="203">
        <v>144</v>
      </c>
      <c r="L446" s="203">
        <v>136</v>
      </c>
      <c r="M446" s="203">
        <v>94</v>
      </c>
      <c r="N446" s="203">
        <v>110</v>
      </c>
      <c r="O446" s="203">
        <v>17.5</v>
      </c>
      <c r="P446" s="203">
        <v>1720</v>
      </c>
      <c r="Q446" s="203">
        <v>1.1000000000000001</v>
      </c>
      <c r="R446" s="203">
        <v>1895</v>
      </c>
      <c r="S446" s="203">
        <v>187</v>
      </c>
      <c r="T446" s="203">
        <v>73</v>
      </c>
      <c r="U446" s="203">
        <v>44</v>
      </c>
      <c r="V446" s="203">
        <v>219</v>
      </c>
      <c r="W446" s="203">
        <v>16</v>
      </c>
      <c r="X446" s="203">
        <v>166</v>
      </c>
      <c r="Y446" s="203">
        <v>0.35199999999999998</v>
      </c>
      <c r="Z446" s="203" t="b">
        <v>0</v>
      </c>
      <c r="AA446" s="203">
        <v>172</v>
      </c>
      <c r="AB446" s="203">
        <v>158</v>
      </c>
      <c r="AC446" s="203">
        <v>47</v>
      </c>
      <c r="AD446" s="203">
        <v>9</v>
      </c>
      <c r="AE446" s="203">
        <v>8.3000000000000007</v>
      </c>
      <c r="AF446" s="203" t="s">
        <v>305</v>
      </c>
      <c r="AG446" s="203" t="s">
        <v>302</v>
      </c>
      <c r="AS446" s="203" t="s">
        <v>2929</v>
      </c>
      <c r="AT446" s="203" t="s">
        <v>1194</v>
      </c>
      <c r="AU446" s="247">
        <v>487.49</v>
      </c>
      <c r="AV446" s="203" t="s">
        <v>2933</v>
      </c>
      <c r="AW446" s="203" t="s">
        <v>2929</v>
      </c>
      <c r="AX446" s="203" t="s">
        <v>1194</v>
      </c>
      <c r="AY446" s="247">
        <v>487.49</v>
      </c>
      <c r="AZ446" s="203" t="s">
        <v>2934</v>
      </c>
      <c r="BA446" s="203" t="s">
        <v>2929</v>
      </c>
      <c r="BB446" s="203" t="s">
        <v>1801</v>
      </c>
      <c r="BC446" s="247">
        <v>519.95000000000005</v>
      </c>
      <c r="BD446" s="203" t="s">
        <v>2935</v>
      </c>
      <c r="BE446" s="204" t="str">
        <f t="shared" si="13"/>
        <v xml:space="preserve"> ElanRipstick 96180 Unisex</v>
      </c>
    </row>
    <row r="447" spans="1:57">
      <c r="A447" s="203" t="s">
        <v>219</v>
      </c>
      <c r="B447" s="203" t="s">
        <v>550</v>
      </c>
      <c r="C447" s="203" t="s">
        <v>567</v>
      </c>
      <c r="D447" s="203">
        <v>188</v>
      </c>
      <c r="E447" s="203" t="s">
        <v>222</v>
      </c>
      <c r="F447" s="203" t="str">
        <f t="shared" si="12"/>
        <v>Ripstick 96</v>
      </c>
      <c r="H447" s="203">
        <v>188</v>
      </c>
      <c r="I447" s="203">
        <v>184.2</v>
      </c>
      <c r="J447" s="203">
        <v>135</v>
      </c>
      <c r="K447" s="203">
        <v>150</v>
      </c>
      <c r="L447" s="203">
        <v>136</v>
      </c>
      <c r="M447" s="203">
        <v>94</v>
      </c>
      <c r="N447" s="203">
        <v>110</v>
      </c>
      <c r="O447" s="203">
        <v>19</v>
      </c>
      <c r="P447" s="203">
        <v>1789</v>
      </c>
      <c r="Q447" s="203">
        <v>1.0900000000000001</v>
      </c>
      <c r="R447" s="203">
        <v>1958</v>
      </c>
      <c r="S447" s="203">
        <v>239</v>
      </c>
      <c r="T447" s="203">
        <v>92</v>
      </c>
      <c r="U447" s="203">
        <v>45</v>
      </c>
      <c r="V447" s="203">
        <v>259</v>
      </c>
      <c r="W447" s="203">
        <v>12</v>
      </c>
      <c r="X447" s="203">
        <v>233</v>
      </c>
      <c r="Y447" s="203">
        <v>0.27600000000000002</v>
      </c>
      <c r="Z447" s="203" t="b">
        <v>0</v>
      </c>
      <c r="AA447" s="203">
        <v>170</v>
      </c>
      <c r="AB447" s="203">
        <v>168</v>
      </c>
      <c r="AC447" s="203">
        <v>88</v>
      </c>
      <c r="AD447" s="203">
        <v>4</v>
      </c>
      <c r="AE447" s="203">
        <v>7.7</v>
      </c>
      <c r="AF447" s="203" t="s">
        <v>305</v>
      </c>
      <c r="AG447" s="203" t="s">
        <v>302</v>
      </c>
      <c r="AS447" s="203" t="s">
        <v>2929</v>
      </c>
      <c r="AT447" s="203" t="s">
        <v>1194</v>
      </c>
      <c r="AU447" s="247">
        <v>487.49</v>
      </c>
      <c r="AV447" s="203" t="s">
        <v>2936</v>
      </c>
      <c r="AW447" s="203" t="s">
        <v>2929</v>
      </c>
      <c r="AX447" s="203" t="s">
        <v>1194</v>
      </c>
      <c r="AY447" s="247">
        <v>487.49</v>
      </c>
      <c r="AZ447" s="203" t="s">
        <v>2937</v>
      </c>
      <c r="BA447" s="203" t="s">
        <v>2929</v>
      </c>
      <c r="BB447" s="203" t="s">
        <v>1801</v>
      </c>
      <c r="BC447" s="247">
        <v>519.95000000000005</v>
      </c>
      <c r="BD447" s="203" t="s">
        <v>2938</v>
      </c>
      <c r="BE447" s="204" t="str">
        <f t="shared" si="13"/>
        <v xml:space="preserve"> ElanRipstick 96188 Unisex</v>
      </c>
    </row>
    <row r="448" spans="1:57">
      <c r="A448" s="203" t="s">
        <v>219</v>
      </c>
      <c r="B448" s="203" t="s">
        <v>550</v>
      </c>
      <c r="C448" s="203" t="s">
        <v>569</v>
      </c>
      <c r="D448" s="203">
        <v>146</v>
      </c>
      <c r="E448" s="203" t="s">
        <v>390</v>
      </c>
      <c r="F448" s="203" t="str">
        <f t="shared" si="12"/>
        <v>Snow Black</v>
      </c>
      <c r="H448" s="203">
        <v>146</v>
      </c>
      <c r="I448" s="203">
        <v>145</v>
      </c>
      <c r="J448" s="203">
        <v>123</v>
      </c>
      <c r="K448" s="203">
        <v>133</v>
      </c>
      <c r="L448" s="203">
        <v>122</v>
      </c>
      <c r="M448" s="203">
        <v>73</v>
      </c>
      <c r="N448" s="203">
        <v>102</v>
      </c>
      <c r="O448" s="203">
        <v>11.5</v>
      </c>
      <c r="P448" s="203">
        <v>1356</v>
      </c>
      <c r="Q448" s="203">
        <v>0.94</v>
      </c>
      <c r="R448" s="203">
        <v>1273</v>
      </c>
      <c r="S448" s="203">
        <v>135</v>
      </c>
      <c r="T448" s="203">
        <v>48</v>
      </c>
      <c r="U448" s="203">
        <v>33</v>
      </c>
      <c r="V448" s="203">
        <v>151</v>
      </c>
      <c r="W448" s="203">
        <v>6</v>
      </c>
      <c r="X448" s="203">
        <v>70</v>
      </c>
      <c r="Y448" s="203">
        <v>0.17499999999999999</v>
      </c>
      <c r="Z448" s="203" t="b">
        <v>0</v>
      </c>
      <c r="AA448" s="203">
        <v>78</v>
      </c>
      <c r="AB448" s="203">
        <v>37</v>
      </c>
      <c r="AC448" s="203">
        <v>73</v>
      </c>
      <c r="AD448" s="203">
        <v>8</v>
      </c>
      <c r="AE448" s="203">
        <v>8.5</v>
      </c>
      <c r="AF448" s="203" t="s">
        <v>307</v>
      </c>
      <c r="BE448" s="204" t="str">
        <f t="shared" si="13"/>
        <v xml:space="preserve"> ElanSnow Black146 Women's</v>
      </c>
    </row>
    <row r="449" spans="1:57">
      <c r="A449" s="203" t="s">
        <v>219</v>
      </c>
      <c r="B449" s="203" t="s">
        <v>550</v>
      </c>
      <c r="C449" s="203" t="s">
        <v>569</v>
      </c>
      <c r="D449" s="203">
        <v>158</v>
      </c>
      <c r="E449" s="203" t="s">
        <v>390</v>
      </c>
      <c r="F449" s="203" t="str">
        <f t="shared" si="12"/>
        <v>Snow Black</v>
      </c>
      <c r="H449" s="203">
        <v>158</v>
      </c>
      <c r="I449" s="203">
        <v>159.19999999999999</v>
      </c>
      <c r="J449" s="203">
        <v>138</v>
      </c>
      <c r="K449" s="203">
        <v>147</v>
      </c>
      <c r="L449" s="203">
        <v>122</v>
      </c>
      <c r="M449" s="203">
        <v>74</v>
      </c>
      <c r="N449" s="203">
        <v>103</v>
      </c>
      <c r="O449" s="203">
        <v>13.9</v>
      </c>
      <c r="P449" s="203">
        <v>1522</v>
      </c>
      <c r="Q449" s="203">
        <v>0.92</v>
      </c>
      <c r="R449" s="203">
        <v>1401</v>
      </c>
      <c r="S449" s="203">
        <v>187</v>
      </c>
      <c r="T449" s="203">
        <v>60</v>
      </c>
      <c r="U449" s="203">
        <v>34</v>
      </c>
      <c r="V449" s="203">
        <v>141</v>
      </c>
      <c r="W449" s="203">
        <v>6</v>
      </c>
      <c r="X449" s="203">
        <v>71</v>
      </c>
      <c r="Y449" s="203">
        <v>0.186</v>
      </c>
      <c r="Z449" s="203" t="b">
        <v>0</v>
      </c>
      <c r="AA449" s="203">
        <v>79</v>
      </c>
      <c r="AB449" s="203">
        <v>39</v>
      </c>
      <c r="AC449" s="203">
        <v>62</v>
      </c>
      <c r="AD449" s="203">
        <v>9</v>
      </c>
      <c r="AE449" s="203">
        <v>9.1</v>
      </c>
      <c r="AF449" s="203" t="s">
        <v>307</v>
      </c>
      <c r="BE449" s="204" t="str">
        <f t="shared" si="13"/>
        <v xml:space="preserve"> ElanSnow Black158 Women's</v>
      </c>
    </row>
    <row r="450" spans="1:57">
      <c r="A450" s="203" t="s">
        <v>219</v>
      </c>
      <c r="B450" s="203" t="s">
        <v>550</v>
      </c>
      <c r="C450" s="203" t="s">
        <v>570</v>
      </c>
      <c r="D450" s="203">
        <v>166</v>
      </c>
      <c r="E450" s="203" t="s">
        <v>222</v>
      </c>
      <c r="F450" s="203" t="str">
        <f t="shared" ref="F450:F513" si="14">IF(LEFT(C450,1)=" ",RIGHT(C450,LEN(C450)-1),C450)</f>
        <v>Voyager</v>
      </c>
      <c r="H450" s="203">
        <v>166</v>
      </c>
      <c r="I450" s="203">
        <v>164.3</v>
      </c>
      <c r="J450" s="203">
        <v>145</v>
      </c>
      <c r="K450" s="203">
        <v>151</v>
      </c>
      <c r="L450" s="203">
        <v>127</v>
      </c>
      <c r="M450" s="203">
        <v>77</v>
      </c>
      <c r="N450" s="203">
        <v>110</v>
      </c>
      <c r="O450" s="203">
        <v>13.6</v>
      </c>
      <c r="P450" s="203" t="s">
        <v>918</v>
      </c>
      <c r="Q450" s="203" t="s">
        <v>918</v>
      </c>
      <c r="R450" s="203">
        <v>1528</v>
      </c>
      <c r="S450" s="203">
        <v>204</v>
      </c>
      <c r="T450" s="203">
        <v>76</v>
      </c>
      <c r="U450" s="203">
        <v>39</v>
      </c>
      <c r="V450" s="203">
        <v>133</v>
      </c>
      <c r="W450" s="203">
        <v>7</v>
      </c>
      <c r="X450" s="203">
        <v>57</v>
      </c>
      <c r="Y450" s="203">
        <v>0.182</v>
      </c>
      <c r="Z450" s="203" t="b">
        <v>0</v>
      </c>
      <c r="AA450" s="203">
        <v>84</v>
      </c>
      <c r="AB450" s="203">
        <v>47</v>
      </c>
      <c r="AC450" s="203">
        <v>49</v>
      </c>
      <c r="AD450" s="203">
        <v>15</v>
      </c>
      <c r="AE450" s="203">
        <v>7.5</v>
      </c>
      <c r="AF450" s="203" t="s">
        <v>308</v>
      </c>
      <c r="AS450" s="203" t="s">
        <v>2939</v>
      </c>
      <c r="AT450" s="203" t="s">
        <v>1192</v>
      </c>
      <c r="AU450" s="247">
        <v>1259.95</v>
      </c>
      <c r="AV450" s="203" t="s">
        <v>2940</v>
      </c>
      <c r="AW450" s="203" t="s">
        <v>2941</v>
      </c>
      <c r="AX450" s="203" t="s">
        <v>1192</v>
      </c>
      <c r="AY450" s="247">
        <v>1454.95</v>
      </c>
      <c r="AZ450" s="203" t="s">
        <v>2942</v>
      </c>
      <c r="BA450" s="203" t="s">
        <v>2943</v>
      </c>
      <c r="BB450" s="203" t="s">
        <v>1192</v>
      </c>
      <c r="BC450" s="247">
        <v>1454.95</v>
      </c>
      <c r="BD450" s="203" t="s">
        <v>2944</v>
      </c>
      <c r="BE450" s="204" t="str">
        <f t="shared" ref="BE450:BE513" si="15">_xlfn.CONCAT(B450,F450,D450,E450)</f>
        <v xml:space="preserve"> ElanVoyager166 Unisex</v>
      </c>
    </row>
    <row r="451" spans="1:57">
      <c r="A451" s="203" t="s">
        <v>219</v>
      </c>
      <c r="B451" s="203" t="s">
        <v>550</v>
      </c>
      <c r="C451" s="203" t="s">
        <v>571</v>
      </c>
      <c r="D451" s="203">
        <v>150</v>
      </c>
      <c r="E451" s="203" t="s">
        <v>390</v>
      </c>
      <c r="F451" s="203" t="str">
        <f t="shared" si="14"/>
        <v>Wildcat 76</v>
      </c>
      <c r="H451" s="203">
        <v>150</v>
      </c>
      <c r="I451" s="203">
        <v>150.19999999999999</v>
      </c>
      <c r="J451" s="203">
        <v>131</v>
      </c>
      <c r="K451" s="203">
        <v>136</v>
      </c>
      <c r="L451" s="203">
        <v>127</v>
      </c>
      <c r="M451" s="203">
        <v>75</v>
      </c>
      <c r="N451" s="203">
        <v>105</v>
      </c>
      <c r="O451" s="203">
        <v>11.5</v>
      </c>
      <c r="P451" s="203">
        <v>1415</v>
      </c>
      <c r="Q451" s="203">
        <v>0.96</v>
      </c>
      <c r="R451" s="203">
        <v>1365</v>
      </c>
      <c r="S451" s="203">
        <v>135</v>
      </c>
      <c r="T451" s="203">
        <v>60</v>
      </c>
      <c r="U451" s="203">
        <v>38</v>
      </c>
      <c r="V451" s="203">
        <v>132</v>
      </c>
      <c r="W451" s="203">
        <v>6</v>
      </c>
      <c r="X451" s="203">
        <v>63</v>
      </c>
      <c r="Y451" s="203">
        <v>0.159</v>
      </c>
      <c r="Z451" s="203" t="b">
        <v>0</v>
      </c>
      <c r="AA451" s="203">
        <v>89</v>
      </c>
      <c r="AB451" s="203">
        <v>49</v>
      </c>
      <c r="AC451" s="203">
        <v>43</v>
      </c>
      <c r="AD451" s="203">
        <v>8</v>
      </c>
      <c r="AE451" s="203">
        <v>9.6999999999999993</v>
      </c>
      <c r="AF451" s="203" t="s">
        <v>307</v>
      </c>
      <c r="AS451" s="203" t="s">
        <v>2945</v>
      </c>
      <c r="AT451" s="203" t="s">
        <v>1578</v>
      </c>
      <c r="AU451" s="247">
        <v>497.09</v>
      </c>
      <c r="AV451" s="203" t="s">
        <v>2946</v>
      </c>
      <c r="AW451" s="203" t="s">
        <v>2947</v>
      </c>
      <c r="AX451" s="203" t="s">
        <v>1947</v>
      </c>
      <c r="AY451" s="247">
        <v>499.99</v>
      </c>
      <c r="AZ451" s="203" t="s">
        <v>2948</v>
      </c>
      <c r="BA451" s="203" t="s">
        <v>2949</v>
      </c>
      <c r="BB451" s="203" t="s">
        <v>1247</v>
      </c>
      <c r="BC451" s="247">
        <v>499.99</v>
      </c>
      <c r="BD451" s="203" t="s">
        <v>2950</v>
      </c>
      <c r="BE451" s="204" t="str">
        <f t="shared" si="15"/>
        <v xml:space="preserve"> ElanWildcat 76150 Women's</v>
      </c>
    </row>
    <row r="452" spans="1:57">
      <c r="A452" s="203" t="s">
        <v>219</v>
      </c>
      <c r="B452" s="203" t="s">
        <v>550</v>
      </c>
      <c r="C452" s="203" t="s">
        <v>571</v>
      </c>
      <c r="D452" s="203">
        <v>158</v>
      </c>
      <c r="E452" s="203" t="s">
        <v>390</v>
      </c>
      <c r="F452" s="203" t="str">
        <f t="shared" si="14"/>
        <v>Wildcat 76</v>
      </c>
      <c r="H452" s="203">
        <v>158</v>
      </c>
      <c r="I452" s="203">
        <v>158.4</v>
      </c>
      <c r="J452" s="203">
        <v>138</v>
      </c>
      <c r="K452" s="203">
        <v>145</v>
      </c>
      <c r="L452" s="203">
        <v>127</v>
      </c>
      <c r="M452" s="203">
        <v>75</v>
      </c>
      <c r="N452" s="203">
        <v>104</v>
      </c>
      <c r="O452" s="203">
        <v>13</v>
      </c>
      <c r="P452" s="203">
        <v>1515</v>
      </c>
      <c r="Q452" s="203">
        <v>0.95</v>
      </c>
      <c r="R452" s="203">
        <v>1438</v>
      </c>
      <c r="S452" s="203">
        <v>163</v>
      </c>
      <c r="T452" s="203">
        <v>69</v>
      </c>
      <c r="U452" s="203">
        <v>37</v>
      </c>
      <c r="V452" s="203">
        <v>141</v>
      </c>
      <c r="W452" s="203">
        <v>7</v>
      </c>
      <c r="X452" s="203">
        <v>68</v>
      </c>
      <c r="Y452" s="203">
        <v>0.187</v>
      </c>
      <c r="Z452" s="203" t="b">
        <v>0</v>
      </c>
      <c r="AA452" s="203">
        <v>88</v>
      </c>
      <c r="AB452" s="203">
        <v>49</v>
      </c>
      <c r="AC452" s="203">
        <v>53</v>
      </c>
      <c r="AD452" s="203">
        <v>9</v>
      </c>
      <c r="AE452" s="203">
        <v>9.1999999999999993</v>
      </c>
      <c r="AF452" s="203" t="s">
        <v>307</v>
      </c>
      <c r="AS452" s="203" t="s">
        <v>2951</v>
      </c>
      <c r="AT452" s="203" t="s">
        <v>1190</v>
      </c>
      <c r="AU452" s="247">
        <v>354.54</v>
      </c>
      <c r="AV452" s="203" t="s">
        <v>2952</v>
      </c>
      <c r="AW452" s="203" t="s">
        <v>2953</v>
      </c>
      <c r="AX452" s="203" t="s">
        <v>1578</v>
      </c>
      <c r="AY452" s="247">
        <v>497.03</v>
      </c>
      <c r="AZ452" s="203" t="s">
        <v>2954</v>
      </c>
      <c r="BA452" s="203" t="s">
        <v>2955</v>
      </c>
      <c r="BB452" s="203" t="s">
        <v>1947</v>
      </c>
      <c r="BC452" s="247">
        <v>499.99</v>
      </c>
      <c r="BD452" s="203" t="s">
        <v>2956</v>
      </c>
      <c r="BE452" s="204" t="str">
        <f t="shared" si="15"/>
        <v xml:space="preserve"> ElanWildcat 76158 Women's</v>
      </c>
    </row>
    <row r="453" spans="1:57">
      <c r="A453" s="203" t="s">
        <v>219</v>
      </c>
      <c r="B453" s="203" t="s">
        <v>550</v>
      </c>
      <c r="C453" s="203" t="s">
        <v>572</v>
      </c>
      <c r="D453" s="203">
        <v>152</v>
      </c>
      <c r="E453" s="203" t="s">
        <v>390</v>
      </c>
      <c r="F453" s="203" t="str">
        <f t="shared" si="14"/>
        <v>Wildcat 82 C</v>
      </c>
      <c r="H453" s="203">
        <v>152</v>
      </c>
      <c r="I453" s="203">
        <v>153.1</v>
      </c>
      <c r="J453" s="203">
        <v>122</v>
      </c>
      <c r="K453" s="203">
        <v>133</v>
      </c>
      <c r="L453" s="203">
        <v>129</v>
      </c>
      <c r="M453" s="203">
        <v>81</v>
      </c>
      <c r="N453" s="203">
        <v>112</v>
      </c>
      <c r="O453" s="203">
        <v>10.9</v>
      </c>
      <c r="P453" s="203">
        <v>1695</v>
      </c>
      <c r="Q453" s="203">
        <v>0.87</v>
      </c>
      <c r="R453" s="203">
        <v>1483</v>
      </c>
      <c r="S453" s="203">
        <v>210</v>
      </c>
      <c r="T453" s="203">
        <v>81</v>
      </c>
      <c r="U453" s="203">
        <v>40</v>
      </c>
      <c r="V453" s="203">
        <v>190</v>
      </c>
      <c r="W453" s="203">
        <v>9</v>
      </c>
      <c r="X453" s="203">
        <v>121</v>
      </c>
      <c r="Y453" s="203">
        <v>0.23499999999999999</v>
      </c>
      <c r="Z453" s="203" t="b">
        <v>0</v>
      </c>
      <c r="AA453" s="203">
        <v>110</v>
      </c>
      <c r="AB453" s="203">
        <v>92</v>
      </c>
      <c r="AC453" s="203">
        <v>80</v>
      </c>
      <c r="AD453" s="203">
        <v>6</v>
      </c>
      <c r="AE453" s="203">
        <v>8.5</v>
      </c>
      <c r="AF453" s="203" t="s">
        <v>306</v>
      </c>
      <c r="AG453" s="203" t="s">
        <v>305</v>
      </c>
      <c r="AS453" s="203" t="s">
        <v>2957</v>
      </c>
      <c r="AT453" s="203" t="s">
        <v>1801</v>
      </c>
      <c r="AU453" s="247">
        <v>319.95</v>
      </c>
      <c r="AV453" s="203" t="s">
        <v>2958</v>
      </c>
      <c r="AW453" s="203" t="s">
        <v>2959</v>
      </c>
      <c r="AX453" s="203" t="s">
        <v>1829</v>
      </c>
      <c r="AY453" s="247">
        <v>599.99</v>
      </c>
      <c r="AZ453" s="203" t="s">
        <v>2960</v>
      </c>
      <c r="BE453" s="204" t="str">
        <f t="shared" si="15"/>
        <v xml:space="preserve"> ElanWildcat 82 C152 Women's</v>
      </c>
    </row>
    <row r="454" spans="1:57">
      <c r="A454" s="203" t="s">
        <v>219</v>
      </c>
      <c r="B454" s="203" t="s">
        <v>550</v>
      </c>
      <c r="C454" s="203" t="s">
        <v>572</v>
      </c>
      <c r="D454" s="203">
        <v>158</v>
      </c>
      <c r="E454" s="203" t="s">
        <v>390</v>
      </c>
      <c r="F454" s="203" t="str">
        <f t="shared" si="14"/>
        <v>Wildcat 82 C</v>
      </c>
      <c r="H454" s="203">
        <v>158</v>
      </c>
      <c r="I454" s="203">
        <v>161.69999999999999</v>
      </c>
      <c r="J454" s="203">
        <v>128</v>
      </c>
      <c r="K454" s="203">
        <v>139</v>
      </c>
      <c r="L454" s="203">
        <v>128</v>
      </c>
      <c r="M454" s="203">
        <v>81</v>
      </c>
      <c r="N454" s="203">
        <v>112</v>
      </c>
      <c r="O454" s="203">
        <v>12</v>
      </c>
      <c r="P454" s="203">
        <v>1726</v>
      </c>
      <c r="Q454" s="203">
        <v>0.9</v>
      </c>
      <c r="R454" s="203">
        <v>1560</v>
      </c>
      <c r="S454" s="203">
        <v>207</v>
      </c>
      <c r="T454" s="203">
        <v>81</v>
      </c>
      <c r="U454" s="203">
        <v>42</v>
      </c>
      <c r="V454" s="203">
        <v>188</v>
      </c>
      <c r="W454" s="203">
        <v>12</v>
      </c>
      <c r="X454" s="203">
        <v>145</v>
      </c>
      <c r="Y454" s="203">
        <v>0.28100000000000003</v>
      </c>
      <c r="Z454" s="203" t="b">
        <v>0</v>
      </c>
      <c r="AA454" s="203">
        <v>110</v>
      </c>
      <c r="AB454" s="203">
        <v>115</v>
      </c>
      <c r="AC454" s="203">
        <v>78</v>
      </c>
      <c r="AD454" s="203">
        <v>6</v>
      </c>
      <c r="AE454" s="203">
        <v>7.4</v>
      </c>
      <c r="AF454" s="203" t="s">
        <v>306</v>
      </c>
      <c r="AG454" s="203" t="s">
        <v>305</v>
      </c>
      <c r="AS454" s="203" t="s">
        <v>2961</v>
      </c>
      <c r="AT454" s="203" t="s">
        <v>2962</v>
      </c>
      <c r="AU454" s="247">
        <v>399.99</v>
      </c>
      <c r="AV454" s="203" t="s">
        <v>2963</v>
      </c>
      <c r="AW454" s="203" t="s">
        <v>2961</v>
      </c>
      <c r="AX454" s="203" t="s">
        <v>2962</v>
      </c>
      <c r="AY454" s="247">
        <v>399.99</v>
      </c>
      <c r="AZ454" s="203" t="s">
        <v>2964</v>
      </c>
      <c r="BA454" s="203" t="s">
        <v>2961</v>
      </c>
      <c r="BB454" s="203" t="s">
        <v>2965</v>
      </c>
      <c r="BC454" s="247">
        <v>399.99</v>
      </c>
      <c r="BD454" s="203" t="s">
        <v>2966</v>
      </c>
      <c r="BE454" s="204" t="str">
        <f t="shared" si="15"/>
        <v xml:space="preserve"> ElanWildcat 82 C158 Women's</v>
      </c>
    </row>
    <row r="455" spans="1:57">
      <c r="A455" s="203" t="s">
        <v>219</v>
      </c>
      <c r="B455" s="203" t="s">
        <v>550</v>
      </c>
      <c r="C455" s="203" t="s">
        <v>572</v>
      </c>
      <c r="D455" s="203">
        <v>164</v>
      </c>
      <c r="E455" s="203" t="s">
        <v>390</v>
      </c>
      <c r="F455" s="203" t="str">
        <f t="shared" si="14"/>
        <v>Wildcat 82 C</v>
      </c>
      <c r="H455" s="203">
        <v>164</v>
      </c>
      <c r="I455" s="203">
        <v>165.1</v>
      </c>
      <c r="J455" s="203">
        <v>135</v>
      </c>
      <c r="K455" s="203">
        <v>145</v>
      </c>
      <c r="L455" s="203">
        <v>129</v>
      </c>
      <c r="M455" s="203">
        <v>82</v>
      </c>
      <c r="N455" s="203">
        <v>112</v>
      </c>
      <c r="O455" s="203">
        <v>13.1</v>
      </c>
      <c r="P455" s="203">
        <v>1818</v>
      </c>
      <c r="Q455" s="203">
        <v>0.88</v>
      </c>
      <c r="R455" s="203">
        <v>1600</v>
      </c>
      <c r="S455" s="203">
        <v>222</v>
      </c>
      <c r="T455" s="203">
        <v>89</v>
      </c>
      <c r="U455" s="203">
        <v>41</v>
      </c>
      <c r="V455" s="203">
        <v>185</v>
      </c>
      <c r="W455" s="203">
        <v>9</v>
      </c>
      <c r="X455" s="203">
        <v>117</v>
      </c>
      <c r="Y455" s="203">
        <v>0.22</v>
      </c>
      <c r="Z455" s="203" t="b">
        <v>0</v>
      </c>
      <c r="AA455" s="203">
        <v>109</v>
      </c>
      <c r="AB455" s="203">
        <v>91</v>
      </c>
      <c r="AC455" s="203">
        <v>76</v>
      </c>
      <c r="AD455" s="203">
        <v>8</v>
      </c>
      <c r="AE455" s="203">
        <v>8.6</v>
      </c>
      <c r="AF455" s="203" t="s">
        <v>306</v>
      </c>
      <c r="AG455" s="203" t="s">
        <v>305</v>
      </c>
      <c r="AS455" s="203" t="s">
        <v>2967</v>
      </c>
      <c r="AT455" s="203" t="s">
        <v>1262</v>
      </c>
      <c r="AU455" s="247">
        <v>399.95</v>
      </c>
      <c r="AV455" s="203" t="s">
        <v>2968</v>
      </c>
      <c r="AW455" s="203" t="s">
        <v>2969</v>
      </c>
      <c r="AX455" s="203" t="s">
        <v>1585</v>
      </c>
      <c r="AY455" s="247">
        <v>479.99</v>
      </c>
      <c r="AZ455" s="203" t="s">
        <v>2970</v>
      </c>
      <c r="BA455" s="203" t="s">
        <v>2969</v>
      </c>
      <c r="BB455" s="203" t="s">
        <v>1585</v>
      </c>
      <c r="BC455" s="247">
        <v>479.99</v>
      </c>
      <c r="BD455" s="203" t="s">
        <v>2971</v>
      </c>
      <c r="BE455" s="204" t="str">
        <f t="shared" si="15"/>
        <v xml:space="preserve"> ElanWildcat 82 C164 Women's</v>
      </c>
    </row>
    <row r="456" spans="1:57">
      <c r="A456" s="203" t="s">
        <v>219</v>
      </c>
      <c r="B456" s="203" t="s">
        <v>550</v>
      </c>
      <c r="C456" s="203" t="s">
        <v>573</v>
      </c>
      <c r="D456" s="203">
        <v>158</v>
      </c>
      <c r="E456" s="203" t="s">
        <v>390</v>
      </c>
      <c r="F456" s="203" t="str">
        <f t="shared" si="14"/>
        <v>Wildcat 82 CX</v>
      </c>
      <c r="H456" s="203">
        <v>158</v>
      </c>
      <c r="I456" s="203">
        <v>159.30000000000001</v>
      </c>
      <c r="J456" s="203">
        <v>126</v>
      </c>
      <c r="K456" s="203">
        <v>139</v>
      </c>
      <c r="L456" s="203">
        <v>129</v>
      </c>
      <c r="M456" s="203">
        <v>81</v>
      </c>
      <c r="N456" s="203">
        <v>112</v>
      </c>
      <c r="O456" s="203">
        <v>12</v>
      </c>
      <c r="P456" s="203">
        <v>1737</v>
      </c>
      <c r="Q456" s="203">
        <v>0.89</v>
      </c>
      <c r="R456" s="203">
        <v>1543</v>
      </c>
      <c r="S456" s="203">
        <v>192</v>
      </c>
      <c r="T456" s="203">
        <v>75</v>
      </c>
      <c r="U456" s="203">
        <v>45</v>
      </c>
      <c r="V456" s="203">
        <v>196</v>
      </c>
      <c r="W456" s="203">
        <v>11</v>
      </c>
      <c r="X456" s="203">
        <v>133</v>
      </c>
      <c r="Y456" s="203">
        <v>0.24</v>
      </c>
      <c r="Z456" s="203" t="b">
        <v>0</v>
      </c>
      <c r="AA456" s="203">
        <v>110</v>
      </c>
      <c r="AB456" s="203">
        <v>94</v>
      </c>
      <c r="AC456" s="203">
        <v>86</v>
      </c>
      <c r="AD456" s="203">
        <v>6</v>
      </c>
      <c r="AE456" s="203">
        <v>8.4</v>
      </c>
      <c r="AF456" s="203" t="s">
        <v>306</v>
      </c>
      <c r="AG456" s="203" t="s">
        <v>305</v>
      </c>
      <c r="AS456" s="203" t="s">
        <v>2972</v>
      </c>
      <c r="AT456" s="203" t="s">
        <v>1801</v>
      </c>
      <c r="AU456" s="247">
        <v>559.95000000000005</v>
      </c>
      <c r="AV456" s="203" t="s">
        <v>2973</v>
      </c>
      <c r="AW456" s="203" t="s">
        <v>2974</v>
      </c>
      <c r="AX456" s="203" t="s">
        <v>1829</v>
      </c>
      <c r="AY456" s="247">
        <v>699.99</v>
      </c>
      <c r="AZ456" s="203" t="s">
        <v>2975</v>
      </c>
      <c r="BA456" s="203" t="s">
        <v>2974</v>
      </c>
      <c r="BB456" s="203" t="s">
        <v>1829</v>
      </c>
      <c r="BC456" s="247">
        <v>699.99</v>
      </c>
      <c r="BD456" s="203" t="s">
        <v>2976</v>
      </c>
      <c r="BE456" s="204" t="str">
        <f t="shared" si="15"/>
        <v xml:space="preserve"> ElanWildcat 82 CX158 Women's</v>
      </c>
    </row>
    <row r="457" spans="1:57">
      <c r="A457" s="203" t="s">
        <v>219</v>
      </c>
      <c r="B457" s="203" t="s">
        <v>550</v>
      </c>
      <c r="C457" s="203" t="s">
        <v>573</v>
      </c>
      <c r="D457" s="203">
        <v>164</v>
      </c>
      <c r="E457" s="203" t="s">
        <v>390</v>
      </c>
      <c r="F457" s="203" t="str">
        <f t="shared" si="14"/>
        <v>Wildcat 82 CX</v>
      </c>
      <c r="H457" s="203">
        <v>164</v>
      </c>
      <c r="I457" s="203">
        <v>165.2</v>
      </c>
      <c r="J457" s="203">
        <v>136</v>
      </c>
      <c r="K457" s="203">
        <v>145</v>
      </c>
      <c r="L457" s="203">
        <v>128</v>
      </c>
      <c r="M457" s="203">
        <v>82</v>
      </c>
      <c r="N457" s="203">
        <v>112</v>
      </c>
      <c r="O457" s="203">
        <v>13.1</v>
      </c>
      <c r="P457" s="203">
        <v>1790</v>
      </c>
      <c r="Q457" s="203">
        <v>0.89</v>
      </c>
      <c r="R457" s="203">
        <v>1600</v>
      </c>
      <c r="S457" s="203">
        <v>206</v>
      </c>
      <c r="T457" s="203">
        <v>91</v>
      </c>
      <c r="U457" s="203">
        <v>41</v>
      </c>
      <c r="V457" s="203">
        <v>179</v>
      </c>
      <c r="W457" s="203">
        <v>9</v>
      </c>
      <c r="X457" s="203">
        <v>118</v>
      </c>
      <c r="Y457" s="203">
        <v>0.214</v>
      </c>
      <c r="Z457" s="203" t="b">
        <v>0</v>
      </c>
      <c r="AA457" s="203">
        <v>106</v>
      </c>
      <c r="AB457" s="203">
        <v>92</v>
      </c>
      <c r="AC457" s="203">
        <v>72</v>
      </c>
      <c r="AD457" s="203">
        <v>8</v>
      </c>
      <c r="AE457" s="203">
        <v>8.4</v>
      </c>
      <c r="AF457" s="203" t="s">
        <v>306</v>
      </c>
      <c r="AG457" s="203" t="s">
        <v>305</v>
      </c>
      <c r="AS457" s="203" t="s">
        <v>2977</v>
      </c>
      <c r="AT457" s="203" t="s">
        <v>2911</v>
      </c>
      <c r="AU457" s="247">
        <v>349.99</v>
      </c>
      <c r="AV457" s="203" t="s">
        <v>2978</v>
      </c>
      <c r="AW457" s="203" t="s">
        <v>2977</v>
      </c>
      <c r="AX457" s="203" t="s">
        <v>1801</v>
      </c>
      <c r="AY457" s="247">
        <v>399.95</v>
      </c>
      <c r="AZ457" s="203" t="s">
        <v>2979</v>
      </c>
      <c r="BA457" s="203" t="s">
        <v>2977</v>
      </c>
      <c r="BB457" s="203" t="s">
        <v>1801</v>
      </c>
      <c r="BC457" s="247">
        <v>399.95</v>
      </c>
      <c r="BD457" s="203" t="s">
        <v>2980</v>
      </c>
      <c r="BE457" s="204" t="str">
        <f t="shared" si="15"/>
        <v xml:space="preserve"> ElanWildcat 82 CX164 Women's</v>
      </c>
    </row>
    <row r="458" spans="1:57">
      <c r="A458" s="203" t="s">
        <v>219</v>
      </c>
      <c r="B458" s="203" t="s">
        <v>550</v>
      </c>
      <c r="C458" s="203" t="s">
        <v>574</v>
      </c>
      <c r="D458" s="203">
        <v>160</v>
      </c>
      <c r="E458" s="203" t="s">
        <v>222</v>
      </c>
      <c r="F458" s="203" t="str">
        <f t="shared" si="14"/>
        <v>Wingman 78 Ti</v>
      </c>
      <c r="H458" s="203">
        <v>160</v>
      </c>
      <c r="I458" s="203">
        <v>158.5</v>
      </c>
      <c r="J458" s="203">
        <v>138</v>
      </c>
      <c r="K458" s="203">
        <v>144</v>
      </c>
      <c r="L458" s="203">
        <v>125</v>
      </c>
      <c r="M458" s="203">
        <v>76</v>
      </c>
      <c r="N458" s="203">
        <v>105</v>
      </c>
      <c r="O458" s="203">
        <v>13.2</v>
      </c>
      <c r="P458" s="203">
        <v>1808</v>
      </c>
      <c r="Q458" s="203">
        <v>0.8</v>
      </c>
      <c r="R458" s="203">
        <v>1443</v>
      </c>
      <c r="S458" s="203">
        <v>176</v>
      </c>
      <c r="T458" s="203">
        <v>81</v>
      </c>
      <c r="U458" s="203">
        <v>29</v>
      </c>
      <c r="V458" s="203">
        <v>138</v>
      </c>
      <c r="W458" s="203">
        <v>11</v>
      </c>
      <c r="X458" s="203">
        <v>72</v>
      </c>
      <c r="Y458" s="203">
        <v>0.36899999999999999</v>
      </c>
      <c r="Z458" s="203" t="b">
        <v>0</v>
      </c>
      <c r="AA458" s="203">
        <v>86</v>
      </c>
      <c r="AB458" s="203">
        <v>60</v>
      </c>
      <c r="AC458" s="203">
        <v>52</v>
      </c>
      <c r="AD458" s="203">
        <v>9</v>
      </c>
      <c r="AE458" s="203">
        <v>8.9</v>
      </c>
      <c r="AF458" s="203" t="s">
        <v>307</v>
      </c>
      <c r="AS458" s="203" t="s">
        <v>2981</v>
      </c>
      <c r="AT458" s="203" t="s">
        <v>1578</v>
      </c>
      <c r="AU458" s="247">
        <v>552.26</v>
      </c>
      <c r="AV458" s="203" t="s">
        <v>2982</v>
      </c>
      <c r="AW458" s="203" t="s">
        <v>2983</v>
      </c>
      <c r="AX458" s="203" t="s">
        <v>1376</v>
      </c>
      <c r="AY458" s="247">
        <v>599.99</v>
      </c>
      <c r="AZ458" s="203" t="s">
        <v>2984</v>
      </c>
      <c r="BE458" s="204" t="str">
        <f t="shared" si="15"/>
        <v xml:space="preserve"> ElanWingman 78 Ti160 Unisex</v>
      </c>
    </row>
    <row r="459" spans="1:57">
      <c r="A459" s="203" t="s">
        <v>219</v>
      </c>
      <c r="B459" s="203" t="s">
        <v>550</v>
      </c>
      <c r="C459" s="203" t="s">
        <v>574</v>
      </c>
      <c r="D459" s="203">
        <v>168</v>
      </c>
      <c r="E459" s="203" t="s">
        <v>222</v>
      </c>
      <c r="F459" s="203" t="str">
        <f t="shared" si="14"/>
        <v>Wingman 78 Ti</v>
      </c>
      <c r="H459" s="203">
        <v>168</v>
      </c>
      <c r="I459" s="203">
        <v>166.3</v>
      </c>
      <c r="J459" s="203">
        <v>146</v>
      </c>
      <c r="K459" s="203">
        <v>153</v>
      </c>
      <c r="L459" s="203">
        <v>124</v>
      </c>
      <c r="M459" s="203">
        <v>75</v>
      </c>
      <c r="N459" s="203">
        <v>103</v>
      </c>
      <c r="O459" s="203">
        <v>14.8</v>
      </c>
      <c r="P459" s="203">
        <v>1913</v>
      </c>
      <c r="Q459" s="203">
        <v>0.78</v>
      </c>
      <c r="R459" s="203">
        <v>1490</v>
      </c>
      <c r="S459" s="203">
        <v>199</v>
      </c>
      <c r="T459" s="203">
        <v>88</v>
      </c>
      <c r="U459" s="203">
        <v>28</v>
      </c>
      <c r="V459" s="203">
        <v>132</v>
      </c>
      <c r="W459" s="203">
        <v>10</v>
      </c>
      <c r="X459" s="203">
        <v>70</v>
      </c>
      <c r="Y459" s="203">
        <v>0.35299999999999998</v>
      </c>
      <c r="Z459" s="203" t="b">
        <v>0</v>
      </c>
      <c r="AA459" s="203">
        <v>76</v>
      </c>
      <c r="AB459" s="203">
        <v>56</v>
      </c>
      <c r="AC459" s="203">
        <v>56</v>
      </c>
      <c r="AD459" s="203">
        <v>10</v>
      </c>
      <c r="AE459" s="203">
        <v>9</v>
      </c>
      <c r="AF459" s="203" t="s">
        <v>307</v>
      </c>
      <c r="AS459" s="203" t="s">
        <v>2985</v>
      </c>
      <c r="AT459" s="203" t="s">
        <v>1192</v>
      </c>
      <c r="AU459" s="247">
        <v>389.95</v>
      </c>
      <c r="AV459" s="203" t="s">
        <v>2986</v>
      </c>
      <c r="AW459" s="203" t="s">
        <v>2987</v>
      </c>
      <c r="AX459" s="203" t="s">
        <v>1578</v>
      </c>
      <c r="AY459" s="247">
        <v>552.26</v>
      </c>
      <c r="AZ459" s="203" t="s">
        <v>2988</v>
      </c>
      <c r="BA459" s="203" t="s">
        <v>2989</v>
      </c>
      <c r="BB459" s="203" t="s">
        <v>1376</v>
      </c>
      <c r="BC459" s="247">
        <v>599.99</v>
      </c>
      <c r="BD459" s="203" t="s">
        <v>2990</v>
      </c>
      <c r="BE459" s="204" t="str">
        <f t="shared" si="15"/>
        <v xml:space="preserve"> ElanWingman 78 Ti168 Unisex</v>
      </c>
    </row>
    <row r="460" spans="1:57">
      <c r="A460" s="203" t="s">
        <v>219</v>
      </c>
      <c r="B460" s="203" t="s">
        <v>550</v>
      </c>
      <c r="C460" s="203" t="s">
        <v>574</v>
      </c>
      <c r="D460" s="203">
        <v>176</v>
      </c>
      <c r="E460" s="203" t="s">
        <v>222</v>
      </c>
      <c r="F460" s="203" t="str">
        <f t="shared" si="14"/>
        <v>Wingman 78 Ti</v>
      </c>
      <c r="H460" s="203">
        <v>176</v>
      </c>
      <c r="I460" s="203">
        <v>174</v>
      </c>
      <c r="J460" s="203">
        <v>155</v>
      </c>
      <c r="K460" s="203">
        <v>160</v>
      </c>
      <c r="L460" s="203">
        <v>125</v>
      </c>
      <c r="M460" s="203">
        <v>76</v>
      </c>
      <c r="N460" s="203">
        <v>105</v>
      </c>
      <c r="O460" s="203">
        <v>16.2</v>
      </c>
      <c r="P460" s="203">
        <v>2041</v>
      </c>
      <c r="Q460" s="203">
        <v>0.77</v>
      </c>
      <c r="R460" s="203">
        <v>1576</v>
      </c>
      <c r="S460" s="203">
        <v>228</v>
      </c>
      <c r="T460" s="203">
        <v>102</v>
      </c>
      <c r="U460" s="203">
        <v>27</v>
      </c>
      <c r="V460" s="203">
        <v>127</v>
      </c>
      <c r="W460" s="203">
        <v>9</v>
      </c>
      <c r="X460" s="203">
        <v>67</v>
      </c>
      <c r="Y460" s="203">
        <v>0.33399999999999902</v>
      </c>
      <c r="Z460" s="203" t="b">
        <v>0</v>
      </c>
      <c r="AA460" s="203">
        <v>79</v>
      </c>
      <c r="AB460" s="203">
        <v>60</v>
      </c>
      <c r="AC460" s="203">
        <v>49</v>
      </c>
      <c r="AD460" s="203">
        <v>14</v>
      </c>
      <c r="AE460" s="203">
        <v>9.1999999999999993</v>
      </c>
      <c r="AF460" s="203" t="s">
        <v>307</v>
      </c>
      <c r="AS460" s="203" t="s">
        <v>2989</v>
      </c>
      <c r="AT460" s="203" t="s">
        <v>1585</v>
      </c>
      <c r="AU460" s="247">
        <v>479.99</v>
      </c>
      <c r="AV460" s="203" t="s">
        <v>2991</v>
      </c>
      <c r="AW460" s="203" t="s">
        <v>2989</v>
      </c>
      <c r="AX460" s="203" t="s">
        <v>1585</v>
      </c>
      <c r="AY460" s="247">
        <v>479.99</v>
      </c>
      <c r="AZ460" s="203" t="s">
        <v>2992</v>
      </c>
      <c r="BA460" s="203" t="s">
        <v>2993</v>
      </c>
      <c r="BB460" s="203" t="s">
        <v>1578</v>
      </c>
      <c r="BC460" s="247">
        <v>552.26</v>
      </c>
      <c r="BD460" s="203" t="s">
        <v>2994</v>
      </c>
      <c r="BE460" s="204" t="str">
        <f t="shared" si="15"/>
        <v xml:space="preserve"> ElanWingman 78 Ti176 Unisex</v>
      </c>
    </row>
    <row r="461" spans="1:57">
      <c r="A461" s="203" t="s">
        <v>219</v>
      </c>
      <c r="B461" s="203" t="s">
        <v>550</v>
      </c>
      <c r="C461" s="203" t="s">
        <v>575</v>
      </c>
      <c r="D461" s="203">
        <v>172</v>
      </c>
      <c r="E461" s="203" t="s">
        <v>222</v>
      </c>
      <c r="F461" s="203" t="str">
        <f t="shared" si="14"/>
        <v>Wingman 82 CTi</v>
      </c>
      <c r="H461" s="203">
        <v>172</v>
      </c>
      <c r="I461" s="203">
        <v>171.3</v>
      </c>
      <c r="J461" s="203">
        <v>142</v>
      </c>
      <c r="K461" s="203">
        <v>151</v>
      </c>
      <c r="L461" s="203">
        <v>128</v>
      </c>
      <c r="M461" s="203">
        <v>81</v>
      </c>
      <c r="N461" s="203">
        <v>111</v>
      </c>
      <c r="O461" s="203">
        <v>14.2</v>
      </c>
      <c r="P461" s="203">
        <v>2130</v>
      </c>
      <c r="Q461" s="203">
        <v>0.78</v>
      </c>
      <c r="R461" s="203">
        <v>1653</v>
      </c>
      <c r="S461" s="203">
        <v>261</v>
      </c>
      <c r="T461" s="203">
        <v>113</v>
      </c>
      <c r="U461" s="203">
        <v>39</v>
      </c>
      <c r="V461" s="203">
        <v>175</v>
      </c>
      <c r="W461" s="203">
        <v>10</v>
      </c>
      <c r="X461" s="203">
        <v>120</v>
      </c>
      <c r="Y461" s="203">
        <v>0.25800000000000001</v>
      </c>
      <c r="Z461" s="203" t="b">
        <v>0</v>
      </c>
      <c r="AA461" s="203">
        <v>110</v>
      </c>
      <c r="AB461" s="203">
        <v>92</v>
      </c>
      <c r="AC461" s="203">
        <v>66</v>
      </c>
      <c r="AD461" s="203">
        <v>9</v>
      </c>
      <c r="AE461" s="203">
        <v>10</v>
      </c>
      <c r="AF461" s="203" t="s">
        <v>306</v>
      </c>
      <c r="AG461" s="203" t="s">
        <v>305</v>
      </c>
      <c r="AS461" s="203" t="s">
        <v>2995</v>
      </c>
      <c r="AT461" s="203" t="s">
        <v>1192</v>
      </c>
      <c r="AU461" s="247">
        <v>544.95000000000005</v>
      </c>
      <c r="AV461" s="203" t="s">
        <v>2996</v>
      </c>
      <c r="AW461" s="203" t="s">
        <v>2997</v>
      </c>
      <c r="AX461" s="203" t="s">
        <v>2911</v>
      </c>
      <c r="AY461" s="247">
        <v>599.99</v>
      </c>
      <c r="AZ461" s="203" t="s">
        <v>2998</v>
      </c>
      <c r="BA461" s="203" t="s">
        <v>2997</v>
      </c>
      <c r="BB461" s="203" t="s">
        <v>2911</v>
      </c>
      <c r="BC461" s="247">
        <v>599.99</v>
      </c>
      <c r="BD461" s="203" t="s">
        <v>2999</v>
      </c>
      <c r="BE461" s="204" t="str">
        <f t="shared" si="15"/>
        <v xml:space="preserve"> ElanWingman 82 CTi172 Unisex</v>
      </c>
    </row>
    <row r="462" spans="1:57">
      <c r="A462" s="203" t="s">
        <v>219</v>
      </c>
      <c r="B462" s="203" t="s">
        <v>550</v>
      </c>
      <c r="C462" s="203" t="s">
        <v>576</v>
      </c>
      <c r="D462" s="203">
        <v>172</v>
      </c>
      <c r="E462" s="203" t="s">
        <v>222</v>
      </c>
      <c r="F462" s="203" t="str">
        <f t="shared" si="14"/>
        <v>Wingman 82 Ti</v>
      </c>
      <c r="H462" s="203">
        <v>172</v>
      </c>
      <c r="I462" s="203">
        <v>171.3</v>
      </c>
      <c r="J462" s="203">
        <v>142</v>
      </c>
      <c r="K462" s="203">
        <v>151</v>
      </c>
      <c r="L462" s="203">
        <v>128</v>
      </c>
      <c r="M462" s="203">
        <v>81</v>
      </c>
      <c r="N462" s="203">
        <v>111</v>
      </c>
      <c r="O462" s="203">
        <v>14.3</v>
      </c>
      <c r="P462" s="203">
        <v>1910</v>
      </c>
      <c r="Q462" s="203">
        <v>0.86</v>
      </c>
      <c r="R462" s="203">
        <v>1651</v>
      </c>
      <c r="S462" s="203">
        <v>231</v>
      </c>
      <c r="T462" s="203">
        <v>99</v>
      </c>
      <c r="U462" s="203">
        <v>37</v>
      </c>
      <c r="V462" s="203">
        <v>170</v>
      </c>
      <c r="W462" s="203">
        <v>12</v>
      </c>
      <c r="X462" s="203">
        <v>122</v>
      </c>
      <c r="Y462" s="203">
        <v>0.313</v>
      </c>
      <c r="Z462" s="203" t="b">
        <v>0</v>
      </c>
      <c r="AA462" s="203">
        <v>105</v>
      </c>
      <c r="AB462" s="203">
        <v>95</v>
      </c>
      <c r="AC462" s="203">
        <v>66</v>
      </c>
      <c r="AD462" s="203">
        <v>11</v>
      </c>
      <c r="AE462" s="203">
        <v>10</v>
      </c>
      <c r="AF462" s="203" t="s">
        <v>306</v>
      </c>
      <c r="AG462" s="203" t="s">
        <v>305</v>
      </c>
      <c r="AS462" s="203" t="s">
        <v>3000</v>
      </c>
      <c r="AT462" s="203" t="s">
        <v>1585</v>
      </c>
      <c r="AU462" s="247">
        <v>319.99</v>
      </c>
      <c r="AV462" s="203" t="s">
        <v>3001</v>
      </c>
      <c r="AW462" s="203" t="s">
        <v>3000</v>
      </c>
      <c r="AX462" s="203" t="s">
        <v>1585</v>
      </c>
      <c r="AY462" s="247">
        <v>319.99</v>
      </c>
      <c r="AZ462" s="203" t="s">
        <v>3002</v>
      </c>
      <c r="BA462" s="203" t="s">
        <v>3003</v>
      </c>
      <c r="BB462" s="203" t="s">
        <v>1192</v>
      </c>
      <c r="BC462" s="247">
        <v>584.95000000000005</v>
      </c>
      <c r="BD462" s="203" t="s">
        <v>3004</v>
      </c>
      <c r="BE462" s="204" t="str">
        <f t="shared" si="15"/>
        <v xml:space="preserve"> ElanWingman 82 Ti172 Unisex</v>
      </c>
    </row>
    <row r="463" spans="1:57">
      <c r="A463" s="203" t="s">
        <v>219</v>
      </c>
      <c r="B463" s="203" t="s">
        <v>550</v>
      </c>
      <c r="C463" s="203" t="s">
        <v>577</v>
      </c>
      <c r="D463" s="203">
        <v>172</v>
      </c>
      <c r="E463" s="203" t="s">
        <v>222</v>
      </c>
      <c r="F463" s="203" t="str">
        <f t="shared" si="14"/>
        <v>Wingman 86 CTi</v>
      </c>
      <c r="H463" s="203">
        <v>172</v>
      </c>
      <c r="I463" s="203">
        <v>171.4</v>
      </c>
      <c r="J463" s="203">
        <v>137</v>
      </c>
      <c r="K463" s="203">
        <v>152</v>
      </c>
      <c r="L463" s="203">
        <v>128</v>
      </c>
      <c r="M463" s="203">
        <v>85</v>
      </c>
      <c r="N463" s="203">
        <v>114</v>
      </c>
      <c r="O463" s="203">
        <v>15.4</v>
      </c>
      <c r="P463" s="203">
        <v>2080</v>
      </c>
      <c r="Q463" s="203">
        <v>0.82</v>
      </c>
      <c r="R463" s="203">
        <v>1700</v>
      </c>
      <c r="S463" s="203">
        <v>206</v>
      </c>
      <c r="T463" s="203">
        <v>92</v>
      </c>
      <c r="U463" s="203">
        <v>42</v>
      </c>
      <c r="V463" s="203">
        <v>214</v>
      </c>
      <c r="W463" s="203">
        <v>8</v>
      </c>
      <c r="X463" s="203">
        <v>130</v>
      </c>
      <c r="Y463" s="203">
        <v>0.20199999999999901</v>
      </c>
      <c r="Z463" s="203" t="b">
        <v>0</v>
      </c>
      <c r="AA463" s="203">
        <v>102</v>
      </c>
      <c r="AB463" s="203">
        <v>93</v>
      </c>
      <c r="AC463" s="203">
        <v>112</v>
      </c>
      <c r="AD463" s="203">
        <v>8</v>
      </c>
      <c r="AE463" s="203">
        <v>8.9</v>
      </c>
      <c r="AF463" s="203" t="s">
        <v>305</v>
      </c>
      <c r="AS463" s="203" t="s">
        <v>3005</v>
      </c>
      <c r="AT463" s="203" t="s">
        <v>1306</v>
      </c>
      <c r="AU463" s="247">
        <v>399.99</v>
      </c>
      <c r="AV463" s="203" t="s">
        <v>3006</v>
      </c>
      <c r="AW463" s="203" t="s">
        <v>3007</v>
      </c>
      <c r="AX463" s="203" t="s">
        <v>3008</v>
      </c>
      <c r="AY463" s="247">
        <v>899.99</v>
      </c>
      <c r="AZ463" s="203" t="s">
        <v>3009</v>
      </c>
      <c r="BE463" s="204" t="str">
        <f t="shared" si="15"/>
        <v xml:space="preserve"> ElanWingman 86 CTi172 Unisex</v>
      </c>
    </row>
    <row r="464" spans="1:57">
      <c r="A464" s="203" t="s">
        <v>219</v>
      </c>
      <c r="B464" s="203" t="s">
        <v>550</v>
      </c>
      <c r="C464" s="203" t="s">
        <v>577</v>
      </c>
      <c r="D464" s="203">
        <v>178</v>
      </c>
      <c r="E464" s="203" t="s">
        <v>222</v>
      </c>
      <c r="F464" s="203" t="str">
        <f t="shared" si="14"/>
        <v>Wingman 86 CTi</v>
      </c>
      <c r="H464" s="203">
        <v>178</v>
      </c>
      <c r="I464" s="203">
        <v>177.5</v>
      </c>
      <c r="J464" s="203">
        <v>144</v>
      </c>
      <c r="K464" s="203">
        <v>157</v>
      </c>
      <c r="L464" s="203">
        <v>130</v>
      </c>
      <c r="M464" s="203">
        <v>85</v>
      </c>
      <c r="N464" s="203">
        <v>114</v>
      </c>
      <c r="O464" s="203">
        <v>16.399999999999999</v>
      </c>
      <c r="P464" s="203">
        <v>2172</v>
      </c>
      <c r="Q464" s="203">
        <v>0.81</v>
      </c>
      <c r="R464" s="203">
        <v>1765</v>
      </c>
      <c r="S464" s="203">
        <v>250</v>
      </c>
      <c r="T464" s="203">
        <v>106</v>
      </c>
      <c r="U464" s="203">
        <v>38</v>
      </c>
      <c r="V464" s="203">
        <v>207</v>
      </c>
      <c r="W464" s="203">
        <v>7</v>
      </c>
      <c r="X464" s="203">
        <v>130</v>
      </c>
      <c r="Y464" s="203">
        <v>0.19600000000000001</v>
      </c>
      <c r="Z464" s="203" t="b">
        <v>0</v>
      </c>
      <c r="AA464" s="203">
        <v>106</v>
      </c>
      <c r="AB464" s="203">
        <v>97</v>
      </c>
      <c r="AC464" s="203">
        <v>100</v>
      </c>
      <c r="AD464" s="203">
        <v>9</v>
      </c>
      <c r="AE464" s="203">
        <v>9.1999999999999993</v>
      </c>
      <c r="AF464" s="203" t="s">
        <v>305</v>
      </c>
      <c r="AS464" s="203" t="s">
        <v>3010</v>
      </c>
      <c r="AT464" s="203" t="s">
        <v>1306</v>
      </c>
      <c r="AU464" s="247">
        <v>399.99</v>
      </c>
      <c r="AV464" s="203" t="s">
        <v>3011</v>
      </c>
      <c r="AW464" s="203" t="s">
        <v>3012</v>
      </c>
      <c r="AX464" s="203" t="s">
        <v>1244</v>
      </c>
      <c r="AY464" s="247">
        <v>899.95</v>
      </c>
      <c r="AZ464" s="203" t="s">
        <v>3013</v>
      </c>
      <c r="BE464" s="204" t="str">
        <f t="shared" si="15"/>
        <v xml:space="preserve"> ElanWingman 86 CTi178 Unisex</v>
      </c>
    </row>
    <row r="465" spans="1:57">
      <c r="A465" s="203" t="s">
        <v>219</v>
      </c>
      <c r="B465" s="203" t="s">
        <v>550</v>
      </c>
      <c r="C465" s="203" t="s">
        <v>578</v>
      </c>
      <c r="D465" s="203">
        <v>166</v>
      </c>
      <c r="E465" s="203" t="s">
        <v>222</v>
      </c>
      <c r="F465" s="203" t="str">
        <f t="shared" si="14"/>
        <v>Wingman 86 Ti</v>
      </c>
      <c r="H465" s="203">
        <v>166</v>
      </c>
      <c r="I465" s="203">
        <v>165.2</v>
      </c>
      <c r="J465" s="203">
        <v>134</v>
      </c>
      <c r="K465" s="203">
        <v>146</v>
      </c>
      <c r="L465" s="203">
        <v>127</v>
      </c>
      <c r="M465" s="203">
        <v>85</v>
      </c>
      <c r="N465" s="203">
        <v>113</v>
      </c>
      <c r="O465" s="203">
        <v>14.7</v>
      </c>
      <c r="P465" s="203">
        <v>2004</v>
      </c>
      <c r="Q465" s="203">
        <v>0.82</v>
      </c>
      <c r="R465" s="203">
        <v>1638</v>
      </c>
      <c r="S465" s="203">
        <v>191</v>
      </c>
      <c r="T465" s="203">
        <v>93</v>
      </c>
      <c r="U465" s="203">
        <v>41</v>
      </c>
      <c r="V465" s="203">
        <v>206</v>
      </c>
      <c r="W465" s="203">
        <v>7</v>
      </c>
      <c r="X465" s="203">
        <v>106</v>
      </c>
      <c r="Y465" s="203">
        <v>0.16600000000000001</v>
      </c>
      <c r="Z465" s="203" t="b">
        <v>0</v>
      </c>
      <c r="AA465" s="203">
        <v>98</v>
      </c>
      <c r="AB465" s="203">
        <v>95</v>
      </c>
      <c r="AC465" s="203">
        <v>108</v>
      </c>
      <c r="AD465" s="203">
        <v>10</v>
      </c>
      <c r="AE465" s="203">
        <v>8.9</v>
      </c>
      <c r="AF465" s="203" t="s">
        <v>305</v>
      </c>
      <c r="AS465" s="203" t="s">
        <v>3014</v>
      </c>
      <c r="AT465" s="203" t="s">
        <v>1585</v>
      </c>
      <c r="AU465" s="247">
        <v>399.99</v>
      </c>
      <c r="AV465" s="203" t="s">
        <v>3015</v>
      </c>
      <c r="AW465" s="203" t="s">
        <v>3014</v>
      </c>
      <c r="AX465" s="203" t="s">
        <v>1585</v>
      </c>
      <c r="AY465" s="247">
        <v>399.99</v>
      </c>
      <c r="AZ465" s="203" t="s">
        <v>3016</v>
      </c>
      <c r="BA465" s="203" t="s">
        <v>3014</v>
      </c>
      <c r="BB465" s="203" t="s">
        <v>1493</v>
      </c>
      <c r="BC465" s="247">
        <v>499.99</v>
      </c>
      <c r="BD465" s="203" t="s">
        <v>3017</v>
      </c>
      <c r="BE465" s="204" t="str">
        <f t="shared" si="15"/>
        <v xml:space="preserve"> ElanWingman 86 Ti166 Unisex</v>
      </c>
    </row>
    <row r="466" spans="1:57">
      <c r="A466" s="203" t="s">
        <v>219</v>
      </c>
      <c r="B466" s="203" t="s">
        <v>550</v>
      </c>
      <c r="C466" s="203" t="s">
        <v>578</v>
      </c>
      <c r="D466" s="203">
        <v>172</v>
      </c>
      <c r="E466" s="203" t="s">
        <v>222</v>
      </c>
      <c r="F466" s="203" t="str">
        <f t="shared" si="14"/>
        <v>Wingman 86 Ti</v>
      </c>
      <c r="H466" s="203">
        <v>172</v>
      </c>
      <c r="I466" s="203">
        <v>171.3</v>
      </c>
      <c r="J466" s="203">
        <v>135</v>
      </c>
      <c r="K466" s="203">
        <v>152</v>
      </c>
      <c r="L466" s="203">
        <v>128</v>
      </c>
      <c r="M466" s="203">
        <v>85</v>
      </c>
      <c r="N466" s="203">
        <v>114</v>
      </c>
      <c r="O466" s="203">
        <v>15.5</v>
      </c>
      <c r="P466" s="203">
        <v>2093</v>
      </c>
      <c r="Q466" s="203">
        <v>0.81</v>
      </c>
      <c r="R466" s="203">
        <v>1700</v>
      </c>
      <c r="S466" s="203">
        <v>205</v>
      </c>
      <c r="T466" s="203">
        <v>97</v>
      </c>
      <c r="U466" s="203">
        <v>41</v>
      </c>
      <c r="V466" s="203">
        <v>224</v>
      </c>
      <c r="W466" s="203">
        <v>8</v>
      </c>
      <c r="X466" s="203">
        <v>135</v>
      </c>
      <c r="Y466" s="203">
        <v>0.20399999999999999</v>
      </c>
      <c r="Z466" s="203" t="b">
        <v>0</v>
      </c>
      <c r="AA466" s="203">
        <v>97</v>
      </c>
      <c r="AB466" s="203">
        <v>96</v>
      </c>
      <c r="AC466" s="203">
        <v>126</v>
      </c>
      <c r="AD466" s="203">
        <v>6</v>
      </c>
      <c r="AE466" s="203">
        <v>9.1999999999999993</v>
      </c>
      <c r="AF466" s="203" t="s">
        <v>305</v>
      </c>
      <c r="AS466" s="203" t="s">
        <v>3018</v>
      </c>
      <c r="AT466" s="203" t="s">
        <v>3008</v>
      </c>
      <c r="AU466" s="247">
        <v>499.99</v>
      </c>
      <c r="AV466" s="203" t="s">
        <v>3019</v>
      </c>
      <c r="AW466" s="203" t="s">
        <v>3020</v>
      </c>
      <c r="AX466" s="203" t="s">
        <v>1722</v>
      </c>
      <c r="AY466" s="247">
        <v>615.99</v>
      </c>
      <c r="AZ466" s="203" t="s">
        <v>3021</v>
      </c>
      <c r="BA466" s="203" t="s">
        <v>3022</v>
      </c>
      <c r="BB466" s="203" t="s">
        <v>1829</v>
      </c>
      <c r="BC466" s="247">
        <v>749.99</v>
      </c>
      <c r="BD466" s="203" t="s">
        <v>3023</v>
      </c>
      <c r="BE466" s="204" t="str">
        <f t="shared" si="15"/>
        <v xml:space="preserve"> ElanWingman 86 Ti172 Unisex</v>
      </c>
    </row>
    <row r="467" spans="1:57">
      <c r="A467" s="203" t="s">
        <v>219</v>
      </c>
      <c r="B467" s="203" t="s">
        <v>550</v>
      </c>
      <c r="C467" s="203" t="s">
        <v>578</v>
      </c>
      <c r="D467" s="203">
        <v>178</v>
      </c>
      <c r="E467" s="203" t="s">
        <v>222</v>
      </c>
      <c r="F467" s="203" t="str">
        <f t="shared" si="14"/>
        <v>Wingman 86 Ti</v>
      </c>
      <c r="H467" s="203">
        <v>178</v>
      </c>
      <c r="I467" s="203">
        <v>177.4</v>
      </c>
      <c r="J467" s="203">
        <v>143</v>
      </c>
      <c r="K467" s="203">
        <v>158</v>
      </c>
      <c r="L467" s="203">
        <v>130</v>
      </c>
      <c r="M467" s="203">
        <v>86</v>
      </c>
      <c r="N467" s="203">
        <v>114</v>
      </c>
      <c r="O467" s="203">
        <v>16.399999999999999</v>
      </c>
      <c r="P467" s="203">
        <v>2178</v>
      </c>
      <c r="Q467" s="203">
        <v>0.81</v>
      </c>
      <c r="R467" s="203">
        <v>1770</v>
      </c>
      <c r="S467" s="203">
        <v>222</v>
      </c>
      <c r="T467" s="203">
        <v>110</v>
      </c>
      <c r="U467" s="203">
        <v>39</v>
      </c>
      <c r="V467" s="203">
        <v>213</v>
      </c>
      <c r="W467" s="203">
        <v>8</v>
      </c>
      <c r="X467" s="203">
        <v>128</v>
      </c>
      <c r="Y467" s="203">
        <v>0.20499999999999999</v>
      </c>
      <c r="Z467" s="203" t="b">
        <v>0</v>
      </c>
      <c r="AA467" s="203">
        <v>100</v>
      </c>
      <c r="AB467" s="203">
        <v>96</v>
      </c>
      <c r="AC467" s="203">
        <v>113</v>
      </c>
      <c r="AD467" s="203">
        <v>8</v>
      </c>
      <c r="AE467" s="203">
        <v>9</v>
      </c>
      <c r="AF467" s="203" t="s">
        <v>305</v>
      </c>
      <c r="AS467" s="203" t="s">
        <v>3014</v>
      </c>
      <c r="AT467" s="203" t="s">
        <v>1585</v>
      </c>
      <c r="AU467" s="247">
        <v>399.99</v>
      </c>
      <c r="AV467" s="203" t="s">
        <v>3024</v>
      </c>
      <c r="AW467" s="203" t="s">
        <v>3014</v>
      </c>
      <c r="AX467" s="203" t="s">
        <v>1585</v>
      </c>
      <c r="AY467" s="247">
        <v>399.99</v>
      </c>
      <c r="AZ467" s="203" t="s">
        <v>3025</v>
      </c>
      <c r="BA467" s="203" t="s">
        <v>3014</v>
      </c>
      <c r="BB467" s="203" t="s">
        <v>1306</v>
      </c>
      <c r="BC467" s="247">
        <v>499.99</v>
      </c>
      <c r="BD467" s="203" t="s">
        <v>3026</v>
      </c>
      <c r="BE467" s="204" t="str">
        <f t="shared" si="15"/>
        <v xml:space="preserve"> ElanWingman 86 Ti178 Unisex</v>
      </c>
    </row>
    <row r="468" spans="1:57">
      <c r="A468" s="203" t="s">
        <v>219</v>
      </c>
      <c r="B468" s="203" t="s">
        <v>579</v>
      </c>
      <c r="C468" s="203" t="s">
        <v>580</v>
      </c>
      <c r="D468" s="203">
        <v>154</v>
      </c>
      <c r="E468" s="203" t="s">
        <v>390</v>
      </c>
      <c r="F468" s="203" t="str">
        <f t="shared" si="14"/>
        <v>Agent 1.0 X</v>
      </c>
      <c r="H468" s="203">
        <v>154</v>
      </c>
      <c r="I468" s="203">
        <v>152.19999999999999</v>
      </c>
      <c r="J468" s="203">
        <v>118</v>
      </c>
      <c r="K468" s="203">
        <v>129</v>
      </c>
      <c r="L468" s="203">
        <v>119</v>
      </c>
      <c r="M468" s="203">
        <v>85</v>
      </c>
      <c r="N468" s="203">
        <v>109</v>
      </c>
      <c r="O468" s="203">
        <v>13.2</v>
      </c>
      <c r="P468" s="203">
        <v>1297</v>
      </c>
      <c r="Q468" s="203">
        <v>1.1399999999999999</v>
      </c>
      <c r="R468" s="203">
        <v>1476</v>
      </c>
      <c r="S468" s="203">
        <v>172</v>
      </c>
      <c r="T468" s="203">
        <v>76</v>
      </c>
      <c r="U468" s="203">
        <v>51</v>
      </c>
      <c r="V468" s="203">
        <v>206</v>
      </c>
      <c r="W468" s="203">
        <v>19</v>
      </c>
      <c r="X468" s="203">
        <v>133</v>
      </c>
      <c r="Y468" s="203">
        <v>0.376</v>
      </c>
      <c r="Z468" s="203" t="b">
        <v>0</v>
      </c>
      <c r="AA468" s="203">
        <v>138</v>
      </c>
      <c r="AB468" s="203">
        <v>96</v>
      </c>
      <c r="AC468" s="203">
        <v>68</v>
      </c>
      <c r="AD468" s="203">
        <v>6</v>
      </c>
      <c r="AE468" s="203">
        <v>9.1999999999999993</v>
      </c>
      <c r="AF468" s="203" t="s">
        <v>305</v>
      </c>
      <c r="AG468" s="203" t="s">
        <v>302</v>
      </c>
      <c r="BE468" s="204" t="str">
        <f t="shared" si="15"/>
        <v xml:space="preserve"> FactionAgent 1.0 X154 Women's</v>
      </c>
    </row>
    <row r="469" spans="1:57">
      <c r="A469" s="203" t="s">
        <v>219</v>
      </c>
      <c r="B469" s="203" t="s">
        <v>579</v>
      </c>
      <c r="C469" s="203" t="s">
        <v>580</v>
      </c>
      <c r="D469" s="203">
        <v>162</v>
      </c>
      <c r="E469" s="203" t="s">
        <v>390</v>
      </c>
      <c r="F469" s="203" t="str">
        <f t="shared" si="14"/>
        <v>Agent 1.0 X</v>
      </c>
      <c r="H469" s="203">
        <v>162</v>
      </c>
      <c r="I469" s="203">
        <v>160.30000000000001</v>
      </c>
      <c r="J469" s="203">
        <v>125</v>
      </c>
      <c r="K469" s="203">
        <v>137</v>
      </c>
      <c r="L469" s="203">
        <v>119</v>
      </c>
      <c r="M469" s="203">
        <v>85</v>
      </c>
      <c r="N469" s="203">
        <v>109</v>
      </c>
      <c r="O469" s="203">
        <v>14.9</v>
      </c>
      <c r="P469" s="203">
        <v>1390</v>
      </c>
      <c r="Q469" s="203">
        <v>1.1200000000000001</v>
      </c>
      <c r="R469" s="203">
        <v>1552</v>
      </c>
      <c r="S469" s="203">
        <v>169</v>
      </c>
      <c r="T469" s="203">
        <v>80</v>
      </c>
      <c r="U469" s="203">
        <v>50</v>
      </c>
      <c r="V469" s="203">
        <v>212</v>
      </c>
      <c r="W469" s="203">
        <v>20</v>
      </c>
      <c r="X469" s="203">
        <v>142</v>
      </c>
      <c r="Y469" s="203">
        <v>0.40600000000000003</v>
      </c>
      <c r="Z469" s="203" t="b">
        <v>0</v>
      </c>
      <c r="AA469" s="203">
        <v>150</v>
      </c>
      <c r="AB469" s="203">
        <v>86</v>
      </c>
      <c r="AC469" s="203">
        <v>63</v>
      </c>
      <c r="AD469" s="203">
        <v>7</v>
      </c>
      <c r="AE469" s="203">
        <v>9.5</v>
      </c>
      <c r="AF469" s="203" t="s">
        <v>305</v>
      </c>
      <c r="AG469" s="203" t="s">
        <v>302</v>
      </c>
      <c r="BE469" s="204" t="str">
        <f t="shared" si="15"/>
        <v xml:space="preserve"> FactionAgent 1.0 X162 Women's</v>
      </c>
    </row>
    <row r="470" spans="1:57">
      <c r="A470" s="203" t="s">
        <v>219</v>
      </c>
      <c r="B470" s="203" t="s">
        <v>579</v>
      </c>
      <c r="C470" s="203" t="s">
        <v>580</v>
      </c>
      <c r="D470" s="203">
        <v>170</v>
      </c>
      <c r="E470" s="203" t="s">
        <v>390</v>
      </c>
      <c r="F470" s="203" t="str">
        <f t="shared" si="14"/>
        <v>Agent 1.0 X</v>
      </c>
      <c r="H470" s="203">
        <v>170</v>
      </c>
      <c r="I470" s="203">
        <v>168.4</v>
      </c>
      <c r="J470" s="203">
        <v>130</v>
      </c>
      <c r="K470" s="203">
        <v>143</v>
      </c>
      <c r="L470" s="203">
        <v>119</v>
      </c>
      <c r="M470" s="203">
        <v>85</v>
      </c>
      <c r="N470" s="203">
        <v>109</v>
      </c>
      <c r="O470" s="203">
        <v>16.8</v>
      </c>
      <c r="P470" s="203">
        <v>1447</v>
      </c>
      <c r="Q470" s="203">
        <v>1.1299999999999999</v>
      </c>
      <c r="R470" s="203">
        <v>1629</v>
      </c>
      <c r="S470" s="203">
        <v>208</v>
      </c>
      <c r="T470" s="203">
        <v>96</v>
      </c>
      <c r="U470" s="203">
        <v>50</v>
      </c>
      <c r="V470" s="203">
        <v>228</v>
      </c>
      <c r="W470" s="203">
        <v>21</v>
      </c>
      <c r="X470" s="203">
        <v>157</v>
      </c>
      <c r="Y470" s="203">
        <v>0.41199999999999998</v>
      </c>
      <c r="Z470" s="203" t="b">
        <v>0</v>
      </c>
      <c r="AA470" s="203">
        <v>148</v>
      </c>
      <c r="AB470" s="203">
        <v>103</v>
      </c>
      <c r="AC470" s="203">
        <v>80</v>
      </c>
      <c r="AD470" s="203">
        <v>8</v>
      </c>
      <c r="AE470" s="203">
        <v>9.9</v>
      </c>
      <c r="AF470" s="203" t="s">
        <v>305</v>
      </c>
      <c r="AG470" s="203" t="s">
        <v>302</v>
      </c>
      <c r="BE470" s="204" t="str">
        <f t="shared" si="15"/>
        <v xml:space="preserve"> FactionAgent 1.0 X170 Women's</v>
      </c>
    </row>
    <row r="471" spans="1:57">
      <c r="A471" s="203" t="s">
        <v>219</v>
      </c>
      <c r="B471" s="203" t="s">
        <v>579</v>
      </c>
      <c r="C471" s="203" t="s">
        <v>582</v>
      </c>
      <c r="D471" s="203">
        <v>155</v>
      </c>
      <c r="E471" s="203" t="s">
        <v>390</v>
      </c>
      <c r="F471" s="203" t="str">
        <f t="shared" si="14"/>
        <v>Agent 2.0 X</v>
      </c>
      <c r="H471" s="203">
        <v>155</v>
      </c>
      <c r="I471" s="203">
        <v>153.30000000000001</v>
      </c>
      <c r="J471" s="203">
        <v>115</v>
      </c>
      <c r="K471" s="203">
        <v>127</v>
      </c>
      <c r="L471" s="203">
        <v>126</v>
      </c>
      <c r="M471" s="203">
        <v>95</v>
      </c>
      <c r="N471" s="203">
        <v>116</v>
      </c>
      <c r="O471" s="203">
        <v>13.9</v>
      </c>
      <c r="P471" s="203">
        <v>1418</v>
      </c>
      <c r="Q471" s="203">
        <v>1.1399999999999999</v>
      </c>
      <c r="R471" s="203">
        <v>1623</v>
      </c>
      <c r="S471" s="203">
        <v>162</v>
      </c>
      <c r="T471" s="203">
        <v>84</v>
      </c>
      <c r="U471" s="203">
        <v>52</v>
      </c>
      <c r="V471" s="203">
        <v>229</v>
      </c>
      <c r="W471" s="203">
        <v>21</v>
      </c>
      <c r="X471" s="203">
        <v>155</v>
      </c>
      <c r="Y471" s="203">
        <v>0.39200000000000002</v>
      </c>
      <c r="Z471" s="203" t="b">
        <v>0</v>
      </c>
      <c r="AA471" s="203">
        <v>172</v>
      </c>
      <c r="AB471" s="203">
        <v>92</v>
      </c>
      <c r="AC471" s="203">
        <v>57</v>
      </c>
      <c r="AD471" s="203">
        <v>7</v>
      </c>
      <c r="AE471" s="203">
        <v>10.6</v>
      </c>
      <c r="AF471" s="203" t="s">
        <v>305</v>
      </c>
      <c r="AG471" s="203" t="s">
        <v>302</v>
      </c>
      <c r="BE471" s="204" t="str">
        <f t="shared" si="15"/>
        <v xml:space="preserve"> FactionAgent 2.0 X155 Women's</v>
      </c>
    </row>
    <row r="472" spans="1:57">
      <c r="A472" s="203" t="s">
        <v>219</v>
      </c>
      <c r="B472" s="203" t="s">
        <v>579</v>
      </c>
      <c r="C472" s="203" t="s">
        <v>582</v>
      </c>
      <c r="D472" s="203">
        <v>163</v>
      </c>
      <c r="E472" s="203" t="s">
        <v>390</v>
      </c>
      <c r="F472" s="203" t="str">
        <f t="shared" si="14"/>
        <v>Agent 2.0 X</v>
      </c>
      <c r="H472" s="203">
        <v>163</v>
      </c>
      <c r="I472" s="203">
        <v>169.5</v>
      </c>
      <c r="J472" s="203">
        <v>126</v>
      </c>
      <c r="K472" s="203">
        <v>140</v>
      </c>
      <c r="L472" s="203">
        <v>126</v>
      </c>
      <c r="M472" s="203">
        <v>95</v>
      </c>
      <c r="N472" s="203">
        <v>116</v>
      </c>
      <c r="O472" s="203">
        <v>17.600000000000001</v>
      </c>
      <c r="P472" s="203">
        <v>1528</v>
      </c>
      <c r="Q472" s="203">
        <v>1.17</v>
      </c>
      <c r="R472" s="203">
        <v>1793</v>
      </c>
      <c r="S472" s="203">
        <v>221</v>
      </c>
      <c r="T472" s="203">
        <v>107</v>
      </c>
      <c r="U472" s="203">
        <v>52</v>
      </c>
      <c r="V472" s="203">
        <v>247</v>
      </c>
      <c r="W472" s="203">
        <v>21</v>
      </c>
      <c r="X472" s="203">
        <v>186</v>
      </c>
      <c r="Y472" s="203">
        <v>0.40500000000000003</v>
      </c>
      <c r="Z472" s="203" t="b">
        <v>0</v>
      </c>
      <c r="AA472" s="203">
        <v>173</v>
      </c>
      <c r="AB472" s="203">
        <v>120</v>
      </c>
      <c r="AC472" s="203">
        <v>74</v>
      </c>
      <c r="AD472" s="203">
        <v>6</v>
      </c>
      <c r="AE472" s="203">
        <v>10.9</v>
      </c>
      <c r="AF472" s="203" t="s">
        <v>305</v>
      </c>
      <c r="AG472" s="203" t="s">
        <v>302</v>
      </c>
      <c r="BE472" s="204" t="str">
        <f t="shared" si="15"/>
        <v xml:space="preserve"> FactionAgent 2.0 X163 Women's</v>
      </c>
    </row>
    <row r="473" spans="1:57">
      <c r="A473" s="203" t="s">
        <v>219</v>
      </c>
      <c r="B473" s="203" t="s">
        <v>579</v>
      </c>
      <c r="C473" s="203" t="s">
        <v>582</v>
      </c>
      <c r="D473" s="203">
        <v>171</v>
      </c>
      <c r="E473" s="203" t="s">
        <v>390</v>
      </c>
      <c r="F473" s="203" t="str">
        <f t="shared" si="14"/>
        <v>Agent 2.0 X</v>
      </c>
      <c r="H473" s="203">
        <v>171</v>
      </c>
      <c r="I473" s="203">
        <v>153.30000000000001</v>
      </c>
      <c r="J473" s="203">
        <v>115</v>
      </c>
      <c r="K473" s="203">
        <v>127</v>
      </c>
      <c r="L473" s="203">
        <v>126</v>
      </c>
      <c r="M473" s="203">
        <v>95</v>
      </c>
      <c r="N473" s="203">
        <v>116</v>
      </c>
      <c r="O473" s="203">
        <v>13.9</v>
      </c>
      <c r="P473" s="203">
        <v>1641</v>
      </c>
      <c r="Q473" s="203">
        <v>0.99</v>
      </c>
      <c r="R473" s="203">
        <v>1623</v>
      </c>
      <c r="S473" s="203">
        <v>162</v>
      </c>
      <c r="T473" s="203">
        <v>84</v>
      </c>
      <c r="U473" s="203">
        <v>52</v>
      </c>
      <c r="V473" s="203">
        <v>229</v>
      </c>
      <c r="W473" s="203">
        <v>21</v>
      </c>
      <c r="X473" s="203">
        <v>155</v>
      </c>
      <c r="Y473" s="203">
        <v>0.39200000000000002</v>
      </c>
      <c r="Z473" s="203" t="b">
        <v>0</v>
      </c>
      <c r="AA473" s="203">
        <v>172</v>
      </c>
      <c r="AB473" s="203">
        <v>92</v>
      </c>
      <c r="AC473" s="203">
        <v>57</v>
      </c>
      <c r="AD473" s="203">
        <v>7</v>
      </c>
      <c r="AE473" s="203">
        <v>10.6</v>
      </c>
      <c r="AF473" s="203" t="s">
        <v>305</v>
      </c>
      <c r="BE473" s="204" t="str">
        <f t="shared" si="15"/>
        <v xml:space="preserve"> FactionAgent 2.0 X171 Women's</v>
      </c>
    </row>
    <row r="474" spans="1:57">
      <c r="A474" s="203" t="s">
        <v>219</v>
      </c>
      <c r="B474" s="203" t="s">
        <v>579</v>
      </c>
      <c r="C474" s="203" t="s">
        <v>581</v>
      </c>
      <c r="D474" s="203">
        <v>171</v>
      </c>
      <c r="E474" s="203" t="s">
        <v>222</v>
      </c>
      <c r="F474" s="203" t="str">
        <f t="shared" si="14"/>
        <v>Agent 2.0</v>
      </c>
      <c r="H474" s="203">
        <v>171</v>
      </c>
      <c r="I474" s="203">
        <v>169.4</v>
      </c>
      <c r="J474" s="203">
        <v>126</v>
      </c>
      <c r="K474" s="203">
        <v>143</v>
      </c>
      <c r="L474" s="203">
        <v>127</v>
      </c>
      <c r="M474" s="203">
        <v>95</v>
      </c>
      <c r="N474" s="203">
        <v>117</v>
      </c>
      <c r="O474" s="203">
        <v>17.600000000000001</v>
      </c>
      <c r="P474" s="203">
        <v>1566</v>
      </c>
      <c r="Q474" s="203">
        <v>1.1499999999999999</v>
      </c>
      <c r="R474" s="203">
        <v>1801</v>
      </c>
      <c r="S474" s="203">
        <v>206</v>
      </c>
      <c r="T474" s="203">
        <v>96</v>
      </c>
      <c r="U474" s="203">
        <v>52</v>
      </c>
      <c r="V474" s="203">
        <v>247</v>
      </c>
      <c r="W474" s="203">
        <v>20</v>
      </c>
      <c r="X474" s="203">
        <v>186</v>
      </c>
      <c r="Y474" s="203">
        <v>0.38799999999999901</v>
      </c>
      <c r="Z474" s="203" t="b">
        <v>0</v>
      </c>
      <c r="AA474" s="203">
        <v>161</v>
      </c>
      <c r="AB474" s="203">
        <v>107</v>
      </c>
      <c r="AC474" s="203">
        <v>86</v>
      </c>
      <c r="AD474" s="203">
        <v>6</v>
      </c>
      <c r="AE474" s="203">
        <v>11.4</v>
      </c>
      <c r="AF474" s="203" t="s">
        <v>305</v>
      </c>
      <c r="AG474" s="203" t="s">
        <v>302</v>
      </c>
      <c r="AS474" s="203" t="s">
        <v>3027</v>
      </c>
      <c r="AT474" s="203" t="s">
        <v>3028</v>
      </c>
      <c r="AU474" s="247">
        <v>524.25</v>
      </c>
      <c r="AV474" s="203" t="s">
        <v>3029</v>
      </c>
      <c r="AW474" s="203" t="s">
        <v>3027</v>
      </c>
      <c r="AX474" s="203" t="s">
        <v>1571</v>
      </c>
      <c r="AY474" s="247">
        <v>542.01</v>
      </c>
      <c r="AZ474" s="203" t="s">
        <v>3030</v>
      </c>
      <c r="BA474" s="203" t="s">
        <v>3027</v>
      </c>
      <c r="BB474" s="203" t="s">
        <v>1571</v>
      </c>
      <c r="BC474" s="247">
        <v>542.01</v>
      </c>
      <c r="BD474" s="203" t="s">
        <v>3031</v>
      </c>
      <c r="BE474" s="204" t="str">
        <f t="shared" si="15"/>
        <v xml:space="preserve"> FactionAgent 2.0171 Unisex</v>
      </c>
    </row>
    <row r="475" spans="1:57">
      <c r="A475" s="203" t="s">
        <v>219</v>
      </c>
      <c r="B475" s="203" t="s">
        <v>579</v>
      </c>
      <c r="C475" s="203" t="s">
        <v>581</v>
      </c>
      <c r="D475" s="203">
        <v>179</v>
      </c>
      <c r="E475" s="203" t="s">
        <v>222</v>
      </c>
      <c r="F475" s="203" t="str">
        <f t="shared" si="14"/>
        <v>Agent 2.0</v>
      </c>
      <c r="H475" s="203">
        <v>179</v>
      </c>
      <c r="I475" s="203">
        <v>177.3</v>
      </c>
      <c r="J475" s="203">
        <v>134</v>
      </c>
      <c r="K475" s="203">
        <v>149</v>
      </c>
      <c r="L475" s="203">
        <v>127</v>
      </c>
      <c r="M475" s="203">
        <v>95</v>
      </c>
      <c r="N475" s="203">
        <v>117</v>
      </c>
      <c r="O475" s="203">
        <v>19.7</v>
      </c>
      <c r="P475" s="203">
        <v>1630</v>
      </c>
      <c r="Q475" s="203">
        <v>1.1599999999999999</v>
      </c>
      <c r="R475" s="203">
        <v>1883</v>
      </c>
      <c r="S475" s="203">
        <v>218</v>
      </c>
      <c r="T475" s="203">
        <v>115</v>
      </c>
      <c r="U475" s="203">
        <v>52</v>
      </c>
      <c r="V475" s="203">
        <v>259</v>
      </c>
      <c r="W475" s="203">
        <v>21</v>
      </c>
      <c r="X475" s="203">
        <v>177</v>
      </c>
      <c r="Y475" s="203">
        <v>0.39600000000000002</v>
      </c>
      <c r="Z475" s="203" t="b">
        <v>0</v>
      </c>
      <c r="AA475" s="203">
        <v>174</v>
      </c>
      <c r="AB475" s="203">
        <v>104</v>
      </c>
      <c r="AC475" s="203">
        <v>85</v>
      </c>
      <c r="AD475" s="203">
        <v>8</v>
      </c>
      <c r="AE475" s="203">
        <v>11.3</v>
      </c>
      <c r="AF475" s="203" t="s">
        <v>305</v>
      </c>
      <c r="AG475" s="203" t="s">
        <v>302</v>
      </c>
      <c r="AS475" s="203" t="s">
        <v>3027</v>
      </c>
      <c r="AT475" s="203" t="s">
        <v>1190</v>
      </c>
      <c r="AU475" s="247">
        <v>481.12</v>
      </c>
      <c r="AV475" s="203" t="s">
        <v>3032</v>
      </c>
      <c r="AW475" s="203" t="s">
        <v>3027</v>
      </c>
      <c r="AX475" s="203" t="s">
        <v>3028</v>
      </c>
      <c r="AY475" s="247">
        <v>524.25</v>
      </c>
      <c r="AZ475" s="203" t="s">
        <v>3033</v>
      </c>
      <c r="BA475" s="203" t="s">
        <v>3027</v>
      </c>
      <c r="BB475" s="203" t="s">
        <v>1585</v>
      </c>
      <c r="BC475" s="247">
        <v>559.99</v>
      </c>
      <c r="BD475" s="203" t="s">
        <v>3034</v>
      </c>
      <c r="BE475" s="204" t="str">
        <f t="shared" si="15"/>
        <v xml:space="preserve"> FactionAgent 2.0179 Unisex</v>
      </c>
    </row>
    <row r="476" spans="1:57">
      <c r="A476" s="203" t="s">
        <v>219</v>
      </c>
      <c r="B476" s="203" t="s">
        <v>579</v>
      </c>
      <c r="C476" s="203" t="s">
        <v>584</v>
      </c>
      <c r="D476" s="203">
        <v>164</v>
      </c>
      <c r="E476" s="203" t="s">
        <v>390</v>
      </c>
      <c r="F476" s="203" t="str">
        <f t="shared" si="14"/>
        <v>Agent 3.0 X</v>
      </c>
      <c r="H476" s="203">
        <v>164</v>
      </c>
      <c r="I476" s="203">
        <v>162.6</v>
      </c>
      <c r="J476" s="203">
        <v>117</v>
      </c>
      <c r="K476" s="203">
        <v>134</v>
      </c>
      <c r="L476" s="203">
        <v>133</v>
      </c>
      <c r="M476" s="203">
        <v>106</v>
      </c>
      <c r="N476" s="203">
        <v>124</v>
      </c>
      <c r="O476" s="203">
        <v>16.8</v>
      </c>
      <c r="P476" s="203">
        <v>1604</v>
      </c>
      <c r="Q476" s="203">
        <v>1.17</v>
      </c>
      <c r="R476" s="203">
        <v>1872</v>
      </c>
      <c r="S476" s="203">
        <v>182</v>
      </c>
      <c r="T476" s="203">
        <v>88</v>
      </c>
      <c r="U476" s="203">
        <v>53</v>
      </c>
      <c r="V476" s="203">
        <v>275</v>
      </c>
      <c r="W476" s="203">
        <v>20</v>
      </c>
      <c r="X476" s="203">
        <v>179</v>
      </c>
      <c r="Y476" s="203">
        <v>0.377999999999999</v>
      </c>
      <c r="Z476" s="203" t="b">
        <v>0</v>
      </c>
      <c r="AA476" s="203">
        <v>179</v>
      </c>
      <c r="AB476" s="203">
        <v>111</v>
      </c>
      <c r="AC476" s="203">
        <v>96</v>
      </c>
      <c r="AD476" s="203">
        <v>5</v>
      </c>
      <c r="AE476" s="203">
        <v>10.6</v>
      </c>
      <c r="AF476" s="203" t="s">
        <v>301</v>
      </c>
      <c r="AG476" s="203" t="s">
        <v>304</v>
      </c>
      <c r="AH476" s="203" t="s">
        <v>302</v>
      </c>
      <c r="BE476" s="204" t="str">
        <f t="shared" si="15"/>
        <v xml:space="preserve"> FactionAgent 3.0 X164 Women's</v>
      </c>
    </row>
    <row r="477" spans="1:57">
      <c r="A477" s="203" t="s">
        <v>219</v>
      </c>
      <c r="B477" s="203" t="s">
        <v>579</v>
      </c>
      <c r="C477" s="203" t="s">
        <v>584</v>
      </c>
      <c r="D477" s="203">
        <v>172</v>
      </c>
      <c r="E477" s="203" t="s">
        <v>390</v>
      </c>
      <c r="F477" s="203" t="str">
        <f t="shared" si="14"/>
        <v>Agent 3.0 X</v>
      </c>
      <c r="H477" s="203">
        <v>172</v>
      </c>
      <c r="I477" s="203">
        <v>170.6</v>
      </c>
      <c r="J477" s="203">
        <v>123</v>
      </c>
      <c r="K477" s="203">
        <v>139</v>
      </c>
      <c r="L477" s="203">
        <v>134</v>
      </c>
      <c r="M477" s="203">
        <v>106</v>
      </c>
      <c r="N477" s="203">
        <v>124</v>
      </c>
      <c r="O477" s="203">
        <v>19</v>
      </c>
      <c r="P477" s="203">
        <v>1685</v>
      </c>
      <c r="Q477" s="203">
        <v>1.1599999999999999</v>
      </c>
      <c r="R477" s="203">
        <v>1962</v>
      </c>
      <c r="S477" s="203">
        <v>218</v>
      </c>
      <c r="T477" s="203">
        <v>103</v>
      </c>
      <c r="U477" s="203">
        <v>55</v>
      </c>
      <c r="V477" s="203">
        <v>296</v>
      </c>
      <c r="W477" s="203">
        <v>23</v>
      </c>
      <c r="X477" s="203">
        <v>184</v>
      </c>
      <c r="Y477" s="203">
        <v>0.41899999999999998</v>
      </c>
      <c r="Z477" s="203" t="b">
        <v>0</v>
      </c>
      <c r="AA477" s="203">
        <v>194</v>
      </c>
      <c r="AB477" s="203">
        <v>121</v>
      </c>
      <c r="AC477" s="203">
        <v>102</v>
      </c>
      <c r="AD477" s="203">
        <v>6</v>
      </c>
      <c r="AE477" s="203">
        <v>11.1</v>
      </c>
      <c r="AF477" s="203" t="s">
        <v>301</v>
      </c>
      <c r="AG477" s="203" t="s">
        <v>302</v>
      </c>
      <c r="BE477" s="204" t="str">
        <f t="shared" si="15"/>
        <v xml:space="preserve"> FactionAgent 3.0 X172 Women's</v>
      </c>
    </row>
    <row r="478" spans="1:57">
      <c r="A478" s="203" t="s">
        <v>219</v>
      </c>
      <c r="B478" s="203" t="s">
        <v>579</v>
      </c>
      <c r="C478" s="203" t="s">
        <v>583</v>
      </c>
      <c r="D478" s="203">
        <v>172</v>
      </c>
      <c r="E478" s="203" t="s">
        <v>222</v>
      </c>
      <c r="F478" s="203" t="str">
        <f t="shared" si="14"/>
        <v>Agent 3.0</v>
      </c>
      <c r="H478" s="203">
        <v>172</v>
      </c>
      <c r="I478" s="203">
        <v>170.6</v>
      </c>
      <c r="J478" s="203">
        <v>122</v>
      </c>
      <c r="K478" s="203">
        <v>139</v>
      </c>
      <c r="L478" s="203">
        <v>134</v>
      </c>
      <c r="M478" s="203">
        <v>106</v>
      </c>
      <c r="N478" s="203">
        <v>124</v>
      </c>
      <c r="O478" s="203">
        <v>18.8</v>
      </c>
      <c r="P478" s="203">
        <v>1724</v>
      </c>
      <c r="Q478" s="203">
        <v>1.1399999999999999</v>
      </c>
      <c r="R478" s="203">
        <v>1964</v>
      </c>
      <c r="S478" s="203">
        <v>202</v>
      </c>
      <c r="T478" s="203">
        <v>107</v>
      </c>
      <c r="U478" s="203">
        <v>55</v>
      </c>
      <c r="V478" s="203">
        <v>291</v>
      </c>
      <c r="W478" s="203">
        <v>21</v>
      </c>
      <c r="X478" s="203">
        <v>198</v>
      </c>
      <c r="Y478" s="203">
        <v>0.377999999999999</v>
      </c>
      <c r="Z478" s="203" t="b">
        <v>0</v>
      </c>
      <c r="AA478" s="203">
        <v>200</v>
      </c>
      <c r="AB478" s="203">
        <v>121</v>
      </c>
      <c r="AC478" s="203">
        <v>91</v>
      </c>
      <c r="AD478" s="203">
        <v>6</v>
      </c>
      <c r="AE478" s="203">
        <v>11.1</v>
      </c>
      <c r="AF478" s="203" t="s">
        <v>301</v>
      </c>
      <c r="AG478" s="203" t="s">
        <v>304</v>
      </c>
      <c r="AH478" s="203" t="s">
        <v>302</v>
      </c>
      <c r="AS478" s="203" t="s">
        <v>3035</v>
      </c>
      <c r="AT478" s="203" t="s">
        <v>1214</v>
      </c>
      <c r="AU478" s="247">
        <v>513.13</v>
      </c>
      <c r="AV478" s="203" t="s">
        <v>3036</v>
      </c>
      <c r="AW478" s="203" t="s">
        <v>3035</v>
      </c>
      <c r="AX478" s="203" t="s">
        <v>1214</v>
      </c>
      <c r="AY478" s="247">
        <v>513.13</v>
      </c>
      <c r="AZ478" s="203" t="s">
        <v>3037</v>
      </c>
      <c r="BA478" s="203" t="s">
        <v>3035</v>
      </c>
      <c r="BB478" s="203" t="s">
        <v>1190</v>
      </c>
      <c r="BC478" s="247">
        <v>518.36</v>
      </c>
      <c r="BD478" s="203" t="s">
        <v>3038</v>
      </c>
      <c r="BE478" s="204" t="str">
        <f t="shared" si="15"/>
        <v xml:space="preserve"> FactionAgent 3.0172 Unisex</v>
      </c>
    </row>
    <row r="479" spans="1:57">
      <c r="A479" s="203" t="s">
        <v>219</v>
      </c>
      <c r="B479" s="203" t="s">
        <v>579</v>
      </c>
      <c r="C479" s="203" t="s">
        <v>583</v>
      </c>
      <c r="D479" s="203">
        <v>180</v>
      </c>
      <c r="E479" s="203" t="s">
        <v>222</v>
      </c>
      <c r="F479" s="203" t="str">
        <f t="shared" si="14"/>
        <v>Agent 3.0</v>
      </c>
      <c r="H479" s="203">
        <v>180</v>
      </c>
      <c r="I479" s="203">
        <v>178.8</v>
      </c>
      <c r="J479" s="203">
        <v>132</v>
      </c>
      <c r="K479" s="203">
        <v>147</v>
      </c>
      <c r="L479" s="203">
        <v>134</v>
      </c>
      <c r="M479" s="203">
        <v>106</v>
      </c>
      <c r="N479" s="203">
        <v>124</v>
      </c>
      <c r="O479" s="203">
        <v>21</v>
      </c>
      <c r="P479" s="203">
        <v>1752</v>
      </c>
      <c r="Q479" s="203">
        <v>1.18</v>
      </c>
      <c r="R479" s="203">
        <v>2059</v>
      </c>
      <c r="S479" s="203">
        <v>223</v>
      </c>
      <c r="T479" s="203">
        <v>106</v>
      </c>
      <c r="U479" s="203">
        <v>51</v>
      </c>
      <c r="V479" s="203">
        <v>275</v>
      </c>
      <c r="W479" s="203">
        <v>20</v>
      </c>
      <c r="X479" s="203">
        <v>194</v>
      </c>
      <c r="Y479" s="203">
        <v>0.39100000000000001</v>
      </c>
      <c r="Z479" s="203" t="b">
        <v>0</v>
      </c>
      <c r="AA479" s="203">
        <v>198</v>
      </c>
      <c r="AB479" s="203">
        <v>116</v>
      </c>
      <c r="AC479" s="203">
        <v>77</v>
      </c>
      <c r="AD479" s="203">
        <v>5</v>
      </c>
      <c r="AE479" s="203">
        <v>11.5</v>
      </c>
      <c r="AF479" s="203" t="s">
        <v>301</v>
      </c>
      <c r="AG479" s="203" t="s">
        <v>304</v>
      </c>
      <c r="AH479" s="203" t="s">
        <v>302</v>
      </c>
      <c r="AS479" s="203" t="s">
        <v>3039</v>
      </c>
      <c r="AT479" s="203" t="s">
        <v>1351</v>
      </c>
      <c r="AU479" s="247">
        <v>749</v>
      </c>
      <c r="AV479" s="203" t="s">
        <v>3040</v>
      </c>
      <c r="BE479" s="204" t="str">
        <f t="shared" si="15"/>
        <v xml:space="preserve"> FactionAgent 3.0180 Unisex</v>
      </c>
    </row>
    <row r="480" spans="1:57">
      <c r="A480" s="203" t="s">
        <v>219</v>
      </c>
      <c r="B480" s="203" t="s">
        <v>579</v>
      </c>
      <c r="C480" s="203" t="s">
        <v>583</v>
      </c>
      <c r="D480" s="203">
        <v>188</v>
      </c>
      <c r="E480" s="203" t="s">
        <v>222</v>
      </c>
      <c r="F480" s="203" t="str">
        <f t="shared" si="14"/>
        <v>Agent 3.0</v>
      </c>
      <c r="H480" s="203">
        <v>188</v>
      </c>
      <c r="I480" s="203">
        <v>186.5</v>
      </c>
      <c r="J480" s="203">
        <v>130</v>
      </c>
      <c r="K480" s="203">
        <v>156</v>
      </c>
      <c r="L480" s="203">
        <v>133</v>
      </c>
      <c r="M480" s="203">
        <v>105</v>
      </c>
      <c r="N480" s="203">
        <v>123</v>
      </c>
      <c r="O480" s="203">
        <v>23.5</v>
      </c>
      <c r="P480" s="203">
        <v>1873</v>
      </c>
      <c r="Q480" s="203">
        <v>1.1399999999999999</v>
      </c>
      <c r="R480" s="203">
        <v>2138</v>
      </c>
      <c r="S480" s="203">
        <v>262</v>
      </c>
      <c r="T480" s="203">
        <v>127</v>
      </c>
      <c r="U480" s="203">
        <v>55</v>
      </c>
      <c r="V480" s="203">
        <v>339</v>
      </c>
      <c r="W480" s="203">
        <v>23</v>
      </c>
      <c r="X480" s="203">
        <v>227</v>
      </c>
      <c r="Y480" s="203">
        <v>0.42</v>
      </c>
      <c r="Z480" s="203" t="b">
        <v>0</v>
      </c>
      <c r="AA480" s="203">
        <v>191</v>
      </c>
      <c r="AB480" s="203">
        <v>114</v>
      </c>
      <c r="AC480" s="203">
        <v>148</v>
      </c>
      <c r="AD480" s="203">
        <v>4</v>
      </c>
      <c r="AE480" s="203">
        <v>11.7</v>
      </c>
      <c r="AF480" s="203" t="s">
        <v>301</v>
      </c>
      <c r="AG480" s="203" t="s">
        <v>302</v>
      </c>
      <c r="AS480" s="203" t="s">
        <v>3041</v>
      </c>
      <c r="AT480" s="203" t="s">
        <v>1190</v>
      </c>
      <c r="AU480" s="247">
        <v>518.32000000000005</v>
      </c>
      <c r="AV480" s="203" t="s">
        <v>3042</v>
      </c>
      <c r="AW480" s="203" t="s">
        <v>3041</v>
      </c>
      <c r="AX480" s="203" t="s">
        <v>1190</v>
      </c>
      <c r="AY480" s="247">
        <v>518.32000000000005</v>
      </c>
      <c r="AZ480" s="203" t="s">
        <v>3043</v>
      </c>
      <c r="BA480" s="203" t="s">
        <v>3041</v>
      </c>
      <c r="BB480" s="203" t="s">
        <v>3028</v>
      </c>
      <c r="BC480" s="247">
        <v>561.75</v>
      </c>
      <c r="BD480" s="203" t="s">
        <v>3044</v>
      </c>
      <c r="BE480" s="204" t="str">
        <f t="shared" si="15"/>
        <v xml:space="preserve"> FactionAgent 3.0188 Unisex</v>
      </c>
    </row>
    <row r="481" spans="1:57">
      <c r="A481" s="203" t="s">
        <v>219</v>
      </c>
      <c r="B481" s="203" t="s">
        <v>579</v>
      </c>
      <c r="C481" s="203" t="s">
        <v>585</v>
      </c>
      <c r="D481" s="203">
        <v>179</v>
      </c>
      <c r="E481" s="203" t="s">
        <v>222</v>
      </c>
      <c r="F481" s="203" t="str">
        <f t="shared" si="14"/>
        <v>Agent 4.0</v>
      </c>
      <c r="H481" s="203">
        <v>179</v>
      </c>
      <c r="I481" s="203">
        <v>177.4</v>
      </c>
      <c r="J481" s="203">
        <v>111</v>
      </c>
      <c r="K481" s="203">
        <v>143</v>
      </c>
      <c r="L481" s="203">
        <v>140</v>
      </c>
      <c r="M481" s="203">
        <v>115</v>
      </c>
      <c r="N481" s="203">
        <v>131</v>
      </c>
      <c r="O481" s="203">
        <v>21.9</v>
      </c>
      <c r="P481" s="203">
        <v>1717</v>
      </c>
      <c r="Q481" s="203">
        <v>1.28</v>
      </c>
      <c r="R481" s="203">
        <v>2191</v>
      </c>
      <c r="S481" s="203">
        <v>207</v>
      </c>
      <c r="T481" s="203">
        <v>89</v>
      </c>
      <c r="U481" s="203">
        <v>64</v>
      </c>
      <c r="V481" s="203">
        <v>368</v>
      </c>
      <c r="W481" s="203">
        <v>20</v>
      </c>
      <c r="X481" s="203">
        <v>292</v>
      </c>
      <c r="Y481" s="203">
        <v>0.315</v>
      </c>
      <c r="Z481" s="203" t="b">
        <v>0</v>
      </c>
      <c r="AA481" s="203">
        <v>212</v>
      </c>
      <c r="AB481" s="203">
        <v>135</v>
      </c>
      <c r="AC481" s="203">
        <v>156</v>
      </c>
      <c r="AD481" s="203">
        <v>3</v>
      </c>
      <c r="AE481" s="203">
        <v>12.2</v>
      </c>
      <c r="AF481" s="203" t="s">
        <v>304</v>
      </c>
      <c r="AG481" s="203" t="s">
        <v>302</v>
      </c>
      <c r="AH481" s="203" t="s">
        <v>388</v>
      </c>
      <c r="AS481" s="203" t="s">
        <v>3045</v>
      </c>
      <c r="AT481" s="203" t="s">
        <v>1190</v>
      </c>
      <c r="AU481" s="247">
        <v>555.27</v>
      </c>
      <c r="AV481" s="203" t="s">
        <v>3046</v>
      </c>
      <c r="AW481" s="203" t="s">
        <v>3045</v>
      </c>
      <c r="AX481" s="203" t="s">
        <v>1477</v>
      </c>
      <c r="AY481" s="247">
        <v>559.27</v>
      </c>
      <c r="AZ481" s="203" t="s">
        <v>3047</v>
      </c>
      <c r="BA481" s="203" t="s">
        <v>3045</v>
      </c>
      <c r="BB481" s="203" t="s">
        <v>1477</v>
      </c>
      <c r="BC481" s="247">
        <v>559.27</v>
      </c>
      <c r="BD481" s="203" t="s">
        <v>3048</v>
      </c>
      <c r="BE481" s="204" t="str">
        <f t="shared" si="15"/>
        <v xml:space="preserve"> FactionAgent 4.0179 Unisex</v>
      </c>
    </row>
    <row r="482" spans="1:57">
      <c r="A482" s="203" t="s">
        <v>219</v>
      </c>
      <c r="B482" s="203" t="s">
        <v>579</v>
      </c>
      <c r="C482" s="203" t="s">
        <v>586</v>
      </c>
      <c r="D482" s="203">
        <v>145</v>
      </c>
      <c r="E482" s="203" t="s">
        <v>430</v>
      </c>
      <c r="F482" s="203" t="str">
        <f t="shared" si="14"/>
        <v>CT 1.0 Jr</v>
      </c>
      <c r="H482" s="203">
        <v>145</v>
      </c>
      <c r="I482" s="203">
        <v>143.69999999999999</v>
      </c>
      <c r="J482" s="203">
        <v>103</v>
      </c>
      <c r="K482" s="203">
        <v>120</v>
      </c>
      <c r="L482" s="203">
        <v>114</v>
      </c>
      <c r="M482" s="203">
        <v>83</v>
      </c>
      <c r="N482" s="203">
        <v>110</v>
      </c>
      <c r="O482" s="203">
        <v>11.9</v>
      </c>
      <c r="P482" s="203">
        <v>1202</v>
      </c>
      <c r="Q482" s="203">
        <v>1.1299999999999999</v>
      </c>
      <c r="R482" s="203">
        <v>1355</v>
      </c>
      <c r="S482" s="203">
        <v>108</v>
      </c>
      <c r="T482" s="203">
        <v>33</v>
      </c>
      <c r="U482" s="203">
        <v>44</v>
      </c>
      <c r="V482" s="203">
        <v>208</v>
      </c>
      <c r="W482" s="203">
        <v>38</v>
      </c>
      <c r="X482" s="203">
        <v>199</v>
      </c>
      <c r="Y482" s="203">
        <v>0.85599999999999998</v>
      </c>
      <c r="Z482" s="203" t="b">
        <v>0</v>
      </c>
      <c r="AA482" s="203">
        <v>123</v>
      </c>
      <c r="AB482" s="203">
        <v>110</v>
      </c>
      <c r="AC482" s="203">
        <v>85</v>
      </c>
      <c r="AD482" s="203">
        <v>9</v>
      </c>
      <c r="AE482" s="203">
        <v>3</v>
      </c>
      <c r="AF482" s="203" t="s">
        <v>305</v>
      </c>
      <c r="AG482" s="203" t="s">
        <v>303</v>
      </c>
      <c r="AH482" s="203" t="s">
        <v>302</v>
      </c>
      <c r="AS482" s="203" t="s">
        <v>3049</v>
      </c>
      <c r="AT482" s="203" t="s">
        <v>2213</v>
      </c>
      <c r="AU482" s="247">
        <v>294.18</v>
      </c>
      <c r="AV482" s="203" t="s">
        <v>3050</v>
      </c>
      <c r="AW482" s="203" t="s">
        <v>3051</v>
      </c>
      <c r="AX482" s="203" t="s">
        <v>3052</v>
      </c>
      <c r="AY482" s="247">
        <v>459</v>
      </c>
      <c r="AZ482" s="203" t="s">
        <v>3053</v>
      </c>
      <c r="BE482" s="204" t="str">
        <f t="shared" si="15"/>
        <v xml:space="preserve"> FactionCT 1.0 Jr145 Junior</v>
      </c>
    </row>
    <row r="483" spans="1:57">
      <c r="A483" s="203" t="s">
        <v>219</v>
      </c>
      <c r="B483" s="203" t="s">
        <v>579</v>
      </c>
      <c r="C483" s="203" t="s">
        <v>588</v>
      </c>
      <c r="D483" s="203">
        <v>159</v>
      </c>
      <c r="E483" s="203" t="s">
        <v>430</v>
      </c>
      <c r="F483" s="203" t="str">
        <f t="shared" si="14"/>
        <v>CT 2.0 Jr</v>
      </c>
      <c r="H483" s="203">
        <v>159</v>
      </c>
      <c r="I483" s="203">
        <v>157.1</v>
      </c>
      <c r="J483" s="203">
        <v>110</v>
      </c>
      <c r="K483" s="203">
        <v>132</v>
      </c>
      <c r="L483" s="203">
        <v>128</v>
      </c>
      <c r="M483" s="203">
        <v>97</v>
      </c>
      <c r="N483" s="203">
        <v>124</v>
      </c>
      <c r="O483" s="203">
        <v>13.8</v>
      </c>
      <c r="P483" s="203">
        <v>1435</v>
      </c>
      <c r="Q483" s="203">
        <v>1.18</v>
      </c>
      <c r="R483" s="203">
        <v>1700</v>
      </c>
      <c r="S483" s="203">
        <v>130</v>
      </c>
      <c r="T483" s="203">
        <v>44</v>
      </c>
      <c r="U483" s="203">
        <v>55</v>
      </c>
      <c r="V483" s="203">
        <v>240</v>
      </c>
      <c r="W483" s="203">
        <v>46</v>
      </c>
      <c r="X483" s="203">
        <v>232</v>
      </c>
      <c r="Y483" s="203">
        <v>0.83699999999999997</v>
      </c>
      <c r="Z483" s="203" t="b">
        <v>0</v>
      </c>
      <c r="AA483" s="203">
        <v>131</v>
      </c>
      <c r="AB483" s="203">
        <v>123</v>
      </c>
      <c r="AC483" s="203">
        <v>108</v>
      </c>
      <c r="AD483" s="203">
        <v>5</v>
      </c>
      <c r="AE483" s="203">
        <v>3.2</v>
      </c>
      <c r="AF483" s="203" t="s">
        <v>305</v>
      </c>
      <c r="AG483" s="203" t="s">
        <v>303</v>
      </c>
      <c r="AH483" s="203" t="s">
        <v>302</v>
      </c>
      <c r="BE483" s="204" t="str">
        <f t="shared" si="15"/>
        <v xml:space="preserve"> FactionCT 2.0 Jr159 Junior</v>
      </c>
    </row>
    <row r="484" spans="1:57">
      <c r="A484" s="203" t="s">
        <v>219</v>
      </c>
      <c r="B484" s="203" t="s">
        <v>579</v>
      </c>
      <c r="C484" s="203" t="s">
        <v>587</v>
      </c>
      <c r="D484" s="203">
        <v>166</v>
      </c>
      <c r="E484" s="203" t="s">
        <v>222</v>
      </c>
      <c r="F484" s="203" t="str">
        <f t="shared" si="14"/>
        <v>CT 2.0</v>
      </c>
      <c r="H484" s="203">
        <v>166</v>
      </c>
      <c r="I484" s="203">
        <v>163.9</v>
      </c>
      <c r="J484" s="203">
        <v>108</v>
      </c>
      <c r="K484" s="203">
        <v>138</v>
      </c>
      <c r="L484" s="203">
        <v>131</v>
      </c>
      <c r="M484" s="203">
        <v>102</v>
      </c>
      <c r="N484" s="203">
        <v>127</v>
      </c>
      <c r="O484" s="203">
        <v>16.2</v>
      </c>
      <c r="P484" s="203">
        <v>1726</v>
      </c>
      <c r="Q484" s="203">
        <v>1.06</v>
      </c>
      <c r="R484" s="203">
        <v>1831</v>
      </c>
      <c r="S484" s="203">
        <v>204</v>
      </c>
      <c r="T484" s="203">
        <v>92</v>
      </c>
      <c r="U484" s="203">
        <v>51</v>
      </c>
      <c r="V484" s="203">
        <v>285</v>
      </c>
      <c r="W484" s="203">
        <v>51</v>
      </c>
      <c r="X484" s="203">
        <v>278</v>
      </c>
      <c r="Y484" s="203">
        <v>0.99299999999999999</v>
      </c>
      <c r="Z484" s="203" t="b">
        <v>0</v>
      </c>
      <c r="AA484" s="203">
        <v>133</v>
      </c>
      <c r="AB484" s="203">
        <v>130</v>
      </c>
      <c r="AC484" s="203">
        <v>151</v>
      </c>
      <c r="AD484" s="203">
        <v>6</v>
      </c>
      <c r="AE484" s="203">
        <v>3.8</v>
      </c>
      <c r="AF484" s="203" t="s">
        <v>303</v>
      </c>
      <c r="AG484" s="203" t="s">
        <v>301</v>
      </c>
      <c r="AH484" s="203" t="s">
        <v>302</v>
      </c>
      <c r="AS484" s="203" t="s">
        <v>3054</v>
      </c>
      <c r="AT484" s="203" t="s">
        <v>2213</v>
      </c>
      <c r="AU484" s="247">
        <v>504.82</v>
      </c>
      <c r="AV484" s="203" t="s">
        <v>3055</v>
      </c>
      <c r="AW484" s="203" t="s">
        <v>3056</v>
      </c>
      <c r="AX484" s="203" t="s">
        <v>1331</v>
      </c>
      <c r="AY484" s="247">
        <v>620</v>
      </c>
      <c r="AZ484" s="203" t="s">
        <v>3057</v>
      </c>
      <c r="BA484" s="203" t="s">
        <v>3058</v>
      </c>
      <c r="BB484" s="203" t="s">
        <v>1306</v>
      </c>
      <c r="BC484" s="247">
        <v>799</v>
      </c>
      <c r="BD484" s="203" t="s">
        <v>3059</v>
      </c>
      <c r="BE484" s="204" t="str">
        <f t="shared" si="15"/>
        <v xml:space="preserve"> FactionCT 2.0166 Unisex</v>
      </c>
    </row>
    <row r="485" spans="1:57">
      <c r="A485" s="203" t="s">
        <v>219</v>
      </c>
      <c r="B485" s="203" t="s">
        <v>579</v>
      </c>
      <c r="C485" s="203" t="s">
        <v>587</v>
      </c>
      <c r="D485" s="203">
        <v>173</v>
      </c>
      <c r="E485" s="203" t="s">
        <v>222</v>
      </c>
      <c r="F485" s="203" t="str">
        <f t="shared" si="14"/>
        <v>CT 2.0</v>
      </c>
      <c r="H485" s="203">
        <v>173</v>
      </c>
      <c r="I485" s="203">
        <v>171.1</v>
      </c>
      <c r="J485" s="203">
        <v>112</v>
      </c>
      <c r="K485" s="203">
        <v>145</v>
      </c>
      <c r="L485" s="203">
        <v>131</v>
      </c>
      <c r="M485" s="203">
        <v>102</v>
      </c>
      <c r="N485" s="203">
        <v>127</v>
      </c>
      <c r="O485" s="203">
        <v>18.100000000000001</v>
      </c>
      <c r="P485" s="203">
        <v>1782</v>
      </c>
      <c r="Q485" s="203">
        <v>1.07</v>
      </c>
      <c r="R485" s="203">
        <v>1913</v>
      </c>
      <c r="S485" s="203">
        <v>213</v>
      </c>
      <c r="T485" s="203">
        <v>96</v>
      </c>
      <c r="U485" s="203">
        <v>57</v>
      </c>
      <c r="V485" s="203">
        <v>316</v>
      </c>
      <c r="W485" s="203">
        <v>51</v>
      </c>
      <c r="X485" s="203">
        <v>278</v>
      </c>
      <c r="Y485" s="203">
        <v>0.88700000000000001</v>
      </c>
      <c r="Z485" s="203" t="b">
        <v>0</v>
      </c>
      <c r="AA485" s="203">
        <v>136</v>
      </c>
      <c r="AB485" s="203">
        <v>123</v>
      </c>
      <c r="AC485" s="203">
        <v>179</v>
      </c>
      <c r="AD485" s="203">
        <v>5</v>
      </c>
      <c r="AE485" s="203">
        <v>4</v>
      </c>
      <c r="AF485" s="203" t="s">
        <v>303</v>
      </c>
      <c r="AG485" s="203" t="s">
        <v>301</v>
      </c>
      <c r="AH485" s="203" t="s">
        <v>302</v>
      </c>
      <c r="AS485" s="203" t="s">
        <v>3060</v>
      </c>
      <c r="AT485" s="203" t="s">
        <v>1585</v>
      </c>
      <c r="AU485" s="247">
        <v>559.99</v>
      </c>
      <c r="AV485" s="203" t="s">
        <v>3061</v>
      </c>
      <c r="AW485" s="203" t="s">
        <v>3060</v>
      </c>
      <c r="AX485" s="203" t="s">
        <v>3062</v>
      </c>
      <c r="AY485" s="247">
        <v>595.45000000000005</v>
      </c>
      <c r="AZ485" s="203" t="s">
        <v>3063</v>
      </c>
      <c r="BA485" s="203" t="s">
        <v>3060</v>
      </c>
      <c r="BB485" s="203" t="s">
        <v>3064</v>
      </c>
      <c r="BC485" s="247">
        <v>649.91</v>
      </c>
      <c r="BD485" s="203" t="s">
        <v>3065</v>
      </c>
      <c r="BE485" s="204" t="str">
        <f t="shared" si="15"/>
        <v xml:space="preserve"> FactionCT 2.0173 Unisex</v>
      </c>
    </row>
    <row r="486" spans="1:57">
      <c r="A486" s="203" t="s">
        <v>219</v>
      </c>
      <c r="B486" s="203" t="s">
        <v>579</v>
      </c>
      <c r="C486" s="203" t="s">
        <v>587</v>
      </c>
      <c r="D486" s="203">
        <v>178</v>
      </c>
      <c r="E486" s="203" t="s">
        <v>222</v>
      </c>
      <c r="F486" s="203" t="str">
        <f t="shared" si="14"/>
        <v>CT 2.0</v>
      </c>
      <c r="H486" s="203">
        <v>178</v>
      </c>
      <c r="I486" s="203">
        <v>176.1</v>
      </c>
      <c r="J486" s="203">
        <v>119</v>
      </c>
      <c r="K486" s="203">
        <v>147</v>
      </c>
      <c r="L486" s="203">
        <v>131</v>
      </c>
      <c r="M486" s="203">
        <v>102</v>
      </c>
      <c r="N486" s="203">
        <v>127</v>
      </c>
      <c r="O486" s="203">
        <v>19.399999999999999</v>
      </c>
      <c r="P486" s="203">
        <v>1905</v>
      </c>
      <c r="Q486" s="203">
        <v>1.03</v>
      </c>
      <c r="R486" s="203">
        <v>1969</v>
      </c>
      <c r="S486" s="203">
        <v>227</v>
      </c>
      <c r="T486" s="203">
        <v>97</v>
      </c>
      <c r="U486" s="203">
        <v>55</v>
      </c>
      <c r="V486" s="203">
        <v>302</v>
      </c>
      <c r="W486" s="203">
        <v>49</v>
      </c>
      <c r="X486" s="203">
        <v>270</v>
      </c>
      <c r="Y486" s="203">
        <v>0.89099999999999902</v>
      </c>
      <c r="Z486" s="203" t="b">
        <v>0</v>
      </c>
      <c r="AA486" s="203">
        <v>149</v>
      </c>
      <c r="AB486" s="203">
        <v>141</v>
      </c>
      <c r="AC486" s="203">
        <v>153</v>
      </c>
      <c r="AD486" s="203">
        <v>7</v>
      </c>
      <c r="AE486" s="203">
        <v>4.5999999999999996</v>
      </c>
      <c r="AF486" s="203" t="s">
        <v>303</v>
      </c>
      <c r="AG486" s="203" t="s">
        <v>301</v>
      </c>
      <c r="AS486" s="203" t="s">
        <v>3060</v>
      </c>
      <c r="AT486" s="203" t="s">
        <v>1265</v>
      </c>
      <c r="AU486" s="247">
        <v>549.99</v>
      </c>
      <c r="AV486" s="203" t="s">
        <v>3066</v>
      </c>
      <c r="AW486" s="203" t="s">
        <v>3060</v>
      </c>
      <c r="AX486" s="203" t="s">
        <v>1265</v>
      </c>
      <c r="AY486" s="247">
        <v>549.99</v>
      </c>
      <c r="AZ486" s="203" t="s">
        <v>3067</v>
      </c>
      <c r="BA486" s="203" t="s">
        <v>3060</v>
      </c>
      <c r="BB486" s="203" t="s">
        <v>1214</v>
      </c>
      <c r="BC486" s="247">
        <v>560.75</v>
      </c>
      <c r="BD486" s="203" t="s">
        <v>3068</v>
      </c>
      <c r="BE486" s="204" t="str">
        <f t="shared" si="15"/>
        <v xml:space="preserve"> FactionCT 2.0178 Unisex</v>
      </c>
    </row>
    <row r="487" spans="1:57">
      <c r="A487" s="203" t="s">
        <v>219</v>
      </c>
      <c r="B487" s="203" t="s">
        <v>579</v>
      </c>
      <c r="C487" s="203" t="s">
        <v>587</v>
      </c>
      <c r="D487" s="203">
        <v>183</v>
      </c>
      <c r="E487" s="203" t="s">
        <v>222</v>
      </c>
      <c r="F487" s="203" t="str">
        <f t="shared" si="14"/>
        <v>CT 2.0</v>
      </c>
      <c r="H487" s="203">
        <v>183</v>
      </c>
      <c r="I487" s="203">
        <v>181.1</v>
      </c>
      <c r="J487" s="203">
        <v>120</v>
      </c>
      <c r="K487" s="203">
        <v>154</v>
      </c>
      <c r="L487" s="203">
        <v>131</v>
      </c>
      <c r="M487" s="203">
        <v>101</v>
      </c>
      <c r="N487" s="203">
        <v>127</v>
      </c>
      <c r="O487" s="203">
        <v>20.7</v>
      </c>
      <c r="P487" s="203">
        <v>1912</v>
      </c>
      <c r="Q487" s="203">
        <v>1.06</v>
      </c>
      <c r="R487" s="203">
        <v>2023</v>
      </c>
      <c r="S487" s="203">
        <v>245</v>
      </c>
      <c r="T487" s="203">
        <v>102</v>
      </c>
      <c r="U487" s="203">
        <v>54</v>
      </c>
      <c r="V487" s="203">
        <v>320</v>
      </c>
      <c r="W487" s="203">
        <v>49</v>
      </c>
      <c r="X487" s="203">
        <v>291</v>
      </c>
      <c r="Y487" s="203">
        <v>0.90900000000000003</v>
      </c>
      <c r="Z487" s="203" t="b">
        <v>0</v>
      </c>
      <c r="AA487" s="203">
        <v>143</v>
      </c>
      <c r="AB487" s="203">
        <v>130</v>
      </c>
      <c r="AC487" s="203">
        <v>177</v>
      </c>
      <c r="AD487" s="203">
        <v>6</v>
      </c>
      <c r="AE487" s="203">
        <v>4.0999999999999996</v>
      </c>
      <c r="AF487" s="203" t="s">
        <v>303</v>
      </c>
      <c r="AG487" s="203" t="s">
        <v>301</v>
      </c>
      <c r="AH487" s="203" t="s">
        <v>302</v>
      </c>
      <c r="AS487" s="203" t="s">
        <v>3060</v>
      </c>
      <c r="AT487" s="203" t="s">
        <v>1244</v>
      </c>
      <c r="AU487" s="247">
        <v>699</v>
      </c>
      <c r="AV487" s="203" t="s">
        <v>3069</v>
      </c>
      <c r="BE487" s="204" t="str">
        <f t="shared" si="15"/>
        <v xml:space="preserve"> FactionCT 2.0183 Unisex</v>
      </c>
    </row>
    <row r="488" spans="1:57">
      <c r="A488" s="203" t="s">
        <v>219</v>
      </c>
      <c r="B488" s="203" t="s">
        <v>579</v>
      </c>
      <c r="C488" s="203" t="s">
        <v>589</v>
      </c>
      <c r="D488" s="203">
        <v>178</v>
      </c>
      <c r="E488" s="203" t="s">
        <v>222</v>
      </c>
      <c r="F488" s="203" t="str">
        <f t="shared" si="14"/>
        <v>CT 3.0</v>
      </c>
      <c r="H488" s="203">
        <v>178</v>
      </c>
      <c r="I488" s="203">
        <v>176.4</v>
      </c>
      <c r="J488" s="203">
        <v>111</v>
      </c>
      <c r="K488" s="203">
        <v>147</v>
      </c>
      <c r="L488" s="203">
        <v>139</v>
      </c>
      <c r="M488" s="203">
        <v>111</v>
      </c>
      <c r="N488" s="203">
        <v>133</v>
      </c>
      <c r="O488" s="203">
        <v>20</v>
      </c>
      <c r="P488" s="203">
        <v>1931</v>
      </c>
      <c r="Q488" s="203">
        <v>1.1000000000000001</v>
      </c>
      <c r="R488" s="203">
        <v>2119</v>
      </c>
      <c r="S488" s="203">
        <v>221</v>
      </c>
      <c r="T488" s="203">
        <v>106</v>
      </c>
      <c r="U488" s="203">
        <v>59</v>
      </c>
      <c r="V488" s="203">
        <v>346</v>
      </c>
      <c r="W488" s="203">
        <v>52</v>
      </c>
      <c r="X488" s="203">
        <v>305</v>
      </c>
      <c r="Y488" s="203">
        <v>0.88200000000000001</v>
      </c>
      <c r="Z488" s="203" t="b">
        <v>0</v>
      </c>
      <c r="AA488" s="203">
        <v>148</v>
      </c>
      <c r="AB488" s="203">
        <v>147</v>
      </c>
      <c r="AC488" s="203">
        <v>198</v>
      </c>
      <c r="AD488" s="203">
        <v>6</v>
      </c>
      <c r="AE488" s="203">
        <v>5.6</v>
      </c>
      <c r="AF488" s="203" t="s">
        <v>303</v>
      </c>
      <c r="AG488" s="203" t="s">
        <v>301</v>
      </c>
      <c r="AH488" s="203" t="s">
        <v>302</v>
      </c>
      <c r="AS488" s="203" t="s">
        <v>3070</v>
      </c>
      <c r="AT488" s="203" t="s">
        <v>1571</v>
      </c>
      <c r="AU488" s="247">
        <v>560.70000000000005</v>
      </c>
      <c r="AV488" s="203" t="s">
        <v>3071</v>
      </c>
      <c r="AW488" s="203" t="s">
        <v>3070</v>
      </c>
      <c r="AX488" s="203" t="s">
        <v>3062</v>
      </c>
      <c r="AY488" s="247">
        <v>564.95000000000005</v>
      </c>
      <c r="AZ488" s="203" t="s">
        <v>3072</v>
      </c>
      <c r="BA488" s="203" t="s">
        <v>3070</v>
      </c>
      <c r="BB488" s="203" t="s">
        <v>1801</v>
      </c>
      <c r="BC488" s="247">
        <v>639.20000000000005</v>
      </c>
      <c r="BD488" s="203" t="s">
        <v>3073</v>
      </c>
      <c r="BE488" s="204" t="str">
        <f t="shared" si="15"/>
        <v xml:space="preserve"> FactionCT 3.0178 Unisex</v>
      </c>
    </row>
    <row r="489" spans="1:57">
      <c r="A489" s="203" t="s">
        <v>219</v>
      </c>
      <c r="B489" s="203" t="s">
        <v>579</v>
      </c>
      <c r="C489" s="203" t="s">
        <v>589</v>
      </c>
      <c r="D489" s="203">
        <v>184</v>
      </c>
      <c r="E489" s="203" t="s">
        <v>222</v>
      </c>
      <c r="F489" s="203" t="str">
        <f t="shared" si="14"/>
        <v>CT 3.0</v>
      </c>
      <c r="H489" s="203">
        <v>184</v>
      </c>
      <c r="I489" s="203">
        <v>182.3</v>
      </c>
      <c r="J489" s="203">
        <v>113</v>
      </c>
      <c r="K489" s="203">
        <v>153</v>
      </c>
      <c r="L489" s="203">
        <v>139</v>
      </c>
      <c r="M489" s="203">
        <v>111</v>
      </c>
      <c r="N489" s="203">
        <v>133</v>
      </c>
      <c r="O489" s="203">
        <v>21.9</v>
      </c>
      <c r="P489" s="203">
        <v>2007</v>
      </c>
      <c r="Q489" s="203">
        <v>1.0900000000000001</v>
      </c>
      <c r="R489" s="203">
        <v>2189</v>
      </c>
      <c r="S489" s="203">
        <v>237</v>
      </c>
      <c r="T489" s="203">
        <v>115</v>
      </c>
      <c r="U489" s="203">
        <v>57</v>
      </c>
      <c r="V489" s="203">
        <v>370</v>
      </c>
      <c r="W489" s="203">
        <v>52</v>
      </c>
      <c r="X489" s="203">
        <v>325</v>
      </c>
      <c r="Y489" s="203">
        <v>0.92200000000000004</v>
      </c>
      <c r="Z489" s="203" t="b">
        <v>0</v>
      </c>
      <c r="AA489" s="203">
        <v>158</v>
      </c>
      <c r="AB489" s="203">
        <v>132</v>
      </c>
      <c r="AC489" s="203">
        <v>212</v>
      </c>
      <c r="AD489" s="203">
        <v>5</v>
      </c>
      <c r="AE489" s="203">
        <v>6.1</v>
      </c>
      <c r="AF489" s="203" t="s">
        <v>303</v>
      </c>
      <c r="AG489" s="203" t="s">
        <v>301</v>
      </c>
      <c r="AH489" s="203" t="s">
        <v>302</v>
      </c>
      <c r="AS489" s="203" t="s">
        <v>3070</v>
      </c>
      <c r="AT489" s="203" t="s">
        <v>1585</v>
      </c>
      <c r="AU489" s="247">
        <v>639.99</v>
      </c>
      <c r="AV489" s="203" t="s">
        <v>3074</v>
      </c>
      <c r="AW489" s="203" t="s">
        <v>3070</v>
      </c>
      <c r="AX489" s="203" t="s">
        <v>1214</v>
      </c>
      <c r="AY489" s="247">
        <v>654.22</v>
      </c>
      <c r="AZ489" s="203" t="s">
        <v>3075</v>
      </c>
      <c r="BA489" s="203" t="s">
        <v>3070</v>
      </c>
      <c r="BB489" s="203" t="s">
        <v>1284</v>
      </c>
      <c r="BC489" s="247">
        <v>799</v>
      </c>
      <c r="BD489" s="203" t="s">
        <v>3076</v>
      </c>
      <c r="BE489" s="204" t="str">
        <f t="shared" si="15"/>
        <v xml:space="preserve"> FactionCT 3.0184 Unisex</v>
      </c>
    </row>
    <row r="490" spans="1:57">
      <c r="A490" s="203" t="s">
        <v>219</v>
      </c>
      <c r="B490" s="203" t="s">
        <v>579</v>
      </c>
      <c r="C490" s="203" t="s">
        <v>591</v>
      </c>
      <c r="D490" s="203">
        <v>162</v>
      </c>
      <c r="E490" s="203" t="s">
        <v>390</v>
      </c>
      <c r="F490" s="203" t="str">
        <f t="shared" si="14"/>
        <v>Dictator 1.0 X</v>
      </c>
      <c r="H490" s="203">
        <v>162</v>
      </c>
      <c r="I490" s="203">
        <v>160.30000000000001</v>
      </c>
      <c r="J490" s="203">
        <v>122</v>
      </c>
      <c r="K490" s="203">
        <v>136</v>
      </c>
      <c r="L490" s="203">
        <v>120</v>
      </c>
      <c r="M490" s="203">
        <v>86</v>
      </c>
      <c r="N490" s="203">
        <v>110</v>
      </c>
      <c r="O490" s="203">
        <v>15</v>
      </c>
      <c r="P490" s="203">
        <v>1574</v>
      </c>
      <c r="Q490" s="203">
        <v>0.99</v>
      </c>
      <c r="R490" s="203">
        <v>1561</v>
      </c>
      <c r="S490" s="203">
        <v>190</v>
      </c>
      <c r="T490" s="203">
        <v>116</v>
      </c>
      <c r="U490" s="203">
        <v>50</v>
      </c>
      <c r="V490" s="203">
        <v>230</v>
      </c>
      <c r="W490" s="203">
        <v>20</v>
      </c>
      <c r="X490" s="203">
        <v>150</v>
      </c>
      <c r="Y490" s="203">
        <v>0.40399999999999903</v>
      </c>
      <c r="Z490" s="203" t="b">
        <v>0</v>
      </c>
      <c r="AA490" s="203">
        <v>154</v>
      </c>
      <c r="AB490" s="203">
        <v>88</v>
      </c>
      <c r="AC490" s="203">
        <v>76</v>
      </c>
      <c r="AD490" s="203">
        <v>6</v>
      </c>
      <c r="AE490" s="203">
        <v>9.4</v>
      </c>
      <c r="AF490" s="203" t="s">
        <v>305</v>
      </c>
      <c r="BE490" s="204" t="str">
        <f t="shared" si="15"/>
        <v xml:space="preserve"> FactionDictator 1.0 X162 Women's</v>
      </c>
    </row>
    <row r="491" spans="1:57">
      <c r="A491" s="203" t="s">
        <v>219</v>
      </c>
      <c r="B491" s="203" t="s">
        <v>579</v>
      </c>
      <c r="C491" s="203" t="s">
        <v>590</v>
      </c>
      <c r="D491" s="203">
        <v>170</v>
      </c>
      <c r="E491" s="203" t="s">
        <v>222</v>
      </c>
      <c r="F491" s="203" t="str">
        <f t="shared" si="14"/>
        <v>Dictator 1.0</v>
      </c>
      <c r="H491" s="203">
        <v>170</v>
      </c>
      <c r="I491" s="203">
        <v>168.5</v>
      </c>
      <c r="J491" s="203">
        <v>130</v>
      </c>
      <c r="K491" s="203">
        <v>144</v>
      </c>
      <c r="L491" s="203">
        <v>119</v>
      </c>
      <c r="M491" s="203">
        <v>85</v>
      </c>
      <c r="N491" s="203">
        <v>109</v>
      </c>
      <c r="O491" s="203">
        <v>16.600000000000001</v>
      </c>
      <c r="P491" s="203">
        <v>1686</v>
      </c>
      <c r="Q491" s="203">
        <v>0.97</v>
      </c>
      <c r="R491" s="203">
        <v>1628</v>
      </c>
      <c r="S491" s="203">
        <v>208</v>
      </c>
      <c r="T491" s="203">
        <v>127</v>
      </c>
      <c r="U491" s="203">
        <v>49</v>
      </c>
      <c r="V491" s="203">
        <v>223</v>
      </c>
      <c r="W491" s="203">
        <v>20</v>
      </c>
      <c r="X491" s="203">
        <v>158</v>
      </c>
      <c r="Y491" s="203">
        <v>0.41199999999999998</v>
      </c>
      <c r="Z491" s="203" t="b">
        <v>0</v>
      </c>
      <c r="AA491" s="203">
        <v>154</v>
      </c>
      <c r="AB491" s="203">
        <v>90</v>
      </c>
      <c r="AC491" s="203">
        <v>69</v>
      </c>
      <c r="AD491" s="203">
        <v>7</v>
      </c>
      <c r="AE491" s="203">
        <v>10.1</v>
      </c>
      <c r="AF491" s="203" t="s">
        <v>306</v>
      </c>
      <c r="AG491" s="203" t="s">
        <v>305</v>
      </c>
      <c r="AS491" s="203" t="s">
        <v>3077</v>
      </c>
      <c r="AT491" s="203" t="s">
        <v>1306</v>
      </c>
      <c r="AU491" s="247">
        <v>719</v>
      </c>
      <c r="AV491" s="203" t="s">
        <v>3078</v>
      </c>
      <c r="BE491" s="204" t="str">
        <f t="shared" si="15"/>
        <v xml:space="preserve"> FactionDictator 1.0170 Unisex</v>
      </c>
    </row>
    <row r="492" spans="1:57">
      <c r="A492" s="203" t="s">
        <v>219</v>
      </c>
      <c r="B492" s="203" t="s">
        <v>579</v>
      </c>
      <c r="C492" s="203" t="s">
        <v>590</v>
      </c>
      <c r="D492" s="203">
        <v>178</v>
      </c>
      <c r="E492" s="203" t="s">
        <v>222</v>
      </c>
      <c r="F492" s="203" t="str">
        <f t="shared" si="14"/>
        <v>Dictator 1.0</v>
      </c>
      <c r="H492" s="203">
        <v>178</v>
      </c>
      <c r="I492" s="203">
        <v>176.4</v>
      </c>
      <c r="J492" s="203">
        <v>135</v>
      </c>
      <c r="K492" s="203">
        <v>151</v>
      </c>
      <c r="L492" s="203">
        <v>119</v>
      </c>
      <c r="M492" s="203">
        <v>85</v>
      </c>
      <c r="N492" s="203">
        <v>109</v>
      </c>
      <c r="O492" s="203">
        <v>18.7</v>
      </c>
      <c r="P492" s="203">
        <v>1694</v>
      </c>
      <c r="Q492" s="203">
        <v>1.01</v>
      </c>
      <c r="R492" s="203">
        <v>1703</v>
      </c>
      <c r="S492" s="203">
        <v>243</v>
      </c>
      <c r="T492" s="203">
        <v>143</v>
      </c>
      <c r="U492" s="203">
        <v>51</v>
      </c>
      <c r="V492" s="203">
        <v>247</v>
      </c>
      <c r="W492" s="203">
        <v>20</v>
      </c>
      <c r="X492" s="203">
        <v>166</v>
      </c>
      <c r="Y492" s="203">
        <v>0.39</v>
      </c>
      <c r="Z492" s="203" t="b">
        <v>0</v>
      </c>
      <c r="AA492" s="203">
        <v>155</v>
      </c>
      <c r="AB492" s="203">
        <v>97</v>
      </c>
      <c r="AC492" s="203">
        <v>91</v>
      </c>
      <c r="AD492" s="203">
        <v>8</v>
      </c>
      <c r="AE492" s="203">
        <v>9.5</v>
      </c>
      <c r="AF492" s="203" t="s">
        <v>306</v>
      </c>
      <c r="AG492" s="203" t="s">
        <v>305</v>
      </c>
      <c r="AS492" s="203" t="s">
        <v>3079</v>
      </c>
      <c r="AT492" s="203" t="s">
        <v>1351</v>
      </c>
      <c r="AU492" s="247">
        <v>619</v>
      </c>
      <c r="AV492" s="203" t="s">
        <v>3080</v>
      </c>
      <c r="AW492" s="203" t="s">
        <v>3079</v>
      </c>
      <c r="AX492" s="203" t="s">
        <v>1351</v>
      </c>
      <c r="AY492" s="247">
        <v>619</v>
      </c>
      <c r="AZ492" s="203" t="s">
        <v>3081</v>
      </c>
      <c r="BA492" s="203" t="s">
        <v>3079</v>
      </c>
      <c r="BB492" s="203" t="s">
        <v>2534</v>
      </c>
      <c r="BC492" s="247">
        <v>619</v>
      </c>
      <c r="BD492" s="203" t="s">
        <v>3082</v>
      </c>
      <c r="BE492" s="204" t="str">
        <f t="shared" si="15"/>
        <v xml:space="preserve"> FactionDictator 1.0178 Unisex</v>
      </c>
    </row>
    <row r="493" spans="1:57">
      <c r="A493" s="203" t="s">
        <v>219</v>
      </c>
      <c r="B493" s="203" t="s">
        <v>579</v>
      </c>
      <c r="C493" s="203" t="s">
        <v>593</v>
      </c>
      <c r="D493" s="203">
        <v>163</v>
      </c>
      <c r="E493" s="203" t="s">
        <v>390</v>
      </c>
      <c r="F493" s="203" t="str">
        <f t="shared" si="14"/>
        <v>Dictator 2.0 X</v>
      </c>
      <c r="H493" s="203">
        <v>163</v>
      </c>
      <c r="I493" s="203">
        <v>161.6</v>
      </c>
      <c r="J493" s="203">
        <v>119</v>
      </c>
      <c r="K493" s="203">
        <v>134</v>
      </c>
      <c r="L493" s="203">
        <v>127</v>
      </c>
      <c r="M493" s="203">
        <v>96</v>
      </c>
      <c r="N493" s="203">
        <v>117</v>
      </c>
      <c r="O493" s="203">
        <v>15.4</v>
      </c>
      <c r="P493" s="203">
        <v>1753</v>
      </c>
      <c r="Q493" s="203">
        <v>0.98</v>
      </c>
      <c r="R493" s="203">
        <v>1719</v>
      </c>
      <c r="S493" s="203">
        <v>197</v>
      </c>
      <c r="T493" s="203">
        <v>122</v>
      </c>
      <c r="U493" s="203">
        <v>54</v>
      </c>
      <c r="V493" s="203">
        <v>252</v>
      </c>
      <c r="W493" s="203">
        <v>20</v>
      </c>
      <c r="X493" s="203">
        <v>170</v>
      </c>
      <c r="Y493" s="203">
        <v>0.377</v>
      </c>
      <c r="Z493" s="203" t="b">
        <v>0</v>
      </c>
      <c r="AA493" s="203">
        <v>168</v>
      </c>
      <c r="AB493" s="203">
        <v>108</v>
      </c>
      <c r="AC493" s="203">
        <v>84</v>
      </c>
      <c r="AD493" s="203">
        <v>5</v>
      </c>
      <c r="AE493" s="203">
        <v>10.4</v>
      </c>
      <c r="AF493" s="203" t="s">
        <v>305</v>
      </c>
      <c r="BE493" s="204" t="str">
        <f t="shared" si="15"/>
        <v xml:space="preserve"> FactionDictator 2.0 X163 Women's</v>
      </c>
    </row>
    <row r="494" spans="1:57">
      <c r="A494" s="203" t="s">
        <v>219</v>
      </c>
      <c r="B494" s="203" t="s">
        <v>579</v>
      </c>
      <c r="C494" s="203" t="s">
        <v>592</v>
      </c>
      <c r="D494" s="203">
        <v>163</v>
      </c>
      <c r="E494" s="203" t="s">
        <v>222</v>
      </c>
      <c r="F494" s="203" t="str">
        <f t="shared" si="14"/>
        <v>Dictator 2.0</v>
      </c>
      <c r="H494" s="203">
        <v>163</v>
      </c>
      <c r="I494" s="203">
        <v>163</v>
      </c>
      <c r="J494" s="203">
        <v>119</v>
      </c>
      <c r="K494" s="203">
        <v>135</v>
      </c>
      <c r="L494" s="203">
        <v>127</v>
      </c>
      <c r="M494" s="203">
        <v>96</v>
      </c>
      <c r="N494" s="203">
        <v>117</v>
      </c>
      <c r="O494" s="203">
        <v>15.6</v>
      </c>
      <c r="P494" s="203">
        <v>1699</v>
      </c>
      <c r="Q494" s="203">
        <v>1.02</v>
      </c>
      <c r="R494" s="203">
        <v>1730</v>
      </c>
      <c r="S494" s="203">
        <v>183</v>
      </c>
      <c r="T494" s="203">
        <v>117</v>
      </c>
      <c r="U494" s="203">
        <v>56</v>
      </c>
      <c r="V494" s="203">
        <v>253</v>
      </c>
      <c r="W494" s="203">
        <v>25</v>
      </c>
      <c r="X494" s="203">
        <v>184</v>
      </c>
      <c r="Y494" s="203">
        <v>0.45600000000000002</v>
      </c>
      <c r="Z494" s="203" t="b">
        <v>0</v>
      </c>
      <c r="AA494" s="203">
        <v>162</v>
      </c>
      <c r="AB494" s="203">
        <v>120</v>
      </c>
      <c r="AC494" s="203">
        <v>91</v>
      </c>
      <c r="AD494" s="203">
        <v>5</v>
      </c>
      <c r="AE494" s="203">
        <v>9.9</v>
      </c>
      <c r="AF494" s="203" t="s">
        <v>305</v>
      </c>
      <c r="AS494" s="203" t="s">
        <v>3083</v>
      </c>
      <c r="AT494" s="203" t="s">
        <v>2660</v>
      </c>
      <c r="AU494" s="247">
        <v>367</v>
      </c>
      <c r="AV494" s="203" t="s">
        <v>3084</v>
      </c>
      <c r="AW494" s="203" t="s">
        <v>3085</v>
      </c>
      <c r="AX494" s="203" t="s">
        <v>2534</v>
      </c>
      <c r="AY494" s="247">
        <v>679</v>
      </c>
      <c r="AZ494" s="203" t="s">
        <v>3086</v>
      </c>
      <c r="BA494" s="203" t="s">
        <v>3087</v>
      </c>
      <c r="BB494" s="203" t="s">
        <v>1306</v>
      </c>
      <c r="BC494" s="247">
        <v>779</v>
      </c>
      <c r="BD494" s="203" t="s">
        <v>3088</v>
      </c>
      <c r="BE494" s="204" t="str">
        <f t="shared" si="15"/>
        <v xml:space="preserve"> FactionDictator 2.0163 Unisex</v>
      </c>
    </row>
    <row r="495" spans="1:57">
      <c r="A495" s="203" t="s">
        <v>219</v>
      </c>
      <c r="B495" s="203" t="s">
        <v>579</v>
      </c>
      <c r="C495" s="203" t="s">
        <v>592</v>
      </c>
      <c r="D495" s="203">
        <v>171</v>
      </c>
      <c r="E495" s="203" t="s">
        <v>222</v>
      </c>
      <c r="F495" s="203" t="str">
        <f t="shared" si="14"/>
        <v>Dictator 2.0</v>
      </c>
      <c r="H495" s="203">
        <v>171</v>
      </c>
      <c r="I495" s="203">
        <v>169.5</v>
      </c>
      <c r="J495" s="203">
        <v>128</v>
      </c>
      <c r="K495" s="203">
        <v>141</v>
      </c>
      <c r="L495" s="203">
        <v>126</v>
      </c>
      <c r="M495" s="203">
        <v>95</v>
      </c>
      <c r="N495" s="203">
        <v>116</v>
      </c>
      <c r="O495" s="203">
        <v>17.600000000000001</v>
      </c>
      <c r="P495" s="203">
        <v>1848</v>
      </c>
      <c r="Q495" s="203">
        <v>0.97</v>
      </c>
      <c r="R495" s="203">
        <v>1789</v>
      </c>
      <c r="S495" s="203">
        <v>226</v>
      </c>
      <c r="T495" s="203">
        <v>130</v>
      </c>
      <c r="U495" s="203">
        <v>52</v>
      </c>
      <c r="V495" s="203">
        <v>240</v>
      </c>
      <c r="W495" s="203">
        <v>22</v>
      </c>
      <c r="X495" s="203">
        <v>177</v>
      </c>
      <c r="Y495" s="203">
        <v>0.42</v>
      </c>
      <c r="Z495" s="203" t="b">
        <v>0</v>
      </c>
      <c r="AA495" s="203">
        <v>176</v>
      </c>
      <c r="AB495" s="203">
        <v>105</v>
      </c>
      <c r="AC495" s="203">
        <v>64</v>
      </c>
      <c r="AD495" s="203">
        <v>8</v>
      </c>
      <c r="AE495" s="203">
        <v>10.9</v>
      </c>
      <c r="AF495" s="203" t="s">
        <v>305</v>
      </c>
      <c r="AS495" s="203" t="s">
        <v>3089</v>
      </c>
      <c r="AT495" s="203" t="s">
        <v>2213</v>
      </c>
      <c r="AU495" s="247">
        <v>530.19000000000005</v>
      </c>
      <c r="AV495" s="203" t="s">
        <v>3090</v>
      </c>
      <c r="AW495" s="203" t="s">
        <v>3089</v>
      </c>
      <c r="AX495" s="203" t="s">
        <v>1585</v>
      </c>
      <c r="AY495" s="247">
        <v>543.99</v>
      </c>
      <c r="AZ495" s="203" t="s">
        <v>3091</v>
      </c>
      <c r="BA495" s="203" t="s">
        <v>3089</v>
      </c>
      <c r="BB495" s="203" t="s">
        <v>1585</v>
      </c>
      <c r="BC495" s="247">
        <v>543.99</v>
      </c>
      <c r="BD495" s="203" t="s">
        <v>3092</v>
      </c>
      <c r="BE495" s="204" t="str">
        <f t="shared" si="15"/>
        <v xml:space="preserve"> FactionDictator 2.0171 Unisex</v>
      </c>
    </row>
    <row r="496" spans="1:57">
      <c r="A496" s="203" t="s">
        <v>219</v>
      </c>
      <c r="B496" s="203" t="s">
        <v>579</v>
      </c>
      <c r="C496" s="203" t="s">
        <v>592</v>
      </c>
      <c r="D496" s="203">
        <v>179</v>
      </c>
      <c r="E496" s="203" t="s">
        <v>222</v>
      </c>
      <c r="F496" s="203" t="str">
        <f t="shared" si="14"/>
        <v>Dictator 2.0</v>
      </c>
      <c r="H496" s="203">
        <v>179</v>
      </c>
      <c r="I496" s="203">
        <v>177.5</v>
      </c>
      <c r="J496" s="203">
        <v>135</v>
      </c>
      <c r="K496" s="203">
        <v>151</v>
      </c>
      <c r="L496" s="203">
        <v>127</v>
      </c>
      <c r="M496" s="203">
        <v>96</v>
      </c>
      <c r="N496" s="203">
        <v>117</v>
      </c>
      <c r="O496" s="203">
        <v>19.600000000000001</v>
      </c>
      <c r="P496" s="203">
        <v>1844</v>
      </c>
      <c r="Q496" s="203">
        <v>1.02</v>
      </c>
      <c r="R496" s="203">
        <v>1887</v>
      </c>
      <c r="S496" s="203">
        <v>241</v>
      </c>
      <c r="T496" s="203">
        <v>151</v>
      </c>
      <c r="U496" s="203">
        <v>53</v>
      </c>
      <c r="V496" s="203">
        <v>259</v>
      </c>
      <c r="W496" s="203">
        <v>19</v>
      </c>
      <c r="X496" s="203">
        <v>171</v>
      </c>
      <c r="Y496" s="203">
        <v>0.35799999999999998</v>
      </c>
      <c r="Z496" s="203" t="b">
        <v>0</v>
      </c>
      <c r="AA496" s="203">
        <v>165</v>
      </c>
      <c r="AB496" s="203">
        <v>103</v>
      </c>
      <c r="AC496" s="203">
        <v>94</v>
      </c>
      <c r="AD496" s="203">
        <v>9</v>
      </c>
      <c r="AE496" s="203">
        <v>11.1</v>
      </c>
      <c r="AF496" s="203" t="s">
        <v>305</v>
      </c>
      <c r="AS496" s="203" t="s">
        <v>3089</v>
      </c>
      <c r="AT496" s="203" t="s">
        <v>3093</v>
      </c>
      <c r="AU496" s="247">
        <v>535.91999999999996</v>
      </c>
      <c r="AV496" s="203" t="s">
        <v>3094</v>
      </c>
      <c r="AW496" s="203" t="s">
        <v>3089</v>
      </c>
      <c r="AX496" s="203" t="s">
        <v>3093</v>
      </c>
      <c r="AY496" s="247">
        <v>535.91999999999996</v>
      </c>
      <c r="AZ496" s="203" t="s">
        <v>3095</v>
      </c>
      <c r="BA496" s="203" t="s">
        <v>3089</v>
      </c>
      <c r="BB496" s="203" t="s">
        <v>1585</v>
      </c>
      <c r="BC496" s="247">
        <v>543.99</v>
      </c>
      <c r="BD496" s="203" t="s">
        <v>3096</v>
      </c>
      <c r="BE496" s="204" t="str">
        <f t="shared" si="15"/>
        <v xml:space="preserve"> FactionDictator 2.0179 Unisex</v>
      </c>
    </row>
    <row r="497" spans="1:57">
      <c r="A497" s="203" t="s">
        <v>219</v>
      </c>
      <c r="B497" s="203" t="s">
        <v>579</v>
      </c>
      <c r="C497" s="203" t="s">
        <v>594</v>
      </c>
      <c r="D497" s="203">
        <v>172</v>
      </c>
      <c r="E497" s="203" t="s">
        <v>222</v>
      </c>
      <c r="F497" s="203" t="str">
        <f t="shared" si="14"/>
        <v>Dictator 3.0</v>
      </c>
      <c r="H497" s="203">
        <v>172</v>
      </c>
      <c r="I497" s="203">
        <v>170.3</v>
      </c>
      <c r="J497" s="203">
        <v>117</v>
      </c>
      <c r="K497" s="203">
        <v>139</v>
      </c>
      <c r="L497" s="203">
        <v>133</v>
      </c>
      <c r="M497" s="203">
        <v>106</v>
      </c>
      <c r="N497" s="203">
        <v>124</v>
      </c>
      <c r="O497" s="203">
        <v>18.899999999999999</v>
      </c>
      <c r="P497" s="203">
        <v>1898</v>
      </c>
      <c r="Q497" s="203">
        <v>1.03</v>
      </c>
      <c r="R497" s="203">
        <v>1959</v>
      </c>
      <c r="S497" s="203">
        <v>210</v>
      </c>
      <c r="T497" s="203">
        <v>136</v>
      </c>
      <c r="U497" s="203">
        <v>63</v>
      </c>
      <c r="V497" s="203">
        <v>325</v>
      </c>
      <c r="W497" s="203">
        <v>22</v>
      </c>
      <c r="X497" s="203">
        <v>212</v>
      </c>
      <c r="Y497" s="203">
        <v>0.35399999999999998</v>
      </c>
      <c r="Z497" s="203" t="b">
        <v>0</v>
      </c>
      <c r="AA497" s="203">
        <v>186</v>
      </c>
      <c r="AB497" s="203">
        <v>124</v>
      </c>
      <c r="AC497" s="203">
        <v>138</v>
      </c>
      <c r="AD497" s="203">
        <v>4</v>
      </c>
      <c r="AE497" s="203">
        <v>10.8</v>
      </c>
      <c r="AF497" s="203" t="s">
        <v>301</v>
      </c>
      <c r="AG497" s="203" t="s">
        <v>304</v>
      </c>
      <c r="AS497" s="203" t="s">
        <v>3097</v>
      </c>
      <c r="AT497" s="203" t="s">
        <v>1190</v>
      </c>
      <c r="AU497" s="247">
        <v>462.58</v>
      </c>
      <c r="AV497" s="203" t="s">
        <v>3098</v>
      </c>
      <c r="AW497" s="203" t="s">
        <v>3097</v>
      </c>
      <c r="AX497" s="203" t="s">
        <v>1801</v>
      </c>
      <c r="AY497" s="247">
        <v>575.20000000000005</v>
      </c>
      <c r="AZ497" s="203" t="s">
        <v>3099</v>
      </c>
      <c r="BA497" s="203" t="s">
        <v>3097</v>
      </c>
      <c r="BB497" s="203" t="s">
        <v>1284</v>
      </c>
      <c r="BC497" s="247">
        <v>719</v>
      </c>
      <c r="BD497" s="203" t="s">
        <v>3100</v>
      </c>
      <c r="BE497" s="204" t="str">
        <f t="shared" si="15"/>
        <v xml:space="preserve"> FactionDictator 3.0172 Unisex</v>
      </c>
    </row>
    <row r="498" spans="1:57">
      <c r="A498" s="203" t="s">
        <v>219</v>
      </c>
      <c r="B498" s="203" t="s">
        <v>579</v>
      </c>
      <c r="C498" s="203" t="s">
        <v>594</v>
      </c>
      <c r="D498" s="203">
        <v>180</v>
      </c>
      <c r="E498" s="203" t="s">
        <v>222</v>
      </c>
      <c r="F498" s="203" t="str">
        <f t="shared" si="14"/>
        <v>Dictator 3.0</v>
      </c>
      <c r="H498" s="203">
        <v>180</v>
      </c>
      <c r="I498" s="203">
        <v>178.8</v>
      </c>
      <c r="J498" s="203">
        <v>130</v>
      </c>
      <c r="K498" s="203">
        <v>150</v>
      </c>
      <c r="L498" s="203">
        <v>134</v>
      </c>
      <c r="M498" s="203">
        <v>106</v>
      </c>
      <c r="N498" s="203">
        <v>123</v>
      </c>
      <c r="O498" s="203">
        <v>21.1</v>
      </c>
      <c r="P498" s="203">
        <v>2041</v>
      </c>
      <c r="Q498" s="203">
        <v>1.01</v>
      </c>
      <c r="R498" s="203">
        <v>2057</v>
      </c>
      <c r="S498" s="203">
        <v>234</v>
      </c>
      <c r="T498" s="203">
        <v>148</v>
      </c>
      <c r="U498" s="203">
        <v>56</v>
      </c>
      <c r="V498" s="203">
        <v>290</v>
      </c>
      <c r="W498" s="203">
        <v>20</v>
      </c>
      <c r="X498" s="203">
        <v>198</v>
      </c>
      <c r="Y498" s="203">
        <v>0.35199999999999998</v>
      </c>
      <c r="Z498" s="203" t="b">
        <v>0</v>
      </c>
      <c r="AA498" s="203">
        <v>182</v>
      </c>
      <c r="AB498" s="203">
        <v>110</v>
      </c>
      <c r="AC498" s="203">
        <v>108</v>
      </c>
      <c r="AD498" s="203">
        <v>7</v>
      </c>
      <c r="AE498" s="203">
        <v>11.1</v>
      </c>
      <c r="AF498" s="203" t="s">
        <v>301</v>
      </c>
      <c r="AG498" s="203" t="s">
        <v>304</v>
      </c>
      <c r="AS498" s="203" t="s">
        <v>3097</v>
      </c>
      <c r="AT498" s="203" t="s">
        <v>1190</v>
      </c>
      <c r="AU498" s="247">
        <v>462.65</v>
      </c>
      <c r="AV498" s="203" t="s">
        <v>3101</v>
      </c>
      <c r="AW498" s="203" t="s">
        <v>3097</v>
      </c>
      <c r="AX498" s="203" t="s">
        <v>1190</v>
      </c>
      <c r="AY498" s="247">
        <v>462.65</v>
      </c>
      <c r="AZ498" s="203" t="s">
        <v>3102</v>
      </c>
      <c r="BA498" s="203" t="s">
        <v>3097</v>
      </c>
      <c r="BB498" s="203" t="s">
        <v>1801</v>
      </c>
      <c r="BC498" s="247">
        <v>575.20000000000005</v>
      </c>
      <c r="BD498" s="203" t="s">
        <v>3103</v>
      </c>
      <c r="BE498" s="204" t="str">
        <f t="shared" si="15"/>
        <v xml:space="preserve"> FactionDictator 3.0180 Unisex</v>
      </c>
    </row>
    <row r="499" spans="1:57">
      <c r="A499" s="203" t="s">
        <v>219</v>
      </c>
      <c r="B499" s="203" t="s">
        <v>579</v>
      </c>
      <c r="C499" s="203" t="s">
        <v>595</v>
      </c>
      <c r="D499" s="203">
        <v>154</v>
      </c>
      <c r="E499" s="203" t="s">
        <v>222</v>
      </c>
      <c r="F499" s="203" t="str">
        <f t="shared" si="14"/>
        <v>Dictator FG 1.0</v>
      </c>
      <c r="H499" s="203">
        <v>154</v>
      </c>
      <c r="I499" s="203">
        <v>152.30000000000001</v>
      </c>
      <c r="J499" s="203">
        <v>118</v>
      </c>
      <c r="K499" s="203">
        <v>128</v>
      </c>
      <c r="L499" s="203">
        <v>119</v>
      </c>
      <c r="M499" s="203">
        <v>85</v>
      </c>
      <c r="N499" s="203">
        <v>109</v>
      </c>
      <c r="O499" s="203">
        <v>13.2</v>
      </c>
      <c r="P499" s="203">
        <v>1380</v>
      </c>
      <c r="Q499" s="203">
        <v>1.07</v>
      </c>
      <c r="R499" s="203">
        <v>1471</v>
      </c>
      <c r="S499" s="203">
        <v>144</v>
      </c>
      <c r="T499" s="203">
        <v>66</v>
      </c>
      <c r="U499" s="203">
        <v>48</v>
      </c>
      <c r="V499" s="203">
        <v>211</v>
      </c>
      <c r="W499" s="203">
        <v>18</v>
      </c>
      <c r="X499" s="203">
        <v>132</v>
      </c>
      <c r="Y499" s="203">
        <v>0.38200000000000001</v>
      </c>
      <c r="Z499" s="203" t="b">
        <v>0</v>
      </c>
      <c r="AA499" s="203">
        <v>151</v>
      </c>
      <c r="AB499" s="203">
        <v>95</v>
      </c>
      <c r="AC499" s="203">
        <v>59</v>
      </c>
      <c r="AD499" s="203">
        <v>10</v>
      </c>
      <c r="AE499" s="203">
        <v>9.1</v>
      </c>
      <c r="AF499" s="203" t="s">
        <v>306</v>
      </c>
      <c r="AG499" s="203" t="s">
        <v>305</v>
      </c>
      <c r="AH499" s="203" t="s">
        <v>302</v>
      </c>
      <c r="BE499" s="204" t="str">
        <f t="shared" si="15"/>
        <v xml:space="preserve"> FactionDictator FG 1.0154 Unisex</v>
      </c>
    </row>
    <row r="500" spans="1:57">
      <c r="A500" s="203" t="s">
        <v>219</v>
      </c>
      <c r="B500" s="203" t="s">
        <v>579</v>
      </c>
      <c r="C500" s="203" t="s">
        <v>595</v>
      </c>
      <c r="D500" s="203">
        <v>162</v>
      </c>
      <c r="E500" s="203" t="s">
        <v>222</v>
      </c>
      <c r="F500" s="203" t="str">
        <f t="shared" si="14"/>
        <v>Dictator FG 1.0</v>
      </c>
      <c r="H500" s="203">
        <v>162</v>
      </c>
      <c r="I500" s="203">
        <v>160.4</v>
      </c>
      <c r="J500" s="203">
        <v>125</v>
      </c>
      <c r="K500" s="203">
        <v>136</v>
      </c>
      <c r="L500" s="203">
        <v>119</v>
      </c>
      <c r="M500" s="203">
        <v>85</v>
      </c>
      <c r="N500" s="203">
        <v>109</v>
      </c>
      <c r="O500" s="203">
        <v>14.9</v>
      </c>
      <c r="P500" s="203">
        <v>1438</v>
      </c>
      <c r="Q500" s="203">
        <v>1.08</v>
      </c>
      <c r="R500" s="203">
        <v>1548</v>
      </c>
      <c r="S500" s="203">
        <v>156</v>
      </c>
      <c r="T500" s="203">
        <v>73</v>
      </c>
      <c r="U500" s="203">
        <v>52</v>
      </c>
      <c r="V500" s="203">
        <v>219</v>
      </c>
      <c r="W500" s="203">
        <v>18</v>
      </c>
      <c r="X500" s="203">
        <v>137</v>
      </c>
      <c r="Y500" s="203">
        <v>0.33700000000000002</v>
      </c>
      <c r="Z500" s="203" t="b">
        <v>0</v>
      </c>
      <c r="AA500" s="203">
        <v>152</v>
      </c>
      <c r="AB500" s="203">
        <v>96</v>
      </c>
      <c r="AC500" s="203">
        <v>67</v>
      </c>
      <c r="AD500" s="203">
        <v>9</v>
      </c>
      <c r="AE500" s="203">
        <v>9.5</v>
      </c>
      <c r="AF500" s="203" t="s">
        <v>306</v>
      </c>
      <c r="AG500" s="203" t="s">
        <v>305</v>
      </c>
      <c r="AH500" s="203" t="s">
        <v>302</v>
      </c>
      <c r="AS500" s="203" t="s">
        <v>3104</v>
      </c>
      <c r="AT500" s="203" t="s">
        <v>1306</v>
      </c>
      <c r="AU500" s="247">
        <v>599</v>
      </c>
      <c r="AV500" s="203" t="s">
        <v>3105</v>
      </c>
      <c r="AW500" s="203" t="s">
        <v>3104</v>
      </c>
      <c r="AX500" s="203" t="s">
        <v>1306</v>
      </c>
      <c r="AY500" s="247">
        <v>599</v>
      </c>
      <c r="AZ500" s="203" t="s">
        <v>3106</v>
      </c>
      <c r="BA500" s="203" t="s">
        <v>3104</v>
      </c>
      <c r="BB500" s="203" t="s">
        <v>2534</v>
      </c>
      <c r="BC500" s="247">
        <v>619</v>
      </c>
      <c r="BD500" s="203" t="s">
        <v>3107</v>
      </c>
      <c r="BE500" s="204" t="str">
        <f t="shared" si="15"/>
        <v xml:space="preserve"> FactionDictator FG 1.0162 Unisex</v>
      </c>
    </row>
    <row r="501" spans="1:57">
      <c r="A501" s="203" t="s">
        <v>219</v>
      </c>
      <c r="B501" s="203" t="s">
        <v>579</v>
      </c>
      <c r="C501" s="203" t="s">
        <v>595</v>
      </c>
      <c r="D501" s="203">
        <v>178</v>
      </c>
      <c r="E501" s="203" t="s">
        <v>222</v>
      </c>
      <c r="F501" s="203" t="str">
        <f t="shared" si="14"/>
        <v>Dictator FG 1.0</v>
      </c>
      <c r="H501" s="203">
        <v>178</v>
      </c>
      <c r="I501" s="203">
        <v>176.5</v>
      </c>
      <c r="J501" s="203">
        <v>139</v>
      </c>
      <c r="K501" s="203">
        <v>151</v>
      </c>
      <c r="L501" s="203">
        <v>119</v>
      </c>
      <c r="M501" s="203">
        <v>85</v>
      </c>
      <c r="N501" s="203">
        <v>109</v>
      </c>
      <c r="O501" s="203">
        <v>18.8</v>
      </c>
      <c r="P501" s="203">
        <v>1648</v>
      </c>
      <c r="Q501" s="203">
        <v>1.03</v>
      </c>
      <c r="R501" s="203">
        <v>1703</v>
      </c>
      <c r="S501" s="203">
        <v>216</v>
      </c>
      <c r="T501" s="203">
        <v>96</v>
      </c>
      <c r="U501" s="203">
        <v>48</v>
      </c>
      <c r="V501" s="203">
        <v>226</v>
      </c>
      <c r="W501" s="203">
        <v>17</v>
      </c>
      <c r="X501" s="203">
        <v>146</v>
      </c>
      <c r="Y501" s="203">
        <v>0.34499999999999997</v>
      </c>
      <c r="Z501" s="203" t="b">
        <v>0</v>
      </c>
      <c r="AA501" s="203">
        <v>157</v>
      </c>
      <c r="AB501" s="203">
        <v>97</v>
      </c>
      <c r="AC501" s="203">
        <v>69</v>
      </c>
      <c r="AD501" s="203">
        <v>9</v>
      </c>
      <c r="AE501" s="203">
        <v>10.3</v>
      </c>
      <c r="AF501" s="203" t="s">
        <v>306</v>
      </c>
      <c r="AG501" s="203" t="s">
        <v>305</v>
      </c>
      <c r="AS501" s="203" t="s">
        <v>3104</v>
      </c>
      <c r="AT501" s="203" t="s">
        <v>1306</v>
      </c>
      <c r="AU501" s="247">
        <v>599</v>
      </c>
      <c r="AV501" s="203" t="s">
        <v>3108</v>
      </c>
      <c r="BE501" s="204" t="str">
        <f t="shared" si="15"/>
        <v xml:space="preserve"> FactionDictator FG 1.0178 Unisex</v>
      </c>
    </row>
    <row r="502" spans="1:57">
      <c r="A502" s="203" t="s">
        <v>219</v>
      </c>
      <c r="B502" s="203" t="s">
        <v>579</v>
      </c>
      <c r="C502" s="203" t="s">
        <v>596</v>
      </c>
      <c r="D502" s="203">
        <v>171</v>
      </c>
      <c r="E502" s="203" t="s">
        <v>222</v>
      </c>
      <c r="F502" s="203" t="str">
        <f t="shared" si="14"/>
        <v>Dictator FG 2.0</v>
      </c>
      <c r="H502" s="203">
        <v>171</v>
      </c>
      <c r="I502" s="203">
        <v>169.4</v>
      </c>
      <c r="J502" s="203">
        <v>127</v>
      </c>
      <c r="K502" s="203">
        <v>142</v>
      </c>
      <c r="L502" s="203">
        <v>126</v>
      </c>
      <c r="M502" s="203">
        <v>94</v>
      </c>
      <c r="N502" s="203">
        <v>116</v>
      </c>
      <c r="O502" s="203">
        <v>17.399999999999999</v>
      </c>
      <c r="P502" s="203">
        <v>1721</v>
      </c>
      <c r="Q502" s="203">
        <v>1.04</v>
      </c>
      <c r="R502" s="203">
        <v>1784</v>
      </c>
      <c r="S502" s="203">
        <v>205</v>
      </c>
      <c r="T502" s="203">
        <v>87</v>
      </c>
      <c r="U502" s="203">
        <v>49</v>
      </c>
      <c r="V502" s="203">
        <v>248</v>
      </c>
      <c r="W502" s="203">
        <v>21</v>
      </c>
      <c r="X502" s="203">
        <v>174</v>
      </c>
      <c r="Y502" s="203">
        <v>0.42399999999999999</v>
      </c>
      <c r="Z502" s="203" t="b">
        <v>0</v>
      </c>
      <c r="AA502" s="203">
        <v>172</v>
      </c>
      <c r="AB502" s="203">
        <v>107</v>
      </c>
      <c r="AC502" s="203">
        <v>76</v>
      </c>
      <c r="AD502" s="203">
        <v>9</v>
      </c>
      <c r="AE502" s="203">
        <v>10.9</v>
      </c>
      <c r="AF502" s="203" t="s">
        <v>305</v>
      </c>
      <c r="BE502" s="204" t="str">
        <f t="shared" si="15"/>
        <v xml:space="preserve"> FactionDictator FG 2.0171 Unisex</v>
      </c>
    </row>
    <row r="503" spans="1:57">
      <c r="A503" s="203" t="s">
        <v>219</v>
      </c>
      <c r="B503" s="203" t="s">
        <v>579</v>
      </c>
      <c r="C503" s="203" t="s">
        <v>596</v>
      </c>
      <c r="D503" s="203">
        <v>179</v>
      </c>
      <c r="E503" s="203" t="s">
        <v>222</v>
      </c>
      <c r="F503" s="203" t="str">
        <f t="shared" si="14"/>
        <v>Dictator FG 2.0</v>
      </c>
      <c r="H503" s="203">
        <v>179</v>
      </c>
      <c r="I503" s="203">
        <v>177.6</v>
      </c>
      <c r="J503" s="203">
        <v>134</v>
      </c>
      <c r="K503" s="203">
        <v>150</v>
      </c>
      <c r="L503" s="203">
        <v>126</v>
      </c>
      <c r="M503" s="203">
        <v>95</v>
      </c>
      <c r="N503" s="203">
        <v>116</v>
      </c>
      <c r="O503" s="203">
        <v>19.600000000000001</v>
      </c>
      <c r="P503" s="203">
        <v>1784</v>
      </c>
      <c r="Q503" s="203">
        <v>1.05</v>
      </c>
      <c r="R503" s="203">
        <v>1869</v>
      </c>
      <c r="S503" s="203">
        <v>220</v>
      </c>
      <c r="T503" s="203">
        <v>98</v>
      </c>
      <c r="U503" s="203">
        <v>52</v>
      </c>
      <c r="V503" s="203">
        <v>269</v>
      </c>
      <c r="W503" s="203">
        <v>19</v>
      </c>
      <c r="X503" s="203">
        <v>171</v>
      </c>
      <c r="Y503" s="203">
        <v>0.36499999999999999</v>
      </c>
      <c r="Z503" s="203" t="b">
        <v>0</v>
      </c>
      <c r="AA503" s="203">
        <v>168</v>
      </c>
      <c r="AB503" s="203">
        <v>107</v>
      </c>
      <c r="AC503" s="203">
        <v>101</v>
      </c>
      <c r="AD503" s="203">
        <v>8</v>
      </c>
      <c r="AE503" s="203">
        <v>11.3</v>
      </c>
      <c r="AF503" s="203" t="s">
        <v>305</v>
      </c>
      <c r="BE503" s="204" t="str">
        <f t="shared" si="15"/>
        <v xml:space="preserve"> FactionDictator FG 2.0179 Unisex</v>
      </c>
    </row>
    <row r="504" spans="1:57">
      <c r="A504" s="203" t="s">
        <v>219</v>
      </c>
      <c r="B504" s="203" t="s">
        <v>579</v>
      </c>
      <c r="C504" s="203" t="s">
        <v>597</v>
      </c>
      <c r="D504" s="203">
        <v>178</v>
      </c>
      <c r="E504" s="203" t="s">
        <v>222</v>
      </c>
      <c r="F504" s="203" t="str">
        <f t="shared" si="14"/>
        <v>La Machine</v>
      </c>
      <c r="H504" s="203">
        <v>178</v>
      </c>
      <c r="I504" s="203">
        <v>176.6</v>
      </c>
      <c r="J504" s="203">
        <v>8</v>
      </c>
      <c r="K504" s="203">
        <v>139</v>
      </c>
      <c r="L504" s="203">
        <v>147</v>
      </c>
      <c r="M504" s="203">
        <v>125</v>
      </c>
      <c r="N504" s="203">
        <v>138</v>
      </c>
      <c r="O504" s="203">
        <v>24.8</v>
      </c>
      <c r="P504" s="203">
        <v>1739</v>
      </c>
      <c r="Q504" s="203">
        <v>1.34</v>
      </c>
      <c r="R504" s="203">
        <v>2328</v>
      </c>
      <c r="S504" s="203">
        <v>213</v>
      </c>
      <c r="T504" s="203">
        <v>88</v>
      </c>
      <c r="U504" s="203">
        <v>68</v>
      </c>
      <c r="V504" s="203">
        <v>1012</v>
      </c>
      <c r="W504" s="203">
        <v>30</v>
      </c>
      <c r="X504" s="203">
        <v>676</v>
      </c>
      <c r="Y504" s="203">
        <v>0.44500000000000001</v>
      </c>
      <c r="Z504" s="203" t="b">
        <v>0</v>
      </c>
      <c r="AA504" s="203">
        <v>224</v>
      </c>
      <c r="AB504" s="203">
        <v>151</v>
      </c>
      <c r="AC504" s="203">
        <v>788</v>
      </c>
      <c r="AD504" s="203">
        <v>1</v>
      </c>
      <c r="AE504" s="203">
        <v>12.9</v>
      </c>
      <c r="AF504" s="203" t="s">
        <v>301</v>
      </c>
      <c r="AG504" s="203" t="s">
        <v>302</v>
      </c>
      <c r="AH504" s="203" t="s">
        <v>388</v>
      </c>
      <c r="AS504" s="203" t="s">
        <v>3109</v>
      </c>
      <c r="AT504" s="203" t="s">
        <v>1190</v>
      </c>
      <c r="AU504" s="247">
        <v>462.65</v>
      </c>
      <c r="AV504" s="203" t="s">
        <v>3110</v>
      </c>
      <c r="AW504" s="203" t="s">
        <v>3109</v>
      </c>
      <c r="AX504" s="203" t="s">
        <v>1190</v>
      </c>
      <c r="AY504" s="247">
        <v>462.65</v>
      </c>
      <c r="AZ504" s="203" t="s">
        <v>3111</v>
      </c>
      <c r="BA504" s="203" t="s">
        <v>3109</v>
      </c>
      <c r="BB504" s="203" t="s">
        <v>1306</v>
      </c>
      <c r="BC504" s="247">
        <v>869</v>
      </c>
      <c r="BD504" s="203" t="s">
        <v>3112</v>
      </c>
      <c r="BE504" s="204" t="str">
        <f t="shared" si="15"/>
        <v xml:space="preserve"> FactionLa Machine178 Unisex</v>
      </c>
    </row>
    <row r="505" spans="1:57">
      <c r="A505" s="203" t="s">
        <v>219</v>
      </c>
      <c r="B505" s="203" t="s">
        <v>579</v>
      </c>
      <c r="C505" s="203" t="s">
        <v>599</v>
      </c>
      <c r="D505" s="203">
        <v>150</v>
      </c>
      <c r="E505" s="203" t="s">
        <v>390</v>
      </c>
      <c r="F505" s="203" t="str">
        <f t="shared" si="14"/>
        <v>Prodigy 0.0 X</v>
      </c>
      <c r="H505" s="203">
        <v>150</v>
      </c>
      <c r="I505" s="203">
        <v>148</v>
      </c>
      <c r="J505" s="203">
        <v>104</v>
      </c>
      <c r="K505" s="203">
        <v>122</v>
      </c>
      <c r="L505" s="203">
        <v>116</v>
      </c>
      <c r="M505" s="203">
        <v>84</v>
      </c>
      <c r="N505" s="203">
        <v>108</v>
      </c>
      <c r="O505" s="203">
        <v>11.9</v>
      </c>
      <c r="P505" s="203">
        <v>1451</v>
      </c>
      <c r="Q505" s="203">
        <v>0.98</v>
      </c>
      <c r="R505" s="203">
        <v>1416</v>
      </c>
      <c r="S505" s="203">
        <v>124</v>
      </c>
      <c r="T505" s="203">
        <v>51</v>
      </c>
      <c r="U505" s="203">
        <v>46</v>
      </c>
      <c r="V505" s="203">
        <v>243</v>
      </c>
      <c r="W505" s="203">
        <v>38</v>
      </c>
      <c r="X505" s="203">
        <v>194</v>
      </c>
      <c r="Y505" s="203">
        <v>0.81399999999999995</v>
      </c>
      <c r="Z505" s="203" t="b">
        <v>0</v>
      </c>
      <c r="AA505" s="203">
        <v>135</v>
      </c>
      <c r="AB505" s="203">
        <v>122</v>
      </c>
      <c r="AC505" s="203">
        <v>108</v>
      </c>
      <c r="AD505" s="203">
        <v>8</v>
      </c>
      <c r="AE505" s="203">
        <v>6.4</v>
      </c>
      <c r="AF505" s="203" t="s">
        <v>305</v>
      </c>
      <c r="AG505" s="203" t="s">
        <v>303</v>
      </c>
      <c r="BE505" s="204" t="str">
        <f t="shared" si="15"/>
        <v xml:space="preserve"> FactionProdigy 0.0 X150 Women's</v>
      </c>
    </row>
    <row r="506" spans="1:57">
      <c r="A506" s="203" t="s">
        <v>219</v>
      </c>
      <c r="B506" s="203" t="s">
        <v>579</v>
      </c>
      <c r="C506" s="203" t="s">
        <v>598</v>
      </c>
      <c r="D506" s="203">
        <v>150</v>
      </c>
      <c r="E506" s="203" t="s">
        <v>222</v>
      </c>
      <c r="F506" s="203" t="str">
        <f t="shared" si="14"/>
        <v>Prodigy 0.0</v>
      </c>
      <c r="H506" s="203">
        <v>150</v>
      </c>
      <c r="I506" s="203">
        <v>148.1</v>
      </c>
      <c r="J506" s="203">
        <v>102</v>
      </c>
      <c r="K506" s="203">
        <v>124</v>
      </c>
      <c r="L506" s="203">
        <v>116</v>
      </c>
      <c r="M506" s="203">
        <v>84</v>
      </c>
      <c r="N506" s="203">
        <v>108</v>
      </c>
      <c r="O506" s="203">
        <v>11.9</v>
      </c>
      <c r="P506" s="203">
        <v>1453</v>
      </c>
      <c r="Q506" s="203">
        <v>0.97</v>
      </c>
      <c r="R506" s="203">
        <v>1415</v>
      </c>
      <c r="S506" s="203">
        <v>123</v>
      </c>
      <c r="T506" s="203">
        <v>54</v>
      </c>
      <c r="U506" s="203">
        <v>50</v>
      </c>
      <c r="V506" s="203">
        <v>262</v>
      </c>
      <c r="W506" s="203">
        <v>37</v>
      </c>
      <c r="X506" s="203">
        <v>203</v>
      </c>
      <c r="Y506" s="203">
        <v>0.74299999999999999</v>
      </c>
      <c r="Z506" s="203" t="b">
        <v>0</v>
      </c>
      <c r="AA506" s="203">
        <v>131</v>
      </c>
      <c r="AB506" s="203">
        <v>112</v>
      </c>
      <c r="AC506" s="203">
        <v>130</v>
      </c>
      <c r="AD506" s="203">
        <v>5</v>
      </c>
      <c r="AE506" s="203">
        <v>5.7</v>
      </c>
      <c r="AF506" s="203" t="s">
        <v>305</v>
      </c>
      <c r="AS506" s="203" t="s">
        <v>3113</v>
      </c>
      <c r="AT506" s="203" t="s">
        <v>1801</v>
      </c>
      <c r="AU506" s="247">
        <v>319.95</v>
      </c>
      <c r="AV506" s="203" t="s">
        <v>3114</v>
      </c>
      <c r="AW506" s="203" t="s">
        <v>3113</v>
      </c>
      <c r="AX506" s="203" t="s">
        <v>1801</v>
      </c>
      <c r="AY506" s="247">
        <v>319.95</v>
      </c>
      <c r="AZ506" s="203" t="s">
        <v>3115</v>
      </c>
      <c r="BA506" s="203" t="s">
        <v>3113</v>
      </c>
      <c r="BB506" s="203" t="s">
        <v>2534</v>
      </c>
      <c r="BC506" s="247">
        <v>329</v>
      </c>
      <c r="BD506" s="203" t="s">
        <v>3116</v>
      </c>
      <c r="BE506" s="204" t="str">
        <f t="shared" si="15"/>
        <v xml:space="preserve"> FactionProdigy 0.0150 Unisex</v>
      </c>
    </row>
    <row r="507" spans="1:57">
      <c r="A507" s="203" t="s">
        <v>219</v>
      </c>
      <c r="B507" s="203" t="s">
        <v>579</v>
      </c>
      <c r="C507" s="203" t="s">
        <v>598</v>
      </c>
      <c r="D507" s="203">
        <v>157</v>
      </c>
      <c r="E507" s="203" t="s">
        <v>222</v>
      </c>
      <c r="F507" s="203" t="str">
        <f t="shared" si="14"/>
        <v>Prodigy 0.0</v>
      </c>
      <c r="H507" s="203">
        <v>157</v>
      </c>
      <c r="I507" s="203">
        <v>155.19999999999999</v>
      </c>
      <c r="J507" s="203">
        <v>108</v>
      </c>
      <c r="K507" s="203">
        <v>130</v>
      </c>
      <c r="L507" s="203">
        <v>116</v>
      </c>
      <c r="M507" s="203">
        <v>84</v>
      </c>
      <c r="N507" s="203">
        <v>108</v>
      </c>
      <c r="O507" s="203">
        <v>13.3</v>
      </c>
      <c r="P507" s="203">
        <v>1553</v>
      </c>
      <c r="Q507" s="203">
        <v>0.95</v>
      </c>
      <c r="R507" s="203">
        <v>1480</v>
      </c>
      <c r="S507" s="203">
        <v>127</v>
      </c>
      <c r="T507" s="203">
        <v>59</v>
      </c>
      <c r="U507" s="203">
        <v>47</v>
      </c>
      <c r="V507" s="203">
        <v>262</v>
      </c>
      <c r="W507" s="203">
        <v>36</v>
      </c>
      <c r="X507" s="203">
        <v>208</v>
      </c>
      <c r="Y507" s="203">
        <v>0.76300000000000001</v>
      </c>
      <c r="Z507" s="203" t="b">
        <v>0</v>
      </c>
      <c r="AA507" s="203">
        <v>131</v>
      </c>
      <c r="AB507" s="203">
        <v>120</v>
      </c>
      <c r="AC507" s="203">
        <v>131</v>
      </c>
      <c r="AD507" s="203">
        <v>6</v>
      </c>
      <c r="AE507" s="203">
        <v>6.4</v>
      </c>
      <c r="AF507" s="203" t="s">
        <v>305</v>
      </c>
      <c r="AS507" s="203" t="s">
        <v>3113</v>
      </c>
      <c r="AT507" s="203" t="s">
        <v>1237</v>
      </c>
      <c r="AU507" s="247">
        <v>343.04</v>
      </c>
      <c r="AV507" s="203" t="s">
        <v>3117</v>
      </c>
      <c r="AW507" s="203" t="s">
        <v>3113</v>
      </c>
      <c r="AX507" s="203" t="s">
        <v>1237</v>
      </c>
      <c r="AY507" s="247">
        <v>343.04</v>
      </c>
      <c r="AZ507" s="203" t="s">
        <v>3118</v>
      </c>
      <c r="BA507" s="203" t="s">
        <v>3119</v>
      </c>
      <c r="BB507" s="203" t="s">
        <v>1585</v>
      </c>
      <c r="BC507" s="247">
        <v>359.99</v>
      </c>
      <c r="BD507" s="203" t="s">
        <v>3120</v>
      </c>
      <c r="BE507" s="204" t="str">
        <f t="shared" si="15"/>
        <v xml:space="preserve"> FactionProdigy 0.0157 Unisex</v>
      </c>
    </row>
    <row r="508" spans="1:57">
      <c r="A508" s="203" t="s">
        <v>219</v>
      </c>
      <c r="B508" s="203" t="s">
        <v>579</v>
      </c>
      <c r="C508" s="203" t="s">
        <v>598</v>
      </c>
      <c r="D508" s="203">
        <v>164</v>
      </c>
      <c r="E508" s="203" t="s">
        <v>222</v>
      </c>
      <c r="F508" s="203" t="str">
        <f t="shared" si="14"/>
        <v>Prodigy 0.0</v>
      </c>
      <c r="H508" s="203">
        <v>164</v>
      </c>
      <c r="I508" s="203">
        <v>162.5</v>
      </c>
      <c r="J508" s="203">
        <v>112</v>
      </c>
      <c r="K508" s="203">
        <v>138</v>
      </c>
      <c r="L508" s="203">
        <v>117</v>
      </c>
      <c r="M508" s="203">
        <v>84</v>
      </c>
      <c r="N508" s="203">
        <v>109</v>
      </c>
      <c r="O508" s="203">
        <v>14.7</v>
      </c>
      <c r="P508" s="203">
        <v>1659</v>
      </c>
      <c r="Q508" s="203">
        <v>0.94</v>
      </c>
      <c r="R508" s="203">
        <v>1559</v>
      </c>
      <c r="S508" s="203">
        <v>152</v>
      </c>
      <c r="T508" s="203">
        <v>69</v>
      </c>
      <c r="U508" s="203">
        <v>49</v>
      </c>
      <c r="V508" s="203">
        <v>282</v>
      </c>
      <c r="W508" s="203">
        <v>36</v>
      </c>
      <c r="X508" s="203">
        <v>221</v>
      </c>
      <c r="Y508" s="203">
        <v>0.72799999999999998</v>
      </c>
      <c r="Z508" s="203" t="b">
        <v>0</v>
      </c>
      <c r="AA508" s="203">
        <v>136</v>
      </c>
      <c r="AB508" s="203">
        <v>114</v>
      </c>
      <c r="AC508" s="203">
        <v>146</v>
      </c>
      <c r="AD508" s="203">
        <v>5</v>
      </c>
      <c r="AE508" s="203">
        <v>6.9</v>
      </c>
      <c r="AF508" s="203" t="s">
        <v>305</v>
      </c>
      <c r="AS508" s="203" t="s">
        <v>3119</v>
      </c>
      <c r="AT508" s="203" t="s">
        <v>1477</v>
      </c>
      <c r="AU508" s="247">
        <v>314.27</v>
      </c>
      <c r="AV508" s="203" t="s">
        <v>3121</v>
      </c>
      <c r="AW508" s="203" t="s">
        <v>3119</v>
      </c>
      <c r="AX508" s="203" t="s">
        <v>1477</v>
      </c>
      <c r="AY508" s="247">
        <v>314.27</v>
      </c>
      <c r="AZ508" s="203" t="s">
        <v>3122</v>
      </c>
      <c r="BA508" s="203" t="s">
        <v>3123</v>
      </c>
      <c r="BB508" s="203" t="s">
        <v>1237</v>
      </c>
      <c r="BC508" s="247">
        <v>343.04</v>
      </c>
      <c r="BD508" s="203" t="s">
        <v>3124</v>
      </c>
      <c r="BE508" s="204" t="str">
        <f t="shared" si="15"/>
        <v xml:space="preserve"> FactionProdigy 0.0164 Unisex</v>
      </c>
    </row>
    <row r="509" spans="1:57">
      <c r="A509" s="203" t="s">
        <v>219</v>
      </c>
      <c r="B509" s="203" t="s">
        <v>579</v>
      </c>
      <c r="C509" s="203" t="s">
        <v>598</v>
      </c>
      <c r="D509" s="203">
        <v>171</v>
      </c>
      <c r="E509" s="203" t="s">
        <v>222</v>
      </c>
      <c r="F509" s="203" t="str">
        <f t="shared" si="14"/>
        <v>Prodigy 0.0</v>
      </c>
      <c r="H509" s="203">
        <v>171</v>
      </c>
      <c r="I509" s="203">
        <v>169.5</v>
      </c>
      <c r="J509" s="203">
        <v>120</v>
      </c>
      <c r="K509" s="203">
        <v>143</v>
      </c>
      <c r="L509" s="203">
        <v>116</v>
      </c>
      <c r="M509" s="203">
        <v>84</v>
      </c>
      <c r="N509" s="203">
        <v>108</v>
      </c>
      <c r="O509" s="203">
        <v>16.399999999999999</v>
      </c>
      <c r="P509" s="203">
        <v>1766</v>
      </c>
      <c r="Q509" s="203">
        <v>0.91</v>
      </c>
      <c r="R509" s="203">
        <v>1614</v>
      </c>
      <c r="S509" s="203">
        <v>176</v>
      </c>
      <c r="T509" s="203">
        <v>81</v>
      </c>
      <c r="U509" s="203">
        <v>47</v>
      </c>
      <c r="V509" s="203">
        <v>281</v>
      </c>
      <c r="W509" s="203">
        <v>35</v>
      </c>
      <c r="X509" s="203">
        <v>209</v>
      </c>
      <c r="Y509" s="203">
        <v>0.745</v>
      </c>
      <c r="Z509" s="203" t="b">
        <v>0</v>
      </c>
      <c r="AA509" s="203">
        <v>145</v>
      </c>
      <c r="AB509" s="203">
        <v>118</v>
      </c>
      <c r="AC509" s="203">
        <v>136</v>
      </c>
      <c r="AD509" s="203">
        <v>9</v>
      </c>
      <c r="AE509" s="203">
        <v>6.9</v>
      </c>
      <c r="AF509" s="203" t="s">
        <v>305</v>
      </c>
      <c r="AS509" s="203" t="s">
        <v>3125</v>
      </c>
      <c r="AT509" s="203" t="s">
        <v>3052</v>
      </c>
      <c r="AU509" s="247">
        <v>399</v>
      </c>
      <c r="AV509" s="203" t="s">
        <v>3126</v>
      </c>
      <c r="BE509" s="204" t="str">
        <f t="shared" si="15"/>
        <v xml:space="preserve"> FactionProdigy 0.0171 Unisex</v>
      </c>
    </row>
    <row r="510" spans="1:57">
      <c r="A510" s="203" t="s">
        <v>219</v>
      </c>
      <c r="B510" s="203" t="s">
        <v>579</v>
      </c>
      <c r="C510" s="203" t="s">
        <v>601</v>
      </c>
      <c r="D510" s="203">
        <v>145</v>
      </c>
      <c r="E510" s="203" t="s">
        <v>430</v>
      </c>
      <c r="F510" s="203" t="str">
        <f t="shared" si="14"/>
        <v>Prodigy 1.0 Jr</v>
      </c>
      <c r="H510" s="203">
        <v>145</v>
      </c>
      <c r="I510" s="203">
        <v>143.69999999999999</v>
      </c>
      <c r="J510" s="203">
        <v>103</v>
      </c>
      <c r="K510" s="203">
        <v>120</v>
      </c>
      <c r="L510" s="203">
        <v>114</v>
      </c>
      <c r="M510" s="203">
        <v>83</v>
      </c>
      <c r="N510" s="203">
        <v>110</v>
      </c>
      <c r="O510" s="203">
        <v>11.8</v>
      </c>
      <c r="P510" s="203">
        <v>1178</v>
      </c>
      <c r="Q510" s="203">
        <v>1.1499999999999999</v>
      </c>
      <c r="R510" s="203">
        <v>1358</v>
      </c>
      <c r="S510" s="203">
        <v>104</v>
      </c>
      <c r="T510" s="203">
        <v>36</v>
      </c>
      <c r="U510" s="203">
        <v>43</v>
      </c>
      <c r="V510" s="203">
        <v>208</v>
      </c>
      <c r="W510" s="203">
        <v>38</v>
      </c>
      <c r="X510" s="203">
        <v>201</v>
      </c>
      <c r="Y510" s="203">
        <v>0.88400000000000001</v>
      </c>
      <c r="Z510" s="203" t="b">
        <v>0</v>
      </c>
      <c r="AA510" s="203">
        <v>122</v>
      </c>
      <c r="AB510" s="203">
        <v>112</v>
      </c>
      <c r="AC510" s="203">
        <v>86</v>
      </c>
      <c r="AD510" s="203">
        <v>8</v>
      </c>
      <c r="AE510" s="203">
        <v>3</v>
      </c>
      <c r="AF510" s="203" t="s">
        <v>303</v>
      </c>
      <c r="AG510" s="203" t="s">
        <v>302</v>
      </c>
      <c r="BE510" s="204" t="str">
        <f t="shared" si="15"/>
        <v xml:space="preserve"> FactionProdigy 1.0 Jr145 Junior</v>
      </c>
    </row>
    <row r="511" spans="1:57">
      <c r="A511" s="203" t="s">
        <v>219</v>
      </c>
      <c r="B511" s="203" t="s">
        <v>579</v>
      </c>
      <c r="C511" s="203" t="s">
        <v>601</v>
      </c>
      <c r="D511" s="203">
        <v>155</v>
      </c>
      <c r="E511" s="203" t="s">
        <v>430</v>
      </c>
      <c r="F511" s="203" t="str">
        <f t="shared" si="14"/>
        <v>Prodigy 1.0 Jr</v>
      </c>
      <c r="H511" s="203">
        <v>155</v>
      </c>
      <c r="I511" s="203">
        <v>153.4</v>
      </c>
      <c r="J511" s="203">
        <v>108</v>
      </c>
      <c r="K511" s="203">
        <v>130</v>
      </c>
      <c r="L511" s="203">
        <v>114</v>
      </c>
      <c r="M511" s="203">
        <v>83</v>
      </c>
      <c r="N511" s="203">
        <v>110</v>
      </c>
      <c r="O511" s="203">
        <v>14</v>
      </c>
      <c r="P511" s="203">
        <v>1307</v>
      </c>
      <c r="Q511" s="203">
        <v>1.1100000000000001</v>
      </c>
      <c r="R511" s="203">
        <v>1448</v>
      </c>
      <c r="S511" s="203">
        <v>132</v>
      </c>
      <c r="T511" s="203">
        <v>45</v>
      </c>
      <c r="U511" s="203">
        <v>46</v>
      </c>
      <c r="V511" s="203">
        <v>229</v>
      </c>
      <c r="W511" s="203">
        <v>44</v>
      </c>
      <c r="X511" s="203">
        <v>220</v>
      </c>
      <c r="Y511" s="203">
        <v>0.95099999999999996</v>
      </c>
      <c r="Z511" s="203" t="b">
        <v>0</v>
      </c>
      <c r="AA511" s="203">
        <v>118</v>
      </c>
      <c r="AB511" s="203">
        <v>113</v>
      </c>
      <c r="AC511" s="203">
        <v>111</v>
      </c>
      <c r="AD511" s="203">
        <v>6</v>
      </c>
      <c r="AE511" s="203">
        <v>3.2</v>
      </c>
      <c r="AF511" s="203" t="s">
        <v>303</v>
      </c>
      <c r="AG511" s="203" t="s">
        <v>302</v>
      </c>
      <c r="BE511" s="204" t="str">
        <f t="shared" si="15"/>
        <v xml:space="preserve"> FactionProdigy 1.0 Jr155 Junior</v>
      </c>
    </row>
    <row r="512" spans="1:57">
      <c r="A512" s="203" t="s">
        <v>219</v>
      </c>
      <c r="B512" s="203" t="s">
        <v>579</v>
      </c>
      <c r="C512" s="203" t="s">
        <v>602</v>
      </c>
      <c r="D512" s="203">
        <v>158</v>
      </c>
      <c r="E512" s="203" t="s">
        <v>390</v>
      </c>
      <c r="F512" s="203" t="str">
        <f t="shared" si="14"/>
        <v>Prodigy 1.0 X</v>
      </c>
      <c r="H512" s="203">
        <v>158</v>
      </c>
      <c r="I512" s="203">
        <v>155.9</v>
      </c>
      <c r="J512" s="203">
        <v>111</v>
      </c>
      <c r="K512" s="203">
        <v>129</v>
      </c>
      <c r="L512" s="203">
        <v>119</v>
      </c>
      <c r="M512" s="203">
        <v>87</v>
      </c>
      <c r="N512" s="203">
        <v>112</v>
      </c>
      <c r="O512" s="203">
        <v>13</v>
      </c>
      <c r="P512" s="203">
        <v>1577</v>
      </c>
      <c r="Q512" s="203">
        <v>0.98</v>
      </c>
      <c r="R512" s="203">
        <v>1544</v>
      </c>
      <c r="S512" s="203">
        <v>159</v>
      </c>
      <c r="T512" s="203">
        <v>79</v>
      </c>
      <c r="U512" s="203">
        <v>53</v>
      </c>
      <c r="V512" s="203">
        <v>259</v>
      </c>
      <c r="W512" s="203">
        <v>39</v>
      </c>
      <c r="X512" s="203">
        <v>195</v>
      </c>
      <c r="Y512" s="203">
        <v>0.73399999999999999</v>
      </c>
      <c r="Z512" s="203" t="b">
        <v>0</v>
      </c>
      <c r="AA512" s="203">
        <v>145</v>
      </c>
      <c r="AB512" s="203">
        <v>121</v>
      </c>
      <c r="AC512" s="203">
        <v>113</v>
      </c>
      <c r="AD512" s="203">
        <v>6</v>
      </c>
      <c r="AE512" s="203">
        <v>6.8</v>
      </c>
      <c r="AF512" s="203" t="s">
        <v>305</v>
      </c>
      <c r="BE512" s="204" t="str">
        <f t="shared" si="15"/>
        <v xml:space="preserve"> FactionProdigy 1.0 X158 Women's</v>
      </c>
    </row>
    <row r="513" spans="1:57">
      <c r="A513" s="203" t="s">
        <v>219</v>
      </c>
      <c r="B513" s="203" t="s">
        <v>579</v>
      </c>
      <c r="C513" s="203" t="s">
        <v>602</v>
      </c>
      <c r="D513" s="203">
        <v>164</v>
      </c>
      <c r="E513" s="203" t="s">
        <v>390</v>
      </c>
      <c r="F513" s="203" t="str">
        <f t="shared" si="14"/>
        <v>Prodigy 1.0 X</v>
      </c>
      <c r="H513" s="203">
        <v>164</v>
      </c>
      <c r="I513" s="203">
        <v>162.1</v>
      </c>
      <c r="J513" s="203">
        <v>118</v>
      </c>
      <c r="K513" s="203">
        <v>135</v>
      </c>
      <c r="L513" s="203">
        <v>119</v>
      </c>
      <c r="M513" s="203">
        <v>87</v>
      </c>
      <c r="N513" s="203">
        <v>111</v>
      </c>
      <c r="O513" s="203">
        <v>14.7</v>
      </c>
      <c r="P513" s="203">
        <v>1614</v>
      </c>
      <c r="Q513" s="203">
        <v>0.99</v>
      </c>
      <c r="R513" s="203">
        <v>1604</v>
      </c>
      <c r="S513" s="203">
        <v>153</v>
      </c>
      <c r="T513" s="203">
        <v>61</v>
      </c>
      <c r="U513" s="203">
        <v>53</v>
      </c>
      <c r="V513" s="203">
        <v>259</v>
      </c>
      <c r="W513" s="203">
        <v>37</v>
      </c>
      <c r="X513" s="203">
        <v>179</v>
      </c>
      <c r="Y513" s="203">
        <v>0.69699999999999995</v>
      </c>
      <c r="Z513" s="203" t="b">
        <v>0</v>
      </c>
      <c r="AA513" s="203">
        <v>143</v>
      </c>
      <c r="AB513" s="203">
        <v>129</v>
      </c>
      <c r="AC513" s="203">
        <v>117</v>
      </c>
      <c r="AD513" s="203">
        <v>9</v>
      </c>
      <c r="AE513" s="203">
        <v>7.2</v>
      </c>
      <c r="AF513" s="203" t="s">
        <v>305</v>
      </c>
      <c r="BE513" s="204" t="str">
        <f t="shared" si="15"/>
        <v xml:space="preserve"> FactionProdigy 1.0 X164 Women's</v>
      </c>
    </row>
    <row r="514" spans="1:57">
      <c r="A514" s="203" t="s">
        <v>219</v>
      </c>
      <c r="B514" s="203" t="s">
        <v>579</v>
      </c>
      <c r="C514" s="203" t="s">
        <v>600</v>
      </c>
      <c r="D514" s="203">
        <v>164</v>
      </c>
      <c r="E514" s="203" t="s">
        <v>222</v>
      </c>
      <c r="F514" s="203" t="str">
        <f t="shared" ref="F514:F577" si="16">IF(LEFT(C514,1)=" ",RIGHT(C514,LEN(C514)-1),C514)</f>
        <v>Prodigy 1.0</v>
      </c>
      <c r="H514" s="203">
        <v>164</v>
      </c>
      <c r="I514" s="203">
        <v>161.9</v>
      </c>
      <c r="J514" s="203">
        <v>117</v>
      </c>
      <c r="K514" s="203">
        <v>136</v>
      </c>
      <c r="L514" s="203">
        <v>119</v>
      </c>
      <c r="M514" s="203">
        <v>87</v>
      </c>
      <c r="N514" s="203">
        <v>112</v>
      </c>
      <c r="O514" s="203">
        <v>14.6</v>
      </c>
      <c r="P514" s="203">
        <v>1587</v>
      </c>
      <c r="Q514" s="203">
        <v>1.01</v>
      </c>
      <c r="R514" s="203">
        <v>1604</v>
      </c>
      <c r="S514" s="203">
        <v>170</v>
      </c>
      <c r="T514" s="203">
        <v>70</v>
      </c>
      <c r="U514" s="203">
        <v>53</v>
      </c>
      <c r="V514" s="203">
        <v>265</v>
      </c>
      <c r="W514" s="203">
        <v>38</v>
      </c>
      <c r="X514" s="203">
        <v>188</v>
      </c>
      <c r="Y514" s="203">
        <v>0.70499999999999996</v>
      </c>
      <c r="Z514" s="203" t="b">
        <v>0</v>
      </c>
      <c r="AA514" s="203">
        <v>134</v>
      </c>
      <c r="AB514" s="203">
        <v>126</v>
      </c>
      <c r="AC514" s="203">
        <v>131</v>
      </c>
      <c r="AD514" s="203">
        <v>9</v>
      </c>
      <c r="AE514" s="203">
        <v>6.5</v>
      </c>
      <c r="AF514" s="203" t="s">
        <v>305</v>
      </c>
      <c r="AS514" s="203" t="s">
        <v>3127</v>
      </c>
      <c r="AT514" s="203" t="s">
        <v>1585</v>
      </c>
      <c r="AU514" s="247">
        <v>359.99</v>
      </c>
      <c r="AV514" s="203" t="s">
        <v>3128</v>
      </c>
      <c r="AW514" s="203" t="s">
        <v>3127</v>
      </c>
      <c r="AX514" s="203" t="s">
        <v>1585</v>
      </c>
      <c r="AY514" s="247">
        <v>359.99</v>
      </c>
      <c r="AZ514" s="203" t="s">
        <v>3129</v>
      </c>
      <c r="BA514" s="203" t="s">
        <v>3127</v>
      </c>
      <c r="BB514" s="203" t="s">
        <v>2534</v>
      </c>
      <c r="BC514" s="247">
        <v>449</v>
      </c>
      <c r="BD514" s="203" t="s">
        <v>3130</v>
      </c>
      <c r="BE514" s="204" t="str">
        <f t="shared" ref="BE514:BE577" si="17">_xlfn.CONCAT(B514,F514,D514,E514)</f>
        <v xml:space="preserve"> FactionProdigy 1.0164 Unisex</v>
      </c>
    </row>
    <row r="515" spans="1:57">
      <c r="A515" s="203" t="s">
        <v>219</v>
      </c>
      <c r="B515" s="203" t="s">
        <v>579</v>
      </c>
      <c r="C515" s="203" t="s">
        <v>600</v>
      </c>
      <c r="D515" s="203">
        <v>171</v>
      </c>
      <c r="E515" s="203" t="s">
        <v>222</v>
      </c>
      <c r="F515" s="203" t="str">
        <f t="shared" si="16"/>
        <v>Prodigy 1.0</v>
      </c>
      <c r="H515" s="203">
        <v>171</v>
      </c>
      <c r="I515" s="203">
        <v>169.3</v>
      </c>
      <c r="J515" s="203">
        <v>121</v>
      </c>
      <c r="K515" s="203">
        <v>142</v>
      </c>
      <c r="L515" s="203">
        <v>120</v>
      </c>
      <c r="M515" s="203">
        <v>87</v>
      </c>
      <c r="N515" s="203">
        <v>112</v>
      </c>
      <c r="O515" s="203">
        <v>16.3</v>
      </c>
      <c r="P515" s="203">
        <v>1794</v>
      </c>
      <c r="Q515" s="203">
        <v>0.93</v>
      </c>
      <c r="R515" s="203">
        <v>1674</v>
      </c>
      <c r="S515" s="203">
        <v>185</v>
      </c>
      <c r="T515" s="203">
        <v>87</v>
      </c>
      <c r="U515" s="203">
        <v>53</v>
      </c>
      <c r="V515" s="203">
        <v>277</v>
      </c>
      <c r="W515" s="203">
        <v>38</v>
      </c>
      <c r="X515" s="203">
        <v>203</v>
      </c>
      <c r="Y515" s="203">
        <v>0.72599999999999998</v>
      </c>
      <c r="Z515" s="203" t="b">
        <v>0</v>
      </c>
      <c r="AA515" s="203">
        <v>147</v>
      </c>
      <c r="AB515" s="203">
        <v>122</v>
      </c>
      <c r="AC515" s="203">
        <v>129</v>
      </c>
      <c r="AD515" s="203">
        <v>7</v>
      </c>
      <c r="AE515" s="203">
        <v>7.1</v>
      </c>
      <c r="AF515" s="203" t="s">
        <v>305</v>
      </c>
      <c r="BE515" s="204" t="str">
        <f t="shared" si="17"/>
        <v xml:space="preserve"> FactionProdigy 1.0171 Unisex</v>
      </c>
    </row>
    <row r="516" spans="1:57">
      <c r="A516" s="203" t="s">
        <v>219</v>
      </c>
      <c r="B516" s="203" t="s">
        <v>579</v>
      </c>
      <c r="C516" s="203" t="s">
        <v>600</v>
      </c>
      <c r="D516" s="203">
        <v>178</v>
      </c>
      <c r="E516" s="203" t="s">
        <v>222</v>
      </c>
      <c r="F516" s="203" t="str">
        <f t="shared" si="16"/>
        <v>Prodigy 1.0</v>
      </c>
      <c r="H516" s="203">
        <v>178</v>
      </c>
      <c r="I516" s="203">
        <v>176.4</v>
      </c>
      <c r="J516" s="203">
        <v>135</v>
      </c>
      <c r="K516" s="203">
        <v>149</v>
      </c>
      <c r="L516" s="203">
        <v>120</v>
      </c>
      <c r="M516" s="203">
        <v>88</v>
      </c>
      <c r="N516" s="203">
        <v>112</v>
      </c>
      <c r="O516" s="203">
        <v>17.899999999999999</v>
      </c>
      <c r="P516" s="203">
        <v>1894</v>
      </c>
      <c r="Q516" s="203">
        <v>0.92</v>
      </c>
      <c r="R516" s="203">
        <v>1751</v>
      </c>
      <c r="S516" s="203">
        <v>201</v>
      </c>
      <c r="T516" s="203">
        <v>88</v>
      </c>
      <c r="U516" s="203">
        <v>43</v>
      </c>
      <c r="V516" s="203">
        <v>223</v>
      </c>
      <c r="W516" s="203">
        <v>36</v>
      </c>
      <c r="X516" s="203">
        <v>187</v>
      </c>
      <c r="Y516" s="203">
        <v>0.83599999999999997</v>
      </c>
      <c r="Z516" s="203" t="b">
        <v>0</v>
      </c>
      <c r="AA516" s="203">
        <v>145</v>
      </c>
      <c r="AB516" s="203">
        <v>124</v>
      </c>
      <c r="AC516" s="203">
        <v>78</v>
      </c>
      <c r="AD516" s="203">
        <v>14</v>
      </c>
      <c r="AE516" s="203">
        <v>7.7</v>
      </c>
      <c r="AF516" s="203" t="s">
        <v>305</v>
      </c>
      <c r="AG516" s="203" t="s">
        <v>303</v>
      </c>
      <c r="AS516" s="203" t="s">
        <v>3131</v>
      </c>
      <c r="AT516" s="203" t="s">
        <v>2534</v>
      </c>
      <c r="AU516" s="247">
        <v>449</v>
      </c>
      <c r="AV516" s="203" t="s">
        <v>3132</v>
      </c>
      <c r="BE516" s="204" t="str">
        <f t="shared" si="17"/>
        <v xml:space="preserve"> FactionProdigy 1.0178 Unisex</v>
      </c>
    </row>
    <row r="517" spans="1:57">
      <c r="A517" s="203" t="s">
        <v>219</v>
      </c>
      <c r="B517" s="203" t="s">
        <v>579</v>
      </c>
      <c r="C517" s="203" t="s">
        <v>604</v>
      </c>
      <c r="D517" s="203">
        <v>149</v>
      </c>
      <c r="E517" s="203" t="s">
        <v>430</v>
      </c>
      <c r="F517" s="203" t="str">
        <f t="shared" si="16"/>
        <v>Prodigy 2.0 Jr</v>
      </c>
      <c r="H517" s="203">
        <v>149</v>
      </c>
      <c r="I517" s="203">
        <v>147.30000000000001</v>
      </c>
      <c r="J517" s="203">
        <v>104</v>
      </c>
      <c r="K517" s="203">
        <v>123</v>
      </c>
      <c r="L517" s="203">
        <v>126</v>
      </c>
      <c r="M517" s="203">
        <v>95</v>
      </c>
      <c r="N517" s="203">
        <v>122</v>
      </c>
      <c r="O517" s="203">
        <v>11.8</v>
      </c>
      <c r="P517" s="203">
        <v>1277</v>
      </c>
      <c r="Q517" s="203">
        <v>1.23</v>
      </c>
      <c r="R517" s="203">
        <v>1567</v>
      </c>
      <c r="S517" s="203">
        <v>105</v>
      </c>
      <c r="T517" s="203">
        <v>37</v>
      </c>
      <c r="U517" s="203">
        <v>51</v>
      </c>
      <c r="V517" s="203">
        <v>221</v>
      </c>
      <c r="W517" s="203">
        <v>44</v>
      </c>
      <c r="X517" s="203">
        <v>208</v>
      </c>
      <c r="Y517" s="203">
        <v>0.86299999999999999</v>
      </c>
      <c r="Z517" s="203" t="b">
        <v>0</v>
      </c>
      <c r="AA517" s="203">
        <v>124</v>
      </c>
      <c r="AB517" s="203">
        <v>119</v>
      </c>
      <c r="AC517" s="203">
        <v>97</v>
      </c>
      <c r="AD517" s="203">
        <v>7</v>
      </c>
      <c r="AE517" s="203">
        <v>3</v>
      </c>
      <c r="AF517" s="203" t="s">
        <v>303</v>
      </c>
      <c r="AG517" s="203" t="s">
        <v>302</v>
      </c>
      <c r="BE517" s="204" t="str">
        <f t="shared" si="17"/>
        <v xml:space="preserve"> FactionProdigy 2.0 Jr149 Junior</v>
      </c>
    </row>
    <row r="518" spans="1:57">
      <c r="A518" s="203" t="s">
        <v>219</v>
      </c>
      <c r="B518" s="203" t="s">
        <v>579</v>
      </c>
      <c r="C518" s="203" t="s">
        <v>604</v>
      </c>
      <c r="D518" s="203">
        <v>159</v>
      </c>
      <c r="E518" s="203" t="s">
        <v>430</v>
      </c>
      <c r="F518" s="203" t="str">
        <f t="shared" si="16"/>
        <v>Prodigy 2.0 Jr</v>
      </c>
      <c r="H518" s="203">
        <v>159</v>
      </c>
      <c r="I518" s="203">
        <v>157.1</v>
      </c>
      <c r="J518" s="203">
        <v>113</v>
      </c>
      <c r="K518" s="203">
        <v>133</v>
      </c>
      <c r="L518" s="203">
        <v>128</v>
      </c>
      <c r="M518" s="203">
        <v>97</v>
      </c>
      <c r="N518" s="203">
        <v>124</v>
      </c>
      <c r="O518" s="203">
        <v>13.9</v>
      </c>
      <c r="P518" s="203">
        <v>1460</v>
      </c>
      <c r="Q518" s="203">
        <v>1.1599999999999999</v>
      </c>
      <c r="R518" s="203">
        <v>1699</v>
      </c>
      <c r="S518" s="203">
        <v>131</v>
      </c>
      <c r="T518" s="203">
        <v>45</v>
      </c>
      <c r="U518" s="203">
        <v>52</v>
      </c>
      <c r="V518" s="203">
        <v>227</v>
      </c>
      <c r="W518" s="203">
        <v>45</v>
      </c>
      <c r="X518" s="203">
        <v>211</v>
      </c>
      <c r="Y518" s="203">
        <v>0.874</v>
      </c>
      <c r="Z518" s="203" t="b">
        <v>0</v>
      </c>
      <c r="AA518" s="203">
        <v>128</v>
      </c>
      <c r="AB518" s="203">
        <v>113</v>
      </c>
      <c r="AC518" s="203">
        <v>99</v>
      </c>
      <c r="AD518" s="203">
        <v>8</v>
      </c>
      <c r="AE518" s="203">
        <v>3.4</v>
      </c>
      <c r="AF518" s="203" t="s">
        <v>303</v>
      </c>
      <c r="AG518" s="203" t="s">
        <v>302</v>
      </c>
      <c r="BE518" s="204" t="str">
        <f t="shared" si="17"/>
        <v xml:space="preserve"> FactionProdigy 2.0 Jr159 Junior</v>
      </c>
    </row>
    <row r="519" spans="1:57">
      <c r="A519" s="203" t="s">
        <v>219</v>
      </c>
      <c r="B519" s="203" t="s">
        <v>579</v>
      </c>
      <c r="C519" s="203" t="s">
        <v>603</v>
      </c>
      <c r="D519" s="203">
        <v>171</v>
      </c>
      <c r="E519" s="203" t="s">
        <v>222</v>
      </c>
      <c r="F519" s="203" t="str">
        <f t="shared" si="16"/>
        <v>Prodigy 2.0</v>
      </c>
      <c r="H519" s="203">
        <v>171</v>
      </c>
      <c r="I519" s="203">
        <v>169.3</v>
      </c>
      <c r="J519" s="203">
        <v>114</v>
      </c>
      <c r="K519" s="203">
        <v>139</v>
      </c>
      <c r="L519" s="203">
        <v>126</v>
      </c>
      <c r="M519" s="203">
        <v>97</v>
      </c>
      <c r="N519" s="203">
        <v>119</v>
      </c>
      <c r="O519" s="203">
        <v>17.3</v>
      </c>
      <c r="P519" s="203">
        <v>1904</v>
      </c>
      <c r="Q519" s="203">
        <v>0.96</v>
      </c>
      <c r="R519" s="203">
        <v>1824</v>
      </c>
      <c r="S519" s="203">
        <v>200</v>
      </c>
      <c r="T519" s="203">
        <v>90</v>
      </c>
      <c r="U519" s="203">
        <v>52</v>
      </c>
      <c r="V519" s="203">
        <v>304</v>
      </c>
      <c r="W519" s="203">
        <v>43</v>
      </c>
      <c r="X519" s="203">
        <v>250</v>
      </c>
      <c r="Y519" s="203">
        <v>0.83099999999999996</v>
      </c>
      <c r="Z519" s="203" t="b">
        <v>0</v>
      </c>
      <c r="AA519" s="203">
        <v>162</v>
      </c>
      <c r="AB519" s="203">
        <v>144</v>
      </c>
      <c r="AC519" s="203">
        <v>142</v>
      </c>
      <c r="AD519" s="203">
        <v>5</v>
      </c>
      <c r="AE519" s="203">
        <v>8.1</v>
      </c>
      <c r="AF519" s="203" t="s">
        <v>305</v>
      </c>
      <c r="AG519" s="203" t="s">
        <v>303</v>
      </c>
      <c r="AS519" s="203" t="s">
        <v>3133</v>
      </c>
      <c r="AT519" s="203" t="s">
        <v>3134</v>
      </c>
      <c r="AU519" s="203" t="s">
        <v>3135</v>
      </c>
      <c r="AV519" s="203" t="s">
        <v>3136</v>
      </c>
      <c r="AW519" s="203" t="s">
        <v>3137</v>
      </c>
      <c r="AX519" s="203" t="s">
        <v>1284</v>
      </c>
      <c r="AY519" s="247">
        <v>599</v>
      </c>
      <c r="AZ519" s="203" t="s">
        <v>3138</v>
      </c>
      <c r="BE519" s="204" t="str">
        <f t="shared" si="17"/>
        <v xml:space="preserve"> FactionProdigy 2.0171 Unisex</v>
      </c>
    </row>
    <row r="520" spans="1:57">
      <c r="A520" s="203" t="s">
        <v>219</v>
      </c>
      <c r="B520" s="203" t="s">
        <v>579</v>
      </c>
      <c r="C520" s="203" t="s">
        <v>603</v>
      </c>
      <c r="D520" s="203">
        <v>177</v>
      </c>
      <c r="E520" s="203" t="s">
        <v>222</v>
      </c>
      <c r="F520" s="203" t="str">
        <f t="shared" si="16"/>
        <v>Prodigy 2.0</v>
      </c>
      <c r="H520" s="203">
        <v>177</v>
      </c>
      <c r="I520" s="203">
        <v>175.3</v>
      </c>
      <c r="J520" s="203">
        <v>126</v>
      </c>
      <c r="K520" s="203">
        <v>145</v>
      </c>
      <c r="L520" s="203">
        <v>127</v>
      </c>
      <c r="M520" s="203">
        <v>97</v>
      </c>
      <c r="N520" s="203">
        <v>119</v>
      </c>
      <c r="O520" s="203">
        <v>18.7</v>
      </c>
      <c r="P520" s="203">
        <v>1891</v>
      </c>
      <c r="Q520" s="203">
        <v>1</v>
      </c>
      <c r="R520" s="203">
        <v>1887</v>
      </c>
      <c r="S520" s="203">
        <v>219</v>
      </c>
      <c r="T520" s="203">
        <v>99</v>
      </c>
      <c r="U520" s="203">
        <v>51</v>
      </c>
      <c r="V520" s="203">
        <v>272</v>
      </c>
      <c r="W520" s="203">
        <v>43</v>
      </c>
      <c r="X520" s="203">
        <v>225</v>
      </c>
      <c r="Y520" s="203">
        <v>0.82899999999999996</v>
      </c>
      <c r="Z520" s="203" t="b">
        <v>0</v>
      </c>
      <c r="AA520" s="203">
        <v>167</v>
      </c>
      <c r="AB520" s="203">
        <v>138</v>
      </c>
      <c r="AC520" s="203">
        <v>105</v>
      </c>
      <c r="AD520" s="203">
        <v>8</v>
      </c>
      <c r="AE520" s="203">
        <v>7.6</v>
      </c>
      <c r="AF520" s="203" t="s">
        <v>305</v>
      </c>
      <c r="AG520" s="203" t="s">
        <v>303</v>
      </c>
      <c r="AS520" s="203" t="s">
        <v>3139</v>
      </c>
      <c r="AT520" s="203" t="s">
        <v>1284</v>
      </c>
      <c r="AU520" s="247">
        <v>599</v>
      </c>
      <c r="AV520" s="203" t="s">
        <v>3140</v>
      </c>
      <c r="AW520" s="203" t="s">
        <v>3141</v>
      </c>
      <c r="AX520" s="203" t="s">
        <v>3142</v>
      </c>
      <c r="AY520" s="247">
        <v>699.99</v>
      </c>
      <c r="AZ520" s="203" t="s">
        <v>3143</v>
      </c>
      <c r="BA520" s="203" t="s">
        <v>3141</v>
      </c>
      <c r="BB520" s="203" t="s">
        <v>3142</v>
      </c>
      <c r="BC520" s="247">
        <v>699.99</v>
      </c>
      <c r="BD520" s="203" t="s">
        <v>3144</v>
      </c>
      <c r="BE520" s="204" t="str">
        <f t="shared" si="17"/>
        <v xml:space="preserve"> FactionProdigy 2.0177 Unisex</v>
      </c>
    </row>
    <row r="521" spans="1:57">
      <c r="A521" s="203" t="s">
        <v>219</v>
      </c>
      <c r="B521" s="203" t="s">
        <v>579</v>
      </c>
      <c r="C521" s="203" t="s">
        <v>603</v>
      </c>
      <c r="D521" s="203">
        <v>183</v>
      </c>
      <c r="E521" s="203" t="s">
        <v>222</v>
      </c>
      <c r="F521" s="203" t="str">
        <f t="shared" si="16"/>
        <v>Prodigy 2.0</v>
      </c>
      <c r="H521" s="203">
        <v>183</v>
      </c>
      <c r="I521" s="203">
        <v>181.4</v>
      </c>
      <c r="J521" s="203">
        <v>128</v>
      </c>
      <c r="K521" s="203">
        <v>150</v>
      </c>
      <c r="L521" s="203">
        <v>127</v>
      </c>
      <c r="M521" s="203">
        <v>97</v>
      </c>
      <c r="N521" s="203">
        <v>119</v>
      </c>
      <c r="O521" s="203">
        <v>20.100000000000001</v>
      </c>
      <c r="P521" s="203">
        <v>2125</v>
      </c>
      <c r="Q521" s="203">
        <v>0.92</v>
      </c>
      <c r="R521" s="203">
        <v>1955</v>
      </c>
      <c r="S521" s="203">
        <v>253</v>
      </c>
      <c r="T521" s="203">
        <v>118</v>
      </c>
      <c r="U521" s="203">
        <v>51</v>
      </c>
      <c r="V521" s="203">
        <v>282</v>
      </c>
      <c r="W521" s="203">
        <v>45</v>
      </c>
      <c r="X521" s="203">
        <v>254</v>
      </c>
      <c r="Y521" s="203">
        <v>0.88900000000000001</v>
      </c>
      <c r="Z521" s="203" t="b">
        <v>0</v>
      </c>
      <c r="AA521" s="203">
        <v>169</v>
      </c>
      <c r="AB521" s="203">
        <v>146</v>
      </c>
      <c r="AC521" s="203">
        <v>113</v>
      </c>
      <c r="AD521" s="203">
        <v>6</v>
      </c>
      <c r="AE521" s="203">
        <v>8.4</v>
      </c>
      <c r="AF521" s="203" t="s">
        <v>303</v>
      </c>
      <c r="AS521" s="203" t="s">
        <v>3145</v>
      </c>
      <c r="AT521" s="203" t="s">
        <v>1284</v>
      </c>
      <c r="AU521" s="247">
        <v>599</v>
      </c>
      <c r="AV521" s="203" t="s">
        <v>3146</v>
      </c>
      <c r="AW521" s="203" t="s">
        <v>3145</v>
      </c>
      <c r="AX521" s="203" t="s">
        <v>1284</v>
      </c>
      <c r="AY521" s="247">
        <v>599</v>
      </c>
      <c r="AZ521" s="203" t="s">
        <v>3147</v>
      </c>
      <c r="BA521" s="203" t="s">
        <v>3145</v>
      </c>
      <c r="BB521" s="203" t="s">
        <v>1244</v>
      </c>
      <c r="BC521" s="247">
        <v>599</v>
      </c>
      <c r="BD521" s="203" t="s">
        <v>3148</v>
      </c>
      <c r="BE521" s="204" t="str">
        <f t="shared" si="17"/>
        <v xml:space="preserve"> FactionProdigy 2.0183 Unisex</v>
      </c>
    </row>
    <row r="522" spans="1:57">
      <c r="A522" s="203" t="s">
        <v>219</v>
      </c>
      <c r="B522" s="203" t="s">
        <v>579</v>
      </c>
      <c r="C522" s="203" t="s">
        <v>605</v>
      </c>
      <c r="D522" s="203">
        <v>172</v>
      </c>
      <c r="E522" s="203" t="s">
        <v>222</v>
      </c>
      <c r="F522" s="203" t="str">
        <f t="shared" si="16"/>
        <v>Prodigy 3.0</v>
      </c>
      <c r="H522" s="203">
        <v>172</v>
      </c>
      <c r="I522" s="203">
        <v>170.5</v>
      </c>
      <c r="J522" s="203">
        <v>118</v>
      </c>
      <c r="K522" s="203">
        <v>138</v>
      </c>
      <c r="L522" s="203">
        <v>132</v>
      </c>
      <c r="M522" s="203">
        <v>105</v>
      </c>
      <c r="N522" s="203">
        <v>125</v>
      </c>
      <c r="O522" s="203">
        <v>17.8</v>
      </c>
      <c r="P522" s="203">
        <v>1914</v>
      </c>
      <c r="Q522" s="203">
        <v>1.02</v>
      </c>
      <c r="R522" s="203">
        <v>1960</v>
      </c>
      <c r="S522" s="203">
        <v>152</v>
      </c>
      <c r="T522" s="203">
        <v>80</v>
      </c>
      <c r="U522" s="203">
        <v>51</v>
      </c>
      <c r="V522" s="203">
        <v>289</v>
      </c>
      <c r="W522" s="203">
        <v>43</v>
      </c>
      <c r="X522" s="203">
        <v>237</v>
      </c>
      <c r="Y522" s="203">
        <v>0.84299999999999997</v>
      </c>
      <c r="Z522" s="203" t="b">
        <v>0</v>
      </c>
      <c r="AA522" s="203">
        <v>183</v>
      </c>
      <c r="AB522" s="203">
        <v>145</v>
      </c>
      <c r="AC522" s="203">
        <v>107</v>
      </c>
      <c r="AD522" s="203">
        <v>7</v>
      </c>
      <c r="AE522" s="203">
        <v>8.3000000000000007</v>
      </c>
      <c r="AF522" s="203" t="s">
        <v>303</v>
      </c>
      <c r="AG522" s="203" t="s">
        <v>301</v>
      </c>
      <c r="AS522" s="203" t="s">
        <v>3149</v>
      </c>
      <c r="AT522" s="203" t="s">
        <v>1585</v>
      </c>
      <c r="AU522" s="247">
        <v>559.99</v>
      </c>
      <c r="AV522" s="203" t="s">
        <v>3150</v>
      </c>
      <c r="AW522" s="203" t="s">
        <v>3151</v>
      </c>
      <c r="AX522" s="203" t="s">
        <v>1331</v>
      </c>
      <c r="AY522" s="247">
        <v>630</v>
      </c>
      <c r="AZ522" s="203" t="s">
        <v>3152</v>
      </c>
      <c r="BA522" s="203" t="s">
        <v>3149</v>
      </c>
      <c r="BB522" s="203" t="s">
        <v>1284</v>
      </c>
      <c r="BC522" s="247">
        <v>699</v>
      </c>
      <c r="BD522" s="203" t="s">
        <v>3153</v>
      </c>
      <c r="BE522" s="204" t="str">
        <f t="shared" si="17"/>
        <v xml:space="preserve"> FactionProdigy 3.0172 Unisex</v>
      </c>
    </row>
    <row r="523" spans="1:57">
      <c r="A523" s="203" t="s">
        <v>219</v>
      </c>
      <c r="B523" s="203" t="s">
        <v>579</v>
      </c>
      <c r="C523" s="203" t="s">
        <v>605</v>
      </c>
      <c r="D523" s="203">
        <v>178</v>
      </c>
      <c r="E523" s="203" t="s">
        <v>222</v>
      </c>
      <c r="F523" s="203" t="str">
        <f t="shared" si="16"/>
        <v>Prodigy 3.0</v>
      </c>
      <c r="H523" s="203">
        <v>178</v>
      </c>
      <c r="I523" s="203">
        <v>176.5</v>
      </c>
      <c r="J523" s="203">
        <v>122</v>
      </c>
      <c r="K523" s="203">
        <v>142</v>
      </c>
      <c r="L523" s="203">
        <v>132</v>
      </c>
      <c r="M523" s="203">
        <v>105</v>
      </c>
      <c r="N523" s="203">
        <v>125</v>
      </c>
      <c r="O523" s="203">
        <v>19.399999999999999</v>
      </c>
      <c r="P523" s="203">
        <v>2049</v>
      </c>
      <c r="Q523" s="203">
        <v>0.99</v>
      </c>
      <c r="R523" s="203">
        <v>2028</v>
      </c>
      <c r="S523" s="203">
        <v>211</v>
      </c>
      <c r="T523" s="203">
        <v>99</v>
      </c>
      <c r="U523" s="203">
        <v>52</v>
      </c>
      <c r="V523" s="203">
        <v>290</v>
      </c>
      <c r="W523" s="203">
        <v>43</v>
      </c>
      <c r="X523" s="203">
        <v>252</v>
      </c>
      <c r="Y523" s="203">
        <v>0.83299999999999996</v>
      </c>
      <c r="Z523" s="203" t="b">
        <v>0</v>
      </c>
      <c r="AA523" s="203">
        <v>180</v>
      </c>
      <c r="AB523" s="203">
        <v>165</v>
      </c>
      <c r="AC523" s="203">
        <v>111</v>
      </c>
      <c r="AD523" s="203">
        <v>9</v>
      </c>
      <c r="AE523" s="203">
        <v>9</v>
      </c>
      <c r="AF523" s="203" t="s">
        <v>303</v>
      </c>
      <c r="AG523" s="203" t="s">
        <v>301</v>
      </c>
      <c r="AS523" s="203" t="s">
        <v>3154</v>
      </c>
      <c r="AT523" s="203" t="s">
        <v>1265</v>
      </c>
      <c r="AU523" s="247">
        <v>549.99</v>
      </c>
      <c r="AV523" s="203" t="s">
        <v>3155</v>
      </c>
      <c r="AW523" s="203" t="s">
        <v>3154</v>
      </c>
      <c r="AX523" s="203" t="s">
        <v>1284</v>
      </c>
      <c r="AY523" s="247">
        <v>699</v>
      </c>
      <c r="AZ523" s="203" t="s">
        <v>3156</v>
      </c>
      <c r="BA523" s="203" t="s">
        <v>3154</v>
      </c>
      <c r="BB523" s="203" t="s">
        <v>1284</v>
      </c>
      <c r="BC523" s="247">
        <v>699</v>
      </c>
      <c r="BD523" s="203" t="s">
        <v>3157</v>
      </c>
      <c r="BE523" s="204" t="str">
        <f t="shared" si="17"/>
        <v xml:space="preserve"> FactionProdigy 3.0178 Unisex</v>
      </c>
    </row>
    <row r="524" spans="1:57">
      <c r="A524" s="203" t="s">
        <v>219</v>
      </c>
      <c r="B524" s="203" t="s">
        <v>579</v>
      </c>
      <c r="C524" s="203" t="s">
        <v>605</v>
      </c>
      <c r="D524" s="203">
        <v>184</v>
      </c>
      <c r="E524" s="203" t="s">
        <v>222</v>
      </c>
      <c r="F524" s="203" t="str">
        <f t="shared" si="16"/>
        <v>Prodigy 3.0</v>
      </c>
      <c r="H524" s="203">
        <v>184</v>
      </c>
      <c r="I524" s="203">
        <v>182.6</v>
      </c>
      <c r="J524" s="203">
        <v>124</v>
      </c>
      <c r="K524" s="203">
        <v>147</v>
      </c>
      <c r="L524" s="203">
        <v>132</v>
      </c>
      <c r="M524" s="203">
        <v>105</v>
      </c>
      <c r="N524" s="203">
        <v>125</v>
      </c>
      <c r="O524" s="203">
        <v>21</v>
      </c>
      <c r="P524" s="203">
        <v>2000</v>
      </c>
      <c r="Q524" s="203">
        <v>1.05</v>
      </c>
      <c r="R524" s="203">
        <v>2096</v>
      </c>
      <c r="S524" s="203">
        <v>206</v>
      </c>
      <c r="T524" s="203">
        <v>97</v>
      </c>
      <c r="U524" s="203">
        <v>51</v>
      </c>
      <c r="V524" s="203">
        <v>328</v>
      </c>
      <c r="W524" s="203">
        <v>43</v>
      </c>
      <c r="X524" s="203">
        <v>261</v>
      </c>
      <c r="Y524" s="203">
        <v>0.84599999999999997</v>
      </c>
      <c r="Z524" s="203" t="b">
        <v>0</v>
      </c>
      <c r="AA524" s="203">
        <v>192</v>
      </c>
      <c r="AB524" s="203">
        <v>164</v>
      </c>
      <c r="AC524" s="203">
        <v>137</v>
      </c>
      <c r="AD524" s="203">
        <v>7</v>
      </c>
      <c r="AE524" s="203">
        <v>9.3000000000000007</v>
      </c>
      <c r="AF524" s="203" t="s">
        <v>303</v>
      </c>
      <c r="AG524" s="203" t="s">
        <v>301</v>
      </c>
      <c r="AS524" s="203" t="s">
        <v>3158</v>
      </c>
      <c r="AT524" s="203" t="s">
        <v>1265</v>
      </c>
      <c r="AU524" s="247">
        <v>499.99</v>
      </c>
      <c r="AV524" s="203" t="s">
        <v>3159</v>
      </c>
      <c r="AW524" s="203" t="s">
        <v>3158</v>
      </c>
      <c r="AX524" s="203" t="s">
        <v>2213</v>
      </c>
      <c r="AY524" s="247">
        <v>505.67</v>
      </c>
      <c r="AZ524" s="203" t="s">
        <v>3160</v>
      </c>
      <c r="BA524" s="203" t="s">
        <v>3158</v>
      </c>
      <c r="BB524" s="203" t="s">
        <v>2213</v>
      </c>
      <c r="BC524" s="247">
        <v>505.67</v>
      </c>
      <c r="BD524" s="203" t="s">
        <v>3161</v>
      </c>
      <c r="BE524" s="204" t="str">
        <f t="shared" si="17"/>
        <v xml:space="preserve"> FactionProdigy 3.0184 Unisex</v>
      </c>
    </row>
    <row r="525" spans="1:57">
      <c r="A525" s="203" t="s">
        <v>219</v>
      </c>
      <c r="B525" s="203" t="s">
        <v>606</v>
      </c>
      <c r="C525" s="203" t="s">
        <v>607</v>
      </c>
      <c r="D525" s="203">
        <v>162</v>
      </c>
      <c r="E525" s="203" t="s">
        <v>222</v>
      </c>
      <c r="F525" s="203" t="str">
        <f t="shared" si="16"/>
        <v>Explo 96</v>
      </c>
      <c r="H525" s="203">
        <v>162</v>
      </c>
      <c r="I525" s="203">
        <v>160.5</v>
      </c>
      <c r="J525" s="203">
        <v>115</v>
      </c>
      <c r="K525" s="203">
        <v>135</v>
      </c>
      <c r="L525" s="203">
        <v>129</v>
      </c>
      <c r="M525" s="203">
        <v>96</v>
      </c>
      <c r="N525" s="203">
        <v>118</v>
      </c>
      <c r="O525" s="203">
        <v>14.3</v>
      </c>
      <c r="P525" s="203">
        <v>1565</v>
      </c>
      <c r="Q525" s="203">
        <v>1.1100000000000001</v>
      </c>
      <c r="R525" s="203">
        <v>1734</v>
      </c>
      <c r="S525" s="203">
        <v>197</v>
      </c>
      <c r="T525" s="203">
        <v>89</v>
      </c>
      <c r="U525" s="203">
        <v>59</v>
      </c>
      <c r="V525" s="203">
        <v>270</v>
      </c>
      <c r="W525" s="203">
        <v>27</v>
      </c>
      <c r="X525" s="203">
        <v>185</v>
      </c>
      <c r="Y525" s="203">
        <v>0.46399999999999902</v>
      </c>
      <c r="Z525" s="203" t="b">
        <v>0</v>
      </c>
      <c r="AA525" s="203">
        <v>132</v>
      </c>
      <c r="AB525" s="203">
        <v>119</v>
      </c>
      <c r="AC525" s="203">
        <v>138</v>
      </c>
      <c r="AD525" s="203">
        <v>11</v>
      </c>
      <c r="AE525" s="203">
        <v>7.8</v>
      </c>
      <c r="AF525" s="203" t="s">
        <v>305</v>
      </c>
      <c r="AG525" s="203" t="s">
        <v>302</v>
      </c>
      <c r="BE525" s="204" t="str">
        <f t="shared" si="17"/>
        <v xml:space="preserve"> FerreolExplo 96162 Unisex</v>
      </c>
    </row>
    <row r="526" spans="1:57">
      <c r="A526" s="203" t="s">
        <v>219</v>
      </c>
      <c r="B526" s="203" t="s">
        <v>606</v>
      </c>
      <c r="C526" s="203" t="s">
        <v>607</v>
      </c>
      <c r="D526" s="203">
        <v>172</v>
      </c>
      <c r="E526" s="203" t="s">
        <v>222</v>
      </c>
      <c r="F526" s="203" t="str">
        <f t="shared" si="16"/>
        <v>Explo 96</v>
      </c>
      <c r="H526" s="203">
        <v>172</v>
      </c>
      <c r="I526" s="203">
        <v>170.1</v>
      </c>
      <c r="J526" s="203">
        <v>123</v>
      </c>
      <c r="K526" s="203">
        <v>145</v>
      </c>
      <c r="L526" s="203">
        <v>129</v>
      </c>
      <c r="M526" s="203">
        <v>96</v>
      </c>
      <c r="N526" s="203">
        <v>119</v>
      </c>
      <c r="O526" s="203">
        <v>15.4</v>
      </c>
      <c r="P526" s="203">
        <v>1584</v>
      </c>
      <c r="Q526" s="203">
        <v>1.1599999999999999</v>
      </c>
      <c r="R526" s="203">
        <v>1844</v>
      </c>
      <c r="S526" s="203">
        <v>184</v>
      </c>
      <c r="T526" s="203">
        <v>87</v>
      </c>
      <c r="U526" s="203">
        <v>60</v>
      </c>
      <c r="V526" s="203">
        <v>275</v>
      </c>
      <c r="W526" s="203">
        <v>29</v>
      </c>
      <c r="X526" s="203">
        <v>195</v>
      </c>
      <c r="Y526" s="203">
        <v>0.48499999999999999</v>
      </c>
      <c r="Z526" s="203" t="b">
        <v>0</v>
      </c>
      <c r="AA526" s="203">
        <v>136</v>
      </c>
      <c r="AB526" s="203">
        <v>120</v>
      </c>
      <c r="AC526" s="203">
        <v>139</v>
      </c>
      <c r="AD526" s="203">
        <v>9</v>
      </c>
      <c r="AE526" s="203">
        <v>8</v>
      </c>
      <c r="AF526" s="203" t="s">
        <v>305</v>
      </c>
      <c r="AG526" s="203" t="s">
        <v>302</v>
      </c>
      <c r="BE526" s="204" t="str">
        <f t="shared" si="17"/>
        <v xml:space="preserve"> FerreolExplo 96172 Unisex</v>
      </c>
    </row>
    <row r="527" spans="1:57">
      <c r="A527" s="203" t="s">
        <v>219</v>
      </c>
      <c r="B527" s="203" t="s">
        <v>606</v>
      </c>
      <c r="C527" s="203" t="s">
        <v>607</v>
      </c>
      <c r="D527" s="203">
        <v>182</v>
      </c>
      <c r="E527" s="203" t="s">
        <v>222</v>
      </c>
      <c r="F527" s="203" t="str">
        <f t="shared" si="16"/>
        <v>Explo 96</v>
      </c>
      <c r="H527" s="203">
        <v>182</v>
      </c>
      <c r="I527" s="203">
        <v>179.8</v>
      </c>
      <c r="J527" s="203">
        <v>134</v>
      </c>
      <c r="K527" s="203">
        <v>152</v>
      </c>
      <c r="L527" s="203">
        <v>130</v>
      </c>
      <c r="M527" s="203">
        <v>97</v>
      </c>
      <c r="N527" s="203">
        <v>120</v>
      </c>
      <c r="O527" s="203">
        <v>17</v>
      </c>
      <c r="P527" s="203">
        <v>1714</v>
      </c>
      <c r="Q527" s="203">
        <v>1.1499999999999999</v>
      </c>
      <c r="R527" s="203">
        <v>1972</v>
      </c>
      <c r="S527" s="203">
        <v>195</v>
      </c>
      <c r="T527" s="203">
        <v>90</v>
      </c>
      <c r="U527" s="203">
        <v>56</v>
      </c>
      <c r="V527" s="203">
        <v>266</v>
      </c>
      <c r="W527" s="203">
        <v>28</v>
      </c>
      <c r="X527" s="203">
        <v>187</v>
      </c>
      <c r="Y527" s="203">
        <v>0.501</v>
      </c>
      <c r="Z527" s="203" t="b">
        <v>0</v>
      </c>
      <c r="AA527" s="203">
        <v>160</v>
      </c>
      <c r="AB527" s="203">
        <v>117</v>
      </c>
      <c r="AC527" s="203">
        <v>106</v>
      </c>
      <c r="AD527" s="203">
        <v>11</v>
      </c>
      <c r="AE527" s="203">
        <v>8</v>
      </c>
      <c r="AF527" s="203" t="s">
        <v>305</v>
      </c>
      <c r="AG527" s="203" t="s">
        <v>302</v>
      </c>
      <c r="BE527" s="204" t="str">
        <f t="shared" si="17"/>
        <v xml:space="preserve"> FerreolExplo 96182 Unisex</v>
      </c>
    </row>
    <row r="528" spans="1:57">
      <c r="A528" s="203" t="s">
        <v>219</v>
      </c>
      <c r="B528" s="203" t="s">
        <v>606</v>
      </c>
      <c r="C528" s="203" t="s">
        <v>608</v>
      </c>
      <c r="D528" s="203">
        <v>164</v>
      </c>
      <c r="E528" s="203" t="s">
        <v>222</v>
      </c>
      <c r="F528" s="203" t="str">
        <f t="shared" si="16"/>
        <v>Pionnier 104</v>
      </c>
      <c r="H528" s="203">
        <v>164</v>
      </c>
      <c r="I528" s="203">
        <v>164.8</v>
      </c>
      <c r="J528" s="203">
        <v>110</v>
      </c>
      <c r="K528" s="203">
        <v>131</v>
      </c>
      <c r="L528" s="203">
        <v>132</v>
      </c>
      <c r="M528" s="203">
        <v>103</v>
      </c>
      <c r="N528" s="203">
        <v>124</v>
      </c>
      <c r="O528" s="203">
        <v>14.2</v>
      </c>
      <c r="P528" s="203">
        <v>1634</v>
      </c>
      <c r="Q528" s="203">
        <v>1.1499999999999999</v>
      </c>
      <c r="R528" s="203">
        <v>1876</v>
      </c>
      <c r="S528" s="203">
        <v>194</v>
      </c>
      <c r="T528" s="203">
        <v>73</v>
      </c>
      <c r="U528" s="203">
        <v>46</v>
      </c>
      <c r="V528" s="203">
        <v>324</v>
      </c>
      <c r="W528" s="203">
        <v>27</v>
      </c>
      <c r="X528" s="203">
        <v>222</v>
      </c>
      <c r="Y528" s="203">
        <v>0.58499999999999996</v>
      </c>
      <c r="Z528" s="203" t="b">
        <v>0</v>
      </c>
      <c r="AA528" s="203">
        <v>227</v>
      </c>
      <c r="AB528" s="203">
        <v>107</v>
      </c>
      <c r="AC528" s="203">
        <v>97</v>
      </c>
      <c r="AD528" s="203">
        <v>10</v>
      </c>
      <c r="AE528" s="203">
        <v>7.9</v>
      </c>
      <c r="AF528" s="203" t="s">
        <v>305</v>
      </c>
      <c r="AG528" s="203" t="s">
        <v>301</v>
      </c>
      <c r="AH528" s="203" t="s">
        <v>302</v>
      </c>
      <c r="BE528" s="204" t="str">
        <f t="shared" si="17"/>
        <v xml:space="preserve"> FerreolPionnier 104164 Unisex</v>
      </c>
    </row>
    <row r="529" spans="1:57">
      <c r="A529" s="203" t="s">
        <v>219</v>
      </c>
      <c r="B529" s="203" t="s">
        <v>606</v>
      </c>
      <c r="C529" s="203" t="s">
        <v>608</v>
      </c>
      <c r="D529" s="203">
        <v>172</v>
      </c>
      <c r="E529" s="203" t="s">
        <v>222</v>
      </c>
      <c r="F529" s="203" t="str">
        <f t="shared" si="16"/>
        <v>Pionnier 104</v>
      </c>
      <c r="H529" s="203">
        <v>172</v>
      </c>
      <c r="I529" s="203">
        <v>172.7</v>
      </c>
      <c r="J529" s="203">
        <v>118</v>
      </c>
      <c r="K529" s="203">
        <v>136</v>
      </c>
      <c r="L529" s="203">
        <v>133</v>
      </c>
      <c r="M529" s="203">
        <v>103</v>
      </c>
      <c r="N529" s="203">
        <v>125</v>
      </c>
      <c r="O529" s="203">
        <v>14.8</v>
      </c>
      <c r="P529" s="203">
        <v>1660</v>
      </c>
      <c r="Q529" s="203">
        <v>1.19</v>
      </c>
      <c r="R529" s="203">
        <v>1973</v>
      </c>
      <c r="S529" s="203">
        <v>201</v>
      </c>
      <c r="T529" s="203">
        <v>84</v>
      </c>
      <c r="U529" s="203">
        <v>46</v>
      </c>
      <c r="V529" s="203">
        <v>328</v>
      </c>
      <c r="W529" s="203">
        <v>27</v>
      </c>
      <c r="X529" s="203">
        <v>220</v>
      </c>
      <c r="Y529" s="203">
        <v>0.57199999999999995</v>
      </c>
      <c r="Z529" s="203" t="b">
        <v>0</v>
      </c>
      <c r="AA529" s="203">
        <v>250</v>
      </c>
      <c r="AB529" s="203">
        <v>116</v>
      </c>
      <c r="AC529" s="203">
        <v>78</v>
      </c>
      <c r="AD529" s="203">
        <v>10</v>
      </c>
      <c r="AE529" s="203">
        <v>9.5</v>
      </c>
      <c r="AF529" s="203" t="s">
        <v>305</v>
      </c>
      <c r="AG529" s="203" t="s">
        <v>301</v>
      </c>
      <c r="AH529" s="203" t="s">
        <v>302</v>
      </c>
      <c r="BE529" s="204" t="str">
        <f t="shared" si="17"/>
        <v xml:space="preserve"> FerreolPionnier 104172 Unisex</v>
      </c>
    </row>
    <row r="530" spans="1:57">
      <c r="A530" s="203" t="s">
        <v>219</v>
      </c>
      <c r="B530" s="203" t="s">
        <v>606</v>
      </c>
      <c r="C530" s="203" t="s">
        <v>608</v>
      </c>
      <c r="D530" s="203">
        <v>180</v>
      </c>
      <c r="E530" s="203" t="s">
        <v>222</v>
      </c>
      <c r="F530" s="203" t="str">
        <f t="shared" si="16"/>
        <v>Pionnier 104</v>
      </c>
      <c r="H530" s="203">
        <v>180</v>
      </c>
      <c r="I530" s="203">
        <v>179.2</v>
      </c>
      <c r="J530" s="203">
        <v>125</v>
      </c>
      <c r="K530" s="203">
        <v>143</v>
      </c>
      <c r="L530" s="203">
        <v>133</v>
      </c>
      <c r="M530" s="203">
        <v>103</v>
      </c>
      <c r="N530" s="203">
        <v>125</v>
      </c>
      <c r="O530" s="203">
        <v>16.399999999999999</v>
      </c>
      <c r="P530" s="203">
        <v>1720</v>
      </c>
      <c r="Q530" s="203">
        <v>1.19</v>
      </c>
      <c r="R530" s="203">
        <v>2048</v>
      </c>
      <c r="S530" s="203">
        <v>224</v>
      </c>
      <c r="T530" s="203">
        <v>88</v>
      </c>
      <c r="U530" s="203">
        <v>44</v>
      </c>
      <c r="V530" s="203">
        <v>326</v>
      </c>
      <c r="W530" s="203">
        <v>26</v>
      </c>
      <c r="X530" s="203">
        <v>219</v>
      </c>
      <c r="Y530" s="203">
        <v>0.59899999999999998</v>
      </c>
      <c r="Z530" s="203" t="b">
        <v>0</v>
      </c>
      <c r="AA530" s="203">
        <v>244</v>
      </c>
      <c r="AB530" s="203">
        <v>116</v>
      </c>
      <c r="AC530" s="203">
        <v>82</v>
      </c>
      <c r="AD530" s="203">
        <v>10</v>
      </c>
      <c r="AE530" s="203">
        <v>9</v>
      </c>
      <c r="AF530" s="203" t="s">
        <v>305</v>
      </c>
      <c r="AG530" s="203" t="s">
        <v>301</v>
      </c>
      <c r="AH530" s="203" t="s">
        <v>302</v>
      </c>
      <c r="BE530" s="204" t="str">
        <f t="shared" si="17"/>
        <v xml:space="preserve"> FerreolPionnier 104180 Unisex</v>
      </c>
    </row>
    <row r="531" spans="1:57">
      <c r="A531" s="203" t="s">
        <v>219</v>
      </c>
      <c r="B531" s="203" t="s">
        <v>606</v>
      </c>
      <c r="C531" s="203" t="s">
        <v>608</v>
      </c>
      <c r="D531" s="203">
        <v>188</v>
      </c>
      <c r="E531" s="203" t="s">
        <v>222</v>
      </c>
      <c r="F531" s="203" t="str">
        <f t="shared" si="16"/>
        <v>Pionnier 104</v>
      </c>
      <c r="H531" s="203">
        <v>188</v>
      </c>
      <c r="I531" s="203">
        <v>188.6</v>
      </c>
      <c r="J531" s="203">
        <v>134</v>
      </c>
      <c r="K531" s="203">
        <v>149</v>
      </c>
      <c r="L531" s="203">
        <v>136</v>
      </c>
      <c r="M531" s="203">
        <v>104</v>
      </c>
      <c r="N531" s="203">
        <v>126</v>
      </c>
      <c r="O531" s="203">
        <v>17.399999999999999</v>
      </c>
      <c r="P531" s="203">
        <v>1891</v>
      </c>
      <c r="Q531" s="203">
        <v>1.1499999999999999</v>
      </c>
      <c r="R531" s="203">
        <v>2168</v>
      </c>
      <c r="S531" s="203">
        <v>237</v>
      </c>
      <c r="T531" s="203">
        <v>89</v>
      </c>
      <c r="U531" s="203">
        <v>45</v>
      </c>
      <c r="V531" s="203">
        <v>322</v>
      </c>
      <c r="W531" s="203">
        <v>26</v>
      </c>
      <c r="X531" s="203">
        <v>221</v>
      </c>
      <c r="Y531" s="203">
        <v>0.56799999999999995</v>
      </c>
      <c r="Z531" s="203" t="b">
        <v>0</v>
      </c>
      <c r="AA531" s="203">
        <v>271</v>
      </c>
      <c r="AB531" s="203">
        <v>124</v>
      </c>
      <c r="AC531" s="203">
        <v>51</v>
      </c>
      <c r="AD531" s="203">
        <v>11</v>
      </c>
      <c r="AE531" s="203">
        <v>10.6</v>
      </c>
      <c r="AF531" s="203" t="s">
        <v>305</v>
      </c>
      <c r="AG531" s="203" t="s">
        <v>301</v>
      </c>
      <c r="AH531" s="203" t="s">
        <v>302</v>
      </c>
      <c r="BE531" s="204" t="str">
        <f t="shared" si="17"/>
        <v xml:space="preserve"> FerreolPionnier 104188 Unisex</v>
      </c>
    </row>
    <row r="532" spans="1:57">
      <c r="A532" s="203" t="s">
        <v>219</v>
      </c>
      <c r="B532" s="203" t="s">
        <v>606</v>
      </c>
      <c r="C532" s="203" t="s">
        <v>609</v>
      </c>
      <c r="D532" s="203">
        <v>177</v>
      </c>
      <c r="E532" s="203" t="s">
        <v>222</v>
      </c>
      <c r="F532" s="203" t="str">
        <f t="shared" si="16"/>
        <v>Zigzag 92</v>
      </c>
      <c r="H532" s="203">
        <v>177</v>
      </c>
      <c r="I532" s="203">
        <v>175.8</v>
      </c>
      <c r="J532" s="203">
        <v>117</v>
      </c>
      <c r="K532" s="203">
        <v>155</v>
      </c>
      <c r="L532" s="203">
        <v>127</v>
      </c>
      <c r="M532" s="203">
        <v>91</v>
      </c>
      <c r="N532" s="203">
        <v>124</v>
      </c>
      <c r="O532" s="203">
        <v>16.399999999999999</v>
      </c>
      <c r="P532" s="203">
        <v>1863</v>
      </c>
      <c r="Q532" s="203">
        <v>0.98</v>
      </c>
      <c r="R532" s="203">
        <v>1825</v>
      </c>
      <c r="S532" s="203">
        <v>186</v>
      </c>
      <c r="T532" s="203">
        <v>68</v>
      </c>
      <c r="U532" s="203">
        <v>46</v>
      </c>
      <c r="V532" s="203">
        <v>267</v>
      </c>
      <c r="W532" s="203">
        <v>41</v>
      </c>
      <c r="X532" s="203">
        <v>325</v>
      </c>
      <c r="Y532" s="203">
        <v>0.89200000000000002</v>
      </c>
      <c r="Z532" s="203" t="b">
        <v>0</v>
      </c>
      <c r="AA532" s="203">
        <v>125</v>
      </c>
      <c r="AB532" s="203">
        <v>82</v>
      </c>
      <c r="AC532" s="203">
        <v>142</v>
      </c>
      <c r="AD532" s="203">
        <v>7</v>
      </c>
      <c r="AE532" s="203">
        <v>3.5</v>
      </c>
      <c r="AF532" s="203" t="s">
        <v>303</v>
      </c>
      <c r="BE532" s="204" t="str">
        <f t="shared" si="17"/>
        <v xml:space="preserve"> FerreolZigzag 92177 Unisex</v>
      </c>
    </row>
    <row r="533" spans="1:57">
      <c r="A533" s="203" t="s">
        <v>219</v>
      </c>
      <c r="B533" s="203" t="s">
        <v>610</v>
      </c>
      <c r="C533" s="203" t="s">
        <v>611</v>
      </c>
      <c r="D533" s="203">
        <v>171</v>
      </c>
      <c r="E533" s="203" t="s">
        <v>222</v>
      </c>
      <c r="F533" s="203" t="str">
        <f t="shared" si="16"/>
        <v>Hannibal 106</v>
      </c>
      <c r="H533" s="203">
        <v>171</v>
      </c>
      <c r="I533" s="203">
        <v>169.8</v>
      </c>
      <c r="J533" s="203">
        <v>111</v>
      </c>
      <c r="K533" s="203">
        <v>142</v>
      </c>
      <c r="L533" s="203">
        <v>135</v>
      </c>
      <c r="M533" s="203">
        <v>103</v>
      </c>
      <c r="N533" s="203">
        <v>118</v>
      </c>
      <c r="O533" s="203">
        <v>20.399999999999999</v>
      </c>
      <c r="P533" s="203">
        <v>1463</v>
      </c>
      <c r="Q533" s="203">
        <v>1.3</v>
      </c>
      <c r="R533" s="203">
        <v>1895</v>
      </c>
      <c r="S533" s="203">
        <v>216</v>
      </c>
      <c r="T533" s="203">
        <v>93</v>
      </c>
      <c r="U533" s="203">
        <v>65</v>
      </c>
      <c r="V533" s="203">
        <v>419</v>
      </c>
      <c r="W533" s="203">
        <v>14</v>
      </c>
      <c r="X533" s="203">
        <v>165</v>
      </c>
      <c r="Y533" s="203">
        <v>0.216</v>
      </c>
      <c r="Z533" s="203" t="b">
        <v>0</v>
      </c>
      <c r="AA533" s="203">
        <v>163</v>
      </c>
      <c r="AB533" s="203">
        <v>119</v>
      </c>
      <c r="AC533" s="203">
        <v>256</v>
      </c>
      <c r="AD533" s="203">
        <v>1</v>
      </c>
      <c r="AE533" s="203">
        <v>12.9</v>
      </c>
      <c r="AF533" s="203" t="s">
        <v>304</v>
      </c>
      <c r="AG533" s="203" t="s">
        <v>302</v>
      </c>
      <c r="AH533" s="203" t="s">
        <v>388</v>
      </c>
      <c r="AS533" s="203" t="s">
        <v>3162</v>
      </c>
      <c r="AT533" s="203" t="s">
        <v>1571</v>
      </c>
      <c r="AU533" s="247">
        <v>420.5</v>
      </c>
      <c r="AV533" s="203" t="s">
        <v>3163</v>
      </c>
      <c r="AW533" s="203" t="s">
        <v>3162</v>
      </c>
      <c r="AX533" s="203" t="s">
        <v>1571</v>
      </c>
      <c r="AY533" s="247">
        <v>420.5</v>
      </c>
      <c r="AZ533" s="203" t="s">
        <v>3164</v>
      </c>
      <c r="BA533" s="203" t="s">
        <v>3162</v>
      </c>
      <c r="BB533" s="203" t="s">
        <v>1477</v>
      </c>
      <c r="BC533" s="247">
        <v>509.97</v>
      </c>
      <c r="BD533" s="203" t="s">
        <v>3165</v>
      </c>
      <c r="BE533" s="204" t="str">
        <f t="shared" si="17"/>
        <v xml:space="preserve"> FischerHannibal 106171 Unisex</v>
      </c>
    </row>
    <row r="534" spans="1:57">
      <c r="A534" s="203" t="s">
        <v>219</v>
      </c>
      <c r="B534" s="203" t="s">
        <v>610</v>
      </c>
      <c r="C534" s="203" t="s">
        <v>611</v>
      </c>
      <c r="D534" s="203">
        <v>178</v>
      </c>
      <c r="E534" s="203" t="s">
        <v>222</v>
      </c>
      <c r="F534" s="203" t="str">
        <f t="shared" si="16"/>
        <v>Hannibal 106</v>
      </c>
      <c r="H534" s="203">
        <v>178</v>
      </c>
      <c r="I534" s="203">
        <v>176.9</v>
      </c>
      <c r="J534" s="203">
        <v>118</v>
      </c>
      <c r="K534" s="203">
        <v>148</v>
      </c>
      <c r="L534" s="203">
        <v>137</v>
      </c>
      <c r="M534" s="203">
        <v>104</v>
      </c>
      <c r="N534" s="203">
        <v>120</v>
      </c>
      <c r="O534" s="203">
        <v>21.7</v>
      </c>
      <c r="P534" s="203">
        <v>1560</v>
      </c>
      <c r="Q534" s="203">
        <v>1.29</v>
      </c>
      <c r="R534" s="203">
        <v>2007</v>
      </c>
      <c r="S534" s="203">
        <v>243</v>
      </c>
      <c r="T534" s="203">
        <v>107</v>
      </c>
      <c r="U534" s="203">
        <v>63</v>
      </c>
      <c r="V534" s="203">
        <v>411</v>
      </c>
      <c r="W534" s="203">
        <v>13</v>
      </c>
      <c r="X534" s="203">
        <v>175</v>
      </c>
      <c r="Y534" s="203">
        <v>0.20499999999999999</v>
      </c>
      <c r="Z534" s="203" t="b">
        <v>0</v>
      </c>
      <c r="AA534" s="203">
        <v>164</v>
      </c>
      <c r="AB534" s="203">
        <v>126</v>
      </c>
      <c r="AC534" s="203">
        <v>247</v>
      </c>
      <c r="AD534" s="203">
        <v>4</v>
      </c>
      <c r="AE534" s="203">
        <v>11.4</v>
      </c>
      <c r="AF534" s="203" t="s">
        <v>305</v>
      </c>
      <c r="AG534" s="203" t="s">
        <v>304</v>
      </c>
      <c r="AH534" s="203" t="s">
        <v>302</v>
      </c>
      <c r="AI534" s="203" t="s">
        <v>388</v>
      </c>
      <c r="AS534" s="203" t="s">
        <v>3162</v>
      </c>
      <c r="AT534" s="203" t="s">
        <v>1571</v>
      </c>
      <c r="AU534" s="247">
        <v>420.5</v>
      </c>
      <c r="AV534" s="203" t="s">
        <v>3166</v>
      </c>
      <c r="AW534" s="203" t="s">
        <v>3162</v>
      </c>
      <c r="AX534" s="203" t="s">
        <v>1571</v>
      </c>
      <c r="AY534" s="247">
        <v>420.5</v>
      </c>
      <c r="AZ534" s="203" t="s">
        <v>3167</v>
      </c>
      <c r="BA534" s="203" t="s">
        <v>3168</v>
      </c>
      <c r="BB534" s="203" t="s">
        <v>1331</v>
      </c>
      <c r="BC534" s="247">
        <v>497</v>
      </c>
      <c r="BD534" s="203" t="s">
        <v>3169</v>
      </c>
      <c r="BE534" s="204" t="str">
        <f t="shared" si="17"/>
        <v xml:space="preserve"> FischerHannibal 106178 Unisex</v>
      </c>
    </row>
    <row r="535" spans="1:57">
      <c r="A535" s="203" t="s">
        <v>219</v>
      </c>
      <c r="B535" s="203" t="s">
        <v>610</v>
      </c>
      <c r="C535" s="203" t="s">
        <v>611</v>
      </c>
      <c r="D535" s="203">
        <v>185</v>
      </c>
      <c r="E535" s="203" t="s">
        <v>222</v>
      </c>
      <c r="F535" s="203" t="str">
        <f t="shared" si="16"/>
        <v>Hannibal 106</v>
      </c>
      <c r="H535" s="203">
        <v>185</v>
      </c>
      <c r="I535" s="203">
        <v>183.6</v>
      </c>
      <c r="J535" s="203">
        <v>118</v>
      </c>
      <c r="K535" s="203">
        <v>152</v>
      </c>
      <c r="L535" s="203">
        <v>139</v>
      </c>
      <c r="M535" s="203">
        <v>107</v>
      </c>
      <c r="N535" s="203">
        <v>123</v>
      </c>
      <c r="O535" s="203">
        <v>22.7</v>
      </c>
      <c r="P535" s="203">
        <v>1692</v>
      </c>
      <c r="Q535" s="203">
        <v>1.26</v>
      </c>
      <c r="R535" s="203">
        <v>2133</v>
      </c>
      <c r="S535" s="203">
        <v>264</v>
      </c>
      <c r="T535" s="203">
        <v>124</v>
      </c>
      <c r="U535" s="203">
        <v>69</v>
      </c>
      <c r="V535" s="203">
        <v>464</v>
      </c>
      <c r="W535" s="203">
        <v>9</v>
      </c>
      <c r="X535" s="203">
        <v>189</v>
      </c>
      <c r="Y535" s="203">
        <v>0.13100000000000001</v>
      </c>
      <c r="Z535" s="203" t="b">
        <v>0</v>
      </c>
      <c r="AA535" s="203">
        <v>185</v>
      </c>
      <c r="AB535" s="203">
        <v>135</v>
      </c>
      <c r="AC535" s="203">
        <v>280</v>
      </c>
      <c r="AD535" s="203">
        <v>4</v>
      </c>
      <c r="AE535" s="203">
        <v>11.8</v>
      </c>
      <c r="AF535" s="203" t="s">
        <v>304</v>
      </c>
      <c r="AG535" s="203" t="s">
        <v>302</v>
      </c>
      <c r="AH535" s="203" t="s">
        <v>388</v>
      </c>
      <c r="AS535" s="203" t="s">
        <v>3170</v>
      </c>
      <c r="AT535" s="203" t="s">
        <v>1190</v>
      </c>
      <c r="AU535" s="247">
        <v>519.09</v>
      </c>
      <c r="AV535" s="203" t="s">
        <v>3171</v>
      </c>
      <c r="AW535" s="203" t="s">
        <v>3170</v>
      </c>
      <c r="AX535" s="203" t="s">
        <v>2648</v>
      </c>
      <c r="AY535" s="247">
        <v>561.99</v>
      </c>
      <c r="AZ535" s="203" t="s">
        <v>3172</v>
      </c>
      <c r="BA535" s="203" t="s">
        <v>3170</v>
      </c>
      <c r="BB535" s="203" t="s">
        <v>3173</v>
      </c>
      <c r="BC535" s="247">
        <v>573.29</v>
      </c>
      <c r="BD535" s="203" t="s">
        <v>3174</v>
      </c>
      <c r="BE535" s="204" t="str">
        <f t="shared" si="17"/>
        <v xml:space="preserve"> FischerHannibal 106185 Unisex</v>
      </c>
    </row>
    <row r="536" spans="1:57">
      <c r="A536" s="203" t="s">
        <v>219</v>
      </c>
      <c r="B536" s="203" t="s">
        <v>610</v>
      </c>
      <c r="C536" s="203" t="s">
        <v>612</v>
      </c>
      <c r="D536" s="203">
        <v>162</v>
      </c>
      <c r="E536" s="203" t="s">
        <v>222</v>
      </c>
      <c r="F536" s="203" t="str">
        <f t="shared" si="16"/>
        <v>Hannibal 96</v>
      </c>
      <c r="H536" s="203">
        <v>162</v>
      </c>
      <c r="I536" s="203">
        <v>161</v>
      </c>
      <c r="J536" s="203">
        <v>116</v>
      </c>
      <c r="K536" s="203">
        <v>138</v>
      </c>
      <c r="L536" s="203">
        <v>124</v>
      </c>
      <c r="M536" s="203">
        <v>93</v>
      </c>
      <c r="N536" s="203">
        <v>111</v>
      </c>
      <c r="O536" s="203">
        <v>18.5</v>
      </c>
      <c r="P536" s="203">
        <v>1133</v>
      </c>
      <c r="Q536" s="203">
        <v>1.45</v>
      </c>
      <c r="R536" s="203">
        <v>1640</v>
      </c>
      <c r="S536" s="203">
        <v>118</v>
      </c>
      <c r="T536" s="203">
        <v>50</v>
      </c>
      <c r="U536" s="203">
        <v>58</v>
      </c>
      <c r="V536" s="203">
        <v>311</v>
      </c>
      <c r="W536" s="203">
        <v>5</v>
      </c>
      <c r="X536" s="203">
        <v>138</v>
      </c>
      <c r="Y536" s="203">
        <v>8.5000000000000006E-2</v>
      </c>
      <c r="Z536" s="203" t="b">
        <v>0</v>
      </c>
      <c r="AA536" s="203">
        <v>150</v>
      </c>
      <c r="AB536" s="203">
        <v>76</v>
      </c>
      <c r="AC536" s="203">
        <v>161</v>
      </c>
      <c r="AD536" s="203">
        <v>2</v>
      </c>
      <c r="AE536" s="203">
        <v>10</v>
      </c>
      <c r="AF536" s="203" t="s">
        <v>302</v>
      </c>
      <c r="AG536" s="203" t="s">
        <v>388</v>
      </c>
      <c r="AS536" s="203" t="s">
        <v>3175</v>
      </c>
      <c r="AT536" s="203" t="s">
        <v>1194</v>
      </c>
      <c r="AU536" s="247">
        <v>509.99</v>
      </c>
      <c r="AV536" s="203" t="s">
        <v>3176</v>
      </c>
      <c r="AW536" s="203" t="s">
        <v>3175</v>
      </c>
      <c r="AX536" s="203" t="s">
        <v>1194</v>
      </c>
      <c r="AY536" s="247">
        <v>509.99</v>
      </c>
      <c r="AZ536" s="203" t="s">
        <v>3177</v>
      </c>
      <c r="BA536" s="203" t="s">
        <v>3175</v>
      </c>
      <c r="BB536" s="203" t="s">
        <v>1574</v>
      </c>
      <c r="BC536" s="247">
        <v>509.99</v>
      </c>
      <c r="BD536" s="203" t="s">
        <v>3178</v>
      </c>
      <c r="BE536" s="204" t="str">
        <f t="shared" si="17"/>
        <v xml:space="preserve"> FischerHannibal 96162 Unisex</v>
      </c>
    </row>
    <row r="537" spans="1:57">
      <c r="A537" s="203" t="s">
        <v>219</v>
      </c>
      <c r="B537" s="203" t="s">
        <v>610</v>
      </c>
      <c r="C537" s="203" t="s">
        <v>612</v>
      </c>
      <c r="D537" s="203">
        <v>169</v>
      </c>
      <c r="E537" s="203" t="s">
        <v>222</v>
      </c>
      <c r="F537" s="203" t="str">
        <f t="shared" si="16"/>
        <v>Hannibal 96</v>
      </c>
      <c r="H537" s="203">
        <v>169</v>
      </c>
      <c r="I537" s="203">
        <v>168.5</v>
      </c>
      <c r="J537" s="203">
        <v>130</v>
      </c>
      <c r="K537" s="203">
        <v>144</v>
      </c>
      <c r="L537" s="203">
        <v>125</v>
      </c>
      <c r="M537" s="203">
        <v>94</v>
      </c>
      <c r="N537" s="203">
        <v>111</v>
      </c>
      <c r="O537" s="203">
        <v>19.899999999999999</v>
      </c>
      <c r="P537" s="203">
        <v>1198</v>
      </c>
      <c r="Q537" s="203">
        <v>1.45</v>
      </c>
      <c r="R537" s="203">
        <v>1735</v>
      </c>
      <c r="S537" s="203">
        <v>136</v>
      </c>
      <c r="T537" s="203">
        <v>58</v>
      </c>
      <c r="U537" s="203">
        <v>54</v>
      </c>
      <c r="V537" s="203">
        <v>280</v>
      </c>
      <c r="W537" s="203">
        <v>3</v>
      </c>
      <c r="X537" s="203">
        <v>106</v>
      </c>
      <c r="Y537" s="203">
        <v>6.2E-2</v>
      </c>
      <c r="Z537" s="203" t="b">
        <v>0</v>
      </c>
      <c r="AA537" s="203">
        <v>161</v>
      </c>
      <c r="AB537" s="203">
        <v>87</v>
      </c>
      <c r="AC537" s="203">
        <v>119</v>
      </c>
      <c r="AD537" s="203">
        <v>6</v>
      </c>
      <c r="AE537" s="203">
        <v>9.8000000000000007</v>
      </c>
      <c r="AF537" s="203" t="s">
        <v>302</v>
      </c>
      <c r="AG537" s="203" t="s">
        <v>388</v>
      </c>
      <c r="AS537" s="203" t="s">
        <v>3175</v>
      </c>
      <c r="AT537" s="203" t="s">
        <v>1190</v>
      </c>
      <c r="AU537" s="247">
        <v>482.08</v>
      </c>
      <c r="AV537" s="203" t="s">
        <v>3179</v>
      </c>
      <c r="AW537" s="203" t="s">
        <v>3180</v>
      </c>
      <c r="AX537" s="203" t="s">
        <v>2849</v>
      </c>
      <c r="AY537" s="247">
        <v>599.95000000000005</v>
      </c>
      <c r="AZ537" s="203" t="s">
        <v>3181</v>
      </c>
      <c r="BA537" s="203" t="s">
        <v>3182</v>
      </c>
      <c r="BB537" s="203" t="s">
        <v>2376</v>
      </c>
      <c r="BC537" s="247">
        <v>699</v>
      </c>
      <c r="BD537" s="203" t="s">
        <v>3183</v>
      </c>
      <c r="BE537" s="204" t="str">
        <f t="shared" si="17"/>
        <v xml:space="preserve"> FischerHannibal 96169 Unisex</v>
      </c>
    </row>
    <row r="538" spans="1:57">
      <c r="A538" s="203" t="s">
        <v>219</v>
      </c>
      <c r="B538" s="203" t="s">
        <v>610</v>
      </c>
      <c r="C538" s="203" t="s">
        <v>612</v>
      </c>
      <c r="D538" s="203">
        <v>176</v>
      </c>
      <c r="E538" s="203" t="s">
        <v>222</v>
      </c>
      <c r="F538" s="203" t="str">
        <f t="shared" si="16"/>
        <v>Hannibal 96</v>
      </c>
      <c r="H538" s="203">
        <v>176</v>
      </c>
      <c r="I538" s="203">
        <v>174.7</v>
      </c>
      <c r="J538" s="203">
        <v>130</v>
      </c>
      <c r="K538" s="203">
        <v>150</v>
      </c>
      <c r="L538" s="203">
        <v>126</v>
      </c>
      <c r="M538" s="203">
        <v>95</v>
      </c>
      <c r="N538" s="203">
        <v>112</v>
      </c>
      <c r="O538" s="203">
        <v>21</v>
      </c>
      <c r="P538" s="203">
        <v>1265</v>
      </c>
      <c r="Q538" s="203">
        <v>1.44</v>
      </c>
      <c r="R538" s="203">
        <v>1824</v>
      </c>
      <c r="S538" s="203">
        <v>155</v>
      </c>
      <c r="T538" s="203">
        <v>66</v>
      </c>
      <c r="U538" s="203">
        <v>65</v>
      </c>
      <c r="V538" s="203">
        <v>301</v>
      </c>
      <c r="W538" s="203">
        <v>5</v>
      </c>
      <c r="X538" s="203">
        <v>149</v>
      </c>
      <c r="Y538" s="203">
        <v>7.5999999999999998E-2</v>
      </c>
      <c r="Z538" s="203" t="b">
        <v>0</v>
      </c>
      <c r="AA538" s="203">
        <v>161</v>
      </c>
      <c r="AB538" s="203">
        <v>90</v>
      </c>
      <c r="AC538" s="203">
        <v>140</v>
      </c>
      <c r="AD538" s="203">
        <v>5</v>
      </c>
      <c r="AE538" s="203">
        <v>9.3000000000000007</v>
      </c>
      <c r="AF538" s="203" t="s">
        <v>302</v>
      </c>
      <c r="AG538" s="203" t="s">
        <v>388</v>
      </c>
      <c r="AS538" s="203" t="s">
        <v>3184</v>
      </c>
      <c r="AT538" s="203" t="s">
        <v>2849</v>
      </c>
      <c r="AU538" s="247">
        <v>599.95000000000005</v>
      </c>
      <c r="AV538" s="203" t="s">
        <v>3185</v>
      </c>
      <c r="AW538" s="203" t="s">
        <v>3186</v>
      </c>
      <c r="AX538" s="203" t="s">
        <v>2376</v>
      </c>
      <c r="AY538" s="247">
        <v>699</v>
      </c>
      <c r="AZ538" s="203" t="s">
        <v>3187</v>
      </c>
      <c r="BA538" s="203" t="s">
        <v>3188</v>
      </c>
      <c r="BB538" s="203" t="s">
        <v>3142</v>
      </c>
      <c r="BC538" s="247">
        <v>699.99</v>
      </c>
      <c r="BD538" s="203" t="s">
        <v>3189</v>
      </c>
      <c r="BE538" s="204" t="str">
        <f t="shared" si="17"/>
        <v xml:space="preserve"> FischerHannibal 96176 Unisex</v>
      </c>
    </row>
    <row r="539" spans="1:57">
      <c r="A539" s="203" t="s">
        <v>219</v>
      </c>
      <c r="B539" s="203" t="s">
        <v>610</v>
      </c>
      <c r="C539" s="203" t="s">
        <v>612</v>
      </c>
      <c r="D539" s="203">
        <v>183</v>
      </c>
      <c r="E539" s="203" t="s">
        <v>222</v>
      </c>
      <c r="F539" s="203" t="str">
        <f t="shared" si="16"/>
        <v>Hannibal 96</v>
      </c>
      <c r="H539" s="203">
        <v>183</v>
      </c>
      <c r="I539" s="203">
        <v>181.9</v>
      </c>
      <c r="J539" s="203">
        <v>139</v>
      </c>
      <c r="K539" s="203">
        <v>156</v>
      </c>
      <c r="L539" s="203">
        <v>127</v>
      </c>
      <c r="M539" s="203">
        <v>96</v>
      </c>
      <c r="N539" s="203">
        <v>114</v>
      </c>
      <c r="O539" s="203">
        <v>22.3</v>
      </c>
      <c r="P539" s="203">
        <v>1367</v>
      </c>
      <c r="Q539" s="203">
        <v>1.4</v>
      </c>
      <c r="R539" s="203">
        <v>1919</v>
      </c>
      <c r="S539" s="203">
        <v>179</v>
      </c>
      <c r="T539" s="203">
        <v>78</v>
      </c>
      <c r="U539" s="203">
        <v>60</v>
      </c>
      <c r="V539" s="203">
        <v>308</v>
      </c>
      <c r="W539" s="203">
        <v>3</v>
      </c>
      <c r="X539" s="203">
        <v>125</v>
      </c>
      <c r="Y539" s="203">
        <v>5.7999999999999899E-2</v>
      </c>
      <c r="Z539" s="203" t="b">
        <v>0</v>
      </c>
      <c r="AA539" s="203">
        <v>172</v>
      </c>
      <c r="AB539" s="203">
        <v>91</v>
      </c>
      <c r="AC539" s="203">
        <v>136</v>
      </c>
      <c r="AD539" s="203">
        <v>6</v>
      </c>
      <c r="AE539" s="203">
        <v>9.6</v>
      </c>
      <c r="AF539" s="203" t="s">
        <v>302</v>
      </c>
      <c r="AG539" s="203" t="s">
        <v>388</v>
      </c>
      <c r="AS539" s="203" t="s">
        <v>3190</v>
      </c>
      <c r="AT539" s="203" t="s">
        <v>1190</v>
      </c>
      <c r="AU539" s="247">
        <v>482.01</v>
      </c>
      <c r="AV539" s="203" t="s">
        <v>3191</v>
      </c>
      <c r="AW539" s="203" t="s">
        <v>3190</v>
      </c>
      <c r="AX539" s="203" t="s">
        <v>1284</v>
      </c>
      <c r="AY539" s="247">
        <v>559.99</v>
      </c>
      <c r="AZ539" s="203" t="s">
        <v>3192</v>
      </c>
      <c r="BA539" s="203" t="s">
        <v>3190</v>
      </c>
      <c r="BB539" s="203" t="s">
        <v>1585</v>
      </c>
      <c r="BC539" s="247">
        <v>559.99</v>
      </c>
      <c r="BD539" s="203" t="s">
        <v>3193</v>
      </c>
      <c r="BE539" s="204" t="str">
        <f t="shared" si="17"/>
        <v xml:space="preserve"> FischerHannibal 96183 Unisex</v>
      </c>
    </row>
    <row r="540" spans="1:57">
      <c r="A540" s="203" t="s">
        <v>219</v>
      </c>
      <c r="B540" s="203" t="s">
        <v>610</v>
      </c>
      <c r="C540" s="203" t="s">
        <v>613</v>
      </c>
      <c r="D540" s="203">
        <v>151</v>
      </c>
      <c r="E540" s="203" t="s">
        <v>430</v>
      </c>
      <c r="F540" s="203" t="str">
        <f t="shared" si="16"/>
        <v>Nightstick Team</v>
      </c>
      <c r="H540" s="203">
        <v>151</v>
      </c>
      <c r="I540" s="203">
        <v>149.19999999999999</v>
      </c>
      <c r="J540" s="203">
        <v>121</v>
      </c>
      <c r="K540" s="203">
        <v>130</v>
      </c>
      <c r="L540" s="203">
        <v>117</v>
      </c>
      <c r="M540" s="203">
        <v>81</v>
      </c>
      <c r="N540" s="203">
        <v>106</v>
      </c>
      <c r="O540" s="203">
        <v>14.1</v>
      </c>
      <c r="P540" s="203">
        <v>1365</v>
      </c>
      <c r="Q540" s="203">
        <v>1</v>
      </c>
      <c r="R540" s="203">
        <v>1370</v>
      </c>
      <c r="S540" s="203">
        <v>114</v>
      </c>
      <c r="T540" s="203">
        <v>43</v>
      </c>
      <c r="U540" s="203">
        <v>47</v>
      </c>
      <c r="V540" s="203">
        <v>151</v>
      </c>
      <c r="W540" s="203">
        <v>33</v>
      </c>
      <c r="X540" s="203">
        <v>127</v>
      </c>
      <c r="Y540" s="203">
        <v>0.71</v>
      </c>
      <c r="Z540" s="203" t="b">
        <v>0</v>
      </c>
      <c r="AA540" s="203">
        <v>100</v>
      </c>
      <c r="AB540" s="203">
        <v>91</v>
      </c>
      <c r="AC540" s="203">
        <v>51</v>
      </c>
      <c r="AD540" s="203">
        <v>12</v>
      </c>
      <c r="AE540" s="203">
        <v>-0.9</v>
      </c>
      <c r="AF540" s="203" t="s">
        <v>305</v>
      </c>
      <c r="AS540" s="203" t="s">
        <v>3194</v>
      </c>
      <c r="AT540" s="203" t="s">
        <v>1351</v>
      </c>
      <c r="AU540" s="247">
        <v>249.99</v>
      </c>
      <c r="AV540" s="203" t="s">
        <v>3195</v>
      </c>
      <c r="AW540" s="203" t="s">
        <v>3194</v>
      </c>
      <c r="AX540" s="203" t="s">
        <v>1351</v>
      </c>
      <c r="AY540" s="247">
        <v>249.99</v>
      </c>
      <c r="AZ540" s="203" t="s">
        <v>3196</v>
      </c>
      <c r="BA540" s="203" t="s">
        <v>3194</v>
      </c>
      <c r="BB540" s="203" t="s">
        <v>3197</v>
      </c>
      <c r="BC540" s="247">
        <v>249.99</v>
      </c>
      <c r="BD540" s="203" t="s">
        <v>3198</v>
      </c>
      <c r="BE540" s="204" t="str">
        <f t="shared" si="17"/>
        <v xml:space="preserve"> FischerNightstick Team151 Junior</v>
      </c>
    </row>
    <row r="541" spans="1:57">
      <c r="A541" s="203" t="s">
        <v>219</v>
      </c>
      <c r="B541" s="203" t="s">
        <v>610</v>
      </c>
      <c r="C541" s="203" t="s">
        <v>613</v>
      </c>
      <c r="D541" s="203">
        <v>161</v>
      </c>
      <c r="E541" s="203" t="s">
        <v>430</v>
      </c>
      <c r="F541" s="203" t="str">
        <f t="shared" si="16"/>
        <v>Nightstick Team</v>
      </c>
      <c r="H541" s="203">
        <v>161</v>
      </c>
      <c r="I541" s="203">
        <v>159.1</v>
      </c>
      <c r="J541" s="203">
        <v>130</v>
      </c>
      <c r="K541" s="203">
        <v>141</v>
      </c>
      <c r="L541" s="203">
        <v>118</v>
      </c>
      <c r="M541" s="203">
        <v>82</v>
      </c>
      <c r="N541" s="203">
        <v>107</v>
      </c>
      <c r="O541" s="203">
        <v>15.7</v>
      </c>
      <c r="P541" s="203">
        <v>1564</v>
      </c>
      <c r="Q541" s="203">
        <v>0.95</v>
      </c>
      <c r="R541" s="203">
        <v>1482</v>
      </c>
      <c r="S541" s="203">
        <v>156</v>
      </c>
      <c r="T541" s="203">
        <v>56</v>
      </c>
      <c r="U541" s="203">
        <v>47</v>
      </c>
      <c r="V541" s="203">
        <v>156</v>
      </c>
      <c r="W541" s="203">
        <v>36</v>
      </c>
      <c r="X541" s="203">
        <v>139</v>
      </c>
      <c r="Y541" s="203">
        <v>0.752</v>
      </c>
      <c r="Z541" s="203" t="b">
        <v>0</v>
      </c>
      <c r="AA541" s="203">
        <v>94</v>
      </c>
      <c r="AB541" s="203">
        <v>90</v>
      </c>
      <c r="AC541" s="203">
        <v>62</v>
      </c>
      <c r="AD541" s="203">
        <v>9</v>
      </c>
      <c r="AE541" s="203">
        <v>-1.3</v>
      </c>
      <c r="AF541" s="203" t="s">
        <v>305</v>
      </c>
      <c r="BE541" s="204" t="str">
        <f t="shared" si="17"/>
        <v xml:space="preserve"> FischerNightstick Team161 Junior</v>
      </c>
    </row>
    <row r="542" spans="1:57">
      <c r="A542" s="203" t="s">
        <v>219</v>
      </c>
      <c r="B542" s="203" t="s">
        <v>610</v>
      </c>
      <c r="C542" s="203" t="s">
        <v>615</v>
      </c>
      <c r="D542" s="203">
        <v>156</v>
      </c>
      <c r="E542" s="203" t="s">
        <v>390</v>
      </c>
      <c r="F542" s="203" t="str">
        <f t="shared" si="16"/>
        <v>Ranger 102 FR W</v>
      </c>
      <c r="H542" s="203">
        <v>156</v>
      </c>
      <c r="I542" s="203">
        <v>154.80000000000001</v>
      </c>
      <c r="J542" s="203">
        <v>109</v>
      </c>
      <c r="K542" s="203">
        <v>128</v>
      </c>
      <c r="L542" s="203">
        <v>132</v>
      </c>
      <c r="M542" s="203">
        <v>98</v>
      </c>
      <c r="N542" s="203">
        <v>122</v>
      </c>
      <c r="O542" s="203">
        <v>11.9</v>
      </c>
      <c r="P542" s="203">
        <v>1519</v>
      </c>
      <c r="Q542" s="203">
        <v>1.1299999999999999</v>
      </c>
      <c r="R542" s="203">
        <v>1716</v>
      </c>
      <c r="S542" s="203">
        <v>159</v>
      </c>
      <c r="T542" s="203">
        <v>80</v>
      </c>
      <c r="U542" s="203">
        <v>48</v>
      </c>
      <c r="V542" s="203">
        <v>257</v>
      </c>
      <c r="W542" s="203">
        <v>34</v>
      </c>
      <c r="X542" s="203">
        <v>198</v>
      </c>
      <c r="Y542" s="203">
        <v>0.71899999999999997</v>
      </c>
      <c r="Z542" s="203" t="b">
        <v>0</v>
      </c>
      <c r="AA542" s="203">
        <v>132</v>
      </c>
      <c r="AB542" s="203">
        <v>137</v>
      </c>
      <c r="AC542" s="203">
        <v>125</v>
      </c>
      <c r="AD542" s="203">
        <v>4</v>
      </c>
      <c r="AE542" s="203">
        <v>9</v>
      </c>
      <c r="AF542" s="203" t="s">
        <v>305</v>
      </c>
      <c r="AG542" s="203" t="s">
        <v>302</v>
      </c>
      <c r="BE542" s="204" t="str">
        <f t="shared" si="17"/>
        <v xml:space="preserve"> FischerRanger 102 FR W156 Women's</v>
      </c>
    </row>
    <row r="543" spans="1:57">
      <c r="A543" s="203" t="s">
        <v>219</v>
      </c>
      <c r="B543" s="203" t="s">
        <v>610</v>
      </c>
      <c r="C543" s="203" t="s">
        <v>615</v>
      </c>
      <c r="D543" s="203">
        <v>163</v>
      </c>
      <c r="E543" s="203" t="s">
        <v>390</v>
      </c>
      <c r="F543" s="203" t="str">
        <f t="shared" si="16"/>
        <v>Ranger 102 FR W</v>
      </c>
      <c r="H543" s="203">
        <v>163</v>
      </c>
      <c r="I543" s="203">
        <v>162.4</v>
      </c>
      <c r="J543" s="203">
        <v>106</v>
      </c>
      <c r="K543" s="203">
        <v>134</v>
      </c>
      <c r="L543" s="203">
        <v>134</v>
      </c>
      <c r="M543" s="203">
        <v>99</v>
      </c>
      <c r="N543" s="203">
        <v>124</v>
      </c>
      <c r="O543" s="203">
        <v>12.7</v>
      </c>
      <c r="P543" s="203">
        <v>1609</v>
      </c>
      <c r="Q543" s="203">
        <v>1.1299999999999999</v>
      </c>
      <c r="R543" s="203">
        <v>1821</v>
      </c>
      <c r="S543" s="203">
        <v>170</v>
      </c>
      <c r="T543" s="203">
        <v>82</v>
      </c>
      <c r="U543" s="203">
        <v>51</v>
      </c>
      <c r="V543" s="203">
        <v>345</v>
      </c>
      <c r="W543" s="203">
        <v>32</v>
      </c>
      <c r="X543" s="203">
        <v>218</v>
      </c>
      <c r="Y543" s="203">
        <v>0.623</v>
      </c>
      <c r="Z543" s="203" t="b">
        <v>0</v>
      </c>
      <c r="AA543" s="203">
        <v>143</v>
      </c>
      <c r="AB543" s="203">
        <v>145</v>
      </c>
      <c r="AC543" s="203">
        <v>202</v>
      </c>
      <c r="AD543" s="203">
        <v>5</v>
      </c>
      <c r="AE543" s="203">
        <v>9.9</v>
      </c>
      <c r="AF543" s="203" t="s">
        <v>305</v>
      </c>
      <c r="AG543" s="203" t="s">
        <v>302</v>
      </c>
      <c r="BE543" s="204" t="str">
        <f t="shared" si="17"/>
        <v xml:space="preserve"> FischerRanger 102 FR W163 Women's</v>
      </c>
    </row>
    <row r="544" spans="1:57">
      <c r="A544" s="203" t="s">
        <v>219</v>
      </c>
      <c r="B544" s="203" t="s">
        <v>610</v>
      </c>
      <c r="C544" s="203" t="s">
        <v>615</v>
      </c>
      <c r="D544" s="203">
        <v>170</v>
      </c>
      <c r="E544" s="203" t="s">
        <v>390</v>
      </c>
      <c r="F544" s="203" t="str">
        <f t="shared" si="16"/>
        <v>Ranger 102 FR W</v>
      </c>
      <c r="H544" s="203">
        <v>170</v>
      </c>
      <c r="I544" s="203">
        <v>168.3</v>
      </c>
      <c r="J544" s="203">
        <v>113</v>
      </c>
      <c r="K544" s="203">
        <v>139</v>
      </c>
      <c r="L544" s="203">
        <v>135</v>
      </c>
      <c r="M544" s="203">
        <v>100</v>
      </c>
      <c r="N544" s="203">
        <v>124</v>
      </c>
      <c r="O544" s="203">
        <v>13.7</v>
      </c>
      <c r="P544" s="203">
        <v>1700</v>
      </c>
      <c r="Q544" s="203">
        <v>1.1200000000000001</v>
      </c>
      <c r="R544" s="203">
        <v>1900</v>
      </c>
      <c r="S544" s="203">
        <v>191</v>
      </c>
      <c r="T544" s="203">
        <v>86</v>
      </c>
      <c r="U544" s="203">
        <v>50</v>
      </c>
      <c r="V544" s="203">
        <v>361</v>
      </c>
      <c r="W544" s="203">
        <v>30</v>
      </c>
      <c r="X544" s="203">
        <v>189</v>
      </c>
      <c r="Y544" s="203">
        <v>0.59399999999999997</v>
      </c>
      <c r="Z544" s="203" t="b">
        <v>0</v>
      </c>
      <c r="AA544" s="203">
        <v>153</v>
      </c>
      <c r="AB544" s="203">
        <v>139</v>
      </c>
      <c r="AC544" s="203">
        <v>208</v>
      </c>
      <c r="AD544" s="203">
        <v>6</v>
      </c>
      <c r="AE544" s="203">
        <v>10.5</v>
      </c>
      <c r="AF544" s="203" t="s">
        <v>305</v>
      </c>
      <c r="AG544" s="203" t="s">
        <v>302</v>
      </c>
      <c r="BE544" s="204" t="str">
        <f t="shared" si="17"/>
        <v xml:space="preserve"> FischerRanger 102 FR W170 Women's</v>
      </c>
    </row>
    <row r="545" spans="1:57">
      <c r="A545" s="203" t="s">
        <v>219</v>
      </c>
      <c r="B545" s="203" t="s">
        <v>610</v>
      </c>
      <c r="C545" s="203" t="s">
        <v>615</v>
      </c>
      <c r="D545" s="203">
        <v>177</v>
      </c>
      <c r="E545" s="203" t="s">
        <v>390</v>
      </c>
      <c r="F545" s="203" t="str">
        <f t="shared" si="16"/>
        <v>Ranger 102 FR W</v>
      </c>
      <c r="H545" s="203">
        <v>177</v>
      </c>
      <c r="I545" s="203">
        <v>176.5</v>
      </c>
      <c r="J545" s="203">
        <v>119</v>
      </c>
      <c r="K545" s="203">
        <v>147</v>
      </c>
      <c r="L545" s="203">
        <v>135</v>
      </c>
      <c r="M545" s="203">
        <v>101</v>
      </c>
      <c r="N545" s="203">
        <v>125</v>
      </c>
      <c r="O545" s="203">
        <v>15.2</v>
      </c>
      <c r="P545" s="203">
        <v>1771</v>
      </c>
      <c r="Q545" s="203">
        <v>1.1299999999999999</v>
      </c>
      <c r="R545" s="203">
        <v>2009</v>
      </c>
      <c r="S545" s="203">
        <v>229</v>
      </c>
      <c r="T545" s="203">
        <v>105</v>
      </c>
      <c r="U545" s="203">
        <v>49</v>
      </c>
      <c r="V545" s="203">
        <v>380</v>
      </c>
      <c r="W545" s="203">
        <v>28</v>
      </c>
      <c r="X545" s="203">
        <v>192</v>
      </c>
      <c r="Y545" s="203">
        <v>0.57499999999999996</v>
      </c>
      <c r="Z545" s="203" t="b">
        <v>0</v>
      </c>
      <c r="AA545" s="203">
        <v>148</v>
      </c>
      <c r="AB545" s="203">
        <v>152</v>
      </c>
      <c r="AC545" s="203">
        <v>232</v>
      </c>
      <c r="AD545" s="203">
        <v>6</v>
      </c>
      <c r="AE545" s="203">
        <v>10.7</v>
      </c>
      <c r="AF545" s="203" t="s">
        <v>305</v>
      </c>
      <c r="AG545" s="203" t="s">
        <v>301</v>
      </c>
      <c r="AH545" s="203" t="s">
        <v>302</v>
      </c>
      <c r="BE545" s="204" t="str">
        <f t="shared" si="17"/>
        <v xml:space="preserve"> FischerRanger 102 FR W177 Women's</v>
      </c>
    </row>
    <row r="546" spans="1:57">
      <c r="A546" s="203" t="s">
        <v>219</v>
      </c>
      <c r="B546" s="203" t="s">
        <v>610</v>
      </c>
      <c r="C546" s="203" t="s">
        <v>615</v>
      </c>
      <c r="D546" s="203">
        <v>184</v>
      </c>
      <c r="E546" s="203" t="s">
        <v>390</v>
      </c>
      <c r="F546" s="203" t="str">
        <f t="shared" si="16"/>
        <v>Ranger 102 FR W</v>
      </c>
      <c r="H546" s="203">
        <v>184</v>
      </c>
      <c r="I546" s="203">
        <v>184.2</v>
      </c>
      <c r="J546" s="203">
        <v>125</v>
      </c>
      <c r="K546" s="203">
        <v>152</v>
      </c>
      <c r="L546" s="203">
        <v>137</v>
      </c>
      <c r="M546" s="203">
        <v>102</v>
      </c>
      <c r="N546" s="203">
        <v>127</v>
      </c>
      <c r="O546" s="203">
        <v>16.100000000000001</v>
      </c>
      <c r="P546" s="203">
        <v>1930</v>
      </c>
      <c r="Q546" s="203">
        <v>1.1000000000000001</v>
      </c>
      <c r="R546" s="203">
        <v>2127</v>
      </c>
      <c r="S546" s="203">
        <v>230</v>
      </c>
      <c r="T546" s="203">
        <v>108</v>
      </c>
      <c r="U546" s="203">
        <v>51</v>
      </c>
      <c r="V546" s="203">
        <v>396</v>
      </c>
      <c r="W546" s="203">
        <v>28</v>
      </c>
      <c r="X546" s="203">
        <v>199</v>
      </c>
      <c r="Y546" s="203">
        <v>0.55200000000000005</v>
      </c>
      <c r="Z546" s="203" t="b">
        <v>0</v>
      </c>
      <c r="AA546" s="203">
        <v>156</v>
      </c>
      <c r="AB546" s="203">
        <v>168</v>
      </c>
      <c r="AC546" s="203">
        <v>240</v>
      </c>
      <c r="AD546" s="203">
        <v>5</v>
      </c>
      <c r="AE546" s="203">
        <v>10</v>
      </c>
      <c r="AF546" s="203" t="s">
        <v>305</v>
      </c>
      <c r="AG546" s="203" t="s">
        <v>301</v>
      </c>
      <c r="AH546" s="203" t="s">
        <v>302</v>
      </c>
      <c r="BE546" s="204" t="str">
        <f t="shared" si="17"/>
        <v xml:space="preserve"> FischerRanger 102 FR W184 Women's</v>
      </c>
    </row>
    <row r="547" spans="1:57">
      <c r="A547" s="203" t="s">
        <v>219</v>
      </c>
      <c r="B547" s="203" t="s">
        <v>610</v>
      </c>
      <c r="C547" s="203" t="s">
        <v>615</v>
      </c>
      <c r="D547" s="203">
        <v>191</v>
      </c>
      <c r="E547" s="203" t="s">
        <v>390</v>
      </c>
      <c r="F547" s="203" t="str">
        <f t="shared" si="16"/>
        <v>Ranger 102 FR W</v>
      </c>
      <c r="H547" s="203">
        <v>191</v>
      </c>
      <c r="I547" s="203">
        <v>190.3</v>
      </c>
      <c r="J547" s="203">
        <v>131</v>
      </c>
      <c r="K547" s="203">
        <v>157</v>
      </c>
      <c r="L547" s="203">
        <v>137</v>
      </c>
      <c r="M547" s="203">
        <v>103</v>
      </c>
      <c r="N547" s="203">
        <v>127</v>
      </c>
      <c r="O547" s="203">
        <v>17.7</v>
      </c>
      <c r="P547" s="203">
        <v>2039</v>
      </c>
      <c r="Q547" s="203">
        <v>1.08</v>
      </c>
      <c r="R547" s="203">
        <v>2205</v>
      </c>
      <c r="S547" s="203">
        <v>247</v>
      </c>
      <c r="T547" s="203">
        <v>126</v>
      </c>
      <c r="U547" s="203">
        <v>49</v>
      </c>
      <c r="V547" s="203">
        <v>379</v>
      </c>
      <c r="W547" s="203">
        <v>27</v>
      </c>
      <c r="X547" s="203">
        <v>212</v>
      </c>
      <c r="Y547" s="203">
        <v>0.55100000000000005</v>
      </c>
      <c r="Z547" s="203" t="b">
        <v>0</v>
      </c>
      <c r="AA547" s="203">
        <v>174</v>
      </c>
      <c r="AB547" s="203">
        <v>155</v>
      </c>
      <c r="AC547" s="203">
        <v>205</v>
      </c>
      <c r="AD547" s="203">
        <v>7</v>
      </c>
      <c r="AE547" s="203">
        <v>10.7</v>
      </c>
      <c r="AF547" s="203" t="s">
        <v>305</v>
      </c>
      <c r="AG547" s="203" t="s">
        <v>301</v>
      </c>
      <c r="AH547" s="203" t="s">
        <v>302</v>
      </c>
      <c r="BE547" s="204" t="str">
        <f t="shared" si="17"/>
        <v xml:space="preserve"> FischerRanger 102 FR W191 Women's</v>
      </c>
    </row>
    <row r="548" spans="1:57">
      <c r="A548" s="203" t="s">
        <v>219</v>
      </c>
      <c r="B548" s="203" t="s">
        <v>610</v>
      </c>
      <c r="C548" s="203" t="s">
        <v>614</v>
      </c>
      <c r="D548" s="203">
        <v>170</v>
      </c>
      <c r="E548" s="203" t="s">
        <v>222</v>
      </c>
      <c r="F548" s="203" t="str">
        <f t="shared" si="16"/>
        <v>Ranger 102 FR</v>
      </c>
      <c r="H548" s="203">
        <v>170</v>
      </c>
      <c r="I548" s="203">
        <v>168.7</v>
      </c>
      <c r="J548" s="203">
        <v>116</v>
      </c>
      <c r="K548" s="203">
        <v>139</v>
      </c>
      <c r="L548" s="203">
        <v>134</v>
      </c>
      <c r="M548" s="203">
        <v>100</v>
      </c>
      <c r="N548" s="203">
        <v>124</v>
      </c>
      <c r="O548" s="203">
        <v>13.9</v>
      </c>
      <c r="P548" s="203">
        <v>1664</v>
      </c>
      <c r="Q548" s="203">
        <v>1.1399999999999999</v>
      </c>
      <c r="R548" s="203">
        <v>1900</v>
      </c>
      <c r="S548" s="203">
        <v>172</v>
      </c>
      <c r="T548" s="203">
        <v>89</v>
      </c>
      <c r="U548" s="203">
        <v>48</v>
      </c>
      <c r="V548" s="203">
        <v>342</v>
      </c>
      <c r="W548" s="203">
        <v>29</v>
      </c>
      <c r="X548" s="203">
        <v>182</v>
      </c>
      <c r="Y548" s="203">
        <v>0.60099999999999998</v>
      </c>
      <c r="Z548" s="203" t="b">
        <v>0</v>
      </c>
      <c r="AA548" s="203">
        <v>153</v>
      </c>
      <c r="AB548" s="203">
        <v>145</v>
      </c>
      <c r="AC548" s="203">
        <v>189</v>
      </c>
      <c r="AD548" s="203">
        <v>7</v>
      </c>
      <c r="AE548" s="203">
        <v>9.5</v>
      </c>
      <c r="AF548" s="203" t="s">
        <v>305</v>
      </c>
      <c r="AG548" s="203" t="s">
        <v>302</v>
      </c>
      <c r="AS548" s="203" t="s">
        <v>3199</v>
      </c>
      <c r="AT548" s="203" t="s">
        <v>1194</v>
      </c>
      <c r="AU548" s="247">
        <v>479.99</v>
      </c>
      <c r="AV548" s="203" t="s">
        <v>3200</v>
      </c>
      <c r="AW548" s="203" t="s">
        <v>3199</v>
      </c>
      <c r="AX548" s="203" t="s">
        <v>1194</v>
      </c>
      <c r="AY548" s="247">
        <v>479.99</v>
      </c>
      <c r="AZ548" s="203" t="s">
        <v>3201</v>
      </c>
      <c r="BA548" s="203" t="s">
        <v>3199</v>
      </c>
      <c r="BB548" s="203" t="s">
        <v>2849</v>
      </c>
      <c r="BC548" s="247">
        <v>599.99</v>
      </c>
      <c r="BD548" s="203" t="s">
        <v>3202</v>
      </c>
      <c r="BE548" s="204" t="str">
        <f t="shared" si="17"/>
        <v xml:space="preserve"> FischerRanger 102 FR170 Unisex</v>
      </c>
    </row>
    <row r="549" spans="1:57">
      <c r="A549" s="203" t="s">
        <v>219</v>
      </c>
      <c r="B549" s="203" t="s">
        <v>610</v>
      </c>
      <c r="C549" s="203" t="s">
        <v>614</v>
      </c>
      <c r="D549" s="203">
        <v>177</v>
      </c>
      <c r="E549" s="203" t="s">
        <v>222</v>
      </c>
      <c r="F549" s="203" t="str">
        <f t="shared" si="16"/>
        <v>Ranger 102 FR</v>
      </c>
      <c r="H549" s="203">
        <v>177</v>
      </c>
      <c r="I549" s="203">
        <v>176.8</v>
      </c>
      <c r="J549" s="203">
        <v>121</v>
      </c>
      <c r="K549" s="203">
        <v>146</v>
      </c>
      <c r="L549" s="203">
        <v>135</v>
      </c>
      <c r="M549" s="203">
        <v>101</v>
      </c>
      <c r="N549" s="203">
        <v>125</v>
      </c>
      <c r="O549" s="203">
        <v>15.4</v>
      </c>
      <c r="P549" s="203">
        <v>1850</v>
      </c>
      <c r="Q549" s="203">
        <v>1.08</v>
      </c>
      <c r="R549" s="203">
        <v>2004</v>
      </c>
      <c r="S549" s="203">
        <v>214</v>
      </c>
      <c r="T549" s="203">
        <v>104</v>
      </c>
      <c r="U549" s="203">
        <v>49</v>
      </c>
      <c r="V549" s="203">
        <v>368</v>
      </c>
      <c r="W549" s="203">
        <v>29</v>
      </c>
      <c r="X549" s="203">
        <v>195</v>
      </c>
      <c r="Y549" s="203">
        <v>0.59799999999999998</v>
      </c>
      <c r="Z549" s="203" t="b">
        <v>0</v>
      </c>
      <c r="AA549" s="203">
        <v>158</v>
      </c>
      <c r="AB549" s="203">
        <v>154</v>
      </c>
      <c r="AC549" s="203">
        <v>210</v>
      </c>
      <c r="AD549" s="203">
        <v>6</v>
      </c>
      <c r="AE549" s="203">
        <v>9.1999999999999993</v>
      </c>
      <c r="AF549" s="203" t="s">
        <v>305</v>
      </c>
      <c r="AG549" s="203" t="s">
        <v>301</v>
      </c>
      <c r="AH549" s="203" t="s">
        <v>302</v>
      </c>
      <c r="AS549" s="203" t="s">
        <v>3203</v>
      </c>
      <c r="AT549" s="203" t="s">
        <v>1262</v>
      </c>
      <c r="AU549" s="247">
        <v>699.95</v>
      </c>
      <c r="AV549" s="203" t="s">
        <v>3204</v>
      </c>
      <c r="AW549" s="203" t="s">
        <v>3205</v>
      </c>
      <c r="AX549" s="203" t="s">
        <v>1244</v>
      </c>
      <c r="AY549" s="247">
        <v>699.99</v>
      </c>
      <c r="AZ549" s="203" t="s">
        <v>3206</v>
      </c>
      <c r="BA549" s="203" t="s">
        <v>3205</v>
      </c>
      <c r="BB549" s="203" t="s">
        <v>1244</v>
      </c>
      <c r="BC549" s="247">
        <v>699.99</v>
      </c>
      <c r="BD549" s="203" t="s">
        <v>3207</v>
      </c>
      <c r="BE549" s="204" t="str">
        <f t="shared" si="17"/>
        <v xml:space="preserve"> FischerRanger 102 FR177 Unisex</v>
      </c>
    </row>
    <row r="550" spans="1:57">
      <c r="A550" s="203" t="s">
        <v>219</v>
      </c>
      <c r="B550" s="203" t="s">
        <v>610</v>
      </c>
      <c r="C550" s="203" t="s">
        <v>614</v>
      </c>
      <c r="D550" s="203">
        <v>191</v>
      </c>
      <c r="E550" s="203" t="s">
        <v>222</v>
      </c>
      <c r="F550" s="203" t="str">
        <f t="shared" si="16"/>
        <v>Ranger 102 FR</v>
      </c>
      <c r="H550" s="203">
        <v>191</v>
      </c>
      <c r="I550" s="203">
        <v>190.7</v>
      </c>
      <c r="J550" s="203">
        <v>132</v>
      </c>
      <c r="K550" s="203">
        <v>157</v>
      </c>
      <c r="L550" s="203">
        <v>137</v>
      </c>
      <c r="M550" s="203">
        <v>103</v>
      </c>
      <c r="N550" s="203">
        <v>127</v>
      </c>
      <c r="O550" s="203">
        <v>17.7</v>
      </c>
      <c r="P550" s="203">
        <v>2039</v>
      </c>
      <c r="Q550" s="203">
        <v>1.08</v>
      </c>
      <c r="R550" s="203">
        <v>2209</v>
      </c>
      <c r="S550" s="203">
        <v>251</v>
      </c>
      <c r="T550" s="203">
        <v>121</v>
      </c>
      <c r="U550" s="203">
        <v>50</v>
      </c>
      <c r="V550" s="203">
        <v>379</v>
      </c>
      <c r="W550" s="203">
        <v>28</v>
      </c>
      <c r="X550" s="203">
        <v>212</v>
      </c>
      <c r="Y550" s="203">
        <v>0.55200000000000005</v>
      </c>
      <c r="Z550" s="203" t="b">
        <v>0</v>
      </c>
      <c r="AA550" s="203">
        <v>174</v>
      </c>
      <c r="AB550" s="203">
        <v>163</v>
      </c>
      <c r="AC550" s="203">
        <v>204</v>
      </c>
      <c r="AD550" s="203">
        <v>6</v>
      </c>
      <c r="AE550" s="203">
        <v>10.6</v>
      </c>
      <c r="AF550" s="203" t="s">
        <v>305</v>
      </c>
      <c r="AG550" s="203" t="s">
        <v>301</v>
      </c>
      <c r="AH550" s="203" t="s">
        <v>302</v>
      </c>
      <c r="AS550" s="203" t="s">
        <v>3208</v>
      </c>
      <c r="AT550" s="203" t="s">
        <v>1284</v>
      </c>
      <c r="AU550" s="247">
        <v>594.99</v>
      </c>
      <c r="AV550" s="203" t="s">
        <v>3209</v>
      </c>
      <c r="AW550" s="203" t="s">
        <v>3210</v>
      </c>
      <c r="AX550" s="203" t="s">
        <v>1194</v>
      </c>
      <c r="AY550" s="247">
        <v>654.99</v>
      </c>
      <c r="AZ550" s="203" t="s">
        <v>3211</v>
      </c>
      <c r="BA550" s="203" t="s">
        <v>3212</v>
      </c>
      <c r="BB550" s="203" t="s">
        <v>1574</v>
      </c>
      <c r="BC550" s="247">
        <v>764.99</v>
      </c>
      <c r="BD550" s="203" t="s">
        <v>3213</v>
      </c>
      <c r="BE550" s="204" t="str">
        <f t="shared" si="17"/>
        <v xml:space="preserve"> FischerRanger 102 FR191 Unisex</v>
      </c>
    </row>
    <row r="551" spans="1:57">
      <c r="A551" s="203" t="s">
        <v>219</v>
      </c>
      <c r="B551" s="203" t="s">
        <v>610</v>
      </c>
      <c r="C551" s="203" t="s">
        <v>616</v>
      </c>
      <c r="D551" s="203">
        <v>172</v>
      </c>
      <c r="E551" s="203" t="s">
        <v>222</v>
      </c>
      <c r="F551" s="203" t="str">
        <f t="shared" si="16"/>
        <v>Ranger 115 FR Big Stix</v>
      </c>
      <c r="H551" s="203">
        <v>172</v>
      </c>
      <c r="I551" s="203">
        <v>171.2</v>
      </c>
      <c r="J551" s="203">
        <v>117</v>
      </c>
      <c r="K551" s="203">
        <v>140</v>
      </c>
      <c r="L551" s="203">
        <v>138</v>
      </c>
      <c r="M551" s="203">
        <v>109</v>
      </c>
      <c r="N551" s="203">
        <v>128</v>
      </c>
      <c r="O551" s="203">
        <v>17.3</v>
      </c>
      <c r="P551" s="203">
        <v>1827</v>
      </c>
      <c r="Q551" s="203">
        <v>1.1100000000000001</v>
      </c>
      <c r="R551" s="203">
        <v>2027</v>
      </c>
      <c r="S551" s="203">
        <v>186</v>
      </c>
      <c r="T551" s="203">
        <v>91</v>
      </c>
      <c r="U551" s="203">
        <v>51</v>
      </c>
      <c r="V551" s="203">
        <v>340</v>
      </c>
      <c r="W551" s="203">
        <v>30</v>
      </c>
      <c r="X551" s="203">
        <v>205</v>
      </c>
      <c r="Y551" s="203">
        <v>0.58699999999999997</v>
      </c>
      <c r="Z551" s="203" t="b">
        <v>0</v>
      </c>
      <c r="AA551" s="203">
        <v>159</v>
      </c>
      <c r="AB551" s="203">
        <v>152</v>
      </c>
      <c r="AC551" s="203">
        <v>180</v>
      </c>
      <c r="AD551" s="203">
        <v>7</v>
      </c>
      <c r="AE551" s="203">
        <v>9.6</v>
      </c>
      <c r="AF551" s="203" t="s">
        <v>301</v>
      </c>
      <c r="AG551" s="203" t="s">
        <v>302</v>
      </c>
      <c r="BE551" s="204" t="str">
        <f t="shared" si="17"/>
        <v xml:space="preserve"> FischerRanger 115 FR Big Stix172 Unisex</v>
      </c>
    </row>
    <row r="552" spans="1:57">
      <c r="A552" s="203" t="s">
        <v>219</v>
      </c>
      <c r="B552" s="203" t="s">
        <v>610</v>
      </c>
      <c r="C552" s="203" t="s">
        <v>616</v>
      </c>
      <c r="D552" s="203">
        <v>178</v>
      </c>
      <c r="E552" s="203" t="s">
        <v>222</v>
      </c>
      <c r="F552" s="203" t="str">
        <f t="shared" si="16"/>
        <v>Ranger 115 FR Big Stix</v>
      </c>
      <c r="H552" s="203">
        <v>178</v>
      </c>
      <c r="I552" s="203">
        <v>179</v>
      </c>
      <c r="J552" s="203">
        <v>130</v>
      </c>
      <c r="K552" s="203">
        <v>148</v>
      </c>
      <c r="L552" s="203">
        <v>140</v>
      </c>
      <c r="M552" s="203">
        <v>111</v>
      </c>
      <c r="N552" s="203">
        <v>130</v>
      </c>
      <c r="O552" s="203">
        <v>19</v>
      </c>
      <c r="P552" s="203">
        <v>1998</v>
      </c>
      <c r="Q552" s="203">
        <v>1.08</v>
      </c>
      <c r="R552" s="203">
        <v>2157</v>
      </c>
      <c r="S552" s="203">
        <v>203</v>
      </c>
      <c r="T552" s="203">
        <v>91</v>
      </c>
      <c r="U552" s="203">
        <v>46</v>
      </c>
      <c r="V552" s="203">
        <v>316</v>
      </c>
      <c r="W552" s="203">
        <v>31</v>
      </c>
      <c r="X552" s="203">
        <v>179</v>
      </c>
      <c r="Y552" s="203">
        <v>0.67400000000000004</v>
      </c>
      <c r="Z552" s="203" t="b">
        <v>0</v>
      </c>
      <c r="AA552" s="203">
        <v>149</v>
      </c>
      <c r="AB552" s="203">
        <v>160</v>
      </c>
      <c r="AC552" s="203">
        <v>167</v>
      </c>
      <c r="AD552" s="203">
        <v>9</v>
      </c>
      <c r="AE552" s="203">
        <v>9.5</v>
      </c>
      <c r="AF552" s="203" t="s">
        <v>301</v>
      </c>
      <c r="AG552" s="203" t="s">
        <v>302</v>
      </c>
      <c r="BE552" s="204" t="str">
        <f t="shared" si="17"/>
        <v xml:space="preserve"> FischerRanger 115 FR Big Stix178 Unisex</v>
      </c>
    </row>
    <row r="553" spans="1:57">
      <c r="A553" s="203" t="s">
        <v>219</v>
      </c>
      <c r="B553" s="203" t="s">
        <v>610</v>
      </c>
      <c r="C553" s="203" t="s">
        <v>616</v>
      </c>
      <c r="D553" s="203">
        <v>188</v>
      </c>
      <c r="E553" s="203" t="s">
        <v>222</v>
      </c>
      <c r="F553" s="203" t="str">
        <f t="shared" si="16"/>
        <v>Ranger 115 FR Big Stix</v>
      </c>
      <c r="H553" s="203">
        <v>188</v>
      </c>
      <c r="I553" s="203">
        <v>186.8</v>
      </c>
      <c r="J553" s="203">
        <v>125</v>
      </c>
      <c r="K553" s="203">
        <v>152</v>
      </c>
      <c r="L553" s="203">
        <v>144</v>
      </c>
      <c r="M553" s="203">
        <v>114</v>
      </c>
      <c r="N553" s="203">
        <v>134</v>
      </c>
      <c r="O553" s="203">
        <v>20.2</v>
      </c>
      <c r="P553" s="203">
        <v>2104</v>
      </c>
      <c r="Q553" s="203">
        <v>1.1000000000000001</v>
      </c>
      <c r="R553" s="203">
        <v>2309</v>
      </c>
      <c r="S553" s="203">
        <v>245</v>
      </c>
      <c r="T553" s="203">
        <v>101</v>
      </c>
      <c r="U553" s="203">
        <v>51</v>
      </c>
      <c r="V553" s="203">
        <v>401</v>
      </c>
      <c r="W553" s="203">
        <v>38</v>
      </c>
      <c r="X553" s="203">
        <v>214</v>
      </c>
      <c r="Y553" s="203">
        <v>0.73799999999999999</v>
      </c>
      <c r="Z553" s="203" t="b">
        <v>0</v>
      </c>
      <c r="AA553" s="203">
        <v>173</v>
      </c>
      <c r="AB553" s="203">
        <v>175</v>
      </c>
      <c r="AC553" s="203">
        <v>228</v>
      </c>
      <c r="AD553" s="203">
        <v>7</v>
      </c>
      <c r="AE553" s="203">
        <v>9.3000000000000007</v>
      </c>
      <c r="AF553" s="203" t="s">
        <v>301</v>
      </c>
      <c r="AG553" s="203" t="s">
        <v>302</v>
      </c>
      <c r="BE553" s="204" t="str">
        <f t="shared" si="17"/>
        <v xml:space="preserve"> FischerRanger 115 FR Big Stix188 Unisex</v>
      </c>
    </row>
    <row r="554" spans="1:57">
      <c r="A554" s="203" t="s">
        <v>219</v>
      </c>
      <c r="B554" s="203" t="s">
        <v>610</v>
      </c>
      <c r="C554" s="203" t="s">
        <v>616</v>
      </c>
      <c r="D554" s="203">
        <v>196</v>
      </c>
      <c r="E554" s="203" t="s">
        <v>222</v>
      </c>
      <c r="F554" s="203" t="str">
        <f t="shared" si="16"/>
        <v>Ranger 115 FR Big Stix</v>
      </c>
      <c r="H554" s="203">
        <v>196</v>
      </c>
      <c r="I554" s="203">
        <v>195.1</v>
      </c>
      <c r="J554" s="203">
        <v>136</v>
      </c>
      <c r="K554" s="203">
        <v>159</v>
      </c>
      <c r="L554" s="203">
        <v>146</v>
      </c>
      <c r="M554" s="203">
        <v>116</v>
      </c>
      <c r="N554" s="203">
        <v>136</v>
      </c>
      <c r="O554" s="203">
        <v>21.7</v>
      </c>
      <c r="P554" s="203">
        <v>2307</v>
      </c>
      <c r="Q554" s="203">
        <v>1.07</v>
      </c>
      <c r="R554" s="203">
        <v>2465</v>
      </c>
      <c r="S554" s="203">
        <v>240</v>
      </c>
      <c r="T554" s="203">
        <v>114</v>
      </c>
      <c r="U554" s="203">
        <v>51</v>
      </c>
      <c r="V554" s="203">
        <v>361</v>
      </c>
      <c r="W554" s="203">
        <v>38</v>
      </c>
      <c r="X554" s="203">
        <v>227</v>
      </c>
      <c r="Y554" s="203">
        <v>0.75700000000000001</v>
      </c>
      <c r="Z554" s="203" t="b">
        <v>0</v>
      </c>
      <c r="AA554" s="203">
        <v>176</v>
      </c>
      <c r="AB554" s="203">
        <v>184</v>
      </c>
      <c r="AC554" s="203">
        <v>185</v>
      </c>
      <c r="AD554" s="203">
        <v>10</v>
      </c>
      <c r="AE554" s="203">
        <v>8.6999999999999993</v>
      </c>
      <c r="AF554" s="203" t="s">
        <v>301</v>
      </c>
      <c r="AG554" s="203" t="s">
        <v>302</v>
      </c>
      <c r="BE554" s="204" t="str">
        <f t="shared" si="17"/>
        <v xml:space="preserve"> FischerRanger 115 FR Big Stix196 Unisex</v>
      </c>
    </row>
    <row r="555" spans="1:57">
      <c r="A555" s="203" t="s">
        <v>219</v>
      </c>
      <c r="B555" s="203" t="s">
        <v>610</v>
      </c>
      <c r="C555" s="203" t="s">
        <v>617</v>
      </c>
      <c r="D555" s="203">
        <v>172</v>
      </c>
      <c r="E555" s="203" t="s">
        <v>222</v>
      </c>
      <c r="F555" s="203" t="str">
        <f t="shared" si="16"/>
        <v>Ranger 90 FR</v>
      </c>
      <c r="H555" s="203">
        <v>172</v>
      </c>
      <c r="I555" s="203">
        <v>170.6</v>
      </c>
      <c r="J555" s="203">
        <v>138</v>
      </c>
      <c r="K555" s="203">
        <v>145</v>
      </c>
      <c r="L555" s="203">
        <v>129</v>
      </c>
      <c r="M555" s="203">
        <v>92</v>
      </c>
      <c r="N555" s="203">
        <v>117</v>
      </c>
      <c r="O555" s="203">
        <v>15.3</v>
      </c>
      <c r="P555" s="203">
        <v>1677</v>
      </c>
      <c r="Q555" s="203">
        <v>1.06</v>
      </c>
      <c r="R555" s="203">
        <v>1782</v>
      </c>
      <c r="S555" s="203">
        <v>214</v>
      </c>
      <c r="T555" s="203">
        <v>103</v>
      </c>
      <c r="U555" s="203">
        <v>56</v>
      </c>
      <c r="V555" s="203">
        <v>203</v>
      </c>
      <c r="W555" s="203">
        <v>22</v>
      </c>
      <c r="X555" s="203">
        <v>123</v>
      </c>
      <c r="Y555" s="203">
        <v>0.39200000000000002</v>
      </c>
      <c r="Z555" s="203" t="b">
        <v>0</v>
      </c>
      <c r="AA555" s="203">
        <v>153</v>
      </c>
      <c r="AB555" s="203">
        <v>98</v>
      </c>
      <c r="AC555" s="203">
        <v>50</v>
      </c>
      <c r="AD555" s="203">
        <v>8</v>
      </c>
      <c r="AE555" s="203">
        <v>10.9</v>
      </c>
      <c r="AF555" s="203" t="s">
        <v>305</v>
      </c>
      <c r="AG555" s="203" t="s">
        <v>302</v>
      </c>
      <c r="AS555" s="203" t="s">
        <v>3214</v>
      </c>
      <c r="AT555" s="203" t="s">
        <v>1192</v>
      </c>
      <c r="AU555" s="247">
        <v>254.95</v>
      </c>
      <c r="AV555" s="203" t="s">
        <v>3215</v>
      </c>
      <c r="AW555" s="203" t="s">
        <v>3214</v>
      </c>
      <c r="AX555" s="203" t="s">
        <v>1192</v>
      </c>
      <c r="AY555" s="247">
        <v>254.95</v>
      </c>
      <c r="AZ555" s="203" t="s">
        <v>3216</v>
      </c>
      <c r="BA555" s="203" t="s">
        <v>3214</v>
      </c>
      <c r="BB555" s="203" t="s">
        <v>1376</v>
      </c>
      <c r="BC555" s="247">
        <v>349.99</v>
      </c>
      <c r="BD555" s="203" t="s">
        <v>3217</v>
      </c>
      <c r="BE555" s="204" t="str">
        <f t="shared" si="17"/>
        <v xml:space="preserve"> FischerRanger 90 FR172 Unisex</v>
      </c>
    </row>
    <row r="556" spans="1:57">
      <c r="A556" s="203" t="s">
        <v>219</v>
      </c>
      <c r="B556" s="203" t="s">
        <v>610</v>
      </c>
      <c r="C556" s="203" t="s">
        <v>619</v>
      </c>
      <c r="D556" s="203">
        <v>155</v>
      </c>
      <c r="E556" s="203" t="s">
        <v>390</v>
      </c>
      <c r="F556" s="203" t="str">
        <f t="shared" si="16"/>
        <v>Ranger 92 Ti W</v>
      </c>
      <c r="H556" s="203">
        <v>155</v>
      </c>
      <c r="I556" s="203">
        <v>154.1</v>
      </c>
      <c r="J556" s="203">
        <v>109</v>
      </c>
      <c r="K556" s="203">
        <v>131</v>
      </c>
      <c r="L556" s="203">
        <v>120</v>
      </c>
      <c r="M556" s="203">
        <v>87</v>
      </c>
      <c r="N556" s="203">
        <v>109</v>
      </c>
      <c r="O556" s="203">
        <v>13.1</v>
      </c>
      <c r="P556" s="203">
        <v>1530</v>
      </c>
      <c r="Q556" s="203">
        <v>1</v>
      </c>
      <c r="R556" s="203">
        <v>1525</v>
      </c>
      <c r="S556" s="203">
        <v>179</v>
      </c>
      <c r="T556" s="203">
        <v>111</v>
      </c>
      <c r="U556" s="203">
        <v>48</v>
      </c>
      <c r="V556" s="203">
        <v>288</v>
      </c>
      <c r="W556" s="203">
        <v>15</v>
      </c>
      <c r="X556" s="203">
        <v>160</v>
      </c>
      <c r="Y556" s="203">
        <v>0.308</v>
      </c>
      <c r="Z556" s="203" t="b">
        <v>0</v>
      </c>
      <c r="AA556" s="203">
        <v>114</v>
      </c>
      <c r="AB556" s="203">
        <v>119</v>
      </c>
      <c r="AC556" s="203">
        <v>173</v>
      </c>
      <c r="AD556" s="203">
        <v>2</v>
      </c>
      <c r="AE556" s="203">
        <v>10.1</v>
      </c>
      <c r="AF556" s="203" t="s">
        <v>305</v>
      </c>
      <c r="BE556" s="204" t="str">
        <f t="shared" si="17"/>
        <v xml:space="preserve"> FischerRanger 92 Ti W155 Women's</v>
      </c>
    </row>
    <row r="557" spans="1:57">
      <c r="A557" s="203" t="s">
        <v>219</v>
      </c>
      <c r="B557" s="203" t="s">
        <v>610</v>
      </c>
      <c r="C557" s="203" t="s">
        <v>619</v>
      </c>
      <c r="D557" s="203">
        <v>163</v>
      </c>
      <c r="E557" s="203" t="s">
        <v>390</v>
      </c>
      <c r="F557" s="203" t="str">
        <f t="shared" si="16"/>
        <v>Ranger 92 Ti W</v>
      </c>
      <c r="H557" s="203">
        <v>163</v>
      </c>
      <c r="I557" s="203">
        <v>162.1</v>
      </c>
      <c r="J557" s="203">
        <v>113</v>
      </c>
      <c r="K557" s="203">
        <v>138</v>
      </c>
      <c r="L557" s="203">
        <v>123</v>
      </c>
      <c r="M557" s="203">
        <v>88</v>
      </c>
      <c r="N557" s="203">
        <v>113</v>
      </c>
      <c r="O557" s="203">
        <v>13.5</v>
      </c>
      <c r="P557" s="203">
        <v>1649</v>
      </c>
      <c r="Q557" s="203">
        <v>1</v>
      </c>
      <c r="R557" s="203">
        <v>1642</v>
      </c>
      <c r="S557" s="203">
        <v>176</v>
      </c>
      <c r="T557" s="203">
        <v>114</v>
      </c>
      <c r="U557" s="203">
        <v>49</v>
      </c>
      <c r="V557" s="203">
        <v>296</v>
      </c>
      <c r="W557" s="203">
        <v>15</v>
      </c>
      <c r="X557" s="203">
        <v>197</v>
      </c>
      <c r="Y557" s="203">
        <v>0.3</v>
      </c>
      <c r="Z557" s="203" t="b">
        <v>0</v>
      </c>
      <c r="AA557" s="203">
        <v>121</v>
      </c>
      <c r="AB557" s="203">
        <v>121</v>
      </c>
      <c r="AC557" s="203">
        <v>174</v>
      </c>
      <c r="AD557" s="203">
        <v>4</v>
      </c>
      <c r="AE557" s="203">
        <v>9.4</v>
      </c>
      <c r="AF557" s="203" t="s">
        <v>305</v>
      </c>
      <c r="BE557" s="204" t="str">
        <f t="shared" si="17"/>
        <v xml:space="preserve"> FischerRanger 92 Ti W163 Women's</v>
      </c>
    </row>
    <row r="558" spans="1:57">
      <c r="A558" s="203" t="s">
        <v>219</v>
      </c>
      <c r="B558" s="203" t="s">
        <v>610</v>
      </c>
      <c r="C558" s="203" t="s">
        <v>619</v>
      </c>
      <c r="D558" s="203">
        <v>171</v>
      </c>
      <c r="E558" s="203" t="s">
        <v>390</v>
      </c>
      <c r="F558" s="203" t="str">
        <f t="shared" si="16"/>
        <v>Ranger 92 Ti W</v>
      </c>
      <c r="H558" s="203">
        <v>171</v>
      </c>
      <c r="I558" s="203">
        <v>170.6</v>
      </c>
      <c r="J558" s="203">
        <v>119</v>
      </c>
      <c r="K558" s="203">
        <v>145</v>
      </c>
      <c r="L558" s="203">
        <v>124</v>
      </c>
      <c r="M558" s="203">
        <v>89</v>
      </c>
      <c r="N558" s="203">
        <v>115</v>
      </c>
      <c r="O558" s="203">
        <v>14.5</v>
      </c>
      <c r="P558" s="203">
        <v>1752</v>
      </c>
      <c r="Q558" s="203">
        <v>1</v>
      </c>
      <c r="R558" s="203">
        <v>1748</v>
      </c>
      <c r="S558" s="203">
        <v>185</v>
      </c>
      <c r="T558" s="203">
        <v>117</v>
      </c>
      <c r="U558" s="203">
        <v>47</v>
      </c>
      <c r="V558" s="203">
        <v>310</v>
      </c>
      <c r="W558" s="203">
        <v>16</v>
      </c>
      <c r="X558" s="203">
        <v>207</v>
      </c>
      <c r="Y558" s="203">
        <v>0.33899999999999902</v>
      </c>
      <c r="Z558" s="203" t="b">
        <v>0</v>
      </c>
      <c r="AA558" s="203">
        <v>130</v>
      </c>
      <c r="AB558" s="203">
        <v>129</v>
      </c>
      <c r="AC558" s="203">
        <v>180</v>
      </c>
      <c r="AD558" s="203">
        <v>5</v>
      </c>
      <c r="AE558" s="203">
        <v>9.8000000000000007</v>
      </c>
      <c r="AF558" s="203" t="s">
        <v>305</v>
      </c>
      <c r="BE558" s="204" t="str">
        <f t="shared" si="17"/>
        <v xml:space="preserve"> FischerRanger 92 Ti W171 Women's</v>
      </c>
    </row>
    <row r="559" spans="1:57">
      <c r="A559" s="203" t="s">
        <v>219</v>
      </c>
      <c r="B559" s="203" t="s">
        <v>610</v>
      </c>
      <c r="C559" s="203" t="s">
        <v>618</v>
      </c>
      <c r="D559" s="203">
        <v>171</v>
      </c>
      <c r="E559" s="203" t="s">
        <v>222</v>
      </c>
      <c r="F559" s="203" t="str">
        <f t="shared" si="16"/>
        <v>Ranger 92 Ti</v>
      </c>
      <c r="H559" s="203">
        <v>171</v>
      </c>
      <c r="I559" s="203">
        <v>170.8</v>
      </c>
      <c r="J559" s="203">
        <v>117</v>
      </c>
      <c r="K559" s="203">
        <v>144</v>
      </c>
      <c r="L559" s="203">
        <v>124</v>
      </c>
      <c r="M559" s="203">
        <v>89</v>
      </c>
      <c r="N559" s="203">
        <v>115</v>
      </c>
      <c r="O559" s="203">
        <v>14.3</v>
      </c>
      <c r="P559" s="203">
        <v>1645</v>
      </c>
      <c r="Q559" s="203">
        <v>1.06</v>
      </c>
      <c r="R559" s="203">
        <v>1751</v>
      </c>
      <c r="S559" s="203">
        <v>187</v>
      </c>
      <c r="T559" s="203">
        <v>116</v>
      </c>
      <c r="U559" s="203">
        <v>49</v>
      </c>
      <c r="V559" s="203">
        <v>317</v>
      </c>
      <c r="W559" s="203">
        <v>16</v>
      </c>
      <c r="X559" s="203">
        <v>216</v>
      </c>
      <c r="Y559" s="203">
        <v>0.31900000000000001</v>
      </c>
      <c r="Z559" s="203" t="b">
        <v>0</v>
      </c>
      <c r="AA559" s="203">
        <v>132</v>
      </c>
      <c r="AB559" s="203">
        <v>138</v>
      </c>
      <c r="AC559" s="203">
        <v>186</v>
      </c>
      <c r="AD559" s="203">
        <v>4</v>
      </c>
      <c r="AE559" s="203">
        <v>9.8000000000000007</v>
      </c>
      <c r="AF559" s="203" t="s">
        <v>305</v>
      </c>
      <c r="AG559" s="203" t="s">
        <v>302</v>
      </c>
      <c r="AS559" s="203" t="s">
        <v>3218</v>
      </c>
      <c r="AT559" s="203" t="s">
        <v>1493</v>
      </c>
      <c r="AU559" s="247">
        <v>339.99</v>
      </c>
      <c r="AV559" s="203" t="s">
        <v>3219</v>
      </c>
      <c r="AW559" s="203" t="s">
        <v>3220</v>
      </c>
      <c r="AX559" s="203" t="s">
        <v>1194</v>
      </c>
      <c r="AY559" s="247">
        <v>584.95000000000005</v>
      </c>
      <c r="AZ559" s="203" t="s">
        <v>3221</v>
      </c>
      <c r="BA559" s="203" t="s">
        <v>3220</v>
      </c>
      <c r="BB559" s="203" t="s">
        <v>1194</v>
      </c>
      <c r="BC559" s="247">
        <v>584.95000000000005</v>
      </c>
      <c r="BD559" s="203" t="s">
        <v>3222</v>
      </c>
      <c r="BE559" s="204" t="str">
        <f t="shared" si="17"/>
        <v xml:space="preserve"> FischerRanger 92 Ti171 Unisex</v>
      </c>
    </row>
    <row r="560" spans="1:57">
      <c r="A560" s="203" t="s">
        <v>219</v>
      </c>
      <c r="B560" s="203" t="s">
        <v>610</v>
      </c>
      <c r="C560" s="203" t="s">
        <v>618</v>
      </c>
      <c r="D560" s="203">
        <v>178</v>
      </c>
      <c r="E560" s="203" t="s">
        <v>222</v>
      </c>
      <c r="F560" s="203" t="str">
        <f t="shared" si="16"/>
        <v>Ranger 92 Ti</v>
      </c>
      <c r="H560" s="203">
        <v>178</v>
      </c>
      <c r="I560" s="203">
        <v>177.5</v>
      </c>
      <c r="J560" s="203">
        <v>125</v>
      </c>
      <c r="K560" s="203">
        <v>151</v>
      </c>
      <c r="L560" s="203">
        <v>125</v>
      </c>
      <c r="M560" s="203">
        <v>90</v>
      </c>
      <c r="N560" s="203">
        <v>116</v>
      </c>
      <c r="O560" s="203">
        <v>15.5</v>
      </c>
      <c r="P560" s="203">
        <v>1775</v>
      </c>
      <c r="Q560" s="203">
        <v>1.04</v>
      </c>
      <c r="R560" s="203">
        <v>1839</v>
      </c>
      <c r="S560" s="203">
        <v>228</v>
      </c>
      <c r="T560" s="203">
        <v>127</v>
      </c>
      <c r="U560" s="203">
        <v>48</v>
      </c>
      <c r="V560" s="203">
        <v>304</v>
      </c>
      <c r="W560" s="203">
        <v>15</v>
      </c>
      <c r="X560" s="203">
        <v>220</v>
      </c>
      <c r="Y560" s="203">
        <v>0.317</v>
      </c>
      <c r="Z560" s="203" t="b">
        <v>0</v>
      </c>
      <c r="AA560" s="203">
        <v>135</v>
      </c>
      <c r="AB560" s="203">
        <v>133</v>
      </c>
      <c r="AC560" s="203">
        <v>170</v>
      </c>
      <c r="AD560" s="203">
        <v>4</v>
      </c>
      <c r="AE560" s="203">
        <v>8.4</v>
      </c>
      <c r="AF560" s="203" t="s">
        <v>305</v>
      </c>
      <c r="AS560" s="203" t="s">
        <v>3223</v>
      </c>
      <c r="AT560" s="203" t="s">
        <v>1571</v>
      </c>
      <c r="AU560" s="247">
        <v>364.42</v>
      </c>
      <c r="AV560" s="203" t="s">
        <v>3224</v>
      </c>
      <c r="AW560" s="203" t="s">
        <v>3223</v>
      </c>
      <c r="AX560" s="203" t="s">
        <v>1194</v>
      </c>
      <c r="AY560" s="247">
        <v>449.99</v>
      </c>
      <c r="AZ560" s="203" t="s">
        <v>3225</v>
      </c>
      <c r="BA560" s="203" t="s">
        <v>3223</v>
      </c>
      <c r="BB560" s="203" t="s">
        <v>1194</v>
      </c>
      <c r="BC560" s="247">
        <v>449.99</v>
      </c>
      <c r="BD560" s="203" t="s">
        <v>3226</v>
      </c>
      <c r="BE560" s="204" t="str">
        <f t="shared" si="17"/>
        <v xml:space="preserve"> FischerRanger 92 Ti178 Unisex</v>
      </c>
    </row>
    <row r="561" spans="1:57">
      <c r="A561" s="203" t="s">
        <v>219</v>
      </c>
      <c r="B561" s="203" t="s">
        <v>610</v>
      </c>
      <c r="C561" s="203" t="s">
        <v>618</v>
      </c>
      <c r="D561" s="203">
        <v>185</v>
      </c>
      <c r="E561" s="203" t="s">
        <v>222</v>
      </c>
      <c r="F561" s="203" t="str">
        <f t="shared" si="16"/>
        <v>Ranger 92 Ti</v>
      </c>
      <c r="H561" s="203">
        <v>185</v>
      </c>
      <c r="I561" s="203">
        <v>184.5</v>
      </c>
      <c r="J561" s="203">
        <v>131</v>
      </c>
      <c r="K561" s="203">
        <v>155</v>
      </c>
      <c r="L561" s="203">
        <v>126</v>
      </c>
      <c r="M561" s="203">
        <v>91</v>
      </c>
      <c r="N561" s="203">
        <v>117</v>
      </c>
      <c r="O561" s="203">
        <v>16.600000000000001</v>
      </c>
      <c r="P561" s="203">
        <v>1851</v>
      </c>
      <c r="Q561" s="203">
        <v>1.04</v>
      </c>
      <c r="R561" s="203">
        <v>1932</v>
      </c>
      <c r="S561" s="203">
        <v>266</v>
      </c>
      <c r="T561" s="203">
        <v>141</v>
      </c>
      <c r="U561" s="203">
        <v>49</v>
      </c>
      <c r="V561" s="203">
        <v>312</v>
      </c>
      <c r="W561" s="203">
        <v>19</v>
      </c>
      <c r="X561" s="203">
        <v>227</v>
      </c>
      <c r="Y561" s="203">
        <v>0.39299999999999902</v>
      </c>
      <c r="Z561" s="203" t="b">
        <v>0</v>
      </c>
      <c r="AA561" s="203">
        <v>140</v>
      </c>
      <c r="AB561" s="203">
        <v>150</v>
      </c>
      <c r="AC561" s="203">
        <v>172</v>
      </c>
      <c r="AD561" s="203">
        <v>5</v>
      </c>
      <c r="AE561" s="203">
        <v>10.5</v>
      </c>
      <c r="AF561" s="203" t="s">
        <v>305</v>
      </c>
      <c r="AS561" s="203" t="s">
        <v>3227</v>
      </c>
      <c r="AT561" s="203" t="s">
        <v>1571</v>
      </c>
      <c r="AU561" s="247">
        <v>364.42</v>
      </c>
      <c r="AV561" s="203" t="s">
        <v>3228</v>
      </c>
      <c r="AW561" s="203" t="s">
        <v>3227</v>
      </c>
      <c r="AX561" s="203" t="s">
        <v>1194</v>
      </c>
      <c r="AY561" s="247">
        <v>449.99</v>
      </c>
      <c r="AZ561" s="203" t="s">
        <v>3229</v>
      </c>
      <c r="BA561" s="203" t="s">
        <v>3227</v>
      </c>
      <c r="BB561" s="203" t="s">
        <v>1194</v>
      </c>
      <c r="BC561" s="247">
        <v>449.99</v>
      </c>
      <c r="BD561" s="203" t="s">
        <v>3230</v>
      </c>
      <c r="BE561" s="204" t="str">
        <f t="shared" si="17"/>
        <v xml:space="preserve"> FischerRanger 92 Ti185 Unisex</v>
      </c>
    </row>
    <row r="562" spans="1:57">
      <c r="A562" s="203" t="s">
        <v>219</v>
      </c>
      <c r="B562" s="203" t="s">
        <v>610</v>
      </c>
      <c r="C562" s="203" t="s">
        <v>621</v>
      </c>
      <c r="D562" s="203">
        <v>161</v>
      </c>
      <c r="E562" s="203" t="s">
        <v>390</v>
      </c>
      <c r="F562" s="203" t="str">
        <f t="shared" si="16"/>
        <v>Ranger 94 FR W</v>
      </c>
      <c r="H562" s="203">
        <v>161</v>
      </c>
      <c r="I562" s="203">
        <v>160.1</v>
      </c>
      <c r="J562" s="203">
        <v>106</v>
      </c>
      <c r="K562" s="203">
        <v>131</v>
      </c>
      <c r="L562" s="203">
        <v>123</v>
      </c>
      <c r="M562" s="203">
        <v>89</v>
      </c>
      <c r="N562" s="203">
        <v>114</v>
      </c>
      <c r="O562" s="203">
        <v>12.4</v>
      </c>
      <c r="P562" s="203">
        <v>1454</v>
      </c>
      <c r="Q562" s="203">
        <v>1.1299999999999999</v>
      </c>
      <c r="R562" s="203">
        <v>1638</v>
      </c>
      <c r="S562" s="203">
        <v>167</v>
      </c>
      <c r="T562" s="203">
        <v>83</v>
      </c>
      <c r="U562" s="203">
        <v>50</v>
      </c>
      <c r="V562" s="203">
        <v>334</v>
      </c>
      <c r="W562" s="203">
        <v>37</v>
      </c>
      <c r="X562" s="203">
        <v>204</v>
      </c>
      <c r="Y562" s="203">
        <v>0.746</v>
      </c>
      <c r="Z562" s="203" t="b">
        <v>0</v>
      </c>
      <c r="AA562" s="203">
        <v>142</v>
      </c>
      <c r="AB562" s="203">
        <v>145</v>
      </c>
      <c r="AC562" s="203">
        <v>192</v>
      </c>
      <c r="AD562" s="203">
        <v>2</v>
      </c>
      <c r="AE562" s="203">
        <v>8.1</v>
      </c>
      <c r="AF562" s="203" t="s">
        <v>305</v>
      </c>
      <c r="AG562" s="203" t="s">
        <v>302</v>
      </c>
      <c r="BE562" s="204" t="str">
        <f t="shared" si="17"/>
        <v xml:space="preserve"> FischerRanger 94 FR W161 Women's</v>
      </c>
    </row>
    <row r="563" spans="1:57">
      <c r="A563" s="203" t="s">
        <v>219</v>
      </c>
      <c r="B563" s="203" t="s">
        <v>610</v>
      </c>
      <c r="C563" s="203" t="s">
        <v>621</v>
      </c>
      <c r="D563" s="203">
        <v>169</v>
      </c>
      <c r="E563" s="203" t="s">
        <v>390</v>
      </c>
      <c r="F563" s="203" t="str">
        <f t="shared" si="16"/>
        <v>Ranger 94 FR W</v>
      </c>
      <c r="H563" s="203">
        <v>169</v>
      </c>
      <c r="I563" s="203">
        <v>168.1</v>
      </c>
      <c r="J563" s="203">
        <v>113</v>
      </c>
      <c r="K563" s="203">
        <v>139</v>
      </c>
      <c r="L563" s="203">
        <v>125</v>
      </c>
      <c r="M563" s="203">
        <v>90</v>
      </c>
      <c r="N563" s="203">
        <v>116</v>
      </c>
      <c r="O563" s="203">
        <v>13.2</v>
      </c>
      <c r="P563" s="203">
        <v>1593</v>
      </c>
      <c r="Q563" s="203">
        <v>1.1000000000000001</v>
      </c>
      <c r="R563" s="203">
        <v>1746</v>
      </c>
      <c r="S563" s="203">
        <v>211</v>
      </c>
      <c r="T563" s="203">
        <v>100</v>
      </c>
      <c r="U563" s="203">
        <v>52</v>
      </c>
      <c r="V563" s="203">
        <v>359</v>
      </c>
      <c r="W563" s="203">
        <v>33</v>
      </c>
      <c r="X563" s="203">
        <v>190</v>
      </c>
      <c r="Y563" s="203">
        <v>0.63400000000000001</v>
      </c>
      <c r="Z563" s="203" t="b">
        <v>0</v>
      </c>
      <c r="AA563" s="203">
        <v>147</v>
      </c>
      <c r="AB563" s="203">
        <v>145</v>
      </c>
      <c r="AC563" s="203">
        <v>212</v>
      </c>
      <c r="AD563" s="203">
        <v>5</v>
      </c>
      <c r="AE563" s="203">
        <v>5.9</v>
      </c>
      <c r="AF563" s="203" t="s">
        <v>305</v>
      </c>
      <c r="AG563" s="203" t="s">
        <v>302</v>
      </c>
      <c r="BE563" s="204" t="str">
        <f t="shared" si="17"/>
        <v xml:space="preserve"> FischerRanger 94 FR W169 Women's</v>
      </c>
    </row>
    <row r="564" spans="1:57">
      <c r="A564" s="203" t="s">
        <v>219</v>
      </c>
      <c r="B564" s="203" t="s">
        <v>610</v>
      </c>
      <c r="C564" s="203" t="s">
        <v>620</v>
      </c>
      <c r="D564" s="203">
        <v>153</v>
      </c>
      <c r="E564" s="203" t="s">
        <v>222</v>
      </c>
      <c r="F564" s="203" t="str">
        <f t="shared" si="16"/>
        <v>Ranger 94 FR</v>
      </c>
      <c r="H564" s="203">
        <v>153</v>
      </c>
      <c r="I564" s="203">
        <v>152.5</v>
      </c>
      <c r="J564" s="203">
        <v>105</v>
      </c>
      <c r="K564" s="203">
        <v>126</v>
      </c>
      <c r="L564" s="203">
        <v>121</v>
      </c>
      <c r="M564" s="203">
        <v>88</v>
      </c>
      <c r="N564" s="203">
        <v>111</v>
      </c>
      <c r="O564" s="203">
        <v>11.9</v>
      </c>
      <c r="P564" s="203">
        <v>1451</v>
      </c>
      <c r="Q564" s="203">
        <v>1.05</v>
      </c>
      <c r="R564" s="203">
        <v>1525</v>
      </c>
      <c r="S564" s="203">
        <v>152</v>
      </c>
      <c r="T564" s="203">
        <v>79</v>
      </c>
      <c r="U564" s="203">
        <v>53</v>
      </c>
      <c r="V564" s="203">
        <v>294</v>
      </c>
      <c r="W564" s="203">
        <v>31</v>
      </c>
      <c r="X564" s="203">
        <v>184</v>
      </c>
      <c r="Y564" s="203">
        <v>0.58699999999999997</v>
      </c>
      <c r="Z564" s="203" t="b">
        <v>0</v>
      </c>
      <c r="AA564" s="203">
        <v>135</v>
      </c>
      <c r="AB564" s="203">
        <v>131</v>
      </c>
      <c r="AC564" s="203">
        <v>159</v>
      </c>
      <c r="AD564" s="203">
        <v>5</v>
      </c>
      <c r="AE564" s="203">
        <v>6.8</v>
      </c>
      <c r="AF564" s="203" t="s">
        <v>305</v>
      </c>
      <c r="AG564" s="203" t="s">
        <v>302</v>
      </c>
      <c r="AS564" s="203" t="s">
        <v>3231</v>
      </c>
      <c r="AT564" s="203" t="s">
        <v>2728</v>
      </c>
      <c r="AU564" s="247">
        <v>398.18</v>
      </c>
      <c r="AV564" s="203" t="s">
        <v>3232</v>
      </c>
      <c r="AW564" s="203" t="s">
        <v>3231</v>
      </c>
      <c r="AX564" s="203" t="s">
        <v>2728</v>
      </c>
      <c r="AY564" s="247">
        <v>398.18</v>
      </c>
      <c r="AZ564" s="203" t="s">
        <v>3233</v>
      </c>
      <c r="BA564" s="203" t="s">
        <v>3231</v>
      </c>
      <c r="BB564" s="203" t="s">
        <v>1217</v>
      </c>
      <c r="BC564" s="247">
        <v>599.99</v>
      </c>
      <c r="BD564" s="203" t="s">
        <v>3234</v>
      </c>
      <c r="BE564" s="204" t="str">
        <f t="shared" si="17"/>
        <v xml:space="preserve"> FischerRanger 94 FR153 Unisex</v>
      </c>
    </row>
    <row r="565" spans="1:57">
      <c r="A565" s="203" t="s">
        <v>219</v>
      </c>
      <c r="B565" s="203" t="s">
        <v>610</v>
      </c>
      <c r="C565" s="203" t="s">
        <v>620</v>
      </c>
      <c r="D565" s="203">
        <v>169</v>
      </c>
      <c r="E565" s="203" t="s">
        <v>222</v>
      </c>
      <c r="F565" s="203" t="str">
        <f t="shared" si="16"/>
        <v>Ranger 94 FR</v>
      </c>
      <c r="H565" s="203">
        <v>169</v>
      </c>
      <c r="I565" s="203">
        <v>168.3</v>
      </c>
      <c r="J565" s="203">
        <v>119</v>
      </c>
      <c r="K565" s="203">
        <v>137</v>
      </c>
      <c r="L565" s="203">
        <v>125</v>
      </c>
      <c r="M565" s="203">
        <v>90</v>
      </c>
      <c r="N565" s="203">
        <v>115</v>
      </c>
      <c r="O565" s="203">
        <v>13.2</v>
      </c>
      <c r="P565" s="203">
        <v>1713</v>
      </c>
      <c r="Q565" s="203">
        <v>1.01</v>
      </c>
      <c r="R565" s="203">
        <v>1736</v>
      </c>
      <c r="S565" s="203">
        <v>207</v>
      </c>
      <c r="T565" s="203">
        <v>104</v>
      </c>
      <c r="U565" s="203">
        <v>50</v>
      </c>
      <c r="V565" s="203">
        <v>299</v>
      </c>
      <c r="W565" s="203">
        <v>31</v>
      </c>
      <c r="X565" s="203">
        <v>190</v>
      </c>
      <c r="Y565" s="203">
        <v>0.621</v>
      </c>
      <c r="Z565" s="203" t="b">
        <v>0</v>
      </c>
      <c r="AA565" s="203">
        <v>167</v>
      </c>
      <c r="AB565" s="203">
        <v>145</v>
      </c>
      <c r="AC565" s="203">
        <v>132</v>
      </c>
      <c r="AD565" s="203">
        <v>6</v>
      </c>
      <c r="AE565" s="203">
        <v>8</v>
      </c>
      <c r="AF565" s="203" t="s">
        <v>305</v>
      </c>
      <c r="AS565" s="203" t="s">
        <v>3235</v>
      </c>
      <c r="AT565" s="203" t="s">
        <v>1578</v>
      </c>
      <c r="AU565" s="247">
        <v>590.65</v>
      </c>
      <c r="AV565" s="203" t="s">
        <v>3236</v>
      </c>
      <c r="AW565" s="203" t="s">
        <v>3237</v>
      </c>
      <c r="AX565" s="203" t="s">
        <v>1376</v>
      </c>
      <c r="AY565" s="247">
        <v>599.99</v>
      </c>
      <c r="AZ565" s="203" t="s">
        <v>3238</v>
      </c>
      <c r="BE565" s="204" t="str">
        <f t="shared" si="17"/>
        <v xml:space="preserve"> FischerRanger 94 FR169 Unisex</v>
      </c>
    </row>
    <row r="566" spans="1:57">
      <c r="A566" s="203" t="s">
        <v>219</v>
      </c>
      <c r="B566" s="203" t="s">
        <v>610</v>
      </c>
      <c r="C566" s="203" t="s">
        <v>620</v>
      </c>
      <c r="D566" s="203">
        <v>177</v>
      </c>
      <c r="E566" s="203" t="s">
        <v>222</v>
      </c>
      <c r="F566" s="203" t="str">
        <f t="shared" si="16"/>
        <v>Ranger 94 FR</v>
      </c>
      <c r="H566" s="203">
        <v>177</v>
      </c>
      <c r="I566" s="203">
        <v>176</v>
      </c>
      <c r="J566" s="203">
        <v>113</v>
      </c>
      <c r="K566" s="203">
        <v>148</v>
      </c>
      <c r="L566" s="203">
        <v>125</v>
      </c>
      <c r="M566" s="203">
        <v>91</v>
      </c>
      <c r="N566" s="203">
        <v>116</v>
      </c>
      <c r="O566" s="203">
        <v>15</v>
      </c>
      <c r="P566" s="203">
        <v>1867</v>
      </c>
      <c r="Q566" s="203">
        <v>0.98</v>
      </c>
      <c r="R566" s="203">
        <v>1837</v>
      </c>
      <c r="S566" s="203">
        <v>221</v>
      </c>
      <c r="T566" s="203">
        <v>114</v>
      </c>
      <c r="U566" s="203">
        <v>56</v>
      </c>
      <c r="V566" s="203">
        <v>387</v>
      </c>
      <c r="W566" s="203">
        <v>34</v>
      </c>
      <c r="X566" s="203">
        <v>241</v>
      </c>
      <c r="Y566" s="203">
        <v>0.60699999999999998</v>
      </c>
      <c r="Z566" s="203" t="b">
        <v>0</v>
      </c>
      <c r="AA566" s="203">
        <v>146</v>
      </c>
      <c r="AB566" s="203">
        <v>139</v>
      </c>
      <c r="AC566" s="203">
        <v>241</v>
      </c>
      <c r="AD566" s="203">
        <v>5</v>
      </c>
      <c r="AE566" s="203">
        <v>8.9</v>
      </c>
      <c r="AF566" s="203" t="s">
        <v>305</v>
      </c>
      <c r="AS566" s="203" t="s">
        <v>3239</v>
      </c>
      <c r="AT566" s="203" t="s">
        <v>1194</v>
      </c>
      <c r="AU566" s="247">
        <v>419.99</v>
      </c>
      <c r="AV566" s="203" t="s">
        <v>3240</v>
      </c>
      <c r="AW566" s="203" t="s">
        <v>3239</v>
      </c>
      <c r="AX566" s="203" t="s">
        <v>1194</v>
      </c>
      <c r="AY566" s="247">
        <v>419.99</v>
      </c>
      <c r="AZ566" s="203" t="s">
        <v>3241</v>
      </c>
      <c r="BA566" s="203" t="s">
        <v>3239</v>
      </c>
      <c r="BB566" s="203" t="s">
        <v>1244</v>
      </c>
      <c r="BC566" s="247">
        <v>599.99</v>
      </c>
      <c r="BD566" s="203" t="s">
        <v>3242</v>
      </c>
      <c r="BE566" s="204" t="str">
        <f t="shared" si="17"/>
        <v xml:space="preserve"> FischerRanger 94 FR177 Unisex</v>
      </c>
    </row>
    <row r="567" spans="1:57">
      <c r="A567" s="203" t="s">
        <v>219</v>
      </c>
      <c r="B567" s="203" t="s">
        <v>610</v>
      </c>
      <c r="C567" s="203" t="s">
        <v>623</v>
      </c>
      <c r="D567" s="203">
        <v>158</v>
      </c>
      <c r="E567" s="203" t="s">
        <v>390</v>
      </c>
      <c r="F567" s="203" t="str">
        <f t="shared" si="16"/>
        <v>Ranger 99 Ti W</v>
      </c>
      <c r="H567" s="203">
        <v>158</v>
      </c>
      <c r="I567" s="203">
        <v>157.1</v>
      </c>
      <c r="J567" s="203">
        <v>102</v>
      </c>
      <c r="K567" s="203">
        <v>133</v>
      </c>
      <c r="L567" s="203">
        <v>124</v>
      </c>
      <c r="M567" s="203">
        <v>93</v>
      </c>
      <c r="N567" s="203">
        <v>115</v>
      </c>
      <c r="O567" s="203">
        <v>14.2</v>
      </c>
      <c r="P567" s="203">
        <v>1650</v>
      </c>
      <c r="Q567" s="203">
        <v>0.99</v>
      </c>
      <c r="R567" s="203">
        <v>1633</v>
      </c>
      <c r="S567" s="203">
        <v>190</v>
      </c>
      <c r="T567" s="203">
        <v>117</v>
      </c>
      <c r="U567" s="203">
        <v>50</v>
      </c>
      <c r="V567" s="203">
        <v>332</v>
      </c>
      <c r="W567" s="203">
        <v>19</v>
      </c>
      <c r="X567" s="203">
        <v>216</v>
      </c>
      <c r="Y567" s="203">
        <v>0.374</v>
      </c>
      <c r="Z567" s="203" t="b">
        <v>0</v>
      </c>
      <c r="AA567" s="203">
        <v>132</v>
      </c>
      <c r="AB567" s="203">
        <v>114</v>
      </c>
      <c r="AC567" s="203">
        <v>200</v>
      </c>
      <c r="AD567" s="203">
        <v>3</v>
      </c>
      <c r="AE567" s="203">
        <v>9</v>
      </c>
      <c r="AF567" s="203" t="s">
        <v>305</v>
      </c>
      <c r="BE567" s="204" t="str">
        <f t="shared" si="17"/>
        <v xml:space="preserve"> FischerRanger 99 Ti W158 Women's</v>
      </c>
    </row>
    <row r="568" spans="1:57">
      <c r="A568" s="203" t="s">
        <v>219</v>
      </c>
      <c r="B568" s="203" t="s">
        <v>610</v>
      </c>
      <c r="C568" s="203" t="s">
        <v>623</v>
      </c>
      <c r="D568" s="203">
        <v>166</v>
      </c>
      <c r="E568" s="203" t="s">
        <v>390</v>
      </c>
      <c r="F568" s="203" t="str">
        <f t="shared" si="16"/>
        <v>Ranger 99 Ti W</v>
      </c>
      <c r="H568" s="203">
        <v>166</v>
      </c>
      <c r="I568" s="203">
        <v>165.2</v>
      </c>
      <c r="J568" s="203">
        <v>114</v>
      </c>
      <c r="K568" s="203">
        <v>140</v>
      </c>
      <c r="L568" s="203">
        <v>126</v>
      </c>
      <c r="M568" s="203">
        <v>94</v>
      </c>
      <c r="N568" s="203">
        <v>117</v>
      </c>
      <c r="O568" s="203">
        <v>15.3</v>
      </c>
      <c r="P568" s="203">
        <v>1723</v>
      </c>
      <c r="Q568" s="203">
        <v>1.01</v>
      </c>
      <c r="R568" s="203">
        <v>1740</v>
      </c>
      <c r="S568" s="203">
        <v>189</v>
      </c>
      <c r="T568" s="203">
        <v>118</v>
      </c>
      <c r="U568" s="203">
        <v>45</v>
      </c>
      <c r="V568" s="203">
        <v>286</v>
      </c>
      <c r="W568" s="203">
        <v>19</v>
      </c>
      <c r="X568" s="203">
        <v>229</v>
      </c>
      <c r="Y568" s="203">
        <v>0.40899999999999997</v>
      </c>
      <c r="Z568" s="203" t="b">
        <v>0</v>
      </c>
      <c r="AA568" s="203">
        <v>134</v>
      </c>
      <c r="AB568" s="203">
        <v>120</v>
      </c>
      <c r="AC568" s="203">
        <v>152</v>
      </c>
      <c r="AD568" s="203">
        <v>4</v>
      </c>
      <c r="AE568" s="203">
        <v>9.5</v>
      </c>
      <c r="AF568" s="203" t="s">
        <v>305</v>
      </c>
      <c r="BE568" s="204" t="str">
        <f t="shared" si="17"/>
        <v xml:space="preserve"> FischerRanger 99 Ti W166 Women's</v>
      </c>
    </row>
    <row r="569" spans="1:57">
      <c r="A569" s="203" t="s">
        <v>219</v>
      </c>
      <c r="B569" s="203" t="s">
        <v>610</v>
      </c>
      <c r="C569" s="203" t="s">
        <v>622</v>
      </c>
      <c r="D569" s="203">
        <v>174</v>
      </c>
      <c r="E569" s="203" t="s">
        <v>222</v>
      </c>
      <c r="F569" s="203" t="str">
        <f t="shared" si="16"/>
        <v>Ranger 99 Ti</v>
      </c>
      <c r="H569" s="203">
        <v>174</v>
      </c>
      <c r="I569" s="203">
        <v>174.2</v>
      </c>
      <c r="J569" s="203">
        <v>123</v>
      </c>
      <c r="K569" s="203">
        <v>147</v>
      </c>
      <c r="L569" s="203">
        <v>127</v>
      </c>
      <c r="M569" s="203">
        <v>95</v>
      </c>
      <c r="N569" s="203">
        <v>118</v>
      </c>
      <c r="O569" s="203">
        <v>16.5</v>
      </c>
      <c r="P569" s="203">
        <v>1786</v>
      </c>
      <c r="Q569" s="203">
        <v>1.04</v>
      </c>
      <c r="R569" s="203">
        <v>1857</v>
      </c>
      <c r="S569" s="203">
        <v>210</v>
      </c>
      <c r="T569" s="203">
        <v>118</v>
      </c>
      <c r="U569" s="203">
        <v>49</v>
      </c>
      <c r="V569" s="203">
        <v>296</v>
      </c>
      <c r="W569" s="203">
        <v>18</v>
      </c>
      <c r="X569" s="203">
        <v>217</v>
      </c>
      <c r="Y569" s="203">
        <v>0.373</v>
      </c>
      <c r="Z569" s="203" t="b">
        <v>0</v>
      </c>
      <c r="AA569" s="203">
        <v>144</v>
      </c>
      <c r="AB569" s="203">
        <v>126</v>
      </c>
      <c r="AC569" s="203">
        <v>152</v>
      </c>
      <c r="AD569" s="203">
        <v>6</v>
      </c>
      <c r="AE569" s="203">
        <v>9.3000000000000007</v>
      </c>
      <c r="AF569" s="203" t="s">
        <v>305</v>
      </c>
      <c r="AS569" s="203" t="s">
        <v>3243</v>
      </c>
      <c r="AT569" s="203" t="s">
        <v>1493</v>
      </c>
      <c r="AU569" s="247">
        <v>389.99</v>
      </c>
      <c r="AV569" s="203" t="s">
        <v>3244</v>
      </c>
      <c r="AW569" s="203" t="s">
        <v>3245</v>
      </c>
      <c r="AX569" s="203" t="s">
        <v>1192</v>
      </c>
      <c r="AY569" s="247">
        <v>484.95</v>
      </c>
      <c r="AZ569" s="203" t="s">
        <v>3246</v>
      </c>
      <c r="BA569" s="203" t="s">
        <v>3247</v>
      </c>
      <c r="BB569" s="203" t="s">
        <v>3248</v>
      </c>
      <c r="BC569" s="247">
        <v>559.94000000000005</v>
      </c>
      <c r="BD569" s="203" t="s">
        <v>3249</v>
      </c>
      <c r="BE569" s="204" t="str">
        <f t="shared" si="17"/>
        <v xml:space="preserve"> FischerRanger 99 Ti174 Unisex</v>
      </c>
    </row>
    <row r="570" spans="1:57">
      <c r="A570" s="203" t="s">
        <v>219</v>
      </c>
      <c r="B570" s="203" t="s">
        <v>610</v>
      </c>
      <c r="C570" s="203" t="s">
        <v>622</v>
      </c>
      <c r="D570" s="203">
        <v>181</v>
      </c>
      <c r="E570" s="203" t="s">
        <v>222</v>
      </c>
      <c r="F570" s="203" t="str">
        <f t="shared" si="16"/>
        <v>Ranger 99 Ti</v>
      </c>
      <c r="H570" s="203">
        <v>181</v>
      </c>
      <c r="I570" s="203">
        <v>180.2</v>
      </c>
      <c r="J570" s="203">
        <v>123</v>
      </c>
      <c r="K570" s="203">
        <v>152</v>
      </c>
      <c r="L570" s="203">
        <v>129</v>
      </c>
      <c r="M570" s="203">
        <v>96</v>
      </c>
      <c r="N570" s="203">
        <v>121</v>
      </c>
      <c r="O570" s="203">
        <v>16.899999999999999</v>
      </c>
      <c r="P570" s="203">
        <v>1891</v>
      </c>
      <c r="Q570" s="203">
        <v>1.04</v>
      </c>
      <c r="R570" s="203">
        <v>1962</v>
      </c>
      <c r="S570" s="203">
        <v>253</v>
      </c>
      <c r="T570" s="203">
        <v>145</v>
      </c>
      <c r="U570" s="203">
        <v>52</v>
      </c>
      <c r="V570" s="203">
        <v>343</v>
      </c>
      <c r="W570" s="203">
        <v>18</v>
      </c>
      <c r="X570" s="203">
        <v>229</v>
      </c>
      <c r="Y570" s="203">
        <v>0.34699999999999998</v>
      </c>
      <c r="Z570" s="203" t="b">
        <v>0</v>
      </c>
      <c r="AA570" s="203">
        <v>140</v>
      </c>
      <c r="AB570" s="203">
        <v>138</v>
      </c>
      <c r="AC570" s="203">
        <v>203</v>
      </c>
      <c r="AD570" s="203">
        <v>5</v>
      </c>
      <c r="AE570" s="203">
        <v>9.6999999999999993</v>
      </c>
      <c r="AF570" s="203" t="s">
        <v>305</v>
      </c>
      <c r="AS570" s="203" t="s">
        <v>3250</v>
      </c>
      <c r="AT570" s="203" t="s">
        <v>1192</v>
      </c>
      <c r="AU570" s="247">
        <v>484.95</v>
      </c>
      <c r="AV570" s="203" t="s">
        <v>3251</v>
      </c>
      <c r="AW570" s="203" t="s">
        <v>3247</v>
      </c>
      <c r="AX570" s="203" t="s">
        <v>3248</v>
      </c>
      <c r="AY570" s="247">
        <v>559.94000000000005</v>
      </c>
      <c r="AZ570" s="203" t="s">
        <v>3252</v>
      </c>
      <c r="BA570" s="203" t="s">
        <v>3247</v>
      </c>
      <c r="BB570" s="203" t="s">
        <v>3248</v>
      </c>
      <c r="BC570" s="247">
        <v>559.94000000000005</v>
      </c>
      <c r="BD570" s="203" t="s">
        <v>3253</v>
      </c>
      <c r="BE570" s="204" t="str">
        <f t="shared" si="17"/>
        <v xml:space="preserve"> FischerRanger 99 Ti181 Unisex</v>
      </c>
    </row>
    <row r="571" spans="1:57">
      <c r="A571" s="203" t="s">
        <v>219</v>
      </c>
      <c r="B571" s="203" t="s">
        <v>610</v>
      </c>
      <c r="C571" s="203" t="s">
        <v>622</v>
      </c>
      <c r="D571" s="203">
        <v>188</v>
      </c>
      <c r="E571" s="203" t="s">
        <v>222</v>
      </c>
      <c r="F571" s="203" t="str">
        <f t="shared" si="16"/>
        <v>Ranger 99 Ti</v>
      </c>
      <c r="H571" s="203">
        <v>188</v>
      </c>
      <c r="I571" s="203">
        <v>187.6</v>
      </c>
      <c r="J571" s="203">
        <v>127</v>
      </c>
      <c r="K571" s="203">
        <v>160</v>
      </c>
      <c r="L571" s="203">
        <v>130</v>
      </c>
      <c r="M571" s="203">
        <v>98</v>
      </c>
      <c r="N571" s="203">
        <v>122</v>
      </c>
      <c r="O571" s="203">
        <v>19.100000000000001</v>
      </c>
      <c r="P571" s="203">
        <v>2115</v>
      </c>
      <c r="Q571" s="203">
        <v>0.97</v>
      </c>
      <c r="R571" s="203">
        <v>2062</v>
      </c>
      <c r="S571" s="203">
        <v>235</v>
      </c>
      <c r="T571" s="203">
        <v>152</v>
      </c>
      <c r="U571" s="203">
        <v>50</v>
      </c>
      <c r="V571" s="203">
        <v>351</v>
      </c>
      <c r="W571" s="203">
        <v>22</v>
      </c>
      <c r="X571" s="203">
        <v>254</v>
      </c>
      <c r="Y571" s="203">
        <v>0.437999999999999</v>
      </c>
      <c r="Z571" s="203" t="b">
        <v>0</v>
      </c>
      <c r="AA571" s="203">
        <v>147</v>
      </c>
      <c r="AB571" s="203">
        <v>131</v>
      </c>
      <c r="AC571" s="203">
        <v>204</v>
      </c>
      <c r="AD571" s="203">
        <v>6</v>
      </c>
      <c r="AE571" s="203">
        <v>9.3000000000000007</v>
      </c>
      <c r="AF571" s="203" t="s">
        <v>305</v>
      </c>
      <c r="AS571" s="203" t="s">
        <v>3254</v>
      </c>
      <c r="AT571" s="203" t="s">
        <v>1192</v>
      </c>
      <c r="AU571" s="247">
        <v>484.95</v>
      </c>
      <c r="AV571" s="203" t="s">
        <v>3255</v>
      </c>
      <c r="AW571" s="203" t="s">
        <v>3247</v>
      </c>
      <c r="AX571" s="203" t="s">
        <v>3248</v>
      </c>
      <c r="AY571" s="247">
        <v>559.94000000000005</v>
      </c>
      <c r="AZ571" s="203" t="s">
        <v>3256</v>
      </c>
      <c r="BA571" s="203" t="s">
        <v>3247</v>
      </c>
      <c r="BB571" s="203" t="s">
        <v>3248</v>
      </c>
      <c r="BC571" s="247">
        <v>559.94000000000005</v>
      </c>
      <c r="BD571" s="203" t="s">
        <v>3257</v>
      </c>
      <c r="BE571" s="204" t="str">
        <f t="shared" si="17"/>
        <v xml:space="preserve"> FischerRanger 99 Ti188 Unisex</v>
      </c>
    </row>
    <row r="572" spans="1:57">
      <c r="A572" s="203" t="s">
        <v>219</v>
      </c>
      <c r="B572" s="203" t="s">
        <v>610</v>
      </c>
      <c r="C572" s="203" t="s">
        <v>624</v>
      </c>
      <c r="D572" s="203">
        <v>159</v>
      </c>
      <c r="E572" s="203" t="s">
        <v>222</v>
      </c>
      <c r="F572" s="203" t="str">
        <f t="shared" si="16"/>
        <v>RC One 78 GT</v>
      </c>
      <c r="H572" s="203">
        <v>159</v>
      </c>
      <c r="I572" s="203">
        <v>158.19999999999999</v>
      </c>
      <c r="J572" s="203">
        <v>129</v>
      </c>
      <c r="K572" s="203">
        <v>143</v>
      </c>
      <c r="L572" s="203">
        <v>124</v>
      </c>
      <c r="M572" s="203">
        <v>78</v>
      </c>
      <c r="N572" s="203">
        <v>109</v>
      </c>
      <c r="O572" s="203">
        <v>12.4</v>
      </c>
      <c r="P572" s="203">
        <v>1912</v>
      </c>
      <c r="Q572" s="203">
        <v>0.77</v>
      </c>
      <c r="R572" s="203">
        <v>1475</v>
      </c>
      <c r="S572" s="203">
        <v>208</v>
      </c>
      <c r="T572" s="203">
        <v>73</v>
      </c>
      <c r="U572" s="203">
        <v>43</v>
      </c>
      <c r="V572" s="203">
        <v>208</v>
      </c>
      <c r="W572" s="203">
        <v>14</v>
      </c>
      <c r="X572" s="203">
        <v>85</v>
      </c>
      <c r="Y572" s="203">
        <v>0.33</v>
      </c>
      <c r="Z572" s="203" t="b">
        <v>0</v>
      </c>
      <c r="AA572" s="203">
        <v>71</v>
      </c>
      <c r="AB572" s="203">
        <v>78</v>
      </c>
      <c r="AC572" s="203">
        <v>136</v>
      </c>
      <c r="AD572" s="203">
        <v>8</v>
      </c>
      <c r="AE572" s="203">
        <v>8.6</v>
      </c>
      <c r="AF572" s="203" t="s">
        <v>307</v>
      </c>
      <c r="AS572" s="203" t="s">
        <v>3258</v>
      </c>
      <c r="AT572" s="203" t="s">
        <v>3259</v>
      </c>
      <c r="AU572" s="247">
        <v>699.99</v>
      </c>
      <c r="AV572" s="203" t="s">
        <v>3260</v>
      </c>
      <c r="AW572" s="203" t="s">
        <v>3258</v>
      </c>
      <c r="AX572" s="203" t="s">
        <v>3259</v>
      </c>
      <c r="AY572" s="247">
        <v>699.99</v>
      </c>
      <c r="AZ572" s="203" t="s">
        <v>3261</v>
      </c>
      <c r="BA572" s="203" t="s">
        <v>3258</v>
      </c>
      <c r="BB572" s="203" t="s">
        <v>3262</v>
      </c>
      <c r="BC572" s="247">
        <v>749.99</v>
      </c>
      <c r="BD572" s="203" t="s">
        <v>3263</v>
      </c>
      <c r="BE572" s="204" t="str">
        <f t="shared" si="17"/>
        <v xml:space="preserve"> FischerRC One 78 GT159 Unisex</v>
      </c>
    </row>
    <row r="573" spans="1:57">
      <c r="A573" s="203" t="s">
        <v>219</v>
      </c>
      <c r="B573" s="203" t="s">
        <v>610</v>
      </c>
      <c r="C573" s="203" t="s">
        <v>624</v>
      </c>
      <c r="D573" s="203">
        <v>166</v>
      </c>
      <c r="E573" s="203" t="s">
        <v>222</v>
      </c>
      <c r="F573" s="203" t="str">
        <f t="shared" si="16"/>
        <v>RC One 78 GT</v>
      </c>
      <c r="H573" s="203">
        <v>166</v>
      </c>
      <c r="I573" s="203">
        <v>167.4</v>
      </c>
      <c r="J573" s="203">
        <v>132</v>
      </c>
      <c r="K573" s="203">
        <v>151</v>
      </c>
      <c r="L573" s="203">
        <v>123</v>
      </c>
      <c r="M573" s="203">
        <v>78</v>
      </c>
      <c r="N573" s="203">
        <v>109</v>
      </c>
      <c r="O573" s="203">
        <v>13.7</v>
      </c>
      <c r="P573" s="203">
        <v>1950</v>
      </c>
      <c r="Q573" s="203">
        <v>0.8</v>
      </c>
      <c r="R573" s="203">
        <v>1556</v>
      </c>
      <c r="S573" s="203">
        <v>211</v>
      </c>
      <c r="T573" s="203">
        <v>69</v>
      </c>
      <c r="U573" s="203">
        <v>50</v>
      </c>
      <c r="V573" s="203">
        <v>243</v>
      </c>
      <c r="W573" s="203">
        <v>20</v>
      </c>
      <c r="X573" s="203">
        <v>109</v>
      </c>
      <c r="Y573" s="203">
        <v>0.40799999999999997</v>
      </c>
      <c r="Z573" s="203" t="b">
        <v>0</v>
      </c>
      <c r="AA573" s="203">
        <v>68</v>
      </c>
      <c r="AB573" s="203">
        <v>96</v>
      </c>
      <c r="AC573" s="203">
        <v>175</v>
      </c>
      <c r="AD573" s="203">
        <v>9</v>
      </c>
      <c r="AE573" s="203">
        <v>7</v>
      </c>
      <c r="AF573" s="203" t="s">
        <v>308</v>
      </c>
      <c r="AS573" s="203" t="s">
        <v>3258</v>
      </c>
      <c r="AT573" s="203" t="s">
        <v>3264</v>
      </c>
      <c r="AU573" s="247">
        <v>699.99</v>
      </c>
      <c r="AV573" s="203" t="s">
        <v>3265</v>
      </c>
      <c r="AW573" s="203" t="s">
        <v>3258</v>
      </c>
      <c r="AX573" s="203" t="s">
        <v>3264</v>
      </c>
      <c r="AY573" s="247">
        <v>699.99</v>
      </c>
      <c r="AZ573" s="203" t="s">
        <v>3266</v>
      </c>
      <c r="BA573" s="203" t="s">
        <v>3258</v>
      </c>
      <c r="BB573" s="203" t="s">
        <v>3267</v>
      </c>
      <c r="BC573" s="247">
        <v>699.99</v>
      </c>
      <c r="BD573" s="203" t="s">
        <v>3268</v>
      </c>
      <c r="BE573" s="204" t="str">
        <f t="shared" si="17"/>
        <v xml:space="preserve"> FischerRC One 78 GT166 Unisex</v>
      </c>
    </row>
    <row r="574" spans="1:57">
      <c r="A574" s="203" t="s">
        <v>219</v>
      </c>
      <c r="B574" s="203" t="s">
        <v>610</v>
      </c>
      <c r="C574" s="203" t="s">
        <v>624</v>
      </c>
      <c r="D574" s="203">
        <v>173</v>
      </c>
      <c r="E574" s="203" t="s">
        <v>222</v>
      </c>
      <c r="F574" s="203" t="str">
        <f t="shared" si="16"/>
        <v>RC One 78 GT</v>
      </c>
      <c r="H574" s="203">
        <v>173</v>
      </c>
      <c r="I574" s="203">
        <v>172</v>
      </c>
      <c r="J574" s="203">
        <v>139</v>
      </c>
      <c r="K574" s="203">
        <v>157</v>
      </c>
      <c r="L574" s="203">
        <v>125</v>
      </c>
      <c r="M574" s="203">
        <v>80</v>
      </c>
      <c r="N574" s="203">
        <v>111</v>
      </c>
      <c r="O574" s="203">
        <v>15</v>
      </c>
      <c r="P574" s="203">
        <v>2106</v>
      </c>
      <c r="Q574" s="203">
        <v>0.77</v>
      </c>
      <c r="R574" s="203">
        <v>1622</v>
      </c>
      <c r="S574" s="203">
        <v>233</v>
      </c>
      <c r="T574" s="203">
        <v>79</v>
      </c>
      <c r="U574" s="203">
        <v>49</v>
      </c>
      <c r="V574" s="203">
        <v>241</v>
      </c>
      <c r="W574" s="203">
        <v>14</v>
      </c>
      <c r="X574" s="203">
        <v>86</v>
      </c>
      <c r="Y574" s="203">
        <v>0.28799999999999998</v>
      </c>
      <c r="Z574" s="203" t="b">
        <v>0</v>
      </c>
      <c r="AA574" s="203">
        <v>70</v>
      </c>
      <c r="AB574" s="203">
        <v>78</v>
      </c>
      <c r="AC574" s="203">
        <v>172</v>
      </c>
      <c r="AD574" s="203">
        <v>7</v>
      </c>
      <c r="AE574" s="203">
        <v>8.5</v>
      </c>
      <c r="AF574" s="203" t="s">
        <v>307</v>
      </c>
      <c r="AS574" s="203" t="s">
        <v>3258</v>
      </c>
      <c r="AT574" s="203" t="s">
        <v>2911</v>
      </c>
      <c r="AU574" s="247">
        <v>489.99</v>
      </c>
      <c r="AV574" s="203" t="s">
        <v>3269</v>
      </c>
      <c r="AW574" s="203" t="s">
        <v>3258</v>
      </c>
      <c r="AX574" s="203" t="s">
        <v>2911</v>
      </c>
      <c r="AY574" s="247">
        <v>489.99</v>
      </c>
      <c r="AZ574" s="203" t="s">
        <v>3270</v>
      </c>
      <c r="BA574" s="203" t="s">
        <v>3258</v>
      </c>
      <c r="BB574" s="203" t="s">
        <v>1829</v>
      </c>
      <c r="BC574" s="247">
        <v>749.99</v>
      </c>
      <c r="BD574" s="203" t="s">
        <v>3271</v>
      </c>
      <c r="BE574" s="204" t="str">
        <f t="shared" si="17"/>
        <v xml:space="preserve"> FischerRC One 78 GT173 Unisex</v>
      </c>
    </row>
    <row r="575" spans="1:57">
      <c r="A575" s="203" t="s">
        <v>219</v>
      </c>
      <c r="B575" s="203" t="s">
        <v>610</v>
      </c>
      <c r="C575" s="203" t="s">
        <v>625</v>
      </c>
      <c r="D575" s="203">
        <v>166</v>
      </c>
      <c r="E575" s="203" t="s">
        <v>222</v>
      </c>
      <c r="F575" s="203" t="str">
        <f t="shared" si="16"/>
        <v>RC One 82 GT</v>
      </c>
      <c r="H575" s="203">
        <v>166</v>
      </c>
      <c r="I575" s="203">
        <v>165.6</v>
      </c>
      <c r="J575" s="203">
        <v>127</v>
      </c>
      <c r="K575" s="203">
        <v>148</v>
      </c>
      <c r="L575" s="203">
        <v>125</v>
      </c>
      <c r="M575" s="203">
        <v>82</v>
      </c>
      <c r="N575" s="203">
        <v>111</v>
      </c>
      <c r="O575" s="203">
        <v>13.8</v>
      </c>
      <c r="P575" s="203">
        <v>1915</v>
      </c>
      <c r="Q575" s="203">
        <v>0.83</v>
      </c>
      <c r="R575" s="203">
        <v>1583</v>
      </c>
      <c r="S575" s="203">
        <v>215</v>
      </c>
      <c r="T575" s="203">
        <v>123</v>
      </c>
      <c r="U575" s="203">
        <v>49</v>
      </c>
      <c r="V575" s="203">
        <v>280</v>
      </c>
      <c r="W575" s="203">
        <v>6</v>
      </c>
      <c r="X575" s="203">
        <v>106</v>
      </c>
      <c r="Y575" s="203">
        <v>0.12</v>
      </c>
      <c r="Z575" s="203" t="b">
        <v>0</v>
      </c>
      <c r="AA575" s="203">
        <v>84</v>
      </c>
      <c r="AB575" s="203">
        <v>95</v>
      </c>
      <c r="AC575" s="203">
        <v>197</v>
      </c>
      <c r="AD575" s="203">
        <v>4</v>
      </c>
      <c r="AE575" s="203">
        <v>9.3000000000000007</v>
      </c>
      <c r="AF575" s="203" t="s">
        <v>306</v>
      </c>
      <c r="AG575" s="203" t="s">
        <v>305</v>
      </c>
      <c r="AS575" s="203" t="s">
        <v>3272</v>
      </c>
      <c r="AT575" s="203" t="s">
        <v>1493</v>
      </c>
      <c r="AU575" s="247">
        <v>469.94</v>
      </c>
      <c r="AV575" s="203" t="s">
        <v>3273</v>
      </c>
      <c r="AW575" s="203" t="s">
        <v>3274</v>
      </c>
      <c r="AX575" s="203" t="s">
        <v>1306</v>
      </c>
      <c r="AY575" s="247">
        <v>629.99</v>
      </c>
      <c r="AZ575" s="203" t="s">
        <v>3275</v>
      </c>
      <c r="BA575" s="203" t="s">
        <v>3276</v>
      </c>
      <c r="BB575" s="203" t="s">
        <v>1306</v>
      </c>
      <c r="BC575" s="247">
        <v>664.99</v>
      </c>
      <c r="BD575" s="203" t="s">
        <v>3277</v>
      </c>
      <c r="BE575" s="204" t="str">
        <f t="shared" si="17"/>
        <v xml:space="preserve"> FischerRC One 82 GT166 Unisex</v>
      </c>
    </row>
    <row r="576" spans="1:57">
      <c r="A576" s="203" t="s">
        <v>219</v>
      </c>
      <c r="B576" s="203" t="s">
        <v>610</v>
      </c>
      <c r="C576" s="203" t="s">
        <v>625</v>
      </c>
      <c r="D576" s="203">
        <v>173</v>
      </c>
      <c r="E576" s="203" t="s">
        <v>222</v>
      </c>
      <c r="F576" s="203" t="str">
        <f t="shared" si="16"/>
        <v>RC One 82 GT</v>
      </c>
      <c r="H576" s="203">
        <v>173</v>
      </c>
      <c r="I576" s="203">
        <v>172.3</v>
      </c>
      <c r="J576" s="203">
        <v>133</v>
      </c>
      <c r="K576" s="203">
        <v>154</v>
      </c>
      <c r="L576" s="203">
        <v>125</v>
      </c>
      <c r="M576" s="203">
        <v>81</v>
      </c>
      <c r="N576" s="203">
        <v>112</v>
      </c>
      <c r="O576" s="203">
        <v>14.6</v>
      </c>
      <c r="P576" s="203">
        <v>2002</v>
      </c>
      <c r="Q576" s="203">
        <v>0.82</v>
      </c>
      <c r="R576" s="203">
        <v>1650</v>
      </c>
      <c r="S576" s="203">
        <v>255</v>
      </c>
      <c r="T576" s="203">
        <v>155</v>
      </c>
      <c r="U576" s="203">
        <v>50</v>
      </c>
      <c r="V576" s="203">
        <v>263</v>
      </c>
      <c r="W576" s="203">
        <v>9</v>
      </c>
      <c r="X576" s="203">
        <v>130</v>
      </c>
      <c r="Y576" s="203">
        <v>0.17799999999999999</v>
      </c>
      <c r="Z576" s="203" t="b">
        <v>0</v>
      </c>
      <c r="AA576" s="203">
        <v>84</v>
      </c>
      <c r="AB576" s="203">
        <v>104</v>
      </c>
      <c r="AC576" s="203">
        <v>179</v>
      </c>
      <c r="AD576" s="203">
        <v>5</v>
      </c>
      <c r="AE576" s="203">
        <v>9.9</v>
      </c>
      <c r="AF576" s="203" t="s">
        <v>306</v>
      </c>
      <c r="AG576" s="203" t="s">
        <v>305</v>
      </c>
      <c r="AS576" s="203" t="s">
        <v>3278</v>
      </c>
      <c r="AT576" s="203" t="s">
        <v>1306</v>
      </c>
      <c r="AU576" s="247">
        <v>419.99</v>
      </c>
      <c r="AV576" s="203" t="s">
        <v>3279</v>
      </c>
      <c r="AW576" s="203" t="s">
        <v>3272</v>
      </c>
      <c r="AX576" s="203" t="s">
        <v>1493</v>
      </c>
      <c r="AY576" s="247">
        <v>469.94</v>
      </c>
      <c r="AZ576" s="203" t="s">
        <v>3280</v>
      </c>
      <c r="BA576" s="203" t="s">
        <v>3281</v>
      </c>
      <c r="BB576" s="203" t="s">
        <v>1306</v>
      </c>
      <c r="BC576" s="247">
        <v>664.99</v>
      </c>
      <c r="BD576" s="203" t="s">
        <v>3282</v>
      </c>
      <c r="BE576" s="204" t="str">
        <f t="shared" si="17"/>
        <v xml:space="preserve"> FischerRC One 82 GT173 Unisex</v>
      </c>
    </row>
    <row r="577" spans="1:57">
      <c r="A577" s="203" t="s">
        <v>219</v>
      </c>
      <c r="B577" s="203" t="s">
        <v>610</v>
      </c>
      <c r="C577" s="203" t="s">
        <v>626</v>
      </c>
      <c r="D577" s="203">
        <v>165</v>
      </c>
      <c r="E577" s="203" t="s">
        <v>222</v>
      </c>
      <c r="F577" s="203" t="str">
        <f t="shared" si="16"/>
        <v>RC4 WC SC</v>
      </c>
      <c r="H577" s="203">
        <v>165</v>
      </c>
      <c r="I577" s="203">
        <v>164.5</v>
      </c>
      <c r="J577" s="203">
        <v>146</v>
      </c>
      <c r="K577" s="203">
        <v>155</v>
      </c>
      <c r="L577" s="203">
        <v>120</v>
      </c>
      <c r="M577" s="203">
        <v>66</v>
      </c>
      <c r="N577" s="203">
        <v>103</v>
      </c>
      <c r="O577" s="203">
        <v>12.6</v>
      </c>
      <c r="P577" s="203">
        <v>2012</v>
      </c>
      <c r="Q577" s="203">
        <v>0.68</v>
      </c>
      <c r="R577" s="203">
        <v>1373</v>
      </c>
      <c r="S577" s="203">
        <v>212</v>
      </c>
      <c r="T577" s="203">
        <v>130</v>
      </c>
      <c r="U577" s="203">
        <v>37</v>
      </c>
      <c r="V577" s="203">
        <v>139</v>
      </c>
      <c r="W577" s="203">
        <v>4</v>
      </c>
      <c r="X577" s="203">
        <v>48</v>
      </c>
      <c r="Y577" s="203">
        <v>9.6999999999999906E-2</v>
      </c>
      <c r="Z577" s="203" t="b">
        <v>0</v>
      </c>
      <c r="AA577" s="203">
        <v>47</v>
      </c>
      <c r="AB577" s="203">
        <v>45</v>
      </c>
      <c r="AC577" s="203">
        <v>92</v>
      </c>
      <c r="AD577" s="203">
        <v>9</v>
      </c>
      <c r="AE577" s="203">
        <v>12.9</v>
      </c>
      <c r="AF577" s="203" t="s">
        <v>307</v>
      </c>
      <c r="AS577" s="203" t="s">
        <v>3283</v>
      </c>
      <c r="AT577" s="203" t="s">
        <v>2589</v>
      </c>
      <c r="AU577" s="247">
        <v>655.99</v>
      </c>
      <c r="AV577" s="203" t="s">
        <v>3284</v>
      </c>
      <c r="AW577" s="203" t="s">
        <v>3285</v>
      </c>
      <c r="AX577" s="203" t="s">
        <v>2589</v>
      </c>
      <c r="AY577" s="247">
        <v>669.99</v>
      </c>
      <c r="AZ577" s="203" t="s">
        <v>3286</v>
      </c>
      <c r="BE577" s="204" t="str">
        <f t="shared" si="17"/>
        <v xml:space="preserve"> FischerRC4 WC SC165 Unisex</v>
      </c>
    </row>
    <row r="578" spans="1:57">
      <c r="A578" s="203" t="s">
        <v>219</v>
      </c>
      <c r="B578" s="203" t="s">
        <v>610</v>
      </c>
      <c r="C578" s="203" t="s">
        <v>626</v>
      </c>
      <c r="D578" s="203">
        <v>170</v>
      </c>
      <c r="E578" s="203" t="s">
        <v>222</v>
      </c>
      <c r="F578" s="203" t="str">
        <f t="shared" ref="F578:F641" si="18">IF(LEFT(C578,1)=" ",RIGHT(C578,LEN(C578)-1),C578)</f>
        <v>RC4 WC SC</v>
      </c>
      <c r="H578" s="203">
        <v>170</v>
      </c>
      <c r="I578" s="203">
        <v>169.2</v>
      </c>
      <c r="J578" s="203">
        <v>150</v>
      </c>
      <c r="K578" s="203">
        <v>160</v>
      </c>
      <c r="L578" s="203">
        <v>121</v>
      </c>
      <c r="M578" s="203">
        <v>66</v>
      </c>
      <c r="N578" s="203">
        <v>104</v>
      </c>
      <c r="O578" s="203">
        <v>13.1</v>
      </c>
      <c r="P578" s="203">
        <v>2126</v>
      </c>
      <c r="Q578" s="203">
        <v>0.67</v>
      </c>
      <c r="R578" s="203">
        <v>1419</v>
      </c>
      <c r="S578" s="203">
        <v>246</v>
      </c>
      <c r="T578" s="203">
        <v>166</v>
      </c>
      <c r="U578" s="203">
        <v>36</v>
      </c>
      <c r="V578" s="203">
        <v>137</v>
      </c>
      <c r="W578" s="203">
        <v>4</v>
      </c>
      <c r="X578" s="203">
        <v>50</v>
      </c>
      <c r="Y578" s="203">
        <v>0.107</v>
      </c>
      <c r="Z578" s="203" t="b">
        <v>0</v>
      </c>
      <c r="AA578" s="203">
        <v>47</v>
      </c>
      <c r="AB578" s="203">
        <v>43</v>
      </c>
      <c r="AC578" s="203">
        <v>91</v>
      </c>
      <c r="AD578" s="203">
        <v>8</v>
      </c>
      <c r="AE578" s="203">
        <v>13.1</v>
      </c>
      <c r="AF578" s="203" t="s">
        <v>307</v>
      </c>
      <c r="AS578" s="203" t="s">
        <v>3287</v>
      </c>
      <c r="AT578" s="203" t="s">
        <v>1376</v>
      </c>
      <c r="AU578" s="247">
        <v>1099.99</v>
      </c>
      <c r="AV578" s="203" t="s">
        <v>3288</v>
      </c>
      <c r="BE578" s="204" t="str">
        <f t="shared" ref="BE578:BE641" si="19">_xlfn.CONCAT(B578,F578,D578,E578)</f>
        <v xml:space="preserve"> FischerRC4 WC SC170 Unisex</v>
      </c>
    </row>
    <row r="579" spans="1:57">
      <c r="A579" s="203" t="s">
        <v>219</v>
      </c>
      <c r="B579" s="203" t="s">
        <v>610</v>
      </c>
      <c r="C579" s="203" t="s">
        <v>627</v>
      </c>
      <c r="D579" s="203">
        <v>155</v>
      </c>
      <c r="E579" s="203" t="s">
        <v>390</v>
      </c>
      <c r="F579" s="203" t="str">
        <f t="shared" si="18"/>
        <v>Transalp 82</v>
      </c>
      <c r="H579" s="203">
        <v>155</v>
      </c>
      <c r="I579" s="203">
        <v>155.1</v>
      </c>
      <c r="J579" s="203">
        <v>123</v>
      </c>
      <c r="K579" s="203">
        <v>138</v>
      </c>
      <c r="L579" s="203">
        <v>116</v>
      </c>
      <c r="M579" s="203">
        <v>79</v>
      </c>
      <c r="N579" s="203">
        <v>105</v>
      </c>
      <c r="O579" s="203">
        <v>14.1</v>
      </c>
      <c r="P579" s="203">
        <v>1056</v>
      </c>
      <c r="Q579" s="203">
        <v>1.34</v>
      </c>
      <c r="R579" s="203">
        <v>1415</v>
      </c>
      <c r="S579" s="203">
        <v>182</v>
      </c>
      <c r="T579" s="203">
        <v>66</v>
      </c>
      <c r="U579" s="203">
        <v>54</v>
      </c>
      <c r="V579" s="203">
        <v>231</v>
      </c>
      <c r="W579" s="203">
        <v>10</v>
      </c>
      <c r="X579" s="203">
        <v>90</v>
      </c>
      <c r="Y579" s="203">
        <v>0.184</v>
      </c>
      <c r="Z579" s="203" t="b">
        <v>0</v>
      </c>
      <c r="AA579" s="203">
        <v>93</v>
      </c>
      <c r="AB579" s="203">
        <v>81</v>
      </c>
      <c r="AC579" s="203">
        <v>138</v>
      </c>
      <c r="AD579" s="203">
        <v>6</v>
      </c>
      <c r="AE579" s="203">
        <v>9.5</v>
      </c>
      <c r="AF579" s="203" t="s">
        <v>302</v>
      </c>
      <c r="AG579" s="203" t="s">
        <v>388</v>
      </c>
      <c r="AS579" s="203" t="s">
        <v>3289</v>
      </c>
      <c r="AT579" s="203" t="s">
        <v>1571</v>
      </c>
      <c r="AU579" s="247">
        <v>341.06</v>
      </c>
      <c r="AV579" s="203" t="s">
        <v>3290</v>
      </c>
      <c r="AW579" s="203" t="s">
        <v>3291</v>
      </c>
      <c r="AX579" s="203" t="s">
        <v>2376</v>
      </c>
      <c r="AY579" s="247">
        <v>599.99</v>
      </c>
      <c r="AZ579" s="203" t="s">
        <v>3292</v>
      </c>
      <c r="BE579" s="204" t="str">
        <f t="shared" si="19"/>
        <v xml:space="preserve"> FischerTransalp 82155 Women's</v>
      </c>
    </row>
    <row r="580" spans="1:57">
      <c r="A580" s="203" t="s">
        <v>219</v>
      </c>
      <c r="B580" s="203" t="s">
        <v>610</v>
      </c>
      <c r="C580" s="203" t="s">
        <v>627</v>
      </c>
      <c r="D580" s="203">
        <v>162</v>
      </c>
      <c r="E580" s="203" t="s">
        <v>390</v>
      </c>
      <c r="F580" s="203" t="str">
        <f t="shared" si="18"/>
        <v>Transalp 82</v>
      </c>
      <c r="H580" s="203">
        <v>162</v>
      </c>
      <c r="I580" s="203">
        <v>160.69999999999999</v>
      </c>
      <c r="J580" s="203">
        <v>126</v>
      </c>
      <c r="K580" s="203">
        <v>143</v>
      </c>
      <c r="L580" s="203">
        <v>116</v>
      </c>
      <c r="M580" s="203">
        <v>80</v>
      </c>
      <c r="N580" s="203">
        <v>106</v>
      </c>
      <c r="O580" s="203">
        <v>15.4</v>
      </c>
      <c r="P580" s="203">
        <v>1092</v>
      </c>
      <c r="Q580" s="203">
        <v>1.35</v>
      </c>
      <c r="R580" s="203">
        <v>1473</v>
      </c>
      <c r="S580" s="203">
        <v>195</v>
      </c>
      <c r="T580" s="203">
        <v>80</v>
      </c>
      <c r="U580" s="203">
        <v>47</v>
      </c>
      <c r="V580" s="203">
        <v>250</v>
      </c>
      <c r="W580" s="203">
        <v>10</v>
      </c>
      <c r="X580" s="203">
        <v>95</v>
      </c>
      <c r="Y580" s="203">
        <v>0.20300000000000001</v>
      </c>
      <c r="Z580" s="203" t="b">
        <v>0</v>
      </c>
      <c r="AA580" s="203">
        <v>74</v>
      </c>
      <c r="AB580" s="203">
        <v>103</v>
      </c>
      <c r="AC580" s="203">
        <v>175</v>
      </c>
      <c r="AD580" s="203">
        <v>7</v>
      </c>
      <c r="AE580" s="203">
        <v>9.9</v>
      </c>
      <c r="AF580" s="203" t="s">
        <v>302</v>
      </c>
      <c r="AG580" s="203" t="s">
        <v>388</v>
      </c>
      <c r="AS580" s="203" t="s">
        <v>3293</v>
      </c>
      <c r="AT580" s="203" t="s">
        <v>1493</v>
      </c>
      <c r="AU580" s="247">
        <v>209</v>
      </c>
      <c r="AV580" s="203" t="s">
        <v>3294</v>
      </c>
      <c r="AW580" s="203" t="s">
        <v>3295</v>
      </c>
      <c r="AX580" s="203" t="s">
        <v>1493</v>
      </c>
      <c r="AY580" s="247">
        <v>299</v>
      </c>
      <c r="AZ580" s="203" t="s">
        <v>3296</v>
      </c>
      <c r="BA580" s="203" t="s">
        <v>3295</v>
      </c>
      <c r="BB580" s="203" t="s">
        <v>1493</v>
      </c>
      <c r="BC580" s="247">
        <v>299</v>
      </c>
      <c r="BD580" s="203" t="s">
        <v>3297</v>
      </c>
      <c r="BE580" s="204" t="str">
        <f t="shared" si="19"/>
        <v xml:space="preserve"> FischerTransalp 82162 Women's</v>
      </c>
    </row>
    <row r="581" spans="1:57">
      <c r="A581" s="203" t="s">
        <v>219</v>
      </c>
      <c r="B581" s="203" t="s">
        <v>628</v>
      </c>
      <c r="C581" s="203" t="s">
        <v>629</v>
      </c>
      <c r="D581" s="203">
        <v>153</v>
      </c>
      <c r="E581" s="203" t="s">
        <v>390</v>
      </c>
      <c r="F581" s="203" t="str">
        <f t="shared" si="18"/>
        <v>Absolut Joy</v>
      </c>
      <c r="H581" s="203">
        <v>153</v>
      </c>
      <c r="I581" s="203">
        <v>152.30000000000001</v>
      </c>
      <c r="J581" s="203">
        <v>131</v>
      </c>
      <c r="K581" s="203">
        <v>135</v>
      </c>
      <c r="L581" s="203">
        <v>130</v>
      </c>
      <c r="M581" s="203">
        <v>78</v>
      </c>
      <c r="N581" s="203">
        <v>108</v>
      </c>
      <c r="O581" s="203">
        <v>11.2</v>
      </c>
      <c r="P581" s="203">
        <v>1604</v>
      </c>
      <c r="Q581" s="203">
        <v>0.89</v>
      </c>
      <c r="R581" s="203">
        <v>1425</v>
      </c>
      <c r="S581" s="203">
        <v>122</v>
      </c>
      <c r="T581" s="203">
        <v>65</v>
      </c>
      <c r="U581" s="203">
        <v>34</v>
      </c>
      <c r="V581" s="203">
        <v>136</v>
      </c>
      <c r="W581" s="203">
        <v>11</v>
      </c>
      <c r="X581" s="203">
        <v>73</v>
      </c>
      <c r="Y581" s="203">
        <v>0.33799999999999902</v>
      </c>
      <c r="Z581" s="203" t="b">
        <v>0</v>
      </c>
      <c r="AA581" s="203">
        <v>111</v>
      </c>
      <c r="AB581" s="203">
        <v>62</v>
      </c>
      <c r="AC581" s="203">
        <v>25</v>
      </c>
      <c r="AD581" s="203">
        <v>11</v>
      </c>
      <c r="AE581" s="203">
        <v>10.8</v>
      </c>
      <c r="AF581" s="203" t="s">
        <v>307</v>
      </c>
      <c r="AG581" s="203" t="s">
        <v>306</v>
      </c>
      <c r="AS581" s="203" t="s">
        <v>3298</v>
      </c>
      <c r="AT581" s="203" t="s">
        <v>3299</v>
      </c>
      <c r="AU581" s="203" t="s">
        <v>3300</v>
      </c>
      <c r="AV581" s="203" t="s">
        <v>3301</v>
      </c>
      <c r="AW581" s="203" t="s">
        <v>3302</v>
      </c>
      <c r="AX581" s="203" t="s">
        <v>1578</v>
      </c>
      <c r="AY581" s="247">
        <v>512.80999999999995</v>
      </c>
      <c r="AZ581" s="203" t="s">
        <v>3303</v>
      </c>
      <c r="BA581" s="203" t="s">
        <v>3304</v>
      </c>
      <c r="BB581" s="203" t="s">
        <v>3305</v>
      </c>
      <c r="BC581" s="247">
        <v>599</v>
      </c>
      <c r="BD581" s="203" t="s">
        <v>3306</v>
      </c>
      <c r="BE581" s="204" t="str">
        <f t="shared" si="19"/>
        <v xml:space="preserve"> HeadAbsolut Joy153 Women's</v>
      </c>
    </row>
    <row r="582" spans="1:57">
      <c r="A582" s="203" t="s">
        <v>219</v>
      </c>
      <c r="B582" s="203" t="s">
        <v>628</v>
      </c>
      <c r="C582" s="203" t="s">
        <v>630</v>
      </c>
      <c r="D582" s="203">
        <v>170</v>
      </c>
      <c r="E582" s="203" t="s">
        <v>222</v>
      </c>
      <c r="F582" s="203" t="str">
        <f t="shared" si="18"/>
        <v>Kore 105</v>
      </c>
      <c r="H582" s="203">
        <v>170</v>
      </c>
      <c r="I582" s="203">
        <v>170.1</v>
      </c>
      <c r="J582" s="203">
        <v>127</v>
      </c>
      <c r="K582" s="203">
        <v>131</v>
      </c>
      <c r="L582" s="203">
        <v>128</v>
      </c>
      <c r="M582" s="203">
        <v>100</v>
      </c>
      <c r="N582" s="203">
        <v>118</v>
      </c>
      <c r="O582" s="203">
        <v>15.9</v>
      </c>
      <c r="P582" s="203">
        <v>1636</v>
      </c>
      <c r="Q582" s="203">
        <v>1.1499999999999999</v>
      </c>
      <c r="R582" s="203">
        <v>1875</v>
      </c>
      <c r="S582" s="203">
        <v>222</v>
      </c>
      <c r="T582" s="203">
        <v>108</v>
      </c>
      <c r="U582" s="203">
        <v>54</v>
      </c>
      <c r="V582" s="203">
        <v>253</v>
      </c>
      <c r="W582" s="203">
        <v>19</v>
      </c>
      <c r="X582" s="203">
        <v>176</v>
      </c>
      <c r="Y582" s="203">
        <v>0.35599999999999998</v>
      </c>
      <c r="Z582" s="203" t="b">
        <v>0</v>
      </c>
      <c r="AA582" s="203">
        <v>230</v>
      </c>
      <c r="AB582" s="203">
        <v>161</v>
      </c>
      <c r="AC582" s="203">
        <v>23</v>
      </c>
      <c r="AD582" s="203">
        <v>6</v>
      </c>
      <c r="AE582" s="203">
        <v>9.8000000000000007</v>
      </c>
      <c r="AF582" s="203" t="s">
        <v>305</v>
      </c>
      <c r="AG582" s="203" t="s">
        <v>302</v>
      </c>
      <c r="AS582" s="203" t="s">
        <v>3307</v>
      </c>
      <c r="AT582" s="203" t="s">
        <v>1190</v>
      </c>
      <c r="AU582" s="247">
        <v>453.3</v>
      </c>
      <c r="AV582" s="203" t="s">
        <v>3308</v>
      </c>
      <c r="AW582" s="203" t="s">
        <v>3309</v>
      </c>
      <c r="AX582" s="203" t="s">
        <v>1554</v>
      </c>
      <c r="AY582" s="203" t="s">
        <v>3135</v>
      </c>
      <c r="AZ582" s="203" t="s">
        <v>3310</v>
      </c>
      <c r="BA582" s="203" t="s">
        <v>3307</v>
      </c>
      <c r="BB582" s="203" t="s">
        <v>1284</v>
      </c>
      <c r="BC582" s="247">
        <v>559</v>
      </c>
      <c r="BD582" s="203" t="s">
        <v>3311</v>
      </c>
      <c r="BE582" s="204" t="str">
        <f t="shared" si="19"/>
        <v xml:space="preserve"> HeadKore 105170 Unisex</v>
      </c>
    </row>
    <row r="583" spans="1:57">
      <c r="A583" s="203" t="s">
        <v>219</v>
      </c>
      <c r="B583" s="203" t="s">
        <v>628</v>
      </c>
      <c r="C583" s="203" t="s">
        <v>630</v>
      </c>
      <c r="D583" s="203">
        <v>177</v>
      </c>
      <c r="E583" s="203" t="s">
        <v>222</v>
      </c>
      <c r="F583" s="203" t="str">
        <f t="shared" si="18"/>
        <v>Kore 105</v>
      </c>
      <c r="H583" s="203">
        <v>177</v>
      </c>
      <c r="I583" s="203">
        <v>176.6</v>
      </c>
      <c r="J583" s="203">
        <v>134</v>
      </c>
      <c r="K583" s="203">
        <v>137</v>
      </c>
      <c r="L583" s="203">
        <v>132</v>
      </c>
      <c r="M583" s="203">
        <v>102</v>
      </c>
      <c r="N583" s="203">
        <v>121</v>
      </c>
      <c r="O583" s="203">
        <v>17</v>
      </c>
      <c r="P583" s="203">
        <v>1686</v>
      </c>
      <c r="Q583" s="203">
        <v>1.18</v>
      </c>
      <c r="R583" s="203">
        <v>1988</v>
      </c>
      <c r="S583" s="203">
        <v>253</v>
      </c>
      <c r="T583" s="203">
        <v>129</v>
      </c>
      <c r="U583" s="203">
        <v>52</v>
      </c>
      <c r="V583" s="203">
        <v>246</v>
      </c>
      <c r="W583" s="203">
        <v>21</v>
      </c>
      <c r="X583" s="203">
        <v>175</v>
      </c>
      <c r="Y583" s="203">
        <v>0.39299999999999902</v>
      </c>
      <c r="Z583" s="203" t="b">
        <v>0</v>
      </c>
      <c r="AA583" s="203">
        <v>231</v>
      </c>
      <c r="AB583" s="203">
        <v>167</v>
      </c>
      <c r="AC583" s="203">
        <v>16</v>
      </c>
      <c r="AD583" s="203">
        <v>8</v>
      </c>
      <c r="AE583" s="203">
        <v>10</v>
      </c>
      <c r="AF583" s="203" t="s">
        <v>305</v>
      </c>
      <c r="AG583" s="203" t="s">
        <v>301</v>
      </c>
      <c r="AH583" s="203" t="s">
        <v>304</v>
      </c>
      <c r="AI583" s="203" t="s">
        <v>302</v>
      </c>
      <c r="AS583" s="203" t="s">
        <v>3307</v>
      </c>
      <c r="AT583" s="203" t="s">
        <v>1571</v>
      </c>
      <c r="AU583" s="247">
        <v>485.93</v>
      </c>
      <c r="AV583" s="203" t="s">
        <v>3312</v>
      </c>
      <c r="AW583" s="203" t="s">
        <v>3307</v>
      </c>
      <c r="AX583" s="203" t="s">
        <v>1192</v>
      </c>
      <c r="AY583" s="247">
        <v>514.95000000000005</v>
      </c>
      <c r="AZ583" s="203" t="s">
        <v>3313</v>
      </c>
      <c r="BA583" s="203" t="s">
        <v>3307</v>
      </c>
      <c r="BB583" s="203" t="s">
        <v>1284</v>
      </c>
      <c r="BC583" s="247">
        <v>559</v>
      </c>
      <c r="BD583" s="203" t="s">
        <v>3314</v>
      </c>
      <c r="BE583" s="204" t="str">
        <f t="shared" si="19"/>
        <v xml:space="preserve"> HeadKore 105177 Unisex</v>
      </c>
    </row>
    <row r="584" spans="1:57">
      <c r="A584" s="203" t="s">
        <v>219</v>
      </c>
      <c r="B584" s="203" t="s">
        <v>628</v>
      </c>
      <c r="C584" s="203" t="s">
        <v>630</v>
      </c>
      <c r="D584" s="203">
        <v>184</v>
      </c>
      <c r="E584" s="203" t="s">
        <v>222</v>
      </c>
      <c r="F584" s="203" t="str">
        <f t="shared" si="18"/>
        <v>Kore 105</v>
      </c>
      <c r="H584" s="203">
        <v>184</v>
      </c>
      <c r="I584" s="203">
        <v>183.9</v>
      </c>
      <c r="J584" s="203">
        <v>141</v>
      </c>
      <c r="K584" s="203">
        <v>142</v>
      </c>
      <c r="L584" s="203">
        <v>135</v>
      </c>
      <c r="M584" s="203">
        <v>104</v>
      </c>
      <c r="N584" s="203">
        <v>123</v>
      </c>
      <c r="O584" s="203">
        <v>18.2</v>
      </c>
      <c r="P584" s="203">
        <v>1851</v>
      </c>
      <c r="Q584" s="203">
        <v>1.1399999999999999</v>
      </c>
      <c r="R584" s="203">
        <v>2105</v>
      </c>
      <c r="S584" s="203">
        <v>302</v>
      </c>
      <c r="T584" s="203">
        <v>148</v>
      </c>
      <c r="U584" s="203">
        <v>52</v>
      </c>
      <c r="V584" s="203">
        <v>249</v>
      </c>
      <c r="W584" s="203">
        <v>22</v>
      </c>
      <c r="X584" s="203">
        <v>184</v>
      </c>
      <c r="Y584" s="203">
        <v>0.41699999999999998</v>
      </c>
      <c r="Z584" s="203" t="b">
        <v>0</v>
      </c>
      <c r="AA584" s="203">
        <v>266</v>
      </c>
      <c r="AB584" s="203">
        <v>157</v>
      </c>
      <c r="AC584" s="203">
        <v>-17</v>
      </c>
      <c r="AD584" s="203">
        <v>8</v>
      </c>
      <c r="AE584" s="203">
        <v>11</v>
      </c>
      <c r="AF584" s="203" t="s">
        <v>305</v>
      </c>
      <c r="AG584" s="203" t="s">
        <v>301</v>
      </c>
      <c r="AH584" s="203" t="s">
        <v>302</v>
      </c>
      <c r="AS584" s="203" t="s">
        <v>3307</v>
      </c>
      <c r="AT584" s="203" t="s">
        <v>1571</v>
      </c>
      <c r="AU584" s="247">
        <v>485.93</v>
      </c>
      <c r="AV584" s="203" t="s">
        <v>3315</v>
      </c>
      <c r="AW584" s="203" t="s">
        <v>3307</v>
      </c>
      <c r="AX584" s="203" t="s">
        <v>1192</v>
      </c>
      <c r="AY584" s="247">
        <v>514.95000000000005</v>
      </c>
      <c r="AZ584" s="203" t="s">
        <v>3316</v>
      </c>
      <c r="BA584" s="203" t="s">
        <v>3307</v>
      </c>
      <c r="BB584" s="203" t="s">
        <v>1284</v>
      </c>
      <c r="BC584" s="247">
        <v>559</v>
      </c>
      <c r="BD584" s="203" t="s">
        <v>3317</v>
      </c>
      <c r="BE584" s="204" t="str">
        <f t="shared" si="19"/>
        <v xml:space="preserve"> HeadKore 105184 Unisex</v>
      </c>
    </row>
    <row r="585" spans="1:57">
      <c r="A585" s="203" t="s">
        <v>219</v>
      </c>
      <c r="B585" s="203" t="s">
        <v>628</v>
      </c>
      <c r="C585" s="203" t="s">
        <v>630</v>
      </c>
      <c r="D585" s="203">
        <v>191</v>
      </c>
      <c r="E585" s="203" t="s">
        <v>222</v>
      </c>
      <c r="F585" s="203" t="str">
        <f t="shared" si="18"/>
        <v>Kore 105</v>
      </c>
      <c r="H585" s="203">
        <v>191</v>
      </c>
      <c r="I585" s="203">
        <v>189.6</v>
      </c>
      <c r="J585" s="203">
        <v>148</v>
      </c>
      <c r="K585" s="203">
        <v>152</v>
      </c>
      <c r="L585" s="203">
        <v>136</v>
      </c>
      <c r="M585" s="203">
        <v>106</v>
      </c>
      <c r="N585" s="203">
        <v>126</v>
      </c>
      <c r="O585" s="203">
        <v>19.7</v>
      </c>
      <c r="P585" s="203" t="s">
        <v>918</v>
      </c>
      <c r="Q585" s="203" t="s">
        <v>918</v>
      </c>
      <c r="R585" s="203">
        <v>2210</v>
      </c>
      <c r="S585" s="203">
        <v>330</v>
      </c>
      <c r="T585" s="203">
        <v>152</v>
      </c>
      <c r="U585" s="203">
        <v>49</v>
      </c>
      <c r="V585" s="203">
        <v>238</v>
      </c>
      <c r="W585" s="203">
        <v>22</v>
      </c>
      <c r="X585" s="203">
        <v>180</v>
      </c>
      <c r="Y585" s="203">
        <v>0.45399999999999902</v>
      </c>
      <c r="Z585" s="203" t="b">
        <v>0</v>
      </c>
      <c r="AA585" s="203">
        <v>229</v>
      </c>
      <c r="AB585" s="203">
        <v>148</v>
      </c>
      <c r="AC585" s="203">
        <v>9</v>
      </c>
      <c r="AD585" s="203">
        <v>10</v>
      </c>
      <c r="AE585" s="203">
        <v>11.3</v>
      </c>
      <c r="AF585" s="203" t="s">
        <v>301</v>
      </c>
      <c r="AS585" s="203" t="s">
        <v>3318</v>
      </c>
      <c r="AT585" s="203" t="s">
        <v>1190</v>
      </c>
      <c r="AU585" s="247">
        <v>453.45</v>
      </c>
      <c r="AV585" s="203" t="s">
        <v>3319</v>
      </c>
      <c r="AW585" s="203" t="s">
        <v>3318</v>
      </c>
      <c r="AX585" s="203" t="s">
        <v>1192</v>
      </c>
      <c r="AY585" s="247">
        <v>514.95000000000005</v>
      </c>
      <c r="AZ585" s="203" t="s">
        <v>3320</v>
      </c>
      <c r="BA585" s="203" t="s">
        <v>3318</v>
      </c>
      <c r="BB585" s="203" t="s">
        <v>1284</v>
      </c>
      <c r="BC585" s="247">
        <v>559</v>
      </c>
      <c r="BD585" s="203" t="s">
        <v>3321</v>
      </c>
      <c r="BE585" s="204" t="str">
        <f t="shared" si="19"/>
        <v xml:space="preserve"> HeadKore 105191 Unisex</v>
      </c>
    </row>
    <row r="586" spans="1:57">
      <c r="A586" s="203" t="s">
        <v>219</v>
      </c>
      <c r="B586" s="203" t="s">
        <v>628</v>
      </c>
      <c r="C586" s="203" t="s">
        <v>631</v>
      </c>
      <c r="D586" s="203">
        <v>177</v>
      </c>
      <c r="E586" s="203" t="s">
        <v>222</v>
      </c>
      <c r="F586" s="203" t="str">
        <f t="shared" si="18"/>
        <v>Kore 111</v>
      </c>
      <c r="H586" s="203">
        <v>177</v>
      </c>
      <c r="I586" s="203">
        <v>176.5</v>
      </c>
      <c r="J586" s="203">
        <v>123</v>
      </c>
      <c r="K586" s="203">
        <v>137</v>
      </c>
      <c r="L586" s="203">
        <v>137</v>
      </c>
      <c r="M586" s="203">
        <v>108</v>
      </c>
      <c r="N586" s="203">
        <v>124</v>
      </c>
      <c r="O586" s="203">
        <v>19.8</v>
      </c>
      <c r="P586" s="203">
        <v>1737</v>
      </c>
      <c r="Q586" s="203">
        <v>1.2</v>
      </c>
      <c r="R586" s="203">
        <v>2077</v>
      </c>
      <c r="S586" s="203">
        <v>288</v>
      </c>
      <c r="T586" s="203">
        <v>124</v>
      </c>
      <c r="U586" s="203">
        <v>56</v>
      </c>
      <c r="V586" s="203">
        <v>281</v>
      </c>
      <c r="W586" s="203">
        <v>20</v>
      </c>
      <c r="X586" s="203">
        <v>259</v>
      </c>
      <c r="Y586" s="203">
        <v>0.35799999999999998</v>
      </c>
      <c r="Z586" s="203" t="b">
        <v>0</v>
      </c>
      <c r="AA586" s="203">
        <v>241</v>
      </c>
      <c r="AB586" s="203">
        <v>156</v>
      </c>
      <c r="AC586" s="203">
        <v>40</v>
      </c>
      <c r="AD586" s="203">
        <v>5</v>
      </c>
      <c r="AE586" s="203">
        <v>8.5</v>
      </c>
      <c r="AF586" s="203" t="s">
        <v>301</v>
      </c>
      <c r="AG586" s="203" t="s">
        <v>304</v>
      </c>
      <c r="AH586" s="203" t="s">
        <v>302</v>
      </c>
      <c r="AS586" s="203" t="s">
        <v>3322</v>
      </c>
      <c r="AT586" s="203" t="s">
        <v>1192</v>
      </c>
      <c r="AU586" s="247">
        <v>439.95</v>
      </c>
      <c r="AV586" s="203" t="s">
        <v>3323</v>
      </c>
      <c r="AW586" s="203" t="s">
        <v>3322</v>
      </c>
      <c r="AX586" s="203" t="s">
        <v>1190</v>
      </c>
      <c r="AY586" s="247">
        <v>453.42</v>
      </c>
      <c r="AZ586" s="203" t="s">
        <v>3324</v>
      </c>
      <c r="BA586" s="203" t="s">
        <v>3322</v>
      </c>
      <c r="BB586" s="203" t="s">
        <v>1571</v>
      </c>
      <c r="BC586" s="247">
        <v>485.93</v>
      </c>
      <c r="BD586" s="203" t="s">
        <v>3325</v>
      </c>
      <c r="BE586" s="204" t="str">
        <f t="shared" si="19"/>
        <v xml:space="preserve"> HeadKore 111177 Unisex</v>
      </c>
    </row>
    <row r="587" spans="1:57">
      <c r="A587" s="203" t="s">
        <v>219</v>
      </c>
      <c r="B587" s="203" t="s">
        <v>628</v>
      </c>
      <c r="C587" s="203" t="s">
        <v>631</v>
      </c>
      <c r="D587" s="203">
        <v>184</v>
      </c>
      <c r="E587" s="203" t="s">
        <v>222</v>
      </c>
      <c r="F587" s="203" t="str">
        <f t="shared" si="18"/>
        <v>Kore 111</v>
      </c>
      <c r="H587" s="203">
        <v>184</v>
      </c>
      <c r="I587" s="203">
        <v>183.2</v>
      </c>
      <c r="J587" s="203">
        <v>129</v>
      </c>
      <c r="K587" s="203">
        <v>145</v>
      </c>
      <c r="L587" s="203">
        <v>139</v>
      </c>
      <c r="M587" s="203">
        <v>110</v>
      </c>
      <c r="N587" s="203">
        <v>126</v>
      </c>
      <c r="O587" s="203">
        <v>21.6</v>
      </c>
      <c r="P587" s="203">
        <v>1845</v>
      </c>
      <c r="Q587" s="203">
        <v>1.19</v>
      </c>
      <c r="R587" s="203">
        <v>2191</v>
      </c>
      <c r="S587" s="203">
        <v>316</v>
      </c>
      <c r="T587" s="203">
        <v>140</v>
      </c>
      <c r="U587" s="203">
        <v>58</v>
      </c>
      <c r="V587" s="203">
        <v>279</v>
      </c>
      <c r="W587" s="203">
        <v>20</v>
      </c>
      <c r="X587" s="203">
        <v>268</v>
      </c>
      <c r="Y587" s="203">
        <v>0.34200000000000003</v>
      </c>
      <c r="Z587" s="203" t="b">
        <v>0</v>
      </c>
      <c r="AA587" s="203">
        <v>240</v>
      </c>
      <c r="AB587" s="203">
        <v>147</v>
      </c>
      <c r="AC587" s="203">
        <v>39</v>
      </c>
      <c r="AD587" s="203">
        <v>5</v>
      </c>
      <c r="AE587" s="203">
        <v>9.3000000000000007</v>
      </c>
      <c r="AF587" s="203" t="s">
        <v>304</v>
      </c>
      <c r="AG587" s="203" t="s">
        <v>302</v>
      </c>
      <c r="AS587" s="203" t="s">
        <v>3326</v>
      </c>
      <c r="AT587" s="203" t="s">
        <v>1192</v>
      </c>
      <c r="AU587" s="247">
        <v>439.95</v>
      </c>
      <c r="AV587" s="203" t="s">
        <v>3327</v>
      </c>
      <c r="AW587" s="203" t="s">
        <v>3328</v>
      </c>
      <c r="AX587" s="203" t="s">
        <v>1192</v>
      </c>
      <c r="AY587" s="247">
        <v>439.95</v>
      </c>
      <c r="AZ587" s="203" t="s">
        <v>3329</v>
      </c>
      <c r="BA587" s="203" t="s">
        <v>3326</v>
      </c>
      <c r="BB587" s="203" t="s">
        <v>1571</v>
      </c>
      <c r="BC587" s="247">
        <v>485.93</v>
      </c>
      <c r="BD587" s="203" t="s">
        <v>3330</v>
      </c>
      <c r="BE587" s="204" t="str">
        <f t="shared" si="19"/>
        <v xml:space="preserve"> HeadKore 111184 Unisex</v>
      </c>
    </row>
    <row r="588" spans="1:57">
      <c r="A588" s="203" t="s">
        <v>219</v>
      </c>
      <c r="B588" s="203" t="s">
        <v>628</v>
      </c>
      <c r="C588" s="203" t="s">
        <v>631</v>
      </c>
      <c r="D588" s="203">
        <v>191</v>
      </c>
      <c r="E588" s="203" t="s">
        <v>222</v>
      </c>
      <c r="F588" s="203" t="str">
        <f t="shared" si="18"/>
        <v>Kore 111</v>
      </c>
      <c r="H588" s="203">
        <v>191</v>
      </c>
      <c r="I588" s="203">
        <v>190.2</v>
      </c>
      <c r="J588" s="203">
        <v>138</v>
      </c>
      <c r="K588" s="203">
        <v>153</v>
      </c>
      <c r="L588" s="203">
        <v>142</v>
      </c>
      <c r="M588" s="203">
        <v>112</v>
      </c>
      <c r="N588" s="203">
        <v>128</v>
      </c>
      <c r="O588" s="203">
        <v>23.7</v>
      </c>
      <c r="P588" s="203">
        <v>1946</v>
      </c>
      <c r="Q588" s="203">
        <v>1.19</v>
      </c>
      <c r="R588" s="203">
        <v>2317</v>
      </c>
      <c r="S588" s="203">
        <v>324</v>
      </c>
      <c r="T588" s="203">
        <v>176</v>
      </c>
      <c r="U588" s="203">
        <v>56</v>
      </c>
      <c r="V588" s="203">
        <v>269</v>
      </c>
      <c r="W588" s="203">
        <v>20</v>
      </c>
      <c r="X588" s="203">
        <v>255</v>
      </c>
      <c r="Y588" s="203">
        <v>0.36499999999999999</v>
      </c>
      <c r="Z588" s="203" t="b">
        <v>0</v>
      </c>
      <c r="AA588" s="203">
        <v>230</v>
      </c>
      <c r="AB588" s="203">
        <v>142</v>
      </c>
      <c r="AC588" s="203">
        <v>39</v>
      </c>
      <c r="AD588" s="203">
        <v>8</v>
      </c>
      <c r="AE588" s="203">
        <v>9.9</v>
      </c>
      <c r="AF588" s="203" t="s">
        <v>301</v>
      </c>
      <c r="AG588" s="203" t="s">
        <v>304</v>
      </c>
      <c r="AH588" s="203" t="s">
        <v>302</v>
      </c>
      <c r="AS588" s="203" t="s">
        <v>3322</v>
      </c>
      <c r="AT588" s="203" t="s">
        <v>1192</v>
      </c>
      <c r="AU588" s="247">
        <v>439.95</v>
      </c>
      <c r="AV588" s="203" t="s">
        <v>3331</v>
      </c>
      <c r="AW588" s="203" t="s">
        <v>3322</v>
      </c>
      <c r="AX588" s="203" t="s">
        <v>1284</v>
      </c>
      <c r="AY588" s="247">
        <v>559</v>
      </c>
      <c r="AZ588" s="203" t="s">
        <v>3332</v>
      </c>
      <c r="BA588" s="203" t="s">
        <v>3322</v>
      </c>
      <c r="BB588" s="203" t="s">
        <v>1284</v>
      </c>
      <c r="BC588" s="247">
        <v>559</v>
      </c>
      <c r="BD588" s="203" t="s">
        <v>3333</v>
      </c>
      <c r="BE588" s="204" t="str">
        <f t="shared" si="19"/>
        <v xml:space="preserve"> HeadKore 111191 Unisex</v>
      </c>
    </row>
    <row r="589" spans="1:57">
      <c r="A589" s="203" t="s">
        <v>219</v>
      </c>
      <c r="B589" s="203" t="s">
        <v>628</v>
      </c>
      <c r="C589" s="203" t="s">
        <v>632</v>
      </c>
      <c r="D589" s="203">
        <v>177</v>
      </c>
      <c r="E589" s="203" t="s">
        <v>222</v>
      </c>
      <c r="F589" s="203" t="str">
        <f t="shared" si="18"/>
        <v>Kore 117</v>
      </c>
      <c r="H589" s="203">
        <v>177</v>
      </c>
      <c r="I589" s="203">
        <v>175.7</v>
      </c>
      <c r="J589" s="203">
        <v>111</v>
      </c>
      <c r="K589" s="203">
        <v>137</v>
      </c>
      <c r="L589" s="203">
        <v>142</v>
      </c>
      <c r="M589" s="203">
        <v>114</v>
      </c>
      <c r="N589" s="203">
        <v>126</v>
      </c>
      <c r="O589" s="203">
        <v>23</v>
      </c>
      <c r="P589" s="203">
        <v>1835</v>
      </c>
      <c r="Q589" s="203">
        <v>1.17</v>
      </c>
      <c r="R589" s="203">
        <v>2150</v>
      </c>
      <c r="S589" s="203">
        <v>273</v>
      </c>
      <c r="T589" s="203">
        <v>138</v>
      </c>
      <c r="U589" s="203">
        <v>67</v>
      </c>
      <c r="V589" s="203">
        <v>285</v>
      </c>
      <c r="W589" s="203">
        <v>21</v>
      </c>
      <c r="X589" s="203">
        <v>365</v>
      </c>
      <c r="Y589" s="203">
        <v>0.309</v>
      </c>
      <c r="Z589" s="203" t="b">
        <v>0</v>
      </c>
      <c r="AA589" s="203">
        <v>233</v>
      </c>
      <c r="AB589" s="203">
        <v>152</v>
      </c>
      <c r="AC589" s="203">
        <v>52</v>
      </c>
      <c r="AD589" s="203">
        <v>4</v>
      </c>
      <c r="AE589" s="203">
        <v>6.6</v>
      </c>
      <c r="AF589" s="203" t="s">
        <v>304</v>
      </c>
      <c r="AG589" s="203" t="s">
        <v>302</v>
      </c>
      <c r="AS589" s="203" t="s">
        <v>3334</v>
      </c>
      <c r="AT589" s="203" t="s">
        <v>1192</v>
      </c>
      <c r="AU589" s="247">
        <v>584.95000000000005</v>
      </c>
      <c r="AV589" s="203" t="s">
        <v>3335</v>
      </c>
      <c r="AW589" s="203" t="s">
        <v>3334</v>
      </c>
      <c r="AX589" s="203" t="s">
        <v>1284</v>
      </c>
      <c r="AY589" s="247">
        <v>599</v>
      </c>
      <c r="AZ589" s="203" t="s">
        <v>3336</v>
      </c>
      <c r="BA589" s="203" t="s">
        <v>3334</v>
      </c>
      <c r="BB589" s="203" t="s">
        <v>1284</v>
      </c>
      <c r="BC589" s="247">
        <v>599</v>
      </c>
      <c r="BD589" s="203" t="s">
        <v>3337</v>
      </c>
      <c r="BE589" s="204" t="str">
        <f t="shared" si="19"/>
        <v xml:space="preserve"> HeadKore 117177 Unisex</v>
      </c>
    </row>
    <row r="590" spans="1:57">
      <c r="A590" s="203" t="s">
        <v>219</v>
      </c>
      <c r="B590" s="203" t="s">
        <v>628</v>
      </c>
      <c r="C590" s="203" t="s">
        <v>632</v>
      </c>
      <c r="D590" s="203">
        <v>184</v>
      </c>
      <c r="E590" s="203" t="s">
        <v>222</v>
      </c>
      <c r="F590" s="203" t="str">
        <f t="shared" si="18"/>
        <v>Kore 117</v>
      </c>
      <c r="H590" s="203">
        <v>184</v>
      </c>
      <c r="I590" s="203">
        <v>182.9</v>
      </c>
      <c r="J590" s="203">
        <v>118</v>
      </c>
      <c r="K590" s="203">
        <v>145</v>
      </c>
      <c r="L590" s="203">
        <v>144</v>
      </c>
      <c r="M590" s="203">
        <v>116</v>
      </c>
      <c r="N590" s="203">
        <v>128</v>
      </c>
      <c r="O590" s="203">
        <v>24.9</v>
      </c>
      <c r="P590" s="203">
        <v>1949</v>
      </c>
      <c r="Q590" s="203">
        <v>1.17</v>
      </c>
      <c r="R590" s="203">
        <v>2275</v>
      </c>
      <c r="S590" s="203">
        <v>335</v>
      </c>
      <c r="T590" s="203">
        <v>162</v>
      </c>
      <c r="U590" s="203">
        <v>63</v>
      </c>
      <c r="V590" s="203">
        <v>288</v>
      </c>
      <c r="W590" s="203">
        <v>22</v>
      </c>
      <c r="X590" s="203">
        <v>359</v>
      </c>
      <c r="Y590" s="203">
        <v>0.35499999999999998</v>
      </c>
      <c r="Z590" s="203" t="b">
        <v>0</v>
      </c>
      <c r="AA590" s="203">
        <v>231</v>
      </c>
      <c r="AB590" s="203">
        <v>145</v>
      </c>
      <c r="AC590" s="203">
        <v>57</v>
      </c>
      <c r="AD590" s="203">
        <v>5</v>
      </c>
      <c r="AE590" s="203">
        <v>7.5</v>
      </c>
      <c r="AF590" s="203" t="s">
        <v>301</v>
      </c>
      <c r="AG590" s="203" t="s">
        <v>304</v>
      </c>
      <c r="AH590" s="203" t="s">
        <v>302</v>
      </c>
      <c r="AS590" s="203" t="s">
        <v>3338</v>
      </c>
      <c r="AT590" s="203" t="s">
        <v>1190</v>
      </c>
      <c r="AU590" s="247">
        <v>453.37</v>
      </c>
      <c r="AV590" s="203" t="s">
        <v>3339</v>
      </c>
      <c r="AW590" s="203" t="s">
        <v>3338</v>
      </c>
      <c r="AX590" s="203" t="s">
        <v>1192</v>
      </c>
      <c r="AY590" s="247">
        <v>584.95000000000005</v>
      </c>
      <c r="AZ590" s="203" t="s">
        <v>3340</v>
      </c>
      <c r="BA590" s="203" t="s">
        <v>3338</v>
      </c>
      <c r="BB590" s="203" t="s">
        <v>1284</v>
      </c>
      <c r="BC590" s="247">
        <v>599</v>
      </c>
      <c r="BD590" s="203" t="s">
        <v>3341</v>
      </c>
      <c r="BE590" s="204" t="str">
        <f t="shared" si="19"/>
        <v xml:space="preserve"> HeadKore 117184 Unisex</v>
      </c>
    </row>
    <row r="591" spans="1:57">
      <c r="A591" s="203" t="s">
        <v>219</v>
      </c>
      <c r="B591" s="203" t="s">
        <v>628</v>
      </c>
      <c r="C591" s="203" t="s">
        <v>633</v>
      </c>
      <c r="D591" s="203">
        <v>156</v>
      </c>
      <c r="E591" s="203" t="s">
        <v>222</v>
      </c>
      <c r="F591" s="203" t="str">
        <f t="shared" si="18"/>
        <v>Kore 80 X</v>
      </c>
      <c r="H591" s="203">
        <v>156</v>
      </c>
      <c r="I591" s="203">
        <v>155.1</v>
      </c>
      <c r="J591" s="203">
        <v>127</v>
      </c>
      <c r="K591" s="203">
        <v>131</v>
      </c>
      <c r="L591" s="203">
        <v>122</v>
      </c>
      <c r="M591" s="203">
        <v>77</v>
      </c>
      <c r="N591" s="203">
        <v>102</v>
      </c>
      <c r="O591" s="203">
        <v>10.9</v>
      </c>
      <c r="P591" s="203">
        <v>1671</v>
      </c>
      <c r="Q591" s="203">
        <v>0.86</v>
      </c>
      <c r="R591" s="203">
        <v>1429</v>
      </c>
      <c r="S591" s="203">
        <v>124</v>
      </c>
      <c r="T591" s="203">
        <v>65</v>
      </c>
      <c r="U591" s="203">
        <v>41</v>
      </c>
      <c r="V591" s="203">
        <v>200</v>
      </c>
      <c r="W591" s="203">
        <v>7</v>
      </c>
      <c r="X591" s="203">
        <v>84</v>
      </c>
      <c r="Y591" s="203">
        <v>0.17100000000000001</v>
      </c>
      <c r="Z591" s="203" t="b">
        <v>0</v>
      </c>
      <c r="AA591" s="203">
        <v>126</v>
      </c>
      <c r="AB591" s="203">
        <v>114</v>
      </c>
      <c r="AC591" s="203">
        <v>73</v>
      </c>
      <c r="AD591" s="203">
        <v>12</v>
      </c>
      <c r="AE591" s="203">
        <v>9.3000000000000007</v>
      </c>
      <c r="AF591" s="203" t="s">
        <v>307</v>
      </c>
      <c r="AG591" s="203" t="s">
        <v>306</v>
      </c>
      <c r="AS591" s="203" t="s">
        <v>3342</v>
      </c>
      <c r="AT591" s="203" t="s">
        <v>1578</v>
      </c>
      <c r="AU591" s="247">
        <v>512.87</v>
      </c>
      <c r="AV591" s="203" t="s">
        <v>3343</v>
      </c>
      <c r="AW591" s="203" t="s">
        <v>3344</v>
      </c>
      <c r="AX591" s="203" t="s">
        <v>1247</v>
      </c>
      <c r="AY591" s="247">
        <v>599</v>
      </c>
      <c r="AZ591" s="203" t="s">
        <v>3345</v>
      </c>
      <c r="BA591" s="203" t="s">
        <v>3344</v>
      </c>
      <c r="BB591" s="203" t="s">
        <v>1247</v>
      </c>
      <c r="BC591" s="247">
        <v>599</v>
      </c>
      <c r="BD591" s="203" t="s">
        <v>3346</v>
      </c>
      <c r="BE591" s="204" t="str">
        <f t="shared" si="19"/>
        <v xml:space="preserve"> HeadKore 80 X156 Unisex</v>
      </c>
    </row>
    <row r="592" spans="1:57">
      <c r="A592" s="203" t="s">
        <v>219</v>
      </c>
      <c r="B592" s="203" t="s">
        <v>628</v>
      </c>
      <c r="C592" s="203" t="s">
        <v>633</v>
      </c>
      <c r="D592" s="203">
        <v>163</v>
      </c>
      <c r="E592" s="203" t="s">
        <v>222</v>
      </c>
      <c r="F592" s="203" t="str">
        <f t="shared" si="18"/>
        <v>Kore 80 X</v>
      </c>
      <c r="H592" s="203">
        <v>163</v>
      </c>
      <c r="I592" s="203">
        <v>162.6</v>
      </c>
      <c r="J592" s="203">
        <v>131</v>
      </c>
      <c r="K592" s="203">
        <v>138</v>
      </c>
      <c r="L592" s="203">
        <v>124</v>
      </c>
      <c r="M592" s="203">
        <v>78</v>
      </c>
      <c r="N592" s="203">
        <v>103</v>
      </c>
      <c r="O592" s="203">
        <v>12.1</v>
      </c>
      <c r="P592" s="203">
        <v>1773</v>
      </c>
      <c r="Q592" s="203">
        <v>0.85</v>
      </c>
      <c r="R592" s="203">
        <v>1510</v>
      </c>
      <c r="S592" s="203">
        <v>148</v>
      </c>
      <c r="T592" s="203">
        <v>76</v>
      </c>
      <c r="U592" s="203">
        <v>43</v>
      </c>
      <c r="V592" s="203">
        <v>202</v>
      </c>
      <c r="W592" s="203">
        <v>11</v>
      </c>
      <c r="X592" s="203">
        <v>116</v>
      </c>
      <c r="Y592" s="203">
        <v>0.25600000000000001</v>
      </c>
      <c r="Z592" s="203" t="b">
        <v>0</v>
      </c>
      <c r="AA592" s="203">
        <v>129</v>
      </c>
      <c r="AB592" s="203">
        <v>112</v>
      </c>
      <c r="AC592" s="203">
        <v>73</v>
      </c>
      <c r="AD592" s="203">
        <v>10</v>
      </c>
      <c r="AE592" s="203">
        <v>10.4</v>
      </c>
      <c r="AF592" s="203" t="s">
        <v>306</v>
      </c>
      <c r="AS592" s="203" t="s">
        <v>3347</v>
      </c>
      <c r="AT592" s="203" t="s">
        <v>3262</v>
      </c>
      <c r="AU592" s="247">
        <v>450</v>
      </c>
      <c r="AV592" s="203" t="s">
        <v>3348</v>
      </c>
      <c r="AW592" s="203" t="s">
        <v>3347</v>
      </c>
      <c r="AX592" s="203" t="s">
        <v>3262</v>
      </c>
      <c r="AY592" s="247">
        <v>450</v>
      </c>
      <c r="AZ592" s="203" t="s">
        <v>3349</v>
      </c>
      <c r="BA592" s="203" t="s">
        <v>3350</v>
      </c>
      <c r="BB592" s="203" t="s">
        <v>1578</v>
      </c>
      <c r="BC592" s="247">
        <v>512.80999999999995</v>
      </c>
      <c r="BD592" s="203" t="s">
        <v>3351</v>
      </c>
      <c r="BE592" s="204" t="str">
        <f t="shared" si="19"/>
        <v xml:space="preserve"> HeadKore 80 X163 Unisex</v>
      </c>
    </row>
    <row r="593" spans="1:57">
      <c r="A593" s="203" t="s">
        <v>219</v>
      </c>
      <c r="B593" s="203" t="s">
        <v>628</v>
      </c>
      <c r="C593" s="203" t="s">
        <v>633</v>
      </c>
      <c r="D593" s="203">
        <v>170</v>
      </c>
      <c r="E593" s="203" t="s">
        <v>222</v>
      </c>
      <c r="F593" s="203" t="str">
        <f t="shared" si="18"/>
        <v>Kore 80 X</v>
      </c>
      <c r="H593" s="203">
        <v>170</v>
      </c>
      <c r="I593" s="203">
        <v>169.2</v>
      </c>
      <c r="J593" s="203">
        <v>139</v>
      </c>
      <c r="K593" s="203">
        <v>144</v>
      </c>
      <c r="L593" s="203">
        <v>125</v>
      </c>
      <c r="M593" s="203">
        <v>78</v>
      </c>
      <c r="N593" s="203">
        <v>104</v>
      </c>
      <c r="O593" s="203">
        <v>13.3</v>
      </c>
      <c r="P593" s="203">
        <v>1925</v>
      </c>
      <c r="Q593" s="203">
        <v>0.82</v>
      </c>
      <c r="R593" s="203">
        <v>1581</v>
      </c>
      <c r="S593" s="203">
        <v>173</v>
      </c>
      <c r="T593" s="203">
        <v>79</v>
      </c>
      <c r="U593" s="203">
        <v>41</v>
      </c>
      <c r="V593" s="203">
        <v>199</v>
      </c>
      <c r="W593" s="203">
        <v>8</v>
      </c>
      <c r="X593" s="203">
        <v>101</v>
      </c>
      <c r="Y593" s="203">
        <v>0.19</v>
      </c>
      <c r="Z593" s="203" t="b">
        <v>0</v>
      </c>
      <c r="AA593" s="203">
        <v>129</v>
      </c>
      <c r="AB593" s="203">
        <v>121</v>
      </c>
      <c r="AC593" s="203">
        <v>70</v>
      </c>
      <c r="AD593" s="203">
        <v>13</v>
      </c>
      <c r="AE593" s="203">
        <v>11.7</v>
      </c>
      <c r="AF593" s="203" t="s">
        <v>307</v>
      </c>
      <c r="AG593" s="203" t="s">
        <v>306</v>
      </c>
      <c r="AS593" s="203" t="s">
        <v>3352</v>
      </c>
      <c r="AT593" s="203" t="s">
        <v>1578</v>
      </c>
      <c r="AU593" s="247">
        <v>512.80999999999995</v>
      </c>
      <c r="AV593" s="203" t="s">
        <v>3353</v>
      </c>
      <c r="AW593" s="203" t="s">
        <v>3347</v>
      </c>
      <c r="AX593" s="203" t="s">
        <v>1247</v>
      </c>
      <c r="AY593" s="247">
        <v>599</v>
      </c>
      <c r="AZ593" s="203" t="s">
        <v>3354</v>
      </c>
      <c r="BA593" s="203" t="s">
        <v>3347</v>
      </c>
      <c r="BB593" s="203" t="s">
        <v>3262</v>
      </c>
      <c r="BC593" s="247">
        <v>599</v>
      </c>
      <c r="BD593" s="203" t="s">
        <v>3355</v>
      </c>
      <c r="BE593" s="204" t="str">
        <f t="shared" si="19"/>
        <v xml:space="preserve"> HeadKore 80 X170 Unisex</v>
      </c>
    </row>
    <row r="594" spans="1:57">
      <c r="A594" s="203" t="s">
        <v>219</v>
      </c>
      <c r="B594" s="203" t="s">
        <v>628</v>
      </c>
      <c r="C594" s="203" t="s">
        <v>633</v>
      </c>
      <c r="D594" s="203">
        <v>177</v>
      </c>
      <c r="E594" s="203" t="s">
        <v>222</v>
      </c>
      <c r="F594" s="203" t="str">
        <f t="shared" si="18"/>
        <v>Kore 80 X</v>
      </c>
      <c r="H594" s="203">
        <v>177</v>
      </c>
      <c r="I594" s="203">
        <v>176.3</v>
      </c>
      <c r="J594" s="203">
        <v>147</v>
      </c>
      <c r="K594" s="203">
        <v>150</v>
      </c>
      <c r="L594" s="203">
        <v>126</v>
      </c>
      <c r="M594" s="203">
        <v>79</v>
      </c>
      <c r="N594" s="203">
        <v>105</v>
      </c>
      <c r="O594" s="203">
        <v>14.4</v>
      </c>
      <c r="P594" s="203">
        <v>2084</v>
      </c>
      <c r="Q594" s="203">
        <v>0.8</v>
      </c>
      <c r="R594" s="203">
        <v>1669</v>
      </c>
      <c r="S594" s="203">
        <v>187</v>
      </c>
      <c r="T594" s="203">
        <v>98</v>
      </c>
      <c r="U594" s="203">
        <v>40</v>
      </c>
      <c r="V594" s="203">
        <v>200</v>
      </c>
      <c r="W594" s="203">
        <v>7</v>
      </c>
      <c r="X594" s="203">
        <v>96</v>
      </c>
      <c r="Y594" s="203">
        <v>0.17799999999999999</v>
      </c>
      <c r="Z594" s="203" t="b">
        <v>0</v>
      </c>
      <c r="AA594" s="203">
        <v>135</v>
      </c>
      <c r="AB594" s="203">
        <v>124</v>
      </c>
      <c r="AC594" s="203">
        <v>65</v>
      </c>
      <c r="AD594" s="203">
        <v>13</v>
      </c>
      <c r="AE594" s="203">
        <v>11.4</v>
      </c>
      <c r="AF594" s="203" t="s">
        <v>307</v>
      </c>
      <c r="AG594" s="203" t="s">
        <v>306</v>
      </c>
      <c r="AS594" s="203" t="s">
        <v>3356</v>
      </c>
      <c r="AT594" s="203" t="s">
        <v>1578</v>
      </c>
      <c r="AU594" s="247">
        <v>512.80999999999995</v>
      </c>
      <c r="AV594" s="203" t="s">
        <v>3357</v>
      </c>
      <c r="AW594" s="203" t="s">
        <v>3347</v>
      </c>
      <c r="AX594" s="203" t="s">
        <v>1306</v>
      </c>
      <c r="AY594" s="247">
        <v>599</v>
      </c>
      <c r="AZ594" s="203" t="s">
        <v>3358</v>
      </c>
      <c r="BA594" s="203" t="s">
        <v>3347</v>
      </c>
      <c r="BB594" s="203" t="s">
        <v>3262</v>
      </c>
      <c r="BC594" s="247">
        <v>599</v>
      </c>
      <c r="BD594" s="203" t="s">
        <v>3359</v>
      </c>
      <c r="BE594" s="204" t="str">
        <f t="shared" si="19"/>
        <v xml:space="preserve"> HeadKore 80 X177 Unisex</v>
      </c>
    </row>
    <row r="595" spans="1:57">
      <c r="A595" s="203" t="s">
        <v>219</v>
      </c>
      <c r="B595" s="203" t="s">
        <v>628</v>
      </c>
      <c r="C595" s="203" t="s">
        <v>634</v>
      </c>
      <c r="D595" s="203">
        <v>163</v>
      </c>
      <c r="E595" s="203" t="s">
        <v>390</v>
      </c>
      <c r="F595" s="203" t="str">
        <f t="shared" si="18"/>
        <v>Kore 85 W</v>
      </c>
      <c r="H595" s="203">
        <v>163</v>
      </c>
      <c r="I595" s="203">
        <v>162.6</v>
      </c>
      <c r="J595" s="203">
        <v>128</v>
      </c>
      <c r="K595" s="203">
        <v>135</v>
      </c>
      <c r="L595" s="203">
        <v>123</v>
      </c>
      <c r="M595" s="203">
        <v>82</v>
      </c>
      <c r="N595" s="203">
        <v>104</v>
      </c>
      <c r="O595" s="203">
        <v>13.7</v>
      </c>
      <c r="P595" s="203">
        <v>1444</v>
      </c>
      <c r="Q595" s="203">
        <v>1.08</v>
      </c>
      <c r="R595" s="203">
        <v>1555</v>
      </c>
      <c r="S595" s="203">
        <v>209</v>
      </c>
      <c r="T595" s="203">
        <v>96</v>
      </c>
      <c r="U595" s="203">
        <v>45</v>
      </c>
      <c r="V595" s="203">
        <v>210</v>
      </c>
      <c r="W595" s="203">
        <v>11</v>
      </c>
      <c r="X595" s="203">
        <v>135</v>
      </c>
      <c r="Y595" s="203">
        <v>0.23799999999999999</v>
      </c>
      <c r="Z595" s="203" t="b">
        <v>0</v>
      </c>
      <c r="AA595" s="203">
        <v>140</v>
      </c>
      <c r="AB595" s="203">
        <v>132</v>
      </c>
      <c r="AC595" s="203">
        <v>70</v>
      </c>
      <c r="AD595" s="203">
        <v>6</v>
      </c>
      <c r="AE595" s="203">
        <v>8.6999999999999993</v>
      </c>
      <c r="AF595" s="203" t="s">
        <v>306</v>
      </c>
      <c r="AG595" s="203" t="s">
        <v>305</v>
      </c>
      <c r="AH595" s="203" t="s">
        <v>302</v>
      </c>
      <c r="AS595" s="203" t="s">
        <v>3360</v>
      </c>
      <c r="AT595" s="203" t="s">
        <v>1284</v>
      </c>
      <c r="AU595" s="247">
        <v>489</v>
      </c>
      <c r="AV595" s="203" t="s">
        <v>3361</v>
      </c>
      <c r="AW595" s="203" t="s">
        <v>3360</v>
      </c>
      <c r="AX595" s="203" t="s">
        <v>1284</v>
      </c>
      <c r="AY595" s="247">
        <v>489</v>
      </c>
      <c r="AZ595" s="203" t="s">
        <v>3362</v>
      </c>
      <c r="BA595" s="203" t="s">
        <v>3360</v>
      </c>
      <c r="BB595" s="203" t="s">
        <v>1194</v>
      </c>
      <c r="BC595" s="247">
        <v>489</v>
      </c>
      <c r="BD595" s="203" t="s">
        <v>3363</v>
      </c>
      <c r="BE595" s="204" t="str">
        <f t="shared" si="19"/>
        <v xml:space="preserve"> HeadKore 85 W163 Women's</v>
      </c>
    </row>
    <row r="596" spans="1:57">
      <c r="A596" s="203" t="s">
        <v>219</v>
      </c>
      <c r="B596" s="203" t="s">
        <v>628</v>
      </c>
      <c r="C596" s="203" t="s">
        <v>635</v>
      </c>
      <c r="D596" s="203">
        <v>156</v>
      </c>
      <c r="E596" s="203" t="s">
        <v>222</v>
      </c>
      <c r="F596" s="203" t="str">
        <f t="shared" si="18"/>
        <v>Kore 90 X</v>
      </c>
      <c r="H596" s="203">
        <v>156</v>
      </c>
      <c r="I596" s="203">
        <v>157.30000000000001</v>
      </c>
      <c r="J596" s="203">
        <v>121</v>
      </c>
      <c r="K596" s="203">
        <v>125</v>
      </c>
      <c r="L596" s="203">
        <v>124</v>
      </c>
      <c r="M596" s="203">
        <v>87</v>
      </c>
      <c r="N596" s="203">
        <v>107</v>
      </c>
      <c r="O596" s="203">
        <v>12.1</v>
      </c>
      <c r="P596" s="203">
        <v>1473</v>
      </c>
      <c r="Q596" s="203">
        <v>1.06</v>
      </c>
      <c r="R596" s="203">
        <v>1557</v>
      </c>
      <c r="S596" s="203">
        <v>156</v>
      </c>
      <c r="T596" s="203">
        <v>71</v>
      </c>
      <c r="U596" s="203">
        <v>48</v>
      </c>
      <c r="V596" s="203">
        <v>209</v>
      </c>
      <c r="W596" s="203">
        <v>15</v>
      </c>
      <c r="X596" s="203">
        <v>152</v>
      </c>
      <c r="Y596" s="203">
        <v>0.308</v>
      </c>
      <c r="Z596" s="203" t="b">
        <v>0</v>
      </c>
      <c r="AA596" s="203">
        <v>152</v>
      </c>
      <c r="AB596" s="203">
        <v>169</v>
      </c>
      <c r="AC596" s="203">
        <v>57</v>
      </c>
      <c r="AD596" s="203">
        <v>7</v>
      </c>
      <c r="AE596" s="203">
        <v>9.1999999999999993</v>
      </c>
      <c r="AF596" s="203" t="s">
        <v>305</v>
      </c>
      <c r="AG596" s="203" t="s">
        <v>302</v>
      </c>
      <c r="AS596" s="203" t="s">
        <v>3364</v>
      </c>
      <c r="AT596" s="203" t="s">
        <v>1284</v>
      </c>
      <c r="AU596" s="247">
        <v>409</v>
      </c>
      <c r="AV596" s="203" t="s">
        <v>3365</v>
      </c>
      <c r="BE596" s="204" t="str">
        <f t="shared" si="19"/>
        <v xml:space="preserve"> HeadKore 90 X156 Unisex</v>
      </c>
    </row>
    <row r="597" spans="1:57">
      <c r="A597" s="203" t="s">
        <v>219</v>
      </c>
      <c r="B597" s="203" t="s">
        <v>628</v>
      </c>
      <c r="C597" s="203" t="s">
        <v>635</v>
      </c>
      <c r="D597" s="203">
        <v>163</v>
      </c>
      <c r="E597" s="203" t="s">
        <v>222</v>
      </c>
      <c r="F597" s="203" t="str">
        <f t="shared" si="18"/>
        <v>Kore 90 X</v>
      </c>
      <c r="H597" s="203">
        <v>163</v>
      </c>
      <c r="I597" s="203">
        <v>162.4</v>
      </c>
      <c r="J597" s="203">
        <v>128</v>
      </c>
      <c r="K597" s="203">
        <v>133</v>
      </c>
      <c r="L597" s="203">
        <v>127</v>
      </c>
      <c r="M597" s="203">
        <v>89</v>
      </c>
      <c r="N597" s="203">
        <v>109</v>
      </c>
      <c r="O597" s="203">
        <v>13.2</v>
      </c>
      <c r="P597" s="203">
        <v>1683</v>
      </c>
      <c r="Q597" s="203">
        <v>0.98</v>
      </c>
      <c r="R597" s="203">
        <v>1645</v>
      </c>
      <c r="S597" s="203">
        <v>188</v>
      </c>
      <c r="T597" s="203">
        <v>80</v>
      </c>
      <c r="U597" s="203">
        <v>46</v>
      </c>
      <c r="V597" s="203">
        <v>212</v>
      </c>
      <c r="W597" s="203">
        <v>11</v>
      </c>
      <c r="X597" s="203">
        <v>129</v>
      </c>
      <c r="Y597" s="203">
        <v>0.23799999999999999</v>
      </c>
      <c r="Z597" s="203" t="b">
        <v>0</v>
      </c>
      <c r="AA597" s="203">
        <v>142</v>
      </c>
      <c r="AB597" s="203">
        <v>156</v>
      </c>
      <c r="AC597" s="203">
        <v>70</v>
      </c>
      <c r="AD597" s="203">
        <v>7</v>
      </c>
      <c r="AE597" s="203">
        <v>11.5</v>
      </c>
      <c r="AF597" s="203" t="s">
        <v>305</v>
      </c>
      <c r="AS597" s="203" t="s">
        <v>3366</v>
      </c>
      <c r="AT597" s="203" t="s">
        <v>1284</v>
      </c>
      <c r="AU597" s="247">
        <v>409</v>
      </c>
      <c r="AV597" s="203" t="s">
        <v>3367</v>
      </c>
      <c r="AW597" s="203" t="s">
        <v>3366</v>
      </c>
      <c r="AX597" s="203" t="s">
        <v>1284</v>
      </c>
      <c r="AY597" s="247">
        <v>409</v>
      </c>
      <c r="AZ597" s="203" t="s">
        <v>3368</v>
      </c>
      <c r="BA597" s="203" t="s">
        <v>3366</v>
      </c>
      <c r="BB597" s="203" t="s">
        <v>1342</v>
      </c>
      <c r="BC597" s="247">
        <v>549</v>
      </c>
      <c r="BD597" s="203" t="s">
        <v>3369</v>
      </c>
      <c r="BE597" s="204" t="str">
        <f t="shared" si="19"/>
        <v xml:space="preserve"> HeadKore 90 X163 Unisex</v>
      </c>
    </row>
    <row r="598" spans="1:57">
      <c r="A598" s="203" t="s">
        <v>219</v>
      </c>
      <c r="B598" s="203" t="s">
        <v>628</v>
      </c>
      <c r="C598" s="203" t="s">
        <v>635</v>
      </c>
      <c r="D598" s="203">
        <v>170</v>
      </c>
      <c r="E598" s="203" t="s">
        <v>222</v>
      </c>
      <c r="F598" s="203" t="str">
        <f t="shared" si="18"/>
        <v>Kore 90 X</v>
      </c>
      <c r="H598" s="203">
        <v>170</v>
      </c>
      <c r="I598" s="203">
        <v>169.6</v>
      </c>
      <c r="J598" s="203">
        <v>135</v>
      </c>
      <c r="K598" s="203">
        <v>140</v>
      </c>
      <c r="L598" s="203">
        <v>129</v>
      </c>
      <c r="M598" s="203">
        <v>90</v>
      </c>
      <c r="N598" s="203">
        <v>112</v>
      </c>
      <c r="O598" s="203">
        <v>14.6</v>
      </c>
      <c r="P598" s="203">
        <v>1873</v>
      </c>
      <c r="Q598" s="203">
        <v>0.93</v>
      </c>
      <c r="R598" s="203">
        <v>1742</v>
      </c>
      <c r="S598" s="203">
        <v>168</v>
      </c>
      <c r="T598" s="203">
        <v>74</v>
      </c>
      <c r="U598" s="203">
        <v>47</v>
      </c>
      <c r="V598" s="203">
        <v>216</v>
      </c>
      <c r="W598" s="203">
        <v>11</v>
      </c>
      <c r="X598" s="203">
        <v>130</v>
      </c>
      <c r="Y598" s="203">
        <v>0.23100000000000001</v>
      </c>
      <c r="Z598" s="203" t="b">
        <v>0</v>
      </c>
      <c r="AA598" s="203">
        <v>148</v>
      </c>
      <c r="AB598" s="203">
        <v>151</v>
      </c>
      <c r="AC598" s="203">
        <v>67</v>
      </c>
      <c r="AD598" s="203">
        <v>10</v>
      </c>
      <c r="AE598" s="203">
        <v>9.9</v>
      </c>
      <c r="AF598" s="203" t="s">
        <v>305</v>
      </c>
      <c r="AS598" s="203" t="s">
        <v>3370</v>
      </c>
      <c r="AT598" s="203" t="s">
        <v>1284</v>
      </c>
      <c r="AU598" s="247">
        <v>409</v>
      </c>
      <c r="AV598" s="203" t="s">
        <v>3371</v>
      </c>
      <c r="AW598" s="203" t="s">
        <v>3370</v>
      </c>
      <c r="AX598" s="203" t="s">
        <v>1284</v>
      </c>
      <c r="AY598" s="247">
        <v>409</v>
      </c>
      <c r="AZ598" s="203" t="s">
        <v>3372</v>
      </c>
      <c r="BA598" s="203" t="s">
        <v>3370</v>
      </c>
      <c r="BB598" s="203" t="s">
        <v>3373</v>
      </c>
      <c r="BC598" s="247">
        <v>549.99</v>
      </c>
      <c r="BD598" s="203" t="s">
        <v>3374</v>
      </c>
      <c r="BE598" s="204" t="str">
        <f t="shared" si="19"/>
        <v xml:space="preserve"> HeadKore 90 X170 Unisex</v>
      </c>
    </row>
    <row r="599" spans="1:57">
      <c r="A599" s="203" t="s">
        <v>219</v>
      </c>
      <c r="B599" s="203" t="s">
        <v>628</v>
      </c>
      <c r="C599" s="203" t="s">
        <v>635</v>
      </c>
      <c r="D599" s="203">
        <v>177</v>
      </c>
      <c r="E599" s="203" t="s">
        <v>222</v>
      </c>
      <c r="F599" s="203" t="str">
        <f t="shared" si="18"/>
        <v>Kore 90 X</v>
      </c>
      <c r="H599" s="203">
        <v>177</v>
      </c>
      <c r="I599" s="203">
        <v>176.3</v>
      </c>
      <c r="J599" s="203">
        <v>140</v>
      </c>
      <c r="K599" s="203">
        <v>147</v>
      </c>
      <c r="L599" s="203">
        <v>132</v>
      </c>
      <c r="M599" s="203">
        <v>92</v>
      </c>
      <c r="N599" s="203">
        <v>114</v>
      </c>
      <c r="O599" s="203">
        <v>16.399999999999999</v>
      </c>
      <c r="P599" s="203">
        <v>1930</v>
      </c>
      <c r="Q599" s="203">
        <v>0.96</v>
      </c>
      <c r="R599" s="203">
        <v>1845</v>
      </c>
      <c r="S599" s="203">
        <v>216</v>
      </c>
      <c r="T599" s="203">
        <v>101</v>
      </c>
      <c r="U599" s="203">
        <v>51</v>
      </c>
      <c r="V599" s="203">
        <v>217</v>
      </c>
      <c r="W599" s="203">
        <v>12</v>
      </c>
      <c r="X599" s="203">
        <v>142</v>
      </c>
      <c r="Y599" s="203">
        <v>0.24099999999999999</v>
      </c>
      <c r="Z599" s="203" t="b">
        <v>0</v>
      </c>
      <c r="AA599" s="203">
        <v>147</v>
      </c>
      <c r="AB599" s="203">
        <v>146</v>
      </c>
      <c r="AC599" s="203">
        <v>69</v>
      </c>
      <c r="AD599" s="203">
        <v>11</v>
      </c>
      <c r="AE599" s="203">
        <v>10.5</v>
      </c>
      <c r="AF599" s="203" t="s">
        <v>305</v>
      </c>
      <c r="AS599" s="203" t="s">
        <v>3375</v>
      </c>
      <c r="AT599" s="203" t="s">
        <v>1192</v>
      </c>
      <c r="AU599" s="247">
        <v>339.95</v>
      </c>
      <c r="AV599" s="203" t="s">
        <v>3376</v>
      </c>
      <c r="AW599" s="203" t="s">
        <v>3375</v>
      </c>
      <c r="AX599" s="203" t="s">
        <v>1192</v>
      </c>
      <c r="AY599" s="247">
        <v>339.95</v>
      </c>
      <c r="AZ599" s="203" t="s">
        <v>3377</v>
      </c>
      <c r="BA599" s="203" t="s">
        <v>3375</v>
      </c>
      <c r="BB599" s="203" t="s">
        <v>1284</v>
      </c>
      <c r="BC599" s="247">
        <v>409</v>
      </c>
      <c r="BD599" s="203" t="s">
        <v>3378</v>
      </c>
      <c r="BE599" s="204" t="str">
        <f t="shared" si="19"/>
        <v xml:space="preserve"> HeadKore 90 X177 Unisex</v>
      </c>
    </row>
    <row r="600" spans="1:57">
      <c r="A600" s="203" t="s">
        <v>219</v>
      </c>
      <c r="B600" s="203" t="s">
        <v>628</v>
      </c>
      <c r="C600" s="203" t="s">
        <v>636</v>
      </c>
      <c r="D600" s="203">
        <v>163</v>
      </c>
      <c r="E600" s="203" t="s">
        <v>390</v>
      </c>
      <c r="F600" s="203" t="str">
        <f t="shared" si="18"/>
        <v>Kore 91 W</v>
      </c>
      <c r="H600" s="203">
        <v>163</v>
      </c>
      <c r="I600" s="203">
        <v>162.69999999999999</v>
      </c>
      <c r="J600" s="203">
        <v>127</v>
      </c>
      <c r="K600" s="203">
        <v>132</v>
      </c>
      <c r="L600" s="203">
        <v>126</v>
      </c>
      <c r="M600" s="203">
        <v>88</v>
      </c>
      <c r="N600" s="203">
        <v>108</v>
      </c>
      <c r="O600" s="203">
        <v>13.6</v>
      </c>
      <c r="P600" s="203">
        <v>1534</v>
      </c>
      <c r="Q600" s="203">
        <v>1.07</v>
      </c>
      <c r="R600" s="203">
        <v>1635</v>
      </c>
      <c r="S600" s="203">
        <v>211</v>
      </c>
      <c r="T600" s="203">
        <v>100</v>
      </c>
      <c r="U600" s="203">
        <v>47</v>
      </c>
      <c r="V600" s="203">
        <v>218</v>
      </c>
      <c r="W600" s="203">
        <v>11</v>
      </c>
      <c r="X600" s="203">
        <v>138</v>
      </c>
      <c r="Y600" s="203">
        <v>0.24199999999999999</v>
      </c>
      <c r="Z600" s="203" t="b">
        <v>0</v>
      </c>
      <c r="AA600" s="203">
        <v>147</v>
      </c>
      <c r="AB600" s="203">
        <v>156</v>
      </c>
      <c r="AC600" s="203">
        <v>71</v>
      </c>
      <c r="AD600" s="203">
        <v>5</v>
      </c>
      <c r="AE600" s="203">
        <v>8.1</v>
      </c>
      <c r="AF600" s="203" t="s">
        <v>305</v>
      </c>
      <c r="AG600" s="203" t="s">
        <v>302</v>
      </c>
      <c r="AS600" s="203" t="s">
        <v>3379</v>
      </c>
      <c r="AT600" s="203" t="s">
        <v>1497</v>
      </c>
      <c r="AU600" s="247">
        <v>489</v>
      </c>
      <c r="AV600" s="203" t="s">
        <v>3380</v>
      </c>
      <c r="AW600" s="203" t="s">
        <v>3381</v>
      </c>
      <c r="AX600" s="203" t="s">
        <v>1192</v>
      </c>
      <c r="AY600" s="247">
        <v>534.95000000000005</v>
      </c>
      <c r="AZ600" s="203" t="s">
        <v>3382</v>
      </c>
      <c r="BA600" s="203" t="s">
        <v>3383</v>
      </c>
      <c r="BB600" s="203" t="s">
        <v>1578</v>
      </c>
      <c r="BC600" s="247">
        <v>590.65</v>
      </c>
      <c r="BD600" s="203" t="s">
        <v>3384</v>
      </c>
      <c r="BE600" s="204" t="str">
        <f t="shared" si="19"/>
        <v xml:space="preserve"> HeadKore 91 W163 Women's</v>
      </c>
    </row>
    <row r="601" spans="1:57">
      <c r="A601" s="203" t="s">
        <v>219</v>
      </c>
      <c r="B601" s="203" t="s">
        <v>628</v>
      </c>
      <c r="C601" s="203" t="s">
        <v>636</v>
      </c>
      <c r="D601" s="203">
        <v>170</v>
      </c>
      <c r="E601" s="203" t="s">
        <v>390</v>
      </c>
      <c r="F601" s="203" t="str">
        <f t="shared" si="18"/>
        <v>Kore 91 W</v>
      </c>
      <c r="H601" s="203">
        <v>170</v>
      </c>
      <c r="I601" s="203">
        <v>169.7</v>
      </c>
      <c r="J601" s="203">
        <v>134</v>
      </c>
      <c r="K601" s="203">
        <v>139</v>
      </c>
      <c r="L601" s="203">
        <v>129</v>
      </c>
      <c r="M601" s="203">
        <v>90</v>
      </c>
      <c r="N601" s="203">
        <v>111</v>
      </c>
      <c r="O601" s="203">
        <v>15</v>
      </c>
      <c r="P601" s="203">
        <v>1551</v>
      </c>
      <c r="Q601" s="203">
        <v>1.1200000000000001</v>
      </c>
      <c r="R601" s="203">
        <v>1738</v>
      </c>
      <c r="S601" s="203">
        <v>213</v>
      </c>
      <c r="T601" s="203">
        <v>104</v>
      </c>
      <c r="U601" s="203">
        <v>50</v>
      </c>
      <c r="V601" s="203">
        <v>217</v>
      </c>
      <c r="W601" s="203">
        <v>12</v>
      </c>
      <c r="X601" s="203">
        <v>140</v>
      </c>
      <c r="Y601" s="203">
        <v>0.23799999999999999</v>
      </c>
      <c r="Z601" s="203" t="b">
        <v>0</v>
      </c>
      <c r="AA601" s="203">
        <v>150</v>
      </c>
      <c r="AB601" s="203">
        <v>158</v>
      </c>
      <c r="AC601" s="203">
        <v>67</v>
      </c>
      <c r="AD601" s="203">
        <v>5</v>
      </c>
      <c r="AE601" s="203">
        <v>9</v>
      </c>
      <c r="AF601" s="203" t="s">
        <v>305</v>
      </c>
      <c r="AG601" s="203" t="s">
        <v>302</v>
      </c>
      <c r="AS601" s="203" t="s">
        <v>3385</v>
      </c>
      <c r="AT601" s="203" t="s">
        <v>1192</v>
      </c>
      <c r="AU601" s="247">
        <v>439.95</v>
      </c>
      <c r="AV601" s="203" t="s">
        <v>3386</v>
      </c>
      <c r="AW601" s="203" t="s">
        <v>3387</v>
      </c>
      <c r="AX601" s="203" t="s">
        <v>1192</v>
      </c>
      <c r="AY601" s="247">
        <v>484.95</v>
      </c>
      <c r="AZ601" s="203" t="s">
        <v>3388</v>
      </c>
      <c r="BA601" s="203" t="s">
        <v>3385</v>
      </c>
      <c r="BB601" s="203" t="s">
        <v>1194</v>
      </c>
      <c r="BC601" s="247">
        <v>489</v>
      </c>
      <c r="BD601" s="203" t="s">
        <v>3389</v>
      </c>
      <c r="BE601" s="204" t="str">
        <f t="shared" si="19"/>
        <v xml:space="preserve"> HeadKore 91 W170 Women's</v>
      </c>
    </row>
    <row r="602" spans="1:57">
      <c r="A602" s="203" t="s">
        <v>219</v>
      </c>
      <c r="B602" s="203" t="s">
        <v>628</v>
      </c>
      <c r="C602" s="203" t="s">
        <v>637</v>
      </c>
      <c r="D602" s="203">
        <v>156</v>
      </c>
      <c r="E602" s="203" t="s">
        <v>222</v>
      </c>
      <c r="F602" s="203" t="str">
        <f t="shared" si="18"/>
        <v>Kore 93</v>
      </c>
      <c r="H602" s="203">
        <v>156</v>
      </c>
      <c r="I602" s="203">
        <v>155.4</v>
      </c>
      <c r="J602" s="203">
        <v>119</v>
      </c>
      <c r="K602" s="203">
        <v>126</v>
      </c>
      <c r="L602" s="203">
        <v>124</v>
      </c>
      <c r="M602" s="203">
        <v>86</v>
      </c>
      <c r="N602" s="203">
        <v>107</v>
      </c>
      <c r="O602" s="203">
        <v>12</v>
      </c>
      <c r="P602" s="203">
        <v>1410</v>
      </c>
      <c r="Q602" s="203">
        <v>1.0900000000000001</v>
      </c>
      <c r="R602" s="203">
        <v>1534</v>
      </c>
      <c r="S602" s="203">
        <v>192</v>
      </c>
      <c r="T602" s="203">
        <v>82</v>
      </c>
      <c r="U602" s="203">
        <v>50</v>
      </c>
      <c r="V602" s="203">
        <v>230</v>
      </c>
      <c r="W602" s="203">
        <v>11</v>
      </c>
      <c r="X602" s="203">
        <v>134</v>
      </c>
      <c r="Y602" s="203">
        <v>0.22399999999999901</v>
      </c>
      <c r="Z602" s="203" t="b">
        <v>0</v>
      </c>
      <c r="AA602" s="203">
        <v>143</v>
      </c>
      <c r="AB602" s="203">
        <v>155</v>
      </c>
      <c r="AC602" s="203">
        <v>87</v>
      </c>
      <c r="AD602" s="203">
        <v>5</v>
      </c>
      <c r="AE602" s="203">
        <v>8.6</v>
      </c>
      <c r="AF602" s="203" t="s">
        <v>305</v>
      </c>
      <c r="AG602" s="203" t="s">
        <v>302</v>
      </c>
      <c r="AS602" s="203" t="s">
        <v>3390</v>
      </c>
      <c r="AT602" s="203" t="s">
        <v>1284</v>
      </c>
      <c r="AU602" s="247">
        <v>489</v>
      </c>
      <c r="AV602" s="203" t="s">
        <v>3391</v>
      </c>
      <c r="AW602" s="203" t="s">
        <v>3390</v>
      </c>
      <c r="AX602" s="203" t="s">
        <v>1284</v>
      </c>
      <c r="AY602" s="247">
        <v>489</v>
      </c>
      <c r="AZ602" s="203" t="s">
        <v>3392</v>
      </c>
      <c r="BA602" s="203" t="s">
        <v>3393</v>
      </c>
      <c r="BB602" s="203" t="s">
        <v>1192</v>
      </c>
      <c r="BC602" s="247">
        <v>574.95000000000005</v>
      </c>
      <c r="BD602" s="203" t="s">
        <v>3394</v>
      </c>
      <c r="BE602" s="204" t="str">
        <f t="shared" si="19"/>
        <v xml:space="preserve"> HeadKore 93156 Unisex</v>
      </c>
    </row>
    <row r="603" spans="1:57">
      <c r="A603" s="203" t="s">
        <v>219</v>
      </c>
      <c r="B603" s="203" t="s">
        <v>628</v>
      </c>
      <c r="C603" s="203" t="s">
        <v>637</v>
      </c>
      <c r="D603" s="203">
        <v>163</v>
      </c>
      <c r="E603" s="203" t="s">
        <v>222</v>
      </c>
      <c r="F603" s="203" t="str">
        <f t="shared" si="18"/>
        <v>Kore 93</v>
      </c>
      <c r="H603" s="203">
        <v>163</v>
      </c>
      <c r="I603" s="203">
        <v>162.69999999999999</v>
      </c>
      <c r="J603" s="203">
        <v>128</v>
      </c>
      <c r="K603" s="203">
        <v>132</v>
      </c>
      <c r="L603" s="203">
        <v>127</v>
      </c>
      <c r="M603" s="203">
        <v>88</v>
      </c>
      <c r="N603" s="203">
        <v>109</v>
      </c>
      <c r="O603" s="203">
        <v>13.2</v>
      </c>
      <c r="P603" s="203">
        <v>1474</v>
      </c>
      <c r="Q603" s="203">
        <v>1.1100000000000001</v>
      </c>
      <c r="R603" s="203">
        <v>1639</v>
      </c>
      <c r="S603" s="203">
        <v>206</v>
      </c>
      <c r="T603" s="203">
        <v>93</v>
      </c>
      <c r="U603" s="203">
        <v>49</v>
      </c>
      <c r="V603" s="203">
        <v>218</v>
      </c>
      <c r="W603" s="203">
        <v>11</v>
      </c>
      <c r="X603" s="203">
        <v>130</v>
      </c>
      <c r="Y603" s="203">
        <v>0.218</v>
      </c>
      <c r="Z603" s="203" t="b">
        <v>0</v>
      </c>
      <c r="AA603" s="203">
        <v>152</v>
      </c>
      <c r="AB603" s="203">
        <v>159</v>
      </c>
      <c r="AC603" s="203">
        <v>65</v>
      </c>
      <c r="AD603" s="203">
        <v>7</v>
      </c>
      <c r="AE603" s="203">
        <v>9.1999999999999993</v>
      </c>
      <c r="AF603" s="203" t="s">
        <v>305</v>
      </c>
      <c r="AG603" s="203" t="s">
        <v>302</v>
      </c>
      <c r="AS603" s="203" t="s">
        <v>3390</v>
      </c>
      <c r="AT603" s="203" t="s">
        <v>1194</v>
      </c>
      <c r="AU603" s="247">
        <v>489</v>
      </c>
      <c r="AV603" s="203" t="s">
        <v>3395</v>
      </c>
      <c r="AW603" s="203" t="s">
        <v>3390</v>
      </c>
      <c r="AX603" s="203" t="s">
        <v>1194</v>
      </c>
      <c r="AY603" s="247">
        <v>489</v>
      </c>
      <c r="AZ603" s="203" t="s">
        <v>3396</v>
      </c>
      <c r="BA603" s="203" t="s">
        <v>3390</v>
      </c>
      <c r="BB603" s="203" t="s">
        <v>1574</v>
      </c>
      <c r="BC603" s="247">
        <v>489</v>
      </c>
      <c r="BD603" s="203" t="s">
        <v>3397</v>
      </c>
      <c r="BE603" s="204" t="str">
        <f t="shared" si="19"/>
        <v xml:space="preserve"> HeadKore 93163 Unisex</v>
      </c>
    </row>
    <row r="604" spans="1:57">
      <c r="A604" s="203" t="s">
        <v>219</v>
      </c>
      <c r="B604" s="203" t="s">
        <v>628</v>
      </c>
      <c r="C604" s="203" t="s">
        <v>637</v>
      </c>
      <c r="D604" s="203">
        <v>170</v>
      </c>
      <c r="E604" s="203" t="s">
        <v>222</v>
      </c>
      <c r="F604" s="203" t="str">
        <f t="shared" si="18"/>
        <v>Kore 93</v>
      </c>
      <c r="H604" s="203">
        <v>170</v>
      </c>
      <c r="I604" s="203">
        <v>169.7</v>
      </c>
      <c r="J604" s="203">
        <v>134</v>
      </c>
      <c r="K604" s="203">
        <v>140</v>
      </c>
      <c r="L604" s="203">
        <v>129</v>
      </c>
      <c r="M604" s="203">
        <v>90</v>
      </c>
      <c r="N604" s="203">
        <v>112</v>
      </c>
      <c r="O604" s="203">
        <v>14.6</v>
      </c>
      <c r="P604" s="203">
        <v>1582</v>
      </c>
      <c r="Q604" s="203">
        <v>1.1000000000000001</v>
      </c>
      <c r="R604" s="203">
        <v>1742</v>
      </c>
      <c r="S604" s="203">
        <v>228</v>
      </c>
      <c r="T604" s="203">
        <v>101</v>
      </c>
      <c r="U604" s="203">
        <v>48</v>
      </c>
      <c r="V604" s="203">
        <v>217</v>
      </c>
      <c r="W604" s="203">
        <v>13</v>
      </c>
      <c r="X604" s="203">
        <v>142</v>
      </c>
      <c r="Y604" s="203">
        <v>0.27699999999999902</v>
      </c>
      <c r="Z604" s="203" t="b">
        <v>0</v>
      </c>
      <c r="AA604" s="203">
        <v>145</v>
      </c>
      <c r="AB604" s="203">
        <v>153</v>
      </c>
      <c r="AC604" s="203">
        <v>71</v>
      </c>
      <c r="AD604" s="203">
        <v>6</v>
      </c>
      <c r="AE604" s="203">
        <v>10.3</v>
      </c>
      <c r="AF604" s="203" t="s">
        <v>305</v>
      </c>
      <c r="AG604" s="203" t="s">
        <v>302</v>
      </c>
      <c r="AS604" s="203" t="s">
        <v>3390</v>
      </c>
      <c r="AT604" s="203" t="s">
        <v>1284</v>
      </c>
      <c r="AU604" s="247">
        <v>489</v>
      </c>
      <c r="AV604" s="203" t="s">
        <v>3398</v>
      </c>
      <c r="AW604" s="203" t="s">
        <v>3390</v>
      </c>
      <c r="AX604" s="203" t="s">
        <v>1284</v>
      </c>
      <c r="AY604" s="247">
        <v>489</v>
      </c>
      <c r="AZ604" s="203" t="s">
        <v>3399</v>
      </c>
      <c r="BA604" s="203" t="s">
        <v>3390</v>
      </c>
      <c r="BB604" s="203" t="s">
        <v>1194</v>
      </c>
      <c r="BC604" s="247">
        <v>489</v>
      </c>
      <c r="BD604" s="203" t="s">
        <v>3400</v>
      </c>
      <c r="BE604" s="204" t="str">
        <f t="shared" si="19"/>
        <v xml:space="preserve"> HeadKore 93170 Unisex</v>
      </c>
    </row>
    <row r="605" spans="1:57">
      <c r="A605" s="203" t="s">
        <v>219</v>
      </c>
      <c r="B605" s="203" t="s">
        <v>628</v>
      </c>
      <c r="C605" s="203" t="s">
        <v>637</v>
      </c>
      <c r="D605" s="203">
        <v>177</v>
      </c>
      <c r="E605" s="203" t="s">
        <v>222</v>
      </c>
      <c r="F605" s="203" t="str">
        <f t="shared" si="18"/>
        <v>Kore 93</v>
      </c>
      <c r="H605" s="203">
        <v>177</v>
      </c>
      <c r="I605" s="203">
        <v>176.3</v>
      </c>
      <c r="J605" s="203">
        <v>138</v>
      </c>
      <c r="K605" s="203">
        <v>146</v>
      </c>
      <c r="L605" s="203">
        <v>132</v>
      </c>
      <c r="M605" s="203">
        <v>92</v>
      </c>
      <c r="N605" s="203">
        <v>114</v>
      </c>
      <c r="O605" s="203">
        <v>16.399999999999999</v>
      </c>
      <c r="P605" s="203">
        <v>1660</v>
      </c>
      <c r="Q605" s="203">
        <v>1.1100000000000001</v>
      </c>
      <c r="R605" s="203">
        <v>1844</v>
      </c>
      <c r="S605" s="203">
        <v>257</v>
      </c>
      <c r="T605" s="203">
        <v>119</v>
      </c>
      <c r="U605" s="203">
        <v>50</v>
      </c>
      <c r="V605" s="203">
        <v>221</v>
      </c>
      <c r="W605" s="203">
        <v>15</v>
      </c>
      <c r="X605" s="203">
        <v>160</v>
      </c>
      <c r="Y605" s="203">
        <v>0.29899999999999999</v>
      </c>
      <c r="Z605" s="203" t="b">
        <v>0</v>
      </c>
      <c r="AA605" s="203">
        <v>147</v>
      </c>
      <c r="AB605" s="203">
        <v>151</v>
      </c>
      <c r="AC605" s="203">
        <v>74</v>
      </c>
      <c r="AD605" s="203">
        <v>8</v>
      </c>
      <c r="AE605" s="203">
        <v>10.199999999999999</v>
      </c>
      <c r="AF605" s="203" t="s">
        <v>305</v>
      </c>
      <c r="AG605" s="203" t="s">
        <v>302</v>
      </c>
      <c r="AS605" s="203" t="s">
        <v>3401</v>
      </c>
      <c r="AT605" s="203" t="s">
        <v>1194</v>
      </c>
      <c r="AU605" s="247">
        <v>489</v>
      </c>
      <c r="AV605" s="203" t="s">
        <v>3402</v>
      </c>
      <c r="AW605" s="203" t="s">
        <v>3401</v>
      </c>
      <c r="AX605" s="203" t="s">
        <v>1194</v>
      </c>
      <c r="AY605" s="247">
        <v>489</v>
      </c>
      <c r="AZ605" s="203" t="s">
        <v>3403</v>
      </c>
      <c r="BA605" s="203" t="s">
        <v>3401</v>
      </c>
      <c r="BB605" s="203" t="s">
        <v>1497</v>
      </c>
      <c r="BC605" s="247">
        <v>489</v>
      </c>
      <c r="BD605" s="203" t="s">
        <v>3404</v>
      </c>
      <c r="BE605" s="204" t="str">
        <f t="shared" si="19"/>
        <v xml:space="preserve"> HeadKore 93177 Unisex</v>
      </c>
    </row>
    <row r="606" spans="1:57">
      <c r="A606" s="203" t="s">
        <v>219</v>
      </c>
      <c r="B606" s="203" t="s">
        <v>628</v>
      </c>
      <c r="C606" s="203" t="s">
        <v>637</v>
      </c>
      <c r="D606" s="203">
        <v>184</v>
      </c>
      <c r="E606" s="203" t="s">
        <v>222</v>
      </c>
      <c r="F606" s="203" t="str">
        <f t="shared" si="18"/>
        <v>Kore 93</v>
      </c>
      <c r="H606" s="203">
        <v>184</v>
      </c>
      <c r="I606" s="203">
        <v>183.3</v>
      </c>
      <c r="J606" s="203">
        <v>146</v>
      </c>
      <c r="K606" s="203">
        <v>154</v>
      </c>
      <c r="L606" s="203">
        <v>135</v>
      </c>
      <c r="M606" s="203">
        <v>94</v>
      </c>
      <c r="N606" s="203">
        <v>116</v>
      </c>
      <c r="O606" s="203">
        <v>17.600000000000001</v>
      </c>
      <c r="P606" s="203">
        <v>1828</v>
      </c>
      <c r="Q606" s="203">
        <v>1.07</v>
      </c>
      <c r="R606" s="203">
        <v>1952</v>
      </c>
      <c r="S606" s="203">
        <v>308</v>
      </c>
      <c r="T606" s="203">
        <v>140</v>
      </c>
      <c r="U606" s="203">
        <v>50</v>
      </c>
      <c r="V606" s="203">
        <v>221</v>
      </c>
      <c r="W606" s="203">
        <v>11</v>
      </c>
      <c r="X606" s="203">
        <v>150</v>
      </c>
      <c r="Y606" s="203">
        <v>0.218999999999999</v>
      </c>
      <c r="Z606" s="203" t="b">
        <v>0</v>
      </c>
      <c r="AA606" s="203">
        <v>146</v>
      </c>
      <c r="AB606" s="203">
        <v>152</v>
      </c>
      <c r="AC606" s="203">
        <v>75</v>
      </c>
      <c r="AD606" s="203">
        <v>7</v>
      </c>
      <c r="AE606" s="203">
        <v>11.8</v>
      </c>
      <c r="AF606" s="203" t="s">
        <v>305</v>
      </c>
      <c r="AG606" s="203" t="s">
        <v>302</v>
      </c>
      <c r="AS606" s="203" t="s">
        <v>3401</v>
      </c>
      <c r="AT606" s="203" t="s">
        <v>1194</v>
      </c>
      <c r="AU606" s="247">
        <v>489</v>
      </c>
      <c r="AV606" s="203" t="s">
        <v>3405</v>
      </c>
      <c r="AW606" s="203" t="s">
        <v>3401</v>
      </c>
      <c r="AX606" s="203" t="s">
        <v>1194</v>
      </c>
      <c r="AY606" s="247">
        <v>489</v>
      </c>
      <c r="AZ606" s="203" t="s">
        <v>3406</v>
      </c>
      <c r="BA606" s="203" t="s">
        <v>3401</v>
      </c>
      <c r="BB606" s="203" t="s">
        <v>1497</v>
      </c>
      <c r="BC606" s="247">
        <v>489</v>
      </c>
      <c r="BD606" s="203" t="s">
        <v>3407</v>
      </c>
      <c r="BE606" s="204" t="str">
        <f t="shared" si="19"/>
        <v xml:space="preserve"> HeadKore 93184 Unisex</v>
      </c>
    </row>
    <row r="607" spans="1:57">
      <c r="A607" s="203" t="s">
        <v>219</v>
      </c>
      <c r="B607" s="203" t="s">
        <v>628</v>
      </c>
      <c r="C607" s="203" t="s">
        <v>638</v>
      </c>
      <c r="D607" s="203">
        <v>156</v>
      </c>
      <c r="E607" s="203" t="s">
        <v>390</v>
      </c>
      <c r="F607" s="203" t="str">
        <f t="shared" si="18"/>
        <v>Kore 97 W</v>
      </c>
      <c r="H607" s="203">
        <v>156</v>
      </c>
      <c r="I607" s="203">
        <v>155.80000000000001</v>
      </c>
      <c r="J607" s="203">
        <v>119</v>
      </c>
      <c r="K607" s="203">
        <v>123</v>
      </c>
      <c r="L607" s="203">
        <v>124</v>
      </c>
      <c r="M607" s="203">
        <v>92</v>
      </c>
      <c r="N607" s="203">
        <v>111</v>
      </c>
      <c r="O607" s="203">
        <v>13.1</v>
      </c>
      <c r="P607" s="203">
        <v>1497</v>
      </c>
      <c r="Q607" s="203">
        <v>1.08</v>
      </c>
      <c r="R607" s="203">
        <v>1614</v>
      </c>
      <c r="S607" s="203">
        <v>225</v>
      </c>
      <c r="T607" s="203">
        <v>106</v>
      </c>
      <c r="U607" s="203">
        <v>48</v>
      </c>
      <c r="V607" s="203">
        <v>234</v>
      </c>
      <c r="W607" s="203">
        <v>13</v>
      </c>
      <c r="X607" s="203">
        <v>137</v>
      </c>
      <c r="Y607" s="203">
        <v>0.27200000000000002</v>
      </c>
      <c r="Z607" s="203" t="b">
        <v>0</v>
      </c>
      <c r="AA607" s="203">
        <v>167</v>
      </c>
      <c r="AB607" s="203">
        <v>158</v>
      </c>
      <c r="AC607" s="203">
        <v>67</v>
      </c>
      <c r="AD607" s="203">
        <v>5</v>
      </c>
      <c r="AE607" s="203">
        <v>6.9</v>
      </c>
      <c r="AF607" s="203" t="s">
        <v>305</v>
      </c>
      <c r="AG607" s="203" t="s">
        <v>302</v>
      </c>
      <c r="AS607" s="203" t="s">
        <v>3408</v>
      </c>
      <c r="AT607" s="203" t="s">
        <v>1192</v>
      </c>
      <c r="AU607" s="247">
        <v>534.95000000000005</v>
      </c>
      <c r="AV607" s="203" t="s">
        <v>3409</v>
      </c>
      <c r="AW607" s="203" t="s">
        <v>3410</v>
      </c>
      <c r="AX607" s="203" t="s">
        <v>1638</v>
      </c>
      <c r="AY607" s="247">
        <v>699</v>
      </c>
      <c r="AZ607" s="203" t="s">
        <v>3411</v>
      </c>
      <c r="BA607" s="203" t="s">
        <v>3412</v>
      </c>
      <c r="BB607" s="203" t="s">
        <v>3413</v>
      </c>
      <c r="BC607" s="247">
        <v>800</v>
      </c>
      <c r="BD607" s="203" t="s">
        <v>3414</v>
      </c>
      <c r="BE607" s="204" t="str">
        <f t="shared" si="19"/>
        <v xml:space="preserve"> HeadKore 97 W156 Women's</v>
      </c>
    </row>
    <row r="608" spans="1:57">
      <c r="A608" s="203" t="s">
        <v>219</v>
      </c>
      <c r="B608" s="203" t="s">
        <v>628</v>
      </c>
      <c r="C608" s="203" t="s">
        <v>638</v>
      </c>
      <c r="D608" s="203">
        <v>170</v>
      </c>
      <c r="E608" s="203" t="s">
        <v>390</v>
      </c>
      <c r="F608" s="203" t="str">
        <f t="shared" si="18"/>
        <v>Kore 97 W</v>
      </c>
      <c r="H608" s="203">
        <v>170</v>
      </c>
      <c r="I608" s="203">
        <v>169.9</v>
      </c>
      <c r="J608" s="203">
        <v>133</v>
      </c>
      <c r="K608" s="203">
        <v>135</v>
      </c>
      <c r="L608" s="203">
        <v>130</v>
      </c>
      <c r="M608" s="203">
        <v>96</v>
      </c>
      <c r="N608" s="203">
        <v>116</v>
      </c>
      <c r="O608" s="203">
        <v>15.9</v>
      </c>
      <c r="P608" s="203">
        <v>1626</v>
      </c>
      <c r="Q608" s="203">
        <v>1.1200000000000001</v>
      </c>
      <c r="R608" s="203">
        <v>1826</v>
      </c>
      <c r="S608" s="203">
        <v>238</v>
      </c>
      <c r="T608" s="203">
        <v>118</v>
      </c>
      <c r="U608" s="203">
        <v>47</v>
      </c>
      <c r="V608" s="203">
        <v>230</v>
      </c>
      <c r="W608" s="203">
        <v>12</v>
      </c>
      <c r="X608" s="203">
        <v>138</v>
      </c>
      <c r="Y608" s="203">
        <v>0.25700000000000001</v>
      </c>
      <c r="Z608" s="203" t="b">
        <v>0</v>
      </c>
      <c r="AA608" s="203">
        <v>186</v>
      </c>
      <c r="AB608" s="203">
        <v>161</v>
      </c>
      <c r="AC608" s="203">
        <v>44</v>
      </c>
      <c r="AD608" s="203">
        <v>7</v>
      </c>
      <c r="AE608" s="203">
        <v>8.8000000000000007</v>
      </c>
      <c r="AF608" s="203" t="s">
        <v>305</v>
      </c>
      <c r="AG608" s="203" t="s">
        <v>302</v>
      </c>
      <c r="AS608" s="203" t="s">
        <v>3415</v>
      </c>
      <c r="AT608" s="203" t="s">
        <v>1192</v>
      </c>
      <c r="AU608" s="247">
        <v>534.95000000000005</v>
      </c>
      <c r="AV608" s="203" t="s">
        <v>3416</v>
      </c>
      <c r="AW608" s="203" t="s">
        <v>3417</v>
      </c>
      <c r="AX608" s="203" t="s">
        <v>3413</v>
      </c>
      <c r="AY608" s="247">
        <v>800</v>
      </c>
      <c r="AZ608" s="203" t="s">
        <v>3418</v>
      </c>
      <c r="BE608" s="204" t="str">
        <f t="shared" si="19"/>
        <v xml:space="preserve"> HeadKore 97 W170 Women's</v>
      </c>
    </row>
    <row r="609" spans="1:57">
      <c r="A609" s="203" t="s">
        <v>219</v>
      </c>
      <c r="B609" s="203" t="s">
        <v>628</v>
      </c>
      <c r="C609" s="203" t="s">
        <v>638</v>
      </c>
      <c r="D609" s="203">
        <v>177</v>
      </c>
      <c r="E609" s="203" t="s">
        <v>390</v>
      </c>
      <c r="F609" s="203" t="str">
        <f t="shared" si="18"/>
        <v>Kore 97 W</v>
      </c>
      <c r="H609" s="203">
        <v>177</v>
      </c>
      <c r="I609" s="203">
        <v>176.6</v>
      </c>
      <c r="J609" s="203">
        <v>137</v>
      </c>
      <c r="K609" s="203">
        <v>144</v>
      </c>
      <c r="L609" s="203">
        <v>132</v>
      </c>
      <c r="M609" s="203">
        <v>98</v>
      </c>
      <c r="N609" s="203">
        <v>118</v>
      </c>
      <c r="O609" s="203">
        <v>17.100000000000001</v>
      </c>
      <c r="P609" s="203">
        <v>1717</v>
      </c>
      <c r="Q609" s="203">
        <v>1.1200000000000001</v>
      </c>
      <c r="R609" s="203">
        <v>1928</v>
      </c>
      <c r="S609" s="203">
        <v>266</v>
      </c>
      <c r="T609" s="203">
        <v>128</v>
      </c>
      <c r="U609" s="203">
        <v>53</v>
      </c>
      <c r="V609" s="203">
        <v>239</v>
      </c>
      <c r="W609" s="203">
        <v>14</v>
      </c>
      <c r="X609" s="203">
        <v>158</v>
      </c>
      <c r="Y609" s="203">
        <v>0.26800000000000002</v>
      </c>
      <c r="Z609" s="203" t="b">
        <v>0</v>
      </c>
      <c r="AA609" s="203">
        <v>182</v>
      </c>
      <c r="AB609" s="203">
        <v>149</v>
      </c>
      <c r="AC609" s="203">
        <v>57</v>
      </c>
      <c r="AD609" s="203">
        <v>6</v>
      </c>
      <c r="AE609" s="203">
        <v>8.9</v>
      </c>
      <c r="AF609" s="203" t="s">
        <v>305</v>
      </c>
      <c r="AG609" s="203" t="s">
        <v>302</v>
      </c>
      <c r="AS609" s="203" t="s">
        <v>3419</v>
      </c>
      <c r="AT609" s="203" t="s">
        <v>1190</v>
      </c>
      <c r="AU609" s="247">
        <v>416.22</v>
      </c>
      <c r="AV609" s="203" t="s">
        <v>3420</v>
      </c>
      <c r="AW609" s="203" t="s">
        <v>3419</v>
      </c>
      <c r="AX609" s="203" t="s">
        <v>1190</v>
      </c>
      <c r="AY609" s="247">
        <v>416.22</v>
      </c>
      <c r="AZ609" s="203" t="s">
        <v>3421</v>
      </c>
      <c r="BA609" s="203" t="s">
        <v>3419</v>
      </c>
      <c r="BB609" s="203" t="s">
        <v>1192</v>
      </c>
      <c r="BC609" s="247">
        <v>439.95</v>
      </c>
      <c r="BD609" s="203" t="s">
        <v>3422</v>
      </c>
      <c r="BE609" s="204" t="str">
        <f t="shared" si="19"/>
        <v xml:space="preserve"> HeadKore 97 W177 Women's</v>
      </c>
    </row>
    <row r="610" spans="1:57">
      <c r="A610" s="203" t="s">
        <v>219</v>
      </c>
      <c r="B610" s="203" t="s">
        <v>628</v>
      </c>
      <c r="C610" s="203" t="s">
        <v>639</v>
      </c>
      <c r="D610" s="203">
        <v>163</v>
      </c>
      <c r="E610" s="203" t="s">
        <v>222</v>
      </c>
      <c r="F610" s="203" t="str">
        <f t="shared" si="18"/>
        <v>Kore 99</v>
      </c>
      <c r="H610" s="203">
        <v>163</v>
      </c>
      <c r="I610" s="203">
        <v>162.6</v>
      </c>
      <c r="J610" s="203">
        <v>126</v>
      </c>
      <c r="K610" s="203">
        <v>130</v>
      </c>
      <c r="L610" s="203">
        <v>127</v>
      </c>
      <c r="M610" s="203">
        <v>94</v>
      </c>
      <c r="N610" s="203">
        <v>114</v>
      </c>
      <c r="O610" s="203">
        <v>14.4</v>
      </c>
      <c r="P610" s="203">
        <v>1515</v>
      </c>
      <c r="Q610" s="203">
        <v>1.1299999999999999</v>
      </c>
      <c r="R610" s="203">
        <v>1718</v>
      </c>
      <c r="S610" s="203">
        <v>198</v>
      </c>
      <c r="T610" s="203">
        <v>100</v>
      </c>
      <c r="U610" s="203">
        <v>49</v>
      </c>
      <c r="V610" s="203">
        <v>237</v>
      </c>
      <c r="W610" s="203">
        <v>11</v>
      </c>
      <c r="X610" s="203">
        <v>134</v>
      </c>
      <c r="Y610" s="203">
        <v>0.218999999999999</v>
      </c>
      <c r="Z610" s="203" t="b">
        <v>0</v>
      </c>
      <c r="AA610" s="203">
        <v>179</v>
      </c>
      <c r="AB610" s="203">
        <v>142</v>
      </c>
      <c r="AC610" s="203">
        <v>58</v>
      </c>
      <c r="AD610" s="203">
        <v>7</v>
      </c>
      <c r="AE610" s="203">
        <v>8.9</v>
      </c>
      <c r="AF610" s="203" t="s">
        <v>305</v>
      </c>
      <c r="AG610" s="203" t="s">
        <v>302</v>
      </c>
      <c r="AS610" s="203" t="s">
        <v>3423</v>
      </c>
      <c r="AT610" s="203" t="s">
        <v>1190</v>
      </c>
      <c r="AU610" s="247">
        <v>416.36</v>
      </c>
      <c r="AV610" s="203" t="s">
        <v>3424</v>
      </c>
      <c r="AW610" s="203" t="s">
        <v>3423</v>
      </c>
      <c r="AX610" s="203" t="s">
        <v>1194</v>
      </c>
      <c r="AY610" s="247">
        <v>519</v>
      </c>
      <c r="AZ610" s="203" t="s">
        <v>3425</v>
      </c>
      <c r="BA610" s="203" t="s">
        <v>3423</v>
      </c>
      <c r="BB610" s="203" t="s">
        <v>1244</v>
      </c>
      <c r="BC610" s="247">
        <v>519.92999999999995</v>
      </c>
      <c r="BD610" s="203" t="s">
        <v>3426</v>
      </c>
      <c r="BE610" s="204" t="str">
        <f t="shared" si="19"/>
        <v xml:space="preserve"> HeadKore 99163 Unisex</v>
      </c>
    </row>
    <row r="611" spans="1:57">
      <c r="A611" s="203" t="s">
        <v>219</v>
      </c>
      <c r="B611" s="203" t="s">
        <v>628</v>
      </c>
      <c r="C611" s="203" t="s">
        <v>639</v>
      </c>
      <c r="D611" s="203">
        <v>170</v>
      </c>
      <c r="E611" s="203" t="s">
        <v>222</v>
      </c>
      <c r="F611" s="203" t="str">
        <f t="shared" si="18"/>
        <v>Kore 99</v>
      </c>
      <c r="H611" s="203">
        <v>170</v>
      </c>
      <c r="I611" s="203">
        <v>169.4</v>
      </c>
      <c r="J611" s="203">
        <v>133</v>
      </c>
      <c r="K611" s="203">
        <v>137</v>
      </c>
      <c r="L611" s="203">
        <v>130</v>
      </c>
      <c r="M611" s="203">
        <v>96</v>
      </c>
      <c r="N611" s="203">
        <v>117</v>
      </c>
      <c r="O611" s="203">
        <v>15.3</v>
      </c>
      <c r="P611" s="203">
        <v>1623</v>
      </c>
      <c r="Q611" s="203">
        <v>1.1200000000000001</v>
      </c>
      <c r="R611" s="203">
        <v>1824</v>
      </c>
      <c r="S611" s="203">
        <v>238</v>
      </c>
      <c r="T611" s="203">
        <v>111</v>
      </c>
      <c r="U611" s="203">
        <v>48</v>
      </c>
      <c r="V611" s="203">
        <v>227</v>
      </c>
      <c r="W611" s="203">
        <v>12</v>
      </c>
      <c r="X611" s="203">
        <v>137</v>
      </c>
      <c r="Y611" s="203">
        <v>0.25900000000000001</v>
      </c>
      <c r="Z611" s="203" t="b">
        <v>0</v>
      </c>
      <c r="AA611" s="203">
        <v>184</v>
      </c>
      <c r="AB611" s="203">
        <v>141</v>
      </c>
      <c r="AC611" s="203">
        <v>43</v>
      </c>
      <c r="AD611" s="203">
        <v>6</v>
      </c>
      <c r="AE611" s="203">
        <v>10.199999999999999</v>
      </c>
      <c r="AF611" s="203" t="s">
        <v>305</v>
      </c>
      <c r="AG611" s="203" t="s">
        <v>302</v>
      </c>
      <c r="AS611" s="203" t="s">
        <v>3423</v>
      </c>
      <c r="AT611" s="203" t="s">
        <v>1571</v>
      </c>
      <c r="AU611" s="247">
        <v>448.54</v>
      </c>
      <c r="AV611" s="203" t="s">
        <v>3427</v>
      </c>
      <c r="AW611" s="203" t="s">
        <v>3428</v>
      </c>
      <c r="AX611" s="203" t="s">
        <v>1571</v>
      </c>
      <c r="AY611" s="247">
        <v>448.54</v>
      </c>
      <c r="AZ611" s="203" t="s">
        <v>3429</v>
      </c>
      <c r="BA611" s="203" t="s">
        <v>3423</v>
      </c>
      <c r="BB611" s="203" t="s">
        <v>1194</v>
      </c>
      <c r="BC611" s="247">
        <v>519</v>
      </c>
      <c r="BD611" s="203" t="s">
        <v>3430</v>
      </c>
      <c r="BE611" s="204" t="str">
        <f t="shared" si="19"/>
        <v xml:space="preserve"> HeadKore 99170 Unisex</v>
      </c>
    </row>
    <row r="612" spans="1:57">
      <c r="A612" s="203" t="s">
        <v>219</v>
      </c>
      <c r="B612" s="203" t="s">
        <v>628</v>
      </c>
      <c r="C612" s="203" t="s">
        <v>639</v>
      </c>
      <c r="D612" s="203">
        <v>177</v>
      </c>
      <c r="E612" s="203" t="s">
        <v>222</v>
      </c>
      <c r="F612" s="203" t="str">
        <f t="shared" si="18"/>
        <v>Kore 99</v>
      </c>
      <c r="H612" s="203">
        <v>177</v>
      </c>
      <c r="I612" s="203">
        <v>176.7</v>
      </c>
      <c r="J612" s="203">
        <v>137</v>
      </c>
      <c r="K612" s="203">
        <v>139</v>
      </c>
      <c r="L612" s="203">
        <v>133</v>
      </c>
      <c r="M612" s="203">
        <v>98</v>
      </c>
      <c r="N612" s="203">
        <v>119</v>
      </c>
      <c r="O612" s="203">
        <v>17.5</v>
      </c>
      <c r="P612" s="203">
        <v>1689</v>
      </c>
      <c r="Q612" s="203">
        <v>1.1399999999999999</v>
      </c>
      <c r="R612" s="203">
        <v>1933</v>
      </c>
      <c r="S612" s="203">
        <v>259</v>
      </c>
      <c r="T612" s="203">
        <v>127</v>
      </c>
      <c r="U612" s="203">
        <v>53</v>
      </c>
      <c r="V612" s="203">
        <v>237</v>
      </c>
      <c r="W612" s="203">
        <v>16</v>
      </c>
      <c r="X612" s="203">
        <v>155</v>
      </c>
      <c r="Y612" s="203">
        <v>0.308</v>
      </c>
      <c r="Z612" s="203" t="b">
        <v>0</v>
      </c>
      <c r="AA612" s="203">
        <v>201</v>
      </c>
      <c r="AB612" s="203">
        <v>173</v>
      </c>
      <c r="AC612" s="203">
        <v>35</v>
      </c>
      <c r="AD612" s="203">
        <v>6</v>
      </c>
      <c r="AE612" s="203">
        <v>9.9</v>
      </c>
      <c r="AF612" s="203" t="s">
        <v>305</v>
      </c>
      <c r="AG612" s="203" t="s">
        <v>302</v>
      </c>
      <c r="AS612" s="203" t="s">
        <v>3431</v>
      </c>
      <c r="AT612" s="203" t="s">
        <v>1262</v>
      </c>
      <c r="AU612" s="247">
        <v>449.95</v>
      </c>
      <c r="AV612" s="203" t="s">
        <v>3432</v>
      </c>
      <c r="AW612" s="203" t="s">
        <v>3423</v>
      </c>
      <c r="AX612" s="203" t="s">
        <v>1585</v>
      </c>
      <c r="AY612" s="247">
        <v>489.99</v>
      </c>
      <c r="AZ612" s="203" t="s">
        <v>3433</v>
      </c>
      <c r="BA612" s="203" t="s">
        <v>3423</v>
      </c>
      <c r="BB612" s="203" t="s">
        <v>1585</v>
      </c>
      <c r="BC612" s="247">
        <v>489.99</v>
      </c>
      <c r="BD612" s="203" t="s">
        <v>3434</v>
      </c>
      <c r="BE612" s="204" t="str">
        <f t="shared" si="19"/>
        <v xml:space="preserve"> HeadKore 99177 Unisex</v>
      </c>
    </row>
    <row r="613" spans="1:57">
      <c r="A613" s="203" t="s">
        <v>219</v>
      </c>
      <c r="B613" s="203" t="s">
        <v>628</v>
      </c>
      <c r="C613" s="203" t="s">
        <v>639</v>
      </c>
      <c r="D613" s="203">
        <v>184</v>
      </c>
      <c r="E613" s="203" t="s">
        <v>222</v>
      </c>
      <c r="F613" s="203" t="str">
        <f t="shared" si="18"/>
        <v>Kore 99</v>
      </c>
      <c r="H613" s="203">
        <v>184</v>
      </c>
      <c r="I613" s="203">
        <v>183.8</v>
      </c>
      <c r="J613" s="203">
        <v>144</v>
      </c>
      <c r="K613" s="203">
        <v>150</v>
      </c>
      <c r="L613" s="203">
        <v>135</v>
      </c>
      <c r="M613" s="203">
        <v>100</v>
      </c>
      <c r="N613" s="203">
        <v>121</v>
      </c>
      <c r="O613" s="203">
        <v>18.899999999999999</v>
      </c>
      <c r="P613" s="203">
        <v>1841</v>
      </c>
      <c r="Q613" s="203">
        <v>1.1100000000000001</v>
      </c>
      <c r="R613" s="203">
        <v>2046</v>
      </c>
      <c r="S613" s="203">
        <v>293</v>
      </c>
      <c r="T613" s="203">
        <v>148</v>
      </c>
      <c r="U613" s="203">
        <v>51</v>
      </c>
      <c r="V613" s="203">
        <v>231</v>
      </c>
      <c r="W613" s="203">
        <v>17</v>
      </c>
      <c r="X613" s="203">
        <v>164</v>
      </c>
      <c r="Y613" s="203">
        <v>0.33799999999999902</v>
      </c>
      <c r="Z613" s="203" t="b">
        <v>0</v>
      </c>
      <c r="AA613" s="203">
        <v>189</v>
      </c>
      <c r="AB613" s="203">
        <v>151</v>
      </c>
      <c r="AC613" s="203">
        <v>42</v>
      </c>
      <c r="AD613" s="203">
        <v>7</v>
      </c>
      <c r="AE613" s="203">
        <v>10.9</v>
      </c>
      <c r="AF613" s="203" t="s">
        <v>305</v>
      </c>
      <c r="AG613" s="203" t="s">
        <v>304</v>
      </c>
      <c r="AH613" s="203" t="s">
        <v>302</v>
      </c>
      <c r="AS613" s="203" t="s">
        <v>3423</v>
      </c>
      <c r="AT613" s="203" t="s">
        <v>1284</v>
      </c>
      <c r="AU613" s="247">
        <v>519</v>
      </c>
      <c r="AV613" s="203" t="s">
        <v>3435</v>
      </c>
      <c r="AW613" s="203" t="s">
        <v>3423</v>
      </c>
      <c r="AX613" s="203" t="s">
        <v>1284</v>
      </c>
      <c r="AY613" s="247">
        <v>519</v>
      </c>
      <c r="AZ613" s="203" t="s">
        <v>3436</v>
      </c>
      <c r="BA613" s="203" t="s">
        <v>3423</v>
      </c>
      <c r="BB613" s="203" t="s">
        <v>1194</v>
      </c>
      <c r="BC613" s="247">
        <v>519</v>
      </c>
      <c r="BD613" s="203" t="s">
        <v>3437</v>
      </c>
      <c r="BE613" s="204" t="str">
        <f t="shared" si="19"/>
        <v xml:space="preserve"> HeadKore 99184 Unisex</v>
      </c>
    </row>
    <row r="614" spans="1:57">
      <c r="A614" s="203" t="s">
        <v>219</v>
      </c>
      <c r="B614" s="203" t="s">
        <v>628</v>
      </c>
      <c r="C614" s="203" t="s">
        <v>640</v>
      </c>
      <c r="D614" s="203">
        <v>171</v>
      </c>
      <c r="E614" s="203" t="s">
        <v>222</v>
      </c>
      <c r="F614" s="203" t="str">
        <f t="shared" si="18"/>
        <v>Oblivion 84</v>
      </c>
      <c r="H614" s="203">
        <v>171</v>
      </c>
      <c r="I614" s="203">
        <v>169.2</v>
      </c>
      <c r="J614" s="203">
        <v>140</v>
      </c>
      <c r="K614" s="203">
        <v>151</v>
      </c>
      <c r="L614" s="203">
        <v>119</v>
      </c>
      <c r="M614" s="203">
        <v>82</v>
      </c>
      <c r="N614" s="203">
        <v>108</v>
      </c>
      <c r="O614" s="203">
        <v>17.8</v>
      </c>
      <c r="P614" s="203">
        <v>1696</v>
      </c>
      <c r="Q614" s="203">
        <v>0.94</v>
      </c>
      <c r="R614" s="203">
        <v>1586</v>
      </c>
      <c r="S614" s="203">
        <v>178</v>
      </c>
      <c r="T614" s="203">
        <v>62</v>
      </c>
      <c r="U614" s="203">
        <v>48</v>
      </c>
      <c r="V614" s="203">
        <v>156</v>
      </c>
      <c r="W614" s="203">
        <v>37</v>
      </c>
      <c r="X614" s="203">
        <v>133</v>
      </c>
      <c r="Y614" s="203">
        <v>0.76900000000000002</v>
      </c>
      <c r="Z614" s="203" t="b">
        <v>0</v>
      </c>
      <c r="AA614" s="203">
        <v>96</v>
      </c>
      <c r="AB614" s="203">
        <v>89</v>
      </c>
      <c r="AC614" s="203">
        <v>60</v>
      </c>
      <c r="AD614" s="203">
        <v>11</v>
      </c>
      <c r="AE614" s="203">
        <v>5.4</v>
      </c>
      <c r="AF614" s="203" t="s">
        <v>305</v>
      </c>
      <c r="AS614" s="203" t="s">
        <v>3438</v>
      </c>
      <c r="AT614" s="203" t="s">
        <v>1578</v>
      </c>
      <c r="AU614" s="247">
        <v>394.51</v>
      </c>
      <c r="AV614" s="203" t="s">
        <v>3439</v>
      </c>
      <c r="AW614" s="203" t="s">
        <v>3440</v>
      </c>
      <c r="AX614" s="203" t="s">
        <v>1284</v>
      </c>
      <c r="AY614" s="247">
        <v>399</v>
      </c>
      <c r="AZ614" s="203" t="s">
        <v>3441</v>
      </c>
      <c r="BA614" s="203" t="s">
        <v>3442</v>
      </c>
      <c r="BB614" s="203" t="s">
        <v>1638</v>
      </c>
      <c r="BC614" s="247">
        <v>399</v>
      </c>
      <c r="BD614" s="203" t="s">
        <v>3443</v>
      </c>
      <c r="BE614" s="204" t="str">
        <f t="shared" si="19"/>
        <v xml:space="preserve"> HeadOblivion 84171 Unisex</v>
      </c>
    </row>
    <row r="615" spans="1:57">
      <c r="A615" s="203" t="s">
        <v>219</v>
      </c>
      <c r="B615" s="203" t="s">
        <v>628</v>
      </c>
      <c r="C615" s="203" t="s">
        <v>640</v>
      </c>
      <c r="D615" s="203">
        <v>176</v>
      </c>
      <c r="E615" s="203" t="s">
        <v>222</v>
      </c>
      <c r="F615" s="203" t="str">
        <f t="shared" si="18"/>
        <v>Oblivion 84</v>
      </c>
      <c r="H615" s="203">
        <v>176</v>
      </c>
      <c r="I615" s="203">
        <v>174.1</v>
      </c>
      <c r="J615" s="203">
        <v>145</v>
      </c>
      <c r="K615" s="203">
        <v>155</v>
      </c>
      <c r="L615" s="203">
        <v>120</v>
      </c>
      <c r="M615" s="203">
        <v>83</v>
      </c>
      <c r="N615" s="203">
        <v>109</v>
      </c>
      <c r="O615" s="203">
        <v>19.100000000000001</v>
      </c>
      <c r="P615" s="203">
        <v>1800</v>
      </c>
      <c r="Q615" s="203">
        <v>0.91</v>
      </c>
      <c r="R615" s="203">
        <v>1639</v>
      </c>
      <c r="S615" s="203">
        <v>211</v>
      </c>
      <c r="T615" s="203">
        <v>70</v>
      </c>
      <c r="U615" s="203">
        <v>46</v>
      </c>
      <c r="V615" s="203">
        <v>149</v>
      </c>
      <c r="W615" s="203">
        <v>37</v>
      </c>
      <c r="X615" s="203">
        <v>138</v>
      </c>
      <c r="Y615" s="203">
        <v>0.8</v>
      </c>
      <c r="Z615" s="203" t="b">
        <v>0</v>
      </c>
      <c r="AA615" s="203">
        <v>93</v>
      </c>
      <c r="AB615" s="203">
        <v>94</v>
      </c>
      <c r="AC615" s="203">
        <v>55</v>
      </c>
      <c r="AD615" s="203">
        <v>11</v>
      </c>
      <c r="AE615" s="203">
        <v>5.5</v>
      </c>
      <c r="AF615" s="203" t="s">
        <v>305</v>
      </c>
      <c r="AG615" s="203" t="s">
        <v>303</v>
      </c>
      <c r="AS615" s="203" t="s">
        <v>3444</v>
      </c>
      <c r="AT615" s="203" t="s">
        <v>1578</v>
      </c>
      <c r="AU615" s="247">
        <v>394.47</v>
      </c>
      <c r="AV615" s="203" t="s">
        <v>3445</v>
      </c>
      <c r="AW615" s="203" t="s">
        <v>3446</v>
      </c>
      <c r="AX615" s="203" t="s">
        <v>1284</v>
      </c>
      <c r="AY615" s="247">
        <v>399</v>
      </c>
      <c r="AZ615" s="203" t="s">
        <v>3447</v>
      </c>
      <c r="BA615" s="203" t="s">
        <v>3446</v>
      </c>
      <c r="BB615" s="203" t="s">
        <v>1284</v>
      </c>
      <c r="BC615" s="247">
        <v>399</v>
      </c>
      <c r="BD615" s="203" t="s">
        <v>3448</v>
      </c>
      <c r="BE615" s="204" t="str">
        <f t="shared" si="19"/>
        <v xml:space="preserve"> HeadOblivion 84176 Unisex</v>
      </c>
    </row>
    <row r="616" spans="1:57">
      <c r="A616" s="203" t="s">
        <v>219</v>
      </c>
      <c r="B616" s="203" t="s">
        <v>628</v>
      </c>
      <c r="C616" s="203" t="s">
        <v>641</v>
      </c>
      <c r="D616" s="203">
        <v>163</v>
      </c>
      <c r="E616" s="203" t="s">
        <v>222</v>
      </c>
      <c r="F616" s="203" t="str">
        <f t="shared" si="18"/>
        <v>Oblivion 94</v>
      </c>
      <c r="H616" s="203">
        <v>163</v>
      </c>
      <c r="I616" s="203">
        <v>161.1</v>
      </c>
      <c r="J616" s="203">
        <v>123</v>
      </c>
      <c r="K616" s="203">
        <v>142</v>
      </c>
      <c r="L616" s="203">
        <v>125</v>
      </c>
      <c r="M616" s="203">
        <v>91</v>
      </c>
      <c r="N616" s="203">
        <v>115</v>
      </c>
      <c r="O616" s="203">
        <v>17.7</v>
      </c>
      <c r="P616" s="203">
        <v>1584</v>
      </c>
      <c r="Q616" s="203">
        <v>1.03</v>
      </c>
      <c r="R616" s="203">
        <v>1631</v>
      </c>
      <c r="S616" s="203">
        <v>147</v>
      </c>
      <c r="T616" s="203">
        <v>63</v>
      </c>
      <c r="U616" s="203">
        <v>51</v>
      </c>
      <c r="V616" s="203">
        <v>243</v>
      </c>
      <c r="W616" s="203">
        <v>37</v>
      </c>
      <c r="X616" s="203">
        <v>133</v>
      </c>
      <c r="Y616" s="203">
        <v>0.71599999999999997</v>
      </c>
      <c r="Z616" s="203" t="b">
        <v>0</v>
      </c>
      <c r="AA616" s="203">
        <v>100</v>
      </c>
      <c r="AB616" s="203">
        <v>88</v>
      </c>
      <c r="AC616" s="203">
        <v>143</v>
      </c>
      <c r="AD616" s="203">
        <v>10</v>
      </c>
      <c r="AE616" s="203">
        <v>5.5</v>
      </c>
      <c r="AF616" s="203" t="s">
        <v>305</v>
      </c>
      <c r="AS616" s="203" t="s">
        <v>3449</v>
      </c>
      <c r="AT616" s="203" t="s">
        <v>1638</v>
      </c>
      <c r="AU616" s="247">
        <v>499</v>
      </c>
      <c r="AV616" s="203" t="s">
        <v>3450</v>
      </c>
      <c r="BE616" s="204" t="str">
        <f t="shared" si="19"/>
        <v xml:space="preserve"> HeadOblivion 94163 Unisex</v>
      </c>
    </row>
    <row r="617" spans="1:57">
      <c r="A617" s="203" t="s">
        <v>219</v>
      </c>
      <c r="B617" s="203" t="s">
        <v>628</v>
      </c>
      <c r="C617" s="203" t="s">
        <v>641</v>
      </c>
      <c r="D617" s="203">
        <v>170</v>
      </c>
      <c r="E617" s="203" t="s">
        <v>222</v>
      </c>
      <c r="F617" s="203" t="str">
        <f t="shared" si="18"/>
        <v>Oblivion 94</v>
      </c>
      <c r="H617" s="203">
        <v>170</v>
      </c>
      <c r="I617" s="203">
        <v>168.1</v>
      </c>
      <c r="J617" s="203">
        <v>130</v>
      </c>
      <c r="K617" s="203">
        <v>150</v>
      </c>
      <c r="L617" s="203">
        <v>125</v>
      </c>
      <c r="M617" s="203">
        <v>92</v>
      </c>
      <c r="N617" s="203">
        <v>116</v>
      </c>
      <c r="O617" s="203">
        <v>19.3</v>
      </c>
      <c r="P617" s="203">
        <v>1645</v>
      </c>
      <c r="Q617" s="203">
        <v>1.04</v>
      </c>
      <c r="R617" s="203">
        <v>1712</v>
      </c>
      <c r="S617" s="203">
        <v>149</v>
      </c>
      <c r="T617" s="203">
        <v>68</v>
      </c>
      <c r="U617" s="203">
        <v>53</v>
      </c>
      <c r="V617" s="203">
        <v>233</v>
      </c>
      <c r="W617" s="203">
        <v>37</v>
      </c>
      <c r="X617" s="203">
        <v>145</v>
      </c>
      <c r="Y617" s="203">
        <v>0.70299999999999996</v>
      </c>
      <c r="Z617" s="203" t="b">
        <v>0</v>
      </c>
      <c r="AA617" s="203">
        <v>97</v>
      </c>
      <c r="AB617" s="203">
        <v>88</v>
      </c>
      <c r="AC617" s="203">
        <v>137</v>
      </c>
      <c r="AD617" s="203">
        <v>10</v>
      </c>
      <c r="AE617" s="203">
        <v>5.6</v>
      </c>
      <c r="AF617" s="203" t="s">
        <v>305</v>
      </c>
      <c r="AS617" s="203" t="s">
        <v>3451</v>
      </c>
      <c r="AT617" s="203" t="s">
        <v>1578</v>
      </c>
      <c r="AU617" s="247">
        <v>433.91</v>
      </c>
      <c r="AV617" s="203" t="s">
        <v>3452</v>
      </c>
      <c r="AW617" s="203" t="s">
        <v>3453</v>
      </c>
      <c r="AX617" s="203" t="s">
        <v>3454</v>
      </c>
      <c r="AY617" s="247">
        <v>494.99</v>
      </c>
      <c r="AZ617" s="203" t="s">
        <v>3455</v>
      </c>
      <c r="BA617" s="203" t="s">
        <v>3453</v>
      </c>
      <c r="BB617" s="203" t="s">
        <v>1284</v>
      </c>
      <c r="BC617" s="247">
        <v>499</v>
      </c>
      <c r="BD617" s="203" t="s">
        <v>3456</v>
      </c>
      <c r="BE617" s="204" t="str">
        <f t="shared" si="19"/>
        <v xml:space="preserve"> HeadOblivion 94170 Unisex</v>
      </c>
    </row>
    <row r="618" spans="1:57">
      <c r="A618" s="203" t="s">
        <v>219</v>
      </c>
      <c r="B618" s="203" t="s">
        <v>628</v>
      </c>
      <c r="C618" s="203" t="s">
        <v>641</v>
      </c>
      <c r="D618" s="203">
        <v>177</v>
      </c>
      <c r="E618" s="203" t="s">
        <v>222</v>
      </c>
      <c r="F618" s="203" t="str">
        <f t="shared" si="18"/>
        <v>Oblivion 94</v>
      </c>
      <c r="H618" s="203">
        <v>177</v>
      </c>
      <c r="I618" s="203">
        <v>175.2</v>
      </c>
      <c r="J618" s="203">
        <v>137</v>
      </c>
      <c r="K618" s="203">
        <v>156</v>
      </c>
      <c r="L618" s="203">
        <v>126</v>
      </c>
      <c r="M618" s="203">
        <v>92</v>
      </c>
      <c r="N618" s="203">
        <v>116</v>
      </c>
      <c r="O618" s="203">
        <v>20.9</v>
      </c>
      <c r="P618" s="203">
        <v>1773</v>
      </c>
      <c r="Q618" s="203">
        <v>1.01</v>
      </c>
      <c r="R618" s="203">
        <v>1793</v>
      </c>
      <c r="S618" s="203">
        <v>181</v>
      </c>
      <c r="T618" s="203">
        <v>75</v>
      </c>
      <c r="U618" s="203">
        <v>53</v>
      </c>
      <c r="V618" s="203">
        <v>237</v>
      </c>
      <c r="W618" s="203">
        <v>37</v>
      </c>
      <c r="X618" s="203">
        <v>141</v>
      </c>
      <c r="Y618" s="203">
        <v>0.69099999999999995</v>
      </c>
      <c r="Z618" s="203" t="b">
        <v>0</v>
      </c>
      <c r="AA618" s="203">
        <v>98</v>
      </c>
      <c r="AB618" s="203">
        <v>92</v>
      </c>
      <c r="AC618" s="203">
        <v>139</v>
      </c>
      <c r="AD618" s="203">
        <v>10</v>
      </c>
      <c r="AE618" s="203">
        <v>5.5</v>
      </c>
      <c r="AF618" s="203" t="s">
        <v>305</v>
      </c>
      <c r="AS618" s="203" t="s">
        <v>3457</v>
      </c>
      <c r="AT618" s="203" t="s">
        <v>1578</v>
      </c>
      <c r="AU618" s="247">
        <v>433.91</v>
      </c>
      <c r="AV618" s="203" t="s">
        <v>3458</v>
      </c>
      <c r="AW618" s="203" t="s">
        <v>3459</v>
      </c>
      <c r="AX618" s="203" t="s">
        <v>1284</v>
      </c>
      <c r="AY618" s="247">
        <v>499</v>
      </c>
      <c r="AZ618" s="203" t="s">
        <v>3460</v>
      </c>
      <c r="BA618" s="203" t="s">
        <v>3459</v>
      </c>
      <c r="BB618" s="203" t="s">
        <v>1284</v>
      </c>
      <c r="BC618" s="247">
        <v>499</v>
      </c>
      <c r="BD618" s="203" t="s">
        <v>3461</v>
      </c>
      <c r="BE618" s="204" t="str">
        <f t="shared" si="19"/>
        <v xml:space="preserve"> HeadOblivion 94177 Unisex</v>
      </c>
    </row>
    <row r="619" spans="1:57">
      <c r="A619" s="203" t="s">
        <v>219</v>
      </c>
      <c r="B619" s="203" t="s">
        <v>628</v>
      </c>
      <c r="C619" s="203" t="s">
        <v>641</v>
      </c>
      <c r="D619" s="203">
        <v>184</v>
      </c>
      <c r="E619" s="203" t="s">
        <v>222</v>
      </c>
      <c r="F619" s="203" t="str">
        <f t="shared" si="18"/>
        <v>Oblivion 94</v>
      </c>
      <c r="H619" s="203">
        <v>184</v>
      </c>
      <c r="I619" s="203">
        <v>181.9</v>
      </c>
      <c r="J619" s="203">
        <v>142</v>
      </c>
      <c r="K619" s="203">
        <v>164</v>
      </c>
      <c r="L619" s="203">
        <v>127</v>
      </c>
      <c r="M619" s="203">
        <v>93</v>
      </c>
      <c r="N619" s="203">
        <v>117</v>
      </c>
      <c r="O619" s="203">
        <v>22.6</v>
      </c>
      <c r="P619" s="203">
        <v>1830</v>
      </c>
      <c r="Q619" s="203">
        <v>1.03</v>
      </c>
      <c r="R619" s="203">
        <v>1878</v>
      </c>
      <c r="S619" s="203">
        <v>189</v>
      </c>
      <c r="T619" s="203">
        <v>83</v>
      </c>
      <c r="U619" s="203">
        <v>54</v>
      </c>
      <c r="V619" s="203">
        <v>254</v>
      </c>
      <c r="W619" s="203">
        <v>38</v>
      </c>
      <c r="X619" s="203">
        <v>145</v>
      </c>
      <c r="Y619" s="203">
        <v>0.70399999999999996</v>
      </c>
      <c r="Z619" s="203" t="b">
        <v>0</v>
      </c>
      <c r="AA619" s="203">
        <v>95</v>
      </c>
      <c r="AB619" s="203">
        <v>87</v>
      </c>
      <c r="AC619" s="203">
        <v>159</v>
      </c>
      <c r="AD619" s="203">
        <v>9</v>
      </c>
      <c r="AE619" s="203">
        <v>5.6</v>
      </c>
      <c r="AF619" s="203" t="s">
        <v>305</v>
      </c>
      <c r="AS619" s="203" t="s">
        <v>3462</v>
      </c>
      <c r="AT619" s="203" t="s">
        <v>1578</v>
      </c>
      <c r="AU619" s="247">
        <v>433.91</v>
      </c>
      <c r="AV619" s="203" t="s">
        <v>3463</v>
      </c>
      <c r="AW619" s="203" t="s">
        <v>3464</v>
      </c>
      <c r="AX619" s="203" t="s">
        <v>3465</v>
      </c>
      <c r="AY619" s="247">
        <v>449.95</v>
      </c>
      <c r="AZ619" s="203" t="s">
        <v>3466</v>
      </c>
      <c r="BA619" s="203" t="s">
        <v>3464</v>
      </c>
      <c r="BB619" s="203" t="s">
        <v>1244</v>
      </c>
      <c r="BC619" s="247">
        <v>499</v>
      </c>
      <c r="BD619" s="203" t="s">
        <v>3467</v>
      </c>
      <c r="BE619" s="204" t="str">
        <f t="shared" si="19"/>
        <v xml:space="preserve"> HeadOblivion 94184 Unisex</v>
      </c>
    </row>
    <row r="620" spans="1:57">
      <c r="A620" s="203" t="s">
        <v>219</v>
      </c>
      <c r="B620" s="203" t="s">
        <v>628</v>
      </c>
      <c r="C620" s="203" t="s">
        <v>642</v>
      </c>
      <c r="D620" s="203">
        <v>153</v>
      </c>
      <c r="E620" s="203" t="s">
        <v>390</v>
      </c>
      <c r="F620" s="203" t="str">
        <f t="shared" si="18"/>
        <v>Power Joy</v>
      </c>
      <c r="H620" s="203">
        <v>153</v>
      </c>
      <c r="I620" s="203">
        <v>152.5</v>
      </c>
      <c r="J620" s="203">
        <v>132</v>
      </c>
      <c r="K620" s="203">
        <v>137</v>
      </c>
      <c r="L620" s="203">
        <v>121</v>
      </c>
      <c r="M620" s="203">
        <v>67</v>
      </c>
      <c r="N620" s="203">
        <v>100</v>
      </c>
      <c r="O620" s="203">
        <v>11</v>
      </c>
      <c r="P620" s="203">
        <v>1721</v>
      </c>
      <c r="Q620" s="203">
        <v>0.74</v>
      </c>
      <c r="R620" s="203">
        <v>1269</v>
      </c>
      <c r="S620" s="203">
        <v>123</v>
      </c>
      <c r="T620" s="203">
        <v>60</v>
      </c>
      <c r="U620" s="203">
        <v>39</v>
      </c>
      <c r="V620" s="203">
        <v>134</v>
      </c>
      <c r="W620" s="203">
        <v>12</v>
      </c>
      <c r="X620" s="203">
        <v>72</v>
      </c>
      <c r="Y620" s="203">
        <v>0.308</v>
      </c>
      <c r="Z620" s="203" t="b">
        <v>0</v>
      </c>
      <c r="AA620" s="203">
        <v>89</v>
      </c>
      <c r="AB620" s="203">
        <v>62</v>
      </c>
      <c r="AC620" s="203">
        <v>45</v>
      </c>
      <c r="AD620" s="203">
        <v>10</v>
      </c>
      <c r="AE620" s="203">
        <v>9.4</v>
      </c>
      <c r="AF620" s="203" t="s">
        <v>307</v>
      </c>
      <c r="AS620" s="203" t="s">
        <v>3468</v>
      </c>
      <c r="AT620" s="203" t="s">
        <v>1244</v>
      </c>
      <c r="AU620" s="247">
        <v>669</v>
      </c>
      <c r="AV620" s="203" t="s">
        <v>3469</v>
      </c>
      <c r="AW620" s="203" t="s">
        <v>3468</v>
      </c>
      <c r="AX620" s="203" t="s">
        <v>1244</v>
      </c>
      <c r="AY620" s="247">
        <v>669</v>
      </c>
      <c r="AZ620" s="203" t="s">
        <v>3470</v>
      </c>
      <c r="BA620" s="203" t="s">
        <v>3468</v>
      </c>
      <c r="BB620" s="203" t="s">
        <v>1194</v>
      </c>
      <c r="BC620" s="247">
        <v>699</v>
      </c>
      <c r="BD620" s="203" t="s">
        <v>3471</v>
      </c>
      <c r="BE620" s="204" t="str">
        <f t="shared" si="19"/>
        <v xml:space="preserve"> HeadPower Joy153 Women's</v>
      </c>
    </row>
    <row r="621" spans="1:57">
      <c r="A621" s="203" t="s">
        <v>219</v>
      </c>
      <c r="B621" s="203" t="s">
        <v>628</v>
      </c>
      <c r="C621" s="203" t="s">
        <v>642</v>
      </c>
      <c r="D621" s="203">
        <v>158</v>
      </c>
      <c r="E621" s="203" t="s">
        <v>390</v>
      </c>
      <c r="F621" s="203" t="str">
        <f t="shared" si="18"/>
        <v>Power Joy</v>
      </c>
      <c r="H621" s="203">
        <v>158</v>
      </c>
      <c r="I621" s="203">
        <v>157.5</v>
      </c>
      <c r="J621" s="203">
        <v>136</v>
      </c>
      <c r="K621" s="203">
        <v>142</v>
      </c>
      <c r="L621" s="203">
        <v>121</v>
      </c>
      <c r="M621" s="203">
        <v>67</v>
      </c>
      <c r="N621" s="203">
        <v>101</v>
      </c>
      <c r="O621" s="203">
        <v>11.8</v>
      </c>
      <c r="P621" s="203">
        <v>1757</v>
      </c>
      <c r="Q621" s="203">
        <v>0.75</v>
      </c>
      <c r="R621" s="203">
        <v>1310</v>
      </c>
      <c r="S621" s="203">
        <v>138</v>
      </c>
      <c r="T621" s="203">
        <v>76</v>
      </c>
      <c r="U621" s="203">
        <v>39</v>
      </c>
      <c r="V621" s="203">
        <v>137</v>
      </c>
      <c r="W621" s="203">
        <v>12</v>
      </c>
      <c r="X621" s="203">
        <v>78</v>
      </c>
      <c r="Y621" s="203">
        <v>0.311</v>
      </c>
      <c r="Z621" s="203" t="b">
        <v>0</v>
      </c>
      <c r="AA621" s="203">
        <v>93</v>
      </c>
      <c r="AB621" s="203">
        <v>60</v>
      </c>
      <c r="AC621" s="203">
        <v>45</v>
      </c>
      <c r="AD621" s="203">
        <v>9</v>
      </c>
      <c r="AE621" s="203">
        <v>9.1999999999999993</v>
      </c>
      <c r="AF621" s="203" t="s">
        <v>307</v>
      </c>
      <c r="AS621" s="203" t="s">
        <v>3472</v>
      </c>
      <c r="AT621" s="203" t="s">
        <v>1192</v>
      </c>
      <c r="AU621" s="247">
        <v>609.95000000000005</v>
      </c>
      <c r="AV621" s="203" t="s">
        <v>3473</v>
      </c>
      <c r="AW621" s="203" t="s">
        <v>3472</v>
      </c>
      <c r="AX621" s="203" t="s">
        <v>1192</v>
      </c>
      <c r="AY621" s="247">
        <v>609.95000000000005</v>
      </c>
      <c r="AZ621" s="203" t="s">
        <v>3474</v>
      </c>
      <c r="BA621" s="203" t="s">
        <v>3472</v>
      </c>
      <c r="BB621" s="203" t="s">
        <v>1244</v>
      </c>
      <c r="BC621" s="247">
        <v>669</v>
      </c>
      <c r="BD621" s="203" t="s">
        <v>3475</v>
      </c>
      <c r="BE621" s="204" t="str">
        <f t="shared" si="19"/>
        <v xml:space="preserve"> HeadPower Joy158 Women's</v>
      </c>
    </row>
    <row r="622" spans="1:57">
      <c r="A622" s="203" t="s">
        <v>219</v>
      </c>
      <c r="B622" s="203" t="s">
        <v>628</v>
      </c>
      <c r="C622" s="203" t="s">
        <v>643</v>
      </c>
      <c r="D622" s="203">
        <v>153</v>
      </c>
      <c r="E622" s="203" t="s">
        <v>390</v>
      </c>
      <c r="F622" s="203" t="str">
        <f t="shared" si="18"/>
        <v>Pure Joy</v>
      </c>
      <c r="H622" s="203">
        <v>153</v>
      </c>
      <c r="I622" s="203">
        <v>152.1</v>
      </c>
      <c r="J622" s="203">
        <v>131</v>
      </c>
      <c r="K622" s="203">
        <v>136</v>
      </c>
      <c r="L622" s="203">
        <v>129</v>
      </c>
      <c r="M622" s="203">
        <v>72</v>
      </c>
      <c r="N622" s="203">
        <v>106</v>
      </c>
      <c r="O622" s="203">
        <v>10</v>
      </c>
      <c r="P622" s="203">
        <v>1635</v>
      </c>
      <c r="Q622" s="203">
        <v>0.83</v>
      </c>
      <c r="R622" s="203">
        <v>1364</v>
      </c>
      <c r="S622" s="203">
        <v>137</v>
      </c>
      <c r="T622" s="203">
        <v>66</v>
      </c>
      <c r="U622" s="203">
        <v>35</v>
      </c>
      <c r="V622" s="203">
        <v>139</v>
      </c>
      <c r="W622" s="203">
        <v>10</v>
      </c>
      <c r="X622" s="203">
        <v>69</v>
      </c>
      <c r="Y622" s="203">
        <v>0.29899999999999999</v>
      </c>
      <c r="Z622" s="203" t="b">
        <v>0</v>
      </c>
      <c r="AA622" s="203">
        <v>103</v>
      </c>
      <c r="AB622" s="203">
        <v>53</v>
      </c>
      <c r="AC622" s="203">
        <v>36</v>
      </c>
      <c r="AD622" s="203">
        <v>11</v>
      </c>
      <c r="AE622" s="203">
        <v>11.4</v>
      </c>
      <c r="AF622" s="203" t="s">
        <v>307</v>
      </c>
      <c r="AG622" s="203" t="s">
        <v>306</v>
      </c>
      <c r="AS622" s="203" t="s">
        <v>3476</v>
      </c>
      <c r="AT622" s="203" t="s">
        <v>1554</v>
      </c>
      <c r="AU622" s="203" t="s">
        <v>3477</v>
      </c>
      <c r="AV622" s="203" t="s">
        <v>3478</v>
      </c>
      <c r="AW622" s="203" t="s">
        <v>3479</v>
      </c>
      <c r="AX622" s="203" t="s">
        <v>1554</v>
      </c>
      <c r="AY622" s="203" t="s">
        <v>3480</v>
      </c>
      <c r="AZ622" s="203" t="s">
        <v>3481</v>
      </c>
      <c r="BA622" s="203" t="s">
        <v>3482</v>
      </c>
      <c r="BB622" s="203" t="s">
        <v>3134</v>
      </c>
      <c r="BC622" s="203" t="s">
        <v>3483</v>
      </c>
      <c r="BD622" s="203" t="s">
        <v>3484</v>
      </c>
      <c r="BE622" s="204" t="str">
        <f t="shared" si="19"/>
        <v xml:space="preserve"> HeadPure Joy153 Women's</v>
      </c>
    </row>
    <row r="623" spans="1:57">
      <c r="A623" s="203" t="s">
        <v>219</v>
      </c>
      <c r="B623" s="203" t="s">
        <v>628</v>
      </c>
      <c r="C623" s="203" t="s">
        <v>643</v>
      </c>
      <c r="D623" s="203">
        <v>158</v>
      </c>
      <c r="E623" s="203" t="s">
        <v>390</v>
      </c>
      <c r="F623" s="203" t="str">
        <f t="shared" si="18"/>
        <v>Pure Joy</v>
      </c>
      <c r="H623" s="203">
        <v>158</v>
      </c>
      <c r="I623" s="203">
        <v>157.4</v>
      </c>
      <c r="J623" s="203">
        <v>135</v>
      </c>
      <c r="K623" s="203">
        <v>141</v>
      </c>
      <c r="L623" s="203">
        <v>129</v>
      </c>
      <c r="M623" s="203">
        <v>72</v>
      </c>
      <c r="N623" s="203">
        <v>106</v>
      </c>
      <c r="O623" s="203">
        <v>10.8</v>
      </c>
      <c r="P623" s="203">
        <v>1707</v>
      </c>
      <c r="Q623" s="203">
        <v>0.83</v>
      </c>
      <c r="R623" s="203">
        <v>1408</v>
      </c>
      <c r="S623" s="203">
        <v>145</v>
      </c>
      <c r="T623" s="203">
        <v>72</v>
      </c>
      <c r="U623" s="203">
        <v>35</v>
      </c>
      <c r="V623" s="203">
        <v>147</v>
      </c>
      <c r="W623" s="203">
        <v>12</v>
      </c>
      <c r="X623" s="203">
        <v>78</v>
      </c>
      <c r="Y623" s="203">
        <v>0.34899999999999998</v>
      </c>
      <c r="Z623" s="203" t="b">
        <v>0</v>
      </c>
      <c r="AA623" s="203">
        <v>105</v>
      </c>
      <c r="AB623" s="203">
        <v>58</v>
      </c>
      <c r="AC623" s="203">
        <v>42</v>
      </c>
      <c r="AD623" s="203">
        <v>10</v>
      </c>
      <c r="AE623" s="203">
        <v>10.8</v>
      </c>
      <c r="AF623" s="203" t="s">
        <v>307</v>
      </c>
      <c r="AG623" s="203" t="s">
        <v>306</v>
      </c>
      <c r="AS623" s="203" t="s">
        <v>3485</v>
      </c>
      <c r="AT623" s="203" t="s">
        <v>1284</v>
      </c>
      <c r="AU623" s="247">
        <v>369</v>
      </c>
      <c r="AV623" s="203" t="s">
        <v>3486</v>
      </c>
      <c r="BE623" s="204" t="str">
        <f t="shared" si="19"/>
        <v xml:space="preserve"> HeadPure Joy158 Women's</v>
      </c>
    </row>
    <row r="624" spans="1:57">
      <c r="A624" s="203" t="s">
        <v>219</v>
      </c>
      <c r="B624" s="203" t="s">
        <v>628</v>
      </c>
      <c r="C624" s="203" t="s">
        <v>644</v>
      </c>
      <c r="D624" s="203">
        <v>158</v>
      </c>
      <c r="E624" s="203" t="s">
        <v>390</v>
      </c>
      <c r="F624" s="203" t="str">
        <f t="shared" si="18"/>
        <v>Real Joy</v>
      </c>
      <c r="H624" s="203">
        <v>158</v>
      </c>
      <c r="I624" s="203">
        <v>157.4</v>
      </c>
      <c r="J624" s="203">
        <v>137</v>
      </c>
      <c r="K624" s="203">
        <v>141</v>
      </c>
      <c r="L624" s="203">
        <v>129</v>
      </c>
      <c r="M624" s="203">
        <v>72</v>
      </c>
      <c r="N624" s="203">
        <v>106</v>
      </c>
      <c r="O624" s="203">
        <v>10.8</v>
      </c>
      <c r="P624" s="203">
        <v>1680</v>
      </c>
      <c r="Q624" s="203">
        <v>0.84</v>
      </c>
      <c r="R624" s="203">
        <v>1409</v>
      </c>
      <c r="S624" s="203">
        <v>153</v>
      </c>
      <c r="T624" s="203">
        <v>73</v>
      </c>
      <c r="U624" s="203">
        <v>34</v>
      </c>
      <c r="V624" s="203">
        <v>135</v>
      </c>
      <c r="W624" s="203">
        <v>11</v>
      </c>
      <c r="X624" s="203">
        <v>73</v>
      </c>
      <c r="Y624" s="203">
        <v>0.32899999999999902</v>
      </c>
      <c r="Z624" s="203" t="b">
        <v>0</v>
      </c>
      <c r="AA624" s="203">
        <v>104</v>
      </c>
      <c r="AB624" s="203">
        <v>55</v>
      </c>
      <c r="AC624" s="203">
        <v>30</v>
      </c>
      <c r="AD624" s="203">
        <v>11</v>
      </c>
      <c r="AE624" s="203">
        <v>10.9</v>
      </c>
      <c r="AF624" s="203" t="s">
        <v>307</v>
      </c>
      <c r="AG624" s="203" t="s">
        <v>306</v>
      </c>
      <c r="BE624" s="204" t="str">
        <f t="shared" si="19"/>
        <v xml:space="preserve"> HeadReal Joy158 Women's</v>
      </c>
    </row>
    <row r="625" spans="1:57">
      <c r="A625" s="203" t="s">
        <v>219</v>
      </c>
      <c r="B625" s="203" t="s">
        <v>628</v>
      </c>
      <c r="C625" s="203" t="s">
        <v>645</v>
      </c>
      <c r="D625" s="203">
        <v>153</v>
      </c>
      <c r="E625" s="203" t="s">
        <v>390</v>
      </c>
      <c r="F625" s="203" t="str">
        <f t="shared" si="18"/>
        <v>Super Joy</v>
      </c>
      <c r="H625" s="203">
        <v>153</v>
      </c>
      <c r="I625" s="203">
        <v>152.4</v>
      </c>
      <c r="J625" s="203">
        <v>131</v>
      </c>
      <c r="K625" s="203">
        <v>137</v>
      </c>
      <c r="L625" s="203">
        <v>128</v>
      </c>
      <c r="M625" s="203">
        <v>74</v>
      </c>
      <c r="N625" s="203">
        <v>107</v>
      </c>
      <c r="O625" s="203">
        <v>10.6</v>
      </c>
      <c r="P625" s="203">
        <v>1454</v>
      </c>
      <c r="Q625" s="203">
        <v>0.95</v>
      </c>
      <c r="R625" s="203">
        <v>1386</v>
      </c>
      <c r="S625" s="203">
        <v>145</v>
      </c>
      <c r="T625" s="203">
        <v>48</v>
      </c>
      <c r="U625" s="203">
        <v>38</v>
      </c>
      <c r="V625" s="203">
        <v>143</v>
      </c>
      <c r="W625" s="203">
        <v>12</v>
      </c>
      <c r="X625" s="203">
        <v>75</v>
      </c>
      <c r="Y625" s="203">
        <v>0.32299999999999901</v>
      </c>
      <c r="Z625" s="203" t="b">
        <v>0</v>
      </c>
      <c r="AA625" s="203">
        <v>96</v>
      </c>
      <c r="AB625" s="203">
        <v>62</v>
      </c>
      <c r="AC625" s="203">
        <v>47</v>
      </c>
      <c r="AD625" s="203">
        <v>11</v>
      </c>
      <c r="AE625" s="203">
        <v>11.1</v>
      </c>
      <c r="AF625" s="203" t="s">
        <v>307</v>
      </c>
      <c r="AG625" s="203" t="s">
        <v>306</v>
      </c>
      <c r="AS625" s="203" t="s">
        <v>3487</v>
      </c>
      <c r="AT625" s="203" t="s">
        <v>1376</v>
      </c>
      <c r="AU625" s="247">
        <v>799</v>
      </c>
      <c r="AV625" s="203" t="s">
        <v>3488</v>
      </c>
      <c r="AW625" s="203" t="s">
        <v>3487</v>
      </c>
      <c r="AX625" s="203" t="s">
        <v>3264</v>
      </c>
      <c r="AY625" s="247">
        <v>799</v>
      </c>
      <c r="AZ625" s="203" t="s">
        <v>3489</v>
      </c>
      <c r="BA625" s="203" t="s">
        <v>3487</v>
      </c>
      <c r="BB625" s="203" t="s">
        <v>1376</v>
      </c>
      <c r="BC625" s="247">
        <v>799</v>
      </c>
      <c r="BD625" s="203" t="s">
        <v>3490</v>
      </c>
      <c r="BE625" s="204" t="str">
        <f t="shared" si="19"/>
        <v xml:space="preserve"> HeadSuper Joy153 Women's</v>
      </c>
    </row>
    <row r="626" spans="1:57">
      <c r="A626" s="203" t="s">
        <v>219</v>
      </c>
      <c r="B626" s="203" t="s">
        <v>628</v>
      </c>
      <c r="C626" s="203" t="s">
        <v>645</v>
      </c>
      <c r="D626" s="203">
        <v>158</v>
      </c>
      <c r="E626" s="203" t="s">
        <v>390</v>
      </c>
      <c r="F626" s="203" t="str">
        <f t="shared" si="18"/>
        <v>Super Joy</v>
      </c>
      <c r="H626" s="203">
        <v>158</v>
      </c>
      <c r="I626" s="203">
        <v>157.6</v>
      </c>
      <c r="J626" s="203">
        <v>136</v>
      </c>
      <c r="K626" s="203">
        <v>141</v>
      </c>
      <c r="L626" s="203">
        <v>128</v>
      </c>
      <c r="M626" s="203">
        <v>74</v>
      </c>
      <c r="N626" s="203">
        <v>107</v>
      </c>
      <c r="O626" s="203">
        <v>11.3</v>
      </c>
      <c r="P626" s="203">
        <v>1541</v>
      </c>
      <c r="Q626" s="203">
        <v>0.93</v>
      </c>
      <c r="R626" s="203">
        <v>1432</v>
      </c>
      <c r="S626" s="203">
        <v>163</v>
      </c>
      <c r="T626" s="203">
        <v>50</v>
      </c>
      <c r="U626" s="203">
        <v>38</v>
      </c>
      <c r="V626" s="203">
        <v>144</v>
      </c>
      <c r="W626" s="203">
        <v>14</v>
      </c>
      <c r="X626" s="203">
        <v>76</v>
      </c>
      <c r="Y626" s="203">
        <v>0.35799999999999998</v>
      </c>
      <c r="Z626" s="203" t="b">
        <v>0</v>
      </c>
      <c r="AA626" s="203">
        <v>102</v>
      </c>
      <c r="AB626" s="203">
        <v>65</v>
      </c>
      <c r="AC626" s="203">
        <v>43</v>
      </c>
      <c r="AD626" s="203">
        <v>12</v>
      </c>
      <c r="AE626" s="203">
        <v>11.1</v>
      </c>
      <c r="AF626" s="203" t="s">
        <v>307</v>
      </c>
      <c r="AG626" s="203" t="s">
        <v>306</v>
      </c>
      <c r="AS626" s="203" t="s">
        <v>3491</v>
      </c>
      <c r="AT626" s="203" t="s">
        <v>1940</v>
      </c>
      <c r="AU626" s="247">
        <v>592.03</v>
      </c>
      <c r="AV626" s="203" t="s">
        <v>3492</v>
      </c>
      <c r="AW626" s="203" t="s">
        <v>3493</v>
      </c>
      <c r="AX626" s="203" t="s">
        <v>3264</v>
      </c>
      <c r="AY626" s="247">
        <v>799</v>
      </c>
      <c r="AZ626" s="203" t="s">
        <v>3494</v>
      </c>
      <c r="BA626" s="203" t="s">
        <v>3493</v>
      </c>
      <c r="BB626" s="203" t="s">
        <v>3264</v>
      </c>
      <c r="BC626" s="247">
        <v>799</v>
      </c>
      <c r="BD626" s="203" t="s">
        <v>3495</v>
      </c>
      <c r="BE626" s="204" t="str">
        <f t="shared" si="19"/>
        <v xml:space="preserve"> HeadSuper Joy158 Women's</v>
      </c>
    </row>
    <row r="627" spans="1:57">
      <c r="A627" s="203" t="s">
        <v>219</v>
      </c>
      <c r="B627" s="203" t="s">
        <v>628</v>
      </c>
      <c r="C627" s="203" t="s">
        <v>646</v>
      </c>
      <c r="D627" s="203">
        <v>170</v>
      </c>
      <c r="E627" s="203" t="s">
        <v>222</v>
      </c>
      <c r="F627" s="203" t="str">
        <f t="shared" si="18"/>
        <v>Supershape e-Magnum</v>
      </c>
      <c r="H627" s="203">
        <v>170</v>
      </c>
      <c r="I627" s="203">
        <v>169.3</v>
      </c>
      <c r="J627" s="203">
        <v>150</v>
      </c>
      <c r="K627" s="203">
        <v>158</v>
      </c>
      <c r="L627" s="203">
        <v>128</v>
      </c>
      <c r="M627" s="203">
        <v>71</v>
      </c>
      <c r="N627" s="203">
        <v>109</v>
      </c>
      <c r="O627" s="203">
        <v>13.1</v>
      </c>
      <c r="P627" s="203">
        <v>2206</v>
      </c>
      <c r="Q627" s="203">
        <v>0.68</v>
      </c>
      <c r="R627" s="203">
        <v>1491</v>
      </c>
      <c r="S627" s="203">
        <v>213</v>
      </c>
      <c r="T627" s="203">
        <v>105</v>
      </c>
      <c r="U627" s="203">
        <v>36</v>
      </c>
      <c r="V627" s="203">
        <v>149</v>
      </c>
      <c r="W627" s="203">
        <v>4</v>
      </c>
      <c r="X627" s="203">
        <v>45</v>
      </c>
      <c r="Y627" s="203">
        <v>0.104</v>
      </c>
      <c r="Z627" s="203" t="b">
        <v>0</v>
      </c>
      <c r="AA627" s="203">
        <v>65</v>
      </c>
      <c r="AB627" s="203">
        <v>51</v>
      </c>
      <c r="AC627" s="203">
        <v>84</v>
      </c>
      <c r="AD627" s="203">
        <v>9</v>
      </c>
      <c r="AE627" s="203">
        <v>12.9</v>
      </c>
      <c r="AF627" s="203" t="s">
        <v>307</v>
      </c>
      <c r="AS627" s="203" t="s">
        <v>3496</v>
      </c>
      <c r="AT627" s="203" t="s">
        <v>3454</v>
      </c>
      <c r="AU627" s="247">
        <v>1034.99</v>
      </c>
      <c r="AV627" s="203" t="s">
        <v>3497</v>
      </c>
      <c r="BE627" s="204" t="str">
        <f t="shared" si="19"/>
        <v xml:space="preserve"> HeadSupershape e-Magnum170 Unisex</v>
      </c>
    </row>
    <row r="628" spans="1:57">
      <c r="A628" s="203" t="s">
        <v>219</v>
      </c>
      <c r="B628" s="203" t="s">
        <v>628</v>
      </c>
      <c r="C628" s="203" t="s">
        <v>646</v>
      </c>
      <c r="D628" s="203">
        <v>177</v>
      </c>
      <c r="E628" s="203" t="s">
        <v>222</v>
      </c>
      <c r="F628" s="203" t="str">
        <f t="shared" si="18"/>
        <v>Supershape e-Magnum</v>
      </c>
      <c r="H628" s="203">
        <v>177</v>
      </c>
      <c r="I628" s="203">
        <v>176.3</v>
      </c>
      <c r="J628" s="203">
        <v>157</v>
      </c>
      <c r="K628" s="203">
        <v>164</v>
      </c>
      <c r="L628" s="203">
        <v>128</v>
      </c>
      <c r="M628" s="203">
        <v>71</v>
      </c>
      <c r="N628" s="203">
        <v>109</v>
      </c>
      <c r="O628" s="203">
        <v>14.4</v>
      </c>
      <c r="P628" s="203">
        <v>2247</v>
      </c>
      <c r="Q628" s="203">
        <v>0.69</v>
      </c>
      <c r="R628" s="203">
        <v>1551</v>
      </c>
      <c r="S628" s="203">
        <v>229</v>
      </c>
      <c r="T628" s="203">
        <v>113</v>
      </c>
      <c r="U628" s="203">
        <v>36</v>
      </c>
      <c r="V628" s="203">
        <v>147</v>
      </c>
      <c r="W628" s="203">
        <v>3</v>
      </c>
      <c r="X628" s="203">
        <v>48</v>
      </c>
      <c r="Y628" s="203">
        <v>0.09</v>
      </c>
      <c r="Z628" s="203" t="b">
        <v>0</v>
      </c>
      <c r="AA628" s="203">
        <v>66</v>
      </c>
      <c r="AB628" s="203">
        <v>55</v>
      </c>
      <c r="AC628" s="203">
        <v>81</v>
      </c>
      <c r="AD628" s="203">
        <v>9</v>
      </c>
      <c r="AE628" s="203">
        <v>12.7</v>
      </c>
      <c r="AF628" s="203" t="s">
        <v>307</v>
      </c>
      <c r="AS628" s="203" t="s">
        <v>3498</v>
      </c>
      <c r="AT628" s="203" t="s">
        <v>1244</v>
      </c>
      <c r="AU628" s="247">
        <v>799.95</v>
      </c>
      <c r="AV628" s="203" t="s">
        <v>3499</v>
      </c>
      <c r="BE628" s="204" t="str">
        <f t="shared" si="19"/>
        <v xml:space="preserve"> HeadSupershape e-Magnum177 Unisex</v>
      </c>
    </row>
    <row r="629" spans="1:57">
      <c r="A629" s="203" t="s">
        <v>219</v>
      </c>
      <c r="B629" s="203" t="s">
        <v>628</v>
      </c>
      <c r="C629" s="203" t="s">
        <v>647</v>
      </c>
      <c r="D629" s="203">
        <v>163</v>
      </c>
      <c r="E629" s="203" t="s">
        <v>222</v>
      </c>
      <c r="F629" s="203" t="str">
        <f t="shared" si="18"/>
        <v>Supershape e-Speed</v>
      </c>
      <c r="H629" s="203">
        <v>163</v>
      </c>
      <c r="I629" s="203">
        <v>162.4</v>
      </c>
      <c r="J629" s="203">
        <v>144</v>
      </c>
      <c r="K629" s="203">
        <v>151</v>
      </c>
      <c r="L629" s="203">
        <v>121</v>
      </c>
      <c r="M629" s="203">
        <v>67</v>
      </c>
      <c r="N629" s="203">
        <v>103</v>
      </c>
      <c r="O629" s="203">
        <v>12.7</v>
      </c>
      <c r="P629" s="203">
        <v>2043</v>
      </c>
      <c r="Q629" s="203">
        <v>0.66</v>
      </c>
      <c r="R629" s="203">
        <v>1351</v>
      </c>
      <c r="S629" s="203">
        <v>192</v>
      </c>
      <c r="T629" s="203">
        <v>93</v>
      </c>
      <c r="U629" s="203">
        <v>37</v>
      </c>
      <c r="V629" s="203">
        <v>137</v>
      </c>
      <c r="W629" s="203">
        <v>3</v>
      </c>
      <c r="X629" s="203">
        <v>44</v>
      </c>
      <c r="Y629" s="203">
        <v>8.1000000000000003E-2</v>
      </c>
      <c r="Z629" s="203" t="b">
        <v>0</v>
      </c>
      <c r="AA629" s="203">
        <v>62</v>
      </c>
      <c r="AB629" s="203">
        <v>52</v>
      </c>
      <c r="AC629" s="203">
        <v>75</v>
      </c>
      <c r="AD629" s="203">
        <v>11</v>
      </c>
      <c r="AE629" s="203">
        <v>12.4</v>
      </c>
      <c r="AF629" s="203" t="s">
        <v>307</v>
      </c>
      <c r="BE629" s="204" t="str">
        <f t="shared" si="19"/>
        <v xml:space="preserve"> HeadSupershape e-Speed163 Unisex</v>
      </c>
    </row>
    <row r="630" spans="1:57">
      <c r="A630" s="203" t="s">
        <v>219</v>
      </c>
      <c r="B630" s="203" t="s">
        <v>628</v>
      </c>
      <c r="C630" s="203" t="s">
        <v>647</v>
      </c>
      <c r="D630" s="203">
        <v>177</v>
      </c>
      <c r="E630" s="203" t="s">
        <v>222</v>
      </c>
      <c r="F630" s="203" t="str">
        <f t="shared" si="18"/>
        <v>Supershape e-Speed</v>
      </c>
      <c r="H630" s="203">
        <v>177</v>
      </c>
      <c r="I630" s="203">
        <v>176.2</v>
      </c>
      <c r="J630" s="203">
        <v>158</v>
      </c>
      <c r="K630" s="203">
        <v>165</v>
      </c>
      <c r="L630" s="203">
        <v>121</v>
      </c>
      <c r="M630" s="203">
        <v>67</v>
      </c>
      <c r="N630" s="203">
        <v>102</v>
      </c>
      <c r="O630" s="203">
        <v>15.5</v>
      </c>
      <c r="P630" s="203">
        <v>2207</v>
      </c>
      <c r="Q630" s="203">
        <v>0.66</v>
      </c>
      <c r="R630" s="203">
        <v>1461</v>
      </c>
      <c r="S630" s="203">
        <v>234</v>
      </c>
      <c r="T630" s="203">
        <v>107</v>
      </c>
      <c r="U630" s="203">
        <v>37</v>
      </c>
      <c r="V630" s="203">
        <v>137</v>
      </c>
      <c r="W630" s="203">
        <v>3</v>
      </c>
      <c r="X630" s="203">
        <v>45</v>
      </c>
      <c r="Y630" s="203">
        <v>9.1999999999999998E-2</v>
      </c>
      <c r="Z630" s="203" t="b">
        <v>0</v>
      </c>
      <c r="AA630" s="203">
        <v>61</v>
      </c>
      <c r="AB630" s="203">
        <v>52</v>
      </c>
      <c r="AC630" s="203">
        <v>76</v>
      </c>
      <c r="AD630" s="203">
        <v>10</v>
      </c>
      <c r="AE630" s="203">
        <v>12.8</v>
      </c>
      <c r="AF630" s="203" t="s">
        <v>307</v>
      </c>
      <c r="BE630" s="204" t="str">
        <f t="shared" si="19"/>
        <v xml:space="preserve"> HeadSupershape e-Speed177 Unisex</v>
      </c>
    </row>
    <row r="631" spans="1:57">
      <c r="A631" s="203" t="s">
        <v>219</v>
      </c>
      <c r="B631" s="203" t="s">
        <v>628</v>
      </c>
      <c r="C631" s="203" t="s">
        <v>648</v>
      </c>
      <c r="D631" s="203">
        <v>177</v>
      </c>
      <c r="E631" s="203" t="s">
        <v>222</v>
      </c>
      <c r="F631" s="203" t="str">
        <f t="shared" si="18"/>
        <v>Supershape e-Titan</v>
      </c>
      <c r="H631" s="203">
        <v>177</v>
      </c>
      <c r="I631" s="203">
        <v>175.7</v>
      </c>
      <c r="J631" s="203">
        <v>153</v>
      </c>
      <c r="K631" s="203">
        <v>164</v>
      </c>
      <c r="L631" s="203">
        <v>132</v>
      </c>
      <c r="M631" s="203">
        <v>83</v>
      </c>
      <c r="N631" s="203">
        <v>114</v>
      </c>
      <c r="O631" s="203">
        <v>17.100000000000001</v>
      </c>
      <c r="P631" s="203">
        <v>2234</v>
      </c>
      <c r="Q631" s="203">
        <v>0.76</v>
      </c>
      <c r="R631" s="203">
        <v>1701</v>
      </c>
      <c r="S631" s="203">
        <v>256</v>
      </c>
      <c r="T631" s="203">
        <v>125</v>
      </c>
      <c r="U631" s="203">
        <v>47</v>
      </c>
      <c r="V631" s="203">
        <v>165</v>
      </c>
      <c r="W631" s="203">
        <v>8</v>
      </c>
      <c r="X631" s="203">
        <v>65</v>
      </c>
      <c r="Y631" s="203">
        <v>0.16600000000000001</v>
      </c>
      <c r="Z631" s="203" t="b">
        <v>0</v>
      </c>
      <c r="AA631" s="203">
        <v>69</v>
      </c>
      <c r="AB631" s="203">
        <v>48</v>
      </c>
      <c r="AC631" s="203">
        <v>96</v>
      </c>
      <c r="AD631" s="203">
        <v>10</v>
      </c>
      <c r="AE631" s="203">
        <v>13</v>
      </c>
      <c r="AF631" s="203" t="s">
        <v>307</v>
      </c>
      <c r="AG631" s="203" t="s">
        <v>305</v>
      </c>
      <c r="AS631" s="203" t="s">
        <v>3500</v>
      </c>
      <c r="AT631" s="203" t="s">
        <v>1244</v>
      </c>
      <c r="AU631" s="247">
        <v>599</v>
      </c>
      <c r="AV631" s="203" t="s">
        <v>3501</v>
      </c>
      <c r="AW631" s="203" t="s">
        <v>3500</v>
      </c>
      <c r="AX631" s="203" t="s">
        <v>1244</v>
      </c>
      <c r="AY631" s="247">
        <v>599</v>
      </c>
      <c r="AZ631" s="203" t="s">
        <v>3502</v>
      </c>
      <c r="BA631" s="203" t="s">
        <v>3503</v>
      </c>
      <c r="BB631" s="203" t="s">
        <v>1493</v>
      </c>
      <c r="BC631" s="247">
        <v>749</v>
      </c>
      <c r="BD631" s="203" t="s">
        <v>3504</v>
      </c>
      <c r="BE631" s="204" t="str">
        <f t="shared" si="19"/>
        <v xml:space="preserve"> HeadSupershape e-Titan177 Unisex</v>
      </c>
    </row>
    <row r="632" spans="1:57">
      <c r="A632" s="203" t="s">
        <v>219</v>
      </c>
      <c r="B632" s="203" t="s">
        <v>628</v>
      </c>
      <c r="C632" s="203" t="s">
        <v>649</v>
      </c>
      <c r="D632" s="203">
        <v>153</v>
      </c>
      <c r="E632" s="203" t="s">
        <v>390</v>
      </c>
      <c r="F632" s="203" t="str">
        <f t="shared" si="18"/>
        <v>Total Joy</v>
      </c>
      <c r="H632" s="203">
        <v>153</v>
      </c>
      <c r="I632" s="203">
        <v>153.1</v>
      </c>
      <c r="J632" s="203">
        <v>129</v>
      </c>
      <c r="K632" s="203">
        <v>135</v>
      </c>
      <c r="L632" s="203">
        <v>132</v>
      </c>
      <c r="M632" s="203">
        <v>84</v>
      </c>
      <c r="N632" s="203">
        <v>111</v>
      </c>
      <c r="O632" s="203">
        <v>12.1</v>
      </c>
      <c r="P632" s="203">
        <v>1377</v>
      </c>
      <c r="Q632" s="203">
        <v>1.0900000000000001</v>
      </c>
      <c r="R632" s="203">
        <v>1506</v>
      </c>
      <c r="S632" s="203">
        <v>137</v>
      </c>
      <c r="T632" s="203">
        <v>47</v>
      </c>
      <c r="U632" s="203">
        <v>44</v>
      </c>
      <c r="V632" s="203">
        <v>161</v>
      </c>
      <c r="W632" s="203">
        <v>13</v>
      </c>
      <c r="X632" s="203">
        <v>77</v>
      </c>
      <c r="Y632" s="203">
        <v>0.30299999999999999</v>
      </c>
      <c r="Z632" s="203" t="b">
        <v>0</v>
      </c>
      <c r="AA632" s="203">
        <v>109</v>
      </c>
      <c r="AB632" s="203">
        <v>69</v>
      </c>
      <c r="AC632" s="203">
        <v>52</v>
      </c>
      <c r="AD632" s="203">
        <v>14</v>
      </c>
      <c r="AE632" s="203">
        <v>10.1</v>
      </c>
      <c r="AF632" s="203" t="s">
        <v>306</v>
      </c>
      <c r="AG632" s="203" t="s">
        <v>305</v>
      </c>
      <c r="AH632" s="203" t="s">
        <v>302</v>
      </c>
      <c r="AS632" s="203" t="s">
        <v>3505</v>
      </c>
      <c r="AT632" s="203" t="s">
        <v>3134</v>
      </c>
      <c r="AU632" s="203" t="s">
        <v>3506</v>
      </c>
      <c r="AV632" s="203" t="s">
        <v>3507</v>
      </c>
      <c r="AW632" s="203" t="s">
        <v>3508</v>
      </c>
      <c r="AX632" s="203" t="s">
        <v>3134</v>
      </c>
      <c r="AY632" s="203" t="s">
        <v>3135</v>
      </c>
      <c r="AZ632" s="203" t="s">
        <v>3509</v>
      </c>
      <c r="BA632" s="203" t="s">
        <v>3510</v>
      </c>
      <c r="BB632" s="203" t="s">
        <v>1284</v>
      </c>
      <c r="BC632" s="247">
        <v>599</v>
      </c>
      <c r="BD632" s="203" t="s">
        <v>3511</v>
      </c>
      <c r="BE632" s="204" t="str">
        <f t="shared" si="19"/>
        <v xml:space="preserve"> HeadTotal Joy153 Women's</v>
      </c>
    </row>
    <row r="633" spans="1:57">
      <c r="A633" s="203" t="s">
        <v>219</v>
      </c>
      <c r="B633" s="203" t="s">
        <v>628</v>
      </c>
      <c r="C633" s="203" t="s">
        <v>649</v>
      </c>
      <c r="D633" s="203">
        <v>158</v>
      </c>
      <c r="E633" s="203" t="s">
        <v>390</v>
      </c>
      <c r="F633" s="203" t="str">
        <f t="shared" si="18"/>
        <v>Total Joy</v>
      </c>
      <c r="H633" s="203">
        <v>158</v>
      </c>
      <c r="I633" s="203">
        <v>157.6</v>
      </c>
      <c r="J633" s="203">
        <v>132</v>
      </c>
      <c r="K633" s="203">
        <v>140</v>
      </c>
      <c r="L633" s="203">
        <v>132</v>
      </c>
      <c r="M633" s="203">
        <v>84</v>
      </c>
      <c r="N633" s="203">
        <v>111</v>
      </c>
      <c r="O633" s="203">
        <v>12.9</v>
      </c>
      <c r="P633" s="203">
        <v>1435</v>
      </c>
      <c r="Q633" s="203">
        <v>1.08</v>
      </c>
      <c r="R633" s="203">
        <v>1549</v>
      </c>
      <c r="S633" s="203">
        <v>168</v>
      </c>
      <c r="T633" s="203">
        <v>59</v>
      </c>
      <c r="U633" s="203">
        <v>44</v>
      </c>
      <c r="V633" s="203">
        <v>185</v>
      </c>
      <c r="W633" s="203">
        <v>12</v>
      </c>
      <c r="X633" s="203">
        <v>72</v>
      </c>
      <c r="Y633" s="203">
        <v>0.26600000000000001</v>
      </c>
      <c r="Z633" s="203" t="b">
        <v>0</v>
      </c>
      <c r="AA633" s="203">
        <v>111</v>
      </c>
      <c r="AB633" s="203">
        <v>66</v>
      </c>
      <c r="AC633" s="203">
        <v>74</v>
      </c>
      <c r="AD633" s="203">
        <v>10</v>
      </c>
      <c r="AE633" s="203">
        <v>10.1</v>
      </c>
      <c r="AF633" s="203" t="s">
        <v>306</v>
      </c>
      <c r="AG633" s="203" t="s">
        <v>305</v>
      </c>
      <c r="AH633" s="203" t="s">
        <v>302</v>
      </c>
      <c r="AS633" s="203" t="s">
        <v>3510</v>
      </c>
      <c r="AT633" s="203" t="s">
        <v>1190</v>
      </c>
      <c r="AU633" s="247">
        <v>425.56</v>
      </c>
      <c r="AV633" s="203" t="s">
        <v>3512</v>
      </c>
      <c r="AW633" s="203" t="s">
        <v>3510</v>
      </c>
      <c r="AX633" s="203" t="s">
        <v>3373</v>
      </c>
      <c r="AY633" s="247">
        <v>570</v>
      </c>
      <c r="AZ633" s="203" t="s">
        <v>3513</v>
      </c>
      <c r="BA633" s="203" t="s">
        <v>3510</v>
      </c>
      <c r="BB633" s="203" t="s">
        <v>1284</v>
      </c>
      <c r="BC633" s="247">
        <v>599</v>
      </c>
      <c r="BD633" s="203" t="s">
        <v>3514</v>
      </c>
      <c r="BE633" s="204" t="str">
        <f t="shared" si="19"/>
        <v xml:space="preserve"> HeadTotal Joy158 Women's</v>
      </c>
    </row>
    <row r="634" spans="1:57">
      <c r="A634" s="203" t="s">
        <v>219</v>
      </c>
      <c r="B634" s="203" t="s">
        <v>628</v>
      </c>
      <c r="C634" s="203" t="s">
        <v>650</v>
      </c>
      <c r="D634" s="203">
        <v>163</v>
      </c>
      <c r="E634" s="203" t="s">
        <v>222</v>
      </c>
      <c r="F634" s="203" t="str">
        <f t="shared" si="18"/>
        <v>V-Shape V10</v>
      </c>
      <c r="H634" s="203">
        <v>163</v>
      </c>
      <c r="I634" s="203">
        <v>162.4</v>
      </c>
      <c r="J634" s="203">
        <v>140</v>
      </c>
      <c r="K634" s="203">
        <v>148</v>
      </c>
      <c r="L634" s="203">
        <v>138</v>
      </c>
      <c r="M634" s="203">
        <v>84</v>
      </c>
      <c r="N634" s="203">
        <v>120</v>
      </c>
      <c r="O634" s="203">
        <v>12.3</v>
      </c>
      <c r="P634" s="203">
        <v>1729</v>
      </c>
      <c r="Q634" s="203">
        <v>0.94</v>
      </c>
      <c r="R634" s="203">
        <v>1630</v>
      </c>
      <c r="S634" s="203">
        <v>207</v>
      </c>
      <c r="T634" s="203">
        <v>53</v>
      </c>
      <c r="U634" s="203">
        <v>42</v>
      </c>
      <c r="V634" s="203">
        <v>156</v>
      </c>
      <c r="W634" s="203">
        <v>9</v>
      </c>
      <c r="X634" s="203">
        <v>64</v>
      </c>
      <c r="Y634" s="203">
        <v>0.22</v>
      </c>
      <c r="Z634" s="203" t="b">
        <v>0</v>
      </c>
      <c r="AA634" s="203">
        <v>87</v>
      </c>
      <c r="AB634" s="203">
        <v>54</v>
      </c>
      <c r="AC634" s="203">
        <v>69</v>
      </c>
      <c r="AD634" s="203">
        <v>10</v>
      </c>
      <c r="AE634" s="203">
        <v>12.1</v>
      </c>
      <c r="AF634" s="203" t="s">
        <v>307</v>
      </c>
      <c r="AG634" s="203" t="s">
        <v>305</v>
      </c>
      <c r="AS634" s="203" t="s">
        <v>3515</v>
      </c>
      <c r="AT634" s="203" t="s">
        <v>1829</v>
      </c>
      <c r="AU634" s="247">
        <v>799.99</v>
      </c>
      <c r="AV634" s="203" t="s">
        <v>3516</v>
      </c>
      <c r="BE634" s="204" t="str">
        <f t="shared" si="19"/>
        <v xml:space="preserve"> HeadV-Shape V10163 Unisex</v>
      </c>
    </row>
    <row r="635" spans="1:57">
      <c r="A635" s="203" t="s">
        <v>219</v>
      </c>
      <c r="B635" s="203" t="s">
        <v>628</v>
      </c>
      <c r="C635" s="203" t="s">
        <v>650</v>
      </c>
      <c r="D635" s="203">
        <v>170</v>
      </c>
      <c r="E635" s="203" t="s">
        <v>222</v>
      </c>
      <c r="F635" s="203" t="str">
        <f t="shared" si="18"/>
        <v>V-Shape V10</v>
      </c>
      <c r="H635" s="203">
        <v>170</v>
      </c>
      <c r="I635" s="203">
        <v>169.1</v>
      </c>
      <c r="J635" s="203">
        <v>147</v>
      </c>
      <c r="K635" s="203">
        <v>155</v>
      </c>
      <c r="L635" s="203">
        <v>138</v>
      </c>
      <c r="M635" s="203">
        <v>84</v>
      </c>
      <c r="N635" s="203">
        <v>120</v>
      </c>
      <c r="O635" s="203">
        <v>13.6</v>
      </c>
      <c r="P635" s="203">
        <v>1782</v>
      </c>
      <c r="Q635" s="203">
        <v>0.95</v>
      </c>
      <c r="R635" s="203">
        <v>1695</v>
      </c>
      <c r="S635" s="203">
        <v>208</v>
      </c>
      <c r="T635" s="203">
        <v>56</v>
      </c>
      <c r="U635" s="203">
        <v>44</v>
      </c>
      <c r="V635" s="203">
        <v>160</v>
      </c>
      <c r="W635" s="203">
        <v>8</v>
      </c>
      <c r="X635" s="203">
        <v>59</v>
      </c>
      <c r="Y635" s="203">
        <v>0.188</v>
      </c>
      <c r="Z635" s="203" t="b">
        <v>0</v>
      </c>
      <c r="AA635" s="203">
        <v>85</v>
      </c>
      <c r="AB635" s="203">
        <v>55</v>
      </c>
      <c r="AC635" s="203">
        <v>76</v>
      </c>
      <c r="AD635" s="203">
        <v>11</v>
      </c>
      <c r="AE635" s="203">
        <v>13.1</v>
      </c>
      <c r="AF635" s="203" t="s">
        <v>307</v>
      </c>
      <c r="AG635" s="203" t="s">
        <v>305</v>
      </c>
      <c r="AS635" s="203" t="s">
        <v>3517</v>
      </c>
      <c r="AT635" s="203" t="s">
        <v>3518</v>
      </c>
      <c r="AU635" s="247">
        <v>619.99</v>
      </c>
      <c r="AV635" s="203" t="s">
        <v>3519</v>
      </c>
      <c r="BE635" s="204" t="str">
        <f t="shared" si="19"/>
        <v xml:space="preserve"> HeadV-Shape V10170 Unisex</v>
      </c>
    </row>
    <row r="636" spans="1:57">
      <c r="A636" s="203" t="s">
        <v>219</v>
      </c>
      <c r="B636" s="203" t="s">
        <v>628</v>
      </c>
      <c r="C636" s="203" t="s">
        <v>650</v>
      </c>
      <c r="D636" s="203">
        <v>177</v>
      </c>
      <c r="E636" s="203" t="s">
        <v>222</v>
      </c>
      <c r="F636" s="203" t="str">
        <f t="shared" si="18"/>
        <v>V-Shape V10</v>
      </c>
      <c r="H636" s="203">
        <v>177</v>
      </c>
      <c r="I636" s="203">
        <v>176.4</v>
      </c>
      <c r="J636" s="203">
        <v>155</v>
      </c>
      <c r="K636" s="203">
        <v>162</v>
      </c>
      <c r="L636" s="203">
        <v>138</v>
      </c>
      <c r="M636" s="203">
        <v>84</v>
      </c>
      <c r="N636" s="203">
        <v>120</v>
      </c>
      <c r="O636" s="203">
        <v>14.8</v>
      </c>
      <c r="P636" s="203">
        <v>1881</v>
      </c>
      <c r="Q636" s="203">
        <v>0.94</v>
      </c>
      <c r="R636" s="203">
        <v>1768</v>
      </c>
      <c r="S636" s="203">
        <v>227</v>
      </c>
      <c r="T636" s="203">
        <v>66</v>
      </c>
      <c r="U636" s="203">
        <v>39</v>
      </c>
      <c r="V636" s="203">
        <v>147</v>
      </c>
      <c r="W636" s="203">
        <v>9</v>
      </c>
      <c r="X636" s="203">
        <v>68</v>
      </c>
      <c r="Y636" s="203">
        <v>0.22699999999999901</v>
      </c>
      <c r="Z636" s="203" t="b">
        <v>0</v>
      </c>
      <c r="AA636" s="203">
        <v>85</v>
      </c>
      <c r="AB636" s="203">
        <v>58</v>
      </c>
      <c r="AC636" s="203">
        <v>61</v>
      </c>
      <c r="AD636" s="203">
        <v>12</v>
      </c>
      <c r="AE636" s="203">
        <v>13.2</v>
      </c>
      <c r="AF636" s="203" t="s">
        <v>307</v>
      </c>
      <c r="AG636" s="203" t="s">
        <v>305</v>
      </c>
      <c r="AS636" s="203" t="s">
        <v>3520</v>
      </c>
      <c r="AT636" s="203" t="s">
        <v>1578</v>
      </c>
      <c r="AU636" s="247">
        <v>733.72</v>
      </c>
      <c r="AV636" s="203" t="s">
        <v>3521</v>
      </c>
      <c r="BE636" s="204" t="str">
        <f t="shared" si="19"/>
        <v xml:space="preserve"> HeadV-Shape V10177 Unisex</v>
      </c>
    </row>
    <row r="637" spans="1:57">
      <c r="A637" s="203" t="s">
        <v>219</v>
      </c>
      <c r="B637" s="203" t="s">
        <v>628</v>
      </c>
      <c r="C637" s="203" t="s">
        <v>652</v>
      </c>
      <c r="D637" s="203">
        <v>170</v>
      </c>
      <c r="E637" s="203" t="s">
        <v>222</v>
      </c>
      <c r="F637" s="203" t="str">
        <f t="shared" si="18"/>
        <v>V-Shape V4 XL</v>
      </c>
      <c r="H637" s="203">
        <v>170</v>
      </c>
      <c r="I637" s="203">
        <v>169.4</v>
      </c>
      <c r="J637" s="203">
        <v>150</v>
      </c>
      <c r="K637" s="203">
        <v>156</v>
      </c>
      <c r="L637" s="203">
        <v>133</v>
      </c>
      <c r="M637" s="203">
        <v>82</v>
      </c>
      <c r="N637" s="203">
        <v>114</v>
      </c>
      <c r="O637" s="203">
        <v>14.5</v>
      </c>
      <c r="P637" s="203">
        <v>2000</v>
      </c>
      <c r="Q637" s="203">
        <v>0.82</v>
      </c>
      <c r="R637" s="203">
        <v>1647</v>
      </c>
      <c r="S637" s="203">
        <v>180</v>
      </c>
      <c r="T637" s="203">
        <v>91</v>
      </c>
      <c r="U637" s="203">
        <v>33</v>
      </c>
      <c r="V637" s="203">
        <v>138</v>
      </c>
      <c r="W637" s="203">
        <v>7</v>
      </c>
      <c r="X637" s="203">
        <v>58</v>
      </c>
      <c r="Y637" s="203">
        <v>0.21</v>
      </c>
      <c r="Z637" s="203" t="b">
        <v>0</v>
      </c>
      <c r="AA637" s="203">
        <v>83</v>
      </c>
      <c r="AB637" s="203">
        <v>55</v>
      </c>
      <c r="AC637" s="203">
        <v>55</v>
      </c>
      <c r="AD637" s="203">
        <v>14</v>
      </c>
      <c r="AE637" s="203">
        <v>13.4</v>
      </c>
      <c r="AF637" s="203" t="s">
        <v>307</v>
      </c>
      <c r="AG637" s="203" t="s">
        <v>305</v>
      </c>
      <c r="AS637" s="203" t="s">
        <v>3522</v>
      </c>
      <c r="AT637" s="203" t="s">
        <v>1192</v>
      </c>
      <c r="AU637" s="247">
        <v>369.95</v>
      </c>
      <c r="AV637" s="203" t="s">
        <v>3523</v>
      </c>
      <c r="AW637" s="203" t="s">
        <v>3522</v>
      </c>
      <c r="AX637" s="203" t="s">
        <v>1192</v>
      </c>
      <c r="AY637" s="247">
        <v>369.95</v>
      </c>
      <c r="AZ637" s="203" t="s">
        <v>3524</v>
      </c>
      <c r="BA637" s="203" t="s">
        <v>3525</v>
      </c>
      <c r="BB637" s="203" t="s">
        <v>3526</v>
      </c>
      <c r="BC637" s="247">
        <v>443.99</v>
      </c>
      <c r="BD637" s="203" t="s">
        <v>3527</v>
      </c>
      <c r="BE637" s="204" t="str">
        <f t="shared" si="19"/>
        <v xml:space="preserve"> HeadV-Shape V4 XL170 Unisex</v>
      </c>
    </row>
    <row r="638" spans="1:57">
      <c r="A638" s="203" t="s">
        <v>219</v>
      </c>
      <c r="B638" s="203" t="s">
        <v>628</v>
      </c>
      <c r="C638" s="203" t="s">
        <v>651</v>
      </c>
      <c r="D638" s="203">
        <v>156</v>
      </c>
      <c r="E638" s="203" t="s">
        <v>222</v>
      </c>
      <c r="F638" s="203" t="str">
        <f t="shared" si="18"/>
        <v>V-Shape V4</v>
      </c>
      <c r="H638" s="203">
        <v>156</v>
      </c>
      <c r="I638" s="203">
        <v>155.19999999999999</v>
      </c>
      <c r="J638" s="203">
        <v>136</v>
      </c>
      <c r="K638" s="203">
        <v>142</v>
      </c>
      <c r="L638" s="203">
        <v>131</v>
      </c>
      <c r="M638" s="203">
        <v>72</v>
      </c>
      <c r="N638" s="203">
        <v>111</v>
      </c>
      <c r="O638" s="203">
        <v>10.3</v>
      </c>
      <c r="P638" s="203">
        <v>1682</v>
      </c>
      <c r="Q638" s="203">
        <v>0.84</v>
      </c>
      <c r="R638" s="203">
        <v>1410</v>
      </c>
      <c r="S638" s="203">
        <v>135</v>
      </c>
      <c r="T638" s="203">
        <v>69</v>
      </c>
      <c r="U638" s="203">
        <v>33</v>
      </c>
      <c r="V638" s="203">
        <v>138</v>
      </c>
      <c r="W638" s="203">
        <v>6</v>
      </c>
      <c r="X638" s="203">
        <v>54</v>
      </c>
      <c r="Y638" s="203">
        <v>0.17299999999999999</v>
      </c>
      <c r="Z638" s="203" t="b">
        <v>0</v>
      </c>
      <c r="AA638" s="203">
        <v>83</v>
      </c>
      <c r="AB638" s="203">
        <v>45</v>
      </c>
      <c r="AC638" s="203">
        <v>55</v>
      </c>
      <c r="AD638" s="203">
        <v>13</v>
      </c>
      <c r="AE638" s="203">
        <v>12.2</v>
      </c>
      <c r="AF638" s="203" t="s">
        <v>307</v>
      </c>
      <c r="AS638" s="203" t="s">
        <v>3528</v>
      </c>
      <c r="AT638" s="203" t="s">
        <v>3526</v>
      </c>
      <c r="AU638" s="247">
        <v>443.99</v>
      </c>
      <c r="AV638" s="203" t="s">
        <v>3529</v>
      </c>
      <c r="AW638" s="203" t="s">
        <v>3530</v>
      </c>
      <c r="AX638" s="203" t="s">
        <v>3305</v>
      </c>
      <c r="AY638" s="247">
        <v>499</v>
      </c>
      <c r="AZ638" s="203" t="s">
        <v>3531</v>
      </c>
      <c r="BE638" s="204" t="str">
        <f t="shared" si="19"/>
        <v xml:space="preserve"> HeadV-Shape V4156 Unisex</v>
      </c>
    </row>
    <row r="639" spans="1:57">
      <c r="A639" s="203" t="s">
        <v>219</v>
      </c>
      <c r="B639" s="203" t="s">
        <v>628</v>
      </c>
      <c r="C639" s="203" t="s">
        <v>651</v>
      </c>
      <c r="D639" s="203">
        <v>163</v>
      </c>
      <c r="E639" s="203" t="s">
        <v>222</v>
      </c>
      <c r="F639" s="203" t="str">
        <f t="shared" si="18"/>
        <v>V-Shape V4</v>
      </c>
      <c r="H639" s="203">
        <v>163</v>
      </c>
      <c r="I639" s="203">
        <v>162.6</v>
      </c>
      <c r="J639" s="203">
        <v>143</v>
      </c>
      <c r="K639" s="203">
        <v>150</v>
      </c>
      <c r="L639" s="203">
        <v>130</v>
      </c>
      <c r="M639" s="203">
        <v>72</v>
      </c>
      <c r="N639" s="203">
        <v>111</v>
      </c>
      <c r="O639" s="203">
        <v>11.4</v>
      </c>
      <c r="P639" s="203">
        <v>1796</v>
      </c>
      <c r="Q639" s="203">
        <v>0.82</v>
      </c>
      <c r="R639" s="203">
        <v>1468</v>
      </c>
      <c r="S639" s="203">
        <v>158</v>
      </c>
      <c r="T639" s="203">
        <v>78</v>
      </c>
      <c r="U639" s="203">
        <v>33</v>
      </c>
      <c r="V639" s="203">
        <v>138</v>
      </c>
      <c r="W639" s="203">
        <v>7</v>
      </c>
      <c r="X639" s="203">
        <v>57</v>
      </c>
      <c r="Y639" s="203">
        <v>0.214</v>
      </c>
      <c r="Z639" s="203" t="b">
        <v>0</v>
      </c>
      <c r="AA639" s="203">
        <v>83</v>
      </c>
      <c r="AB639" s="203">
        <v>48</v>
      </c>
      <c r="AC639" s="203">
        <v>55</v>
      </c>
      <c r="AD639" s="203">
        <v>12</v>
      </c>
      <c r="AE639" s="203">
        <v>12.8</v>
      </c>
      <c r="AF639" s="203" t="s">
        <v>307</v>
      </c>
      <c r="AS639" s="203" t="s">
        <v>3532</v>
      </c>
      <c r="AT639" s="203" t="s">
        <v>1585</v>
      </c>
      <c r="AU639" s="247">
        <v>399.99</v>
      </c>
      <c r="AV639" s="203" t="s">
        <v>3533</v>
      </c>
      <c r="AW639" s="203" t="s">
        <v>3525</v>
      </c>
      <c r="AX639" s="203" t="s">
        <v>3526</v>
      </c>
      <c r="AY639" s="247">
        <v>443.99</v>
      </c>
      <c r="AZ639" s="203" t="s">
        <v>3534</v>
      </c>
      <c r="BA639" s="203" t="s">
        <v>3535</v>
      </c>
      <c r="BB639" s="203" t="s">
        <v>3305</v>
      </c>
      <c r="BC639" s="247">
        <v>499</v>
      </c>
      <c r="BD639" s="203" t="s">
        <v>3536</v>
      </c>
      <c r="BE639" s="204" t="str">
        <f t="shared" si="19"/>
        <v xml:space="preserve"> HeadV-Shape V4163 Unisex</v>
      </c>
    </row>
    <row r="640" spans="1:57">
      <c r="A640" s="203" t="s">
        <v>219</v>
      </c>
      <c r="B640" s="203" t="s">
        <v>628</v>
      </c>
      <c r="C640" s="203" t="s">
        <v>651</v>
      </c>
      <c r="D640" s="203">
        <v>170</v>
      </c>
      <c r="E640" s="203" t="s">
        <v>222</v>
      </c>
      <c r="F640" s="203" t="str">
        <f t="shared" si="18"/>
        <v>V-Shape V4</v>
      </c>
      <c r="H640" s="203">
        <v>170</v>
      </c>
      <c r="I640" s="203">
        <v>169.4</v>
      </c>
      <c r="J640" s="203">
        <v>150</v>
      </c>
      <c r="K640" s="203">
        <v>157</v>
      </c>
      <c r="L640" s="203">
        <v>130</v>
      </c>
      <c r="M640" s="203">
        <v>72</v>
      </c>
      <c r="N640" s="203">
        <v>111</v>
      </c>
      <c r="O640" s="203">
        <v>12.5</v>
      </c>
      <c r="P640" s="203">
        <v>1868</v>
      </c>
      <c r="Q640" s="203">
        <v>0.81</v>
      </c>
      <c r="R640" s="203">
        <v>1522</v>
      </c>
      <c r="S640" s="203">
        <v>175</v>
      </c>
      <c r="T640" s="203">
        <v>88</v>
      </c>
      <c r="U640" s="203">
        <v>32</v>
      </c>
      <c r="V640" s="203">
        <v>136</v>
      </c>
      <c r="W640" s="203">
        <v>6</v>
      </c>
      <c r="X640" s="203">
        <v>58</v>
      </c>
      <c r="Y640" s="203">
        <v>0.186</v>
      </c>
      <c r="Z640" s="203" t="b">
        <v>0</v>
      </c>
      <c r="AA640" s="203">
        <v>76</v>
      </c>
      <c r="AB640" s="203">
        <v>49</v>
      </c>
      <c r="AC640" s="203">
        <v>60</v>
      </c>
      <c r="AD640" s="203">
        <v>13</v>
      </c>
      <c r="AE640" s="203">
        <v>13.4</v>
      </c>
      <c r="AF640" s="203" t="s">
        <v>307</v>
      </c>
      <c r="AS640" s="203" t="s">
        <v>3532</v>
      </c>
      <c r="AT640" s="203" t="s">
        <v>1585</v>
      </c>
      <c r="AU640" s="247">
        <v>399.99</v>
      </c>
      <c r="AV640" s="203" t="s">
        <v>3537</v>
      </c>
      <c r="AW640" s="203" t="s">
        <v>3538</v>
      </c>
      <c r="AX640" s="203" t="s">
        <v>3526</v>
      </c>
      <c r="AY640" s="247">
        <v>443.99</v>
      </c>
      <c r="AZ640" s="203" t="s">
        <v>3539</v>
      </c>
      <c r="BA640" s="203" t="s">
        <v>3525</v>
      </c>
      <c r="BB640" s="203" t="s">
        <v>3526</v>
      </c>
      <c r="BC640" s="247">
        <v>443.99</v>
      </c>
      <c r="BD640" s="203" t="s">
        <v>3540</v>
      </c>
      <c r="BE640" s="204" t="str">
        <f t="shared" si="19"/>
        <v xml:space="preserve"> HeadV-Shape V4170 Unisex</v>
      </c>
    </row>
    <row r="641" spans="1:57">
      <c r="A641" s="203" t="s">
        <v>219</v>
      </c>
      <c r="B641" s="203" t="s">
        <v>628</v>
      </c>
      <c r="C641" s="203" t="s">
        <v>653</v>
      </c>
      <c r="D641" s="203">
        <v>163</v>
      </c>
      <c r="E641" s="203" t="s">
        <v>222</v>
      </c>
      <c r="F641" s="203" t="str">
        <f t="shared" si="18"/>
        <v>V-Shape V6</v>
      </c>
      <c r="H641" s="203">
        <v>163</v>
      </c>
      <c r="I641" s="203">
        <v>162.4</v>
      </c>
      <c r="J641" s="203">
        <v>143</v>
      </c>
      <c r="K641" s="203">
        <v>149</v>
      </c>
      <c r="L641" s="203">
        <v>131</v>
      </c>
      <c r="M641" s="203">
        <v>77</v>
      </c>
      <c r="N641" s="203">
        <v>111</v>
      </c>
      <c r="O641" s="203">
        <v>12.4</v>
      </c>
      <c r="P641" s="203">
        <v>1882</v>
      </c>
      <c r="Q641" s="203">
        <v>0.8</v>
      </c>
      <c r="R641" s="203">
        <v>1514</v>
      </c>
      <c r="S641" s="203">
        <v>169</v>
      </c>
      <c r="T641" s="203">
        <v>80</v>
      </c>
      <c r="U641" s="203">
        <v>34</v>
      </c>
      <c r="V641" s="203">
        <v>138</v>
      </c>
      <c r="W641" s="203">
        <v>7</v>
      </c>
      <c r="X641" s="203">
        <v>59</v>
      </c>
      <c r="Y641" s="203">
        <v>0.20899999999999999</v>
      </c>
      <c r="Z641" s="203" t="b">
        <v>0</v>
      </c>
      <c r="AA641" s="203">
        <v>86</v>
      </c>
      <c r="AB641" s="203">
        <v>51</v>
      </c>
      <c r="AC641" s="203">
        <v>52</v>
      </c>
      <c r="AD641" s="203">
        <v>14</v>
      </c>
      <c r="AE641" s="203">
        <v>12.5</v>
      </c>
      <c r="AF641" s="203" t="s">
        <v>307</v>
      </c>
      <c r="AS641" s="203" t="s">
        <v>3541</v>
      </c>
      <c r="AT641" s="203" t="s">
        <v>3542</v>
      </c>
      <c r="AU641" s="247">
        <v>353</v>
      </c>
      <c r="AV641" s="203" t="s">
        <v>3543</v>
      </c>
      <c r="AW641" s="203" t="s">
        <v>3544</v>
      </c>
      <c r="AX641" s="203" t="s">
        <v>1192</v>
      </c>
      <c r="AY641" s="247">
        <v>389.95</v>
      </c>
      <c r="AZ641" s="203" t="s">
        <v>3545</v>
      </c>
      <c r="BA641" s="203" t="s">
        <v>3544</v>
      </c>
      <c r="BB641" s="203" t="s">
        <v>1284</v>
      </c>
      <c r="BC641" s="247">
        <v>449</v>
      </c>
      <c r="BD641" s="203" t="s">
        <v>3546</v>
      </c>
      <c r="BE641" s="204" t="str">
        <f t="shared" si="19"/>
        <v xml:space="preserve"> HeadV-Shape V6163 Unisex</v>
      </c>
    </row>
    <row r="642" spans="1:57">
      <c r="A642" s="203" t="s">
        <v>219</v>
      </c>
      <c r="B642" s="203" t="s">
        <v>628</v>
      </c>
      <c r="C642" s="203" t="s">
        <v>653</v>
      </c>
      <c r="D642" s="203">
        <v>177</v>
      </c>
      <c r="E642" s="203" t="s">
        <v>222</v>
      </c>
      <c r="F642" s="203" t="str">
        <f t="shared" ref="F642:F705" si="20">IF(LEFT(C642,1)=" ",RIGHT(C642,LEN(C642)-1),C642)</f>
        <v>V-Shape V6</v>
      </c>
      <c r="H642" s="203">
        <v>177</v>
      </c>
      <c r="I642" s="203">
        <v>176.4</v>
      </c>
      <c r="J642" s="203">
        <v>157</v>
      </c>
      <c r="K642" s="203">
        <v>164</v>
      </c>
      <c r="L642" s="203">
        <v>130</v>
      </c>
      <c r="M642" s="203">
        <v>76</v>
      </c>
      <c r="N642" s="203">
        <v>112</v>
      </c>
      <c r="O642" s="203">
        <v>15</v>
      </c>
      <c r="P642" s="203">
        <v>2144</v>
      </c>
      <c r="Q642" s="203">
        <v>0.76</v>
      </c>
      <c r="R642" s="203">
        <v>1628</v>
      </c>
      <c r="S642" s="203">
        <v>208</v>
      </c>
      <c r="T642" s="203">
        <v>114</v>
      </c>
      <c r="U642" s="203">
        <v>33</v>
      </c>
      <c r="V642" s="203">
        <v>134</v>
      </c>
      <c r="W642" s="203">
        <v>6</v>
      </c>
      <c r="X642" s="203">
        <v>56</v>
      </c>
      <c r="Y642" s="203">
        <v>0.188</v>
      </c>
      <c r="Z642" s="203" t="b">
        <v>0</v>
      </c>
      <c r="AA642" s="203">
        <v>76</v>
      </c>
      <c r="AB642" s="203">
        <v>51</v>
      </c>
      <c r="AC642" s="203">
        <v>58</v>
      </c>
      <c r="AD642" s="203">
        <v>18</v>
      </c>
      <c r="AE642" s="203">
        <v>13.2</v>
      </c>
      <c r="AF642" s="203" t="s">
        <v>307</v>
      </c>
      <c r="AS642" s="203" t="s">
        <v>3547</v>
      </c>
      <c r="AT642" s="203" t="s">
        <v>1940</v>
      </c>
      <c r="AU642" s="247">
        <v>436.97</v>
      </c>
      <c r="AV642" s="203" t="s">
        <v>3548</v>
      </c>
      <c r="AW642" s="203" t="s">
        <v>3544</v>
      </c>
      <c r="AX642" s="203" t="s">
        <v>1284</v>
      </c>
      <c r="AY642" s="247">
        <v>449</v>
      </c>
      <c r="AZ642" s="203" t="s">
        <v>3549</v>
      </c>
      <c r="BA642" s="203" t="s">
        <v>3544</v>
      </c>
      <c r="BB642" s="203" t="s">
        <v>1284</v>
      </c>
      <c r="BC642" s="247">
        <v>449</v>
      </c>
      <c r="BD642" s="203" t="s">
        <v>3550</v>
      </c>
      <c r="BE642" s="204" t="str">
        <f t="shared" ref="BE642:BE705" si="21">_xlfn.CONCAT(B642,F642,D642,E642)</f>
        <v xml:space="preserve"> HeadV-Shape V6177 Unisex</v>
      </c>
    </row>
    <row r="643" spans="1:57">
      <c r="A643" s="203" t="s">
        <v>219</v>
      </c>
      <c r="B643" s="203" t="s">
        <v>628</v>
      </c>
      <c r="C643" s="203" t="s">
        <v>654</v>
      </c>
      <c r="D643" s="203">
        <v>156</v>
      </c>
      <c r="E643" s="203" t="s">
        <v>222</v>
      </c>
      <c r="F643" s="203" t="str">
        <f t="shared" si="20"/>
        <v>V-Shape V8</v>
      </c>
      <c r="H643" s="203">
        <v>156</v>
      </c>
      <c r="I643" s="203">
        <v>155.6</v>
      </c>
      <c r="J643" s="203">
        <v>132</v>
      </c>
      <c r="K643" s="203">
        <v>142</v>
      </c>
      <c r="L643" s="203">
        <v>128</v>
      </c>
      <c r="M643" s="203">
        <v>74</v>
      </c>
      <c r="N643" s="203">
        <v>110</v>
      </c>
      <c r="O643" s="203">
        <v>11.1</v>
      </c>
      <c r="P643" s="203">
        <v>1527</v>
      </c>
      <c r="Q643" s="203">
        <v>0.93</v>
      </c>
      <c r="R643" s="203">
        <v>1414</v>
      </c>
      <c r="S643" s="203">
        <v>156</v>
      </c>
      <c r="T643" s="203">
        <v>39</v>
      </c>
      <c r="U643" s="203">
        <v>41</v>
      </c>
      <c r="V643" s="203">
        <v>164</v>
      </c>
      <c r="W643" s="203">
        <v>10</v>
      </c>
      <c r="X643" s="203">
        <v>68</v>
      </c>
      <c r="Y643" s="203">
        <v>0.23399999999999899</v>
      </c>
      <c r="Z643" s="203" t="b">
        <v>0</v>
      </c>
      <c r="AA643" s="203">
        <v>85</v>
      </c>
      <c r="AB643" s="203">
        <v>55</v>
      </c>
      <c r="AC643" s="203">
        <v>79</v>
      </c>
      <c r="AD643" s="203">
        <v>6</v>
      </c>
      <c r="AE643" s="203">
        <v>11.6</v>
      </c>
      <c r="AF643" s="203" t="s">
        <v>307</v>
      </c>
      <c r="AS643" s="203" t="s">
        <v>3551</v>
      </c>
      <c r="AT643" s="203" t="s">
        <v>1190</v>
      </c>
      <c r="AU643" s="247">
        <v>481.2</v>
      </c>
      <c r="AV643" s="203" t="s">
        <v>3552</v>
      </c>
      <c r="AW643" s="203" t="s">
        <v>3551</v>
      </c>
      <c r="AX643" s="203" t="s">
        <v>1190</v>
      </c>
      <c r="AY643" s="247">
        <v>481.2</v>
      </c>
      <c r="AZ643" s="203" t="s">
        <v>3553</v>
      </c>
      <c r="BA643" s="203" t="s">
        <v>3551</v>
      </c>
      <c r="BB643" s="203" t="s">
        <v>3465</v>
      </c>
      <c r="BC643" s="247">
        <v>659.95</v>
      </c>
      <c r="BD643" s="203" t="s">
        <v>3554</v>
      </c>
      <c r="BE643" s="204" t="str">
        <f t="shared" si="21"/>
        <v xml:space="preserve"> HeadV-Shape V8156 Unisex</v>
      </c>
    </row>
    <row r="644" spans="1:57">
      <c r="A644" s="203" t="s">
        <v>219</v>
      </c>
      <c r="B644" s="203" t="s">
        <v>628</v>
      </c>
      <c r="C644" s="203" t="s">
        <v>654</v>
      </c>
      <c r="D644" s="203">
        <v>163</v>
      </c>
      <c r="E644" s="203" t="s">
        <v>222</v>
      </c>
      <c r="F644" s="203" t="str">
        <f t="shared" si="20"/>
        <v>V-Shape V8</v>
      </c>
      <c r="H644" s="203">
        <v>163</v>
      </c>
      <c r="I644" s="203">
        <v>162.5</v>
      </c>
      <c r="J644" s="203">
        <v>142</v>
      </c>
      <c r="K644" s="203">
        <v>149</v>
      </c>
      <c r="L644" s="203">
        <v>129</v>
      </c>
      <c r="M644" s="203">
        <v>74</v>
      </c>
      <c r="N644" s="203">
        <v>110</v>
      </c>
      <c r="O644" s="203">
        <v>12.1</v>
      </c>
      <c r="P644" s="203">
        <v>1587</v>
      </c>
      <c r="Q644" s="203">
        <v>0.93</v>
      </c>
      <c r="R644" s="203">
        <v>1476</v>
      </c>
      <c r="S644" s="203">
        <v>175</v>
      </c>
      <c r="T644" s="203">
        <v>44</v>
      </c>
      <c r="U644" s="203">
        <v>37</v>
      </c>
      <c r="V644" s="203">
        <v>140</v>
      </c>
      <c r="W644" s="203">
        <v>9</v>
      </c>
      <c r="X644" s="203">
        <v>62</v>
      </c>
      <c r="Y644" s="203">
        <v>0.23300000000000001</v>
      </c>
      <c r="Z644" s="203" t="b">
        <v>0</v>
      </c>
      <c r="AA644" s="203">
        <v>83</v>
      </c>
      <c r="AB644" s="203">
        <v>56</v>
      </c>
      <c r="AC644" s="203">
        <v>57</v>
      </c>
      <c r="AD644" s="203">
        <v>12</v>
      </c>
      <c r="AE644" s="203">
        <v>12.4</v>
      </c>
      <c r="AF644" s="203" t="s">
        <v>307</v>
      </c>
      <c r="BE644" s="204" t="str">
        <f t="shared" si="21"/>
        <v xml:space="preserve"> HeadV-Shape V8163 Unisex</v>
      </c>
    </row>
    <row r="645" spans="1:57">
      <c r="A645" s="203" t="s">
        <v>219</v>
      </c>
      <c r="B645" s="203" t="s">
        <v>628</v>
      </c>
      <c r="C645" s="203" t="s">
        <v>654</v>
      </c>
      <c r="D645" s="203">
        <v>170</v>
      </c>
      <c r="E645" s="203" t="s">
        <v>222</v>
      </c>
      <c r="F645" s="203" t="str">
        <f t="shared" si="20"/>
        <v>V-Shape V8</v>
      </c>
      <c r="H645" s="203">
        <v>170</v>
      </c>
      <c r="I645" s="203">
        <v>169.4</v>
      </c>
      <c r="J645" s="203">
        <v>148</v>
      </c>
      <c r="K645" s="203">
        <v>155</v>
      </c>
      <c r="L645" s="203">
        <v>129</v>
      </c>
      <c r="M645" s="203">
        <v>74</v>
      </c>
      <c r="N645" s="203">
        <v>110</v>
      </c>
      <c r="O645" s="203">
        <v>13.3</v>
      </c>
      <c r="P645" s="203">
        <v>1634</v>
      </c>
      <c r="Q645" s="203">
        <v>0.94</v>
      </c>
      <c r="R645" s="203">
        <v>1534</v>
      </c>
      <c r="S645" s="203">
        <v>201</v>
      </c>
      <c r="T645" s="203">
        <v>51</v>
      </c>
      <c r="U645" s="203">
        <v>38</v>
      </c>
      <c r="V645" s="203">
        <v>147</v>
      </c>
      <c r="W645" s="203">
        <v>8</v>
      </c>
      <c r="X645" s="203">
        <v>63</v>
      </c>
      <c r="Y645" s="203">
        <v>0.218999999999999</v>
      </c>
      <c r="Z645" s="203" t="b">
        <v>0</v>
      </c>
      <c r="AA645" s="203">
        <v>84</v>
      </c>
      <c r="AB645" s="203">
        <v>55</v>
      </c>
      <c r="AC645" s="203">
        <v>62</v>
      </c>
      <c r="AD645" s="203">
        <v>9</v>
      </c>
      <c r="AE645" s="203">
        <v>13.5</v>
      </c>
      <c r="AF645" s="203" t="s">
        <v>307</v>
      </c>
      <c r="BE645" s="204" t="str">
        <f t="shared" si="21"/>
        <v xml:space="preserve"> HeadV-Shape V8170 Unisex</v>
      </c>
    </row>
    <row r="646" spans="1:57">
      <c r="A646" s="203" t="s">
        <v>219</v>
      </c>
      <c r="B646" s="203" t="s">
        <v>628</v>
      </c>
      <c r="C646" s="203" t="s">
        <v>655</v>
      </c>
      <c r="D646" s="203">
        <v>165</v>
      </c>
      <c r="E646" s="203" t="s">
        <v>222</v>
      </c>
      <c r="F646" s="203" t="str">
        <f t="shared" si="20"/>
        <v>Worldcup Rebels e-Race Pro</v>
      </c>
      <c r="H646" s="203">
        <v>165</v>
      </c>
      <c r="I646" s="203">
        <v>164</v>
      </c>
      <c r="J646" s="203">
        <v>147</v>
      </c>
      <c r="K646" s="203">
        <v>154</v>
      </c>
      <c r="L646" s="203">
        <v>120</v>
      </c>
      <c r="M646" s="203">
        <v>67</v>
      </c>
      <c r="N646" s="203">
        <v>101</v>
      </c>
      <c r="O646" s="203">
        <v>13.4</v>
      </c>
      <c r="P646" s="203">
        <v>2233</v>
      </c>
      <c r="Q646" s="203">
        <v>0.61</v>
      </c>
      <c r="R646" s="203">
        <v>1354</v>
      </c>
      <c r="S646" s="203">
        <v>190</v>
      </c>
      <c r="T646" s="203">
        <v>96</v>
      </c>
      <c r="U646" s="203">
        <v>36</v>
      </c>
      <c r="V646" s="203">
        <v>134</v>
      </c>
      <c r="W646" s="203">
        <v>3</v>
      </c>
      <c r="X646" s="203">
        <v>41</v>
      </c>
      <c r="Y646" s="203">
        <v>7.2999999999999995E-2</v>
      </c>
      <c r="Z646" s="203" t="b">
        <v>0</v>
      </c>
      <c r="AA646" s="203">
        <v>59</v>
      </c>
      <c r="AB646" s="203">
        <v>39</v>
      </c>
      <c r="AC646" s="203">
        <v>75</v>
      </c>
      <c r="AD646" s="203">
        <v>13</v>
      </c>
      <c r="AE646" s="203">
        <v>11.1</v>
      </c>
      <c r="AF646" s="203" t="s">
        <v>307</v>
      </c>
      <c r="BE646" s="204" t="str">
        <f t="shared" si="21"/>
        <v xml:space="preserve"> HeadWorldcup Rebels e-Race Pro165 Unisex</v>
      </c>
    </row>
    <row r="647" spans="1:57">
      <c r="A647" s="203" t="s">
        <v>219</v>
      </c>
      <c r="B647" s="203" t="s">
        <v>628</v>
      </c>
      <c r="C647" s="203" t="s">
        <v>655</v>
      </c>
      <c r="D647" s="203">
        <v>170</v>
      </c>
      <c r="E647" s="203" t="s">
        <v>222</v>
      </c>
      <c r="F647" s="203" t="str">
        <f t="shared" si="20"/>
        <v>Worldcup Rebels e-Race Pro</v>
      </c>
      <c r="H647" s="203">
        <v>170</v>
      </c>
      <c r="I647" s="203">
        <v>169.3</v>
      </c>
      <c r="J647" s="203">
        <v>151</v>
      </c>
      <c r="K647" s="203">
        <v>159</v>
      </c>
      <c r="L647" s="203">
        <v>120</v>
      </c>
      <c r="M647" s="203">
        <v>67</v>
      </c>
      <c r="N647" s="203">
        <v>101</v>
      </c>
      <c r="O647" s="203">
        <v>14.5</v>
      </c>
      <c r="P647" s="203">
        <v>2312</v>
      </c>
      <c r="Q647" s="203">
        <v>0.61</v>
      </c>
      <c r="R647" s="203">
        <v>1401</v>
      </c>
      <c r="S647" s="203">
        <v>215</v>
      </c>
      <c r="T647" s="203">
        <v>104</v>
      </c>
      <c r="U647" s="203">
        <v>37</v>
      </c>
      <c r="V647" s="203">
        <v>140</v>
      </c>
      <c r="W647" s="203">
        <v>3</v>
      </c>
      <c r="X647" s="203">
        <v>44</v>
      </c>
      <c r="Y647" s="203">
        <v>0.08</v>
      </c>
      <c r="Z647" s="203" t="b">
        <v>0</v>
      </c>
      <c r="AA647" s="203">
        <v>60</v>
      </c>
      <c r="AB647" s="203">
        <v>46</v>
      </c>
      <c r="AC647" s="203">
        <v>80</v>
      </c>
      <c r="AD647" s="203">
        <v>13</v>
      </c>
      <c r="AE647" s="203">
        <v>12.3</v>
      </c>
      <c r="AF647" s="203" t="s">
        <v>307</v>
      </c>
      <c r="BE647" s="204" t="str">
        <f t="shared" si="21"/>
        <v xml:space="preserve"> HeadWorldcup Rebels e-Race Pro170 Unisex</v>
      </c>
    </row>
    <row r="648" spans="1:57">
      <c r="A648" s="203" t="s">
        <v>219</v>
      </c>
      <c r="B648" s="203" t="s">
        <v>628</v>
      </c>
      <c r="C648" s="203" t="s">
        <v>656</v>
      </c>
      <c r="D648" s="203">
        <v>160</v>
      </c>
      <c r="E648" s="203" t="s">
        <v>222</v>
      </c>
      <c r="F648" s="203" t="str">
        <f t="shared" si="20"/>
        <v>Worldcup Rebels e-SL</v>
      </c>
      <c r="H648" s="203">
        <v>160</v>
      </c>
      <c r="I648" s="203">
        <v>158.80000000000001</v>
      </c>
      <c r="J648" s="203">
        <v>140</v>
      </c>
      <c r="K648" s="203">
        <v>149</v>
      </c>
      <c r="L648" s="203">
        <v>122</v>
      </c>
      <c r="M648" s="203">
        <v>67</v>
      </c>
      <c r="N648" s="203">
        <v>107</v>
      </c>
      <c r="O648" s="203">
        <v>11.5</v>
      </c>
      <c r="P648" s="203">
        <v>2253</v>
      </c>
      <c r="Q648" s="203">
        <v>0.59</v>
      </c>
      <c r="R648" s="203">
        <v>1338</v>
      </c>
      <c r="S648" s="203">
        <v>205</v>
      </c>
      <c r="T648" s="203">
        <v>96</v>
      </c>
      <c r="U648" s="203">
        <v>42</v>
      </c>
      <c r="V648" s="203">
        <v>147</v>
      </c>
      <c r="W648" s="203">
        <v>3</v>
      </c>
      <c r="X648" s="203">
        <v>42</v>
      </c>
      <c r="Y648" s="203">
        <v>6.3E-2</v>
      </c>
      <c r="Z648" s="203" t="b">
        <v>0</v>
      </c>
      <c r="AA648" s="203">
        <v>59</v>
      </c>
      <c r="AB648" s="203">
        <v>43</v>
      </c>
      <c r="AC648" s="203">
        <v>88</v>
      </c>
      <c r="AD648" s="203">
        <v>11</v>
      </c>
      <c r="AE648" s="203">
        <v>11.9</v>
      </c>
      <c r="AF648" s="203" t="s">
        <v>307</v>
      </c>
      <c r="AS648" s="203" t="s">
        <v>3555</v>
      </c>
      <c r="AT648" s="203" t="s">
        <v>1192</v>
      </c>
      <c r="AU648" s="247">
        <v>584.95000000000005</v>
      </c>
      <c r="AV648" s="203" t="s">
        <v>3556</v>
      </c>
      <c r="BE648" s="204" t="str">
        <f t="shared" si="21"/>
        <v xml:space="preserve"> HeadWorldcup Rebels e-SL160 Unisex</v>
      </c>
    </row>
    <row r="649" spans="1:57">
      <c r="A649" s="203" t="s">
        <v>219</v>
      </c>
      <c r="B649" s="203" t="s">
        <v>628</v>
      </c>
      <c r="C649" s="203" t="s">
        <v>656</v>
      </c>
      <c r="D649" s="203">
        <v>170</v>
      </c>
      <c r="E649" s="203" t="s">
        <v>222</v>
      </c>
      <c r="F649" s="203" t="str">
        <f t="shared" si="20"/>
        <v>Worldcup Rebels e-SL</v>
      </c>
      <c r="H649" s="203">
        <v>170</v>
      </c>
      <c r="I649" s="203">
        <v>168.9</v>
      </c>
      <c r="J649" s="203">
        <v>151</v>
      </c>
      <c r="K649" s="203">
        <v>159</v>
      </c>
      <c r="L649" s="203">
        <v>122</v>
      </c>
      <c r="M649" s="203">
        <v>67</v>
      </c>
      <c r="N649" s="203">
        <v>107</v>
      </c>
      <c r="O649" s="203">
        <v>13.2</v>
      </c>
      <c r="P649" s="203">
        <v>2386</v>
      </c>
      <c r="Q649" s="203">
        <v>0.6</v>
      </c>
      <c r="R649" s="203">
        <v>1420</v>
      </c>
      <c r="S649" s="203">
        <v>221</v>
      </c>
      <c r="T649" s="203">
        <v>97</v>
      </c>
      <c r="U649" s="203">
        <v>39</v>
      </c>
      <c r="V649" s="203">
        <v>141</v>
      </c>
      <c r="W649" s="203">
        <v>3</v>
      </c>
      <c r="X649" s="203">
        <v>41</v>
      </c>
      <c r="Y649" s="203">
        <v>6.7000000000000004E-2</v>
      </c>
      <c r="Z649" s="203" t="b">
        <v>0</v>
      </c>
      <c r="AA649" s="203">
        <v>58</v>
      </c>
      <c r="AB649" s="203">
        <v>36</v>
      </c>
      <c r="AC649" s="203">
        <v>83</v>
      </c>
      <c r="AD649" s="203">
        <v>10</v>
      </c>
      <c r="AE649" s="203">
        <v>12.5</v>
      </c>
      <c r="AF649" s="203" t="s">
        <v>307</v>
      </c>
      <c r="BE649" s="204" t="str">
        <f t="shared" si="21"/>
        <v xml:space="preserve"> HeadWorldcup Rebels e-SL170 Unisex</v>
      </c>
    </row>
    <row r="650" spans="1:57">
      <c r="A650" s="203" t="s">
        <v>219</v>
      </c>
      <c r="B650" s="203" t="s">
        <v>628</v>
      </c>
      <c r="C650" s="203" t="s">
        <v>657</v>
      </c>
      <c r="D650" s="203">
        <v>180</v>
      </c>
      <c r="E650" s="203" t="s">
        <v>222</v>
      </c>
      <c r="F650" s="203" t="str">
        <f t="shared" si="20"/>
        <v>Worldcup Rebels e-Speed Pro</v>
      </c>
      <c r="H650" s="203">
        <v>180</v>
      </c>
      <c r="I650" s="203">
        <v>179</v>
      </c>
      <c r="J650" s="203">
        <v>162</v>
      </c>
      <c r="K650" s="203">
        <v>170</v>
      </c>
      <c r="L650" s="203">
        <v>116</v>
      </c>
      <c r="M650" s="203">
        <v>67</v>
      </c>
      <c r="N650" s="203">
        <v>98</v>
      </c>
      <c r="O650" s="203">
        <v>18</v>
      </c>
      <c r="P650" s="203" t="s">
        <v>918</v>
      </c>
      <c r="Q650" s="203" t="s">
        <v>918</v>
      </c>
      <c r="R650" s="203">
        <v>1456</v>
      </c>
      <c r="S650" s="203">
        <v>259</v>
      </c>
      <c r="T650" s="203">
        <v>143</v>
      </c>
      <c r="U650" s="203">
        <v>31</v>
      </c>
      <c r="V650" s="203">
        <v>123</v>
      </c>
      <c r="W650" s="203">
        <v>3</v>
      </c>
      <c r="X650" s="203">
        <v>43</v>
      </c>
      <c r="Y650" s="203">
        <v>0.09</v>
      </c>
      <c r="Z650" s="203" t="b">
        <v>0</v>
      </c>
      <c r="AA650" s="203">
        <v>59</v>
      </c>
      <c r="AB650" s="203">
        <v>33</v>
      </c>
      <c r="AC650" s="203">
        <v>63</v>
      </c>
      <c r="AD650" s="203">
        <v>13</v>
      </c>
      <c r="AE650" s="203">
        <v>13.3</v>
      </c>
      <c r="AF650" s="203" t="s">
        <v>308</v>
      </c>
      <c r="BE650" s="204" t="str">
        <f t="shared" si="21"/>
        <v xml:space="preserve"> HeadWorldcup Rebels e-Speed Pro180 Unisex</v>
      </c>
    </row>
    <row r="651" spans="1:57">
      <c r="A651" s="203" t="s">
        <v>219</v>
      </c>
      <c r="B651" s="203" t="s">
        <v>628</v>
      </c>
      <c r="C651" s="203" t="s">
        <v>658</v>
      </c>
      <c r="D651" s="203">
        <v>150</v>
      </c>
      <c r="E651" s="203" t="s">
        <v>222</v>
      </c>
      <c r="F651" s="203" t="str">
        <f t="shared" si="20"/>
        <v>Worldcup Rebels I.SLR</v>
      </c>
      <c r="H651" s="203">
        <v>150</v>
      </c>
      <c r="I651" s="203">
        <v>149</v>
      </c>
      <c r="J651" s="203">
        <v>129</v>
      </c>
      <c r="K651" s="203">
        <v>135</v>
      </c>
      <c r="L651" s="203">
        <v>119</v>
      </c>
      <c r="M651" s="203">
        <v>64</v>
      </c>
      <c r="N651" s="203">
        <v>104</v>
      </c>
      <c r="O651" s="203">
        <v>9.4</v>
      </c>
      <c r="P651" s="203">
        <v>1708</v>
      </c>
      <c r="Q651" s="203">
        <v>0.71</v>
      </c>
      <c r="R651" s="203">
        <v>1221</v>
      </c>
      <c r="S651" s="203">
        <v>123</v>
      </c>
      <c r="T651" s="203">
        <v>58</v>
      </c>
      <c r="U651" s="203">
        <v>43</v>
      </c>
      <c r="V651" s="203">
        <v>141</v>
      </c>
      <c r="W651" s="203">
        <v>5</v>
      </c>
      <c r="X651" s="203">
        <v>54</v>
      </c>
      <c r="Y651" s="203">
        <v>0.122</v>
      </c>
      <c r="Z651" s="203" t="b">
        <v>0</v>
      </c>
      <c r="AA651" s="203">
        <v>78</v>
      </c>
      <c r="AB651" s="203">
        <v>59</v>
      </c>
      <c r="AC651" s="203">
        <v>63</v>
      </c>
      <c r="AD651" s="203">
        <v>9</v>
      </c>
      <c r="AE651" s="203">
        <v>12.4</v>
      </c>
      <c r="AF651" s="203" t="s">
        <v>307</v>
      </c>
      <c r="BE651" s="204" t="str">
        <f t="shared" si="21"/>
        <v xml:space="preserve"> HeadWorldcup Rebels I.SLR150 Unisex</v>
      </c>
    </row>
    <row r="652" spans="1:57">
      <c r="A652" s="203" t="s">
        <v>219</v>
      </c>
      <c r="B652" s="203" t="s">
        <v>628</v>
      </c>
      <c r="C652" s="203" t="s">
        <v>658</v>
      </c>
      <c r="D652" s="203">
        <v>155</v>
      </c>
      <c r="E652" s="203" t="s">
        <v>222</v>
      </c>
      <c r="F652" s="203" t="str">
        <f t="shared" si="20"/>
        <v>Worldcup Rebels I.SLR</v>
      </c>
      <c r="H652" s="203">
        <v>155</v>
      </c>
      <c r="I652" s="203">
        <v>154.30000000000001</v>
      </c>
      <c r="J652" s="203">
        <v>135</v>
      </c>
      <c r="K652" s="203">
        <v>140</v>
      </c>
      <c r="L652" s="203">
        <v>120</v>
      </c>
      <c r="M652" s="203">
        <v>65</v>
      </c>
      <c r="N652" s="203">
        <v>105</v>
      </c>
      <c r="O652" s="203">
        <v>10.1</v>
      </c>
      <c r="P652" s="203">
        <v>1796</v>
      </c>
      <c r="Q652" s="203">
        <v>0.71</v>
      </c>
      <c r="R652" s="203">
        <v>1273</v>
      </c>
      <c r="S652" s="203">
        <v>135</v>
      </c>
      <c r="T652" s="203">
        <v>65</v>
      </c>
      <c r="U652" s="203">
        <v>44</v>
      </c>
      <c r="V652" s="203">
        <v>141</v>
      </c>
      <c r="W652" s="203">
        <v>6</v>
      </c>
      <c r="X652" s="203">
        <v>56</v>
      </c>
      <c r="Y652" s="203">
        <v>0.125</v>
      </c>
      <c r="Z652" s="203" t="b">
        <v>0</v>
      </c>
      <c r="AA652" s="203">
        <v>78</v>
      </c>
      <c r="AB652" s="203">
        <v>65</v>
      </c>
      <c r="AC652" s="203">
        <v>63</v>
      </c>
      <c r="AD652" s="203">
        <v>10</v>
      </c>
      <c r="AE652" s="203">
        <v>12.4</v>
      </c>
      <c r="AF652" s="203" t="s">
        <v>307</v>
      </c>
      <c r="BE652" s="204" t="str">
        <f t="shared" si="21"/>
        <v xml:space="preserve"> HeadWorldcup Rebels I.SLR155 Unisex</v>
      </c>
    </row>
    <row r="653" spans="1:57">
      <c r="A653" s="203" t="s">
        <v>219</v>
      </c>
      <c r="B653" s="203" t="s">
        <v>628</v>
      </c>
      <c r="C653" s="203" t="s">
        <v>658</v>
      </c>
      <c r="D653" s="203">
        <v>160</v>
      </c>
      <c r="E653" s="203" t="s">
        <v>222</v>
      </c>
      <c r="F653" s="203" t="str">
        <f t="shared" si="20"/>
        <v>Worldcup Rebels I.SLR</v>
      </c>
      <c r="H653" s="203">
        <v>160</v>
      </c>
      <c r="I653" s="203">
        <v>159.19999999999999</v>
      </c>
      <c r="J653" s="203">
        <v>140</v>
      </c>
      <c r="K653" s="203">
        <v>145</v>
      </c>
      <c r="L653" s="203">
        <v>121</v>
      </c>
      <c r="M653" s="203">
        <v>65</v>
      </c>
      <c r="N653" s="203">
        <v>106</v>
      </c>
      <c r="O653" s="203">
        <v>11</v>
      </c>
      <c r="P653" s="203">
        <v>1871</v>
      </c>
      <c r="Q653" s="203">
        <v>0.7</v>
      </c>
      <c r="R653" s="203">
        <v>1318</v>
      </c>
      <c r="S653" s="203">
        <v>159</v>
      </c>
      <c r="T653" s="203">
        <v>79</v>
      </c>
      <c r="U653" s="203">
        <v>40</v>
      </c>
      <c r="V653" s="203">
        <v>143</v>
      </c>
      <c r="W653" s="203">
        <v>5</v>
      </c>
      <c r="X653" s="203">
        <v>52</v>
      </c>
      <c r="Y653" s="203">
        <v>0.125</v>
      </c>
      <c r="Z653" s="203" t="b">
        <v>0</v>
      </c>
      <c r="AA653" s="203">
        <v>80</v>
      </c>
      <c r="AB653" s="203">
        <v>60</v>
      </c>
      <c r="AC653" s="203">
        <v>63</v>
      </c>
      <c r="AD653" s="203">
        <v>9</v>
      </c>
      <c r="AE653" s="203">
        <v>12.8</v>
      </c>
      <c r="AF653" s="203" t="s">
        <v>307</v>
      </c>
      <c r="AS653" s="203" t="s">
        <v>3557</v>
      </c>
      <c r="AT653" s="203" t="s">
        <v>1190</v>
      </c>
      <c r="AU653" s="247">
        <v>444.15</v>
      </c>
      <c r="AV653" s="203" t="s">
        <v>3558</v>
      </c>
      <c r="BE653" s="204" t="str">
        <f t="shared" si="21"/>
        <v xml:space="preserve"> HeadWorldcup Rebels I.SLR160 Unisex</v>
      </c>
    </row>
    <row r="654" spans="1:57">
      <c r="A654" s="203" t="s">
        <v>219</v>
      </c>
      <c r="B654" s="203" t="s">
        <v>628</v>
      </c>
      <c r="C654" s="203" t="s">
        <v>658</v>
      </c>
      <c r="D654" s="203">
        <v>165</v>
      </c>
      <c r="E654" s="203" t="s">
        <v>222</v>
      </c>
      <c r="F654" s="203" t="str">
        <f t="shared" si="20"/>
        <v>Worldcup Rebels I.SLR</v>
      </c>
      <c r="H654" s="203">
        <v>165</v>
      </c>
      <c r="I654" s="203">
        <v>164.1</v>
      </c>
      <c r="J654" s="203">
        <v>145</v>
      </c>
      <c r="K654" s="203">
        <v>150</v>
      </c>
      <c r="L654" s="203">
        <v>121</v>
      </c>
      <c r="M654" s="203">
        <v>65</v>
      </c>
      <c r="N654" s="203">
        <v>106</v>
      </c>
      <c r="O654" s="203">
        <v>11.5</v>
      </c>
      <c r="P654" s="203">
        <v>1940</v>
      </c>
      <c r="Q654" s="203">
        <v>0.7</v>
      </c>
      <c r="R654" s="203">
        <v>1363</v>
      </c>
      <c r="S654" s="203">
        <v>153</v>
      </c>
      <c r="T654" s="203">
        <v>79</v>
      </c>
      <c r="U654" s="203">
        <v>41</v>
      </c>
      <c r="V654" s="203">
        <v>139</v>
      </c>
      <c r="W654" s="203">
        <v>5</v>
      </c>
      <c r="X654" s="203">
        <v>51</v>
      </c>
      <c r="Y654" s="203">
        <v>0.11599999999999901</v>
      </c>
      <c r="Z654" s="203" t="b">
        <v>0</v>
      </c>
      <c r="AA654" s="203">
        <v>77</v>
      </c>
      <c r="AB654" s="203">
        <v>59</v>
      </c>
      <c r="AC654" s="203">
        <v>62</v>
      </c>
      <c r="AD654" s="203">
        <v>11</v>
      </c>
      <c r="AE654" s="203">
        <v>12.8</v>
      </c>
      <c r="AF654" s="203" t="s">
        <v>307</v>
      </c>
      <c r="BE654" s="204" t="str">
        <f t="shared" si="21"/>
        <v xml:space="preserve"> HeadWorldcup Rebels I.SLR165 Unisex</v>
      </c>
    </row>
    <row r="655" spans="1:57">
      <c r="A655" s="203" t="s">
        <v>219</v>
      </c>
      <c r="B655" s="203" t="s">
        <v>659</v>
      </c>
      <c r="C655" s="203" t="s">
        <v>660</v>
      </c>
      <c r="D655" s="203">
        <v>155</v>
      </c>
      <c r="E655" s="203" t="s">
        <v>390</v>
      </c>
      <c r="F655" s="203" t="str">
        <f t="shared" si="20"/>
        <v>Maiden 91</v>
      </c>
      <c r="H655" s="203">
        <v>155</v>
      </c>
      <c r="I655" s="203">
        <v>152.5</v>
      </c>
      <c r="J655" s="203">
        <v>84</v>
      </c>
      <c r="K655" s="203">
        <v>127</v>
      </c>
      <c r="L655" s="203">
        <v>126</v>
      </c>
      <c r="M655" s="203">
        <v>92</v>
      </c>
      <c r="N655" s="203">
        <v>117</v>
      </c>
      <c r="O655" s="203">
        <v>13</v>
      </c>
      <c r="P655" s="203">
        <v>1357</v>
      </c>
      <c r="Q655" s="203">
        <v>1.1599999999999999</v>
      </c>
      <c r="R655" s="203">
        <v>1574</v>
      </c>
      <c r="S655" s="203">
        <v>151</v>
      </c>
      <c r="T655" s="203">
        <v>63</v>
      </c>
      <c r="U655" s="203">
        <v>61</v>
      </c>
      <c r="V655" s="203">
        <v>363</v>
      </c>
      <c r="W655" s="203">
        <v>59</v>
      </c>
      <c r="X655" s="203">
        <v>318</v>
      </c>
      <c r="Y655" s="203">
        <v>0.96099999999999997</v>
      </c>
      <c r="Z655" s="203" t="b">
        <v>0</v>
      </c>
      <c r="AA655" s="203">
        <v>123</v>
      </c>
      <c r="AB655" s="203">
        <v>130</v>
      </c>
      <c r="AC655" s="203">
        <v>240</v>
      </c>
      <c r="AD655" s="203">
        <v>2</v>
      </c>
      <c r="AE655" s="203">
        <v>8.1999999999999993</v>
      </c>
      <c r="AF655" s="203" t="s">
        <v>303</v>
      </c>
      <c r="AG655" s="203" t="s">
        <v>302</v>
      </c>
      <c r="AS655" s="203" t="s">
        <v>3559</v>
      </c>
      <c r="AT655" s="203" t="s">
        <v>1227</v>
      </c>
      <c r="AU655" s="247">
        <v>699</v>
      </c>
      <c r="AV655" s="203" t="s">
        <v>3560</v>
      </c>
      <c r="AW655" s="203" t="s">
        <v>3559</v>
      </c>
      <c r="AX655" s="203" t="s">
        <v>1227</v>
      </c>
      <c r="AY655" s="247">
        <v>699</v>
      </c>
      <c r="AZ655" s="203" t="s">
        <v>3561</v>
      </c>
      <c r="BA655" s="203" t="s">
        <v>3559</v>
      </c>
      <c r="BB655" s="203" t="s">
        <v>1284</v>
      </c>
      <c r="BC655" s="247">
        <v>699</v>
      </c>
      <c r="BD655" s="203" t="s">
        <v>3562</v>
      </c>
      <c r="BE655" s="204" t="str">
        <f t="shared" si="21"/>
        <v xml:space="preserve"> IcelanticMaiden 91155 Women's</v>
      </c>
    </row>
    <row r="656" spans="1:57">
      <c r="A656" s="203" t="s">
        <v>219</v>
      </c>
      <c r="B656" s="203" t="s">
        <v>659</v>
      </c>
      <c r="C656" s="203" t="s">
        <v>660</v>
      </c>
      <c r="D656" s="203">
        <v>162</v>
      </c>
      <c r="E656" s="203" t="s">
        <v>390</v>
      </c>
      <c r="F656" s="203" t="str">
        <f t="shared" si="20"/>
        <v>Maiden 91</v>
      </c>
      <c r="H656" s="203">
        <v>162</v>
      </c>
      <c r="I656" s="203">
        <v>159.80000000000001</v>
      </c>
      <c r="J656" s="203">
        <v>91</v>
      </c>
      <c r="K656" s="203">
        <v>137</v>
      </c>
      <c r="L656" s="203">
        <v>126</v>
      </c>
      <c r="M656" s="203">
        <v>90</v>
      </c>
      <c r="N656" s="203">
        <v>116</v>
      </c>
      <c r="O656" s="203">
        <v>14.4</v>
      </c>
      <c r="P656" s="203">
        <v>1490</v>
      </c>
      <c r="Q656" s="203">
        <v>1.0900000000000001</v>
      </c>
      <c r="R656" s="203">
        <v>1627</v>
      </c>
      <c r="S656" s="203">
        <v>154</v>
      </c>
      <c r="T656" s="203">
        <v>68</v>
      </c>
      <c r="U656" s="203">
        <v>58</v>
      </c>
      <c r="V656" s="203">
        <v>364</v>
      </c>
      <c r="W656" s="203">
        <v>59</v>
      </c>
      <c r="X656" s="203">
        <v>320</v>
      </c>
      <c r="Y656" s="203">
        <v>1.02</v>
      </c>
      <c r="Z656" s="203" t="b">
        <v>1</v>
      </c>
      <c r="AA656" s="203">
        <v>105</v>
      </c>
      <c r="AB656" s="203">
        <v>125</v>
      </c>
      <c r="AC656" s="203">
        <v>259</v>
      </c>
      <c r="AD656" s="203">
        <v>2</v>
      </c>
      <c r="AE656" s="203">
        <v>8</v>
      </c>
      <c r="AF656" s="203" t="s">
        <v>303</v>
      </c>
      <c r="AG656" s="203" t="s">
        <v>302</v>
      </c>
      <c r="AS656" s="203" t="s">
        <v>3563</v>
      </c>
      <c r="AT656" s="203" t="s">
        <v>1214</v>
      </c>
      <c r="AU656" s="247">
        <v>503.79</v>
      </c>
      <c r="AV656" s="203" t="s">
        <v>3564</v>
      </c>
      <c r="AW656" s="203" t="s">
        <v>3563</v>
      </c>
      <c r="AX656" s="203" t="s">
        <v>1227</v>
      </c>
      <c r="AY656" s="247">
        <v>699</v>
      </c>
      <c r="AZ656" s="203" t="s">
        <v>3565</v>
      </c>
      <c r="BA656" s="203" t="s">
        <v>3563</v>
      </c>
      <c r="BB656" s="203" t="s">
        <v>1227</v>
      </c>
      <c r="BC656" s="247">
        <v>699</v>
      </c>
      <c r="BD656" s="203" t="s">
        <v>3566</v>
      </c>
      <c r="BE656" s="204" t="str">
        <f t="shared" si="21"/>
        <v xml:space="preserve"> IcelanticMaiden 91162 Women's</v>
      </c>
    </row>
    <row r="657" spans="1:57">
      <c r="A657" s="203" t="s">
        <v>219</v>
      </c>
      <c r="B657" s="203" t="s">
        <v>659</v>
      </c>
      <c r="C657" s="203" t="s">
        <v>661</v>
      </c>
      <c r="D657" s="203">
        <v>171</v>
      </c>
      <c r="E657" s="203" t="s">
        <v>222</v>
      </c>
      <c r="F657" s="203" t="str">
        <f t="shared" si="20"/>
        <v>Natural 101</v>
      </c>
      <c r="H657" s="203">
        <v>171</v>
      </c>
      <c r="I657" s="203">
        <v>168.6</v>
      </c>
      <c r="J657" s="203">
        <v>118</v>
      </c>
      <c r="K657" s="203">
        <v>134</v>
      </c>
      <c r="L657" s="203">
        <v>132</v>
      </c>
      <c r="M657" s="203">
        <v>101</v>
      </c>
      <c r="N657" s="203">
        <v>116</v>
      </c>
      <c r="O657" s="203">
        <v>18.8</v>
      </c>
      <c r="P657" s="203">
        <v>1582</v>
      </c>
      <c r="Q657" s="203">
        <v>1.17</v>
      </c>
      <c r="R657" s="203">
        <v>1854</v>
      </c>
      <c r="S657" s="203">
        <v>211</v>
      </c>
      <c r="T657" s="203">
        <v>88</v>
      </c>
      <c r="U657" s="203">
        <v>64</v>
      </c>
      <c r="V657" s="203">
        <v>329</v>
      </c>
      <c r="W657" s="203">
        <v>25</v>
      </c>
      <c r="X657" s="203">
        <v>177</v>
      </c>
      <c r="Y657" s="203">
        <v>0.39500000000000002</v>
      </c>
      <c r="Z657" s="203" t="b">
        <v>0</v>
      </c>
      <c r="AA657" s="203">
        <v>238</v>
      </c>
      <c r="AB657" s="203">
        <v>105</v>
      </c>
      <c r="AC657" s="203">
        <v>91</v>
      </c>
      <c r="AD657" s="203">
        <v>5</v>
      </c>
      <c r="AE657" s="203">
        <v>9.5</v>
      </c>
      <c r="AF657" s="203" t="s">
        <v>305</v>
      </c>
      <c r="AG657" s="203" t="s">
        <v>301</v>
      </c>
      <c r="AH657" s="203" t="s">
        <v>304</v>
      </c>
      <c r="AI657" s="203" t="s">
        <v>302</v>
      </c>
      <c r="AS657" s="203" t="s">
        <v>3567</v>
      </c>
      <c r="AT657" s="203" t="s">
        <v>3093</v>
      </c>
      <c r="AU657" s="247">
        <v>446.99</v>
      </c>
      <c r="AV657" s="203" t="s">
        <v>3568</v>
      </c>
      <c r="AW657" s="203" t="s">
        <v>3569</v>
      </c>
      <c r="AX657" s="203" t="s">
        <v>3093</v>
      </c>
      <c r="AY657" s="247">
        <v>595.99</v>
      </c>
      <c r="AZ657" s="203" t="s">
        <v>3570</v>
      </c>
      <c r="BA657" s="203" t="s">
        <v>3571</v>
      </c>
      <c r="BB657" s="203" t="s">
        <v>1477</v>
      </c>
      <c r="BC657" s="247">
        <v>599.25</v>
      </c>
      <c r="BD657" s="203" t="s">
        <v>3572</v>
      </c>
      <c r="BE657" s="204" t="str">
        <f t="shared" si="21"/>
        <v xml:space="preserve"> IcelanticNatural 101171 Unisex</v>
      </c>
    </row>
    <row r="658" spans="1:57">
      <c r="A658" s="203" t="s">
        <v>219</v>
      </c>
      <c r="B658" s="203" t="s">
        <v>659</v>
      </c>
      <c r="C658" s="203" t="s">
        <v>661</v>
      </c>
      <c r="D658" s="203">
        <v>178</v>
      </c>
      <c r="E658" s="203" t="s">
        <v>222</v>
      </c>
      <c r="F658" s="203" t="str">
        <f t="shared" si="20"/>
        <v>Natural 101</v>
      </c>
      <c r="H658" s="203">
        <v>178</v>
      </c>
      <c r="I658" s="203">
        <v>176.2</v>
      </c>
      <c r="J658" s="203">
        <v>128</v>
      </c>
      <c r="K658" s="203">
        <v>142</v>
      </c>
      <c r="L658" s="203">
        <v>132</v>
      </c>
      <c r="M658" s="203">
        <v>100</v>
      </c>
      <c r="N658" s="203">
        <v>117</v>
      </c>
      <c r="O658" s="203">
        <v>20.6</v>
      </c>
      <c r="P658" s="203">
        <v>1873</v>
      </c>
      <c r="Q658" s="203">
        <v>1.03</v>
      </c>
      <c r="R658" s="203">
        <v>1937</v>
      </c>
      <c r="S658" s="203">
        <v>262</v>
      </c>
      <c r="T658" s="203">
        <v>113</v>
      </c>
      <c r="U658" s="203">
        <v>58</v>
      </c>
      <c r="V658" s="203">
        <v>319</v>
      </c>
      <c r="W658" s="203">
        <v>24</v>
      </c>
      <c r="X658" s="203">
        <v>168</v>
      </c>
      <c r="Y658" s="203">
        <v>0.41399999999999998</v>
      </c>
      <c r="Z658" s="203" t="b">
        <v>0</v>
      </c>
      <c r="AA658" s="203">
        <v>240</v>
      </c>
      <c r="AB658" s="203">
        <v>101</v>
      </c>
      <c r="AC658" s="203">
        <v>79</v>
      </c>
      <c r="AD658" s="203">
        <v>6</v>
      </c>
      <c r="AE658" s="203">
        <v>8.8000000000000007</v>
      </c>
      <c r="AF658" s="203" t="s">
        <v>305</v>
      </c>
      <c r="AG658" s="203" t="s">
        <v>301</v>
      </c>
      <c r="AS658" s="203" t="s">
        <v>3573</v>
      </c>
      <c r="AT658" s="203" t="s">
        <v>1477</v>
      </c>
      <c r="AU658" s="247">
        <v>599.25</v>
      </c>
      <c r="AV658" s="203" t="s">
        <v>3574</v>
      </c>
      <c r="AW658" s="203" t="s">
        <v>3573</v>
      </c>
      <c r="AX658" s="203" t="s">
        <v>1477</v>
      </c>
      <c r="AY658" s="247">
        <v>599.25</v>
      </c>
      <c r="AZ658" s="203" t="s">
        <v>3575</v>
      </c>
      <c r="BA658" s="203" t="s">
        <v>3573</v>
      </c>
      <c r="BB658" s="203" t="s">
        <v>3576</v>
      </c>
      <c r="BC658" s="247">
        <v>599.25</v>
      </c>
      <c r="BD658" s="203" t="s">
        <v>3577</v>
      </c>
      <c r="BE658" s="204" t="str">
        <f t="shared" si="21"/>
        <v xml:space="preserve"> IcelanticNatural 101178 Unisex</v>
      </c>
    </row>
    <row r="659" spans="1:57">
      <c r="A659" s="203" t="s">
        <v>219</v>
      </c>
      <c r="B659" s="203" t="s">
        <v>659</v>
      </c>
      <c r="C659" s="203" t="s">
        <v>662</v>
      </c>
      <c r="D659" s="203">
        <v>171</v>
      </c>
      <c r="E659" s="203" t="s">
        <v>222</v>
      </c>
      <c r="F659" s="203" t="str">
        <f t="shared" si="20"/>
        <v>Nomad 105</v>
      </c>
      <c r="H659" s="203">
        <v>171</v>
      </c>
      <c r="I659" s="203">
        <v>169</v>
      </c>
      <c r="J659" s="203">
        <v>103</v>
      </c>
      <c r="K659" s="203">
        <v>142</v>
      </c>
      <c r="L659" s="203">
        <v>146</v>
      </c>
      <c r="M659" s="203">
        <v>111</v>
      </c>
      <c r="N659" s="203">
        <v>136</v>
      </c>
      <c r="O659" s="203">
        <v>16.2</v>
      </c>
      <c r="P659" s="203">
        <v>1949</v>
      </c>
      <c r="Q659" s="203">
        <v>1.06</v>
      </c>
      <c r="R659" s="203">
        <v>2060</v>
      </c>
      <c r="S659" s="203">
        <v>213</v>
      </c>
      <c r="T659" s="203">
        <v>101</v>
      </c>
      <c r="U659" s="203">
        <v>57</v>
      </c>
      <c r="V659" s="203">
        <v>353</v>
      </c>
      <c r="W659" s="203">
        <v>55</v>
      </c>
      <c r="X659" s="203">
        <v>305</v>
      </c>
      <c r="Y659" s="203">
        <v>0.96399999999999997</v>
      </c>
      <c r="Z659" s="203" t="b">
        <v>0</v>
      </c>
      <c r="AA659" s="203">
        <v>134</v>
      </c>
      <c r="AB659" s="203">
        <v>141</v>
      </c>
      <c r="AC659" s="203">
        <v>220</v>
      </c>
      <c r="AD659" s="203">
        <v>3</v>
      </c>
      <c r="AE659" s="203">
        <v>8.1999999999999993</v>
      </c>
      <c r="AF659" s="203" t="s">
        <v>303</v>
      </c>
      <c r="AG659" s="203" t="s">
        <v>301</v>
      </c>
      <c r="AH659" s="203" t="s">
        <v>302</v>
      </c>
      <c r="AS659" s="203" t="s">
        <v>3578</v>
      </c>
      <c r="AT659" s="203" t="s">
        <v>1199</v>
      </c>
      <c r="AU659" s="247">
        <v>698</v>
      </c>
      <c r="AV659" s="203" t="s">
        <v>3579</v>
      </c>
      <c r="AW659" s="203" t="s">
        <v>3580</v>
      </c>
      <c r="AX659" s="203" t="s">
        <v>1801</v>
      </c>
      <c r="AY659" s="247">
        <v>749</v>
      </c>
      <c r="AZ659" s="203" t="s">
        <v>3581</v>
      </c>
      <c r="BA659" s="203" t="s">
        <v>3580</v>
      </c>
      <c r="BB659" s="203" t="s">
        <v>1227</v>
      </c>
      <c r="BC659" s="247">
        <v>779</v>
      </c>
      <c r="BD659" s="203" t="s">
        <v>3582</v>
      </c>
      <c r="BE659" s="204" t="str">
        <f t="shared" si="21"/>
        <v xml:space="preserve"> IcelanticNomad 105171 Unisex</v>
      </c>
    </row>
    <row r="660" spans="1:57">
      <c r="A660" s="203" t="s">
        <v>219</v>
      </c>
      <c r="B660" s="203" t="s">
        <v>659</v>
      </c>
      <c r="C660" s="203" t="s">
        <v>662</v>
      </c>
      <c r="D660" s="203">
        <v>176</v>
      </c>
      <c r="E660" s="203" t="s">
        <v>222</v>
      </c>
      <c r="F660" s="203" t="str">
        <f t="shared" si="20"/>
        <v>Nomad 105</v>
      </c>
      <c r="H660" s="203">
        <v>176</v>
      </c>
      <c r="I660" s="203">
        <v>173.5</v>
      </c>
      <c r="J660" s="203">
        <v>107</v>
      </c>
      <c r="K660" s="203">
        <v>147</v>
      </c>
      <c r="L660" s="203">
        <v>145</v>
      </c>
      <c r="M660" s="203">
        <v>111</v>
      </c>
      <c r="N660" s="203">
        <v>135</v>
      </c>
      <c r="O660" s="203">
        <v>18</v>
      </c>
      <c r="P660" s="203">
        <v>1848</v>
      </c>
      <c r="Q660" s="203">
        <v>1.1399999999999999</v>
      </c>
      <c r="R660" s="203">
        <v>2103</v>
      </c>
      <c r="S660" s="203">
        <v>216</v>
      </c>
      <c r="T660" s="203">
        <v>102</v>
      </c>
      <c r="U660" s="203">
        <v>58</v>
      </c>
      <c r="V660" s="203">
        <v>351</v>
      </c>
      <c r="W660" s="203">
        <v>57</v>
      </c>
      <c r="X660" s="203">
        <v>312</v>
      </c>
      <c r="Y660" s="203">
        <v>0.97499999999999998</v>
      </c>
      <c r="Z660" s="203" t="b">
        <v>0</v>
      </c>
      <c r="AA660" s="203">
        <v>129</v>
      </c>
      <c r="AB660" s="203">
        <v>132</v>
      </c>
      <c r="AC660" s="203">
        <v>222</v>
      </c>
      <c r="AD660" s="203">
        <v>3</v>
      </c>
      <c r="AE660" s="203">
        <v>8.3000000000000007</v>
      </c>
      <c r="AF660" s="203" t="s">
        <v>303</v>
      </c>
      <c r="AG660" s="203" t="s">
        <v>301</v>
      </c>
      <c r="AH660" s="203" t="s">
        <v>302</v>
      </c>
      <c r="AS660" s="203" t="s">
        <v>3583</v>
      </c>
      <c r="AT660" s="203" t="s">
        <v>1199</v>
      </c>
      <c r="AU660" s="247">
        <v>698</v>
      </c>
      <c r="AV660" s="203" t="s">
        <v>3584</v>
      </c>
      <c r="AW660" s="203" t="s">
        <v>3585</v>
      </c>
      <c r="AX660" s="203" t="s">
        <v>1588</v>
      </c>
      <c r="AY660" s="247">
        <v>779</v>
      </c>
      <c r="AZ660" s="203" t="s">
        <v>3586</v>
      </c>
      <c r="BA660" s="203" t="s">
        <v>3587</v>
      </c>
      <c r="BB660" s="203" t="s">
        <v>3142</v>
      </c>
      <c r="BC660" s="247">
        <v>779</v>
      </c>
      <c r="BD660" s="203" t="s">
        <v>3588</v>
      </c>
      <c r="BE660" s="204" t="str">
        <f t="shared" si="21"/>
        <v xml:space="preserve"> IcelanticNomad 105176 Unisex</v>
      </c>
    </row>
    <row r="661" spans="1:57">
      <c r="A661" s="203" t="s">
        <v>219</v>
      </c>
      <c r="B661" s="203" t="s">
        <v>659</v>
      </c>
      <c r="C661" s="203" t="s">
        <v>662</v>
      </c>
      <c r="D661" s="203">
        <v>181</v>
      </c>
      <c r="E661" s="203" t="s">
        <v>222</v>
      </c>
      <c r="F661" s="203" t="str">
        <f t="shared" si="20"/>
        <v>Nomad 105</v>
      </c>
      <c r="H661" s="203">
        <v>181</v>
      </c>
      <c r="I661" s="203">
        <v>178.5</v>
      </c>
      <c r="J661" s="203">
        <v>109</v>
      </c>
      <c r="K661" s="203">
        <v>153</v>
      </c>
      <c r="L661" s="203">
        <v>145</v>
      </c>
      <c r="M661" s="203">
        <v>111</v>
      </c>
      <c r="N661" s="203">
        <v>135</v>
      </c>
      <c r="O661" s="203">
        <v>19.100000000000001</v>
      </c>
      <c r="P661" s="203">
        <v>2022</v>
      </c>
      <c r="Q661" s="203">
        <v>1.08</v>
      </c>
      <c r="R661" s="203">
        <v>2176</v>
      </c>
      <c r="S661" s="203">
        <v>229</v>
      </c>
      <c r="T661" s="203">
        <v>113</v>
      </c>
      <c r="U661" s="203">
        <v>60</v>
      </c>
      <c r="V661" s="203">
        <v>375</v>
      </c>
      <c r="W661" s="203">
        <v>56</v>
      </c>
      <c r="X661" s="203">
        <v>323</v>
      </c>
      <c r="Y661" s="203">
        <v>0.94199999999999995</v>
      </c>
      <c r="Z661" s="203" t="b">
        <v>0</v>
      </c>
      <c r="AA661" s="203">
        <v>128</v>
      </c>
      <c r="AB661" s="203">
        <v>128</v>
      </c>
      <c r="AC661" s="203">
        <v>248</v>
      </c>
      <c r="AD661" s="203">
        <v>1</v>
      </c>
      <c r="AE661" s="203">
        <v>9.6999999999999993</v>
      </c>
      <c r="AF661" s="203" t="s">
        <v>303</v>
      </c>
      <c r="AG661" s="203" t="s">
        <v>301</v>
      </c>
      <c r="AH661" s="203" t="s">
        <v>302</v>
      </c>
      <c r="AS661" s="203" t="s">
        <v>3589</v>
      </c>
      <c r="AT661" s="203" t="s">
        <v>1801</v>
      </c>
      <c r="AU661" s="247">
        <v>749</v>
      </c>
      <c r="AV661" s="203" t="s">
        <v>3590</v>
      </c>
      <c r="AW661" s="203" t="s">
        <v>3591</v>
      </c>
      <c r="AX661" s="203" t="s">
        <v>1801</v>
      </c>
      <c r="AY661" s="247">
        <v>749</v>
      </c>
      <c r="AZ661" s="203" t="s">
        <v>3592</v>
      </c>
      <c r="BA661" s="203" t="s">
        <v>3589</v>
      </c>
      <c r="BB661" s="203" t="s">
        <v>1227</v>
      </c>
      <c r="BC661" s="247">
        <v>779</v>
      </c>
      <c r="BD661" s="203" t="s">
        <v>3593</v>
      </c>
      <c r="BE661" s="204" t="str">
        <f t="shared" si="21"/>
        <v xml:space="preserve"> IcelanticNomad 105181 Unisex</v>
      </c>
    </row>
    <row r="662" spans="1:57">
      <c r="A662" s="203" t="s">
        <v>219</v>
      </c>
      <c r="B662" s="203" t="s">
        <v>659</v>
      </c>
      <c r="C662" s="203" t="s">
        <v>663</v>
      </c>
      <c r="D662" s="203">
        <v>171</v>
      </c>
      <c r="E662" s="203" t="s">
        <v>222</v>
      </c>
      <c r="F662" s="203" t="str">
        <f t="shared" si="20"/>
        <v>Nomad 95</v>
      </c>
      <c r="H662" s="203">
        <v>171</v>
      </c>
      <c r="I662" s="203">
        <v>168.3</v>
      </c>
      <c r="J662" s="203">
        <v>99</v>
      </c>
      <c r="K662" s="203">
        <v>143</v>
      </c>
      <c r="L662" s="203">
        <v>130</v>
      </c>
      <c r="M662" s="203">
        <v>95</v>
      </c>
      <c r="N662" s="203">
        <v>121</v>
      </c>
      <c r="O662" s="203">
        <v>16.3</v>
      </c>
      <c r="P662" s="203">
        <v>1539</v>
      </c>
      <c r="Q662" s="203">
        <v>1.1599999999999999</v>
      </c>
      <c r="R662" s="203">
        <v>1780</v>
      </c>
      <c r="S662" s="203">
        <v>157</v>
      </c>
      <c r="T662" s="203">
        <v>69</v>
      </c>
      <c r="U662" s="203">
        <v>62</v>
      </c>
      <c r="V662" s="203">
        <v>376</v>
      </c>
      <c r="W662" s="203">
        <v>55</v>
      </c>
      <c r="X662" s="203">
        <v>314</v>
      </c>
      <c r="Y662" s="203">
        <v>0.88800000000000001</v>
      </c>
      <c r="Z662" s="203" t="b">
        <v>0</v>
      </c>
      <c r="AA662" s="203">
        <v>119</v>
      </c>
      <c r="AB662" s="203">
        <v>130</v>
      </c>
      <c r="AC662" s="203">
        <v>257</v>
      </c>
      <c r="AD662" s="203">
        <v>2</v>
      </c>
      <c r="AE662" s="203">
        <v>7.2</v>
      </c>
      <c r="AF662" s="203" t="s">
        <v>303</v>
      </c>
      <c r="AG662" s="203" t="s">
        <v>302</v>
      </c>
      <c r="AS662" s="203" t="s">
        <v>3594</v>
      </c>
      <c r="AT662" s="203" t="s">
        <v>1306</v>
      </c>
      <c r="AU662" s="247">
        <v>699</v>
      </c>
      <c r="AV662" s="203" t="s">
        <v>3595</v>
      </c>
      <c r="AW662" s="203" t="s">
        <v>3594</v>
      </c>
      <c r="AX662" s="203" t="s">
        <v>1306</v>
      </c>
      <c r="AY662" s="247">
        <v>699</v>
      </c>
      <c r="AZ662" s="203" t="s">
        <v>3596</v>
      </c>
      <c r="BA662" s="203" t="s">
        <v>3594</v>
      </c>
      <c r="BB662" s="203" t="s">
        <v>1301</v>
      </c>
      <c r="BC662" s="247">
        <v>699</v>
      </c>
      <c r="BD662" s="203" t="s">
        <v>3597</v>
      </c>
      <c r="BE662" s="204" t="str">
        <f t="shared" si="21"/>
        <v xml:space="preserve"> IcelanticNomad 95171 Unisex</v>
      </c>
    </row>
    <row r="663" spans="1:57">
      <c r="A663" s="203" t="s">
        <v>219</v>
      </c>
      <c r="B663" s="203" t="s">
        <v>659</v>
      </c>
      <c r="C663" s="203" t="s">
        <v>663</v>
      </c>
      <c r="D663" s="203">
        <v>176</v>
      </c>
      <c r="E663" s="203" t="s">
        <v>222</v>
      </c>
      <c r="F663" s="203" t="str">
        <f t="shared" si="20"/>
        <v>Nomad 95</v>
      </c>
      <c r="H663" s="203">
        <v>176</v>
      </c>
      <c r="I663" s="203">
        <v>173.6</v>
      </c>
      <c r="J663" s="203">
        <v>107</v>
      </c>
      <c r="K663" s="203">
        <v>149</v>
      </c>
      <c r="L663" s="203">
        <v>129</v>
      </c>
      <c r="M663" s="203">
        <v>93</v>
      </c>
      <c r="N663" s="203">
        <v>119</v>
      </c>
      <c r="O663" s="203">
        <v>17.5</v>
      </c>
      <c r="P663" s="203">
        <v>1715</v>
      </c>
      <c r="Q663" s="203">
        <v>1.06</v>
      </c>
      <c r="R663" s="203">
        <v>1816</v>
      </c>
      <c r="S663" s="203">
        <v>175</v>
      </c>
      <c r="T663" s="203">
        <v>73</v>
      </c>
      <c r="U663" s="203">
        <v>58</v>
      </c>
      <c r="V663" s="203">
        <v>353</v>
      </c>
      <c r="W663" s="203">
        <v>56</v>
      </c>
      <c r="X663" s="203">
        <v>315</v>
      </c>
      <c r="Y663" s="203">
        <v>0.96899999999999997</v>
      </c>
      <c r="Z663" s="203" t="b">
        <v>0</v>
      </c>
      <c r="AA663" s="203">
        <v>121</v>
      </c>
      <c r="AB663" s="203">
        <v>122</v>
      </c>
      <c r="AC663" s="203">
        <v>233</v>
      </c>
      <c r="AD663" s="203">
        <v>2</v>
      </c>
      <c r="AE663" s="203">
        <v>8.1999999999999993</v>
      </c>
      <c r="AF663" s="203" t="s">
        <v>303</v>
      </c>
      <c r="AG663" s="203" t="s">
        <v>302</v>
      </c>
      <c r="AS663" s="203" t="s">
        <v>3598</v>
      </c>
      <c r="AT663" s="203" t="s">
        <v>1199</v>
      </c>
      <c r="AU663" s="247">
        <v>629</v>
      </c>
      <c r="AV663" s="203" t="s">
        <v>3599</v>
      </c>
      <c r="AW663" s="203" t="s">
        <v>3600</v>
      </c>
      <c r="AX663" s="203" t="s">
        <v>1306</v>
      </c>
      <c r="AY663" s="247">
        <v>699</v>
      </c>
      <c r="AZ663" s="203" t="s">
        <v>3601</v>
      </c>
      <c r="BA663" s="203" t="s">
        <v>3600</v>
      </c>
      <c r="BB663" s="203" t="s">
        <v>1801</v>
      </c>
      <c r="BC663" s="247">
        <v>699</v>
      </c>
      <c r="BD663" s="203" t="s">
        <v>3602</v>
      </c>
      <c r="BE663" s="204" t="str">
        <f t="shared" si="21"/>
        <v xml:space="preserve"> IcelanticNomad 95176 Unisex</v>
      </c>
    </row>
    <row r="664" spans="1:57">
      <c r="A664" s="203" t="s">
        <v>219</v>
      </c>
      <c r="B664" s="203" t="s">
        <v>659</v>
      </c>
      <c r="C664" s="203" t="s">
        <v>663</v>
      </c>
      <c r="D664" s="203">
        <v>181</v>
      </c>
      <c r="E664" s="203" t="s">
        <v>222</v>
      </c>
      <c r="F664" s="203" t="str">
        <f t="shared" si="20"/>
        <v>Nomad 95</v>
      </c>
      <c r="H664" s="203">
        <v>181</v>
      </c>
      <c r="I664" s="203">
        <v>178.6</v>
      </c>
      <c r="J664" s="203">
        <v>116</v>
      </c>
      <c r="K664" s="203">
        <v>155</v>
      </c>
      <c r="L664" s="203">
        <v>130</v>
      </c>
      <c r="M664" s="203">
        <v>95</v>
      </c>
      <c r="N664" s="203">
        <v>120</v>
      </c>
      <c r="O664" s="203">
        <v>19</v>
      </c>
      <c r="P664" s="203">
        <v>1662</v>
      </c>
      <c r="Q664" s="203">
        <v>1.1399999999999999</v>
      </c>
      <c r="R664" s="203">
        <v>1889</v>
      </c>
      <c r="S664" s="203">
        <v>191</v>
      </c>
      <c r="T664" s="203">
        <v>75</v>
      </c>
      <c r="U664" s="203">
        <v>55</v>
      </c>
      <c r="V664" s="203">
        <v>338</v>
      </c>
      <c r="W664" s="203">
        <v>51</v>
      </c>
      <c r="X664" s="203">
        <v>290</v>
      </c>
      <c r="Y664" s="203">
        <v>0.91400000000000003</v>
      </c>
      <c r="Z664" s="203" t="b">
        <v>0</v>
      </c>
      <c r="AA664" s="203">
        <v>112</v>
      </c>
      <c r="AB664" s="203">
        <v>128</v>
      </c>
      <c r="AC664" s="203">
        <v>226</v>
      </c>
      <c r="AD664" s="203">
        <v>4</v>
      </c>
      <c r="AE664" s="203">
        <v>9</v>
      </c>
      <c r="AF664" s="203" t="s">
        <v>303</v>
      </c>
      <c r="AG664" s="203" t="s">
        <v>302</v>
      </c>
      <c r="AS664" s="203" t="s">
        <v>3603</v>
      </c>
      <c r="AT664" s="203" t="s">
        <v>1199</v>
      </c>
      <c r="AU664" s="247">
        <v>629</v>
      </c>
      <c r="AV664" s="203" t="s">
        <v>3604</v>
      </c>
      <c r="AW664" s="203" t="s">
        <v>3605</v>
      </c>
      <c r="AX664" s="203" t="s">
        <v>3606</v>
      </c>
      <c r="AY664" s="247">
        <v>649</v>
      </c>
      <c r="AZ664" s="203" t="s">
        <v>3607</v>
      </c>
      <c r="BA664" s="203" t="s">
        <v>3605</v>
      </c>
      <c r="BB664" s="203" t="s">
        <v>1306</v>
      </c>
      <c r="BC664" s="247">
        <v>699</v>
      </c>
      <c r="BD664" s="203" t="s">
        <v>3608</v>
      </c>
      <c r="BE664" s="204" t="str">
        <f t="shared" si="21"/>
        <v xml:space="preserve"> IcelanticNomad 95181 Unisex</v>
      </c>
    </row>
    <row r="665" spans="1:57">
      <c r="A665" s="203" t="s">
        <v>219</v>
      </c>
      <c r="B665" s="203" t="s">
        <v>659</v>
      </c>
      <c r="C665" s="203" t="s">
        <v>664</v>
      </c>
      <c r="D665" s="203">
        <v>171</v>
      </c>
      <c r="E665" s="203" t="s">
        <v>222</v>
      </c>
      <c r="F665" s="203" t="str">
        <f t="shared" si="20"/>
        <v>Nomad Lite 105</v>
      </c>
      <c r="H665" s="203">
        <v>171</v>
      </c>
      <c r="I665" s="203">
        <v>168.7</v>
      </c>
      <c r="J665" s="203">
        <v>102</v>
      </c>
      <c r="K665" s="203">
        <v>142</v>
      </c>
      <c r="L665" s="203">
        <v>145</v>
      </c>
      <c r="M665" s="203">
        <v>111</v>
      </c>
      <c r="N665" s="203">
        <v>136</v>
      </c>
      <c r="O665" s="203">
        <v>16.3</v>
      </c>
      <c r="P665" s="203">
        <v>1797</v>
      </c>
      <c r="Q665" s="203">
        <v>1.1399999999999999</v>
      </c>
      <c r="R665" s="203">
        <v>2052</v>
      </c>
      <c r="S665" s="203">
        <v>237</v>
      </c>
      <c r="T665" s="203">
        <v>109</v>
      </c>
      <c r="U665" s="203">
        <v>60</v>
      </c>
      <c r="V665" s="203">
        <v>364</v>
      </c>
      <c r="W665" s="203">
        <v>54</v>
      </c>
      <c r="X665" s="203">
        <v>304</v>
      </c>
      <c r="Y665" s="203">
        <v>0.91299999999999903</v>
      </c>
      <c r="Z665" s="203" t="b">
        <v>0</v>
      </c>
      <c r="AA665" s="203">
        <v>134</v>
      </c>
      <c r="AB665" s="203">
        <v>136</v>
      </c>
      <c r="AC665" s="203">
        <v>230</v>
      </c>
      <c r="AD665" s="203">
        <v>2</v>
      </c>
      <c r="AE665" s="203">
        <v>8.6</v>
      </c>
      <c r="AF665" s="203" t="s">
        <v>303</v>
      </c>
      <c r="AG665" s="203" t="s">
        <v>301</v>
      </c>
      <c r="AH665" s="203" t="s">
        <v>302</v>
      </c>
      <c r="AS665" s="203" t="s">
        <v>3609</v>
      </c>
      <c r="AT665" s="203" t="s">
        <v>1227</v>
      </c>
      <c r="AU665" s="247">
        <v>799</v>
      </c>
      <c r="AV665" s="203" t="s">
        <v>3610</v>
      </c>
      <c r="AW665" s="203" t="s">
        <v>3609</v>
      </c>
      <c r="AX665" s="203" t="s">
        <v>1227</v>
      </c>
      <c r="AY665" s="247">
        <v>799</v>
      </c>
      <c r="AZ665" s="203" t="s">
        <v>3611</v>
      </c>
      <c r="BA665" s="203" t="s">
        <v>3609</v>
      </c>
      <c r="BB665" s="203" t="s">
        <v>1301</v>
      </c>
      <c r="BC665" s="247">
        <v>799</v>
      </c>
      <c r="BD665" s="203" t="s">
        <v>3612</v>
      </c>
      <c r="BE665" s="204" t="str">
        <f t="shared" si="21"/>
        <v xml:space="preserve"> IcelanticNomad Lite 105171 Unisex</v>
      </c>
    </row>
    <row r="666" spans="1:57">
      <c r="A666" s="203" t="s">
        <v>219</v>
      </c>
      <c r="B666" s="203" t="s">
        <v>659</v>
      </c>
      <c r="C666" s="203" t="s">
        <v>664</v>
      </c>
      <c r="D666" s="203">
        <v>176</v>
      </c>
      <c r="E666" s="203" t="s">
        <v>222</v>
      </c>
      <c r="F666" s="203" t="str">
        <f t="shared" si="20"/>
        <v>Nomad Lite 105</v>
      </c>
      <c r="H666" s="203">
        <v>176</v>
      </c>
      <c r="I666" s="203">
        <v>173.3</v>
      </c>
      <c r="J666" s="203">
        <v>108</v>
      </c>
      <c r="K666" s="203">
        <v>147</v>
      </c>
      <c r="L666" s="203">
        <v>145</v>
      </c>
      <c r="M666" s="203">
        <v>110</v>
      </c>
      <c r="N666" s="203">
        <v>135</v>
      </c>
      <c r="O666" s="203">
        <v>17.7</v>
      </c>
      <c r="P666" s="203">
        <v>1781</v>
      </c>
      <c r="Q666" s="203">
        <v>1.18</v>
      </c>
      <c r="R666" s="203">
        <v>2096</v>
      </c>
      <c r="S666" s="203">
        <v>247</v>
      </c>
      <c r="T666" s="203">
        <v>108</v>
      </c>
      <c r="U666" s="203">
        <v>57</v>
      </c>
      <c r="V666" s="203">
        <v>354</v>
      </c>
      <c r="W666" s="203">
        <v>53</v>
      </c>
      <c r="X666" s="203">
        <v>304</v>
      </c>
      <c r="Y666" s="203">
        <v>0.92400000000000004</v>
      </c>
      <c r="Z666" s="203" t="b">
        <v>0</v>
      </c>
      <c r="AA666" s="203">
        <v>128</v>
      </c>
      <c r="AB666" s="203">
        <v>137</v>
      </c>
      <c r="AC666" s="203">
        <v>226</v>
      </c>
      <c r="AD666" s="203">
        <v>3</v>
      </c>
      <c r="AE666" s="203">
        <v>8.5</v>
      </c>
      <c r="AF666" s="203" t="s">
        <v>303</v>
      </c>
      <c r="AG666" s="203" t="s">
        <v>301</v>
      </c>
      <c r="AH666" s="203" t="s">
        <v>302</v>
      </c>
      <c r="AS666" s="203" t="s">
        <v>3613</v>
      </c>
      <c r="AT666" s="203" t="s">
        <v>2648</v>
      </c>
      <c r="AU666" s="247">
        <v>798.95</v>
      </c>
      <c r="AV666" s="203" t="s">
        <v>3614</v>
      </c>
      <c r="AW666" s="203" t="s">
        <v>3613</v>
      </c>
      <c r="AX666" s="203" t="s">
        <v>1227</v>
      </c>
      <c r="AY666" s="247">
        <v>799</v>
      </c>
      <c r="AZ666" s="203" t="s">
        <v>3615</v>
      </c>
      <c r="BA666" s="203" t="s">
        <v>3613</v>
      </c>
      <c r="BB666" s="203" t="s">
        <v>1227</v>
      </c>
      <c r="BC666" s="247">
        <v>799</v>
      </c>
      <c r="BD666" s="203" t="s">
        <v>3616</v>
      </c>
      <c r="BE666" s="204" t="str">
        <f t="shared" si="21"/>
        <v xml:space="preserve"> IcelanticNomad Lite 105176 Unisex</v>
      </c>
    </row>
    <row r="667" spans="1:57">
      <c r="A667" s="203" t="s">
        <v>219</v>
      </c>
      <c r="B667" s="203" t="s">
        <v>659</v>
      </c>
      <c r="C667" s="203" t="s">
        <v>664</v>
      </c>
      <c r="D667" s="203">
        <v>181</v>
      </c>
      <c r="E667" s="203" t="s">
        <v>222</v>
      </c>
      <c r="F667" s="203" t="str">
        <f t="shared" si="20"/>
        <v>Nomad Lite 105</v>
      </c>
      <c r="H667" s="203">
        <v>181</v>
      </c>
      <c r="I667" s="203">
        <v>178.5</v>
      </c>
      <c r="J667" s="203">
        <v>112</v>
      </c>
      <c r="K667" s="203">
        <v>153</v>
      </c>
      <c r="L667" s="203">
        <v>145</v>
      </c>
      <c r="M667" s="203">
        <v>111</v>
      </c>
      <c r="N667" s="203">
        <v>135</v>
      </c>
      <c r="O667" s="203">
        <v>19.2</v>
      </c>
      <c r="P667" s="203">
        <v>1902</v>
      </c>
      <c r="Q667" s="203">
        <v>1.1399999999999999</v>
      </c>
      <c r="R667" s="203">
        <v>2166</v>
      </c>
      <c r="S667" s="203">
        <v>277</v>
      </c>
      <c r="T667" s="203">
        <v>115</v>
      </c>
      <c r="U667" s="203">
        <v>56</v>
      </c>
      <c r="V667" s="203">
        <v>357</v>
      </c>
      <c r="W667" s="203">
        <v>55</v>
      </c>
      <c r="X667" s="203">
        <v>308</v>
      </c>
      <c r="Y667" s="203">
        <v>0.96799999999999997</v>
      </c>
      <c r="Z667" s="203" t="b">
        <v>0</v>
      </c>
      <c r="AA667" s="203">
        <v>127</v>
      </c>
      <c r="AB667" s="203">
        <v>130</v>
      </c>
      <c r="AC667" s="203">
        <v>230</v>
      </c>
      <c r="AD667" s="203">
        <v>3</v>
      </c>
      <c r="AE667" s="203">
        <v>9.4</v>
      </c>
      <c r="AF667" s="203" t="s">
        <v>303</v>
      </c>
      <c r="AG667" s="203" t="s">
        <v>301</v>
      </c>
      <c r="AH667" s="203" t="s">
        <v>302</v>
      </c>
      <c r="AS667" s="203" t="s">
        <v>3617</v>
      </c>
      <c r="AT667" s="203" t="s">
        <v>1227</v>
      </c>
      <c r="AU667" s="247">
        <v>799</v>
      </c>
      <c r="AV667" s="203" t="s">
        <v>3618</v>
      </c>
      <c r="AW667" s="203" t="s">
        <v>3617</v>
      </c>
      <c r="AX667" s="203" t="s">
        <v>1227</v>
      </c>
      <c r="AY667" s="247">
        <v>799</v>
      </c>
      <c r="AZ667" s="203" t="s">
        <v>3619</v>
      </c>
      <c r="BA667" s="203" t="s">
        <v>3617</v>
      </c>
      <c r="BB667" s="203" t="s">
        <v>1284</v>
      </c>
      <c r="BC667" s="247">
        <v>799</v>
      </c>
      <c r="BD667" s="203" t="s">
        <v>3620</v>
      </c>
      <c r="BE667" s="204" t="str">
        <f t="shared" si="21"/>
        <v xml:space="preserve"> IcelanticNomad Lite 105181 Unisex</v>
      </c>
    </row>
    <row r="668" spans="1:57">
      <c r="A668" s="203" t="s">
        <v>219</v>
      </c>
      <c r="B668" s="203" t="s">
        <v>659</v>
      </c>
      <c r="C668" s="203" t="s">
        <v>665</v>
      </c>
      <c r="D668" s="203">
        <v>166</v>
      </c>
      <c r="E668" s="203" t="s">
        <v>222</v>
      </c>
      <c r="F668" s="203" t="str">
        <f t="shared" si="20"/>
        <v>Pioneer 96</v>
      </c>
      <c r="H668" s="203">
        <v>166</v>
      </c>
      <c r="I668" s="203">
        <v>165.1</v>
      </c>
      <c r="J668" s="203">
        <v>112</v>
      </c>
      <c r="K668" s="203">
        <v>135</v>
      </c>
      <c r="L668" s="203">
        <v>131</v>
      </c>
      <c r="M668" s="203">
        <v>96</v>
      </c>
      <c r="N668" s="203">
        <v>117</v>
      </c>
      <c r="O668" s="203">
        <v>15.5</v>
      </c>
      <c r="P668" s="203">
        <v>1691</v>
      </c>
      <c r="Q668" s="203">
        <v>1.04</v>
      </c>
      <c r="R668" s="203">
        <v>1757</v>
      </c>
      <c r="S668" s="203">
        <v>200</v>
      </c>
      <c r="T668" s="203">
        <v>94</v>
      </c>
      <c r="U668" s="203">
        <v>53</v>
      </c>
      <c r="V668" s="203">
        <v>308</v>
      </c>
      <c r="W668" s="203">
        <v>17</v>
      </c>
      <c r="X668" s="203">
        <v>228</v>
      </c>
      <c r="Y668" s="203">
        <v>0.32799999999999901</v>
      </c>
      <c r="Z668" s="203" t="b">
        <v>0</v>
      </c>
      <c r="AA668" s="203">
        <v>182</v>
      </c>
      <c r="AB668" s="203">
        <v>116</v>
      </c>
      <c r="AC668" s="203">
        <v>126</v>
      </c>
      <c r="AD668" s="203">
        <v>6</v>
      </c>
      <c r="AE668" s="203">
        <v>8.8000000000000007</v>
      </c>
      <c r="AF668" s="203" t="s">
        <v>305</v>
      </c>
      <c r="AS668" s="203" t="s">
        <v>3621</v>
      </c>
      <c r="AT668" s="203" t="s">
        <v>1199</v>
      </c>
      <c r="AU668" s="247">
        <v>609</v>
      </c>
      <c r="AV668" s="203" t="s">
        <v>3622</v>
      </c>
      <c r="AW668" s="203" t="s">
        <v>3623</v>
      </c>
      <c r="AX668" s="203" t="s">
        <v>1829</v>
      </c>
      <c r="AY668" s="247">
        <v>679</v>
      </c>
      <c r="AZ668" s="203" t="s">
        <v>3624</v>
      </c>
      <c r="BA668" s="203" t="s">
        <v>3623</v>
      </c>
      <c r="BB668" s="203" t="s">
        <v>1829</v>
      </c>
      <c r="BC668" s="247">
        <v>679</v>
      </c>
      <c r="BD668" s="203" t="s">
        <v>3625</v>
      </c>
      <c r="BE668" s="204" t="str">
        <f t="shared" si="21"/>
        <v xml:space="preserve"> IcelanticPioneer 96166 Unisex</v>
      </c>
    </row>
    <row r="669" spans="1:57">
      <c r="A669" s="203" t="s">
        <v>219</v>
      </c>
      <c r="B669" s="203" t="s">
        <v>659</v>
      </c>
      <c r="C669" s="203" t="s">
        <v>665</v>
      </c>
      <c r="D669" s="203">
        <v>182</v>
      </c>
      <c r="E669" s="203" t="s">
        <v>222</v>
      </c>
      <c r="F669" s="203" t="str">
        <f t="shared" si="20"/>
        <v>Pioneer 96</v>
      </c>
      <c r="H669" s="203">
        <v>182</v>
      </c>
      <c r="I669" s="203">
        <v>180.9</v>
      </c>
      <c r="J669" s="203">
        <v>126</v>
      </c>
      <c r="K669" s="203">
        <v>151</v>
      </c>
      <c r="L669" s="203">
        <v>131</v>
      </c>
      <c r="M669" s="203">
        <v>96</v>
      </c>
      <c r="N669" s="203">
        <v>118</v>
      </c>
      <c r="O669" s="203">
        <v>19.399999999999999</v>
      </c>
      <c r="P669" s="203">
        <v>1844</v>
      </c>
      <c r="Q669" s="203">
        <v>1.05</v>
      </c>
      <c r="R669" s="203">
        <v>1930</v>
      </c>
      <c r="S669" s="203">
        <v>224</v>
      </c>
      <c r="T669" s="203">
        <v>100</v>
      </c>
      <c r="U669" s="203">
        <v>59</v>
      </c>
      <c r="V669" s="203">
        <v>320</v>
      </c>
      <c r="W669" s="203">
        <v>19</v>
      </c>
      <c r="X669" s="203">
        <v>231</v>
      </c>
      <c r="Y669" s="203">
        <v>0.32899999999999902</v>
      </c>
      <c r="Z669" s="203" t="b">
        <v>0</v>
      </c>
      <c r="AA669" s="203">
        <v>188</v>
      </c>
      <c r="AB669" s="203">
        <v>115</v>
      </c>
      <c r="AC669" s="203">
        <v>132</v>
      </c>
      <c r="AD669" s="203">
        <v>3</v>
      </c>
      <c r="AE669" s="203">
        <v>8.3000000000000007</v>
      </c>
      <c r="AF669" s="203" t="s">
        <v>305</v>
      </c>
      <c r="AS669" s="203" t="s">
        <v>3626</v>
      </c>
      <c r="AT669" s="203" t="s">
        <v>1199</v>
      </c>
      <c r="AU669" s="247">
        <v>609</v>
      </c>
      <c r="AV669" s="203" t="s">
        <v>3627</v>
      </c>
      <c r="AW669" s="203" t="s">
        <v>3628</v>
      </c>
      <c r="AX669" s="203" t="s">
        <v>1284</v>
      </c>
      <c r="AY669" s="247">
        <v>679</v>
      </c>
      <c r="AZ669" s="203" t="s">
        <v>3629</v>
      </c>
      <c r="BA669" s="203" t="s">
        <v>3628</v>
      </c>
      <c r="BB669" s="203" t="s">
        <v>1284</v>
      </c>
      <c r="BC669" s="247">
        <v>679</v>
      </c>
      <c r="BD669" s="203" t="s">
        <v>3630</v>
      </c>
      <c r="BE669" s="204" t="str">
        <f t="shared" si="21"/>
        <v xml:space="preserve"> IcelanticPioneer 96182 Unisex</v>
      </c>
    </row>
    <row r="670" spans="1:57">
      <c r="A670" s="203" t="s">
        <v>219</v>
      </c>
      <c r="B670" s="203" t="s">
        <v>659</v>
      </c>
      <c r="C670" s="203" t="s">
        <v>666</v>
      </c>
      <c r="D670" s="203">
        <v>150</v>
      </c>
      <c r="E670" s="203" t="s">
        <v>390</v>
      </c>
      <c r="F670" s="203" t="str">
        <f t="shared" si="20"/>
        <v>Riveter 85</v>
      </c>
      <c r="H670" s="203">
        <v>150</v>
      </c>
      <c r="I670" s="203">
        <v>148.69999999999999</v>
      </c>
      <c r="J670" s="203">
        <v>100</v>
      </c>
      <c r="K670" s="203">
        <v>120</v>
      </c>
      <c r="L670" s="203">
        <v>119</v>
      </c>
      <c r="M670" s="203">
        <v>84</v>
      </c>
      <c r="N670" s="203">
        <v>107</v>
      </c>
      <c r="O670" s="203">
        <v>11.8</v>
      </c>
      <c r="P670" s="203">
        <v>1326</v>
      </c>
      <c r="Q670" s="203">
        <v>1.08</v>
      </c>
      <c r="R670" s="203">
        <v>1426</v>
      </c>
      <c r="S670" s="203">
        <v>134</v>
      </c>
      <c r="T670" s="203">
        <v>57</v>
      </c>
      <c r="U670" s="203">
        <v>54</v>
      </c>
      <c r="V670" s="203">
        <v>308</v>
      </c>
      <c r="W670" s="203">
        <v>11</v>
      </c>
      <c r="X670" s="203">
        <v>183</v>
      </c>
      <c r="Y670" s="203">
        <v>0.19899999999999901</v>
      </c>
      <c r="Z670" s="203" t="b">
        <v>0</v>
      </c>
      <c r="AA670" s="203">
        <v>176</v>
      </c>
      <c r="AB670" s="203">
        <v>111</v>
      </c>
      <c r="AC670" s="203">
        <v>132</v>
      </c>
      <c r="AD670" s="203">
        <v>5</v>
      </c>
      <c r="AE670" s="203">
        <v>8.4</v>
      </c>
      <c r="AF670" s="203" t="s">
        <v>306</v>
      </c>
      <c r="AG670" s="203" t="s">
        <v>305</v>
      </c>
      <c r="AH670" s="203" t="s">
        <v>302</v>
      </c>
      <c r="AS670" s="203" t="s">
        <v>3631</v>
      </c>
      <c r="AT670" s="203" t="s">
        <v>1199</v>
      </c>
      <c r="AU670" s="247">
        <v>559</v>
      </c>
      <c r="AV670" s="203" t="s">
        <v>3632</v>
      </c>
      <c r="AW670" s="203" t="s">
        <v>3633</v>
      </c>
      <c r="AX670" s="203" t="s">
        <v>1301</v>
      </c>
      <c r="AY670" s="247">
        <v>599</v>
      </c>
      <c r="AZ670" s="203" t="s">
        <v>3634</v>
      </c>
      <c r="BA670" s="203" t="s">
        <v>3633</v>
      </c>
      <c r="BB670" s="203" t="s">
        <v>3305</v>
      </c>
      <c r="BC670" s="247">
        <v>629</v>
      </c>
      <c r="BD670" s="203" t="s">
        <v>3635</v>
      </c>
      <c r="BE670" s="204" t="str">
        <f t="shared" si="21"/>
        <v xml:space="preserve"> IcelanticRiveter 85150 Women's</v>
      </c>
    </row>
    <row r="671" spans="1:57">
      <c r="A671" s="203" t="s">
        <v>219</v>
      </c>
      <c r="B671" s="203" t="s">
        <v>659</v>
      </c>
      <c r="C671" s="203" t="s">
        <v>666</v>
      </c>
      <c r="D671" s="203">
        <v>155</v>
      </c>
      <c r="E671" s="203" t="s">
        <v>390</v>
      </c>
      <c r="F671" s="203" t="str">
        <f t="shared" si="20"/>
        <v>Riveter 85</v>
      </c>
      <c r="H671" s="203">
        <v>155</v>
      </c>
      <c r="I671" s="203">
        <v>154.1</v>
      </c>
      <c r="J671" s="203">
        <v>99</v>
      </c>
      <c r="K671" s="203">
        <v>125</v>
      </c>
      <c r="L671" s="203">
        <v>120</v>
      </c>
      <c r="M671" s="203">
        <v>86</v>
      </c>
      <c r="N671" s="203">
        <v>107</v>
      </c>
      <c r="O671" s="203">
        <v>12.9</v>
      </c>
      <c r="P671" s="203">
        <v>1407</v>
      </c>
      <c r="Q671" s="203">
        <v>1.06</v>
      </c>
      <c r="R671" s="203">
        <v>1492</v>
      </c>
      <c r="S671" s="203">
        <v>151</v>
      </c>
      <c r="T671" s="203">
        <v>65</v>
      </c>
      <c r="U671" s="203">
        <v>57</v>
      </c>
      <c r="V671" s="203">
        <v>319</v>
      </c>
      <c r="W671" s="203">
        <v>16</v>
      </c>
      <c r="X671" s="203">
        <v>233</v>
      </c>
      <c r="Y671" s="203">
        <v>0.28999999999999998</v>
      </c>
      <c r="Z671" s="203" t="b">
        <v>0</v>
      </c>
      <c r="AA671" s="203">
        <v>184</v>
      </c>
      <c r="AB671" s="203">
        <v>109</v>
      </c>
      <c r="AC671" s="203">
        <v>135</v>
      </c>
      <c r="AD671" s="203">
        <v>5</v>
      </c>
      <c r="AE671" s="203">
        <v>8.1999999999999993</v>
      </c>
      <c r="AF671" s="203" t="s">
        <v>305</v>
      </c>
      <c r="AG671" s="203" t="s">
        <v>302</v>
      </c>
      <c r="AS671" s="203" t="s">
        <v>3636</v>
      </c>
      <c r="AT671" s="203" t="s">
        <v>1199</v>
      </c>
      <c r="AU671" s="247">
        <v>559</v>
      </c>
      <c r="AV671" s="203" t="s">
        <v>3637</v>
      </c>
      <c r="AW671" s="203" t="s">
        <v>3638</v>
      </c>
      <c r="AX671" s="203" t="s">
        <v>1301</v>
      </c>
      <c r="AY671" s="247">
        <v>599</v>
      </c>
      <c r="AZ671" s="203" t="s">
        <v>3639</v>
      </c>
      <c r="BA671" s="203" t="s">
        <v>3638</v>
      </c>
      <c r="BB671" s="203" t="s">
        <v>1244</v>
      </c>
      <c r="BC671" s="247">
        <v>629</v>
      </c>
      <c r="BD671" s="203" t="s">
        <v>3640</v>
      </c>
      <c r="BE671" s="204" t="str">
        <f t="shared" si="21"/>
        <v xml:space="preserve"> IcelanticRiveter 85155 Women's</v>
      </c>
    </row>
    <row r="672" spans="1:57">
      <c r="A672" s="203" t="s">
        <v>219</v>
      </c>
      <c r="B672" s="203" t="s">
        <v>659</v>
      </c>
      <c r="C672" s="203" t="s">
        <v>666</v>
      </c>
      <c r="D672" s="203">
        <v>162</v>
      </c>
      <c r="E672" s="203" t="s">
        <v>390</v>
      </c>
      <c r="F672" s="203" t="str">
        <f t="shared" si="20"/>
        <v>Riveter 85</v>
      </c>
      <c r="H672" s="203">
        <v>162</v>
      </c>
      <c r="I672" s="203">
        <v>161.1</v>
      </c>
      <c r="J672" s="203">
        <v>106</v>
      </c>
      <c r="K672" s="203">
        <v>131</v>
      </c>
      <c r="L672" s="203">
        <v>120</v>
      </c>
      <c r="M672" s="203">
        <v>84</v>
      </c>
      <c r="N672" s="203">
        <v>107</v>
      </c>
      <c r="O672" s="203">
        <v>14.6</v>
      </c>
      <c r="P672" s="203">
        <v>1465</v>
      </c>
      <c r="Q672" s="203">
        <v>1.05</v>
      </c>
      <c r="R672" s="203">
        <v>1542</v>
      </c>
      <c r="S672" s="203">
        <v>162</v>
      </c>
      <c r="T672" s="203">
        <v>73</v>
      </c>
      <c r="U672" s="203">
        <v>57</v>
      </c>
      <c r="V672" s="203">
        <v>321</v>
      </c>
      <c r="W672" s="203">
        <v>18</v>
      </c>
      <c r="X672" s="203">
        <v>234</v>
      </c>
      <c r="Y672" s="203">
        <v>0.32200000000000001</v>
      </c>
      <c r="Z672" s="203" t="b">
        <v>0</v>
      </c>
      <c r="AA672" s="203">
        <v>190</v>
      </c>
      <c r="AB672" s="203">
        <v>108</v>
      </c>
      <c r="AC672" s="203">
        <v>131</v>
      </c>
      <c r="AD672" s="203">
        <v>5</v>
      </c>
      <c r="AE672" s="203">
        <v>8.4</v>
      </c>
      <c r="AF672" s="203" t="s">
        <v>306</v>
      </c>
      <c r="AG672" s="203" t="s">
        <v>305</v>
      </c>
      <c r="AH672" s="203" t="s">
        <v>302</v>
      </c>
      <c r="AS672" s="203" t="s">
        <v>3641</v>
      </c>
      <c r="AT672" s="203" t="s">
        <v>1199</v>
      </c>
      <c r="AU672" s="247">
        <v>559</v>
      </c>
      <c r="AV672" s="203" t="s">
        <v>3642</v>
      </c>
      <c r="AW672" s="203" t="s">
        <v>3643</v>
      </c>
      <c r="AX672" s="203" t="s">
        <v>1227</v>
      </c>
      <c r="AY672" s="247">
        <v>629</v>
      </c>
      <c r="AZ672" s="203" t="s">
        <v>3644</v>
      </c>
      <c r="BA672" s="203" t="s">
        <v>3643</v>
      </c>
      <c r="BB672" s="203" t="s">
        <v>1227</v>
      </c>
      <c r="BC672" s="247">
        <v>629</v>
      </c>
      <c r="BD672" s="203" t="s">
        <v>3645</v>
      </c>
      <c r="BE672" s="204" t="str">
        <f t="shared" si="21"/>
        <v xml:space="preserve"> IcelanticRiveter 85162 Women's</v>
      </c>
    </row>
    <row r="673" spans="1:57">
      <c r="A673" s="203" t="s">
        <v>219</v>
      </c>
      <c r="B673" s="203" t="s">
        <v>659</v>
      </c>
      <c r="C673" s="203" t="s">
        <v>667</v>
      </c>
      <c r="D673" s="203">
        <v>155</v>
      </c>
      <c r="E673" s="203" t="s">
        <v>390</v>
      </c>
      <c r="F673" s="203" t="str">
        <f t="shared" si="20"/>
        <v>Riveter 95</v>
      </c>
      <c r="H673" s="203">
        <v>155</v>
      </c>
      <c r="I673" s="203">
        <v>154.19999999999999</v>
      </c>
      <c r="J673" s="203">
        <v>98</v>
      </c>
      <c r="K673" s="203">
        <v>125</v>
      </c>
      <c r="L673" s="203">
        <v>130</v>
      </c>
      <c r="M673" s="203">
        <v>95</v>
      </c>
      <c r="N673" s="203">
        <v>117</v>
      </c>
      <c r="O673" s="203">
        <v>13.1</v>
      </c>
      <c r="P673" s="203">
        <v>1500</v>
      </c>
      <c r="Q673" s="203">
        <v>1.0900000000000001</v>
      </c>
      <c r="R673" s="203">
        <v>1641</v>
      </c>
      <c r="S673" s="203">
        <v>165</v>
      </c>
      <c r="T673" s="203">
        <v>70</v>
      </c>
      <c r="U673" s="203">
        <v>56</v>
      </c>
      <c r="V673" s="203">
        <v>322</v>
      </c>
      <c r="W673" s="203">
        <v>18</v>
      </c>
      <c r="X673" s="203">
        <v>239</v>
      </c>
      <c r="Y673" s="203">
        <v>0.314</v>
      </c>
      <c r="Z673" s="203" t="b">
        <v>0</v>
      </c>
      <c r="AA673" s="203">
        <v>187</v>
      </c>
      <c r="AB673" s="203">
        <v>109</v>
      </c>
      <c r="AC673" s="203">
        <v>135</v>
      </c>
      <c r="AD673" s="203">
        <v>4</v>
      </c>
      <c r="AE673" s="203">
        <v>8.1999999999999993</v>
      </c>
      <c r="AF673" s="203" t="s">
        <v>305</v>
      </c>
      <c r="AG673" s="203" t="s">
        <v>302</v>
      </c>
      <c r="AS673" s="203" t="s">
        <v>3646</v>
      </c>
      <c r="AT673" s="203" t="s">
        <v>1199</v>
      </c>
      <c r="AU673" s="247">
        <v>609</v>
      </c>
      <c r="AV673" s="203" t="s">
        <v>3647</v>
      </c>
      <c r="AW673" s="203" t="s">
        <v>3648</v>
      </c>
      <c r="AX673" s="203" t="s">
        <v>1301</v>
      </c>
      <c r="AY673" s="247">
        <v>649</v>
      </c>
      <c r="AZ673" s="203" t="s">
        <v>3649</v>
      </c>
      <c r="BA673" s="203" t="s">
        <v>3648</v>
      </c>
      <c r="BB673" s="203" t="s">
        <v>1351</v>
      </c>
      <c r="BC673" s="247">
        <v>679</v>
      </c>
      <c r="BD673" s="203" t="s">
        <v>3650</v>
      </c>
      <c r="BE673" s="204" t="str">
        <f t="shared" si="21"/>
        <v xml:space="preserve"> IcelanticRiveter 95155 Women's</v>
      </c>
    </row>
    <row r="674" spans="1:57">
      <c r="A674" s="203" t="s">
        <v>219</v>
      </c>
      <c r="B674" s="203" t="s">
        <v>659</v>
      </c>
      <c r="C674" s="203" t="s">
        <v>667</v>
      </c>
      <c r="D674" s="203">
        <v>162</v>
      </c>
      <c r="E674" s="203" t="s">
        <v>390</v>
      </c>
      <c r="F674" s="203" t="str">
        <f t="shared" si="20"/>
        <v>Riveter 95</v>
      </c>
      <c r="H674" s="203">
        <v>162</v>
      </c>
      <c r="I674" s="203">
        <v>161.4</v>
      </c>
      <c r="J674" s="203">
        <v>109</v>
      </c>
      <c r="K674" s="203">
        <v>133</v>
      </c>
      <c r="L674" s="203">
        <v>130</v>
      </c>
      <c r="M674" s="203">
        <v>96</v>
      </c>
      <c r="N674" s="203">
        <v>117</v>
      </c>
      <c r="O674" s="203">
        <v>14.7</v>
      </c>
      <c r="P674" s="203">
        <v>1694</v>
      </c>
      <c r="Q674" s="203">
        <v>1.01</v>
      </c>
      <c r="R674" s="203">
        <v>1716</v>
      </c>
      <c r="S674" s="203">
        <v>185</v>
      </c>
      <c r="T674" s="203">
        <v>80</v>
      </c>
      <c r="U674" s="203">
        <v>51</v>
      </c>
      <c r="V674" s="203">
        <v>304</v>
      </c>
      <c r="W674" s="203">
        <v>15</v>
      </c>
      <c r="X674" s="203">
        <v>223</v>
      </c>
      <c r="Y674" s="203">
        <v>0.29499999999999998</v>
      </c>
      <c r="Z674" s="203" t="b">
        <v>0</v>
      </c>
      <c r="AA674" s="203">
        <v>178</v>
      </c>
      <c r="AB674" s="203">
        <v>110</v>
      </c>
      <c r="AC674" s="203">
        <v>126</v>
      </c>
      <c r="AD674" s="203">
        <v>7</v>
      </c>
      <c r="AE674" s="203">
        <v>8.1999999999999993</v>
      </c>
      <c r="AF674" s="203" t="s">
        <v>305</v>
      </c>
      <c r="AS674" s="203" t="s">
        <v>3651</v>
      </c>
      <c r="AT674" s="203" t="s">
        <v>3093</v>
      </c>
      <c r="AU674" s="247">
        <v>535.91999999999996</v>
      </c>
      <c r="AV674" s="203" t="s">
        <v>3652</v>
      </c>
      <c r="AW674" s="203" t="s">
        <v>3651</v>
      </c>
      <c r="AX674" s="203" t="s">
        <v>3093</v>
      </c>
      <c r="AY674" s="247">
        <v>535.91999999999996</v>
      </c>
      <c r="AZ674" s="203" t="s">
        <v>3653</v>
      </c>
      <c r="BA674" s="203" t="s">
        <v>3651</v>
      </c>
      <c r="BB674" s="203" t="s">
        <v>1301</v>
      </c>
      <c r="BC674" s="247">
        <v>649</v>
      </c>
      <c r="BD674" s="203" t="s">
        <v>3654</v>
      </c>
      <c r="BE674" s="204" t="str">
        <f t="shared" si="21"/>
        <v xml:space="preserve"> IcelanticRiveter 95162 Women's</v>
      </c>
    </row>
    <row r="675" spans="1:57">
      <c r="A675" s="203" t="s">
        <v>219</v>
      </c>
      <c r="B675" s="203" t="s">
        <v>668</v>
      </c>
      <c r="C675" s="203" t="s">
        <v>669</v>
      </c>
      <c r="D675" s="203">
        <v>178</v>
      </c>
      <c r="E675" s="203" t="s">
        <v>222</v>
      </c>
      <c r="F675" s="203" t="str">
        <f t="shared" si="20"/>
        <v>The Allplay</v>
      </c>
      <c r="H675" s="203">
        <v>178</v>
      </c>
      <c r="I675" s="203">
        <v>176</v>
      </c>
      <c r="J675" s="203">
        <v>130</v>
      </c>
      <c r="K675" s="203">
        <v>143</v>
      </c>
      <c r="L675" s="203">
        <v>118</v>
      </c>
      <c r="M675" s="203">
        <v>97</v>
      </c>
      <c r="N675" s="203">
        <v>117</v>
      </c>
      <c r="O675" s="203">
        <v>20.9</v>
      </c>
      <c r="P675" s="203">
        <v>1901</v>
      </c>
      <c r="Q675" s="203">
        <v>0.97</v>
      </c>
      <c r="R675" s="203">
        <v>1852</v>
      </c>
      <c r="S675" s="203">
        <v>167</v>
      </c>
      <c r="T675" s="203">
        <v>58</v>
      </c>
      <c r="U675" s="203">
        <v>43</v>
      </c>
      <c r="V675" s="203">
        <v>224</v>
      </c>
      <c r="W675" s="203">
        <v>45</v>
      </c>
      <c r="X675" s="203">
        <v>237</v>
      </c>
      <c r="Y675" s="203">
        <v>1.042</v>
      </c>
      <c r="Z675" s="203" t="b">
        <v>1</v>
      </c>
      <c r="AA675" s="203">
        <v>188</v>
      </c>
      <c r="AB675" s="203">
        <v>140</v>
      </c>
      <c r="AC675" s="203">
        <v>36</v>
      </c>
      <c r="AD675" s="203">
        <v>8</v>
      </c>
      <c r="AE675" s="203">
        <v>4.5</v>
      </c>
      <c r="AF675" s="203" t="s">
        <v>303</v>
      </c>
      <c r="BE675" s="204" t="str">
        <f t="shared" si="21"/>
        <v xml:space="preserve"> J SkisThe Allplay178 Unisex</v>
      </c>
    </row>
    <row r="676" spans="1:57">
      <c r="A676" s="203" t="s">
        <v>219</v>
      </c>
      <c r="B676" s="203" t="s">
        <v>668</v>
      </c>
      <c r="C676" s="203" t="s">
        <v>669</v>
      </c>
      <c r="D676" s="203">
        <v>184</v>
      </c>
      <c r="E676" s="203" t="s">
        <v>222</v>
      </c>
      <c r="F676" s="203" t="str">
        <f t="shared" si="20"/>
        <v>The Allplay</v>
      </c>
      <c r="H676" s="203">
        <v>184</v>
      </c>
      <c r="I676" s="203">
        <v>181.8</v>
      </c>
      <c r="J676" s="203">
        <v>134</v>
      </c>
      <c r="K676" s="203">
        <v>147</v>
      </c>
      <c r="L676" s="203">
        <v>119</v>
      </c>
      <c r="M676" s="203">
        <v>97</v>
      </c>
      <c r="N676" s="203">
        <v>117</v>
      </c>
      <c r="O676" s="203">
        <v>22.9</v>
      </c>
      <c r="P676" s="203">
        <v>2079</v>
      </c>
      <c r="Q676" s="203">
        <v>0.92</v>
      </c>
      <c r="R676" s="203">
        <v>1918</v>
      </c>
      <c r="S676" s="203">
        <v>232</v>
      </c>
      <c r="T676" s="203">
        <v>80</v>
      </c>
      <c r="U676" s="203">
        <v>46</v>
      </c>
      <c r="V676" s="203">
        <v>240</v>
      </c>
      <c r="W676" s="203">
        <v>44</v>
      </c>
      <c r="X676" s="203">
        <v>240</v>
      </c>
      <c r="Y676" s="203">
        <v>0.97599999999999998</v>
      </c>
      <c r="Z676" s="203" t="b">
        <v>0</v>
      </c>
      <c r="AA676" s="203">
        <v>188</v>
      </c>
      <c r="AB676" s="203">
        <v>165</v>
      </c>
      <c r="AC676" s="203">
        <v>52</v>
      </c>
      <c r="AD676" s="203">
        <v>6</v>
      </c>
      <c r="AE676" s="203">
        <v>3.3</v>
      </c>
      <c r="AF676" s="203" t="s">
        <v>303</v>
      </c>
      <c r="BE676" s="204" t="str">
        <f t="shared" si="21"/>
        <v xml:space="preserve"> J SkisThe Allplay184 Unisex</v>
      </c>
    </row>
    <row r="677" spans="1:57">
      <c r="A677" s="203" t="s">
        <v>219</v>
      </c>
      <c r="B677" s="203" t="s">
        <v>668</v>
      </c>
      <c r="C677" s="203" t="s">
        <v>670</v>
      </c>
      <c r="D677" s="203">
        <v>183</v>
      </c>
      <c r="E677" s="203" t="s">
        <v>222</v>
      </c>
      <c r="F677" s="203" t="str">
        <f t="shared" si="20"/>
        <v>The Friend</v>
      </c>
      <c r="H677" s="203">
        <v>183</v>
      </c>
      <c r="I677" s="203">
        <v>180.7</v>
      </c>
      <c r="J677" s="203">
        <v>116</v>
      </c>
      <c r="K677" s="203">
        <v>140</v>
      </c>
      <c r="L677" s="203">
        <v>142</v>
      </c>
      <c r="M677" s="203">
        <v>117</v>
      </c>
      <c r="N677" s="203">
        <v>132</v>
      </c>
      <c r="O677" s="203">
        <v>20.100000000000001</v>
      </c>
      <c r="P677" s="203">
        <v>2414</v>
      </c>
      <c r="Q677" s="203">
        <v>0.93</v>
      </c>
      <c r="R677" s="203">
        <v>2255</v>
      </c>
      <c r="S677" s="203">
        <v>225</v>
      </c>
      <c r="T677" s="203">
        <v>86</v>
      </c>
      <c r="U677" s="203">
        <v>62</v>
      </c>
      <c r="V677" s="203">
        <v>438</v>
      </c>
      <c r="W677" s="203">
        <v>35</v>
      </c>
      <c r="X677" s="203">
        <v>213</v>
      </c>
      <c r="Y677" s="203">
        <v>0.56999999999999995</v>
      </c>
      <c r="Z677" s="203" t="b">
        <v>0</v>
      </c>
      <c r="AA677" s="203">
        <v>205</v>
      </c>
      <c r="AB677" s="203">
        <v>205</v>
      </c>
      <c r="AC677" s="203">
        <v>233</v>
      </c>
      <c r="AD677" s="203">
        <v>5</v>
      </c>
      <c r="AE677" s="203">
        <v>7.8</v>
      </c>
      <c r="AF677" s="203" t="s">
        <v>301</v>
      </c>
      <c r="BE677" s="204" t="str">
        <f t="shared" si="21"/>
        <v xml:space="preserve"> J SkisThe Friend183 Unisex</v>
      </c>
    </row>
    <row r="678" spans="1:57">
      <c r="A678" s="203" t="s">
        <v>219</v>
      </c>
      <c r="B678" s="203" t="s">
        <v>668</v>
      </c>
      <c r="C678" s="203" t="s">
        <v>671</v>
      </c>
      <c r="D678" s="203">
        <v>183</v>
      </c>
      <c r="E678" s="203" t="s">
        <v>222</v>
      </c>
      <c r="F678" s="203" t="str">
        <f t="shared" si="20"/>
        <v>The Hotshot</v>
      </c>
      <c r="H678" s="203">
        <v>183</v>
      </c>
      <c r="I678" s="203">
        <v>180.8</v>
      </c>
      <c r="J678" s="203">
        <v>110</v>
      </c>
      <c r="K678" s="203">
        <v>145</v>
      </c>
      <c r="L678" s="203">
        <v>134</v>
      </c>
      <c r="M678" s="203">
        <v>106</v>
      </c>
      <c r="N678" s="203">
        <v>124</v>
      </c>
      <c r="O678" s="203">
        <v>18.8</v>
      </c>
      <c r="P678" s="203">
        <v>2292</v>
      </c>
      <c r="Q678" s="203">
        <v>0.91</v>
      </c>
      <c r="R678" s="203">
        <v>2087</v>
      </c>
      <c r="S678" s="203">
        <v>227</v>
      </c>
      <c r="T678" s="203">
        <v>117</v>
      </c>
      <c r="U678" s="203">
        <v>59</v>
      </c>
      <c r="V678" s="203">
        <v>444</v>
      </c>
      <c r="W678" s="203">
        <v>39</v>
      </c>
      <c r="X678" s="203">
        <v>265</v>
      </c>
      <c r="Y678" s="203">
        <v>0.65799999999999903</v>
      </c>
      <c r="Z678" s="203" t="b">
        <v>0</v>
      </c>
      <c r="AA678" s="203">
        <v>182</v>
      </c>
      <c r="AB678" s="203">
        <v>176</v>
      </c>
      <c r="AC678" s="203">
        <v>262</v>
      </c>
      <c r="AD678" s="203">
        <v>3</v>
      </c>
      <c r="AE678" s="203">
        <v>7.6</v>
      </c>
      <c r="AF678" s="203" t="s">
        <v>301</v>
      </c>
      <c r="BE678" s="204" t="str">
        <f t="shared" si="21"/>
        <v xml:space="preserve"> J SkisThe Hotshot183 Unisex</v>
      </c>
    </row>
    <row r="679" spans="1:57">
      <c r="A679" s="203" t="s">
        <v>219</v>
      </c>
      <c r="B679" s="203" t="s">
        <v>668</v>
      </c>
      <c r="C679" s="203" t="s">
        <v>672</v>
      </c>
      <c r="D679" s="203">
        <v>181</v>
      </c>
      <c r="E679" s="203" t="s">
        <v>222</v>
      </c>
      <c r="F679" s="203" t="str">
        <f t="shared" si="20"/>
        <v>The Masterblaster</v>
      </c>
      <c r="H679" s="203">
        <v>181</v>
      </c>
      <c r="I679" s="203">
        <v>179</v>
      </c>
      <c r="J679" s="203">
        <v>124</v>
      </c>
      <c r="K679" s="203">
        <v>151</v>
      </c>
      <c r="L679" s="203">
        <v>132</v>
      </c>
      <c r="M679" s="203">
        <v>98</v>
      </c>
      <c r="N679" s="203">
        <v>117</v>
      </c>
      <c r="O679" s="203">
        <v>19.3</v>
      </c>
      <c r="P679" s="203">
        <v>2105</v>
      </c>
      <c r="Q679" s="203">
        <v>0.92</v>
      </c>
      <c r="R679" s="203">
        <v>1944</v>
      </c>
      <c r="S679" s="203">
        <v>232</v>
      </c>
      <c r="T679" s="203">
        <v>126</v>
      </c>
      <c r="U679" s="203">
        <v>56</v>
      </c>
      <c r="V679" s="203">
        <v>319</v>
      </c>
      <c r="W679" s="203">
        <v>29</v>
      </c>
      <c r="X679" s="203">
        <v>232</v>
      </c>
      <c r="Y679" s="203">
        <v>0.51500000000000001</v>
      </c>
      <c r="Z679" s="203" t="b">
        <v>0</v>
      </c>
      <c r="AA679" s="203">
        <v>128</v>
      </c>
      <c r="AB679" s="203">
        <v>154</v>
      </c>
      <c r="AC679" s="203">
        <v>192</v>
      </c>
      <c r="AD679" s="203">
        <v>4</v>
      </c>
      <c r="AE679" s="203">
        <v>8</v>
      </c>
      <c r="AF679" s="203" t="s">
        <v>305</v>
      </c>
      <c r="BE679" s="204" t="str">
        <f t="shared" si="21"/>
        <v xml:space="preserve"> J SkisThe Masterblaster181 Unisex</v>
      </c>
    </row>
    <row r="680" spans="1:57">
      <c r="A680" s="203" t="s">
        <v>219</v>
      </c>
      <c r="B680" s="203" t="s">
        <v>668</v>
      </c>
      <c r="C680" s="203" t="s">
        <v>673</v>
      </c>
      <c r="D680" s="203">
        <v>180</v>
      </c>
      <c r="E680" s="203" t="s">
        <v>222</v>
      </c>
      <c r="F680" s="203" t="str">
        <f t="shared" si="20"/>
        <v>The Metal</v>
      </c>
      <c r="H680" s="203">
        <v>180</v>
      </c>
      <c r="I680" s="203">
        <v>177.4</v>
      </c>
      <c r="J680" s="203">
        <v>108</v>
      </c>
      <c r="K680" s="203">
        <v>141</v>
      </c>
      <c r="L680" s="203">
        <v>136</v>
      </c>
      <c r="M680" s="203">
        <v>105</v>
      </c>
      <c r="N680" s="203">
        <v>125</v>
      </c>
      <c r="O680" s="203">
        <v>17.7</v>
      </c>
      <c r="P680" s="203">
        <v>2242</v>
      </c>
      <c r="Q680" s="203">
        <v>0.91</v>
      </c>
      <c r="R680" s="203">
        <v>2040</v>
      </c>
      <c r="S680" s="203">
        <v>225</v>
      </c>
      <c r="T680" s="203">
        <v>127</v>
      </c>
      <c r="U680" s="203">
        <v>57</v>
      </c>
      <c r="V680" s="203">
        <v>408</v>
      </c>
      <c r="W680" s="203">
        <v>49</v>
      </c>
      <c r="X680" s="203">
        <v>283</v>
      </c>
      <c r="Y680" s="203">
        <v>0.85399999999999998</v>
      </c>
      <c r="Z680" s="203" t="b">
        <v>0</v>
      </c>
      <c r="AA680" s="203">
        <v>164</v>
      </c>
      <c r="AB680" s="203">
        <v>205</v>
      </c>
      <c r="AC680" s="203">
        <v>244</v>
      </c>
      <c r="AD680" s="203">
        <v>3</v>
      </c>
      <c r="AE680" s="203">
        <v>5.7</v>
      </c>
      <c r="AF680" s="203" t="s">
        <v>303</v>
      </c>
      <c r="AG680" s="203" t="s">
        <v>301</v>
      </c>
      <c r="BE680" s="204" t="str">
        <f t="shared" si="21"/>
        <v xml:space="preserve"> J SkisThe Metal180 Unisex</v>
      </c>
    </row>
    <row r="681" spans="1:57">
      <c r="A681" s="203" t="s">
        <v>219</v>
      </c>
      <c r="B681" s="203" t="s">
        <v>668</v>
      </c>
      <c r="C681" s="203" t="s">
        <v>674</v>
      </c>
      <c r="D681" s="203">
        <v>182</v>
      </c>
      <c r="E681" s="203" t="s">
        <v>222</v>
      </c>
      <c r="F681" s="203" t="str">
        <f t="shared" si="20"/>
        <v>The Slacker</v>
      </c>
      <c r="H681" s="203">
        <v>182</v>
      </c>
      <c r="I681" s="203">
        <v>179.9</v>
      </c>
      <c r="J681" s="203">
        <v>113</v>
      </c>
      <c r="K681" s="203">
        <v>147</v>
      </c>
      <c r="L681" s="203">
        <v>136</v>
      </c>
      <c r="M681" s="203">
        <v>109</v>
      </c>
      <c r="N681" s="203">
        <v>128</v>
      </c>
      <c r="O681" s="203">
        <v>20.399999999999999</v>
      </c>
      <c r="P681" s="203">
        <v>1946</v>
      </c>
      <c r="Q681" s="203">
        <v>1.1000000000000001</v>
      </c>
      <c r="R681" s="203">
        <v>2132</v>
      </c>
      <c r="S681" s="203">
        <v>212</v>
      </c>
      <c r="T681" s="203">
        <v>99</v>
      </c>
      <c r="U681" s="203">
        <v>60</v>
      </c>
      <c r="V681" s="203">
        <v>447</v>
      </c>
      <c r="W681" s="203">
        <v>30</v>
      </c>
      <c r="X681" s="203">
        <v>218</v>
      </c>
      <c r="Y681" s="203">
        <v>0.501</v>
      </c>
      <c r="Z681" s="203" t="b">
        <v>0</v>
      </c>
      <c r="AA681" s="203">
        <v>175</v>
      </c>
      <c r="AB681" s="203">
        <v>151</v>
      </c>
      <c r="AC681" s="203">
        <v>271</v>
      </c>
      <c r="AD681" s="203">
        <v>5</v>
      </c>
      <c r="AE681" s="203">
        <v>8</v>
      </c>
      <c r="AF681" s="203" t="s">
        <v>301</v>
      </c>
      <c r="AG681" s="203" t="s">
        <v>302</v>
      </c>
      <c r="BE681" s="204" t="str">
        <f t="shared" si="21"/>
        <v xml:space="preserve"> J SkisThe Slacker182 Unisex</v>
      </c>
    </row>
    <row r="682" spans="1:57">
      <c r="A682" s="203" t="s">
        <v>219</v>
      </c>
      <c r="B682" s="203" t="s">
        <v>668</v>
      </c>
      <c r="C682" s="203" t="s">
        <v>674</v>
      </c>
      <c r="D682" s="203">
        <v>188</v>
      </c>
      <c r="E682" s="203" t="s">
        <v>222</v>
      </c>
      <c r="F682" s="203" t="str">
        <f t="shared" si="20"/>
        <v>The Slacker</v>
      </c>
      <c r="H682" s="203">
        <v>188</v>
      </c>
      <c r="I682" s="203">
        <v>185.4</v>
      </c>
      <c r="J682" s="203">
        <v>118</v>
      </c>
      <c r="K682" s="203">
        <v>151</v>
      </c>
      <c r="L682" s="203">
        <v>136</v>
      </c>
      <c r="M682" s="203">
        <v>109</v>
      </c>
      <c r="N682" s="203">
        <v>127</v>
      </c>
      <c r="O682" s="203">
        <v>21.7</v>
      </c>
      <c r="P682" s="203">
        <v>1991</v>
      </c>
      <c r="Q682" s="203">
        <v>1.1000000000000001</v>
      </c>
      <c r="R682" s="203">
        <v>2196</v>
      </c>
      <c r="S682" s="203">
        <v>227</v>
      </c>
      <c r="T682" s="203">
        <v>102</v>
      </c>
      <c r="U682" s="203">
        <v>57</v>
      </c>
      <c r="V682" s="203">
        <v>467</v>
      </c>
      <c r="W682" s="203">
        <v>29</v>
      </c>
      <c r="X682" s="203">
        <v>207</v>
      </c>
      <c r="Y682" s="203">
        <v>0.51200000000000001</v>
      </c>
      <c r="Z682" s="203" t="b">
        <v>0</v>
      </c>
      <c r="AA682" s="203">
        <v>172</v>
      </c>
      <c r="AB682" s="203">
        <v>169</v>
      </c>
      <c r="AC682" s="203">
        <v>295</v>
      </c>
      <c r="AD682" s="203">
        <v>3</v>
      </c>
      <c r="AE682" s="203">
        <v>8.3000000000000007</v>
      </c>
      <c r="AF682" s="203" t="s">
        <v>301</v>
      </c>
      <c r="AG682" s="203" t="s">
        <v>302</v>
      </c>
      <c r="BE682" s="204" t="str">
        <f t="shared" si="21"/>
        <v xml:space="preserve"> J SkisThe Slacker188 Unisex</v>
      </c>
    </row>
    <row r="683" spans="1:57">
      <c r="A683" s="203" t="s">
        <v>219</v>
      </c>
      <c r="B683" s="203" t="s">
        <v>668</v>
      </c>
      <c r="C683" s="203" t="s">
        <v>675</v>
      </c>
      <c r="D683" s="203">
        <v>186</v>
      </c>
      <c r="E683" s="203" t="s">
        <v>222</v>
      </c>
      <c r="F683" s="203" t="str">
        <f t="shared" si="20"/>
        <v>The Vacation</v>
      </c>
      <c r="H683" s="203">
        <v>186</v>
      </c>
      <c r="I683" s="203">
        <v>183.7</v>
      </c>
      <c r="J683" s="203">
        <v>114</v>
      </c>
      <c r="K683" s="203">
        <v>149</v>
      </c>
      <c r="L683" s="203">
        <v>126</v>
      </c>
      <c r="M683" s="203">
        <v>103</v>
      </c>
      <c r="N683" s="203">
        <v>122</v>
      </c>
      <c r="O683" s="203">
        <v>23</v>
      </c>
      <c r="P683" s="203">
        <v>2069</v>
      </c>
      <c r="Q683" s="203">
        <v>0.99</v>
      </c>
      <c r="R683" s="203">
        <v>2047</v>
      </c>
      <c r="S683" s="203">
        <v>206</v>
      </c>
      <c r="T683" s="203">
        <v>71</v>
      </c>
      <c r="U683" s="203">
        <v>57</v>
      </c>
      <c r="V683" s="203">
        <v>477</v>
      </c>
      <c r="W683" s="203">
        <v>42</v>
      </c>
      <c r="X683" s="203">
        <v>223</v>
      </c>
      <c r="Y683" s="203">
        <v>0.73</v>
      </c>
      <c r="Z683" s="203" t="b">
        <v>0</v>
      </c>
      <c r="AA683" s="203">
        <v>177</v>
      </c>
      <c r="AB683" s="203">
        <v>168</v>
      </c>
      <c r="AC683" s="203">
        <v>300</v>
      </c>
      <c r="AD683" s="203">
        <v>3</v>
      </c>
      <c r="AE683" s="203">
        <v>4.8</v>
      </c>
      <c r="AF683" s="203" t="s">
        <v>305</v>
      </c>
      <c r="AG683" s="203" t="s">
        <v>301</v>
      </c>
      <c r="BE683" s="204" t="str">
        <f t="shared" si="21"/>
        <v xml:space="preserve"> J SkisThe Vacation186 Unisex</v>
      </c>
    </row>
    <row r="684" spans="1:57">
      <c r="A684" s="203" t="s">
        <v>219</v>
      </c>
      <c r="B684" s="203" t="s">
        <v>668</v>
      </c>
      <c r="C684" s="203" t="s">
        <v>676</v>
      </c>
      <c r="D684" s="203">
        <v>178</v>
      </c>
      <c r="E684" s="203" t="s">
        <v>222</v>
      </c>
      <c r="F684" s="203" t="str">
        <f t="shared" si="20"/>
        <v>The Whipit</v>
      </c>
      <c r="H684" s="203">
        <v>178</v>
      </c>
      <c r="I684" s="203">
        <v>175.6</v>
      </c>
      <c r="J684" s="203">
        <v>122</v>
      </c>
      <c r="K684" s="203">
        <v>147</v>
      </c>
      <c r="L684" s="203">
        <v>113</v>
      </c>
      <c r="M684" s="203">
        <v>89</v>
      </c>
      <c r="N684" s="203">
        <v>110</v>
      </c>
      <c r="O684" s="203">
        <v>21.4</v>
      </c>
      <c r="P684" s="203">
        <v>1856</v>
      </c>
      <c r="Q684" s="203">
        <v>0.92</v>
      </c>
      <c r="R684" s="203">
        <v>1716</v>
      </c>
      <c r="S684" s="203">
        <v>194</v>
      </c>
      <c r="T684" s="203">
        <v>79</v>
      </c>
      <c r="U684" s="203">
        <v>50</v>
      </c>
      <c r="V684" s="203">
        <v>266</v>
      </c>
      <c r="W684" s="203">
        <v>49</v>
      </c>
      <c r="X684" s="203">
        <v>271</v>
      </c>
      <c r="Y684" s="203">
        <v>0.97699999999999998</v>
      </c>
      <c r="Z684" s="203" t="b">
        <v>0</v>
      </c>
      <c r="AA684" s="203">
        <v>136</v>
      </c>
      <c r="AB684" s="203">
        <v>148</v>
      </c>
      <c r="AC684" s="203">
        <v>130</v>
      </c>
      <c r="AD684" s="203">
        <v>4</v>
      </c>
      <c r="AE684" s="203">
        <v>0.3</v>
      </c>
      <c r="AF684" s="203" t="s">
        <v>303</v>
      </c>
      <c r="BE684" s="204" t="str">
        <f t="shared" si="21"/>
        <v xml:space="preserve"> J SkisThe Whipit178 Unisex</v>
      </c>
    </row>
    <row r="685" spans="1:57">
      <c r="A685" s="203" t="s">
        <v>219</v>
      </c>
      <c r="B685" s="203" t="s">
        <v>950</v>
      </c>
      <c r="C685" s="203" t="s">
        <v>678</v>
      </c>
      <c r="D685" s="203">
        <v>177</v>
      </c>
      <c r="E685" s="203" t="s">
        <v>222</v>
      </c>
      <c r="F685" s="203" t="str">
        <f t="shared" si="20"/>
        <v>Disruption 78 Ti</v>
      </c>
      <c r="H685" s="203">
        <v>177</v>
      </c>
      <c r="I685" s="203">
        <v>177.5</v>
      </c>
      <c r="J685" s="203">
        <v>154</v>
      </c>
      <c r="K685" s="203">
        <v>165</v>
      </c>
      <c r="L685" s="203">
        <v>123</v>
      </c>
      <c r="M685" s="203">
        <v>78</v>
      </c>
      <c r="N685" s="203">
        <v>109</v>
      </c>
      <c r="O685" s="203">
        <v>17.7</v>
      </c>
      <c r="P685" s="203">
        <v>2146</v>
      </c>
      <c r="Q685" s="203">
        <v>0.76</v>
      </c>
      <c r="R685" s="203">
        <v>1624</v>
      </c>
      <c r="S685" s="203">
        <v>249</v>
      </c>
      <c r="T685" s="203">
        <v>174</v>
      </c>
      <c r="U685" s="203">
        <v>35</v>
      </c>
      <c r="V685" s="203">
        <v>166</v>
      </c>
      <c r="W685" s="203">
        <v>7</v>
      </c>
      <c r="X685" s="203">
        <v>73</v>
      </c>
      <c r="Y685" s="203">
        <v>0.20399999999999999</v>
      </c>
      <c r="Z685" s="203" t="b">
        <v>0</v>
      </c>
      <c r="AA685" s="203">
        <v>81</v>
      </c>
      <c r="AB685" s="203">
        <v>43</v>
      </c>
      <c r="AC685" s="203">
        <v>85</v>
      </c>
      <c r="AD685" s="203">
        <v>9</v>
      </c>
      <c r="AE685" s="203">
        <v>10.1</v>
      </c>
      <c r="AF685" s="203" t="s">
        <v>307</v>
      </c>
      <c r="AS685" s="203" t="s">
        <v>3655</v>
      </c>
      <c r="AT685" s="203" t="s">
        <v>1190</v>
      </c>
      <c r="AU685" s="247">
        <v>456.16</v>
      </c>
      <c r="AV685" s="203" t="s">
        <v>3656</v>
      </c>
      <c r="AW685" s="203" t="s">
        <v>3655</v>
      </c>
      <c r="AX685" s="203" t="s">
        <v>1190</v>
      </c>
      <c r="AY685" s="247">
        <v>456.16</v>
      </c>
      <c r="AZ685" s="203" t="s">
        <v>3657</v>
      </c>
      <c r="BA685" s="203" t="s">
        <v>3655</v>
      </c>
      <c r="BB685" s="203" t="s">
        <v>3062</v>
      </c>
      <c r="BC685" s="247">
        <v>771.45</v>
      </c>
      <c r="BD685" s="203" t="s">
        <v>3658</v>
      </c>
      <c r="BE685" s="204" t="str">
        <f t="shared" si="21"/>
        <v xml:space="preserve"> K2Disruption 78 Ti177 Unisex</v>
      </c>
    </row>
    <row r="686" spans="1:57">
      <c r="A686" s="203" t="s">
        <v>219</v>
      </c>
      <c r="B686" s="203" t="s">
        <v>950</v>
      </c>
      <c r="C686" s="203" t="s">
        <v>679</v>
      </c>
      <c r="D686" s="203">
        <v>156</v>
      </c>
      <c r="E686" s="203" t="s">
        <v>222</v>
      </c>
      <c r="F686" s="203" t="str">
        <f t="shared" si="20"/>
        <v>Disruption 78C</v>
      </c>
      <c r="H686" s="203">
        <v>156</v>
      </c>
      <c r="I686" s="203">
        <v>157</v>
      </c>
      <c r="J686" s="203">
        <v>131</v>
      </c>
      <c r="K686" s="203">
        <v>144</v>
      </c>
      <c r="L686" s="203">
        <v>124</v>
      </c>
      <c r="M686" s="203">
        <v>77</v>
      </c>
      <c r="N686" s="203">
        <v>111</v>
      </c>
      <c r="O686" s="203">
        <v>12.6</v>
      </c>
      <c r="P686" s="203">
        <v>1719</v>
      </c>
      <c r="Q686" s="203">
        <v>0.84</v>
      </c>
      <c r="R686" s="203">
        <v>1451</v>
      </c>
      <c r="S686" s="203">
        <v>151</v>
      </c>
      <c r="T686" s="203">
        <v>73</v>
      </c>
      <c r="U686" s="203">
        <v>29</v>
      </c>
      <c r="V686" s="203">
        <v>166</v>
      </c>
      <c r="W686" s="203">
        <v>9</v>
      </c>
      <c r="X686" s="203">
        <v>93</v>
      </c>
      <c r="Y686" s="203">
        <v>0.30499999999999999</v>
      </c>
      <c r="Z686" s="203" t="b">
        <v>0</v>
      </c>
      <c r="AA686" s="203">
        <v>82</v>
      </c>
      <c r="AB686" s="203">
        <v>44</v>
      </c>
      <c r="AC686" s="203">
        <v>84</v>
      </c>
      <c r="AD686" s="203">
        <v>7</v>
      </c>
      <c r="AE686" s="203">
        <v>10</v>
      </c>
      <c r="AF686" s="203" t="s">
        <v>307</v>
      </c>
      <c r="AS686" s="203" t="s">
        <v>3659</v>
      </c>
      <c r="AT686" s="203" t="s">
        <v>1194</v>
      </c>
      <c r="AU686" s="247">
        <v>599.95000000000005</v>
      </c>
      <c r="AV686" s="203" t="s">
        <v>3660</v>
      </c>
      <c r="AW686" s="203" t="s">
        <v>3659</v>
      </c>
      <c r="AX686" s="203" t="s">
        <v>1194</v>
      </c>
      <c r="AY686" s="247">
        <v>599.95000000000005</v>
      </c>
      <c r="AZ686" s="203" t="s">
        <v>3661</v>
      </c>
      <c r="BA686" s="203" t="s">
        <v>3659</v>
      </c>
      <c r="BB686" s="203" t="s">
        <v>1865</v>
      </c>
      <c r="BC686" s="247">
        <v>599.95000000000005</v>
      </c>
      <c r="BD686" s="203" t="s">
        <v>3662</v>
      </c>
      <c r="BE686" s="204" t="str">
        <f t="shared" si="21"/>
        <v xml:space="preserve"> K2Disruption 78C156 Unisex</v>
      </c>
    </row>
    <row r="687" spans="1:57">
      <c r="A687" s="203" t="s">
        <v>219</v>
      </c>
      <c r="B687" s="203" t="s">
        <v>950</v>
      </c>
      <c r="C687" s="203" t="s">
        <v>679</v>
      </c>
      <c r="D687" s="203">
        <v>163</v>
      </c>
      <c r="E687" s="203" t="s">
        <v>222</v>
      </c>
      <c r="F687" s="203" t="str">
        <f t="shared" si="20"/>
        <v>Disruption 78C</v>
      </c>
      <c r="H687" s="203">
        <v>163</v>
      </c>
      <c r="I687" s="203">
        <v>163.6</v>
      </c>
      <c r="J687" s="203">
        <v>144</v>
      </c>
      <c r="K687" s="203">
        <v>151</v>
      </c>
      <c r="L687" s="203">
        <v>124</v>
      </c>
      <c r="M687" s="203">
        <v>77</v>
      </c>
      <c r="N687" s="203">
        <v>110</v>
      </c>
      <c r="O687" s="203">
        <v>14.1</v>
      </c>
      <c r="P687" s="203">
        <v>1784</v>
      </c>
      <c r="Q687" s="203">
        <v>0.85</v>
      </c>
      <c r="R687" s="203">
        <v>1508</v>
      </c>
      <c r="S687" s="203">
        <v>183</v>
      </c>
      <c r="T687" s="203">
        <v>90</v>
      </c>
      <c r="U687" s="203">
        <v>33</v>
      </c>
      <c r="V687" s="203">
        <v>129</v>
      </c>
      <c r="W687" s="203">
        <v>7</v>
      </c>
      <c r="X687" s="203">
        <v>63</v>
      </c>
      <c r="Y687" s="203">
        <v>0.2</v>
      </c>
      <c r="Z687" s="203" t="b">
        <v>0</v>
      </c>
      <c r="AA687" s="203">
        <v>80</v>
      </c>
      <c r="AB687" s="203">
        <v>41</v>
      </c>
      <c r="AC687" s="203">
        <v>48</v>
      </c>
      <c r="AD687" s="203">
        <v>10</v>
      </c>
      <c r="AE687" s="203">
        <v>10.4</v>
      </c>
      <c r="AF687" s="203" t="s">
        <v>307</v>
      </c>
      <c r="AS687" s="203" t="s">
        <v>3663</v>
      </c>
      <c r="AT687" s="203" t="s">
        <v>1244</v>
      </c>
      <c r="AU687" s="203" t="s">
        <v>3664</v>
      </c>
      <c r="AV687" s="203" t="s">
        <v>3665</v>
      </c>
      <c r="AW687" s="203" t="s">
        <v>3666</v>
      </c>
      <c r="AX687" s="203" t="s">
        <v>1194</v>
      </c>
      <c r="AY687" s="247">
        <v>599.95000000000005</v>
      </c>
      <c r="AZ687" s="203" t="s">
        <v>3667</v>
      </c>
      <c r="BA687" s="203" t="s">
        <v>3666</v>
      </c>
      <c r="BB687" s="203" t="s">
        <v>1194</v>
      </c>
      <c r="BC687" s="247">
        <v>599.95000000000005</v>
      </c>
      <c r="BD687" s="203" t="s">
        <v>3668</v>
      </c>
      <c r="BE687" s="204" t="str">
        <f t="shared" si="21"/>
        <v xml:space="preserve"> K2Disruption 78C163 Unisex</v>
      </c>
    </row>
    <row r="688" spans="1:57">
      <c r="A688" s="203" t="s">
        <v>219</v>
      </c>
      <c r="B688" s="203" t="s">
        <v>950</v>
      </c>
      <c r="C688" s="203" t="s">
        <v>679</v>
      </c>
      <c r="D688" s="203">
        <v>170</v>
      </c>
      <c r="E688" s="203" t="s">
        <v>222</v>
      </c>
      <c r="F688" s="203" t="str">
        <f t="shared" si="20"/>
        <v>Disruption 78C</v>
      </c>
      <c r="H688" s="203">
        <v>170</v>
      </c>
      <c r="I688" s="203">
        <v>170.7</v>
      </c>
      <c r="J688" s="203">
        <v>150</v>
      </c>
      <c r="K688" s="203">
        <v>159</v>
      </c>
      <c r="L688" s="203">
        <v>124</v>
      </c>
      <c r="M688" s="203">
        <v>77</v>
      </c>
      <c r="N688" s="203">
        <v>110</v>
      </c>
      <c r="O688" s="203">
        <v>15.4</v>
      </c>
      <c r="P688" s="203">
        <v>1835</v>
      </c>
      <c r="Q688" s="203">
        <v>0.86</v>
      </c>
      <c r="R688" s="203">
        <v>1572</v>
      </c>
      <c r="S688" s="203">
        <v>205</v>
      </c>
      <c r="T688" s="203">
        <v>93</v>
      </c>
      <c r="U688" s="203">
        <v>33</v>
      </c>
      <c r="V688" s="203">
        <v>144</v>
      </c>
      <c r="W688" s="203">
        <v>7</v>
      </c>
      <c r="X688" s="203">
        <v>65</v>
      </c>
      <c r="Y688" s="203">
        <v>0.217</v>
      </c>
      <c r="Z688" s="203" t="b">
        <v>0</v>
      </c>
      <c r="AA688" s="203">
        <v>76</v>
      </c>
      <c r="AB688" s="203">
        <v>44</v>
      </c>
      <c r="AC688" s="203">
        <v>68</v>
      </c>
      <c r="AD688" s="203">
        <v>11</v>
      </c>
      <c r="AE688" s="203">
        <v>10.7</v>
      </c>
      <c r="AF688" s="203" t="s">
        <v>307</v>
      </c>
      <c r="AS688" s="203" t="s">
        <v>3669</v>
      </c>
      <c r="AT688" s="203" t="s">
        <v>1192</v>
      </c>
      <c r="AU688" s="247">
        <v>439.95</v>
      </c>
      <c r="AV688" s="203" t="s">
        <v>3670</v>
      </c>
      <c r="BE688" s="204" t="str">
        <f t="shared" si="21"/>
        <v xml:space="preserve"> K2Disruption 78C170 Unisex</v>
      </c>
    </row>
    <row r="689" spans="1:57">
      <c r="A689" s="203" t="s">
        <v>219</v>
      </c>
      <c r="B689" s="203" t="s">
        <v>950</v>
      </c>
      <c r="C689" s="203" t="s">
        <v>679</v>
      </c>
      <c r="D689" s="203">
        <v>177</v>
      </c>
      <c r="E689" s="203" t="s">
        <v>222</v>
      </c>
      <c r="F689" s="203" t="str">
        <f t="shared" si="20"/>
        <v>Disruption 78C</v>
      </c>
      <c r="H689" s="203">
        <v>177</v>
      </c>
      <c r="I689" s="203">
        <v>177.8</v>
      </c>
      <c r="J689" s="203">
        <v>159</v>
      </c>
      <c r="K689" s="203">
        <v>166</v>
      </c>
      <c r="L689" s="203">
        <v>124</v>
      </c>
      <c r="M689" s="203">
        <v>77</v>
      </c>
      <c r="N689" s="203">
        <v>110</v>
      </c>
      <c r="O689" s="203">
        <v>16.899999999999999</v>
      </c>
      <c r="P689" s="203">
        <v>2051</v>
      </c>
      <c r="Q689" s="203">
        <v>0.79</v>
      </c>
      <c r="R689" s="203">
        <v>1627</v>
      </c>
      <c r="S689" s="203">
        <v>230</v>
      </c>
      <c r="T689" s="203">
        <v>102</v>
      </c>
      <c r="U689" s="203">
        <v>33</v>
      </c>
      <c r="V689" s="203">
        <v>135</v>
      </c>
      <c r="W689" s="203">
        <v>6</v>
      </c>
      <c r="X689" s="203">
        <v>57</v>
      </c>
      <c r="Y689" s="203">
        <v>0.191</v>
      </c>
      <c r="Z689" s="203" t="b">
        <v>0</v>
      </c>
      <c r="AA689" s="203">
        <v>81</v>
      </c>
      <c r="AB689" s="203">
        <v>42</v>
      </c>
      <c r="AC689" s="203">
        <v>54</v>
      </c>
      <c r="AD689" s="203">
        <v>12</v>
      </c>
      <c r="AE689" s="203">
        <v>10.4</v>
      </c>
      <c r="AF689" s="203" t="s">
        <v>307</v>
      </c>
      <c r="AS689" s="203" t="s">
        <v>3671</v>
      </c>
      <c r="AT689" s="203" t="s">
        <v>3672</v>
      </c>
      <c r="AU689" s="247">
        <v>599.95000000000005</v>
      </c>
      <c r="AV689" s="203" t="s">
        <v>3673</v>
      </c>
      <c r="BE689" s="204" t="str">
        <f t="shared" si="21"/>
        <v xml:space="preserve"> K2Disruption 78C177 Unisex</v>
      </c>
    </row>
    <row r="690" spans="1:57">
      <c r="A690" s="203" t="s">
        <v>219</v>
      </c>
      <c r="B690" s="203" t="s">
        <v>950</v>
      </c>
      <c r="C690" s="203" t="s">
        <v>680</v>
      </c>
      <c r="D690" s="203">
        <v>170</v>
      </c>
      <c r="E690" s="203" t="s">
        <v>222</v>
      </c>
      <c r="F690" s="203" t="str">
        <f t="shared" si="20"/>
        <v>Disruption 82 Ti</v>
      </c>
      <c r="H690" s="203">
        <v>170</v>
      </c>
      <c r="I690" s="203">
        <v>170.5</v>
      </c>
      <c r="J690" s="203">
        <v>149</v>
      </c>
      <c r="K690" s="203">
        <v>159</v>
      </c>
      <c r="L690" s="203">
        <v>125</v>
      </c>
      <c r="M690" s="203">
        <v>81</v>
      </c>
      <c r="N690" s="203">
        <v>111</v>
      </c>
      <c r="O690" s="203">
        <v>17</v>
      </c>
      <c r="P690" s="203">
        <v>2122</v>
      </c>
      <c r="Q690" s="203">
        <v>0.76</v>
      </c>
      <c r="R690" s="203">
        <v>1613</v>
      </c>
      <c r="S690" s="203">
        <v>233</v>
      </c>
      <c r="T690" s="203">
        <v>163</v>
      </c>
      <c r="U690" s="203">
        <v>32</v>
      </c>
      <c r="V690" s="203">
        <v>144</v>
      </c>
      <c r="W690" s="203">
        <v>7</v>
      </c>
      <c r="X690" s="203">
        <v>68</v>
      </c>
      <c r="Y690" s="203">
        <v>0.217</v>
      </c>
      <c r="Z690" s="203" t="b">
        <v>0</v>
      </c>
      <c r="AA690" s="203">
        <v>74</v>
      </c>
      <c r="AB690" s="203">
        <v>40</v>
      </c>
      <c r="AC690" s="203">
        <v>70</v>
      </c>
      <c r="AD690" s="203">
        <v>9</v>
      </c>
      <c r="AE690" s="203">
        <v>10.7</v>
      </c>
      <c r="AF690" s="203" t="s">
        <v>307</v>
      </c>
      <c r="AG690" s="203" t="s">
        <v>305</v>
      </c>
      <c r="AS690" s="203" t="s">
        <v>3674</v>
      </c>
      <c r="AT690" s="203" t="s">
        <v>1801</v>
      </c>
      <c r="AU690" s="247">
        <v>799.95</v>
      </c>
      <c r="AV690" s="203" t="s">
        <v>3675</v>
      </c>
      <c r="AW690" s="203" t="s">
        <v>3674</v>
      </c>
      <c r="AX690" s="203" t="s">
        <v>1865</v>
      </c>
      <c r="AY690" s="247">
        <v>899</v>
      </c>
      <c r="AZ690" s="203" t="s">
        <v>3676</v>
      </c>
      <c r="BA690" s="203" t="s">
        <v>3674</v>
      </c>
      <c r="BB690" s="203" t="s">
        <v>1194</v>
      </c>
      <c r="BC690" s="247">
        <v>899.95</v>
      </c>
      <c r="BD690" s="203" t="s">
        <v>3677</v>
      </c>
      <c r="BE690" s="204" t="str">
        <f t="shared" si="21"/>
        <v xml:space="preserve"> K2Disruption 82 Ti170 Unisex</v>
      </c>
    </row>
    <row r="691" spans="1:57">
      <c r="A691" s="203" t="s">
        <v>219</v>
      </c>
      <c r="B691" s="203" t="s">
        <v>950</v>
      </c>
      <c r="C691" s="203" t="s">
        <v>680</v>
      </c>
      <c r="D691" s="203">
        <v>177</v>
      </c>
      <c r="E691" s="203" t="s">
        <v>222</v>
      </c>
      <c r="F691" s="203" t="str">
        <f t="shared" si="20"/>
        <v>Disruption 82 Ti</v>
      </c>
      <c r="H691" s="203">
        <v>177</v>
      </c>
      <c r="I691" s="203">
        <v>177.6</v>
      </c>
      <c r="J691" s="203">
        <v>147</v>
      </c>
      <c r="K691" s="203">
        <v>165</v>
      </c>
      <c r="L691" s="203">
        <v>124</v>
      </c>
      <c r="M691" s="203">
        <v>81</v>
      </c>
      <c r="N691" s="203">
        <v>111</v>
      </c>
      <c r="O691" s="203">
        <v>18.399999999999999</v>
      </c>
      <c r="P691" s="203">
        <v>2209</v>
      </c>
      <c r="Q691" s="203">
        <v>0.76</v>
      </c>
      <c r="R691" s="203">
        <v>1678</v>
      </c>
      <c r="S691" s="203">
        <v>258</v>
      </c>
      <c r="T691" s="203">
        <v>188</v>
      </c>
      <c r="U691" s="203">
        <v>34</v>
      </c>
      <c r="V691" s="203">
        <v>176</v>
      </c>
      <c r="W691" s="203">
        <v>9</v>
      </c>
      <c r="X691" s="203">
        <v>128</v>
      </c>
      <c r="Y691" s="203">
        <v>0.253</v>
      </c>
      <c r="Z691" s="203" t="b">
        <v>0</v>
      </c>
      <c r="AA691" s="203">
        <v>81</v>
      </c>
      <c r="AB691" s="203">
        <v>44</v>
      </c>
      <c r="AC691" s="203">
        <v>95</v>
      </c>
      <c r="AD691" s="203">
        <v>8</v>
      </c>
      <c r="AE691" s="203">
        <v>11.5</v>
      </c>
      <c r="AF691" s="203" t="s">
        <v>305</v>
      </c>
      <c r="AS691" s="203" t="s">
        <v>3678</v>
      </c>
      <c r="AT691" s="203" t="s">
        <v>1192</v>
      </c>
      <c r="AU691" s="247">
        <v>784.95</v>
      </c>
      <c r="AV691" s="203" t="s">
        <v>3679</v>
      </c>
      <c r="AW691" s="203" t="s">
        <v>3680</v>
      </c>
      <c r="AX691" s="203" t="s">
        <v>1801</v>
      </c>
      <c r="AY691" s="247">
        <v>799.95</v>
      </c>
      <c r="AZ691" s="203" t="s">
        <v>3681</v>
      </c>
      <c r="BA691" s="203" t="s">
        <v>3680</v>
      </c>
      <c r="BB691" s="203" t="s">
        <v>1194</v>
      </c>
      <c r="BC691" s="247">
        <v>899.95</v>
      </c>
      <c r="BD691" s="203" t="s">
        <v>3682</v>
      </c>
      <c r="BE691" s="204" t="str">
        <f t="shared" si="21"/>
        <v xml:space="preserve"> K2Disruption 82 Ti177 Unisex</v>
      </c>
    </row>
    <row r="692" spans="1:57">
      <c r="A692" s="203" t="s">
        <v>219</v>
      </c>
      <c r="B692" s="203" t="s">
        <v>950</v>
      </c>
      <c r="C692" s="203" t="s">
        <v>680</v>
      </c>
      <c r="D692" s="203">
        <v>184</v>
      </c>
      <c r="E692" s="203" t="s">
        <v>222</v>
      </c>
      <c r="F692" s="203" t="str">
        <f t="shared" si="20"/>
        <v>Disruption 82 Ti</v>
      </c>
      <c r="H692" s="203">
        <v>184</v>
      </c>
      <c r="I692" s="203">
        <v>184.5</v>
      </c>
      <c r="J692" s="203">
        <v>152</v>
      </c>
      <c r="K692" s="203">
        <v>173</v>
      </c>
      <c r="L692" s="203">
        <v>125</v>
      </c>
      <c r="M692" s="203">
        <v>81</v>
      </c>
      <c r="N692" s="203">
        <v>111</v>
      </c>
      <c r="O692" s="203">
        <v>20.3</v>
      </c>
      <c r="P692" s="203">
        <v>2322</v>
      </c>
      <c r="Q692" s="203">
        <v>0.75</v>
      </c>
      <c r="R692" s="203">
        <v>1743</v>
      </c>
      <c r="S692" s="203">
        <v>301</v>
      </c>
      <c r="T692" s="203">
        <v>203</v>
      </c>
      <c r="U692" s="203">
        <v>35</v>
      </c>
      <c r="V692" s="203">
        <v>160</v>
      </c>
      <c r="W692" s="203">
        <v>8</v>
      </c>
      <c r="X692" s="203">
        <v>162</v>
      </c>
      <c r="Y692" s="203">
        <v>0.23300000000000001</v>
      </c>
      <c r="Z692" s="203" t="b">
        <v>0</v>
      </c>
      <c r="AA692" s="203">
        <v>74</v>
      </c>
      <c r="AB692" s="203">
        <v>40</v>
      </c>
      <c r="AC692" s="203">
        <v>86</v>
      </c>
      <c r="AD692" s="203">
        <v>10</v>
      </c>
      <c r="AE692" s="203">
        <v>11.4</v>
      </c>
      <c r="AF692" s="203" t="s">
        <v>305</v>
      </c>
      <c r="AS692" s="203" t="s">
        <v>3683</v>
      </c>
      <c r="AT692" s="203" t="s">
        <v>1194</v>
      </c>
      <c r="AU692" s="247">
        <v>899.95</v>
      </c>
      <c r="AV692" s="203" t="s">
        <v>3684</v>
      </c>
      <c r="BE692" s="204" t="str">
        <f t="shared" si="21"/>
        <v xml:space="preserve"> K2Disruption 82 Ti184 Unisex</v>
      </c>
    </row>
    <row r="693" spans="1:57">
      <c r="A693" s="203" t="s">
        <v>219</v>
      </c>
      <c r="B693" s="203" t="s">
        <v>950</v>
      </c>
      <c r="C693" s="203" t="s">
        <v>682</v>
      </c>
      <c r="D693" s="203">
        <v>160</v>
      </c>
      <c r="E693" s="203" t="s">
        <v>390</v>
      </c>
      <c r="F693" s="203" t="str">
        <f t="shared" si="20"/>
        <v>Disruption Mti Alliance</v>
      </c>
      <c r="H693" s="203">
        <v>160</v>
      </c>
      <c r="I693" s="203">
        <v>160.69999999999999</v>
      </c>
      <c r="J693" s="203">
        <v>143</v>
      </c>
      <c r="K693" s="203">
        <v>150</v>
      </c>
      <c r="L693" s="203">
        <v>115</v>
      </c>
      <c r="M693" s="203">
        <v>71</v>
      </c>
      <c r="N693" s="203">
        <v>103</v>
      </c>
      <c r="O693" s="203">
        <v>14.7</v>
      </c>
      <c r="P693" s="203">
        <v>1869</v>
      </c>
      <c r="Q693" s="203">
        <v>0.73</v>
      </c>
      <c r="R693" s="203">
        <v>1368</v>
      </c>
      <c r="S693" s="203">
        <v>188</v>
      </c>
      <c r="T693" s="203">
        <v>119</v>
      </c>
      <c r="U693" s="203">
        <v>31</v>
      </c>
      <c r="V693" s="203">
        <v>138</v>
      </c>
      <c r="W693" s="203">
        <v>3</v>
      </c>
      <c r="X693" s="203">
        <v>42</v>
      </c>
      <c r="Y693" s="203">
        <v>9.0999999999999998E-2</v>
      </c>
      <c r="Z693" s="203" t="b">
        <v>0</v>
      </c>
      <c r="AA693" s="203">
        <v>81</v>
      </c>
      <c r="AB693" s="203">
        <v>29</v>
      </c>
      <c r="AC693" s="203">
        <v>56</v>
      </c>
      <c r="AD693" s="203">
        <v>12</v>
      </c>
      <c r="AE693" s="203">
        <v>10.4</v>
      </c>
      <c r="AF693" s="203" t="s">
        <v>307</v>
      </c>
      <c r="AS693" s="203" t="s">
        <v>3685</v>
      </c>
      <c r="AT693" s="203" t="s">
        <v>1194</v>
      </c>
      <c r="AU693" s="247">
        <v>599</v>
      </c>
      <c r="AV693" s="203" t="s">
        <v>3686</v>
      </c>
      <c r="BE693" s="204" t="str">
        <f t="shared" si="21"/>
        <v xml:space="preserve"> K2Disruption Mti Alliance160 Women's</v>
      </c>
    </row>
    <row r="694" spans="1:57">
      <c r="A694" s="203" t="s">
        <v>219</v>
      </c>
      <c r="B694" s="203" t="s">
        <v>950</v>
      </c>
      <c r="C694" s="203" t="s">
        <v>681</v>
      </c>
      <c r="D694" s="203">
        <v>175</v>
      </c>
      <c r="E694" s="203" t="s">
        <v>222</v>
      </c>
      <c r="F694" s="203" t="str">
        <f t="shared" si="20"/>
        <v>Disruption Mti</v>
      </c>
      <c r="H694" s="203">
        <v>175</v>
      </c>
      <c r="I694" s="203">
        <v>175.6</v>
      </c>
      <c r="J694" s="203">
        <v>160</v>
      </c>
      <c r="K694" s="203">
        <v>165</v>
      </c>
      <c r="L694" s="203">
        <v>118</v>
      </c>
      <c r="M694" s="203">
        <v>73</v>
      </c>
      <c r="N694" s="203">
        <v>103</v>
      </c>
      <c r="O694" s="203">
        <v>18</v>
      </c>
      <c r="P694" s="203">
        <v>2280</v>
      </c>
      <c r="Q694" s="203">
        <v>0.67</v>
      </c>
      <c r="R694" s="203">
        <v>1528</v>
      </c>
      <c r="S694" s="203">
        <v>230</v>
      </c>
      <c r="T694" s="203">
        <v>153</v>
      </c>
      <c r="U694" s="203">
        <v>24</v>
      </c>
      <c r="V694" s="203">
        <v>110</v>
      </c>
      <c r="W694" s="203">
        <v>3</v>
      </c>
      <c r="X694" s="203">
        <v>43</v>
      </c>
      <c r="Y694" s="203">
        <v>0.125</v>
      </c>
      <c r="Z694" s="203" t="b">
        <v>0</v>
      </c>
      <c r="AA694" s="203">
        <v>73</v>
      </c>
      <c r="AB694" s="203">
        <v>30</v>
      </c>
      <c r="AC694" s="203">
        <v>37</v>
      </c>
      <c r="AD694" s="203">
        <v>12</v>
      </c>
      <c r="AE694" s="203">
        <v>12.7</v>
      </c>
      <c r="AF694" s="203" t="s">
        <v>307</v>
      </c>
      <c r="AS694" s="203" t="s">
        <v>3687</v>
      </c>
      <c r="AT694" s="203" t="s">
        <v>1194</v>
      </c>
      <c r="AU694" s="247">
        <v>899.95</v>
      </c>
      <c r="AV694" s="203" t="s">
        <v>3688</v>
      </c>
      <c r="AW694" s="203" t="s">
        <v>3687</v>
      </c>
      <c r="AX694" s="203" t="s">
        <v>1194</v>
      </c>
      <c r="AY694" s="247">
        <v>899.95</v>
      </c>
      <c r="AZ694" s="203" t="s">
        <v>3689</v>
      </c>
      <c r="BA694" s="203" t="s">
        <v>3687</v>
      </c>
      <c r="BB694" s="203" t="s">
        <v>1477</v>
      </c>
      <c r="BC694" s="247">
        <v>899.95</v>
      </c>
      <c r="BD694" s="203" t="s">
        <v>3690</v>
      </c>
      <c r="BE694" s="204" t="str">
        <f t="shared" si="21"/>
        <v xml:space="preserve"> K2Disruption Mti175 Unisex</v>
      </c>
    </row>
    <row r="695" spans="1:57">
      <c r="A695" s="203" t="s">
        <v>219</v>
      </c>
      <c r="B695" s="203" t="s">
        <v>950</v>
      </c>
      <c r="C695" s="203" t="s">
        <v>683</v>
      </c>
      <c r="D695" s="203">
        <v>159</v>
      </c>
      <c r="E695" s="203" t="s">
        <v>390</v>
      </c>
      <c r="F695" s="203" t="str">
        <f t="shared" si="20"/>
        <v>Midnight</v>
      </c>
      <c r="H695" s="203">
        <v>159</v>
      </c>
      <c r="I695" s="203">
        <v>159.69999999999999</v>
      </c>
      <c r="J695" s="203">
        <v>111</v>
      </c>
      <c r="K695" s="203">
        <v>129</v>
      </c>
      <c r="L695" s="203">
        <v>117</v>
      </c>
      <c r="M695" s="203">
        <v>88</v>
      </c>
      <c r="N695" s="203">
        <v>111</v>
      </c>
      <c r="O695" s="203">
        <v>14.4</v>
      </c>
      <c r="P695" s="203">
        <v>1705</v>
      </c>
      <c r="Q695" s="203">
        <v>0.92</v>
      </c>
      <c r="R695" s="203">
        <v>1573</v>
      </c>
      <c r="S695" s="203">
        <v>173</v>
      </c>
      <c r="T695" s="203">
        <v>92</v>
      </c>
      <c r="U695" s="203">
        <v>50</v>
      </c>
      <c r="V695" s="203">
        <v>233</v>
      </c>
      <c r="W695" s="203">
        <v>47</v>
      </c>
      <c r="X695" s="203">
        <v>257</v>
      </c>
      <c r="Y695" s="203">
        <v>0.93599999999999905</v>
      </c>
      <c r="Z695" s="203" t="b">
        <v>0</v>
      </c>
      <c r="AA695" s="203">
        <v>156</v>
      </c>
      <c r="AB695" s="203">
        <v>154</v>
      </c>
      <c r="AC695" s="203">
        <v>77</v>
      </c>
      <c r="AD695" s="203">
        <v>5</v>
      </c>
      <c r="AE695" s="203">
        <v>3.5</v>
      </c>
      <c r="AF695" s="203" t="s">
        <v>303</v>
      </c>
      <c r="AS695" s="203" t="s">
        <v>3691</v>
      </c>
      <c r="AT695" s="203" t="s">
        <v>2589</v>
      </c>
      <c r="AU695" s="247">
        <v>309.99</v>
      </c>
      <c r="AV695" s="203" t="s">
        <v>3692</v>
      </c>
      <c r="AW695" s="203" t="s">
        <v>3691</v>
      </c>
      <c r="AX695" s="203" t="s">
        <v>2589</v>
      </c>
      <c r="AY695" s="247">
        <v>309.99</v>
      </c>
      <c r="AZ695" s="203" t="s">
        <v>3693</v>
      </c>
      <c r="BA695" s="203" t="s">
        <v>3691</v>
      </c>
      <c r="BB695" s="203" t="s">
        <v>1192</v>
      </c>
      <c r="BC695" s="247">
        <v>319.95</v>
      </c>
      <c r="BD695" s="203" t="s">
        <v>3694</v>
      </c>
      <c r="BE695" s="204" t="str">
        <f t="shared" si="21"/>
        <v xml:space="preserve"> K2Midnight159 Women's</v>
      </c>
    </row>
    <row r="696" spans="1:57">
      <c r="A696" s="203" t="s">
        <v>219</v>
      </c>
      <c r="B696" s="203" t="s">
        <v>950</v>
      </c>
      <c r="C696" s="203" t="s">
        <v>683</v>
      </c>
      <c r="D696" s="203">
        <v>169</v>
      </c>
      <c r="E696" s="203" t="s">
        <v>390</v>
      </c>
      <c r="F696" s="203" t="str">
        <f t="shared" si="20"/>
        <v>Midnight</v>
      </c>
      <c r="H696" s="203">
        <v>169</v>
      </c>
      <c r="I696" s="203">
        <v>169.8</v>
      </c>
      <c r="J696" s="203">
        <v>128</v>
      </c>
      <c r="K696" s="203">
        <v>139</v>
      </c>
      <c r="L696" s="203">
        <v>116</v>
      </c>
      <c r="M696" s="203">
        <v>87</v>
      </c>
      <c r="N696" s="203">
        <v>110</v>
      </c>
      <c r="O696" s="203">
        <v>17</v>
      </c>
      <c r="P696" s="203">
        <v>1786</v>
      </c>
      <c r="Q696" s="203">
        <v>0.93</v>
      </c>
      <c r="R696" s="203">
        <v>1659</v>
      </c>
      <c r="S696" s="203">
        <v>173</v>
      </c>
      <c r="T696" s="203">
        <v>78</v>
      </c>
      <c r="U696" s="203">
        <v>49</v>
      </c>
      <c r="V696" s="203">
        <v>209</v>
      </c>
      <c r="W696" s="203">
        <v>48</v>
      </c>
      <c r="X696" s="203">
        <v>210</v>
      </c>
      <c r="Y696" s="203">
        <v>0.97199999999999998</v>
      </c>
      <c r="Z696" s="203" t="b">
        <v>0</v>
      </c>
      <c r="AA696" s="203">
        <v>160</v>
      </c>
      <c r="AB696" s="203">
        <v>149</v>
      </c>
      <c r="AC696" s="203">
        <v>49</v>
      </c>
      <c r="AD696" s="203">
        <v>6</v>
      </c>
      <c r="AE696" s="203">
        <v>3.8</v>
      </c>
      <c r="AF696" s="203" t="s">
        <v>303</v>
      </c>
      <c r="AS696" s="203" t="s">
        <v>3695</v>
      </c>
      <c r="AT696" s="203" t="s">
        <v>2589</v>
      </c>
      <c r="AU696" s="247">
        <v>309.99</v>
      </c>
      <c r="AV696" s="203" t="s">
        <v>3696</v>
      </c>
      <c r="AW696" s="203" t="s">
        <v>3695</v>
      </c>
      <c r="AX696" s="203" t="s">
        <v>2589</v>
      </c>
      <c r="AY696" s="247">
        <v>309.99</v>
      </c>
      <c r="AZ696" s="203" t="s">
        <v>3697</v>
      </c>
      <c r="BA696" s="203" t="s">
        <v>3695</v>
      </c>
      <c r="BB696" s="203" t="s">
        <v>1192</v>
      </c>
      <c r="BC696" s="247">
        <v>319.95</v>
      </c>
      <c r="BD696" s="203" t="s">
        <v>3698</v>
      </c>
      <c r="BE696" s="204" t="str">
        <f t="shared" si="21"/>
        <v xml:space="preserve"> K2Midnight169 Women's</v>
      </c>
    </row>
    <row r="697" spans="1:57">
      <c r="A697" s="203" t="s">
        <v>219</v>
      </c>
      <c r="B697" s="203" t="s">
        <v>950</v>
      </c>
      <c r="C697" s="203" t="s">
        <v>684</v>
      </c>
      <c r="D697" s="203">
        <v>159</v>
      </c>
      <c r="E697" s="203" t="s">
        <v>390</v>
      </c>
      <c r="F697" s="203" t="str">
        <f t="shared" si="20"/>
        <v>Mindbender 106 C Alliance</v>
      </c>
      <c r="H697" s="203">
        <v>159</v>
      </c>
      <c r="I697" s="203">
        <v>159.80000000000001</v>
      </c>
      <c r="J697" s="203">
        <v>101</v>
      </c>
      <c r="K697" s="203">
        <v>121</v>
      </c>
      <c r="L697" s="203">
        <v>139</v>
      </c>
      <c r="M697" s="203">
        <v>105</v>
      </c>
      <c r="N697" s="203">
        <v>123</v>
      </c>
      <c r="O697" s="203">
        <v>13.5</v>
      </c>
      <c r="P697" s="203">
        <v>1535</v>
      </c>
      <c r="Q697" s="203">
        <v>1.2</v>
      </c>
      <c r="R697" s="203">
        <v>1847</v>
      </c>
      <c r="S697" s="203">
        <v>142</v>
      </c>
      <c r="T697" s="203">
        <v>67</v>
      </c>
      <c r="U697" s="203">
        <v>47</v>
      </c>
      <c r="V697" s="203">
        <v>329</v>
      </c>
      <c r="W697" s="203">
        <v>25</v>
      </c>
      <c r="X697" s="203">
        <v>263</v>
      </c>
      <c r="Y697" s="203">
        <v>0.53700000000000003</v>
      </c>
      <c r="Z697" s="203" t="b">
        <v>0</v>
      </c>
      <c r="AA697" s="203">
        <v>190</v>
      </c>
      <c r="AB697" s="203">
        <v>196</v>
      </c>
      <c r="AC697" s="203">
        <v>139</v>
      </c>
      <c r="AD697" s="203">
        <v>7</v>
      </c>
      <c r="AE697" s="203">
        <v>9.1999999999999993</v>
      </c>
      <c r="AF697" s="203" t="s">
        <v>301</v>
      </c>
      <c r="AG697" s="203" t="s">
        <v>302</v>
      </c>
      <c r="BE697" s="204" t="str">
        <f t="shared" si="21"/>
        <v xml:space="preserve"> K2Mindbender 106 C Alliance159 Women's</v>
      </c>
    </row>
    <row r="698" spans="1:57">
      <c r="A698" s="203" t="s">
        <v>219</v>
      </c>
      <c r="B698" s="203" t="s">
        <v>950</v>
      </c>
      <c r="C698" s="203" t="s">
        <v>684</v>
      </c>
      <c r="D698" s="203">
        <v>167</v>
      </c>
      <c r="E698" s="203" t="s">
        <v>390</v>
      </c>
      <c r="F698" s="203" t="str">
        <f t="shared" si="20"/>
        <v>Mindbender 106 C Alliance</v>
      </c>
      <c r="H698" s="203">
        <v>167</v>
      </c>
      <c r="I698" s="203">
        <v>167.8</v>
      </c>
      <c r="J698" s="203">
        <v>104</v>
      </c>
      <c r="K698" s="203">
        <v>129</v>
      </c>
      <c r="L698" s="203">
        <v>138</v>
      </c>
      <c r="M698" s="203">
        <v>105</v>
      </c>
      <c r="N698" s="203">
        <v>123</v>
      </c>
      <c r="O698" s="203">
        <v>15.2</v>
      </c>
      <c r="P698" s="203">
        <v>1686</v>
      </c>
      <c r="Q698" s="203">
        <v>1.1499999999999999</v>
      </c>
      <c r="R698" s="203">
        <v>1940</v>
      </c>
      <c r="S698" s="203">
        <v>160</v>
      </c>
      <c r="T698" s="203">
        <v>75</v>
      </c>
      <c r="U698" s="203">
        <v>46</v>
      </c>
      <c r="V698" s="203">
        <v>379</v>
      </c>
      <c r="W698" s="203">
        <v>22</v>
      </c>
      <c r="X698" s="203">
        <v>255</v>
      </c>
      <c r="Y698" s="203">
        <v>0.48099999999999998</v>
      </c>
      <c r="Z698" s="203" t="b">
        <v>0</v>
      </c>
      <c r="AA698" s="203">
        <v>190</v>
      </c>
      <c r="AB698" s="203">
        <v>195</v>
      </c>
      <c r="AC698" s="203">
        <v>189</v>
      </c>
      <c r="AD698" s="203">
        <v>6</v>
      </c>
      <c r="AE698" s="203">
        <v>9.9</v>
      </c>
      <c r="AF698" s="203" t="s">
        <v>301</v>
      </c>
      <c r="AG698" s="203" t="s">
        <v>302</v>
      </c>
      <c r="BE698" s="204" t="str">
        <f t="shared" si="21"/>
        <v xml:space="preserve"> K2Mindbender 106 C Alliance167 Women's</v>
      </c>
    </row>
    <row r="699" spans="1:57">
      <c r="A699" s="203" t="s">
        <v>219</v>
      </c>
      <c r="B699" s="203" t="s">
        <v>950</v>
      </c>
      <c r="C699" s="203" t="s">
        <v>685</v>
      </c>
      <c r="D699" s="203">
        <v>172</v>
      </c>
      <c r="E699" s="203" t="s">
        <v>222</v>
      </c>
      <c r="F699" s="203" t="str">
        <f t="shared" si="20"/>
        <v>Mindbender 108 Ti</v>
      </c>
      <c r="H699" s="203">
        <v>172</v>
      </c>
      <c r="I699" s="203">
        <v>172.2</v>
      </c>
      <c r="J699" s="203">
        <v>100</v>
      </c>
      <c r="K699" s="203">
        <v>137</v>
      </c>
      <c r="L699" s="203">
        <v>136</v>
      </c>
      <c r="M699" s="203">
        <v>107</v>
      </c>
      <c r="N699" s="203">
        <v>124</v>
      </c>
      <c r="O699" s="203">
        <v>19.3</v>
      </c>
      <c r="P699" s="203">
        <v>1923</v>
      </c>
      <c r="Q699" s="203">
        <v>1.04</v>
      </c>
      <c r="R699" s="203">
        <v>1999</v>
      </c>
      <c r="S699" s="203">
        <v>182</v>
      </c>
      <c r="T699" s="203">
        <v>120</v>
      </c>
      <c r="U699" s="203">
        <v>48</v>
      </c>
      <c r="V699" s="203">
        <v>402</v>
      </c>
      <c r="W699" s="203">
        <v>25</v>
      </c>
      <c r="X699" s="203">
        <v>315</v>
      </c>
      <c r="Y699" s="203">
        <v>0.52100000000000002</v>
      </c>
      <c r="Z699" s="203" t="b">
        <v>0</v>
      </c>
      <c r="AA699" s="203">
        <v>182</v>
      </c>
      <c r="AB699" s="203">
        <v>169</v>
      </c>
      <c r="AC699" s="203">
        <v>220</v>
      </c>
      <c r="AD699" s="203">
        <v>4</v>
      </c>
      <c r="AE699" s="203">
        <v>9.3000000000000007</v>
      </c>
      <c r="AF699" s="203" t="s">
        <v>301</v>
      </c>
      <c r="AS699" s="203" t="s">
        <v>3699</v>
      </c>
      <c r="AT699" s="203" t="s">
        <v>2583</v>
      </c>
      <c r="AU699" s="203" t="s">
        <v>3700</v>
      </c>
      <c r="AV699" s="203" t="s">
        <v>3701</v>
      </c>
      <c r="AW699" s="203" t="s">
        <v>3702</v>
      </c>
      <c r="AX699" s="203" t="s">
        <v>1493</v>
      </c>
      <c r="AY699" s="247">
        <v>749.95</v>
      </c>
      <c r="AZ699" s="203" t="s">
        <v>3703</v>
      </c>
      <c r="BE699" s="204" t="str">
        <f t="shared" si="21"/>
        <v xml:space="preserve"> K2Mindbender 108 Ti172 Unisex</v>
      </c>
    </row>
    <row r="700" spans="1:57">
      <c r="A700" s="203" t="s">
        <v>219</v>
      </c>
      <c r="B700" s="203" t="s">
        <v>950</v>
      </c>
      <c r="C700" s="203" t="s">
        <v>685</v>
      </c>
      <c r="D700" s="203">
        <v>179</v>
      </c>
      <c r="E700" s="203" t="s">
        <v>222</v>
      </c>
      <c r="F700" s="203" t="str">
        <f t="shared" si="20"/>
        <v>Mindbender 108 Ti</v>
      </c>
      <c r="H700" s="203">
        <v>179</v>
      </c>
      <c r="I700" s="203">
        <v>179.1</v>
      </c>
      <c r="J700" s="203">
        <v>111</v>
      </c>
      <c r="K700" s="203">
        <v>143</v>
      </c>
      <c r="L700" s="203">
        <v>136</v>
      </c>
      <c r="M700" s="203">
        <v>107</v>
      </c>
      <c r="N700" s="203">
        <v>124</v>
      </c>
      <c r="O700" s="203">
        <v>21</v>
      </c>
      <c r="P700" s="203">
        <v>1958</v>
      </c>
      <c r="Q700" s="203">
        <v>1.06</v>
      </c>
      <c r="R700" s="203">
        <v>2083</v>
      </c>
      <c r="S700" s="203">
        <v>210</v>
      </c>
      <c r="T700" s="203">
        <v>142</v>
      </c>
      <c r="U700" s="203">
        <v>47</v>
      </c>
      <c r="V700" s="203">
        <v>398</v>
      </c>
      <c r="W700" s="203">
        <v>24</v>
      </c>
      <c r="X700" s="203">
        <v>279</v>
      </c>
      <c r="Y700" s="203">
        <v>0.52300000000000002</v>
      </c>
      <c r="Z700" s="203" t="b">
        <v>0</v>
      </c>
      <c r="AA700" s="203">
        <v>183</v>
      </c>
      <c r="AB700" s="203">
        <v>175</v>
      </c>
      <c r="AC700" s="203">
        <v>216</v>
      </c>
      <c r="AD700" s="203">
        <v>5</v>
      </c>
      <c r="AE700" s="203">
        <v>10</v>
      </c>
      <c r="AF700" s="203" t="s">
        <v>301</v>
      </c>
      <c r="AG700" s="203" t="s">
        <v>302</v>
      </c>
      <c r="AS700" s="203" t="s">
        <v>3704</v>
      </c>
      <c r="AT700" s="203" t="s">
        <v>1588</v>
      </c>
      <c r="AU700" s="247">
        <v>749</v>
      </c>
      <c r="AV700" s="203" t="s">
        <v>3705</v>
      </c>
      <c r="BE700" s="204" t="str">
        <f t="shared" si="21"/>
        <v xml:space="preserve"> K2Mindbender 108 Ti179 Unisex</v>
      </c>
    </row>
    <row r="701" spans="1:57">
      <c r="A701" s="203" t="s">
        <v>219</v>
      </c>
      <c r="B701" s="203" t="s">
        <v>950</v>
      </c>
      <c r="C701" s="203" t="s">
        <v>685</v>
      </c>
      <c r="D701" s="203">
        <v>186</v>
      </c>
      <c r="E701" s="203" t="s">
        <v>222</v>
      </c>
      <c r="F701" s="203" t="str">
        <f t="shared" si="20"/>
        <v>Mindbender 108 Ti</v>
      </c>
      <c r="H701" s="203">
        <v>186</v>
      </c>
      <c r="I701" s="203">
        <v>185.9</v>
      </c>
      <c r="J701" s="203">
        <v>117</v>
      </c>
      <c r="K701" s="203">
        <v>150</v>
      </c>
      <c r="L701" s="203">
        <v>136</v>
      </c>
      <c r="M701" s="203">
        <v>107</v>
      </c>
      <c r="N701" s="203">
        <v>124</v>
      </c>
      <c r="O701" s="203">
        <v>23.1</v>
      </c>
      <c r="P701" s="203">
        <v>2141</v>
      </c>
      <c r="Q701" s="203">
        <v>1.01</v>
      </c>
      <c r="R701" s="203">
        <v>2160</v>
      </c>
      <c r="S701" s="203">
        <v>236</v>
      </c>
      <c r="T701" s="203">
        <v>172</v>
      </c>
      <c r="U701" s="203">
        <v>49</v>
      </c>
      <c r="V701" s="203">
        <v>408</v>
      </c>
      <c r="W701" s="203">
        <v>24</v>
      </c>
      <c r="X701" s="203">
        <v>279</v>
      </c>
      <c r="Y701" s="203">
        <v>0.48799999999999999</v>
      </c>
      <c r="Z701" s="203" t="b">
        <v>0</v>
      </c>
      <c r="AA701" s="203">
        <v>182</v>
      </c>
      <c r="AB701" s="203">
        <v>180</v>
      </c>
      <c r="AC701" s="203">
        <v>225</v>
      </c>
      <c r="AD701" s="203">
        <v>5</v>
      </c>
      <c r="AE701" s="203">
        <v>10.5</v>
      </c>
      <c r="AF701" s="203" t="s">
        <v>301</v>
      </c>
      <c r="AS701" s="203" t="s">
        <v>3706</v>
      </c>
      <c r="AT701" s="203" t="s">
        <v>1588</v>
      </c>
      <c r="AU701" s="247">
        <v>749</v>
      </c>
      <c r="AV701" s="203" t="s">
        <v>3707</v>
      </c>
      <c r="AW701" s="203" t="s">
        <v>3708</v>
      </c>
      <c r="AX701" s="203" t="s">
        <v>1493</v>
      </c>
      <c r="AY701" s="247">
        <v>749.95</v>
      </c>
      <c r="AZ701" s="203" t="s">
        <v>3709</v>
      </c>
      <c r="BE701" s="204" t="str">
        <f t="shared" si="21"/>
        <v xml:space="preserve"> K2Mindbender 108 Ti186 Unisex</v>
      </c>
    </row>
    <row r="702" spans="1:57">
      <c r="A702" s="203" t="s">
        <v>219</v>
      </c>
      <c r="B702" s="203" t="s">
        <v>950</v>
      </c>
      <c r="C702" s="203" t="s">
        <v>685</v>
      </c>
      <c r="D702" s="203">
        <v>193</v>
      </c>
      <c r="E702" s="203" t="s">
        <v>222</v>
      </c>
      <c r="F702" s="203" t="str">
        <f t="shared" si="20"/>
        <v>Mindbender 108 Ti</v>
      </c>
      <c r="H702" s="203">
        <v>193</v>
      </c>
      <c r="I702" s="203">
        <v>193</v>
      </c>
      <c r="J702" s="203">
        <v>123</v>
      </c>
      <c r="K702" s="203">
        <v>156</v>
      </c>
      <c r="L702" s="203">
        <v>136</v>
      </c>
      <c r="M702" s="203">
        <v>107</v>
      </c>
      <c r="N702" s="203">
        <v>125</v>
      </c>
      <c r="O702" s="203">
        <v>24.9</v>
      </c>
      <c r="P702" s="203">
        <v>2265</v>
      </c>
      <c r="Q702" s="203">
        <v>0.99</v>
      </c>
      <c r="R702" s="203">
        <v>2238</v>
      </c>
      <c r="S702" s="203">
        <v>280</v>
      </c>
      <c r="T702" s="203">
        <v>196</v>
      </c>
      <c r="U702" s="203">
        <v>48</v>
      </c>
      <c r="V702" s="203">
        <v>399</v>
      </c>
      <c r="W702" s="203">
        <v>24</v>
      </c>
      <c r="X702" s="203">
        <v>302</v>
      </c>
      <c r="Y702" s="203">
        <v>0.49099999999999999</v>
      </c>
      <c r="Z702" s="203" t="b">
        <v>0</v>
      </c>
      <c r="AA702" s="203">
        <v>181</v>
      </c>
      <c r="AB702" s="203">
        <v>184</v>
      </c>
      <c r="AC702" s="203">
        <v>217</v>
      </c>
      <c r="AD702" s="203">
        <v>6</v>
      </c>
      <c r="AE702" s="203">
        <v>11</v>
      </c>
      <c r="AF702" s="203" t="s">
        <v>301</v>
      </c>
      <c r="AS702" s="203" t="s">
        <v>3710</v>
      </c>
      <c r="AT702" s="203" t="s">
        <v>1331</v>
      </c>
      <c r="AU702" s="203" t="s">
        <v>3711</v>
      </c>
      <c r="AV702" s="203" t="s">
        <v>3712</v>
      </c>
      <c r="BE702" s="204" t="str">
        <f t="shared" si="21"/>
        <v xml:space="preserve"> K2Mindbender 108 Ti193 Unisex</v>
      </c>
    </row>
    <row r="703" spans="1:57">
      <c r="A703" s="203" t="s">
        <v>219</v>
      </c>
      <c r="B703" s="203" t="s">
        <v>950</v>
      </c>
      <c r="C703" s="203" t="s">
        <v>686</v>
      </c>
      <c r="D703" s="203">
        <v>165</v>
      </c>
      <c r="E703" s="203" t="s">
        <v>390</v>
      </c>
      <c r="F703" s="203" t="str">
        <f t="shared" si="20"/>
        <v>Mindbender 115 C Alliance</v>
      </c>
      <c r="H703" s="203">
        <v>165</v>
      </c>
      <c r="I703" s="203">
        <v>165.3</v>
      </c>
      <c r="J703" s="203">
        <v>97</v>
      </c>
      <c r="K703" s="203">
        <v>125</v>
      </c>
      <c r="L703" s="203">
        <v>138</v>
      </c>
      <c r="M703" s="203">
        <v>114</v>
      </c>
      <c r="N703" s="203">
        <v>128</v>
      </c>
      <c r="O703" s="203">
        <v>19</v>
      </c>
      <c r="P703" s="203">
        <v>1640</v>
      </c>
      <c r="Q703" s="203">
        <v>1.22</v>
      </c>
      <c r="R703" s="203">
        <v>1993</v>
      </c>
      <c r="S703" s="203">
        <v>142</v>
      </c>
      <c r="T703" s="203">
        <v>77</v>
      </c>
      <c r="U703" s="203">
        <v>52</v>
      </c>
      <c r="V703" s="203">
        <v>431</v>
      </c>
      <c r="W703" s="203">
        <v>23</v>
      </c>
      <c r="X703" s="203">
        <v>253</v>
      </c>
      <c r="Y703" s="203">
        <v>0.435</v>
      </c>
      <c r="Z703" s="203" t="b">
        <v>0</v>
      </c>
      <c r="AA703" s="203">
        <v>203</v>
      </c>
      <c r="AB703" s="203">
        <v>196</v>
      </c>
      <c r="AC703" s="203">
        <v>228</v>
      </c>
      <c r="AD703" s="203">
        <v>5</v>
      </c>
      <c r="AE703" s="203">
        <v>10.3</v>
      </c>
      <c r="AF703" s="203" t="s">
        <v>301</v>
      </c>
      <c r="AG703" s="203" t="s">
        <v>302</v>
      </c>
      <c r="BE703" s="204" t="str">
        <f t="shared" si="21"/>
        <v xml:space="preserve"> K2Mindbender 115 C Alliance165 Women's</v>
      </c>
    </row>
    <row r="704" spans="1:57">
      <c r="A704" s="203" t="s">
        <v>219</v>
      </c>
      <c r="B704" s="203" t="s">
        <v>950</v>
      </c>
      <c r="C704" s="203" t="s">
        <v>686</v>
      </c>
      <c r="D704" s="203">
        <v>172</v>
      </c>
      <c r="E704" s="203" t="s">
        <v>390</v>
      </c>
      <c r="F704" s="203" t="str">
        <f t="shared" si="20"/>
        <v>Mindbender 115 C Alliance</v>
      </c>
      <c r="H704" s="203">
        <v>172</v>
      </c>
      <c r="I704" s="203">
        <v>172.2</v>
      </c>
      <c r="J704" s="203">
        <v>101</v>
      </c>
      <c r="K704" s="203">
        <v>131</v>
      </c>
      <c r="L704" s="203">
        <v>139</v>
      </c>
      <c r="M704" s="203">
        <v>114</v>
      </c>
      <c r="N704" s="203">
        <v>128</v>
      </c>
      <c r="O704" s="203">
        <v>20.9</v>
      </c>
      <c r="P704" s="203">
        <v>1735</v>
      </c>
      <c r="Q704" s="203">
        <v>1.2</v>
      </c>
      <c r="R704" s="203">
        <v>2078</v>
      </c>
      <c r="S704" s="203">
        <v>166</v>
      </c>
      <c r="T704" s="203">
        <v>94</v>
      </c>
      <c r="U704" s="203">
        <v>55</v>
      </c>
      <c r="V704" s="203">
        <v>411</v>
      </c>
      <c r="W704" s="203">
        <v>21</v>
      </c>
      <c r="X704" s="203">
        <v>302</v>
      </c>
      <c r="Y704" s="203">
        <v>0.39</v>
      </c>
      <c r="Z704" s="203" t="b">
        <v>0</v>
      </c>
      <c r="AA704" s="203">
        <v>213</v>
      </c>
      <c r="AB704" s="203">
        <v>198</v>
      </c>
      <c r="AC704" s="203">
        <v>199</v>
      </c>
      <c r="AD704" s="203">
        <v>5</v>
      </c>
      <c r="AE704" s="203">
        <v>10.5</v>
      </c>
      <c r="AF704" s="203" t="s">
        <v>301</v>
      </c>
      <c r="AG704" s="203" t="s">
        <v>304</v>
      </c>
      <c r="AH704" s="203" t="s">
        <v>302</v>
      </c>
      <c r="BE704" s="204" t="str">
        <f t="shared" si="21"/>
        <v xml:space="preserve"> K2Mindbender 115 C Alliance172 Women's</v>
      </c>
    </row>
    <row r="705" spans="1:57">
      <c r="A705" s="203" t="s">
        <v>219</v>
      </c>
      <c r="B705" s="203" t="s">
        <v>950</v>
      </c>
      <c r="C705" s="203" t="s">
        <v>687</v>
      </c>
      <c r="D705" s="203">
        <v>179</v>
      </c>
      <c r="E705" s="203" t="s">
        <v>222</v>
      </c>
      <c r="F705" s="203" t="str">
        <f t="shared" si="20"/>
        <v>Mindbender 116 C</v>
      </c>
      <c r="H705" s="203">
        <v>179</v>
      </c>
      <c r="I705" s="203">
        <v>179</v>
      </c>
      <c r="J705" s="203">
        <v>101</v>
      </c>
      <c r="K705" s="203">
        <v>141</v>
      </c>
      <c r="L705" s="203">
        <v>142</v>
      </c>
      <c r="M705" s="203">
        <v>115</v>
      </c>
      <c r="N705" s="203">
        <v>132</v>
      </c>
      <c r="O705" s="203">
        <v>21.5</v>
      </c>
      <c r="P705" s="203">
        <v>1821</v>
      </c>
      <c r="Q705" s="203">
        <v>1.21</v>
      </c>
      <c r="R705" s="203">
        <v>2209</v>
      </c>
      <c r="S705" s="203">
        <v>180</v>
      </c>
      <c r="T705" s="203">
        <v>110</v>
      </c>
      <c r="U705" s="203">
        <v>59</v>
      </c>
      <c r="V705" s="203">
        <v>461</v>
      </c>
      <c r="W705" s="203">
        <v>25</v>
      </c>
      <c r="X705" s="203">
        <v>317</v>
      </c>
      <c r="Y705" s="203">
        <v>0.42699999999999999</v>
      </c>
      <c r="Z705" s="203" t="b">
        <v>0</v>
      </c>
      <c r="AA705" s="203">
        <v>204</v>
      </c>
      <c r="AB705" s="203">
        <v>175</v>
      </c>
      <c r="AC705" s="203">
        <v>257</v>
      </c>
      <c r="AD705" s="203">
        <v>4</v>
      </c>
      <c r="AE705" s="203">
        <v>10.4</v>
      </c>
      <c r="AF705" s="203" t="s">
        <v>301</v>
      </c>
      <c r="AG705" s="203" t="s">
        <v>302</v>
      </c>
      <c r="BE705" s="204" t="str">
        <f t="shared" si="21"/>
        <v xml:space="preserve"> K2Mindbender 116 C179 Unisex</v>
      </c>
    </row>
    <row r="706" spans="1:57">
      <c r="A706" s="203" t="s">
        <v>219</v>
      </c>
      <c r="B706" s="203" t="s">
        <v>950</v>
      </c>
      <c r="C706" s="203" t="s">
        <v>687</v>
      </c>
      <c r="D706" s="203">
        <v>186</v>
      </c>
      <c r="E706" s="203" t="s">
        <v>222</v>
      </c>
      <c r="F706" s="203" t="str">
        <f t="shared" ref="F706:F769" si="22">IF(LEFT(C706,1)=" ",RIGHT(C706,LEN(C706)-1),C706)</f>
        <v>Mindbender 116 C</v>
      </c>
      <c r="H706" s="203">
        <v>186</v>
      </c>
      <c r="I706" s="203">
        <v>186</v>
      </c>
      <c r="J706" s="203">
        <v>113</v>
      </c>
      <c r="K706" s="203">
        <v>146</v>
      </c>
      <c r="L706" s="203">
        <v>143</v>
      </c>
      <c r="M706" s="203">
        <v>115</v>
      </c>
      <c r="N706" s="203">
        <v>132</v>
      </c>
      <c r="O706" s="203">
        <v>23.4</v>
      </c>
      <c r="P706" s="203">
        <v>1995</v>
      </c>
      <c r="Q706" s="203">
        <v>1.1499999999999999</v>
      </c>
      <c r="R706" s="203">
        <v>2298</v>
      </c>
      <c r="S706" s="203">
        <v>211</v>
      </c>
      <c r="T706" s="203">
        <v>132</v>
      </c>
      <c r="U706" s="203">
        <v>58</v>
      </c>
      <c r="V706" s="203">
        <v>476</v>
      </c>
      <c r="W706" s="203">
        <v>25</v>
      </c>
      <c r="X706" s="203">
        <v>254</v>
      </c>
      <c r="Y706" s="203">
        <v>0.43099999999999999</v>
      </c>
      <c r="Z706" s="203" t="b">
        <v>0</v>
      </c>
      <c r="AA706" s="203">
        <v>213</v>
      </c>
      <c r="AB706" s="203">
        <v>185</v>
      </c>
      <c r="AC706" s="203">
        <v>264</v>
      </c>
      <c r="AD706" s="203">
        <v>4</v>
      </c>
      <c r="AE706" s="203">
        <v>10.1</v>
      </c>
      <c r="AF706" s="203" t="s">
        <v>301</v>
      </c>
      <c r="AG706" s="203" t="s">
        <v>302</v>
      </c>
      <c r="BE706" s="204" t="str">
        <f t="shared" ref="BE706:BE769" si="23">_xlfn.CONCAT(B706,F706,D706,E706)</f>
        <v xml:space="preserve"> K2Mindbender 116 C186 Unisex</v>
      </c>
    </row>
    <row r="707" spans="1:57">
      <c r="A707" s="203" t="s">
        <v>219</v>
      </c>
      <c r="B707" s="203" t="s">
        <v>950</v>
      </c>
      <c r="C707" s="203" t="s">
        <v>689</v>
      </c>
      <c r="D707" s="203">
        <v>149</v>
      </c>
      <c r="E707" s="203" t="s">
        <v>390</v>
      </c>
      <c r="F707" s="203" t="str">
        <f t="shared" si="22"/>
        <v>Mindbender 85 Alliance</v>
      </c>
      <c r="H707" s="203">
        <v>149</v>
      </c>
      <c r="I707" s="203">
        <v>149.9</v>
      </c>
      <c r="J707" s="203">
        <v>116</v>
      </c>
      <c r="K707" s="203">
        <v>122</v>
      </c>
      <c r="L707" s="203">
        <v>129</v>
      </c>
      <c r="M707" s="203">
        <v>84</v>
      </c>
      <c r="N707" s="203">
        <v>112</v>
      </c>
      <c r="O707" s="203">
        <v>9.6</v>
      </c>
      <c r="P707" s="203">
        <v>1426</v>
      </c>
      <c r="Q707" s="203">
        <v>1.04</v>
      </c>
      <c r="R707" s="203">
        <v>1489</v>
      </c>
      <c r="S707" s="203">
        <v>109</v>
      </c>
      <c r="T707" s="203">
        <v>66</v>
      </c>
      <c r="U707" s="203">
        <v>40</v>
      </c>
      <c r="V707" s="203">
        <v>238</v>
      </c>
      <c r="W707" s="203">
        <v>10</v>
      </c>
      <c r="X707" s="203">
        <v>100</v>
      </c>
      <c r="Y707" s="203">
        <v>0.248</v>
      </c>
      <c r="Z707" s="203" t="b">
        <v>0</v>
      </c>
      <c r="AA707" s="203">
        <v>169</v>
      </c>
      <c r="AB707" s="203">
        <v>106</v>
      </c>
      <c r="AC707" s="203">
        <v>69</v>
      </c>
      <c r="AD707" s="203">
        <v>10</v>
      </c>
      <c r="AE707" s="203">
        <v>10.199999999999999</v>
      </c>
      <c r="AF707" s="203" t="s">
        <v>306</v>
      </c>
      <c r="AG707" s="203" t="s">
        <v>305</v>
      </c>
      <c r="AS707" s="203" t="s">
        <v>3713</v>
      </c>
      <c r="AT707" s="203" t="s">
        <v>1220</v>
      </c>
      <c r="AU707" s="247">
        <v>394.51</v>
      </c>
      <c r="AV707" s="203" t="s">
        <v>3714</v>
      </c>
      <c r="AW707" s="203" t="s">
        <v>3715</v>
      </c>
      <c r="AX707" s="203" t="s">
        <v>1284</v>
      </c>
      <c r="AY707" s="247">
        <v>399.95</v>
      </c>
      <c r="AZ707" s="203" t="s">
        <v>3716</v>
      </c>
      <c r="BA707" s="203" t="s">
        <v>3715</v>
      </c>
      <c r="BB707" s="203" t="s">
        <v>1284</v>
      </c>
      <c r="BC707" s="247">
        <v>399.95</v>
      </c>
      <c r="BD707" s="203" t="s">
        <v>3717</v>
      </c>
      <c r="BE707" s="204" t="str">
        <f t="shared" si="23"/>
        <v xml:space="preserve"> K2Mindbender 85 Alliance149 Women's</v>
      </c>
    </row>
    <row r="708" spans="1:57">
      <c r="A708" s="203" t="s">
        <v>219</v>
      </c>
      <c r="B708" s="203" t="s">
        <v>950</v>
      </c>
      <c r="C708" s="203" t="s">
        <v>689</v>
      </c>
      <c r="D708" s="203">
        <v>159</v>
      </c>
      <c r="E708" s="203" t="s">
        <v>390</v>
      </c>
      <c r="F708" s="203" t="str">
        <f t="shared" si="22"/>
        <v>Mindbender 85 Alliance</v>
      </c>
      <c r="H708" s="203">
        <v>159</v>
      </c>
      <c r="I708" s="203">
        <v>156.9</v>
      </c>
      <c r="J708" s="203">
        <v>122</v>
      </c>
      <c r="K708" s="203">
        <v>128</v>
      </c>
      <c r="L708" s="203">
        <v>129</v>
      </c>
      <c r="M708" s="203">
        <v>84</v>
      </c>
      <c r="N708" s="203">
        <v>112</v>
      </c>
      <c r="O708" s="203">
        <v>10.7</v>
      </c>
      <c r="P708" s="203">
        <v>1508</v>
      </c>
      <c r="Q708" s="203">
        <v>1.03</v>
      </c>
      <c r="R708" s="203">
        <v>1555</v>
      </c>
      <c r="S708" s="203">
        <v>125</v>
      </c>
      <c r="T708" s="203">
        <v>72</v>
      </c>
      <c r="U708" s="203">
        <v>40</v>
      </c>
      <c r="V708" s="203">
        <v>243</v>
      </c>
      <c r="W708" s="203">
        <v>10</v>
      </c>
      <c r="X708" s="203">
        <v>102</v>
      </c>
      <c r="Y708" s="203">
        <v>0.26</v>
      </c>
      <c r="Z708" s="203" t="b">
        <v>0</v>
      </c>
      <c r="AA708" s="203">
        <v>176</v>
      </c>
      <c r="AB708" s="203">
        <v>111</v>
      </c>
      <c r="AC708" s="203">
        <v>67</v>
      </c>
      <c r="AD708" s="203">
        <v>8</v>
      </c>
      <c r="AE708" s="203">
        <v>10.5</v>
      </c>
      <c r="AF708" s="203" t="s">
        <v>306</v>
      </c>
      <c r="AG708" s="203" t="s">
        <v>305</v>
      </c>
      <c r="BE708" s="204" t="str">
        <f t="shared" si="23"/>
        <v xml:space="preserve"> K2Mindbender 85 Alliance159 Women's</v>
      </c>
    </row>
    <row r="709" spans="1:57">
      <c r="A709" s="203" t="s">
        <v>219</v>
      </c>
      <c r="B709" s="203" t="s">
        <v>950</v>
      </c>
      <c r="C709" s="203" t="s">
        <v>689</v>
      </c>
      <c r="D709" s="203">
        <v>163</v>
      </c>
      <c r="E709" s="203" t="s">
        <v>390</v>
      </c>
      <c r="F709" s="203" t="str">
        <f t="shared" si="22"/>
        <v>Mindbender 85 Alliance</v>
      </c>
      <c r="H709" s="203">
        <v>163</v>
      </c>
      <c r="I709" s="203">
        <v>163.6</v>
      </c>
      <c r="J709" s="203">
        <v>116</v>
      </c>
      <c r="K709" s="203">
        <v>134</v>
      </c>
      <c r="L709" s="203">
        <v>129</v>
      </c>
      <c r="M709" s="203">
        <v>84</v>
      </c>
      <c r="N709" s="203">
        <v>112</v>
      </c>
      <c r="O709" s="203">
        <v>11.8</v>
      </c>
      <c r="P709" s="203">
        <v>1627</v>
      </c>
      <c r="Q709" s="203">
        <v>1</v>
      </c>
      <c r="R709" s="203">
        <v>1623</v>
      </c>
      <c r="S709" s="203">
        <v>165</v>
      </c>
      <c r="T709" s="203">
        <v>89</v>
      </c>
      <c r="U709" s="203">
        <v>49</v>
      </c>
      <c r="V709" s="203">
        <v>274</v>
      </c>
      <c r="W709" s="203">
        <v>13</v>
      </c>
      <c r="X709" s="203">
        <v>198</v>
      </c>
      <c r="Y709" s="203">
        <v>0.26700000000000002</v>
      </c>
      <c r="Z709" s="203" t="b">
        <v>0</v>
      </c>
      <c r="AA709" s="203">
        <v>182</v>
      </c>
      <c r="AB709" s="203">
        <v>113</v>
      </c>
      <c r="AC709" s="203">
        <v>92</v>
      </c>
      <c r="AD709" s="203">
        <v>7</v>
      </c>
      <c r="AE709" s="203">
        <v>10.9</v>
      </c>
      <c r="AF709" s="203" t="s">
        <v>306</v>
      </c>
      <c r="AG709" s="203" t="s">
        <v>305</v>
      </c>
      <c r="AS709" s="203" t="s">
        <v>3718</v>
      </c>
      <c r="AT709" s="203" t="s">
        <v>1237</v>
      </c>
      <c r="AU709" s="247">
        <v>275.20999999999998</v>
      </c>
      <c r="AV709" s="203" t="s">
        <v>3719</v>
      </c>
      <c r="AW709" s="203" t="s">
        <v>3718</v>
      </c>
      <c r="AX709" s="203" t="s">
        <v>1237</v>
      </c>
      <c r="AY709" s="247">
        <v>275.20999999999998</v>
      </c>
      <c r="AZ709" s="203" t="s">
        <v>3720</v>
      </c>
      <c r="BA709" s="203" t="s">
        <v>3718</v>
      </c>
      <c r="BB709" s="203" t="s">
        <v>2213</v>
      </c>
      <c r="BC709" s="247">
        <v>277.60000000000002</v>
      </c>
      <c r="BD709" s="203" t="s">
        <v>3721</v>
      </c>
      <c r="BE709" s="204" t="str">
        <f t="shared" si="23"/>
        <v xml:space="preserve"> K2Mindbender 85 Alliance163 Women's</v>
      </c>
    </row>
    <row r="710" spans="1:57">
      <c r="A710" s="203" t="s">
        <v>219</v>
      </c>
      <c r="B710" s="203" t="s">
        <v>950</v>
      </c>
      <c r="C710" s="203" t="s">
        <v>688</v>
      </c>
      <c r="D710" s="203">
        <v>156</v>
      </c>
      <c r="E710" s="203" t="s">
        <v>222</v>
      </c>
      <c r="F710" s="203" t="str">
        <f t="shared" si="22"/>
        <v>Mindbender 85</v>
      </c>
      <c r="H710" s="203">
        <v>156</v>
      </c>
      <c r="I710" s="203">
        <v>156.69999999999999</v>
      </c>
      <c r="J710" s="203">
        <v>115</v>
      </c>
      <c r="K710" s="203">
        <v>128</v>
      </c>
      <c r="L710" s="203">
        <v>129</v>
      </c>
      <c r="M710" s="203">
        <v>84</v>
      </c>
      <c r="N710" s="203">
        <v>112</v>
      </c>
      <c r="O710" s="203">
        <v>10.8</v>
      </c>
      <c r="P710" s="203">
        <v>1534</v>
      </c>
      <c r="Q710" s="203">
        <v>1.02</v>
      </c>
      <c r="R710" s="203">
        <v>1558</v>
      </c>
      <c r="S710" s="203">
        <v>125</v>
      </c>
      <c r="T710" s="203">
        <v>74</v>
      </c>
      <c r="U710" s="203">
        <v>42</v>
      </c>
      <c r="V710" s="203">
        <v>252</v>
      </c>
      <c r="W710" s="203">
        <v>12</v>
      </c>
      <c r="X710" s="203">
        <v>165</v>
      </c>
      <c r="Y710" s="203">
        <v>0.29199999999999998</v>
      </c>
      <c r="Z710" s="203" t="b">
        <v>0</v>
      </c>
      <c r="AA710" s="203">
        <v>176</v>
      </c>
      <c r="AB710" s="203">
        <v>112</v>
      </c>
      <c r="AC710" s="203">
        <v>76</v>
      </c>
      <c r="AD710" s="203">
        <v>10</v>
      </c>
      <c r="AE710" s="203">
        <v>10.3</v>
      </c>
      <c r="AF710" s="203" t="s">
        <v>306</v>
      </c>
      <c r="AG710" s="203" t="s">
        <v>305</v>
      </c>
      <c r="AS710" s="203" t="s">
        <v>3722</v>
      </c>
      <c r="AT710" s="203" t="s">
        <v>1220</v>
      </c>
      <c r="AU710" s="247">
        <v>394.47</v>
      </c>
      <c r="AV710" s="203" t="s">
        <v>3723</v>
      </c>
      <c r="AW710" s="203" t="s">
        <v>3724</v>
      </c>
      <c r="AX710" s="203" t="s">
        <v>1220</v>
      </c>
      <c r="AY710" s="247">
        <v>394.47</v>
      </c>
      <c r="AZ710" s="203" t="s">
        <v>3725</v>
      </c>
      <c r="BA710" s="203" t="s">
        <v>3722</v>
      </c>
      <c r="BB710" s="203" t="s">
        <v>1351</v>
      </c>
      <c r="BC710" s="247">
        <v>399.95</v>
      </c>
      <c r="BD710" s="203" t="s">
        <v>3726</v>
      </c>
      <c r="BE710" s="204" t="str">
        <f t="shared" si="23"/>
        <v xml:space="preserve"> K2Mindbender 85156 Unisex</v>
      </c>
    </row>
    <row r="711" spans="1:57">
      <c r="A711" s="203" t="s">
        <v>219</v>
      </c>
      <c r="B711" s="203" t="s">
        <v>950</v>
      </c>
      <c r="C711" s="203" t="s">
        <v>688</v>
      </c>
      <c r="D711" s="203">
        <v>163</v>
      </c>
      <c r="E711" s="203" t="s">
        <v>222</v>
      </c>
      <c r="F711" s="203" t="str">
        <f t="shared" si="22"/>
        <v>Mindbender 85</v>
      </c>
      <c r="H711" s="203">
        <v>163</v>
      </c>
      <c r="I711" s="203">
        <v>163.69999999999999</v>
      </c>
      <c r="J711" s="203">
        <v>120</v>
      </c>
      <c r="K711" s="203">
        <v>136</v>
      </c>
      <c r="L711" s="203">
        <v>129</v>
      </c>
      <c r="M711" s="203">
        <v>84</v>
      </c>
      <c r="N711" s="203">
        <v>112</v>
      </c>
      <c r="O711" s="203">
        <v>12</v>
      </c>
      <c r="P711" s="203">
        <v>1580</v>
      </c>
      <c r="Q711" s="203">
        <v>1.03</v>
      </c>
      <c r="R711" s="203">
        <v>1627</v>
      </c>
      <c r="S711" s="203">
        <v>151</v>
      </c>
      <c r="T711" s="203">
        <v>84</v>
      </c>
      <c r="U711" s="203">
        <v>46</v>
      </c>
      <c r="V711" s="203">
        <v>270</v>
      </c>
      <c r="W711" s="203">
        <v>12</v>
      </c>
      <c r="X711" s="203">
        <v>171</v>
      </c>
      <c r="Y711" s="203">
        <v>0.26800000000000002</v>
      </c>
      <c r="Z711" s="203" t="b">
        <v>0</v>
      </c>
      <c r="AA711" s="203">
        <v>170</v>
      </c>
      <c r="AB711" s="203">
        <v>110</v>
      </c>
      <c r="AC711" s="203">
        <v>100</v>
      </c>
      <c r="AD711" s="203">
        <v>9</v>
      </c>
      <c r="AE711" s="203">
        <v>10.5</v>
      </c>
      <c r="AF711" s="203" t="s">
        <v>306</v>
      </c>
      <c r="AG711" s="203" t="s">
        <v>305</v>
      </c>
      <c r="AS711" s="203" t="s">
        <v>3727</v>
      </c>
      <c r="AT711" s="203" t="s">
        <v>1220</v>
      </c>
      <c r="AU711" s="247">
        <v>394.47</v>
      </c>
      <c r="AV711" s="203" t="s">
        <v>3728</v>
      </c>
      <c r="AW711" s="203" t="s">
        <v>3729</v>
      </c>
      <c r="AX711" s="203" t="s">
        <v>1227</v>
      </c>
      <c r="AY711" s="247">
        <v>399.95</v>
      </c>
      <c r="AZ711" s="203" t="s">
        <v>3730</v>
      </c>
      <c r="BA711" s="203" t="s">
        <v>3729</v>
      </c>
      <c r="BB711" s="203" t="s">
        <v>1227</v>
      </c>
      <c r="BC711" s="247">
        <v>399.95</v>
      </c>
      <c r="BD711" s="203" t="s">
        <v>3731</v>
      </c>
      <c r="BE711" s="204" t="str">
        <f t="shared" si="23"/>
        <v xml:space="preserve"> K2Mindbender 85163 Unisex</v>
      </c>
    </row>
    <row r="712" spans="1:57">
      <c r="A712" s="203" t="s">
        <v>219</v>
      </c>
      <c r="B712" s="203" t="s">
        <v>950</v>
      </c>
      <c r="C712" s="203" t="s">
        <v>688</v>
      </c>
      <c r="D712" s="203">
        <v>170</v>
      </c>
      <c r="E712" s="203" t="s">
        <v>222</v>
      </c>
      <c r="F712" s="203" t="str">
        <f t="shared" si="22"/>
        <v>Mindbender 85</v>
      </c>
      <c r="H712" s="203">
        <v>170</v>
      </c>
      <c r="I712" s="203">
        <v>170.7</v>
      </c>
      <c r="J712" s="203">
        <v>124</v>
      </c>
      <c r="K712" s="203">
        <v>141</v>
      </c>
      <c r="L712" s="203">
        <v>129</v>
      </c>
      <c r="M712" s="203">
        <v>84</v>
      </c>
      <c r="N712" s="203">
        <v>112</v>
      </c>
      <c r="O712" s="203">
        <v>13.1</v>
      </c>
      <c r="P712" s="203">
        <v>1702</v>
      </c>
      <c r="Q712" s="203">
        <v>1</v>
      </c>
      <c r="R712" s="203">
        <v>1694</v>
      </c>
      <c r="S712" s="203">
        <v>181</v>
      </c>
      <c r="T712" s="203">
        <v>97</v>
      </c>
      <c r="U712" s="203">
        <v>45</v>
      </c>
      <c r="V712" s="203">
        <v>288</v>
      </c>
      <c r="W712" s="203">
        <v>15</v>
      </c>
      <c r="X712" s="203">
        <v>177</v>
      </c>
      <c r="Y712" s="203">
        <v>0.33700000000000002</v>
      </c>
      <c r="Z712" s="203" t="b">
        <v>0</v>
      </c>
      <c r="AA712" s="203">
        <v>182</v>
      </c>
      <c r="AB712" s="203">
        <v>112</v>
      </c>
      <c r="AC712" s="203">
        <v>107</v>
      </c>
      <c r="AD712" s="203">
        <v>7</v>
      </c>
      <c r="AE712" s="203">
        <v>10.8</v>
      </c>
      <c r="AF712" s="203" t="s">
        <v>306</v>
      </c>
      <c r="AG712" s="203" t="s">
        <v>305</v>
      </c>
      <c r="AS712" s="203" t="s">
        <v>3732</v>
      </c>
      <c r="AT712" s="203" t="s">
        <v>3733</v>
      </c>
      <c r="AU712" s="247">
        <v>315.57</v>
      </c>
      <c r="AV712" s="203" t="s">
        <v>3734</v>
      </c>
      <c r="AW712" s="203" t="s">
        <v>3729</v>
      </c>
      <c r="AX712" s="203" t="s">
        <v>1192</v>
      </c>
      <c r="AY712" s="247">
        <v>319.95</v>
      </c>
      <c r="AZ712" s="203" t="s">
        <v>3735</v>
      </c>
      <c r="BA712" s="203" t="s">
        <v>3729</v>
      </c>
      <c r="BB712" s="203" t="s">
        <v>1351</v>
      </c>
      <c r="BC712" s="247">
        <v>399.95</v>
      </c>
      <c r="BD712" s="203" t="s">
        <v>3736</v>
      </c>
      <c r="BE712" s="204" t="str">
        <f t="shared" si="23"/>
        <v xml:space="preserve"> K2Mindbender 85170 Unisex</v>
      </c>
    </row>
    <row r="713" spans="1:57">
      <c r="A713" s="203" t="s">
        <v>219</v>
      </c>
      <c r="B713" s="203" t="s">
        <v>950</v>
      </c>
      <c r="C713" s="203" t="s">
        <v>688</v>
      </c>
      <c r="D713" s="203">
        <v>177</v>
      </c>
      <c r="E713" s="203" t="s">
        <v>222</v>
      </c>
      <c r="F713" s="203" t="str">
        <f t="shared" si="22"/>
        <v>Mindbender 85</v>
      </c>
      <c r="H713" s="203">
        <v>177</v>
      </c>
      <c r="I713" s="203">
        <v>177.4</v>
      </c>
      <c r="J713" s="203">
        <v>135</v>
      </c>
      <c r="K713" s="203">
        <v>148</v>
      </c>
      <c r="L713" s="203">
        <v>129</v>
      </c>
      <c r="M713" s="203">
        <v>84</v>
      </c>
      <c r="N713" s="203">
        <v>112</v>
      </c>
      <c r="O713" s="203">
        <v>14.4</v>
      </c>
      <c r="P713" s="203">
        <v>1863</v>
      </c>
      <c r="Q713" s="203">
        <v>0.94</v>
      </c>
      <c r="R713" s="203">
        <v>1759</v>
      </c>
      <c r="S713" s="203">
        <v>205</v>
      </c>
      <c r="T713" s="203">
        <v>108</v>
      </c>
      <c r="U713" s="203">
        <v>45</v>
      </c>
      <c r="V713" s="203">
        <v>265</v>
      </c>
      <c r="W713" s="203">
        <v>14</v>
      </c>
      <c r="X713" s="203">
        <v>156</v>
      </c>
      <c r="Y713" s="203">
        <v>0.307</v>
      </c>
      <c r="Z713" s="203" t="b">
        <v>0</v>
      </c>
      <c r="AA713" s="203">
        <v>176</v>
      </c>
      <c r="AB713" s="203">
        <v>116</v>
      </c>
      <c r="AC713" s="203">
        <v>89</v>
      </c>
      <c r="AD713" s="203">
        <v>10</v>
      </c>
      <c r="AE713" s="203">
        <v>11.2</v>
      </c>
      <c r="AF713" s="203" t="s">
        <v>306</v>
      </c>
      <c r="AG713" s="203" t="s">
        <v>305</v>
      </c>
      <c r="AS713" s="203" t="s">
        <v>3729</v>
      </c>
      <c r="AT713" s="203" t="s">
        <v>1192</v>
      </c>
      <c r="AU713" s="247">
        <v>319.95</v>
      </c>
      <c r="AV713" s="203" t="s">
        <v>3737</v>
      </c>
      <c r="AW713" s="203" t="s">
        <v>3729</v>
      </c>
      <c r="AX713" s="203" t="s">
        <v>1227</v>
      </c>
      <c r="AY713" s="247">
        <v>399.95</v>
      </c>
      <c r="AZ713" s="203" t="s">
        <v>3738</v>
      </c>
      <c r="BA713" s="203" t="s">
        <v>3729</v>
      </c>
      <c r="BB713" s="203" t="s">
        <v>1227</v>
      </c>
      <c r="BC713" s="247">
        <v>399.95</v>
      </c>
      <c r="BD713" s="203" t="s">
        <v>3739</v>
      </c>
      <c r="BE713" s="204" t="str">
        <f t="shared" si="23"/>
        <v xml:space="preserve"> K2Mindbender 85177 Unisex</v>
      </c>
    </row>
    <row r="714" spans="1:57">
      <c r="A714" s="203" t="s">
        <v>219</v>
      </c>
      <c r="B714" s="203" t="s">
        <v>950</v>
      </c>
      <c r="C714" s="203" t="s">
        <v>690</v>
      </c>
      <c r="D714" s="203">
        <v>149</v>
      </c>
      <c r="E714" s="203" t="s">
        <v>390</v>
      </c>
      <c r="F714" s="203" t="str">
        <f t="shared" si="22"/>
        <v>Mindbender 88 Ti Alliance</v>
      </c>
      <c r="H714" s="203">
        <v>149</v>
      </c>
      <c r="I714" s="203">
        <v>149.1</v>
      </c>
      <c r="J714" s="203">
        <v>114</v>
      </c>
      <c r="K714" s="203">
        <v>125</v>
      </c>
      <c r="L714" s="203">
        <v>125</v>
      </c>
      <c r="M714" s="203">
        <v>88</v>
      </c>
      <c r="N714" s="203">
        <v>111</v>
      </c>
      <c r="O714" s="203">
        <v>12.1</v>
      </c>
      <c r="P714" s="203">
        <v>1401</v>
      </c>
      <c r="Q714" s="203">
        <v>1.07</v>
      </c>
      <c r="R714" s="203">
        <v>1493</v>
      </c>
      <c r="S714" s="203">
        <v>138</v>
      </c>
      <c r="T714" s="203">
        <v>89</v>
      </c>
      <c r="U714" s="203">
        <v>43</v>
      </c>
      <c r="V714" s="203">
        <v>187</v>
      </c>
      <c r="W714" s="203">
        <v>19</v>
      </c>
      <c r="X714" s="203">
        <v>161</v>
      </c>
      <c r="Y714" s="203">
        <v>0.43099999999999999</v>
      </c>
      <c r="Z714" s="203" t="b">
        <v>0</v>
      </c>
      <c r="AA714" s="203">
        <v>144</v>
      </c>
      <c r="AB714" s="203">
        <v>93</v>
      </c>
      <c r="AC714" s="203">
        <v>43</v>
      </c>
      <c r="AD714" s="203">
        <v>7</v>
      </c>
      <c r="AE714" s="203">
        <v>10.1</v>
      </c>
      <c r="AF714" s="203" t="s">
        <v>305</v>
      </c>
      <c r="AG714" s="203" t="s">
        <v>302</v>
      </c>
      <c r="AS714" s="203" t="s">
        <v>3740</v>
      </c>
      <c r="AT714" s="203" t="s">
        <v>3741</v>
      </c>
      <c r="AU714" s="247">
        <v>649.95000000000005</v>
      </c>
      <c r="AV714" s="203" t="s">
        <v>3742</v>
      </c>
      <c r="BE714" s="204" t="str">
        <f t="shared" si="23"/>
        <v xml:space="preserve"> K2Mindbender 88 Ti Alliance149 Women's</v>
      </c>
    </row>
    <row r="715" spans="1:57">
      <c r="A715" s="203" t="s">
        <v>219</v>
      </c>
      <c r="B715" s="203" t="s">
        <v>950</v>
      </c>
      <c r="C715" s="203" t="s">
        <v>690</v>
      </c>
      <c r="D715" s="203">
        <v>156</v>
      </c>
      <c r="E715" s="203" t="s">
        <v>390</v>
      </c>
      <c r="F715" s="203" t="str">
        <f t="shared" si="22"/>
        <v>Mindbender 88 Ti Alliance</v>
      </c>
      <c r="H715" s="203">
        <v>156</v>
      </c>
      <c r="I715" s="203">
        <v>155.9</v>
      </c>
      <c r="J715" s="203">
        <v>120</v>
      </c>
      <c r="K715" s="203">
        <v>132</v>
      </c>
      <c r="L715" s="203">
        <v>125</v>
      </c>
      <c r="M715" s="203">
        <v>87</v>
      </c>
      <c r="N715" s="203">
        <v>111</v>
      </c>
      <c r="O715" s="203">
        <v>13.5</v>
      </c>
      <c r="P715" s="203">
        <v>1491</v>
      </c>
      <c r="Q715" s="203">
        <v>1.04</v>
      </c>
      <c r="R715" s="203">
        <v>1548</v>
      </c>
      <c r="S715" s="203">
        <v>132</v>
      </c>
      <c r="T715" s="203">
        <v>84</v>
      </c>
      <c r="U715" s="203">
        <v>46</v>
      </c>
      <c r="V715" s="203">
        <v>207</v>
      </c>
      <c r="W715" s="203">
        <v>18</v>
      </c>
      <c r="X715" s="203">
        <v>156</v>
      </c>
      <c r="Y715" s="203">
        <v>0.40100000000000002</v>
      </c>
      <c r="Z715" s="203" t="b">
        <v>0</v>
      </c>
      <c r="AA715" s="203">
        <v>146</v>
      </c>
      <c r="AB715" s="203">
        <v>98</v>
      </c>
      <c r="AC715" s="203">
        <v>60</v>
      </c>
      <c r="AD715" s="203">
        <v>7</v>
      </c>
      <c r="AE715" s="203">
        <v>11</v>
      </c>
      <c r="AF715" s="203" t="s">
        <v>305</v>
      </c>
      <c r="AS715" s="203" t="s">
        <v>3743</v>
      </c>
      <c r="AT715" s="203" t="s">
        <v>3744</v>
      </c>
      <c r="AU715" s="247">
        <v>519.99</v>
      </c>
      <c r="AV715" s="203" t="s">
        <v>3745</v>
      </c>
      <c r="BE715" s="204" t="str">
        <f t="shared" si="23"/>
        <v xml:space="preserve"> K2Mindbender 88 Ti Alliance156 Women's</v>
      </c>
    </row>
    <row r="716" spans="1:57">
      <c r="A716" s="203" t="s">
        <v>219</v>
      </c>
      <c r="B716" s="203" t="s">
        <v>950</v>
      </c>
      <c r="C716" s="203" t="s">
        <v>690</v>
      </c>
      <c r="D716" s="203">
        <v>163</v>
      </c>
      <c r="E716" s="203" t="s">
        <v>390</v>
      </c>
      <c r="F716" s="203" t="str">
        <f t="shared" si="22"/>
        <v>Mindbender 88 Ti Alliance</v>
      </c>
      <c r="H716" s="203">
        <v>163</v>
      </c>
      <c r="I716" s="203">
        <v>162.69999999999999</v>
      </c>
      <c r="J716" s="203">
        <v>124</v>
      </c>
      <c r="K716" s="203">
        <v>139</v>
      </c>
      <c r="L716" s="203">
        <v>124</v>
      </c>
      <c r="M716" s="203">
        <v>87</v>
      </c>
      <c r="N716" s="203">
        <v>111</v>
      </c>
      <c r="O716" s="203">
        <v>15.1</v>
      </c>
      <c r="P716" s="203">
        <v>1585</v>
      </c>
      <c r="Q716" s="203">
        <v>1.02</v>
      </c>
      <c r="R716" s="203">
        <v>1620</v>
      </c>
      <c r="S716" s="203">
        <v>154</v>
      </c>
      <c r="T716" s="203">
        <v>82</v>
      </c>
      <c r="U716" s="203">
        <v>48</v>
      </c>
      <c r="V716" s="203">
        <v>218</v>
      </c>
      <c r="W716" s="203">
        <v>20</v>
      </c>
      <c r="X716" s="203">
        <v>166</v>
      </c>
      <c r="Y716" s="203">
        <v>0.42499999999999999</v>
      </c>
      <c r="Z716" s="203" t="b">
        <v>0</v>
      </c>
      <c r="AA716" s="203">
        <v>134</v>
      </c>
      <c r="AB716" s="203">
        <v>101</v>
      </c>
      <c r="AC716" s="203">
        <v>83</v>
      </c>
      <c r="AD716" s="203">
        <v>9</v>
      </c>
      <c r="AE716" s="203">
        <v>11</v>
      </c>
      <c r="AF716" s="203" t="s">
        <v>305</v>
      </c>
      <c r="AS716" s="203" t="s">
        <v>3743</v>
      </c>
      <c r="AT716" s="203" t="s">
        <v>3733</v>
      </c>
      <c r="AU716" s="247">
        <v>410.25</v>
      </c>
      <c r="AV716" s="203" t="s">
        <v>3746</v>
      </c>
      <c r="AW716" s="203" t="s">
        <v>3743</v>
      </c>
      <c r="AX716" s="203" t="s">
        <v>3733</v>
      </c>
      <c r="AY716" s="247">
        <v>410.25</v>
      </c>
      <c r="AZ716" s="203" t="s">
        <v>3747</v>
      </c>
      <c r="BA716" s="203" t="s">
        <v>3748</v>
      </c>
      <c r="BB716" s="203" t="s">
        <v>1588</v>
      </c>
      <c r="BC716" s="247">
        <v>429.95</v>
      </c>
      <c r="BD716" s="203" t="s">
        <v>3749</v>
      </c>
      <c r="BE716" s="204" t="str">
        <f t="shared" si="23"/>
        <v xml:space="preserve"> K2Mindbender 88 Ti Alliance163 Women's</v>
      </c>
    </row>
    <row r="717" spans="1:57">
      <c r="A717" s="203" t="s">
        <v>219</v>
      </c>
      <c r="B717" s="203" t="s">
        <v>950</v>
      </c>
      <c r="C717" s="203" t="s">
        <v>690</v>
      </c>
      <c r="D717" s="203">
        <v>170</v>
      </c>
      <c r="E717" s="203" t="s">
        <v>390</v>
      </c>
      <c r="F717" s="203" t="str">
        <f t="shared" si="22"/>
        <v>Mindbender 88 Ti Alliance</v>
      </c>
      <c r="H717" s="203">
        <v>170</v>
      </c>
      <c r="I717" s="203">
        <v>169.4</v>
      </c>
      <c r="J717" s="203">
        <v>125</v>
      </c>
      <c r="K717" s="203">
        <v>146</v>
      </c>
      <c r="L717" s="203">
        <v>125</v>
      </c>
      <c r="M717" s="203">
        <v>87</v>
      </c>
      <c r="N717" s="203">
        <v>111</v>
      </c>
      <c r="O717" s="203">
        <v>16.5</v>
      </c>
      <c r="P717" s="203">
        <v>1668</v>
      </c>
      <c r="Q717" s="203">
        <v>1.01</v>
      </c>
      <c r="R717" s="203">
        <v>1685</v>
      </c>
      <c r="S717" s="203">
        <v>176</v>
      </c>
      <c r="T717" s="203">
        <v>90</v>
      </c>
      <c r="U717" s="203">
        <v>52</v>
      </c>
      <c r="V717" s="203">
        <v>250</v>
      </c>
      <c r="W717" s="203">
        <v>26</v>
      </c>
      <c r="X717" s="203">
        <v>198</v>
      </c>
      <c r="Y717" s="203">
        <v>0.495</v>
      </c>
      <c r="Z717" s="203" t="b">
        <v>0</v>
      </c>
      <c r="AA717" s="203">
        <v>137</v>
      </c>
      <c r="AB717" s="203">
        <v>99</v>
      </c>
      <c r="AC717" s="203">
        <v>112</v>
      </c>
      <c r="AD717" s="203">
        <v>8</v>
      </c>
      <c r="AE717" s="203">
        <v>11.2</v>
      </c>
      <c r="AF717" s="203" t="s">
        <v>305</v>
      </c>
      <c r="AS717" s="203" t="s">
        <v>3750</v>
      </c>
      <c r="AT717" s="203" t="s">
        <v>1192</v>
      </c>
      <c r="AU717" s="247">
        <v>484.95</v>
      </c>
      <c r="AV717" s="203" t="s">
        <v>3751</v>
      </c>
      <c r="AW717" s="203" t="s">
        <v>3752</v>
      </c>
      <c r="AX717" s="203" t="s">
        <v>3741</v>
      </c>
      <c r="AY717" s="247">
        <v>649.95000000000005</v>
      </c>
      <c r="AZ717" s="203" t="s">
        <v>3753</v>
      </c>
      <c r="BE717" s="204" t="str">
        <f t="shared" si="23"/>
        <v xml:space="preserve"> K2Mindbender 88 Ti Alliance170 Women's</v>
      </c>
    </row>
    <row r="718" spans="1:57">
      <c r="A718" s="203" t="s">
        <v>219</v>
      </c>
      <c r="B718" s="203" t="s">
        <v>950</v>
      </c>
      <c r="C718" s="203" t="s">
        <v>691</v>
      </c>
      <c r="D718" s="203">
        <v>149</v>
      </c>
      <c r="E718" s="203" t="s">
        <v>390</v>
      </c>
      <c r="F718" s="203" t="str">
        <f t="shared" si="22"/>
        <v>Mindbender 90 C Alliance</v>
      </c>
      <c r="H718" s="203">
        <v>149</v>
      </c>
      <c r="I718" s="203">
        <v>150</v>
      </c>
      <c r="J718" s="203">
        <v>115</v>
      </c>
      <c r="K718" s="203">
        <v>123</v>
      </c>
      <c r="L718" s="203">
        <v>126</v>
      </c>
      <c r="M718" s="203">
        <v>89</v>
      </c>
      <c r="N718" s="203">
        <v>112</v>
      </c>
      <c r="O718" s="203">
        <v>11.7</v>
      </c>
      <c r="P718" s="203">
        <v>1333</v>
      </c>
      <c r="Q718" s="203">
        <v>1.1399999999999999</v>
      </c>
      <c r="R718" s="203">
        <v>1522</v>
      </c>
      <c r="S718" s="203">
        <v>107</v>
      </c>
      <c r="T718" s="203">
        <v>58</v>
      </c>
      <c r="U718" s="203">
        <v>38</v>
      </c>
      <c r="V718" s="203">
        <v>216</v>
      </c>
      <c r="W718" s="203">
        <v>10</v>
      </c>
      <c r="X718" s="203">
        <v>135</v>
      </c>
      <c r="Y718" s="203">
        <v>0.25</v>
      </c>
      <c r="Z718" s="203" t="b">
        <v>0</v>
      </c>
      <c r="AA718" s="203">
        <v>156</v>
      </c>
      <c r="AB718" s="203">
        <v>109</v>
      </c>
      <c r="AC718" s="203">
        <v>59</v>
      </c>
      <c r="AD718" s="203">
        <v>9</v>
      </c>
      <c r="AE718" s="203">
        <v>9.6999999999999993</v>
      </c>
      <c r="AF718" s="203" t="s">
        <v>305</v>
      </c>
      <c r="AG718" s="203" t="s">
        <v>302</v>
      </c>
      <c r="BE718" s="204" t="str">
        <f t="shared" si="23"/>
        <v xml:space="preserve"> K2Mindbender 90 C Alliance149 Women's</v>
      </c>
    </row>
    <row r="719" spans="1:57">
      <c r="A719" s="203" t="s">
        <v>219</v>
      </c>
      <c r="B719" s="203" t="s">
        <v>950</v>
      </c>
      <c r="C719" s="203" t="s">
        <v>691</v>
      </c>
      <c r="D719" s="203">
        <v>156</v>
      </c>
      <c r="E719" s="203" t="s">
        <v>390</v>
      </c>
      <c r="F719" s="203" t="str">
        <f t="shared" si="22"/>
        <v>Mindbender 90 C Alliance</v>
      </c>
      <c r="H719" s="203">
        <v>156</v>
      </c>
      <c r="I719" s="203">
        <v>156.5</v>
      </c>
      <c r="J719" s="203">
        <v>120</v>
      </c>
      <c r="K719" s="203">
        <v>130</v>
      </c>
      <c r="L719" s="203">
        <v>126</v>
      </c>
      <c r="M719" s="203">
        <v>89</v>
      </c>
      <c r="N719" s="203">
        <v>112</v>
      </c>
      <c r="O719" s="203">
        <v>13.2</v>
      </c>
      <c r="P719" s="203">
        <v>1409</v>
      </c>
      <c r="Q719" s="203">
        <v>1.1299999999999999</v>
      </c>
      <c r="R719" s="203">
        <v>1593</v>
      </c>
      <c r="S719" s="203">
        <v>118</v>
      </c>
      <c r="T719" s="203">
        <v>60</v>
      </c>
      <c r="U719" s="203">
        <v>44</v>
      </c>
      <c r="V719" s="203">
        <v>221</v>
      </c>
      <c r="W719" s="203">
        <v>14</v>
      </c>
      <c r="X719" s="203">
        <v>144</v>
      </c>
      <c r="Y719" s="203">
        <v>0.315</v>
      </c>
      <c r="Z719" s="203" t="b">
        <v>0</v>
      </c>
      <c r="AA719" s="203">
        <v>145</v>
      </c>
      <c r="AB719" s="203">
        <v>120</v>
      </c>
      <c r="AC719" s="203">
        <v>76</v>
      </c>
      <c r="AD719" s="203">
        <v>8</v>
      </c>
      <c r="AE719" s="203">
        <v>10.1</v>
      </c>
      <c r="AF719" s="203" t="s">
        <v>305</v>
      </c>
      <c r="AG719" s="203" t="s">
        <v>302</v>
      </c>
      <c r="BE719" s="204" t="str">
        <f t="shared" si="23"/>
        <v xml:space="preserve"> K2Mindbender 90 C Alliance156 Women's</v>
      </c>
    </row>
    <row r="720" spans="1:57">
      <c r="A720" s="203" t="s">
        <v>219</v>
      </c>
      <c r="B720" s="203" t="s">
        <v>950</v>
      </c>
      <c r="C720" s="203" t="s">
        <v>691</v>
      </c>
      <c r="D720" s="203">
        <v>163</v>
      </c>
      <c r="E720" s="203" t="s">
        <v>390</v>
      </c>
      <c r="F720" s="203" t="str">
        <f t="shared" si="22"/>
        <v>Mindbender 90 C Alliance</v>
      </c>
      <c r="H720" s="203">
        <v>163</v>
      </c>
      <c r="I720" s="203">
        <v>163.4</v>
      </c>
      <c r="J720" s="203">
        <v>124</v>
      </c>
      <c r="K720" s="203">
        <v>138</v>
      </c>
      <c r="L720" s="203">
        <v>126</v>
      </c>
      <c r="M720" s="203">
        <v>89</v>
      </c>
      <c r="N720" s="203">
        <v>112</v>
      </c>
      <c r="O720" s="203">
        <v>14.7</v>
      </c>
      <c r="P720" s="203">
        <v>1490</v>
      </c>
      <c r="Q720" s="203">
        <v>1.1200000000000001</v>
      </c>
      <c r="R720" s="203">
        <v>1662</v>
      </c>
      <c r="S720" s="203">
        <v>135</v>
      </c>
      <c r="T720" s="203">
        <v>66</v>
      </c>
      <c r="U720" s="203">
        <v>45</v>
      </c>
      <c r="V720" s="203">
        <v>229</v>
      </c>
      <c r="W720" s="203">
        <v>15</v>
      </c>
      <c r="X720" s="203">
        <v>169</v>
      </c>
      <c r="Y720" s="203">
        <v>0.33200000000000002</v>
      </c>
      <c r="Z720" s="203" t="b">
        <v>0</v>
      </c>
      <c r="AA720" s="203">
        <v>142</v>
      </c>
      <c r="AB720" s="203">
        <v>114</v>
      </c>
      <c r="AC720" s="203">
        <v>86</v>
      </c>
      <c r="AD720" s="203">
        <v>6</v>
      </c>
      <c r="AE720" s="203">
        <v>10</v>
      </c>
      <c r="AF720" s="203" t="s">
        <v>305</v>
      </c>
      <c r="AG720" s="203" t="s">
        <v>302</v>
      </c>
      <c r="BE720" s="204" t="str">
        <f t="shared" si="23"/>
        <v xml:space="preserve"> K2Mindbender 90 C Alliance163 Women's</v>
      </c>
    </row>
    <row r="721" spans="1:57">
      <c r="A721" s="203" t="s">
        <v>219</v>
      </c>
      <c r="B721" s="203" t="s">
        <v>950</v>
      </c>
      <c r="C721" s="203" t="s">
        <v>692</v>
      </c>
      <c r="D721" s="203">
        <v>163</v>
      </c>
      <c r="E721" s="203" t="s">
        <v>222</v>
      </c>
      <c r="F721" s="203" t="str">
        <f t="shared" si="22"/>
        <v>Mindbender 90 Ti</v>
      </c>
      <c r="H721" s="203">
        <v>163</v>
      </c>
      <c r="I721" s="203">
        <v>163</v>
      </c>
      <c r="J721" s="203">
        <v>122</v>
      </c>
      <c r="K721" s="203">
        <v>139</v>
      </c>
      <c r="L721" s="203">
        <v>126</v>
      </c>
      <c r="M721" s="203">
        <v>89</v>
      </c>
      <c r="N721" s="203">
        <v>112</v>
      </c>
      <c r="O721" s="203">
        <v>15</v>
      </c>
      <c r="P721" s="203">
        <v>1675</v>
      </c>
      <c r="Q721" s="203">
        <v>0.98</v>
      </c>
      <c r="R721" s="203">
        <v>1650</v>
      </c>
      <c r="S721" s="203">
        <v>155</v>
      </c>
      <c r="T721" s="203">
        <v>105</v>
      </c>
      <c r="U721" s="203">
        <v>43</v>
      </c>
      <c r="V721" s="203">
        <v>230</v>
      </c>
      <c r="W721" s="203">
        <v>20</v>
      </c>
      <c r="X721" s="203">
        <v>178</v>
      </c>
      <c r="Y721" s="203">
        <v>0.47899999999999998</v>
      </c>
      <c r="Z721" s="203" t="b">
        <v>0</v>
      </c>
      <c r="AA721" s="203">
        <v>140</v>
      </c>
      <c r="AB721" s="203">
        <v>99</v>
      </c>
      <c r="AC721" s="203">
        <v>91</v>
      </c>
      <c r="AD721" s="203">
        <v>7</v>
      </c>
      <c r="AE721" s="203">
        <v>10.6</v>
      </c>
      <c r="AF721" s="203" t="s">
        <v>305</v>
      </c>
      <c r="BE721" s="204" t="str">
        <f t="shared" si="23"/>
        <v xml:space="preserve"> K2Mindbender 90 Ti163 Unisex</v>
      </c>
    </row>
    <row r="722" spans="1:57">
      <c r="A722" s="203" t="s">
        <v>219</v>
      </c>
      <c r="B722" s="203" t="s">
        <v>950</v>
      </c>
      <c r="C722" s="203" t="s">
        <v>692</v>
      </c>
      <c r="D722" s="203">
        <v>170</v>
      </c>
      <c r="E722" s="203" t="s">
        <v>222</v>
      </c>
      <c r="F722" s="203" t="str">
        <f t="shared" si="22"/>
        <v>Mindbender 90 Ti</v>
      </c>
      <c r="H722" s="203">
        <v>170</v>
      </c>
      <c r="I722" s="203">
        <v>169.9</v>
      </c>
      <c r="J722" s="203">
        <v>119</v>
      </c>
      <c r="K722" s="203">
        <v>146</v>
      </c>
      <c r="L722" s="203">
        <v>127</v>
      </c>
      <c r="M722" s="203">
        <v>89</v>
      </c>
      <c r="N722" s="203">
        <v>113</v>
      </c>
      <c r="O722" s="203">
        <v>16.7</v>
      </c>
      <c r="P722" s="203">
        <v>1831</v>
      </c>
      <c r="Q722" s="203">
        <v>0.94</v>
      </c>
      <c r="R722" s="203">
        <v>1723</v>
      </c>
      <c r="S722" s="203">
        <v>184</v>
      </c>
      <c r="T722" s="203">
        <v>120</v>
      </c>
      <c r="U722" s="203">
        <v>43</v>
      </c>
      <c r="V722" s="203">
        <v>329</v>
      </c>
      <c r="W722" s="203">
        <v>20</v>
      </c>
      <c r="X722" s="203">
        <v>180</v>
      </c>
      <c r="Y722" s="203">
        <v>0.46899999999999997</v>
      </c>
      <c r="Z722" s="203" t="b">
        <v>0</v>
      </c>
      <c r="AA722" s="203">
        <v>139</v>
      </c>
      <c r="AB722" s="203">
        <v>98</v>
      </c>
      <c r="AC722" s="203">
        <v>190</v>
      </c>
      <c r="AD722" s="203">
        <v>4</v>
      </c>
      <c r="AE722" s="203">
        <v>10.9</v>
      </c>
      <c r="AF722" s="203" t="s">
        <v>305</v>
      </c>
      <c r="BE722" s="204" t="str">
        <f t="shared" si="23"/>
        <v xml:space="preserve"> K2Mindbender 90 Ti170 Unisex</v>
      </c>
    </row>
    <row r="723" spans="1:57">
      <c r="A723" s="203" t="s">
        <v>219</v>
      </c>
      <c r="B723" s="203" t="s">
        <v>950</v>
      </c>
      <c r="C723" s="203" t="s">
        <v>692</v>
      </c>
      <c r="D723" s="203">
        <v>177</v>
      </c>
      <c r="E723" s="203" t="s">
        <v>222</v>
      </c>
      <c r="F723" s="203" t="str">
        <f t="shared" si="22"/>
        <v>Mindbender 90 Ti</v>
      </c>
      <c r="H723" s="203">
        <v>177</v>
      </c>
      <c r="I723" s="203">
        <v>176.9</v>
      </c>
      <c r="J723" s="203">
        <v>136</v>
      </c>
      <c r="K723" s="203">
        <v>152</v>
      </c>
      <c r="L723" s="203">
        <v>127</v>
      </c>
      <c r="M723" s="203">
        <v>89</v>
      </c>
      <c r="N723" s="203">
        <v>113</v>
      </c>
      <c r="O723" s="203">
        <v>18.2</v>
      </c>
      <c r="P723" s="203">
        <v>1906</v>
      </c>
      <c r="Q723" s="203">
        <v>0.94</v>
      </c>
      <c r="R723" s="203">
        <v>1794</v>
      </c>
      <c r="S723" s="203">
        <v>190</v>
      </c>
      <c r="T723" s="203">
        <v>128</v>
      </c>
      <c r="U723" s="203">
        <v>41</v>
      </c>
      <c r="V723" s="203">
        <v>220</v>
      </c>
      <c r="W723" s="203">
        <v>17</v>
      </c>
      <c r="X723" s="203">
        <v>187</v>
      </c>
      <c r="Y723" s="203">
        <v>0.42599999999999999</v>
      </c>
      <c r="Z723" s="203" t="b">
        <v>0</v>
      </c>
      <c r="AA723" s="203">
        <v>142</v>
      </c>
      <c r="AB723" s="203">
        <v>103</v>
      </c>
      <c r="AC723" s="203">
        <v>78</v>
      </c>
      <c r="AD723" s="203">
        <v>8</v>
      </c>
      <c r="AE723" s="203">
        <v>11.1</v>
      </c>
      <c r="AF723" s="203" t="s">
        <v>305</v>
      </c>
      <c r="AS723" s="203" t="s">
        <v>3754</v>
      </c>
      <c r="AT723" s="203" t="s">
        <v>1588</v>
      </c>
      <c r="AU723" s="247">
        <v>649</v>
      </c>
      <c r="AV723" s="203" t="s">
        <v>3755</v>
      </c>
      <c r="BE723" s="204" t="str">
        <f t="shared" si="23"/>
        <v xml:space="preserve"> K2Mindbender 90 Ti177 Unisex</v>
      </c>
    </row>
    <row r="724" spans="1:57">
      <c r="A724" s="203" t="s">
        <v>219</v>
      </c>
      <c r="B724" s="203" t="s">
        <v>950</v>
      </c>
      <c r="C724" s="203" t="s">
        <v>692</v>
      </c>
      <c r="D724" s="203">
        <v>184</v>
      </c>
      <c r="E724" s="203" t="s">
        <v>222</v>
      </c>
      <c r="F724" s="203" t="str">
        <f t="shared" si="22"/>
        <v>Mindbender 90 Ti</v>
      </c>
      <c r="H724" s="203">
        <v>184</v>
      </c>
      <c r="I724" s="203">
        <v>183.5</v>
      </c>
      <c r="J724" s="203">
        <v>143</v>
      </c>
      <c r="K724" s="203">
        <v>159</v>
      </c>
      <c r="L724" s="203">
        <v>126</v>
      </c>
      <c r="M724" s="203">
        <v>89</v>
      </c>
      <c r="N724" s="203">
        <v>113</v>
      </c>
      <c r="O724" s="203">
        <v>19.7</v>
      </c>
      <c r="P724" s="203">
        <v>2028</v>
      </c>
      <c r="Q724" s="203">
        <v>0.91</v>
      </c>
      <c r="R724" s="203">
        <v>1854</v>
      </c>
      <c r="S724" s="203">
        <v>222</v>
      </c>
      <c r="T724" s="203">
        <v>155</v>
      </c>
      <c r="U724" s="203">
        <v>47</v>
      </c>
      <c r="V724" s="203">
        <v>235</v>
      </c>
      <c r="W724" s="203">
        <v>19</v>
      </c>
      <c r="X724" s="203">
        <v>167</v>
      </c>
      <c r="Y724" s="203">
        <v>0.41499999999999998</v>
      </c>
      <c r="Z724" s="203" t="b">
        <v>0</v>
      </c>
      <c r="AA724" s="203">
        <v>141</v>
      </c>
      <c r="AB724" s="203">
        <v>105</v>
      </c>
      <c r="AC724" s="203">
        <v>94</v>
      </c>
      <c r="AD724" s="203">
        <v>7</v>
      </c>
      <c r="AE724" s="203">
        <v>11.6</v>
      </c>
      <c r="AF724" s="203" t="s">
        <v>305</v>
      </c>
      <c r="AS724" s="203" t="s">
        <v>3756</v>
      </c>
      <c r="AT724" s="203" t="s">
        <v>3741</v>
      </c>
      <c r="AU724" s="247">
        <v>649.95000000000005</v>
      </c>
      <c r="AV724" s="203" t="s">
        <v>3757</v>
      </c>
      <c r="BE724" s="204" t="str">
        <f t="shared" si="23"/>
        <v xml:space="preserve"> K2Mindbender 90 Ti184 Unisex</v>
      </c>
    </row>
    <row r="725" spans="1:57">
      <c r="A725" s="203" t="s">
        <v>219</v>
      </c>
      <c r="B725" s="203" t="s">
        <v>950</v>
      </c>
      <c r="C725" s="203" t="s">
        <v>693</v>
      </c>
      <c r="D725" s="203">
        <v>156</v>
      </c>
      <c r="E725" s="203" t="s">
        <v>222</v>
      </c>
      <c r="F725" s="203" t="str">
        <f t="shared" si="22"/>
        <v>Mindbender 90C</v>
      </c>
      <c r="H725" s="203">
        <v>156</v>
      </c>
      <c r="I725" s="203">
        <v>156.69999999999999</v>
      </c>
      <c r="J725" s="203">
        <v>118</v>
      </c>
      <c r="K725" s="203">
        <v>130</v>
      </c>
      <c r="L725" s="203">
        <v>126</v>
      </c>
      <c r="M725" s="203">
        <v>89</v>
      </c>
      <c r="N725" s="203">
        <v>112</v>
      </c>
      <c r="O725" s="203">
        <v>13.5</v>
      </c>
      <c r="P725" s="203">
        <v>1373</v>
      </c>
      <c r="Q725" s="203">
        <v>1.1599999999999999</v>
      </c>
      <c r="R725" s="203">
        <v>1588</v>
      </c>
      <c r="S725" s="203">
        <v>117</v>
      </c>
      <c r="T725" s="203">
        <v>60</v>
      </c>
      <c r="U725" s="203">
        <v>49</v>
      </c>
      <c r="V725" s="203">
        <v>225</v>
      </c>
      <c r="W725" s="203">
        <v>16</v>
      </c>
      <c r="X725" s="203">
        <v>161</v>
      </c>
      <c r="Y725" s="203">
        <v>0.32400000000000001</v>
      </c>
      <c r="Z725" s="203" t="b">
        <v>0</v>
      </c>
      <c r="AA725" s="203">
        <v>155</v>
      </c>
      <c r="AB725" s="203">
        <v>116</v>
      </c>
      <c r="AC725" s="203">
        <v>71</v>
      </c>
      <c r="AD725" s="203">
        <v>9</v>
      </c>
      <c r="AE725" s="203">
        <v>9.6999999999999993</v>
      </c>
      <c r="AF725" s="203" t="s">
        <v>305</v>
      </c>
      <c r="AG725" s="203" t="s">
        <v>302</v>
      </c>
      <c r="AS725" s="203" t="s">
        <v>3758</v>
      </c>
      <c r="AT725" s="203" t="s">
        <v>1351</v>
      </c>
      <c r="AU725" s="247">
        <v>499.95</v>
      </c>
      <c r="AV725" s="203" t="s">
        <v>3759</v>
      </c>
      <c r="AW725" s="203" t="s">
        <v>3758</v>
      </c>
      <c r="AX725" s="203" t="s">
        <v>1351</v>
      </c>
      <c r="AY725" s="247">
        <v>499.95</v>
      </c>
      <c r="AZ725" s="203" t="s">
        <v>3760</v>
      </c>
      <c r="BA725" s="203" t="s">
        <v>3758</v>
      </c>
      <c r="BB725" s="203" t="s">
        <v>1693</v>
      </c>
      <c r="BC725" s="247">
        <v>499.95</v>
      </c>
      <c r="BD725" s="203" t="s">
        <v>3761</v>
      </c>
      <c r="BE725" s="204" t="str">
        <f t="shared" si="23"/>
        <v xml:space="preserve"> K2Mindbender 90C156 Unisex</v>
      </c>
    </row>
    <row r="726" spans="1:57">
      <c r="A726" s="203" t="s">
        <v>219</v>
      </c>
      <c r="B726" s="203" t="s">
        <v>950</v>
      </c>
      <c r="C726" s="203" t="s">
        <v>693</v>
      </c>
      <c r="D726" s="203">
        <v>163</v>
      </c>
      <c r="E726" s="203" t="s">
        <v>222</v>
      </c>
      <c r="F726" s="203" t="str">
        <f t="shared" si="22"/>
        <v>Mindbender 90C</v>
      </c>
      <c r="H726" s="203">
        <v>163</v>
      </c>
      <c r="I726" s="203">
        <v>163.6</v>
      </c>
      <c r="J726" s="203">
        <v>129</v>
      </c>
      <c r="K726" s="203">
        <v>137</v>
      </c>
      <c r="L726" s="203">
        <v>126</v>
      </c>
      <c r="M726" s="203">
        <v>89</v>
      </c>
      <c r="N726" s="203">
        <v>112</v>
      </c>
      <c r="O726" s="203">
        <v>14.6</v>
      </c>
      <c r="P726" s="203">
        <v>1462</v>
      </c>
      <c r="Q726" s="203">
        <v>1.1299999999999999</v>
      </c>
      <c r="R726" s="203">
        <v>1659</v>
      </c>
      <c r="S726" s="203">
        <v>131</v>
      </c>
      <c r="T726" s="203">
        <v>68</v>
      </c>
      <c r="U726" s="203">
        <v>44</v>
      </c>
      <c r="V726" s="203">
        <v>208</v>
      </c>
      <c r="W726" s="203">
        <v>14</v>
      </c>
      <c r="X726" s="203">
        <v>141</v>
      </c>
      <c r="Y726" s="203">
        <v>0.315</v>
      </c>
      <c r="Z726" s="203" t="b">
        <v>0</v>
      </c>
      <c r="AA726" s="203">
        <v>156</v>
      </c>
      <c r="AB726" s="203">
        <v>111</v>
      </c>
      <c r="AC726" s="203">
        <v>52</v>
      </c>
      <c r="AD726" s="203">
        <v>8</v>
      </c>
      <c r="AE726" s="203">
        <v>10.3</v>
      </c>
      <c r="AF726" s="203" t="s">
        <v>305</v>
      </c>
      <c r="AG726" s="203" t="s">
        <v>302</v>
      </c>
      <c r="AS726" s="203" t="s">
        <v>3762</v>
      </c>
      <c r="AT726" s="203" t="s">
        <v>1220</v>
      </c>
      <c r="AU726" s="247">
        <v>433.91</v>
      </c>
      <c r="AV726" s="203" t="s">
        <v>3763</v>
      </c>
      <c r="AW726" s="203" t="s">
        <v>3764</v>
      </c>
      <c r="AX726" s="203" t="s">
        <v>1682</v>
      </c>
      <c r="AY726" s="247">
        <v>499</v>
      </c>
      <c r="AZ726" s="203" t="s">
        <v>3765</v>
      </c>
      <c r="BA726" s="203" t="s">
        <v>3766</v>
      </c>
      <c r="BB726" s="203" t="s">
        <v>3741</v>
      </c>
      <c r="BC726" s="247">
        <v>499</v>
      </c>
      <c r="BD726" s="203" t="s">
        <v>3767</v>
      </c>
      <c r="BE726" s="204" t="str">
        <f t="shared" si="23"/>
        <v xml:space="preserve"> K2Mindbender 90C163 Unisex</v>
      </c>
    </row>
    <row r="727" spans="1:57">
      <c r="A727" s="203" t="s">
        <v>219</v>
      </c>
      <c r="B727" s="203" t="s">
        <v>950</v>
      </c>
      <c r="C727" s="203" t="s">
        <v>693</v>
      </c>
      <c r="D727" s="203">
        <v>170</v>
      </c>
      <c r="E727" s="203" t="s">
        <v>222</v>
      </c>
      <c r="F727" s="203" t="str">
        <f t="shared" si="22"/>
        <v>Mindbender 90C</v>
      </c>
      <c r="H727" s="203">
        <v>170</v>
      </c>
      <c r="I727" s="203">
        <v>170.2</v>
      </c>
      <c r="J727" s="203">
        <v>130</v>
      </c>
      <c r="K727" s="203">
        <v>142</v>
      </c>
      <c r="L727" s="203">
        <v>126</v>
      </c>
      <c r="M727" s="203">
        <v>89</v>
      </c>
      <c r="N727" s="203">
        <v>112</v>
      </c>
      <c r="O727" s="203">
        <v>16</v>
      </c>
      <c r="P727" s="203">
        <v>1562</v>
      </c>
      <c r="Q727" s="203">
        <v>1.1000000000000001</v>
      </c>
      <c r="R727" s="203">
        <v>1724</v>
      </c>
      <c r="S727" s="203">
        <v>156</v>
      </c>
      <c r="T727" s="203">
        <v>80</v>
      </c>
      <c r="U727" s="203">
        <v>49</v>
      </c>
      <c r="V727" s="203">
        <v>236</v>
      </c>
      <c r="W727" s="203">
        <v>16</v>
      </c>
      <c r="X727" s="203">
        <v>171</v>
      </c>
      <c r="Y727" s="203">
        <v>0.32500000000000001</v>
      </c>
      <c r="Z727" s="203" t="b">
        <v>0</v>
      </c>
      <c r="AA727" s="203">
        <v>155</v>
      </c>
      <c r="AB727" s="203">
        <v>126</v>
      </c>
      <c r="AC727" s="203">
        <v>81</v>
      </c>
      <c r="AD727" s="203">
        <v>7</v>
      </c>
      <c r="AE727" s="203">
        <v>10.6</v>
      </c>
      <c r="AF727" s="203" t="s">
        <v>305</v>
      </c>
      <c r="AG727" s="203" t="s">
        <v>302</v>
      </c>
      <c r="AS727" s="203" t="s">
        <v>3764</v>
      </c>
      <c r="AT727" s="203" t="s">
        <v>2589</v>
      </c>
      <c r="AU727" s="247">
        <v>401.49</v>
      </c>
      <c r="AV727" s="203" t="s">
        <v>3768</v>
      </c>
      <c r="AW727" s="203" t="s">
        <v>3764</v>
      </c>
      <c r="AX727" s="203" t="s">
        <v>1220</v>
      </c>
      <c r="AY727" s="247">
        <v>433.91</v>
      </c>
      <c r="AZ727" s="203" t="s">
        <v>3769</v>
      </c>
      <c r="BA727" s="203" t="s">
        <v>3770</v>
      </c>
      <c r="BB727" s="203" t="s">
        <v>1220</v>
      </c>
      <c r="BC727" s="247">
        <v>433.91</v>
      </c>
      <c r="BD727" s="203" t="s">
        <v>3771</v>
      </c>
      <c r="BE727" s="204" t="str">
        <f t="shared" si="23"/>
        <v xml:space="preserve"> K2Mindbender 90C170 Unisex</v>
      </c>
    </row>
    <row r="728" spans="1:57">
      <c r="A728" s="203" t="s">
        <v>219</v>
      </c>
      <c r="B728" s="203" t="s">
        <v>950</v>
      </c>
      <c r="C728" s="203" t="s">
        <v>693</v>
      </c>
      <c r="D728" s="203">
        <v>177</v>
      </c>
      <c r="E728" s="203" t="s">
        <v>222</v>
      </c>
      <c r="F728" s="203" t="str">
        <f t="shared" si="22"/>
        <v>Mindbender 90C</v>
      </c>
      <c r="H728" s="203">
        <v>177</v>
      </c>
      <c r="I728" s="203">
        <v>177.4</v>
      </c>
      <c r="J728" s="203">
        <v>140</v>
      </c>
      <c r="K728" s="203">
        <v>149</v>
      </c>
      <c r="L728" s="203">
        <v>126</v>
      </c>
      <c r="M728" s="203">
        <v>89</v>
      </c>
      <c r="N728" s="203">
        <v>112</v>
      </c>
      <c r="O728" s="203">
        <v>17.600000000000001</v>
      </c>
      <c r="P728" s="203">
        <v>1716</v>
      </c>
      <c r="Q728" s="203">
        <v>1.05</v>
      </c>
      <c r="R728" s="203">
        <v>1795</v>
      </c>
      <c r="S728" s="203">
        <v>185</v>
      </c>
      <c r="T728" s="203">
        <v>93</v>
      </c>
      <c r="U728" s="203">
        <v>46</v>
      </c>
      <c r="V728" s="203">
        <v>216</v>
      </c>
      <c r="W728" s="203">
        <v>15</v>
      </c>
      <c r="X728" s="203">
        <v>159</v>
      </c>
      <c r="Y728" s="203">
        <v>0.318</v>
      </c>
      <c r="Z728" s="203" t="b">
        <v>0</v>
      </c>
      <c r="AA728" s="203">
        <v>166</v>
      </c>
      <c r="AB728" s="203">
        <v>119</v>
      </c>
      <c r="AC728" s="203">
        <v>50</v>
      </c>
      <c r="AD728" s="203">
        <v>8</v>
      </c>
      <c r="AE728" s="203">
        <v>11</v>
      </c>
      <c r="AF728" s="203" t="s">
        <v>305</v>
      </c>
      <c r="AS728" s="203" t="s">
        <v>3764</v>
      </c>
      <c r="AT728" s="203" t="s">
        <v>2589</v>
      </c>
      <c r="AU728" s="247">
        <v>393.99</v>
      </c>
      <c r="AV728" s="203" t="s">
        <v>3772</v>
      </c>
      <c r="AW728" s="203" t="s">
        <v>3773</v>
      </c>
      <c r="AX728" s="203" t="s">
        <v>1588</v>
      </c>
      <c r="AY728" s="247">
        <v>499</v>
      </c>
      <c r="AZ728" s="203" t="s">
        <v>3774</v>
      </c>
      <c r="BA728" s="203" t="s">
        <v>3764</v>
      </c>
      <c r="BB728" s="203" t="s">
        <v>1227</v>
      </c>
      <c r="BC728" s="247">
        <v>499.95</v>
      </c>
      <c r="BD728" s="203" t="s">
        <v>3775</v>
      </c>
      <c r="BE728" s="204" t="str">
        <f t="shared" si="23"/>
        <v xml:space="preserve"> K2Mindbender 90C177 Unisex</v>
      </c>
    </row>
    <row r="729" spans="1:57">
      <c r="A729" s="203" t="s">
        <v>219</v>
      </c>
      <c r="B729" s="203" t="s">
        <v>950</v>
      </c>
      <c r="C729" s="203" t="s">
        <v>694</v>
      </c>
      <c r="D729" s="203">
        <v>154</v>
      </c>
      <c r="E729" s="203" t="s">
        <v>390</v>
      </c>
      <c r="F729" s="203" t="str">
        <f t="shared" si="22"/>
        <v>Mindbender 98 Ti Alliance</v>
      </c>
      <c r="H729" s="203">
        <v>154</v>
      </c>
      <c r="I729" s="203">
        <v>154.1</v>
      </c>
      <c r="J729" s="203">
        <v>108</v>
      </c>
      <c r="K729" s="203">
        <v>126</v>
      </c>
      <c r="L729" s="203">
        <v>133</v>
      </c>
      <c r="M729" s="203">
        <v>98</v>
      </c>
      <c r="N729" s="203">
        <v>119</v>
      </c>
      <c r="O729" s="203">
        <v>13.1</v>
      </c>
      <c r="P729" s="203">
        <v>1594</v>
      </c>
      <c r="Q729" s="203">
        <v>1.06</v>
      </c>
      <c r="R729" s="203">
        <v>1683</v>
      </c>
      <c r="S729" s="203">
        <v>117</v>
      </c>
      <c r="T729" s="203">
        <v>84</v>
      </c>
      <c r="U729" s="203">
        <v>44</v>
      </c>
      <c r="V729" s="203">
        <v>296</v>
      </c>
      <c r="W729" s="203">
        <v>14</v>
      </c>
      <c r="X729" s="203">
        <v>168</v>
      </c>
      <c r="Y729" s="203">
        <v>0.32400000000000001</v>
      </c>
      <c r="Z729" s="203" t="b">
        <v>0</v>
      </c>
      <c r="AA729" s="203">
        <v>157</v>
      </c>
      <c r="AB729" s="203">
        <v>122</v>
      </c>
      <c r="AC729" s="203">
        <v>138</v>
      </c>
      <c r="AD729" s="203">
        <v>7</v>
      </c>
      <c r="AE729" s="203">
        <v>9.8000000000000007</v>
      </c>
      <c r="AF729" s="203" t="s">
        <v>305</v>
      </c>
      <c r="AG729" s="203" t="s">
        <v>302</v>
      </c>
      <c r="BE729" s="204" t="str">
        <f t="shared" si="23"/>
        <v xml:space="preserve"> K2Mindbender 98 Ti Alliance154 Women's</v>
      </c>
    </row>
    <row r="730" spans="1:57">
      <c r="A730" s="203" t="s">
        <v>219</v>
      </c>
      <c r="B730" s="203" t="s">
        <v>950</v>
      </c>
      <c r="C730" s="203" t="s">
        <v>694</v>
      </c>
      <c r="D730" s="203">
        <v>161</v>
      </c>
      <c r="E730" s="203" t="s">
        <v>390</v>
      </c>
      <c r="F730" s="203" t="str">
        <f t="shared" si="22"/>
        <v>Mindbender 98 Ti Alliance</v>
      </c>
      <c r="H730" s="203">
        <v>161</v>
      </c>
      <c r="I730" s="203">
        <v>161.1</v>
      </c>
      <c r="J730" s="203">
        <v>114</v>
      </c>
      <c r="K730" s="203">
        <v>133</v>
      </c>
      <c r="L730" s="203">
        <v>133</v>
      </c>
      <c r="M730" s="203">
        <v>97</v>
      </c>
      <c r="N730" s="203">
        <v>119</v>
      </c>
      <c r="O730" s="203">
        <v>14.6</v>
      </c>
      <c r="P730" s="203">
        <v>1700</v>
      </c>
      <c r="Q730" s="203">
        <v>1.03</v>
      </c>
      <c r="R730" s="203">
        <v>1752</v>
      </c>
      <c r="S730" s="203">
        <v>144</v>
      </c>
      <c r="T730" s="203">
        <v>91</v>
      </c>
      <c r="U730" s="203">
        <v>48</v>
      </c>
      <c r="V730" s="203">
        <v>287</v>
      </c>
      <c r="W730" s="203">
        <v>15</v>
      </c>
      <c r="X730" s="203">
        <v>180</v>
      </c>
      <c r="Y730" s="203">
        <v>0.309</v>
      </c>
      <c r="Z730" s="203" t="b">
        <v>0</v>
      </c>
      <c r="AA730" s="203">
        <v>157</v>
      </c>
      <c r="AB730" s="203">
        <v>120</v>
      </c>
      <c r="AC730" s="203">
        <v>130</v>
      </c>
      <c r="AD730" s="203">
        <v>7</v>
      </c>
      <c r="AE730" s="203">
        <v>10.7</v>
      </c>
      <c r="AF730" s="203" t="s">
        <v>305</v>
      </c>
      <c r="BE730" s="204" t="str">
        <f t="shared" si="23"/>
        <v xml:space="preserve"> K2Mindbender 98 Ti Alliance161 Women's</v>
      </c>
    </row>
    <row r="731" spans="1:57">
      <c r="A731" s="203" t="s">
        <v>219</v>
      </c>
      <c r="B731" s="203" t="s">
        <v>950</v>
      </c>
      <c r="C731" s="203" t="s">
        <v>694</v>
      </c>
      <c r="D731" s="203">
        <v>168</v>
      </c>
      <c r="E731" s="203" t="s">
        <v>390</v>
      </c>
      <c r="F731" s="203" t="str">
        <f t="shared" si="22"/>
        <v>Mindbender 98 Ti Alliance</v>
      </c>
      <c r="H731" s="203">
        <v>168</v>
      </c>
      <c r="I731" s="203">
        <v>167.8</v>
      </c>
      <c r="J731" s="203">
        <v>119</v>
      </c>
      <c r="K731" s="203">
        <v>139</v>
      </c>
      <c r="L731" s="203">
        <v>132</v>
      </c>
      <c r="M731" s="203">
        <v>97</v>
      </c>
      <c r="N731" s="203">
        <v>118</v>
      </c>
      <c r="O731" s="203">
        <v>16.3</v>
      </c>
      <c r="P731" s="203">
        <v>1803</v>
      </c>
      <c r="Q731" s="203">
        <v>1.01</v>
      </c>
      <c r="R731" s="203">
        <v>1823</v>
      </c>
      <c r="S731" s="203">
        <v>169</v>
      </c>
      <c r="T731" s="203">
        <v>106</v>
      </c>
      <c r="U731" s="203">
        <v>51</v>
      </c>
      <c r="V731" s="203">
        <v>294</v>
      </c>
      <c r="W731" s="203">
        <v>19</v>
      </c>
      <c r="X731" s="203">
        <v>197</v>
      </c>
      <c r="Y731" s="203">
        <v>0.374</v>
      </c>
      <c r="Z731" s="203" t="b">
        <v>0</v>
      </c>
      <c r="AA731" s="203">
        <v>157</v>
      </c>
      <c r="AB731" s="203">
        <v>128</v>
      </c>
      <c r="AC731" s="203">
        <v>137</v>
      </c>
      <c r="AD731" s="203">
        <v>7</v>
      </c>
      <c r="AE731" s="203">
        <v>10.3</v>
      </c>
      <c r="AF731" s="203" t="s">
        <v>305</v>
      </c>
      <c r="BE731" s="204" t="str">
        <f t="shared" si="23"/>
        <v xml:space="preserve"> K2Mindbender 98 Ti Alliance168 Women's</v>
      </c>
    </row>
    <row r="732" spans="1:57">
      <c r="A732" s="203" t="s">
        <v>219</v>
      </c>
      <c r="B732" s="203" t="s">
        <v>950</v>
      </c>
      <c r="C732" s="203" t="s">
        <v>695</v>
      </c>
      <c r="D732" s="203">
        <v>170</v>
      </c>
      <c r="E732" s="203" t="s">
        <v>222</v>
      </c>
      <c r="F732" s="203" t="str">
        <f t="shared" si="22"/>
        <v>Mindbender 99 Ti</v>
      </c>
      <c r="H732" s="203">
        <v>170</v>
      </c>
      <c r="I732" s="203">
        <v>169.9</v>
      </c>
      <c r="J732" s="203">
        <v>117</v>
      </c>
      <c r="K732" s="203">
        <v>143</v>
      </c>
      <c r="L732" s="203">
        <v>137</v>
      </c>
      <c r="M732" s="203">
        <v>98</v>
      </c>
      <c r="N732" s="203">
        <v>122</v>
      </c>
      <c r="O732" s="203">
        <v>16</v>
      </c>
      <c r="P732" s="203">
        <v>1901</v>
      </c>
      <c r="Q732" s="203">
        <v>0.99</v>
      </c>
      <c r="R732" s="203">
        <v>1875</v>
      </c>
      <c r="S732" s="203">
        <v>164</v>
      </c>
      <c r="T732" s="203">
        <v>107</v>
      </c>
      <c r="U732" s="203">
        <v>50</v>
      </c>
      <c r="V732" s="203">
        <v>315</v>
      </c>
      <c r="W732" s="203">
        <v>16</v>
      </c>
      <c r="X732" s="203">
        <v>215</v>
      </c>
      <c r="Y732" s="203">
        <v>0.316</v>
      </c>
      <c r="Z732" s="203" t="b">
        <v>0</v>
      </c>
      <c r="AA732" s="203">
        <v>154</v>
      </c>
      <c r="AB732" s="203">
        <v>117</v>
      </c>
      <c r="AC732" s="203">
        <v>161</v>
      </c>
      <c r="AD732" s="203">
        <v>6</v>
      </c>
      <c r="AE732" s="203">
        <v>10.8</v>
      </c>
      <c r="AF732" s="203" t="s">
        <v>305</v>
      </c>
      <c r="BE732" s="204" t="str">
        <f t="shared" si="23"/>
        <v xml:space="preserve"> K2Mindbender 99 Ti170 Unisex</v>
      </c>
    </row>
    <row r="733" spans="1:57">
      <c r="A733" s="203" t="s">
        <v>219</v>
      </c>
      <c r="B733" s="203" t="s">
        <v>950</v>
      </c>
      <c r="C733" s="203" t="s">
        <v>695</v>
      </c>
      <c r="D733" s="203">
        <v>177</v>
      </c>
      <c r="E733" s="203" t="s">
        <v>222</v>
      </c>
      <c r="F733" s="203" t="str">
        <f t="shared" si="22"/>
        <v>Mindbender 99 Ti</v>
      </c>
      <c r="H733" s="203">
        <v>177</v>
      </c>
      <c r="I733" s="203">
        <v>176.9</v>
      </c>
      <c r="J733" s="203">
        <v>125</v>
      </c>
      <c r="K733" s="203">
        <v>150</v>
      </c>
      <c r="L733" s="203">
        <v>137</v>
      </c>
      <c r="M733" s="203">
        <v>99</v>
      </c>
      <c r="N733" s="203">
        <v>122</v>
      </c>
      <c r="O733" s="203">
        <v>17.5</v>
      </c>
      <c r="P733" s="203">
        <v>2031</v>
      </c>
      <c r="Q733" s="203">
        <v>0.96</v>
      </c>
      <c r="R733" s="203">
        <v>1957</v>
      </c>
      <c r="S733" s="203">
        <v>202</v>
      </c>
      <c r="T733" s="203">
        <v>122</v>
      </c>
      <c r="U733" s="203">
        <v>49</v>
      </c>
      <c r="V733" s="203">
        <v>319</v>
      </c>
      <c r="W733" s="203">
        <v>15</v>
      </c>
      <c r="X733" s="203">
        <v>202</v>
      </c>
      <c r="Y733" s="203">
        <v>0.29399999999999998</v>
      </c>
      <c r="Z733" s="203" t="b">
        <v>0</v>
      </c>
      <c r="AA733" s="203">
        <v>152</v>
      </c>
      <c r="AB733" s="203">
        <v>122</v>
      </c>
      <c r="AC733" s="203">
        <v>167</v>
      </c>
      <c r="AD733" s="203">
        <v>7</v>
      </c>
      <c r="AE733" s="203">
        <v>11</v>
      </c>
      <c r="AF733" s="203" t="s">
        <v>305</v>
      </c>
      <c r="AS733" s="203" t="s">
        <v>3776</v>
      </c>
      <c r="AT733" s="203" t="s">
        <v>1588</v>
      </c>
      <c r="AU733" s="247">
        <v>699</v>
      </c>
      <c r="AV733" s="203" t="s">
        <v>3777</v>
      </c>
      <c r="BE733" s="204" t="str">
        <f t="shared" si="23"/>
        <v xml:space="preserve"> K2Mindbender 99 Ti177 Unisex</v>
      </c>
    </row>
    <row r="734" spans="1:57">
      <c r="A734" s="203" t="s">
        <v>219</v>
      </c>
      <c r="B734" s="203" t="s">
        <v>950</v>
      </c>
      <c r="C734" s="203" t="s">
        <v>695</v>
      </c>
      <c r="D734" s="203">
        <v>184</v>
      </c>
      <c r="E734" s="203" t="s">
        <v>222</v>
      </c>
      <c r="F734" s="203" t="str">
        <f t="shared" si="22"/>
        <v>Mindbender 99 Ti</v>
      </c>
      <c r="H734" s="203">
        <v>184</v>
      </c>
      <c r="I734" s="203">
        <v>183.8</v>
      </c>
      <c r="J734" s="203">
        <v>134</v>
      </c>
      <c r="K734" s="203">
        <v>157</v>
      </c>
      <c r="L734" s="203">
        <v>137</v>
      </c>
      <c r="M734" s="203">
        <v>98</v>
      </c>
      <c r="N734" s="203">
        <v>122</v>
      </c>
      <c r="O734" s="203">
        <v>19.2</v>
      </c>
      <c r="P734" s="203">
        <v>2191</v>
      </c>
      <c r="Q734" s="203">
        <v>0.93</v>
      </c>
      <c r="R734" s="203">
        <v>2027</v>
      </c>
      <c r="S734" s="203">
        <v>228</v>
      </c>
      <c r="T734" s="203">
        <v>136</v>
      </c>
      <c r="U734" s="203">
        <v>50</v>
      </c>
      <c r="V734" s="203">
        <v>312</v>
      </c>
      <c r="W734" s="203">
        <v>17</v>
      </c>
      <c r="X734" s="203">
        <v>190</v>
      </c>
      <c r="Y734" s="203">
        <v>0.32899999999999902</v>
      </c>
      <c r="Z734" s="203" t="b">
        <v>0</v>
      </c>
      <c r="AA734" s="203">
        <v>149</v>
      </c>
      <c r="AB734" s="203">
        <v>120</v>
      </c>
      <c r="AC734" s="203">
        <v>163</v>
      </c>
      <c r="AD734" s="203">
        <v>7</v>
      </c>
      <c r="AE734" s="203">
        <v>11.3</v>
      </c>
      <c r="AF734" s="203" t="s">
        <v>305</v>
      </c>
      <c r="AS734" s="203" t="s">
        <v>3778</v>
      </c>
      <c r="AT734" s="203" t="s">
        <v>1588</v>
      </c>
      <c r="AU734" s="247">
        <v>699</v>
      </c>
      <c r="AV734" s="203" t="s">
        <v>3779</v>
      </c>
      <c r="BE734" s="204" t="str">
        <f t="shared" si="23"/>
        <v xml:space="preserve"> K2Mindbender 99 Ti184 Unisex</v>
      </c>
    </row>
    <row r="735" spans="1:57">
      <c r="A735" s="203" t="s">
        <v>219</v>
      </c>
      <c r="B735" s="203" t="s">
        <v>950</v>
      </c>
      <c r="C735" s="203" t="s">
        <v>695</v>
      </c>
      <c r="D735" s="203">
        <v>191</v>
      </c>
      <c r="E735" s="203" t="s">
        <v>222</v>
      </c>
      <c r="F735" s="203" t="str">
        <f t="shared" si="22"/>
        <v>Mindbender 99 Ti</v>
      </c>
      <c r="H735" s="203">
        <v>191</v>
      </c>
      <c r="I735" s="203">
        <v>190.8</v>
      </c>
      <c r="J735" s="203">
        <v>143</v>
      </c>
      <c r="K735" s="203">
        <v>163</v>
      </c>
      <c r="L735" s="203">
        <v>137</v>
      </c>
      <c r="M735" s="203">
        <v>98</v>
      </c>
      <c r="N735" s="203">
        <v>122</v>
      </c>
      <c r="O735" s="203">
        <v>20.8</v>
      </c>
      <c r="P735" s="203">
        <v>2358</v>
      </c>
      <c r="Q735" s="203">
        <v>0.89</v>
      </c>
      <c r="R735" s="203">
        <v>2098</v>
      </c>
      <c r="S735" s="203">
        <v>314</v>
      </c>
      <c r="T735" s="203">
        <v>180</v>
      </c>
      <c r="U735" s="203">
        <v>53</v>
      </c>
      <c r="V735" s="203">
        <v>301</v>
      </c>
      <c r="W735" s="203">
        <v>17</v>
      </c>
      <c r="X735" s="203">
        <v>182</v>
      </c>
      <c r="Y735" s="203">
        <v>0.32400000000000001</v>
      </c>
      <c r="Z735" s="203" t="b">
        <v>0</v>
      </c>
      <c r="AA735" s="203">
        <v>151</v>
      </c>
      <c r="AB735" s="203">
        <v>123</v>
      </c>
      <c r="AC735" s="203">
        <v>149</v>
      </c>
      <c r="AD735" s="203">
        <v>8</v>
      </c>
      <c r="AE735" s="203">
        <v>12</v>
      </c>
      <c r="AF735" s="203" t="s">
        <v>305</v>
      </c>
      <c r="BE735" s="204" t="str">
        <f t="shared" si="23"/>
        <v xml:space="preserve"> K2Mindbender 99 Ti191 Unisex</v>
      </c>
    </row>
    <row r="736" spans="1:57">
      <c r="A736" s="203" t="s">
        <v>219</v>
      </c>
      <c r="B736" s="203" t="s">
        <v>950</v>
      </c>
      <c r="C736" s="203" t="s">
        <v>696</v>
      </c>
      <c r="D736" s="203">
        <v>145</v>
      </c>
      <c r="E736" s="203" t="s">
        <v>430</v>
      </c>
      <c r="F736" s="203" t="str">
        <f t="shared" si="22"/>
        <v>Mindbender Team</v>
      </c>
      <c r="H736" s="203">
        <v>145</v>
      </c>
      <c r="I736" s="203">
        <v>145.1</v>
      </c>
      <c r="J736" s="203">
        <v>95</v>
      </c>
      <c r="K736" s="203">
        <v>110</v>
      </c>
      <c r="L736" s="203">
        <v>126</v>
      </c>
      <c r="M736" s="203">
        <v>98</v>
      </c>
      <c r="N736" s="203">
        <v>116</v>
      </c>
      <c r="O736" s="203">
        <v>12.2</v>
      </c>
      <c r="P736" s="203">
        <v>1310</v>
      </c>
      <c r="Q736" s="203">
        <v>1.19</v>
      </c>
      <c r="R736" s="203">
        <v>1554</v>
      </c>
      <c r="S736" s="203">
        <v>112</v>
      </c>
      <c r="T736" s="203">
        <v>70</v>
      </c>
      <c r="U736" s="203">
        <v>43</v>
      </c>
      <c r="V736" s="203">
        <v>310</v>
      </c>
      <c r="W736" s="203">
        <v>16</v>
      </c>
      <c r="X736" s="203">
        <v>192</v>
      </c>
      <c r="Y736" s="203">
        <v>0.38400000000000001</v>
      </c>
      <c r="Z736" s="203" t="b">
        <v>0</v>
      </c>
      <c r="AA736" s="203">
        <v>192</v>
      </c>
      <c r="AB736" s="203">
        <v>156</v>
      </c>
      <c r="AC736" s="203">
        <v>119</v>
      </c>
      <c r="AD736" s="203">
        <v>4</v>
      </c>
      <c r="AE736" s="203">
        <v>8.1</v>
      </c>
      <c r="AF736" s="203" t="s">
        <v>305</v>
      </c>
      <c r="AG736" s="203" t="s">
        <v>302</v>
      </c>
      <c r="AS736" s="203" t="s">
        <v>3780</v>
      </c>
      <c r="AT736" s="203" t="s">
        <v>1588</v>
      </c>
      <c r="AU736" s="247">
        <v>399</v>
      </c>
      <c r="AV736" s="203" t="s">
        <v>3781</v>
      </c>
      <c r="AW736" s="203" t="s">
        <v>3782</v>
      </c>
      <c r="AX736" s="203" t="s">
        <v>1227</v>
      </c>
      <c r="AY736" s="247">
        <v>399.95</v>
      </c>
      <c r="AZ736" s="203" t="s">
        <v>3783</v>
      </c>
      <c r="BA736" s="203" t="s">
        <v>3782</v>
      </c>
      <c r="BB736" s="203" t="s">
        <v>1227</v>
      </c>
      <c r="BC736" s="247">
        <v>399.95</v>
      </c>
      <c r="BD736" s="203" t="s">
        <v>3784</v>
      </c>
      <c r="BE736" s="204" t="str">
        <f t="shared" si="23"/>
        <v xml:space="preserve"> K2Mindbender Team145 Junior</v>
      </c>
    </row>
    <row r="737" spans="1:57">
      <c r="A737" s="203" t="s">
        <v>219</v>
      </c>
      <c r="B737" s="203" t="s">
        <v>950</v>
      </c>
      <c r="C737" s="203" t="s">
        <v>696</v>
      </c>
      <c r="D737" s="203">
        <v>165</v>
      </c>
      <c r="E737" s="203" t="s">
        <v>430</v>
      </c>
      <c r="F737" s="203" t="str">
        <f t="shared" si="22"/>
        <v>Mindbender Team</v>
      </c>
      <c r="H737" s="203">
        <v>165</v>
      </c>
      <c r="I737" s="203">
        <v>165.4</v>
      </c>
      <c r="J737" s="203">
        <v>109</v>
      </c>
      <c r="K737" s="203">
        <v>129</v>
      </c>
      <c r="L737" s="203">
        <v>126</v>
      </c>
      <c r="M737" s="203">
        <v>97</v>
      </c>
      <c r="N737" s="203">
        <v>115</v>
      </c>
      <c r="O737" s="203">
        <v>16.7</v>
      </c>
      <c r="P737" s="203">
        <v>1603</v>
      </c>
      <c r="Q737" s="203">
        <v>1.1000000000000001</v>
      </c>
      <c r="R737" s="203">
        <v>1765</v>
      </c>
      <c r="S737" s="203">
        <v>167</v>
      </c>
      <c r="T737" s="203">
        <v>86</v>
      </c>
      <c r="U737" s="203">
        <v>45</v>
      </c>
      <c r="V737" s="203">
        <v>351</v>
      </c>
      <c r="W737" s="203">
        <v>19</v>
      </c>
      <c r="X737" s="203">
        <v>214</v>
      </c>
      <c r="Y737" s="203">
        <v>0.434</v>
      </c>
      <c r="Z737" s="203" t="b">
        <v>0</v>
      </c>
      <c r="AA737" s="203">
        <v>197</v>
      </c>
      <c r="AB737" s="203">
        <v>169</v>
      </c>
      <c r="AC737" s="203">
        <v>154</v>
      </c>
      <c r="AD737" s="203">
        <v>5</v>
      </c>
      <c r="AE737" s="203">
        <v>9.6</v>
      </c>
      <c r="AF737" s="203" t="s">
        <v>305</v>
      </c>
      <c r="AG737" s="203" t="s">
        <v>302</v>
      </c>
      <c r="AS737" s="203" t="s">
        <v>3785</v>
      </c>
      <c r="AT737" s="203" t="s">
        <v>1588</v>
      </c>
      <c r="AU737" s="247">
        <v>399</v>
      </c>
      <c r="AV737" s="203" t="s">
        <v>3786</v>
      </c>
      <c r="AW737" s="203" t="s">
        <v>3787</v>
      </c>
      <c r="AX737" s="203" t="s">
        <v>1477</v>
      </c>
      <c r="AY737" s="247">
        <v>399.95</v>
      </c>
      <c r="AZ737" s="203" t="s">
        <v>3788</v>
      </c>
      <c r="BA737" s="203" t="s">
        <v>3787</v>
      </c>
      <c r="BB737" s="203" t="s">
        <v>1477</v>
      </c>
      <c r="BC737" s="247">
        <v>399.95</v>
      </c>
      <c r="BD737" s="203" t="s">
        <v>3789</v>
      </c>
      <c r="BE737" s="204" t="str">
        <f t="shared" si="23"/>
        <v xml:space="preserve"> K2Mindbender Team165 Junior</v>
      </c>
    </row>
    <row r="738" spans="1:57">
      <c r="A738" s="203" t="s">
        <v>219</v>
      </c>
      <c r="B738" s="203" t="s">
        <v>950</v>
      </c>
      <c r="C738" s="203" t="s">
        <v>697</v>
      </c>
      <c r="D738" s="203">
        <v>163</v>
      </c>
      <c r="E738" s="203" t="s">
        <v>222</v>
      </c>
      <c r="F738" s="203" t="str">
        <f t="shared" si="22"/>
        <v>Poacher</v>
      </c>
      <c r="H738" s="203">
        <v>163</v>
      </c>
      <c r="I738" s="203">
        <v>160.6</v>
      </c>
      <c r="J738" s="203">
        <v>98</v>
      </c>
      <c r="K738" s="203">
        <v>123</v>
      </c>
      <c r="L738" s="203">
        <v>123</v>
      </c>
      <c r="M738" s="203">
        <v>95</v>
      </c>
      <c r="N738" s="203">
        <v>117</v>
      </c>
      <c r="O738" s="203">
        <v>13.7</v>
      </c>
      <c r="P738" s="203">
        <v>1883</v>
      </c>
      <c r="Q738" s="203">
        <v>0.9</v>
      </c>
      <c r="R738" s="203">
        <v>1685</v>
      </c>
      <c r="S738" s="203">
        <v>207</v>
      </c>
      <c r="T738" s="203">
        <v>110</v>
      </c>
      <c r="U738" s="203">
        <v>40</v>
      </c>
      <c r="V738" s="203">
        <v>306</v>
      </c>
      <c r="W738" s="203">
        <v>40</v>
      </c>
      <c r="X738" s="203">
        <v>317</v>
      </c>
      <c r="Y738" s="203">
        <v>1.004</v>
      </c>
      <c r="Z738" s="203" t="b">
        <v>1</v>
      </c>
      <c r="AA738" s="203">
        <v>182</v>
      </c>
      <c r="AB738" s="203">
        <v>192</v>
      </c>
      <c r="AC738" s="203">
        <v>125</v>
      </c>
      <c r="AD738" s="203">
        <v>6</v>
      </c>
      <c r="AE738" s="203">
        <v>5</v>
      </c>
      <c r="AF738" s="203" t="s">
        <v>303</v>
      </c>
      <c r="AS738" s="203" t="s">
        <v>3790</v>
      </c>
      <c r="AT738" s="203" t="s">
        <v>1284</v>
      </c>
      <c r="AU738" s="247">
        <v>499.95</v>
      </c>
      <c r="AV738" s="203" t="s">
        <v>3791</v>
      </c>
      <c r="AW738" s="203" t="s">
        <v>3790</v>
      </c>
      <c r="AX738" s="203" t="s">
        <v>1284</v>
      </c>
      <c r="AY738" s="247">
        <v>499.95</v>
      </c>
      <c r="AZ738" s="203" t="s">
        <v>3792</v>
      </c>
      <c r="BA738" s="203" t="s">
        <v>3790</v>
      </c>
      <c r="BB738" s="203" t="s">
        <v>1262</v>
      </c>
      <c r="BC738" s="247">
        <v>499.95</v>
      </c>
      <c r="BD738" s="203" t="s">
        <v>3793</v>
      </c>
      <c r="BE738" s="204" t="str">
        <f t="shared" si="23"/>
        <v xml:space="preserve"> K2Poacher163 Unisex</v>
      </c>
    </row>
    <row r="739" spans="1:57">
      <c r="A739" s="203" t="s">
        <v>219</v>
      </c>
      <c r="B739" s="203" t="s">
        <v>950</v>
      </c>
      <c r="C739" s="203" t="s">
        <v>697</v>
      </c>
      <c r="D739" s="203">
        <v>170</v>
      </c>
      <c r="E739" s="203" t="s">
        <v>222</v>
      </c>
      <c r="F739" s="203" t="str">
        <f t="shared" si="22"/>
        <v>Poacher</v>
      </c>
      <c r="H739" s="203">
        <v>170</v>
      </c>
      <c r="I739" s="203">
        <v>168.2</v>
      </c>
      <c r="J739" s="203">
        <v>97</v>
      </c>
      <c r="K739" s="203">
        <v>131</v>
      </c>
      <c r="L739" s="203">
        <v>123</v>
      </c>
      <c r="M739" s="203">
        <v>95</v>
      </c>
      <c r="N739" s="203">
        <v>117</v>
      </c>
      <c r="O739" s="203">
        <v>15.4</v>
      </c>
      <c r="P739" s="203">
        <v>1935</v>
      </c>
      <c r="Q739" s="203">
        <v>0.91</v>
      </c>
      <c r="R739" s="203">
        <v>1769</v>
      </c>
      <c r="S739" s="203">
        <v>202</v>
      </c>
      <c r="T739" s="203">
        <v>104</v>
      </c>
      <c r="U739" s="203">
        <v>43</v>
      </c>
      <c r="V739" s="203">
        <v>368</v>
      </c>
      <c r="W739" s="203">
        <v>42</v>
      </c>
      <c r="X739" s="203">
        <v>340</v>
      </c>
      <c r="Y739" s="203">
        <v>0.98399999999999999</v>
      </c>
      <c r="Z739" s="203" t="b">
        <v>0</v>
      </c>
      <c r="AA739" s="203">
        <v>188</v>
      </c>
      <c r="AB739" s="203">
        <v>185</v>
      </c>
      <c r="AC739" s="203">
        <v>180</v>
      </c>
      <c r="AD739" s="203">
        <v>5</v>
      </c>
      <c r="AE739" s="203">
        <v>5.3</v>
      </c>
      <c r="AF739" s="203" t="s">
        <v>303</v>
      </c>
      <c r="AS739" s="203" t="s">
        <v>3794</v>
      </c>
      <c r="AT739" s="203" t="s">
        <v>1588</v>
      </c>
      <c r="AU739" s="247">
        <v>499</v>
      </c>
      <c r="AV739" s="203" t="s">
        <v>3795</v>
      </c>
      <c r="AW739" s="203" t="s">
        <v>3796</v>
      </c>
      <c r="AX739" s="203" t="s">
        <v>1284</v>
      </c>
      <c r="AY739" s="247">
        <v>499.95</v>
      </c>
      <c r="AZ739" s="203" t="s">
        <v>3797</v>
      </c>
      <c r="BA739" s="203" t="s">
        <v>3798</v>
      </c>
      <c r="BB739" s="203" t="s">
        <v>1262</v>
      </c>
      <c r="BC739" s="247">
        <v>499.95</v>
      </c>
      <c r="BD739" s="203" t="s">
        <v>3799</v>
      </c>
      <c r="BE739" s="204" t="str">
        <f t="shared" si="23"/>
        <v xml:space="preserve"> K2Poacher170 Unisex</v>
      </c>
    </row>
    <row r="740" spans="1:57">
      <c r="A740" s="203" t="s">
        <v>219</v>
      </c>
      <c r="B740" s="203" t="s">
        <v>950</v>
      </c>
      <c r="C740" s="203" t="s">
        <v>697</v>
      </c>
      <c r="D740" s="203">
        <v>177</v>
      </c>
      <c r="E740" s="203" t="s">
        <v>222</v>
      </c>
      <c r="F740" s="203" t="str">
        <f t="shared" si="22"/>
        <v>Poacher</v>
      </c>
      <c r="H740" s="203">
        <v>177</v>
      </c>
      <c r="I740" s="203">
        <v>175.6</v>
      </c>
      <c r="J740" s="203">
        <v>106</v>
      </c>
      <c r="K740" s="203">
        <v>138</v>
      </c>
      <c r="L740" s="203">
        <v>123</v>
      </c>
      <c r="M740" s="203">
        <v>95</v>
      </c>
      <c r="N740" s="203">
        <v>117</v>
      </c>
      <c r="O740" s="203">
        <v>17.3</v>
      </c>
      <c r="P740" s="203">
        <v>2037</v>
      </c>
      <c r="Q740" s="203">
        <v>0.91</v>
      </c>
      <c r="R740" s="203">
        <v>1847</v>
      </c>
      <c r="S740" s="203">
        <v>233</v>
      </c>
      <c r="T740" s="203">
        <v>108</v>
      </c>
      <c r="U740" s="203">
        <v>41</v>
      </c>
      <c r="V740" s="203">
        <v>328</v>
      </c>
      <c r="W740" s="203">
        <v>38</v>
      </c>
      <c r="X740" s="203">
        <v>370</v>
      </c>
      <c r="Y740" s="203">
        <v>0.92900000000000005</v>
      </c>
      <c r="Z740" s="203" t="b">
        <v>0</v>
      </c>
      <c r="AA740" s="203">
        <v>190</v>
      </c>
      <c r="AB740" s="203">
        <v>184</v>
      </c>
      <c r="AC740" s="203">
        <v>137</v>
      </c>
      <c r="AD740" s="203">
        <v>6</v>
      </c>
      <c r="AE740" s="203">
        <v>5.5</v>
      </c>
      <c r="AF740" s="203" t="s">
        <v>303</v>
      </c>
      <c r="AS740" s="203" t="s">
        <v>3800</v>
      </c>
      <c r="AT740" s="203" t="s">
        <v>1588</v>
      </c>
      <c r="AU740" s="247">
        <v>499</v>
      </c>
      <c r="AV740" s="203" t="s">
        <v>3801</v>
      </c>
      <c r="AW740" s="203" t="s">
        <v>3802</v>
      </c>
      <c r="AX740" s="203" t="s">
        <v>1284</v>
      </c>
      <c r="AY740" s="247">
        <v>499.95</v>
      </c>
      <c r="AZ740" s="203" t="s">
        <v>3803</v>
      </c>
      <c r="BA740" s="203" t="s">
        <v>3802</v>
      </c>
      <c r="BB740" s="203" t="s">
        <v>1284</v>
      </c>
      <c r="BC740" s="247">
        <v>499.95</v>
      </c>
      <c r="BD740" s="203" t="s">
        <v>3804</v>
      </c>
      <c r="BE740" s="204" t="str">
        <f t="shared" si="23"/>
        <v xml:space="preserve"> K2Poacher177 Unisex</v>
      </c>
    </row>
    <row r="741" spans="1:57">
      <c r="A741" s="203" t="s">
        <v>219</v>
      </c>
      <c r="B741" s="203" t="s">
        <v>950</v>
      </c>
      <c r="C741" s="203" t="s">
        <v>697</v>
      </c>
      <c r="D741" s="203">
        <v>184</v>
      </c>
      <c r="E741" s="203" t="s">
        <v>222</v>
      </c>
      <c r="F741" s="203" t="str">
        <f t="shared" si="22"/>
        <v>Poacher</v>
      </c>
      <c r="H741" s="203">
        <v>184</v>
      </c>
      <c r="I741" s="203">
        <v>182.9</v>
      </c>
      <c r="J741" s="203">
        <v>110</v>
      </c>
      <c r="K741" s="203">
        <v>145</v>
      </c>
      <c r="L741" s="203">
        <v>124</v>
      </c>
      <c r="M741" s="203">
        <v>95</v>
      </c>
      <c r="N741" s="203">
        <v>117</v>
      </c>
      <c r="O741" s="203">
        <v>18.899999999999999</v>
      </c>
      <c r="P741" s="203">
        <v>2094</v>
      </c>
      <c r="Q741" s="203">
        <v>0.92</v>
      </c>
      <c r="R741" s="203">
        <v>1922</v>
      </c>
      <c r="S741" s="203">
        <v>212</v>
      </c>
      <c r="T741" s="203">
        <v>95</v>
      </c>
      <c r="U741" s="203">
        <v>42</v>
      </c>
      <c r="V741" s="203">
        <v>358</v>
      </c>
      <c r="W741" s="203">
        <v>39</v>
      </c>
      <c r="X741" s="203">
        <v>374</v>
      </c>
      <c r="Y741" s="203">
        <v>0.92500000000000004</v>
      </c>
      <c r="Z741" s="203" t="b">
        <v>0</v>
      </c>
      <c r="AA741" s="203">
        <v>186</v>
      </c>
      <c r="AB741" s="203">
        <v>190</v>
      </c>
      <c r="AC741" s="203">
        <v>172</v>
      </c>
      <c r="AD741" s="203">
        <v>6</v>
      </c>
      <c r="AE741" s="203">
        <v>5.9</v>
      </c>
      <c r="AF741" s="203" t="s">
        <v>303</v>
      </c>
      <c r="AS741" s="203" t="s">
        <v>3805</v>
      </c>
      <c r="AT741" s="203" t="s">
        <v>1284</v>
      </c>
      <c r="AU741" s="247">
        <v>499.95</v>
      </c>
      <c r="AV741" s="203" t="s">
        <v>3806</v>
      </c>
      <c r="AW741" s="203" t="s">
        <v>3805</v>
      </c>
      <c r="AX741" s="203" t="s">
        <v>1284</v>
      </c>
      <c r="AY741" s="247">
        <v>499.95</v>
      </c>
      <c r="AZ741" s="203" t="s">
        <v>3807</v>
      </c>
      <c r="BA741" s="203" t="s">
        <v>3805</v>
      </c>
      <c r="BB741" s="203" t="s">
        <v>1497</v>
      </c>
      <c r="BC741" s="247">
        <v>499.95</v>
      </c>
      <c r="BD741" s="203" t="s">
        <v>3808</v>
      </c>
      <c r="BE741" s="204" t="str">
        <f t="shared" si="23"/>
        <v xml:space="preserve"> K2Poacher184 Unisex</v>
      </c>
    </row>
    <row r="742" spans="1:57">
      <c r="A742" s="203" t="s">
        <v>219</v>
      </c>
      <c r="B742" s="203" t="s">
        <v>950</v>
      </c>
      <c r="C742" s="203" t="s">
        <v>698</v>
      </c>
      <c r="D742" s="203">
        <v>169</v>
      </c>
      <c r="E742" s="203" t="s">
        <v>222</v>
      </c>
      <c r="F742" s="203" t="str">
        <f t="shared" si="22"/>
        <v>Press</v>
      </c>
      <c r="H742" s="203">
        <v>169</v>
      </c>
      <c r="I742" s="203">
        <v>169.1</v>
      </c>
      <c r="J742" s="203">
        <v>123</v>
      </c>
      <c r="K742" s="203">
        <v>135</v>
      </c>
      <c r="L742" s="203">
        <v>111</v>
      </c>
      <c r="M742" s="203">
        <v>85</v>
      </c>
      <c r="N742" s="203">
        <v>106</v>
      </c>
      <c r="O742" s="203">
        <v>18.399999999999999</v>
      </c>
      <c r="P742" s="203">
        <v>1677</v>
      </c>
      <c r="Q742" s="203">
        <v>0.95</v>
      </c>
      <c r="R742" s="203">
        <v>1600</v>
      </c>
      <c r="S742" s="203">
        <v>157</v>
      </c>
      <c r="T742" s="203">
        <v>87</v>
      </c>
      <c r="U742" s="203">
        <v>48</v>
      </c>
      <c r="V742" s="203">
        <v>220</v>
      </c>
      <c r="W742" s="203">
        <v>44</v>
      </c>
      <c r="X742" s="203">
        <v>237</v>
      </c>
      <c r="Y742" s="203">
        <v>0.92799999999999905</v>
      </c>
      <c r="Z742" s="203" t="b">
        <v>0</v>
      </c>
      <c r="AA742" s="203">
        <v>161</v>
      </c>
      <c r="AB742" s="203">
        <v>183</v>
      </c>
      <c r="AC742" s="203">
        <v>59</v>
      </c>
      <c r="AD742" s="203">
        <v>5</v>
      </c>
      <c r="AE742" s="203">
        <v>4.7</v>
      </c>
      <c r="AF742" s="203" t="s">
        <v>303</v>
      </c>
      <c r="BE742" s="204" t="str">
        <f t="shared" si="23"/>
        <v xml:space="preserve"> K2Press169 Unisex</v>
      </c>
    </row>
    <row r="743" spans="1:57">
      <c r="A743" s="203" t="s">
        <v>219</v>
      </c>
      <c r="B743" s="203" t="s">
        <v>950</v>
      </c>
      <c r="C743" s="203" t="s">
        <v>699</v>
      </c>
      <c r="D743" s="203">
        <v>163</v>
      </c>
      <c r="E743" s="203" t="s">
        <v>222</v>
      </c>
      <c r="F743" s="203" t="str">
        <f t="shared" si="22"/>
        <v>Reckoner 102</v>
      </c>
      <c r="H743" s="203">
        <v>163</v>
      </c>
      <c r="I743" s="203">
        <v>163.6</v>
      </c>
      <c r="J743" s="203">
        <v>95</v>
      </c>
      <c r="K743" s="203">
        <v>134</v>
      </c>
      <c r="L743" s="203">
        <v>133</v>
      </c>
      <c r="M743" s="203">
        <v>101</v>
      </c>
      <c r="N743" s="203">
        <v>125</v>
      </c>
      <c r="O743" s="203">
        <v>14.9</v>
      </c>
      <c r="P743" s="203">
        <v>1597</v>
      </c>
      <c r="Q743" s="203">
        <v>1.1399999999999999</v>
      </c>
      <c r="R743" s="203">
        <v>1828</v>
      </c>
      <c r="S743" s="203">
        <v>143</v>
      </c>
      <c r="T743" s="203">
        <v>72</v>
      </c>
      <c r="U743" s="203">
        <v>53</v>
      </c>
      <c r="V743" s="203">
        <v>343</v>
      </c>
      <c r="W743" s="203">
        <v>50</v>
      </c>
      <c r="X743" s="203">
        <v>348</v>
      </c>
      <c r="Y743" s="203">
        <v>0.94099999999999995</v>
      </c>
      <c r="Z743" s="203" t="b">
        <v>0</v>
      </c>
      <c r="AA743" s="203">
        <v>147</v>
      </c>
      <c r="AB743" s="203">
        <v>145</v>
      </c>
      <c r="AC743" s="203">
        <v>196</v>
      </c>
      <c r="AD743" s="203">
        <v>4</v>
      </c>
      <c r="AE743" s="203">
        <v>3.7</v>
      </c>
      <c r="AF743" s="203" t="s">
        <v>303</v>
      </c>
      <c r="AG743" s="203" t="s">
        <v>301</v>
      </c>
      <c r="AH743" s="203" t="s">
        <v>302</v>
      </c>
      <c r="AS743" s="203" t="s">
        <v>3809</v>
      </c>
      <c r="AT743" s="203" t="s">
        <v>1190</v>
      </c>
      <c r="AU743" s="247">
        <v>369.96</v>
      </c>
      <c r="AV743" s="203" t="s">
        <v>3810</v>
      </c>
      <c r="AW743" s="203" t="s">
        <v>3809</v>
      </c>
      <c r="AX743" s="203" t="s">
        <v>1284</v>
      </c>
      <c r="AY743" s="247">
        <v>599.95000000000005</v>
      </c>
      <c r="AZ743" s="203" t="s">
        <v>3811</v>
      </c>
      <c r="BA743" s="203" t="s">
        <v>3809</v>
      </c>
      <c r="BB743" s="203" t="s">
        <v>1284</v>
      </c>
      <c r="BC743" s="247">
        <v>599.95000000000005</v>
      </c>
      <c r="BD743" s="203" t="s">
        <v>3812</v>
      </c>
      <c r="BE743" s="204" t="str">
        <f t="shared" si="23"/>
        <v xml:space="preserve"> K2Reckoner 102163 Unisex</v>
      </c>
    </row>
    <row r="744" spans="1:57">
      <c r="A744" s="203" t="s">
        <v>219</v>
      </c>
      <c r="B744" s="203" t="s">
        <v>950</v>
      </c>
      <c r="C744" s="203" t="s">
        <v>699</v>
      </c>
      <c r="D744" s="203">
        <v>170</v>
      </c>
      <c r="E744" s="203" t="s">
        <v>222</v>
      </c>
      <c r="F744" s="203" t="str">
        <f t="shared" si="22"/>
        <v>Reckoner 102</v>
      </c>
      <c r="H744" s="203">
        <v>170</v>
      </c>
      <c r="I744" s="203">
        <v>170.2</v>
      </c>
      <c r="J744" s="203">
        <v>100</v>
      </c>
      <c r="K744" s="203">
        <v>140</v>
      </c>
      <c r="L744" s="203">
        <v>133</v>
      </c>
      <c r="M744" s="203">
        <v>101</v>
      </c>
      <c r="N744" s="203">
        <v>126</v>
      </c>
      <c r="O744" s="203">
        <v>16.3</v>
      </c>
      <c r="P744" s="203">
        <v>1728</v>
      </c>
      <c r="Q744" s="203">
        <v>1.1100000000000001</v>
      </c>
      <c r="R744" s="203">
        <v>1911</v>
      </c>
      <c r="S744" s="203">
        <v>175</v>
      </c>
      <c r="T744" s="203">
        <v>71</v>
      </c>
      <c r="U744" s="203">
        <v>52</v>
      </c>
      <c r="V744" s="203">
        <v>338</v>
      </c>
      <c r="W744" s="203">
        <v>50</v>
      </c>
      <c r="X744" s="203">
        <v>367</v>
      </c>
      <c r="Y744" s="203">
        <v>0.95899999999999996</v>
      </c>
      <c r="Z744" s="203" t="b">
        <v>0</v>
      </c>
      <c r="AA744" s="203">
        <v>147</v>
      </c>
      <c r="AB744" s="203">
        <v>150</v>
      </c>
      <c r="AC744" s="203">
        <v>191</v>
      </c>
      <c r="AD744" s="203">
        <v>5</v>
      </c>
      <c r="AE744" s="203">
        <v>4.2</v>
      </c>
      <c r="AF744" s="203" t="s">
        <v>303</v>
      </c>
      <c r="AG744" s="203" t="s">
        <v>301</v>
      </c>
      <c r="AH744" s="203" t="s">
        <v>302</v>
      </c>
      <c r="AS744" s="203" t="s">
        <v>3813</v>
      </c>
      <c r="AT744" s="203" t="s">
        <v>1190</v>
      </c>
      <c r="AU744" s="247">
        <v>369.87</v>
      </c>
      <c r="AV744" s="203" t="s">
        <v>3814</v>
      </c>
      <c r="AW744" s="203" t="s">
        <v>3815</v>
      </c>
      <c r="AX744" s="203" t="s">
        <v>1247</v>
      </c>
      <c r="AY744" s="247">
        <v>479.96</v>
      </c>
      <c r="AZ744" s="203" t="s">
        <v>3816</v>
      </c>
      <c r="BA744" s="203" t="s">
        <v>3817</v>
      </c>
      <c r="BB744" s="203" t="s">
        <v>1588</v>
      </c>
      <c r="BC744" s="247">
        <v>599</v>
      </c>
      <c r="BD744" s="203" t="s">
        <v>3818</v>
      </c>
      <c r="BE744" s="204" t="str">
        <f t="shared" si="23"/>
        <v xml:space="preserve"> K2Reckoner 102170 Unisex</v>
      </c>
    </row>
    <row r="745" spans="1:57">
      <c r="A745" s="203" t="s">
        <v>219</v>
      </c>
      <c r="B745" s="203" t="s">
        <v>950</v>
      </c>
      <c r="C745" s="203" t="s">
        <v>699</v>
      </c>
      <c r="D745" s="203">
        <v>177</v>
      </c>
      <c r="E745" s="203" t="s">
        <v>222</v>
      </c>
      <c r="F745" s="203" t="str">
        <f t="shared" si="22"/>
        <v>Reckoner 102</v>
      </c>
      <c r="H745" s="203">
        <v>177</v>
      </c>
      <c r="I745" s="203">
        <v>177</v>
      </c>
      <c r="J745" s="203">
        <v>114</v>
      </c>
      <c r="K745" s="203">
        <v>148</v>
      </c>
      <c r="L745" s="203">
        <v>133</v>
      </c>
      <c r="M745" s="203">
        <v>101</v>
      </c>
      <c r="N745" s="203">
        <v>126</v>
      </c>
      <c r="O745" s="203">
        <v>18.100000000000001</v>
      </c>
      <c r="P745" s="203">
        <v>1773</v>
      </c>
      <c r="Q745" s="203">
        <v>1.1200000000000001</v>
      </c>
      <c r="R745" s="203">
        <v>1989</v>
      </c>
      <c r="S745" s="203">
        <v>168</v>
      </c>
      <c r="T745" s="203">
        <v>69</v>
      </c>
      <c r="U745" s="203">
        <v>51</v>
      </c>
      <c r="V745" s="203">
        <v>316</v>
      </c>
      <c r="W745" s="203">
        <v>47</v>
      </c>
      <c r="X745" s="203">
        <v>315</v>
      </c>
      <c r="Y745" s="203">
        <v>0.92400000000000004</v>
      </c>
      <c r="Z745" s="203" t="b">
        <v>0</v>
      </c>
      <c r="AA745" s="203">
        <v>147</v>
      </c>
      <c r="AB745" s="203">
        <v>139</v>
      </c>
      <c r="AC745" s="203">
        <v>169</v>
      </c>
      <c r="AD745" s="203">
        <v>6</v>
      </c>
      <c r="AE745" s="203">
        <v>4.4000000000000004</v>
      </c>
      <c r="AF745" s="203" t="s">
        <v>303</v>
      </c>
      <c r="AG745" s="203" t="s">
        <v>301</v>
      </c>
      <c r="AH745" s="203" t="s">
        <v>302</v>
      </c>
      <c r="AS745" s="203" t="s">
        <v>3815</v>
      </c>
      <c r="AT745" s="203" t="s">
        <v>1237</v>
      </c>
      <c r="AU745" s="247">
        <v>483.74</v>
      </c>
      <c r="AV745" s="203" t="s">
        <v>3819</v>
      </c>
      <c r="AW745" s="203" t="s">
        <v>3820</v>
      </c>
      <c r="AX745" s="203" t="s">
        <v>1588</v>
      </c>
      <c r="AY745" s="247">
        <v>599</v>
      </c>
      <c r="AZ745" s="203" t="s">
        <v>3821</v>
      </c>
      <c r="BA745" s="203" t="s">
        <v>3815</v>
      </c>
      <c r="BB745" s="203" t="s">
        <v>1284</v>
      </c>
      <c r="BC745" s="247">
        <v>599.95000000000005</v>
      </c>
      <c r="BD745" s="203" t="s">
        <v>3822</v>
      </c>
      <c r="BE745" s="204" t="str">
        <f t="shared" si="23"/>
        <v xml:space="preserve"> K2Reckoner 102177 Unisex</v>
      </c>
    </row>
    <row r="746" spans="1:57">
      <c r="A746" s="203" t="s">
        <v>219</v>
      </c>
      <c r="B746" s="203" t="s">
        <v>950</v>
      </c>
      <c r="C746" s="203" t="s">
        <v>699</v>
      </c>
      <c r="D746" s="203">
        <v>184</v>
      </c>
      <c r="E746" s="203" t="s">
        <v>222</v>
      </c>
      <c r="F746" s="203" t="str">
        <f t="shared" si="22"/>
        <v>Reckoner 102</v>
      </c>
      <c r="H746" s="203">
        <v>184</v>
      </c>
      <c r="I746" s="203">
        <v>184.2</v>
      </c>
      <c r="J746" s="203">
        <v>121</v>
      </c>
      <c r="K746" s="203">
        <v>155</v>
      </c>
      <c r="L746" s="203">
        <v>134</v>
      </c>
      <c r="M746" s="203">
        <v>101</v>
      </c>
      <c r="N746" s="203">
        <v>126</v>
      </c>
      <c r="O746" s="203">
        <v>19.8</v>
      </c>
      <c r="P746" s="203">
        <v>1875</v>
      </c>
      <c r="Q746" s="203">
        <v>1.1000000000000001</v>
      </c>
      <c r="R746" s="203">
        <v>2065</v>
      </c>
      <c r="S746" s="203">
        <v>210</v>
      </c>
      <c r="T746" s="203">
        <v>85</v>
      </c>
      <c r="U746" s="203">
        <v>46</v>
      </c>
      <c r="V746" s="203">
        <v>333</v>
      </c>
      <c r="W746" s="203">
        <v>43</v>
      </c>
      <c r="X746" s="203">
        <v>302</v>
      </c>
      <c r="Y746" s="203">
        <v>0.92700000000000005</v>
      </c>
      <c r="Z746" s="203" t="b">
        <v>0</v>
      </c>
      <c r="AA746" s="203">
        <v>147</v>
      </c>
      <c r="AB746" s="203">
        <v>147</v>
      </c>
      <c r="AC746" s="203">
        <v>186</v>
      </c>
      <c r="AD746" s="203">
        <v>7</v>
      </c>
      <c r="AE746" s="203">
        <v>4.8</v>
      </c>
      <c r="AF746" s="203" t="s">
        <v>303</v>
      </c>
      <c r="AG746" s="203" t="s">
        <v>301</v>
      </c>
      <c r="AH746" s="203" t="s">
        <v>302</v>
      </c>
      <c r="AS746" s="203" t="s">
        <v>3823</v>
      </c>
      <c r="AT746" s="203" t="s">
        <v>1693</v>
      </c>
      <c r="AU746" s="247">
        <v>599</v>
      </c>
      <c r="AV746" s="203" t="s">
        <v>3824</v>
      </c>
      <c r="AW746" s="203" t="s">
        <v>3823</v>
      </c>
      <c r="AX746" s="203" t="s">
        <v>1693</v>
      </c>
      <c r="AY746" s="247">
        <v>599</v>
      </c>
      <c r="AZ746" s="203" t="s">
        <v>3825</v>
      </c>
      <c r="BA746" s="203" t="s">
        <v>3823</v>
      </c>
      <c r="BB746" s="203" t="s">
        <v>3826</v>
      </c>
      <c r="BC746" s="247">
        <v>599</v>
      </c>
      <c r="BD746" s="203" t="s">
        <v>3827</v>
      </c>
      <c r="BE746" s="204" t="str">
        <f t="shared" si="23"/>
        <v xml:space="preserve"> K2Reckoner 102184 Unisex</v>
      </c>
    </row>
    <row r="747" spans="1:57">
      <c r="A747" s="203" t="s">
        <v>219</v>
      </c>
      <c r="B747" s="203" t="s">
        <v>950</v>
      </c>
      <c r="C747" s="203" t="s">
        <v>700</v>
      </c>
      <c r="D747" s="203">
        <v>177</v>
      </c>
      <c r="E747" s="203" t="s">
        <v>222</v>
      </c>
      <c r="F747" s="203" t="str">
        <f t="shared" si="22"/>
        <v>Reckoner 112</v>
      </c>
      <c r="H747" s="203">
        <v>177</v>
      </c>
      <c r="I747" s="203">
        <v>177.5</v>
      </c>
      <c r="J747" s="203">
        <v>106</v>
      </c>
      <c r="K747" s="203">
        <v>133</v>
      </c>
      <c r="L747" s="203">
        <v>136</v>
      </c>
      <c r="M747" s="203">
        <v>111</v>
      </c>
      <c r="N747" s="203">
        <v>126</v>
      </c>
      <c r="O747" s="203">
        <v>20.9</v>
      </c>
      <c r="P747" s="203">
        <v>1827</v>
      </c>
      <c r="Q747" s="203">
        <v>1.1499999999999999</v>
      </c>
      <c r="R747" s="203">
        <v>2109</v>
      </c>
      <c r="S747" s="203">
        <v>189</v>
      </c>
      <c r="T747" s="203">
        <v>81</v>
      </c>
      <c r="U747" s="203">
        <v>50</v>
      </c>
      <c r="V747" s="203">
        <v>380</v>
      </c>
      <c r="W747" s="203">
        <v>36</v>
      </c>
      <c r="X747" s="203">
        <v>340</v>
      </c>
      <c r="Y747" s="203">
        <v>0.70699999999999996</v>
      </c>
      <c r="Z747" s="203" t="b">
        <v>0</v>
      </c>
      <c r="AA747" s="203">
        <v>218</v>
      </c>
      <c r="AB747" s="203">
        <v>226</v>
      </c>
      <c r="AC747" s="203">
        <v>162</v>
      </c>
      <c r="AD747" s="203">
        <v>5</v>
      </c>
      <c r="AE747" s="203">
        <v>5.7</v>
      </c>
      <c r="AF747" s="203" t="s">
        <v>301</v>
      </c>
      <c r="AG747" s="203" t="s">
        <v>302</v>
      </c>
      <c r="AS747" s="203" t="s">
        <v>3828</v>
      </c>
      <c r="AT747" s="203" t="s">
        <v>1331</v>
      </c>
      <c r="AU747" s="247">
        <v>629</v>
      </c>
      <c r="AV747" s="203" t="s">
        <v>3829</v>
      </c>
      <c r="AW747" s="203" t="s">
        <v>3830</v>
      </c>
      <c r="AX747" s="203" t="s">
        <v>1588</v>
      </c>
      <c r="AY747" s="247">
        <v>699</v>
      </c>
      <c r="AZ747" s="203" t="s">
        <v>3831</v>
      </c>
      <c r="BE747" s="204" t="str">
        <f t="shared" si="23"/>
        <v xml:space="preserve"> K2Reckoner 112177 Unisex</v>
      </c>
    </row>
    <row r="748" spans="1:57">
      <c r="A748" s="203" t="s">
        <v>219</v>
      </c>
      <c r="B748" s="203" t="s">
        <v>950</v>
      </c>
      <c r="C748" s="203" t="s">
        <v>700</v>
      </c>
      <c r="D748" s="203">
        <v>184</v>
      </c>
      <c r="E748" s="203" t="s">
        <v>222</v>
      </c>
      <c r="F748" s="203" t="str">
        <f t="shared" si="22"/>
        <v>Reckoner 112</v>
      </c>
      <c r="H748" s="203">
        <v>184</v>
      </c>
      <c r="I748" s="203">
        <v>184.2</v>
      </c>
      <c r="J748" s="203">
        <v>110</v>
      </c>
      <c r="K748" s="203">
        <v>141</v>
      </c>
      <c r="L748" s="203">
        <v>136</v>
      </c>
      <c r="M748" s="203">
        <v>112</v>
      </c>
      <c r="N748" s="203">
        <v>126</v>
      </c>
      <c r="O748" s="203">
        <v>22.8</v>
      </c>
      <c r="P748" s="203">
        <v>2012</v>
      </c>
      <c r="Q748" s="203">
        <v>1.0900000000000001</v>
      </c>
      <c r="R748" s="203">
        <v>2190</v>
      </c>
      <c r="S748" s="203">
        <v>202</v>
      </c>
      <c r="T748" s="203">
        <v>108</v>
      </c>
      <c r="U748" s="203">
        <v>53</v>
      </c>
      <c r="V748" s="203">
        <v>394</v>
      </c>
      <c r="W748" s="203">
        <v>40</v>
      </c>
      <c r="X748" s="203">
        <v>350</v>
      </c>
      <c r="Y748" s="203">
        <v>0.75</v>
      </c>
      <c r="Z748" s="203" t="b">
        <v>0</v>
      </c>
      <c r="AA748" s="203">
        <v>213</v>
      </c>
      <c r="AB748" s="203">
        <v>223</v>
      </c>
      <c r="AC748" s="203">
        <v>181</v>
      </c>
      <c r="AD748" s="203">
        <v>5</v>
      </c>
      <c r="AE748" s="203">
        <v>6.6</v>
      </c>
      <c r="AF748" s="203" t="s">
        <v>301</v>
      </c>
      <c r="AG748" s="203" t="s">
        <v>302</v>
      </c>
      <c r="AS748" s="203" t="s">
        <v>3832</v>
      </c>
      <c r="AT748" s="203" t="s">
        <v>1571</v>
      </c>
      <c r="AU748" s="247">
        <v>409.28</v>
      </c>
      <c r="AV748" s="203" t="s">
        <v>3833</v>
      </c>
      <c r="AW748" s="203" t="s">
        <v>3832</v>
      </c>
      <c r="AX748" s="203" t="s">
        <v>1214</v>
      </c>
      <c r="AY748" s="247">
        <v>457.05</v>
      </c>
      <c r="AZ748" s="203" t="s">
        <v>3834</v>
      </c>
      <c r="BA748" s="203" t="s">
        <v>3832</v>
      </c>
      <c r="BB748" s="203" t="s">
        <v>2589</v>
      </c>
      <c r="BC748" s="247">
        <v>478.99</v>
      </c>
      <c r="BD748" s="203" t="s">
        <v>3835</v>
      </c>
      <c r="BE748" s="204" t="str">
        <f t="shared" si="23"/>
        <v xml:space="preserve"> K2Reckoner 112184 Unisex</v>
      </c>
    </row>
    <row r="749" spans="1:57">
      <c r="A749" s="203" t="s">
        <v>219</v>
      </c>
      <c r="B749" s="203" t="s">
        <v>950</v>
      </c>
      <c r="C749" s="203" t="s">
        <v>700</v>
      </c>
      <c r="D749" s="203">
        <v>191</v>
      </c>
      <c r="E749" s="203" t="s">
        <v>222</v>
      </c>
      <c r="F749" s="203" t="str">
        <f t="shared" si="22"/>
        <v>Reckoner 112</v>
      </c>
      <c r="H749" s="203">
        <v>191</v>
      </c>
      <c r="I749" s="203">
        <v>191.7</v>
      </c>
      <c r="J749" s="203">
        <v>120</v>
      </c>
      <c r="K749" s="203">
        <v>145</v>
      </c>
      <c r="L749" s="203">
        <v>135</v>
      </c>
      <c r="M749" s="203">
        <v>111</v>
      </c>
      <c r="N749" s="203">
        <v>127</v>
      </c>
      <c r="O749" s="203">
        <v>25.1</v>
      </c>
      <c r="P749" s="203">
        <v>2141</v>
      </c>
      <c r="Q749" s="203">
        <v>1.06</v>
      </c>
      <c r="R749" s="203">
        <v>2276</v>
      </c>
      <c r="S749" s="203">
        <v>230</v>
      </c>
      <c r="T749" s="203">
        <v>121</v>
      </c>
      <c r="U749" s="203">
        <v>55</v>
      </c>
      <c r="V749" s="203">
        <v>378</v>
      </c>
      <c r="W749" s="203">
        <v>50</v>
      </c>
      <c r="X749" s="203">
        <v>335</v>
      </c>
      <c r="Y749" s="203">
        <v>0.90400000000000003</v>
      </c>
      <c r="Z749" s="203" t="b">
        <v>0</v>
      </c>
      <c r="AA749" s="203">
        <v>218</v>
      </c>
      <c r="AB749" s="203">
        <v>244</v>
      </c>
      <c r="AC749" s="203">
        <v>159</v>
      </c>
      <c r="AD749" s="203">
        <v>7</v>
      </c>
      <c r="AE749" s="203">
        <v>5.9</v>
      </c>
      <c r="AF749" s="203" t="s">
        <v>303</v>
      </c>
      <c r="AG749" s="203" t="s">
        <v>301</v>
      </c>
      <c r="AH749" s="203" t="s">
        <v>302</v>
      </c>
      <c r="AS749" s="203" t="s">
        <v>3836</v>
      </c>
      <c r="AT749" s="203" t="s">
        <v>1588</v>
      </c>
      <c r="AU749" s="247">
        <v>499.95</v>
      </c>
      <c r="AV749" s="203" t="s">
        <v>3837</v>
      </c>
      <c r="AW749" s="203" t="s">
        <v>3838</v>
      </c>
      <c r="AX749" s="203" t="s">
        <v>3839</v>
      </c>
      <c r="AY749" s="247">
        <v>699.95</v>
      </c>
      <c r="AZ749" s="203" t="s">
        <v>3840</v>
      </c>
      <c r="BE749" s="204" t="str">
        <f t="shared" si="23"/>
        <v xml:space="preserve"> K2Reckoner 112191 Unisex</v>
      </c>
    </row>
    <row r="750" spans="1:57">
      <c r="A750" s="203" t="s">
        <v>219</v>
      </c>
      <c r="B750" s="203" t="s">
        <v>950</v>
      </c>
      <c r="C750" s="203" t="s">
        <v>701</v>
      </c>
      <c r="D750" s="203">
        <v>177</v>
      </c>
      <c r="E750" s="203" t="s">
        <v>222</v>
      </c>
      <c r="F750" s="203" t="str">
        <f t="shared" si="22"/>
        <v>Reckoner 122</v>
      </c>
      <c r="H750" s="203">
        <v>177</v>
      </c>
      <c r="I750" s="203">
        <v>177.3</v>
      </c>
      <c r="J750" s="203">
        <v>93</v>
      </c>
      <c r="K750" s="203">
        <v>132</v>
      </c>
      <c r="L750" s="203">
        <v>144</v>
      </c>
      <c r="M750" s="203">
        <v>122</v>
      </c>
      <c r="N750" s="203">
        <v>135</v>
      </c>
      <c r="O750" s="203">
        <v>22.1</v>
      </c>
      <c r="P750" s="203">
        <v>2031</v>
      </c>
      <c r="Q750" s="203">
        <v>1.1200000000000001</v>
      </c>
      <c r="R750" s="203">
        <v>2267</v>
      </c>
      <c r="S750" s="203">
        <v>168</v>
      </c>
      <c r="T750" s="203">
        <v>96</v>
      </c>
      <c r="U750" s="203">
        <v>65</v>
      </c>
      <c r="V750" s="203">
        <v>438</v>
      </c>
      <c r="W750" s="203">
        <v>52</v>
      </c>
      <c r="X750" s="203">
        <v>404</v>
      </c>
      <c r="Y750" s="203">
        <v>0.79299999999999904</v>
      </c>
      <c r="Z750" s="203" t="b">
        <v>0</v>
      </c>
      <c r="AA750" s="203">
        <v>221</v>
      </c>
      <c r="AB750" s="203">
        <v>236</v>
      </c>
      <c r="AC750" s="203">
        <v>217</v>
      </c>
      <c r="AD750" s="203">
        <v>4</v>
      </c>
      <c r="AE750" s="203">
        <v>4.2</v>
      </c>
      <c r="AF750" s="203" t="s">
        <v>301</v>
      </c>
      <c r="AG750" s="203" t="s">
        <v>302</v>
      </c>
      <c r="AS750" s="203" t="s">
        <v>3841</v>
      </c>
      <c r="AT750" s="203" t="s">
        <v>1284</v>
      </c>
      <c r="AU750" s="247">
        <v>399.97</v>
      </c>
      <c r="AV750" s="203" t="s">
        <v>3842</v>
      </c>
      <c r="AW750" s="203" t="s">
        <v>3841</v>
      </c>
      <c r="AX750" s="203" t="s">
        <v>1284</v>
      </c>
      <c r="AY750" s="247">
        <v>399.97</v>
      </c>
      <c r="AZ750" s="203" t="s">
        <v>3843</v>
      </c>
      <c r="BA750" s="203" t="s">
        <v>3841</v>
      </c>
      <c r="BB750" s="203" t="s">
        <v>1244</v>
      </c>
      <c r="BC750" s="247">
        <v>419.93</v>
      </c>
      <c r="BD750" s="203" t="s">
        <v>3844</v>
      </c>
      <c r="BE750" s="204" t="str">
        <f t="shared" si="23"/>
        <v xml:space="preserve"> K2Reckoner 122177 Unisex</v>
      </c>
    </row>
    <row r="751" spans="1:57">
      <c r="A751" s="203" t="s">
        <v>219</v>
      </c>
      <c r="B751" s="203" t="s">
        <v>950</v>
      </c>
      <c r="C751" s="203" t="s">
        <v>701</v>
      </c>
      <c r="D751" s="203">
        <v>184</v>
      </c>
      <c r="E751" s="203" t="s">
        <v>222</v>
      </c>
      <c r="F751" s="203" t="str">
        <f t="shared" si="22"/>
        <v>Reckoner 122</v>
      </c>
      <c r="H751" s="203">
        <v>184</v>
      </c>
      <c r="I751" s="203">
        <v>183.1</v>
      </c>
      <c r="J751" s="203">
        <v>96</v>
      </c>
      <c r="K751" s="203">
        <v>139</v>
      </c>
      <c r="L751" s="203">
        <v>144</v>
      </c>
      <c r="M751" s="203">
        <v>122</v>
      </c>
      <c r="N751" s="203">
        <v>135</v>
      </c>
      <c r="O751" s="203">
        <v>24.6</v>
      </c>
      <c r="P751" s="203">
        <v>2076</v>
      </c>
      <c r="Q751" s="203">
        <v>1.1299999999999999</v>
      </c>
      <c r="R751" s="203">
        <v>2349</v>
      </c>
      <c r="S751" s="203">
        <v>211</v>
      </c>
      <c r="T751" s="203">
        <v>107</v>
      </c>
      <c r="U751" s="203">
        <v>67</v>
      </c>
      <c r="V751" s="203">
        <v>459</v>
      </c>
      <c r="W751" s="203">
        <v>48</v>
      </c>
      <c r="X751" s="203">
        <v>414</v>
      </c>
      <c r="Y751" s="203">
        <v>0.71399999999999997</v>
      </c>
      <c r="Z751" s="203" t="b">
        <v>0</v>
      </c>
      <c r="AA751" s="203">
        <v>221</v>
      </c>
      <c r="AB751" s="203">
        <v>221</v>
      </c>
      <c r="AC751" s="203">
        <v>238</v>
      </c>
      <c r="AD751" s="203">
        <v>3</v>
      </c>
      <c r="AE751" s="203">
        <v>5.0999999999999996</v>
      </c>
      <c r="AF751" s="203" t="s">
        <v>301</v>
      </c>
      <c r="AG751" s="203" t="s">
        <v>302</v>
      </c>
      <c r="AS751" s="203" t="s">
        <v>3845</v>
      </c>
      <c r="AT751" s="203" t="s">
        <v>1331</v>
      </c>
      <c r="AU751" s="203" t="s">
        <v>3846</v>
      </c>
      <c r="AV751" s="203" t="s">
        <v>3847</v>
      </c>
      <c r="AW751" s="203" t="s">
        <v>3841</v>
      </c>
      <c r="AX751" s="203" t="s">
        <v>1244</v>
      </c>
      <c r="AY751" s="247">
        <v>439.93</v>
      </c>
      <c r="AZ751" s="203" t="s">
        <v>3848</v>
      </c>
      <c r="BA751" s="203" t="s">
        <v>3841</v>
      </c>
      <c r="BB751" s="203" t="s">
        <v>1244</v>
      </c>
      <c r="BC751" s="247">
        <v>439.93</v>
      </c>
      <c r="BD751" s="203" t="s">
        <v>3849</v>
      </c>
      <c r="BE751" s="204" t="str">
        <f t="shared" si="23"/>
        <v xml:space="preserve"> K2Reckoner 122184 Unisex</v>
      </c>
    </row>
    <row r="752" spans="1:57">
      <c r="A752" s="203" t="s">
        <v>219</v>
      </c>
      <c r="B752" s="203" t="s">
        <v>950</v>
      </c>
      <c r="C752" s="203" t="s">
        <v>701</v>
      </c>
      <c r="D752" s="203">
        <v>191</v>
      </c>
      <c r="E752" s="203" t="s">
        <v>222</v>
      </c>
      <c r="F752" s="203" t="str">
        <f t="shared" si="22"/>
        <v>Reckoner 122</v>
      </c>
      <c r="H752" s="203">
        <v>191</v>
      </c>
      <c r="I752" s="203">
        <v>191.1</v>
      </c>
      <c r="J752" s="203">
        <v>106</v>
      </c>
      <c r="K752" s="203">
        <v>145</v>
      </c>
      <c r="L752" s="203">
        <v>144</v>
      </c>
      <c r="M752" s="203">
        <v>122</v>
      </c>
      <c r="N752" s="203">
        <v>135</v>
      </c>
      <c r="O752" s="203">
        <v>26.6</v>
      </c>
      <c r="P752" s="203">
        <v>2123</v>
      </c>
      <c r="Q752" s="203">
        <v>1.1499999999999999</v>
      </c>
      <c r="R752" s="203">
        <v>2445</v>
      </c>
      <c r="S752" s="203">
        <v>217</v>
      </c>
      <c r="T752" s="203">
        <v>115</v>
      </c>
      <c r="U752" s="203">
        <v>67</v>
      </c>
      <c r="V752" s="203">
        <v>443</v>
      </c>
      <c r="W752" s="203">
        <v>56</v>
      </c>
      <c r="X752" s="203">
        <v>411</v>
      </c>
      <c r="Y752" s="203">
        <v>0.84099999999999997</v>
      </c>
      <c r="Z752" s="203" t="b">
        <v>0</v>
      </c>
      <c r="AA752" s="203">
        <v>226</v>
      </c>
      <c r="AB752" s="203">
        <v>234</v>
      </c>
      <c r="AC752" s="203">
        <v>217</v>
      </c>
      <c r="AD752" s="203">
        <v>4</v>
      </c>
      <c r="AE752" s="203">
        <v>5.5</v>
      </c>
      <c r="AF752" s="203" t="s">
        <v>303</v>
      </c>
      <c r="AG752" s="203" t="s">
        <v>301</v>
      </c>
      <c r="AH752" s="203" t="s">
        <v>302</v>
      </c>
      <c r="AS752" s="203" t="s">
        <v>3850</v>
      </c>
      <c r="AT752" s="203" t="s">
        <v>1571</v>
      </c>
      <c r="AU752" s="247">
        <v>448.54</v>
      </c>
      <c r="AV752" s="203" t="s">
        <v>3851</v>
      </c>
      <c r="AW752" s="203" t="s">
        <v>3850</v>
      </c>
      <c r="AX752" s="203" t="s">
        <v>1571</v>
      </c>
      <c r="AY752" s="247">
        <v>448.54</v>
      </c>
      <c r="AZ752" s="203" t="s">
        <v>3852</v>
      </c>
      <c r="BA752" s="203" t="s">
        <v>3850</v>
      </c>
      <c r="BB752" s="203" t="s">
        <v>1190</v>
      </c>
      <c r="BC752" s="247">
        <v>493.29</v>
      </c>
      <c r="BD752" s="203" t="s">
        <v>3853</v>
      </c>
      <c r="BE752" s="204" t="str">
        <f t="shared" si="23"/>
        <v xml:space="preserve"> K2Reckoner 122191 Unisex</v>
      </c>
    </row>
    <row r="753" spans="1:57">
      <c r="A753" s="203" t="s">
        <v>219</v>
      </c>
      <c r="B753" s="203" t="s">
        <v>950</v>
      </c>
      <c r="C753" s="203" t="s">
        <v>703</v>
      </c>
      <c r="D753" s="203">
        <v>149</v>
      </c>
      <c r="E753" s="203" t="s">
        <v>390</v>
      </c>
      <c r="F753" s="203" t="str">
        <f t="shared" si="22"/>
        <v>Reckoner 92 Alliance</v>
      </c>
      <c r="H753" s="203">
        <v>149</v>
      </c>
      <c r="I753" s="203">
        <v>148.9</v>
      </c>
      <c r="J753" s="203">
        <v>98</v>
      </c>
      <c r="K753" s="203">
        <v>123</v>
      </c>
      <c r="L753" s="203">
        <v>124</v>
      </c>
      <c r="M753" s="203">
        <v>91</v>
      </c>
      <c r="N753" s="203">
        <v>113</v>
      </c>
      <c r="O753" s="203">
        <v>12.6</v>
      </c>
      <c r="P753" s="203">
        <v>1525</v>
      </c>
      <c r="Q753" s="203">
        <v>0.99</v>
      </c>
      <c r="R753" s="203">
        <v>1516</v>
      </c>
      <c r="S753" s="203">
        <v>164</v>
      </c>
      <c r="T753" s="203">
        <v>86</v>
      </c>
      <c r="U753" s="203">
        <v>47</v>
      </c>
      <c r="V753" s="203">
        <v>250</v>
      </c>
      <c r="W753" s="203">
        <v>41</v>
      </c>
      <c r="X753" s="203">
        <v>257</v>
      </c>
      <c r="Y753" s="203">
        <v>0.88099999999999901</v>
      </c>
      <c r="Z753" s="203" t="b">
        <v>0</v>
      </c>
      <c r="AA753" s="203">
        <v>120</v>
      </c>
      <c r="AB753" s="203">
        <v>142</v>
      </c>
      <c r="AC753" s="203">
        <v>129</v>
      </c>
      <c r="AD753" s="203">
        <v>3</v>
      </c>
      <c r="AE753" s="203">
        <v>4</v>
      </c>
      <c r="AF753" s="203" t="s">
        <v>303</v>
      </c>
      <c r="AS753" s="203" t="s">
        <v>3854</v>
      </c>
      <c r="AT753" s="203" t="s">
        <v>1232</v>
      </c>
      <c r="AU753" s="247">
        <v>239.97</v>
      </c>
      <c r="AV753" s="203" t="s">
        <v>3855</v>
      </c>
      <c r="AW753" s="203" t="s">
        <v>3854</v>
      </c>
      <c r="AX753" s="203" t="s">
        <v>1232</v>
      </c>
      <c r="AY753" s="247">
        <v>239.97</v>
      </c>
      <c r="AZ753" s="203" t="s">
        <v>3856</v>
      </c>
      <c r="BA753" s="203" t="s">
        <v>3854</v>
      </c>
      <c r="BB753" s="203" t="s">
        <v>1693</v>
      </c>
      <c r="BC753" s="247">
        <v>299.95</v>
      </c>
      <c r="BD753" s="203" t="s">
        <v>3857</v>
      </c>
      <c r="BE753" s="204" t="str">
        <f t="shared" si="23"/>
        <v xml:space="preserve"> K2Reckoner 92 Alliance149 Women's</v>
      </c>
    </row>
    <row r="754" spans="1:57">
      <c r="A754" s="203" t="s">
        <v>219</v>
      </c>
      <c r="B754" s="203" t="s">
        <v>950</v>
      </c>
      <c r="C754" s="203" t="s">
        <v>703</v>
      </c>
      <c r="D754" s="203">
        <v>159</v>
      </c>
      <c r="E754" s="203" t="s">
        <v>390</v>
      </c>
      <c r="F754" s="203" t="str">
        <f t="shared" si="22"/>
        <v>Reckoner 92 Alliance</v>
      </c>
      <c r="H754" s="203">
        <v>159</v>
      </c>
      <c r="I754" s="203">
        <v>158.9</v>
      </c>
      <c r="J754" s="203">
        <v>106</v>
      </c>
      <c r="K754" s="203">
        <v>134</v>
      </c>
      <c r="L754" s="203">
        <v>124</v>
      </c>
      <c r="M754" s="203">
        <v>91</v>
      </c>
      <c r="N754" s="203">
        <v>113</v>
      </c>
      <c r="O754" s="203">
        <v>14.9</v>
      </c>
      <c r="P754" s="203">
        <v>1562</v>
      </c>
      <c r="Q754" s="203">
        <v>1.04</v>
      </c>
      <c r="R754" s="203">
        <v>1617</v>
      </c>
      <c r="S754" s="203">
        <v>163</v>
      </c>
      <c r="T754" s="203">
        <v>75</v>
      </c>
      <c r="U754" s="203">
        <v>48</v>
      </c>
      <c r="V754" s="203">
        <v>270</v>
      </c>
      <c r="W754" s="203">
        <v>43</v>
      </c>
      <c r="X754" s="203">
        <v>262</v>
      </c>
      <c r="Y754" s="203">
        <v>0.89400000000000002</v>
      </c>
      <c r="Z754" s="203" t="b">
        <v>0</v>
      </c>
      <c r="AA754" s="203">
        <v>116</v>
      </c>
      <c r="AB754" s="203">
        <v>131</v>
      </c>
      <c r="AC754" s="203">
        <v>154</v>
      </c>
      <c r="AD754" s="203">
        <v>6</v>
      </c>
      <c r="AE754" s="203">
        <v>4.8</v>
      </c>
      <c r="AF754" s="203" t="s">
        <v>303</v>
      </c>
      <c r="AS754" s="203" t="s">
        <v>3854</v>
      </c>
      <c r="AT754" s="203" t="s">
        <v>1693</v>
      </c>
      <c r="AU754" s="247">
        <v>299.95</v>
      </c>
      <c r="AV754" s="203" t="s">
        <v>3858</v>
      </c>
      <c r="AW754" s="203" t="s">
        <v>3854</v>
      </c>
      <c r="AX754" s="203" t="s">
        <v>1693</v>
      </c>
      <c r="AY754" s="247">
        <v>299.95</v>
      </c>
      <c r="AZ754" s="203" t="s">
        <v>3859</v>
      </c>
      <c r="BA754" s="203" t="s">
        <v>3854</v>
      </c>
      <c r="BB754" s="203" t="s">
        <v>3860</v>
      </c>
      <c r="BC754" s="247">
        <v>299.95</v>
      </c>
      <c r="BD754" s="203" t="s">
        <v>3861</v>
      </c>
      <c r="BE754" s="204" t="str">
        <f t="shared" si="23"/>
        <v xml:space="preserve"> K2Reckoner 92 Alliance159 Women's</v>
      </c>
    </row>
    <row r="755" spans="1:57">
      <c r="A755" s="203" t="s">
        <v>219</v>
      </c>
      <c r="B755" s="203" t="s">
        <v>950</v>
      </c>
      <c r="C755" s="203" t="s">
        <v>703</v>
      </c>
      <c r="D755" s="203">
        <v>169</v>
      </c>
      <c r="E755" s="203" t="s">
        <v>390</v>
      </c>
      <c r="F755" s="203" t="str">
        <f t="shared" si="22"/>
        <v>Reckoner 92 Alliance</v>
      </c>
      <c r="H755" s="203">
        <v>169</v>
      </c>
      <c r="I755" s="203">
        <v>168.9</v>
      </c>
      <c r="J755" s="203">
        <v>117</v>
      </c>
      <c r="K755" s="203">
        <v>143</v>
      </c>
      <c r="L755" s="203">
        <v>123</v>
      </c>
      <c r="M755" s="203">
        <v>91</v>
      </c>
      <c r="N755" s="203">
        <v>113</v>
      </c>
      <c r="O755" s="203">
        <v>17.399999999999999</v>
      </c>
      <c r="P755" s="203">
        <v>1680</v>
      </c>
      <c r="Q755" s="203">
        <v>1.02</v>
      </c>
      <c r="R755" s="203">
        <v>1716</v>
      </c>
      <c r="S755" s="203">
        <v>155</v>
      </c>
      <c r="T755" s="203">
        <v>79</v>
      </c>
      <c r="U755" s="203">
        <v>49</v>
      </c>
      <c r="V755" s="203">
        <v>265</v>
      </c>
      <c r="W755" s="203">
        <v>40</v>
      </c>
      <c r="X755" s="203">
        <v>252</v>
      </c>
      <c r="Y755" s="203">
        <v>0.83099999999999996</v>
      </c>
      <c r="Z755" s="203" t="b">
        <v>0</v>
      </c>
      <c r="AA755" s="203">
        <v>118</v>
      </c>
      <c r="AB755" s="203">
        <v>142</v>
      </c>
      <c r="AC755" s="203">
        <v>147</v>
      </c>
      <c r="AD755" s="203">
        <v>7</v>
      </c>
      <c r="AE755" s="203">
        <v>4.8</v>
      </c>
      <c r="AF755" s="203" t="s">
        <v>305</v>
      </c>
      <c r="AG755" s="203" t="s">
        <v>303</v>
      </c>
      <c r="AS755" s="203" t="s">
        <v>3862</v>
      </c>
      <c r="AT755" s="203" t="s">
        <v>1351</v>
      </c>
      <c r="AU755" s="247">
        <v>299</v>
      </c>
      <c r="AV755" s="203" t="s">
        <v>3863</v>
      </c>
      <c r="AW755" s="203" t="s">
        <v>3864</v>
      </c>
      <c r="AX755" s="203" t="s">
        <v>1284</v>
      </c>
      <c r="AY755" s="247">
        <v>299.95</v>
      </c>
      <c r="AZ755" s="203" t="s">
        <v>3865</v>
      </c>
      <c r="BA755" s="203" t="s">
        <v>3866</v>
      </c>
      <c r="BB755" s="203" t="s">
        <v>3839</v>
      </c>
      <c r="BC755" s="247">
        <v>299.95</v>
      </c>
      <c r="BD755" s="203" t="s">
        <v>3867</v>
      </c>
      <c r="BE755" s="204" t="str">
        <f t="shared" si="23"/>
        <v xml:space="preserve"> K2Reckoner 92 Alliance169 Women's</v>
      </c>
    </row>
    <row r="756" spans="1:57">
      <c r="A756" s="203" t="s">
        <v>219</v>
      </c>
      <c r="B756" s="203" t="s">
        <v>950</v>
      </c>
      <c r="C756" s="203" t="s">
        <v>702</v>
      </c>
      <c r="D756" s="203">
        <v>149</v>
      </c>
      <c r="E756" s="203" t="s">
        <v>222</v>
      </c>
      <c r="F756" s="203" t="str">
        <f t="shared" si="22"/>
        <v>Reckoner 92</v>
      </c>
      <c r="H756" s="203">
        <v>149</v>
      </c>
      <c r="I756" s="203">
        <v>148.9</v>
      </c>
      <c r="J756" s="203">
        <v>93</v>
      </c>
      <c r="K756" s="203">
        <v>124</v>
      </c>
      <c r="L756" s="203">
        <v>124</v>
      </c>
      <c r="M756" s="203">
        <v>91</v>
      </c>
      <c r="N756" s="203">
        <v>113</v>
      </c>
      <c r="O756" s="203">
        <v>12.6</v>
      </c>
      <c r="P756" s="203">
        <v>1499</v>
      </c>
      <c r="Q756" s="203">
        <v>1.01</v>
      </c>
      <c r="R756" s="203">
        <v>1518</v>
      </c>
      <c r="S756" s="203">
        <v>171</v>
      </c>
      <c r="T756" s="203">
        <v>84</v>
      </c>
      <c r="U756" s="203">
        <v>47</v>
      </c>
      <c r="V756" s="203">
        <v>288</v>
      </c>
      <c r="W756" s="203">
        <v>43</v>
      </c>
      <c r="X756" s="203">
        <v>272</v>
      </c>
      <c r="Y756" s="203">
        <v>0.91500000000000004</v>
      </c>
      <c r="Z756" s="203" t="b">
        <v>0</v>
      </c>
      <c r="AA756" s="203">
        <v>115</v>
      </c>
      <c r="AB756" s="203">
        <v>138</v>
      </c>
      <c r="AC756" s="203">
        <v>173</v>
      </c>
      <c r="AD756" s="203">
        <v>3</v>
      </c>
      <c r="AE756" s="203">
        <v>4.0999999999999996</v>
      </c>
      <c r="AF756" s="203" t="s">
        <v>303</v>
      </c>
      <c r="AS756" s="203" t="s">
        <v>3854</v>
      </c>
      <c r="AT756" s="203" t="s">
        <v>1232</v>
      </c>
      <c r="AU756" s="247">
        <v>239.97</v>
      </c>
      <c r="AV756" s="203" t="s">
        <v>3868</v>
      </c>
      <c r="AW756" s="203" t="s">
        <v>3854</v>
      </c>
      <c r="AX756" s="203" t="s">
        <v>1232</v>
      </c>
      <c r="AY756" s="247">
        <v>239.97</v>
      </c>
      <c r="AZ756" s="203" t="s">
        <v>3869</v>
      </c>
      <c r="BA756" s="203" t="s">
        <v>3870</v>
      </c>
      <c r="BB756" s="203" t="s">
        <v>1284</v>
      </c>
      <c r="BC756" s="247">
        <v>299.95</v>
      </c>
      <c r="BD756" s="203" t="s">
        <v>3871</v>
      </c>
      <c r="BE756" s="204" t="str">
        <f t="shared" si="23"/>
        <v xml:space="preserve"> K2Reckoner 92149 Unisex</v>
      </c>
    </row>
    <row r="757" spans="1:57">
      <c r="A757" s="203" t="s">
        <v>219</v>
      </c>
      <c r="B757" s="203" t="s">
        <v>950</v>
      </c>
      <c r="C757" s="203" t="s">
        <v>702</v>
      </c>
      <c r="D757" s="203">
        <v>159</v>
      </c>
      <c r="E757" s="203" t="s">
        <v>222</v>
      </c>
      <c r="F757" s="203" t="str">
        <f t="shared" si="22"/>
        <v>Reckoner 92</v>
      </c>
      <c r="H757" s="203">
        <v>159</v>
      </c>
      <c r="I757" s="203">
        <v>158.80000000000001</v>
      </c>
      <c r="J757" s="203">
        <v>104</v>
      </c>
      <c r="K757" s="203">
        <v>133</v>
      </c>
      <c r="L757" s="203">
        <v>123</v>
      </c>
      <c r="M757" s="203">
        <v>91</v>
      </c>
      <c r="N757" s="203">
        <v>113</v>
      </c>
      <c r="O757" s="203">
        <v>14.8</v>
      </c>
      <c r="P757" s="203">
        <v>1522</v>
      </c>
      <c r="Q757" s="203">
        <v>1.06</v>
      </c>
      <c r="R757" s="203">
        <v>1615</v>
      </c>
      <c r="S757" s="203">
        <v>150</v>
      </c>
      <c r="T757" s="203">
        <v>68</v>
      </c>
      <c r="U757" s="203">
        <v>49</v>
      </c>
      <c r="V757" s="203">
        <v>278</v>
      </c>
      <c r="W757" s="203">
        <v>42</v>
      </c>
      <c r="X757" s="203">
        <v>274</v>
      </c>
      <c r="Y757" s="203">
        <v>0.86499999999999999</v>
      </c>
      <c r="Z757" s="203" t="b">
        <v>0</v>
      </c>
      <c r="AA757" s="203">
        <v>113</v>
      </c>
      <c r="AB757" s="203">
        <v>143</v>
      </c>
      <c r="AC757" s="203">
        <v>165</v>
      </c>
      <c r="AD757" s="203">
        <v>5</v>
      </c>
      <c r="AE757" s="203">
        <v>4.3</v>
      </c>
      <c r="AF757" s="203" t="s">
        <v>303</v>
      </c>
      <c r="AG757" s="203" t="s">
        <v>302</v>
      </c>
      <c r="AS757" s="203" t="s">
        <v>3872</v>
      </c>
      <c r="AT757" s="203" t="s">
        <v>1284</v>
      </c>
      <c r="AU757" s="247">
        <v>299.95</v>
      </c>
      <c r="AV757" s="203" t="s">
        <v>3873</v>
      </c>
      <c r="AW757" s="203" t="s">
        <v>3854</v>
      </c>
      <c r="AX757" s="203" t="s">
        <v>1693</v>
      </c>
      <c r="AY757" s="247">
        <v>299.95</v>
      </c>
      <c r="AZ757" s="203" t="s">
        <v>3874</v>
      </c>
      <c r="BA757" s="203" t="s">
        <v>3854</v>
      </c>
      <c r="BB757" s="203" t="s">
        <v>1693</v>
      </c>
      <c r="BC757" s="247">
        <v>299.95</v>
      </c>
      <c r="BD757" s="203" t="s">
        <v>3875</v>
      </c>
      <c r="BE757" s="204" t="str">
        <f t="shared" si="23"/>
        <v xml:space="preserve"> K2Reckoner 92159 Unisex</v>
      </c>
    </row>
    <row r="758" spans="1:57">
      <c r="A758" s="203" t="s">
        <v>219</v>
      </c>
      <c r="B758" s="203" t="s">
        <v>950</v>
      </c>
      <c r="C758" s="203" t="s">
        <v>702</v>
      </c>
      <c r="D758" s="203">
        <v>169</v>
      </c>
      <c r="E758" s="203" t="s">
        <v>222</v>
      </c>
      <c r="F758" s="203" t="str">
        <f t="shared" si="22"/>
        <v>Reckoner 92</v>
      </c>
      <c r="H758" s="203">
        <v>169</v>
      </c>
      <c r="I758" s="203">
        <v>169</v>
      </c>
      <c r="J758" s="203">
        <v>113</v>
      </c>
      <c r="K758" s="203">
        <v>142</v>
      </c>
      <c r="L758" s="203">
        <v>124</v>
      </c>
      <c r="M758" s="203">
        <v>91</v>
      </c>
      <c r="N758" s="203">
        <v>113</v>
      </c>
      <c r="O758" s="203">
        <v>17.2</v>
      </c>
      <c r="P758" s="203">
        <v>1669</v>
      </c>
      <c r="Q758" s="203">
        <v>1.03</v>
      </c>
      <c r="R758" s="203">
        <v>1717</v>
      </c>
      <c r="S758" s="203">
        <v>148</v>
      </c>
      <c r="T758" s="203">
        <v>76</v>
      </c>
      <c r="U758" s="203">
        <v>51</v>
      </c>
      <c r="V758" s="203">
        <v>287</v>
      </c>
      <c r="W758" s="203">
        <v>45</v>
      </c>
      <c r="X758" s="203">
        <v>274</v>
      </c>
      <c r="Y758" s="203">
        <v>0.88599999999999901</v>
      </c>
      <c r="Z758" s="203" t="b">
        <v>0</v>
      </c>
      <c r="AA758" s="203">
        <v>121</v>
      </c>
      <c r="AB758" s="203">
        <v>150</v>
      </c>
      <c r="AC758" s="203">
        <v>167</v>
      </c>
      <c r="AD758" s="203">
        <v>6</v>
      </c>
      <c r="AE758" s="203">
        <v>4.8</v>
      </c>
      <c r="AF758" s="203" t="s">
        <v>303</v>
      </c>
      <c r="AS758" s="203" t="s">
        <v>3862</v>
      </c>
      <c r="AT758" s="203" t="s">
        <v>1351</v>
      </c>
      <c r="AU758" s="247">
        <v>299</v>
      </c>
      <c r="AV758" s="203" t="s">
        <v>3876</v>
      </c>
      <c r="AW758" s="203" t="s">
        <v>3877</v>
      </c>
      <c r="AX758" s="203" t="s">
        <v>1284</v>
      </c>
      <c r="AY758" s="247">
        <v>299.95</v>
      </c>
      <c r="AZ758" s="203" t="s">
        <v>3878</v>
      </c>
      <c r="BA758" s="203" t="s">
        <v>3877</v>
      </c>
      <c r="BB758" s="203" t="s">
        <v>1284</v>
      </c>
      <c r="BC758" s="247">
        <v>299.95</v>
      </c>
      <c r="BD758" s="203" t="s">
        <v>3879</v>
      </c>
      <c r="BE758" s="204" t="str">
        <f t="shared" si="23"/>
        <v xml:space="preserve"> K2Reckoner 92169 Unisex</v>
      </c>
    </row>
    <row r="759" spans="1:57">
      <c r="A759" s="203" t="s">
        <v>219</v>
      </c>
      <c r="B759" s="203" t="s">
        <v>950</v>
      </c>
      <c r="C759" s="203" t="s">
        <v>702</v>
      </c>
      <c r="D759" s="203">
        <v>179</v>
      </c>
      <c r="E759" s="203" t="s">
        <v>222</v>
      </c>
      <c r="F759" s="203" t="str">
        <f t="shared" si="22"/>
        <v>Reckoner 92</v>
      </c>
      <c r="H759" s="203">
        <v>179</v>
      </c>
      <c r="I759" s="203">
        <v>178.8</v>
      </c>
      <c r="J759" s="203">
        <v>121</v>
      </c>
      <c r="K759" s="203">
        <v>153</v>
      </c>
      <c r="L759" s="203">
        <v>123</v>
      </c>
      <c r="M759" s="203">
        <v>90</v>
      </c>
      <c r="N759" s="203">
        <v>113</v>
      </c>
      <c r="O759" s="203">
        <v>19.8</v>
      </c>
      <c r="P759" s="203">
        <v>1790</v>
      </c>
      <c r="Q759" s="203">
        <v>1.01</v>
      </c>
      <c r="R759" s="203">
        <v>1806</v>
      </c>
      <c r="S759" s="203">
        <v>185</v>
      </c>
      <c r="T759" s="203">
        <v>84</v>
      </c>
      <c r="U759" s="203">
        <v>47</v>
      </c>
      <c r="V759" s="203">
        <v>303</v>
      </c>
      <c r="W759" s="203">
        <v>44</v>
      </c>
      <c r="X759" s="203">
        <v>280</v>
      </c>
      <c r="Y759" s="203">
        <v>0.92099999999999904</v>
      </c>
      <c r="Z759" s="203" t="b">
        <v>0</v>
      </c>
      <c r="AA759" s="203">
        <v>115</v>
      </c>
      <c r="AB759" s="203">
        <v>146</v>
      </c>
      <c r="AC759" s="203">
        <v>187</v>
      </c>
      <c r="AD759" s="203">
        <v>8</v>
      </c>
      <c r="AE759" s="203">
        <v>5.5</v>
      </c>
      <c r="AF759" s="203" t="s">
        <v>303</v>
      </c>
      <c r="AS759" s="203" t="s">
        <v>3880</v>
      </c>
      <c r="AT759" s="203" t="s">
        <v>1284</v>
      </c>
      <c r="AU759" s="247">
        <v>299.95</v>
      </c>
      <c r="AV759" s="203" t="s">
        <v>3881</v>
      </c>
      <c r="AW759" s="203" t="s">
        <v>3882</v>
      </c>
      <c r="AX759" s="203" t="s">
        <v>2354</v>
      </c>
      <c r="AY759" s="247">
        <v>299.95</v>
      </c>
      <c r="AZ759" s="203" t="s">
        <v>3883</v>
      </c>
      <c r="BE759" s="204" t="str">
        <f t="shared" si="23"/>
        <v xml:space="preserve"> K2Reckoner 92179 Unisex</v>
      </c>
    </row>
    <row r="760" spans="1:57">
      <c r="A760" s="203" t="s">
        <v>219</v>
      </c>
      <c r="B760" s="203" t="s">
        <v>950</v>
      </c>
      <c r="C760" s="203" t="s">
        <v>704</v>
      </c>
      <c r="D760" s="203">
        <v>159</v>
      </c>
      <c r="E760" s="203" t="s">
        <v>222</v>
      </c>
      <c r="F760" s="203" t="str">
        <f t="shared" si="22"/>
        <v>Sight</v>
      </c>
      <c r="H760" s="203">
        <v>159</v>
      </c>
      <c r="I760" s="203">
        <v>159.9</v>
      </c>
      <c r="J760" s="203">
        <v>123</v>
      </c>
      <c r="K760" s="203">
        <v>128</v>
      </c>
      <c r="L760" s="203">
        <v>116</v>
      </c>
      <c r="M760" s="203">
        <v>87</v>
      </c>
      <c r="N760" s="203">
        <v>110</v>
      </c>
      <c r="O760" s="203">
        <v>14.4</v>
      </c>
      <c r="P760" s="203">
        <v>1658</v>
      </c>
      <c r="Q760" s="203">
        <v>0.94</v>
      </c>
      <c r="R760" s="203">
        <v>1557</v>
      </c>
      <c r="S760" s="203">
        <v>154</v>
      </c>
      <c r="T760" s="203">
        <v>78</v>
      </c>
      <c r="U760" s="203">
        <v>46</v>
      </c>
      <c r="V760" s="203">
        <v>181</v>
      </c>
      <c r="W760" s="203">
        <v>44</v>
      </c>
      <c r="X760" s="203">
        <v>189</v>
      </c>
      <c r="Y760" s="203">
        <v>0.95099999999999996</v>
      </c>
      <c r="Z760" s="203" t="b">
        <v>0</v>
      </c>
      <c r="AA760" s="203">
        <v>162</v>
      </c>
      <c r="AB760" s="203">
        <v>159</v>
      </c>
      <c r="AC760" s="203">
        <v>19</v>
      </c>
      <c r="AD760" s="203">
        <v>7</v>
      </c>
      <c r="AE760" s="203">
        <v>3.7</v>
      </c>
      <c r="AF760" s="203" t="s">
        <v>303</v>
      </c>
      <c r="AS760" s="203" t="s">
        <v>3884</v>
      </c>
      <c r="AT760" s="203" t="s">
        <v>2589</v>
      </c>
      <c r="AU760" s="247">
        <v>319.99</v>
      </c>
      <c r="AV760" s="203" t="s">
        <v>3885</v>
      </c>
      <c r="AW760" s="203" t="s">
        <v>3884</v>
      </c>
      <c r="AX760" s="203" t="s">
        <v>2589</v>
      </c>
      <c r="AY760" s="247">
        <v>319.99</v>
      </c>
      <c r="AZ760" s="203" t="s">
        <v>3886</v>
      </c>
      <c r="BA760" s="203" t="s">
        <v>3884</v>
      </c>
      <c r="BB760" s="203" t="s">
        <v>1284</v>
      </c>
      <c r="BC760" s="247">
        <v>399.95</v>
      </c>
      <c r="BD760" s="203" t="s">
        <v>3887</v>
      </c>
      <c r="BE760" s="204" t="str">
        <f t="shared" si="23"/>
        <v xml:space="preserve"> K2Sight159 Unisex</v>
      </c>
    </row>
    <row r="761" spans="1:57">
      <c r="A761" s="203" t="s">
        <v>219</v>
      </c>
      <c r="B761" s="203" t="s">
        <v>950</v>
      </c>
      <c r="C761" s="203" t="s">
        <v>704</v>
      </c>
      <c r="D761" s="203">
        <v>169</v>
      </c>
      <c r="E761" s="203" t="s">
        <v>222</v>
      </c>
      <c r="F761" s="203" t="str">
        <f t="shared" si="22"/>
        <v>Sight</v>
      </c>
      <c r="H761" s="203">
        <v>169</v>
      </c>
      <c r="I761" s="203">
        <v>169.7</v>
      </c>
      <c r="J761" s="203">
        <v>131</v>
      </c>
      <c r="K761" s="203">
        <v>137</v>
      </c>
      <c r="L761" s="203">
        <v>116</v>
      </c>
      <c r="M761" s="203">
        <v>87</v>
      </c>
      <c r="N761" s="203">
        <v>110</v>
      </c>
      <c r="O761" s="203">
        <v>16.899999999999999</v>
      </c>
      <c r="P761" s="203">
        <v>1772</v>
      </c>
      <c r="Q761" s="203">
        <v>0.94</v>
      </c>
      <c r="R761" s="203">
        <v>1663</v>
      </c>
      <c r="S761" s="203">
        <v>166</v>
      </c>
      <c r="T761" s="203">
        <v>85</v>
      </c>
      <c r="U761" s="203">
        <v>49</v>
      </c>
      <c r="V761" s="203">
        <v>190</v>
      </c>
      <c r="W761" s="203">
        <v>48</v>
      </c>
      <c r="X761" s="203">
        <v>200</v>
      </c>
      <c r="Y761" s="203">
        <v>0.96299999999999997</v>
      </c>
      <c r="Z761" s="203" t="b">
        <v>0</v>
      </c>
      <c r="AA761" s="203">
        <v>163</v>
      </c>
      <c r="AB761" s="203">
        <v>167</v>
      </c>
      <c r="AC761" s="203">
        <v>26</v>
      </c>
      <c r="AD761" s="203">
        <v>7</v>
      </c>
      <c r="AE761" s="203">
        <v>4</v>
      </c>
      <c r="AF761" s="203" t="s">
        <v>303</v>
      </c>
      <c r="AS761" s="203" t="s">
        <v>3884</v>
      </c>
      <c r="AT761" s="203" t="s">
        <v>2589</v>
      </c>
      <c r="AU761" s="247">
        <v>319.99</v>
      </c>
      <c r="AV761" s="203" t="s">
        <v>3888</v>
      </c>
      <c r="AW761" s="203" t="s">
        <v>3889</v>
      </c>
      <c r="AX761" s="203" t="s">
        <v>1220</v>
      </c>
      <c r="AY761" s="247">
        <v>394.47</v>
      </c>
      <c r="AZ761" s="203" t="s">
        <v>3890</v>
      </c>
      <c r="BA761" s="203" t="s">
        <v>3891</v>
      </c>
      <c r="BB761" s="203" t="s">
        <v>3299</v>
      </c>
      <c r="BC761" s="203" t="s">
        <v>2240</v>
      </c>
      <c r="BD761" s="203" t="s">
        <v>3892</v>
      </c>
      <c r="BE761" s="204" t="str">
        <f t="shared" si="23"/>
        <v xml:space="preserve"> K2Sight169 Unisex</v>
      </c>
    </row>
    <row r="762" spans="1:57">
      <c r="A762" s="203" t="s">
        <v>219</v>
      </c>
      <c r="B762" s="203" t="s">
        <v>950</v>
      </c>
      <c r="C762" s="203" t="s">
        <v>704</v>
      </c>
      <c r="D762" s="203">
        <v>179</v>
      </c>
      <c r="E762" s="203" t="s">
        <v>222</v>
      </c>
      <c r="F762" s="203" t="str">
        <f t="shared" si="22"/>
        <v>Sight</v>
      </c>
      <c r="H762" s="203">
        <v>179</v>
      </c>
      <c r="I762" s="203">
        <v>180.1</v>
      </c>
      <c r="J762" s="203">
        <v>143</v>
      </c>
      <c r="K762" s="203">
        <v>148</v>
      </c>
      <c r="L762" s="203">
        <v>116</v>
      </c>
      <c r="M762" s="203">
        <v>87</v>
      </c>
      <c r="N762" s="203">
        <v>110</v>
      </c>
      <c r="O762" s="203">
        <v>19.399999999999999</v>
      </c>
      <c r="P762" s="203">
        <v>1948</v>
      </c>
      <c r="Q762" s="203">
        <v>0.9</v>
      </c>
      <c r="R762" s="203">
        <v>1759</v>
      </c>
      <c r="S762" s="203">
        <v>190</v>
      </c>
      <c r="T762" s="203">
        <v>90</v>
      </c>
      <c r="U762" s="203">
        <v>46</v>
      </c>
      <c r="V762" s="203">
        <v>176</v>
      </c>
      <c r="W762" s="203">
        <v>43</v>
      </c>
      <c r="X762" s="203">
        <v>198</v>
      </c>
      <c r="Y762" s="203">
        <v>0.94499999999999995</v>
      </c>
      <c r="Z762" s="203" t="b">
        <v>0</v>
      </c>
      <c r="AA762" s="203">
        <v>157</v>
      </c>
      <c r="AB762" s="203">
        <v>160</v>
      </c>
      <c r="AC762" s="203">
        <v>19</v>
      </c>
      <c r="AD762" s="203">
        <v>10</v>
      </c>
      <c r="AE762" s="203">
        <v>4.5999999999999996</v>
      </c>
      <c r="AF762" s="203" t="s">
        <v>303</v>
      </c>
      <c r="AS762" s="203" t="s">
        <v>3884</v>
      </c>
      <c r="AT762" s="203" t="s">
        <v>3142</v>
      </c>
      <c r="AU762" s="247">
        <v>319.95</v>
      </c>
      <c r="AV762" s="203" t="s">
        <v>3893</v>
      </c>
      <c r="AW762" s="203" t="s">
        <v>3884</v>
      </c>
      <c r="AX762" s="203" t="s">
        <v>3142</v>
      </c>
      <c r="AY762" s="247">
        <v>319.95</v>
      </c>
      <c r="AZ762" s="203" t="s">
        <v>3894</v>
      </c>
      <c r="BA762" s="203" t="s">
        <v>3884</v>
      </c>
      <c r="BB762" s="203" t="s">
        <v>1722</v>
      </c>
      <c r="BC762" s="247">
        <v>349.99</v>
      </c>
      <c r="BD762" s="203" t="s">
        <v>3895</v>
      </c>
      <c r="BE762" s="204" t="str">
        <f t="shared" si="23"/>
        <v xml:space="preserve"> K2Sight179 Unisex</v>
      </c>
    </row>
    <row r="763" spans="1:57">
      <c r="A763" s="203" t="s">
        <v>219</v>
      </c>
      <c r="B763" s="203" t="s">
        <v>950</v>
      </c>
      <c r="C763" s="203" t="s">
        <v>705</v>
      </c>
      <c r="D763" s="203">
        <v>153</v>
      </c>
      <c r="E763" s="203" t="s">
        <v>390</v>
      </c>
      <c r="F763" s="203" t="str">
        <f t="shared" si="22"/>
        <v>Talkback 88</v>
      </c>
      <c r="H763" s="203">
        <v>153</v>
      </c>
      <c r="I763" s="203">
        <v>151.69999999999999</v>
      </c>
      <c r="J763" s="203">
        <v>114</v>
      </c>
      <c r="K763" s="203">
        <v>127</v>
      </c>
      <c r="L763" s="203">
        <v>120</v>
      </c>
      <c r="M763" s="203">
        <v>87</v>
      </c>
      <c r="N763" s="203">
        <v>108</v>
      </c>
      <c r="O763" s="203">
        <v>15</v>
      </c>
      <c r="P763" s="203">
        <v>1048</v>
      </c>
      <c r="Q763" s="203">
        <v>1.41</v>
      </c>
      <c r="R763" s="203">
        <v>1477</v>
      </c>
      <c r="S763" s="203">
        <v>128</v>
      </c>
      <c r="T763" s="203">
        <v>53</v>
      </c>
      <c r="U763" s="203">
        <v>43</v>
      </c>
      <c r="V763" s="203">
        <v>257</v>
      </c>
      <c r="W763" s="203">
        <v>6</v>
      </c>
      <c r="X763" s="203">
        <v>120</v>
      </c>
      <c r="Y763" s="203">
        <v>0.14099999999999999</v>
      </c>
      <c r="Z763" s="203" t="b">
        <v>0</v>
      </c>
      <c r="AA763" s="203">
        <v>145</v>
      </c>
      <c r="AB763" s="203">
        <v>97</v>
      </c>
      <c r="AC763" s="203">
        <v>111</v>
      </c>
      <c r="AD763" s="203">
        <v>9</v>
      </c>
      <c r="AE763" s="203">
        <v>11</v>
      </c>
      <c r="AF763" s="203" t="s">
        <v>302</v>
      </c>
      <c r="AG763" s="203" t="s">
        <v>388</v>
      </c>
      <c r="AS763" s="203" t="s">
        <v>3896</v>
      </c>
      <c r="AT763" s="203" t="s">
        <v>2589</v>
      </c>
      <c r="AU763" s="247">
        <v>391.99</v>
      </c>
      <c r="AV763" s="203" t="s">
        <v>3897</v>
      </c>
      <c r="AW763" s="203" t="s">
        <v>3896</v>
      </c>
      <c r="AX763" s="203" t="s">
        <v>1190</v>
      </c>
      <c r="AY763" s="247">
        <v>407.02</v>
      </c>
      <c r="AZ763" s="203" t="s">
        <v>3898</v>
      </c>
      <c r="BA763" s="203" t="s">
        <v>3896</v>
      </c>
      <c r="BB763" s="203" t="s">
        <v>1190</v>
      </c>
      <c r="BC763" s="247">
        <v>407.02</v>
      </c>
      <c r="BD763" s="203" t="s">
        <v>3899</v>
      </c>
      <c r="BE763" s="204" t="str">
        <f t="shared" si="23"/>
        <v xml:space="preserve"> K2Talkback 88153 Women's</v>
      </c>
    </row>
    <row r="764" spans="1:57">
      <c r="A764" s="203" t="s">
        <v>219</v>
      </c>
      <c r="B764" s="203" t="s">
        <v>950</v>
      </c>
      <c r="C764" s="203" t="s">
        <v>705</v>
      </c>
      <c r="D764" s="203">
        <v>160</v>
      </c>
      <c r="E764" s="203" t="s">
        <v>390</v>
      </c>
      <c r="F764" s="203" t="str">
        <f t="shared" si="22"/>
        <v>Talkback 88</v>
      </c>
      <c r="H764" s="203">
        <v>160</v>
      </c>
      <c r="I764" s="203">
        <v>159.69999999999999</v>
      </c>
      <c r="J764" s="203">
        <v>120</v>
      </c>
      <c r="K764" s="203">
        <v>134</v>
      </c>
      <c r="L764" s="203">
        <v>120</v>
      </c>
      <c r="M764" s="203">
        <v>87</v>
      </c>
      <c r="N764" s="203">
        <v>108</v>
      </c>
      <c r="O764" s="203">
        <v>16.3</v>
      </c>
      <c r="P764" s="203">
        <v>1117</v>
      </c>
      <c r="Q764" s="203">
        <v>1.39</v>
      </c>
      <c r="R764" s="203">
        <v>1552</v>
      </c>
      <c r="S764" s="203">
        <v>136</v>
      </c>
      <c r="T764" s="203">
        <v>59</v>
      </c>
      <c r="U764" s="203">
        <v>44</v>
      </c>
      <c r="V764" s="203">
        <v>297</v>
      </c>
      <c r="W764" s="203">
        <v>5</v>
      </c>
      <c r="X764" s="203">
        <v>99</v>
      </c>
      <c r="Y764" s="203">
        <v>0.114</v>
      </c>
      <c r="Z764" s="203" t="b">
        <v>0</v>
      </c>
      <c r="AA764" s="203">
        <v>158</v>
      </c>
      <c r="AB764" s="203">
        <v>97</v>
      </c>
      <c r="AC764" s="203">
        <v>139</v>
      </c>
      <c r="AD764" s="203">
        <v>8</v>
      </c>
      <c r="AE764" s="203">
        <v>12</v>
      </c>
      <c r="AF764" s="203" t="s">
        <v>302</v>
      </c>
      <c r="AG764" s="203" t="s">
        <v>388</v>
      </c>
      <c r="AS764" s="203" t="s">
        <v>3900</v>
      </c>
      <c r="AT764" s="203" t="s">
        <v>1571</v>
      </c>
      <c r="AU764" s="247">
        <v>369.1</v>
      </c>
      <c r="AV764" s="203" t="s">
        <v>3901</v>
      </c>
      <c r="AW764" s="203" t="s">
        <v>3900</v>
      </c>
      <c r="AX764" s="203" t="s">
        <v>1571</v>
      </c>
      <c r="AY764" s="247">
        <v>369.1</v>
      </c>
      <c r="AZ764" s="203" t="s">
        <v>3902</v>
      </c>
      <c r="BA764" s="203" t="s">
        <v>3903</v>
      </c>
      <c r="BB764" s="203" t="s">
        <v>1190</v>
      </c>
      <c r="BC764" s="247">
        <v>407.02</v>
      </c>
      <c r="BD764" s="203" t="s">
        <v>3904</v>
      </c>
      <c r="BE764" s="204" t="str">
        <f t="shared" si="23"/>
        <v xml:space="preserve"> K2Talkback 88160 Women's</v>
      </c>
    </row>
    <row r="765" spans="1:57">
      <c r="A765" s="203" t="s">
        <v>219</v>
      </c>
      <c r="B765" s="203" t="s">
        <v>950</v>
      </c>
      <c r="C765" s="203" t="s">
        <v>705</v>
      </c>
      <c r="D765" s="203">
        <v>167</v>
      </c>
      <c r="E765" s="203" t="s">
        <v>390</v>
      </c>
      <c r="F765" s="203" t="str">
        <f t="shared" si="22"/>
        <v>Talkback 88</v>
      </c>
      <c r="H765" s="203">
        <v>167</v>
      </c>
      <c r="I765" s="203">
        <v>166.6</v>
      </c>
      <c r="J765" s="203">
        <v>130</v>
      </c>
      <c r="K765" s="203">
        <v>141</v>
      </c>
      <c r="L765" s="203">
        <v>120</v>
      </c>
      <c r="M765" s="203">
        <v>87</v>
      </c>
      <c r="N765" s="203">
        <v>108</v>
      </c>
      <c r="O765" s="203">
        <v>18</v>
      </c>
      <c r="P765" s="203">
        <v>1185</v>
      </c>
      <c r="Q765" s="203">
        <v>1.37</v>
      </c>
      <c r="R765" s="203">
        <v>1625</v>
      </c>
      <c r="S765" s="203">
        <v>158</v>
      </c>
      <c r="T765" s="203">
        <v>69</v>
      </c>
      <c r="U765" s="203">
        <v>46</v>
      </c>
      <c r="V765" s="203">
        <v>255</v>
      </c>
      <c r="W765" s="203">
        <v>7</v>
      </c>
      <c r="X765" s="203">
        <v>114</v>
      </c>
      <c r="Y765" s="203">
        <v>0.159</v>
      </c>
      <c r="Z765" s="203" t="b">
        <v>0</v>
      </c>
      <c r="AA765" s="203">
        <v>154</v>
      </c>
      <c r="AB765" s="203">
        <v>101</v>
      </c>
      <c r="AC765" s="203">
        <v>101</v>
      </c>
      <c r="AD765" s="203">
        <v>9</v>
      </c>
      <c r="AE765" s="203">
        <v>11.8</v>
      </c>
      <c r="AF765" s="203" t="s">
        <v>302</v>
      </c>
      <c r="AG765" s="203" t="s">
        <v>388</v>
      </c>
      <c r="AS765" s="203" t="s">
        <v>3903</v>
      </c>
      <c r="AT765" s="203" t="s">
        <v>1190</v>
      </c>
      <c r="AU765" s="247">
        <v>407.02</v>
      </c>
      <c r="AV765" s="203" t="s">
        <v>3905</v>
      </c>
      <c r="AW765" s="203" t="s">
        <v>3906</v>
      </c>
      <c r="AX765" s="203" t="s">
        <v>1190</v>
      </c>
      <c r="AY765" s="247">
        <v>419.07</v>
      </c>
      <c r="AZ765" s="203" t="s">
        <v>3907</v>
      </c>
      <c r="BA765" s="203" t="s">
        <v>3906</v>
      </c>
      <c r="BB765" s="203" t="s">
        <v>1214</v>
      </c>
      <c r="BC765" s="247">
        <v>528.04</v>
      </c>
      <c r="BD765" s="203" t="s">
        <v>3908</v>
      </c>
      <c r="BE765" s="204" t="str">
        <f t="shared" si="23"/>
        <v xml:space="preserve"> K2Talkback 88167 Women's</v>
      </c>
    </row>
    <row r="766" spans="1:57">
      <c r="A766" s="203" t="s">
        <v>219</v>
      </c>
      <c r="B766" s="203" t="s">
        <v>950</v>
      </c>
      <c r="C766" s="203" t="s">
        <v>706</v>
      </c>
      <c r="D766" s="203">
        <v>156</v>
      </c>
      <c r="E766" s="203" t="s">
        <v>390</v>
      </c>
      <c r="F766" s="203" t="str">
        <f t="shared" si="22"/>
        <v>Talkback 96</v>
      </c>
      <c r="H766" s="203">
        <v>156</v>
      </c>
      <c r="I766" s="203">
        <v>155.69999999999999</v>
      </c>
      <c r="J766" s="203">
        <v>116</v>
      </c>
      <c r="K766" s="203">
        <v>129</v>
      </c>
      <c r="L766" s="203">
        <v>127</v>
      </c>
      <c r="M766" s="203">
        <v>95</v>
      </c>
      <c r="N766" s="203">
        <v>114</v>
      </c>
      <c r="O766" s="203">
        <v>16.3</v>
      </c>
      <c r="P766" s="203">
        <v>1129</v>
      </c>
      <c r="Q766" s="203">
        <v>1.44</v>
      </c>
      <c r="R766" s="203">
        <v>1626</v>
      </c>
      <c r="S766" s="203">
        <v>127</v>
      </c>
      <c r="T766" s="203">
        <v>57</v>
      </c>
      <c r="U766" s="203">
        <v>51</v>
      </c>
      <c r="V766" s="203">
        <v>273</v>
      </c>
      <c r="W766" s="203">
        <v>7</v>
      </c>
      <c r="X766" s="203">
        <v>129</v>
      </c>
      <c r="Y766" s="203">
        <v>0.13500000000000001</v>
      </c>
      <c r="Z766" s="203" t="b">
        <v>0</v>
      </c>
      <c r="AA766" s="203">
        <v>159</v>
      </c>
      <c r="AB766" s="203">
        <v>109</v>
      </c>
      <c r="AC766" s="203">
        <v>114</v>
      </c>
      <c r="AD766" s="203">
        <v>7</v>
      </c>
      <c r="AE766" s="203">
        <v>12</v>
      </c>
      <c r="AF766" s="203" t="s">
        <v>302</v>
      </c>
      <c r="AG766" s="203" t="s">
        <v>388</v>
      </c>
      <c r="AS766" s="203" t="s">
        <v>3909</v>
      </c>
      <c r="AT766" s="203" t="s">
        <v>1190</v>
      </c>
      <c r="AU766" s="247">
        <v>456.16</v>
      </c>
      <c r="AV766" s="203" t="s">
        <v>3910</v>
      </c>
      <c r="AW766" s="203" t="s">
        <v>3909</v>
      </c>
      <c r="AX766" s="203" t="s">
        <v>1190</v>
      </c>
      <c r="AY766" s="247">
        <v>456.16</v>
      </c>
      <c r="AZ766" s="203" t="s">
        <v>3911</v>
      </c>
      <c r="BA766" s="203" t="s">
        <v>3909</v>
      </c>
      <c r="BB766" s="203" t="s">
        <v>2589</v>
      </c>
      <c r="BC766" s="247">
        <v>464.49</v>
      </c>
      <c r="BD766" s="203" t="s">
        <v>3912</v>
      </c>
      <c r="BE766" s="204" t="str">
        <f t="shared" si="23"/>
        <v xml:space="preserve"> K2Talkback 96156 Women's</v>
      </c>
    </row>
    <row r="767" spans="1:57">
      <c r="A767" s="203" t="s">
        <v>219</v>
      </c>
      <c r="B767" s="203" t="s">
        <v>950</v>
      </c>
      <c r="C767" s="203" t="s">
        <v>706</v>
      </c>
      <c r="D767" s="203">
        <v>163</v>
      </c>
      <c r="E767" s="203" t="s">
        <v>390</v>
      </c>
      <c r="F767" s="203" t="str">
        <f t="shared" si="22"/>
        <v>Talkback 96</v>
      </c>
      <c r="H767" s="203">
        <v>163</v>
      </c>
      <c r="I767" s="203">
        <v>162.69999999999999</v>
      </c>
      <c r="J767" s="203">
        <v>116</v>
      </c>
      <c r="K767" s="203">
        <v>136</v>
      </c>
      <c r="L767" s="203">
        <v>126</v>
      </c>
      <c r="M767" s="203">
        <v>95</v>
      </c>
      <c r="N767" s="203">
        <v>114</v>
      </c>
      <c r="O767" s="203">
        <v>18</v>
      </c>
      <c r="P767" s="203">
        <v>1206</v>
      </c>
      <c r="Q767" s="203">
        <v>1.41</v>
      </c>
      <c r="R767" s="203">
        <v>1700</v>
      </c>
      <c r="S767" s="203">
        <v>151</v>
      </c>
      <c r="T767" s="203">
        <v>65</v>
      </c>
      <c r="U767" s="203">
        <v>51</v>
      </c>
      <c r="V767" s="203">
        <v>304</v>
      </c>
      <c r="W767" s="203">
        <v>11</v>
      </c>
      <c r="X767" s="203">
        <v>165</v>
      </c>
      <c r="Y767" s="203">
        <v>0.22600000000000001</v>
      </c>
      <c r="Z767" s="203" t="b">
        <v>0</v>
      </c>
      <c r="AA767" s="203">
        <v>160</v>
      </c>
      <c r="AB767" s="203">
        <v>108</v>
      </c>
      <c r="AC767" s="203">
        <v>144</v>
      </c>
      <c r="AD767" s="203">
        <v>5</v>
      </c>
      <c r="AE767" s="203">
        <v>11.8</v>
      </c>
      <c r="AF767" s="203" t="s">
        <v>302</v>
      </c>
      <c r="AG767" s="203" t="s">
        <v>388</v>
      </c>
      <c r="AS767" s="203" t="s">
        <v>3913</v>
      </c>
      <c r="AT767" s="203" t="s">
        <v>1190</v>
      </c>
      <c r="AU767" s="247">
        <v>456.16</v>
      </c>
      <c r="AV767" s="203" t="s">
        <v>3914</v>
      </c>
      <c r="AW767" s="203" t="s">
        <v>3913</v>
      </c>
      <c r="AX767" s="203" t="s">
        <v>1190</v>
      </c>
      <c r="AY767" s="247">
        <v>456.16</v>
      </c>
      <c r="AZ767" s="203" t="s">
        <v>3915</v>
      </c>
      <c r="BA767" s="203" t="s">
        <v>3913</v>
      </c>
      <c r="BB767" s="203" t="s">
        <v>2589</v>
      </c>
      <c r="BC767" s="247">
        <v>474.99</v>
      </c>
      <c r="BD767" s="203" t="s">
        <v>3916</v>
      </c>
      <c r="BE767" s="204" t="str">
        <f t="shared" si="23"/>
        <v xml:space="preserve"> K2Talkback 96163 Women's</v>
      </c>
    </row>
    <row r="768" spans="1:57">
      <c r="A768" s="203" t="s">
        <v>219</v>
      </c>
      <c r="B768" s="203" t="s">
        <v>950</v>
      </c>
      <c r="C768" s="203" t="s">
        <v>706</v>
      </c>
      <c r="D768" s="203">
        <v>170</v>
      </c>
      <c r="E768" s="203" t="s">
        <v>390</v>
      </c>
      <c r="F768" s="203" t="str">
        <f t="shared" si="22"/>
        <v>Talkback 96</v>
      </c>
      <c r="H768" s="203">
        <v>170</v>
      </c>
      <c r="I768" s="203">
        <v>169.7</v>
      </c>
      <c r="J768" s="203">
        <v>124</v>
      </c>
      <c r="K768" s="203">
        <v>143</v>
      </c>
      <c r="L768" s="203">
        <v>127</v>
      </c>
      <c r="M768" s="203">
        <v>95</v>
      </c>
      <c r="N768" s="203">
        <v>114</v>
      </c>
      <c r="O768" s="203">
        <v>19.8</v>
      </c>
      <c r="P768" s="203">
        <v>1305</v>
      </c>
      <c r="Q768" s="203">
        <v>1.36</v>
      </c>
      <c r="R768" s="203">
        <v>1773</v>
      </c>
      <c r="S768" s="203">
        <v>173</v>
      </c>
      <c r="T768" s="203">
        <v>80</v>
      </c>
      <c r="U768" s="203">
        <v>49</v>
      </c>
      <c r="V768" s="203">
        <v>295</v>
      </c>
      <c r="W768" s="203">
        <v>8</v>
      </c>
      <c r="X768" s="203">
        <v>164</v>
      </c>
      <c r="Y768" s="203">
        <v>0.16200000000000001</v>
      </c>
      <c r="Z768" s="203" t="b">
        <v>0</v>
      </c>
      <c r="AA768" s="203">
        <v>161</v>
      </c>
      <c r="AB768" s="203">
        <v>109</v>
      </c>
      <c r="AC768" s="203">
        <v>134</v>
      </c>
      <c r="AD768" s="203">
        <v>5</v>
      </c>
      <c r="AE768" s="203">
        <v>11.7</v>
      </c>
      <c r="AF768" s="203" t="s">
        <v>302</v>
      </c>
      <c r="AG768" s="203" t="s">
        <v>388</v>
      </c>
      <c r="AS768" s="203" t="s">
        <v>3917</v>
      </c>
      <c r="AT768" s="203" t="s">
        <v>1190</v>
      </c>
      <c r="AU768" s="247">
        <v>456.2</v>
      </c>
      <c r="AV768" s="203" t="s">
        <v>3918</v>
      </c>
      <c r="AW768" s="203" t="s">
        <v>3917</v>
      </c>
      <c r="AX768" s="203" t="s">
        <v>1190</v>
      </c>
      <c r="AY768" s="247">
        <v>456.2</v>
      </c>
      <c r="AZ768" s="203" t="s">
        <v>3919</v>
      </c>
      <c r="BA768" s="203" t="s">
        <v>3917</v>
      </c>
      <c r="BB768" s="203" t="s">
        <v>2589</v>
      </c>
      <c r="BC768" s="247">
        <v>464.49</v>
      </c>
      <c r="BD768" s="203" t="s">
        <v>3920</v>
      </c>
      <c r="BE768" s="204" t="str">
        <f t="shared" si="23"/>
        <v xml:space="preserve"> K2Talkback 96170 Women's</v>
      </c>
    </row>
    <row r="769" spans="1:57">
      <c r="A769" s="203" t="s">
        <v>219</v>
      </c>
      <c r="B769" s="203" t="s">
        <v>950</v>
      </c>
      <c r="C769" s="203" t="s">
        <v>707</v>
      </c>
      <c r="D769" s="203">
        <v>172</v>
      </c>
      <c r="E769" s="203" t="s">
        <v>222</v>
      </c>
      <c r="F769" s="203" t="str">
        <f t="shared" si="22"/>
        <v>Wayback 106</v>
      </c>
      <c r="H769" s="203">
        <v>172</v>
      </c>
      <c r="I769" s="203">
        <v>171.9</v>
      </c>
      <c r="J769" s="203">
        <v>114</v>
      </c>
      <c r="K769" s="203">
        <v>141</v>
      </c>
      <c r="L769" s="203">
        <v>135</v>
      </c>
      <c r="M769" s="203">
        <v>105</v>
      </c>
      <c r="N769" s="203">
        <v>123</v>
      </c>
      <c r="O769" s="203">
        <v>19.899999999999999</v>
      </c>
      <c r="P769" s="203">
        <v>1456</v>
      </c>
      <c r="Q769" s="203">
        <v>1.34</v>
      </c>
      <c r="R769" s="203">
        <v>1957</v>
      </c>
      <c r="S769" s="203">
        <v>169</v>
      </c>
      <c r="T769" s="203">
        <v>88</v>
      </c>
      <c r="U769" s="203">
        <v>45</v>
      </c>
      <c r="V769" s="203">
        <v>351</v>
      </c>
      <c r="W769" s="203">
        <v>11</v>
      </c>
      <c r="X769" s="203">
        <v>233</v>
      </c>
      <c r="Y769" s="203">
        <v>0.247</v>
      </c>
      <c r="Z769" s="203" t="b">
        <v>0</v>
      </c>
      <c r="AA769" s="203">
        <v>175</v>
      </c>
      <c r="AB769" s="203">
        <v>130</v>
      </c>
      <c r="AC769" s="203">
        <v>176</v>
      </c>
      <c r="AD769" s="203">
        <v>6</v>
      </c>
      <c r="AE769" s="203">
        <v>13.5</v>
      </c>
      <c r="AF769" s="203" t="s">
        <v>304</v>
      </c>
      <c r="AG769" s="203" t="s">
        <v>302</v>
      </c>
      <c r="AH769" s="203" t="s">
        <v>388</v>
      </c>
      <c r="AS769" s="203" t="s">
        <v>3921</v>
      </c>
      <c r="AT769" s="203" t="s">
        <v>1571</v>
      </c>
      <c r="AU769" s="247">
        <v>411.16</v>
      </c>
      <c r="AV769" s="203" t="s">
        <v>3922</v>
      </c>
      <c r="AW769" s="203" t="s">
        <v>3921</v>
      </c>
      <c r="AX769" s="203" t="s">
        <v>2589</v>
      </c>
      <c r="AY769" s="247">
        <v>501.99</v>
      </c>
      <c r="AZ769" s="203" t="s">
        <v>3923</v>
      </c>
      <c r="BA769" s="203" t="s">
        <v>3921</v>
      </c>
      <c r="BB769" s="203" t="s">
        <v>2589</v>
      </c>
      <c r="BC769" s="247">
        <v>501.99</v>
      </c>
      <c r="BD769" s="203" t="s">
        <v>3924</v>
      </c>
      <c r="BE769" s="204" t="str">
        <f t="shared" si="23"/>
        <v xml:space="preserve"> K2Wayback 106172 Unisex</v>
      </c>
    </row>
    <row r="770" spans="1:57">
      <c r="A770" s="203" t="s">
        <v>219</v>
      </c>
      <c r="B770" s="203" t="s">
        <v>950</v>
      </c>
      <c r="C770" s="203" t="s">
        <v>707</v>
      </c>
      <c r="D770" s="203">
        <v>179</v>
      </c>
      <c r="E770" s="203" t="s">
        <v>222</v>
      </c>
      <c r="F770" s="203" t="str">
        <f t="shared" ref="F770:F833" si="24">IF(LEFT(C770,1)=" ",RIGHT(C770,LEN(C770)-1),C770)</f>
        <v>Wayback 106</v>
      </c>
      <c r="H770" s="203">
        <v>179</v>
      </c>
      <c r="I770" s="203">
        <v>178.9</v>
      </c>
      <c r="J770" s="203">
        <v>108</v>
      </c>
      <c r="K770" s="203">
        <v>148</v>
      </c>
      <c r="L770" s="203">
        <v>135</v>
      </c>
      <c r="M770" s="203">
        <v>105</v>
      </c>
      <c r="N770" s="203">
        <v>123</v>
      </c>
      <c r="O770" s="203">
        <v>21.6</v>
      </c>
      <c r="P770" s="203">
        <v>1522</v>
      </c>
      <c r="Q770" s="203">
        <v>1.34</v>
      </c>
      <c r="R770" s="203">
        <v>2039</v>
      </c>
      <c r="S770" s="203">
        <v>195</v>
      </c>
      <c r="T770" s="203">
        <v>96</v>
      </c>
      <c r="U770" s="203">
        <v>47</v>
      </c>
      <c r="V770" s="203">
        <v>458</v>
      </c>
      <c r="W770" s="203">
        <v>16</v>
      </c>
      <c r="X770" s="203">
        <v>255</v>
      </c>
      <c r="Y770" s="203">
        <v>0.34</v>
      </c>
      <c r="Z770" s="203" t="b">
        <v>0</v>
      </c>
      <c r="AA770" s="203">
        <v>181</v>
      </c>
      <c r="AB770" s="203">
        <v>133</v>
      </c>
      <c r="AC770" s="203">
        <v>276</v>
      </c>
      <c r="AD770" s="203">
        <v>3</v>
      </c>
      <c r="AE770" s="203">
        <v>13.2</v>
      </c>
      <c r="AF770" s="203" t="s">
        <v>304</v>
      </c>
      <c r="AG770" s="203" t="s">
        <v>302</v>
      </c>
      <c r="AH770" s="203" t="s">
        <v>388</v>
      </c>
      <c r="AS770" s="203" t="s">
        <v>3925</v>
      </c>
      <c r="AT770" s="203" t="s">
        <v>1190</v>
      </c>
      <c r="AU770" s="247">
        <v>416.22</v>
      </c>
      <c r="AV770" s="203" t="s">
        <v>3926</v>
      </c>
      <c r="AW770" s="203" t="s">
        <v>3925</v>
      </c>
      <c r="AX770" s="203" t="s">
        <v>2589</v>
      </c>
      <c r="AY770" s="247">
        <v>542.99</v>
      </c>
      <c r="AZ770" s="203" t="s">
        <v>3927</v>
      </c>
      <c r="BA770" s="203" t="s">
        <v>3925</v>
      </c>
      <c r="BB770" s="203" t="s">
        <v>2589</v>
      </c>
      <c r="BC770" s="247">
        <v>542.99</v>
      </c>
      <c r="BD770" s="203" t="s">
        <v>3928</v>
      </c>
      <c r="BE770" s="204" t="str">
        <f t="shared" ref="BE770:BE833" si="25">_xlfn.CONCAT(B770,F770,D770,E770)</f>
        <v xml:space="preserve"> K2Wayback 106179 Unisex</v>
      </c>
    </row>
    <row r="771" spans="1:57">
      <c r="A771" s="203" t="s">
        <v>219</v>
      </c>
      <c r="B771" s="203" t="s">
        <v>950</v>
      </c>
      <c r="C771" s="203" t="s">
        <v>707</v>
      </c>
      <c r="D771" s="203">
        <v>186</v>
      </c>
      <c r="E771" s="203" t="s">
        <v>222</v>
      </c>
      <c r="F771" s="203" t="str">
        <f t="shared" si="24"/>
        <v>Wayback 106</v>
      </c>
      <c r="H771" s="203">
        <v>186</v>
      </c>
      <c r="I771" s="203">
        <v>185.7</v>
      </c>
      <c r="J771" s="203">
        <v>129</v>
      </c>
      <c r="K771" s="203">
        <v>152</v>
      </c>
      <c r="L771" s="203">
        <v>136</v>
      </c>
      <c r="M771" s="203">
        <v>105</v>
      </c>
      <c r="N771" s="203">
        <v>123</v>
      </c>
      <c r="O771" s="203">
        <v>23.7</v>
      </c>
      <c r="P771" s="203">
        <v>1680</v>
      </c>
      <c r="Q771" s="203">
        <v>1.26</v>
      </c>
      <c r="R771" s="203">
        <v>2121</v>
      </c>
      <c r="S771" s="203">
        <v>224</v>
      </c>
      <c r="T771" s="203">
        <v>115</v>
      </c>
      <c r="U771" s="203">
        <v>42</v>
      </c>
      <c r="V771" s="203">
        <v>358</v>
      </c>
      <c r="W771" s="203">
        <v>13</v>
      </c>
      <c r="X771" s="203">
        <v>210</v>
      </c>
      <c r="Y771" s="203">
        <v>0.318</v>
      </c>
      <c r="Z771" s="203" t="b">
        <v>0</v>
      </c>
      <c r="AA771" s="203">
        <v>195</v>
      </c>
      <c r="AB771" s="203">
        <v>138</v>
      </c>
      <c r="AC771" s="203">
        <v>163</v>
      </c>
      <c r="AD771" s="203">
        <v>6</v>
      </c>
      <c r="AE771" s="203">
        <v>12.9</v>
      </c>
      <c r="AF771" s="203" t="s">
        <v>304</v>
      </c>
      <c r="AG771" s="203" t="s">
        <v>302</v>
      </c>
      <c r="AH771" s="203" t="s">
        <v>388</v>
      </c>
      <c r="AS771" s="203" t="s">
        <v>3929</v>
      </c>
      <c r="AT771" s="203" t="s">
        <v>2589</v>
      </c>
      <c r="AU771" s="247">
        <v>501.99</v>
      </c>
      <c r="AV771" s="203" t="s">
        <v>3930</v>
      </c>
      <c r="AW771" s="203" t="s">
        <v>3921</v>
      </c>
      <c r="AX771" s="203" t="s">
        <v>1630</v>
      </c>
      <c r="AY771" s="247">
        <v>699.95</v>
      </c>
      <c r="AZ771" s="203" t="s">
        <v>3931</v>
      </c>
      <c r="BA771" s="203" t="s">
        <v>3921</v>
      </c>
      <c r="BB771" s="203" t="s">
        <v>1630</v>
      </c>
      <c r="BC771" s="247">
        <v>699.95</v>
      </c>
      <c r="BD771" s="203" t="s">
        <v>3932</v>
      </c>
      <c r="BE771" s="204" t="str">
        <f t="shared" si="25"/>
        <v xml:space="preserve"> K2Wayback 106186 Unisex</v>
      </c>
    </row>
    <row r="772" spans="1:57">
      <c r="A772" s="203" t="s">
        <v>219</v>
      </c>
      <c r="B772" s="203" t="s">
        <v>950</v>
      </c>
      <c r="C772" s="203" t="s">
        <v>708</v>
      </c>
      <c r="D772" s="203">
        <v>160</v>
      </c>
      <c r="E772" s="203" t="s">
        <v>222</v>
      </c>
      <c r="F772" s="203" t="str">
        <f t="shared" si="24"/>
        <v>Wayback 88</v>
      </c>
      <c r="H772" s="203">
        <v>160</v>
      </c>
      <c r="I772" s="203">
        <v>159.4</v>
      </c>
      <c r="J772" s="203">
        <v>115</v>
      </c>
      <c r="K772" s="203">
        <v>134</v>
      </c>
      <c r="L772" s="203">
        <v>120</v>
      </c>
      <c r="M772" s="203">
        <v>87</v>
      </c>
      <c r="N772" s="203">
        <v>108</v>
      </c>
      <c r="O772" s="203">
        <v>16.5</v>
      </c>
      <c r="P772" s="203">
        <v>1100</v>
      </c>
      <c r="Q772" s="203">
        <v>1.41</v>
      </c>
      <c r="R772" s="203">
        <v>1554</v>
      </c>
      <c r="S772" s="203">
        <v>149</v>
      </c>
      <c r="T772" s="203">
        <v>62</v>
      </c>
      <c r="U772" s="203">
        <v>46</v>
      </c>
      <c r="V772" s="203">
        <v>295</v>
      </c>
      <c r="W772" s="203">
        <v>7</v>
      </c>
      <c r="X772" s="203">
        <v>147</v>
      </c>
      <c r="Y772" s="203">
        <v>0.161</v>
      </c>
      <c r="Z772" s="203" t="b">
        <v>0</v>
      </c>
      <c r="AA772" s="203">
        <v>153</v>
      </c>
      <c r="AB772" s="203">
        <v>98</v>
      </c>
      <c r="AC772" s="203">
        <v>142</v>
      </c>
      <c r="AD772" s="203">
        <v>8</v>
      </c>
      <c r="AE772" s="203">
        <v>10.6</v>
      </c>
      <c r="AF772" s="203" t="s">
        <v>302</v>
      </c>
      <c r="AG772" s="203" t="s">
        <v>388</v>
      </c>
      <c r="AS772" s="203" t="s">
        <v>3933</v>
      </c>
      <c r="AT772" s="203" t="s">
        <v>1190</v>
      </c>
      <c r="AU772" s="247">
        <v>294.83</v>
      </c>
      <c r="AV772" s="203" t="s">
        <v>3934</v>
      </c>
      <c r="AW772" s="203" t="s">
        <v>3933</v>
      </c>
      <c r="AX772" s="203" t="s">
        <v>1190</v>
      </c>
      <c r="AY772" s="247">
        <v>294.83</v>
      </c>
      <c r="AZ772" s="203" t="s">
        <v>3935</v>
      </c>
      <c r="BA772" s="203" t="s">
        <v>3936</v>
      </c>
      <c r="BB772" s="203" t="s">
        <v>1190</v>
      </c>
      <c r="BC772" s="247">
        <v>369.93</v>
      </c>
      <c r="BD772" s="203" t="s">
        <v>3937</v>
      </c>
      <c r="BE772" s="204" t="str">
        <f t="shared" si="25"/>
        <v xml:space="preserve"> K2Wayback 88160 Unisex</v>
      </c>
    </row>
    <row r="773" spans="1:57">
      <c r="A773" s="203" t="s">
        <v>219</v>
      </c>
      <c r="B773" s="203" t="s">
        <v>950</v>
      </c>
      <c r="C773" s="203" t="s">
        <v>708</v>
      </c>
      <c r="D773" s="203">
        <v>167</v>
      </c>
      <c r="E773" s="203" t="s">
        <v>222</v>
      </c>
      <c r="F773" s="203" t="str">
        <f t="shared" si="24"/>
        <v>Wayback 88</v>
      </c>
      <c r="H773" s="203">
        <v>167</v>
      </c>
      <c r="I773" s="203">
        <v>167</v>
      </c>
      <c r="J773" s="203">
        <v>126</v>
      </c>
      <c r="K773" s="203">
        <v>141</v>
      </c>
      <c r="L773" s="203">
        <v>120</v>
      </c>
      <c r="M773" s="203">
        <v>87</v>
      </c>
      <c r="N773" s="203">
        <v>108</v>
      </c>
      <c r="O773" s="203">
        <v>18.2</v>
      </c>
      <c r="P773" s="203">
        <v>1154</v>
      </c>
      <c r="Q773" s="203">
        <v>1.41</v>
      </c>
      <c r="R773" s="203">
        <v>1623</v>
      </c>
      <c r="S773" s="203">
        <v>154</v>
      </c>
      <c r="T773" s="203">
        <v>64</v>
      </c>
      <c r="U773" s="203">
        <v>46</v>
      </c>
      <c r="V773" s="203">
        <v>290</v>
      </c>
      <c r="W773" s="203">
        <v>7</v>
      </c>
      <c r="X773" s="203">
        <v>119</v>
      </c>
      <c r="Y773" s="203">
        <v>0.158</v>
      </c>
      <c r="Z773" s="203" t="b">
        <v>0</v>
      </c>
      <c r="AA773" s="203">
        <v>159</v>
      </c>
      <c r="AB773" s="203">
        <v>100</v>
      </c>
      <c r="AC773" s="203">
        <v>131</v>
      </c>
      <c r="AD773" s="203">
        <v>8</v>
      </c>
      <c r="AE773" s="203">
        <v>11.3</v>
      </c>
      <c r="AF773" s="203" t="s">
        <v>302</v>
      </c>
      <c r="AG773" s="203" t="s">
        <v>388</v>
      </c>
      <c r="AS773" s="203" t="s">
        <v>3938</v>
      </c>
      <c r="AT773" s="203" t="s">
        <v>1190</v>
      </c>
      <c r="AU773" s="247">
        <v>294.83</v>
      </c>
      <c r="AV773" s="203" t="s">
        <v>3939</v>
      </c>
      <c r="AW773" s="203" t="s">
        <v>3940</v>
      </c>
      <c r="AX773" s="203" t="s">
        <v>1190</v>
      </c>
      <c r="AY773" s="247">
        <v>369.93</v>
      </c>
      <c r="AZ773" s="203" t="s">
        <v>3941</v>
      </c>
      <c r="BA773" s="203" t="s">
        <v>3940</v>
      </c>
      <c r="BB773" s="203" t="s">
        <v>2589</v>
      </c>
      <c r="BC773" s="247">
        <v>439.49</v>
      </c>
      <c r="BD773" s="203" t="s">
        <v>3942</v>
      </c>
      <c r="BE773" s="204" t="str">
        <f t="shared" si="25"/>
        <v xml:space="preserve"> K2Wayback 88167 Unisex</v>
      </c>
    </row>
    <row r="774" spans="1:57">
      <c r="A774" s="203" t="s">
        <v>219</v>
      </c>
      <c r="B774" s="203" t="s">
        <v>950</v>
      </c>
      <c r="C774" s="203" t="s">
        <v>708</v>
      </c>
      <c r="D774" s="203">
        <v>174</v>
      </c>
      <c r="E774" s="203" t="s">
        <v>222</v>
      </c>
      <c r="F774" s="203" t="str">
        <f t="shared" si="24"/>
        <v>Wayback 88</v>
      </c>
      <c r="H774" s="203">
        <v>174</v>
      </c>
      <c r="I774" s="203">
        <v>173.8</v>
      </c>
      <c r="J774" s="203">
        <v>133</v>
      </c>
      <c r="K774" s="203">
        <v>148</v>
      </c>
      <c r="L774" s="203">
        <v>120</v>
      </c>
      <c r="M774" s="203">
        <v>87</v>
      </c>
      <c r="N774" s="203">
        <v>108</v>
      </c>
      <c r="O774" s="203">
        <v>19.7</v>
      </c>
      <c r="P774" s="203">
        <v>1235</v>
      </c>
      <c r="Q774" s="203">
        <v>1.37</v>
      </c>
      <c r="R774" s="203">
        <v>1691</v>
      </c>
      <c r="S774" s="203">
        <v>179</v>
      </c>
      <c r="T774" s="203">
        <v>75</v>
      </c>
      <c r="U774" s="203">
        <v>45</v>
      </c>
      <c r="V774" s="203">
        <v>273</v>
      </c>
      <c r="W774" s="203">
        <v>7</v>
      </c>
      <c r="X774" s="203">
        <v>133</v>
      </c>
      <c r="Y774" s="203">
        <v>0.156</v>
      </c>
      <c r="Z774" s="203" t="b">
        <v>0</v>
      </c>
      <c r="AA774" s="203">
        <v>154</v>
      </c>
      <c r="AB774" s="203">
        <v>102</v>
      </c>
      <c r="AC774" s="203">
        <v>118</v>
      </c>
      <c r="AD774" s="203">
        <v>7</v>
      </c>
      <c r="AE774" s="203">
        <v>11.4</v>
      </c>
      <c r="AF774" s="203" t="s">
        <v>302</v>
      </c>
      <c r="AG774" s="203" t="s">
        <v>388</v>
      </c>
      <c r="AS774" s="203" t="s">
        <v>3938</v>
      </c>
      <c r="AT774" s="203" t="s">
        <v>1190</v>
      </c>
      <c r="AU774" s="247">
        <v>294.86</v>
      </c>
      <c r="AV774" s="203" t="s">
        <v>3943</v>
      </c>
      <c r="AW774" s="203" t="s">
        <v>3938</v>
      </c>
      <c r="AX774" s="203" t="s">
        <v>1190</v>
      </c>
      <c r="AY774" s="247">
        <v>294.86</v>
      </c>
      <c r="AZ774" s="203" t="s">
        <v>3944</v>
      </c>
      <c r="BA774" s="203" t="s">
        <v>3945</v>
      </c>
      <c r="BB774" s="203" t="s">
        <v>1571</v>
      </c>
      <c r="BC774" s="247">
        <v>369.1</v>
      </c>
      <c r="BD774" s="203" t="s">
        <v>3946</v>
      </c>
      <c r="BE774" s="204" t="str">
        <f t="shared" si="25"/>
        <v xml:space="preserve"> K2Wayback 88174 Unisex</v>
      </c>
    </row>
    <row r="775" spans="1:57">
      <c r="A775" s="203" t="s">
        <v>219</v>
      </c>
      <c r="B775" s="203" t="s">
        <v>950</v>
      </c>
      <c r="C775" s="203" t="s">
        <v>709</v>
      </c>
      <c r="D775" s="203">
        <v>170</v>
      </c>
      <c r="E775" s="203" t="s">
        <v>222</v>
      </c>
      <c r="F775" s="203" t="str">
        <f t="shared" si="24"/>
        <v>Wayback 96</v>
      </c>
      <c r="H775" s="203">
        <v>170</v>
      </c>
      <c r="I775" s="203">
        <v>169.8</v>
      </c>
      <c r="J775" s="203">
        <v>124</v>
      </c>
      <c r="K775" s="203">
        <v>143</v>
      </c>
      <c r="L775" s="203">
        <v>127</v>
      </c>
      <c r="M775" s="203">
        <v>95</v>
      </c>
      <c r="N775" s="203">
        <v>114</v>
      </c>
      <c r="O775" s="203">
        <v>19.7</v>
      </c>
      <c r="P775" s="203">
        <v>1266</v>
      </c>
      <c r="Q775" s="203">
        <v>1.4</v>
      </c>
      <c r="R775" s="203">
        <v>1773</v>
      </c>
      <c r="S775" s="203">
        <v>170</v>
      </c>
      <c r="T775" s="203">
        <v>78</v>
      </c>
      <c r="U775" s="203">
        <v>49</v>
      </c>
      <c r="V775" s="203">
        <v>310</v>
      </c>
      <c r="W775" s="203">
        <v>6</v>
      </c>
      <c r="X775" s="203">
        <v>152</v>
      </c>
      <c r="Y775" s="203">
        <v>0.11899999999999999</v>
      </c>
      <c r="Z775" s="203" t="b">
        <v>0</v>
      </c>
      <c r="AA775" s="203">
        <v>157</v>
      </c>
      <c r="AB775" s="203">
        <v>107</v>
      </c>
      <c r="AC775" s="203">
        <v>154</v>
      </c>
      <c r="AD775" s="203">
        <v>4</v>
      </c>
      <c r="AE775" s="203">
        <v>12.4</v>
      </c>
      <c r="AF775" s="203" t="s">
        <v>302</v>
      </c>
      <c r="AG775" s="203" t="s">
        <v>388</v>
      </c>
      <c r="AS775" s="203" t="s">
        <v>3947</v>
      </c>
      <c r="AT775" s="203" t="s">
        <v>1190</v>
      </c>
      <c r="AU775" s="247">
        <v>444.15</v>
      </c>
      <c r="AV775" s="203" t="s">
        <v>3948</v>
      </c>
      <c r="AW775" s="203" t="s">
        <v>3947</v>
      </c>
      <c r="AX775" s="203" t="s">
        <v>1190</v>
      </c>
      <c r="AY775" s="247">
        <v>444.15</v>
      </c>
      <c r="AZ775" s="203" t="s">
        <v>3949</v>
      </c>
      <c r="BA775" s="203" t="s">
        <v>3947</v>
      </c>
      <c r="BB775" s="203" t="s">
        <v>1214</v>
      </c>
      <c r="BC775" s="247">
        <v>560.75</v>
      </c>
      <c r="BD775" s="203" t="s">
        <v>3950</v>
      </c>
      <c r="BE775" s="204" t="str">
        <f t="shared" si="25"/>
        <v xml:space="preserve"> K2Wayback 96170 Unisex</v>
      </c>
    </row>
    <row r="776" spans="1:57">
      <c r="A776" s="203" t="s">
        <v>219</v>
      </c>
      <c r="B776" s="203" t="s">
        <v>950</v>
      </c>
      <c r="C776" s="203" t="s">
        <v>709</v>
      </c>
      <c r="D776" s="203">
        <v>177</v>
      </c>
      <c r="E776" s="203" t="s">
        <v>222</v>
      </c>
      <c r="F776" s="203" t="str">
        <f t="shared" si="24"/>
        <v>Wayback 96</v>
      </c>
      <c r="H776" s="203">
        <v>177</v>
      </c>
      <c r="I776" s="203">
        <v>176.8</v>
      </c>
      <c r="J776" s="203">
        <v>129</v>
      </c>
      <c r="K776" s="203">
        <v>149</v>
      </c>
      <c r="L776" s="203">
        <v>127</v>
      </c>
      <c r="M776" s="203">
        <v>95</v>
      </c>
      <c r="N776" s="203">
        <v>113</v>
      </c>
      <c r="O776" s="203">
        <v>21.6</v>
      </c>
      <c r="P776" s="203">
        <v>1389</v>
      </c>
      <c r="Q776" s="203">
        <v>1.33</v>
      </c>
      <c r="R776" s="203">
        <v>1844</v>
      </c>
      <c r="S776" s="203">
        <v>213</v>
      </c>
      <c r="T776" s="203">
        <v>96</v>
      </c>
      <c r="U776" s="203">
        <v>51</v>
      </c>
      <c r="V776" s="203">
        <v>300</v>
      </c>
      <c r="W776" s="203">
        <v>9</v>
      </c>
      <c r="X776" s="203">
        <v>180</v>
      </c>
      <c r="Y776" s="203">
        <v>0.17199999999999999</v>
      </c>
      <c r="Z776" s="203" t="b">
        <v>0</v>
      </c>
      <c r="AA776" s="203">
        <v>164</v>
      </c>
      <c r="AB776" s="203">
        <v>114</v>
      </c>
      <c r="AC776" s="203">
        <v>136</v>
      </c>
      <c r="AD776" s="203">
        <v>5</v>
      </c>
      <c r="AE776" s="203">
        <v>11.4</v>
      </c>
      <c r="AF776" s="203" t="s">
        <v>302</v>
      </c>
      <c r="AG776" s="203" t="s">
        <v>388</v>
      </c>
      <c r="AS776" s="203" t="s">
        <v>3951</v>
      </c>
      <c r="AT776" s="203" t="s">
        <v>1571</v>
      </c>
      <c r="AU776" s="247">
        <v>411.16</v>
      </c>
      <c r="AV776" s="203" t="s">
        <v>3952</v>
      </c>
      <c r="AW776" s="203" t="s">
        <v>3951</v>
      </c>
      <c r="AX776" s="203" t="s">
        <v>1192</v>
      </c>
      <c r="AY776" s="247">
        <v>429.95</v>
      </c>
      <c r="AZ776" s="203" t="s">
        <v>3953</v>
      </c>
      <c r="BA776" s="203" t="s">
        <v>3947</v>
      </c>
      <c r="BB776" s="203" t="s">
        <v>1190</v>
      </c>
      <c r="BC776" s="247">
        <v>444.04</v>
      </c>
      <c r="BD776" s="203" t="s">
        <v>3954</v>
      </c>
      <c r="BE776" s="204" t="str">
        <f t="shared" si="25"/>
        <v xml:space="preserve"> K2Wayback 96177 Unisex</v>
      </c>
    </row>
    <row r="777" spans="1:57">
      <c r="A777" s="203" t="s">
        <v>219</v>
      </c>
      <c r="B777" s="203" t="s">
        <v>950</v>
      </c>
      <c r="C777" s="203" t="s">
        <v>709</v>
      </c>
      <c r="D777" s="203">
        <v>184</v>
      </c>
      <c r="E777" s="203" t="s">
        <v>222</v>
      </c>
      <c r="F777" s="203" t="str">
        <f t="shared" si="24"/>
        <v>Wayback 96</v>
      </c>
      <c r="H777" s="203">
        <v>184</v>
      </c>
      <c r="I777" s="203">
        <v>183.5</v>
      </c>
      <c r="J777" s="203">
        <v>136</v>
      </c>
      <c r="K777" s="203">
        <v>157</v>
      </c>
      <c r="L777" s="203">
        <v>127</v>
      </c>
      <c r="M777" s="203">
        <v>95</v>
      </c>
      <c r="N777" s="203">
        <v>114</v>
      </c>
      <c r="O777" s="203">
        <v>23.7</v>
      </c>
      <c r="P777" s="203">
        <v>1482</v>
      </c>
      <c r="Q777" s="203">
        <v>1.29</v>
      </c>
      <c r="R777" s="203">
        <v>1919</v>
      </c>
      <c r="S777" s="203">
        <v>228</v>
      </c>
      <c r="T777" s="203">
        <v>100</v>
      </c>
      <c r="U777" s="203">
        <v>51</v>
      </c>
      <c r="V777" s="203">
        <v>309</v>
      </c>
      <c r="W777" s="203">
        <v>8</v>
      </c>
      <c r="X777" s="203">
        <v>167</v>
      </c>
      <c r="Y777" s="203">
        <v>0.159</v>
      </c>
      <c r="Z777" s="203" t="b">
        <v>0</v>
      </c>
      <c r="AA777" s="203">
        <v>156</v>
      </c>
      <c r="AB777" s="203">
        <v>112</v>
      </c>
      <c r="AC777" s="203">
        <v>153</v>
      </c>
      <c r="AD777" s="203">
        <v>7</v>
      </c>
      <c r="AE777" s="203">
        <v>12.6</v>
      </c>
      <c r="AF777" s="203" t="s">
        <v>302</v>
      </c>
      <c r="AG777" s="203" t="s">
        <v>388</v>
      </c>
      <c r="AS777" s="203" t="s">
        <v>3955</v>
      </c>
      <c r="AT777" s="203" t="s">
        <v>1571</v>
      </c>
      <c r="AU777" s="247">
        <v>411.16</v>
      </c>
      <c r="AV777" s="203" t="s">
        <v>3956</v>
      </c>
      <c r="AW777" s="203" t="s">
        <v>3955</v>
      </c>
      <c r="AX777" s="203" t="s">
        <v>1192</v>
      </c>
      <c r="AY777" s="247">
        <v>429.95</v>
      </c>
      <c r="AZ777" s="203" t="s">
        <v>3957</v>
      </c>
      <c r="BA777" s="203" t="s">
        <v>3947</v>
      </c>
      <c r="BB777" s="203" t="s">
        <v>1190</v>
      </c>
      <c r="BC777" s="247">
        <v>444.19</v>
      </c>
      <c r="BD777" s="203" t="s">
        <v>3958</v>
      </c>
      <c r="BE777" s="204" t="str">
        <f t="shared" si="25"/>
        <v xml:space="preserve"> K2Wayback 96184 Unisex</v>
      </c>
    </row>
    <row r="778" spans="1:57">
      <c r="A778" s="203" t="s">
        <v>219</v>
      </c>
      <c r="B778" s="203" t="s">
        <v>710</v>
      </c>
      <c r="C778" s="203" t="s">
        <v>711</v>
      </c>
      <c r="D778" s="203">
        <v>172</v>
      </c>
      <c r="E778" s="203" t="s">
        <v>222</v>
      </c>
      <c r="F778" s="203" t="str">
        <f t="shared" si="24"/>
        <v>Evolv 100</v>
      </c>
      <c r="H778" s="203">
        <v>172</v>
      </c>
      <c r="I778" s="203">
        <v>171.4</v>
      </c>
      <c r="J778" s="203">
        <v>139</v>
      </c>
      <c r="K778" s="203">
        <v>150</v>
      </c>
      <c r="L778" s="203">
        <v>137</v>
      </c>
      <c r="M778" s="203">
        <v>99</v>
      </c>
      <c r="N778" s="203">
        <v>121</v>
      </c>
      <c r="O778" s="203">
        <v>17.600000000000001</v>
      </c>
      <c r="P778" s="203">
        <v>1830</v>
      </c>
      <c r="Q778" s="203">
        <v>1.04</v>
      </c>
      <c r="R778" s="203">
        <v>1898</v>
      </c>
      <c r="S778" s="203">
        <v>211</v>
      </c>
      <c r="T778" s="203">
        <v>102</v>
      </c>
      <c r="U778" s="203">
        <v>38</v>
      </c>
      <c r="V778" s="203">
        <v>223</v>
      </c>
      <c r="W778" s="203">
        <v>10</v>
      </c>
      <c r="X778" s="203">
        <v>103</v>
      </c>
      <c r="Y778" s="203">
        <v>0.25600000000000001</v>
      </c>
      <c r="Z778" s="203" t="b">
        <v>0</v>
      </c>
      <c r="AA778" s="203">
        <v>125</v>
      </c>
      <c r="AB778" s="203">
        <v>85</v>
      </c>
      <c r="AC778" s="203">
        <v>98</v>
      </c>
      <c r="AD778" s="203">
        <v>10</v>
      </c>
      <c r="AE778" s="203">
        <v>11</v>
      </c>
      <c r="AF778" s="203" t="s">
        <v>305</v>
      </c>
      <c r="AS778" s="203" t="s">
        <v>3959</v>
      </c>
      <c r="AT778" s="203" t="s">
        <v>1227</v>
      </c>
      <c r="AU778" s="247">
        <v>699</v>
      </c>
      <c r="AV778" s="203" t="s">
        <v>3960</v>
      </c>
      <c r="AW778" s="203" t="s">
        <v>3961</v>
      </c>
      <c r="AX778" s="203" t="s">
        <v>1376</v>
      </c>
      <c r="AY778" s="247">
        <v>699.99</v>
      </c>
      <c r="AZ778" s="203" t="s">
        <v>3962</v>
      </c>
      <c r="BE778" s="204" t="str">
        <f t="shared" si="25"/>
        <v xml:space="preserve"> LibertyEvolv 100172 Unisex</v>
      </c>
    </row>
    <row r="779" spans="1:57">
      <c r="A779" s="203" t="s">
        <v>219</v>
      </c>
      <c r="B779" s="203" t="s">
        <v>710</v>
      </c>
      <c r="C779" s="203" t="s">
        <v>711</v>
      </c>
      <c r="D779" s="203">
        <v>179</v>
      </c>
      <c r="E779" s="203" t="s">
        <v>222</v>
      </c>
      <c r="F779" s="203" t="str">
        <f t="shared" si="24"/>
        <v>Evolv 100</v>
      </c>
      <c r="H779" s="203">
        <v>179</v>
      </c>
      <c r="I779" s="203">
        <v>178.9</v>
      </c>
      <c r="J779" s="203">
        <v>145</v>
      </c>
      <c r="K779" s="203">
        <v>158</v>
      </c>
      <c r="L779" s="203">
        <v>138</v>
      </c>
      <c r="M779" s="203">
        <v>99</v>
      </c>
      <c r="N779" s="203">
        <v>121</v>
      </c>
      <c r="O779" s="203">
        <v>19.100000000000001</v>
      </c>
      <c r="P779" s="203">
        <v>1983</v>
      </c>
      <c r="Q779" s="203">
        <v>1</v>
      </c>
      <c r="R779" s="203">
        <v>1978</v>
      </c>
      <c r="S779" s="203">
        <v>239</v>
      </c>
      <c r="T779" s="203">
        <v>124</v>
      </c>
      <c r="U779" s="203">
        <v>36</v>
      </c>
      <c r="V779" s="203">
        <v>204</v>
      </c>
      <c r="W779" s="203">
        <v>10</v>
      </c>
      <c r="X779" s="203">
        <v>133</v>
      </c>
      <c r="Y779" s="203">
        <v>0.28699999999999998</v>
      </c>
      <c r="Z779" s="203" t="b">
        <v>0</v>
      </c>
      <c r="AA779" s="203">
        <v>116</v>
      </c>
      <c r="AB779" s="203">
        <v>88</v>
      </c>
      <c r="AC779" s="203">
        <v>88</v>
      </c>
      <c r="AD779" s="203">
        <v>10</v>
      </c>
      <c r="AE779" s="203">
        <v>10.4</v>
      </c>
      <c r="AF779" s="203" t="s">
        <v>305</v>
      </c>
      <c r="AS779" s="203" t="s">
        <v>3963</v>
      </c>
      <c r="AT779" s="203" t="s">
        <v>1376</v>
      </c>
      <c r="AU779" s="247">
        <v>699.99</v>
      </c>
      <c r="AV779" s="203" t="s">
        <v>3964</v>
      </c>
      <c r="BE779" s="204" t="str">
        <f t="shared" si="25"/>
        <v xml:space="preserve"> LibertyEvolv 100179 Unisex</v>
      </c>
    </row>
    <row r="780" spans="1:57">
      <c r="A780" s="203" t="s">
        <v>219</v>
      </c>
      <c r="B780" s="203" t="s">
        <v>710</v>
      </c>
      <c r="C780" s="203" t="s">
        <v>711</v>
      </c>
      <c r="D780" s="203">
        <v>186</v>
      </c>
      <c r="E780" s="203" t="s">
        <v>222</v>
      </c>
      <c r="F780" s="203" t="str">
        <f t="shared" si="24"/>
        <v>Evolv 100</v>
      </c>
      <c r="H780" s="203">
        <v>186</v>
      </c>
      <c r="I780" s="203">
        <v>185.9</v>
      </c>
      <c r="J780" s="203">
        <v>150</v>
      </c>
      <c r="K780" s="203">
        <v>165</v>
      </c>
      <c r="L780" s="203">
        <v>137</v>
      </c>
      <c r="M780" s="203">
        <v>99</v>
      </c>
      <c r="N780" s="203">
        <v>121</v>
      </c>
      <c r="O780" s="203">
        <v>21.5</v>
      </c>
      <c r="P780" s="203">
        <v>1980</v>
      </c>
      <c r="Q780" s="203">
        <v>1.04</v>
      </c>
      <c r="R780" s="203">
        <v>2055</v>
      </c>
      <c r="S780" s="203">
        <v>240</v>
      </c>
      <c r="T780" s="203">
        <v>121</v>
      </c>
      <c r="U780" s="203">
        <v>38</v>
      </c>
      <c r="V780" s="203">
        <v>218</v>
      </c>
      <c r="W780" s="203">
        <v>11</v>
      </c>
      <c r="X780" s="203">
        <v>141</v>
      </c>
      <c r="Y780" s="203">
        <v>0.3</v>
      </c>
      <c r="Z780" s="203" t="b">
        <v>0</v>
      </c>
      <c r="AA780" s="203">
        <v>119</v>
      </c>
      <c r="AB780" s="203">
        <v>92</v>
      </c>
      <c r="AC780" s="203">
        <v>99</v>
      </c>
      <c r="AD780" s="203">
        <v>10</v>
      </c>
      <c r="AE780" s="203">
        <v>10.6</v>
      </c>
      <c r="AF780" s="203" t="s">
        <v>305</v>
      </c>
      <c r="AS780" s="203" t="s">
        <v>3965</v>
      </c>
      <c r="AT780" s="203" t="s">
        <v>3966</v>
      </c>
      <c r="AU780" s="203" t="s">
        <v>3967</v>
      </c>
      <c r="AV780" s="203" t="s">
        <v>3968</v>
      </c>
      <c r="AW780" s="203" t="s">
        <v>3969</v>
      </c>
      <c r="AX780" s="203" t="s">
        <v>1376</v>
      </c>
      <c r="AY780" s="247">
        <v>699.99</v>
      </c>
      <c r="AZ780" s="203" t="s">
        <v>3970</v>
      </c>
      <c r="BE780" s="204" t="str">
        <f t="shared" si="25"/>
        <v xml:space="preserve"> LibertyEvolv 100186 Unisex</v>
      </c>
    </row>
    <row r="781" spans="1:57">
      <c r="A781" s="203" t="s">
        <v>219</v>
      </c>
      <c r="B781" s="203" t="s">
        <v>710</v>
      </c>
      <c r="C781" s="203" t="s">
        <v>712</v>
      </c>
      <c r="D781" s="203">
        <v>165</v>
      </c>
      <c r="E781" s="203" t="s">
        <v>222</v>
      </c>
      <c r="F781" s="203" t="str">
        <f t="shared" si="24"/>
        <v>Evolv 90</v>
      </c>
      <c r="H781" s="203">
        <v>165</v>
      </c>
      <c r="I781" s="203">
        <v>165.1</v>
      </c>
      <c r="J781" s="203">
        <v>133</v>
      </c>
      <c r="K781" s="203">
        <v>146</v>
      </c>
      <c r="L781" s="203">
        <v>130</v>
      </c>
      <c r="M781" s="203">
        <v>89</v>
      </c>
      <c r="N781" s="203">
        <v>112</v>
      </c>
      <c r="O781" s="203">
        <v>15.6</v>
      </c>
      <c r="P781" s="203">
        <v>1638</v>
      </c>
      <c r="Q781" s="203">
        <v>1.02</v>
      </c>
      <c r="R781" s="203">
        <v>1679</v>
      </c>
      <c r="S781" s="203">
        <v>195</v>
      </c>
      <c r="T781" s="203">
        <v>100</v>
      </c>
      <c r="U781" s="203">
        <v>38</v>
      </c>
      <c r="V781" s="203">
        <v>203</v>
      </c>
      <c r="W781" s="203">
        <v>10</v>
      </c>
      <c r="X781" s="203">
        <v>120</v>
      </c>
      <c r="Y781" s="203">
        <v>0.25700000000000001</v>
      </c>
      <c r="Z781" s="203" t="b">
        <v>0</v>
      </c>
      <c r="AA781" s="203">
        <v>103</v>
      </c>
      <c r="AB781" s="203">
        <v>88</v>
      </c>
      <c r="AC781" s="203">
        <v>100</v>
      </c>
      <c r="AD781" s="203">
        <v>8</v>
      </c>
      <c r="AE781" s="203">
        <v>10.5</v>
      </c>
      <c r="AF781" s="203" t="s">
        <v>305</v>
      </c>
      <c r="AS781" s="203" t="s">
        <v>3971</v>
      </c>
      <c r="AT781" s="203" t="s">
        <v>2114</v>
      </c>
      <c r="AU781" s="247">
        <v>425</v>
      </c>
      <c r="AV781" s="203" t="s">
        <v>3972</v>
      </c>
      <c r="AW781" s="203" t="s">
        <v>3973</v>
      </c>
      <c r="AX781" s="203" t="s">
        <v>1194</v>
      </c>
      <c r="AY781" s="247">
        <v>584.95000000000005</v>
      </c>
      <c r="AZ781" s="203" t="s">
        <v>3974</v>
      </c>
      <c r="BE781" s="204" t="str">
        <f t="shared" si="25"/>
        <v xml:space="preserve"> LibertyEvolv 90165 Unisex</v>
      </c>
    </row>
    <row r="782" spans="1:57">
      <c r="A782" s="203" t="s">
        <v>219</v>
      </c>
      <c r="B782" s="203" t="s">
        <v>710</v>
      </c>
      <c r="C782" s="203" t="s">
        <v>712</v>
      </c>
      <c r="D782" s="203">
        <v>172</v>
      </c>
      <c r="E782" s="203" t="s">
        <v>222</v>
      </c>
      <c r="F782" s="203" t="str">
        <f t="shared" si="24"/>
        <v>Evolv 90</v>
      </c>
      <c r="H782" s="203">
        <v>172</v>
      </c>
      <c r="I782" s="203">
        <v>171.9</v>
      </c>
      <c r="J782" s="203">
        <v>140</v>
      </c>
      <c r="K782" s="203">
        <v>152</v>
      </c>
      <c r="L782" s="203">
        <v>130</v>
      </c>
      <c r="M782" s="203">
        <v>89</v>
      </c>
      <c r="N782" s="203">
        <v>113</v>
      </c>
      <c r="O782" s="203">
        <v>17.3</v>
      </c>
      <c r="P782" s="203">
        <v>1655</v>
      </c>
      <c r="Q782" s="203">
        <v>1.06</v>
      </c>
      <c r="R782" s="203">
        <v>1748</v>
      </c>
      <c r="S782" s="203">
        <v>199</v>
      </c>
      <c r="T782" s="203">
        <v>101</v>
      </c>
      <c r="U782" s="203">
        <v>36</v>
      </c>
      <c r="V782" s="203">
        <v>192</v>
      </c>
      <c r="W782" s="203">
        <v>9</v>
      </c>
      <c r="X782" s="203">
        <v>128</v>
      </c>
      <c r="Y782" s="203">
        <v>0.253</v>
      </c>
      <c r="Z782" s="203" t="b">
        <v>0</v>
      </c>
      <c r="AA782" s="203">
        <v>114</v>
      </c>
      <c r="AB782" s="203">
        <v>84</v>
      </c>
      <c r="AC782" s="203">
        <v>79</v>
      </c>
      <c r="AD782" s="203">
        <v>11</v>
      </c>
      <c r="AE782" s="203">
        <v>10.4</v>
      </c>
      <c r="AF782" s="203" t="s">
        <v>305</v>
      </c>
      <c r="AG782" s="203" t="s">
        <v>302</v>
      </c>
      <c r="AS782" s="203" t="s">
        <v>3975</v>
      </c>
      <c r="AT782" s="203" t="s">
        <v>1227</v>
      </c>
      <c r="AU782" s="247">
        <v>649</v>
      </c>
      <c r="AV782" s="203" t="s">
        <v>3976</v>
      </c>
      <c r="AW782" s="203" t="s">
        <v>3977</v>
      </c>
      <c r="AX782" s="203" t="s">
        <v>1376</v>
      </c>
      <c r="AY782" s="247">
        <v>649.99</v>
      </c>
      <c r="AZ782" s="203" t="s">
        <v>3978</v>
      </c>
      <c r="BE782" s="204" t="str">
        <f t="shared" si="25"/>
        <v xml:space="preserve"> LibertyEvolv 90172 Unisex</v>
      </c>
    </row>
    <row r="783" spans="1:57">
      <c r="A783" s="203" t="s">
        <v>219</v>
      </c>
      <c r="B783" s="203" t="s">
        <v>710</v>
      </c>
      <c r="C783" s="203" t="s">
        <v>712</v>
      </c>
      <c r="D783" s="203">
        <v>179</v>
      </c>
      <c r="E783" s="203" t="s">
        <v>222</v>
      </c>
      <c r="F783" s="203" t="str">
        <f t="shared" si="24"/>
        <v>Evolv 90</v>
      </c>
      <c r="H783" s="203">
        <v>179</v>
      </c>
      <c r="I783" s="203">
        <v>178.6</v>
      </c>
      <c r="J783" s="203">
        <v>145</v>
      </c>
      <c r="K783" s="203">
        <v>158</v>
      </c>
      <c r="L783" s="203">
        <v>130</v>
      </c>
      <c r="M783" s="203">
        <v>89</v>
      </c>
      <c r="N783" s="203">
        <v>113</v>
      </c>
      <c r="O783" s="203">
        <v>18.3</v>
      </c>
      <c r="P783" s="203">
        <v>1787</v>
      </c>
      <c r="Q783" s="203">
        <v>1.02</v>
      </c>
      <c r="R783" s="203">
        <v>1815</v>
      </c>
      <c r="S783" s="203">
        <v>208</v>
      </c>
      <c r="T783" s="203">
        <v>103</v>
      </c>
      <c r="U783" s="203">
        <v>39</v>
      </c>
      <c r="V783" s="203">
        <v>205</v>
      </c>
      <c r="W783" s="203">
        <v>10</v>
      </c>
      <c r="X783" s="203">
        <v>130</v>
      </c>
      <c r="Y783" s="203">
        <v>0.25700000000000001</v>
      </c>
      <c r="Z783" s="203" t="b">
        <v>0</v>
      </c>
      <c r="AA783" s="203">
        <v>119</v>
      </c>
      <c r="AB783" s="203">
        <v>86</v>
      </c>
      <c r="AC783" s="203">
        <v>86</v>
      </c>
      <c r="AD783" s="203">
        <v>9</v>
      </c>
      <c r="AE783" s="203">
        <v>10.5</v>
      </c>
      <c r="AF783" s="203" t="s">
        <v>305</v>
      </c>
      <c r="AS783" s="203" t="s">
        <v>3979</v>
      </c>
      <c r="AT783" s="203" t="s">
        <v>3980</v>
      </c>
      <c r="AU783" s="247">
        <v>399</v>
      </c>
      <c r="AV783" s="203" t="s">
        <v>3981</v>
      </c>
      <c r="AW783" s="203" t="s">
        <v>3982</v>
      </c>
      <c r="AX783" s="203" t="s">
        <v>2648</v>
      </c>
      <c r="AY783" s="247">
        <v>519.99</v>
      </c>
      <c r="AZ783" s="203" t="s">
        <v>3983</v>
      </c>
      <c r="BA783" s="203" t="s">
        <v>3982</v>
      </c>
      <c r="BB783" s="203" t="s">
        <v>3173</v>
      </c>
      <c r="BC783" s="247">
        <v>519.99</v>
      </c>
      <c r="BD783" s="203" t="s">
        <v>3984</v>
      </c>
      <c r="BE783" s="204" t="str">
        <f t="shared" si="25"/>
        <v xml:space="preserve"> LibertyEvolv 90179 Unisex</v>
      </c>
    </row>
    <row r="784" spans="1:57">
      <c r="A784" s="203" t="s">
        <v>219</v>
      </c>
      <c r="B784" s="203" t="s">
        <v>710</v>
      </c>
      <c r="C784" s="203" t="s">
        <v>712</v>
      </c>
      <c r="D784" s="203">
        <v>186</v>
      </c>
      <c r="E784" s="203" t="s">
        <v>222</v>
      </c>
      <c r="F784" s="203" t="str">
        <f t="shared" si="24"/>
        <v>Evolv 90</v>
      </c>
      <c r="H784" s="203">
        <v>186</v>
      </c>
      <c r="I784" s="203">
        <v>185.8</v>
      </c>
      <c r="J784" s="203">
        <v>157</v>
      </c>
      <c r="K784" s="203">
        <v>166</v>
      </c>
      <c r="L784" s="203">
        <v>130</v>
      </c>
      <c r="M784" s="203">
        <v>89</v>
      </c>
      <c r="N784" s="203">
        <v>113</v>
      </c>
      <c r="O784" s="203">
        <v>20.399999999999999</v>
      </c>
      <c r="P784" s="203">
        <v>1895</v>
      </c>
      <c r="Q784" s="203">
        <v>0.99</v>
      </c>
      <c r="R784" s="203">
        <v>1881</v>
      </c>
      <c r="S784" s="203">
        <v>227</v>
      </c>
      <c r="T784" s="203">
        <v>111</v>
      </c>
      <c r="U784" s="203">
        <v>37</v>
      </c>
      <c r="V784" s="203">
        <v>179</v>
      </c>
      <c r="W784" s="203">
        <v>8</v>
      </c>
      <c r="X784" s="203">
        <v>108</v>
      </c>
      <c r="Y784" s="203">
        <v>0.22800000000000001</v>
      </c>
      <c r="Z784" s="203" t="b">
        <v>0</v>
      </c>
      <c r="AA784" s="203">
        <v>106</v>
      </c>
      <c r="AB784" s="203">
        <v>92</v>
      </c>
      <c r="AC784" s="203">
        <v>73</v>
      </c>
      <c r="AD784" s="203">
        <v>13</v>
      </c>
      <c r="AE784" s="203">
        <v>11.4</v>
      </c>
      <c r="AF784" s="203" t="s">
        <v>305</v>
      </c>
      <c r="AS784" s="203" t="s">
        <v>3982</v>
      </c>
      <c r="AT784" s="203" t="s">
        <v>3262</v>
      </c>
      <c r="AU784" s="247">
        <v>486.71</v>
      </c>
      <c r="AV784" s="203" t="s">
        <v>3985</v>
      </c>
      <c r="AW784" s="203" t="s">
        <v>3986</v>
      </c>
      <c r="AX784" s="203" t="s">
        <v>1376</v>
      </c>
      <c r="AY784" s="247">
        <v>649.99</v>
      </c>
      <c r="AZ784" s="203" t="s">
        <v>3987</v>
      </c>
      <c r="BE784" s="204" t="str">
        <f t="shared" si="25"/>
        <v xml:space="preserve"> LibertyEvolv 90186 Unisex</v>
      </c>
    </row>
    <row r="785" spans="1:57">
      <c r="A785" s="203" t="s">
        <v>219</v>
      </c>
      <c r="B785" s="203" t="s">
        <v>710</v>
      </c>
      <c r="C785" s="203" t="s">
        <v>713</v>
      </c>
      <c r="D785" s="203">
        <v>151</v>
      </c>
      <c r="E785" s="203" t="s">
        <v>390</v>
      </c>
      <c r="F785" s="203" t="str">
        <f t="shared" si="24"/>
        <v>Evolv 90W</v>
      </c>
      <c r="H785" s="203">
        <v>151</v>
      </c>
      <c r="I785" s="203">
        <v>150.4</v>
      </c>
      <c r="J785" s="203">
        <v>117</v>
      </c>
      <c r="K785" s="203">
        <v>131</v>
      </c>
      <c r="L785" s="203">
        <v>131</v>
      </c>
      <c r="M785" s="203">
        <v>89</v>
      </c>
      <c r="N785" s="203">
        <v>114</v>
      </c>
      <c r="O785" s="203">
        <v>12.4</v>
      </c>
      <c r="P785" s="203">
        <v>1457</v>
      </c>
      <c r="Q785" s="203">
        <v>1.06</v>
      </c>
      <c r="R785" s="203">
        <v>1541</v>
      </c>
      <c r="S785" s="203">
        <v>196</v>
      </c>
      <c r="T785" s="203">
        <v>94</v>
      </c>
      <c r="U785" s="203">
        <v>37</v>
      </c>
      <c r="V785" s="203">
        <v>205</v>
      </c>
      <c r="W785" s="203">
        <v>10</v>
      </c>
      <c r="X785" s="203">
        <v>130</v>
      </c>
      <c r="Y785" s="203">
        <v>0.27399999999999902</v>
      </c>
      <c r="Z785" s="203" t="b">
        <v>0</v>
      </c>
      <c r="AA785" s="203">
        <v>112</v>
      </c>
      <c r="AB785" s="203">
        <v>85</v>
      </c>
      <c r="AC785" s="203">
        <v>93</v>
      </c>
      <c r="AD785" s="203">
        <v>7</v>
      </c>
      <c r="AE785" s="203">
        <v>9.6999999999999993</v>
      </c>
      <c r="AF785" s="203" t="s">
        <v>305</v>
      </c>
      <c r="AG785" s="203" t="s">
        <v>302</v>
      </c>
      <c r="AS785" s="203" t="s">
        <v>3988</v>
      </c>
      <c r="AT785" s="203" t="s">
        <v>3980</v>
      </c>
      <c r="AU785" s="247">
        <v>389</v>
      </c>
      <c r="AV785" s="203" t="s">
        <v>3989</v>
      </c>
      <c r="AW785" s="203" t="s">
        <v>3988</v>
      </c>
      <c r="AX785" s="203" t="s">
        <v>3980</v>
      </c>
      <c r="AY785" s="247">
        <v>389</v>
      </c>
      <c r="AZ785" s="203" t="s">
        <v>3990</v>
      </c>
      <c r="BA785" s="203" t="s">
        <v>3988</v>
      </c>
      <c r="BB785" s="203" t="s">
        <v>1194</v>
      </c>
      <c r="BC785" s="247">
        <v>469.95</v>
      </c>
      <c r="BD785" s="203" t="s">
        <v>3991</v>
      </c>
      <c r="BE785" s="204" t="str">
        <f t="shared" si="25"/>
        <v xml:space="preserve"> LibertyEvolv 90W151 Women's</v>
      </c>
    </row>
    <row r="786" spans="1:57">
      <c r="A786" s="203" t="s">
        <v>219</v>
      </c>
      <c r="B786" s="203" t="s">
        <v>710</v>
      </c>
      <c r="C786" s="203" t="s">
        <v>713</v>
      </c>
      <c r="D786" s="203">
        <v>158</v>
      </c>
      <c r="E786" s="203" t="s">
        <v>390</v>
      </c>
      <c r="F786" s="203" t="str">
        <f t="shared" si="24"/>
        <v>Evolv 90W</v>
      </c>
      <c r="H786" s="203">
        <v>158</v>
      </c>
      <c r="I786" s="203">
        <v>157.5</v>
      </c>
      <c r="J786" s="203">
        <v>125</v>
      </c>
      <c r="K786" s="203">
        <v>137</v>
      </c>
      <c r="L786" s="203">
        <v>131</v>
      </c>
      <c r="M786" s="203">
        <v>90</v>
      </c>
      <c r="N786" s="203">
        <v>113</v>
      </c>
      <c r="O786" s="203">
        <v>14</v>
      </c>
      <c r="P786" s="203">
        <v>1547</v>
      </c>
      <c r="Q786" s="203">
        <v>1.04</v>
      </c>
      <c r="R786" s="203">
        <v>1614</v>
      </c>
      <c r="S786" s="203">
        <v>178</v>
      </c>
      <c r="T786" s="203">
        <v>97</v>
      </c>
      <c r="U786" s="203">
        <v>36</v>
      </c>
      <c r="V786" s="203">
        <v>202</v>
      </c>
      <c r="W786" s="203">
        <v>11</v>
      </c>
      <c r="X786" s="203">
        <v>120</v>
      </c>
      <c r="Y786" s="203">
        <v>0.29599999999999999</v>
      </c>
      <c r="Z786" s="203" t="b">
        <v>0</v>
      </c>
      <c r="AA786" s="203">
        <v>111</v>
      </c>
      <c r="AB786" s="203">
        <v>91</v>
      </c>
      <c r="AC786" s="203">
        <v>91</v>
      </c>
      <c r="AD786" s="203">
        <v>7</v>
      </c>
      <c r="AE786" s="203">
        <v>11</v>
      </c>
      <c r="AF786" s="203" t="s">
        <v>305</v>
      </c>
      <c r="AS786" s="203" t="s">
        <v>3992</v>
      </c>
      <c r="AT786" s="203" t="s">
        <v>3373</v>
      </c>
      <c r="AU786" s="247">
        <v>450</v>
      </c>
      <c r="AV786" s="203" t="s">
        <v>3993</v>
      </c>
      <c r="BE786" s="204" t="str">
        <f t="shared" si="25"/>
        <v xml:space="preserve"> LibertyEvolv 90W158 Women's</v>
      </c>
    </row>
    <row r="787" spans="1:57">
      <c r="A787" s="203" t="s">
        <v>219</v>
      </c>
      <c r="B787" s="203" t="s">
        <v>710</v>
      </c>
      <c r="C787" s="203" t="s">
        <v>713</v>
      </c>
      <c r="D787" s="203">
        <v>165</v>
      </c>
      <c r="E787" s="203" t="s">
        <v>390</v>
      </c>
      <c r="F787" s="203" t="str">
        <f t="shared" si="24"/>
        <v>Evolv 90W</v>
      </c>
      <c r="H787" s="203">
        <v>165</v>
      </c>
      <c r="I787" s="203">
        <v>164.2</v>
      </c>
      <c r="J787" s="203">
        <v>131</v>
      </c>
      <c r="K787" s="203">
        <v>145</v>
      </c>
      <c r="L787" s="203">
        <v>131</v>
      </c>
      <c r="M787" s="203">
        <v>90</v>
      </c>
      <c r="N787" s="203">
        <v>113</v>
      </c>
      <c r="O787" s="203">
        <v>15.4</v>
      </c>
      <c r="P787" s="203">
        <v>1591</v>
      </c>
      <c r="Q787" s="203">
        <v>1.06</v>
      </c>
      <c r="R787" s="203">
        <v>1679</v>
      </c>
      <c r="S787" s="203">
        <v>208</v>
      </c>
      <c r="T787" s="203">
        <v>99</v>
      </c>
      <c r="U787" s="203">
        <v>37</v>
      </c>
      <c r="V787" s="203">
        <v>206</v>
      </c>
      <c r="W787" s="203">
        <v>10</v>
      </c>
      <c r="X787" s="203">
        <v>130</v>
      </c>
      <c r="Y787" s="203">
        <v>0.26200000000000001</v>
      </c>
      <c r="Z787" s="203" t="b">
        <v>0</v>
      </c>
      <c r="AA787" s="203">
        <v>108</v>
      </c>
      <c r="AB787" s="203">
        <v>79</v>
      </c>
      <c r="AC787" s="203">
        <v>98</v>
      </c>
      <c r="AD787" s="203">
        <v>8</v>
      </c>
      <c r="AE787" s="203">
        <v>7.1</v>
      </c>
      <c r="AF787" s="203" t="s">
        <v>305</v>
      </c>
      <c r="AG787" s="203" t="s">
        <v>302</v>
      </c>
      <c r="AS787" s="203" t="s">
        <v>3992</v>
      </c>
      <c r="AT787" s="203" t="s">
        <v>3373</v>
      </c>
      <c r="AU787" s="247">
        <v>450</v>
      </c>
      <c r="AV787" s="203" t="s">
        <v>3994</v>
      </c>
      <c r="AW787" s="203" t="s">
        <v>3992</v>
      </c>
      <c r="AX787" s="203" t="s">
        <v>1194</v>
      </c>
      <c r="AY787" s="247">
        <v>469.95</v>
      </c>
      <c r="AZ787" s="203" t="s">
        <v>3995</v>
      </c>
      <c r="BA787" s="203" t="s">
        <v>3992</v>
      </c>
      <c r="BB787" s="203" t="s">
        <v>1194</v>
      </c>
      <c r="BC787" s="247">
        <v>469.95</v>
      </c>
      <c r="BD787" s="203" t="s">
        <v>3996</v>
      </c>
      <c r="BE787" s="204" t="str">
        <f t="shared" si="25"/>
        <v xml:space="preserve"> LibertyEvolv 90W165 Women's</v>
      </c>
    </row>
    <row r="788" spans="1:57">
      <c r="A788" s="203" t="s">
        <v>219</v>
      </c>
      <c r="B788" s="203" t="s">
        <v>710</v>
      </c>
      <c r="C788" s="203" t="s">
        <v>714</v>
      </c>
      <c r="D788" s="203">
        <v>151</v>
      </c>
      <c r="E788" s="203" t="s">
        <v>390</v>
      </c>
      <c r="F788" s="203" t="str">
        <f t="shared" si="24"/>
        <v>Genesis 101</v>
      </c>
      <c r="H788" s="203">
        <v>151</v>
      </c>
      <c r="I788" s="203">
        <v>150.1</v>
      </c>
      <c r="J788" s="203">
        <v>90</v>
      </c>
      <c r="K788" s="203">
        <v>123</v>
      </c>
      <c r="L788" s="203">
        <v>134</v>
      </c>
      <c r="M788" s="203">
        <v>101</v>
      </c>
      <c r="N788" s="203">
        <v>121</v>
      </c>
      <c r="O788" s="203">
        <v>12.5</v>
      </c>
      <c r="P788" s="203">
        <v>1483</v>
      </c>
      <c r="Q788" s="203">
        <v>1.1299999999999999</v>
      </c>
      <c r="R788" s="203">
        <v>1669</v>
      </c>
      <c r="S788" s="203">
        <v>170</v>
      </c>
      <c r="T788" s="203">
        <v>84</v>
      </c>
      <c r="U788" s="203">
        <v>44</v>
      </c>
      <c r="V788" s="203">
        <v>339</v>
      </c>
      <c r="W788" s="203">
        <v>34</v>
      </c>
      <c r="X788" s="203">
        <v>258</v>
      </c>
      <c r="Y788" s="203">
        <v>0.75900000000000001</v>
      </c>
      <c r="Z788" s="203" t="b">
        <v>0</v>
      </c>
      <c r="AA788" s="203">
        <v>139</v>
      </c>
      <c r="AB788" s="203">
        <v>136</v>
      </c>
      <c r="AC788" s="203">
        <v>201</v>
      </c>
      <c r="AD788" s="203">
        <v>4</v>
      </c>
      <c r="AE788" s="203">
        <v>6.5</v>
      </c>
      <c r="AF788" s="203" t="s">
        <v>305</v>
      </c>
      <c r="AG788" s="203" t="s">
        <v>301</v>
      </c>
      <c r="AH788" s="203" t="s">
        <v>302</v>
      </c>
      <c r="AS788" s="203" t="s">
        <v>3997</v>
      </c>
      <c r="AT788" s="203" t="s">
        <v>1227</v>
      </c>
      <c r="AU788" s="247">
        <v>599</v>
      </c>
      <c r="AV788" s="203" t="s">
        <v>3998</v>
      </c>
      <c r="AW788" s="203" t="s">
        <v>3997</v>
      </c>
      <c r="AX788" s="203" t="s">
        <v>1227</v>
      </c>
      <c r="AY788" s="247">
        <v>599</v>
      </c>
      <c r="AZ788" s="203" t="s">
        <v>3999</v>
      </c>
      <c r="BA788" s="203" t="s">
        <v>4000</v>
      </c>
      <c r="BB788" s="203" t="s">
        <v>1588</v>
      </c>
      <c r="BC788" s="247">
        <v>599</v>
      </c>
      <c r="BD788" s="203" t="s">
        <v>4001</v>
      </c>
      <c r="BE788" s="204" t="str">
        <f t="shared" si="25"/>
        <v xml:space="preserve"> LibertyGenesis 101151 Women's</v>
      </c>
    </row>
    <row r="789" spans="1:57">
      <c r="A789" s="203" t="s">
        <v>219</v>
      </c>
      <c r="B789" s="203" t="s">
        <v>710</v>
      </c>
      <c r="C789" s="203" t="s">
        <v>714</v>
      </c>
      <c r="D789" s="203">
        <v>165</v>
      </c>
      <c r="E789" s="203" t="s">
        <v>390</v>
      </c>
      <c r="F789" s="203" t="str">
        <f t="shared" si="24"/>
        <v>Genesis 101</v>
      </c>
      <c r="H789" s="203">
        <v>165</v>
      </c>
      <c r="I789" s="203">
        <v>164.4</v>
      </c>
      <c r="J789" s="203">
        <v>104</v>
      </c>
      <c r="K789" s="203">
        <v>135</v>
      </c>
      <c r="L789" s="203">
        <v>134</v>
      </c>
      <c r="M789" s="203">
        <v>100</v>
      </c>
      <c r="N789" s="203">
        <v>121</v>
      </c>
      <c r="O789" s="203">
        <v>15</v>
      </c>
      <c r="P789" s="203">
        <v>1740</v>
      </c>
      <c r="Q789" s="203">
        <v>1.05</v>
      </c>
      <c r="R789" s="203">
        <v>1822</v>
      </c>
      <c r="S789" s="203">
        <v>166</v>
      </c>
      <c r="T789" s="203">
        <v>86</v>
      </c>
      <c r="U789" s="203">
        <v>53</v>
      </c>
      <c r="V789" s="203">
        <v>367</v>
      </c>
      <c r="W789" s="203">
        <v>27</v>
      </c>
      <c r="X789" s="203">
        <v>240</v>
      </c>
      <c r="Y789" s="203">
        <v>0.51900000000000002</v>
      </c>
      <c r="Z789" s="203" t="b">
        <v>0</v>
      </c>
      <c r="AA789" s="203">
        <v>140</v>
      </c>
      <c r="AB789" s="203">
        <v>155</v>
      </c>
      <c r="AC789" s="203">
        <v>228</v>
      </c>
      <c r="AD789" s="203">
        <v>4</v>
      </c>
      <c r="AE789" s="203">
        <v>7.5</v>
      </c>
      <c r="AF789" s="203" t="s">
        <v>305</v>
      </c>
      <c r="AG789" s="203" t="s">
        <v>301</v>
      </c>
      <c r="AS789" s="203" t="s">
        <v>4002</v>
      </c>
      <c r="AT789" s="203" t="s">
        <v>1574</v>
      </c>
      <c r="AU789" s="247">
        <v>449.99</v>
      </c>
      <c r="AV789" s="203" t="s">
        <v>4003</v>
      </c>
      <c r="AW789" s="203" t="s">
        <v>4004</v>
      </c>
      <c r="AX789" s="203" t="s">
        <v>1588</v>
      </c>
      <c r="AY789" s="247">
        <v>599</v>
      </c>
      <c r="AZ789" s="203" t="s">
        <v>4005</v>
      </c>
      <c r="BA789" s="203" t="s">
        <v>4002</v>
      </c>
      <c r="BB789" s="203" t="s">
        <v>1194</v>
      </c>
      <c r="BC789" s="247">
        <v>599.99</v>
      </c>
      <c r="BD789" s="203" t="s">
        <v>4006</v>
      </c>
      <c r="BE789" s="204" t="str">
        <f t="shared" si="25"/>
        <v xml:space="preserve"> LibertyGenesis 101165 Women's</v>
      </c>
    </row>
    <row r="790" spans="1:57">
      <c r="A790" s="203" t="s">
        <v>219</v>
      </c>
      <c r="B790" s="203" t="s">
        <v>710</v>
      </c>
      <c r="C790" s="203" t="s">
        <v>714</v>
      </c>
      <c r="D790" s="203">
        <v>171</v>
      </c>
      <c r="E790" s="203" t="s">
        <v>390</v>
      </c>
      <c r="F790" s="203" t="str">
        <f t="shared" si="24"/>
        <v>Genesis 101</v>
      </c>
      <c r="H790" s="203">
        <v>171</v>
      </c>
      <c r="I790" s="203">
        <v>170</v>
      </c>
      <c r="J790" s="203">
        <v>111</v>
      </c>
      <c r="K790" s="203">
        <v>141</v>
      </c>
      <c r="L790" s="203">
        <v>135</v>
      </c>
      <c r="M790" s="203">
        <v>101</v>
      </c>
      <c r="N790" s="203">
        <v>122</v>
      </c>
      <c r="O790" s="203">
        <v>16.600000000000001</v>
      </c>
      <c r="P790" s="203">
        <v>1723</v>
      </c>
      <c r="Q790" s="203">
        <v>1.1000000000000001</v>
      </c>
      <c r="R790" s="203">
        <v>1895</v>
      </c>
      <c r="S790" s="203">
        <v>171</v>
      </c>
      <c r="T790" s="203">
        <v>81</v>
      </c>
      <c r="U790" s="203">
        <v>51</v>
      </c>
      <c r="V790" s="203">
        <v>339</v>
      </c>
      <c r="W790" s="203">
        <v>28</v>
      </c>
      <c r="X790" s="203">
        <v>248</v>
      </c>
      <c r="Y790" s="203">
        <v>0.55000000000000004</v>
      </c>
      <c r="Z790" s="203" t="b">
        <v>0</v>
      </c>
      <c r="AA790" s="203">
        <v>142</v>
      </c>
      <c r="AB790" s="203">
        <v>148</v>
      </c>
      <c r="AC790" s="203">
        <v>197</v>
      </c>
      <c r="AD790" s="203">
        <v>6</v>
      </c>
      <c r="AE790" s="203">
        <v>8.3000000000000007</v>
      </c>
      <c r="AF790" s="203" t="s">
        <v>305</v>
      </c>
      <c r="AG790" s="203" t="s">
        <v>301</v>
      </c>
      <c r="AH790" s="203" t="s">
        <v>302</v>
      </c>
      <c r="AS790" s="203" t="s">
        <v>4007</v>
      </c>
      <c r="AT790" s="203" t="s">
        <v>3173</v>
      </c>
      <c r="AU790" s="247">
        <v>479.99</v>
      </c>
      <c r="AV790" s="203" t="s">
        <v>4008</v>
      </c>
      <c r="AW790" s="203" t="s">
        <v>4007</v>
      </c>
      <c r="AX790" s="203" t="s">
        <v>2648</v>
      </c>
      <c r="AY790" s="247">
        <v>479.99</v>
      </c>
      <c r="AZ790" s="203" t="s">
        <v>4009</v>
      </c>
      <c r="BA790" s="203" t="s">
        <v>4007</v>
      </c>
      <c r="BB790" s="203" t="s">
        <v>1227</v>
      </c>
      <c r="BC790" s="247">
        <v>599</v>
      </c>
      <c r="BD790" s="203" t="s">
        <v>4010</v>
      </c>
      <c r="BE790" s="204" t="str">
        <f t="shared" si="25"/>
        <v xml:space="preserve"> LibertyGenesis 101171 Women's</v>
      </c>
    </row>
    <row r="791" spans="1:57">
      <c r="A791" s="203" t="s">
        <v>219</v>
      </c>
      <c r="B791" s="203" t="s">
        <v>710</v>
      </c>
      <c r="C791" s="203" t="s">
        <v>715</v>
      </c>
      <c r="D791" s="203">
        <v>151</v>
      </c>
      <c r="E791" s="203" t="s">
        <v>390</v>
      </c>
      <c r="F791" s="203" t="str">
        <f t="shared" si="24"/>
        <v>Genesis 90</v>
      </c>
      <c r="H791" s="203">
        <v>151</v>
      </c>
      <c r="I791" s="203">
        <v>150.19999999999999</v>
      </c>
      <c r="J791" s="203">
        <v>91</v>
      </c>
      <c r="K791" s="203">
        <v>121</v>
      </c>
      <c r="L791" s="203">
        <v>125</v>
      </c>
      <c r="M791" s="203">
        <v>90</v>
      </c>
      <c r="N791" s="203">
        <v>111</v>
      </c>
      <c r="O791" s="203">
        <v>11.8</v>
      </c>
      <c r="P791" s="203">
        <v>1420</v>
      </c>
      <c r="Q791" s="203">
        <v>1.07</v>
      </c>
      <c r="R791" s="203">
        <v>1516</v>
      </c>
      <c r="S791" s="203">
        <v>144</v>
      </c>
      <c r="T791" s="203">
        <v>72</v>
      </c>
      <c r="U791" s="203">
        <v>44</v>
      </c>
      <c r="V791" s="203">
        <v>351</v>
      </c>
      <c r="W791" s="203">
        <v>21</v>
      </c>
      <c r="X791" s="203">
        <v>243</v>
      </c>
      <c r="Y791" s="203">
        <v>0.48599999999999999</v>
      </c>
      <c r="Z791" s="203" t="b">
        <v>0</v>
      </c>
      <c r="AA791" s="203">
        <v>135</v>
      </c>
      <c r="AB791" s="203">
        <v>157</v>
      </c>
      <c r="AC791" s="203">
        <v>216</v>
      </c>
      <c r="AD791" s="203">
        <v>4</v>
      </c>
      <c r="AE791" s="203">
        <v>7.8</v>
      </c>
      <c r="AF791" s="203" t="s">
        <v>305</v>
      </c>
      <c r="AG791" s="203" t="s">
        <v>302</v>
      </c>
      <c r="AS791" s="203" t="s">
        <v>4011</v>
      </c>
      <c r="AT791" s="203" t="s">
        <v>1588</v>
      </c>
      <c r="AU791" s="247">
        <v>369.95</v>
      </c>
      <c r="AV791" s="203" t="s">
        <v>4012</v>
      </c>
      <c r="AW791" s="203" t="s">
        <v>4013</v>
      </c>
      <c r="AX791" s="203" t="s">
        <v>1588</v>
      </c>
      <c r="AY791" s="247">
        <v>399.95</v>
      </c>
      <c r="AZ791" s="203" t="s">
        <v>4014</v>
      </c>
      <c r="BA791" s="203" t="s">
        <v>4015</v>
      </c>
      <c r="BB791" s="203" t="s">
        <v>3142</v>
      </c>
      <c r="BC791" s="247">
        <v>499.95</v>
      </c>
      <c r="BD791" s="203" t="s">
        <v>4016</v>
      </c>
      <c r="BE791" s="204" t="str">
        <f t="shared" si="25"/>
        <v xml:space="preserve"> LibertyGenesis 90151 Women's</v>
      </c>
    </row>
    <row r="792" spans="1:57">
      <c r="A792" s="203" t="s">
        <v>219</v>
      </c>
      <c r="B792" s="203" t="s">
        <v>710</v>
      </c>
      <c r="C792" s="203" t="s">
        <v>715</v>
      </c>
      <c r="D792" s="203">
        <v>158</v>
      </c>
      <c r="E792" s="203" t="s">
        <v>390</v>
      </c>
      <c r="F792" s="203" t="str">
        <f t="shared" si="24"/>
        <v>Genesis 90</v>
      </c>
      <c r="H792" s="203">
        <v>158</v>
      </c>
      <c r="I792" s="203">
        <v>157.1</v>
      </c>
      <c r="J792" s="203">
        <v>97</v>
      </c>
      <c r="K792" s="203">
        <v>127</v>
      </c>
      <c r="L792" s="203">
        <v>125</v>
      </c>
      <c r="M792" s="203">
        <v>89</v>
      </c>
      <c r="N792" s="203">
        <v>111</v>
      </c>
      <c r="O792" s="203">
        <v>13</v>
      </c>
      <c r="P792" s="203">
        <v>1431</v>
      </c>
      <c r="Q792" s="203">
        <v>1.1000000000000001</v>
      </c>
      <c r="R792" s="203">
        <v>1572</v>
      </c>
      <c r="S792" s="203">
        <v>162</v>
      </c>
      <c r="T792" s="203">
        <v>75</v>
      </c>
      <c r="U792" s="203">
        <v>44</v>
      </c>
      <c r="V792" s="203">
        <v>352</v>
      </c>
      <c r="W792" s="203">
        <v>23</v>
      </c>
      <c r="X792" s="203">
        <v>246</v>
      </c>
      <c r="Y792" s="203">
        <v>0.51800000000000002</v>
      </c>
      <c r="Z792" s="203" t="b">
        <v>0</v>
      </c>
      <c r="AA792" s="203">
        <v>136</v>
      </c>
      <c r="AB792" s="203">
        <v>160</v>
      </c>
      <c r="AC792" s="203">
        <v>216</v>
      </c>
      <c r="AD792" s="203">
        <v>4</v>
      </c>
      <c r="AE792" s="203">
        <v>8.3000000000000007</v>
      </c>
      <c r="AF792" s="203" t="s">
        <v>305</v>
      </c>
      <c r="AG792" s="203" t="s">
        <v>302</v>
      </c>
      <c r="AS792" s="203" t="s">
        <v>4017</v>
      </c>
      <c r="AT792" s="203" t="s">
        <v>1194</v>
      </c>
      <c r="AU792" s="247">
        <v>397.49</v>
      </c>
      <c r="AV792" s="203" t="s">
        <v>4018</v>
      </c>
      <c r="AW792" s="203" t="s">
        <v>4017</v>
      </c>
      <c r="AX792" s="203" t="s">
        <v>1194</v>
      </c>
      <c r="AY792" s="247">
        <v>397.49</v>
      </c>
      <c r="AZ792" s="203" t="s">
        <v>4019</v>
      </c>
      <c r="BA792" s="203" t="s">
        <v>4020</v>
      </c>
      <c r="BB792" s="203" t="s">
        <v>1588</v>
      </c>
      <c r="BC792" s="247">
        <v>399.95</v>
      </c>
      <c r="BD792" s="203" t="s">
        <v>4021</v>
      </c>
      <c r="BE792" s="204" t="str">
        <f t="shared" si="25"/>
        <v xml:space="preserve"> LibertyGenesis 90158 Women's</v>
      </c>
    </row>
    <row r="793" spans="1:57">
      <c r="A793" s="203" t="s">
        <v>219</v>
      </c>
      <c r="B793" s="203" t="s">
        <v>710</v>
      </c>
      <c r="C793" s="203" t="s">
        <v>715</v>
      </c>
      <c r="D793" s="203">
        <v>165</v>
      </c>
      <c r="E793" s="203" t="s">
        <v>390</v>
      </c>
      <c r="F793" s="203" t="str">
        <f t="shared" si="24"/>
        <v>Genesis 90</v>
      </c>
      <c r="H793" s="203">
        <v>165</v>
      </c>
      <c r="I793" s="203">
        <v>164.5</v>
      </c>
      <c r="J793" s="203">
        <v>105</v>
      </c>
      <c r="K793" s="203">
        <v>136</v>
      </c>
      <c r="L793" s="203">
        <v>125</v>
      </c>
      <c r="M793" s="203">
        <v>90</v>
      </c>
      <c r="N793" s="203">
        <v>111</v>
      </c>
      <c r="O793" s="203">
        <v>14.8</v>
      </c>
      <c r="P793" s="203">
        <v>1554</v>
      </c>
      <c r="Q793" s="203">
        <v>1.06</v>
      </c>
      <c r="R793" s="203">
        <v>1649</v>
      </c>
      <c r="S793" s="203">
        <v>173</v>
      </c>
      <c r="T793" s="203">
        <v>78</v>
      </c>
      <c r="U793" s="203">
        <v>43</v>
      </c>
      <c r="V793" s="203">
        <v>345</v>
      </c>
      <c r="W793" s="203">
        <v>21</v>
      </c>
      <c r="X793" s="203">
        <v>246</v>
      </c>
      <c r="Y793" s="203">
        <v>0.48399999999999999</v>
      </c>
      <c r="Z793" s="203" t="b">
        <v>0</v>
      </c>
      <c r="AA793" s="203">
        <v>133</v>
      </c>
      <c r="AB793" s="203">
        <v>152</v>
      </c>
      <c r="AC793" s="203">
        <v>213</v>
      </c>
      <c r="AD793" s="203">
        <v>5</v>
      </c>
      <c r="AE793" s="203">
        <v>7.7</v>
      </c>
      <c r="AF793" s="203" t="s">
        <v>305</v>
      </c>
      <c r="AG793" s="203" t="s">
        <v>302</v>
      </c>
      <c r="AS793" s="203" t="s">
        <v>4022</v>
      </c>
      <c r="AT793" s="203" t="s">
        <v>1588</v>
      </c>
      <c r="AU793" s="247">
        <v>399.95</v>
      </c>
      <c r="AV793" s="203" t="s">
        <v>4023</v>
      </c>
      <c r="AW793" s="203" t="s">
        <v>4024</v>
      </c>
      <c r="AX793" s="203" t="s">
        <v>4025</v>
      </c>
      <c r="AY793" s="247">
        <v>529.99</v>
      </c>
      <c r="AZ793" s="203" t="s">
        <v>4026</v>
      </c>
      <c r="BA793" s="203" t="s">
        <v>4024</v>
      </c>
      <c r="BB793" s="203" t="s">
        <v>4025</v>
      </c>
      <c r="BC793" s="247">
        <v>529.99</v>
      </c>
      <c r="BD793" s="203" t="s">
        <v>4027</v>
      </c>
      <c r="BE793" s="204" t="str">
        <f t="shared" si="25"/>
        <v xml:space="preserve"> LibertyGenesis 90165 Women's</v>
      </c>
    </row>
    <row r="794" spans="1:57">
      <c r="A794" s="203" t="s">
        <v>219</v>
      </c>
      <c r="B794" s="203" t="s">
        <v>710</v>
      </c>
      <c r="C794" s="203" t="s">
        <v>716</v>
      </c>
      <c r="D794" s="203">
        <v>171</v>
      </c>
      <c r="E794" s="203" t="s">
        <v>222</v>
      </c>
      <c r="F794" s="203" t="str">
        <f t="shared" si="24"/>
        <v>Origin 101</v>
      </c>
      <c r="H794" s="203">
        <v>171</v>
      </c>
      <c r="I794" s="203">
        <v>169.9</v>
      </c>
      <c r="J794" s="203">
        <v>110</v>
      </c>
      <c r="K794" s="203">
        <v>141</v>
      </c>
      <c r="L794" s="203">
        <v>134</v>
      </c>
      <c r="M794" s="203">
        <v>101</v>
      </c>
      <c r="N794" s="203">
        <v>121</v>
      </c>
      <c r="O794" s="203">
        <v>16.399999999999999</v>
      </c>
      <c r="P794" s="203">
        <v>1707</v>
      </c>
      <c r="Q794" s="203">
        <v>1.1100000000000001</v>
      </c>
      <c r="R794" s="203">
        <v>1889</v>
      </c>
      <c r="S794" s="203">
        <v>172</v>
      </c>
      <c r="T794" s="203">
        <v>84</v>
      </c>
      <c r="U794" s="203">
        <v>52</v>
      </c>
      <c r="V794" s="203">
        <v>340</v>
      </c>
      <c r="W794" s="203">
        <v>30</v>
      </c>
      <c r="X794" s="203">
        <v>257</v>
      </c>
      <c r="Y794" s="203">
        <v>0.56799999999999995</v>
      </c>
      <c r="Z794" s="203" t="b">
        <v>0</v>
      </c>
      <c r="AA794" s="203">
        <v>136</v>
      </c>
      <c r="AB794" s="203">
        <v>158</v>
      </c>
      <c r="AC794" s="203">
        <v>204</v>
      </c>
      <c r="AD794" s="203">
        <v>5</v>
      </c>
      <c r="AE794" s="203">
        <v>8.3000000000000007</v>
      </c>
      <c r="AF794" s="203" t="s">
        <v>305</v>
      </c>
      <c r="AG794" s="203" t="s">
        <v>301</v>
      </c>
      <c r="AH794" s="203" t="s">
        <v>302</v>
      </c>
      <c r="AS794" s="203" t="s">
        <v>4028</v>
      </c>
      <c r="AT794" s="203" t="s">
        <v>1194</v>
      </c>
      <c r="AU794" s="247">
        <v>502.49</v>
      </c>
      <c r="AV794" s="203" t="s">
        <v>4029</v>
      </c>
      <c r="AW794" s="203" t="s">
        <v>4028</v>
      </c>
      <c r="AX794" s="203" t="s">
        <v>1194</v>
      </c>
      <c r="AY794" s="247">
        <v>502.49</v>
      </c>
      <c r="AZ794" s="203" t="s">
        <v>4030</v>
      </c>
      <c r="BA794" s="203" t="s">
        <v>4031</v>
      </c>
      <c r="BB794" s="203" t="s">
        <v>3966</v>
      </c>
      <c r="BC794" s="203" t="s">
        <v>4032</v>
      </c>
      <c r="BD794" s="203" t="s">
        <v>4033</v>
      </c>
      <c r="BE794" s="204" t="str">
        <f t="shared" si="25"/>
        <v xml:space="preserve"> LibertyOrigin 101171 Unisex</v>
      </c>
    </row>
    <row r="795" spans="1:57">
      <c r="A795" s="203" t="s">
        <v>219</v>
      </c>
      <c r="B795" s="203" t="s">
        <v>710</v>
      </c>
      <c r="C795" s="203" t="s">
        <v>716</v>
      </c>
      <c r="D795" s="203">
        <v>176</v>
      </c>
      <c r="E795" s="203" t="s">
        <v>222</v>
      </c>
      <c r="F795" s="203" t="str">
        <f t="shared" si="24"/>
        <v>Origin 101</v>
      </c>
      <c r="H795" s="203">
        <v>176</v>
      </c>
      <c r="I795" s="203">
        <v>174.8</v>
      </c>
      <c r="J795" s="203">
        <v>108</v>
      </c>
      <c r="K795" s="203">
        <v>145</v>
      </c>
      <c r="L795" s="203">
        <v>134</v>
      </c>
      <c r="M795" s="203">
        <v>101</v>
      </c>
      <c r="N795" s="203">
        <v>122</v>
      </c>
      <c r="O795" s="203">
        <v>17.399999999999999</v>
      </c>
      <c r="P795" s="203">
        <v>1821</v>
      </c>
      <c r="Q795" s="203">
        <v>1.07</v>
      </c>
      <c r="R795" s="203">
        <v>1944</v>
      </c>
      <c r="S795" s="203">
        <v>183</v>
      </c>
      <c r="T795" s="203">
        <v>92</v>
      </c>
      <c r="U795" s="203">
        <v>52</v>
      </c>
      <c r="V795" s="203">
        <v>385</v>
      </c>
      <c r="W795" s="203">
        <v>32</v>
      </c>
      <c r="X795" s="203">
        <v>288</v>
      </c>
      <c r="Y795" s="203">
        <v>0.621</v>
      </c>
      <c r="Z795" s="203" t="b">
        <v>0</v>
      </c>
      <c r="AA795" s="203">
        <v>142</v>
      </c>
      <c r="AB795" s="203">
        <v>156</v>
      </c>
      <c r="AC795" s="203">
        <v>243</v>
      </c>
      <c r="AD795" s="203">
        <v>4</v>
      </c>
      <c r="AE795" s="203">
        <v>7.8</v>
      </c>
      <c r="AF795" s="203" t="s">
        <v>305</v>
      </c>
      <c r="AG795" s="203" t="s">
        <v>301</v>
      </c>
      <c r="AH795" s="203" t="s">
        <v>302</v>
      </c>
      <c r="AS795" s="203" t="s">
        <v>4034</v>
      </c>
      <c r="AT795" s="203" t="s">
        <v>1306</v>
      </c>
      <c r="AU795" s="247">
        <v>669.99</v>
      </c>
      <c r="AV795" s="203" t="s">
        <v>4035</v>
      </c>
      <c r="AW795" s="203" t="s">
        <v>4036</v>
      </c>
      <c r="AX795" s="203" t="s">
        <v>2354</v>
      </c>
      <c r="AY795" s="247">
        <v>669.99</v>
      </c>
      <c r="AZ795" s="203" t="s">
        <v>4037</v>
      </c>
      <c r="BA795" s="203" t="s">
        <v>4038</v>
      </c>
      <c r="BB795" s="203" t="s">
        <v>3142</v>
      </c>
      <c r="BC795" s="247">
        <v>669.99</v>
      </c>
      <c r="BD795" s="203" t="s">
        <v>4039</v>
      </c>
      <c r="BE795" s="204" t="str">
        <f t="shared" si="25"/>
        <v xml:space="preserve"> LibertyOrigin 101176 Unisex</v>
      </c>
    </row>
    <row r="796" spans="1:57">
      <c r="A796" s="203" t="s">
        <v>219</v>
      </c>
      <c r="B796" s="203" t="s">
        <v>710</v>
      </c>
      <c r="C796" s="203" t="s">
        <v>717</v>
      </c>
      <c r="D796" s="203">
        <v>176</v>
      </c>
      <c r="E796" s="203" t="s">
        <v>222</v>
      </c>
      <c r="F796" s="203" t="str">
        <f t="shared" si="24"/>
        <v>Origin 106</v>
      </c>
      <c r="H796" s="203">
        <v>176</v>
      </c>
      <c r="I796" s="203">
        <v>175.2</v>
      </c>
      <c r="J796" s="203">
        <v>98</v>
      </c>
      <c r="K796" s="203">
        <v>145</v>
      </c>
      <c r="L796" s="203">
        <v>137</v>
      </c>
      <c r="M796" s="203">
        <v>106</v>
      </c>
      <c r="N796" s="203">
        <v>127</v>
      </c>
      <c r="O796" s="203">
        <v>18.3</v>
      </c>
      <c r="P796" s="203">
        <v>1983</v>
      </c>
      <c r="Q796" s="203">
        <v>1.02</v>
      </c>
      <c r="R796" s="203">
        <v>2014</v>
      </c>
      <c r="S796" s="203">
        <v>211</v>
      </c>
      <c r="T796" s="203">
        <v>102</v>
      </c>
      <c r="U796" s="203">
        <v>54</v>
      </c>
      <c r="V796" s="203">
        <v>459</v>
      </c>
      <c r="W796" s="203">
        <v>39</v>
      </c>
      <c r="X796" s="203">
        <v>311</v>
      </c>
      <c r="Y796" s="203">
        <v>0.72</v>
      </c>
      <c r="Z796" s="203" t="b">
        <v>0</v>
      </c>
      <c r="AA796" s="203">
        <v>139</v>
      </c>
      <c r="AB796" s="203">
        <v>165</v>
      </c>
      <c r="AC796" s="203">
        <v>320</v>
      </c>
      <c r="AD796" s="203">
        <v>4</v>
      </c>
      <c r="AE796" s="203">
        <v>8.1</v>
      </c>
      <c r="AF796" s="203" t="s">
        <v>301</v>
      </c>
      <c r="AS796" s="203" t="s">
        <v>4040</v>
      </c>
      <c r="AT796" s="203" t="s">
        <v>2648</v>
      </c>
      <c r="AU796" s="247">
        <v>559.99</v>
      </c>
      <c r="AV796" s="203" t="s">
        <v>4041</v>
      </c>
      <c r="AW796" s="203" t="s">
        <v>4040</v>
      </c>
      <c r="AX796" s="203" t="s">
        <v>2648</v>
      </c>
      <c r="AY796" s="247">
        <v>559.99</v>
      </c>
      <c r="AZ796" s="203" t="s">
        <v>4042</v>
      </c>
      <c r="BA796" s="203" t="s">
        <v>4043</v>
      </c>
      <c r="BB796" s="203" t="s">
        <v>1588</v>
      </c>
      <c r="BC796" s="247">
        <v>695</v>
      </c>
      <c r="BD796" s="203" t="s">
        <v>4044</v>
      </c>
      <c r="BE796" s="204" t="str">
        <f t="shared" si="25"/>
        <v xml:space="preserve"> LibertyOrigin 106176 Unisex</v>
      </c>
    </row>
    <row r="797" spans="1:57">
      <c r="A797" s="203" t="s">
        <v>219</v>
      </c>
      <c r="B797" s="203" t="s">
        <v>710</v>
      </c>
      <c r="C797" s="203" t="s">
        <v>717</v>
      </c>
      <c r="D797" s="203">
        <v>182</v>
      </c>
      <c r="E797" s="203" t="s">
        <v>222</v>
      </c>
      <c r="F797" s="203" t="str">
        <f t="shared" si="24"/>
        <v>Origin 106</v>
      </c>
      <c r="H797" s="203">
        <v>182</v>
      </c>
      <c r="I797" s="203">
        <v>180.9</v>
      </c>
      <c r="J797" s="203">
        <v>103</v>
      </c>
      <c r="K797" s="203">
        <v>152</v>
      </c>
      <c r="L797" s="203">
        <v>137</v>
      </c>
      <c r="M797" s="203">
        <v>106</v>
      </c>
      <c r="N797" s="203">
        <v>127</v>
      </c>
      <c r="O797" s="203">
        <v>20.399999999999999</v>
      </c>
      <c r="P797" s="203">
        <v>2023</v>
      </c>
      <c r="Q797" s="203">
        <v>1.03</v>
      </c>
      <c r="R797" s="203">
        <v>2084</v>
      </c>
      <c r="S797" s="203">
        <v>226</v>
      </c>
      <c r="T797" s="203">
        <v>107</v>
      </c>
      <c r="U797" s="203">
        <v>57</v>
      </c>
      <c r="V797" s="203">
        <v>462</v>
      </c>
      <c r="W797" s="203">
        <v>42</v>
      </c>
      <c r="X797" s="203">
        <v>321</v>
      </c>
      <c r="Y797" s="203">
        <v>0.747</v>
      </c>
      <c r="Z797" s="203" t="b">
        <v>0</v>
      </c>
      <c r="AA797" s="203">
        <v>141</v>
      </c>
      <c r="AB797" s="203">
        <v>153</v>
      </c>
      <c r="AC797" s="203">
        <v>321</v>
      </c>
      <c r="AD797" s="203">
        <v>4</v>
      </c>
      <c r="AE797" s="203">
        <v>7.9</v>
      </c>
      <c r="AF797" s="203" t="s">
        <v>301</v>
      </c>
      <c r="AS797" s="203" t="s">
        <v>4045</v>
      </c>
      <c r="AT797" s="203" t="s">
        <v>1376</v>
      </c>
      <c r="AU797" s="247">
        <v>519.20000000000005</v>
      </c>
      <c r="AV797" s="203" t="s">
        <v>4046</v>
      </c>
      <c r="AW797" s="203" t="s">
        <v>4047</v>
      </c>
      <c r="AX797" s="203" t="s">
        <v>1588</v>
      </c>
      <c r="AY797" s="247">
        <v>529.95000000000005</v>
      </c>
      <c r="AZ797" s="203" t="s">
        <v>4048</v>
      </c>
      <c r="BA797" s="203" t="s">
        <v>4049</v>
      </c>
      <c r="BB797" s="203" t="s">
        <v>1588</v>
      </c>
      <c r="BC797" s="247">
        <v>695</v>
      </c>
      <c r="BD797" s="203" t="s">
        <v>4050</v>
      </c>
      <c r="BE797" s="204" t="str">
        <f t="shared" si="25"/>
        <v xml:space="preserve"> LibertyOrigin 106182 Unisex</v>
      </c>
    </row>
    <row r="798" spans="1:57">
      <c r="A798" s="203" t="s">
        <v>219</v>
      </c>
      <c r="B798" s="203" t="s">
        <v>710</v>
      </c>
      <c r="C798" s="203" t="s">
        <v>717</v>
      </c>
      <c r="D798" s="203">
        <v>187</v>
      </c>
      <c r="E798" s="203" t="s">
        <v>222</v>
      </c>
      <c r="F798" s="203" t="str">
        <f t="shared" si="24"/>
        <v>Origin 106</v>
      </c>
      <c r="H798" s="203">
        <v>187</v>
      </c>
      <c r="I798" s="203">
        <v>186.2</v>
      </c>
      <c r="J798" s="203">
        <v>108</v>
      </c>
      <c r="K798" s="203">
        <v>156</v>
      </c>
      <c r="L798" s="203">
        <v>137</v>
      </c>
      <c r="M798" s="203">
        <v>106</v>
      </c>
      <c r="N798" s="203">
        <v>127</v>
      </c>
      <c r="O798" s="203">
        <v>21.8</v>
      </c>
      <c r="P798" s="203">
        <v>2108</v>
      </c>
      <c r="Q798" s="203">
        <v>1.02</v>
      </c>
      <c r="R798" s="203">
        <v>2140</v>
      </c>
      <c r="S798" s="203">
        <v>217</v>
      </c>
      <c r="T798" s="203">
        <v>109</v>
      </c>
      <c r="U798" s="203">
        <v>56</v>
      </c>
      <c r="V798" s="203">
        <v>471</v>
      </c>
      <c r="W798" s="203">
        <v>40</v>
      </c>
      <c r="X798" s="203">
        <v>311</v>
      </c>
      <c r="Y798" s="203">
        <v>0.72099999999999997</v>
      </c>
      <c r="Z798" s="203" t="b">
        <v>0</v>
      </c>
      <c r="AA798" s="203">
        <v>142</v>
      </c>
      <c r="AB798" s="203">
        <v>161</v>
      </c>
      <c r="AC798" s="203">
        <v>328</v>
      </c>
      <c r="AD798" s="203">
        <v>4</v>
      </c>
      <c r="AE798" s="203">
        <v>8.1999999999999993</v>
      </c>
      <c r="AF798" s="203" t="s">
        <v>301</v>
      </c>
      <c r="AS798" s="203" t="s">
        <v>4051</v>
      </c>
      <c r="AT798" s="203" t="s">
        <v>1588</v>
      </c>
      <c r="AU798" s="247">
        <v>695</v>
      </c>
      <c r="AV798" s="203" t="s">
        <v>4052</v>
      </c>
      <c r="AW798" s="203" t="s">
        <v>4053</v>
      </c>
      <c r="AX798" s="203" t="s">
        <v>1227</v>
      </c>
      <c r="AY798" s="247">
        <v>699</v>
      </c>
      <c r="AZ798" s="203" t="s">
        <v>4054</v>
      </c>
      <c r="BA798" s="203" t="s">
        <v>4053</v>
      </c>
      <c r="BB798" s="203" t="s">
        <v>1227</v>
      </c>
      <c r="BC798" s="247">
        <v>699</v>
      </c>
      <c r="BD798" s="203" t="s">
        <v>4055</v>
      </c>
      <c r="BE798" s="204" t="str">
        <f t="shared" si="25"/>
        <v xml:space="preserve"> LibertyOrigin 106187 Unisex</v>
      </c>
    </row>
    <row r="799" spans="1:57">
      <c r="A799" s="203" t="s">
        <v>219</v>
      </c>
      <c r="B799" s="203" t="s">
        <v>710</v>
      </c>
      <c r="C799" s="203" t="s">
        <v>718</v>
      </c>
      <c r="D799" s="203">
        <v>171</v>
      </c>
      <c r="E799" s="203" t="s">
        <v>222</v>
      </c>
      <c r="F799" s="203" t="str">
        <f t="shared" si="24"/>
        <v>Origin 96</v>
      </c>
      <c r="H799" s="203">
        <v>171</v>
      </c>
      <c r="I799" s="203">
        <v>170</v>
      </c>
      <c r="J799" s="203">
        <v>109</v>
      </c>
      <c r="K799" s="203">
        <v>140</v>
      </c>
      <c r="L799" s="203">
        <v>130</v>
      </c>
      <c r="M799" s="203">
        <v>96</v>
      </c>
      <c r="N799" s="203">
        <v>118</v>
      </c>
      <c r="O799" s="203">
        <v>16.5</v>
      </c>
      <c r="P799" s="203">
        <v>1732</v>
      </c>
      <c r="Q799" s="203">
        <v>1.05</v>
      </c>
      <c r="R799" s="203">
        <v>1813</v>
      </c>
      <c r="S799" s="203">
        <v>188</v>
      </c>
      <c r="T799" s="203">
        <v>89</v>
      </c>
      <c r="U799" s="203">
        <v>50</v>
      </c>
      <c r="V799" s="203">
        <v>344</v>
      </c>
      <c r="W799" s="203">
        <v>30</v>
      </c>
      <c r="X799" s="203">
        <v>261</v>
      </c>
      <c r="Y799" s="203">
        <v>0.61099999999999999</v>
      </c>
      <c r="Z799" s="203" t="b">
        <v>0</v>
      </c>
      <c r="AA799" s="203">
        <v>136</v>
      </c>
      <c r="AB799" s="203">
        <v>165</v>
      </c>
      <c r="AC799" s="203">
        <v>209</v>
      </c>
      <c r="AD799" s="203">
        <v>5</v>
      </c>
      <c r="AE799" s="203">
        <v>8.1</v>
      </c>
      <c r="AF799" s="203" t="s">
        <v>305</v>
      </c>
      <c r="AS799" s="203" t="s">
        <v>4056</v>
      </c>
      <c r="AT799" s="203" t="s">
        <v>1751</v>
      </c>
      <c r="AU799" s="247">
        <v>629.99</v>
      </c>
      <c r="AV799" s="203" t="s">
        <v>4057</v>
      </c>
      <c r="AW799" s="203" t="s">
        <v>4056</v>
      </c>
      <c r="AX799" s="203" t="s">
        <v>1751</v>
      </c>
      <c r="AY799" s="247">
        <v>629.99</v>
      </c>
      <c r="AZ799" s="203" t="s">
        <v>4058</v>
      </c>
      <c r="BA799" s="203" t="s">
        <v>4056</v>
      </c>
      <c r="BB799" s="203" t="s">
        <v>3373</v>
      </c>
      <c r="BC799" s="247">
        <v>629.99</v>
      </c>
      <c r="BD799" s="203" t="s">
        <v>4059</v>
      </c>
      <c r="BE799" s="204" t="str">
        <f t="shared" si="25"/>
        <v xml:space="preserve"> LibertyOrigin 96171 Unisex</v>
      </c>
    </row>
    <row r="800" spans="1:57">
      <c r="A800" s="203" t="s">
        <v>219</v>
      </c>
      <c r="B800" s="203" t="s">
        <v>710</v>
      </c>
      <c r="C800" s="203" t="s">
        <v>718</v>
      </c>
      <c r="D800" s="203">
        <v>176</v>
      </c>
      <c r="E800" s="203" t="s">
        <v>222</v>
      </c>
      <c r="F800" s="203" t="str">
        <f t="shared" si="24"/>
        <v>Origin 96</v>
      </c>
      <c r="H800" s="203">
        <v>176</v>
      </c>
      <c r="I800" s="203">
        <v>174.9</v>
      </c>
      <c r="J800" s="203">
        <v>117</v>
      </c>
      <c r="K800" s="203">
        <v>145</v>
      </c>
      <c r="L800" s="203">
        <v>129</v>
      </c>
      <c r="M800" s="203">
        <v>96</v>
      </c>
      <c r="N800" s="203">
        <v>117</v>
      </c>
      <c r="O800" s="203">
        <v>17.3</v>
      </c>
      <c r="P800" s="203">
        <v>1772</v>
      </c>
      <c r="Q800" s="203">
        <v>1.05</v>
      </c>
      <c r="R800" s="203">
        <v>1865</v>
      </c>
      <c r="S800" s="203">
        <v>213</v>
      </c>
      <c r="T800" s="203">
        <v>98</v>
      </c>
      <c r="U800" s="203">
        <v>47</v>
      </c>
      <c r="V800" s="203">
        <v>307</v>
      </c>
      <c r="W800" s="203">
        <v>30</v>
      </c>
      <c r="X800" s="203">
        <v>272</v>
      </c>
      <c r="Y800" s="203">
        <v>0.64500000000000002</v>
      </c>
      <c r="Z800" s="203" t="b">
        <v>0</v>
      </c>
      <c r="AA800" s="203">
        <v>136</v>
      </c>
      <c r="AB800" s="203">
        <v>168</v>
      </c>
      <c r="AC800" s="203">
        <v>171</v>
      </c>
      <c r="AD800" s="203">
        <v>4</v>
      </c>
      <c r="AE800" s="203">
        <v>7.9</v>
      </c>
      <c r="AF800" s="203" t="s">
        <v>305</v>
      </c>
      <c r="AG800" s="203" t="s">
        <v>302</v>
      </c>
      <c r="AS800" s="203" t="s">
        <v>4056</v>
      </c>
      <c r="AT800" s="203" t="s">
        <v>2648</v>
      </c>
      <c r="AU800" s="247">
        <v>503.99</v>
      </c>
      <c r="AV800" s="203" t="s">
        <v>4060</v>
      </c>
      <c r="AW800" s="203" t="s">
        <v>4061</v>
      </c>
      <c r="AX800" s="203" t="s">
        <v>1588</v>
      </c>
      <c r="AY800" s="247">
        <v>629</v>
      </c>
      <c r="AZ800" s="203" t="s">
        <v>4062</v>
      </c>
      <c r="BA800" s="203" t="s">
        <v>4056</v>
      </c>
      <c r="BB800" s="203" t="s">
        <v>1194</v>
      </c>
      <c r="BC800" s="247">
        <v>629.99</v>
      </c>
      <c r="BD800" s="203" t="s">
        <v>4063</v>
      </c>
      <c r="BE800" s="204" t="str">
        <f t="shared" si="25"/>
        <v xml:space="preserve"> LibertyOrigin 96176 Unisex</v>
      </c>
    </row>
    <row r="801" spans="1:57">
      <c r="A801" s="203" t="s">
        <v>219</v>
      </c>
      <c r="B801" s="203" t="s">
        <v>710</v>
      </c>
      <c r="C801" s="203" t="s">
        <v>718</v>
      </c>
      <c r="D801" s="203">
        <v>182</v>
      </c>
      <c r="E801" s="203" t="s">
        <v>222</v>
      </c>
      <c r="F801" s="203" t="str">
        <f t="shared" si="24"/>
        <v>Origin 96</v>
      </c>
      <c r="H801" s="203">
        <v>182</v>
      </c>
      <c r="I801" s="203">
        <v>180.8</v>
      </c>
      <c r="J801" s="203">
        <v>123</v>
      </c>
      <c r="K801" s="203">
        <v>151</v>
      </c>
      <c r="L801" s="203">
        <v>129</v>
      </c>
      <c r="M801" s="203">
        <v>96</v>
      </c>
      <c r="N801" s="203">
        <v>117</v>
      </c>
      <c r="O801" s="203">
        <v>18.7</v>
      </c>
      <c r="P801" s="203">
        <v>1860</v>
      </c>
      <c r="Q801" s="203">
        <v>1.03</v>
      </c>
      <c r="R801" s="203">
        <v>1919</v>
      </c>
      <c r="S801" s="203">
        <v>205</v>
      </c>
      <c r="T801" s="203">
        <v>97</v>
      </c>
      <c r="U801" s="203">
        <v>47</v>
      </c>
      <c r="V801" s="203">
        <v>332</v>
      </c>
      <c r="W801" s="203">
        <v>30</v>
      </c>
      <c r="X801" s="203">
        <v>243</v>
      </c>
      <c r="Y801" s="203">
        <v>0.64599999999999902</v>
      </c>
      <c r="Z801" s="203" t="b">
        <v>0</v>
      </c>
      <c r="AA801" s="203">
        <v>136</v>
      </c>
      <c r="AB801" s="203">
        <v>164</v>
      </c>
      <c r="AC801" s="203">
        <v>195</v>
      </c>
      <c r="AD801" s="203">
        <v>6</v>
      </c>
      <c r="AE801" s="203">
        <v>8.6</v>
      </c>
      <c r="AF801" s="203" t="s">
        <v>305</v>
      </c>
      <c r="AS801" s="203" t="s">
        <v>4056</v>
      </c>
      <c r="AT801" s="203" t="s">
        <v>2648</v>
      </c>
      <c r="AU801" s="247">
        <v>503.99</v>
      </c>
      <c r="AV801" s="203" t="s">
        <v>4064</v>
      </c>
      <c r="AW801" s="203" t="s">
        <v>4056</v>
      </c>
      <c r="AX801" s="203" t="s">
        <v>2648</v>
      </c>
      <c r="AY801" s="247">
        <v>503.99</v>
      </c>
      <c r="AZ801" s="203" t="s">
        <v>4065</v>
      </c>
      <c r="BA801" s="203" t="s">
        <v>4066</v>
      </c>
      <c r="BB801" s="203" t="s">
        <v>1588</v>
      </c>
      <c r="BC801" s="247">
        <v>629</v>
      </c>
      <c r="BD801" s="203" t="s">
        <v>4067</v>
      </c>
      <c r="BE801" s="204" t="str">
        <f t="shared" si="25"/>
        <v xml:space="preserve"> LibertyOrigin 96182 Unisex</v>
      </c>
    </row>
    <row r="802" spans="1:57">
      <c r="A802" s="203" t="s">
        <v>219</v>
      </c>
      <c r="B802" s="203" t="s">
        <v>710</v>
      </c>
      <c r="C802" s="203" t="s">
        <v>718</v>
      </c>
      <c r="D802" s="203">
        <v>187</v>
      </c>
      <c r="E802" s="203" t="s">
        <v>222</v>
      </c>
      <c r="F802" s="203" t="str">
        <f t="shared" si="24"/>
        <v>Origin 96</v>
      </c>
      <c r="H802" s="203">
        <v>187</v>
      </c>
      <c r="I802" s="203">
        <v>185.8</v>
      </c>
      <c r="J802" s="203">
        <v>126</v>
      </c>
      <c r="K802" s="203">
        <v>156</v>
      </c>
      <c r="L802" s="203">
        <v>129</v>
      </c>
      <c r="M802" s="203">
        <v>96</v>
      </c>
      <c r="N802" s="203">
        <v>117</v>
      </c>
      <c r="O802" s="203">
        <v>19.899999999999999</v>
      </c>
      <c r="P802" s="203">
        <v>1972</v>
      </c>
      <c r="Q802" s="203">
        <v>1</v>
      </c>
      <c r="R802" s="203">
        <v>1972</v>
      </c>
      <c r="S802" s="203">
        <v>247</v>
      </c>
      <c r="T802" s="203">
        <v>108</v>
      </c>
      <c r="U802" s="203">
        <v>44</v>
      </c>
      <c r="V802" s="203">
        <v>327</v>
      </c>
      <c r="W802" s="203">
        <v>31</v>
      </c>
      <c r="X802" s="203">
        <v>272</v>
      </c>
      <c r="Y802" s="203">
        <v>0.71</v>
      </c>
      <c r="Z802" s="203" t="b">
        <v>0</v>
      </c>
      <c r="AA802" s="203">
        <v>136</v>
      </c>
      <c r="AB802" s="203">
        <v>167</v>
      </c>
      <c r="AC802" s="203">
        <v>191</v>
      </c>
      <c r="AD802" s="203">
        <v>7</v>
      </c>
      <c r="AE802" s="203">
        <v>8.3000000000000007</v>
      </c>
      <c r="AF802" s="203" t="s">
        <v>305</v>
      </c>
      <c r="AS802" s="203" t="s">
        <v>4068</v>
      </c>
      <c r="AT802" s="203" t="s">
        <v>1588</v>
      </c>
      <c r="AU802" s="247">
        <v>499.95</v>
      </c>
      <c r="AV802" s="203" t="s">
        <v>4069</v>
      </c>
      <c r="AW802" s="203" t="s">
        <v>4068</v>
      </c>
      <c r="AX802" s="203" t="s">
        <v>1588</v>
      </c>
      <c r="AY802" s="247">
        <v>499.95</v>
      </c>
      <c r="AZ802" s="203" t="s">
        <v>4070</v>
      </c>
      <c r="BA802" s="203" t="s">
        <v>4071</v>
      </c>
      <c r="BB802" s="203" t="s">
        <v>1588</v>
      </c>
      <c r="BC802" s="247">
        <v>499.95</v>
      </c>
      <c r="BD802" s="203" t="s">
        <v>4072</v>
      </c>
      <c r="BE802" s="204" t="str">
        <f t="shared" si="25"/>
        <v xml:space="preserve"> LibertyOrigin 96187 Unisex</v>
      </c>
    </row>
    <row r="803" spans="1:57">
      <c r="A803" s="203" t="s">
        <v>219</v>
      </c>
      <c r="B803" s="203" t="s">
        <v>719</v>
      </c>
      <c r="C803" s="203" t="s">
        <v>721</v>
      </c>
      <c r="D803" s="203">
        <v>153</v>
      </c>
      <c r="E803" s="203" t="s">
        <v>390</v>
      </c>
      <c r="F803" s="203" t="str">
        <f t="shared" si="24"/>
        <v>Blade W</v>
      </c>
      <c r="H803" s="203">
        <v>153</v>
      </c>
      <c r="I803" s="203">
        <v>152.19999999999999</v>
      </c>
      <c r="J803" s="203">
        <v>121</v>
      </c>
      <c r="K803" s="203">
        <v>137</v>
      </c>
      <c r="L803" s="203">
        <v>139</v>
      </c>
      <c r="M803" s="203">
        <v>90</v>
      </c>
      <c r="N803" s="203">
        <v>113</v>
      </c>
      <c r="O803" s="203">
        <v>13.2</v>
      </c>
      <c r="P803" s="203">
        <v>1555</v>
      </c>
      <c r="Q803" s="203">
        <v>1.02</v>
      </c>
      <c r="R803" s="203">
        <v>1593</v>
      </c>
      <c r="S803" s="203">
        <v>136</v>
      </c>
      <c r="T803" s="203">
        <v>92</v>
      </c>
      <c r="U803" s="203">
        <v>30</v>
      </c>
      <c r="V803" s="203">
        <v>192</v>
      </c>
      <c r="W803" s="203">
        <v>22</v>
      </c>
      <c r="X803" s="203">
        <v>120</v>
      </c>
      <c r="Y803" s="203">
        <v>0.746</v>
      </c>
      <c r="Z803" s="203" t="b">
        <v>0</v>
      </c>
      <c r="AA803" s="203">
        <v>131</v>
      </c>
      <c r="AB803" s="203">
        <v>22</v>
      </c>
      <c r="AC803" s="203">
        <v>61</v>
      </c>
      <c r="AD803" s="203">
        <v>8</v>
      </c>
      <c r="AE803" s="203">
        <v>6</v>
      </c>
      <c r="AF803" s="203" t="s">
        <v>305</v>
      </c>
      <c r="AS803" s="203" t="s">
        <v>4073</v>
      </c>
      <c r="AT803" s="203" t="s">
        <v>1493</v>
      </c>
      <c r="AU803" s="247">
        <v>449.97</v>
      </c>
      <c r="AV803" s="203" t="s">
        <v>4074</v>
      </c>
      <c r="AW803" s="203" t="s">
        <v>4073</v>
      </c>
      <c r="AX803" s="203" t="s">
        <v>1493</v>
      </c>
      <c r="AY803" s="247">
        <v>449.97</v>
      </c>
      <c r="AZ803" s="203" t="s">
        <v>4075</v>
      </c>
      <c r="BA803" s="203" t="s">
        <v>4073</v>
      </c>
      <c r="BB803" s="203" t="s">
        <v>1194</v>
      </c>
      <c r="BC803" s="247">
        <v>544.95000000000005</v>
      </c>
      <c r="BD803" s="203" t="s">
        <v>4076</v>
      </c>
      <c r="BE803" s="204" t="str">
        <f t="shared" si="25"/>
        <v xml:space="preserve"> LineBlade W153 Women's</v>
      </c>
    </row>
    <row r="804" spans="1:57">
      <c r="A804" s="203" t="s">
        <v>219</v>
      </c>
      <c r="B804" s="203" t="s">
        <v>719</v>
      </c>
      <c r="C804" s="203" t="s">
        <v>721</v>
      </c>
      <c r="D804" s="203">
        <v>160</v>
      </c>
      <c r="E804" s="203" t="s">
        <v>390</v>
      </c>
      <c r="F804" s="203" t="str">
        <f t="shared" si="24"/>
        <v>Blade W</v>
      </c>
      <c r="H804" s="203">
        <v>160</v>
      </c>
      <c r="I804" s="203">
        <v>159.5</v>
      </c>
      <c r="J804" s="203">
        <v>126</v>
      </c>
      <c r="K804" s="203">
        <v>144</v>
      </c>
      <c r="L804" s="203">
        <v>139</v>
      </c>
      <c r="M804" s="203">
        <v>90</v>
      </c>
      <c r="N804" s="203">
        <v>113</v>
      </c>
      <c r="O804" s="203">
        <v>14.7</v>
      </c>
      <c r="P804" s="203">
        <v>1624</v>
      </c>
      <c r="Q804" s="203">
        <v>1.02</v>
      </c>
      <c r="R804" s="203">
        <v>1664</v>
      </c>
      <c r="S804" s="203">
        <v>139</v>
      </c>
      <c r="T804" s="203">
        <v>87</v>
      </c>
      <c r="U804" s="203">
        <v>32</v>
      </c>
      <c r="V804" s="203">
        <v>208</v>
      </c>
      <c r="W804" s="203">
        <v>15</v>
      </c>
      <c r="X804" s="203">
        <v>132</v>
      </c>
      <c r="Y804" s="203">
        <v>0.46500000000000002</v>
      </c>
      <c r="Z804" s="203" t="b">
        <v>0</v>
      </c>
      <c r="AA804" s="203">
        <v>129</v>
      </c>
      <c r="AB804" s="203">
        <v>22</v>
      </c>
      <c r="AC804" s="203">
        <v>79</v>
      </c>
      <c r="AD804" s="203">
        <v>8</v>
      </c>
      <c r="AE804" s="203">
        <v>6.4</v>
      </c>
      <c r="AF804" s="203" t="s">
        <v>305</v>
      </c>
      <c r="AS804" s="203" t="s">
        <v>4077</v>
      </c>
      <c r="AT804" s="203" t="s">
        <v>1588</v>
      </c>
      <c r="AU804" s="247">
        <v>479.95</v>
      </c>
      <c r="AV804" s="203" t="s">
        <v>4078</v>
      </c>
      <c r="AW804" s="203" t="s">
        <v>4079</v>
      </c>
      <c r="AX804" s="203" t="s">
        <v>2660</v>
      </c>
      <c r="AY804" s="247">
        <v>540</v>
      </c>
      <c r="AZ804" s="203" t="s">
        <v>4080</v>
      </c>
      <c r="BA804" s="203" t="s">
        <v>4081</v>
      </c>
      <c r="BB804" s="203" t="s">
        <v>1493</v>
      </c>
      <c r="BC804" s="247">
        <v>699.95</v>
      </c>
      <c r="BD804" s="203" t="s">
        <v>4082</v>
      </c>
      <c r="BE804" s="204" t="str">
        <f t="shared" si="25"/>
        <v xml:space="preserve"> LineBlade W160 Women's</v>
      </c>
    </row>
    <row r="805" spans="1:57">
      <c r="A805" s="203" t="s">
        <v>219</v>
      </c>
      <c r="B805" s="203" t="s">
        <v>719</v>
      </c>
      <c r="C805" s="203" t="s">
        <v>721</v>
      </c>
      <c r="D805" s="203">
        <v>167</v>
      </c>
      <c r="E805" s="203" t="s">
        <v>390</v>
      </c>
      <c r="F805" s="203" t="str">
        <f t="shared" si="24"/>
        <v>Blade W</v>
      </c>
      <c r="H805" s="203">
        <v>167</v>
      </c>
      <c r="I805" s="203">
        <v>166.7</v>
      </c>
      <c r="J805" s="203">
        <v>134</v>
      </c>
      <c r="K805" s="203">
        <v>152</v>
      </c>
      <c r="L805" s="203">
        <v>139</v>
      </c>
      <c r="M805" s="203">
        <v>90</v>
      </c>
      <c r="N805" s="203">
        <v>113</v>
      </c>
      <c r="O805" s="203">
        <v>16.3</v>
      </c>
      <c r="P805" s="203">
        <v>1752</v>
      </c>
      <c r="Q805" s="203">
        <v>0.99</v>
      </c>
      <c r="R805" s="203">
        <v>1743</v>
      </c>
      <c r="S805" s="203">
        <v>174</v>
      </c>
      <c r="T805" s="203">
        <v>116</v>
      </c>
      <c r="U805" s="203">
        <v>39</v>
      </c>
      <c r="V805" s="203">
        <v>211</v>
      </c>
      <c r="W805" s="203">
        <v>16</v>
      </c>
      <c r="X805" s="203">
        <v>121</v>
      </c>
      <c r="Y805" s="203">
        <v>0.40100000000000002</v>
      </c>
      <c r="Z805" s="203" t="b">
        <v>0</v>
      </c>
      <c r="AA805" s="203">
        <v>128</v>
      </c>
      <c r="AB805" s="203">
        <v>23</v>
      </c>
      <c r="AC805" s="203">
        <v>82</v>
      </c>
      <c r="AD805" s="203">
        <v>10</v>
      </c>
      <c r="AE805" s="203">
        <v>6.9</v>
      </c>
      <c r="AF805" s="203" t="s">
        <v>305</v>
      </c>
      <c r="AS805" s="203" t="s">
        <v>4083</v>
      </c>
      <c r="AT805" s="203" t="s">
        <v>1190</v>
      </c>
      <c r="AU805" s="247">
        <v>462.58</v>
      </c>
      <c r="AV805" s="203" t="s">
        <v>4084</v>
      </c>
      <c r="AW805" s="203" t="s">
        <v>4085</v>
      </c>
      <c r="AX805" s="203" t="s">
        <v>1588</v>
      </c>
      <c r="AY805" s="247">
        <v>479.95</v>
      </c>
      <c r="AZ805" s="203" t="s">
        <v>4086</v>
      </c>
      <c r="BA805" s="203" t="s">
        <v>4087</v>
      </c>
      <c r="BB805" s="203" t="s">
        <v>1331</v>
      </c>
      <c r="BC805" s="203" t="s">
        <v>4088</v>
      </c>
      <c r="BD805" s="203" t="s">
        <v>4089</v>
      </c>
      <c r="BE805" s="204" t="str">
        <f t="shared" si="25"/>
        <v xml:space="preserve"> LineBlade W167 Women's</v>
      </c>
    </row>
    <row r="806" spans="1:57">
      <c r="A806" s="203" t="s">
        <v>219</v>
      </c>
      <c r="B806" s="203" t="s">
        <v>719</v>
      </c>
      <c r="C806" s="203" t="s">
        <v>720</v>
      </c>
      <c r="D806" s="203">
        <v>169</v>
      </c>
      <c r="E806" s="203" t="s">
        <v>222</v>
      </c>
      <c r="F806" s="203" t="str">
        <f t="shared" si="24"/>
        <v>Blade</v>
      </c>
      <c r="H806" s="203">
        <v>169</v>
      </c>
      <c r="I806" s="203">
        <v>168.2</v>
      </c>
      <c r="J806" s="203">
        <v>133</v>
      </c>
      <c r="K806" s="203">
        <v>153</v>
      </c>
      <c r="L806" s="203">
        <v>153</v>
      </c>
      <c r="M806" s="203">
        <v>94</v>
      </c>
      <c r="N806" s="203">
        <v>123</v>
      </c>
      <c r="O806" s="203">
        <v>12.6</v>
      </c>
      <c r="P806" s="203">
        <v>1833</v>
      </c>
      <c r="Q806" s="203">
        <v>1.03</v>
      </c>
      <c r="R806" s="203">
        <v>1892</v>
      </c>
      <c r="S806" s="203">
        <v>155</v>
      </c>
      <c r="T806" s="203">
        <v>104</v>
      </c>
      <c r="U806" s="203">
        <v>43</v>
      </c>
      <c r="V806" s="203">
        <v>207</v>
      </c>
      <c r="W806" s="203">
        <v>26</v>
      </c>
      <c r="X806" s="203">
        <v>150</v>
      </c>
      <c r="Y806" s="203">
        <v>0.61399999999999999</v>
      </c>
      <c r="Z806" s="203" t="b">
        <v>0</v>
      </c>
      <c r="AA806" s="203">
        <v>130</v>
      </c>
      <c r="AB806" s="203">
        <v>23</v>
      </c>
      <c r="AC806" s="203">
        <v>76</v>
      </c>
      <c r="AD806" s="203">
        <v>9</v>
      </c>
      <c r="AE806" s="203">
        <v>5.6</v>
      </c>
      <c r="AF806" s="203" t="s">
        <v>305</v>
      </c>
      <c r="AS806" s="203" t="s">
        <v>4090</v>
      </c>
      <c r="AT806" s="203" t="s">
        <v>1220</v>
      </c>
      <c r="AU806" s="247">
        <v>631.15</v>
      </c>
      <c r="AV806" s="203" t="s">
        <v>4091</v>
      </c>
      <c r="AW806" s="203" t="s">
        <v>4092</v>
      </c>
      <c r="AX806" s="203" t="s">
        <v>4093</v>
      </c>
      <c r="AY806" s="247">
        <v>749.95</v>
      </c>
      <c r="AZ806" s="203" t="s">
        <v>4094</v>
      </c>
      <c r="BA806" s="203" t="s">
        <v>4092</v>
      </c>
      <c r="BB806" s="203" t="s">
        <v>4093</v>
      </c>
      <c r="BC806" s="247">
        <v>749.95</v>
      </c>
      <c r="BD806" s="203" t="s">
        <v>4095</v>
      </c>
      <c r="BE806" s="204" t="str">
        <f t="shared" si="25"/>
        <v xml:space="preserve"> LineBlade169 Unisex</v>
      </c>
    </row>
    <row r="807" spans="1:57">
      <c r="A807" s="203" t="s">
        <v>219</v>
      </c>
      <c r="B807" s="203" t="s">
        <v>719</v>
      </c>
      <c r="C807" s="203" t="s">
        <v>720</v>
      </c>
      <c r="D807" s="203">
        <v>176</v>
      </c>
      <c r="E807" s="203" t="s">
        <v>222</v>
      </c>
      <c r="F807" s="203" t="str">
        <f t="shared" si="24"/>
        <v>Blade</v>
      </c>
      <c r="H807" s="203">
        <v>176</v>
      </c>
      <c r="I807" s="203">
        <v>175</v>
      </c>
      <c r="J807" s="203">
        <v>141</v>
      </c>
      <c r="K807" s="203">
        <v>160</v>
      </c>
      <c r="L807" s="203">
        <v>154</v>
      </c>
      <c r="M807" s="203">
        <v>94</v>
      </c>
      <c r="N807" s="203">
        <v>124</v>
      </c>
      <c r="O807" s="203">
        <v>13.6</v>
      </c>
      <c r="P807" s="203">
        <v>1970</v>
      </c>
      <c r="Q807" s="203">
        <v>1</v>
      </c>
      <c r="R807" s="203">
        <v>1975</v>
      </c>
      <c r="S807" s="203">
        <v>166</v>
      </c>
      <c r="T807" s="203">
        <v>114</v>
      </c>
      <c r="U807" s="203">
        <v>34</v>
      </c>
      <c r="V807" s="203">
        <v>182</v>
      </c>
      <c r="W807" s="203">
        <v>25</v>
      </c>
      <c r="X807" s="203">
        <v>155</v>
      </c>
      <c r="Y807" s="203">
        <v>0.73699999999999999</v>
      </c>
      <c r="Z807" s="203" t="b">
        <v>0</v>
      </c>
      <c r="AA807" s="203">
        <v>130</v>
      </c>
      <c r="AB807" s="203">
        <v>22</v>
      </c>
      <c r="AC807" s="203">
        <v>52</v>
      </c>
      <c r="AD807" s="203">
        <v>10</v>
      </c>
      <c r="AE807" s="203">
        <v>6.7</v>
      </c>
      <c r="AF807" s="203" t="s">
        <v>305</v>
      </c>
      <c r="AS807" s="203" t="s">
        <v>4096</v>
      </c>
      <c r="AT807" s="203" t="s">
        <v>1244</v>
      </c>
      <c r="AU807" s="247">
        <v>499.93</v>
      </c>
      <c r="AV807" s="203" t="s">
        <v>4097</v>
      </c>
      <c r="AW807" s="203" t="s">
        <v>4098</v>
      </c>
      <c r="AX807" s="203" t="s">
        <v>1493</v>
      </c>
      <c r="AY807" s="247">
        <v>499.99</v>
      </c>
      <c r="AZ807" s="203" t="s">
        <v>4099</v>
      </c>
      <c r="BA807" s="203" t="s">
        <v>4096</v>
      </c>
      <c r="BB807" s="203" t="s">
        <v>1493</v>
      </c>
      <c r="BC807" s="247">
        <v>499.99</v>
      </c>
      <c r="BD807" s="203" t="s">
        <v>4100</v>
      </c>
      <c r="BE807" s="204" t="str">
        <f t="shared" si="25"/>
        <v xml:space="preserve"> LineBlade176 Unisex</v>
      </c>
    </row>
    <row r="808" spans="1:57">
      <c r="A808" s="203" t="s">
        <v>219</v>
      </c>
      <c r="B808" s="203" t="s">
        <v>719</v>
      </c>
      <c r="C808" s="203" t="s">
        <v>720</v>
      </c>
      <c r="D808" s="203">
        <v>181</v>
      </c>
      <c r="E808" s="203" t="s">
        <v>222</v>
      </c>
      <c r="F808" s="203" t="str">
        <f t="shared" si="24"/>
        <v>Blade</v>
      </c>
      <c r="H808" s="203">
        <v>181</v>
      </c>
      <c r="I808" s="203">
        <v>179.7</v>
      </c>
      <c r="J808" s="203">
        <v>140</v>
      </c>
      <c r="K808" s="203">
        <v>164</v>
      </c>
      <c r="L808" s="203">
        <v>154</v>
      </c>
      <c r="M808" s="203">
        <v>95</v>
      </c>
      <c r="N808" s="203">
        <v>124</v>
      </c>
      <c r="O808" s="203">
        <v>14.6</v>
      </c>
      <c r="P808" s="203">
        <v>2051</v>
      </c>
      <c r="Q808" s="203">
        <v>0.99</v>
      </c>
      <c r="R808" s="203">
        <v>2027</v>
      </c>
      <c r="S808" s="203">
        <v>193</v>
      </c>
      <c r="T808" s="203">
        <v>137</v>
      </c>
      <c r="U808" s="203">
        <v>35</v>
      </c>
      <c r="V808" s="203">
        <v>257</v>
      </c>
      <c r="W808" s="203">
        <v>22</v>
      </c>
      <c r="X808" s="203">
        <v>140</v>
      </c>
      <c r="Y808" s="203">
        <v>0.628</v>
      </c>
      <c r="Z808" s="203" t="b">
        <v>0</v>
      </c>
      <c r="AA808" s="203">
        <v>127</v>
      </c>
      <c r="AB808" s="203">
        <v>26</v>
      </c>
      <c r="AC808" s="203">
        <v>130</v>
      </c>
      <c r="AD808" s="203">
        <v>8</v>
      </c>
      <c r="AE808" s="203">
        <v>6.8</v>
      </c>
      <c r="AF808" s="203" t="s">
        <v>305</v>
      </c>
      <c r="AS808" s="203" t="s">
        <v>4101</v>
      </c>
      <c r="AT808" s="203" t="s">
        <v>2589</v>
      </c>
      <c r="AU808" s="247">
        <v>571.99</v>
      </c>
      <c r="AV808" s="203" t="s">
        <v>4102</v>
      </c>
      <c r="AW808" s="203" t="s">
        <v>4101</v>
      </c>
      <c r="AX808" s="203" t="s">
        <v>2589</v>
      </c>
      <c r="AY808" s="247">
        <v>571.99</v>
      </c>
      <c r="AZ808" s="203" t="s">
        <v>4103</v>
      </c>
      <c r="BA808" s="203" t="s">
        <v>4101</v>
      </c>
      <c r="BB808" s="203" t="s">
        <v>1194</v>
      </c>
      <c r="BC808" s="247">
        <v>749.95</v>
      </c>
      <c r="BD808" s="203" t="s">
        <v>4104</v>
      </c>
      <c r="BE808" s="204" t="str">
        <f t="shared" si="25"/>
        <v xml:space="preserve"> LineBlade181 Unisex</v>
      </c>
    </row>
    <row r="809" spans="1:57">
      <c r="A809" s="203" t="s">
        <v>219</v>
      </c>
      <c r="B809" s="203" t="s">
        <v>719</v>
      </c>
      <c r="C809" s="203" t="s">
        <v>722</v>
      </c>
      <c r="D809" s="203">
        <v>171</v>
      </c>
      <c r="E809" s="203" t="s">
        <v>222</v>
      </c>
      <c r="F809" s="203" t="str">
        <f t="shared" si="24"/>
        <v>Blend</v>
      </c>
      <c r="H809" s="203">
        <v>171</v>
      </c>
      <c r="I809" s="203">
        <v>171.7</v>
      </c>
      <c r="J809" s="203">
        <v>119</v>
      </c>
      <c r="K809" s="203">
        <v>147</v>
      </c>
      <c r="L809" s="203">
        <v>132</v>
      </c>
      <c r="M809" s="203">
        <v>99</v>
      </c>
      <c r="N809" s="203">
        <v>122</v>
      </c>
      <c r="O809" s="203">
        <v>18.7</v>
      </c>
      <c r="P809" s="203">
        <v>1651</v>
      </c>
      <c r="Q809" s="203">
        <v>1.1399999999999999</v>
      </c>
      <c r="R809" s="203">
        <v>1881</v>
      </c>
      <c r="S809" s="203">
        <v>130</v>
      </c>
      <c r="T809" s="203">
        <v>58</v>
      </c>
      <c r="U809" s="203">
        <v>41</v>
      </c>
      <c r="V809" s="203">
        <v>249</v>
      </c>
      <c r="W809" s="203">
        <v>38</v>
      </c>
      <c r="X809" s="203">
        <v>276</v>
      </c>
      <c r="Y809" s="203">
        <v>0.93700000000000006</v>
      </c>
      <c r="Z809" s="203" t="b">
        <v>0</v>
      </c>
      <c r="AA809" s="203">
        <v>106</v>
      </c>
      <c r="AB809" s="203">
        <v>137</v>
      </c>
      <c r="AC809" s="203">
        <v>143</v>
      </c>
      <c r="AD809" s="203">
        <v>6</v>
      </c>
      <c r="AE809" s="203">
        <v>4.5</v>
      </c>
      <c r="AF809" s="203" t="s">
        <v>303</v>
      </c>
      <c r="AG809" s="203" t="s">
        <v>302</v>
      </c>
      <c r="AS809" s="203" t="s">
        <v>4105</v>
      </c>
      <c r="AT809" s="203" t="s">
        <v>1237</v>
      </c>
      <c r="AU809" s="247">
        <v>471.68</v>
      </c>
      <c r="AV809" s="203" t="s">
        <v>4106</v>
      </c>
      <c r="AW809" s="203" t="s">
        <v>4107</v>
      </c>
      <c r="AX809" s="203" t="s">
        <v>1588</v>
      </c>
      <c r="AY809" s="247">
        <v>595</v>
      </c>
      <c r="AZ809" s="203" t="s">
        <v>4108</v>
      </c>
      <c r="BA809" s="203" t="s">
        <v>4105</v>
      </c>
      <c r="BB809" s="203" t="s">
        <v>1284</v>
      </c>
      <c r="BC809" s="247">
        <v>599.95000000000005</v>
      </c>
      <c r="BD809" s="203" t="s">
        <v>4109</v>
      </c>
      <c r="BE809" s="204" t="str">
        <f t="shared" si="25"/>
        <v xml:space="preserve"> LineBlend171 Unisex</v>
      </c>
    </row>
    <row r="810" spans="1:57">
      <c r="A810" s="203" t="s">
        <v>219</v>
      </c>
      <c r="B810" s="203" t="s">
        <v>719</v>
      </c>
      <c r="C810" s="203" t="s">
        <v>722</v>
      </c>
      <c r="D810" s="203">
        <v>178</v>
      </c>
      <c r="E810" s="203" t="s">
        <v>222</v>
      </c>
      <c r="F810" s="203" t="str">
        <f t="shared" si="24"/>
        <v>Blend</v>
      </c>
      <c r="H810" s="203">
        <v>178</v>
      </c>
      <c r="I810" s="203">
        <v>178</v>
      </c>
      <c r="J810" s="203">
        <v>138</v>
      </c>
      <c r="K810" s="203">
        <v>155</v>
      </c>
      <c r="L810" s="203">
        <v>132</v>
      </c>
      <c r="M810" s="203">
        <v>99</v>
      </c>
      <c r="N810" s="203">
        <v>121</v>
      </c>
      <c r="O810" s="203">
        <v>20.6</v>
      </c>
      <c r="P810" s="203">
        <v>1783</v>
      </c>
      <c r="Q810" s="203">
        <v>1.0900000000000001</v>
      </c>
      <c r="R810" s="203">
        <v>1948</v>
      </c>
      <c r="S810" s="203">
        <v>162</v>
      </c>
      <c r="T810" s="203">
        <v>75</v>
      </c>
      <c r="U810" s="203">
        <v>44</v>
      </c>
      <c r="V810" s="203">
        <v>208</v>
      </c>
      <c r="W810" s="203">
        <v>42</v>
      </c>
      <c r="X810" s="203">
        <v>195</v>
      </c>
      <c r="Y810" s="203">
        <v>0.96499999999999997</v>
      </c>
      <c r="Z810" s="203" t="b">
        <v>0</v>
      </c>
      <c r="AA810" s="203">
        <v>104</v>
      </c>
      <c r="AB810" s="203">
        <v>131</v>
      </c>
      <c r="AC810" s="203">
        <v>104</v>
      </c>
      <c r="AD810" s="203">
        <v>9</v>
      </c>
      <c r="AE810" s="203">
        <v>4.3</v>
      </c>
      <c r="AF810" s="203" t="s">
        <v>303</v>
      </c>
      <c r="AG810" s="203" t="s">
        <v>302</v>
      </c>
      <c r="AS810" s="203" t="s">
        <v>4110</v>
      </c>
      <c r="AT810" s="203" t="s">
        <v>1582</v>
      </c>
      <c r="AU810" s="247">
        <v>479.96</v>
      </c>
      <c r="AV810" s="203" t="s">
        <v>4111</v>
      </c>
      <c r="AW810" s="203" t="s">
        <v>4112</v>
      </c>
      <c r="AX810" s="203" t="s">
        <v>1588</v>
      </c>
      <c r="AY810" s="247">
        <v>595</v>
      </c>
      <c r="AZ810" s="203" t="s">
        <v>4113</v>
      </c>
      <c r="BA810" s="203" t="s">
        <v>4110</v>
      </c>
      <c r="BB810" s="203" t="s">
        <v>1194</v>
      </c>
      <c r="BC810" s="247">
        <v>599.95000000000005</v>
      </c>
      <c r="BD810" s="203" t="s">
        <v>4114</v>
      </c>
      <c r="BE810" s="204" t="str">
        <f t="shared" si="25"/>
        <v xml:space="preserve"> LineBlend178 Unisex</v>
      </c>
    </row>
    <row r="811" spans="1:57">
      <c r="A811" s="203" t="s">
        <v>219</v>
      </c>
      <c r="B811" s="203" t="s">
        <v>719</v>
      </c>
      <c r="C811" s="203" t="s">
        <v>722</v>
      </c>
      <c r="D811" s="203">
        <v>185</v>
      </c>
      <c r="E811" s="203" t="s">
        <v>222</v>
      </c>
      <c r="F811" s="203" t="str">
        <f t="shared" si="24"/>
        <v>Blend</v>
      </c>
      <c r="H811" s="203">
        <v>185</v>
      </c>
      <c r="I811" s="203">
        <v>185.5</v>
      </c>
      <c r="J811" s="203">
        <v>140</v>
      </c>
      <c r="K811" s="203">
        <v>161</v>
      </c>
      <c r="L811" s="203">
        <v>132</v>
      </c>
      <c r="M811" s="203">
        <v>99</v>
      </c>
      <c r="N811" s="203">
        <v>121</v>
      </c>
      <c r="O811" s="203">
        <v>23.6</v>
      </c>
      <c r="P811" s="203">
        <v>1873</v>
      </c>
      <c r="Q811" s="203">
        <v>1.08</v>
      </c>
      <c r="R811" s="203">
        <v>2021</v>
      </c>
      <c r="S811" s="203">
        <v>154</v>
      </c>
      <c r="T811" s="203">
        <v>73</v>
      </c>
      <c r="U811" s="203">
        <v>42</v>
      </c>
      <c r="V811" s="203">
        <v>218</v>
      </c>
      <c r="W811" s="203">
        <v>34</v>
      </c>
      <c r="X811" s="203">
        <v>234</v>
      </c>
      <c r="Y811" s="203">
        <v>0.8</v>
      </c>
      <c r="Z811" s="203" t="b">
        <v>0</v>
      </c>
      <c r="AA811" s="203">
        <v>113</v>
      </c>
      <c r="AB811" s="203">
        <v>135</v>
      </c>
      <c r="AC811" s="203">
        <v>106</v>
      </c>
      <c r="AD811" s="203">
        <v>8</v>
      </c>
      <c r="AE811" s="203">
        <v>3.9</v>
      </c>
      <c r="AF811" s="203" t="s">
        <v>305</v>
      </c>
      <c r="AG811" s="203" t="s">
        <v>303</v>
      </c>
      <c r="AH811" s="203" t="s">
        <v>302</v>
      </c>
      <c r="AS811" s="203" t="s">
        <v>4115</v>
      </c>
      <c r="AT811" s="203" t="s">
        <v>1331</v>
      </c>
      <c r="AU811" s="247">
        <v>499.99</v>
      </c>
      <c r="AV811" s="203" t="s">
        <v>4116</v>
      </c>
      <c r="AW811" s="203" t="s">
        <v>4117</v>
      </c>
      <c r="AX811" s="203" t="s">
        <v>1588</v>
      </c>
      <c r="AY811" s="247">
        <v>595</v>
      </c>
      <c r="AZ811" s="203" t="s">
        <v>4118</v>
      </c>
      <c r="BA811" s="203" t="s">
        <v>4105</v>
      </c>
      <c r="BB811" s="203" t="s">
        <v>1284</v>
      </c>
      <c r="BC811" s="247">
        <v>599.95000000000005</v>
      </c>
      <c r="BD811" s="203" t="s">
        <v>4119</v>
      </c>
      <c r="BE811" s="204" t="str">
        <f t="shared" si="25"/>
        <v xml:space="preserve"> LineBlend185 Unisex</v>
      </c>
    </row>
    <row r="812" spans="1:57">
      <c r="A812" s="203" t="s">
        <v>219</v>
      </c>
      <c r="B812" s="203" t="s">
        <v>719</v>
      </c>
      <c r="C812" s="203" t="s">
        <v>723</v>
      </c>
      <c r="D812" s="203">
        <v>164</v>
      </c>
      <c r="E812" s="203" t="s">
        <v>222</v>
      </c>
      <c r="F812" s="203" t="str">
        <f t="shared" si="24"/>
        <v>Chronic</v>
      </c>
      <c r="H812" s="203">
        <v>164</v>
      </c>
      <c r="I812" s="203">
        <v>164.8</v>
      </c>
      <c r="J812" s="203">
        <v>132</v>
      </c>
      <c r="K812" s="203">
        <v>131</v>
      </c>
      <c r="L812" s="203">
        <v>128</v>
      </c>
      <c r="M812" s="203">
        <v>94</v>
      </c>
      <c r="N812" s="203">
        <v>119</v>
      </c>
      <c r="O812" s="203">
        <v>13.8</v>
      </c>
      <c r="P812" s="203">
        <v>1581</v>
      </c>
      <c r="Q812" s="203">
        <v>1.1000000000000001</v>
      </c>
      <c r="R812" s="203">
        <v>1736</v>
      </c>
      <c r="S812" s="203">
        <v>108</v>
      </c>
      <c r="T812" s="203">
        <v>66</v>
      </c>
      <c r="U812" s="203">
        <v>36</v>
      </c>
      <c r="V812" s="203">
        <v>161</v>
      </c>
      <c r="W812" s="203">
        <v>34</v>
      </c>
      <c r="X812" s="203">
        <v>165</v>
      </c>
      <c r="Y812" s="203">
        <v>0.96299999999999997</v>
      </c>
      <c r="Z812" s="203" t="b">
        <v>0</v>
      </c>
      <c r="AA812" s="203">
        <v>165</v>
      </c>
      <c r="AB812" s="203">
        <v>178</v>
      </c>
      <c r="AC812" s="203">
        <v>-4</v>
      </c>
      <c r="AD812" s="203">
        <v>9</v>
      </c>
      <c r="AE812" s="203">
        <v>3.6</v>
      </c>
      <c r="AF812" s="203" t="s">
        <v>303</v>
      </c>
      <c r="AG812" s="203" t="s">
        <v>302</v>
      </c>
      <c r="AS812" s="203" t="s">
        <v>4120</v>
      </c>
      <c r="AT812" s="203" t="s">
        <v>1194</v>
      </c>
      <c r="AU812" s="247">
        <v>499.95</v>
      </c>
      <c r="AV812" s="203" t="s">
        <v>4121</v>
      </c>
      <c r="AW812" s="203" t="s">
        <v>4120</v>
      </c>
      <c r="AX812" s="203" t="s">
        <v>1194</v>
      </c>
      <c r="AY812" s="247">
        <v>499.95</v>
      </c>
      <c r="AZ812" s="203" t="s">
        <v>4122</v>
      </c>
      <c r="BA812" s="203" t="s">
        <v>4120</v>
      </c>
      <c r="BB812" s="203" t="s">
        <v>4093</v>
      </c>
      <c r="BC812" s="247">
        <v>499.95</v>
      </c>
      <c r="BD812" s="203" t="s">
        <v>4123</v>
      </c>
      <c r="BE812" s="204" t="str">
        <f t="shared" si="25"/>
        <v xml:space="preserve"> LineChronic164 Unisex</v>
      </c>
    </row>
    <row r="813" spans="1:57">
      <c r="A813" s="203" t="s">
        <v>219</v>
      </c>
      <c r="B813" s="203" t="s">
        <v>719</v>
      </c>
      <c r="C813" s="203" t="s">
        <v>723</v>
      </c>
      <c r="D813" s="203">
        <v>171</v>
      </c>
      <c r="E813" s="203" t="s">
        <v>222</v>
      </c>
      <c r="F813" s="203" t="str">
        <f t="shared" si="24"/>
        <v>Chronic</v>
      </c>
      <c r="H813" s="203">
        <v>171</v>
      </c>
      <c r="I813" s="203">
        <v>171.6</v>
      </c>
      <c r="J813" s="203">
        <v>136</v>
      </c>
      <c r="K813" s="203">
        <v>138</v>
      </c>
      <c r="L813" s="203">
        <v>128</v>
      </c>
      <c r="M813" s="203">
        <v>94</v>
      </c>
      <c r="N813" s="203">
        <v>119</v>
      </c>
      <c r="O813" s="203">
        <v>15.3</v>
      </c>
      <c r="P813" s="203">
        <v>1704</v>
      </c>
      <c r="Q813" s="203">
        <v>1.06</v>
      </c>
      <c r="R813" s="203">
        <v>1808</v>
      </c>
      <c r="S813" s="203">
        <v>136</v>
      </c>
      <c r="T813" s="203">
        <v>74</v>
      </c>
      <c r="U813" s="203">
        <v>41</v>
      </c>
      <c r="V813" s="203">
        <v>174</v>
      </c>
      <c r="W813" s="203">
        <v>40</v>
      </c>
      <c r="X813" s="203">
        <v>178</v>
      </c>
      <c r="Y813" s="203">
        <v>0.95799999999999996</v>
      </c>
      <c r="Z813" s="203" t="b">
        <v>0</v>
      </c>
      <c r="AA813" s="203">
        <v>167</v>
      </c>
      <c r="AB813" s="203">
        <v>167</v>
      </c>
      <c r="AC813" s="203">
        <v>6</v>
      </c>
      <c r="AD813" s="203">
        <v>10</v>
      </c>
      <c r="AE813" s="203">
        <v>3.5</v>
      </c>
      <c r="AF813" s="203" t="s">
        <v>303</v>
      </c>
      <c r="AG813" s="203" t="s">
        <v>302</v>
      </c>
      <c r="AS813" s="203" t="s">
        <v>4124</v>
      </c>
      <c r="AT813" s="203" t="s">
        <v>2583</v>
      </c>
      <c r="AU813" s="203" t="s">
        <v>4125</v>
      </c>
      <c r="AV813" s="203" t="s">
        <v>4126</v>
      </c>
      <c r="AW813" s="203" t="s">
        <v>4120</v>
      </c>
      <c r="AX813" s="203" t="s">
        <v>1284</v>
      </c>
      <c r="AY813" s="247">
        <v>499.95</v>
      </c>
      <c r="AZ813" s="203" t="s">
        <v>4127</v>
      </c>
      <c r="BA813" s="203" t="s">
        <v>4120</v>
      </c>
      <c r="BB813" s="203" t="s">
        <v>1284</v>
      </c>
      <c r="BC813" s="247">
        <v>499.95</v>
      </c>
      <c r="BD813" s="203" t="s">
        <v>4128</v>
      </c>
      <c r="BE813" s="204" t="str">
        <f t="shared" si="25"/>
        <v xml:space="preserve"> LineChronic171 Unisex</v>
      </c>
    </row>
    <row r="814" spans="1:57">
      <c r="A814" s="203" t="s">
        <v>219</v>
      </c>
      <c r="B814" s="203" t="s">
        <v>719</v>
      </c>
      <c r="C814" s="203" t="s">
        <v>723</v>
      </c>
      <c r="D814" s="203">
        <v>178</v>
      </c>
      <c r="E814" s="203" t="s">
        <v>222</v>
      </c>
      <c r="F814" s="203" t="str">
        <f t="shared" si="24"/>
        <v>Chronic</v>
      </c>
      <c r="H814" s="203">
        <v>178</v>
      </c>
      <c r="I814" s="203">
        <v>178.7</v>
      </c>
      <c r="J814" s="203">
        <v>143</v>
      </c>
      <c r="K814" s="203">
        <v>145</v>
      </c>
      <c r="L814" s="203">
        <v>128</v>
      </c>
      <c r="M814" s="203">
        <v>94</v>
      </c>
      <c r="N814" s="203">
        <v>119</v>
      </c>
      <c r="O814" s="203">
        <v>16.899999999999999</v>
      </c>
      <c r="P814" s="203">
        <v>1852</v>
      </c>
      <c r="Q814" s="203">
        <v>1.02</v>
      </c>
      <c r="R814" s="203">
        <v>1884</v>
      </c>
      <c r="S814" s="203">
        <v>156</v>
      </c>
      <c r="T814" s="203">
        <v>85</v>
      </c>
      <c r="U814" s="203">
        <v>38</v>
      </c>
      <c r="V814" s="203">
        <v>179</v>
      </c>
      <c r="W814" s="203">
        <v>37</v>
      </c>
      <c r="X814" s="203">
        <v>179</v>
      </c>
      <c r="Y814" s="203">
        <v>0.98099999999999998</v>
      </c>
      <c r="Z814" s="203" t="b">
        <v>0</v>
      </c>
      <c r="AA814" s="203">
        <v>167</v>
      </c>
      <c r="AB814" s="203">
        <v>170</v>
      </c>
      <c r="AC814" s="203">
        <v>12</v>
      </c>
      <c r="AD814" s="203">
        <v>10</v>
      </c>
      <c r="AE814" s="203">
        <v>4.8</v>
      </c>
      <c r="AF814" s="203" t="s">
        <v>303</v>
      </c>
      <c r="AS814" s="203" t="s">
        <v>4120</v>
      </c>
      <c r="AT814" s="203" t="s">
        <v>1284</v>
      </c>
      <c r="AU814" s="247">
        <v>499.95</v>
      </c>
      <c r="AV814" s="203" t="s">
        <v>4129</v>
      </c>
      <c r="AW814" s="203" t="s">
        <v>4120</v>
      </c>
      <c r="AX814" s="203" t="s">
        <v>1284</v>
      </c>
      <c r="AY814" s="247">
        <v>499.95</v>
      </c>
      <c r="AZ814" s="203" t="s">
        <v>4130</v>
      </c>
      <c r="BA814" s="203" t="s">
        <v>4120</v>
      </c>
      <c r="BB814" s="203" t="s">
        <v>1210</v>
      </c>
      <c r="BC814" s="247">
        <v>499.95</v>
      </c>
      <c r="BD814" s="203" t="s">
        <v>4131</v>
      </c>
      <c r="BE814" s="204" t="str">
        <f t="shared" si="25"/>
        <v xml:space="preserve"> LineChronic178 Unisex</v>
      </c>
    </row>
    <row r="815" spans="1:57">
      <c r="A815" s="203" t="s">
        <v>219</v>
      </c>
      <c r="B815" s="203" t="s">
        <v>719</v>
      </c>
      <c r="C815" s="203" t="s">
        <v>723</v>
      </c>
      <c r="D815" s="203">
        <v>185</v>
      </c>
      <c r="E815" s="203" t="s">
        <v>222</v>
      </c>
      <c r="F815" s="203" t="str">
        <f t="shared" si="24"/>
        <v>Chronic</v>
      </c>
      <c r="H815" s="203">
        <v>185</v>
      </c>
      <c r="I815" s="203">
        <v>185.3</v>
      </c>
      <c r="J815" s="203">
        <v>148</v>
      </c>
      <c r="K815" s="203">
        <v>151</v>
      </c>
      <c r="L815" s="203">
        <v>128</v>
      </c>
      <c r="M815" s="203">
        <v>94</v>
      </c>
      <c r="N815" s="203">
        <v>119</v>
      </c>
      <c r="O815" s="203">
        <v>18.600000000000001</v>
      </c>
      <c r="P815" s="203">
        <v>1982</v>
      </c>
      <c r="Q815" s="203">
        <v>0.99</v>
      </c>
      <c r="R815" s="203">
        <v>1954</v>
      </c>
      <c r="S815" s="203">
        <v>179</v>
      </c>
      <c r="T815" s="203">
        <v>107</v>
      </c>
      <c r="U815" s="203">
        <v>37</v>
      </c>
      <c r="V815" s="203">
        <v>178</v>
      </c>
      <c r="W815" s="203">
        <v>38</v>
      </c>
      <c r="X815" s="203">
        <v>198</v>
      </c>
      <c r="Y815" s="203">
        <v>1.026</v>
      </c>
      <c r="Z815" s="203" t="b">
        <v>1</v>
      </c>
      <c r="AA815" s="203">
        <v>164</v>
      </c>
      <c r="AB815" s="203">
        <v>176</v>
      </c>
      <c r="AC815" s="203">
        <v>14</v>
      </c>
      <c r="AD815" s="203">
        <v>10</v>
      </c>
      <c r="AE815" s="203">
        <v>5.2</v>
      </c>
      <c r="AF815" s="203" t="s">
        <v>303</v>
      </c>
      <c r="AS815" s="203" t="s">
        <v>4132</v>
      </c>
      <c r="AT815" s="203" t="s">
        <v>4093</v>
      </c>
      <c r="AU815" s="247">
        <v>499.95</v>
      </c>
      <c r="AV815" s="203" t="s">
        <v>4133</v>
      </c>
      <c r="BE815" s="204" t="str">
        <f t="shared" si="25"/>
        <v xml:space="preserve"> LineChronic185 Unisex</v>
      </c>
    </row>
    <row r="816" spans="1:57">
      <c r="A816" s="203" t="s">
        <v>219</v>
      </c>
      <c r="B816" s="203" t="s">
        <v>719</v>
      </c>
      <c r="C816" s="203" t="s">
        <v>724</v>
      </c>
      <c r="D816" s="203">
        <v>155</v>
      </c>
      <c r="E816" s="203" t="s">
        <v>222</v>
      </c>
      <c r="F816" s="203" t="str">
        <f t="shared" si="24"/>
        <v>Honey Badger</v>
      </c>
      <c r="H816" s="203">
        <v>155</v>
      </c>
      <c r="I816" s="203">
        <v>153.80000000000001</v>
      </c>
      <c r="J816" s="203">
        <v>92</v>
      </c>
      <c r="K816" s="203">
        <v>129</v>
      </c>
      <c r="L816" s="203">
        <v>120</v>
      </c>
      <c r="M816" s="203">
        <v>91</v>
      </c>
      <c r="N816" s="203">
        <v>117</v>
      </c>
      <c r="O816" s="203">
        <v>14.5</v>
      </c>
      <c r="P816" s="203">
        <v>1516</v>
      </c>
      <c r="Q816" s="203">
        <v>1.03</v>
      </c>
      <c r="R816" s="203">
        <v>1555</v>
      </c>
      <c r="S816" s="203">
        <v>143</v>
      </c>
      <c r="T816" s="203">
        <v>59</v>
      </c>
      <c r="U816" s="203">
        <v>48</v>
      </c>
      <c r="V816" s="203">
        <v>281</v>
      </c>
      <c r="W816" s="203">
        <v>47</v>
      </c>
      <c r="X816" s="203">
        <v>342</v>
      </c>
      <c r="Y816" s="203">
        <v>0.97199999999999998</v>
      </c>
      <c r="Z816" s="203" t="b">
        <v>0</v>
      </c>
      <c r="AA816" s="203">
        <v>128</v>
      </c>
      <c r="AB816" s="203">
        <v>117</v>
      </c>
      <c r="AC816" s="203">
        <v>153</v>
      </c>
      <c r="AD816" s="203">
        <v>3</v>
      </c>
      <c r="AE816" s="203">
        <v>3.6</v>
      </c>
      <c r="AF816" s="203" t="s">
        <v>303</v>
      </c>
      <c r="AS816" s="203" t="s">
        <v>4134</v>
      </c>
      <c r="AT816" s="203" t="s">
        <v>4093</v>
      </c>
      <c r="AU816" s="247">
        <v>349.95</v>
      </c>
      <c r="AV816" s="203" t="s">
        <v>4135</v>
      </c>
      <c r="BE816" s="204" t="str">
        <f t="shared" si="25"/>
        <v xml:space="preserve"> LineHoney Badger155 Unisex</v>
      </c>
    </row>
    <row r="817" spans="1:57">
      <c r="A817" s="203" t="s">
        <v>219</v>
      </c>
      <c r="B817" s="203" t="s">
        <v>719</v>
      </c>
      <c r="C817" s="203" t="s">
        <v>724</v>
      </c>
      <c r="D817" s="203">
        <v>166</v>
      </c>
      <c r="E817" s="203" t="s">
        <v>222</v>
      </c>
      <c r="F817" s="203" t="str">
        <f t="shared" si="24"/>
        <v>Honey Badger</v>
      </c>
      <c r="H817" s="203">
        <v>166</v>
      </c>
      <c r="I817" s="203">
        <v>165.4</v>
      </c>
      <c r="J817" s="203">
        <v>129</v>
      </c>
      <c r="K817" s="203">
        <v>140</v>
      </c>
      <c r="L817" s="203">
        <v>120</v>
      </c>
      <c r="M817" s="203">
        <v>91</v>
      </c>
      <c r="N817" s="203">
        <v>117</v>
      </c>
      <c r="O817" s="203">
        <v>17.3</v>
      </c>
      <c r="P817" s="203">
        <v>1523</v>
      </c>
      <c r="Q817" s="203">
        <v>1.0900000000000001</v>
      </c>
      <c r="R817" s="203">
        <v>1667</v>
      </c>
      <c r="S817" s="203">
        <v>134</v>
      </c>
      <c r="T817" s="203">
        <v>51</v>
      </c>
      <c r="U817" s="203">
        <v>41</v>
      </c>
      <c r="V817" s="203">
        <v>185</v>
      </c>
      <c r="W817" s="203">
        <v>42</v>
      </c>
      <c r="X817" s="203">
        <v>180</v>
      </c>
      <c r="Y817" s="203">
        <v>1.0109999999999999</v>
      </c>
      <c r="Z817" s="203" t="b">
        <v>1</v>
      </c>
      <c r="AA817" s="203">
        <v>129</v>
      </c>
      <c r="AB817" s="203">
        <v>124</v>
      </c>
      <c r="AC817" s="203">
        <v>56</v>
      </c>
      <c r="AD817" s="203">
        <v>4</v>
      </c>
      <c r="AE817" s="203">
        <v>3.3</v>
      </c>
      <c r="AF817" s="203" t="s">
        <v>303</v>
      </c>
      <c r="AG817" s="203" t="s">
        <v>302</v>
      </c>
      <c r="AS817" s="203" t="s">
        <v>4134</v>
      </c>
      <c r="AT817" s="203" t="s">
        <v>4093</v>
      </c>
      <c r="AU817" s="247">
        <v>349.95</v>
      </c>
      <c r="AV817" s="203" t="s">
        <v>4136</v>
      </c>
      <c r="AW817" s="203" t="s">
        <v>4137</v>
      </c>
      <c r="AX817" s="203" t="s">
        <v>1247</v>
      </c>
      <c r="AY817" s="247">
        <v>349.95</v>
      </c>
      <c r="AZ817" s="203" t="s">
        <v>4138</v>
      </c>
      <c r="BA817" s="203" t="s">
        <v>4137</v>
      </c>
      <c r="BB817" s="203" t="s">
        <v>1247</v>
      </c>
      <c r="BC817" s="247">
        <v>349.95</v>
      </c>
      <c r="BD817" s="203" t="s">
        <v>4139</v>
      </c>
      <c r="BE817" s="204" t="str">
        <f t="shared" si="25"/>
        <v xml:space="preserve"> LineHoney Badger166 Unisex</v>
      </c>
    </row>
    <row r="818" spans="1:57">
      <c r="A818" s="203" t="s">
        <v>219</v>
      </c>
      <c r="B818" s="203" t="s">
        <v>719</v>
      </c>
      <c r="C818" s="203" t="s">
        <v>724</v>
      </c>
      <c r="D818" s="203">
        <v>172</v>
      </c>
      <c r="E818" s="203" t="s">
        <v>222</v>
      </c>
      <c r="F818" s="203" t="str">
        <f t="shared" si="24"/>
        <v>Honey Badger</v>
      </c>
      <c r="H818" s="203">
        <v>172</v>
      </c>
      <c r="I818" s="203">
        <v>171.4</v>
      </c>
      <c r="J818" s="203">
        <v>133</v>
      </c>
      <c r="K818" s="203">
        <v>147</v>
      </c>
      <c r="L818" s="203">
        <v>120</v>
      </c>
      <c r="M818" s="203">
        <v>91</v>
      </c>
      <c r="N818" s="203">
        <v>117</v>
      </c>
      <c r="O818" s="203">
        <v>18.899999999999999</v>
      </c>
      <c r="P818" s="203">
        <v>1661</v>
      </c>
      <c r="Q818" s="203">
        <v>1.04</v>
      </c>
      <c r="R818" s="203">
        <v>1728</v>
      </c>
      <c r="S818" s="203">
        <v>141</v>
      </c>
      <c r="T818" s="203">
        <v>63</v>
      </c>
      <c r="U818" s="203">
        <v>46</v>
      </c>
      <c r="V818" s="203">
        <v>199</v>
      </c>
      <c r="W818" s="203">
        <v>40</v>
      </c>
      <c r="X818" s="203">
        <v>190</v>
      </c>
      <c r="Y818" s="203">
        <v>0.88500000000000001</v>
      </c>
      <c r="Z818" s="203" t="b">
        <v>0</v>
      </c>
      <c r="AA818" s="203">
        <v>123</v>
      </c>
      <c r="AB818" s="203">
        <v>126</v>
      </c>
      <c r="AC818" s="203">
        <v>76</v>
      </c>
      <c r="AD818" s="203">
        <v>7</v>
      </c>
      <c r="AE818" s="203">
        <v>3.4</v>
      </c>
      <c r="AF818" s="203" t="s">
        <v>303</v>
      </c>
      <c r="AS818" s="203" t="s">
        <v>4134</v>
      </c>
      <c r="AT818" s="203" t="s">
        <v>4093</v>
      </c>
      <c r="AU818" s="247">
        <v>349.95</v>
      </c>
      <c r="AV818" s="203" t="s">
        <v>4140</v>
      </c>
      <c r="AW818" s="203" t="s">
        <v>4141</v>
      </c>
      <c r="AX818" s="203" t="s">
        <v>1247</v>
      </c>
      <c r="AY818" s="247">
        <v>349.95</v>
      </c>
      <c r="AZ818" s="203" t="s">
        <v>4142</v>
      </c>
      <c r="BA818" s="203" t="s">
        <v>4141</v>
      </c>
      <c r="BB818" s="203" t="s">
        <v>1247</v>
      </c>
      <c r="BC818" s="247">
        <v>349.95</v>
      </c>
      <c r="BD818" s="203" t="s">
        <v>4143</v>
      </c>
      <c r="BE818" s="204" t="str">
        <f t="shared" si="25"/>
        <v xml:space="preserve"> LineHoney Badger172 Unisex</v>
      </c>
    </row>
    <row r="819" spans="1:57">
      <c r="A819" s="203" t="s">
        <v>219</v>
      </c>
      <c r="B819" s="203" t="s">
        <v>719</v>
      </c>
      <c r="C819" s="203" t="s">
        <v>724</v>
      </c>
      <c r="D819" s="203">
        <v>177</v>
      </c>
      <c r="E819" s="203" t="s">
        <v>222</v>
      </c>
      <c r="F819" s="203" t="str">
        <f t="shared" si="24"/>
        <v>Honey Badger</v>
      </c>
      <c r="H819" s="203">
        <v>177</v>
      </c>
      <c r="I819" s="203">
        <v>176.2</v>
      </c>
      <c r="J819" s="203">
        <v>136</v>
      </c>
      <c r="K819" s="203">
        <v>152</v>
      </c>
      <c r="L819" s="203">
        <v>120</v>
      </c>
      <c r="M819" s="203">
        <v>91</v>
      </c>
      <c r="N819" s="203">
        <v>117</v>
      </c>
      <c r="O819" s="203">
        <v>20.399999999999999</v>
      </c>
      <c r="P819" s="203">
        <v>1704</v>
      </c>
      <c r="Q819" s="203">
        <v>1.05</v>
      </c>
      <c r="R819" s="203">
        <v>1784</v>
      </c>
      <c r="S819" s="203">
        <v>164</v>
      </c>
      <c r="T819" s="203">
        <v>71</v>
      </c>
      <c r="U819" s="203">
        <v>44</v>
      </c>
      <c r="V819" s="203">
        <v>195</v>
      </c>
      <c r="W819" s="203">
        <v>44</v>
      </c>
      <c r="X819" s="203">
        <v>210</v>
      </c>
      <c r="Y819" s="203">
        <v>0.98599999999999999</v>
      </c>
      <c r="Z819" s="203" t="b">
        <v>0</v>
      </c>
      <c r="AA819" s="203">
        <v>120</v>
      </c>
      <c r="AB819" s="203">
        <v>122</v>
      </c>
      <c r="AC819" s="203">
        <v>75</v>
      </c>
      <c r="AD819" s="203">
        <v>5</v>
      </c>
      <c r="AE819" s="203">
        <v>3.3</v>
      </c>
      <c r="AF819" s="203" t="s">
        <v>303</v>
      </c>
      <c r="AS819" s="203" t="s">
        <v>4144</v>
      </c>
      <c r="AT819" s="203" t="s">
        <v>2583</v>
      </c>
      <c r="AU819" s="203" t="s">
        <v>4145</v>
      </c>
      <c r="AV819" s="203" t="s">
        <v>4146</v>
      </c>
      <c r="AW819" s="203" t="s">
        <v>4134</v>
      </c>
      <c r="AX819" s="203" t="s">
        <v>4093</v>
      </c>
      <c r="AY819" s="247">
        <v>349.95</v>
      </c>
      <c r="AZ819" s="203" t="s">
        <v>4147</v>
      </c>
      <c r="BE819" s="204" t="str">
        <f t="shared" si="25"/>
        <v xml:space="preserve"> LineHoney Badger177 Unisex</v>
      </c>
    </row>
    <row r="820" spans="1:57">
      <c r="A820" s="203" t="s">
        <v>219</v>
      </c>
      <c r="B820" s="203" t="s">
        <v>719</v>
      </c>
      <c r="C820" s="203" t="s">
        <v>725</v>
      </c>
      <c r="D820" s="203">
        <v>144</v>
      </c>
      <c r="E820" s="203" t="s">
        <v>390</v>
      </c>
      <c r="F820" s="203" t="str">
        <f t="shared" si="24"/>
        <v>Honey Bee</v>
      </c>
      <c r="H820" s="203">
        <v>144</v>
      </c>
      <c r="I820" s="203">
        <v>143.19999999999999</v>
      </c>
      <c r="J820" s="203">
        <v>100</v>
      </c>
      <c r="K820" s="203">
        <v>119</v>
      </c>
      <c r="L820" s="203">
        <v>120</v>
      </c>
      <c r="M820" s="203">
        <v>91</v>
      </c>
      <c r="N820" s="203">
        <v>117</v>
      </c>
      <c r="O820" s="203">
        <v>12</v>
      </c>
      <c r="P820" s="203">
        <v>1344</v>
      </c>
      <c r="Q820" s="203">
        <v>1.08</v>
      </c>
      <c r="R820" s="203">
        <v>1448</v>
      </c>
      <c r="S820" s="203">
        <v>139</v>
      </c>
      <c r="T820" s="203">
        <v>56</v>
      </c>
      <c r="U820" s="203">
        <v>46</v>
      </c>
      <c r="V820" s="203">
        <v>220</v>
      </c>
      <c r="W820" s="203">
        <v>41</v>
      </c>
      <c r="X820" s="203">
        <v>212</v>
      </c>
      <c r="Y820" s="203">
        <v>0.90500000000000003</v>
      </c>
      <c r="Z820" s="203" t="b">
        <v>0</v>
      </c>
      <c r="AA820" s="203">
        <v>124</v>
      </c>
      <c r="AB820" s="203">
        <v>114</v>
      </c>
      <c r="AC820" s="203">
        <v>96</v>
      </c>
      <c r="AD820" s="203">
        <v>5</v>
      </c>
      <c r="AE820" s="203">
        <v>3.5</v>
      </c>
      <c r="AF820" s="203" t="s">
        <v>303</v>
      </c>
      <c r="AG820" s="203" t="s">
        <v>302</v>
      </c>
      <c r="AS820" s="203" t="s">
        <v>4148</v>
      </c>
      <c r="AT820" s="203" t="s">
        <v>1284</v>
      </c>
      <c r="AU820" s="247">
        <v>349.95</v>
      </c>
      <c r="AV820" s="203" t="s">
        <v>4149</v>
      </c>
      <c r="AW820" s="203" t="s">
        <v>4148</v>
      </c>
      <c r="AX820" s="203" t="s">
        <v>1284</v>
      </c>
      <c r="AY820" s="247">
        <v>349.95</v>
      </c>
      <c r="AZ820" s="203" t="s">
        <v>4150</v>
      </c>
      <c r="BA820" s="203" t="s">
        <v>4148</v>
      </c>
      <c r="BB820" s="203" t="s">
        <v>1194</v>
      </c>
      <c r="BC820" s="247">
        <v>349.95</v>
      </c>
      <c r="BD820" s="203" t="s">
        <v>4151</v>
      </c>
      <c r="BE820" s="204" t="str">
        <f t="shared" si="25"/>
        <v xml:space="preserve"> LineHoney Bee144 Women's</v>
      </c>
    </row>
    <row r="821" spans="1:57">
      <c r="A821" s="203" t="s">
        <v>219</v>
      </c>
      <c r="B821" s="203" t="s">
        <v>719</v>
      </c>
      <c r="C821" s="203" t="s">
        <v>725</v>
      </c>
      <c r="D821" s="203">
        <v>155</v>
      </c>
      <c r="E821" s="203" t="s">
        <v>390</v>
      </c>
      <c r="F821" s="203" t="str">
        <f t="shared" si="24"/>
        <v>Honey Bee</v>
      </c>
      <c r="H821" s="203">
        <v>155</v>
      </c>
      <c r="I821" s="203">
        <v>154.4</v>
      </c>
      <c r="J821" s="203">
        <v>118</v>
      </c>
      <c r="K821" s="203">
        <v>130</v>
      </c>
      <c r="L821" s="203">
        <v>120</v>
      </c>
      <c r="M821" s="203">
        <v>91</v>
      </c>
      <c r="N821" s="203">
        <v>117</v>
      </c>
      <c r="O821" s="203">
        <v>14.6</v>
      </c>
      <c r="P821" s="203">
        <v>1416</v>
      </c>
      <c r="Q821" s="203">
        <v>1.1000000000000001</v>
      </c>
      <c r="R821" s="203">
        <v>1559</v>
      </c>
      <c r="S821" s="203">
        <v>126</v>
      </c>
      <c r="T821" s="203">
        <v>51</v>
      </c>
      <c r="U821" s="203">
        <v>40</v>
      </c>
      <c r="V821" s="203">
        <v>183</v>
      </c>
      <c r="W821" s="203">
        <v>40</v>
      </c>
      <c r="X821" s="203">
        <v>184</v>
      </c>
      <c r="Y821" s="203">
        <v>0.99199999999999999</v>
      </c>
      <c r="Z821" s="203" t="b">
        <v>0</v>
      </c>
      <c r="AA821" s="203">
        <v>119</v>
      </c>
      <c r="AB821" s="203">
        <v>123</v>
      </c>
      <c r="AC821" s="203">
        <v>64</v>
      </c>
      <c r="AD821" s="203">
        <v>6</v>
      </c>
      <c r="AE821" s="203">
        <v>3.2</v>
      </c>
      <c r="AF821" s="203" t="s">
        <v>303</v>
      </c>
      <c r="AG821" s="203" t="s">
        <v>302</v>
      </c>
      <c r="AS821" s="203" t="s">
        <v>4148</v>
      </c>
      <c r="AT821" s="203" t="s">
        <v>1262</v>
      </c>
      <c r="AU821" s="247">
        <v>349.95</v>
      </c>
      <c r="AV821" s="203" t="s">
        <v>4152</v>
      </c>
      <c r="AW821" s="203" t="s">
        <v>4148</v>
      </c>
      <c r="AX821" s="203" t="s">
        <v>1262</v>
      </c>
      <c r="AY821" s="247">
        <v>349.95</v>
      </c>
      <c r="AZ821" s="203" t="s">
        <v>4153</v>
      </c>
      <c r="BA821" s="203" t="s">
        <v>4148</v>
      </c>
      <c r="BB821" s="203" t="s">
        <v>1247</v>
      </c>
      <c r="BC821" s="247">
        <v>349.95</v>
      </c>
      <c r="BD821" s="203" t="s">
        <v>4154</v>
      </c>
      <c r="BE821" s="204" t="str">
        <f t="shared" si="25"/>
        <v xml:space="preserve"> LineHoney Bee155 Women's</v>
      </c>
    </row>
    <row r="822" spans="1:57">
      <c r="A822" s="203" t="s">
        <v>219</v>
      </c>
      <c r="B822" s="203" t="s">
        <v>719</v>
      </c>
      <c r="C822" s="203" t="s">
        <v>725</v>
      </c>
      <c r="D822" s="203">
        <v>166</v>
      </c>
      <c r="E822" s="203" t="s">
        <v>390</v>
      </c>
      <c r="F822" s="203" t="str">
        <f t="shared" si="24"/>
        <v>Honey Bee</v>
      </c>
      <c r="H822" s="203">
        <v>166</v>
      </c>
      <c r="I822" s="203">
        <v>165.3</v>
      </c>
      <c r="J822" s="203">
        <v>129</v>
      </c>
      <c r="K822" s="203">
        <v>141</v>
      </c>
      <c r="L822" s="203">
        <v>120</v>
      </c>
      <c r="M822" s="203">
        <v>91</v>
      </c>
      <c r="N822" s="203">
        <v>117</v>
      </c>
      <c r="O822" s="203">
        <v>17.3</v>
      </c>
      <c r="P822" s="203">
        <v>1542</v>
      </c>
      <c r="Q822" s="203">
        <v>1.08</v>
      </c>
      <c r="R822" s="203">
        <v>1668</v>
      </c>
      <c r="S822" s="203">
        <v>116</v>
      </c>
      <c r="T822" s="203">
        <v>53</v>
      </c>
      <c r="U822" s="203">
        <v>42</v>
      </c>
      <c r="V822" s="203">
        <v>178</v>
      </c>
      <c r="W822" s="203">
        <v>41</v>
      </c>
      <c r="X822" s="203">
        <v>183</v>
      </c>
      <c r="Y822" s="203">
        <v>0.98599999999999999</v>
      </c>
      <c r="Z822" s="203" t="b">
        <v>0</v>
      </c>
      <c r="AA822" s="203">
        <v>125</v>
      </c>
      <c r="AB822" s="203">
        <v>115</v>
      </c>
      <c r="AC822" s="203">
        <v>53</v>
      </c>
      <c r="AD822" s="203">
        <v>9</v>
      </c>
      <c r="AE822" s="203">
        <v>3.5</v>
      </c>
      <c r="AF822" s="203" t="s">
        <v>303</v>
      </c>
      <c r="AG822" s="203" t="s">
        <v>302</v>
      </c>
      <c r="AS822" s="203" t="s">
        <v>4155</v>
      </c>
      <c r="AT822" s="203" t="s">
        <v>4093</v>
      </c>
      <c r="AU822" s="247">
        <v>349.95</v>
      </c>
      <c r="AV822" s="203" t="s">
        <v>4156</v>
      </c>
      <c r="BE822" s="204" t="str">
        <f t="shared" si="25"/>
        <v xml:space="preserve"> LineHoney Bee166 Women's</v>
      </c>
    </row>
    <row r="823" spans="1:57">
      <c r="A823" s="203" t="s">
        <v>219</v>
      </c>
      <c r="B823" s="203" t="s">
        <v>719</v>
      </c>
      <c r="C823" s="203" t="s">
        <v>726</v>
      </c>
      <c r="D823" s="203">
        <v>178</v>
      </c>
      <c r="E823" s="203" t="s">
        <v>222</v>
      </c>
      <c r="F823" s="203" t="str">
        <f t="shared" si="24"/>
        <v>Outline</v>
      </c>
      <c r="H823" s="203">
        <v>178</v>
      </c>
      <c r="I823" s="203">
        <v>176.2</v>
      </c>
      <c r="J823" s="203">
        <v>94</v>
      </c>
      <c r="K823" s="203">
        <v>142</v>
      </c>
      <c r="L823" s="203">
        <v>151</v>
      </c>
      <c r="M823" s="203">
        <v>116</v>
      </c>
      <c r="N823" s="203">
        <v>139</v>
      </c>
      <c r="O823" s="203">
        <v>17.399999999999999</v>
      </c>
      <c r="P823" s="203">
        <v>1842</v>
      </c>
      <c r="Q823" s="203">
        <v>1.18</v>
      </c>
      <c r="R823" s="203">
        <v>2179</v>
      </c>
      <c r="S823" s="203">
        <v>145</v>
      </c>
      <c r="T823" s="203">
        <v>83</v>
      </c>
      <c r="U823" s="203">
        <v>70</v>
      </c>
      <c r="V823" s="203">
        <v>413</v>
      </c>
      <c r="W823" s="203">
        <v>64</v>
      </c>
      <c r="X823" s="203">
        <v>407</v>
      </c>
      <c r="Y823" s="203">
        <v>0.92099999999999904</v>
      </c>
      <c r="Z823" s="203" t="b">
        <v>0</v>
      </c>
      <c r="AA823" s="203">
        <v>164</v>
      </c>
      <c r="AB823" s="203">
        <v>176</v>
      </c>
      <c r="AC823" s="203">
        <v>249</v>
      </c>
      <c r="AD823" s="203">
        <v>4</v>
      </c>
      <c r="AE823" s="203">
        <v>4.4000000000000004</v>
      </c>
      <c r="AF823" s="203" t="s">
        <v>303</v>
      </c>
      <c r="AG823" s="203" t="s">
        <v>301</v>
      </c>
      <c r="AH823" s="203" t="s">
        <v>302</v>
      </c>
      <c r="AS823" s="203" t="s">
        <v>4157</v>
      </c>
      <c r="AT823" s="203" t="s">
        <v>1190</v>
      </c>
      <c r="AU823" s="247">
        <v>555.41</v>
      </c>
      <c r="AV823" s="203" t="s">
        <v>4158</v>
      </c>
      <c r="AW823" s="203" t="s">
        <v>4157</v>
      </c>
      <c r="AX823" s="203" t="s">
        <v>1190</v>
      </c>
      <c r="AY823" s="247">
        <v>555.41</v>
      </c>
      <c r="AZ823" s="203" t="s">
        <v>4159</v>
      </c>
      <c r="BA823" s="203" t="s">
        <v>4160</v>
      </c>
      <c r="BB823" s="203" t="s">
        <v>2589</v>
      </c>
      <c r="BC823" s="247">
        <v>558.99</v>
      </c>
      <c r="BD823" s="203" t="s">
        <v>4161</v>
      </c>
      <c r="BE823" s="204" t="str">
        <f t="shared" si="25"/>
        <v xml:space="preserve"> LineOutline178 Unisex</v>
      </c>
    </row>
    <row r="824" spans="1:57">
      <c r="A824" s="203" t="s">
        <v>219</v>
      </c>
      <c r="B824" s="203" t="s">
        <v>719</v>
      </c>
      <c r="C824" s="203" t="s">
        <v>726</v>
      </c>
      <c r="D824" s="203">
        <v>186</v>
      </c>
      <c r="E824" s="203" t="s">
        <v>222</v>
      </c>
      <c r="F824" s="203" t="str">
        <f t="shared" si="24"/>
        <v>Outline</v>
      </c>
      <c r="H824" s="203">
        <v>186</v>
      </c>
      <c r="I824" s="203">
        <v>184.1</v>
      </c>
      <c r="J824" s="203">
        <v>104</v>
      </c>
      <c r="K824" s="203">
        <v>152</v>
      </c>
      <c r="L824" s="203">
        <v>151</v>
      </c>
      <c r="M824" s="203">
        <v>116</v>
      </c>
      <c r="N824" s="203">
        <v>140</v>
      </c>
      <c r="O824" s="203">
        <v>19.399999999999999</v>
      </c>
      <c r="P824" s="203">
        <v>2017</v>
      </c>
      <c r="Q824" s="203">
        <v>1.1399999999999999</v>
      </c>
      <c r="R824" s="203">
        <v>2292</v>
      </c>
      <c r="S824" s="203">
        <v>182</v>
      </c>
      <c r="T824" s="203">
        <v>82</v>
      </c>
      <c r="U824" s="203">
        <v>57</v>
      </c>
      <c r="V824" s="203">
        <v>400</v>
      </c>
      <c r="W824" s="203">
        <v>55</v>
      </c>
      <c r="X824" s="203">
        <v>400</v>
      </c>
      <c r="Y824" s="203">
        <v>0.96699999999999997</v>
      </c>
      <c r="Z824" s="203" t="b">
        <v>0</v>
      </c>
      <c r="AA824" s="203">
        <v>170</v>
      </c>
      <c r="AB824" s="203">
        <v>152</v>
      </c>
      <c r="AC824" s="203">
        <v>229</v>
      </c>
      <c r="AD824" s="203">
        <v>5</v>
      </c>
      <c r="AE824" s="203">
        <v>4.5999999999999996</v>
      </c>
      <c r="AF824" s="203" t="s">
        <v>303</v>
      </c>
      <c r="AG824" s="203" t="s">
        <v>301</v>
      </c>
      <c r="AH824" s="203" t="s">
        <v>302</v>
      </c>
      <c r="AS824" s="203" t="s">
        <v>4162</v>
      </c>
      <c r="AT824" s="203" t="s">
        <v>2660</v>
      </c>
      <c r="AU824" s="247">
        <v>449</v>
      </c>
      <c r="AV824" s="203" t="s">
        <v>4163</v>
      </c>
      <c r="AW824" s="203" t="s">
        <v>4164</v>
      </c>
      <c r="AX824" s="203" t="s">
        <v>1588</v>
      </c>
      <c r="AY824" s="247">
        <v>579.95000000000005</v>
      </c>
      <c r="AZ824" s="203" t="s">
        <v>4165</v>
      </c>
      <c r="BA824" s="203" t="s">
        <v>4166</v>
      </c>
      <c r="BB824" s="203" t="s">
        <v>1192</v>
      </c>
      <c r="BC824" s="247">
        <v>679.95</v>
      </c>
      <c r="BD824" s="203" t="s">
        <v>4167</v>
      </c>
      <c r="BE824" s="204" t="str">
        <f t="shared" si="25"/>
        <v xml:space="preserve"> LineOutline186 Unisex</v>
      </c>
    </row>
    <row r="825" spans="1:57">
      <c r="A825" s="203" t="s">
        <v>219</v>
      </c>
      <c r="B825" s="203" t="s">
        <v>719</v>
      </c>
      <c r="C825" s="203" t="s">
        <v>727</v>
      </c>
      <c r="D825" s="203">
        <v>158</v>
      </c>
      <c r="E825" s="203" t="s">
        <v>390</v>
      </c>
      <c r="F825" s="203" t="str">
        <f t="shared" si="24"/>
        <v>Pandora 104</v>
      </c>
      <c r="H825" s="203">
        <v>158</v>
      </c>
      <c r="I825" s="203">
        <v>158.19999999999999</v>
      </c>
      <c r="J825" s="203">
        <v>112</v>
      </c>
      <c r="K825" s="203">
        <v>122</v>
      </c>
      <c r="L825" s="203">
        <v>136</v>
      </c>
      <c r="M825" s="203">
        <v>103</v>
      </c>
      <c r="N825" s="203">
        <v>121</v>
      </c>
      <c r="O825" s="203">
        <v>13.5</v>
      </c>
      <c r="P825" s="203">
        <v>1478</v>
      </c>
      <c r="Q825" s="203">
        <v>1.21</v>
      </c>
      <c r="R825" s="203">
        <v>1792</v>
      </c>
      <c r="S825" s="203">
        <v>122</v>
      </c>
      <c r="T825" s="203">
        <v>69</v>
      </c>
      <c r="U825" s="203">
        <v>46</v>
      </c>
      <c r="V825" s="203">
        <v>295</v>
      </c>
      <c r="W825" s="203">
        <v>14</v>
      </c>
      <c r="X825" s="203">
        <v>164</v>
      </c>
      <c r="Y825" s="203">
        <v>0.30499999999999999</v>
      </c>
      <c r="Z825" s="203" t="b">
        <v>0</v>
      </c>
      <c r="AA825" s="203">
        <v>185</v>
      </c>
      <c r="AB825" s="203">
        <v>181</v>
      </c>
      <c r="AC825" s="203">
        <v>109</v>
      </c>
      <c r="AD825" s="203">
        <v>6</v>
      </c>
      <c r="AE825" s="203">
        <v>9.6</v>
      </c>
      <c r="AF825" s="203" t="s">
        <v>305</v>
      </c>
      <c r="AG825" s="203" t="s">
        <v>304</v>
      </c>
      <c r="AH825" s="203" t="s">
        <v>302</v>
      </c>
      <c r="AS825" s="203" t="s">
        <v>4168</v>
      </c>
      <c r="AT825" s="203" t="s">
        <v>1582</v>
      </c>
      <c r="AU825" s="247">
        <v>479.96</v>
      </c>
      <c r="AV825" s="203" t="s">
        <v>4169</v>
      </c>
      <c r="AW825" s="203" t="s">
        <v>4170</v>
      </c>
      <c r="AX825" s="203" t="s">
        <v>1220</v>
      </c>
      <c r="AY825" s="247">
        <v>512.80999999999995</v>
      </c>
      <c r="AZ825" s="203" t="s">
        <v>4171</v>
      </c>
      <c r="BA825" s="203" t="s">
        <v>4172</v>
      </c>
      <c r="BB825" s="203" t="s">
        <v>1220</v>
      </c>
      <c r="BC825" s="247">
        <v>512.80999999999995</v>
      </c>
      <c r="BD825" s="203" t="s">
        <v>4173</v>
      </c>
      <c r="BE825" s="204" t="str">
        <f t="shared" si="25"/>
        <v xml:space="preserve"> LinePandora 104158 Women's</v>
      </c>
    </row>
    <row r="826" spans="1:57">
      <c r="A826" s="203" t="s">
        <v>219</v>
      </c>
      <c r="B826" s="203" t="s">
        <v>719</v>
      </c>
      <c r="C826" s="203" t="s">
        <v>727</v>
      </c>
      <c r="D826" s="203">
        <v>165</v>
      </c>
      <c r="E826" s="203" t="s">
        <v>390</v>
      </c>
      <c r="F826" s="203" t="str">
        <f t="shared" si="24"/>
        <v>Pandora 104</v>
      </c>
      <c r="H826" s="203">
        <v>165</v>
      </c>
      <c r="I826" s="203">
        <v>160</v>
      </c>
      <c r="J826" s="203">
        <v>98</v>
      </c>
      <c r="K826" s="203">
        <v>126</v>
      </c>
      <c r="L826" s="203">
        <v>143</v>
      </c>
      <c r="M826" s="203">
        <v>109</v>
      </c>
      <c r="N826" s="203">
        <v>129</v>
      </c>
      <c r="O826" s="203">
        <v>14</v>
      </c>
      <c r="P826" s="203">
        <v>1557</v>
      </c>
      <c r="Q826" s="203">
        <v>1.22</v>
      </c>
      <c r="R826" s="203">
        <v>1902</v>
      </c>
      <c r="S826" s="203">
        <v>131</v>
      </c>
      <c r="T826" s="203">
        <v>52</v>
      </c>
      <c r="U826" s="203">
        <v>47</v>
      </c>
      <c r="V826" s="203">
        <v>332</v>
      </c>
      <c r="W826" s="203">
        <v>27</v>
      </c>
      <c r="X826" s="203">
        <v>290</v>
      </c>
      <c r="Y826" s="203">
        <v>0.57899999999999996</v>
      </c>
      <c r="Z826" s="203" t="b">
        <v>0</v>
      </c>
      <c r="AA826" s="203">
        <v>169</v>
      </c>
      <c r="AB826" s="203">
        <v>168</v>
      </c>
      <c r="AC826" s="203">
        <v>163</v>
      </c>
      <c r="AD826" s="203">
        <v>5</v>
      </c>
      <c r="AE826" s="203">
        <v>6.3</v>
      </c>
      <c r="AF826" s="203" t="s">
        <v>301</v>
      </c>
      <c r="AG826" s="203" t="s">
        <v>302</v>
      </c>
      <c r="AS826" s="203" t="s">
        <v>4174</v>
      </c>
      <c r="AT826" s="203" t="s">
        <v>1192</v>
      </c>
      <c r="AU826" s="247">
        <v>439.95</v>
      </c>
      <c r="AV826" s="203" t="s">
        <v>4175</v>
      </c>
      <c r="AW826" s="203" t="s">
        <v>4176</v>
      </c>
      <c r="AX826" s="203" t="s">
        <v>1582</v>
      </c>
      <c r="AY826" s="247">
        <v>479.96</v>
      </c>
      <c r="AZ826" s="203" t="s">
        <v>4177</v>
      </c>
      <c r="BA826" s="203" t="s">
        <v>4172</v>
      </c>
      <c r="BB826" s="203" t="s">
        <v>1220</v>
      </c>
      <c r="BC826" s="247">
        <v>512.87</v>
      </c>
      <c r="BD826" s="203" t="s">
        <v>4178</v>
      </c>
      <c r="BE826" s="204" t="str">
        <f t="shared" si="25"/>
        <v xml:space="preserve"> LinePandora 104165 Women's</v>
      </c>
    </row>
    <row r="827" spans="1:57">
      <c r="A827" s="203" t="s">
        <v>219</v>
      </c>
      <c r="B827" s="203" t="s">
        <v>719</v>
      </c>
      <c r="C827" s="203" t="s">
        <v>727</v>
      </c>
      <c r="D827" s="203">
        <v>172</v>
      </c>
      <c r="E827" s="203" t="s">
        <v>390</v>
      </c>
      <c r="F827" s="203" t="str">
        <f t="shared" si="24"/>
        <v>Pandora 104</v>
      </c>
      <c r="H827" s="203">
        <v>172</v>
      </c>
      <c r="I827" s="203">
        <v>171.7</v>
      </c>
      <c r="J827" s="203">
        <v>117</v>
      </c>
      <c r="K827" s="203">
        <v>134</v>
      </c>
      <c r="L827" s="203">
        <v>136</v>
      </c>
      <c r="M827" s="203">
        <v>103</v>
      </c>
      <c r="N827" s="203">
        <v>121</v>
      </c>
      <c r="O827" s="203">
        <v>16.399999999999999</v>
      </c>
      <c r="P827" s="203">
        <v>1624</v>
      </c>
      <c r="Q827" s="203">
        <v>1.2</v>
      </c>
      <c r="R827" s="203">
        <v>1947</v>
      </c>
      <c r="S827" s="203">
        <v>150</v>
      </c>
      <c r="T827" s="203">
        <v>78</v>
      </c>
      <c r="U827" s="203">
        <v>53</v>
      </c>
      <c r="V827" s="203">
        <v>342</v>
      </c>
      <c r="W827" s="203">
        <v>21</v>
      </c>
      <c r="X827" s="203">
        <v>208</v>
      </c>
      <c r="Y827" s="203">
        <v>0.38500000000000001</v>
      </c>
      <c r="Z827" s="203" t="b">
        <v>0</v>
      </c>
      <c r="AA827" s="203">
        <v>184</v>
      </c>
      <c r="AB827" s="203">
        <v>195</v>
      </c>
      <c r="AC827" s="203">
        <v>158</v>
      </c>
      <c r="AD827" s="203">
        <v>5</v>
      </c>
      <c r="AE827" s="203">
        <v>9.9</v>
      </c>
      <c r="AF827" s="203" t="s">
        <v>305</v>
      </c>
      <c r="AG827" s="203" t="s">
        <v>301</v>
      </c>
      <c r="AH827" s="203" t="s">
        <v>304</v>
      </c>
      <c r="AI827" s="203" t="s">
        <v>302</v>
      </c>
      <c r="AS827" s="203" t="s">
        <v>4179</v>
      </c>
      <c r="AT827" s="203" t="s">
        <v>1571</v>
      </c>
      <c r="AU827" s="247">
        <v>448.54</v>
      </c>
      <c r="AV827" s="203" t="s">
        <v>4180</v>
      </c>
      <c r="AW827" s="203" t="s">
        <v>4179</v>
      </c>
      <c r="AX827" s="203" t="s">
        <v>1220</v>
      </c>
      <c r="AY827" s="247">
        <v>512.80999999999995</v>
      </c>
      <c r="AZ827" s="203" t="s">
        <v>4181</v>
      </c>
      <c r="BA827" s="203" t="s">
        <v>4182</v>
      </c>
      <c r="BB827" s="203" t="s">
        <v>1588</v>
      </c>
      <c r="BC827" s="247">
        <v>599</v>
      </c>
      <c r="BD827" s="203" t="s">
        <v>4183</v>
      </c>
      <c r="BE827" s="204" t="str">
        <f t="shared" si="25"/>
        <v xml:space="preserve"> LinePandora 104172 Women's</v>
      </c>
    </row>
    <row r="828" spans="1:57">
      <c r="A828" s="203" t="s">
        <v>219</v>
      </c>
      <c r="B828" s="203" t="s">
        <v>719</v>
      </c>
      <c r="C828" s="203" t="s">
        <v>728</v>
      </c>
      <c r="D828" s="203">
        <v>165</v>
      </c>
      <c r="E828" s="203" t="s">
        <v>390</v>
      </c>
      <c r="F828" s="203" t="str">
        <f t="shared" si="24"/>
        <v>Pandora 110</v>
      </c>
      <c r="H828" s="203">
        <v>165</v>
      </c>
      <c r="I828" s="203">
        <v>160</v>
      </c>
      <c r="J828" s="203">
        <v>98</v>
      </c>
      <c r="K828" s="203">
        <v>126</v>
      </c>
      <c r="L828" s="203">
        <v>143</v>
      </c>
      <c r="M828" s="203">
        <v>109</v>
      </c>
      <c r="N828" s="203">
        <v>129</v>
      </c>
      <c r="O828" s="203">
        <v>14</v>
      </c>
      <c r="P828" s="203">
        <v>1284</v>
      </c>
      <c r="Q828" s="203">
        <v>1.48</v>
      </c>
      <c r="R828" s="203">
        <v>1902</v>
      </c>
      <c r="S828" s="203">
        <v>131</v>
      </c>
      <c r="T828" s="203">
        <v>52</v>
      </c>
      <c r="U828" s="203">
        <v>47</v>
      </c>
      <c r="V828" s="203">
        <v>332</v>
      </c>
      <c r="W828" s="203">
        <v>27</v>
      </c>
      <c r="X828" s="203">
        <v>290</v>
      </c>
      <c r="Y828" s="203">
        <v>0.57899999999999996</v>
      </c>
      <c r="Z828" s="203" t="b">
        <v>0</v>
      </c>
      <c r="AA828" s="203">
        <v>169</v>
      </c>
      <c r="AB828" s="203">
        <v>168</v>
      </c>
      <c r="AC828" s="203">
        <v>163</v>
      </c>
      <c r="AD828" s="203">
        <v>5</v>
      </c>
      <c r="AE828" s="203">
        <v>6.3</v>
      </c>
      <c r="AF828" s="203" t="s">
        <v>301</v>
      </c>
      <c r="AG828" s="203" t="s">
        <v>302</v>
      </c>
      <c r="AH828" s="203" t="s">
        <v>388</v>
      </c>
      <c r="AS828" s="203" t="s">
        <v>4184</v>
      </c>
      <c r="AT828" s="203" t="s">
        <v>1194</v>
      </c>
      <c r="AU828" s="247">
        <v>869.95</v>
      </c>
      <c r="AV828" s="203" t="s">
        <v>4185</v>
      </c>
      <c r="BE828" s="204" t="str">
        <f t="shared" si="25"/>
        <v xml:space="preserve"> LinePandora 110165 Women's</v>
      </c>
    </row>
    <row r="829" spans="1:57">
      <c r="A829" s="203" t="s">
        <v>219</v>
      </c>
      <c r="B829" s="203" t="s">
        <v>719</v>
      </c>
      <c r="C829" s="203" t="s">
        <v>728</v>
      </c>
      <c r="D829" s="203">
        <v>170</v>
      </c>
      <c r="E829" s="203" t="s">
        <v>390</v>
      </c>
      <c r="F829" s="203" t="str">
        <f t="shared" si="24"/>
        <v>Pandora 110</v>
      </c>
      <c r="H829" s="203">
        <v>170</v>
      </c>
      <c r="I829" s="203">
        <v>169.7</v>
      </c>
      <c r="J829" s="203">
        <v>108</v>
      </c>
      <c r="K829" s="203">
        <v>137</v>
      </c>
      <c r="L829" s="203">
        <v>143</v>
      </c>
      <c r="M829" s="203">
        <v>109</v>
      </c>
      <c r="N829" s="203">
        <v>129</v>
      </c>
      <c r="O829" s="203">
        <v>16.2</v>
      </c>
      <c r="P829" s="203">
        <v>1410</v>
      </c>
      <c r="Q829" s="203">
        <v>1.43</v>
      </c>
      <c r="R829" s="203">
        <v>2019</v>
      </c>
      <c r="S829" s="203">
        <v>147</v>
      </c>
      <c r="T829" s="203">
        <v>67</v>
      </c>
      <c r="U829" s="203">
        <v>52</v>
      </c>
      <c r="V829" s="203">
        <v>342</v>
      </c>
      <c r="W829" s="203">
        <v>33</v>
      </c>
      <c r="X829" s="203">
        <v>273</v>
      </c>
      <c r="Y829" s="203">
        <v>0.63</v>
      </c>
      <c r="Z829" s="203" t="b">
        <v>0</v>
      </c>
      <c r="AA829" s="203">
        <v>160</v>
      </c>
      <c r="AB829" s="203">
        <v>167</v>
      </c>
      <c r="AC829" s="203">
        <v>181</v>
      </c>
      <c r="AD829" s="203">
        <v>6</v>
      </c>
      <c r="AE829" s="203">
        <v>6.4</v>
      </c>
      <c r="AF829" s="203" t="s">
        <v>301</v>
      </c>
      <c r="AG829" s="203" t="s">
        <v>302</v>
      </c>
      <c r="AH829" s="203" t="s">
        <v>388</v>
      </c>
      <c r="AS829" s="203" t="s">
        <v>4186</v>
      </c>
      <c r="AT829" s="203" t="s">
        <v>1571</v>
      </c>
      <c r="AU829" s="247">
        <v>372.83</v>
      </c>
      <c r="AV829" s="203" t="s">
        <v>4187</v>
      </c>
      <c r="AW829" s="203" t="s">
        <v>4186</v>
      </c>
      <c r="AX829" s="203" t="s">
        <v>1571</v>
      </c>
      <c r="AY829" s="247">
        <v>372.83</v>
      </c>
      <c r="AZ829" s="203" t="s">
        <v>4188</v>
      </c>
      <c r="BA829" s="203" t="s">
        <v>4189</v>
      </c>
      <c r="BB829" s="203" t="s">
        <v>2660</v>
      </c>
      <c r="BC829" s="247">
        <v>588</v>
      </c>
      <c r="BD829" s="203" t="s">
        <v>4190</v>
      </c>
      <c r="BE829" s="204" t="str">
        <f t="shared" si="25"/>
        <v xml:space="preserve"> LinePandora 110170 Women's</v>
      </c>
    </row>
    <row r="830" spans="1:57">
      <c r="A830" s="203" t="s">
        <v>219</v>
      </c>
      <c r="B830" s="203" t="s">
        <v>719</v>
      </c>
      <c r="C830" s="203" t="s">
        <v>728</v>
      </c>
      <c r="D830" s="203">
        <v>178</v>
      </c>
      <c r="E830" s="203" t="s">
        <v>390</v>
      </c>
      <c r="F830" s="203" t="str">
        <f t="shared" si="24"/>
        <v>Pandora 110</v>
      </c>
      <c r="H830" s="203">
        <v>178</v>
      </c>
      <c r="I830" s="203">
        <v>178.5</v>
      </c>
      <c r="J830" s="203">
        <v>115</v>
      </c>
      <c r="K830" s="203">
        <v>145</v>
      </c>
      <c r="L830" s="203">
        <v>142</v>
      </c>
      <c r="M830" s="203">
        <v>109</v>
      </c>
      <c r="N830" s="203">
        <v>128</v>
      </c>
      <c r="O830" s="203">
        <v>18.3</v>
      </c>
      <c r="P830" s="203">
        <v>1529</v>
      </c>
      <c r="Q830" s="203">
        <v>1.38</v>
      </c>
      <c r="R830" s="203">
        <v>2115</v>
      </c>
      <c r="S830" s="203">
        <v>167</v>
      </c>
      <c r="T830" s="203">
        <v>81</v>
      </c>
      <c r="U830" s="203">
        <v>54</v>
      </c>
      <c r="V830" s="203">
        <v>353</v>
      </c>
      <c r="W830" s="203">
        <v>32</v>
      </c>
      <c r="X830" s="203">
        <v>285</v>
      </c>
      <c r="Y830" s="203">
        <v>0.6</v>
      </c>
      <c r="Z830" s="203" t="b">
        <v>0</v>
      </c>
      <c r="AA830" s="203">
        <v>162</v>
      </c>
      <c r="AB830" s="203">
        <v>177</v>
      </c>
      <c r="AC830" s="203">
        <v>191</v>
      </c>
      <c r="AD830" s="203">
        <v>5</v>
      </c>
      <c r="AE830" s="203">
        <v>5.5</v>
      </c>
      <c r="AF830" s="203" t="s">
        <v>301</v>
      </c>
      <c r="AG830" s="203" t="s">
        <v>302</v>
      </c>
      <c r="AH830" s="203" t="s">
        <v>388</v>
      </c>
      <c r="AS830" s="203" t="s">
        <v>4191</v>
      </c>
      <c r="AT830" s="203" t="s">
        <v>1194</v>
      </c>
      <c r="AU830" s="247">
        <v>699.95</v>
      </c>
      <c r="AV830" s="203" t="s">
        <v>4192</v>
      </c>
      <c r="AW830" s="203" t="s">
        <v>4191</v>
      </c>
      <c r="AX830" s="203" t="s">
        <v>1194</v>
      </c>
      <c r="AY830" s="247">
        <v>699.95</v>
      </c>
      <c r="AZ830" s="203" t="s">
        <v>4193</v>
      </c>
      <c r="BA830" s="203" t="s">
        <v>4191</v>
      </c>
      <c r="BB830" s="203" t="s">
        <v>1477</v>
      </c>
      <c r="BC830" s="247">
        <v>699.95</v>
      </c>
      <c r="BD830" s="203" t="s">
        <v>4194</v>
      </c>
      <c r="BE830" s="204" t="str">
        <f t="shared" si="25"/>
        <v xml:space="preserve"> LinePandora 110178 Women's</v>
      </c>
    </row>
    <row r="831" spans="1:57">
      <c r="A831" s="203" t="s">
        <v>219</v>
      </c>
      <c r="B831" s="203" t="s">
        <v>719</v>
      </c>
      <c r="C831" s="203" t="s">
        <v>729</v>
      </c>
      <c r="D831" s="203">
        <v>151</v>
      </c>
      <c r="E831" s="203" t="s">
        <v>390</v>
      </c>
      <c r="F831" s="203" t="str">
        <f t="shared" si="24"/>
        <v>Pandora 84</v>
      </c>
      <c r="H831" s="203">
        <v>151</v>
      </c>
      <c r="I831" s="203">
        <v>150.5</v>
      </c>
      <c r="J831" s="203">
        <v>119</v>
      </c>
      <c r="K831" s="203">
        <v>127</v>
      </c>
      <c r="L831" s="203">
        <v>121</v>
      </c>
      <c r="M831" s="203">
        <v>83</v>
      </c>
      <c r="N831" s="203">
        <v>109</v>
      </c>
      <c r="O831" s="203">
        <v>12.1</v>
      </c>
      <c r="P831" s="203">
        <v>1252</v>
      </c>
      <c r="Q831" s="203">
        <v>1.1499999999999999</v>
      </c>
      <c r="R831" s="203">
        <v>1443</v>
      </c>
      <c r="S831" s="203">
        <v>110</v>
      </c>
      <c r="T831" s="203">
        <v>59</v>
      </c>
      <c r="U831" s="203">
        <v>43</v>
      </c>
      <c r="V831" s="203">
        <v>170</v>
      </c>
      <c r="W831" s="203">
        <v>19</v>
      </c>
      <c r="X831" s="203">
        <v>149</v>
      </c>
      <c r="Y831" s="203">
        <v>0.433</v>
      </c>
      <c r="Z831" s="203" t="b">
        <v>0</v>
      </c>
      <c r="AA831" s="203">
        <v>133</v>
      </c>
      <c r="AB831" s="203">
        <v>104</v>
      </c>
      <c r="AC831" s="203">
        <v>37</v>
      </c>
      <c r="AD831" s="203">
        <v>8</v>
      </c>
      <c r="AE831" s="203">
        <v>8.5</v>
      </c>
      <c r="AF831" s="203" t="s">
        <v>306</v>
      </c>
      <c r="AG831" s="203" t="s">
        <v>305</v>
      </c>
      <c r="AH831" s="203" t="s">
        <v>302</v>
      </c>
      <c r="AS831" s="203" t="s">
        <v>4195</v>
      </c>
      <c r="AT831" s="203" t="s">
        <v>1237</v>
      </c>
      <c r="AU831" s="247">
        <v>352.39</v>
      </c>
      <c r="AV831" s="203" t="s">
        <v>4196</v>
      </c>
      <c r="AW831" s="203" t="s">
        <v>4197</v>
      </c>
      <c r="AX831" s="203" t="s">
        <v>1588</v>
      </c>
      <c r="AY831" s="247">
        <v>399.95</v>
      </c>
      <c r="AZ831" s="203" t="s">
        <v>4198</v>
      </c>
      <c r="BA831" s="203" t="s">
        <v>4195</v>
      </c>
      <c r="BB831" s="203" t="s">
        <v>1284</v>
      </c>
      <c r="BC831" s="247">
        <v>399.95</v>
      </c>
      <c r="BD831" s="203" t="s">
        <v>4199</v>
      </c>
      <c r="BE831" s="204" t="str">
        <f t="shared" si="25"/>
        <v xml:space="preserve"> LinePandora 84151 Women's</v>
      </c>
    </row>
    <row r="832" spans="1:57">
      <c r="A832" s="203" t="s">
        <v>219</v>
      </c>
      <c r="B832" s="203" t="s">
        <v>719</v>
      </c>
      <c r="C832" s="203" t="s">
        <v>729</v>
      </c>
      <c r="D832" s="203">
        <v>158</v>
      </c>
      <c r="E832" s="203" t="s">
        <v>390</v>
      </c>
      <c r="F832" s="203" t="str">
        <f t="shared" si="24"/>
        <v>Pandora 84</v>
      </c>
      <c r="H832" s="203">
        <v>158</v>
      </c>
      <c r="I832" s="203">
        <v>157.6</v>
      </c>
      <c r="J832" s="203">
        <v>128</v>
      </c>
      <c r="K832" s="203">
        <v>135</v>
      </c>
      <c r="L832" s="203">
        <v>121</v>
      </c>
      <c r="M832" s="203">
        <v>83</v>
      </c>
      <c r="N832" s="203">
        <v>109</v>
      </c>
      <c r="O832" s="203">
        <v>13.4</v>
      </c>
      <c r="P832" s="203">
        <v>1343</v>
      </c>
      <c r="Q832" s="203">
        <v>1.1200000000000001</v>
      </c>
      <c r="R832" s="203">
        <v>1509</v>
      </c>
      <c r="S832" s="203">
        <v>116</v>
      </c>
      <c r="T832" s="203">
        <v>69</v>
      </c>
      <c r="U832" s="203">
        <v>44</v>
      </c>
      <c r="V832" s="203">
        <v>187</v>
      </c>
      <c r="W832" s="203">
        <v>16</v>
      </c>
      <c r="X832" s="203">
        <v>112</v>
      </c>
      <c r="Y832" s="203">
        <v>0.35799999999999998</v>
      </c>
      <c r="Z832" s="203" t="b">
        <v>0</v>
      </c>
      <c r="AA832" s="203">
        <v>132</v>
      </c>
      <c r="AB832" s="203">
        <v>96</v>
      </c>
      <c r="AC832" s="203">
        <v>55</v>
      </c>
      <c r="AD832" s="203">
        <v>6</v>
      </c>
      <c r="AE832" s="203">
        <v>9.3000000000000007</v>
      </c>
      <c r="AF832" s="203" t="s">
        <v>306</v>
      </c>
      <c r="AG832" s="203" t="s">
        <v>305</v>
      </c>
      <c r="AH832" s="203" t="s">
        <v>302</v>
      </c>
      <c r="AS832" s="203" t="s">
        <v>4195</v>
      </c>
      <c r="AT832" s="203" t="s">
        <v>1237</v>
      </c>
      <c r="AU832" s="247">
        <v>352.39</v>
      </c>
      <c r="AV832" s="203" t="s">
        <v>4200</v>
      </c>
      <c r="AW832" s="203" t="s">
        <v>4195</v>
      </c>
      <c r="AX832" s="203" t="s">
        <v>1237</v>
      </c>
      <c r="AY832" s="247">
        <v>352.39</v>
      </c>
      <c r="AZ832" s="203" t="s">
        <v>4201</v>
      </c>
      <c r="BA832" s="203" t="s">
        <v>4195</v>
      </c>
      <c r="BB832" s="203" t="s">
        <v>1284</v>
      </c>
      <c r="BC832" s="247">
        <v>399.95</v>
      </c>
      <c r="BD832" s="203" t="s">
        <v>4202</v>
      </c>
      <c r="BE832" s="204" t="str">
        <f t="shared" si="25"/>
        <v xml:space="preserve"> LinePandora 84158 Women's</v>
      </c>
    </row>
    <row r="833" spans="1:57">
      <c r="A833" s="203" t="s">
        <v>219</v>
      </c>
      <c r="B833" s="203" t="s">
        <v>719</v>
      </c>
      <c r="C833" s="203" t="s">
        <v>729</v>
      </c>
      <c r="D833" s="203">
        <v>165</v>
      </c>
      <c r="E833" s="203" t="s">
        <v>390</v>
      </c>
      <c r="F833" s="203" t="str">
        <f t="shared" si="24"/>
        <v>Pandora 84</v>
      </c>
      <c r="H833" s="203">
        <v>165</v>
      </c>
      <c r="I833" s="203">
        <v>164.6</v>
      </c>
      <c r="J833" s="203">
        <v>130</v>
      </c>
      <c r="K833" s="203">
        <v>139</v>
      </c>
      <c r="L833" s="203">
        <v>121</v>
      </c>
      <c r="M833" s="203">
        <v>83</v>
      </c>
      <c r="N833" s="203">
        <v>109</v>
      </c>
      <c r="O833" s="203">
        <v>14.8</v>
      </c>
      <c r="P833" s="203">
        <v>1404</v>
      </c>
      <c r="Q833" s="203">
        <v>1.1200000000000001</v>
      </c>
      <c r="R833" s="203">
        <v>1574</v>
      </c>
      <c r="S833" s="203">
        <v>143</v>
      </c>
      <c r="T833" s="203">
        <v>65</v>
      </c>
      <c r="U833" s="203">
        <v>45</v>
      </c>
      <c r="V833" s="203">
        <v>210</v>
      </c>
      <c r="W833" s="203">
        <v>19</v>
      </c>
      <c r="X833" s="203">
        <v>140</v>
      </c>
      <c r="Y833" s="203">
        <v>0.42299999999999999</v>
      </c>
      <c r="Z833" s="203" t="b">
        <v>0</v>
      </c>
      <c r="AA833" s="203">
        <v>146</v>
      </c>
      <c r="AB833" s="203">
        <v>108</v>
      </c>
      <c r="AC833" s="203">
        <v>64</v>
      </c>
      <c r="AD833" s="203">
        <v>7</v>
      </c>
      <c r="AE833" s="203">
        <v>9.1</v>
      </c>
      <c r="AF833" s="203" t="s">
        <v>306</v>
      </c>
      <c r="AG833" s="203" t="s">
        <v>305</v>
      </c>
      <c r="AH833" s="203" t="s">
        <v>302</v>
      </c>
      <c r="AS833" s="203" t="s">
        <v>4195</v>
      </c>
      <c r="AT833" s="203" t="s">
        <v>1284</v>
      </c>
      <c r="AU833" s="247">
        <v>399.95</v>
      </c>
      <c r="AV833" s="203" t="s">
        <v>4203</v>
      </c>
      <c r="AW833" s="203" t="s">
        <v>4195</v>
      </c>
      <c r="AX833" s="203" t="s">
        <v>1284</v>
      </c>
      <c r="AY833" s="247">
        <v>399.95</v>
      </c>
      <c r="AZ833" s="203" t="s">
        <v>4204</v>
      </c>
      <c r="BA833" s="203" t="s">
        <v>4195</v>
      </c>
      <c r="BB833" s="203" t="s">
        <v>1351</v>
      </c>
      <c r="BC833" s="247">
        <v>399.95</v>
      </c>
      <c r="BD833" s="203" t="s">
        <v>4205</v>
      </c>
      <c r="BE833" s="204" t="str">
        <f t="shared" si="25"/>
        <v xml:space="preserve"> LinePandora 84165 Women's</v>
      </c>
    </row>
    <row r="834" spans="1:57">
      <c r="A834" s="203" t="s">
        <v>219</v>
      </c>
      <c r="B834" s="203" t="s">
        <v>719</v>
      </c>
      <c r="C834" s="203" t="s">
        <v>730</v>
      </c>
      <c r="D834" s="203">
        <v>151</v>
      </c>
      <c r="E834" s="203" t="s">
        <v>390</v>
      </c>
      <c r="F834" s="203" t="str">
        <f t="shared" ref="F834:F897" si="26">IF(LEFT(C834,1)=" ",RIGHT(C834,LEN(C834)-1),C834)</f>
        <v>Pandora 94</v>
      </c>
      <c r="H834" s="203">
        <v>151</v>
      </c>
      <c r="I834" s="203">
        <v>151.1</v>
      </c>
      <c r="J834" s="203">
        <v>111</v>
      </c>
      <c r="K834" s="203">
        <v>125</v>
      </c>
      <c r="L834" s="203">
        <v>130</v>
      </c>
      <c r="M834" s="203">
        <v>93</v>
      </c>
      <c r="N834" s="203">
        <v>116</v>
      </c>
      <c r="O834" s="203">
        <v>12.4</v>
      </c>
      <c r="P834" s="203">
        <v>1354</v>
      </c>
      <c r="Q834" s="203">
        <v>1.17</v>
      </c>
      <c r="R834" s="203">
        <v>1586</v>
      </c>
      <c r="S834" s="203">
        <v>117</v>
      </c>
      <c r="T834" s="203">
        <v>60</v>
      </c>
      <c r="U834" s="203">
        <v>44</v>
      </c>
      <c r="V834" s="203">
        <v>265</v>
      </c>
      <c r="W834" s="203">
        <v>17</v>
      </c>
      <c r="X834" s="203">
        <v>135</v>
      </c>
      <c r="Y834" s="203">
        <v>0.38799999999999901</v>
      </c>
      <c r="Z834" s="203" t="b">
        <v>0</v>
      </c>
      <c r="AA834" s="203">
        <v>141</v>
      </c>
      <c r="AB834" s="203">
        <v>117</v>
      </c>
      <c r="AC834" s="203">
        <v>124</v>
      </c>
      <c r="AD834" s="203">
        <v>7</v>
      </c>
      <c r="AE834" s="203">
        <v>8.3000000000000007</v>
      </c>
      <c r="AF834" s="203" t="s">
        <v>305</v>
      </c>
      <c r="AG834" s="203" t="s">
        <v>302</v>
      </c>
      <c r="AS834" s="203" t="s">
        <v>4206</v>
      </c>
      <c r="AT834" s="203" t="s">
        <v>1582</v>
      </c>
      <c r="AU834" s="247">
        <v>399.96</v>
      </c>
      <c r="AV834" s="203" t="s">
        <v>4207</v>
      </c>
      <c r="AW834" s="203" t="s">
        <v>4208</v>
      </c>
      <c r="AX834" s="203" t="s">
        <v>1588</v>
      </c>
      <c r="AY834" s="247">
        <v>499</v>
      </c>
      <c r="AZ834" s="203" t="s">
        <v>4209</v>
      </c>
      <c r="BA834" s="203" t="s">
        <v>4210</v>
      </c>
      <c r="BB834" s="203" t="s">
        <v>1244</v>
      </c>
      <c r="BC834" s="247">
        <v>499.95</v>
      </c>
      <c r="BD834" s="203" t="s">
        <v>4211</v>
      </c>
      <c r="BE834" s="204" t="str">
        <f t="shared" ref="BE834:BE897" si="27">_xlfn.CONCAT(B834,F834,D834,E834)</f>
        <v xml:space="preserve"> LinePandora 94151 Women's</v>
      </c>
    </row>
    <row r="835" spans="1:57">
      <c r="A835" s="203" t="s">
        <v>219</v>
      </c>
      <c r="B835" s="203" t="s">
        <v>719</v>
      </c>
      <c r="C835" s="203" t="s">
        <v>730</v>
      </c>
      <c r="D835" s="203">
        <v>158</v>
      </c>
      <c r="E835" s="203" t="s">
        <v>390</v>
      </c>
      <c r="F835" s="203" t="str">
        <f t="shared" si="26"/>
        <v>Pandora 94</v>
      </c>
      <c r="H835" s="203">
        <v>158</v>
      </c>
      <c r="I835" s="203">
        <v>158.19999999999999</v>
      </c>
      <c r="J835" s="203">
        <v>118</v>
      </c>
      <c r="K835" s="203">
        <v>133</v>
      </c>
      <c r="L835" s="203">
        <v>130</v>
      </c>
      <c r="M835" s="203">
        <v>93</v>
      </c>
      <c r="N835" s="203">
        <v>116</v>
      </c>
      <c r="O835" s="203">
        <v>13.4</v>
      </c>
      <c r="P835" s="203">
        <v>1310</v>
      </c>
      <c r="Q835" s="203">
        <v>1.27</v>
      </c>
      <c r="R835" s="203">
        <v>1663</v>
      </c>
      <c r="S835" s="203">
        <v>122</v>
      </c>
      <c r="T835" s="203">
        <v>57</v>
      </c>
      <c r="U835" s="203">
        <v>38</v>
      </c>
      <c r="V835" s="203">
        <v>278</v>
      </c>
      <c r="W835" s="203">
        <v>13</v>
      </c>
      <c r="X835" s="203">
        <v>119</v>
      </c>
      <c r="Y835" s="203">
        <v>0.34599999999999997</v>
      </c>
      <c r="Z835" s="203" t="b">
        <v>0</v>
      </c>
      <c r="AA835" s="203">
        <v>135</v>
      </c>
      <c r="AB835" s="203">
        <v>117</v>
      </c>
      <c r="AC835" s="203">
        <v>143</v>
      </c>
      <c r="AD835" s="203">
        <v>6</v>
      </c>
      <c r="AE835" s="203">
        <v>9</v>
      </c>
      <c r="AF835" s="203" t="s">
        <v>305</v>
      </c>
      <c r="AG835" s="203" t="s">
        <v>302</v>
      </c>
      <c r="AH835" s="203" t="s">
        <v>388</v>
      </c>
      <c r="AS835" s="203" t="s">
        <v>4212</v>
      </c>
      <c r="AT835" s="203" t="s">
        <v>1582</v>
      </c>
      <c r="AU835" s="247">
        <v>399.96</v>
      </c>
      <c r="AV835" s="203" t="s">
        <v>4213</v>
      </c>
      <c r="AW835" s="203" t="s">
        <v>4214</v>
      </c>
      <c r="AX835" s="203" t="s">
        <v>1588</v>
      </c>
      <c r="AY835" s="247">
        <v>499</v>
      </c>
      <c r="AZ835" s="203" t="s">
        <v>4215</v>
      </c>
      <c r="BA835" s="203" t="s">
        <v>4210</v>
      </c>
      <c r="BB835" s="203" t="s">
        <v>1244</v>
      </c>
      <c r="BC835" s="247">
        <v>499.95</v>
      </c>
      <c r="BD835" s="203" t="s">
        <v>4216</v>
      </c>
      <c r="BE835" s="204" t="str">
        <f t="shared" si="27"/>
        <v xml:space="preserve"> LinePandora 94158 Women's</v>
      </c>
    </row>
    <row r="836" spans="1:57">
      <c r="A836" s="203" t="s">
        <v>219</v>
      </c>
      <c r="B836" s="203" t="s">
        <v>719</v>
      </c>
      <c r="C836" s="203" t="s">
        <v>730</v>
      </c>
      <c r="D836" s="203">
        <v>165</v>
      </c>
      <c r="E836" s="203" t="s">
        <v>390</v>
      </c>
      <c r="F836" s="203" t="str">
        <f t="shared" si="26"/>
        <v>Pandora 94</v>
      </c>
      <c r="H836" s="203">
        <v>165</v>
      </c>
      <c r="I836" s="203">
        <v>165</v>
      </c>
      <c r="J836" s="203">
        <v>122</v>
      </c>
      <c r="K836" s="203">
        <v>138</v>
      </c>
      <c r="L836" s="203">
        <v>130</v>
      </c>
      <c r="M836" s="203">
        <v>93</v>
      </c>
      <c r="N836" s="203">
        <v>116</v>
      </c>
      <c r="O836" s="203">
        <v>14.8</v>
      </c>
      <c r="P836" s="203">
        <v>1441</v>
      </c>
      <c r="Q836" s="203">
        <v>1.2</v>
      </c>
      <c r="R836" s="203">
        <v>1736</v>
      </c>
      <c r="S836" s="203">
        <v>129</v>
      </c>
      <c r="T836" s="203">
        <v>65</v>
      </c>
      <c r="U836" s="203">
        <v>47</v>
      </c>
      <c r="V836" s="203">
        <v>306</v>
      </c>
      <c r="W836" s="203">
        <v>15</v>
      </c>
      <c r="X836" s="203">
        <v>128</v>
      </c>
      <c r="Y836" s="203">
        <v>0.318</v>
      </c>
      <c r="Z836" s="203" t="b">
        <v>0</v>
      </c>
      <c r="AA836" s="203">
        <v>146</v>
      </c>
      <c r="AB836" s="203">
        <v>125</v>
      </c>
      <c r="AC836" s="203">
        <v>160</v>
      </c>
      <c r="AD836" s="203">
        <v>6</v>
      </c>
      <c r="AE836" s="203">
        <v>9.1</v>
      </c>
      <c r="AF836" s="203" t="s">
        <v>305</v>
      </c>
      <c r="AG836" s="203" t="s">
        <v>302</v>
      </c>
      <c r="AS836" s="203" t="s">
        <v>4217</v>
      </c>
      <c r="AT836" s="203" t="s">
        <v>1588</v>
      </c>
      <c r="AU836" s="247">
        <v>499</v>
      </c>
      <c r="AV836" s="203" t="s">
        <v>4218</v>
      </c>
      <c r="AW836" s="203" t="s">
        <v>4219</v>
      </c>
      <c r="AX836" s="203" t="s">
        <v>1284</v>
      </c>
      <c r="AY836" s="247">
        <v>499.95</v>
      </c>
      <c r="AZ836" s="203" t="s">
        <v>4220</v>
      </c>
      <c r="BA836" s="203" t="s">
        <v>4219</v>
      </c>
      <c r="BB836" s="203" t="s">
        <v>1284</v>
      </c>
      <c r="BC836" s="247">
        <v>499.95</v>
      </c>
      <c r="BD836" s="203" t="s">
        <v>4221</v>
      </c>
      <c r="BE836" s="204" t="str">
        <f t="shared" si="27"/>
        <v xml:space="preserve"> LinePandora 94165 Women's</v>
      </c>
    </row>
    <row r="837" spans="1:57">
      <c r="A837" s="203" t="s">
        <v>219</v>
      </c>
      <c r="B837" s="203" t="s">
        <v>719</v>
      </c>
      <c r="C837" s="203" t="s">
        <v>730</v>
      </c>
      <c r="D837" s="203">
        <v>172</v>
      </c>
      <c r="E837" s="203" t="s">
        <v>390</v>
      </c>
      <c r="F837" s="203" t="str">
        <f t="shared" si="26"/>
        <v>Pandora 94</v>
      </c>
      <c r="H837" s="203">
        <v>172</v>
      </c>
      <c r="I837" s="203">
        <v>172</v>
      </c>
      <c r="J837" s="203">
        <v>132</v>
      </c>
      <c r="K837" s="203">
        <v>144</v>
      </c>
      <c r="L837" s="203">
        <v>131</v>
      </c>
      <c r="M837" s="203">
        <v>93</v>
      </c>
      <c r="N837" s="203">
        <v>116</v>
      </c>
      <c r="O837" s="203">
        <v>16.3</v>
      </c>
      <c r="P837" s="203">
        <v>1539</v>
      </c>
      <c r="Q837" s="203">
        <v>1.18</v>
      </c>
      <c r="R837" s="203">
        <v>1809</v>
      </c>
      <c r="S837" s="203">
        <v>148</v>
      </c>
      <c r="T837" s="203">
        <v>77</v>
      </c>
      <c r="U837" s="203">
        <v>47</v>
      </c>
      <c r="V837" s="203">
        <v>273</v>
      </c>
      <c r="W837" s="203">
        <v>14</v>
      </c>
      <c r="X837" s="203">
        <v>129</v>
      </c>
      <c r="Y837" s="203">
        <v>0.29799999999999999</v>
      </c>
      <c r="Z837" s="203" t="b">
        <v>0</v>
      </c>
      <c r="AA837" s="203">
        <v>144</v>
      </c>
      <c r="AB837" s="203">
        <v>133</v>
      </c>
      <c r="AC837" s="203">
        <v>129</v>
      </c>
      <c r="AD837" s="203">
        <v>8</v>
      </c>
      <c r="AE837" s="203">
        <v>9.6</v>
      </c>
      <c r="AF837" s="203" t="s">
        <v>305</v>
      </c>
      <c r="AG837" s="203" t="s">
        <v>302</v>
      </c>
      <c r="AS837" s="203" t="s">
        <v>4210</v>
      </c>
      <c r="AT837" s="203" t="s">
        <v>1192</v>
      </c>
      <c r="AU837" s="247">
        <v>389.95</v>
      </c>
      <c r="AV837" s="203" t="s">
        <v>4222</v>
      </c>
      <c r="AW837" s="203" t="s">
        <v>4210</v>
      </c>
      <c r="AX837" s="203" t="s">
        <v>1192</v>
      </c>
      <c r="AY837" s="247">
        <v>389.95</v>
      </c>
      <c r="AZ837" s="203" t="s">
        <v>4223</v>
      </c>
      <c r="BA837" s="203" t="s">
        <v>4224</v>
      </c>
      <c r="BB837" s="203" t="s">
        <v>1214</v>
      </c>
      <c r="BC837" s="247">
        <v>494.44</v>
      </c>
      <c r="BD837" s="203" t="s">
        <v>4225</v>
      </c>
      <c r="BE837" s="204" t="str">
        <f t="shared" si="27"/>
        <v xml:space="preserve"> LinePandora 94172 Women's</v>
      </c>
    </row>
    <row r="838" spans="1:57">
      <c r="A838" s="203" t="s">
        <v>219</v>
      </c>
      <c r="B838" s="203" t="s">
        <v>719</v>
      </c>
      <c r="C838" s="203" t="s">
        <v>731</v>
      </c>
      <c r="D838" s="203">
        <v>180</v>
      </c>
      <c r="E838" s="203" t="s">
        <v>222</v>
      </c>
      <c r="F838" s="203" t="str">
        <f t="shared" si="26"/>
        <v>Pescado</v>
      </c>
      <c r="H838" s="203">
        <v>180</v>
      </c>
      <c r="I838" s="203">
        <v>178.7</v>
      </c>
      <c r="J838" s="203">
        <v>128</v>
      </c>
      <c r="K838" s="203">
        <v>145</v>
      </c>
      <c r="L838" s="203">
        <v>158</v>
      </c>
      <c r="M838" s="203">
        <v>124</v>
      </c>
      <c r="N838" s="203">
        <v>144</v>
      </c>
      <c r="O838" s="203">
        <v>18.399999999999999</v>
      </c>
      <c r="P838" s="203">
        <v>1828</v>
      </c>
      <c r="Q838" s="203">
        <v>1.3</v>
      </c>
      <c r="R838" s="203">
        <v>2380</v>
      </c>
      <c r="S838" s="203">
        <v>156</v>
      </c>
      <c r="T838" s="203">
        <v>87</v>
      </c>
      <c r="U838" s="203">
        <v>61</v>
      </c>
      <c r="V838" s="203">
        <v>374</v>
      </c>
      <c r="W838" s="203">
        <v>16</v>
      </c>
      <c r="X838" s="203">
        <v>131</v>
      </c>
      <c r="Y838" s="203">
        <v>0.26300000000000001</v>
      </c>
      <c r="Z838" s="203" t="b">
        <v>0</v>
      </c>
      <c r="AA838" s="203">
        <v>217</v>
      </c>
      <c r="AB838" s="203">
        <v>119</v>
      </c>
      <c r="AC838" s="203">
        <v>157</v>
      </c>
      <c r="AD838" s="203">
        <v>9</v>
      </c>
      <c r="AE838" s="203">
        <v>10</v>
      </c>
      <c r="AF838" s="203" t="s">
        <v>304</v>
      </c>
      <c r="AG838" s="203" t="s">
        <v>302</v>
      </c>
      <c r="AH838" s="203" t="s">
        <v>388</v>
      </c>
      <c r="AS838" s="203" t="s">
        <v>4226</v>
      </c>
      <c r="AT838" s="203" t="s">
        <v>1190</v>
      </c>
      <c r="AU838" s="247">
        <v>555.27</v>
      </c>
      <c r="AV838" s="203" t="s">
        <v>4227</v>
      </c>
      <c r="AW838" s="203" t="s">
        <v>4226</v>
      </c>
      <c r="AX838" s="203" t="s">
        <v>1192</v>
      </c>
      <c r="AY838" s="247">
        <v>584.95000000000005</v>
      </c>
      <c r="AZ838" s="203" t="s">
        <v>4228</v>
      </c>
      <c r="BA838" s="203" t="s">
        <v>4226</v>
      </c>
      <c r="BB838" s="203" t="s">
        <v>1214</v>
      </c>
      <c r="BC838" s="247">
        <v>653.33000000000004</v>
      </c>
      <c r="BD838" s="203" t="s">
        <v>4229</v>
      </c>
      <c r="BE838" s="204" t="str">
        <f t="shared" si="27"/>
        <v xml:space="preserve"> LinePescado180 Unisex</v>
      </c>
    </row>
    <row r="839" spans="1:57">
      <c r="A839" s="203" t="s">
        <v>219</v>
      </c>
      <c r="B839" s="203" t="s">
        <v>719</v>
      </c>
      <c r="C839" s="203" t="s">
        <v>732</v>
      </c>
      <c r="D839" s="203">
        <v>166</v>
      </c>
      <c r="E839" s="203" t="s">
        <v>222</v>
      </c>
      <c r="F839" s="203" t="str">
        <f t="shared" si="26"/>
        <v>Sakana</v>
      </c>
      <c r="H839" s="203">
        <v>166</v>
      </c>
      <c r="I839" s="203">
        <v>166.2</v>
      </c>
      <c r="J839" s="203">
        <v>114</v>
      </c>
      <c r="K839" s="203">
        <v>136</v>
      </c>
      <c r="L839" s="203">
        <v>149</v>
      </c>
      <c r="M839" s="203">
        <v>104</v>
      </c>
      <c r="N839" s="203">
        <v>128</v>
      </c>
      <c r="O839" s="203">
        <v>12.8</v>
      </c>
      <c r="P839" s="203">
        <v>1650</v>
      </c>
      <c r="Q839" s="203">
        <v>1.17</v>
      </c>
      <c r="R839" s="203">
        <v>1928</v>
      </c>
      <c r="S839" s="203">
        <v>147</v>
      </c>
      <c r="T839" s="203">
        <v>74</v>
      </c>
      <c r="U839" s="203">
        <v>48</v>
      </c>
      <c r="V839" s="203">
        <v>383</v>
      </c>
      <c r="W839" s="203">
        <v>0</v>
      </c>
      <c r="X839" s="203">
        <v>139</v>
      </c>
      <c r="Y839" s="203">
        <v>8.9999999999999993E-3</v>
      </c>
      <c r="Z839" s="203" t="b">
        <v>0</v>
      </c>
      <c r="AA839" s="203">
        <v>159</v>
      </c>
      <c r="AB839" s="203">
        <v>146</v>
      </c>
      <c r="AC839" s="203">
        <v>223</v>
      </c>
      <c r="AD839" s="203">
        <v>6</v>
      </c>
      <c r="AE839" s="203">
        <v>10.4</v>
      </c>
      <c r="AF839" s="203" t="s">
        <v>305</v>
      </c>
      <c r="AG839" s="203" t="s">
        <v>304</v>
      </c>
      <c r="AH839" s="203" t="s">
        <v>302</v>
      </c>
      <c r="AS839" s="203" t="s">
        <v>4230</v>
      </c>
      <c r="AT839" s="203" t="s">
        <v>1220</v>
      </c>
      <c r="AU839" s="247">
        <v>631.15</v>
      </c>
      <c r="AV839" s="203" t="s">
        <v>4231</v>
      </c>
      <c r="AW839" s="203" t="s">
        <v>4232</v>
      </c>
      <c r="AX839" s="203" t="s">
        <v>4233</v>
      </c>
      <c r="AY839" s="247">
        <v>749.95</v>
      </c>
      <c r="AZ839" s="203" t="s">
        <v>4234</v>
      </c>
      <c r="BA839" s="203" t="s">
        <v>4235</v>
      </c>
      <c r="BB839" s="203" t="s">
        <v>1194</v>
      </c>
      <c r="BC839" s="247">
        <v>919.95</v>
      </c>
      <c r="BD839" s="203" t="s">
        <v>4236</v>
      </c>
      <c r="BE839" s="204" t="str">
        <f t="shared" si="27"/>
        <v xml:space="preserve"> LineSakana166 Unisex</v>
      </c>
    </row>
    <row r="840" spans="1:57">
      <c r="A840" s="203" t="s">
        <v>219</v>
      </c>
      <c r="B840" s="203" t="s">
        <v>719</v>
      </c>
      <c r="C840" s="203" t="s">
        <v>732</v>
      </c>
      <c r="D840" s="203">
        <v>174</v>
      </c>
      <c r="E840" s="203" t="s">
        <v>222</v>
      </c>
      <c r="F840" s="203" t="str">
        <f t="shared" si="26"/>
        <v>Sakana</v>
      </c>
      <c r="H840" s="203">
        <v>174</v>
      </c>
      <c r="I840" s="203">
        <v>174</v>
      </c>
      <c r="J840" s="203">
        <v>137</v>
      </c>
      <c r="K840" s="203">
        <v>142</v>
      </c>
      <c r="L840" s="203">
        <v>149</v>
      </c>
      <c r="M840" s="203">
        <v>104</v>
      </c>
      <c r="N840" s="203">
        <v>128</v>
      </c>
      <c r="O840" s="203">
        <v>14.4</v>
      </c>
      <c r="P840" s="203">
        <v>1720</v>
      </c>
      <c r="Q840" s="203">
        <v>1.17</v>
      </c>
      <c r="R840" s="203">
        <v>2017</v>
      </c>
      <c r="S840" s="203">
        <v>145</v>
      </c>
      <c r="T840" s="203">
        <v>84</v>
      </c>
      <c r="U840" s="203">
        <v>48</v>
      </c>
      <c r="V840" s="203">
        <v>368</v>
      </c>
      <c r="W840" s="203">
        <v>0</v>
      </c>
      <c r="X840" s="203">
        <v>0</v>
      </c>
      <c r="Y840" s="203">
        <v>1E-3</v>
      </c>
      <c r="Z840" s="203" t="b">
        <v>0</v>
      </c>
      <c r="AA840" s="203">
        <v>169</v>
      </c>
      <c r="AB840" s="203">
        <v>148</v>
      </c>
      <c r="AC840" s="203">
        <v>200</v>
      </c>
      <c r="AD840" s="203">
        <v>6</v>
      </c>
      <c r="AE840" s="203">
        <v>10.7</v>
      </c>
      <c r="AF840" s="203" t="s">
        <v>305</v>
      </c>
      <c r="AG840" s="203" t="s">
        <v>304</v>
      </c>
      <c r="AH840" s="203" t="s">
        <v>302</v>
      </c>
      <c r="AS840" s="203" t="s">
        <v>4237</v>
      </c>
      <c r="AT840" s="203" t="s">
        <v>2589</v>
      </c>
      <c r="AU840" s="247">
        <v>575.99</v>
      </c>
      <c r="AV840" s="203" t="s">
        <v>4238</v>
      </c>
      <c r="AW840" s="203" t="s">
        <v>4237</v>
      </c>
      <c r="AX840" s="203" t="s">
        <v>2589</v>
      </c>
      <c r="AY840" s="247">
        <v>575.99</v>
      </c>
      <c r="AZ840" s="203" t="s">
        <v>4239</v>
      </c>
      <c r="BA840" s="203" t="s">
        <v>4237</v>
      </c>
      <c r="BB840" s="203" t="s">
        <v>1214</v>
      </c>
      <c r="BC840" s="247">
        <v>587.91</v>
      </c>
      <c r="BD840" s="203" t="s">
        <v>4240</v>
      </c>
      <c r="BE840" s="204" t="str">
        <f t="shared" si="27"/>
        <v xml:space="preserve"> LineSakana174 Unisex</v>
      </c>
    </row>
    <row r="841" spans="1:57">
      <c r="A841" s="203" t="s">
        <v>219</v>
      </c>
      <c r="B841" s="203" t="s">
        <v>719</v>
      </c>
      <c r="C841" s="203" t="s">
        <v>732</v>
      </c>
      <c r="D841" s="203">
        <v>181</v>
      </c>
      <c r="E841" s="203" t="s">
        <v>222</v>
      </c>
      <c r="F841" s="203" t="str">
        <f t="shared" si="26"/>
        <v>Sakana</v>
      </c>
      <c r="H841" s="203">
        <v>181</v>
      </c>
      <c r="I841" s="203">
        <v>180.9</v>
      </c>
      <c r="J841" s="203">
        <v>130</v>
      </c>
      <c r="K841" s="203">
        <v>160</v>
      </c>
      <c r="L841" s="203">
        <v>149</v>
      </c>
      <c r="M841" s="203">
        <v>104</v>
      </c>
      <c r="N841" s="203">
        <v>136</v>
      </c>
      <c r="O841" s="203">
        <v>16.2</v>
      </c>
      <c r="P841" s="203">
        <v>1801</v>
      </c>
      <c r="Q841" s="203">
        <v>1.19</v>
      </c>
      <c r="R841" s="203">
        <v>2142</v>
      </c>
      <c r="S841" s="203">
        <v>168</v>
      </c>
      <c r="T841" s="203">
        <v>92</v>
      </c>
      <c r="U841" s="203">
        <v>45</v>
      </c>
      <c r="V841" s="203">
        <v>382</v>
      </c>
      <c r="W841" s="203">
        <v>14</v>
      </c>
      <c r="X841" s="203">
        <v>130</v>
      </c>
      <c r="Y841" s="203">
        <v>0.30099999999999999</v>
      </c>
      <c r="Z841" s="203" t="b">
        <v>0</v>
      </c>
      <c r="AA841" s="203">
        <v>164</v>
      </c>
      <c r="AB841" s="203">
        <v>40</v>
      </c>
      <c r="AC841" s="203">
        <v>218</v>
      </c>
      <c r="AD841" s="203">
        <v>6</v>
      </c>
      <c r="AE841" s="203">
        <v>11.2</v>
      </c>
      <c r="AF841" s="203" t="s">
        <v>305</v>
      </c>
      <c r="AG841" s="203" t="s">
        <v>304</v>
      </c>
      <c r="AH841" s="203" t="s">
        <v>302</v>
      </c>
      <c r="AS841" s="203" t="s">
        <v>4241</v>
      </c>
      <c r="AT841" s="203" t="s">
        <v>1881</v>
      </c>
      <c r="AU841" s="247">
        <v>632.29999999999995</v>
      </c>
      <c r="AV841" s="203" t="s">
        <v>4242</v>
      </c>
      <c r="AW841" s="203" t="s">
        <v>4243</v>
      </c>
      <c r="AX841" s="203" t="s">
        <v>1588</v>
      </c>
      <c r="AY841" s="247">
        <v>749</v>
      </c>
      <c r="AZ841" s="203" t="s">
        <v>4244</v>
      </c>
      <c r="BA841" s="203" t="s">
        <v>4245</v>
      </c>
      <c r="BB841" s="203" t="s">
        <v>1595</v>
      </c>
      <c r="BC841" s="247">
        <v>749.95</v>
      </c>
      <c r="BD841" s="203" t="s">
        <v>4246</v>
      </c>
      <c r="BE841" s="204" t="str">
        <f t="shared" si="27"/>
        <v xml:space="preserve"> LineSakana181 Unisex</v>
      </c>
    </row>
    <row r="842" spans="1:57">
      <c r="A842" s="203" t="s">
        <v>219</v>
      </c>
      <c r="B842" s="203" t="s">
        <v>719</v>
      </c>
      <c r="C842" s="203" t="s">
        <v>733</v>
      </c>
      <c r="D842" s="203">
        <v>172</v>
      </c>
      <c r="E842" s="203" t="s">
        <v>222</v>
      </c>
      <c r="F842" s="203" t="str">
        <f t="shared" si="26"/>
        <v>Sick Day 104</v>
      </c>
      <c r="H842" s="203">
        <v>172</v>
      </c>
      <c r="I842" s="203">
        <v>171.8</v>
      </c>
      <c r="J842" s="203">
        <v>113</v>
      </c>
      <c r="K842" s="203">
        <v>133</v>
      </c>
      <c r="L842" s="203">
        <v>136</v>
      </c>
      <c r="M842" s="203">
        <v>103</v>
      </c>
      <c r="N842" s="203">
        <v>120</v>
      </c>
      <c r="O842" s="203">
        <v>16.5</v>
      </c>
      <c r="P842" s="203">
        <v>1625</v>
      </c>
      <c r="Q842" s="203">
        <v>1.2</v>
      </c>
      <c r="R842" s="203">
        <v>1949</v>
      </c>
      <c r="S842" s="203">
        <v>158</v>
      </c>
      <c r="T842" s="203">
        <v>92</v>
      </c>
      <c r="U842" s="203">
        <v>50</v>
      </c>
      <c r="V842" s="203">
        <v>365</v>
      </c>
      <c r="W842" s="203">
        <v>20</v>
      </c>
      <c r="X842" s="203">
        <v>220</v>
      </c>
      <c r="Y842" s="203">
        <v>0.40200000000000002</v>
      </c>
      <c r="Z842" s="203" t="b">
        <v>0</v>
      </c>
      <c r="AA842" s="203">
        <v>189</v>
      </c>
      <c r="AB842" s="203">
        <v>198</v>
      </c>
      <c r="AC842" s="203">
        <v>176</v>
      </c>
      <c r="AD842" s="203">
        <v>6</v>
      </c>
      <c r="AE842" s="203">
        <v>10.199999999999999</v>
      </c>
      <c r="AF842" s="203" t="s">
        <v>305</v>
      </c>
      <c r="AG842" s="203" t="s">
        <v>301</v>
      </c>
      <c r="AH842" s="203" t="s">
        <v>302</v>
      </c>
      <c r="AS842" s="203" t="s">
        <v>4247</v>
      </c>
      <c r="AT842" s="203" t="s">
        <v>1571</v>
      </c>
      <c r="AU842" s="247">
        <v>411.16</v>
      </c>
      <c r="AV842" s="203" t="s">
        <v>4248</v>
      </c>
      <c r="AW842" s="203" t="s">
        <v>4249</v>
      </c>
      <c r="AX842" s="203" t="s">
        <v>1588</v>
      </c>
      <c r="AY842" s="247">
        <v>599</v>
      </c>
      <c r="AZ842" s="203" t="s">
        <v>4250</v>
      </c>
      <c r="BA842" s="203" t="s">
        <v>4247</v>
      </c>
      <c r="BB842" s="203" t="s">
        <v>1284</v>
      </c>
      <c r="BC842" s="247">
        <v>599.95000000000005</v>
      </c>
      <c r="BD842" s="203" t="s">
        <v>4251</v>
      </c>
      <c r="BE842" s="204" t="str">
        <f t="shared" si="27"/>
        <v xml:space="preserve"> LineSick Day 104172 Unisex</v>
      </c>
    </row>
    <row r="843" spans="1:57">
      <c r="A843" s="203" t="s">
        <v>219</v>
      </c>
      <c r="B843" s="203" t="s">
        <v>719</v>
      </c>
      <c r="C843" s="203" t="s">
        <v>733</v>
      </c>
      <c r="D843" s="203">
        <v>179</v>
      </c>
      <c r="E843" s="203" t="s">
        <v>222</v>
      </c>
      <c r="F843" s="203" t="str">
        <f t="shared" si="26"/>
        <v>Sick Day 104</v>
      </c>
      <c r="H843" s="203">
        <v>179</v>
      </c>
      <c r="I843" s="203">
        <v>179</v>
      </c>
      <c r="J843" s="203">
        <v>126</v>
      </c>
      <c r="K843" s="203">
        <v>140</v>
      </c>
      <c r="L843" s="203">
        <v>136</v>
      </c>
      <c r="M843" s="203">
        <v>103</v>
      </c>
      <c r="N843" s="203">
        <v>121</v>
      </c>
      <c r="O843" s="203">
        <v>18.100000000000001</v>
      </c>
      <c r="P843" s="203">
        <v>1769</v>
      </c>
      <c r="Q843" s="203">
        <v>1.1499999999999999</v>
      </c>
      <c r="R843" s="203">
        <v>2031</v>
      </c>
      <c r="S843" s="203">
        <v>183</v>
      </c>
      <c r="T843" s="203">
        <v>98</v>
      </c>
      <c r="U843" s="203">
        <v>47</v>
      </c>
      <c r="V843" s="203">
        <v>326</v>
      </c>
      <c r="W843" s="203">
        <v>19</v>
      </c>
      <c r="X843" s="203">
        <v>202</v>
      </c>
      <c r="Y843" s="203">
        <v>0.41</v>
      </c>
      <c r="Z843" s="203" t="b">
        <v>0</v>
      </c>
      <c r="AA843" s="203">
        <v>193</v>
      </c>
      <c r="AB843" s="203">
        <v>198</v>
      </c>
      <c r="AC843" s="203">
        <v>133</v>
      </c>
      <c r="AD843" s="203">
        <v>6</v>
      </c>
      <c r="AE843" s="203">
        <v>10.6</v>
      </c>
      <c r="AF843" s="203" t="s">
        <v>305</v>
      </c>
      <c r="AG843" s="203" t="s">
        <v>301</v>
      </c>
      <c r="AH843" s="203" t="s">
        <v>302</v>
      </c>
      <c r="AS843" s="203" t="s">
        <v>4252</v>
      </c>
      <c r="AT843" s="203" t="s">
        <v>1571</v>
      </c>
      <c r="AU843" s="247">
        <v>411.16</v>
      </c>
      <c r="AV843" s="203" t="s">
        <v>4253</v>
      </c>
      <c r="AW843" s="203" t="s">
        <v>4252</v>
      </c>
      <c r="AX843" s="203" t="s">
        <v>1192</v>
      </c>
      <c r="AY843" s="247">
        <v>439.95</v>
      </c>
      <c r="AZ843" s="203" t="s">
        <v>4254</v>
      </c>
      <c r="BA843" s="203" t="s">
        <v>4252</v>
      </c>
      <c r="BB843" s="203" t="s">
        <v>1582</v>
      </c>
      <c r="BC843" s="247">
        <v>479.96</v>
      </c>
      <c r="BD843" s="203" t="s">
        <v>4255</v>
      </c>
      <c r="BE843" s="204" t="str">
        <f t="shared" si="27"/>
        <v xml:space="preserve"> LineSick Day 104179 Unisex</v>
      </c>
    </row>
    <row r="844" spans="1:57">
      <c r="A844" s="203" t="s">
        <v>219</v>
      </c>
      <c r="B844" s="203" t="s">
        <v>719</v>
      </c>
      <c r="C844" s="203" t="s">
        <v>734</v>
      </c>
      <c r="D844" s="203">
        <v>165</v>
      </c>
      <c r="E844" s="203" t="s">
        <v>222</v>
      </c>
      <c r="F844" s="203" t="str">
        <f t="shared" si="26"/>
        <v>Sick Day 88</v>
      </c>
      <c r="H844" s="203">
        <v>165</v>
      </c>
      <c r="I844" s="203">
        <v>165</v>
      </c>
      <c r="J844" s="203">
        <v>119</v>
      </c>
      <c r="K844" s="203">
        <v>140</v>
      </c>
      <c r="L844" s="203">
        <v>125</v>
      </c>
      <c r="M844" s="203">
        <v>87</v>
      </c>
      <c r="N844" s="203">
        <v>112</v>
      </c>
      <c r="O844" s="203">
        <v>15</v>
      </c>
      <c r="P844" s="203">
        <v>1453</v>
      </c>
      <c r="Q844" s="203">
        <v>1.1299999999999999</v>
      </c>
      <c r="R844" s="203">
        <v>1638</v>
      </c>
      <c r="S844" s="203">
        <v>150</v>
      </c>
      <c r="T844" s="203">
        <v>78</v>
      </c>
      <c r="U844" s="203">
        <v>48</v>
      </c>
      <c r="V844" s="203">
        <v>295</v>
      </c>
      <c r="W844" s="203">
        <v>16</v>
      </c>
      <c r="X844" s="203">
        <v>161</v>
      </c>
      <c r="Y844" s="203">
        <v>0.32899999999999902</v>
      </c>
      <c r="Z844" s="203" t="b">
        <v>0</v>
      </c>
      <c r="AA844" s="203">
        <v>148</v>
      </c>
      <c r="AB844" s="203">
        <v>100</v>
      </c>
      <c r="AC844" s="203">
        <v>148</v>
      </c>
      <c r="AD844" s="203">
        <v>5</v>
      </c>
      <c r="AE844" s="203">
        <v>8.5</v>
      </c>
      <c r="AF844" s="203" t="s">
        <v>305</v>
      </c>
      <c r="AG844" s="203" t="s">
        <v>302</v>
      </c>
      <c r="AS844" s="203" t="s">
        <v>4256</v>
      </c>
      <c r="AT844" s="203" t="s">
        <v>3966</v>
      </c>
      <c r="AU844" s="203" t="s">
        <v>4257</v>
      </c>
      <c r="AV844" s="203" t="s">
        <v>4258</v>
      </c>
      <c r="BE844" s="204" t="str">
        <f t="shared" si="27"/>
        <v xml:space="preserve"> LineSick Day 88165 Unisex</v>
      </c>
    </row>
    <row r="845" spans="1:57">
      <c r="A845" s="203" t="s">
        <v>219</v>
      </c>
      <c r="B845" s="203" t="s">
        <v>719</v>
      </c>
      <c r="C845" s="203" t="s">
        <v>734</v>
      </c>
      <c r="D845" s="203">
        <v>172</v>
      </c>
      <c r="E845" s="203" t="s">
        <v>222</v>
      </c>
      <c r="F845" s="203" t="str">
        <f t="shared" si="26"/>
        <v>Sick Day 88</v>
      </c>
      <c r="H845" s="203">
        <v>172</v>
      </c>
      <c r="I845" s="203">
        <v>171.9</v>
      </c>
      <c r="J845" s="203">
        <v>127</v>
      </c>
      <c r="K845" s="203">
        <v>146</v>
      </c>
      <c r="L845" s="203">
        <v>126</v>
      </c>
      <c r="M845" s="203">
        <v>87</v>
      </c>
      <c r="N845" s="203">
        <v>112</v>
      </c>
      <c r="O845" s="203">
        <v>16.2</v>
      </c>
      <c r="P845" s="203">
        <v>1588</v>
      </c>
      <c r="Q845" s="203">
        <v>1.08</v>
      </c>
      <c r="R845" s="203">
        <v>1709</v>
      </c>
      <c r="S845" s="203">
        <v>183</v>
      </c>
      <c r="T845" s="203">
        <v>96</v>
      </c>
      <c r="U845" s="203">
        <v>44</v>
      </c>
      <c r="V845" s="203">
        <v>284</v>
      </c>
      <c r="W845" s="203">
        <v>16</v>
      </c>
      <c r="X845" s="203">
        <v>160</v>
      </c>
      <c r="Y845" s="203">
        <v>0.35899999999999999</v>
      </c>
      <c r="Z845" s="203" t="b">
        <v>0</v>
      </c>
      <c r="AA845" s="203">
        <v>147</v>
      </c>
      <c r="AB845" s="203">
        <v>108</v>
      </c>
      <c r="AC845" s="203">
        <v>138</v>
      </c>
      <c r="AD845" s="203">
        <v>6</v>
      </c>
      <c r="AE845" s="203">
        <v>9.6999999999999993</v>
      </c>
      <c r="AF845" s="203" t="s">
        <v>305</v>
      </c>
      <c r="AG845" s="203" t="s">
        <v>302</v>
      </c>
      <c r="AS845" s="203" t="s">
        <v>4259</v>
      </c>
      <c r="AT845" s="203" t="s">
        <v>1220</v>
      </c>
      <c r="AU845" s="247">
        <v>394.47</v>
      </c>
      <c r="AV845" s="203" t="s">
        <v>4260</v>
      </c>
      <c r="AW845" s="203" t="s">
        <v>4261</v>
      </c>
      <c r="AX845" s="203" t="s">
        <v>1220</v>
      </c>
      <c r="AY845" s="247">
        <v>394.47</v>
      </c>
      <c r="AZ845" s="203" t="s">
        <v>4262</v>
      </c>
      <c r="BA845" s="203" t="s">
        <v>4259</v>
      </c>
      <c r="BB845" s="203" t="s">
        <v>2911</v>
      </c>
      <c r="BC845" s="247">
        <v>399.95</v>
      </c>
      <c r="BD845" s="203" t="s">
        <v>4263</v>
      </c>
      <c r="BE845" s="204" t="str">
        <f t="shared" si="27"/>
        <v xml:space="preserve"> LineSick Day 88172 Unisex</v>
      </c>
    </row>
    <row r="846" spans="1:57">
      <c r="A846" s="203" t="s">
        <v>219</v>
      </c>
      <c r="B846" s="203" t="s">
        <v>719</v>
      </c>
      <c r="C846" s="203" t="s">
        <v>734</v>
      </c>
      <c r="D846" s="203">
        <v>179</v>
      </c>
      <c r="E846" s="203" t="s">
        <v>222</v>
      </c>
      <c r="F846" s="203" t="str">
        <f t="shared" si="26"/>
        <v>Sick Day 88</v>
      </c>
      <c r="H846" s="203">
        <v>179</v>
      </c>
      <c r="I846" s="203">
        <v>179</v>
      </c>
      <c r="J846" s="203">
        <v>135</v>
      </c>
      <c r="K846" s="203">
        <v>154</v>
      </c>
      <c r="L846" s="203">
        <v>126</v>
      </c>
      <c r="M846" s="203">
        <v>87</v>
      </c>
      <c r="N846" s="203">
        <v>113</v>
      </c>
      <c r="O846" s="203">
        <v>18.100000000000001</v>
      </c>
      <c r="P846" s="203">
        <v>1635</v>
      </c>
      <c r="Q846" s="203">
        <v>1.0900000000000001</v>
      </c>
      <c r="R846" s="203">
        <v>1784</v>
      </c>
      <c r="S846" s="203">
        <v>191</v>
      </c>
      <c r="T846" s="203">
        <v>101</v>
      </c>
      <c r="U846" s="203">
        <v>44</v>
      </c>
      <c r="V846" s="203">
        <v>282</v>
      </c>
      <c r="W846" s="203">
        <v>17</v>
      </c>
      <c r="X846" s="203">
        <v>155</v>
      </c>
      <c r="Y846" s="203">
        <v>0.376</v>
      </c>
      <c r="Z846" s="203" t="b">
        <v>0</v>
      </c>
      <c r="AA846" s="203">
        <v>146</v>
      </c>
      <c r="AB846" s="203">
        <v>102</v>
      </c>
      <c r="AC846" s="203">
        <v>136</v>
      </c>
      <c r="AD846" s="203">
        <v>7</v>
      </c>
      <c r="AE846" s="203">
        <v>10.3</v>
      </c>
      <c r="AF846" s="203" t="s">
        <v>305</v>
      </c>
      <c r="AG846" s="203" t="s">
        <v>302</v>
      </c>
      <c r="AS846" s="203" t="s">
        <v>4259</v>
      </c>
      <c r="AT846" s="203" t="s">
        <v>2911</v>
      </c>
      <c r="AU846" s="247">
        <v>399.95</v>
      </c>
      <c r="AV846" s="203" t="s">
        <v>4264</v>
      </c>
      <c r="AW846" s="203" t="s">
        <v>4259</v>
      </c>
      <c r="AX846" s="203" t="s">
        <v>2911</v>
      </c>
      <c r="AY846" s="247">
        <v>399.95</v>
      </c>
      <c r="AZ846" s="203" t="s">
        <v>4265</v>
      </c>
      <c r="BA846" s="203" t="s">
        <v>4259</v>
      </c>
      <c r="BB846" s="203" t="s">
        <v>1376</v>
      </c>
      <c r="BC846" s="247">
        <v>399.95</v>
      </c>
      <c r="BD846" s="203" t="s">
        <v>4266</v>
      </c>
      <c r="BE846" s="204" t="str">
        <f t="shared" si="27"/>
        <v xml:space="preserve"> LineSick Day 88179 Unisex</v>
      </c>
    </row>
    <row r="847" spans="1:57">
      <c r="A847" s="203" t="s">
        <v>219</v>
      </c>
      <c r="B847" s="203" t="s">
        <v>719</v>
      </c>
      <c r="C847" s="203" t="s">
        <v>735</v>
      </c>
      <c r="D847" s="203">
        <v>172</v>
      </c>
      <c r="E847" s="203" t="s">
        <v>222</v>
      </c>
      <c r="F847" s="203" t="str">
        <f t="shared" si="26"/>
        <v>Sick Day 94</v>
      </c>
      <c r="H847" s="203">
        <v>172</v>
      </c>
      <c r="I847" s="203">
        <v>172.2</v>
      </c>
      <c r="J847" s="203">
        <v>129</v>
      </c>
      <c r="K847" s="203">
        <v>144</v>
      </c>
      <c r="L847" s="203">
        <v>131</v>
      </c>
      <c r="M847" s="203">
        <v>93</v>
      </c>
      <c r="N847" s="203">
        <v>116</v>
      </c>
      <c r="O847" s="203">
        <v>16.399999999999999</v>
      </c>
      <c r="P847" s="203">
        <v>1500</v>
      </c>
      <c r="Q847" s="203">
        <v>1.21</v>
      </c>
      <c r="R847" s="203">
        <v>1811</v>
      </c>
      <c r="S847" s="203">
        <v>146</v>
      </c>
      <c r="T847" s="203">
        <v>77</v>
      </c>
      <c r="U847" s="203">
        <v>48</v>
      </c>
      <c r="V847" s="203">
        <v>277</v>
      </c>
      <c r="W847" s="203">
        <v>19</v>
      </c>
      <c r="X847" s="203">
        <v>155</v>
      </c>
      <c r="Y847" s="203">
        <v>0.39399999999999902</v>
      </c>
      <c r="Z847" s="203" t="b">
        <v>0</v>
      </c>
      <c r="AA847" s="203">
        <v>153</v>
      </c>
      <c r="AB847" s="203">
        <v>126</v>
      </c>
      <c r="AC847" s="203">
        <v>124</v>
      </c>
      <c r="AD847" s="203">
        <v>7</v>
      </c>
      <c r="AE847" s="203">
        <v>9.1999999999999993</v>
      </c>
      <c r="AF847" s="203" t="s">
        <v>305</v>
      </c>
      <c r="AG847" s="203" t="s">
        <v>302</v>
      </c>
      <c r="AS847" s="203" t="s">
        <v>4267</v>
      </c>
      <c r="AT847" s="203" t="s">
        <v>1571</v>
      </c>
      <c r="AU847" s="247">
        <v>355.08</v>
      </c>
      <c r="AV847" s="203" t="s">
        <v>4268</v>
      </c>
      <c r="AW847" s="203" t="s">
        <v>4269</v>
      </c>
      <c r="AX847" s="203" t="s">
        <v>3966</v>
      </c>
      <c r="AY847" s="203" t="s">
        <v>4270</v>
      </c>
      <c r="AZ847" s="203" t="s">
        <v>4271</v>
      </c>
      <c r="BA847" s="203" t="s">
        <v>4267</v>
      </c>
      <c r="BB847" s="203" t="s">
        <v>1284</v>
      </c>
      <c r="BC847" s="247">
        <v>499.95</v>
      </c>
      <c r="BD847" s="203" t="s">
        <v>4272</v>
      </c>
      <c r="BE847" s="204" t="str">
        <f t="shared" si="27"/>
        <v xml:space="preserve"> LineSick Day 94172 Unisex</v>
      </c>
    </row>
    <row r="848" spans="1:57">
      <c r="A848" s="203" t="s">
        <v>219</v>
      </c>
      <c r="B848" s="203" t="s">
        <v>719</v>
      </c>
      <c r="C848" s="203" t="s">
        <v>735</v>
      </c>
      <c r="D848" s="203">
        <v>179</v>
      </c>
      <c r="E848" s="203" t="s">
        <v>222</v>
      </c>
      <c r="F848" s="203" t="str">
        <f t="shared" si="26"/>
        <v>Sick Day 94</v>
      </c>
      <c r="H848" s="203">
        <v>179</v>
      </c>
      <c r="I848" s="203">
        <v>178.8</v>
      </c>
      <c r="J848" s="203">
        <v>138</v>
      </c>
      <c r="K848" s="203">
        <v>151</v>
      </c>
      <c r="L848" s="203">
        <v>131</v>
      </c>
      <c r="M848" s="203">
        <v>93</v>
      </c>
      <c r="N848" s="203">
        <v>116</v>
      </c>
      <c r="O848" s="203">
        <v>18</v>
      </c>
      <c r="P848" s="203">
        <v>1763</v>
      </c>
      <c r="Q848" s="203">
        <v>1.07</v>
      </c>
      <c r="R848" s="203">
        <v>1883</v>
      </c>
      <c r="S848" s="203">
        <v>196</v>
      </c>
      <c r="T848" s="203">
        <v>93</v>
      </c>
      <c r="U848" s="203">
        <v>42</v>
      </c>
      <c r="V848" s="203">
        <v>280</v>
      </c>
      <c r="W848" s="203">
        <v>15</v>
      </c>
      <c r="X848" s="203">
        <v>129</v>
      </c>
      <c r="Y848" s="203">
        <v>0.35699999999999998</v>
      </c>
      <c r="Z848" s="203" t="b">
        <v>0</v>
      </c>
      <c r="AA848" s="203">
        <v>147</v>
      </c>
      <c r="AB848" s="203">
        <v>127</v>
      </c>
      <c r="AC848" s="203">
        <v>133</v>
      </c>
      <c r="AD848" s="203">
        <v>9</v>
      </c>
      <c r="AE848" s="203">
        <v>9.6</v>
      </c>
      <c r="AF848" s="203" t="s">
        <v>305</v>
      </c>
      <c r="AG848" s="203" t="s">
        <v>302</v>
      </c>
      <c r="AS848" s="203" t="s">
        <v>4267</v>
      </c>
      <c r="AT848" s="203" t="s">
        <v>1571</v>
      </c>
      <c r="AU848" s="247">
        <v>355.08</v>
      </c>
      <c r="AV848" s="203" t="s">
        <v>4273</v>
      </c>
      <c r="AW848" s="203" t="s">
        <v>4267</v>
      </c>
      <c r="AX848" s="203" t="s">
        <v>1571</v>
      </c>
      <c r="AY848" s="247">
        <v>355.08</v>
      </c>
      <c r="AZ848" s="203" t="s">
        <v>4274</v>
      </c>
      <c r="BA848" s="203" t="s">
        <v>4275</v>
      </c>
      <c r="BB848" s="203" t="s">
        <v>1192</v>
      </c>
      <c r="BC848" s="247">
        <v>484.95</v>
      </c>
      <c r="BD848" s="203" t="s">
        <v>4276</v>
      </c>
      <c r="BE848" s="204" t="str">
        <f t="shared" si="27"/>
        <v xml:space="preserve"> LineSick Day 94179 Unisex</v>
      </c>
    </row>
    <row r="849" spans="1:57">
      <c r="A849" s="203" t="s">
        <v>219</v>
      </c>
      <c r="B849" s="203" t="s">
        <v>719</v>
      </c>
      <c r="C849" s="203" t="s">
        <v>735</v>
      </c>
      <c r="D849" s="203">
        <v>186</v>
      </c>
      <c r="E849" s="203" t="s">
        <v>222</v>
      </c>
      <c r="F849" s="203" t="str">
        <f t="shared" si="26"/>
        <v>Sick Day 94</v>
      </c>
      <c r="H849" s="203">
        <v>186</v>
      </c>
      <c r="I849" s="203">
        <v>185.7</v>
      </c>
      <c r="J849" s="203">
        <v>147</v>
      </c>
      <c r="K849" s="203">
        <v>161</v>
      </c>
      <c r="L849" s="203">
        <v>131</v>
      </c>
      <c r="M849" s="203">
        <v>93</v>
      </c>
      <c r="N849" s="203">
        <v>116</v>
      </c>
      <c r="O849" s="203">
        <v>19.600000000000001</v>
      </c>
      <c r="P849" s="203">
        <v>1736</v>
      </c>
      <c r="Q849" s="203">
        <v>1.1200000000000001</v>
      </c>
      <c r="R849" s="203">
        <v>1952</v>
      </c>
      <c r="S849" s="203">
        <v>191</v>
      </c>
      <c r="T849" s="203">
        <v>102</v>
      </c>
      <c r="U849" s="203">
        <v>45</v>
      </c>
      <c r="V849" s="203">
        <v>252</v>
      </c>
      <c r="W849" s="203">
        <v>17</v>
      </c>
      <c r="X849" s="203">
        <v>133</v>
      </c>
      <c r="Y849" s="203">
        <v>0.372</v>
      </c>
      <c r="Z849" s="203" t="b">
        <v>0</v>
      </c>
      <c r="AA849" s="203">
        <v>135</v>
      </c>
      <c r="AB849" s="203">
        <v>113</v>
      </c>
      <c r="AC849" s="203">
        <v>117</v>
      </c>
      <c r="AD849" s="203">
        <v>10</v>
      </c>
      <c r="AE849" s="203">
        <v>9.9</v>
      </c>
      <c r="AF849" s="203" t="s">
        <v>305</v>
      </c>
      <c r="AG849" s="203" t="s">
        <v>302</v>
      </c>
      <c r="AS849" s="203" t="s">
        <v>4267</v>
      </c>
      <c r="AT849" s="203" t="s">
        <v>1571</v>
      </c>
      <c r="AU849" s="247">
        <v>355.08</v>
      </c>
      <c r="AV849" s="203" t="s">
        <v>4277</v>
      </c>
      <c r="AW849" s="203" t="s">
        <v>4267</v>
      </c>
      <c r="AX849" s="203" t="s">
        <v>1571</v>
      </c>
      <c r="AY849" s="247">
        <v>355.08</v>
      </c>
      <c r="AZ849" s="203" t="s">
        <v>4278</v>
      </c>
      <c r="BA849" s="203" t="s">
        <v>4279</v>
      </c>
      <c r="BB849" s="203" t="s">
        <v>1192</v>
      </c>
      <c r="BC849" s="247">
        <v>439.95</v>
      </c>
      <c r="BD849" s="203" t="s">
        <v>4280</v>
      </c>
      <c r="BE849" s="204" t="str">
        <f t="shared" si="27"/>
        <v xml:space="preserve"> LineSick Day 94186 Unisex</v>
      </c>
    </row>
    <row r="850" spans="1:57">
      <c r="A850" s="203" t="s">
        <v>219</v>
      </c>
      <c r="B850" s="203" t="s">
        <v>719</v>
      </c>
      <c r="C850" s="203" t="s">
        <v>737</v>
      </c>
      <c r="D850" s="203">
        <v>155</v>
      </c>
      <c r="E850" s="203" t="s">
        <v>430</v>
      </c>
      <c r="F850" s="203" t="str">
        <f t="shared" si="26"/>
        <v>Sir Francis Bacon Shorty</v>
      </c>
      <c r="H850" s="203">
        <v>155</v>
      </c>
      <c r="I850" s="203">
        <v>152.30000000000001</v>
      </c>
      <c r="J850" s="203">
        <v>76</v>
      </c>
      <c r="K850" s="203">
        <v>119</v>
      </c>
      <c r="L850" s="203">
        <v>132</v>
      </c>
      <c r="M850" s="203">
        <v>106</v>
      </c>
      <c r="N850" s="203">
        <v>129</v>
      </c>
      <c r="O850" s="203">
        <v>13.2</v>
      </c>
      <c r="P850" s="203">
        <v>1682</v>
      </c>
      <c r="Q850" s="203">
        <v>1.05</v>
      </c>
      <c r="R850" s="203">
        <v>1761</v>
      </c>
      <c r="S850" s="203">
        <v>177</v>
      </c>
      <c r="T850" s="203">
        <v>87</v>
      </c>
      <c r="U850" s="203">
        <v>52</v>
      </c>
      <c r="V850" s="203">
        <v>366</v>
      </c>
      <c r="W850" s="203">
        <v>50</v>
      </c>
      <c r="X850" s="203">
        <v>400</v>
      </c>
      <c r="Y850" s="203">
        <v>0.95699999999999996</v>
      </c>
      <c r="Z850" s="203" t="b">
        <v>0</v>
      </c>
      <c r="AA850" s="203">
        <v>179</v>
      </c>
      <c r="AB850" s="203">
        <v>158</v>
      </c>
      <c r="AC850" s="203">
        <v>186</v>
      </c>
      <c r="AD850" s="203">
        <v>1</v>
      </c>
      <c r="AE850" s="203">
        <v>3.5</v>
      </c>
      <c r="AF850" s="203" t="s">
        <v>303</v>
      </c>
      <c r="AG850" s="203" t="s">
        <v>301</v>
      </c>
      <c r="AS850" s="203" t="s">
        <v>4281</v>
      </c>
      <c r="AT850" s="203" t="s">
        <v>1220</v>
      </c>
      <c r="AU850" s="247">
        <v>315.57</v>
      </c>
      <c r="AV850" s="203" t="s">
        <v>4282</v>
      </c>
      <c r="AW850" s="203" t="s">
        <v>4283</v>
      </c>
      <c r="AX850" s="203" t="s">
        <v>4093</v>
      </c>
      <c r="AY850" s="247">
        <v>369.95</v>
      </c>
      <c r="AZ850" s="203" t="s">
        <v>4284</v>
      </c>
      <c r="BA850" s="203" t="s">
        <v>4285</v>
      </c>
      <c r="BB850" s="203" t="s">
        <v>1369</v>
      </c>
      <c r="BC850" s="247">
        <v>369.95</v>
      </c>
      <c r="BD850" s="203" t="s">
        <v>4286</v>
      </c>
      <c r="BE850" s="204" t="str">
        <f t="shared" si="27"/>
        <v xml:space="preserve"> LineSir Francis Bacon Shorty155 Junior</v>
      </c>
    </row>
    <row r="851" spans="1:57">
      <c r="A851" s="203" t="s">
        <v>219</v>
      </c>
      <c r="B851" s="203" t="s">
        <v>719</v>
      </c>
      <c r="C851" s="203" t="s">
        <v>736</v>
      </c>
      <c r="D851" s="203">
        <v>176</v>
      </c>
      <c r="E851" s="203" t="s">
        <v>222</v>
      </c>
      <c r="F851" s="203" t="str">
        <f t="shared" si="26"/>
        <v>Sir Francis Bacon</v>
      </c>
      <c r="H851" s="203">
        <v>176</v>
      </c>
      <c r="I851" s="203">
        <v>175</v>
      </c>
      <c r="J851" s="203">
        <v>101</v>
      </c>
      <c r="K851" s="203">
        <v>143</v>
      </c>
      <c r="L851" s="203">
        <v>142</v>
      </c>
      <c r="M851" s="203">
        <v>106</v>
      </c>
      <c r="N851" s="203">
        <v>138</v>
      </c>
      <c r="O851" s="203">
        <v>14.9</v>
      </c>
      <c r="P851" s="203">
        <v>1738</v>
      </c>
      <c r="Q851" s="203">
        <v>1.1599999999999999</v>
      </c>
      <c r="R851" s="203">
        <v>2020</v>
      </c>
      <c r="S851" s="203">
        <v>135</v>
      </c>
      <c r="T851" s="203">
        <v>69</v>
      </c>
      <c r="U851" s="203">
        <v>47</v>
      </c>
      <c r="V851" s="203">
        <v>397</v>
      </c>
      <c r="W851" s="203">
        <v>47</v>
      </c>
      <c r="X851" s="203">
        <v>347</v>
      </c>
      <c r="Y851" s="203">
        <v>1.004</v>
      </c>
      <c r="Z851" s="203" t="b">
        <v>1</v>
      </c>
      <c r="AA851" s="203">
        <v>159</v>
      </c>
      <c r="AB851" s="203">
        <v>161</v>
      </c>
      <c r="AC851" s="203">
        <v>238</v>
      </c>
      <c r="AD851" s="203">
        <v>3</v>
      </c>
      <c r="AE851" s="203">
        <v>2.2999999999999998</v>
      </c>
      <c r="AF851" s="203" t="s">
        <v>303</v>
      </c>
      <c r="AG851" s="203" t="s">
        <v>301</v>
      </c>
      <c r="AH851" s="203" t="s">
        <v>302</v>
      </c>
      <c r="AS851" s="203" t="s">
        <v>4287</v>
      </c>
      <c r="AT851" s="203" t="s">
        <v>2589</v>
      </c>
      <c r="AU851" s="247">
        <v>549.49</v>
      </c>
      <c r="AV851" s="203" t="s">
        <v>4288</v>
      </c>
      <c r="AW851" s="203" t="s">
        <v>4289</v>
      </c>
      <c r="AX851" s="203" t="s">
        <v>1331</v>
      </c>
      <c r="AY851" s="247">
        <v>630</v>
      </c>
      <c r="AZ851" s="203" t="s">
        <v>4290</v>
      </c>
      <c r="BA851" s="203" t="s">
        <v>4287</v>
      </c>
      <c r="BB851" s="203" t="s">
        <v>1284</v>
      </c>
      <c r="BC851" s="247">
        <v>699.95</v>
      </c>
      <c r="BD851" s="203" t="s">
        <v>4291</v>
      </c>
      <c r="BE851" s="204" t="str">
        <f t="shared" si="27"/>
        <v xml:space="preserve"> LineSir Francis Bacon176 Unisex</v>
      </c>
    </row>
    <row r="852" spans="1:57">
      <c r="A852" s="203" t="s">
        <v>219</v>
      </c>
      <c r="B852" s="203" t="s">
        <v>719</v>
      </c>
      <c r="C852" s="203" t="s">
        <v>736</v>
      </c>
      <c r="D852" s="203">
        <v>184</v>
      </c>
      <c r="E852" s="203" t="s">
        <v>222</v>
      </c>
      <c r="F852" s="203" t="str">
        <f t="shared" si="26"/>
        <v>Sir Francis Bacon</v>
      </c>
      <c r="H852" s="203">
        <v>184</v>
      </c>
      <c r="I852" s="203">
        <v>183.2</v>
      </c>
      <c r="J852" s="203">
        <v>134</v>
      </c>
      <c r="K852" s="203">
        <v>150</v>
      </c>
      <c r="L852" s="203">
        <v>142</v>
      </c>
      <c r="M852" s="203">
        <v>106</v>
      </c>
      <c r="N852" s="203">
        <v>138</v>
      </c>
      <c r="O852" s="203">
        <v>16.600000000000001</v>
      </c>
      <c r="P852" s="203">
        <v>1801</v>
      </c>
      <c r="Q852" s="203">
        <v>1.17</v>
      </c>
      <c r="R852" s="203">
        <v>2110</v>
      </c>
      <c r="S852" s="203">
        <v>155</v>
      </c>
      <c r="T852" s="203">
        <v>85</v>
      </c>
      <c r="U852" s="203">
        <v>40</v>
      </c>
      <c r="V852" s="203">
        <v>303</v>
      </c>
      <c r="W852" s="203">
        <v>41</v>
      </c>
      <c r="X852" s="203">
        <v>191</v>
      </c>
      <c r="Y852" s="203">
        <v>1.0249999999999999</v>
      </c>
      <c r="Z852" s="203" t="b">
        <v>1</v>
      </c>
      <c r="AA852" s="203">
        <v>160</v>
      </c>
      <c r="AB852" s="203">
        <v>176</v>
      </c>
      <c r="AC852" s="203">
        <v>143</v>
      </c>
      <c r="AD852" s="203">
        <v>7</v>
      </c>
      <c r="AE852" s="203">
        <v>2.4</v>
      </c>
      <c r="AF852" s="203" t="s">
        <v>303</v>
      </c>
      <c r="AG852" s="203" t="s">
        <v>301</v>
      </c>
      <c r="AH852" s="203" t="s">
        <v>302</v>
      </c>
      <c r="AS852" s="203" t="s">
        <v>4292</v>
      </c>
      <c r="AT852" s="203" t="s">
        <v>1360</v>
      </c>
      <c r="AU852" s="247">
        <v>479.99</v>
      </c>
      <c r="AV852" s="203" t="s">
        <v>4293</v>
      </c>
      <c r="AW852" s="203" t="s">
        <v>4292</v>
      </c>
      <c r="AX852" s="203" t="s">
        <v>1360</v>
      </c>
      <c r="AY852" s="247">
        <v>479.99</v>
      </c>
      <c r="AZ852" s="203" t="s">
        <v>4294</v>
      </c>
      <c r="BA852" s="203" t="s">
        <v>4295</v>
      </c>
      <c r="BB852" s="203" t="s">
        <v>4296</v>
      </c>
      <c r="BC852" s="203" t="s">
        <v>3135</v>
      </c>
      <c r="BD852" s="203" t="s">
        <v>4297</v>
      </c>
      <c r="BE852" s="204" t="str">
        <f t="shared" si="27"/>
        <v xml:space="preserve"> LineSir Francis Bacon184 Unisex</v>
      </c>
    </row>
    <row r="853" spans="1:57">
      <c r="A853" s="203" t="s">
        <v>219</v>
      </c>
      <c r="B853" s="203" t="s">
        <v>719</v>
      </c>
      <c r="C853" s="203" t="s">
        <v>736</v>
      </c>
      <c r="D853" s="203">
        <v>190</v>
      </c>
      <c r="E853" s="203" t="s">
        <v>222</v>
      </c>
      <c r="F853" s="203" t="str">
        <f t="shared" si="26"/>
        <v>Sir Francis Bacon</v>
      </c>
      <c r="H853" s="203">
        <v>190</v>
      </c>
      <c r="I853" s="203">
        <v>188.8</v>
      </c>
      <c r="J853" s="203">
        <v>135</v>
      </c>
      <c r="K853" s="203">
        <v>157</v>
      </c>
      <c r="L853" s="203">
        <v>142</v>
      </c>
      <c r="M853" s="203">
        <v>106</v>
      </c>
      <c r="N853" s="203">
        <v>138</v>
      </c>
      <c r="O853" s="203">
        <v>17.8</v>
      </c>
      <c r="P853" s="203">
        <v>1910</v>
      </c>
      <c r="Q853" s="203">
        <v>1.1499999999999999</v>
      </c>
      <c r="R853" s="203">
        <v>2188</v>
      </c>
      <c r="S853" s="203">
        <v>177</v>
      </c>
      <c r="T853" s="203">
        <v>95</v>
      </c>
      <c r="U853" s="203">
        <v>44</v>
      </c>
      <c r="V853" s="203">
        <v>346</v>
      </c>
      <c r="W853" s="203">
        <v>44</v>
      </c>
      <c r="X853" s="203">
        <v>190</v>
      </c>
      <c r="Y853" s="203">
        <v>1.004</v>
      </c>
      <c r="Z853" s="203" t="b">
        <v>1</v>
      </c>
      <c r="AA853" s="203">
        <v>157</v>
      </c>
      <c r="AB853" s="203">
        <v>163</v>
      </c>
      <c r="AC853" s="203">
        <v>189</v>
      </c>
      <c r="AD853" s="203">
        <v>6</v>
      </c>
      <c r="AE853" s="203">
        <v>4.0999999999999996</v>
      </c>
      <c r="AF853" s="203" t="s">
        <v>303</v>
      </c>
      <c r="AG853" s="203" t="s">
        <v>301</v>
      </c>
      <c r="AH853" s="203" t="s">
        <v>302</v>
      </c>
      <c r="AS853" s="203" t="s">
        <v>4287</v>
      </c>
      <c r="AT853" s="203" t="s">
        <v>1190</v>
      </c>
      <c r="AU853" s="247">
        <v>508.93</v>
      </c>
      <c r="AV853" s="203" t="s">
        <v>4298</v>
      </c>
      <c r="AW853" s="203" t="s">
        <v>4287</v>
      </c>
      <c r="AX853" s="203" t="s">
        <v>1284</v>
      </c>
      <c r="AY853" s="247">
        <v>699.95</v>
      </c>
      <c r="AZ853" s="203" t="s">
        <v>4299</v>
      </c>
      <c r="BA853" s="203" t="s">
        <v>4287</v>
      </c>
      <c r="BB853" s="203" t="s">
        <v>1284</v>
      </c>
      <c r="BC853" s="247">
        <v>699.95</v>
      </c>
      <c r="BD853" s="203" t="s">
        <v>4300</v>
      </c>
      <c r="BE853" s="204" t="str">
        <f t="shared" si="27"/>
        <v xml:space="preserve"> LineSir Francis Bacon190 Unisex</v>
      </c>
    </row>
    <row r="854" spans="1:57">
      <c r="A854" s="203" t="s">
        <v>219</v>
      </c>
      <c r="B854" s="203" t="s">
        <v>719</v>
      </c>
      <c r="C854" s="203" t="s">
        <v>738</v>
      </c>
      <c r="D854" s="203">
        <v>157</v>
      </c>
      <c r="E854" s="203" t="s">
        <v>222</v>
      </c>
      <c r="F854" s="203" t="str">
        <f t="shared" si="26"/>
        <v>Tom Wallisch Pro</v>
      </c>
      <c r="H854" s="203">
        <v>157</v>
      </c>
      <c r="I854" s="203">
        <v>157.4</v>
      </c>
      <c r="J854" s="203">
        <v>112</v>
      </c>
      <c r="K854" s="203">
        <v>131</v>
      </c>
      <c r="L854" s="203">
        <v>117</v>
      </c>
      <c r="M854" s="203">
        <v>89</v>
      </c>
      <c r="N854" s="203">
        <v>116</v>
      </c>
      <c r="O854" s="203">
        <v>14.6</v>
      </c>
      <c r="P854" s="203">
        <v>1435</v>
      </c>
      <c r="Q854" s="203">
        <v>1.0900000000000001</v>
      </c>
      <c r="R854" s="203">
        <v>1562</v>
      </c>
      <c r="S854" s="203">
        <v>124</v>
      </c>
      <c r="T854" s="203">
        <v>66</v>
      </c>
      <c r="U854" s="203">
        <v>36</v>
      </c>
      <c r="V854" s="203">
        <v>201</v>
      </c>
      <c r="W854" s="203">
        <v>39</v>
      </c>
      <c r="X854" s="203">
        <v>254</v>
      </c>
      <c r="Y854" s="203">
        <v>1.095</v>
      </c>
      <c r="Z854" s="203" t="b">
        <v>1</v>
      </c>
      <c r="AA854" s="203">
        <v>123</v>
      </c>
      <c r="AB854" s="203">
        <v>141</v>
      </c>
      <c r="AC854" s="203">
        <v>78</v>
      </c>
      <c r="AD854" s="203">
        <v>5</v>
      </c>
      <c r="AE854" s="203">
        <v>1.9</v>
      </c>
      <c r="AF854" s="203" t="s">
        <v>303</v>
      </c>
      <c r="AG854" s="203" t="s">
        <v>302</v>
      </c>
      <c r="AS854" s="203" t="s">
        <v>4301</v>
      </c>
      <c r="AT854" s="203" t="s">
        <v>4093</v>
      </c>
      <c r="AU854" s="247">
        <v>449.95</v>
      </c>
      <c r="AV854" s="203" t="s">
        <v>4302</v>
      </c>
      <c r="AW854" s="203" t="s">
        <v>4301</v>
      </c>
      <c r="AX854" s="203" t="s">
        <v>4093</v>
      </c>
      <c r="AY854" s="247">
        <v>449.95</v>
      </c>
      <c r="AZ854" s="203" t="s">
        <v>4303</v>
      </c>
      <c r="BA854" s="203" t="s">
        <v>4301</v>
      </c>
      <c r="BB854" s="203" t="s">
        <v>1628</v>
      </c>
      <c r="BC854" s="247">
        <v>499.38</v>
      </c>
      <c r="BD854" s="203" t="s">
        <v>4304</v>
      </c>
      <c r="BE854" s="204" t="str">
        <f t="shared" si="27"/>
        <v xml:space="preserve"> LineTom Wallisch Pro157 Unisex</v>
      </c>
    </row>
    <row r="855" spans="1:57">
      <c r="A855" s="203" t="s">
        <v>219</v>
      </c>
      <c r="B855" s="203" t="s">
        <v>719</v>
      </c>
      <c r="C855" s="203" t="s">
        <v>738</v>
      </c>
      <c r="D855" s="203">
        <v>164</v>
      </c>
      <c r="E855" s="203" t="s">
        <v>222</v>
      </c>
      <c r="F855" s="203" t="str">
        <f t="shared" si="26"/>
        <v>Tom Wallisch Pro</v>
      </c>
      <c r="H855" s="203">
        <v>164</v>
      </c>
      <c r="I855" s="203">
        <v>164.1</v>
      </c>
      <c r="J855" s="203">
        <v>118</v>
      </c>
      <c r="K855" s="203">
        <v>138</v>
      </c>
      <c r="L855" s="203">
        <v>117</v>
      </c>
      <c r="M855" s="203">
        <v>89</v>
      </c>
      <c r="N855" s="203">
        <v>116</v>
      </c>
      <c r="O855" s="203">
        <v>16.3</v>
      </c>
      <c r="P855" s="203">
        <v>1518</v>
      </c>
      <c r="Q855" s="203">
        <v>1.07</v>
      </c>
      <c r="R855" s="203">
        <v>1627</v>
      </c>
      <c r="S855" s="203">
        <v>163</v>
      </c>
      <c r="T855" s="203">
        <v>72</v>
      </c>
      <c r="U855" s="203">
        <v>38</v>
      </c>
      <c r="V855" s="203">
        <v>229</v>
      </c>
      <c r="W855" s="203">
        <v>37</v>
      </c>
      <c r="X855" s="203">
        <v>234</v>
      </c>
      <c r="Y855" s="203">
        <v>0.98599999999999999</v>
      </c>
      <c r="Z855" s="203" t="b">
        <v>0</v>
      </c>
      <c r="AA855" s="203">
        <v>123</v>
      </c>
      <c r="AB855" s="203">
        <v>134</v>
      </c>
      <c r="AC855" s="203">
        <v>106</v>
      </c>
      <c r="AD855" s="203">
        <v>5</v>
      </c>
      <c r="AE855" s="203">
        <v>2.4</v>
      </c>
      <c r="AF855" s="203" t="s">
        <v>303</v>
      </c>
      <c r="AG855" s="203" t="s">
        <v>302</v>
      </c>
      <c r="AS855" s="203" t="s">
        <v>4301</v>
      </c>
      <c r="AT855" s="203" t="s">
        <v>1232</v>
      </c>
      <c r="AU855" s="247">
        <v>329.97</v>
      </c>
      <c r="AV855" s="203" t="s">
        <v>4305</v>
      </c>
      <c r="AW855" s="203" t="s">
        <v>4301</v>
      </c>
      <c r="AX855" s="203" t="s">
        <v>1232</v>
      </c>
      <c r="AY855" s="247">
        <v>329.97</v>
      </c>
      <c r="AZ855" s="203" t="s">
        <v>4306</v>
      </c>
      <c r="BA855" s="203" t="s">
        <v>4301</v>
      </c>
      <c r="BB855" s="203" t="s">
        <v>1220</v>
      </c>
      <c r="BC855" s="247">
        <v>394.47</v>
      </c>
      <c r="BD855" s="203" t="s">
        <v>4307</v>
      </c>
      <c r="BE855" s="204" t="str">
        <f t="shared" si="27"/>
        <v xml:space="preserve"> LineTom Wallisch Pro164 Unisex</v>
      </c>
    </row>
    <row r="856" spans="1:57">
      <c r="A856" s="203" t="s">
        <v>219</v>
      </c>
      <c r="B856" s="203" t="s">
        <v>719</v>
      </c>
      <c r="C856" s="203" t="s">
        <v>738</v>
      </c>
      <c r="D856" s="203">
        <v>171</v>
      </c>
      <c r="E856" s="203" t="s">
        <v>222</v>
      </c>
      <c r="F856" s="203" t="str">
        <f t="shared" si="26"/>
        <v>Tom Wallisch Pro</v>
      </c>
      <c r="H856" s="203">
        <v>171</v>
      </c>
      <c r="I856" s="203">
        <v>171.1</v>
      </c>
      <c r="J856" s="203">
        <v>126</v>
      </c>
      <c r="K856" s="203">
        <v>144</v>
      </c>
      <c r="L856" s="203">
        <v>116</v>
      </c>
      <c r="M856" s="203">
        <v>89</v>
      </c>
      <c r="N856" s="203">
        <v>116</v>
      </c>
      <c r="O856" s="203">
        <v>18.399999999999999</v>
      </c>
      <c r="P856" s="203">
        <v>1633</v>
      </c>
      <c r="Q856" s="203">
        <v>1.04</v>
      </c>
      <c r="R856" s="203">
        <v>1696</v>
      </c>
      <c r="S856" s="203">
        <v>153</v>
      </c>
      <c r="T856" s="203">
        <v>81</v>
      </c>
      <c r="U856" s="203">
        <v>46</v>
      </c>
      <c r="V856" s="203">
        <v>225</v>
      </c>
      <c r="W856" s="203">
        <v>41</v>
      </c>
      <c r="X856" s="203">
        <v>222</v>
      </c>
      <c r="Y856" s="203">
        <v>0.89500000000000002</v>
      </c>
      <c r="Z856" s="203" t="b">
        <v>0</v>
      </c>
      <c r="AA856" s="203">
        <v>130</v>
      </c>
      <c r="AB856" s="203">
        <v>145</v>
      </c>
      <c r="AC856" s="203">
        <v>95</v>
      </c>
      <c r="AD856" s="203">
        <v>7</v>
      </c>
      <c r="AE856" s="203">
        <v>1.8</v>
      </c>
      <c r="AF856" s="203" t="s">
        <v>303</v>
      </c>
      <c r="AS856" s="203" t="s">
        <v>4308</v>
      </c>
      <c r="AT856" s="203" t="s">
        <v>1935</v>
      </c>
      <c r="AU856" s="247">
        <v>328</v>
      </c>
      <c r="AV856" s="203" t="s">
        <v>4309</v>
      </c>
      <c r="AW856" s="203" t="s">
        <v>4310</v>
      </c>
      <c r="AX856" s="203" t="s">
        <v>1247</v>
      </c>
      <c r="AY856" s="247">
        <v>449.95</v>
      </c>
      <c r="AZ856" s="203" t="s">
        <v>4311</v>
      </c>
      <c r="BA856" s="203" t="s">
        <v>4310</v>
      </c>
      <c r="BB856" s="203" t="s">
        <v>1247</v>
      </c>
      <c r="BC856" s="247">
        <v>449.95</v>
      </c>
      <c r="BD856" s="203" t="s">
        <v>4312</v>
      </c>
      <c r="BE856" s="204" t="str">
        <f t="shared" si="27"/>
        <v xml:space="preserve"> LineTom Wallisch Pro171 Unisex</v>
      </c>
    </row>
    <row r="857" spans="1:57">
      <c r="A857" s="203" t="s">
        <v>219</v>
      </c>
      <c r="B857" s="203" t="s">
        <v>719</v>
      </c>
      <c r="C857" s="203" t="s">
        <v>738</v>
      </c>
      <c r="D857" s="203">
        <v>178</v>
      </c>
      <c r="E857" s="203" t="s">
        <v>222</v>
      </c>
      <c r="F857" s="203" t="str">
        <f t="shared" si="26"/>
        <v>Tom Wallisch Pro</v>
      </c>
      <c r="H857" s="203">
        <v>178</v>
      </c>
      <c r="I857" s="203">
        <v>177.7</v>
      </c>
      <c r="J857" s="203">
        <v>131</v>
      </c>
      <c r="K857" s="203">
        <v>151</v>
      </c>
      <c r="L857" s="203">
        <v>117</v>
      </c>
      <c r="M857" s="203">
        <v>89</v>
      </c>
      <c r="N857" s="203">
        <v>116</v>
      </c>
      <c r="O857" s="203">
        <v>19.899999999999999</v>
      </c>
      <c r="P857" s="203">
        <v>1752</v>
      </c>
      <c r="Q857" s="203">
        <v>1.01</v>
      </c>
      <c r="R857" s="203">
        <v>1763</v>
      </c>
      <c r="S857" s="203">
        <v>200</v>
      </c>
      <c r="T857" s="203">
        <v>91</v>
      </c>
      <c r="U857" s="203">
        <v>42</v>
      </c>
      <c r="V857" s="203">
        <v>235</v>
      </c>
      <c r="W857" s="203">
        <v>44</v>
      </c>
      <c r="X857" s="203">
        <v>228</v>
      </c>
      <c r="Y857" s="203">
        <v>1.0309999999999999</v>
      </c>
      <c r="Z857" s="203" t="b">
        <v>1</v>
      </c>
      <c r="AA857" s="203">
        <v>125</v>
      </c>
      <c r="AB857" s="203">
        <v>139</v>
      </c>
      <c r="AC857" s="203">
        <v>110</v>
      </c>
      <c r="AD857" s="203">
        <v>8</v>
      </c>
      <c r="AE857" s="203">
        <v>2.4</v>
      </c>
      <c r="AF857" s="203" t="s">
        <v>303</v>
      </c>
      <c r="AS857" s="203" t="s">
        <v>4308</v>
      </c>
      <c r="AT857" s="203" t="s">
        <v>1935</v>
      </c>
      <c r="AU857" s="247">
        <v>328</v>
      </c>
      <c r="AV857" s="203" t="s">
        <v>4313</v>
      </c>
      <c r="AW857" s="203" t="s">
        <v>4310</v>
      </c>
      <c r="AX857" s="203" t="s">
        <v>1247</v>
      </c>
      <c r="AY857" s="247">
        <v>449.95</v>
      </c>
      <c r="AZ857" s="203" t="s">
        <v>4314</v>
      </c>
      <c r="BA857" s="203" t="s">
        <v>4310</v>
      </c>
      <c r="BB857" s="203" t="s">
        <v>1247</v>
      </c>
      <c r="BC857" s="247">
        <v>449.95</v>
      </c>
      <c r="BD857" s="203" t="s">
        <v>4315</v>
      </c>
      <c r="BE857" s="204" t="str">
        <f t="shared" si="27"/>
        <v xml:space="preserve"> LineTom Wallisch Pro178 Unisex</v>
      </c>
    </row>
    <row r="858" spans="1:57">
      <c r="A858" s="203" t="s">
        <v>219</v>
      </c>
      <c r="B858" s="203" t="s">
        <v>719</v>
      </c>
      <c r="C858" s="203" t="s">
        <v>739</v>
      </c>
      <c r="D858" s="203">
        <v>175</v>
      </c>
      <c r="E858" s="203" t="s">
        <v>222</v>
      </c>
      <c r="F858" s="203" t="str">
        <f t="shared" si="26"/>
        <v>Vision 108</v>
      </c>
      <c r="H858" s="203">
        <v>175</v>
      </c>
      <c r="I858" s="203">
        <v>174.6</v>
      </c>
      <c r="J858" s="203">
        <v>91</v>
      </c>
      <c r="K858" s="203">
        <v>141</v>
      </c>
      <c r="L858" s="203">
        <v>141</v>
      </c>
      <c r="M858" s="203">
        <v>107</v>
      </c>
      <c r="N858" s="203">
        <v>127</v>
      </c>
      <c r="O858" s="203">
        <v>17.3</v>
      </c>
      <c r="P858" s="203">
        <v>1517</v>
      </c>
      <c r="Q858" s="203">
        <v>1.35</v>
      </c>
      <c r="R858" s="203">
        <v>2043</v>
      </c>
      <c r="S858" s="203">
        <v>188</v>
      </c>
      <c r="T858" s="203">
        <v>81</v>
      </c>
      <c r="U858" s="203">
        <v>52</v>
      </c>
      <c r="V858" s="203">
        <v>460</v>
      </c>
      <c r="W858" s="203">
        <v>34</v>
      </c>
      <c r="X858" s="203">
        <v>378</v>
      </c>
      <c r="Y858" s="203">
        <v>0.65400000000000003</v>
      </c>
      <c r="Z858" s="203" t="b">
        <v>0</v>
      </c>
      <c r="AA858" s="203">
        <v>173</v>
      </c>
      <c r="AB858" s="203">
        <v>168</v>
      </c>
      <c r="AC858" s="203">
        <v>287</v>
      </c>
      <c r="AD858" s="203">
        <v>2</v>
      </c>
      <c r="AE858" s="203">
        <v>6.4</v>
      </c>
      <c r="AF858" s="203" t="s">
        <v>301</v>
      </c>
      <c r="AG858" s="203" t="s">
        <v>302</v>
      </c>
      <c r="AH858" s="203" t="s">
        <v>388</v>
      </c>
      <c r="AS858" s="203" t="s">
        <v>4316</v>
      </c>
      <c r="AT858" s="203" t="s">
        <v>2589</v>
      </c>
      <c r="AU858" s="247">
        <v>498.99</v>
      </c>
      <c r="AV858" s="203" t="s">
        <v>4317</v>
      </c>
      <c r="AW858" s="203" t="s">
        <v>4316</v>
      </c>
      <c r="AX858" s="203" t="s">
        <v>1190</v>
      </c>
      <c r="AY858" s="247">
        <v>508.93</v>
      </c>
      <c r="AZ858" s="203" t="s">
        <v>4318</v>
      </c>
      <c r="BA858" s="203" t="s">
        <v>4316</v>
      </c>
      <c r="BB858" s="203" t="s">
        <v>1192</v>
      </c>
      <c r="BC858" s="247">
        <v>534.95000000000005</v>
      </c>
      <c r="BD858" s="203" t="s">
        <v>4319</v>
      </c>
      <c r="BE858" s="204" t="str">
        <f t="shared" si="27"/>
        <v xml:space="preserve"> LineVision 108175 Unisex</v>
      </c>
    </row>
    <row r="859" spans="1:57">
      <c r="A859" s="203" t="s">
        <v>219</v>
      </c>
      <c r="B859" s="203" t="s">
        <v>719</v>
      </c>
      <c r="C859" s="203" t="s">
        <v>739</v>
      </c>
      <c r="D859" s="203">
        <v>183</v>
      </c>
      <c r="E859" s="203" t="s">
        <v>222</v>
      </c>
      <c r="F859" s="203" t="str">
        <f t="shared" si="26"/>
        <v>Vision 108</v>
      </c>
      <c r="H859" s="203">
        <v>183</v>
      </c>
      <c r="I859" s="203">
        <v>181.7</v>
      </c>
      <c r="J859" s="203">
        <v>97</v>
      </c>
      <c r="K859" s="203">
        <v>148</v>
      </c>
      <c r="L859" s="203">
        <v>141</v>
      </c>
      <c r="M859" s="203">
        <v>107</v>
      </c>
      <c r="N859" s="203">
        <v>127</v>
      </c>
      <c r="O859" s="203">
        <v>19</v>
      </c>
      <c r="P859" s="203">
        <v>1627</v>
      </c>
      <c r="Q859" s="203">
        <v>1.31</v>
      </c>
      <c r="R859" s="203">
        <v>2125</v>
      </c>
      <c r="S859" s="203">
        <v>186</v>
      </c>
      <c r="T859" s="203">
        <v>92</v>
      </c>
      <c r="U859" s="203">
        <v>55</v>
      </c>
      <c r="V859" s="203">
        <v>465</v>
      </c>
      <c r="W859" s="203">
        <v>35</v>
      </c>
      <c r="X859" s="203">
        <v>380</v>
      </c>
      <c r="Y859" s="203">
        <v>0.64300000000000002</v>
      </c>
      <c r="Z859" s="203" t="b">
        <v>0</v>
      </c>
      <c r="AA859" s="203">
        <v>164</v>
      </c>
      <c r="AB859" s="203">
        <v>173</v>
      </c>
      <c r="AC859" s="203">
        <v>302</v>
      </c>
      <c r="AD859" s="203">
        <v>3</v>
      </c>
      <c r="AE859" s="203">
        <v>6.8</v>
      </c>
      <c r="AF859" s="203" t="s">
        <v>301</v>
      </c>
      <c r="AG859" s="203" t="s">
        <v>302</v>
      </c>
      <c r="AH859" s="203" t="s">
        <v>388</v>
      </c>
      <c r="AS859" s="203" t="s">
        <v>4320</v>
      </c>
      <c r="AT859" s="203" t="s">
        <v>1582</v>
      </c>
      <c r="AU859" s="247">
        <v>599.96</v>
      </c>
      <c r="AV859" s="203" t="s">
        <v>4321</v>
      </c>
      <c r="AW859" s="203" t="s">
        <v>4322</v>
      </c>
      <c r="AX859" s="203" t="s">
        <v>4093</v>
      </c>
      <c r="AY859" s="247">
        <v>749.95</v>
      </c>
      <c r="AZ859" s="203" t="s">
        <v>4323</v>
      </c>
      <c r="BA859" s="203" t="s">
        <v>4324</v>
      </c>
      <c r="BB859" s="203" t="s">
        <v>1588</v>
      </c>
      <c r="BC859" s="247">
        <v>749.95</v>
      </c>
      <c r="BD859" s="203" t="s">
        <v>4325</v>
      </c>
      <c r="BE859" s="204" t="str">
        <f t="shared" si="27"/>
        <v xml:space="preserve"> LineVision 108183 Unisex</v>
      </c>
    </row>
    <row r="860" spans="1:57">
      <c r="A860" s="203" t="s">
        <v>219</v>
      </c>
      <c r="B860" s="203" t="s">
        <v>719</v>
      </c>
      <c r="C860" s="203" t="s">
        <v>740</v>
      </c>
      <c r="D860" s="203">
        <v>175</v>
      </c>
      <c r="E860" s="203" t="s">
        <v>222</v>
      </c>
      <c r="F860" s="203" t="str">
        <f t="shared" si="26"/>
        <v>Vision 118</v>
      </c>
      <c r="H860" s="203">
        <v>175</v>
      </c>
      <c r="I860" s="203">
        <v>175.3</v>
      </c>
      <c r="J860" s="203">
        <v>85</v>
      </c>
      <c r="K860" s="203">
        <v>140</v>
      </c>
      <c r="L860" s="203">
        <v>151</v>
      </c>
      <c r="M860" s="203">
        <v>117</v>
      </c>
      <c r="N860" s="203">
        <v>137</v>
      </c>
      <c r="O860" s="203">
        <v>17.2</v>
      </c>
      <c r="P860" s="203">
        <v>1758</v>
      </c>
      <c r="Q860" s="203">
        <v>1.26</v>
      </c>
      <c r="R860" s="203">
        <v>2223</v>
      </c>
      <c r="S860" s="203">
        <v>175</v>
      </c>
      <c r="T860" s="203">
        <v>92</v>
      </c>
      <c r="U860" s="203">
        <v>52</v>
      </c>
      <c r="V860" s="203">
        <v>495</v>
      </c>
      <c r="W860" s="203">
        <v>34</v>
      </c>
      <c r="X860" s="203">
        <v>411</v>
      </c>
      <c r="Y860" s="203">
        <v>0.63900000000000001</v>
      </c>
      <c r="Z860" s="203" t="b">
        <v>0</v>
      </c>
      <c r="AA860" s="203">
        <v>180</v>
      </c>
      <c r="AB860" s="203">
        <v>177</v>
      </c>
      <c r="AC860" s="203">
        <v>315</v>
      </c>
      <c r="AD860" s="203">
        <v>3</v>
      </c>
      <c r="AE860" s="203">
        <v>6.7</v>
      </c>
      <c r="AF860" s="203" t="s">
        <v>301</v>
      </c>
      <c r="AG860" s="203" t="s">
        <v>302</v>
      </c>
      <c r="AH860" s="203" t="s">
        <v>388</v>
      </c>
      <c r="AS860" s="203" t="s">
        <v>4326</v>
      </c>
      <c r="AT860" s="203" t="s">
        <v>1190</v>
      </c>
      <c r="AU860" s="247">
        <v>508.93</v>
      </c>
      <c r="AV860" s="203" t="s">
        <v>4327</v>
      </c>
      <c r="AW860" s="203" t="s">
        <v>4326</v>
      </c>
      <c r="AX860" s="203" t="s">
        <v>2589</v>
      </c>
      <c r="AY860" s="247">
        <v>558.99</v>
      </c>
      <c r="AZ860" s="203" t="s">
        <v>4328</v>
      </c>
      <c r="BA860" s="203" t="s">
        <v>4329</v>
      </c>
      <c r="BB860" s="203" t="s">
        <v>1220</v>
      </c>
      <c r="BC860" s="247">
        <v>670.6</v>
      </c>
      <c r="BD860" s="203" t="s">
        <v>4330</v>
      </c>
      <c r="BE860" s="204" t="str">
        <f t="shared" si="27"/>
        <v xml:space="preserve"> LineVision 118175 Unisex</v>
      </c>
    </row>
    <row r="861" spans="1:57">
      <c r="A861" s="203" t="s">
        <v>219</v>
      </c>
      <c r="B861" s="203" t="s">
        <v>719</v>
      </c>
      <c r="C861" s="203" t="s">
        <v>740</v>
      </c>
      <c r="D861" s="203">
        <v>183</v>
      </c>
      <c r="E861" s="203" t="s">
        <v>222</v>
      </c>
      <c r="F861" s="203" t="str">
        <f t="shared" si="26"/>
        <v>Vision 118</v>
      </c>
      <c r="H861" s="203">
        <v>183</v>
      </c>
      <c r="I861" s="203">
        <v>182.6</v>
      </c>
      <c r="J861" s="203">
        <v>102</v>
      </c>
      <c r="K861" s="203">
        <v>147</v>
      </c>
      <c r="L861" s="203">
        <v>151</v>
      </c>
      <c r="M861" s="203">
        <v>117</v>
      </c>
      <c r="N861" s="203">
        <v>137</v>
      </c>
      <c r="O861" s="203">
        <v>19.100000000000001</v>
      </c>
      <c r="P861" s="203">
        <v>1854</v>
      </c>
      <c r="Q861" s="203">
        <v>1.25</v>
      </c>
      <c r="R861" s="203">
        <v>2318</v>
      </c>
      <c r="S861" s="203">
        <v>210</v>
      </c>
      <c r="T861" s="203">
        <v>102</v>
      </c>
      <c r="U861" s="203">
        <v>56</v>
      </c>
      <c r="V861" s="203">
        <v>430</v>
      </c>
      <c r="W861" s="203">
        <v>37</v>
      </c>
      <c r="X861" s="203">
        <v>376</v>
      </c>
      <c r="Y861" s="203">
        <v>0.65700000000000003</v>
      </c>
      <c r="Z861" s="203" t="b">
        <v>0</v>
      </c>
      <c r="AA861" s="203">
        <v>177</v>
      </c>
      <c r="AB861" s="203">
        <v>179</v>
      </c>
      <c r="AC861" s="203">
        <v>252</v>
      </c>
      <c r="AD861" s="203">
        <v>3</v>
      </c>
      <c r="AE861" s="203">
        <v>6.1</v>
      </c>
      <c r="AF861" s="203" t="s">
        <v>301</v>
      </c>
      <c r="AG861" s="203" t="s">
        <v>302</v>
      </c>
      <c r="AH861" s="203" t="s">
        <v>388</v>
      </c>
      <c r="AS861" s="203" t="s">
        <v>4331</v>
      </c>
      <c r="AT861" s="203" t="s">
        <v>1190</v>
      </c>
      <c r="AU861" s="247">
        <v>508.93</v>
      </c>
      <c r="AV861" s="203" t="s">
        <v>4332</v>
      </c>
      <c r="AW861" s="203" t="s">
        <v>4331</v>
      </c>
      <c r="AX861" s="203" t="s">
        <v>1190</v>
      </c>
      <c r="AY861" s="247">
        <v>508.93</v>
      </c>
      <c r="AZ861" s="203" t="s">
        <v>4333</v>
      </c>
      <c r="BA861" s="203" t="s">
        <v>4331</v>
      </c>
      <c r="BB861" s="203" t="s">
        <v>1220</v>
      </c>
      <c r="BC861" s="247">
        <v>670.6</v>
      </c>
      <c r="BD861" s="203" t="s">
        <v>4334</v>
      </c>
      <c r="BE861" s="204" t="str">
        <f t="shared" si="27"/>
        <v xml:space="preserve"> LineVision 118183 Unisex</v>
      </c>
    </row>
    <row r="862" spans="1:57">
      <c r="A862" s="203" t="s">
        <v>219</v>
      </c>
      <c r="B862" s="203" t="s">
        <v>719</v>
      </c>
      <c r="C862" s="203" t="s">
        <v>740</v>
      </c>
      <c r="D862" s="203">
        <v>189</v>
      </c>
      <c r="E862" s="203" t="s">
        <v>222</v>
      </c>
      <c r="F862" s="203" t="str">
        <f t="shared" si="26"/>
        <v>Vision 118</v>
      </c>
      <c r="H862" s="203">
        <v>189</v>
      </c>
      <c r="I862" s="203">
        <v>188.4</v>
      </c>
      <c r="J862" s="203">
        <v>114</v>
      </c>
      <c r="K862" s="203">
        <v>153</v>
      </c>
      <c r="L862" s="203">
        <v>151</v>
      </c>
      <c r="M862" s="203">
        <v>117</v>
      </c>
      <c r="N862" s="203">
        <v>137</v>
      </c>
      <c r="O862" s="203">
        <v>20.5</v>
      </c>
      <c r="P862" s="203">
        <v>1974</v>
      </c>
      <c r="Q862" s="203">
        <v>1.21</v>
      </c>
      <c r="R862" s="203">
        <v>2392</v>
      </c>
      <c r="S862" s="203">
        <v>247</v>
      </c>
      <c r="T862" s="203">
        <v>112</v>
      </c>
      <c r="U862" s="203">
        <v>52</v>
      </c>
      <c r="V862" s="203">
        <v>384</v>
      </c>
      <c r="W862" s="203">
        <v>33</v>
      </c>
      <c r="X862" s="203">
        <v>362</v>
      </c>
      <c r="Y862" s="203">
        <v>0.63900000000000001</v>
      </c>
      <c r="Z862" s="203" t="b">
        <v>0</v>
      </c>
      <c r="AA862" s="203">
        <v>172</v>
      </c>
      <c r="AB862" s="203">
        <v>181</v>
      </c>
      <c r="AC862" s="203">
        <v>212</v>
      </c>
      <c r="AD862" s="203">
        <v>3</v>
      </c>
      <c r="AE862" s="203">
        <v>7.4</v>
      </c>
      <c r="AF862" s="203" t="s">
        <v>301</v>
      </c>
      <c r="AG862" s="203" t="s">
        <v>302</v>
      </c>
      <c r="AS862" s="203" t="s">
        <v>4335</v>
      </c>
      <c r="AT862" s="203" t="s">
        <v>1190</v>
      </c>
      <c r="AU862" s="247">
        <v>509.05</v>
      </c>
      <c r="AV862" s="203" t="s">
        <v>4336</v>
      </c>
      <c r="AW862" s="203" t="s">
        <v>4335</v>
      </c>
      <c r="AX862" s="203" t="s">
        <v>1190</v>
      </c>
      <c r="AY862" s="247">
        <v>509.05</v>
      </c>
      <c r="AZ862" s="203" t="s">
        <v>4337</v>
      </c>
      <c r="BA862" s="203" t="s">
        <v>4335</v>
      </c>
      <c r="BB862" s="203" t="s">
        <v>2589</v>
      </c>
      <c r="BC862" s="247">
        <v>536.99</v>
      </c>
      <c r="BD862" s="203" t="s">
        <v>4338</v>
      </c>
      <c r="BE862" s="204" t="str">
        <f t="shared" si="27"/>
        <v xml:space="preserve"> LineVision 118189 Unisex</v>
      </c>
    </row>
    <row r="863" spans="1:57">
      <c r="A863" s="203" t="s">
        <v>219</v>
      </c>
      <c r="B863" s="203" t="s">
        <v>719</v>
      </c>
      <c r="C863" s="203" t="s">
        <v>741</v>
      </c>
      <c r="D863" s="203">
        <v>172</v>
      </c>
      <c r="E863" s="203" t="s">
        <v>222</v>
      </c>
      <c r="F863" s="203" t="str">
        <f t="shared" si="26"/>
        <v>Vision 98</v>
      </c>
      <c r="H863" s="203">
        <v>172</v>
      </c>
      <c r="I863" s="203">
        <v>171.9</v>
      </c>
      <c r="J863" s="203">
        <v>111</v>
      </c>
      <c r="K863" s="203">
        <v>138</v>
      </c>
      <c r="L863" s="203">
        <v>130</v>
      </c>
      <c r="M863" s="203">
        <v>97</v>
      </c>
      <c r="N863" s="203">
        <v>117</v>
      </c>
      <c r="O863" s="203">
        <v>16.5</v>
      </c>
      <c r="P863" s="203">
        <v>1347</v>
      </c>
      <c r="Q863" s="203">
        <v>1.37</v>
      </c>
      <c r="R863" s="203">
        <v>1840</v>
      </c>
      <c r="S863" s="203">
        <v>156</v>
      </c>
      <c r="T863" s="203">
        <v>64</v>
      </c>
      <c r="U863" s="203">
        <v>51</v>
      </c>
      <c r="V863" s="203">
        <v>333</v>
      </c>
      <c r="W863" s="203">
        <v>33</v>
      </c>
      <c r="X863" s="203">
        <v>280</v>
      </c>
      <c r="Y863" s="203">
        <v>0.65</v>
      </c>
      <c r="Z863" s="203" t="b">
        <v>0</v>
      </c>
      <c r="AA863" s="203">
        <v>167</v>
      </c>
      <c r="AB863" s="203">
        <v>173</v>
      </c>
      <c r="AC863" s="203">
        <v>166</v>
      </c>
      <c r="AD863" s="203">
        <v>4</v>
      </c>
      <c r="AE863" s="203">
        <v>6.3</v>
      </c>
      <c r="AF863" s="203" t="s">
        <v>302</v>
      </c>
      <c r="AG863" s="203" t="s">
        <v>388</v>
      </c>
      <c r="AS863" s="203" t="s">
        <v>4339</v>
      </c>
      <c r="AT863" s="203" t="s">
        <v>1571</v>
      </c>
      <c r="AU863" s="247">
        <v>401.81</v>
      </c>
      <c r="AV863" s="203" t="s">
        <v>4340</v>
      </c>
      <c r="AW863" s="203" t="s">
        <v>4339</v>
      </c>
      <c r="AX863" s="203" t="s">
        <v>1237</v>
      </c>
      <c r="AY863" s="247">
        <v>539.35</v>
      </c>
      <c r="AZ863" s="203" t="s">
        <v>4341</v>
      </c>
      <c r="BA863" s="203" t="s">
        <v>4342</v>
      </c>
      <c r="BB863" s="203" t="s">
        <v>1582</v>
      </c>
      <c r="BC863" s="247">
        <v>559.96</v>
      </c>
      <c r="BD863" s="203" t="s">
        <v>4343</v>
      </c>
      <c r="BE863" s="204" t="str">
        <f t="shared" si="27"/>
        <v xml:space="preserve"> LineVision 98172 Unisex</v>
      </c>
    </row>
    <row r="864" spans="1:57">
      <c r="A864" s="203" t="s">
        <v>219</v>
      </c>
      <c r="B864" s="203" t="s">
        <v>719</v>
      </c>
      <c r="C864" s="203" t="s">
        <v>741</v>
      </c>
      <c r="D864" s="203">
        <v>179</v>
      </c>
      <c r="E864" s="203" t="s">
        <v>222</v>
      </c>
      <c r="F864" s="203" t="str">
        <f t="shared" si="26"/>
        <v>Vision 98</v>
      </c>
      <c r="H864" s="203">
        <v>179</v>
      </c>
      <c r="I864" s="203">
        <v>178.3</v>
      </c>
      <c r="J864" s="203">
        <v>117</v>
      </c>
      <c r="K864" s="203">
        <v>145</v>
      </c>
      <c r="L864" s="203">
        <v>130</v>
      </c>
      <c r="M864" s="203">
        <v>97</v>
      </c>
      <c r="N864" s="203">
        <v>117</v>
      </c>
      <c r="O864" s="203">
        <v>18.100000000000001</v>
      </c>
      <c r="P864" s="203">
        <v>1452</v>
      </c>
      <c r="Q864" s="203">
        <v>1.32</v>
      </c>
      <c r="R864" s="203">
        <v>1910</v>
      </c>
      <c r="S864" s="203">
        <v>192</v>
      </c>
      <c r="T864" s="203">
        <v>80</v>
      </c>
      <c r="U864" s="203">
        <v>52</v>
      </c>
      <c r="V864" s="203">
        <v>341</v>
      </c>
      <c r="W864" s="203">
        <v>32</v>
      </c>
      <c r="X864" s="203">
        <v>271</v>
      </c>
      <c r="Y864" s="203">
        <v>0.61899999999999999</v>
      </c>
      <c r="Z864" s="203" t="b">
        <v>0</v>
      </c>
      <c r="AA864" s="203">
        <v>165</v>
      </c>
      <c r="AB864" s="203">
        <v>171</v>
      </c>
      <c r="AC864" s="203">
        <v>176</v>
      </c>
      <c r="AD864" s="203">
        <v>5</v>
      </c>
      <c r="AE864" s="203">
        <v>6.3</v>
      </c>
      <c r="AF864" s="203" t="s">
        <v>302</v>
      </c>
      <c r="AG864" s="203" t="s">
        <v>388</v>
      </c>
      <c r="AS864" s="203" t="s">
        <v>4339</v>
      </c>
      <c r="AT864" s="203" t="s">
        <v>1190</v>
      </c>
      <c r="AU864" s="247">
        <v>397.69</v>
      </c>
      <c r="AV864" s="203" t="s">
        <v>4344</v>
      </c>
      <c r="AW864" s="203" t="s">
        <v>4339</v>
      </c>
      <c r="AX864" s="203" t="s">
        <v>1571</v>
      </c>
      <c r="AY864" s="247">
        <v>401.81</v>
      </c>
      <c r="AZ864" s="203" t="s">
        <v>4345</v>
      </c>
      <c r="BA864" s="203" t="s">
        <v>4339</v>
      </c>
      <c r="BB864" s="203" t="s">
        <v>1192</v>
      </c>
      <c r="BC864" s="247">
        <v>484.95</v>
      </c>
      <c r="BD864" s="203" t="s">
        <v>4346</v>
      </c>
      <c r="BE864" s="204" t="str">
        <f t="shared" si="27"/>
        <v xml:space="preserve"> LineVision 98179 Unisex</v>
      </c>
    </row>
    <row r="865" spans="1:57">
      <c r="A865" s="203" t="s">
        <v>219</v>
      </c>
      <c r="B865" s="203" t="s">
        <v>719</v>
      </c>
      <c r="C865" s="203" t="s">
        <v>741</v>
      </c>
      <c r="D865" s="203">
        <v>186</v>
      </c>
      <c r="E865" s="203" t="s">
        <v>222</v>
      </c>
      <c r="F865" s="203" t="str">
        <f t="shared" si="26"/>
        <v>Vision 98</v>
      </c>
      <c r="H865" s="203">
        <v>186</v>
      </c>
      <c r="I865" s="203">
        <v>185.2</v>
      </c>
      <c r="J865" s="203">
        <v>112</v>
      </c>
      <c r="K865" s="203">
        <v>151</v>
      </c>
      <c r="L865" s="203">
        <v>130</v>
      </c>
      <c r="M865" s="203">
        <v>97</v>
      </c>
      <c r="N865" s="203">
        <v>117</v>
      </c>
      <c r="O865" s="203">
        <v>19.8</v>
      </c>
      <c r="P865" s="203">
        <v>1531</v>
      </c>
      <c r="Q865" s="203">
        <v>1.29</v>
      </c>
      <c r="R865" s="203">
        <v>1982</v>
      </c>
      <c r="S865" s="203">
        <v>202</v>
      </c>
      <c r="T865" s="203">
        <v>88</v>
      </c>
      <c r="U865" s="203">
        <v>52</v>
      </c>
      <c r="V865" s="203">
        <v>383</v>
      </c>
      <c r="W865" s="203">
        <v>35</v>
      </c>
      <c r="X865" s="203">
        <v>349</v>
      </c>
      <c r="Y865" s="203">
        <v>0.66500000000000004</v>
      </c>
      <c r="Z865" s="203" t="b">
        <v>0</v>
      </c>
      <c r="AA865" s="203">
        <v>168</v>
      </c>
      <c r="AB865" s="203">
        <v>176</v>
      </c>
      <c r="AC865" s="203">
        <v>215</v>
      </c>
      <c r="AD865" s="203">
        <v>5</v>
      </c>
      <c r="AE865" s="203">
        <v>6.6</v>
      </c>
      <c r="AF865" s="203" t="s">
        <v>302</v>
      </c>
      <c r="AG865" s="203" t="s">
        <v>388</v>
      </c>
      <c r="AS865" s="203" t="s">
        <v>4347</v>
      </c>
      <c r="AT865" s="203" t="s">
        <v>1493</v>
      </c>
      <c r="AU865" s="247">
        <v>439</v>
      </c>
      <c r="AV865" s="203" t="s">
        <v>4348</v>
      </c>
      <c r="AW865" s="203" t="s">
        <v>4347</v>
      </c>
      <c r="AX865" s="203" t="s">
        <v>1493</v>
      </c>
      <c r="AY865" s="247">
        <v>439</v>
      </c>
      <c r="AZ865" s="203" t="s">
        <v>4349</v>
      </c>
      <c r="BA865" s="203" t="s">
        <v>4350</v>
      </c>
      <c r="BB865" s="203" t="s">
        <v>1588</v>
      </c>
      <c r="BC865" s="247">
        <v>469.95</v>
      </c>
      <c r="BD865" s="203" t="s">
        <v>4351</v>
      </c>
      <c r="BE865" s="204" t="str">
        <f t="shared" si="27"/>
        <v xml:space="preserve"> LineVision 98186 Unisex</v>
      </c>
    </row>
    <row r="866" spans="1:57">
      <c r="A866" s="203" t="s">
        <v>219</v>
      </c>
      <c r="B866" s="203" t="s">
        <v>742</v>
      </c>
      <c r="C866" s="203" t="s">
        <v>743</v>
      </c>
      <c r="D866" s="203">
        <v>156</v>
      </c>
      <c r="E866" s="203" t="s">
        <v>390</v>
      </c>
      <c r="F866" s="203" t="str">
        <f t="shared" si="26"/>
        <v>Belle 72 Ca</v>
      </c>
      <c r="H866" s="203">
        <v>156</v>
      </c>
      <c r="I866" s="203">
        <v>155.6</v>
      </c>
      <c r="J866" s="203">
        <v>133</v>
      </c>
      <c r="K866" s="203">
        <v>140</v>
      </c>
      <c r="L866" s="203">
        <v>119</v>
      </c>
      <c r="M866" s="203">
        <v>71</v>
      </c>
      <c r="N866" s="203">
        <v>98</v>
      </c>
      <c r="O866" s="203">
        <v>12.7</v>
      </c>
      <c r="P866" s="203">
        <v>1661</v>
      </c>
      <c r="Q866" s="203">
        <v>0.8</v>
      </c>
      <c r="R866" s="203">
        <v>1327</v>
      </c>
      <c r="S866" s="203">
        <v>156</v>
      </c>
      <c r="T866" s="203">
        <v>53</v>
      </c>
      <c r="U866" s="203">
        <v>36</v>
      </c>
      <c r="V866" s="203">
        <v>144</v>
      </c>
      <c r="W866" s="203">
        <v>9</v>
      </c>
      <c r="X866" s="203">
        <v>86</v>
      </c>
      <c r="Y866" s="203">
        <v>0.246</v>
      </c>
      <c r="Z866" s="203" t="b">
        <v>0</v>
      </c>
      <c r="AA866" s="203">
        <v>65</v>
      </c>
      <c r="AB866" s="203">
        <v>86</v>
      </c>
      <c r="AC866" s="203">
        <v>79</v>
      </c>
      <c r="AD866" s="203">
        <v>9</v>
      </c>
      <c r="AE866" s="203">
        <v>9.3000000000000007</v>
      </c>
      <c r="AF866" s="203" t="s">
        <v>307</v>
      </c>
      <c r="BE866" s="204" t="str">
        <f t="shared" si="27"/>
        <v xml:space="preserve"> NordicaBelle 72 Ca156 Women's</v>
      </c>
    </row>
    <row r="867" spans="1:57">
      <c r="A867" s="203" t="s">
        <v>219</v>
      </c>
      <c r="B867" s="203" t="s">
        <v>742</v>
      </c>
      <c r="C867" s="203" t="s">
        <v>743</v>
      </c>
      <c r="D867" s="203">
        <v>162</v>
      </c>
      <c r="E867" s="203" t="s">
        <v>390</v>
      </c>
      <c r="F867" s="203" t="str">
        <f t="shared" si="26"/>
        <v>Belle 72 Ca</v>
      </c>
      <c r="H867" s="203">
        <v>162</v>
      </c>
      <c r="I867" s="203">
        <v>161.30000000000001</v>
      </c>
      <c r="J867" s="203">
        <v>137</v>
      </c>
      <c r="K867" s="203">
        <v>146</v>
      </c>
      <c r="L867" s="203">
        <v>120</v>
      </c>
      <c r="M867" s="203">
        <v>71</v>
      </c>
      <c r="N867" s="203">
        <v>99</v>
      </c>
      <c r="O867" s="203">
        <v>13.5</v>
      </c>
      <c r="P867" s="203">
        <v>1813</v>
      </c>
      <c r="Q867" s="203">
        <v>0.76</v>
      </c>
      <c r="R867" s="203">
        <v>1384</v>
      </c>
      <c r="S867" s="203">
        <v>190</v>
      </c>
      <c r="T867" s="203">
        <v>63</v>
      </c>
      <c r="U867" s="203">
        <v>39</v>
      </c>
      <c r="V867" s="203">
        <v>164</v>
      </c>
      <c r="W867" s="203">
        <v>8</v>
      </c>
      <c r="X867" s="203">
        <v>84</v>
      </c>
      <c r="Y867" s="203">
        <v>0.214</v>
      </c>
      <c r="Z867" s="203" t="b">
        <v>0</v>
      </c>
      <c r="AA867" s="203">
        <v>64</v>
      </c>
      <c r="AB867" s="203">
        <v>86</v>
      </c>
      <c r="AC867" s="203">
        <v>99</v>
      </c>
      <c r="AD867" s="203">
        <v>8</v>
      </c>
      <c r="AE867" s="203">
        <v>9.1</v>
      </c>
      <c r="AF867" s="203" t="s">
        <v>307</v>
      </c>
      <c r="BE867" s="204" t="str">
        <f t="shared" si="27"/>
        <v xml:space="preserve"> NordicaBelle 72 Ca162 Women's</v>
      </c>
    </row>
    <row r="868" spans="1:57">
      <c r="A868" s="203" t="s">
        <v>219</v>
      </c>
      <c r="B868" s="203" t="s">
        <v>742</v>
      </c>
      <c r="C868" s="203" t="s">
        <v>744</v>
      </c>
      <c r="D868" s="203">
        <v>144</v>
      </c>
      <c r="E868" s="203" t="s">
        <v>390</v>
      </c>
      <c r="F868" s="203" t="str">
        <f t="shared" si="26"/>
        <v>Belle 73</v>
      </c>
      <c r="H868" s="203">
        <v>144</v>
      </c>
      <c r="I868" s="203">
        <v>143.19999999999999</v>
      </c>
      <c r="J868" s="203">
        <v>119</v>
      </c>
      <c r="K868" s="203">
        <v>129</v>
      </c>
      <c r="L868" s="203">
        <v>119</v>
      </c>
      <c r="M868" s="203">
        <v>72</v>
      </c>
      <c r="N868" s="203">
        <v>96</v>
      </c>
      <c r="O868" s="203">
        <v>11.7</v>
      </c>
      <c r="P868" s="203">
        <v>1520</v>
      </c>
      <c r="Q868" s="203">
        <v>0.8</v>
      </c>
      <c r="R868" s="203">
        <v>1224</v>
      </c>
      <c r="S868" s="203">
        <v>131</v>
      </c>
      <c r="T868" s="203">
        <v>54</v>
      </c>
      <c r="U868" s="203">
        <v>38</v>
      </c>
      <c r="V868" s="203">
        <v>147</v>
      </c>
      <c r="W868" s="203">
        <v>9</v>
      </c>
      <c r="X868" s="203">
        <v>91</v>
      </c>
      <c r="Y868" s="203">
        <v>0.248</v>
      </c>
      <c r="Z868" s="203" t="b">
        <v>0</v>
      </c>
      <c r="AA868" s="203">
        <v>66</v>
      </c>
      <c r="AB868" s="203">
        <v>79</v>
      </c>
      <c r="AC868" s="203">
        <v>81</v>
      </c>
      <c r="AD868" s="203">
        <v>7</v>
      </c>
      <c r="AE868" s="203">
        <v>9.3000000000000007</v>
      </c>
      <c r="AF868" s="203" t="s">
        <v>306</v>
      </c>
      <c r="BE868" s="204" t="str">
        <f t="shared" si="27"/>
        <v xml:space="preserve"> NordicaBelle 73144 Women's</v>
      </c>
    </row>
    <row r="869" spans="1:57">
      <c r="A869" s="203" t="s">
        <v>219</v>
      </c>
      <c r="B869" s="203" t="s">
        <v>742</v>
      </c>
      <c r="C869" s="203" t="s">
        <v>744</v>
      </c>
      <c r="D869" s="203">
        <v>150</v>
      </c>
      <c r="E869" s="203" t="s">
        <v>390</v>
      </c>
      <c r="F869" s="203" t="str">
        <f t="shared" si="26"/>
        <v>Belle 73</v>
      </c>
      <c r="H869" s="203">
        <v>150</v>
      </c>
      <c r="I869" s="203">
        <v>149.19999999999999</v>
      </c>
      <c r="J869" s="203">
        <v>127</v>
      </c>
      <c r="K869" s="203">
        <v>135</v>
      </c>
      <c r="L869" s="203">
        <v>121</v>
      </c>
      <c r="M869" s="203">
        <v>72</v>
      </c>
      <c r="N869" s="203">
        <v>98</v>
      </c>
      <c r="O869" s="203">
        <v>12.1</v>
      </c>
      <c r="P869" s="203">
        <v>1601</v>
      </c>
      <c r="Q869" s="203">
        <v>0.8</v>
      </c>
      <c r="R869" s="203">
        <v>1287</v>
      </c>
      <c r="S869" s="203">
        <v>141</v>
      </c>
      <c r="T869" s="203">
        <v>57</v>
      </c>
      <c r="U869" s="203">
        <v>36</v>
      </c>
      <c r="V869" s="203">
        <v>137</v>
      </c>
      <c r="W869" s="203">
        <v>9</v>
      </c>
      <c r="X869" s="203">
        <v>87</v>
      </c>
      <c r="Y869" s="203">
        <v>0.255</v>
      </c>
      <c r="Z869" s="203" t="b">
        <v>0</v>
      </c>
      <c r="AA869" s="203">
        <v>65</v>
      </c>
      <c r="AB869" s="203">
        <v>82</v>
      </c>
      <c r="AC869" s="203">
        <v>72</v>
      </c>
      <c r="AD869" s="203">
        <v>7</v>
      </c>
      <c r="AE869" s="203">
        <v>9.1999999999999993</v>
      </c>
      <c r="AF869" s="203" t="s">
        <v>307</v>
      </c>
      <c r="BE869" s="204" t="str">
        <f t="shared" si="27"/>
        <v xml:space="preserve"> NordicaBelle 73150 Women's</v>
      </c>
    </row>
    <row r="870" spans="1:57">
      <c r="A870" s="203" t="s">
        <v>219</v>
      </c>
      <c r="B870" s="203" t="s">
        <v>742</v>
      </c>
      <c r="C870" s="203" t="s">
        <v>744</v>
      </c>
      <c r="D870" s="203">
        <v>156</v>
      </c>
      <c r="E870" s="203" t="s">
        <v>390</v>
      </c>
      <c r="F870" s="203" t="str">
        <f t="shared" si="26"/>
        <v>Belle 73</v>
      </c>
      <c r="H870" s="203">
        <v>156</v>
      </c>
      <c r="I870" s="203">
        <v>155.19999999999999</v>
      </c>
      <c r="J870" s="203">
        <v>130</v>
      </c>
      <c r="K870" s="203">
        <v>141</v>
      </c>
      <c r="L870" s="203">
        <v>122</v>
      </c>
      <c r="M870" s="203">
        <v>73</v>
      </c>
      <c r="N870" s="203">
        <v>99</v>
      </c>
      <c r="O870" s="203">
        <v>12.6</v>
      </c>
      <c r="P870" s="203">
        <v>1691</v>
      </c>
      <c r="Q870" s="203">
        <v>0.8</v>
      </c>
      <c r="R870" s="203">
        <v>1346</v>
      </c>
      <c r="S870" s="203">
        <v>164</v>
      </c>
      <c r="T870" s="203">
        <v>65</v>
      </c>
      <c r="U870" s="203">
        <v>38</v>
      </c>
      <c r="V870" s="203">
        <v>159</v>
      </c>
      <c r="W870" s="203">
        <v>10</v>
      </c>
      <c r="X870" s="203">
        <v>94</v>
      </c>
      <c r="Y870" s="203">
        <v>0.26300000000000001</v>
      </c>
      <c r="Z870" s="203" t="b">
        <v>0</v>
      </c>
      <c r="AA870" s="203">
        <v>64</v>
      </c>
      <c r="AB870" s="203">
        <v>82</v>
      </c>
      <c r="AC870" s="203">
        <v>95</v>
      </c>
      <c r="AD870" s="203">
        <v>5</v>
      </c>
      <c r="AE870" s="203">
        <v>9.1</v>
      </c>
      <c r="AF870" s="203" t="s">
        <v>308</v>
      </c>
      <c r="BE870" s="204" t="str">
        <f t="shared" si="27"/>
        <v xml:space="preserve"> NordicaBelle 73156 Women's</v>
      </c>
    </row>
    <row r="871" spans="1:57">
      <c r="A871" s="203" t="s">
        <v>219</v>
      </c>
      <c r="B871" s="203" t="s">
        <v>742</v>
      </c>
      <c r="C871" s="203" t="s">
        <v>744</v>
      </c>
      <c r="D871" s="203">
        <v>162</v>
      </c>
      <c r="E871" s="203" t="s">
        <v>390</v>
      </c>
      <c r="F871" s="203" t="str">
        <f t="shared" si="26"/>
        <v>Belle 73</v>
      </c>
      <c r="H871" s="203">
        <v>162</v>
      </c>
      <c r="I871" s="203">
        <v>161.30000000000001</v>
      </c>
      <c r="J871" s="203">
        <v>138</v>
      </c>
      <c r="K871" s="203">
        <v>147</v>
      </c>
      <c r="L871" s="203">
        <v>123</v>
      </c>
      <c r="M871" s="203">
        <v>72</v>
      </c>
      <c r="N871" s="203">
        <v>100</v>
      </c>
      <c r="O871" s="203">
        <v>13.4</v>
      </c>
      <c r="P871" s="203">
        <v>1750</v>
      </c>
      <c r="Q871" s="203">
        <v>0.8</v>
      </c>
      <c r="R871" s="203">
        <v>1404</v>
      </c>
      <c r="S871" s="203">
        <v>191</v>
      </c>
      <c r="T871" s="203">
        <v>77</v>
      </c>
      <c r="U871" s="203">
        <v>37</v>
      </c>
      <c r="V871" s="203">
        <v>144</v>
      </c>
      <c r="W871" s="203">
        <v>9</v>
      </c>
      <c r="X871" s="203">
        <v>88</v>
      </c>
      <c r="Y871" s="203">
        <v>0.251</v>
      </c>
      <c r="Z871" s="203" t="b">
        <v>0</v>
      </c>
      <c r="AA871" s="203">
        <v>66</v>
      </c>
      <c r="AB871" s="203">
        <v>79</v>
      </c>
      <c r="AC871" s="203">
        <v>78</v>
      </c>
      <c r="AD871" s="203">
        <v>7</v>
      </c>
      <c r="AE871" s="203">
        <v>9</v>
      </c>
      <c r="AF871" s="203" t="s">
        <v>307</v>
      </c>
      <c r="BE871" s="204" t="str">
        <f t="shared" si="27"/>
        <v xml:space="preserve"> NordicaBelle 73162 Women's</v>
      </c>
    </row>
    <row r="872" spans="1:57">
      <c r="A872" s="203" t="s">
        <v>219</v>
      </c>
      <c r="B872" s="203" t="s">
        <v>742</v>
      </c>
      <c r="C872" s="203" t="s">
        <v>745</v>
      </c>
      <c r="D872" s="203">
        <v>165</v>
      </c>
      <c r="E872" s="203" t="s">
        <v>222</v>
      </c>
      <c r="F872" s="203" t="str">
        <f t="shared" si="26"/>
        <v>Dobermann SLR Rb</v>
      </c>
      <c r="H872" s="203">
        <v>165</v>
      </c>
      <c r="I872" s="203">
        <v>165.6</v>
      </c>
      <c r="J872" s="203">
        <v>145</v>
      </c>
      <c r="K872" s="203">
        <v>152</v>
      </c>
      <c r="L872" s="203">
        <v>120</v>
      </c>
      <c r="M872" s="203">
        <v>68</v>
      </c>
      <c r="N872" s="203">
        <v>103</v>
      </c>
      <c r="O872" s="203">
        <v>13</v>
      </c>
      <c r="P872" s="203">
        <v>2021</v>
      </c>
      <c r="Q872" s="203">
        <v>0.69</v>
      </c>
      <c r="R872" s="203">
        <v>1400</v>
      </c>
      <c r="S872" s="203">
        <v>207</v>
      </c>
      <c r="T872" s="203">
        <v>101</v>
      </c>
      <c r="U872" s="203">
        <v>43</v>
      </c>
      <c r="V872" s="203">
        <v>144</v>
      </c>
      <c r="W872" s="203">
        <v>14</v>
      </c>
      <c r="X872" s="203">
        <v>67</v>
      </c>
      <c r="Y872" s="203">
        <v>0.33500000000000002</v>
      </c>
      <c r="Z872" s="203" t="b">
        <v>0</v>
      </c>
      <c r="AA872" s="203">
        <v>63</v>
      </c>
      <c r="AB872" s="203">
        <v>70</v>
      </c>
      <c r="AC872" s="203">
        <v>81</v>
      </c>
      <c r="AD872" s="203">
        <v>11</v>
      </c>
      <c r="AE872" s="203">
        <v>11.4</v>
      </c>
      <c r="AF872" s="203" t="s">
        <v>307</v>
      </c>
      <c r="AS872" s="203" t="s">
        <v>4352</v>
      </c>
      <c r="AT872" s="203" t="s">
        <v>4353</v>
      </c>
      <c r="AU872" s="247">
        <v>1400</v>
      </c>
      <c r="AV872" s="203" t="s">
        <v>4354</v>
      </c>
      <c r="BE872" s="204" t="str">
        <f t="shared" si="27"/>
        <v xml:space="preserve"> NordicaDobermann SLR Rb165 Unisex</v>
      </c>
    </row>
    <row r="873" spans="1:57">
      <c r="A873" s="203" t="s">
        <v>219</v>
      </c>
      <c r="B873" s="203" t="s">
        <v>742</v>
      </c>
      <c r="C873" s="203" t="s">
        <v>745</v>
      </c>
      <c r="D873" s="203">
        <v>170</v>
      </c>
      <c r="E873" s="203" t="s">
        <v>222</v>
      </c>
      <c r="F873" s="203" t="str">
        <f t="shared" si="26"/>
        <v>Dobermann SLR Rb</v>
      </c>
      <c r="H873" s="203">
        <v>170</v>
      </c>
      <c r="I873" s="203">
        <v>168.9</v>
      </c>
      <c r="J873" s="203">
        <v>149</v>
      </c>
      <c r="K873" s="203">
        <v>157</v>
      </c>
      <c r="L873" s="203">
        <v>120</v>
      </c>
      <c r="M873" s="203">
        <v>69</v>
      </c>
      <c r="N873" s="203">
        <v>103</v>
      </c>
      <c r="O873" s="203">
        <v>14</v>
      </c>
      <c r="P873" s="203">
        <v>2053</v>
      </c>
      <c r="Q873" s="203">
        <v>0.7</v>
      </c>
      <c r="R873" s="203">
        <v>1428</v>
      </c>
      <c r="S873" s="203">
        <v>242</v>
      </c>
      <c r="T873" s="203">
        <v>109</v>
      </c>
      <c r="U873" s="203">
        <v>45</v>
      </c>
      <c r="V873" s="203">
        <v>150</v>
      </c>
      <c r="W873" s="203">
        <v>6</v>
      </c>
      <c r="X873" s="203">
        <v>49</v>
      </c>
      <c r="Y873" s="203">
        <v>0.127</v>
      </c>
      <c r="Z873" s="203" t="b">
        <v>0</v>
      </c>
      <c r="AA873" s="203">
        <v>62</v>
      </c>
      <c r="AB873" s="203">
        <v>55</v>
      </c>
      <c r="AC873" s="203">
        <v>89</v>
      </c>
      <c r="AD873" s="203">
        <v>7</v>
      </c>
      <c r="AE873" s="203">
        <v>12.1</v>
      </c>
      <c r="AF873" s="203" t="s">
        <v>307</v>
      </c>
      <c r="BE873" s="204" t="str">
        <f t="shared" si="27"/>
        <v xml:space="preserve"> NordicaDobermann SLR Rb170 Unisex</v>
      </c>
    </row>
    <row r="874" spans="1:57">
      <c r="A874" s="203" t="s">
        <v>219</v>
      </c>
      <c r="B874" s="203" t="s">
        <v>742</v>
      </c>
      <c r="C874" s="203" t="s">
        <v>746</v>
      </c>
      <c r="D874" s="203">
        <v>172</v>
      </c>
      <c r="E874" s="203" t="s">
        <v>222</v>
      </c>
      <c r="F874" s="203" t="str">
        <f t="shared" si="26"/>
        <v>Enforcer 100</v>
      </c>
      <c r="H874" s="203">
        <v>172</v>
      </c>
      <c r="I874" s="203">
        <v>171.3</v>
      </c>
      <c r="J874" s="203">
        <v>125</v>
      </c>
      <c r="K874" s="203">
        <v>142</v>
      </c>
      <c r="L874" s="203">
        <v>132</v>
      </c>
      <c r="M874" s="203">
        <v>99</v>
      </c>
      <c r="N874" s="203">
        <v>119</v>
      </c>
      <c r="O874" s="203">
        <v>16.8</v>
      </c>
      <c r="P874" s="203">
        <v>2123</v>
      </c>
      <c r="Q874" s="203">
        <v>0.89</v>
      </c>
      <c r="R874" s="203">
        <v>1882</v>
      </c>
      <c r="S874" s="203">
        <v>212</v>
      </c>
      <c r="T874" s="203">
        <v>137</v>
      </c>
      <c r="U874" s="203">
        <v>50</v>
      </c>
      <c r="V874" s="203">
        <v>273</v>
      </c>
      <c r="W874" s="203">
        <v>12</v>
      </c>
      <c r="X874" s="203">
        <v>193</v>
      </c>
      <c r="Y874" s="203">
        <v>0.23799999999999999</v>
      </c>
      <c r="Z874" s="203" t="b">
        <v>0</v>
      </c>
      <c r="AA874" s="203">
        <v>134</v>
      </c>
      <c r="AB874" s="203">
        <v>158</v>
      </c>
      <c r="AC874" s="203">
        <v>138</v>
      </c>
      <c r="AD874" s="203">
        <v>7</v>
      </c>
      <c r="AE874" s="203">
        <v>8.9</v>
      </c>
      <c r="AF874" s="203" t="s">
        <v>305</v>
      </c>
      <c r="AS874" s="203" t="s">
        <v>4355</v>
      </c>
      <c r="AT874" s="203" t="s">
        <v>1501</v>
      </c>
      <c r="AU874" s="247">
        <v>583.22</v>
      </c>
      <c r="AV874" s="203" t="s">
        <v>4356</v>
      </c>
      <c r="AW874" s="203" t="s">
        <v>4355</v>
      </c>
      <c r="AX874" s="203" t="s">
        <v>1194</v>
      </c>
      <c r="AY874" s="247">
        <v>599.99</v>
      </c>
      <c r="AZ874" s="203" t="s">
        <v>4357</v>
      </c>
      <c r="BA874" s="203" t="s">
        <v>4355</v>
      </c>
      <c r="BB874" s="203" t="s">
        <v>1497</v>
      </c>
      <c r="BC874" s="247">
        <v>749.95</v>
      </c>
      <c r="BD874" s="203" t="s">
        <v>4358</v>
      </c>
      <c r="BE874" s="204" t="str">
        <f t="shared" si="27"/>
        <v xml:space="preserve"> NordicaEnforcer 100172 Unisex</v>
      </c>
    </row>
    <row r="875" spans="1:57">
      <c r="A875" s="203" t="s">
        <v>219</v>
      </c>
      <c r="B875" s="203" t="s">
        <v>742</v>
      </c>
      <c r="C875" s="203" t="s">
        <v>746</v>
      </c>
      <c r="D875" s="203">
        <v>179</v>
      </c>
      <c r="E875" s="203" t="s">
        <v>222</v>
      </c>
      <c r="F875" s="203" t="str">
        <f t="shared" si="26"/>
        <v>Enforcer 100</v>
      </c>
      <c r="H875" s="203">
        <v>179</v>
      </c>
      <c r="I875" s="203">
        <v>178.5</v>
      </c>
      <c r="J875" s="203">
        <v>131</v>
      </c>
      <c r="K875" s="203">
        <v>148</v>
      </c>
      <c r="L875" s="203">
        <v>134</v>
      </c>
      <c r="M875" s="203">
        <v>100</v>
      </c>
      <c r="N875" s="203">
        <v>120</v>
      </c>
      <c r="O875" s="203">
        <v>17.3</v>
      </c>
      <c r="P875" s="203">
        <v>2178</v>
      </c>
      <c r="Q875" s="203">
        <v>0.91</v>
      </c>
      <c r="R875" s="203">
        <v>1975</v>
      </c>
      <c r="S875" s="203">
        <v>226</v>
      </c>
      <c r="T875" s="203">
        <v>145</v>
      </c>
      <c r="U875" s="203">
        <v>54</v>
      </c>
      <c r="V875" s="203">
        <v>275</v>
      </c>
      <c r="W875" s="203">
        <v>16</v>
      </c>
      <c r="X875" s="203">
        <v>198</v>
      </c>
      <c r="Y875" s="203">
        <v>0.29699999999999999</v>
      </c>
      <c r="Z875" s="203" t="b">
        <v>0</v>
      </c>
      <c r="AA875" s="203">
        <v>146</v>
      </c>
      <c r="AB875" s="203">
        <v>162</v>
      </c>
      <c r="AC875" s="203">
        <v>129</v>
      </c>
      <c r="AD875" s="203">
        <v>9</v>
      </c>
      <c r="AE875" s="203">
        <v>8.4</v>
      </c>
      <c r="AF875" s="203" t="s">
        <v>305</v>
      </c>
      <c r="AS875" s="203" t="s">
        <v>4359</v>
      </c>
      <c r="AT875" s="203" t="s">
        <v>1194</v>
      </c>
      <c r="AU875" s="247">
        <v>599</v>
      </c>
      <c r="AV875" s="203" t="s">
        <v>4360</v>
      </c>
      <c r="AW875" s="203" t="s">
        <v>4355</v>
      </c>
      <c r="AX875" s="203" t="s">
        <v>1194</v>
      </c>
      <c r="AY875" s="247">
        <v>599.99</v>
      </c>
      <c r="AZ875" s="203" t="s">
        <v>4361</v>
      </c>
      <c r="BA875" s="203" t="s">
        <v>4355</v>
      </c>
      <c r="BB875" s="203" t="s">
        <v>1194</v>
      </c>
      <c r="BC875" s="247">
        <v>599.99</v>
      </c>
      <c r="BD875" s="203" t="s">
        <v>4362</v>
      </c>
      <c r="BE875" s="204" t="str">
        <f t="shared" si="27"/>
        <v xml:space="preserve"> NordicaEnforcer 100179 Unisex</v>
      </c>
    </row>
    <row r="876" spans="1:57">
      <c r="A876" s="203" t="s">
        <v>219</v>
      </c>
      <c r="B876" s="203" t="s">
        <v>742</v>
      </c>
      <c r="C876" s="203" t="s">
        <v>746</v>
      </c>
      <c r="D876" s="203">
        <v>186</v>
      </c>
      <c r="E876" s="203" t="s">
        <v>222</v>
      </c>
      <c r="F876" s="203" t="str">
        <f t="shared" si="26"/>
        <v>Enforcer 100</v>
      </c>
      <c r="H876" s="203">
        <v>186</v>
      </c>
      <c r="I876" s="203">
        <v>185.3</v>
      </c>
      <c r="J876" s="203">
        <v>136</v>
      </c>
      <c r="K876" s="203">
        <v>154</v>
      </c>
      <c r="L876" s="203">
        <v>134</v>
      </c>
      <c r="M876" s="203">
        <v>99</v>
      </c>
      <c r="N876" s="203">
        <v>120</v>
      </c>
      <c r="O876" s="203">
        <v>18.3</v>
      </c>
      <c r="P876" s="203">
        <v>2347</v>
      </c>
      <c r="Q876" s="203">
        <v>0.87</v>
      </c>
      <c r="R876" s="203">
        <v>2048</v>
      </c>
      <c r="S876" s="203">
        <v>263</v>
      </c>
      <c r="T876" s="203">
        <v>167</v>
      </c>
      <c r="U876" s="203">
        <v>49</v>
      </c>
      <c r="V876" s="203">
        <v>284</v>
      </c>
      <c r="W876" s="203">
        <v>14</v>
      </c>
      <c r="X876" s="203">
        <v>209</v>
      </c>
      <c r="Y876" s="203">
        <v>0.29099999999999998</v>
      </c>
      <c r="Z876" s="203" t="b">
        <v>0</v>
      </c>
      <c r="AA876" s="203">
        <v>143</v>
      </c>
      <c r="AB876" s="203">
        <v>169</v>
      </c>
      <c r="AC876" s="203">
        <v>141</v>
      </c>
      <c r="AD876" s="203">
        <v>7</v>
      </c>
      <c r="AE876" s="203">
        <v>8.8000000000000007</v>
      </c>
      <c r="AF876" s="203" t="s">
        <v>305</v>
      </c>
      <c r="AS876" s="203" t="s">
        <v>4355</v>
      </c>
      <c r="AT876" s="203" t="s">
        <v>1194</v>
      </c>
      <c r="AU876" s="247">
        <v>599.99</v>
      </c>
      <c r="AV876" s="203" t="s">
        <v>4363</v>
      </c>
      <c r="AW876" s="203" t="s">
        <v>4355</v>
      </c>
      <c r="AX876" s="203" t="s">
        <v>1194</v>
      </c>
      <c r="AY876" s="247">
        <v>599.99</v>
      </c>
      <c r="AZ876" s="203" t="s">
        <v>4364</v>
      </c>
      <c r="BA876" s="203" t="s">
        <v>4355</v>
      </c>
      <c r="BB876" s="203" t="s">
        <v>1497</v>
      </c>
      <c r="BC876" s="247">
        <v>599.99</v>
      </c>
      <c r="BD876" s="203" t="s">
        <v>4365</v>
      </c>
      <c r="BE876" s="204" t="str">
        <f t="shared" si="27"/>
        <v xml:space="preserve"> NordicaEnforcer 100186 Unisex</v>
      </c>
    </row>
    <row r="877" spans="1:57">
      <c r="A877" s="203" t="s">
        <v>219</v>
      </c>
      <c r="B877" s="203" t="s">
        <v>742</v>
      </c>
      <c r="C877" s="203" t="s">
        <v>747</v>
      </c>
      <c r="D877" s="203">
        <v>165</v>
      </c>
      <c r="E877" s="203" t="s">
        <v>222</v>
      </c>
      <c r="F877" s="203" t="str">
        <f t="shared" si="26"/>
        <v>Enforcer 104 Free</v>
      </c>
      <c r="H877" s="203">
        <v>165</v>
      </c>
      <c r="I877" s="203">
        <v>164.2</v>
      </c>
      <c r="J877" s="203">
        <v>114</v>
      </c>
      <c r="K877" s="203">
        <v>135</v>
      </c>
      <c r="L877" s="203">
        <v>133</v>
      </c>
      <c r="M877" s="203">
        <v>103</v>
      </c>
      <c r="N877" s="203">
        <v>123</v>
      </c>
      <c r="O877" s="203">
        <v>16.2</v>
      </c>
      <c r="P877" s="203">
        <v>1945</v>
      </c>
      <c r="Q877" s="203">
        <v>0.95</v>
      </c>
      <c r="R877" s="203">
        <v>1851</v>
      </c>
      <c r="S877" s="203">
        <v>182</v>
      </c>
      <c r="T877" s="203">
        <v>130</v>
      </c>
      <c r="U877" s="203">
        <v>47</v>
      </c>
      <c r="V877" s="203">
        <v>280</v>
      </c>
      <c r="W877" s="203">
        <v>28</v>
      </c>
      <c r="X877" s="203">
        <v>220</v>
      </c>
      <c r="Y877" s="203">
        <v>0.59599999999999997</v>
      </c>
      <c r="Z877" s="203" t="b">
        <v>0</v>
      </c>
      <c r="AA877" s="203">
        <v>146</v>
      </c>
      <c r="AB877" s="203">
        <v>145</v>
      </c>
      <c r="AC877" s="203">
        <v>134</v>
      </c>
      <c r="AD877" s="203">
        <v>9</v>
      </c>
      <c r="AE877" s="203">
        <v>8.4</v>
      </c>
      <c r="AF877" s="203" t="s">
        <v>305</v>
      </c>
      <c r="AG877" s="203" t="s">
        <v>301</v>
      </c>
      <c r="AS877" s="203" t="s">
        <v>4366</v>
      </c>
      <c r="AT877" s="203" t="s">
        <v>1262</v>
      </c>
      <c r="AU877" s="247">
        <v>649.95000000000005</v>
      </c>
      <c r="AV877" s="203" t="s">
        <v>4367</v>
      </c>
      <c r="AW877" s="203" t="s">
        <v>4368</v>
      </c>
      <c r="AX877" s="203" t="s">
        <v>1578</v>
      </c>
      <c r="AY877" s="247">
        <v>670.6</v>
      </c>
      <c r="AZ877" s="203" t="s">
        <v>4369</v>
      </c>
      <c r="BA877" s="203" t="s">
        <v>4370</v>
      </c>
      <c r="BB877" s="203" t="s">
        <v>1497</v>
      </c>
      <c r="BC877" s="247">
        <v>799.95</v>
      </c>
      <c r="BD877" s="203" t="s">
        <v>4371</v>
      </c>
      <c r="BE877" s="204" t="str">
        <f t="shared" si="27"/>
        <v xml:space="preserve"> NordicaEnforcer 104 Free165 Unisex</v>
      </c>
    </row>
    <row r="878" spans="1:57">
      <c r="A878" s="203" t="s">
        <v>219</v>
      </c>
      <c r="B878" s="203" t="s">
        <v>742</v>
      </c>
      <c r="C878" s="203" t="s">
        <v>747</v>
      </c>
      <c r="D878" s="203">
        <v>172</v>
      </c>
      <c r="E878" s="203" t="s">
        <v>222</v>
      </c>
      <c r="F878" s="203" t="str">
        <f t="shared" si="26"/>
        <v>Enforcer 104 Free</v>
      </c>
      <c r="H878" s="203">
        <v>172</v>
      </c>
      <c r="I878" s="203">
        <v>171.4</v>
      </c>
      <c r="J878" s="203">
        <v>119</v>
      </c>
      <c r="K878" s="203">
        <v>140</v>
      </c>
      <c r="L878" s="203">
        <v>135</v>
      </c>
      <c r="M878" s="203">
        <v>104</v>
      </c>
      <c r="N878" s="203">
        <v>125</v>
      </c>
      <c r="O878" s="203">
        <v>16.399999999999999</v>
      </c>
      <c r="P878" s="203">
        <v>2045</v>
      </c>
      <c r="Q878" s="203">
        <v>0.96</v>
      </c>
      <c r="R878" s="203">
        <v>1954</v>
      </c>
      <c r="S878" s="203">
        <v>203</v>
      </c>
      <c r="T878" s="203">
        <v>141</v>
      </c>
      <c r="U878" s="203">
        <v>52</v>
      </c>
      <c r="V878" s="203">
        <v>293</v>
      </c>
      <c r="W878" s="203">
        <v>32</v>
      </c>
      <c r="X878" s="203">
        <v>234</v>
      </c>
      <c r="Y878" s="203">
        <v>0.621</v>
      </c>
      <c r="Z878" s="203" t="b">
        <v>0</v>
      </c>
      <c r="AA878" s="203">
        <v>151</v>
      </c>
      <c r="AB878" s="203">
        <v>164</v>
      </c>
      <c r="AC878" s="203">
        <v>142</v>
      </c>
      <c r="AD878" s="203">
        <v>7</v>
      </c>
      <c r="AE878" s="203">
        <v>8.8000000000000007</v>
      </c>
      <c r="AF878" s="203" t="s">
        <v>305</v>
      </c>
      <c r="AG878" s="203" t="s">
        <v>301</v>
      </c>
      <c r="AS878" s="203" t="s">
        <v>4370</v>
      </c>
      <c r="AT878" s="203" t="s">
        <v>1194</v>
      </c>
      <c r="AU878" s="247">
        <v>639.99</v>
      </c>
      <c r="AV878" s="203" t="s">
        <v>4372</v>
      </c>
      <c r="AW878" s="203" t="s">
        <v>4370</v>
      </c>
      <c r="AX878" s="203" t="s">
        <v>1194</v>
      </c>
      <c r="AY878" s="247">
        <v>639.99</v>
      </c>
      <c r="AZ878" s="203" t="s">
        <v>4373</v>
      </c>
      <c r="BA878" s="203" t="s">
        <v>4374</v>
      </c>
      <c r="BB878" s="203" t="s">
        <v>2145</v>
      </c>
      <c r="BC878" s="247">
        <v>639.99</v>
      </c>
      <c r="BD878" s="203" t="s">
        <v>4375</v>
      </c>
      <c r="BE878" s="204" t="str">
        <f t="shared" si="27"/>
        <v xml:space="preserve"> NordicaEnforcer 104 Free172 Unisex</v>
      </c>
    </row>
    <row r="879" spans="1:57">
      <c r="A879" s="203" t="s">
        <v>219</v>
      </c>
      <c r="B879" s="203" t="s">
        <v>742</v>
      </c>
      <c r="C879" s="203" t="s">
        <v>747</v>
      </c>
      <c r="D879" s="203">
        <v>179</v>
      </c>
      <c r="E879" s="203" t="s">
        <v>222</v>
      </c>
      <c r="F879" s="203" t="str">
        <f t="shared" si="26"/>
        <v>Enforcer 104 Free</v>
      </c>
      <c r="H879" s="203">
        <v>179</v>
      </c>
      <c r="I879" s="203">
        <v>178</v>
      </c>
      <c r="J879" s="203">
        <v>123</v>
      </c>
      <c r="K879" s="203">
        <v>148</v>
      </c>
      <c r="L879" s="203">
        <v>135</v>
      </c>
      <c r="M879" s="203">
        <v>103</v>
      </c>
      <c r="N879" s="203">
        <v>126</v>
      </c>
      <c r="O879" s="203">
        <v>17.3</v>
      </c>
      <c r="P879" s="203">
        <v>2115</v>
      </c>
      <c r="Q879" s="203">
        <v>0.96</v>
      </c>
      <c r="R879" s="203">
        <v>2030</v>
      </c>
      <c r="S879" s="203">
        <v>209</v>
      </c>
      <c r="T879" s="203">
        <v>131</v>
      </c>
      <c r="U879" s="203">
        <v>53</v>
      </c>
      <c r="V879" s="203">
        <v>304</v>
      </c>
      <c r="W879" s="203">
        <v>36</v>
      </c>
      <c r="X879" s="203">
        <v>248</v>
      </c>
      <c r="Y879" s="203">
        <v>0.66900000000000004</v>
      </c>
      <c r="Z879" s="203" t="b">
        <v>0</v>
      </c>
      <c r="AA879" s="203">
        <v>150</v>
      </c>
      <c r="AB879" s="203">
        <v>148</v>
      </c>
      <c r="AC879" s="203">
        <v>155</v>
      </c>
      <c r="AD879" s="203">
        <v>7</v>
      </c>
      <c r="AE879" s="203">
        <v>9</v>
      </c>
      <c r="AF879" s="203" t="s">
        <v>305</v>
      </c>
      <c r="AG879" s="203" t="s">
        <v>301</v>
      </c>
      <c r="AS879" s="203" t="s">
        <v>4376</v>
      </c>
      <c r="AT879" s="203" t="s">
        <v>1194</v>
      </c>
      <c r="AU879" s="247">
        <v>599</v>
      </c>
      <c r="AV879" s="203" t="s">
        <v>4377</v>
      </c>
      <c r="AW879" s="203" t="s">
        <v>4370</v>
      </c>
      <c r="AX879" s="203" t="s">
        <v>1194</v>
      </c>
      <c r="AY879" s="247">
        <v>639.99</v>
      </c>
      <c r="AZ879" s="203" t="s">
        <v>4378</v>
      </c>
      <c r="BA879" s="203" t="s">
        <v>4370</v>
      </c>
      <c r="BB879" s="203" t="s">
        <v>1194</v>
      </c>
      <c r="BC879" s="247">
        <v>639.99</v>
      </c>
      <c r="BD879" s="203" t="s">
        <v>4379</v>
      </c>
      <c r="BE879" s="204" t="str">
        <f t="shared" si="27"/>
        <v xml:space="preserve"> NordicaEnforcer 104 Free179 Unisex</v>
      </c>
    </row>
    <row r="880" spans="1:57">
      <c r="A880" s="203" t="s">
        <v>219</v>
      </c>
      <c r="B880" s="203" t="s">
        <v>742</v>
      </c>
      <c r="C880" s="203" t="s">
        <v>747</v>
      </c>
      <c r="D880" s="203">
        <v>186</v>
      </c>
      <c r="E880" s="203" t="s">
        <v>222</v>
      </c>
      <c r="F880" s="203" t="str">
        <f t="shared" si="26"/>
        <v>Enforcer 104 Free</v>
      </c>
      <c r="H880" s="203">
        <v>186</v>
      </c>
      <c r="I880" s="203">
        <v>184.9</v>
      </c>
      <c r="J880" s="203">
        <v>127</v>
      </c>
      <c r="K880" s="203">
        <v>154</v>
      </c>
      <c r="L880" s="203">
        <v>136</v>
      </c>
      <c r="M880" s="203">
        <v>103</v>
      </c>
      <c r="N880" s="203">
        <v>126</v>
      </c>
      <c r="O880" s="203">
        <v>18.399999999999999</v>
      </c>
      <c r="P880" s="203">
        <v>2246</v>
      </c>
      <c r="Q880" s="203">
        <v>0.94</v>
      </c>
      <c r="R880" s="203">
        <v>2117</v>
      </c>
      <c r="S880" s="203">
        <v>231</v>
      </c>
      <c r="T880" s="203">
        <v>156</v>
      </c>
      <c r="U880" s="203">
        <v>56</v>
      </c>
      <c r="V880" s="203">
        <v>314</v>
      </c>
      <c r="W880" s="203">
        <v>39</v>
      </c>
      <c r="X880" s="203">
        <v>262</v>
      </c>
      <c r="Y880" s="203">
        <v>0.69099999999999995</v>
      </c>
      <c r="Z880" s="203" t="b">
        <v>0</v>
      </c>
      <c r="AA880" s="203">
        <v>162</v>
      </c>
      <c r="AB880" s="203">
        <v>151</v>
      </c>
      <c r="AC880" s="203">
        <v>151</v>
      </c>
      <c r="AD880" s="203">
        <v>7</v>
      </c>
      <c r="AE880" s="203">
        <v>9.1999999999999993</v>
      </c>
      <c r="AF880" s="203" t="s">
        <v>305</v>
      </c>
      <c r="AG880" s="203" t="s">
        <v>301</v>
      </c>
      <c r="AS880" s="203" t="s">
        <v>4380</v>
      </c>
      <c r="AT880" s="203" t="s">
        <v>1578</v>
      </c>
      <c r="AU880" s="247">
        <v>670.68</v>
      </c>
      <c r="AV880" s="203" t="s">
        <v>4381</v>
      </c>
      <c r="AW880" s="203" t="s">
        <v>4382</v>
      </c>
      <c r="AX880" s="203" t="s">
        <v>1199</v>
      </c>
      <c r="AY880" s="247">
        <v>798</v>
      </c>
      <c r="AZ880" s="203" t="s">
        <v>4383</v>
      </c>
      <c r="BA880" s="203" t="s">
        <v>4384</v>
      </c>
      <c r="BB880" s="203" t="s">
        <v>1638</v>
      </c>
      <c r="BC880" s="247">
        <v>799</v>
      </c>
      <c r="BD880" s="203" t="s">
        <v>4385</v>
      </c>
      <c r="BE880" s="204" t="str">
        <f t="shared" si="27"/>
        <v xml:space="preserve"> NordicaEnforcer 104 Free186 Unisex</v>
      </c>
    </row>
    <row r="881" spans="1:57">
      <c r="A881" s="203" t="s">
        <v>219</v>
      </c>
      <c r="B881" s="203" t="s">
        <v>742</v>
      </c>
      <c r="C881" s="203" t="s">
        <v>747</v>
      </c>
      <c r="D881" s="203">
        <v>191</v>
      </c>
      <c r="E881" s="203" t="s">
        <v>222</v>
      </c>
      <c r="F881" s="203" t="str">
        <f t="shared" si="26"/>
        <v>Enforcer 104 Free</v>
      </c>
      <c r="H881" s="203">
        <v>191</v>
      </c>
      <c r="I881" s="203">
        <v>189.9</v>
      </c>
      <c r="J881" s="203">
        <v>132</v>
      </c>
      <c r="K881" s="203">
        <v>158</v>
      </c>
      <c r="L881" s="203">
        <v>135</v>
      </c>
      <c r="M881" s="203">
        <v>103</v>
      </c>
      <c r="N881" s="203">
        <v>126</v>
      </c>
      <c r="O881" s="203">
        <v>19.8</v>
      </c>
      <c r="P881" s="203">
        <v>2364</v>
      </c>
      <c r="Q881" s="203">
        <v>0.92</v>
      </c>
      <c r="R881" s="203">
        <v>2165</v>
      </c>
      <c r="S881" s="203">
        <v>274</v>
      </c>
      <c r="T881" s="203">
        <v>182</v>
      </c>
      <c r="U881" s="203">
        <v>62</v>
      </c>
      <c r="V881" s="203">
        <v>328</v>
      </c>
      <c r="W881" s="203">
        <v>35</v>
      </c>
      <c r="X881" s="203">
        <v>247</v>
      </c>
      <c r="Y881" s="203">
        <v>0.56599999999999995</v>
      </c>
      <c r="Z881" s="203" t="b">
        <v>0</v>
      </c>
      <c r="AA881" s="203">
        <v>167</v>
      </c>
      <c r="AB881" s="203">
        <v>155</v>
      </c>
      <c r="AC881" s="203">
        <v>160</v>
      </c>
      <c r="AD881" s="203">
        <v>10</v>
      </c>
      <c r="AE881" s="203">
        <v>9.1</v>
      </c>
      <c r="AF881" s="203" t="s">
        <v>305</v>
      </c>
      <c r="AG881" s="203" t="s">
        <v>301</v>
      </c>
      <c r="AS881" s="203" t="s">
        <v>4370</v>
      </c>
      <c r="AT881" s="203" t="s">
        <v>1284</v>
      </c>
      <c r="AU881" s="247">
        <v>799.99</v>
      </c>
      <c r="AV881" s="203" t="s">
        <v>4386</v>
      </c>
      <c r="AW881" s="203" t="s">
        <v>4370</v>
      </c>
      <c r="AX881" s="203" t="s">
        <v>1284</v>
      </c>
      <c r="AY881" s="247">
        <v>799.99</v>
      </c>
      <c r="AZ881" s="203" t="s">
        <v>4387</v>
      </c>
      <c r="BA881" s="203" t="s">
        <v>4370</v>
      </c>
      <c r="BB881" s="203" t="s">
        <v>1306</v>
      </c>
      <c r="BC881" s="247">
        <v>799.99</v>
      </c>
      <c r="BD881" s="203" t="s">
        <v>4388</v>
      </c>
      <c r="BE881" s="204" t="str">
        <f t="shared" si="27"/>
        <v xml:space="preserve"> NordicaEnforcer 104 Free191 Unisex</v>
      </c>
    </row>
    <row r="882" spans="1:57">
      <c r="A882" s="203" t="s">
        <v>219</v>
      </c>
      <c r="B882" s="203" t="s">
        <v>742</v>
      </c>
      <c r="C882" s="203" t="s">
        <v>748</v>
      </c>
      <c r="D882" s="203">
        <v>169</v>
      </c>
      <c r="E882" s="203" t="s">
        <v>222</v>
      </c>
      <c r="F882" s="203" t="str">
        <f t="shared" si="26"/>
        <v>Enforcer 110 Free</v>
      </c>
      <c r="H882" s="203">
        <v>169</v>
      </c>
      <c r="I882" s="203">
        <v>168.4</v>
      </c>
      <c r="J882" s="203">
        <v>113</v>
      </c>
      <c r="K882" s="203">
        <v>137</v>
      </c>
      <c r="L882" s="203">
        <v>139</v>
      </c>
      <c r="M882" s="203">
        <v>109</v>
      </c>
      <c r="N882" s="203">
        <v>129</v>
      </c>
      <c r="O882" s="203">
        <v>16.100000000000001</v>
      </c>
      <c r="P882" s="203">
        <v>2165</v>
      </c>
      <c r="Q882" s="203">
        <v>0.92</v>
      </c>
      <c r="R882" s="203">
        <v>1995</v>
      </c>
      <c r="S882" s="203">
        <v>223</v>
      </c>
      <c r="T882" s="203">
        <v>152</v>
      </c>
      <c r="U882" s="203">
        <v>55</v>
      </c>
      <c r="V882" s="203">
        <v>302</v>
      </c>
      <c r="W882" s="203">
        <v>35</v>
      </c>
      <c r="X882" s="203">
        <v>250</v>
      </c>
      <c r="Y882" s="203">
        <v>0.64099999999999902</v>
      </c>
      <c r="Z882" s="203" t="b">
        <v>0</v>
      </c>
      <c r="AA882" s="203">
        <v>156</v>
      </c>
      <c r="AB882" s="203">
        <v>157</v>
      </c>
      <c r="AC882" s="203">
        <v>146</v>
      </c>
      <c r="AD882" s="203">
        <v>8</v>
      </c>
      <c r="AE882" s="203">
        <v>8.9</v>
      </c>
      <c r="AF882" s="203" t="s">
        <v>301</v>
      </c>
      <c r="AS882" s="203" t="s">
        <v>4389</v>
      </c>
      <c r="AT882" s="203" t="s">
        <v>2114</v>
      </c>
      <c r="AU882" s="247">
        <v>600</v>
      </c>
      <c r="AV882" s="203" t="s">
        <v>4390</v>
      </c>
      <c r="BE882" s="204" t="str">
        <f t="shared" si="27"/>
        <v xml:space="preserve"> NordicaEnforcer 110 Free169 Unisex</v>
      </c>
    </row>
    <row r="883" spans="1:57">
      <c r="A883" s="203" t="s">
        <v>219</v>
      </c>
      <c r="B883" s="203" t="s">
        <v>742</v>
      </c>
      <c r="C883" s="203" t="s">
        <v>748</v>
      </c>
      <c r="D883" s="203">
        <v>177</v>
      </c>
      <c r="E883" s="203" t="s">
        <v>222</v>
      </c>
      <c r="F883" s="203" t="str">
        <f t="shared" si="26"/>
        <v>Enforcer 110 Free</v>
      </c>
      <c r="H883" s="203">
        <v>177</v>
      </c>
      <c r="I883" s="203">
        <v>176.4</v>
      </c>
      <c r="J883" s="203">
        <v>119</v>
      </c>
      <c r="K883" s="203">
        <v>145</v>
      </c>
      <c r="L883" s="203">
        <v>140</v>
      </c>
      <c r="M883" s="203">
        <v>109</v>
      </c>
      <c r="N883" s="203">
        <v>130</v>
      </c>
      <c r="O883" s="203">
        <v>16.899999999999999</v>
      </c>
      <c r="P883" s="203">
        <v>2155</v>
      </c>
      <c r="Q883" s="203">
        <v>0.97</v>
      </c>
      <c r="R883" s="203">
        <v>2101</v>
      </c>
      <c r="S883" s="203">
        <v>190</v>
      </c>
      <c r="T883" s="203">
        <v>139</v>
      </c>
      <c r="U883" s="203">
        <v>56</v>
      </c>
      <c r="V883" s="203">
        <v>314</v>
      </c>
      <c r="W883" s="203">
        <v>37</v>
      </c>
      <c r="X883" s="203">
        <v>257</v>
      </c>
      <c r="Y883" s="203">
        <v>0.65599999999999903</v>
      </c>
      <c r="Z883" s="203" t="b">
        <v>0</v>
      </c>
      <c r="AA883" s="203">
        <v>159</v>
      </c>
      <c r="AB883" s="203">
        <v>152</v>
      </c>
      <c r="AC883" s="203">
        <v>155</v>
      </c>
      <c r="AD883" s="203">
        <v>7</v>
      </c>
      <c r="AE883" s="203">
        <v>8.4</v>
      </c>
      <c r="AF883" s="203" t="s">
        <v>301</v>
      </c>
      <c r="AS883" s="203" t="s">
        <v>4391</v>
      </c>
      <c r="AT883" s="203" t="s">
        <v>1638</v>
      </c>
      <c r="AU883" s="247">
        <v>799.99</v>
      </c>
      <c r="AV883" s="203" t="s">
        <v>4392</v>
      </c>
      <c r="AW883" s="203" t="s">
        <v>4393</v>
      </c>
      <c r="AX883" s="203" t="s">
        <v>1194</v>
      </c>
      <c r="AY883" s="247">
        <v>814.99</v>
      </c>
      <c r="AZ883" s="203" t="s">
        <v>4394</v>
      </c>
      <c r="BA883" s="203" t="s">
        <v>4395</v>
      </c>
      <c r="BB883" s="203" t="s">
        <v>1574</v>
      </c>
      <c r="BC883" s="247">
        <v>969.95</v>
      </c>
      <c r="BD883" s="203" t="s">
        <v>4396</v>
      </c>
      <c r="BE883" s="204" t="str">
        <f t="shared" si="27"/>
        <v xml:space="preserve"> NordicaEnforcer 110 Free177 Unisex</v>
      </c>
    </row>
    <row r="884" spans="1:57">
      <c r="A884" s="203" t="s">
        <v>219</v>
      </c>
      <c r="B884" s="203" t="s">
        <v>742</v>
      </c>
      <c r="C884" s="203" t="s">
        <v>748</v>
      </c>
      <c r="D884" s="203">
        <v>185</v>
      </c>
      <c r="E884" s="203" t="s">
        <v>222</v>
      </c>
      <c r="F884" s="203" t="str">
        <f t="shared" si="26"/>
        <v>Enforcer 110 Free</v>
      </c>
      <c r="H884" s="203">
        <v>185</v>
      </c>
      <c r="I884" s="203">
        <v>184.1</v>
      </c>
      <c r="J884" s="203">
        <v>125</v>
      </c>
      <c r="K884" s="203">
        <v>151</v>
      </c>
      <c r="L884" s="203">
        <v>140</v>
      </c>
      <c r="M884" s="203">
        <v>109</v>
      </c>
      <c r="N884" s="203">
        <v>131</v>
      </c>
      <c r="O884" s="203">
        <v>18.8</v>
      </c>
      <c r="P884" s="203">
        <v>2292</v>
      </c>
      <c r="Q884" s="203">
        <v>0.96</v>
      </c>
      <c r="R884" s="203">
        <v>2194</v>
      </c>
      <c r="S884" s="203">
        <v>209</v>
      </c>
      <c r="T884" s="203">
        <v>149</v>
      </c>
      <c r="U884" s="203">
        <v>58</v>
      </c>
      <c r="V884" s="203">
        <v>326</v>
      </c>
      <c r="W884" s="203">
        <v>39</v>
      </c>
      <c r="X884" s="203">
        <v>261</v>
      </c>
      <c r="Y884" s="203">
        <v>0.66</v>
      </c>
      <c r="Z884" s="203" t="b">
        <v>0</v>
      </c>
      <c r="AA884" s="203">
        <v>170</v>
      </c>
      <c r="AB884" s="203">
        <v>161</v>
      </c>
      <c r="AC884" s="203">
        <v>157</v>
      </c>
      <c r="AD884" s="203">
        <v>10</v>
      </c>
      <c r="AE884" s="203">
        <v>8.8000000000000007</v>
      </c>
      <c r="AF884" s="203" t="s">
        <v>301</v>
      </c>
      <c r="AS884" s="203" t="s">
        <v>4397</v>
      </c>
      <c r="AT884" s="203" t="s">
        <v>2145</v>
      </c>
      <c r="AU884" s="247">
        <v>639.99</v>
      </c>
      <c r="AV884" s="203" t="s">
        <v>4398</v>
      </c>
      <c r="AW884" s="203" t="s">
        <v>4399</v>
      </c>
      <c r="AX884" s="203" t="s">
        <v>1638</v>
      </c>
      <c r="AY884" s="247">
        <v>799.99</v>
      </c>
      <c r="AZ884" s="203" t="s">
        <v>4400</v>
      </c>
      <c r="BE884" s="204" t="str">
        <f t="shared" si="27"/>
        <v xml:space="preserve"> NordicaEnforcer 110 Free185 Unisex</v>
      </c>
    </row>
    <row r="885" spans="1:57">
      <c r="A885" s="203" t="s">
        <v>219</v>
      </c>
      <c r="B885" s="203" t="s">
        <v>742</v>
      </c>
      <c r="C885" s="203" t="s">
        <v>749</v>
      </c>
      <c r="D885" s="203">
        <v>191</v>
      </c>
      <c r="E885" s="203" t="s">
        <v>222</v>
      </c>
      <c r="F885" s="203" t="str">
        <f t="shared" si="26"/>
        <v>Enforcer 115 Free</v>
      </c>
      <c r="H885" s="203">
        <v>191</v>
      </c>
      <c r="I885" s="203">
        <v>189.6</v>
      </c>
      <c r="J885" s="203">
        <v>128</v>
      </c>
      <c r="K885" s="203">
        <v>154</v>
      </c>
      <c r="L885" s="203">
        <v>144</v>
      </c>
      <c r="M885" s="203">
        <v>114</v>
      </c>
      <c r="N885" s="203">
        <v>134</v>
      </c>
      <c r="O885" s="203">
        <v>21.5</v>
      </c>
      <c r="P885" s="203">
        <v>2292</v>
      </c>
      <c r="Q885" s="203">
        <v>1.02</v>
      </c>
      <c r="R885" s="203">
        <v>2347</v>
      </c>
      <c r="S885" s="203">
        <v>283</v>
      </c>
      <c r="T885" s="203">
        <v>142</v>
      </c>
      <c r="U885" s="203">
        <v>67</v>
      </c>
      <c r="V885" s="203">
        <v>338</v>
      </c>
      <c r="W885" s="203">
        <v>42</v>
      </c>
      <c r="X885" s="203">
        <v>275</v>
      </c>
      <c r="Y885" s="203">
        <v>0.63200000000000001</v>
      </c>
      <c r="Z885" s="203" t="b">
        <v>0</v>
      </c>
      <c r="AA885" s="203">
        <v>182</v>
      </c>
      <c r="AB885" s="203">
        <v>175</v>
      </c>
      <c r="AC885" s="203">
        <v>156</v>
      </c>
      <c r="AD885" s="203">
        <v>7</v>
      </c>
      <c r="AE885" s="203">
        <v>9.4</v>
      </c>
      <c r="AF885" s="203" t="s">
        <v>301</v>
      </c>
      <c r="BE885" s="204" t="str">
        <f t="shared" si="27"/>
        <v xml:space="preserve"> NordicaEnforcer 115 Free191 Unisex</v>
      </c>
    </row>
    <row r="886" spans="1:57">
      <c r="A886" s="203" t="s">
        <v>219</v>
      </c>
      <c r="B886" s="203" t="s">
        <v>742</v>
      </c>
      <c r="C886" s="203" t="s">
        <v>750</v>
      </c>
      <c r="D886" s="203">
        <v>165</v>
      </c>
      <c r="E886" s="203" t="s">
        <v>222</v>
      </c>
      <c r="F886" s="203" t="str">
        <f t="shared" si="26"/>
        <v>Enforcer 88</v>
      </c>
      <c r="H886" s="203">
        <v>165</v>
      </c>
      <c r="I886" s="203">
        <v>164.5</v>
      </c>
      <c r="J886" s="203">
        <v>122</v>
      </c>
      <c r="K886" s="203">
        <v>137</v>
      </c>
      <c r="L886" s="203">
        <v>121</v>
      </c>
      <c r="M886" s="203">
        <v>87</v>
      </c>
      <c r="N886" s="203">
        <v>107</v>
      </c>
      <c r="O886" s="203">
        <v>15.3</v>
      </c>
      <c r="P886" s="203">
        <v>1820</v>
      </c>
      <c r="Q886" s="203">
        <v>0.89</v>
      </c>
      <c r="R886" s="203">
        <v>1620</v>
      </c>
      <c r="S886" s="203">
        <v>178</v>
      </c>
      <c r="T886" s="203">
        <v>121</v>
      </c>
      <c r="U886" s="203">
        <v>52</v>
      </c>
      <c r="V886" s="203">
        <v>258</v>
      </c>
      <c r="W886" s="203">
        <v>11</v>
      </c>
      <c r="X886" s="203">
        <v>166</v>
      </c>
      <c r="Y886" s="203">
        <v>0.215</v>
      </c>
      <c r="Z886" s="203" t="b">
        <v>0</v>
      </c>
      <c r="AA886" s="203">
        <v>128</v>
      </c>
      <c r="AB886" s="203">
        <v>148</v>
      </c>
      <c r="AC886" s="203">
        <v>130</v>
      </c>
      <c r="AD886" s="203">
        <v>8</v>
      </c>
      <c r="AE886" s="203">
        <v>8.6999999999999993</v>
      </c>
      <c r="AF886" s="203" t="s">
        <v>305</v>
      </c>
      <c r="AS886" s="203" t="s">
        <v>4401</v>
      </c>
      <c r="AT886" s="203" t="s">
        <v>4402</v>
      </c>
      <c r="AU886" s="203" t="s">
        <v>4403</v>
      </c>
      <c r="AV886" s="203" t="s">
        <v>4404</v>
      </c>
      <c r="AW886" s="203" t="s">
        <v>4405</v>
      </c>
      <c r="AX886" s="203" t="s">
        <v>1194</v>
      </c>
      <c r="AY886" s="247">
        <v>749.99</v>
      </c>
      <c r="AZ886" s="203" t="s">
        <v>4406</v>
      </c>
      <c r="BA886" s="203" t="s">
        <v>4405</v>
      </c>
      <c r="BB886" s="203" t="s">
        <v>1194</v>
      </c>
      <c r="BC886" s="247">
        <v>749.99</v>
      </c>
      <c r="BD886" s="203" t="s">
        <v>4407</v>
      </c>
      <c r="BE886" s="204" t="str">
        <f t="shared" si="27"/>
        <v xml:space="preserve"> NordicaEnforcer 88165 Unisex</v>
      </c>
    </row>
    <row r="887" spans="1:57">
      <c r="A887" s="203" t="s">
        <v>219</v>
      </c>
      <c r="B887" s="203" t="s">
        <v>742</v>
      </c>
      <c r="C887" s="203" t="s">
        <v>750</v>
      </c>
      <c r="D887" s="203">
        <v>172</v>
      </c>
      <c r="E887" s="203" t="s">
        <v>222</v>
      </c>
      <c r="F887" s="203" t="str">
        <f t="shared" si="26"/>
        <v>Enforcer 88</v>
      </c>
      <c r="H887" s="203">
        <v>172</v>
      </c>
      <c r="I887" s="203">
        <v>171.3</v>
      </c>
      <c r="J887" s="203">
        <v>128</v>
      </c>
      <c r="K887" s="203">
        <v>144</v>
      </c>
      <c r="L887" s="203">
        <v>123</v>
      </c>
      <c r="M887" s="203">
        <v>87</v>
      </c>
      <c r="N887" s="203">
        <v>109</v>
      </c>
      <c r="O887" s="203">
        <v>15.6</v>
      </c>
      <c r="P887" s="203">
        <v>1963</v>
      </c>
      <c r="Q887" s="203">
        <v>0.87</v>
      </c>
      <c r="R887" s="203">
        <v>1704</v>
      </c>
      <c r="S887" s="203">
        <v>200</v>
      </c>
      <c r="T887" s="203">
        <v>125</v>
      </c>
      <c r="U887" s="203">
        <v>54</v>
      </c>
      <c r="V887" s="203">
        <v>264</v>
      </c>
      <c r="W887" s="203">
        <v>9</v>
      </c>
      <c r="X887" s="203">
        <v>168</v>
      </c>
      <c r="Y887" s="203">
        <v>0.17599999999999999</v>
      </c>
      <c r="Z887" s="203" t="b">
        <v>0</v>
      </c>
      <c r="AA887" s="203">
        <v>124</v>
      </c>
      <c r="AB887" s="203">
        <v>152</v>
      </c>
      <c r="AC887" s="203">
        <v>140</v>
      </c>
      <c r="AD887" s="203">
        <v>9</v>
      </c>
      <c r="AE887" s="203">
        <v>7.9</v>
      </c>
      <c r="AF887" s="203" t="s">
        <v>305</v>
      </c>
      <c r="AS887" s="203" t="s">
        <v>4408</v>
      </c>
      <c r="AT887" s="203" t="s">
        <v>4409</v>
      </c>
      <c r="AU887" s="247">
        <v>209.95</v>
      </c>
      <c r="AV887" s="203" t="s">
        <v>4410</v>
      </c>
      <c r="AW887" s="203" t="s">
        <v>4411</v>
      </c>
      <c r="AX887" s="203" t="s">
        <v>1194</v>
      </c>
      <c r="AY887" s="247">
        <v>599</v>
      </c>
      <c r="AZ887" s="203" t="s">
        <v>4412</v>
      </c>
      <c r="BA887" s="203" t="s">
        <v>4413</v>
      </c>
      <c r="BB887" s="203" t="s">
        <v>1225</v>
      </c>
      <c r="BC887" s="247">
        <v>649</v>
      </c>
      <c r="BD887" s="203" t="s">
        <v>4414</v>
      </c>
      <c r="BE887" s="204" t="str">
        <f t="shared" si="27"/>
        <v xml:space="preserve"> NordicaEnforcer 88172 Unisex</v>
      </c>
    </row>
    <row r="888" spans="1:57">
      <c r="A888" s="203" t="s">
        <v>219</v>
      </c>
      <c r="B888" s="203" t="s">
        <v>742</v>
      </c>
      <c r="C888" s="203" t="s">
        <v>750</v>
      </c>
      <c r="D888" s="203">
        <v>179</v>
      </c>
      <c r="E888" s="203" t="s">
        <v>222</v>
      </c>
      <c r="F888" s="203" t="str">
        <f t="shared" si="26"/>
        <v>Enforcer 88</v>
      </c>
      <c r="H888" s="203">
        <v>179</v>
      </c>
      <c r="I888" s="203">
        <v>178.5</v>
      </c>
      <c r="J888" s="203">
        <v>133</v>
      </c>
      <c r="K888" s="203">
        <v>150</v>
      </c>
      <c r="L888" s="203">
        <v>123</v>
      </c>
      <c r="M888" s="203">
        <v>87</v>
      </c>
      <c r="N888" s="203">
        <v>109</v>
      </c>
      <c r="O888" s="203">
        <v>16.7</v>
      </c>
      <c r="P888" s="203">
        <v>2013</v>
      </c>
      <c r="Q888" s="203">
        <v>0.88</v>
      </c>
      <c r="R888" s="203">
        <v>1773</v>
      </c>
      <c r="S888" s="203">
        <v>201</v>
      </c>
      <c r="T888" s="203">
        <v>130</v>
      </c>
      <c r="U888" s="203">
        <v>52</v>
      </c>
      <c r="V888" s="203">
        <v>271</v>
      </c>
      <c r="W888" s="203">
        <v>12</v>
      </c>
      <c r="X888" s="203">
        <v>185</v>
      </c>
      <c r="Y888" s="203">
        <v>0.23499999999999999</v>
      </c>
      <c r="Z888" s="203" t="b">
        <v>0</v>
      </c>
      <c r="AA888" s="203">
        <v>132</v>
      </c>
      <c r="AB888" s="203">
        <v>152</v>
      </c>
      <c r="AC888" s="203">
        <v>139</v>
      </c>
      <c r="AD888" s="203">
        <v>8</v>
      </c>
      <c r="AE888" s="203">
        <v>8.3000000000000007</v>
      </c>
      <c r="AF888" s="203" t="s">
        <v>305</v>
      </c>
      <c r="AS888" s="203" t="s">
        <v>4415</v>
      </c>
      <c r="AT888" s="203" t="s">
        <v>4409</v>
      </c>
      <c r="AU888" s="247">
        <v>209.95</v>
      </c>
      <c r="AV888" s="203" t="s">
        <v>4416</v>
      </c>
      <c r="AW888" s="203" t="s">
        <v>4417</v>
      </c>
      <c r="AX888" s="203" t="s">
        <v>3008</v>
      </c>
      <c r="AY888" s="247">
        <v>649.99</v>
      </c>
      <c r="AZ888" s="203" t="s">
        <v>4418</v>
      </c>
      <c r="BA888" s="203" t="s">
        <v>4419</v>
      </c>
      <c r="BB888" s="203" t="s">
        <v>2598</v>
      </c>
      <c r="BC888" s="247">
        <v>708.88</v>
      </c>
      <c r="BD888" s="203" t="s">
        <v>4420</v>
      </c>
      <c r="BE888" s="204" t="str">
        <f t="shared" si="27"/>
        <v xml:space="preserve"> NordicaEnforcer 88179 Unisex</v>
      </c>
    </row>
    <row r="889" spans="1:57">
      <c r="A889" s="203" t="s">
        <v>219</v>
      </c>
      <c r="B889" s="203" t="s">
        <v>742</v>
      </c>
      <c r="C889" s="203" t="s">
        <v>750</v>
      </c>
      <c r="D889" s="203">
        <v>186</v>
      </c>
      <c r="E889" s="203" t="s">
        <v>222</v>
      </c>
      <c r="F889" s="203" t="str">
        <f t="shared" si="26"/>
        <v>Enforcer 88</v>
      </c>
      <c r="H889" s="203">
        <v>186</v>
      </c>
      <c r="I889" s="203">
        <v>185.2</v>
      </c>
      <c r="J889" s="203">
        <v>139</v>
      </c>
      <c r="K889" s="203">
        <v>157</v>
      </c>
      <c r="L889" s="203">
        <v>124</v>
      </c>
      <c r="M889" s="203">
        <v>87</v>
      </c>
      <c r="N889" s="203">
        <v>110</v>
      </c>
      <c r="O889" s="203">
        <v>17.899999999999999</v>
      </c>
      <c r="P889" s="203">
        <v>2137</v>
      </c>
      <c r="Q889" s="203">
        <v>0.87</v>
      </c>
      <c r="R889" s="203">
        <v>1851</v>
      </c>
      <c r="S889" s="203">
        <v>286</v>
      </c>
      <c r="T889" s="203">
        <v>162</v>
      </c>
      <c r="U889" s="203">
        <v>54</v>
      </c>
      <c r="V889" s="203">
        <v>274</v>
      </c>
      <c r="W889" s="203">
        <v>11</v>
      </c>
      <c r="X889" s="203">
        <v>191</v>
      </c>
      <c r="Y889" s="203">
        <v>0.20799999999999999</v>
      </c>
      <c r="Z889" s="203" t="b">
        <v>0</v>
      </c>
      <c r="AA889" s="203">
        <v>124</v>
      </c>
      <c r="AB889" s="203">
        <v>155</v>
      </c>
      <c r="AC889" s="203">
        <v>150</v>
      </c>
      <c r="AD889" s="203">
        <v>8</v>
      </c>
      <c r="AE889" s="203">
        <v>8.5</v>
      </c>
      <c r="AF889" s="203" t="s">
        <v>305</v>
      </c>
      <c r="AS889" s="203" t="s">
        <v>4421</v>
      </c>
      <c r="AT889" s="203" t="s">
        <v>1194</v>
      </c>
      <c r="AU889" s="247">
        <v>519.99</v>
      </c>
      <c r="AV889" s="203" t="s">
        <v>4422</v>
      </c>
      <c r="AW889" s="203" t="s">
        <v>4421</v>
      </c>
      <c r="AX889" s="203" t="s">
        <v>1194</v>
      </c>
      <c r="AY889" s="247">
        <v>519.99</v>
      </c>
      <c r="AZ889" s="203" t="s">
        <v>4423</v>
      </c>
      <c r="BA889" s="203" t="s">
        <v>4421</v>
      </c>
      <c r="BB889" s="203" t="s">
        <v>4424</v>
      </c>
      <c r="BC889" s="247">
        <v>649</v>
      </c>
      <c r="BD889" s="203" t="s">
        <v>4425</v>
      </c>
      <c r="BE889" s="204" t="str">
        <f t="shared" si="27"/>
        <v xml:space="preserve"> NordicaEnforcer 88186 Unisex</v>
      </c>
    </row>
    <row r="890" spans="1:57">
      <c r="A890" s="203" t="s">
        <v>219</v>
      </c>
      <c r="B890" s="203" t="s">
        <v>742</v>
      </c>
      <c r="C890" s="203" t="s">
        <v>751</v>
      </c>
      <c r="D890" s="203">
        <v>165</v>
      </c>
      <c r="E890" s="203" t="s">
        <v>222</v>
      </c>
      <c r="F890" s="203" t="str">
        <f t="shared" si="26"/>
        <v>Enforcer 94</v>
      </c>
      <c r="H890" s="203">
        <v>165</v>
      </c>
      <c r="I890" s="203">
        <v>164.6</v>
      </c>
      <c r="J890" s="203">
        <v>118</v>
      </c>
      <c r="K890" s="203">
        <v>135</v>
      </c>
      <c r="L890" s="203">
        <v>126</v>
      </c>
      <c r="M890" s="203">
        <v>92</v>
      </c>
      <c r="N890" s="203">
        <v>112</v>
      </c>
      <c r="O890" s="203">
        <v>15.3</v>
      </c>
      <c r="P890" s="203">
        <v>1927</v>
      </c>
      <c r="Q890" s="203">
        <v>0.88</v>
      </c>
      <c r="R890" s="203">
        <v>1701</v>
      </c>
      <c r="S890" s="203">
        <v>196</v>
      </c>
      <c r="T890" s="203">
        <v>138</v>
      </c>
      <c r="U890" s="203">
        <v>53</v>
      </c>
      <c r="V890" s="203">
        <v>280</v>
      </c>
      <c r="W890" s="203">
        <v>12</v>
      </c>
      <c r="X890" s="203">
        <v>190</v>
      </c>
      <c r="Y890" s="203">
        <v>0.22600000000000001</v>
      </c>
      <c r="Z890" s="203" t="b">
        <v>0</v>
      </c>
      <c r="AA890" s="203">
        <v>142</v>
      </c>
      <c r="AB890" s="203">
        <v>154</v>
      </c>
      <c r="AC890" s="203">
        <v>138</v>
      </c>
      <c r="AD890" s="203">
        <v>6</v>
      </c>
      <c r="AE890" s="203">
        <v>8.4</v>
      </c>
      <c r="AF890" s="203" t="s">
        <v>305</v>
      </c>
      <c r="AS890" s="203" t="s">
        <v>4426</v>
      </c>
      <c r="AT890" s="203" t="s">
        <v>1497</v>
      </c>
      <c r="AU890" s="247">
        <v>559.99</v>
      </c>
      <c r="AV890" s="203" t="s">
        <v>4427</v>
      </c>
      <c r="AW890" s="203" t="s">
        <v>4428</v>
      </c>
      <c r="AX890" s="203" t="s">
        <v>1638</v>
      </c>
      <c r="AY890" s="247">
        <v>699</v>
      </c>
      <c r="AZ890" s="203" t="s">
        <v>4429</v>
      </c>
      <c r="BA890" s="203" t="s">
        <v>4426</v>
      </c>
      <c r="BB890" s="203" t="s">
        <v>1284</v>
      </c>
      <c r="BC890" s="247">
        <v>699.99</v>
      </c>
      <c r="BD890" s="203" t="s">
        <v>4430</v>
      </c>
      <c r="BE890" s="204" t="str">
        <f t="shared" si="27"/>
        <v xml:space="preserve"> NordicaEnforcer 94165 Unisex</v>
      </c>
    </row>
    <row r="891" spans="1:57">
      <c r="A891" s="203" t="s">
        <v>219</v>
      </c>
      <c r="B891" s="203" t="s">
        <v>742</v>
      </c>
      <c r="C891" s="203" t="s">
        <v>751</v>
      </c>
      <c r="D891" s="203">
        <v>172</v>
      </c>
      <c r="E891" s="203" t="s">
        <v>222</v>
      </c>
      <c r="F891" s="203" t="str">
        <f t="shared" si="26"/>
        <v>Enforcer 94</v>
      </c>
      <c r="H891" s="203">
        <v>172</v>
      </c>
      <c r="I891" s="203">
        <v>171.3</v>
      </c>
      <c r="J891" s="203">
        <v>124</v>
      </c>
      <c r="K891" s="203">
        <v>143</v>
      </c>
      <c r="L891" s="203">
        <v>127</v>
      </c>
      <c r="M891" s="203">
        <v>92</v>
      </c>
      <c r="N891" s="203">
        <v>113</v>
      </c>
      <c r="O891" s="203">
        <v>15.9</v>
      </c>
      <c r="P891" s="203">
        <v>2044</v>
      </c>
      <c r="Q891" s="203">
        <v>0.87</v>
      </c>
      <c r="R891" s="203">
        <v>1774</v>
      </c>
      <c r="S891" s="203">
        <v>226</v>
      </c>
      <c r="T891" s="203">
        <v>144</v>
      </c>
      <c r="U891" s="203">
        <v>54</v>
      </c>
      <c r="V891" s="203">
        <v>276</v>
      </c>
      <c r="W891" s="203">
        <v>15</v>
      </c>
      <c r="X891" s="203">
        <v>196</v>
      </c>
      <c r="Y891" s="203">
        <v>0.27899999999999903</v>
      </c>
      <c r="Z891" s="203" t="b">
        <v>0</v>
      </c>
      <c r="AA891" s="203">
        <v>132</v>
      </c>
      <c r="AB891" s="203">
        <v>150</v>
      </c>
      <c r="AC891" s="203">
        <v>144</v>
      </c>
      <c r="AD891" s="203">
        <v>6</v>
      </c>
      <c r="AE891" s="203">
        <v>9.1</v>
      </c>
      <c r="AF891" s="203" t="s">
        <v>305</v>
      </c>
      <c r="AS891" s="203" t="s">
        <v>4431</v>
      </c>
      <c r="AT891" s="203" t="s">
        <v>4409</v>
      </c>
      <c r="AU891" s="247">
        <v>209.95</v>
      </c>
      <c r="AV891" s="203" t="s">
        <v>4432</v>
      </c>
      <c r="AW891" s="203" t="s">
        <v>4433</v>
      </c>
      <c r="AX891" s="203" t="s">
        <v>1232</v>
      </c>
      <c r="AY891" s="247">
        <v>480</v>
      </c>
      <c r="AZ891" s="203" t="s">
        <v>4434</v>
      </c>
      <c r="BA891" s="203" t="s">
        <v>4435</v>
      </c>
      <c r="BB891" s="203" t="s">
        <v>1578</v>
      </c>
      <c r="BC891" s="247">
        <v>631.23</v>
      </c>
      <c r="BD891" s="203" t="s">
        <v>4436</v>
      </c>
      <c r="BE891" s="204" t="str">
        <f t="shared" si="27"/>
        <v xml:space="preserve"> NordicaEnforcer 94172 Unisex</v>
      </c>
    </row>
    <row r="892" spans="1:57">
      <c r="A892" s="203" t="s">
        <v>219</v>
      </c>
      <c r="B892" s="203" t="s">
        <v>742</v>
      </c>
      <c r="C892" s="203" t="s">
        <v>751</v>
      </c>
      <c r="D892" s="203">
        <v>179</v>
      </c>
      <c r="E892" s="203" t="s">
        <v>222</v>
      </c>
      <c r="F892" s="203" t="str">
        <f t="shared" si="26"/>
        <v>Enforcer 94</v>
      </c>
      <c r="H892" s="203">
        <v>179</v>
      </c>
      <c r="I892" s="203">
        <v>178.3</v>
      </c>
      <c r="J892" s="203">
        <v>131</v>
      </c>
      <c r="K892" s="203">
        <v>147</v>
      </c>
      <c r="L892" s="203">
        <v>128</v>
      </c>
      <c r="M892" s="203">
        <v>93</v>
      </c>
      <c r="N892" s="203">
        <v>114</v>
      </c>
      <c r="O892" s="203">
        <v>17</v>
      </c>
      <c r="P892" s="203">
        <v>2178</v>
      </c>
      <c r="Q892" s="203">
        <v>0.86</v>
      </c>
      <c r="R892" s="203">
        <v>1867</v>
      </c>
      <c r="S892" s="203">
        <v>234</v>
      </c>
      <c r="T892" s="203">
        <v>145</v>
      </c>
      <c r="U892" s="203">
        <v>55</v>
      </c>
      <c r="V892" s="203">
        <v>286</v>
      </c>
      <c r="W892" s="203">
        <v>13</v>
      </c>
      <c r="X892" s="203">
        <v>186</v>
      </c>
      <c r="Y892" s="203">
        <v>0.23499999999999999</v>
      </c>
      <c r="Z892" s="203" t="b">
        <v>0</v>
      </c>
      <c r="AA892" s="203">
        <v>152</v>
      </c>
      <c r="AB892" s="203">
        <v>159</v>
      </c>
      <c r="AC892" s="203">
        <v>134</v>
      </c>
      <c r="AD892" s="203">
        <v>7</v>
      </c>
      <c r="AE892" s="203">
        <v>8.5</v>
      </c>
      <c r="AF892" s="203" t="s">
        <v>305</v>
      </c>
      <c r="AS892" s="203" t="s">
        <v>4433</v>
      </c>
      <c r="AT892" s="203" t="s">
        <v>1497</v>
      </c>
      <c r="AU892" s="247">
        <v>559.99</v>
      </c>
      <c r="AV892" s="203" t="s">
        <v>4437</v>
      </c>
      <c r="AW892" s="203" t="s">
        <v>4433</v>
      </c>
      <c r="AX892" s="203" t="s">
        <v>4438</v>
      </c>
      <c r="AY892" s="247">
        <v>699.99</v>
      </c>
      <c r="AZ892" s="203" t="s">
        <v>4439</v>
      </c>
      <c r="BA892" s="203" t="s">
        <v>4433</v>
      </c>
      <c r="BB892" s="203" t="s">
        <v>1284</v>
      </c>
      <c r="BC892" s="247">
        <v>699.99</v>
      </c>
      <c r="BD892" s="203" t="s">
        <v>4440</v>
      </c>
      <c r="BE892" s="204" t="str">
        <f t="shared" si="27"/>
        <v xml:space="preserve"> NordicaEnforcer 94179 Unisex</v>
      </c>
    </row>
    <row r="893" spans="1:57">
      <c r="A893" s="203" t="s">
        <v>219</v>
      </c>
      <c r="B893" s="203" t="s">
        <v>742</v>
      </c>
      <c r="C893" s="203" t="s">
        <v>751</v>
      </c>
      <c r="D893" s="203">
        <v>186</v>
      </c>
      <c r="E893" s="203" t="s">
        <v>222</v>
      </c>
      <c r="F893" s="203" t="str">
        <f t="shared" si="26"/>
        <v>Enforcer 94</v>
      </c>
      <c r="H893" s="203">
        <v>186</v>
      </c>
      <c r="I893" s="203">
        <v>185.1</v>
      </c>
      <c r="J893" s="203">
        <v>137</v>
      </c>
      <c r="K893" s="203">
        <v>155</v>
      </c>
      <c r="L893" s="203">
        <v>129</v>
      </c>
      <c r="M893" s="203">
        <v>93</v>
      </c>
      <c r="N893" s="203">
        <v>115</v>
      </c>
      <c r="O893" s="203">
        <v>18.100000000000001</v>
      </c>
      <c r="P893" s="203">
        <v>2299</v>
      </c>
      <c r="Q893" s="203">
        <v>0.85</v>
      </c>
      <c r="R893" s="203">
        <v>1945</v>
      </c>
      <c r="S893" s="203">
        <v>276</v>
      </c>
      <c r="T893" s="203">
        <v>172</v>
      </c>
      <c r="U893" s="203">
        <v>53</v>
      </c>
      <c r="V893" s="203">
        <v>277</v>
      </c>
      <c r="W893" s="203">
        <v>15</v>
      </c>
      <c r="X893" s="203">
        <v>207</v>
      </c>
      <c r="Y893" s="203">
        <v>0.28299999999999997</v>
      </c>
      <c r="Z893" s="203" t="b">
        <v>0</v>
      </c>
      <c r="AA893" s="203">
        <v>140</v>
      </c>
      <c r="AB893" s="203">
        <v>162</v>
      </c>
      <c r="AC893" s="203">
        <v>137</v>
      </c>
      <c r="AD893" s="203">
        <v>7</v>
      </c>
      <c r="AE893" s="203">
        <v>8.5</v>
      </c>
      <c r="AF893" s="203" t="s">
        <v>305</v>
      </c>
      <c r="AS893" s="203" t="s">
        <v>4426</v>
      </c>
      <c r="AT893" s="203" t="s">
        <v>1497</v>
      </c>
      <c r="AU893" s="247">
        <v>559.99</v>
      </c>
      <c r="AV893" s="203" t="s">
        <v>4441</v>
      </c>
      <c r="AW893" s="203" t="s">
        <v>4426</v>
      </c>
      <c r="AX893" s="203" t="s">
        <v>1194</v>
      </c>
      <c r="AY893" s="247">
        <v>559.99</v>
      </c>
      <c r="AZ893" s="203" t="s">
        <v>4442</v>
      </c>
      <c r="BA893" s="203" t="s">
        <v>4426</v>
      </c>
      <c r="BB893" s="203" t="s">
        <v>1497</v>
      </c>
      <c r="BC893" s="247">
        <v>559.99</v>
      </c>
      <c r="BD893" s="203" t="s">
        <v>4443</v>
      </c>
      <c r="BE893" s="204" t="str">
        <f t="shared" si="27"/>
        <v xml:space="preserve"> NordicaEnforcer 94186 Unisex</v>
      </c>
    </row>
    <row r="894" spans="1:57">
      <c r="A894" s="203" t="s">
        <v>219</v>
      </c>
      <c r="B894" s="203" t="s">
        <v>742</v>
      </c>
      <c r="C894" s="203" t="s">
        <v>752</v>
      </c>
      <c r="D894" s="203">
        <v>158</v>
      </c>
      <c r="E894" s="203" t="s">
        <v>390</v>
      </c>
      <c r="F894" s="203" t="str">
        <f t="shared" si="26"/>
        <v>Santa Ana 104 Free</v>
      </c>
      <c r="H894" s="203">
        <v>158</v>
      </c>
      <c r="I894" s="203">
        <v>157.30000000000001</v>
      </c>
      <c r="J894" s="203">
        <v>109</v>
      </c>
      <c r="K894" s="203">
        <v>130</v>
      </c>
      <c r="L894" s="203">
        <v>132</v>
      </c>
      <c r="M894" s="203">
        <v>103</v>
      </c>
      <c r="N894" s="203">
        <v>123</v>
      </c>
      <c r="O894" s="203">
        <v>15.3</v>
      </c>
      <c r="P894" s="203">
        <v>1713</v>
      </c>
      <c r="Q894" s="203">
        <v>1.03</v>
      </c>
      <c r="R894" s="203">
        <v>1771</v>
      </c>
      <c r="S894" s="203">
        <v>174</v>
      </c>
      <c r="T894" s="203">
        <v>88</v>
      </c>
      <c r="U894" s="203">
        <v>44</v>
      </c>
      <c r="V894" s="203">
        <v>263</v>
      </c>
      <c r="W894" s="203">
        <v>32</v>
      </c>
      <c r="X894" s="203">
        <v>219</v>
      </c>
      <c r="Y894" s="203">
        <v>0.71899999999999997</v>
      </c>
      <c r="Z894" s="203" t="b">
        <v>0</v>
      </c>
      <c r="AA894" s="203">
        <v>133</v>
      </c>
      <c r="AB894" s="203">
        <v>144</v>
      </c>
      <c r="AC894" s="203">
        <v>131</v>
      </c>
      <c r="AD894" s="203">
        <v>8</v>
      </c>
      <c r="AE894" s="203">
        <v>8.5</v>
      </c>
      <c r="AF894" s="203" t="s">
        <v>305</v>
      </c>
      <c r="AG894" s="203" t="s">
        <v>301</v>
      </c>
      <c r="AS894" s="203" t="s">
        <v>4444</v>
      </c>
      <c r="AT894" s="203" t="s">
        <v>1194</v>
      </c>
      <c r="AU894" s="247">
        <v>749.99</v>
      </c>
      <c r="AV894" s="203" t="s">
        <v>4445</v>
      </c>
      <c r="AW894" s="203" t="s">
        <v>4446</v>
      </c>
      <c r="AX894" s="203" t="s">
        <v>1244</v>
      </c>
      <c r="AY894" s="247">
        <v>749.99</v>
      </c>
      <c r="AZ894" s="203" t="s">
        <v>4447</v>
      </c>
      <c r="BA894" s="203" t="s">
        <v>4448</v>
      </c>
      <c r="BB894" s="203" t="s">
        <v>1493</v>
      </c>
      <c r="BC894" s="247">
        <v>749.99</v>
      </c>
      <c r="BD894" s="203" t="s">
        <v>4449</v>
      </c>
      <c r="BE894" s="204" t="str">
        <f t="shared" si="27"/>
        <v xml:space="preserve"> NordicaSanta Ana 104 Free158 Women's</v>
      </c>
    </row>
    <row r="895" spans="1:57">
      <c r="A895" s="203" t="s">
        <v>219</v>
      </c>
      <c r="B895" s="203" t="s">
        <v>742</v>
      </c>
      <c r="C895" s="203" t="s">
        <v>752</v>
      </c>
      <c r="D895" s="203">
        <v>165</v>
      </c>
      <c r="E895" s="203" t="s">
        <v>390</v>
      </c>
      <c r="F895" s="203" t="str">
        <f t="shared" si="26"/>
        <v>Santa Ana 104 Free</v>
      </c>
      <c r="H895" s="203">
        <v>165</v>
      </c>
      <c r="I895" s="203">
        <v>164.1</v>
      </c>
      <c r="J895" s="203">
        <v>110</v>
      </c>
      <c r="K895" s="203">
        <v>135</v>
      </c>
      <c r="L895" s="203">
        <v>134</v>
      </c>
      <c r="M895" s="203">
        <v>103</v>
      </c>
      <c r="N895" s="203">
        <v>124</v>
      </c>
      <c r="O895" s="203">
        <v>15.6</v>
      </c>
      <c r="P895" s="203">
        <v>1715</v>
      </c>
      <c r="Q895" s="203">
        <v>1.08</v>
      </c>
      <c r="R895" s="203">
        <v>1857</v>
      </c>
      <c r="S895" s="203">
        <v>174</v>
      </c>
      <c r="T895" s="203">
        <v>94</v>
      </c>
      <c r="U895" s="203">
        <v>57</v>
      </c>
      <c r="V895" s="203">
        <v>297</v>
      </c>
      <c r="W895" s="203">
        <v>39</v>
      </c>
      <c r="X895" s="203">
        <v>241</v>
      </c>
      <c r="Y895" s="203">
        <v>0.68700000000000006</v>
      </c>
      <c r="Z895" s="203" t="b">
        <v>0</v>
      </c>
      <c r="AA895" s="203">
        <v>134</v>
      </c>
      <c r="AB895" s="203">
        <v>160</v>
      </c>
      <c r="AC895" s="203">
        <v>163</v>
      </c>
      <c r="AD895" s="203">
        <v>5</v>
      </c>
      <c r="AE895" s="203">
        <v>8.4</v>
      </c>
      <c r="AF895" s="203" t="s">
        <v>305</v>
      </c>
      <c r="AG895" s="203" t="s">
        <v>301</v>
      </c>
      <c r="AH895" s="203" t="s">
        <v>302</v>
      </c>
      <c r="AS895" s="203" t="s">
        <v>4450</v>
      </c>
      <c r="AT895" s="203" t="s">
        <v>1190</v>
      </c>
      <c r="AU895" s="247">
        <v>472.73</v>
      </c>
      <c r="AV895" s="203" t="s">
        <v>4451</v>
      </c>
      <c r="AW895" s="203" t="s">
        <v>4452</v>
      </c>
      <c r="AX895" s="203" t="s">
        <v>1369</v>
      </c>
      <c r="AY895" s="247">
        <v>749.99</v>
      </c>
      <c r="AZ895" s="203" t="s">
        <v>4453</v>
      </c>
      <c r="BA895" s="203" t="s">
        <v>4448</v>
      </c>
      <c r="BB895" s="203" t="s">
        <v>1493</v>
      </c>
      <c r="BC895" s="247">
        <v>749.99</v>
      </c>
      <c r="BD895" s="203" t="s">
        <v>4454</v>
      </c>
      <c r="BE895" s="204" t="str">
        <f t="shared" si="27"/>
        <v xml:space="preserve"> NordicaSanta Ana 104 Free165 Women's</v>
      </c>
    </row>
    <row r="896" spans="1:57">
      <c r="A896" s="203" t="s">
        <v>219</v>
      </c>
      <c r="B896" s="203" t="s">
        <v>742</v>
      </c>
      <c r="C896" s="203" t="s">
        <v>752</v>
      </c>
      <c r="D896" s="203">
        <v>172</v>
      </c>
      <c r="E896" s="203" t="s">
        <v>390</v>
      </c>
      <c r="F896" s="203" t="str">
        <f t="shared" si="26"/>
        <v>Santa Ana 104 Free</v>
      </c>
      <c r="H896" s="203">
        <v>172</v>
      </c>
      <c r="I896" s="203">
        <v>170.6</v>
      </c>
      <c r="J896" s="203">
        <v>116</v>
      </c>
      <c r="K896" s="203">
        <v>142</v>
      </c>
      <c r="L896" s="203">
        <v>135</v>
      </c>
      <c r="M896" s="203">
        <v>103</v>
      </c>
      <c r="N896" s="203">
        <v>125</v>
      </c>
      <c r="O896" s="203">
        <v>16.3</v>
      </c>
      <c r="P896" s="203">
        <v>1787</v>
      </c>
      <c r="Q896" s="203">
        <v>1.0900000000000001</v>
      </c>
      <c r="R896" s="203">
        <v>1945</v>
      </c>
      <c r="S896" s="203">
        <v>182</v>
      </c>
      <c r="T896" s="203">
        <v>99</v>
      </c>
      <c r="U896" s="203">
        <v>62</v>
      </c>
      <c r="V896" s="203">
        <v>298</v>
      </c>
      <c r="W896" s="203">
        <v>44</v>
      </c>
      <c r="X896" s="203">
        <v>248</v>
      </c>
      <c r="Y896" s="203">
        <v>0.71299999999999997</v>
      </c>
      <c r="Z896" s="203" t="b">
        <v>0</v>
      </c>
      <c r="AA896" s="203">
        <v>140</v>
      </c>
      <c r="AB896" s="203">
        <v>151</v>
      </c>
      <c r="AC896" s="203">
        <v>159</v>
      </c>
      <c r="AD896" s="203">
        <v>7</v>
      </c>
      <c r="AE896" s="203">
        <v>8.8000000000000007</v>
      </c>
      <c r="AF896" s="203" t="s">
        <v>305</v>
      </c>
      <c r="AG896" s="203" t="s">
        <v>301</v>
      </c>
      <c r="AH896" s="203" t="s">
        <v>302</v>
      </c>
      <c r="AS896" s="203" t="s">
        <v>4450</v>
      </c>
      <c r="AT896" s="203" t="s">
        <v>1190</v>
      </c>
      <c r="AU896" s="247">
        <v>472.89</v>
      </c>
      <c r="AV896" s="203" t="s">
        <v>4455</v>
      </c>
      <c r="AW896" s="203" t="s">
        <v>4456</v>
      </c>
      <c r="AX896" s="203" t="s">
        <v>2145</v>
      </c>
      <c r="AY896" s="247">
        <v>599.99</v>
      </c>
      <c r="AZ896" s="203" t="s">
        <v>4457</v>
      </c>
      <c r="BA896" s="203" t="s">
        <v>4448</v>
      </c>
      <c r="BB896" s="203" t="s">
        <v>1493</v>
      </c>
      <c r="BC896" s="247">
        <v>749.99</v>
      </c>
      <c r="BD896" s="203" t="s">
        <v>4458</v>
      </c>
      <c r="BE896" s="204" t="str">
        <f t="shared" si="27"/>
        <v xml:space="preserve"> NordicaSanta Ana 104 Free172 Women's</v>
      </c>
    </row>
    <row r="897" spans="1:57">
      <c r="A897" s="203" t="s">
        <v>219</v>
      </c>
      <c r="B897" s="203" t="s">
        <v>742</v>
      </c>
      <c r="C897" s="203" t="s">
        <v>752</v>
      </c>
      <c r="D897" s="203">
        <v>179</v>
      </c>
      <c r="E897" s="203" t="s">
        <v>390</v>
      </c>
      <c r="F897" s="203" t="str">
        <f t="shared" si="26"/>
        <v>Santa Ana 104 Free</v>
      </c>
      <c r="H897" s="203">
        <v>179</v>
      </c>
      <c r="I897" s="203">
        <v>177.6</v>
      </c>
      <c r="J897" s="203">
        <v>122</v>
      </c>
      <c r="K897" s="203">
        <v>147</v>
      </c>
      <c r="L897" s="203">
        <v>135</v>
      </c>
      <c r="M897" s="203">
        <v>103</v>
      </c>
      <c r="N897" s="203">
        <v>126</v>
      </c>
      <c r="O897" s="203">
        <v>17.5</v>
      </c>
      <c r="P897" s="203">
        <v>1898</v>
      </c>
      <c r="Q897" s="203">
        <v>1.07</v>
      </c>
      <c r="R897" s="203">
        <v>2026</v>
      </c>
      <c r="S897" s="203">
        <v>220</v>
      </c>
      <c r="T897" s="203">
        <v>108</v>
      </c>
      <c r="U897" s="203">
        <v>64</v>
      </c>
      <c r="V897" s="203">
        <v>307</v>
      </c>
      <c r="W897" s="203">
        <v>42</v>
      </c>
      <c r="X897" s="203">
        <v>248</v>
      </c>
      <c r="Y897" s="203">
        <v>0.64500000000000002</v>
      </c>
      <c r="Z897" s="203" t="b">
        <v>0</v>
      </c>
      <c r="AA897" s="203">
        <v>155</v>
      </c>
      <c r="AB897" s="203">
        <v>154</v>
      </c>
      <c r="AC897" s="203">
        <v>152</v>
      </c>
      <c r="AD897" s="203">
        <v>6</v>
      </c>
      <c r="AE897" s="203">
        <v>8.6999999999999993</v>
      </c>
      <c r="AF897" s="203" t="s">
        <v>305</v>
      </c>
      <c r="AG897" s="203" t="s">
        <v>301</v>
      </c>
      <c r="AH897" s="203" t="s">
        <v>302</v>
      </c>
      <c r="AS897" s="203" t="s">
        <v>4459</v>
      </c>
      <c r="AT897" s="203" t="s">
        <v>1244</v>
      </c>
      <c r="AU897" s="247">
        <v>469.93</v>
      </c>
      <c r="AV897" s="203" t="s">
        <v>4460</v>
      </c>
      <c r="AW897" s="203" t="s">
        <v>4459</v>
      </c>
      <c r="AX897" s="203" t="s">
        <v>1244</v>
      </c>
      <c r="AY897" s="247">
        <v>469.93</v>
      </c>
      <c r="AZ897" s="203" t="s">
        <v>4461</v>
      </c>
      <c r="BA897" s="203" t="s">
        <v>4462</v>
      </c>
      <c r="BB897" s="203" t="s">
        <v>1554</v>
      </c>
      <c r="BC897" s="203" t="s">
        <v>3135</v>
      </c>
      <c r="BD897" s="203" t="s">
        <v>4463</v>
      </c>
      <c r="BE897" s="204" t="str">
        <f t="shared" si="27"/>
        <v xml:space="preserve"> NordicaSanta Ana 104 Free179 Women's</v>
      </c>
    </row>
    <row r="898" spans="1:57">
      <c r="A898" s="203" t="s">
        <v>219</v>
      </c>
      <c r="B898" s="203" t="s">
        <v>742</v>
      </c>
      <c r="C898" s="203" t="s">
        <v>753</v>
      </c>
      <c r="D898" s="203">
        <v>169</v>
      </c>
      <c r="E898" s="203" t="s">
        <v>390</v>
      </c>
      <c r="F898" s="203" t="str">
        <f t="shared" ref="F898:F961" si="28">IF(LEFT(C898,1)=" ",RIGHT(C898,LEN(C898)-1),C898)</f>
        <v>Santa Ana 110 Free</v>
      </c>
      <c r="H898" s="203">
        <v>169</v>
      </c>
      <c r="I898" s="203">
        <v>167.7</v>
      </c>
      <c r="J898" s="203">
        <v>110</v>
      </c>
      <c r="K898" s="203">
        <v>136</v>
      </c>
      <c r="L898" s="203">
        <v>140</v>
      </c>
      <c r="M898" s="203">
        <v>109</v>
      </c>
      <c r="N898" s="203">
        <v>130</v>
      </c>
      <c r="O898" s="203">
        <v>15.7</v>
      </c>
      <c r="P898" s="203">
        <v>1839</v>
      </c>
      <c r="Q898" s="203">
        <v>1.0900000000000001</v>
      </c>
      <c r="R898" s="203">
        <v>1999</v>
      </c>
      <c r="S898" s="203">
        <v>197</v>
      </c>
      <c r="T898" s="203">
        <v>103</v>
      </c>
      <c r="U898" s="203">
        <v>64</v>
      </c>
      <c r="V898" s="203">
        <v>312</v>
      </c>
      <c r="W898" s="203">
        <v>45</v>
      </c>
      <c r="X898" s="203">
        <v>262</v>
      </c>
      <c r="Y898" s="203">
        <v>0.71</v>
      </c>
      <c r="Z898" s="203" t="b">
        <v>0</v>
      </c>
      <c r="AA898" s="203">
        <v>156</v>
      </c>
      <c r="AB898" s="203">
        <v>162</v>
      </c>
      <c r="AC898" s="203">
        <v>156</v>
      </c>
      <c r="AD898" s="203">
        <v>5</v>
      </c>
      <c r="AE898" s="203">
        <v>9.3000000000000007</v>
      </c>
      <c r="AF898" s="203" t="s">
        <v>301</v>
      </c>
      <c r="AG898" s="203" t="s">
        <v>302</v>
      </c>
      <c r="AS898" s="203" t="s">
        <v>4464</v>
      </c>
      <c r="AT898" s="203" t="s">
        <v>1190</v>
      </c>
      <c r="AU898" s="247">
        <v>527.89</v>
      </c>
      <c r="AV898" s="203" t="s">
        <v>4465</v>
      </c>
      <c r="AW898" s="203" t="s">
        <v>4466</v>
      </c>
      <c r="AX898" s="203" t="s">
        <v>2145</v>
      </c>
      <c r="AY898" s="247">
        <v>639.99</v>
      </c>
      <c r="AZ898" s="203" t="s">
        <v>4467</v>
      </c>
      <c r="BE898" s="204" t="str">
        <f t="shared" ref="BE898:BE961" si="29">_xlfn.CONCAT(B898,F898,D898,E898)</f>
        <v xml:space="preserve"> NordicaSanta Ana 110 Free169 Women's</v>
      </c>
    </row>
    <row r="899" spans="1:57">
      <c r="A899" s="203" t="s">
        <v>219</v>
      </c>
      <c r="B899" s="203" t="s">
        <v>742</v>
      </c>
      <c r="C899" s="203" t="s">
        <v>753</v>
      </c>
      <c r="D899" s="203">
        <v>177</v>
      </c>
      <c r="E899" s="203" t="s">
        <v>390</v>
      </c>
      <c r="F899" s="203" t="str">
        <f t="shared" si="28"/>
        <v>Santa Ana 110 Free</v>
      </c>
      <c r="H899" s="203">
        <v>177</v>
      </c>
      <c r="I899" s="203">
        <v>175.5</v>
      </c>
      <c r="J899" s="203">
        <v>116</v>
      </c>
      <c r="K899" s="203">
        <v>145</v>
      </c>
      <c r="L899" s="203">
        <v>140</v>
      </c>
      <c r="M899" s="203">
        <v>108</v>
      </c>
      <c r="N899" s="203">
        <v>131</v>
      </c>
      <c r="O899" s="203">
        <v>16.7</v>
      </c>
      <c r="P899" s="203">
        <v>1908</v>
      </c>
      <c r="Q899" s="203">
        <v>1.0900000000000001</v>
      </c>
      <c r="R899" s="203">
        <v>2087</v>
      </c>
      <c r="S899" s="203">
        <v>199</v>
      </c>
      <c r="T899" s="203">
        <v>103</v>
      </c>
      <c r="U899" s="203">
        <v>71</v>
      </c>
      <c r="V899" s="203">
        <v>323</v>
      </c>
      <c r="W899" s="203">
        <v>50</v>
      </c>
      <c r="X899" s="203">
        <v>268</v>
      </c>
      <c r="Y899" s="203">
        <v>0.70799999999999996</v>
      </c>
      <c r="Z899" s="203" t="b">
        <v>0</v>
      </c>
      <c r="AA899" s="203">
        <v>156</v>
      </c>
      <c r="AB899" s="203">
        <v>153</v>
      </c>
      <c r="AC899" s="203">
        <v>167</v>
      </c>
      <c r="AD899" s="203">
        <v>6</v>
      </c>
      <c r="AE899" s="203">
        <v>8.4</v>
      </c>
      <c r="AF899" s="203" t="s">
        <v>301</v>
      </c>
      <c r="AG899" s="203" t="s">
        <v>302</v>
      </c>
      <c r="AS899" s="203" t="s">
        <v>4464</v>
      </c>
      <c r="AT899" s="203" t="s">
        <v>1190</v>
      </c>
      <c r="AU899" s="247">
        <v>527.89</v>
      </c>
      <c r="AV899" s="203" t="s">
        <v>4468</v>
      </c>
      <c r="AW899" s="203" t="s">
        <v>4469</v>
      </c>
      <c r="AX899" s="203" t="s">
        <v>1351</v>
      </c>
      <c r="AY899" s="247">
        <v>559.99</v>
      </c>
      <c r="AZ899" s="203" t="s">
        <v>4470</v>
      </c>
      <c r="BA899" s="203" t="s">
        <v>4469</v>
      </c>
      <c r="BB899" s="203" t="s">
        <v>1351</v>
      </c>
      <c r="BC899" s="247">
        <v>559.99</v>
      </c>
      <c r="BD899" s="203" t="s">
        <v>4471</v>
      </c>
      <c r="BE899" s="204" t="str">
        <f t="shared" si="29"/>
        <v xml:space="preserve"> NordicaSanta Ana 110 Free177 Women's</v>
      </c>
    </row>
    <row r="900" spans="1:57">
      <c r="A900" s="203" t="s">
        <v>219</v>
      </c>
      <c r="B900" s="203" t="s">
        <v>742</v>
      </c>
      <c r="C900" s="203" t="s">
        <v>754</v>
      </c>
      <c r="D900" s="203">
        <v>151</v>
      </c>
      <c r="E900" s="203" t="s">
        <v>390</v>
      </c>
      <c r="F900" s="203" t="str">
        <f t="shared" si="28"/>
        <v>Santa Ana 84</v>
      </c>
      <c r="H900" s="203">
        <v>151</v>
      </c>
      <c r="I900" s="203">
        <v>149.69999999999999</v>
      </c>
      <c r="J900" s="203">
        <v>109</v>
      </c>
      <c r="K900" s="203">
        <v>128</v>
      </c>
      <c r="L900" s="203">
        <v>119</v>
      </c>
      <c r="M900" s="203">
        <v>83</v>
      </c>
      <c r="N900" s="203">
        <v>104</v>
      </c>
      <c r="O900" s="203">
        <v>12.8</v>
      </c>
      <c r="P900" s="203">
        <v>1399</v>
      </c>
      <c r="Q900" s="203">
        <v>1.02</v>
      </c>
      <c r="R900" s="203">
        <v>1427</v>
      </c>
      <c r="S900" s="203">
        <v>163</v>
      </c>
      <c r="T900" s="203">
        <v>75</v>
      </c>
      <c r="U900" s="203">
        <v>60</v>
      </c>
      <c r="V900" s="203">
        <v>257</v>
      </c>
      <c r="W900" s="203">
        <v>17</v>
      </c>
      <c r="X900" s="203">
        <v>150</v>
      </c>
      <c r="Y900" s="203">
        <v>0.28999999999999998</v>
      </c>
      <c r="Z900" s="203" t="b">
        <v>0</v>
      </c>
      <c r="AA900" s="203">
        <v>129</v>
      </c>
      <c r="AB900" s="203">
        <v>91</v>
      </c>
      <c r="AC900" s="203">
        <v>128</v>
      </c>
      <c r="AD900" s="203">
        <v>3</v>
      </c>
      <c r="AE900" s="203">
        <v>10</v>
      </c>
      <c r="AF900" s="203" t="s">
        <v>306</v>
      </c>
      <c r="AG900" s="203" t="s">
        <v>305</v>
      </c>
      <c r="AS900" s="203" t="s">
        <v>4472</v>
      </c>
      <c r="AT900" s="203" t="s">
        <v>1194</v>
      </c>
      <c r="AU900" s="247">
        <v>439.99</v>
      </c>
      <c r="AV900" s="203" t="s">
        <v>4473</v>
      </c>
      <c r="AW900" s="203" t="s">
        <v>4472</v>
      </c>
      <c r="AX900" s="203" t="s">
        <v>1194</v>
      </c>
      <c r="AY900" s="247">
        <v>439.99</v>
      </c>
      <c r="AZ900" s="203" t="s">
        <v>4474</v>
      </c>
      <c r="BA900" s="203" t="s">
        <v>4475</v>
      </c>
      <c r="BB900" s="203" t="s">
        <v>1578</v>
      </c>
      <c r="BC900" s="247">
        <v>473.36</v>
      </c>
      <c r="BD900" s="203" t="s">
        <v>4476</v>
      </c>
      <c r="BE900" s="204" t="str">
        <f t="shared" si="29"/>
        <v xml:space="preserve"> NordicaSanta Ana 84151 Women's</v>
      </c>
    </row>
    <row r="901" spans="1:57">
      <c r="A901" s="203" t="s">
        <v>219</v>
      </c>
      <c r="B901" s="203" t="s">
        <v>742</v>
      </c>
      <c r="C901" s="203" t="s">
        <v>754</v>
      </c>
      <c r="D901" s="203">
        <v>158</v>
      </c>
      <c r="E901" s="203" t="s">
        <v>390</v>
      </c>
      <c r="F901" s="203" t="str">
        <f t="shared" si="28"/>
        <v>Santa Ana 84</v>
      </c>
      <c r="H901" s="203">
        <v>158</v>
      </c>
      <c r="I901" s="203">
        <v>157.19999999999999</v>
      </c>
      <c r="J901" s="203">
        <v>118</v>
      </c>
      <c r="K901" s="203">
        <v>133</v>
      </c>
      <c r="L901" s="203">
        <v>120</v>
      </c>
      <c r="M901" s="203">
        <v>83</v>
      </c>
      <c r="N901" s="203">
        <v>105</v>
      </c>
      <c r="O901" s="203">
        <v>14</v>
      </c>
      <c r="P901" s="203">
        <v>1529</v>
      </c>
      <c r="Q901" s="203">
        <v>0.98</v>
      </c>
      <c r="R901" s="203">
        <v>1505</v>
      </c>
      <c r="S901" s="203">
        <v>174</v>
      </c>
      <c r="T901" s="203">
        <v>79</v>
      </c>
      <c r="U901" s="203">
        <v>59</v>
      </c>
      <c r="V901" s="203">
        <v>254</v>
      </c>
      <c r="W901" s="203">
        <v>15</v>
      </c>
      <c r="X901" s="203">
        <v>141</v>
      </c>
      <c r="Y901" s="203">
        <v>0.26300000000000001</v>
      </c>
      <c r="Z901" s="203" t="b">
        <v>0</v>
      </c>
      <c r="AA901" s="203">
        <v>141</v>
      </c>
      <c r="AB901" s="203">
        <v>98</v>
      </c>
      <c r="AC901" s="203">
        <v>113</v>
      </c>
      <c r="AD901" s="203">
        <v>5</v>
      </c>
      <c r="AE901" s="203">
        <v>10.1</v>
      </c>
      <c r="AF901" s="203" t="s">
        <v>306</v>
      </c>
      <c r="AG901" s="203" t="s">
        <v>305</v>
      </c>
      <c r="AS901" s="203" t="s">
        <v>4477</v>
      </c>
      <c r="AT901" s="203" t="s">
        <v>1578</v>
      </c>
      <c r="AU901" s="247">
        <v>473.36</v>
      </c>
      <c r="AV901" s="203" t="s">
        <v>4478</v>
      </c>
      <c r="AW901" s="203" t="s">
        <v>4479</v>
      </c>
      <c r="AX901" s="203" t="s">
        <v>1638</v>
      </c>
      <c r="AY901" s="247">
        <v>549</v>
      </c>
      <c r="AZ901" s="203" t="s">
        <v>4480</v>
      </c>
      <c r="BA901" s="203" t="s">
        <v>4481</v>
      </c>
      <c r="BB901" s="203" t="s">
        <v>4409</v>
      </c>
      <c r="BC901" s="247">
        <v>549.95000000000005</v>
      </c>
      <c r="BD901" s="203" t="s">
        <v>4482</v>
      </c>
      <c r="BE901" s="204" t="str">
        <f t="shared" si="29"/>
        <v xml:space="preserve"> NordicaSanta Ana 84158 Women's</v>
      </c>
    </row>
    <row r="902" spans="1:57">
      <c r="A902" s="203" t="s">
        <v>219</v>
      </c>
      <c r="B902" s="203" t="s">
        <v>742</v>
      </c>
      <c r="C902" s="203" t="s">
        <v>754</v>
      </c>
      <c r="D902" s="203">
        <v>165</v>
      </c>
      <c r="E902" s="203" t="s">
        <v>390</v>
      </c>
      <c r="F902" s="203" t="str">
        <f t="shared" si="28"/>
        <v>Santa Ana 84</v>
      </c>
      <c r="H902" s="203">
        <v>165</v>
      </c>
      <c r="I902" s="203">
        <v>164.1</v>
      </c>
      <c r="J902" s="203">
        <v>123</v>
      </c>
      <c r="K902" s="203">
        <v>139</v>
      </c>
      <c r="L902" s="203">
        <v>121</v>
      </c>
      <c r="M902" s="203">
        <v>83</v>
      </c>
      <c r="N902" s="203">
        <v>105</v>
      </c>
      <c r="O902" s="203">
        <v>15.3</v>
      </c>
      <c r="P902" s="203">
        <v>1560</v>
      </c>
      <c r="Q902" s="203">
        <v>1.01</v>
      </c>
      <c r="R902" s="203">
        <v>1572</v>
      </c>
      <c r="S902" s="203">
        <v>164</v>
      </c>
      <c r="T902" s="203">
        <v>75</v>
      </c>
      <c r="U902" s="203">
        <v>58</v>
      </c>
      <c r="V902" s="203">
        <v>259</v>
      </c>
      <c r="W902" s="203">
        <v>17</v>
      </c>
      <c r="X902" s="203">
        <v>150</v>
      </c>
      <c r="Y902" s="203">
        <v>0.28599999999999998</v>
      </c>
      <c r="Z902" s="203" t="b">
        <v>0</v>
      </c>
      <c r="AA902" s="203">
        <v>142</v>
      </c>
      <c r="AB902" s="203">
        <v>104</v>
      </c>
      <c r="AC902" s="203">
        <v>117</v>
      </c>
      <c r="AD902" s="203">
        <v>3</v>
      </c>
      <c r="AE902" s="203">
        <v>10.4</v>
      </c>
      <c r="AF902" s="203" t="s">
        <v>306</v>
      </c>
      <c r="AG902" s="203" t="s">
        <v>305</v>
      </c>
      <c r="AS902" s="203" t="s">
        <v>4483</v>
      </c>
      <c r="AT902" s="203" t="s">
        <v>1571</v>
      </c>
      <c r="AU902" s="247">
        <v>419.66</v>
      </c>
      <c r="AV902" s="203" t="s">
        <v>4484</v>
      </c>
      <c r="AW902" s="203" t="s">
        <v>4485</v>
      </c>
      <c r="AX902" s="203" t="s">
        <v>1638</v>
      </c>
      <c r="AY902" s="247">
        <v>549</v>
      </c>
      <c r="AZ902" s="203" t="s">
        <v>4486</v>
      </c>
      <c r="BE902" s="204" t="str">
        <f t="shared" si="29"/>
        <v xml:space="preserve"> NordicaSanta Ana 84165 Women's</v>
      </c>
    </row>
    <row r="903" spans="1:57">
      <c r="A903" s="203" t="s">
        <v>219</v>
      </c>
      <c r="B903" s="203" t="s">
        <v>742</v>
      </c>
      <c r="C903" s="203" t="s">
        <v>755</v>
      </c>
      <c r="D903" s="203">
        <v>151</v>
      </c>
      <c r="E903" s="203" t="s">
        <v>390</v>
      </c>
      <c r="F903" s="203" t="str">
        <f t="shared" si="28"/>
        <v>Santa Ana 88</v>
      </c>
      <c r="H903" s="203">
        <v>151</v>
      </c>
      <c r="I903" s="203">
        <v>150.6</v>
      </c>
      <c r="J903" s="203">
        <v>108</v>
      </c>
      <c r="K903" s="203">
        <v>126</v>
      </c>
      <c r="L903" s="203">
        <v>119</v>
      </c>
      <c r="M903" s="203">
        <v>87</v>
      </c>
      <c r="N903" s="203">
        <v>105</v>
      </c>
      <c r="O903" s="203">
        <v>13.5</v>
      </c>
      <c r="P903" s="203">
        <v>1585</v>
      </c>
      <c r="Q903" s="203">
        <v>0.93</v>
      </c>
      <c r="R903" s="203">
        <v>1469</v>
      </c>
      <c r="S903" s="203">
        <v>158</v>
      </c>
      <c r="T903" s="203">
        <v>85</v>
      </c>
      <c r="U903" s="203">
        <v>51</v>
      </c>
      <c r="V903" s="203">
        <v>245</v>
      </c>
      <c r="W903" s="203">
        <v>13</v>
      </c>
      <c r="X903" s="203">
        <v>178</v>
      </c>
      <c r="Y903" s="203">
        <v>0.26</v>
      </c>
      <c r="Z903" s="203" t="b">
        <v>0</v>
      </c>
      <c r="AA903" s="203">
        <v>122</v>
      </c>
      <c r="AB903" s="203">
        <v>125</v>
      </c>
      <c r="AC903" s="203">
        <v>123</v>
      </c>
      <c r="AD903" s="203">
        <v>6</v>
      </c>
      <c r="AE903" s="203">
        <v>7.9</v>
      </c>
      <c r="AF903" s="203" t="s">
        <v>305</v>
      </c>
      <c r="AS903" s="203" t="s">
        <v>4487</v>
      </c>
      <c r="AT903" s="203" t="s">
        <v>1881</v>
      </c>
      <c r="AU903" s="247">
        <v>451.38</v>
      </c>
      <c r="AV903" s="203" t="s">
        <v>4488</v>
      </c>
      <c r="AW903" s="203" t="s">
        <v>4489</v>
      </c>
      <c r="AX903" s="203" t="s">
        <v>1638</v>
      </c>
      <c r="AY903" s="247">
        <v>599.99</v>
      </c>
      <c r="AZ903" s="203" t="s">
        <v>4490</v>
      </c>
      <c r="BA903" s="203" t="s">
        <v>4491</v>
      </c>
      <c r="BB903" s="203" t="s">
        <v>4492</v>
      </c>
      <c r="BC903" s="247">
        <v>599.99</v>
      </c>
      <c r="BD903" s="203" t="s">
        <v>4493</v>
      </c>
      <c r="BE903" s="204" t="str">
        <f t="shared" si="29"/>
        <v xml:space="preserve"> NordicaSanta Ana 88151 Women's</v>
      </c>
    </row>
    <row r="904" spans="1:57">
      <c r="A904" s="203" t="s">
        <v>219</v>
      </c>
      <c r="B904" s="203" t="s">
        <v>742</v>
      </c>
      <c r="C904" s="203" t="s">
        <v>755</v>
      </c>
      <c r="D904" s="203">
        <v>158</v>
      </c>
      <c r="E904" s="203" t="s">
        <v>390</v>
      </c>
      <c r="F904" s="203" t="str">
        <f t="shared" si="28"/>
        <v>Santa Ana 88</v>
      </c>
      <c r="H904" s="203">
        <v>158</v>
      </c>
      <c r="I904" s="203">
        <v>157.4</v>
      </c>
      <c r="J904" s="203">
        <v>114</v>
      </c>
      <c r="K904" s="203">
        <v>129</v>
      </c>
      <c r="L904" s="203">
        <v>119</v>
      </c>
      <c r="M904" s="203">
        <v>87</v>
      </c>
      <c r="N904" s="203">
        <v>106</v>
      </c>
      <c r="O904" s="203">
        <v>14.5</v>
      </c>
      <c r="P904" s="203">
        <v>1654</v>
      </c>
      <c r="Q904" s="203">
        <v>0.93</v>
      </c>
      <c r="R904" s="203">
        <v>1540</v>
      </c>
      <c r="S904" s="203">
        <v>173</v>
      </c>
      <c r="T904" s="203">
        <v>86</v>
      </c>
      <c r="U904" s="203">
        <v>60</v>
      </c>
      <c r="V904" s="203">
        <v>260</v>
      </c>
      <c r="W904" s="203">
        <v>11</v>
      </c>
      <c r="X904" s="203">
        <v>174</v>
      </c>
      <c r="Y904" s="203">
        <v>0.183</v>
      </c>
      <c r="Z904" s="203" t="b">
        <v>0</v>
      </c>
      <c r="AA904" s="203">
        <v>128</v>
      </c>
      <c r="AB904" s="203">
        <v>154</v>
      </c>
      <c r="AC904" s="203">
        <v>132</v>
      </c>
      <c r="AD904" s="203">
        <v>7</v>
      </c>
      <c r="AE904" s="203">
        <v>8.3000000000000007</v>
      </c>
      <c r="AF904" s="203" t="s">
        <v>305</v>
      </c>
      <c r="AS904" s="203" t="s">
        <v>4494</v>
      </c>
      <c r="AT904" s="203" t="s">
        <v>4409</v>
      </c>
      <c r="AU904" s="247">
        <v>209.95</v>
      </c>
      <c r="AV904" s="203" t="s">
        <v>4495</v>
      </c>
      <c r="AW904" s="203" t="s">
        <v>4496</v>
      </c>
      <c r="AX904" s="203" t="s">
        <v>1194</v>
      </c>
      <c r="AY904" s="247">
        <v>479.99</v>
      </c>
      <c r="AZ904" s="203" t="s">
        <v>4497</v>
      </c>
      <c r="BA904" s="203" t="s">
        <v>4496</v>
      </c>
      <c r="BB904" s="203" t="s">
        <v>1194</v>
      </c>
      <c r="BC904" s="247">
        <v>479.99</v>
      </c>
      <c r="BD904" s="203" t="s">
        <v>4498</v>
      </c>
      <c r="BE904" s="204" t="str">
        <f t="shared" si="29"/>
        <v xml:space="preserve"> NordicaSanta Ana 88158 Women's</v>
      </c>
    </row>
    <row r="905" spans="1:57">
      <c r="A905" s="203" t="s">
        <v>219</v>
      </c>
      <c r="B905" s="203" t="s">
        <v>742</v>
      </c>
      <c r="C905" s="203" t="s">
        <v>755</v>
      </c>
      <c r="D905" s="203">
        <v>165</v>
      </c>
      <c r="E905" s="203" t="s">
        <v>390</v>
      </c>
      <c r="F905" s="203" t="str">
        <f t="shared" si="28"/>
        <v>Santa Ana 88</v>
      </c>
      <c r="H905" s="203">
        <v>165</v>
      </c>
      <c r="I905" s="203">
        <v>164.5</v>
      </c>
      <c r="J905" s="203">
        <v>122</v>
      </c>
      <c r="K905" s="203">
        <v>138</v>
      </c>
      <c r="L905" s="203">
        <v>120</v>
      </c>
      <c r="M905" s="203">
        <v>87</v>
      </c>
      <c r="N905" s="203">
        <v>106</v>
      </c>
      <c r="O905" s="203">
        <v>15.7</v>
      </c>
      <c r="P905" s="203">
        <v>1783</v>
      </c>
      <c r="Q905" s="203">
        <v>0.9</v>
      </c>
      <c r="R905" s="203">
        <v>1614</v>
      </c>
      <c r="S905" s="203">
        <v>177</v>
      </c>
      <c r="T905" s="203">
        <v>89</v>
      </c>
      <c r="U905" s="203">
        <v>52</v>
      </c>
      <c r="V905" s="203">
        <v>253</v>
      </c>
      <c r="W905" s="203">
        <v>12</v>
      </c>
      <c r="X905" s="203">
        <v>168</v>
      </c>
      <c r="Y905" s="203">
        <v>0.22899999999999901</v>
      </c>
      <c r="Z905" s="203" t="b">
        <v>0</v>
      </c>
      <c r="AA905" s="203">
        <v>128</v>
      </c>
      <c r="AB905" s="203">
        <v>141</v>
      </c>
      <c r="AC905" s="203">
        <v>125</v>
      </c>
      <c r="AD905" s="203">
        <v>9</v>
      </c>
      <c r="AE905" s="203">
        <v>8.3000000000000007</v>
      </c>
      <c r="AF905" s="203" t="s">
        <v>305</v>
      </c>
      <c r="AS905" s="203" t="s">
        <v>4496</v>
      </c>
      <c r="AT905" s="203" t="s">
        <v>1194</v>
      </c>
      <c r="AU905" s="247">
        <v>479.99</v>
      </c>
      <c r="AV905" s="203" t="s">
        <v>4499</v>
      </c>
      <c r="AW905" s="203" t="s">
        <v>4496</v>
      </c>
      <c r="AX905" s="203" t="s">
        <v>1194</v>
      </c>
      <c r="AY905" s="247">
        <v>479.99</v>
      </c>
      <c r="AZ905" s="203" t="s">
        <v>4500</v>
      </c>
      <c r="BA905" s="203" t="s">
        <v>4496</v>
      </c>
      <c r="BB905" s="203" t="s">
        <v>1497</v>
      </c>
      <c r="BC905" s="247">
        <v>479.99</v>
      </c>
      <c r="BD905" s="203" t="s">
        <v>4501</v>
      </c>
      <c r="BE905" s="204" t="str">
        <f t="shared" si="29"/>
        <v xml:space="preserve"> NordicaSanta Ana 88165 Women's</v>
      </c>
    </row>
    <row r="906" spans="1:57">
      <c r="A906" s="203" t="s">
        <v>219</v>
      </c>
      <c r="B906" s="203" t="s">
        <v>742</v>
      </c>
      <c r="C906" s="203" t="s">
        <v>755</v>
      </c>
      <c r="D906" s="203">
        <v>172</v>
      </c>
      <c r="E906" s="203" t="s">
        <v>390</v>
      </c>
      <c r="F906" s="203" t="str">
        <f t="shared" si="28"/>
        <v>Santa Ana 88</v>
      </c>
      <c r="H906" s="203">
        <v>172</v>
      </c>
      <c r="I906" s="203">
        <v>172</v>
      </c>
      <c r="J906" s="203">
        <v>126</v>
      </c>
      <c r="K906" s="203">
        <v>143</v>
      </c>
      <c r="L906" s="203">
        <v>122</v>
      </c>
      <c r="M906" s="203">
        <v>87</v>
      </c>
      <c r="N906" s="203">
        <v>108</v>
      </c>
      <c r="O906" s="203">
        <v>16.100000000000001</v>
      </c>
      <c r="P906" s="203">
        <v>1894</v>
      </c>
      <c r="Q906" s="203">
        <v>0.9</v>
      </c>
      <c r="R906" s="203">
        <v>1697</v>
      </c>
      <c r="S906" s="203">
        <v>205</v>
      </c>
      <c r="T906" s="203">
        <v>101</v>
      </c>
      <c r="U906" s="203">
        <v>59</v>
      </c>
      <c r="V906" s="203">
        <v>266</v>
      </c>
      <c r="W906" s="203">
        <v>16</v>
      </c>
      <c r="X906" s="203">
        <v>198</v>
      </c>
      <c r="Y906" s="203">
        <v>0.26700000000000002</v>
      </c>
      <c r="Z906" s="203" t="b">
        <v>0</v>
      </c>
      <c r="AA906" s="203">
        <v>134</v>
      </c>
      <c r="AB906" s="203">
        <v>152</v>
      </c>
      <c r="AC906" s="203">
        <v>132</v>
      </c>
      <c r="AD906" s="203">
        <v>7</v>
      </c>
      <c r="AE906" s="203">
        <v>8.5</v>
      </c>
      <c r="AF906" s="203" t="s">
        <v>305</v>
      </c>
      <c r="AS906" s="203" t="s">
        <v>4408</v>
      </c>
      <c r="AT906" s="203" t="s">
        <v>4409</v>
      </c>
      <c r="AU906" s="247">
        <v>209.95</v>
      </c>
      <c r="AV906" s="203" t="s">
        <v>4502</v>
      </c>
      <c r="AW906" s="203" t="s">
        <v>4496</v>
      </c>
      <c r="AX906" s="203" t="s">
        <v>1194</v>
      </c>
      <c r="AY906" s="247">
        <v>479.99</v>
      </c>
      <c r="AZ906" s="203" t="s">
        <v>4503</v>
      </c>
      <c r="BA906" s="203" t="s">
        <v>4504</v>
      </c>
      <c r="BB906" s="203" t="s">
        <v>3134</v>
      </c>
      <c r="BC906" s="203" t="s">
        <v>3135</v>
      </c>
      <c r="BD906" s="203" t="s">
        <v>4505</v>
      </c>
      <c r="BE906" s="204" t="str">
        <f t="shared" si="29"/>
        <v xml:space="preserve"> NordicaSanta Ana 88172 Women's</v>
      </c>
    </row>
    <row r="907" spans="1:57">
      <c r="A907" s="203" t="s">
        <v>219</v>
      </c>
      <c r="B907" s="203" t="s">
        <v>742</v>
      </c>
      <c r="C907" s="203" t="s">
        <v>756</v>
      </c>
      <c r="D907" s="203">
        <v>151</v>
      </c>
      <c r="E907" s="203" t="s">
        <v>390</v>
      </c>
      <c r="F907" s="203" t="str">
        <f t="shared" si="28"/>
        <v>Santa Ana 93</v>
      </c>
      <c r="H907" s="203">
        <v>151</v>
      </c>
      <c r="I907" s="203">
        <v>150.30000000000001</v>
      </c>
      <c r="J907" s="203">
        <v>106</v>
      </c>
      <c r="K907" s="203">
        <v>123</v>
      </c>
      <c r="L907" s="203">
        <v>125</v>
      </c>
      <c r="M907" s="203">
        <v>92</v>
      </c>
      <c r="N907" s="203">
        <v>110</v>
      </c>
      <c r="O907" s="203">
        <v>13.1</v>
      </c>
      <c r="P907" s="203">
        <v>1607</v>
      </c>
      <c r="Q907" s="203">
        <v>0.96</v>
      </c>
      <c r="R907" s="203">
        <v>1547</v>
      </c>
      <c r="S907" s="203">
        <v>148</v>
      </c>
      <c r="T907" s="203">
        <v>84</v>
      </c>
      <c r="U907" s="203">
        <v>53</v>
      </c>
      <c r="V907" s="203">
        <v>253</v>
      </c>
      <c r="W907" s="203">
        <v>15</v>
      </c>
      <c r="X907" s="203">
        <v>190</v>
      </c>
      <c r="Y907" s="203">
        <v>0.28399999999999997</v>
      </c>
      <c r="Z907" s="203" t="b">
        <v>0</v>
      </c>
      <c r="AA907" s="203">
        <v>127</v>
      </c>
      <c r="AB907" s="203">
        <v>145</v>
      </c>
      <c r="AC907" s="203">
        <v>127</v>
      </c>
      <c r="AD907" s="203">
        <v>6</v>
      </c>
      <c r="AE907" s="203">
        <v>8.6</v>
      </c>
      <c r="AF907" s="203" t="s">
        <v>305</v>
      </c>
      <c r="AS907" s="203" t="s">
        <v>4506</v>
      </c>
      <c r="AT907" s="203" t="s">
        <v>1232</v>
      </c>
      <c r="AU907" s="247">
        <v>449.97</v>
      </c>
      <c r="AV907" s="203" t="s">
        <v>4507</v>
      </c>
      <c r="AW907" s="203" t="s">
        <v>4506</v>
      </c>
      <c r="AX907" s="203" t="s">
        <v>1227</v>
      </c>
      <c r="AY907" s="247">
        <v>649.95000000000005</v>
      </c>
      <c r="AZ907" s="203" t="s">
        <v>4508</v>
      </c>
      <c r="BA907" s="203" t="s">
        <v>4506</v>
      </c>
      <c r="BB907" s="203" t="s">
        <v>1497</v>
      </c>
      <c r="BC907" s="247">
        <v>649.95000000000005</v>
      </c>
      <c r="BD907" s="203" t="s">
        <v>4509</v>
      </c>
      <c r="BE907" s="204" t="str">
        <f t="shared" si="29"/>
        <v xml:space="preserve"> NordicaSanta Ana 93151 Women's</v>
      </c>
    </row>
    <row r="908" spans="1:57">
      <c r="A908" s="203" t="s">
        <v>219</v>
      </c>
      <c r="B908" s="203" t="s">
        <v>742</v>
      </c>
      <c r="C908" s="203" t="s">
        <v>756</v>
      </c>
      <c r="D908" s="203">
        <v>158</v>
      </c>
      <c r="E908" s="203" t="s">
        <v>390</v>
      </c>
      <c r="F908" s="203" t="str">
        <f t="shared" si="28"/>
        <v>Santa Ana 93</v>
      </c>
      <c r="H908" s="203">
        <v>158</v>
      </c>
      <c r="I908" s="203">
        <v>157.19999999999999</v>
      </c>
      <c r="J908" s="203">
        <v>111</v>
      </c>
      <c r="K908" s="203">
        <v>128</v>
      </c>
      <c r="L908" s="203">
        <v>126</v>
      </c>
      <c r="M908" s="203">
        <v>93</v>
      </c>
      <c r="N908" s="203">
        <v>112</v>
      </c>
      <c r="O908" s="203">
        <v>14.3</v>
      </c>
      <c r="P908" s="203">
        <v>1755</v>
      </c>
      <c r="Q908" s="203">
        <v>0.93</v>
      </c>
      <c r="R908" s="203">
        <v>1634</v>
      </c>
      <c r="S908" s="203">
        <v>173</v>
      </c>
      <c r="T908" s="203">
        <v>97</v>
      </c>
      <c r="U908" s="203">
        <v>60</v>
      </c>
      <c r="V908" s="203">
        <v>270</v>
      </c>
      <c r="W908" s="203">
        <v>18</v>
      </c>
      <c r="X908" s="203">
        <v>193</v>
      </c>
      <c r="Y908" s="203">
        <v>0.30299999999999999</v>
      </c>
      <c r="Z908" s="203" t="b">
        <v>0</v>
      </c>
      <c r="AA908" s="203">
        <v>150</v>
      </c>
      <c r="AB908" s="203">
        <v>143</v>
      </c>
      <c r="AC908" s="203">
        <v>120</v>
      </c>
      <c r="AD908" s="203">
        <v>6</v>
      </c>
      <c r="AE908" s="203">
        <v>8.6999999999999993</v>
      </c>
      <c r="AF908" s="203" t="s">
        <v>305</v>
      </c>
      <c r="AS908" s="203" t="s">
        <v>4494</v>
      </c>
      <c r="AT908" s="203" t="s">
        <v>4409</v>
      </c>
      <c r="AU908" s="247">
        <v>209.95</v>
      </c>
      <c r="AV908" s="203" t="s">
        <v>4510</v>
      </c>
      <c r="AW908" s="203" t="s">
        <v>4511</v>
      </c>
      <c r="AX908" s="203" t="s">
        <v>1199</v>
      </c>
      <c r="AY908" s="247">
        <v>649</v>
      </c>
      <c r="AZ908" s="203" t="s">
        <v>4512</v>
      </c>
      <c r="BA908" s="203" t="s">
        <v>4513</v>
      </c>
      <c r="BB908" s="203" t="s">
        <v>1638</v>
      </c>
      <c r="BC908" s="247">
        <v>649.99</v>
      </c>
      <c r="BD908" s="203" t="s">
        <v>4514</v>
      </c>
      <c r="BE908" s="204" t="str">
        <f t="shared" si="29"/>
        <v xml:space="preserve"> NordicaSanta Ana 93158 Women's</v>
      </c>
    </row>
    <row r="909" spans="1:57">
      <c r="A909" s="203" t="s">
        <v>219</v>
      </c>
      <c r="B909" s="203" t="s">
        <v>742</v>
      </c>
      <c r="C909" s="203" t="s">
        <v>756</v>
      </c>
      <c r="D909" s="203">
        <v>165</v>
      </c>
      <c r="E909" s="203" t="s">
        <v>390</v>
      </c>
      <c r="F909" s="203" t="str">
        <f t="shared" si="28"/>
        <v>Santa Ana 93</v>
      </c>
      <c r="H909" s="203">
        <v>165</v>
      </c>
      <c r="I909" s="203">
        <v>164.2</v>
      </c>
      <c r="J909" s="203">
        <v>117</v>
      </c>
      <c r="K909" s="203">
        <v>137</v>
      </c>
      <c r="L909" s="203">
        <v>126</v>
      </c>
      <c r="M909" s="203">
        <v>93</v>
      </c>
      <c r="N909" s="203">
        <v>112</v>
      </c>
      <c r="O909" s="203">
        <v>15.4</v>
      </c>
      <c r="P909" s="203">
        <v>1825</v>
      </c>
      <c r="Q909" s="203">
        <v>0.93</v>
      </c>
      <c r="R909" s="203">
        <v>1699</v>
      </c>
      <c r="S909" s="203">
        <v>205</v>
      </c>
      <c r="T909" s="203">
        <v>91</v>
      </c>
      <c r="U909" s="203">
        <v>60</v>
      </c>
      <c r="V909" s="203">
        <v>283</v>
      </c>
      <c r="W909" s="203">
        <v>14</v>
      </c>
      <c r="X909" s="203">
        <v>186</v>
      </c>
      <c r="Y909" s="203">
        <v>0.23</v>
      </c>
      <c r="Z909" s="203" t="b">
        <v>0</v>
      </c>
      <c r="AA909" s="203">
        <v>130</v>
      </c>
      <c r="AB909" s="203">
        <v>137</v>
      </c>
      <c r="AC909" s="203">
        <v>153</v>
      </c>
      <c r="AD909" s="203">
        <v>6</v>
      </c>
      <c r="AE909" s="203">
        <v>8.5</v>
      </c>
      <c r="AF909" s="203" t="s">
        <v>305</v>
      </c>
      <c r="AS909" s="203" t="s">
        <v>4506</v>
      </c>
      <c r="AT909" s="203" t="s">
        <v>1194</v>
      </c>
      <c r="AU909" s="247">
        <v>519.99</v>
      </c>
      <c r="AV909" s="203" t="s">
        <v>4515</v>
      </c>
      <c r="AW909" s="203" t="s">
        <v>4506</v>
      </c>
      <c r="AX909" s="203" t="s">
        <v>1194</v>
      </c>
      <c r="AY909" s="247">
        <v>519.99</v>
      </c>
      <c r="AZ909" s="203" t="s">
        <v>4516</v>
      </c>
      <c r="BA909" s="203" t="s">
        <v>4506</v>
      </c>
      <c r="BB909" s="203" t="s">
        <v>1497</v>
      </c>
      <c r="BC909" s="247">
        <v>519.99</v>
      </c>
      <c r="BD909" s="203" t="s">
        <v>4517</v>
      </c>
      <c r="BE909" s="204" t="str">
        <f t="shared" si="29"/>
        <v xml:space="preserve"> NordicaSanta Ana 93165 Women's</v>
      </c>
    </row>
    <row r="910" spans="1:57">
      <c r="A910" s="203" t="s">
        <v>219</v>
      </c>
      <c r="B910" s="203" t="s">
        <v>742</v>
      </c>
      <c r="C910" s="203" t="s">
        <v>756</v>
      </c>
      <c r="D910" s="203">
        <v>172</v>
      </c>
      <c r="E910" s="203" t="s">
        <v>390</v>
      </c>
      <c r="F910" s="203" t="str">
        <f t="shared" si="28"/>
        <v>Santa Ana 93</v>
      </c>
      <c r="H910" s="203">
        <v>172</v>
      </c>
      <c r="I910" s="203">
        <v>171.2</v>
      </c>
      <c r="J910" s="203">
        <v>123</v>
      </c>
      <c r="K910" s="203">
        <v>142</v>
      </c>
      <c r="L910" s="203">
        <v>127</v>
      </c>
      <c r="M910" s="203">
        <v>92</v>
      </c>
      <c r="N910" s="203">
        <v>113</v>
      </c>
      <c r="O910" s="203">
        <v>15.9</v>
      </c>
      <c r="P910" s="203">
        <v>2016</v>
      </c>
      <c r="Q910" s="203">
        <v>0.88</v>
      </c>
      <c r="R910" s="203">
        <v>1775</v>
      </c>
      <c r="S910" s="203">
        <v>250</v>
      </c>
      <c r="T910" s="203">
        <v>118</v>
      </c>
      <c r="U910" s="203">
        <v>61</v>
      </c>
      <c r="V910" s="203">
        <v>287</v>
      </c>
      <c r="W910" s="203">
        <v>16</v>
      </c>
      <c r="X910" s="203">
        <v>197</v>
      </c>
      <c r="Y910" s="203">
        <v>0.25600000000000001</v>
      </c>
      <c r="Z910" s="203" t="b">
        <v>0</v>
      </c>
      <c r="AA910" s="203">
        <v>137</v>
      </c>
      <c r="AB910" s="203">
        <v>155</v>
      </c>
      <c r="AC910" s="203">
        <v>150</v>
      </c>
      <c r="AD910" s="203">
        <v>5</v>
      </c>
      <c r="AE910" s="203">
        <v>8.5</v>
      </c>
      <c r="AF910" s="203" t="s">
        <v>305</v>
      </c>
      <c r="AS910" s="203" t="s">
        <v>4408</v>
      </c>
      <c r="AT910" s="203" t="s">
        <v>4409</v>
      </c>
      <c r="AU910" s="247">
        <v>209.95</v>
      </c>
      <c r="AV910" s="203" t="s">
        <v>4518</v>
      </c>
      <c r="AW910" s="203" t="s">
        <v>4506</v>
      </c>
      <c r="AX910" s="203" t="s">
        <v>1194</v>
      </c>
      <c r="AY910" s="247">
        <v>519.99</v>
      </c>
      <c r="AZ910" s="203" t="s">
        <v>4519</v>
      </c>
      <c r="BA910" s="203" t="s">
        <v>4506</v>
      </c>
      <c r="BB910" s="203" t="s">
        <v>1194</v>
      </c>
      <c r="BC910" s="247">
        <v>519.99</v>
      </c>
      <c r="BD910" s="203" t="s">
        <v>4520</v>
      </c>
      <c r="BE910" s="204" t="str">
        <f t="shared" si="29"/>
        <v xml:space="preserve"> NordicaSanta Ana 93172 Women's</v>
      </c>
    </row>
    <row r="911" spans="1:57">
      <c r="A911" s="203" t="s">
        <v>219</v>
      </c>
      <c r="B911" s="203" t="s">
        <v>742</v>
      </c>
      <c r="C911" s="203" t="s">
        <v>757</v>
      </c>
      <c r="D911" s="203">
        <v>165</v>
      </c>
      <c r="E911" s="203" t="s">
        <v>390</v>
      </c>
      <c r="F911" s="203" t="str">
        <f t="shared" si="28"/>
        <v>Santa Ana 98</v>
      </c>
      <c r="H911" s="203">
        <v>165</v>
      </c>
      <c r="I911" s="203">
        <v>164.4</v>
      </c>
      <c r="J911" s="203">
        <v>119</v>
      </c>
      <c r="K911" s="203">
        <v>135</v>
      </c>
      <c r="L911" s="203">
        <v>131</v>
      </c>
      <c r="M911" s="203">
        <v>99</v>
      </c>
      <c r="N911" s="203">
        <v>117</v>
      </c>
      <c r="O911" s="203">
        <v>16.2</v>
      </c>
      <c r="P911" s="203">
        <v>1783</v>
      </c>
      <c r="Q911" s="203">
        <v>1.01</v>
      </c>
      <c r="R911" s="203">
        <v>1798</v>
      </c>
      <c r="S911" s="203">
        <v>172</v>
      </c>
      <c r="T911" s="203">
        <v>91</v>
      </c>
      <c r="U911" s="203">
        <v>51</v>
      </c>
      <c r="V911" s="203">
        <v>252</v>
      </c>
      <c r="W911" s="203">
        <v>18</v>
      </c>
      <c r="X911" s="203">
        <v>200</v>
      </c>
      <c r="Y911" s="203">
        <v>0.35599999999999998</v>
      </c>
      <c r="Z911" s="203" t="b">
        <v>0</v>
      </c>
      <c r="AA911" s="203">
        <v>154</v>
      </c>
      <c r="AB911" s="203">
        <v>143</v>
      </c>
      <c r="AC911" s="203">
        <v>98</v>
      </c>
      <c r="AD911" s="203">
        <v>7</v>
      </c>
      <c r="AE911" s="203">
        <v>8.5</v>
      </c>
      <c r="AF911" s="203" t="s">
        <v>305</v>
      </c>
      <c r="AS911" s="203" t="s">
        <v>4521</v>
      </c>
      <c r="AT911" s="203" t="s">
        <v>1578</v>
      </c>
      <c r="AU911" s="247">
        <v>631.15</v>
      </c>
      <c r="AV911" s="203" t="s">
        <v>4522</v>
      </c>
      <c r="AW911" s="203" t="s">
        <v>4523</v>
      </c>
      <c r="AX911" s="203" t="s">
        <v>1199</v>
      </c>
      <c r="AY911" s="247">
        <v>698</v>
      </c>
      <c r="AZ911" s="203" t="s">
        <v>4524</v>
      </c>
      <c r="BA911" s="203" t="s">
        <v>4525</v>
      </c>
      <c r="BB911" s="203" t="s">
        <v>1801</v>
      </c>
      <c r="BC911" s="247">
        <v>699.95</v>
      </c>
      <c r="BD911" s="203" t="s">
        <v>4526</v>
      </c>
      <c r="BE911" s="204" t="str">
        <f t="shared" si="29"/>
        <v xml:space="preserve"> NordicaSanta Ana 98165 Women's</v>
      </c>
    </row>
    <row r="912" spans="1:57">
      <c r="A912" s="203" t="s">
        <v>219</v>
      </c>
      <c r="B912" s="203" t="s">
        <v>742</v>
      </c>
      <c r="C912" s="203" t="s">
        <v>757</v>
      </c>
      <c r="D912" s="203">
        <v>172</v>
      </c>
      <c r="E912" s="203" t="s">
        <v>390</v>
      </c>
      <c r="F912" s="203" t="str">
        <f t="shared" si="28"/>
        <v>Santa Ana 98</v>
      </c>
      <c r="H912" s="203">
        <v>172</v>
      </c>
      <c r="I912" s="203">
        <v>171.1</v>
      </c>
      <c r="J912" s="203">
        <v>120</v>
      </c>
      <c r="K912" s="203">
        <v>142</v>
      </c>
      <c r="L912" s="203">
        <v>132</v>
      </c>
      <c r="M912" s="203">
        <v>99</v>
      </c>
      <c r="N912" s="203">
        <v>119</v>
      </c>
      <c r="O912" s="203">
        <v>16.899999999999999</v>
      </c>
      <c r="P912" s="203">
        <v>1927</v>
      </c>
      <c r="Q912" s="203">
        <v>0.97</v>
      </c>
      <c r="R912" s="203">
        <v>1877</v>
      </c>
      <c r="S912" s="203">
        <v>192</v>
      </c>
      <c r="T912" s="203">
        <v>99</v>
      </c>
      <c r="U912" s="203">
        <v>62</v>
      </c>
      <c r="V912" s="203">
        <v>296</v>
      </c>
      <c r="W912" s="203">
        <v>21</v>
      </c>
      <c r="X912" s="203">
        <v>213</v>
      </c>
      <c r="Y912" s="203">
        <v>0.34399999999999997</v>
      </c>
      <c r="Z912" s="203" t="b">
        <v>0</v>
      </c>
      <c r="AA912" s="203">
        <v>142</v>
      </c>
      <c r="AB912" s="203">
        <v>150</v>
      </c>
      <c r="AC912" s="203">
        <v>154</v>
      </c>
      <c r="AD912" s="203">
        <v>5</v>
      </c>
      <c r="AE912" s="203">
        <v>8.1999999999999993</v>
      </c>
      <c r="AF912" s="203" t="s">
        <v>305</v>
      </c>
      <c r="AS912" s="203" t="s">
        <v>4527</v>
      </c>
      <c r="AT912" s="203" t="s">
        <v>1360</v>
      </c>
      <c r="AU912" s="247">
        <v>449.99</v>
      </c>
      <c r="AV912" s="203" t="s">
        <v>4528</v>
      </c>
      <c r="AW912" s="203" t="s">
        <v>4529</v>
      </c>
      <c r="AX912" s="203" t="s">
        <v>2145</v>
      </c>
      <c r="AY912" s="247">
        <v>559.99</v>
      </c>
      <c r="AZ912" s="203" t="s">
        <v>4530</v>
      </c>
      <c r="BA912" s="203" t="s">
        <v>4531</v>
      </c>
      <c r="BB912" s="203" t="s">
        <v>1578</v>
      </c>
      <c r="BC912" s="247">
        <v>631.15</v>
      </c>
      <c r="BD912" s="203" t="s">
        <v>4532</v>
      </c>
      <c r="BE912" s="204" t="str">
        <f t="shared" si="29"/>
        <v xml:space="preserve"> NordicaSanta Ana 98172 Women's</v>
      </c>
    </row>
    <row r="913" spans="1:57">
      <c r="A913" s="203" t="s">
        <v>219</v>
      </c>
      <c r="B913" s="203" t="s">
        <v>742</v>
      </c>
      <c r="C913" s="203" t="s">
        <v>758</v>
      </c>
      <c r="D913" s="203">
        <v>149</v>
      </c>
      <c r="E913" s="203" t="s">
        <v>222</v>
      </c>
      <c r="F913" s="203" t="str">
        <f t="shared" si="28"/>
        <v>Soul Rider 84</v>
      </c>
      <c r="H913" s="203">
        <v>149</v>
      </c>
      <c r="I913" s="203">
        <v>147.30000000000001</v>
      </c>
      <c r="J913" s="203">
        <v>117</v>
      </c>
      <c r="K913" s="203">
        <v>131</v>
      </c>
      <c r="L913" s="203">
        <v>115</v>
      </c>
      <c r="M913" s="203">
        <v>81</v>
      </c>
      <c r="N913" s="203">
        <v>106</v>
      </c>
      <c r="O913" s="203">
        <v>14.4</v>
      </c>
      <c r="P913" s="203">
        <v>1359</v>
      </c>
      <c r="Q913" s="203">
        <v>0.99</v>
      </c>
      <c r="R913" s="203">
        <v>1352</v>
      </c>
      <c r="S913" s="203">
        <v>114</v>
      </c>
      <c r="T913" s="203">
        <v>59</v>
      </c>
      <c r="U913" s="203">
        <v>47</v>
      </c>
      <c r="V913" s="203">
        <v>156</v>
      </c>
      <c r="W913" s="203">
        <v>41</v>
      </c>
      <c r="X913" s="203">
        <v>148</v>
      </c>
      <c r="Y913" s="203">
        <v>0.86299999999999999</v>
      </c>
      <c r="Z913" s="203" t="b">
        <v>0</v>
      </c>
      <c r="AA913" s="203">
        <v>91</v>
      </c>
      <c r="AB913" s="203">
        <v>76</v>
      </c>
      <c r="AC913" s="203">
        <v>65</v>
      </c>
      <c r="AD913" s="203">
        <v>10</v>
      </c>
      <c r="AE913" s="203">
        <v>8.1999999999999993</v>
      </c>
      <c r="AF913" s="203" t="s">
        <v>303</v>
      </c>
      <c r="AS913" s="203" t="s">
        <v>4533</v>
      </c>
      <c r="AT913" s="203" t="s">
        <v>1578</v>
      </c>
      <c r="AU913" s="247">
        <v>315.61</v>
      </c>
      <c r="AV913" s="203" t="s">
        <v>4534</v>
      </c>
      <c r="AW913" s="203" t="s">
        <v>4535</v>
      </c>
      <c r="AX913" s="203" t="s">
        <v>1342</v>
      </c>
      <c r="AY913" s="247">
        <v>349.99</v>
      </c>
      <c r="AZ913" s="203" t="s">
        <v>4536</v>
      </c>
      <c r="BE913" s="204" t="str">
        <f t="shared" si="29"/>
        <v xml:space="preserve"> NordicaSoul Rider 84149 Unisex</v>
      </c>
    </row>
    <row r="914" spans="1:57">
      <c r="A914" s="203" t="s">
        <v>219</v>
      </c>
      <c r="B914" s="203" t="s">
        <v>742</v>
      </c>
      <c r="C914" s="203" t="s">
        <v>758</v>
      </c>
      <c r="D914" s="203">
        <v>156</v>
      </c>
      <c r="E914" s="203" t="s">
        <v>222</v>
      </c>
      <c r="F914" s="203" t="str">
        <f t="shared" si="28"/>
        <v>Soul Rider 84</v>
      </c>
      <c r="H914" s="203">
        <v>156</v>
      </c>
      <c r="I914" s="203">
        <v>154.4</v>
      </c>
      <c r="J914" s="203">
        <v>124</v>
      </c>
      <c r="K914" s="203">
        <v>138</v>
      </c>
      <c r="L914" s="203">
        <v>115</v>
      </c>
      <c r="M914" s="203">
        <v>81</v>
      </c>
      <c r="N914" s="203">
        <v>106</v>
      </c>
      <c r="O914" s="203">
        <v>15.9</v>
      </c>
      <c r="P914" s="203">
        <v>1426</v>
      </c>
      <c r="Q914" s="203">
        <v>0.99</v>
      </c>
      <c r="R914" s="203">
        <v>1417</v>
      </c>
      <c r="S914" s="203">
        <v>135</v>
      </c>
      <c r="T914" s="203">
        <v>69</v>
      </c>
      <c r="U914" s="203">
        <v>48</v>
      </c>
      <c r="V914" s="203">
        <v>154</v>
      </c>
      <c r="W914" s="203">
        <v>41</v>
      </c>
      <c r="X914" s="203">
        <v>148</v>
      </c>
      <c r="Y914" s="203">
        <v>0.85499999999999998</v>
      </c>
      <c r="Z914" s="203" t="b">
        <v>0</v>
      </c>
      <c r="AA914" s="203">
        <v>92</v>
      </c>
      <c r="AB914" s="203">
        <v>72</v>
      </c>
      <c r="AC914" s="203">
        <v>62</v>
      </c>
      <c r="AD914" s="203">
        <v>10</v>
      </c>
      <c r="AE914" s="203">
        <v>8.6999999999999993</v>
      </c>
      <c r="AF914" s="203" t="s">
        <v>305</v>
      </c>
      <c r="AG914" s="203" t="s">
        <v>303</v>
      </c>
      <c r="AS914" s="203" t="s">
        <v>4537</v>
      </c>
      <c r="AT914" s="203" t="s">
        <v>1342</v>
      </c>
      <c r="AU914" s="247">
        <v>349.99</v>
      </c>
      <c r="AV914" s="203" t="s">
        <v>4538</v>
      </c>
      <c r="BE914" s="204" t="str">
        <f t="shared" si="29"/>
        <v xml:space="preserve"> NordicaSoul Rider 84156 Unisex</v>
      </c>
    </row>
    <row r="915" spans="1:57">
      <c r="A915" s="203" t="s">
        <v>219</v>
      </c>
      <c r="B915" s="203" t="s">
        <v>742</v>
      </c>
      <c r="C915" s="203" t="s">
        <v>758</v>
      </c>
      <c r="D915" s="203">
        <v>163</v>
      </c>
      <c r="E915" s="203" t="s">
        <v>222</v>
      </c>
      <c r="F915" s="203" t="str">
        <f t="shared" si="28"/>
        <v>Soul Rider 84</v>
      </c>
      <c r="H915" s="203">
        <v>163</v>
      </c>
      <c r="I915" s="203">
        <v>161.4</v>
      </c>
      <c r="J915" s="203">
        <v>132</v>
      </c>
      <c r="K915" s="203">
        <v>145</v>
      </c>
      <c r="L915" s="203">
        <v>120</v>
      </c>
      <c r="M915" s="203">
        <v>83</v>
      </c>
      <c r="N915" s="203">
        <v>109</v>
      </c>
      <c r="O915" s="203">
        <v>16</v>
      </c>
      <c r="P915" s="203">
        <v>1565</v>
      </c>
      <c r="Q915" s="203">
        <v>0.98</v>
      </c>
      <c r="R915" s="203">
        <v>1527</v>
      </c>
      <c r="S915" s="203">
        <v>160</v>
      </c>
      <c r="T915" s="203">
        <v>86</v>
      </c>
      <c r="U915" s="203">
        <v>45</v>
      </c>
      <c r="V915" s="203">
        <v>152</v>
      </c>
      <c r="W915" s="203">
        <v>39</v>
      </c>
      <c r="X915" s="203">
        <v>140</v>
      </c>
      <c r="Y915" s="203">
        <v>0.86599999999999999</v>
      </c>
      <c r="Z915" s="203" t="b">
        <v>0</v>
      </c>
      <c r="AA915" s="203">
        <v>90</v>
      </c>
      <c r="AB915" s="203">
        <v>76</v>
      </c>
      <c r="AC915" s="203">
        <v>62</v>
      </c>
      <c r="AD915" s="203">
        <v>9</v>
      </c>
      <c r="AE915" s="203">
        <v>9.3000000000000007</v>
      </c>
      <c r="AF915" s="203" t="s">
        <v>303</v>
      </c>
      <c r="AS915" s="203" t="s">
        <v>4537</v>
      </c>
      <c r="AT915" s="203" t="s">
        <v>1342</v>
      </c>
      <c r="AU915" s="247">
        <v>349.99</v>
      </c>
      <c r="AV915" s="203" t="s">
        <v>4539</v>
      </c>
      <c r="AW915" s="203" t="s">
        <v>4537</v>
      </c>
      <c r="AX915" s="203" t="s">
        <v>1342</v>
      </c>
      <c r="AY915" s="247">
        <v>349.99</v>
      </c>
      <c r="AZ915" s="203" t="s">
        <v>4540</v>
      </c>
      <c r="BA915" s="203" t="s">
        <v>4537</v>
      </c>
      <c r="BB915" s="203" t="s">
        <v>3262</v>
      </c>
      <c r="BC915" s="247">
        <v>349.99</v>
      </c>
      <c r="BD915" s="203" t="s">
        <v>4541</v>
      </c>
      <c r="BE915" s="204" t="str">
        <f t="shared" si="29"/>
        <v xml:space="preserve"> NordicaSoul Rider 84163 Unisex</v>
      </c>
    </row>
    <row r="916" spans="1:57">
      <c r="A916" s="203" t="s">
        <v>219</v>
      </c>
      <c r="B916" s="203" t="s">
        <v>742</v>
      </c>
      <c r="C916" s="203" t="s">
        <v>758</v>
      </c>
      <c r="D916" s="203">
        <v>170</v>
      </c>
      <c r="E916" s="203" t="s">
        <v>222</v>
      </c>
      <c r="F916" s="203" t="str">
        <f t="shared" si="28"/>
        <v>Soul Rider 84</v>
      </c>
      <c r="H916" s="203">
        <v>170</v>
      </c>
      <c r="I916" s="203">
        <v>168.6</v>
      </c>
      <c r="J916" s="203">
        <v>138</v>
      </c>
      <c r="K916" s="203">
        <v>151</v>
      </c>
      <c r="L916" s="203">
        <v>120</v>
      </c>
      <c r="M916" s="203">
        <v>83</v>
      </c>
      <c r="N916" s="203">
        <v>109</v>
      </c>
      <c r="O916" s="203">
        <v>18</v>
      </c>
      <c r="P916" s="203">
        <v>1690</v>
      </c>
      <c r="Q916" s="203">
        <v>0.94</v>
      </c>
      <c r="R916" s="203">
        <v>1593</v>
      </c>
      <c r="S916" s="203">
        <v>200</v>
      </c>
      <c r="T916" s="203">
        <v>103</v>
      </c>
      <c r="U916" s="203">
        <v>48</v>
      </c>
      <c r="V916" s="203">
        <v>159</v>
      </c>
      <c r="W916" s="203">
        <v>41</v>
      </c>
      <c r="X916" s="203">
        <v>143</v>
      </c>
      <c r="Y916" s="203">
        <v>0.85299999999999998</v>
      </c>
      <c r="Z916" s="203" t="b">
        <v>0</v>
      </c>
      <c r="AA916" s="203">
        <v>94</v>
      </c>
      <c r="AB916" s="203">
        <v>78</v>
      </c>
      <c r="AC916" s="203">
        <v>65</v>
      </c>
      <c r="AD916" s="203">
        <v>11</v>
      </c>
      <c r="AE916" s="203">
        <v>9.6999999999999993</v>
      </c>
      <c r="AF916" s="203" t="s">
        <v>305</v>
      </c>
      <c r="AG916" s="203" t="s">
        <v>303</v>
      </c>
      <c r="AS916" s="203" t="s">
        <v>4537</v>
      </c>
      <c r="AT916" s="203" t="s">
        <v>1194</v>
      </c>
      <c r="AU916" s="247">
        <v>349.99</v>
      </c>
      <c r="AV916" s="203" t="s">
        <v>4542</v>
      </c>
      <c r="AW916" s="203" t="s">
        <v>4537</v>
      </c>
      <c r="AX916" s="203" t="s">
        <v>1194</v>
      </c>
      <c r="AY916" s="247">
        <v>349.99</v>
      </c>
      <c r="AZ916" s="203" t="s">
        <v>4543</v>
      </c>
      <c r="BA916" s="203" t="s">
        <v>4537</v>
      </c>
      <c r="BB916" s="203" t="s">
        <v>1342</v>
      </c>
      <c r="BC916" s="247">
        <v>349.99</v>
      </c>
      <c r="BD916" s="203" t="s">
        <v>4544</v>
      </c>
      <c r="BE916" s="204" t="str">
        <f t="shared" si="29"/>
        <v xml:space="preserve"> NordicaSoul Rider 84170 Unisex</v>
      </c>
    </row>
    <row r="917" spans="1:57">
      <c r="A917" s="203" t="s">
        <v>219</v>
      </c>
      <c r="B917" s="203" t="s">
        <v>742</v>
      </c>
      <c r="C917" s="203" t="s">
        <v>759</v>
      </c>
      <c r="D917" s="203">
        <v>169</v>
      </c>
      <c r="E917" s="203" t="s">
        <v>222</v>
      </c>
      <c r="F917" s="203" t="str">
        <f t="shared" si="28"/>
        <v>Soul Rider 87</v>
      </c>
      <c r="H917" s="203">
        <v>169</v>
      </c>
      <c r="I917" s="203">
        <v>167.6</v>
      </c>
      <c r="J917" s="203">
        <v>133</v>
      </c>
      <c r="K917" s="203">
        <v>145</v>
      </c>
      <c r="L917" s="203">
        <v>123</v>
      </c>
      <c r="M917" s="203">
        <v>86</v>
      </c>
      <c r="N917" s="203">
        <v>113</v>
      </c>
      <c r="O917" s="203">
        <v>15.3</v>
      </c>
      <c r="P917" s="203">
        <v>1841</v>
      </c>
      <c r="Q917" s="203">
        <v>0.9</v>
      </c>
      <c r="R917" s="203">
        <v>1654</v>
      </c>
      <c r="S917" s="203">
        <v>156</v>
      </c>
      <c r="T917" s="203">
        <v>77</v>
      </c>
      <c r="U917" s="203">
        <v>46</v>
      </c>
      <c r="V917" s="203">
        <v>174</v>
      </c>
      <c r="W917" s="203">
        <v>44</v>
      </c>
      <c r="X917" s="203">
        <v>176</v>
      </c>
      <c r="Y917" s="203">
        <v>0.95699999999999996</v>
      </c>
      <c r="Z917" s="203" t="b">
        <v>0</v>
      </c>
      <c r="AA917" s="203">
        <v>106</v>
      </c>
      <c r="AB917" s="203">
        <v>122</v>
      </c>
      <c r="AC917" s="203">
        <v>67</v>
      </c>
      <c r="AD917" s="203">
        <v>12</v>
      </c>
      <c r="AE917" s="203">
        <v>5.2</v>
      </c>
      <c r="AF917" s="203" t="s">
        <v>303</v>
      </c>
      <c r="AS917" s="203" t="s">
        <v>4545</v>
      </c>
      <c r="AT917" s="203" t="s">
        <v>4546</v>
      </c>
      <c r="AU917" s="247">
        <v>552.66</v>
      </c>
      <c r="AV917" s="203" t="s">
        <v>4547</v>
      </c>
      <c r="BE917" s="204" t="str">
        <f t="shared" si="29"/>
        <v xml:space="preserve"> NordicaSoul Rider 87169 Unisex</v>
      </c>
    </row>
    <row r="918" spans="1:57">
      <c r="A918" s="203" t="s">
        <v>219</v>
      </c>
      <c r="B918" s="203" t="s">
        <v>742</v>
      </c>
      <c r="C918" s="203" t="s">
        <v>759</v>
      </c>
      <c r="D918" s="203">
        <v>177</v>
      </c>
      <c r="E918" s="203" t="s">
        <v>222</v>
      </c>
      <c r="F918" s="203" t="str">
        <f t="shared" si="28"/>
        <v>Soul Rider 87</v>
      </c>
      <c r="H918" s="203">
        <v>177</v>
      </c>
      <c r="I918" s="203">
        <v>175</v>
      </c>
      <c r="J918" s="203">
        <v>138</v>
      </c>
      <c r="K918" s="203">
        <v>153</v>
      </c>
      <c r="L918" s="203">
        <v>124</v>
      </c>
      <c r="M918" s="203">
        <v>86</v>
      </c>
      <c r="N918" s="203">
        <v>114</v>
      </c>
      <c r="O918" s="203">
        <v>16.5</v>
      </c>
      <c r="P918" s="203">
        <v>1946</v>
      </c>
      <c r="Q918" s="203">
        <v>0.89</v>
      </c>
      <c r="R918" s="203">
        <v>1727</v>
      </c>
      <c r="S918" s="203">
        <v>218</v>
      </c>
      <c r="T918" s="203">
        <v>96</v>
      </c>
      <c r="U918" s="203">
        <v>47</v>
      </c>
      <c r="V918" s="203">
        <v>180</v>
      </c>
      <c r="W918" s="203">
        <v>48</v>
      </c>
      <c r="X918" s="203">
        <v>185</v>
      </c>
      <c r="Y918" s="203">
        <v>1.0109999999999999</v>
      </c>
      <c r="Z918" s="203" t="b">
        <v>1</v>
      </c>
      <c r="AA918" s="203">
        <v>103</v>
      </c>
      <c r="AB918" s="203">
        <v>115</v>
      </c>
      <c r="AC918" s="203">
        <v>78</v>
      </c>
      <c r="AD918" s="203">
        <v>8</v>
      </c>
      <c r="AE918" s="203">
        <v>6.6</v>
      </c>
      <c r="AF918" s="203" t="s">
        <v>303</v>
      </c>
      <c r="AS918" s="203" t="s">
        <v>4548</v>
      </c>
      <c r="AT918" s="203" t="s">
        <v>1497</v>
      </c>
      <c r="AU918" s="247">
        <v>499.95</v>
      </c>
      <c r="AV918" s="203" t="s">
        <v>4549</v>
      </c>
      <c r="AW918" s="203" t="s">
        <v>4548</v>
      </c>
      <c r="AX918" s="203" t="s">
        <v>1497</v>
      </c>
      <c r="AY918" s="247">
        <v>499.95</v>
      </c>
      <c r="AZ918" s="203" t="s">
        <v>4550</v>
      </c>
      <c r="BE918" s="204" t="str">
        <f t="shared" si="29"/>
        <v xml:space="preserve"> NordicaSoul Rider 87177 Unisex</v>
      </c>
    </row>
    <row r="919" spans="1:57">
      <c r="A919" s="203" t="s">
        <v>219</v>
      </c>
      <c r="B919" s="203" t="s">
        <v>742</v>
      </c>
      <c r="C919" s="203" t="s">
        <v>759</v>
      </c>
      <c r="D919" s="203">
        <v>185</v>
      </c>
      <c r="E919" s="203" t="s">
        <v>222</v>
      </c>
      <c r="F919" s="203" t="str">
        <f t="shared" si="28"/>
        <v>Soul Rider 87</v>
      </c>
      <c r="H919" s="203">
        <v>185</v>
      </c>
      <c r="I919" s="203">
        <v>185</v>
      </c>
      <c r="J919" s="203">
        <v>147</v>
      </c>
      <c r="K919" s="203">
        <v>160</v>
      </c>
      <c r="L919" s="203">
        <v>124</v>
      </c>
      <c r="M919" s="203">
        <v>86</v>
      </c>
      <c r="N919" s="203">
        <v>114</v>
      </c>
      <c r="O919" s="203">
        <v>18.5</v>
      </c>
      <c r="P919" s="203">
        <v>2107</v>
      </c>
      <c r="Q919" s="203">
        <v>0.86</v>
      </c>
      <c r="R919" s="203">
        <v>1819</v>
      </c>
      <c r="S919" s="203">
        <v>239</v>
      </c>
      <c r="T919" s="203">
        <v>106</v>
      </c>
      <c r="U919" s="203">
        <v>50</v>
      </c>
      <c r="V919" s="203">
        <v>180</v>
      </c>
      <c r="W919" s="203">
        <v>59</v>
      </c>
      <c r="X919" s="203">
        <v>203</v>
      </c>
      <c r="Y919" s="203">
        <v>1.19</v>
      </c>
      <c r="Z919" s="203" t="b">
        <v>1</v>
      </c>
      <c r="AA919" s="203">
        <v>98</v>
      </c>
      <c r="AB919" s="203">
        <v>152</v>
      </c>
      <c r="AC919" s="203">
        <v>83</v>
      </c>
      <c r="AD919" s="203">
        <v>11</v>
      </c>
      <c r="AE919" s="203">
        <v>5.9</v>
      </c>
      <c r="AF919" s="203" t="s">
        <v>303</v>
      </c>
      <c r="AS919" s="203" t="s">
        <v>4551</v>
      </c>
      <c r="AT919" s="203" t="s">
        <v>1497</v>
      </c>
      <c r="AU919" s="247">
        <v>399.99</v>
      </c>
      <c r="AV919" s="203" t="s">
        <v>4552</v>
      </c>
      <c r="AW919" s="203" t="s">
        <v>4551</v>
      </c>
      <c r="AX919" s="203" t="s">
        <v>1497</v>
      </c>
      <c r="AY919" s="247">
        <v>399.99</v>
      </c>
      <c r="AZ919" s="203" t="s">
        <v>4553</v>
      </c>
      <c r="BA919" s="203" t="s">
        <v>4551</v>
      </c>
      <c r="BB919" s="203" t="s">
        <v>1376</v>
      </c>
      <c r="BC919" s="247">
        <v>499.99</v>
      </c>
      <c r="BD919" s="203" t="s">
        <v>4554</v>
      </c>
      <c r="BE919" s="204" t="str">
        <f t="shared" si="29"/>
        <v xml:space="preserve"> NordicaSoul Rider 87185 Unisex</v>
      </c>
    </row>
    <row r="920" spans="1:57">
      <c r="A920" s="203" t="s">
        <v>219</v>
      </c>
      <c r="B920" s="203" t="s">
        <v>742</v>
      </c>
      <c r="C920" s="203" t="s">
        <v>760</v>
      </c>
      <c r="D920" s="203">
        <v>169</v>
      </c>
      <c r="E920" s="203" t="s">
        <v>222</v>
      </c>
      <c r="F920" s="203" t="str">
        <f t="shared" si="28"/>
        <v>Soul Rider 97</v>
      </c>
      <c r="H920" s="203">
        <v>169</v>
      </c>
      <c r="I920" s="203">
        <v>167.4</v>
      </c>
      <c r="J920" s="203">
        <v>132</v>
      </c>
      <c r="K920" s="203">
        <v>143</v>
      </c>
      <c r="L920" s="203">
        <v>134</v>
      </c>
      <c r="M920" s="203">
        <v>96</v>
      </c>
      <c r="N920" s="203">
        <v>124</v>
      </c>
      <c r="O920" s="203">
        <v>14.8</v>
      </c>
      <c r="P920" s="203">
        <v>1913</v>
      </c>
      <c r="Q920" s="203">
        <v>0.95</v>
      </c>
      <c r="R920" s="203">
        <v>1821</v>
      </c>
      <c r="S920" s="203">
        <v>168</v>
      </c>
      <c r="T920" s="203">
        <v>81</v>
      </c>
      <c r="U920" s="203">
        <v>45</v>
      </c>
      <c r="V920" s="203">
        <v>175</v>
      </c>
      <c r="W920" s="203">
        <v>47</v>
      </c>
      <c r="X920" s="203">
        <v>177</v>
      </c>
      <c r="Y920" s="203">
        <v>1.0469999999999999</v>
      </c>
      <c r="Z920" s="203" t="b">
        <v>1</v>
      </c>
      <c r="AA920" s="203">
        <v>105</v>
      </c>
      <c r="AB920" s="203">
        <v>135</v>
      </c>
      <c r="AC920" s="203">
        <v>70</v>
      </c>
      <c r="AD920" s="203">
        <v>11</v>
      </c>
      <c r="AE920" s="203">
        <v>6</v>
      </c>
      <c r="AF920" s="203" t="s">
        <v>303</v>
      </c>
      <c r="AS920" s="203" t="s">
        <v>4555</v>
      </c>
      <c r="AT920" s="203" t="s">
        <v>1582</v>
      </c>
      <c r="AU920" s="247">
        <v>479.96</v>
      </c>
      <c r="AV920" s="203" t="s">
        <v>4556</v>
      </c>
      <c r="AW920" s="203" t="s">
        <v>4555</v>
      </c>
      <c r="AX920" s="203" t="s">
        <v>1582</v>
      </c>
      <c r="AY920" s="247">
        <v>479.96</v>
      </c>
      <c r="AZ920" s="203" t="s">
        <v>4557</v>
      </c>
      <c r="BA920" s="203" t="s">
        <v>4558</v>
      </c>
      <c r="BB920" s="203" t="s">
        <v>4402</v>
      </c>
      <c r="BC920" s="203" t="s">
        <v>3135</v>
      </c>
      <c r="BD920" s="203" t="s">
        <v>4559</v>
      </c>
      <c r="BE920" s="204" t="str">
        <f t="shared" si="29"/>
        <v xml:space="preserve"> NordicaSoul Rider 97169 Unisex</v>
      </c>
    </row>
    <row r="921" spans="1:57">
      <c r="A921" s="203" t="s">
        <v>219</v>
      </c>
      <c r="B921" s="203" t="s">
        <v>742</v>
      </c>
      <c r="C921" s="203" t="s">
        <v>760</v>
      </c>
      <c r="D921" s="203">
        <v>177</v>
      </c>
      <c r="E921" s="203" t="s">
        <v>222</v>
      </c>
      <c r="F921" s="203" t="str">
        <f t="shared" si="28"/>
        <v>Soul Rider 97</v>
      </c>
      <c r="H921" s="203">
        <v>177</v>
      </c>
      <c r="I921" s="203">
        <v>175.3</v>
      </c>
      <c r="J921" s="203">
        <v>140</v>
      </c>
      <c r="K921" s="203">
        <v>152</v>
      </c>
      <c r="L921" s="203">
        <v>133</v>
      </c>
      <c r="M921" s="203">
        <v>96</v>
      </c>
      <c r="N921" s="203">
        <v>123</v>
      </c>
      <c r="O921" s="203">
        <v>16.899999999999999</v>
      </c>
      <c r="P921" s="203">
        <v>1992</v>
      </c>
      <c r="Q921" s="203">
        <v>0.95</v>
      </c>
      <c r="R921" s="203">
        <v>1896</v>
      </c>
      <c r="S921" s="203">
        <v>184</v>
      </c>
      <c r="T921" s="203">
        <v>91</v>
      </c>
      <c r="U921" s="203">
        <v>48</v>
      </c>
      <c r="V921" s="203">
        <v>177</v>
      </c>
      <c r="W921" s="203">
        <v>44</v>
      </c>
      <c r="X921" s="203">
        <v>175</v>
      </c>
      <c r="Y921" s="203">
        <v>0.92200000000000004</v>
      </c>
      <c r="Z921" s="203" t="b">
        <v>0</v>
      </c>
      <c r="AA921" s="203">
        <v>103</v>
      </c>
      <c r="AB921" s="203">
        <v>128</v>
      </c>
      <c r="AC921" s="203">
        <v>74</v>
      </c>
      <c r="AD921" s="203">
        <v>11</v>
      </c>
      <c r="AE921" s="203">
        <v>6</v>
      </c>
      <c r="AF921" s="203" t="s">
        <v>303</v>
      </c>
      <c r="AS921" s="203" t="s">
        <v>4560</v>
      </c>
      <c r="AT921" s="203" t="s">
        <v>1199</v>
      </c>
      <c r="AU921" s="247">
        <v>598</v>
      </c>
      <c r="AV921" s="203" t="s">
        <v>4561</v>
      </c>
      <c r="AW921" s="203" t="s">
        <v>4562</v>
      </c>
      <c r="AX921" s="203" t="s">
        <v>1638</v>
      </c>
      <c r="AY921" s="247">
        <v>599</v>
      </c>
      <c r="AZ921" s="203" t="s">
        <v>4563</v>
      </c>
      <c r="BA921" s="203" t="s">
        <v>4564</v>
      </c>
      <c r="BB921" s="203" t="s">
        <v>1477</v>
      </c>
      <c r="BC921" s="247">
        <v>599.95000000000005</v>
      </c>
      <c r="BD921" s="203" t="s">
        <v>4565</v>
      </c>
      <c r="BE921" s="204" t="str">
        <f t="shared" si="29"/>
        <v xml:space="preserve"> NordicaSoul Rider 97177 Unisex</v>
      </c>
    </row>
    <row r="922" spans="1:57">
      <c r="A922" s="203" t="s">
        <v>219</v>
      </c>
      <c r="B922" s="203" t="s">
        <v>742</v>
      </c>
      <c r="C922" s="203" t="s">
        <v>760</v>
      </c>
      <c r="D922" s="203">
        <v>185</v>
      </c>
      <c r="E922" s="203" t="s">
        <v>222</v>
      </c>
      <c r="F922" s="203" t="str">
        <f t="shared" si="28"/>
        <v>Soul Rider 97</v>
      </c>
      <c r="H922" s="203">
        <v>185</v>
      </c>
      <c r="I922" s="203">
        <v>183.1</v>
      </c>
      <c r="J922" s="203">
        <v>148</v>
      </c>
      <c r="K922" s="203">
        <v>160</v>
      </c>
      <c r="L922" s="203">
        <v>133</v>
      </c>
      <c r="M922" s="203">
        <v>96</v>
      </c>
      <c r="N922" s="203">
        <v>123</v>
      </c>
      <c r="O922" s="203">
        <v>19</v>
      </c>
      <c r="P922" s="203">
        <v>2129</v>
      </c>
      <c r="Q922" s="203">
        <v>0.93</v>
      </c>
      <c r="R922" s="203">
        <v>1975</v>
      </c>
      <c r="S922" s="203">
        <v>202</v>
      </c>
      <c r="T922" s="203">
        <v>101</v>
      </c>
      <c r="U922" s="203">
        <v>52</v>
      </c>
      <c r="V922" s="203">
        <v>178</v>
      </c>
      <c r="W922" s="203">
        <v>48</v>
      </c>
      <c r="X922" s="203">
        <v>175</v>
      </c>
      <c r="Y922" s="203">
        <v>0.92</v>
      </c>
      <c r="Z922" s="203" t="b">
        <v>0</v>
      </c>
      <c r="AA922" s="203">
        <v>105</v>
      </c>
      <c r="AB922" s="203">
        <v>126</v>
      </c>
      <c r="AC922" s="203">
        <v>74</v>
      </c>
      <c r="AD922" s="203">
        <v>11</v>
      </c>
      <c r="AE922" s="203">
        <v>6.3</v>
      </c>
      <c r="AF922" s="203" t="s">
        <v>303</v>
      </c>
      <c r="AS922" s="203" t="s">
        <v>4566</v>
      </c>
      <c r="AT922" s="203" t="s">
        <v>1582</v>
      </c>
      <c r="AU922" s="247">
        <v>479.96</v>
      </c>
      <c r="AV922" s="203" t="s">
        <v>4567</v>
      </c>
      <c r="AW922" s="203" t="s">
        <v>4568</v>
      </c>
      <c r="AX922" s="203" t="s">
        <v>1199</v>
      </c>
      <c r="AY922" s="247">
        <v>598</v>
      </c>
      <c r="AZ922" s="203" t="s">
        <v>4569</v>
      </c>
      <c r="BA922" s="203" t="s">
        <v>4570</v>
      </c>
      <c r="BB922" s="203" t="s">
        <v>1638</v>
      </c>
      <c r="BC922" s="247">
        <v>599</v>
      </c>
      <c r="BD922" s="203" t="s">
        <v>4571</v>
      </c>
      <c r="BE922" s="204" t="str">
        <f t="shared" si="29"/>
        <v xml:space="preserve"> NordicaSoul Rider 97185 Unisex</v>
      </c>
    </row>
    <row r="923" spans="1:57">
      <c r="A923" s="203" t="s">
        <v>219</v>
      </c>
      <c r="B923" s="203" t="s">
        <v>742</v>
      </c>
      <c r="C923" s="203" t="s">
        <v>761</v>
      </c>
      <c r="D923" s="203">
        <v>160</v>
      </c>
      <c r="E923" s="203" t="s">
        <v>222</v>
      </c>
      <c r="F923" s="203" t="str">
        <f t="shared" si="28"/>
        <v>Spitfire 70 Pro</v>
      </c>
      <c r="H923" s="203">
        <v>160</v>
      </c>
      <c r="I923" s="203">
        <v>159.19999999999999</v>
      </c>
      <c r="J923" s="203">
        <v>141</v>
      </c>
      <c r="K923" s="203">
        <v>148</v>
      </c>
      <c r="L923" s="203">
        <v>117</v>
      </c>
      <c r="M923" s="203">
        <v>69</v>
      </c>
      <c r="N923" s="203">
        <v>98</v>
      </c>
      <c r="O923" s="203">
        <v>14.2</v>
      </c>
      <c r="P923" s="203">
        <v>1892</v>
      </c>
      <c r="Q923" s="203">
        <v>0.7</v>
      </c>
      <c r="R923" s="203">
        <v>1328</v>
      </c>
      <c r="S923" s="203">
        <v>168</v>
      </c>
      <c r="T923" s="203">
        <v>103</v>
      </c>
      <c r="U923" s="203">
        <v>36</v>
      </c>
      <c r="V923" s="203">
        <v>131</v>
      </c>
      <c r="W923" s="203">
        <v>6</v>
      </c>
      <c r="X923" s="203">
        <v>52</v>
      </c>
      <c r="Y923" s="203">
        <v>0.17399999999999999</v>
      </c>
      <c r="Z923" s="203" t="b">
        <v>0</v>
      </c>
      <c r="AA923" s="203">
        <v>63</v>
      </c>
      <c r="AB923" s="203">
        <v>45</v>
      </c>
      <c r="AC923" s="203">
        <v>68</v>
      </c>
      <c r="AD923" s="203">
        <v>8</v>
      </c>
      <c r="AE923" s="203">
        <v>12.6</v>
      </c>
      <c r="AF923" s="203" t="s">
        <v>307</v>
      </c>
      <c r="BE923" s="204" t="str">
        <f t="shared" si="29"/>
        <v xml:space="preserve"> NordicaSpitfire 70 Pro160 Unisex</v>
      </c>
    </row>
    <row r="924" spans="1:57">
      <c r="A924" s="203" t="s">
        <v>219</v>
      </c>
      <c r="B924" s="203" t="s">
        <v>742</v>
      </c>
      <c r="C924" s="203" t="s">
        <v>761</v>
      </c>
      <c r="D924" s="203">
        <v>165</v>
      </c>
      <c r="E924" s="203" t="s">
        <v>222</v>
      </c>
      <c r="F924" s="203" t="str">
        <f t="shared" si="28"/>
        <v>Spitfire 70 Pro</v>
      </c>
      <c r="H924" s="203">
        <v>165</v>
      </c>
      <c r="I924" s="203">
        <v>164.6</v>
      </c>
      <c r="J924" s="203">
        <v>146</v>
      </c>
      <c r="K924" s="203">
        <v>153</v>
      </c>
      <c r="L924" s="203">
        <v>118</v>
      </c>
      <c r="M924" s="203">
        <v>69</v>
      </c>
      <c r="N924" s="203">
        <v>97</v>
      </c>
      <c r="O924" s="203">
        <v>15</v>
      </c>
      <c r="P924" s="203">
        <v>1999</v>
      </c>
      <c r="Q924" s="203">
        <v>0.69</v>
      </c>
      <c r="R924" s="203">
        <v>1377</v>
      </c>
      <c r="S924" s="203">
        <v>167</v>
      </c>
      <c r="T924" s="203">
        <v>109</v>
      </c>
      <c r="U924" s="203">
        <v>35</v>
      </c>
      <c r="V924" s="203">
        <v>129</v>
      </c>
      <c r="W924" s="203">
        <v>7</v>
      </c>
      <c r="X924" s="203">
        <v>52</v>
      </c>
      <c r="Y924" s="203">
        <v>0.188999999999999</v>
      </c>
      <c r="Z924" s="203" t="b">
        <v>0</v>
      </c>
      <c r="AA924" s="203">
        <v>61</v>
      </c>
      <c r="AB924" s="203">
        <v>57</v>
      </c>
      <c r="AC924" s="203">
        <v>68</v>
      </c>
      <c r="AD924" s="203">
        <v>9</v>
      </c>
      <c r="AE924" s="203">
        <v>13</v>
      </c>
      <c r="AF924" s="203" t="s">
        <v>307</v>
      </c>
      <c r="BE924" s="204" t="str">
        <f t="shared" si="29"/>
        <v xml:space="preserve"> NordicaSpitfire 70 Pro165 Unisex</v>
      </c>
    </row>
    <row r="925" spans="1:57">
      <c r="A925" s="203" t="s">
        <v>219</v>
      </c>
      <c r="B925" s="203" t="s">
        <v>742</v>
      </c>
      <c r="C925" s="203" t="s">
        <v>761</v>
      </c>
      <c r="D925" s="203">
        <v>170</v>
      </c>
      <c r="E925" s="203" t="s">
        <v>222</v>
      </c>
      <c r="F925" s="203" t="str">
        <f t="shared" si="28"/>
        <v>Spitfire 70 Pro</v>
      </c>
      <c r="H925" s="203">
        <v>170</v>
      </c>
      <c r="I925" s="203">
        <v>169.2</v>
      </c>
      <c r="J925" s="203">
        <v>151</v>
      </c>
      <c r="K925" s="203">
        <v>157</v>
      </c>
      <c r="L925" s="203">
        <v>120</v>
      </c>
      <c r="M925" s="203">
        <v>69</v>
      </c>
      <c r="N925" s="203">
        <v>100</v>
      </c>
      <c r="O925" s="203">
        <v>15.2</v>
      </c>
      <c r="P925" s="203">
        <v>2064</v>
      </c>
      <c r="Q925" s="203">
        <v>0.69</v>
      </c>
      <c r="R925" s="203">
        <v>1427</v>
      </c>
      <c r="S925" s="203">
        <v>198</v>
      </c>
      <c r="T925" s="203">
        <v>125</v>
      </c>
      <c r="U925" s="203">
        <v>36</v>
      </c>
      <c r="V925" s="203">
        <v>133</v>
      </c>
      <c r="W925" s="203">
        <v>6</v>
      </c>
      <c r="X925" s="203">
        <v>49</v>
      </c>
      <c r="Y925" s="203">
        <v>0.16399999999999901</v>
      </c>
      <c r="Z925" s="203" t="b">
        <v>0</v>
      </c>
      <c r="AA925" s="203">
        <v>67</v>
      </c>
      <c r="AB925" s="203">
        <v>52</v>
      </c>
      <c r="AC925" s="203">
        <v>66</v>
      </c>
      <c r="AD925" s="203">
        <v>9</v>
      </c>
      <c r="AE925" s="203">
        <v>13.2</v>
      </c>
      <c r="AF925" s="203" t="s">
        <v>307</v>
      </c>
      <c r="BE925" s="204" t="str">
        <f t="shared" si="29"/>
        <v xml:space="preserve"> NordicaSpitfire 70 Pro170 Unisex</v>
      </c>
    </row>
    <row r="926" spans="1:57">
      <c r="A926" s="203" t="s">
        <v>219</v>
      </c>
      <c r="B926" s="203" t="s">
        <v>742</v>
      </c>
      <c r="C926" s="203" t="s">
        <v>762</v>
      </c>
      <c r="D926" s="203">
        <v>165</v>
      </c>
      <c r="E926" s="203" t="s">
        <v>222</v>
      </c>
      <c r="F926" s="203" t="str">
        <f t="shared" si="28"/>
        <v>Spitfire 70 Ti</v>
      </c>
      <c r="H926" s="203">
        <v>165</v>
      </c>
      <c r="I926" s="203">
        <v>164.2</v>
      </c>
      <c r="J926" s="203">
        <v>146</v>
      </c>
      <c r="K926" s="203">
        <v>154</v>
      </c>
      <c r="L926" s="203">
        <v>119</v>
      </c>
      <c r="M926" s="203">
        <v>70</v>
      </c>
      <c r="N926" s="203">
        <v>98</v>
      </c>
      <c r="O926" s="203">
        <v>15</v>
      </c>
      <c r="P926" s="203">
        <v>1954</v>
      </c>
      <c r="Q926" s="203">
        <v>0.71</v>
      </c>
      <c r="R926" s="203">
        <v>1380</v>
      </c>
      <c r="S926" s="203">
        <v>185</v>
      </c>
      <c r="T926" s="203">
        <v>98</v>
      </c>
      <c r="U926" s="203">
        <v>36</v>
      </c>
      <c r="V926" s="203">
        <v>131</v>
      </c>
      <c r="W926" s="203">
        <v>5</v>
      </c>
      <c r="X926" s="203">
        <v>49</v>
      </c>
      <c r="Y926" s="203">
        <v>0.14499999999999999</v>
      </c>
      <c r="Z926" s="203" t="b">
        <v>0</v>
      </c>
      <c r="AA926" s="203">
        <v>62</v>
      </c>
      <c r="AB926" s="203">
        <v>44</v>
      </c>
      <c r="AC926" s="203">
        <v>69</v>
      </c>
      <c r="AD926" s="203">
        <v>9</v>
      </c>
      <c r="AE926" s="203">
        <v>13.1</v>
      </c>
      <c r="AF926" s="203" t="s">
        <v>307</v>
      </c>
      <c r="BE926" s="204" t="str">
        <f t="shared" si="29"/>
        <v xml:space="preserve"> NordicaSpitfire 70 Ti165 Unisex</v>
      </c>
    </row>
    <row r="927" spans="1:57">
      <c r="A927" s="203" t="s">
        <v>219</v>
      </c>
      <c r="B927" s="203" t="s">
        <v>742</v>
      </c>
      <c r="C927" s="203" t="s">
        <v>762</v>
      </c>
      <c r="D927" s="203">
        <v>170</v>
      </c>
      <c r="E927" s="203" t="s">
        <v>222</v>
      </c>
      <c r="F927" s="203" t="str">
        <f t="shared" si="28"/>
        <v>Spitfire 70 Ti</v>
      </c>
      <c r="H927" s="203">
        <v>170</v>
      </c>
      <c r="I927" s="203">
        <v>168.9</v>
      </c>
      <c r="J927" s="203">
        <v>150</v>
      </c>
      <c r="K927" s="203">
        <v>158</v>
      </c>
      <c r="L927" s="203">
        <v>121</v>
      </c>
      <c r="M927" s="203">
        <v>69</v>
      </c>
      <c r="N927" s="203">
        <v>100</v>
      </c>
      <c r="O927" s="203">
        <v>15.3</v>
      </c>
      <c r="P927" s="203">
        <v>2112</v>
      </c>
      <c r="Q927" s="203">
        <v>0.68</v>
      </c>
      <c r="R927" s="203">
        <v>1428</v>
      </c>
      <c r="S927" s="203">
        <v>227</v>
      </c>
      <c r="T927" s="203">
        <v>111</v>
      </c>
      <c r="U927" s="203">
        <v>40</v>
      </c>
      <c r="V927" s="203">
        <v>139</v>
      </c>
      <c r="W927" s="203">
        <v>6</v>
      </c>
      <c r="X927" s="203">
        <v>54</v>
      </c>
      <c r="Y927" s="203">
        <v>0.153</v>
      </c>
      <c r="Z927" s="203" t="b">
        <v>0</v>
      </c>
      <c r="AA927" s="203">
        <v>66</v>
      </c>
      <c r="AB927" s="203">
        <v>48</v>
      </c>
      <c r="AC927" s="203">
        <v>73</v>
      </c>
      <c r="AD927" s="203">
        <v>5</v>
      </c>
      <c r="AE927" s="203">
        <v>12.9</v>
      </c>
      <c r="AF927" s="203" t="s">
        <v>307</v>
      </c>
      <c r="BE927" s="204" t="str">
        <f t="shared" si="29"/>
        <v xml:space="preserve"> NordicaSpitfire 70 Ti170 Unisex</v>
      </c>
    </row>
    <row r="928" spans="1:57">
      <c r="A928" s="203" t="s">
        <v>219</v>
      </c>
      <c r="B928" s="203" t="s">
        <v>742</v>
      </c>
      <c r="C928" s="203" t="s">
        <v>763</v>
      </c>
      <c r="D928" s="203">
        <v>150</v>
      </c>
      <c r="E928" s="203" t="s">
        <v>390</v>
      </c>
      <c r="F928" s="203" t="str">
        <f t="shared" si="28"/>
        <v>Wild Belle 74</v>
      </c>
      <c r="H928" s="203">
        <v>150</v>
      </c>
      <c r="I928" s="203">
        <v>148.9</v>
      </c>
      <c r="J928" s="203">
        <v>125</v>
      </c>
      <c r="K928" s="203">
        <v>136</v>
      </c>
      <c r="L928" s="203">
        <v>123</v>
      </c>
      <c r="M928" s="203">
        <v>74</v>
      </c>
      <c r="N928" s="203">
        <v>103</v>
      </c>
      <c r="O928" s="203">
        <v>11.9</v>
      </c>
      <c r="P928" s="203">
        <v>1528</v>
      </c>
      <c r="Q928" s="203">
        <v>0.87</v>
      </c>
      <c r="R928" s="203">
        <v>1323</v>
      </c>
      <c r="S928" s="203">
        <v>153</v>
      </c>
      <c r="T928" s="203">
        <v>60</v>
      </c>
      <c r="U928" s="203">
        <v>39</v>
      </c>
      <c r="V928" s="203">
        <v>170</v>
      </c>
      <c r="W928" s="203">
        <v>12</v>
      </c>
      <c r="X928" s="203">
        <v>69</v>
      </c>
      <c r="Y928" s="203">
        <v>0.31</v>
      </c>
      <c r="Z928" s="203" t="b">
        <v>0</v>
      </c>
      <c r="AA928" s="203">
        <v>62</v>
      </c>
      <c r="AB928" s="203">
        <v>67</v>
      </c>
      <c r="AC928" s="203">
        <v>108</v>
      </c>
      <c r="AD928" s="203">
        <v>6</v>
      </c>
      <c r="AE928" s="203">
        <v>9.3000000000000007</v>
      </c>
      <c r="AF928" s="203" t="s">
        <v>307</v>
      </c>
      <c r="AS928" s="203" t="s">
        <v>4572</v>
      </c>
      <c r="AT928" s="203" t="s">
        <v>1638</v>
      </c>
      <c r="AU928" s="247">
        <v>399.99</v>
      </c>
      <c r="AV928" s="203" t="s">
        <v>4573</v>
      </c>
      <c r="BE928" s="204" t="str">
        <f t="shared" si="29"/>
        <v xml:space="preserve"> NordicaWild Belle 74150 Women's</v>
      </c>
    </row>
    <row r="929" spans="1:57">
      <c r="A929" s="203" t="s">
        <v>219</v>
      </c>
      <c r="B929" s="203" t="s">
        <v>742</v>
      </c>
      <c r="C929" s="203" t="s">
        <v>763</v>
      </c>
      <c r="D929" s="203">
        <v>156</v>
      </c>
      <c r="E929" s="203" t="s">
        <v>390</v>
      </c>
      <c r="F929" s="203" t="str">
        <f t="shared" si="28"/>
        <v>Wild Belle 74</v>
      </c>
      <c r="H929" s="203">
        <v>156</v>
      </c>
      <c r="I929" s="203">
        <v>155</v>
      </c>
      <c r="J929" s="203">
        <v>132</v>
      </c>
      <c r="K929" s="203">
        <v>141</v>
      </c>
      <c r="L929" s="203">
        <v>124</v>
      </c>
      <c r="M929" s="203">
        <v>74</v>
      </c>
      <c r="N929" s="203">
        <v>103</v>
      </c>
      <c r="O929" s="203">
        <v>12.6</v>
      </c>
      <c r="P929" s="203">
        <v>1654</v>
      </c>
      <c r="Q929" s="203">
        <v>0.83</v>
      </c>
      <c r="R929" s="203">
        <v>1379</v>
      </c>
      <c r="S929" s="203">
        <v>165</v>
      </c>
      <c r="T929" s="203">
        <v>65</v>
      </c>
      <c r="U929" s="203">
        <v>39</v>
      </c>
      <c r="V929" s="203">
        <v>164</v>
      </c>
      <c r="W929" s="203">
        <v>12</v>
      </c>
      <c r="X929" s="203">
        <v>68</v>
      </c>
      <c r="Y929" s="203">
        <v>0.30099999999999999</v>
      </c>
      <c r="Z929" s="203" t="b">
        <v>0</v>
      </c>
      <c r="AA929" s="203">
        <v>65</v>
      </c>
      <c r="AB929" s="203">
        <v>70</v>
      </c>
      <c r="AC929" s="203">
        <v>98</v>
      </c>
      <c r="AD929" s="203">
        <v>7</v>
      </c>
      <c r="AE929" s="203">
        <v>9.6999999999999993</v>
      </c>
      <c r="AF929" s="203" t="s">
        <v>307</v>
      </c>
      <c r="AS929" s="203" t="s">
        <v>4574</v>
      </c>
      <c r="AT929" s="203" t="s">
        <v>4575</v>
      </c>
      <c r="AU929" s="247">
        <v>399.95</v>
      </c>
      <c r="AV929" s="203" t="s">
        <v>4576</v>
      </c>
      <c r="AW929" s="203" t="s">
        <v>4574</v>
      </c>
      <c r="AX929" s="203" t="s">
        <v>4575</v>
      </c>
      <c r="AY929" s="247">
        <v>399.95</v>
      </c>
      <c r="AZ929" s="203" t="s">
        <v>4577</v>
      </c>
      <c r="BA929" s="203" t="s">
        <v>4574</v>
      </c>
      <c r="BB929" s="203" t="s">
        <v>4575</v>
      </c>
      <c r="BC929" s="247">
        <v>399.95</v>
      </c>
      <c r="BD929" s="203" t="s">
        <v>4578</v>
      </c>
      <c r="BE929" s="204" t="str">
        <f t="shared" si="29"/>
        <v xml:space="preserve"> NordicaWild Belle 74156 Women's</v>
      </c>
    </row>
    <row r="930" spans="1:57">
      <c r="A930" s="203" t="s">
        <v>219</v>
      </c>
      <c r="B930" s="203" t="s">
        <v>742</v>
      </c>
      <c r="C930" s="203" t="s">
        <v>763</v>
      </c>
      <c r="D930" s="203">
        <v>162</v>
      </c>
      <c r="E930" s="203" t="s">
        <v>390</v>
      </c>
      <c r="F930" s="203" t="str">
        <f t="shared" si="28"/>
        <v>Wild Belle 74</v>
      </c>
      <c r="H930" s="203">
        <v>162</v>
      </c>
      <c r="I930" s="203">
        <v>160.9</v>
      </c>
      <c r="J930" s="203">
        <v>135</v>
      </c>
      <c r="K930" s="203">
        <v>148</v>
      </c>
      <c r="L930" s="203">
        <v>124</v>
      </c>
      <c r="M930" s="203">
        <v>74</v>
      </c>
      <c r="N930" s="203">
        <v>104</v>
      </c>
      <c r="O930" s="203">
        <v>13.8</v>
      </c>
      <c r="P930" s="203">
        <v>1727</v>
      </c>
      <c r="Q930" s="203">
        <v>0.83</v>
      </c>
      <c r="R930" s="203">
        <v>1433</v>
      </c>
      <c r="S930" s="203">
        <v>196</v>
      </c>
      <c r="T930" s="203">
        <v>71</v>
      </c>
      <c r="U930" s="203">
        <v>43</v>
      </c>
      <c r="V930" s="203">
        <v>190</v>
      </c>
      <c r="W930" s="203">
        <v>12</v>
      </c>
      <c r="X930" s="203">
        <v>72</v>
      </c>
      <c r="Y930" s="203">
        <v>0.27800000000000002</v>
      </c>
      <c r="Z930" s="203" t="b">
        <v>0</v>
      </c>
      <c r="AA930" s="203">
        <v>63</v>
      </c>
      <c r="AB930" s="203">
        <v>68</v>
      </c>
      <c r="AC930" s="203">
        <v>128</v>
      </c>
      <c r="AD930" s="203">
        <v>6</v>
      </c>
      <c r="AE930" s="203">
        <v>9.3000000000000007</v>
      </c>
      <c r="AF930" s="203" t="s">
        <v>307</v>
      </c>
      <c r="AS930" s="203" t="s">
        <v>4579</v>
      </c>
      <c r="AT930" s="203" t="s">
        <v>1693</v>
      </c>
      <c r="AU930" s="247">
        <v>399.95</v>
      </c>
      <c r="AV930" s="203" t="s">
        <v>4580</v>
      </c>
      <c r="AW930" s="203" t="s">
        <v>4579</v>
      </c>
      <c r="AX930" s="203" t="s">
        <v>1693</v>
      </c>
      <c r="AY930" s="247">
        <v>399.95</v>
      </c>
      <c r="AZ930" s="203" t="s">
        <v>4581</v>
      </c>
      <c r="BA930" s="203" t="s">
        <v>4579</v>
      </c>
      <c r="BB930" s="203" t="s">
        <v>3860</v>
      </c>
      <c r="BC930" s="247">
        <v>399.95</v>
      </c>
      <c r="BD930" s="203" t="s">
        <v>4582</v>
      </c>
      <c r="BE930" s="204" t="str">
        <f t="shared" si="29"/>
        <v xml:space="preserve"> NordicaWild Belle 74162 Women's</v>
      </c>
    </row>
    <row r="931" spans="1:57">
      <c r="A931" s="203" t="s">
        <v>219</v>
      </c>
      <c r="B931" s="203" t="s">
        <v>764</v>
      </c>
      <c r="C931" s="203" t="s">
        <v>765</v>
      </c>
      <c r="D931" s="203">
        <v>180</v>
      </c>
      <c r="E931" s="203" t="s">
        <v>222</v>
      </c>
      <c r="F931" s="203" t="str">
        <f t="shared" si="28"/>
        <v>Chinook 108</v>
      </c>
      <c r="H931" s="203">
        <v>180</v>
      </c>
      <c r="I931" s="203">
        <v>178.1</v>
      </c>
      <c r="J931" s="203">
        <v>119</v>
      </c>
      <c r="K931" s="203">
        <v>149</v>
      </c>
      <c r="L931" s="203">
        <v>137</v>
      </c>
      <c r="M931" s="203">
        <v>108</v>
      </c>
      <c r="N931" s="203">
        <v>128</v>
      </c>
      <c r="O931" s="203">
        <v>19.399999999999999</v>
      </c>
      <c r="P931" s="203">
        <v>1606</v>
      </c>
      <c r="Q931" s="203">
        <v>1.31</v>
      </c>
      <c r="R931" s="203">
        <v>2103</v>
      </c>
      <c r="S931" s="203">
        <v>226</v>
      </c>
      <c r="T931" s="203">
        <v>55</v>
      </c>
      <c r="U931" s="203">
        <v>70</v>
      </c>
      <c r="V931" s="203">
        <v>324</v>
      </c>
      <c r="W931" s="203">
        <v>33</v>
      </c>
      <c r="X931" s="203">
        <v>268</v>
      </c>
      <c r="Y931" s="203">
        <v>0.47499999999999998</v>
      </c>
      <c r="Z931" s="203" t="b">
        <v>0</v>
      </c>
      <c r="AA931" s="203">
        <v>161</v>
      </c>
      <c r="AB931" s="203">
        <v>129</v>
      </c>
      <c r="AC931" s="203">
        <v>163</v>
      </c>
      <c r="AD931" s="203">
        <v>6</v>
      </c>
      <c r="AE931" s="203">
        <v>11.5</v>
      </c>
      <c r="AF931" s="203" t="s">
        <v>301</v>
      </c>
      <c r="AG931" s="203" t="s">
        <v>302</v>
      </c>
      <c r="AH931" s="203" t="s">
        <v>388</v>
      </c>
      <c r="BE931" s="204" t="str">
        <f t="shared" si="29"/>
        <v xml:space="preserve"> RaccoonChinook 108180 Unisex</v>
      </c>
    </row>
    <row r="932" spans="1:57">
      <c r="A932" s="203" t="s">
        <v>219</v>
      </c>
      <c r="B932" s="203" t="s">
        <v>764</v>
      </c>
      <c r="C932" s="203" t="s">
        <v>765</v>
      </c>
      <c r="D932" s="203">
        <v>188</v>
      </c>
      <c r="E932" s="203" t="s">
        <v>222</v>
      </c>
      <c r="F932" s="203" t="str">
        <f t="shared" si="28"/>
        <v>Chinook 108</v>
      </c>
      <c r="H932" s="203">
        <v>188</v>
      </c>
      <c r="I932" s="203">
        <v>186.2</v>
      </c>
      <c r="J932" s="203">
        <v>125</v>
      </c>
      <c r="K932" s="203">
        <v>154</v>
      </c>
      <c r="L932" s="203">
        <v>138</v>
      </c>
      <c r="M932" s="203">
        <v>108</v>
      </c>
      <c r="N932" s="203">
        <v>128</v>
      </c>
      <c r="O932" s="203">
        <v>20.8</v>
      </c>
      <c r="P932" s="203">
        <v>1682</v>
      </c>
      <c r="Q932" s="203">
        <v>1.31</v>
      </c>
      <c r="R932" s="203">
        <v>2205</v>
      </c>
      <c r="S932" s="203">
        <v>218</v>
      </c>
      <c r="T932" s="203">
        <v>57</v>
      </c>
      <c r="U932" s="203">
        <v>71</v>
      </c>
      <c r="V932" s="203">
        <v>381</v>
      </c>
      <c r="W932" s="203">
        <v>30</v>
      </c>
      <c r="X932" s="203">
        <v>228</v>
      </c>
      <c r="Y932" s="203">
        <v>0.41799999999999998</v>
      </c>
      <c r="Z932" s="203" t="b">
        <v>0</v>
      </c>
      <c r="AA932" s="203">
        <v>175</v>
      </c>
      <c r="AB932" s="203">
        <v>142</v>
      </c>
      <c r="AC932" s="203">
        <v>206</v>
      </c>
      <c r="AD932" s="203">
        <v>5</v>
      </c>
      <c r="AE932" s="203">
        <v>11.8</v>
      </c>
      <c r="AF932" s="203" t="s">
        <v>301</v>
      </c>
      <c r="AG932" s="203" t="s">
        <v>302</v>
      </c>
      <c r="AH932" s="203" t="s">
        <v>388</v>
      </c>
      <c r="BE932" s="204" t="str">
        <f t="shared" si="29"/>
        <v xml:space="preserve"> RaccoonChinook 108188 Unisex</v>
      </c>
    </row>
    <row r="933" spans="1:57">
      <c r="A933" s="203" t="s">
        <v>219</v>
      </c>
      <c r="B933" s="203" t="s">
        <v>764</v>
      </c>
      <c r="C933" s="203" t="s">
        <v>766</v>
      </c>
      <c r="D933" s="203">
        <v>164</v>
      </c>
      <c r="E933" s="203" t="s">
        <v>222</v>
      </c>
      <c r="F933" s="203" t="str">
        <f t="shared" si="28"/>
        <v>Chinook 99</v>
      </c>
      <c r="H933" s="203">
        <v>164</v>
      </c>
      <c r="I933" s="203">
        <v>162.30000000000001</v>
      </c>
      <c r="J933" s="203">
        <v>99</v>
      </c>
      <c r="K933" s="203">
        <v>135</v>
      </c>
      <c r="L933" s="203">
        <v>129</v>
      </c>
      <c r="M933" s="203">
        <v>98</v>
      </c>
      <c r="N933" s="203">
        <v>120</v>
      </c>
      <c r="O933" s="203">
        <v>16</v>
      </c>
      <c r="P933" s="203">
        <v>1345</v>
      </c>
      <c r="Q933" s="203">
        <v>1.31</v>
      </c>
      <c r="R933" s="203">
        <v>1767</v>
      </c>
      <c r="S933" s="203">
        <v>177</v>
      </c>
      <c r="T933" s="203">
        <v>44</v>
      </c>
      <c r="U933" s="203">
        <v>72</v>
      </c>
      <c r="V933" s="203">
        <v>387</v>
      </c>
      <c r="W933" s="203">
        <v>30</v>
      </c>
      <c r="X933" s="203">
        <v>249</v>
      </c>
      <c r="Y933" s="203">
        <v>0.41099999999999998</v>
      </c>
      <c r="Z933" s="203" t="b">
        <v>0</v>
      </c>
      <c r="AA933" s="203">
        <v>147</v>
      </c>
      <c r="AB933" s="203">
        <v>122</v>
      </c>
      <c r="AC933" s="203">
        <v>240</v>
      </c>
      <c r="AD933" s="203">
        <v>5</v>
      </c>
      <c r="AE933" s="203">
        <v>10.5</v>
      </c>
      <c r="AF933" s="203" t="s">
        <v>302</v>
      </c>
      <c r="AG933" s="203" t="s">
        <v>388</v>
      </c>
      <c r="BE933" s="204" t="str">
        <f t="shared" si="29"/>
        <v xml:space="preserve"> RaccoonChinook 99164 Unisex</v>
      </c>
    </row>
    <row r="934" spans="1:57">
      <c r="A934" s="203" t="s">
        <v>219</v>
      </c>
      <c r="B934" s="203" t="s">
        <v>764</v>
      </c>
      <c r="C934" s="203" t="s">
        <v>766</v>
      </c>
      <c r="D934" s="203">
        <v>172</v>
      </c>
      <c r="E934" s="203" t="s">
        <v>222</v>
      </c>
      <c r="F934" s="203" t="str">
        <f t="shared" si="28"/>
        <v>Chinook 99</v>
      </c>
      <c r="H934" s="203">
        <v>172</v>
      </c>
      <c r="I934" s="203">
        <v>170.3</v>
      </c>
      <c r="J934" s="203">
        <v>105</v>
      </c>
      <c r="K934" s="203">
        <v>142</v>
      </c>
      <c r="L934" s="203">
        <v>129</v>
      </c>
      <c r="M934" s="203">
        <v>98</v>
      </c>
      <c r="N934" s="203">
        <v>120</v>
      </c>
      <c r="O934" s="203">
        <v>17.5</v>
      </c>
      <c r="P934" s="203">
        <v>1483</v>
      </c>
      <c r="Q934" s="203">
        <v>1.26</v>
      </c>
      <c r="R934" s="203">
        <v>1862</v>
      </c>
      <c r="S934" s="203">
        <v>196</v>
      </c>
      <c r="T934" s="203">
        <v>48</v>
      </c>
      <c r="U934" s="203">
        <v>73</v>
      </c>
      <c r="V934" s="203">
        <v>405</v>
      </c>
      <c r="W934" s="203">
        <v>29</v>
      </c>
      <c r="X934" s="203">
        <v>248</v>
      </c>
      <c r="Y934" s="203">
        <v>0.39899999999999902</v>
      </c>
      <c r="Z934" s="203" t="b">
        <v>0</v>
      </c>
      <c r="AA934" s="203">
        <v>155</v>
      </c>
      <c r="AB934" s="203">
        <v>131</v>
      </c>
      <c r="AC934" s="203">
        <v>249</v>
      </c>
      <c r="AD934" s="203">
        <v>5</v>
      </c>
      <c r="AE934" s="203">
        <v>10.8</v>
      </c>
      <c r="AF934" s="203" t="s">
        <v>305</v>
      </c>
      <c r="AG934" s="203" t="s">
        <v>302</v>
      </c>
      <c r="AH934" s="203" t="s">
        <v>388</v>
      </c>
      <c r="BE934" s="204" t="str">
        <f t="shared" si="29"/>
        <v xml:space="preserve"> RaccoonChinook 99172 Unisex</v>
      </c>
    </row>
    <row r="935" spans="1:57">
      <c r="A935" s="203" t="s">
        <v>219</v>
      </c>
      <c r="B935" s="203" t="s">
        <v>764</v>
      </c>
      <c r="C935" s="203" t="s">
        <v>766</v>
      </c>
      <c r="D935" s="203">
        <v>180</v>
      </c>
      <c r="E935" s="203" t="s">
        <v>222</v>
      </c>
      <c r="F935" s="203" t="str">
        <f t="shared" si="28"/>
        <v>Chinook 99</v>
      </c>
      <c r="H935" s="203">
        <v>180</v>
      </c>
      <c r="I935" s="203">
        <v>178.2</v>
      </c>
      <c r="J935" s="203">
        <v>119</v>
      </c>
      <c r="K935" s="203">
        <v>149</v>
      </c>
      <c r="L935" s="203">
        <v>130</v>
      </c>
      <c r="M935" s="203">
        <v>99</v>
      </c>
      <c r="N935" s="203">
        <v>120</v>
      </c>
      <c r="O935" s="203">
        <v>19.2</v>
      </c>
      <c r="P935" s="203">
        <v>1481</v>
      </c>
      <c r="Q935" s="203">
        <v>1.32</v>
      </c>
      <c r="R935" s="203">
        <v>1952</v>
      </c>
      <c r="S935" s="203">
        <v>221</v>
      </c>
      <c r="T935" s="203">
        <v>54</v>
      </c>
      <c r="U935" s="203">
        <v>75</v>
      </c>
      <c r="V935" s="203">
        <v>330</v>
      </c>
      <c r="W935" s="203">
        <v>31</v>
      </c>
      <c r="X935" s="203">
        <v>262</v>
      </c>
      <c r="Y935" s="203">
        <v>0.41699999999999998</v>
      </c>
      <c r="Z935" s="203" t="b">
        <v>0</v>
      </c>
      <c r="AA935" s="203">
        <v>157</v>
      </c>
      <c r="AB935" s="203">
        <v>131</v>
      </c>
      <c r="AC935" s="203">
        <v>173</v>
      </c>
      <c r="AD935" s="203">
        <v>5</v>
      </c>
      <c r="AE935" s="203">
        <v>11.5</v>
      </c>
      <c r="AF935" s="203" t="s">
        <v>302</v>
      </c>
      <c r="AG935" s="203" t="s">
        <v>388</v>
      </c>
      <c r="BE935" s="204" t="str">
        <f t="shared" si="29"/>
        <v xml:space="preserve"> RaccoonChinook 99180 Unisex</v>
      </c>
    </row>
    <row r="936" spans="1:57">
      <c r="A936" s="203" t="s">
        <v>219</v>
      </c>
      <c r="B936" s="203" t="s">
        <v>764</v>
      </c>
      <c r="C936" s="203" t="s">
        <v>766</v>
      </c>
      <c r="D936" s="203">
        <v>188</v>
      </c>
      <c r="E936" s="203" t="s">
        <v>222</v>
      </c>
      <c r="F936" s="203" t="str">
        <f t="shared" si="28"/>
        <v>Chinook 99</v>
      </c>
      <c r="H936" s="203">
        <v>188</v>
      </c>
      <c r="I936" s="203">
        <v>186.1</v>
      </c>
      <c r="J936" s="203">
        <v>127</v>
      </c>
      <c r="K936" s="203">
        <v>154</v>
      </c>
      <c r="L936" s="203">
        <v>130</v>
      </c>
      <c r="M936" s="203">
        <v>98</v>
      </c>
      <c r="N936" s="203">
        <v>120</v>
      </c>
      <c r="O936" s="203">
        <v>20.8</v>
      </c>
      <c r="P936" s="203">
        <v>1601</v>
      </c>
      <c r="Q936" s="203">
        <v>1.27</v>
      </c>
      <c r="R936" s="203">
        <v>2033</v>
      </c>
      <c r="S936" s="203">
        <v>217</v>
      </c>
      <c r="T936" s="203">
        <v>51</v>
      </c>
      <c r="U936" s="203">
        <v>69</v>
      </c>
      <c r="V936" s="203">
        <v>370</v>
      </c>
      <c r="W936" s="203">
        <v>29</v>
      </c>
      <c r="X936" s="203">
        <v>217</v>
      </c>
      <c r="Y936" s="203">
        <v>0.41299999999999998</v>
      </c>
      <c r="Z936" s="203" t="b">
        <v>0</v>
      </c>
      <c r="AA936" s="203">
        <v>185</v>
      </c>
      <c r="AB936" s="203">
        <v>137</v>
      </c>
      <c r="AC936" s="203">
        <v>185</v>
      </c>
      <c r="AD936" s="203">
        <v>7</v>
      </c>
      <c r="AE936" s="203">
        <v>11.8</v>
      </c>
      <c r="AF936" s="203" t="s">
        <v>305</v>
      </c>
      <c r="AG936" s="203" t="s">
        <v>302</v>
      </c>
      <c r="AH936" s="203" t="s">
        <v>388</v>
      </c>
      <c r="BE936" s="204" t="str">
        <f t="shared" si="29"/>
        <v xml:space="preserve"> RaccoonChinook 99188 Unisex</v>
      </c>
    </row>
    <row r="937" spans="1:57">
      <c r="A937" s="203" t="s">
        <v>219</v>
      </c>
      <c r="B937" s="203" t="s">
        <v>764</v>
      </c>
      <c r="C937" s="203" t="s">
        <v>767</v>
      </c>
      <c r="D937" s="203">
        <v>171</v>
      </c>
      <c r="E937" s="203" t="s">
        <v>222</v>
      </c>
      <c r="F937" s="203" t="str">
        <f t="shared" si="28"/>
        <v>Le Condor Ti</v>
      </c>
      <c r="H937" s="203">
        <v>171</v>
      </c>
      <c r="I937" s="203">
        <v>169.6</v>
      </c>
      <c r="J937" s="203">
        <v>142</v>
      </c>
      <c r="K937" s="203">
        <v>160</v>
      </c>
      <c r="L937" s="203">
        <v>131</v>
      </c>
      <c r="M937" s="203">
        <v>75</v>
      </c>
      <c r="N937" s="203">
        <v>115</v>
      </c>
      <c r="O937" s="203">
        <v>13.4</v>
      </c>
      <c r="P937" s="203">
        <v>1759</v>
      </c>
      <c r="Q937" s="203">
        <v>0.89</v>
      </c>
      <c r="R937" s="203">
        <v>1567</v>
      </c>
      <c r="S937" s="203">
        <v>212</v>
      </c>
      <c r="T937" s="203">
        <v>128</v>
      </c>
      <c r="U937" s="203">
        <v>49</v>
      </c>
      <c r="V937" s="203">
        <v>207</v>
      </c>
      <c r="W937" s="203">
        <v>7</v>
      </c>
      <c r="X937" s="203">
        <v>72</v>
      </c>
      <c r="Y937" s="203">
        <v>0.13800000000000001</v>
      </c>
      <c r="Z937" s="203" t="b">
        <v>0</v>
      </c>
      <c r="AA937" s="203">
        <v>51</v>
      </c>
      <c r="AB937" s="203">
        <v>42</v>
      </c>
      <c r="AC937" s="203">
        <v>156</v>
      </c>
      <c r="AD937" s="203">
        <v>8</v>
      </c>
      <c r="AE937" s="203">
        <v>12.2</v>
      </c>
      <c r="AF937" s="203" t="s">
        <v>307</v>
      </c>
      <c r="BE937" s="204" t="str">
        <f t="shared" si="29"/>
        <v xml:space="preserve"> RaccoonLe Condor Ti171 Unisex</v>
      </c>
    </row>
    <row r="938" spans="1:57">
      <c r="A938" s="203" t="s">
        <v>219</v>
      </c>
      <c r="B938" s="203" t="s">
        <v>764</v>
      </c>
      <c r="C938" s="203" t="s">
        <v>767</v>
      </c>
      <c r="D938" s="203">
        <v>178</v>
      </c>
      <c r="E938" s="203" t="s">
        <v>222</v>
      </c>
      <c r="F938" s="203" t="str">
        <f t="shared" si="28"/>
        <v>Le Condor Ti</v>
      </c>
      <c r="H938" s="203">
        <v>178</v>
      </c>
      <c r="I938" s="203">
        <v>176.6</v>
      </c>
      <c r="J938" s="203">
        <v>148</v>
      </c>
      <c r="K938" s="203">
        <v>167</v>
      </c>
      <c r="L938" s="203">
        <v>131</v>
      </c>
      <c r="M938" s="203">
        <v>75</v>
      </c>
      <c r="N938" s="203">
        <v>115</v>
      </c>
      <c r="O938" s="203">
        <v>14.6</v>
      </c>
      <c r="P938" s="203">
        <v>1796</v>
      </c>
      <c r="Q938" s="203">
        <v>0.91</v>
      </c>
      <c r="R938" s="203">
        <v>1632</v>
      </c>
      <c r="S938" s="203">
        <v>220</v>
      </c>
      <c r="T938" s="203">
        <v>146</v>
      </c>
      <c r="U938" s="203">
        <v>48</v>
      </c>
      <c r="V938" s="203">
        <v>207</v>
      </c>
      <c r="W938" s="203">
        <v>9</v>
      </c>
      <c r="X938" s="203">
        <v>83</v>
      </c>
      <c r="Y938" s="203">
        <v>0.182</v>
      </c>
      <c r="Z938" s="203" t="b">
        <v>0</v>
      </c>
      <c r="AA938" s="203">
        <v>52</v>
      </c>
      <c r="AB938" s="203">
        <v>47</v>
      </c>
      <c r="AC938" s="203">
        <v>155</v>
      </c>
      <c r="AD938" s="203">
        <v>7</v>
      </c>
      <c r="AE938" s="203">
        <v>12.8</v>
      </c>
      <c r="AF938" s="203" t="s">
        <v>307</v>
      </c>
      <c r="BE938" s="204" t="str">
        <f t="shared" si="29"/>
        <v xml:space="preserve"> RaccoonLe Condor Ti178 Unisex</v>
      </c>
    </row>
    <row r="939" spans="1:57">
      <c r="A939" s="203" t="s">
        <v>219</v>
      </c>
      <c r="B939" s="203" t="s">
        <v>764</v>
      </c>
      <c r="C939" s="203" t="s">
        <v>769</v>
      </c>
      <c r="D939" s="203">
        <v>164</v>
      </c>
      <c r="E939" s="203" t="s">
        <v>390</v>
      </c>
      <c r="F939" s="203" t="str">
        <f t="shared" si="28"/>
        <v>Le Grizzly 99 W</v>
      </c>
      <c r="H939" s="203">
        <v>164</v>
      </c>
      <c r="I939" s="203">
        <v>162.30000000000001</v>
      </c>
      <c r="J939" s="203">
        <v>104</v>
      </c>
      <c r="K939" s="203">
        <v>136</v>
      </c>
      <c r="L939" s="203">
        <v>129</v>
      </c>
      <c r="M939" s="203">
        <v>99</v>
      </c>
      <c r="N939" s="203">
        <v>120</v>
      </c>
      <c r="O939" s="203">
        <v>16</v>
      </c>
      <c r="P939" s="203">
        <v>1505</v>
      </c>
      <c r="Q939" s="203">
        <v>1.18</v>
      </c>
      <c r="R939" s="203">
        <v>1776</v>
      </c>
      <c r="S939" s="203">
        <v>152</v>
      </c>
      <c r="T939" s="203">
        <v>75</v>
      </c>
      <c r="U939" s="203">
        <v>64</v>
      </c>
      <c r="V939" s="203">
        <v>363</v>
      </c>
      <c r="W939" s="203">
        <v>26</v>
      </c>
      <c r="X939" s="203">
        <v>219</v>
      </c>
      <c r="Y939" s="203">
        <v>0.41099999999999998</v>
      </c>
      <c r="Z939" s="203" t="b">
        <v>0</v>
      </c>
      <c r="AA939" s="203">
        <v>151</v>
      </c>
      <c r="AB939" s="203">
        <v>114</v>
      </c>
      <c r="AC939" s="203">
        <v>212</v>
      </c>
      <c r="AD939" s="203">
        <v>6</v>
      </c>
      <c r="AE939" s="203">
        <v>10.6</v>
      </c>
      <c r="AF939" s="203" t="s">
        <v>305</v>
      </c>
      <c r="AG939" s="203" t="s">
        <v>302</v>
      </c>
      <c r="BE939" s="204" t="str">
        <f t="shared" si="29"/>
        <v xml:space="preserve"> RaccoonLe Grizzly 99 W164 Women's</v>
      </c>
    </row>
    <row r="940" spans="1:57">
      <c r="A940" s="203" t="s">
        <v>219</v>
      </c>
      <c r="B940" s="203" t="s">
        <v>764</v>
      </c>
      <c r="C940" s="203" t="s">
        <v>768</v>
      </c>
      <c r="D940" s="203">
        <v>172</v>
      </c>
      <c r="E940" s="203" t="s">
        <v>222</v>
      </c>
      <c r="F940" s="203" t="str">
        <f t="shared" si="28"/>
        <v>Le Grizzly</v>
      </c>
      <c r="H940" s="203">
        <v>172</v>
      </c>
      <c r="I940" s="203">
        <v>170.4</v>
      </c>
      <c r="J940" s="203">
        <v>107</v>
      </c>
      <c r="K940" s="203">
        <v>142</v>
      </c>
      <c r="L940" s="203">
        <v>129</v>
      </c>
      <c r="M940" s="203">
        <v>98</v>
      </c>
      <c r="N940" s="203">
        <v>120</v>
      </c>
      <c r="O940" s="203">
        <v>17.3</v>
      </c>
      <c r="P940" s="203">
        <v>1585</v>
      </c>
      <c r="Q940" s="203">
        <v>1.18</v>
      </c>
      <c r="R940" s="203">
        <v>1866</v>
      </c>
      <c r="S940" s="203">
        <v>176</v>
      </c>
      <c r="T940" s="203">
        <v>81</v>
      </c>
      <c r="U940" s="203">
        <v>66</v>
      </c>
      <c r="V940" s="203">
        <v>384</v>
      </c>
      <c r="W940" s="203">
        <v>27</v>
      </c>
      <c r="X940" s="203">
        <v>245</v>
      </c>
      <c r="Y940" s="203">
        <v>0.40899999999999997</v>
      </c>
      <c r="Z940" s="203" t="b">
        <v>0</v>
      </c>
      <c r="AA940" s="203">
        <v>164</v>
      </c>
      <c r="AB940" s="203">
        <v>124</v>
      </c>
      <c r="AC940" s="203">
        <v>220</v>
      </c>
      <c r="AD940" s="203">
        <v>5</v>
      </c>
      <c r="AE940" s="203">
        <v>10.8</v>
      </c>
      <c r="AF940" s="203" t="s">
        <v>305</v>
      </c>
      <c r="AG940" s="203" t="s">
        <v>302</v>
      </c>
      <c r="BE940" s="204" t="str">
        <f t="shared" si="29"/>
        <v xml:space="preserve"> RaccoonLe Grizzly172 Unisex</v>
      </c>
    </row>
    <row r="941" spans="1:57">
      <c r="A941" s="203" t="s">
        <v>219</v>
      </c>
      <c r="B941" s="203" t="s">
        <v>764</v>
      </c>
      <c r="C941" s="203" t="s">
        <v>768</v>
      </c>
      <c r="D941" s="203">
        <v>180</v>
      </c>
      <c r="E941" s="203" t="s">
        <v>222</v>
      </c>
      <c r="F941" s="203" t="str">
        <f t="shared" si="28"/>
        <v>Le Grizzly</v>
      </c>
      <c r="H941" s="203">
        <v>180</v>
      </c>
      <c r="I941" s="203">
        <v>178.1</v>
      </c>
      <c r="J941" s="203">
        <v>121</v>
      </c>
      <c r="K941" s="203">
        <v>149</v>
      </c>
      <c r="L941" s="203">
        <v>129</v>
      </c>
      <c r="M941" s="203">
        <v>99</v>
      </c>
      <c r="N941" s="203">
        <v>120</v>
      </c>
      <c r="O941" s="203">
        <v>19.3</v>
      </c>
      <c r="P941" s="203">
        <v>1678</v>
      </c>
      <c r="Q941" s="203">
        <v>1.1599999999999999</v>
      </c>
      <c r="R941" s="203">
        <v>1949</v>
      </c>
      <c r="S941" s="203">
        <v>212</v>
      </c>
      <c r="T941" s="203">
        <v>101</v>
      </c>
      <c r="U941" s="203">
        <v>72</v>
      </c>
      <c r="V941" s="203">
        <v>328</v>
      </c>
      <c r="W941" s="203">
        <v>27</v>
      </c>
      <c r="X941" s="203">
        <v>247</v>
      </c>
      <c r="Y941" s="203">
        <v>0.376</v>
      </c>
      <c r="Z941" s="203" t="b">
        <v>0</v>
      </c>
      <c r="AA941" s="203">
        <v>169</v>
      </c>
      <c r="AB941" s="203">
        <v>123</v>
      </c>
      <c r="AC941" s="203">
        <v>159</v>
      </c>
      <c r="AD941" s="203">
        <v>5</v>
      </c>
      <c r="AE941" s="203">
        <v>11.5</v>
      </c>
      <c r="AF941" s="203" t="s">
        <v>305</v>
      </c>
      <c r="AG941" s="203" t="s">
        <v>302</v>
      </c>
      <c r="BE941" s="204" t="str">
        <f t="shared" si="29"/>
        <v xml:space="preserve"> RaccoonLe Grizzly180 Unisex</v>
      </c>
    </row>
    <row r="942" spans="1:57">
      <c r="A942" s="203" t="s">
        <v>219</v>
      </c>
      <c r="B942" s="203" t="s">
        <v>764</v>
      </c>
      <c r="C942" s="203" t="s">
        <v>768</v>
      </c>
      <c r="D942" s="203">
        <v>188</v>
      </c>
      <c r="E942" s="203" t="s">
        <v>222</v>
      </c>
      <c r="F942" s="203" t="str">
        <f t="shared" si="28"/>
        <v>Le Grizzly</v>
      </c>
      <c r="H942" s="203">
        <v>188</v>
      </c>
      <c r="I942" s="203">
        <v>186.4</v>
      </c>
      <c r="J942" s="203">
        <v>129</v>
      </c>
      <c r="K942" s="203">
        <v>154</v>
      </c>
      <c r="L942" s="203">
        <v>130</v>
      </c>
      <c r="M942" s="203">
        <v>98</v>
      </c>
      <c r="N942" s="203">
        <v>120</v>
      </c>
      <c r="O942" s="203">
        <v>20.9</v>
      </c>
      <c r="P942" s="203">
        <v>1803</v>
      </c>
      <c r="Q942" s="203">
        <v>1.1299999999999999</v>
      </c>
      <c r="R942" s="203">
        <v>2039</v>
      </c>
      <c r="S942" s="203">
        <v>220</v>
      </c>
      <c r="T942" s="203">
        <v>102</v>
      </c>
      <c r="U942" s="203">
        <v>66</v>
      </c>
      <c r="V942" s="203">
        <v>365</v>
      </c>
      <c r="W942" s="203">
        <v>26</v>
      </c>
      <c r="X942" s="203">
        <v>211</v>
      </c>
      <c r="Y942" s="203">
        <v>0.40399999999999903</v>
      </c>
      <c r="Z942" s="203" t="b">
        <v>0</v>
      </c>
      <c r="AA942" s="203">
        <v>181</v>
      </c>
      <c r="AB942" s="203">
        <v>139</v>
      </c>
      <c r="AC942" s="203">
        <v>184</v>
      </c>
      <c r="AD942" s="203">
        <v>6</v>
      </c>
      <c r="AE942" s="203">
        <v>11.8</v>
      </c>
      <c r="AF942" s="203" t="s">
        <v>305</v>
      </c>
      <c r="AG942" s="203" t="s">
        <v>302</v>
      </c>
      <c r="BE942" s="204" t="str">
        <f t="shared" si="29"/>
        <v xml:space="preserve"> RaccoonLe Grizzly188 Unisex</v>
      </c>
    </row>
    <row r="943" spans="1:57">
      <c r="A943" s="203" t="s">
        <v>219</v>
      </c>
      <c r="B943" s="203" t="s">
        <v>764</v>
      </c>
      <c r="C943" s="203" t="s">
        <v>770</v>
      </c>
      <c r="D943" s="203">
        <v>171</v>
      </c>
      <c r="E943" s="203" t="s">
        <v>222</v>
      </c>
      <c r="F943" s="203" t="str">
        <f t="shared" si="28"/>
        <v>Le Nomade Ti</v>
      </c>
      <c r="H943" s="203">
        <v>171</v>
      </c>
      <c r="I943" s="203">
        <v>170.2</v>
      </c>
      <c r="J943" s="203">
        <v>141</v>
      </c>
      <c r="K943" s="203">
        <v>158</v>
      </c>
      <c r="L943" s="203">
        <v>136</v>
      </c>
      <c r="M943" s="203">
        <v>89</v>
      </c>
      <c r="N943" s="203">
        <v>125</v>
      </c>
      <c r="O943" s="203">
        <v>14.6</v>
      </c>
      <c r="P943" s="203">
        <v>2001</v>
      </c>
      <c r="Q943" s="203">
        <v>0.89</v>
      </c>
      <c r="R943" s="203">
        <v>1773</v>
      </c>
      <c r="S943" s="203">
        <v>251</v>
      </c>
      <c r="T943" s="203">
        <v>178</v>
      </c>
      <c r="U943" s="203">
        <v>51</v>
      </c>
      <c r="V943" s="203">
        <v>213</v>
      </c>
      <c r="W943" s="203">
        <v>9</v>
      </c>
      <c r="X943" s="203">
        <v>75</v>
      </c>
      <c r="Y943" s="203">
        <v>0.16600000000000001</v>
      </c>
      <c r="Z943" s="203" t="b">
        <v>0</v>
      </c>
      <c r="AA943" s="203">
        <v>65</v>
      </c>
      <c r="AB943" s="203">
        <v>61</v>
      </c>
      <c r="AC943" s="203">
        <v>148</v>
      </c>
      <c r="AD943" s="203">
        <v>7</v>
      </c>
      <c r="AE943" s="203">
        <v>10.5</v>
      </c>
      <c r="AF943" s="203" t="s">
        <v>305</v>
      </c>
      <c r="BE943" s="204" t="str">
        <f t="shared" si="29"/>
        <v xml:space="preserve"> RaccoonLe Nomade Ti171 Unisex</v>
      </c>
    </row>
    <row r="944" spans="1:57">
      <c r="A944" s="203" t="s">
        <v>219</v>
      </c>
      <c r="B944" s="203" t="s">
        <v>764</v>
      </c>
      <c r="C944" s="203" t="s">
        <v>770</v>
      </c>
      <c r="D944" s="203">
        <v>178</v>
      </c>
      <c r="E944" s="203" t="s">
        <v>222</v>
      </c>
      <c r="F944" s="203" t="str">
        <f t="shared" si="28"/>
        <v>Le Nomade Ti</v>
      </c>
      <c r="H944" s="203">
        <v>178</v>
      </c>
      <c r="I944" s="203">
        <v>177.3</v>
      </c>
      <c r="J944" s="203">
        <v>147</v>
      </c>
      <c r="K944" s="203">
        <v>165</v>
      </c>
      <c r="L944" s="203">
        <v>136</v>
      </c>
      <c r="M944" s="203">
        <v>89</v>
      </c>
      <c r="N944" s="203">
        <v>124</v>
      </c>
      <c r="O944" s="203">
        <v>16</v>
      </c>
      <c r="P944" s="203">
        <v>2110</v>
      </c>
      <c r="Q944" s="203">
        <v>0.87</v>
      </c>
      <c r="R944" s="203">
        <v>1838</v>
      </c>
      <c r="S944" s="203">
        <v>273</v>
      </c>
      <c r="T944" s="203">
        <v>201</v>
      </c>
      <c r="U944" s="203">
        <v>51</v>
      </c>
      <c r="V944" s="203">
        <v>221</v>
      </c>
      <c r="W944" s="203">
        <v>9</v>
      </c>
      <c r="X944" s="203">
        <v>82</v>
      </c>
      <c r="Y944" s="203">
        <v>0.183</v>
      </c>
      <c r="Z944" s="203" t="b">
        <v>0</v>
      </c>
      <c r="AA944" s="203">
        <v>62</v>
      </c>
      <c r="AB944" s="203">
        <v>58</v>
      </c>
      <c r="AC944" s="203">
        <v>159</v>
      </c>
      <c r="AD944" s="203">
        <v>8</v>
      </c>
      <c r="AE944" s="203">
        <v>13.2</v>
      </c>
      <c r="AF944" s="203" t="s">
        <v>305</v>
      </c>
      <c r="BE944" s="204" t="str">
        <f t="shared" si="29"/>
        <v xml:space="preserve"> RaccoonLe Nomade Ti178 Unisex</v>
      </c>
    </row>
    <row r="945" spans="1:57">
      <c r="A945" s="203" t="s">
        <v>219</v>
      </c>
      <c r="B945" s="203" t="s">
        <v>771</v>
      </c>
      <c r="C945" s="203" t="s">
        <v>772</v>
      </c>
      <c r="D945" s="203">
        <v>169</v>
      </c>
      <c r="E945" s="203" t="s">
        <v>222</v>
      </c>
      <c r="F945" s="203" t="str">
        <f t="shared" si="28"/>
        <v>Blackops Alpineer 96</v>
      </c>
      <c r="H945" s="203">
        <v>169</v>
      </c>
      <c r="I945" s="203">
        <v>169.2</v>
      </c>
      <c r="J945" s="203">
        <v>123</v>
      </c>
      <c r="K945" s="203">
        <v>137</v>
      </c>
      <c r="L945" s="203">
        <v>126</v>
      </c>
      <c r="M945" s="203">
        <v>96</v>
      </c>
      <c r="N945" s="203">
        <v>115</v>
      </c>
      <c r="O945" s="203">
        <v>17.5</v>
      </c>
      <c r="P945" s="203">
        <v>1285</v>
      </c>
      <c r="Q945" s="203">
        <v>1.4</v>
      </c>
      <c r="R945" s="203">
        <v>1798</v>
      </c>
      <c r="S945" s="203">
        <v>196</v>
      </c>
      <c r="T945" s="203">
        <v>83</v>
      </c>
      <c r="U945" s="203">
        <v>58</v>
      </c>
      <c r="V945" s="203">
        <v>322</v>
      </c>
      <c r="W945" s="203">
        <v>12</v>
      </c>
      <c r="X945" s="203">
        <v>142</v>
      </c>
      <c r="Y945" s="203">
        <v>0.21299999999999999</v>
      </c>
      <c r="Z945" s="203" t="b">
        <v>0</v>
      </c>
      <c r="AA945" s="203">
        <v>195</v>
      </c>
      <c r="AB945" s="203">
        <v>123</v>
      </c>
      <c r="AC945" s="203">
        <v>126</v>
      </c>
      <c r="AD945" s="203">
        <v>6</v>
      </c>
      <c r="AE945" s="203">
        <v>12.1</v>
      </c>
      <c r="AF945" s="203" t="s">
        <v>302</v>
      </c>
      <c r="AG945" s="203" t="s">
        <v>388</v>
      </c>
      <c r="AS945" s="203" t="s">
        <v>4583</v>
      </c>
      <c r="AT945" s="203" t="s">
        <v>1284</v>
      </c>
      <c r="AU945" s="247">
        <v>559.96</v>
      </c>
      <c r="AV945" s="203" t="s">
        <v>4584</v>
      </c>
      <c r="AW945" s="203" t="s">
        <v>4583</v>
      </c>
      <c r="AX945" s="203" t="s">
        <v>1284</v>
      </c>
      <c r="AY945" s="247">
        <v>559.96</v>
      </c>
      <c r="AZ945" s="203" t="s">
        <v>4585</v>
      </c>
      <c r="BA945" s="203" t="s">
        <v>4583</v>
      </c>
      <c r="BB945" s="203" t="s">
        <v>1493</v>
      </c>
      <c r="BC945" s="247">
        <v>559.96</v>
      </c>
      <c r="BD945" s="203" t="s">
        <v>4586</v>
      </c>
      <c r="BE945" s="204" t="str">
        <f t="shared" si="29"/>
        <v xml:space="preserve"> RossignolBlackops Alpineer 96169 Unisex</v>
      </c>
    </row>
    <row r="946" spans="1:57">
      <c r="A946" s="203" t="s">
        <v>219</v>
      </c>
      <c r="B946" s="203" t="s">
        <v>771</v>
      </c>
      <c r="C946" s="203" t="s">
        <v>772</v>
      </c>
      <c r="D946" s="203">
        <v>177</v>
      </c>
      <c r="E946" s="203" t="s">
        <v>222</v>
      </c>
      <c r="F946" s="203" t="str">
        <f t="shared" si="28"/>
        <v>Blackops Alpineer 96</v>
      </c>
      <c r="H946" s="203">
        <v>177</v>
      </c>
      <c r="I946" s="203">
        <v>177.3</v>
      </c>
      <c r="J946" s="203">
        <v>130</v>
      </c>
      <c r="K946" s="203">
        <v>145</v>
      </c>
      <c r="L946" s="203">
        <v>126</v>
      </c>
      <c r="M946" s="203">
        <v>97</v>
      </c>
      <c r="N946" s="203">
        <v>115</v>
      </c>
      <c r="O946" s="203">
        <v>19.8</v>
      </c>
      <c r="P946" s="203">
        <v>1319</v>
      </c>
      <c r="Q946" s="203">
        <v>1.43</v>
      </c>
      <c r="R946" s="203">
        <v>1886</v>
      </c>
      <c r="S946" s="203">
        <v>233</v>
      </c>
      <c r="T946" s="203">
        <v>85</v>
      </c>
      <c r="U946" s="203">
        <v>56</v>
      </c>
      <c r="V946" s="203">
        <v>319</v>
      </c>
      <c r="W946" s="203">
        <v>13</v>
      </c>
      <c r="X946" s="203">
        <v>151</v>
      </c>
      <c r="Y946" s="203">
        <v>0.23</v>
      </c>
      <c r="Z946" s="203" t="b">
        <v>0</v>
      </c>
      <c r="AA946" s="203">
        <v>204</v>
      </c>
      <c r="AB946" s="203">
        <v>122</v>
      </c>
      <c r="AC946" s="203">
        <v>115</v>
      </c>
      <c r="AD946" s="203">
        <v>6</v>
      </c>
      <c r="AE946" s="203">
        <v>12.2</v>
      </c>
      <c r="AF946" s="203" t="s">
        <v>302</v>
      </c>
      <c r="AG946" s="203" t="s">
        <v>388</v>
      </c>
      <c r="AS946" s="203" t="s">
        <v>4583</v>
      </c>
      <c r="AT946" s="203" t="s">
        <v>1284</v>
      </c>
      <c r="AU946" s="247">
        <v>559.96</v>
      </c>
      <c r="AV946" s="203" t="s">
        <v>4587</v>
      </c>
      <c r="AW946" s="203" t="s">
        <v>4583</v>
      </c>
      <c r="AX946" s="203" t="s">
        <v>1284</v>
      </c>
      <c r="AY946" s="247">
        <v>559.96</v>
      </c>
      <c r="AZ946" s="203" t="s">
        <v>4588</v>
      </c>
      <c r="BA946" s="203" t="s">
        <v>4589</v>
      </c>
      <c r="BB946" s="203" t="s">
        <v>1493</v>
      </c>
      <c r="BC946" s="247">
        <v>559.96</v>
      </c>
      <c r="BD946" s="203" t="s">
        <v>4590</v>
      </c>
      <c r="BE946" s="204" t="str">
        <f t="shared" si="29"/>
        <v xml:space="preserve"> RossignolBlackops Alpineer 96177 Unisex</v>
      </c>
    </row>
    <row r="947" spans="1:57">
      <c r="A947" s="203" t="s">
        <v>219</v>
      </c>
      <c r="B947" s="203" t="s">
        <v>771</v>
      </c>
      <c r="C947" s="203" t="s">
        <v>773</v>
      </c>
      <c r="D947" s="203">
        <v>160</v>
      </c>
      <c r="E947" s="203" t="s">
        <v>390</v>
      </c>
      <c r="F947" s="203" t="str">
        <f t="shared" si="28"/>
        <v>Blackops Blazer W</v>
      </c>
      <c r="H947" s="203">
        <v>160</v>
      </c>
      <c r="I947" s="203">
        <v>159.30000000000001</v>
      </c>
      <c r="J947" s="203">
        <v>113</v>
      </c>
      <c r="K947" s="203">
        <v>136</v>
      </c>
      <c r="L947" s="203">
        <v>130</v>
      </c>
      <c r="M947" s="203">
        <v>97</v>
      </c>
      <c r="N947" s="203">
        <v>120</v>
      </c>
      <c r="O947" s="203">
        <v>14.1</v>
      </c>
      <c r="P947" s="203">
        <v>1775</v>
      </c>
      <c r="Q947" s="203">
        <v>0.97</v>
      </c>
      <c r="R947" s="203">
        <v>1726</v>
      </c>
      <c r="S947" s="203">
        <v>200</v>
      </c>
      <c r="T947" s="203">
        <v>108</v>
      </c>
      <c r="U947" s="203">
        <v>49</v>
      </c>
      <c r="V947" s="203">
        <v>239</v>
      </c>
      <c r="W947" s="203">
        <v>35</v>
      </c>
      <c r="X947" s="203">
        <v>225</v>
      </c>
      <c r="Y947" s="203">
        <v>0.70599999999999996</v>
      </c>
      <c r="Z947" s="203" t="b">
        <v>0</v>
      </c>
      <c r="AA947" s="203">
        <v>131</v>
      </c>
      <c r="AB947" s="203">
        <v>105</v>
      </c>
      <c r="AC947" s="203">
        <v>108</v>
      </c>
      <c r="AD947" s="203">
        <v>8</v>
      </c>
      <c r="AE947" s="203">
        <v>4.2</v>
      </c>
      <c r="AF947" s="203" t="s">
        <v>305</v>
      </c>
      <c r="AS947" s="203" t="s">
        <v>4591</v>
      </c>
      <c r="AT947" s="203" t="s">
        <v>1190</v>
      </c>
      <c r="AU947" s="247">
        <v>445.07</v>
      </c>
      <c r="AV947" s="203" t="s">
        <v>4592</v>
      </c>
      <c r="AW947" s="203" t="s">
        <v>4591</v>
      </c>
      <c r="AX947" s="203" t="s">
        <v>1493</v>
      </c>
      <c r="AY947" s="247">
        <v>559.96</v>
      </c>
      <c r="AZ947" s="203" t="s">
        <v>4593</v>
      </c>
      <c r="BA947" s="203" t="s">
        <v>4591</v>
      </c>
      <c r="BB947" s="203" t="s">
        <v>1493</v>
      </c>
      <c r="BC947" s="247">
        <v>559.96</v>
      </c>
      <c r="BD947" s="203" t="s">
        <v>4594</v>
      </c>
      <c r="BE947" s="204" t="str">
        <f t="shared" si="29"/>
        <v xml:space="preserve"> RossignolBlackops Blazer W160 Women's</v>
      </c>
    </row>
    <row r="948" spans="1:57">
      <c r="A948" s="203" t="s">
        <v>219</v>
      </c>
      <c r="B948" s="203" t="s">
        <v>771</v>
      </c>
      <c r="C948" s="203" t="s">
        <v>773</v>
      </c>
      <c r="D948" s="203">
        <v>170</v>
      </c>
      <c r="E948" s="203" t="s">
        <v>390</v>
      </c>
      <c r="F948" s="203" t="str">
        <f t="shared" si="28"/>
        <v>Blackops Blazer W</v>
      </c>
      <c r="H948" s="203">
        <v>170</v>
      </c>
      <c r="I948" s="203">
        <v>169</v>
      </c>
      <c r="J948" s="203">
        <v>120</v>
      </c>
      <c r="K948" s="203">
        <v>146</v>
      </c>
      <c r="L948" s="203">
        <v>130</v>
      </c>
      <c r="M948" s="203">
        <v>97</v>
      </c>
      <c r="N948" s="203">
        <v>120</v>
      </c>
      <c r="O948" s="203">
        <v>16.7</v>
      </c>
      <c r="P948" s="203">
        <v>1920</v>
      </c>
      <c r="Q948" s="203">
        <v>0.95</v>
      </c>
      <c r="R948" s="203">
        <v>1827</v>
      </c>
      <c r="S948" s="203">
        <v>205</v>
      </c>
      <c r="T948" s="203">
        <v>115</v>
      </c>
      <c r="U948" s="203">
        <v>56</v>
      </c>
      <c r="V948" s="203">
        <v>264</v>
      </c>
      <c r="W948" s="203">
        <v>36</v>
      </c>
      <c r="X948" s="203">
        <v>230</v>
      </c>
      <c r="Y948" s="203">
        <v>0.63700000000000001</v>
      </c>
      <c r="Z948" s="203" t="b">
        <v>0</v>
      </c>
      <c r="AA948" s="203">
        <v>134</v>
      </c>
      <c r="AB948" s="203">
        <v>100</v>
      </c>
      <c r="AC948" s="203">
        <v>130</v>
      </c>
      <c r="AD948" s="203">
        <v>6</v>
      </c>
      <c r="AE948" s="203">
        <v>4.9000000000000004</v>
      </c>
      <c r="AF948" s="203" t="s">
        <v>305</v>
      </c>
      <c r="AS948" s="203" t="s">
        <v>4591</v>
      </c>
      <c r="AT948" s="203" t="s">
        <v>1190</v>
      </c>
      <c r="AU948" s="247">
        <v>444.92</v>
      </c>
      <c r="AV948" s="203" t="s">
        <v>4595</v>
      </c>
      <c r="AW948" s="203" t="s">
        <v>4591</v>
      </c>
      <c r="AX948" s="203" t="s">
        <v>1682</v>
      </c>
      <c r="AY948" s="247">
        <v>559.95000000000005</v>
      </c>
      <c r="AZ948" s="203" t="s">
        <v>4596</v>
      </c>
      <c r="BA948" s="203" t="s">
        <v>4591</v>
      </c>
      <c r="BB948" s="203" t="s">
        <v>1801</v>
      </c>
      <c r="BC948" s="247">
        <v>559.95000000000005</v>
      </c>
      <c r="BD948" s="203" t="s">
        <v>4597</v>
      </c>
      <c r="BE948" s="204" t="str">
        <f t="shared" si="29"/>
        <v xml:space="preserve"> RossignolBlackops Blazer W170 Women's</v>
      </c>
    </row>
    <row r="949" spans="1:57">
      <c r="A949" s="203" t="s">
        <v>219</v>
      </c>
      <c r="B949" s="203" t="s">
        <v>771</v>
      </c>
      <c r="C949" s="203" t="s">
        <v>774</v>
      </c>
      <c r="D949" s="203">
        <v>140</v>
      </c>
      <c r="E949" s="203" t="s">
        <v>390</v>
      </c>
      <c r="F949" s="203" t="str">
        <f t="shared" si="28"/>
        <v>Blackops Dreamer W</v>
      </c>
      <c r="H949" s="203">
        <v>140</v>
      </c>
      <c r="I949" s="203">
        <v>138.6</v>
      </c>
      <c r="J949" s="203">
        <v>89</v>
      </c>
      <c r="K949" s="203">
        <v>114</v>
      </c>
      <c r="L949" s="203">
        <v>118</v>
      </c>
      <c r="M949" s="203">
        <v>89</v>
      </c>
      <c r="N949" s="203">
        <v>107</v>
      </c>
      <c r="O949" s="203">
        <v>13.8</v>
      </c>
      <c r="P949" s="203">
        <v>1559</v>
      </c>
      <c r="Q949" s="203">
        <v>0.87</v>
      </c>
      <c r="R949" s="203">
        <v>1361</v>
      </c>
      <c r="S949" s="203">
        <v>155</v>
      </c>
      <c r="T949" s="203">
        <v>57</v>
      </c>
      <c r="U949" s="203">
        <v>52</v>
      </c>
      <c r="V949" s="203">
        <v>263</v>
      </c>
      <c r="W949" s="203">
        <v>33</v>
      </c>
      <c r="X949" s="203">
        <v>232</v>
      </c>
      <c r="Y949" s="203">
        <v>0.623</v>
      </c>
      <c r="Z949" s="203" t="b">
        <v>0</v>
      </c>
      <c r="AA949" s="203">
        <v>118</v>
      </c>
      <c r="AB949" s="203">
        <v>124</v>
      </c>
      <c r="AC949" s="203">
        <v>145</v>
      </c>
      <c r="AD949" s="203">
        <v>5</v>
      </c>
      <c r="AE949" s="203">
        <v>5</v>
      </c>
      <c r="AF949" s="203" t="s">
        <v>305</v>
      </c>
      <c r="AS949" s="203" t="s">
        <v>4598</v>
      </c>
      <c r="AT949" s="203" t="s">
        <v>1578</v>
      </c>
      <c r="AU949" s="247">
        <v>339.28</v>
      </c>
      <c r="AV949" s="203" t="s">
        <v>4599</v>
      </c>
      <c r="AW949" s="203" t="s">
        <v>4600</v>
      </c>
      <c r="AX949" s="203" t="s">
        <v>1340</v>
      </c>
      <c r="AY949" s="247">
        <v>359.99</v>
      </c>
      <c r="AZ949" s="203" t="s">
        <v>4601</v>
      </c>
      <c r="BA949" s="203" t="s">
        <v>4600</v>
      </c>
      <c r="BB949" s="203" t="s">
        <v>1194</v>
      </c>
      <c r="BC949" s="247">
        <v>424.95</v>
      </c>
      <c r="BD949" s="203" t="s">
        <v>4602</v>
      </c>
      <c r="BE949" s="204" t="str">
        <f t="shared" si="29"/>
        <v xml:space="preserve"> RossignolBlackops Dreamer W140 Women's</v>
      </c>
    </row>
    <row r="950" spans="1:57">
      <c r="A950" s="203" t="s">
        <v>219</v>
      </c>
      <c r="B950" s="203" t="s">
        <v>771</v>
      </c>
      <c r="C950" s="203" t="s">
        <v>774</v>
      </c>
      <c r="D950" s="203">
        <v>150</v>
      </c>
      <c r="E950" s="203" t="s">
        <v>390</v>
      </c>
      <c r="F950" s="203" t="str">
        <f t="shared" si="28"/>
        <v>Blackops Dreamer W</v>
      </c>
      <c r="H950" s="203">
        <v>150</v>
      </c>
      <c r="I950" s="203">
        <v>148.5</v>
      </c>
      <c r="J950" s="203">
        <v>100</v>
      </c>
      <c r="K950" s="203">
        <v>125</v>
      </c>
      <c r="L950" s="203">
        <v>117</v>
      </c>
      <c r="M950" s="203">
        <v>89</v>
      </c>
      <c r="N950" s="203">
        <v>107</v>
      </c>
      <c r="O950" s="203">
        <v>16.8</v>
      </c>
      <c r="P950" s="203">
        <v>1628</v>
      </c>
      <c r="Q950" s="203">
        <v>0.89</v>
      </c>
      <c r="R950" s="203">
        <v>1448</v>
      </c>
      <c r="S950" s="203">
        <v>148</v>
      </c>
      <c r="T950" s="203">
        <v>57</v>
      </c>
      <c r="U950" s="203">
        <v>50</v>
      </c>
      <c r="V950" s="203">
        <v>259</v>
      </c>
      <c r="W950" s="203">
        <v>32</v>
      </c>
      <c r="X950" s="203">
        <v>222</v>
      </c>
      <c r="Y950" s="203">
        <v>0.63800000000000001</v>
      </c>
      <c r="Z950" s="203" t="b">
        <v>0</v>
      </c>
      <c r="AA950" s="203">
        <v>110</v>
      </c>
      <c r="AB950" s="203">
        <v>128</v>
      </c>
      <c r="AC950" s="203">
        <v>149</v>
      </c>
      <c r="AD950" s="203">
        <v>5</v>
      </c>
      <c r="AE950" s="203">
        <v>5</v>
      </c>
      <c r="AF950" s="203" t="s">
        <v>305</v>
      </c>
      <c r="BE950" s="204" t="str">
        <f t="shared" si="29"/>
        <v xml:space="preserve"> RossignolBlackops Dreamer W150 Women's</v>
      </c>
    </row>
    <row r="951" spans="1:57">
      <c r="A951" s="203" t="s">
        <v>219</v>
      </c>
      <c r="B951" s="203" t="s">
        <v>771</v>
      </c>
      <c r="C951" s="203" t="s">
        <v>774</v>
      </c>
      <c r="D951" s="203">
        <v>160</v>
      </c>
      <c r="E951" s="203" t="s">
        <v>390</v>
      </c>
      <c r="F951" s="203" t="str">
        <f t="shared" si="28"/>
        <v>Blackops Dreamer W</v>
      </c>
      <c r="H951" s="203">
        <v>160</v>
      </c>
      <c r="I951" s="203">
        <v>158.5</v>
      </c>
      <c r="J951" s="203">
        <v>111</v>
      </c>
      <c r="K951" s="203">
        <v>133</v>
      </c>
      <c r="L951" s="203">
        <v>117</v>
      </c>
      <c r="M951" s="203">
        <v>89</v>
      </c>
      <c r="N951" s="203">
        <v>107</v>
      </c>
      <c r="O951" s="203">
        <v>20.8</v>
      </c>
      <c r="P951" s="203">
        <v>1764</v>
      </c>
      <c r="Q951" s="203">
        <v>0.87</v>
      </c>
      <c r="R951" s="203">
        <v>1541</v>
      </c>
      <c r="S951" s="203">
        <v>153</v>
      </c>
      <c r="T951" s="203">
        <v>59</v>
      </c>
      <c r="U951" s="203">
        <v>51</v>
      </c>
      <c r="V951" s="203">
        <v>261</v>
      </c>
      <c r="W951" s="203">
        <v>29</v>
      </c>
      <c r="X951" s="203">
        <v>214</v>
      </c>
      <c r="Y951" s="203">
        <v>0.56699999999999995</v>
      </c>
      <c r="Z951" s="203" t="b">
        <v>0</v>
      </c>
      <c r="AA951" s="203">
        <v>126</v>
      </c>
      <c r="AB951" s="203">
        <v>133</v>
      </c>
      <c r="AC951" s="203">
        <v>135</v>
      </c>
      <c r="AD951" s="203">
        <v>7</v>
      </c>
      <c r="AE951" s="203">
        <v>5.3</v>
      </c>
      <c r="AF951" s="203" t="s">
        <v>305</v>
      </c>
      <c r="AS951" s="203" t="s">
        <v>4603</v>
      </c>
      <c r="AT951" s="203" t="s">
        <v>1578</v>
      </c>
      <c r="AU951" s="247">
        <v>339.24</v>
      </c>
      <c r="AV951" s="203" t="s">
        <v>4604</v>
      </c>
      <c r="AW951" s="203" t="s">
        <v>4600</v>
      </c>
      <c r="AX951" s="203" t="s">
        <v>1340</v>
      </c>
      <c r="AY951" s="247">
        <v>359.99</v>
      </c>
      <c r="AZ951" s="203" t="s">
        <v>4605</v>
      </c>
      <c r="BA951" s="203" t="s">
        <v>4600</v>
      </c>
      <c r="BB951" s="203" t="s">
        <v>1194</v>
      </c>
      <c r="BC951" s="247">
        <v>424.95</v>
      </c>
      <c r="BD951" s="203" t="s">
        <v>4606</v>
      </c>
      <c r="BE951" s="204" t="str">
        <f t="shared" si="29"/>
        <v xml:space="preserve"> RossignolBlackops Dreamer W160 Women's</v>
      </c>
    </row>
    <row r="952" spans="1:57">
      <c r="A952" s="203" t="s">
        <v>219</v>
      </c>
      <c r="B952" s="203" t="s">
        <v>771</v>
      </c>
      <c r="C952" s="203" t="s">
        <v>775</v>
      </c>
      <c r="D952" s="203">
        <v>156</v>
      </c>
      <c r="E952" s="203" t="s">
        <v>222</v>
      </c>
      <c r="F952" s="203" t="str">
        <f t="shared" si="28"/>
        <v>Blackops Escaper</v>
      </c>
      <c r="H952" s="203">
        <v>156</v>
      </c>
      <c r="I952" s="203">
        <v>155</v>
      </c>
      <c r="J952" s="203">
        <v>107</v>
      </c>
      <c r="K952" s="203">
        <v>129</v>
      </c>
      <c r="L952" s="203">
        <v>125</v>
      </c>
      <c r="M952" s="203">
        <v>89</v>
      </c>
      <c r="N952" s="203">
        <v>116</v>
      </c>
      <c r="O952" s="203">
        <v>11.7</v>
      </c>
      <c r="P952" s="203">
        <v>1471</v>
      </c>
      <c r="Q952" s="203">
        <v>1.08</v>
      </c>
      <c r="R952" s="203">
        <v>1590</v>
      </c>
      <c r="S952" s="203">
        <v>153</v>
      </c>
      <c r="T952" s="203">
        <v>75</v>
      </c>
      <c r="U952" s="203">
        <v>52</v>
      </c>
      <c r="V952" s="203">
        <v>307</v>
      </c>
      <c r="W952" s="203">
        <v>13</v>
      </c>
      <c r="X952" s="203">
        <v>173</v>
      </c>
      <c r="Y952" s="203">
        <v>0.24299999999999999</v>
      </c>
      <c r="Z952" s="203" t="b">
        <v>0</v>
      </c>
      <c r="AA952" s="203">
        <v>158</v>
      </c>
      <c r="AB952" s="203">
        <v>100</v>
      </c>
      <c r="AC952" s="203">
        <v>149</v>
      </c>
      <c r="AD952" s="203">
        <v>6</v>
      </c>
      <c r="AE952" s="203">
        <v>5.5</v>
      </c>
      <c r="AF952" s="203" t="s">
        <v>305</v>
      </c>
      <c r="AG952" s="203" t="s">
        <v>302</v>
      </c>
      <c r="AS952" s="203" t="s">
        <v>4607</v>
      </c>
      <c r="AT952" s="203" t="s">
        <v>1493</v>
      </c>
      <c r="AU952" s="247">
        <v>479.96</v>
      </c>
      <c r="AV952" s="203" t="s">
        <v>4608</v>
      </c>
      <c r="AW952" s="203" t="s">
        <v>4609</v>
      </c>
      <c r="AX952" s="203" t="s">
        <v>1578</v>
      </c>
      <c r="AY952" s="247">
        <v>552.26</v>
      </c>
      <c r="AZ952" s="203" t="s">
        <v>4610</v>
      </c>
      <c r="BA952" s="203" t="s">
        <v>4611</v>
      </c>
      <c r="BB952" s="203" t="s">
        <v>1369</v>
      </c>
      <c r="BC952" s="247">
        <v>599.95000000000005</v>
      </c>
      <c r="BD952" s="203" t="s">
        <v>4612</v>
      </c>
      <c r="BE952" s="204" t="str">
        <f t="shared" si="29"/>
        <v xml:space="preserve"> RossignolBlackops Escaper156 Unisex</v>
      </c>
    </row>
    <row r="953" spans="1:57">
      <c r="A953" s="203" t="s">
        <v>219</v>
      </c>
      <c r="B953" s="203" t="s">
        <v>771</v>
      </c>
      <c r="C953" s="203" t="s">
        <v>775</v>
      </c>
      <c r="D953" s="203">
        <v>164</v>
      </c>
      <c r="E953" s="203" t="s">
        <v>222</v>
      </c>
      <c r="F953" s="203" t="str">
        <f t="shared" si="28"/>
        <v>Blackops Escaper</v>
      </c>
      <c r="H953" s="203">
        <v>164</v>
      </c>
      <c r="I953" s="203">
        <v>162.6</v>
      </c>
      <c r="J953" s="203">
        <v>115</v>
      </c>
      <c r="K953" s="203">
        <v>137</v>
      </c>
      <c r="L953" s="203">
        <v>126</v>
      </c>
      <c r="M953" s="203">
        <v>91</v>
      </c>
      <c r="N953" s="203">
        <v>116</v>
      </c>
      <c r="O953" s="203">
        <v>13.8</v>
      </c>
      <c r="P953" s="203">
        <v>1555</v>
      </c>
      <c r="Q953" s="203">
        <v>1.08</v>
      </c>
      <c r="R953" s="203">
        <v>1680</v>
      </c>
      <c r="S953" s="203">
        <v>183</v>
      </c>
      <c r="T953" s="203">
        <v>80</v>
      </c>
      <c r="U953" s="203">
        <v>52</v>
      </c>
      <c r="V953" s="203">
        <v>307</v>
      </c>
      <c r="W953" s="203">
        <v>12</v>
      </c>
      <c r="X953" s="203">
        <v>170</v>
      </c>
      <c r="Y953" s="203">
        <v>0.22500000000000001</v>
      </c>
      <c r="Z953" s="203" t="b">
        <v>0</v>
      </c>
      <c r="AA953" s="203">
        <v>143</v>
      </c>
      <c r="AB953" s="203">
        <v>109</v>
      </c>
      <c r="AC953" s="203">
        <v>164</v>
      </c>
      <c r="AD953" s="203">
        <v>6</v>
      </c>
      <c r="AE953" s="203">
        <v>6.2</v>
      </c>
      <c r="AF953" s="203" t="s">
        <v>305</v>
      </c>
      <c r="AG953" s="203" t="s">
        <v>302</v>
      </c>
      <c r="AS953" s="203" t="s">
        <v>4613</v>
      </c>
      <c r="AT953" s="203" t="s">
        <v>1284</v>
      </c>
      <c r="AU953" s="247">
        <v>479.96</v>
      </c>
      <c r="AV953" s="203" t="s">
        <v>4614</v>
      </c>
      <c r="AW953" s="203" t="s">
        <v>4613</v>
      </c>
      <c r="AX953" s="203" t="s">
        <v>1284</v>
      </c>
      <c r="AY953" s="247">
        <v>479.96</v>
      </c>
      <c r="AZ953" s="203" t="s">
        <v>4615</v>
      </c>
      <c r="BA953" s="203" t="s">
        <v>4613</v>
      </c>
      <c r="BB953" s="203" t="s">
        <v>1493</v>
      </c>
      <c r="BC953" s="247">
        <v>479.96</v>
      </c>
      <c r="BD953" s="203" t="s">
        <v>4616</v>
      </c>
      <c r="BE953" s="204" t="str">
        <f t="shared" si="29"/>
        <v xml:space="preserve"> RossignolBlackops Escaper164 Unisex</v>
      </c>
    </row>
    <row r="954" spans="1:57">
      <c r="A954" s="203" t="s">
        <v>219</v>
      </c>
      <c r="B954" s="203" t="s">
        <v>771</v>
      </c>
      <c r="C954" s="203" t="s">
        <v>775</v>
      </c>
      <c r="D954" s="203">
        <v>172</v>
      </c>
      <c r="E954" s="203" t="s">
        <v>222</v>
      </c>
      <c r="F954" s="203" t="str">
        <f t="shared" si="28"/>
        <v>Blackops Escaper</v>
      </c>
      <c r="H954" s="203">
        <v>172</v>
      </c>
      <c r="I954" s="203">
        <v>170.8</v>
      </c>
      <c r="J954" s="203">
        <v>124</v>
      </c>
      <c r="K954" s="203">
        <v>146</v>
      </c>
      <c r="L954" s="203">
        <v>126</v>
      </c>
      <c r="M954" s="203">
        <v>92</v>
      </c>
      <c r="N954" s="203">
        <v>116</v>
      </c>
      <c r="O954" s="203">
        <v>16</v>
      </c>
      <c r="P954" s="203">
        <v>1632</v>
      </c>
      <c r="Q954" s="203">
        <v>1.08</v>
      </c>
      <c r="R954" s="203">
        <v>1769</v>
      </c>
      <c r="S954" s="203">
        <v>204</v>
      </c>
      <c r="T954" s="203">
        <v>90</v>
      </c>
      <c r="U954" s="203">
        <v>47</v>
      </c>
      <c r="V954" s="203">
        <v>291</v>
      </c>
      <c r="W954" s="203">
        <v>12</v>
      </c>
      <c r="X954" s="203">
        <v>174</v>
      </c>
      <c r="Y954" s="203">
        <v>0.26</v>
      </c>
      <c r="Z954" s="203" t="b">
        <v>0</v>
      </c>
      <c r="AA954" s="203">
        <v>153</v>
      </c>
      <c r="AB954" s="203">
        <v>98</v>
      </c>
      <c r="AC954" s="203">
        <v>138</v>
      </c>
      <c r="AD954" s="203">
        <v>6</v>
      </c>
      <c r="AE954" s="203">
        <v>6.5</v>
      </c>
      <c r="AF954" s="203" t="s">
        <v>305</v>
      </c>
      <c r="AG954" s="203" t="s">
        <v>302</v>
      </c>
      <c r="AS954" s="203" t="s">
        <v>4611</v>
      </c>
      <c r="AT954" s="203" t="s">
        <v>1190</v>
      </c>
      <c r="AU954" s="247">
        <v>369.87</v>
      </c>
      <c r="AV954" s="203" t="s">
        <v>4617</v>
      </c>
      <c r="AW954" s="203" t="s">
        <v>4611</v>
      </c>
      <c r="AX954" s="203" t="s">
        <v>1284</v>
      </c>
      <c r="AY954" s="247">
        <v>479.96</v>
      </c>
      <c r="AZ954" s="203" t="s">
        <v>4618</v>
      </c>
      <c r="BA954" s="203" t="s">
        <v>4611</v>
      </c>
      <c r="BB954" s="203" t="s">
        <v>1284</v>
      </c>
      <c r="BC954" s="247">
        <v>479.96</v>
      </c>
      <c r="BD954" s="203" t="s">
        <v>4619</v>
      </c>
      <c r="BE954" s="204" t="str">
        <f t="shared" si="29"/>
        <v xml:space="preserve"> RossignolBlackops Escaper172 Unisex</v>
      </c>
    </row>
    <row r="955" spans="1:57">
      <c r="A955" s="203" t="s">
        <v>219</v>
      </c>
      <c r="B955" s="203" t="s">
        <v>771</v>
      </c>
      <c r="C955" s="203" t="s">
        <v>775</v>
      </c>
      <c r="D955" s="203">
        <v>178</v>
      </c>
      <c r="E955" s="203" t="s">
        <v>222</v>
      </c>
      <c r="F955" s="203" t="str">
        <f t="shared" si="28"/>
        <v>Blackops Escaper</v>
      </c>
      <c r="H955" s="203">
        <v>178</v>
      </c>
      <c r="I955" s="203">
        <v>178.4</v>
      </c>
      <c r="J955" s="203">
        <v>131</v>
      </c>
      <c r="K955" s="203">
        <v>154</v>
      </c>
      <c r="L955" s="203">
        <v>126</v>
      </c>
      <c r="M955" s="203">
        <v>93</v>
      </c>
      <c r="N955" s="203">
        <v>116</v>
      </c>
      <c r="O955" s="203">
        <v>18.600000000000001</v>
      </c>
      <c r="P955" s="203">
        <v>1801</v>
      </c>
      <c r="Q955" s="203">
        <v>1.03</v>
      </c>
      <c r="R955" s="203">
        <v>1857</v>
      </c>
      <c r="S955" s="203">
        <v>251</v>
      </c>
      <c r="T955" s="203">
        <v>125</v>
      </c>
      <c r="U955" s="203">
        <v>49</v>
      </c>
      <c r="V955" s="203">
        <v>307</v>
      </c>
      <c r="W955" s="203">
        <v>11</v>
      </c>
      <c r="X955" s="203">
        <v>171</v>
      </c>
      <c r="Y955" s="203">
        <v>0.22</v>
      </c>
      <c r="Z955" s="203" t="b">
        <v>0</v>
      </c>
      <c r="AA955" s="203">
        <v>142</v>
      </c>
      <c r="AB955" s="203">
        <v>104</v>
      </c>
      <c r="AC955" s="203">
        <v>165</v>
      </c>
      <c r="AD955" s="203">
        <v>8</v>
      </c>
      <c r="AE955" s="203">
        <v>7.6</v>
      </c>
      <c r="AF955" s="203" t="s">
        <v>305</v>
      </c>
      <c r="AS955" s="203" t="s">
        <v>4620</v>
      </c>
      <c r="AT955" s="203" t="s">
        <v>2589</v>
      </c>
      <c r="AU955" s="247">
        <v>485.99</v>
      </c>
      <c r="AV955" s="203" t="s">
        <v>4621</v>
      </c>
      <c r="AW955" s="203" t="s">
        <v>4622</v>
      </c>
      <c r="AX955" s="203" t="s">
        <v>1192</v>
      </c>
      <c r="AY955" s="247">
        <v>534.95000000000005</v>
      </c>
      <c r="AZ955" s="203" t="s">
        <v>4623</v>
      </c>
      <c r="BA955" s="203" t="s">
        <v>4624</v>
      </c>
      <c r="BB955" s="203" t="s">
        <v>1682</v>
      </c>
      <c r="BC955" s="247">
        <v>599.95000000000005</v>
      </c>
      <c r="BD955" s="203" t="s">
        <v>4625</v>
      </c>
      <c r="BE955" s="204" t="str">
        <f t="shared" si="29"/>
        <v xml:space="preserve"> RossignolBlackops Escaper178 Unisex</v>
      </c>
    </row>
    <row r="956" spans="1:57">
      <c r="A956" s="203" t="s">
        <v>219</v>
      </c>
      <c r="B956" s="203" t="s">
        <v>771</v>
      </c>
      <c r="C956" s="203" t="s">
        <v>775</v>
      </c>
      <c r="D956" s="203">
        <v>186</v>
      </c>
      <c r="E956" s="203" t="s">
        <v>222</v>
      </c>
      <c r="F956" s="203" t="str">
        <f t="shared" si="28"/>
        <v>Blackops Escaper</v>
      </c>
      <c r="H956" s="203">
        <v>186</v>
      </c>
      <c r="I956" s="203">
        <v>186.5</v>
      </c>
      <c r="J956" s="203">
        <v>140</v>
      </c>
      <c r="K956" s="203">
        <v>161</v>
      </c>
      <c r="L956" s="203">
        <v>126</v>
      </c>
      <c r="M956" s="203">
        <v>93</v>
      </c>
      <c r="N956" s="203">
        <v>116</v>
      </c>
      <c r="O956" s="203">
        <v>21.4</v>
      </c>
      <c r="P956" s="203">
        <v>1870</v>
      </c>
      <c r="Q956" s="203">
        <v>1.04</v>
      </c>
      <c r="R956" s="203">
        <v>1948</v>
      </c>
      <c r="S956" s="203">
        <v>295</v>
      </c>
      <c r="T956" s="203">
        <v>138</v>
      </c>
      <c r="U956" s="203">
        <v>46</v>
      </c>
      <c r="V956" s="203">
        <v>286</v>
      </c>
      <c r="W956" s="203">
        <v>14</v>
      </c>
      <c r="X956" s="203">
        <v>178</v>
      </c>
      <c r="Y956" s="203">
        <v>0.31</v>
      </c>
      <c r="Z956" s="203" t="b">
        <v>0</v>
      </c>
      <c r="AA956" s="203">
        <v>148</v>
      </c>
      <c r="AB956" s="203">
        <v>103</v>
      </c>
      <c r="AC956" s="203">
        <v>138</v>
      </c>
      <c r="AD956" s="203">
        <v>7</v>
      </c>
      <c r="AE956" s="203">
        <v>8.3000000000000007</v>
      </c>
      <c r="AF956" s="203" t="s">
        <v>305</v>
      </c>
      <c r="AS956" s="203" t="s">
        <v>4626</v>
      </c>
      <c r="AT956" s="203" t="s">
        <v>1262</v>
      </c>
      <c r="AU956" s="247">
        <v>399.95</v>
      </c>
      <c r="AV956" s="203" t="s">
        <v>4627</v>
      </c>
      <c r="AW956" s="203" t="s">
        <v>4607</v>
      </c>
      <c r="AX956" s="203" t="s">
        <v>1493</v>
      </c>
      <c r="AY956" s="247">
        <v>479.96</v>
      </c>
      <c r="AZ956" s="203" t="s">
        <v>4628</v>
      </c>
      <c r="BA956" s="203" t="s">
        <v>4629</v>
      </c>
      <c r="BB956" s="203" t="s">
        <v>1192</v>
      </c>
      <c r="BC956" s="247">
        <v>484.95</v>
      </c>
      <c r="BD956" s="203" t="s">
        <v>4630</v>
      </c>
      <c r="BE956" s="204" t="str">
        <f t="shared" si="29"/>
        <v xml:space="preserve"> RossignolBlackops Escaper186 Unisex</v>
      </c>
    </row>
    <row r="957" spans="1:57">
      <c r="A957" s="203" t="s">
        <v>219</v>
      </c>
      <c r="B957" s="203" t="s">
        <v>771</v>
      </c>
      <c r="C957" s="203" t="s">
        <v>776</v>
      </c>
      <c r="D957" s="203">
        <v>176</v>
      </c>
      <c r="E957" s="203" t="s">
        <v>222</v>
      </c>
      <c r="F957" s="203" t="str">
        <f t="shared" si="28"/>
        <v>Blackops Gamer</v>
      </c>
      <c r="H957" s="203">
        <v>176</v>
      </c>
      <c r="I957" s="203">
        <v>174.7</v>
      </c>
      <c r="J957" s="203">
        <v>102</v>
      </c>
      <c r="K957" s="203">
        <v>147</v>
      </c>
      <c r="L957" s="203">
        <v>144</v>
      </c>
      <c r="M957" s="203">
        <v>117</v>
      </c>
      <c r="N957" s="203">
        <v>139</v>
      </c>
      <c r="O957" s="203">
        <v>19.2</v>
      </c>
      <c r="P957" s="203">
        <v>2255</v>
      </c>
      <c r="Q957" s="203">
        <v>0.98</v>
      </c>
      <c r="R957" s="203">
        <v>2199</v>
      </c>
      <c r="S957" s="203">
        <v>217</v>
      </c>
      <c r="T957" s="203">
        <v>105</v>
      </c>
      <c r="U957" s="203">
        <v>69</v>
      </c>
      <c r="V957" s="203">
        <v>368</v>
      </c>
      <c r="W957" s="203">
        <v>53</v>
      </c>
      <c r="X957" s="203">
        <v>355</v>
      </c>
      <c r="Y957" s="203">
        <v>0.76599999999999902</v>
      </c>
      <c r="Z957" s="203" t="b">
        <v>0</v>
      </c>
      <c r="AA957" s="203">
        <v>149</v>
      </c>
      <c r="AB957" s="203">
        <v>130</v>
      </c>
      <c r="AC957" s="203">
        <v>219</v>
      </c>
      <c r="AD957" s="203">
        <v>5</v>
      </c>
      <c r="AE957" s="203">
        <v>2.2999999999999998</v>
      </c>
      <c r="AF957" s="203" t="s">
        <v>301</v>
      </c>
      <c r="AS957" s="203" t="s">
        <v>4631</v>
      </c>
      <c r="AT957" s="203" t="s">
        <v>1190</v>
      </c>
      <c r="AU957" s="247">
        <v>519.22</v>
      </c>
      <c r="AV957" s="203" t="s">
        <v>4632</v>
      </c>
      <c r="AW957" s="203" t="s">
        <v>4631</v>
      </c>
      <c r="AX957" s="203" t="s">
        <v>1351</v>
      </c>
      <c r="AY957" s="247">
        <v>559.96</v>
      </c>
      <c r="AZ957" s="203" t="s">
        <v>4633</v>
      </c>
      <c r="BA957" s="203" t="s">
        <v>4631</v>
      </c>
      <c r="BB957" s="203" t="s">
        <v>1351</v>
      </c>
      <c r="BC957" s="247">
        <v>559.96</v>
      </c>
      <c r="BD957" s="203" t="s">
        <v>4634</v>
      </c>
      <c r="BE957" s="204" t="str">
        <f t="shared" si="29"/>
        <v xml:space="preserve"> RossignolBlackops Gamer176 Unisex</v>
      </c>
    </row>
    <row r="958" spans="1:57">
      <c r="A958" s="203" t="s">
        <v>219</v>
      </c>
      <c r="B958" s="203" t="s">
        <v>771</v>
      </c>
      <c r="C958" s="203" t="s">
        <v>776</v>
      </c>
      <c r="D958" s="203">
        <v>186</v>
      </c>
      <c r="E958" s="203" t="s">
        <v>222</v>
      </c>
      <c r="F958" s="203" t="str">
        <f t="shared" si="28"/>
        <v>Blackops Gamer</v>
      </c>
      <c r="H958" s="203">
        <v>186</v>
      </c>
      <c r="I958" s="203">
        <v>184.6</v>
      </c>
      <c r="J958" s="203">
        <v>112</v>
      </c>
      <c r="K958" s="203">
        <v>157</v>
      </c>
      <c r="L958" s="203">
        <v>144</v>
      </c>
      <c r="M958" s="203">
        <v>116</v>
      </c>
      <c r="N958" s="203">
        <v>139</v>
      </c>
      <c r="O958" s="203">
        <v>21.2</v>
      </c>
      <c r="P958" s="203">
        <v>2470</v>
      </c>
      <c r="Q958" s="203">
        <v>0.94</v>
      </c>
      <c r="R958" s="203">
        <v>2327</v>
      </c>
      <c r="S958" s="203">
        <v>255</v>
      </c>
      <c r="T958" s="203">
        <v>127</v>
      </c>
      <c r="U958" s="203">
        <v>63</v>
      </c>
      <c r="V958" s="203">
        <v>367</v>
      </c>
      <c r="W958" s="203">
        <v>52</v>
      </c>
      <c r="X958" s="203">
        <v>356</v>
      </c>
      <c r="Y958" s="203">
        <v>0.82399999999999995</v>
      </c>
      <c r="Z958" s="203" t="b">
        <v>0</v>
      </c>
      <c r="AA958" s="203">
        <v>147</v>
      </c>
      <c r="AB958" s="203">
        <v>127</v>
      </c>
      <c r="AC958" s="203">
        <v>220</v>
      </c>
      <c r="AD958" s="203">
        <v>5</v>
      </c>
      <c r="AE958" s="203">
        <v>2.4</v>
      </c>
      <c r="AF958" s="203" t="s">
        <v>303</v>
      </c>
      <c r="AG958" s="203" t="s">
        <v>301</v>
      </c>
      <c r="AS958" s="203" t="s">
        <v>4631</v>
      </c>
      <c r="AT958" s="203" t="s">
        <v>1351</v>
      </c>
      <c r="AU958" s="247">
        <v>559.96</v>
      </c>
      <c r="AV958" s="203" t="s">
        <v>4635</v>
      </c>
      <c r="AW958" s="203" t="s">
        <v>4631</v>
      </c>
      <c r="AX958" s="203" t="s">
        <v>1351</v>
      </c>
      <c r="AY958" s="247">
        <v>559.96</v>
      </c>
      <c r="AZ958" s="203" t="s">
        <v>4636</v>
      </c>
      <c r="BA958" s="203" t="s">
        <v>4631</v>
      </c>
      <c r="BB958" s="203" t="s">
        <v>2066</v>
      </c>
      <c r="BC958" s="247">
        <v>618.30999999999995</v>
      </c>
      <c r="BD958" s="203" t="s">
        <v>4637</v>
      </c>
      <c r="BE958" s="204" t="str">
        <f t="shared" si="29"/>
        <v xml:space="preserve"> RossignolBlackops Gamer186 Unisex</v>
      </c>
    </row>
    <row r="959" spans="1:57">
      <c r="A959" s="203" t="s">
        <v>219</v>
      </c>
      <c r="B959" s="203" t="s">
        <v>771</v>
      </c>
      <c r="C959" s="203" t="s">
        <v>777</v>
      </c>
      <c r="D959" s="203">
        <v>162</v>
      </c>
      <c r="E959" s="203" t="s">
        <v>222</v>
      </c>
      <c r="F959" s="203" t="str">
        <f t="shared" si="28"/>
        <v>Blackops Holyshred</v>
      </c>
      <c r="H959" s="203">
        <v>162</v>
      </c>
      <c r="I959" s="203">
        <v>159.5</v>
      </c>
      <c r="J959" s="203">
        <v>112</v>
      </c>
      <c r="K959" s="203">
        <v>136</v>
      </c>
      <c r="L959" s="203">
        <v>129</v>
      </c>
      <c r="M959" s="203">
        <v>97</v>
      </c>
      <c r="N959" s="203">
        <v>120</v>
      </c>
      <c r="O959" s="203">
        <v>14.4</v>
      </c>
      <c r="P959" s="203">
        <v>1731</v>
      </c>
      <c r="Q959" s="203">
        <v>1</v>
      </c>
      <c r="R959" s="203">
        <v>1723</v>
      </c>
      <c r="S959" s="203">
        <v>192</v>
      </c>
      <c r="T959" s="203">
        <v>101</v>
      </c>
      <c r="U959" s="203">
        <v>53</v>
      </c>
      <c r="V959" s="203">
        <v>255</v>
      </c>
      <c r="W959" s="203">
        <v>35</v>
      </c>
      <c r="X959" s="203">
        <v>221</v>
      </c>
      <c r="Y959" s="203">
        <v>0.66299999999999903</v>
      </c>
      <c r="Z959" s="203" t="b">
        <v>0</v>
      </c>
      <c r="AA959" s="203">
        <v>137</v>
      </c>
      <c r="AB959" s="203">
        <v>94</v>
      </c>
      <c r="AC959" s="203">
        <v>118</v>
      </c>
      <c r="AD959" s="203">
        <v>7</v>
      </c>
      <c r="AE959" s="203">
        <v>4.0999999999999996</v>
      </c>
      <c r="AF959" s="203" t="s">
        <v>305</v>
      </c>
      <c r="AS959" s="203" t="s">
        <v>4638</v>
      </c>
      <c r="AT959" s="203" t="s">
        <v>1682</v>
      </c>
      <c r="AU959" s="247">
        <v>428.95</v>
      </c>
      <c r="AV959" s="203" t="s">
        <v>4639</v>
      </c>
      <c r="AW959" s="203" t="s">
        <v>4638</v>
      </c>
      <c r="AX959" s="203" t="s">
        <v>1682</v>
      </c>
      <c r="AY959" s="247">
        <v>428.95</v>
      </c>
      <c r="AZ959" s="203" t="s">
        <v>4640</v>
      </c>
      <c r="BA959" s="203" t="s">
        <v>4638</v>
      </c>
      <c r="BB959" s="203" t="s">
        <v>1682</v>
      </c>
      <c r="BC959" s="247">
        <v>428.95</v>
      </c>
      <c r="BD959" s="203" t="s">
        <v>4641</v>
      </c>
      <c r="BE959" s="204" t="str">
        <f t="shared" si="29"/>
        <v xml:space="preserve"> RossignolBlackops Holyshred162 Unisex</v>
      </c>
    </row>
    <row r="960" spans="1:57">
      <c r="A960" s="203" t="s">
        <v>219</v>
      </c>
      <c r="B960" s="203" t="s">
        <v>771</v>
      </c>
      <c r="C960" s="203" t="s">
        <v>777</v>
      </c>
      <c r="D960" s="203">
        <v>172</v>
      </c>
      <c r="E960" s="203" t="s">
        <v>222</v>
      </c>
      <c r="F960" s="203" t="str">
        <f t="shared" si="28"/>
        <v>Blackops Holyshred</v>
      </c>
      <c r="H960" s="203">
        <v>172</v>
      </c>
      <c r="I960" s="203">
        <v>169.3</v>
      </c>
      <c r="J960" s="203">
        <v>121</v>
      </c>
      <c r="K960" s="203">
        <v>146</v>
      </c>
      <c r="L960" s="203">
        <v>129</v>
      </c>
      <c r="M960" s="203">
        <v>97</v>
      </c>
      <c r="N960" s="203">
        <v>120</v>
      </c>
      <c r="O960" s="203">
        <v>17</v>
      </c>
      <c r="P960" s="203">
        <v>1850</v>
      </c>
      <c r="Q960" s="203">
        <v>0.99</v>
      </c>
      <c r="R960" s="203">
        <v>1826</v>
      </c>
      <c r="S960" s="203">
        <v>196</v>
      </c>
      <c r="T960" s="203">
        <v>107</v>
      </c>
      <c r="U960" s="203">
        <v>57</v>
      </c>
      <c r="V960" s="203">
        <v>260</v>
      </c>
      <c r="W960" s="203">
        <v>37</v>
      </c>
      <c r="X960" s="203">
        <v>226</v>
      </c>
      <c r="Y960" s="203">
        <v>0.65</v>
      </c>
      <c r="Z960" s="203" t="b">
        <v>0</v>
      </c>
      <c r="AA960" s="203">
        <v>136</v>
      </c>
      <c r="AB960" s="203">
        <v>97</v>
      </c>
      <c r="AC960" s="203">
        <v>125</v>
      </c>
      <c r="AD960" s="203">
        <v>8</v>
      </c>
      <c r="AE960" s="203">
        <v>4.3</v>
      </c>
      <c r="AF960" s="203" t="s">
        <v>305</v>
      </c>
      <c r="AS960" s="203" t="s">
        <v>4642</v>
      </c>
      <c r="AT960" s="203" t="s">
        <v>3062</v>
      </c>
      <c r="AU960" s="247">
        <v>459.95</v>
      </c>
      <c r="AV960" s="203" t="s">
        <v>4643</v>
      </c>
      <c r="AW960" s="203" t="s">
        <v>4644</v>
      </c>
      <c r="AX960" s="203" t="s">
        <v>4645</v>
      </c>
      <c r="AY960" s="247">
        <v>500</v>
      </c>
      <c r="AZ960" s="203" t="s">
        <v>4646</v>
      </c>
      <c r="BA960" s="203" t="s">
        <v>4647</v>
      </c>
      <c r="BB960" s="203" t="s">
        <v>1331</v>
      </c>
      <c r="BC960" s="247">
        <v>505</v>
      </c>
      <c r="BD960" s="203" t="s">
        <v>4648</v>
      </c>
      <c r="BE960" s="204" t="str">
        <f t="shared" si="29"/>
        <v xml:space="preserve"> RossignolBlackops Holyshred172 Unisex</v>
      </c>
    </row>
    <row r="961" spans="1:57">
      <c r="A961" s="203" t="s">
        <v>219</v>
      </c>
      <c r="B961" s="203" t="s">
        <v>771</v>
      </c>
      <c r="C961" s="203" t="s">
        <v>777</v>
      </c>
      <c r="D961" s="203">
        <v>182</v>
      </c>
      <c r="E961" s="203" t="s">
        <v>222</v>
      </c>
      <c r="F961" s="203" t="str">
        <f t="shared" si="28"/>
        <v>Blackops Holyshred</v>
      </c>
      <c r="H961" s="203">
        <v>182</v>
      </c>
      <c r="I961" s="203">
        <v>179.6</v>
      </c>
      <c r="J961" s="203">
        <v>132</v>
      </c>
      <c r="K961" s="203">
        <v>156</v>
      </c>
      <c r="L961" s="203">
        <v>129</v>
      </c>
      <c r="M961" s="203">
        <v>97</v>
      </c>
      <c r="N961" s="203">
        <v>120</v>
      </c>
      <c r="O961" s="203">
        <v>19.7</v>
      </c>
      <c r="P961" s="203">
        <v>2021</v>
      </c>
      <c r="Q961" s="203">
        <v>0.96</v>
      </c>
      <c r="R961" s="203">
        <v>1938</v>
      </c>
      <c r="S961" s="203">
        <v>238</v>
      </c>
      <c r="T961" s="203">
        <v>123</v>
      </c>
      <c r="U961" s="203">
        <v>52</v>
      </c>
      <c r="V961" s="203">
        <v>255</v>
      </c>
      <c r="W961" s="203">
        <v>35</v>
      </c>
      <c r="X961" s="203">
        <v>222</v>
      </c>
      <c r="Y961" s="203">
        <v>0.66700000000000004</v>
      </c>
      <c r="Z961" s="203" t="b">
        <v>0</v>
      </c>
      <c r="AA961" s="203">
        <v>137</v>
      </c>
      <c r="AB961" s="203">
        <v>99</v>
      </c>
      <c r="AC961" s="203">
        <v>118</v>
      </c>
      <c r="AD961" s="203">
        <v>9</v>
      </c>
      <c r="AE961" s="203">
        <v>4.4000000000000004</v>
      </c>
      <c r="AF961" s="203" t="s">
        <v>305</v>
      </c>
      <c r="AS961" s="203" t="s">
        <v>4649</v>
      </c>
      <c r="AT961" s="203" t="s">
        <v>1194</v>
      </c>
      <c r="AU961" s="247">
        <v>549</v>
      </c>
      <c r="AV961" s="203" t="s">
        <v>4650</v>
      </c>
      <c r="AW961" s="203" t="s">
        <v>4651</v>
      </c>
      <c r="AX961" s="203" t="s">
        <v>1682</v>
      </c>
      <c r="AY961" s="247">
        <v>559.95000000000005</v>
      </c>
      <c r="AZ961" s="203" t="s">
        <v>4652</v>
      </c>
      <c r="BA961" s="203" t="s">
        <v>4651</v>
      </c>
      <c r="BB961" s="203" t="s">
        <v>1682</v>
      </c>
      <c r="BC961" s="247">
        <v>559.95000000000005</v>
      </c>
      <c r="BD961" s="203" t="s">
        <v>4653</v>
      </c>
      <c r="BE961" s="204" t="str">
        <f t="shared" si="29"/>
        <v xml:space="preserve"> RossignolBlackops Holyshred182 Unisex</v>
      </c>
    </row>
    <row r="962" spans="1:57">
      <c r="A962" s="203" t="s">
        <v>219</v>
      </c>
      <c r="B962" s="203" t="s">
        <v>771</v>
      </c>
      <c r="C962" s="203" t="s">
        <v>778</v>
      </c>
      <c r="D962" s="203">
        <v>163</v>
      </c>
      <c r="E962" s="203" t="s">
        <v>390</v>
      </c>
      <c r="F962" s="203" t="str">
        <f t="shared" ref="F962:F1025" si="30">IF(LEFT(C962,1)=" ",RIGHT(C962,LEN(C962)-1),C962)</f>
        <v>Blackops Rallybird Ti W</v>
      </c>
      <c r="H962" s="203">
        <v>163</v>
      </c>
      <c r="I962" s="203">
        <v>162.69999999999999</v>
      </c>
      <c r="J962" s="203">
        <v>107</v>
      </c>
      <c r="K962" s="203">
        <v>136</v>
      </c>
      <c r="L962" s="203">
        <v>136</v>
      </c>
      <c r="M962" s="203">
        <v>100</v>
      </c>
      <c r="N962" s="203">
        <v>127</v>
      </c>
      <c r="O962" s="203">
        <v>13</v>
      </c>
      <c r="P962" s="203">
        <v>1742</v>
      </c>
      <c r="Q962" s="203">
        <v>1.06</v>
      </c>
      <c r="R962" s="203">
        <v>1841</v>
      </c>
      <c r="S962" s="203">
        <v>190</v>
      </c>
      <c r="T962" s="203">
        <v>98</v>
      </c>
      <c r="U962" s="203">
        <v>50</v>
      </c>
      <c r="V962" s="203">
        <v>304</v>
      </c>
      <c r="W962" s="203">
        <v>16</v>
      </c>
      <c r="X962" s="203">
        <v>251</v>
      </c>
      <c r="Y962" s="203">
        <v>0.32200000000000001</v>
      </c>
      <c r="Z962" s="203" t="b">
        <v>0</v>
      </c>
      <c r="AA962" s="203">
        <v>157</v>
      </c>
      <c r="AB962" s="203">
        <v>108</v>
      </c>
      <c r="AC962" s="203">
        <v>147</v>
      </c>
      <c r="AD962" s="203">
        <v>3</v>
      </c>
      <c r="AE962" s="203">
        <v>6.3</v>
      </c>
      <c r="AF962" s="203" t="s">
        <v>305</v>
      </c>
      <c r="AG962" s="203" t="s">
        <v>304</v>
      </c>
      <c r="AH962" s="203" t="s">
        <v>302</v>
      </c>
      <c r="AS962" s="203" t="s">
        <v>4654</v>
      </c>
      <c r="AT962" s="203" t="s">
        <v>1369</v>
      </c>
      <c r="AU962" s="247">
        <v>799.95</v>
      </c>
      <c r="AV962" s="203" t="s">
        <v>4655</v>
      </c>
      <c r="BE962" s="204" t="str">
        <f t="shared" ref="BE962:BE1025" si="31">_xlfn.CONCAT(B962,F962,D962,E962)</f>
        <v xml:space="preserve"> RossignolBlackops Rallybird Ti W163 Women's</v>
      </c>
    </row>
    <row r="963" spans="1:57">
      <c r="A963" s="203" t="s">
        <v>219</v>
      </c>
      <c r="B963" s="203" t="s">
        <v>771</v>
      </c>
      <c r="C963" s="203" t="s">
        <v>778</v>
      </c>
      <c r="D963" s="203">
        <v>171</v>
      </c>
      <c r="E963" s="203" t="s">
        <v>390</v>
      </c>
      <c r="F963" s="203" t="str">
        <f t="shared" si="30"/>
        <v>Blackops Rallybird Ti W</v>
      </c>
      <c r="H963" s="203">
        <v>171</v>
      </c>
      <c r="I963" s="203">
        <v>170.6</v>
      </c>
      <c r="J963" s="203">
        <v>117</v>
      </c>
      <c r="K963" s="203">
        <v>146</v>
      </c>
      <c r="L963" s="203">
        <v>137</v>
      </c>
      <c r="M963" s="203">
        <v>101</v>
      </c>
      <c r="N963" s="203">
        <v>127</v>
      </c>
      <c r="O963" s="203">
        <v>15.3</v>
      </c>
      <c r="P963" s="203">
        <v>1829</v>
      </c>
      <c r="Q963" s="203">
        <v>1.06</v>
      </c>
      <c r="R963" s="203">
        <v>1938</v>
      </c>
      <c r="S963" s="203">
        <v>232</v>
      </c>
      <c r="T963" s="203">
        <v>94</v>
      </c>
      <c r="U963" s="203">
        <v>47</v>
      </c>
      <c r="V963" s="203">
        <v>300</v>
      </c>
      <c r="W963" s="203">
        <v>14</v>
      </c>
      <c r="X963" s="203">
        <v>233</v>
      </c>
      <c r="Y963" s="203">
        <v>0.307</v>
      </c>
      <c r="Z963" s="203" t="b">
        <v>0</v>
      </c>
      <c r="AA963" s="203">
        <v>151</v>
      </c>
      <c r="AB963" s="203">
        <v>99</v>
      </c>
      <c r="AC963" s="203">
        <v>149</v>
      </c>
      <c r="AD963" s="203">
        <v>4</v>
      </c>
      <c r="AE963" s="203">
        <v>6.9</v>
      </c>
      <c r="AF963" s="203" t="s">
        <v>305</v>
      </c>
      <c r="AG963" s="203" t="s">
        <v>304</v>
      </c>
      <c r="AH963" s="203" t="s">
        <v>302</v>
      </c>
      <c r="AS963" s="203" t="s">
        <v>4656</v>
      </c>
      <c r="AT963" s="203" t="s">
        <v>4657</v>
      </c>
      <c r="AU963" s="247">
        <v>799.95</v>
      </c>
      <c r="AV963" s="203" t="s">
        <v>4658</v>
      </c>
      <c r="AW963" s="203" t="s">
        <v>4654</v>
      </c>
      <c r="AX963" s="203" t="s">
        <v>1369</v>
      </c>
      <c r="AY963" s="247">
        <v>799.95</v>
      </c>
      <c r="AZ963" s="203" t="s">
        <v>4659</v>
      </c>
      <c r="BE963" s="204" t="str">
        <f t="shared" si="31"/>
        <v xml:space="preserve"> RossignolBlackops Rallybird Ti W171 Women's</v>
      </c>
    </row>
    <row r="964" spans="1:57">
      <c r="A964" s="203" t="s">
        <v>219</v>
      </c>
      <c r="B964" s="203" t="s">
        <v>771</v>
      </c>
      <c r="C964" s="203" t="s">
        <v>779</v>
      </c>
      <c r="D964" s="203">
        <v>154</v>
      </c>
      <c r="E964" s="203" t="s">
        <v>390</v>
      </c>
      <c r="F964" s="203" t="str">
        <f t="shared" si="30"/>
        <v>Blackops Rallybird W</v>
      </c>
      <c r="H964" s="203">
        <v>154</v>
      </c>
      <c r="I964" s="203">
        <v>154.4</v>
      </c>
      <c r="J964" s="203">
        <v>100</v>
      </c>
      <c r="K964" s="203">
        <v>129</v>
      </c>
      <c r="L964" s="203">
        <v>136</v>
      </c>
      <c r="M964" s="203">
        <v>99</v>
      </c>
      <c r="N964" s="203">
        <v>127</v>
      </c>
      <c r="O964" s="203">
        <v>11.1</v>
      </c>
      <c r="P964" s="203">
        <v>1623</v>
      </c>
      <c r="Q964" s="203">
        <v>1.07</v>
      </c>
      <c r="R964" s="203">
        <v>1736</v>
      </c>
      <c r="S964" s="203">
        <v>205</v>
      </c>
      <c r="T964" s="203">
        <v>81</v>
      </c>
      <c r="U964" s="203">
        <v>49</v>
      </c>
      <c r="V964" s="203">
        <v>304</v>
      </c>
      <c r="W964" s="203">
        <v>14</v>
      </c>
      <c r="X964" s="203">
        <v>237</v>
      </c>
      <c r="Y964" s="203">
        <v>0.27500000000000002</v>
      </c>
      <c r="Z964" s="203" t="b">
        <v>0</v>
      </c>
      <c r="AA964" s="203">
        <v>147</v>
      </c>
      <c r="AB964" s="203">
        <v>106</v>
      </c>
      <c r="AC964" s="203">
        <v>157</v>
      </c>
      <c r="AD964" s="203">
        <v>3</v>
      </c>
      <c r="AE964" s="203">
        <v>6</v>
      </c>
      <c r="AF964" s="203" t="s">
        <v>305</v>
      </c>
      <c r="AG964" s="203" t="s">
        <v>302</v>
      </c>
      <c r="AS964" s="203" t="s">
        <v>4660</v>
      </c>
      <c r="AT964" s="203" t="s">
        <v>1190</v>
      </c>
      <c r="AU964" s="247">
        <v>416.22</v>
      </c>
      <c r="AV964" s="203" t="s">
        <v>4661</v>
      </c>
      <c r="AW964" s="203" t="s">
        <v>4660</v>
      </c>
      <c r="AX964" s="203" t="s">
        <v>1493</v>
      </c>
      <c r="AY964" s="247">
        <v>559.96</v>
      </c>
      <c r="AZ964" s="203" t="s">
        <v>4662</v>
      </c>
      <c r="BA964" s="203" t="s">
        <v>4660</v>
      </c>
      <c r="BB964" s="203" t="s">
        <v>1351</v>
      </c>
      <c r="BC964" s="247">
        <v>559.96</v>
      </c>
      <c r="BD964" s="203" t="s">
        <v>4663</v>
      </c>
      <c r="BE964" s="204" t="str">
        <f t="shared" si="31"/>
        <v xml:space="preserve"> RossignolBlackops Rallybird W154 Women's</v>
      </c>
    </row>
    <row r="965" spans="1:57">
      <c r="A965" s="203" t="s">
        <v>219</v>
      </c>
      <c r="B965" s="203" t="s">
        <v>771</v>
      </c>
      <c r="C965" s="203" t="s">
        <v>779</v>
      </c>
      <c r="D965" s="203">
        <v>162</v>
      </c>
      <c r="E965" s="203" t="s">
        <v>390</v>
      </c>
      <c r="F965" s="203" t="str">
        <f t="shared" si="30"/>
        <v>Blackops Rallybird W</v>
      </c>
      <c r="H965" s="203">
        <v>162</v>
      </c>
      <c r="I965" s="203">
        <v>162.69999999999999</v>
      </c>
      <c r="J965" s="203">
        <v>111</v>
      </c>
      <c r="K965" s="203">
        <v>136</v>
      </c>
      <c r="L965" s="203">
        <v>136</v>
      </c>
      <c r="M965" s="203">
        <v>100</v>
      </c>
      <c r="N965" s="203">
        <v>127</v>
      </c>
      <c r="O965" s="203">
        <v>13</v>
      </c>
      <c r="P965" s="203">
        <v>1690</v>
      </c>
      <c r="Q965" s="203">
        <v>1.0900000000000001</v>
      </c>
      <c r="R965" s="203">
        <v>1839</v>
      </c>
      <c r="S965" s="203">
        <v>200</v>
      </c>
      <c r="T965" s="203">
        <v>97</v>
      </c>
      <c r="U965" s="203">
        <v>48</v>
      </c>
      <c r="V965" s="203">
        <v>297</v>
      </c>
      <c r="W965" s="203">
        <v>14</v>
      </c>
      <c r="X965" s="203">
        <v>223</v>
      </c>
      <c r="Y965" s="203">
        <v>0.28999999999999998</v>
      </c>
      <c r="Z965" s="203" t="b">
        <v>0</v>
      </c>
      <c r="AA965" s="203">
        <v>161</v>
      </c>
      <c r="AB965" s="203">
        <v>107</v>
      </c>
      <c r="AC965" s="203">
        <v>136</v>
      </c>
      <c r="AD965" s="203">
        <v>5</v>
      </c>
      <c r="AE965" s="203">
        <v>6.3</v>
      </c>
      <c r="AF965" s="203" t="s">
        <v>305</v>
      </c>
      <c r="AG965" s="203" t="s">
        <v>304</v>
      </c>
      <c r="AH965" s="203" t="s">
        <v>302</v>
      </c>
      <c r="AS965" s="203" t="s">
        <v>4664</v>
      </c>
      <c r="AT965" s="203" t="s">
        <v>1190</v>
      </c>
      <c r="AU965" s="247">
        <v>416.22</v>
      </c>
      <c r="AV965" s="203" t="s">
        <v>4665</v>
      </c>
      <c r="AW965" s="203" t="s">
        <v>4664</v>
      </c>
      <c r="AX965" s="203" t="s">
        <v>1351</v>
      </c>
      <c r="AY965" s="247">
        <v>559.96</v>
      </c>
      <c r="AZ965" s="203" t="s">
        <v>4666</v>
      </c>
      <c r="BA965" s="203" t="s">
        <v>4664</v>
      </c>
      <c r="BB965" s="203" t="s">
        <v>1493</v>
      </c>
      <c r="BC965" s="247">
        <v>559.96</v>
      </c>
      <c r="BD965" s="203" t="s">
        <v>4667</v>
      </c>
      <c r="BE965" s="204" t="str">
        <f t="shared" si="31"/>
        <v xml:space="preserve"> RossignolBlackops Rallybird W162 Women's</v>
      </c>
    </row>
    <row r="966" spans="1:57">
      <c r="A966" s="203" t="s">
        <v>219</v>
      </c>
      <c r="B966" s="203" t="s">
        <v>771</v>
      </c>
      <c r="C966" s="203" t="s">
        <v>781</v>
      </c>
      <c r="D966" s="203">
        <v>180</v>
      </c>
      <c r="E966" s="203" t="s">
        <v>222</v>
      </c>
      <c r="F966" s="203" t="str">
        <f t="shared" si="30"/>
        <v>Blackops Sender Ti</v>
      </c>
      <c r="H966" s="203">
        <v>180</v>
      </c>
      <c r="I966" s="203">
        <v>178.2</v>
      </c>
      <c r="J966" s="203">
        <v>136</v>
      </c>
      <c r="K966" s="203">
        <v>153</v>
      </c>
      <c r="L966" s="203">
        <v>137</v>
      </c>
      <c r="M966" s="203">
        <v>103</v>
      </c>
      <c r="N966" s="203">
        <v>127</v>
      </c>
      <c r="O966" s="203">
        <v>18.100000000000001</v>
      </c>
      <c r="P966" s="203">
        <v>2054</v>
      </c>
      <c r="Q966" s="203">
        <v>0.99</v>
      </c>
      <c r="R966" s="203">
        <v>2039</v>
      </c>
      <c r="S966" s="203">
        <v>227</v>
      </c>
      <c r="T966" s="203">
        <v>101</v>
      </c>
      <c r="U966" s="203">
        <v>49</v>
      </c>
      <c r="V966" s="203">
        <v>298</v>
      </c>
      <c r="W966" s="203">
        <v>10</v>
      </c>
      <c r="X966" s="203">
        <v>129</v>
      </c>
      <c r="Y966" s="203">
        <v>0.20699999999999999</v>
      </c>
      <c r="Z966" s="203" t="b">
        <v>0</v>
      </c>
      <c r="AA966" s="203">
        <v>144</v>
      </c>
      <c r="AB966" s="203">
        <v>110</v>
      </c>
      <c r="AC966" s="203">
        <v>154</v>
      </c>
      <c r="AD966" s="203">
        <v>7</v>
      </c>
      <c r="AE966" s="203">
        <v>7.1</v>
      </c>
      <c r="AF966" s="203" t="s">
        <v>305</v>
      </c>
      <c r="AG966" s="203" t="s">
        <v>304</v>
      </c>
      <c r="AS966" s="203" t="s">
        <v>4668</v>
      </c>
      <c r="AT966" s="203" t="s">
        <v>4657</v>
      </c>
      <c r="AU966" s="247">
        <v>639.96</v>
      </c>
      <c r="AV966" s="203" t="s">
        <v>4669</v>
      </c>
      <c r="AW966" s="203" t="s">
        <v>4668</v>
      </c>
      <c r="AX966" s="203" t="s">
        <v>4657</v>
      </c>
      <c r="AY966" s="247">
        <v>639.96</v>
      </c>
      <c r="AZ966" s="203" t="s">
        <v>4670</v>
      </c>
      <c r="BA966" s="203" t="s">
        <v>4668</v>
      </c>
      <c r="BB966" s="203" t="s">
        <v>1284</v>
      </c>
      <c r="BC966" s="247">
        <v>639.96</v>
      </c>
      <c r="BD966" s="203" t="s">
        <v>4671</v>
      </c>
      <c r="BE966" s="204" t="str">
        <f t="shared" si="31"/>
        <v xml:space="preserve"> RossignolBlackops Sender Ti180 Unisex</v>
      </c>
    </row>
    <row r="967" spans="1:57">
      <c r="A967" s="203" t="s">
        <v>219</v>
      </c>
      <c r="B967" s="203" t="s">
        <v>771</v>
      </c>
      <c r="C967" s="203" t="s">
        <v>781</v>
      </c>
      <c r="D967" s="203">
        <v>187</v>
      </c>
      <c r="E967" s="203" t="s">
        <v>222</v>
      </c>
      <c r="F967" s="203" t="str">
        <f t="shared" si="30"/>
        <v>Blackops Sender Ti</v>
      </c>
      <c r="H967" s="203">
        <v>187</v>
      </c>
      <c r="I967" s="203">
        <v>186.4</v>
      </c>
      <c r="J967" s="203">
        <v>136</v>
      </c>
      <c r="K967" s="203">
        <v>160</v>
      </c>
      <c r="L967" s="203">
        <v>137</v>
      </c>
      <c r="M967" s="203">
        <v>104</v>
      </c>
      <c r="N967" s="203">
        <v>127</v>
      </c>
      <c r="O967" s="203">
        <v>20.9</v>
      </c>
      <c r="P967" s="203">
        <v>2157</v>
      </c>
      <c r="Q967" s="203">
        <v>0.99</v>
      </c>
      <c r="R967" s="203">
        <v>2140</v>
      </c>
      <c r="S967" s="203">
        <v>258</v>
      </c>
      <c r="T967" s="203">
        <v>112</v>
      </c>
      <c r="U967" s="203">
        <v>48</v>
      </c>
      <c r="V967" s="203">
        <v>295</v>
      </c>
      <c r="W967" s="203">
        <v>13</v>
      </c>
      <c r="X967" s="203">
        <v>206</v>
      </c>
      <c r="Y967" s="203">
        <v>0.26800000000000002</v>
      </c>
      <c r="Z967" s="203" t="b">
        <v>0</v>
      </c>
      <c r="AA967" s="203">
        <v>156</v>
      </c>
      <c r="AB967" s="203">
        <v>107</v>
      </c>
      <c r="AC967" s="203">
        <v>139</v>
      </c>
      <c r="AD967" s="203">
        <v>6</v>
      </c>
      <c r="AE967" s="203">
        <v>7.5</v>
      </c>
      <c r="AF967" s="203" t="s">
        <v>305</v>
      </c>
      <c r="AG967" s="203" t="s">
        <v>304</v>
      </c>
      <c r="AS967" s="203" t="s">
        <v>4672</v>
      </c>
      <c r="AT967" s="203" t="s">
        <v>1493</v>
      </c>
      <c r="AU967" s="247">
        <v>639.96</v>
      </c>
      <c r="AV967" s="203" t="s">
        <v>4673</v>
      </c>
      <c r="AW967" s="203" t="s">
        <v>4674</v>
      </c>
      <c r="AX967" s="203" t="s">
        <v>2589</v>
      </c>
      <c r="AY967" s="247">
        <v>659.99</v>
      </c>
      <c r="AZ967" s="203" t="s">
        <v>4675</v>
      </c>
      <c r="BA967" s="203" t="s">
        <v>4676</v>
      </c>
      <c r="BB967" s="203" t="s">
        <v>1578</v>
      </c>
      <c r="BC967" s="247">
        <v>670.68</v>
      </c>
      <c r="BD967" s="203" t="s">
        <v>4677</v>
      </c>
      <c r="BE967" s="204" t="str">
        <f t="shared" si="31"/>
        <v xml:space="preserve"> RossignolBlackops Sender Ti187 Unisex</v>
      </c>
    </row>
    <row r="968" spans="1:57">
      <c r="A968" s="203" t="s">
        <v>219</v>
      </c>
      <c r="B968" s="203" t="s">
        <v>771</v>
      </c>
      <c r="C968" s="203" t="s">
        <v>781</v>
      </c>
      <c r="D968" s="203">
        <v>194</v>
      </c>
      <c r="E968" s="203" t="s">
        <v>222</v>
      </c>
      <c r="F968" s="203" t="str">
        <f t="shared" si="30"/>
        <v>Blackops Sender Ti</v>
      </c>
      <c r="H968" s="203">
        <v>194</v>
      </c>
      <c r="I968" s="203">
        <v>193.9</v>
      </c>
      <c r="J968" s="203">
        <v>145</v>
      </c>
      <c r="K968" s="203">
        <v>167</v>
      </c>
      <c r="L968" s="203">
        <v>136</v>
      </c>
      <c r="M968" s="203">
        <v>105</v>
      </c>
      <c r="N968" s="203">
        <v>127</v>
      </c>
      <c r="O968" s="203">
        <v>23.9</v>
      </c>
      <c r="P968" s="203">
        <v>2286</v>
      </c>
      <c r="Q968" s="203">
        <v>0.98</v>
      </c>
      <c r="R968" s="203">
        <v>2231</v>
      </c>
      <c r="S968" s="203">
        <v>293</v>
      </c>
      <c r="T968" s="203">
        <v>126</v>
      </c>
      <c r="U968" s="203">
        <v>51</v>
      </c>
      <c r="V968" s="203">
        <v>304</v>
      </c>
      <c r="W968" s="203">
        <v>12</v>
      </c>
      <c r="X968" s="203">
        <v>185</v>
      </c>
      <c r="Y968" s="203">
        <v>0.22600000000000001</v>
      </c>
      <c r="Z968" s="203" t="b">
        <v>0</v>
      </c>
      <c r="AA968" s="203">
        <v>161</v>
      </c>
      <c r="AB968" s="203">
        <v>104</v>
      </c>
      <c r="AC968" s="203">
        <v>142</v>
      </c>
      <c r="AD968" s="203">
        <v>7</v>
      </c>
      <c r="AE968" s="203">
        <v>7.9</v>
      </c>
      <c r="AF968" s="203" t="s">
        <v>305</v>
      </c>
      <c r="AG968" s="203" t="s">
        <v>304</v>
      </c>
      <c r="AS968" s="203" t="s">
        <v>4678</v>
      </c>
      <c r="AT968" s="203" t="s">
        <v>1190</v>
      </c>
      <c r="AU968" s="247">
        <v>462.65</v>
      </c>
      <c r="AV968" s="203" t="s">
        <v>4679</v>
      </c>
      <c r="AW968" s="203" t="s">
        <v>4678</v>
      </c>
      <c r="AX968" s="203" t="s">
        <v>1244</v>
      </c>
      <c r="AY968" s="247">
        <v>639.95000000000005</v>
      </c>
      <c r="AZ968" s="203" t="s">
        <v>4680</v>
      </c>
      <c r="BA968" s="203" t="s">
        <v>4678</v>
      </c>
      <c r="BB968" s="203" t="s">
        <v>1284</v>
      </c>
      <c r="BC968" s="247">
        <v>639.96</v>
      </c>
      <c r="BD968" s="203" t="s">
        <v>4681</v>
      </c>
      <c r="BE968" s="204" t="str">
        <f t="shared" si="31"/>
        <v xml:space="preserve"> RossignolBlackops Sender Ti194 Unisex</v>
      </c>
    </row>
    <row r="969" spans="1:57">
      <c r="A969" s="203" t="s">
        <v>219</v>
      </c>
      <c r="B969" s="203" t="s">
        <v>771</v>
      </c>
      <c r="C969" s="203" t="s">
        <v>780</v>
      </c>
      <c r="D969" s="203">
        <v>164</v>
      </c>
      <c r="E969" s="203" t="s">
        <v>222</v>
      </c>
      <c r="F969" s="203" t="str">
        <f t="shared" si="30"/>
        <v>Blackops Sender</v>
      </c>
      <c r="H969" s="203">
        <v>164</v>
      </c>
      <c r="I969" s="203">
        <v>162.6</v>
      </c>
      <c r="J969" s="203">
        <v>113</v>
      </c>
      <c r="K969" s="203">
        <v>137</v>
      </c>
      <c r="L969" s="203">
        <v>137</v>
      </c>
      <c r="M969" s="203">
        <v>100</v>
      </c>
      <c r="N969" s="203">
        <v>127</v>
      </c>
      <c r="O969" s="203">
        <v>12.9</v>
      </c>
      <c r="P969" s="203">
        <v>1700</v>
      </c>
      <c r="Q969" s="203">
        <v>1.08</v>
      </c>
      <c r="R969" s="203">
        <v>1839</v>
      </c>
      <c r="S969" s="203">
        <v>201</v>
      </c>
      <c r="T969" s="203">
        <v>91</v>
      </c>
      <c r="U969" s="203">
        <v>48</v>
      </c>
      <c r="V969" s="203">
        <v>291</v>
      </c>
      <c r="W969" s="203">
        <v>13</v>
      </c>
      <c r="X969" s="203">
        <v>207</v>
      </c>
      <c r="Y969" s="203">
        <v>0.28199999999999997</v>
      </c>
      <c r="Z969" s="203" t="b">
        <v>0</v>
      </c>
      <c r="AA969" s="203">
        <v>143</v>
      </c>
      <c r="AB969" s="203">
        <v>113</v>
      </c>
      <c r="AC969" s="203">
        <v>148</v>
      </c>
      <c r="AD969" s="203">
        <v>6</v>
      </c>
      <c r="AE969" s="203">
        <v>5.9</v>
      </c>
      <c r="AF969" s="203" t="s">
        <v>305</v>
      </c>
      <c r="AG969" s="203" t="s">
        <v>304</v>
      </c>
      <c r="AH969" s="203" t="s">
        <v>302</v>
      </c>
      <c r="AS969" s="203" t="s">
        <v>4682</v>
      </c>
      <c r="AT969" s="203" t="s">
        <v>1190</v>
      </c>
      <c r="AU969" s="247">
        <v>369.87</v>
      </c>
      <c r="AV969" s="203" t="s">
        <v>4683</v>
      </c>
      <c r="AW969" s="203" t="s">
        <v>4682</v>
      </c>
      <c r="AX969" s="203" t="s">
        <v>1284</v>
      </c>
      <c r="AY969" s="247">
        <v>559.96</v>
      </c>
      <c r="AZ969" s="203" t="s">
        <v>4684</v>
      </c>
      <c r="BA969" s="203" t="s">
        <v>4682</v>
      </c>
      <c r="BB969" s="203" t="s">
        <v>1284</v>
      </c>
      <c r="BC969" s="247">
        <v>559.96</v>
      </c>
      <c r="BD969" s="203" t="s">
        <v>4685</v>
      </c>
      <c r="BE969" s="204" t="str">
        <f t="shared" si="31"/>
        <v xml:space="preserve"> RossignolBlackops Sender164 Unisex</v>
      </c>
    </row>
    <row r="970" spans="1:57">
      <c r="A970" s="203" t="s">
        <v>219</v>
      </c>
      <c r="B970" s="203" t="s">
        <v>771</v>
      </c>
      <c r="C970" s="203" t="s">
        <v>780</v>
      </c>
      <c r="D970" s="203">
        <v>172</v>
      </c>
      <c r="E970" s="203" t="s">
        <v>222</v>
      </c>
      <c r="F970" s="203" t="str">
        <f t="shared" si="30"/>
        <v>Blackops Sender</v>
      </c>
      <c r="H970" s="203">
        <v>172</v>
      </c>
      <c r="I970" s="203">
        <v>170.6</v>
      </c>
      <c r="J970" s="203">
        <v>121</v>
      </c>
      <c r="K970" s="203">
        <v>145</v>
      </c>
      <c r="L970" s="203">
        <v>136</v>
      </c>
      <c r="M970" s="203">
        <v>101</v>
      </c>
      <c r="N970" s="203">
        <v>127</v>
      </c>
      <c r="O970" s="203">
        <v>15.4</v>
      </c>
      <c r="P970" s="203">
        <v>1793</v>
      </c>
      <c r="Q970" s="203">
        <v>1.08</v>
      </c>
      <c r="R970" s="203">
        <v>1935</v>
      </c>
      <c r="S970" s="203">
        <v>212</v>
      </c>
      <c r="T970" s="203">
        <v>94</v>
      </c>
      <c r="U970" s="203">
        <v>48</v>
      </c>
      <c r="V970" s="203">
        <v>298</v>
      </c>
      <c r="W970" s="203">
        <v>12</v>
      </c>
      <c r="X970" s="203">
        <v>197</v>
      </c>
      <c r="Y970" s="203">
        <v>0.251</v>
      </c>
      <c r="Z970" s="203" t="b">
        <v>0</v>
      </c>
      <c r="AA970" s="203">
        <v>146</v>
      </c>
      <c r="AB970" s="203">
        <v>109</v>
      </c>
      <c r="AC970" s="203">
        <v>153</v>
      </c>
      <c r="AD970" s="203">
        <v>6</v>
      </c>
      <c r="AE970" s="203">
        <v>6.5</v>
      </c>
      <c r="AF970" s="203" t="s">
        <v>305</v>
      </c>
      <c r="AG970" s="203" t="s">
        <v>304</v>
      </c>
      <c r="AH970" s="203" t="s">
        <v>302</v>
      </c>
      <c r="AS970" s="203" t="s">
        <v>4644</v>
      </c>
      <c r="AT970" s="203" t="s">
        <v>4645</v>
      </c>
      <c r="AU970" s="247">
        <v>500</v>
      </c>
      <c r="AV970" s="203" t="s">
        <v>4686</v>
      </c>
      <c r="AW970" s="203" t="s">
        <v>4687</v>
      </c>
      <c r="AX970" s="203" t="s">
        <v>1493</v>
      </c>
      <c r="AY970" s="247">
        <v>559.96</v>
      </c>
      <c r="AZ970" s="203" t="s">
        <v>4688</v>
      </c>
      <c r="BA970" s="203" t="s">
        <v>4689</v>
      </c>
      <c r="BB970" s="203" t="s">
        <v>1578</v>
      </c>
      <c r="BC970" s="247">
        <v>631.15</v>
      </c>
      <c r="BD970" s="203" t="s">
        <v>4690</v>
      </c>
      <c r="BE970" s="204" t="str">
        <f t="shared" si="31"/>
        <v xml:space="preserve"> RossignolBlackops Sender172 Unisex</v>
      </c>
    </row>
    <row r="971" spans="1:57">
      <c r="A971" s="203" t="s">
        <v>219</v>
      </c>
      <c r="B971" s="203" t="s">
        <v>771</v>
      </c>
      <c r="C971" s="203" t="s">
        <v>780</v>
      </c>
      <c r="D971" s="203">
        <v>178</v>
      </c>
      <c r="E971" s="203" t="s">
        <v>222</v>
      </c>
      <c r="F971" s="203" t="str">
        <f t="shared" si="30"/>
        <v>Blackops Sender</v>
      </c>
      <c r="H971" s="203">
        <v>178</v>
      </c>
      <c r="I971" s="203">
        <v>178.3</v>
      </c>
      <c r="J971" s="203">
        <v>128</v>
      </c>
      <c r="K971" s="203">
        <v>152</v>
      </c>
      <c r="L971" s="203">
        <v>137</v>
      </c>
      <c r="M971" s="203">
        <v>103</v>
      </c>
      <c r="N971" s="203">
        <v>127</v>
      </c>
      <c r="O971" s="203">
        <v>18</v>
      </c>
      <c r="P971" s="203">
        <v>1950</v>
      </c>
      <c r="Q971" s="203">
        <v>1.05</v>
      </c>
      <c r="R971" s="203">
        <v>2041</v>
      </c>
      <c r="S971" s="203">
        <v>246</v>
      </c>
      <c r="T971" s="203">
        <v>109</v>
      </c>
      <c r="U971" s="203">
        <v>51</v>
      </c>
      <c r="V971" s="203">
        <v>304</v>
      </c>
      <c r="W971" s="203">
        <v>12</v>
      </c>
      <c r="X971" s="203">
        <v>203</v>
      </c>
      <c r="Y971" s="203">
        <v>0.23599999999999999</v>
      </c>
      <c r="Z971" s="203" t="b">
        <v>0</v>
      </c>
      <c r="AA971" s="203">
        <v>153</v>
      </c>
      <c r="AB971" s="203">
        <v>112</v>
      </c>
      <c r="AC971" s="203">
        <v>152</v>
      </c>
      <c r="AD971" s="203">
        <v>6</v>
      </c>
      <c r="AE971" s="203">
        <v>7.2</v>
      </c>
      <c r="AF971" s="203" t="s">
        <v>305</v>
      </c>
      <c r="AG971" s="203" t="s">
        <v>304</v>
      </c>
      <c r="AS971" s="203" t="s">
        <v>4691</v>
      </c>
      <c r="AT971" s="203" t="s">
        <v>1284</v>
      </c>
      <c r="AU971" s="247">
        <v>559.96</v>
      </c>
      <c r="AV971" s="203" t="s">
        <v>4692</v>
      </c>
      <c r="AW971" s="203" t="s">
        <v>4691</v>
      </c>
      <c r="AX971" s="203" t="s">
        <v>1284</v>
      </c>
      <c r="AY971" s="247">
        <v>559.96</v>
      </c>
      <c r="AZ971" s="203" t="s">
        <v>4693</v>
      </c>
      <c r="BA971" s="203" t="s">
        <v>4691</v>
      </c>
      <c r="BB971" s="203" t="s">
        <v>1493</v>
      </c>
      <c r="BC971" s="247">
        <v>559.96</v>
      </c>
      <c r="BD971" s="203" t="s">
        <v>4694</v>
      </c>
      <c r="BE971" s="204" t="str">
        <f t="shared" si="31"/>
        <v xml:space="preserve"> RossignolBlackops Sender178 Unisex</v>
      </c>
    </row>
    <row r="972" spans="1:57">
      <c r="A972" s="203" t="s">
        <v>219</v>
      </c>
      <c r="B972" s="203" t="s">
        <v>771</v>
      </c>
      <c r="C972" s="203" t="s">
        <v>780</v>
      </c>
      <c r="D972" s="203">
        <v>186</v>
      </c>
      <c r="E972" s="203" t="s">
        <v>222</v>
      </c>
      <c r="F972" s="203" t="str">
        <f t="shared" si="30"/>
        <v>Blackops Sender</v>
      </c>
      <c r="H972" s="203">
        <v>186</v>
      </c>
      <c r="I972" s="203">
        <v>186.4</v>
      </c>
      <c r="J972" s="203">
        <v>138</v>
      </c>
      <c r="K972" s="203">
        <v>159</v>
      </c>
      <c r="L972" s="203">
        <v>137</v>
      </c>
      <c r="M972" s="203">
        <v>104</v>
      </c>
      <c r="N972" s="203">
        <v>127</v>
      </c>
      <c r="O972" s="203">
        <v>20.9</v>
      </c>
      <c r="P972" s="203">
        <v>2060</v>
      </c>
      <c r="Q972" s="203">
        <v>1.04</v>
      </c>
      <c r="R972" s="203">
        <v>2141</v>
      </c>
      <c r="S972" s="203">
        <v>287</v>
      </c>
      <c r="T972" s="203">
        <v>138</v>
      </c>
      <c r="U972" s="203">
        <v>50</v>
      </c>
      <c r="V972" s="203">
        <v>301</v>
      </c>
      <c r="W972" s="203">
        <v>12</v>
      </c>
      <c r="X972" s="203">
        <v>182</v>
      </c>
      <c r="Y972" s="203">
        <v>0.22800000000000001</v>
      </c>
      <c r="Z972" s="203" t="b">
        <v>0</v>
      </c>
      <c r="AA972" s="203">
        <v>163</v>
      </c>
      <c r="AB972" s="203">
        <v>107</v>
      </c>
      <c r="AC972" s="203">
        <v>138</v>
      </c>
      <c r="AD972" s="203">
        <v>6</v>
      </c>
      <c r="AE972" s="203">
        <v>7.5</v>
      </c>
      <c r="AF972" s="203" t="s">
        <v>305</v>
      </c>
      <c r="AG972" s="203" t="s">
        <v>304</v>
      </c>
      <c r="AS972" s="203" t="s">
        <v>4691</v>
      </c>
      <c r="AT972" s="203" t="s">
        <v>1190</v>
      </c>
      <c r="AU972" s="247">
        <v>369.93</v>
      </c>
      <c r="AV972" s="203" t="s">
        <v>4695</v>
      </c>
      <c r="AW972" s="203" t="s">
        <v>4696</v>
      </c>
      <c r="AX972" s="203" t="s">
        <v>4697</v>
      </c>
      <c r="AY972" s="247">
        <v>419.4</v>
      </c>
      <c r="AZ972" s="203" t="s">
        <v>4698</v>
      </c>
      <c r="BA972" s="203" t="s">
        <v>4691</v>
      </c>
      <c r="BB972" s="203" t="s">
        <v>1284</v>
      </c>
      <c r="BC972" s="247">
        <v>559.96</v>
      </c>
      <c r="BD972" s="203" t="s">
        <v>4699</v>
      </c>
      <c r="BE972" s="204" t="str">
        <f t="shared" si="31"/>
        <v xml:space="preserve"> RossignolBlackops Sender186 Unisex</v>
      </c>
    </row>
    <row r="973" spans="1:57">
      <c r="A973" s="203" t="s">
        <v>219</v>
      </c>
      <c r="B973" s="203" t="s">
        <v>771</v>
      </c>
      <c r="C973" s="203" t="s">
        <v>782</v>
      </c>
      <c r="D973" s="203">
        <v>140</v>
      </c>
      <c r="E973" s="203" t="s">
        <v>222</v>
      </c>
      <c r="F973" s="203" t="str">
        <f t="shared" si="30"/>
        <v>Blackops Smasher</v>
      </c>
      <c r="H973" s="203">
        <v>140</v>
      </c>
      <c r="I973" s="203">
        <v>138.6</v>
      </c>
      <c r="J973" s="203">
        <v>91</v>
      </c>
      <c r="K973" s="203">
        <v>116</v>
      </c>
      <c r="L973" s="203">
        <v>117</v>
      </c>
      <c r="M973" s="203">
        <v>89</v>
      </c>
      <c r="N973" s="203">
        <v>107</v>
      </c>
      <c r="O973" s="203">
        <v>13.4</v>
      </c>
      <c r="P973" s="203">
        <v>1345</v>
      </c>
      <c r="Q973" s="203">
        <v>1.01</v>
      </c>
      <c r="R973" s="203">
        <v>1352</v>
      </c>
      <c r="S973" s="203">
        <v>146</v>
      </c>
      <c r="T973" s="203">
        <v>55</v>
      </c>
      <c r="U973" s="203">
        <v>49</v>
      </c>
      <c r="V973" s="203">
        <v>258</v>
      </c>
      <c r="W973" s="203">
        <v>32</v>
      </c>
      <c r="X973" s="203">
        <v>220</v>
      </c>
      <c r="Y973" s="203">
        <v>0.64700000000000002</v>
      </c>
      <c r="Z973" s="203" t="b">
        <v>0</v>
      </c>
      <c r="AA973" s="203">
        <v>119</v>
      </c>
      <c r="AB973" s="203">
        <v>111</v>
      </c>
      <c r="AC973" s="203">
        <v>139</v>
      </c>
      <c r="AD973" s="203">
        <v>6</v>
      </c>
      <c r="AE973" s="203">
        <v>4.5999999999999996</v>
      </c>
      <c r="AF973" s="203" t="s">
        <v>305</v>
      </c>
      <c r="AS973" s="203" t="s">
        <v>4700</v>
      </c>
      <c r="AT973" s="203" t="s">
        <v>1578</v>
      </c>
      <c r="AU973" s="247">
        <v>260.38</v>
      </c>
      <c r="AV973" s="203" t="s">
        <v>4701</v>
      </c>
      <c r="AW973" s="203" t="s">
        <v>4702</v>
      </c>
      <c r="AX973" s="203" t="s">
        <v>1369</v>
      </c>
      <c r="AY973" s="247">
        <v>349.95</v>
      </c>
      <c r="AZ973" s="203" t="s">
        <v>4703</v>
      </c>
      <c r="BA973" s="203" t="s">
        <v>4704</v>
      </c>
      <c r="BB973" s="203" t="s">
        <v>1227</v>
      </c>
      <c r="BC973" s="247">
        <v>449.95</v>
      </c>
      <c r="BD973" s="203" t="s">
        <v>4705</v>
      </c>
      <c r="BE973" s="204" t="str">
        <f t="shared" si="31"/>
        <v xml:space="preserve"> RossignolBlackops Smasher140 Unisex</v>
      </c>
    </row>
    <row r="974" spans="1:57">
      <c r="A974" s="203" t="s">
        <v>219</v>
      </c>
      <c r="B974" s="203" t="s">
        <v>771</v>
      </c>
      <c r="C974" s="203" t="s">
        <v>782</v>
      </c>
      <c r="D974" s="203">
        <v>150</v>
      </c>
      <c r="E974" s="203" t="s">
        <v>222</v>
      </c>
      <c r="F974" s="203" t="str">
        <f t="shared" si="30"/>
        <v>Blackops Smasher</v>
      </c>
      <c r="H974" s="203">
        <v>150</v>
      </c>
      <c r="I974" s="203">
        <v>148.80000000000001</v>
      </c>
      <c r="J974" s="203">
        <v>102</v>
      </c>
      <c r="K974" s="203">
        <v>122</v>
      </c>
      <c r="L974" s="203">
        <v>117</v>
      </c>
      <c r="M974" s="203">
        <v>89</v>
      </c>
      <c r="N974" s="203">
        <v>107</v>
      </c>
      <c r="O974" s="203">
        <v>17.2</v>
      </c>
      <c r="P974" s="203">
        <v>1452</v>
      </c>
      <c r="Q974" s="203">
        <v>1</v>
      </c>
      <c r="R974" s="203">
        <v>1449</v>
      </c>
      <c r="S974" s="203">
        <v>141</v>
      </c>
      <c r="T974" s="203">
        <v>54</v>
      </c>
      <c r="U974" s="203">
        <v>48</v>
      </c>
      <c r="V974" s="203">
        <v>251</v>
      </c>
      <c r="W974" s="203">
        <v>30</v>
      </c>
      <c r="X974" s="203">
        <v>216</v>
      </c>
      <c r="Y974" s="203">
        <v>0.626</v>
      </c>
      <c r="Z974" s="203" t="b">
        <v>0</v>
      </c>
      <c r="AA974" s="203">
        <v>128</v>
      </c>
      <c r="AB974" s="203">
        <v>137</v>
      </c>
      <c r="AC974" s="203">
        <v>123</v>
      </c>
      <c r="AD974" s="203">
        <v>7</v>
      </c>
      <c r="AE974" s="203">
        <v>5.4</v>
      </c>
      <c r="AF974" s="203" t="s">
        <v>305</v>
      </c>
      <c r="AS974" s="203" t="s">
        <v>4706</v>
      </c>
      <c r="AT974" s="203" t="s">
        <v>1340</v>
      </c>
      <c r="AU974" s="247">
        <v>359.99</v>
      </c>
      <c r="AV974" s="203" t="s">
        <v>4707</v>
      </c>
      <c r="AW974" s="203" t="s">
        <v>4706</v>
      </c>
      <c r="AX974" s="203" t="s">
        <v>1210</v>
      </c>
      <c r="AY974" s="247">
        <v>379.95</v>
      </c>
      <c r="AZ974" s="203" t="s">
        <v>4708</v>
      </c>
      <c r="BA974" s="203" t="s">
        <v>4706</v>
      </c>
      <c r="BB974" s="203" t="s">
        <v>1194</v>
      </c>
      <c r="BC974" s="247">
        <v>424.95</v>
      </c>
      <c r="BD974" s="203" t="s">
        <v>4709</v>
      </c>
      <c r="BE974" s="204" t="str">
        <f t="shared" si="31"/>
        <v xml:space="preserve"> RossignolBlackops Smasher150 Unisex</v>
      </c>
    </row>
    <row r="975" spans="1:57">
      <c r="A975" s="203" t="s">
        <v>219</v>
      </c>
      <c r="B975" s="203" t="s">
        <v>771</v>
      </c>
      <c r="C975" s="203" t="s">
        <v>782</v>
      </c>
      <c r="D975" s="203">
        <v>160</v>
      </c>
      <c r="E975" s="203" t="s">
        <v>222</v>
      </c>
      <c r="F975" s="203" t="str">
        <f t="shared" si="30"/>
        <v>Blackops Smasher</v>
      </c>
      <c r="H975" s="203">
        <v>160</v>
      </c>
      <c r="I975" s="203">
        <v>158.69999999999999</v>
      </c>
      <c r="J975" s="203">
        <v>113</v>
      </c>
      <c r="K975" s="203">
        <v>133</v>
      </c>
      <c r="L975" s="203">
        <v>117</v>
      </c>
      <c r="M975" s="203">
        <v>89</v>
      </c>
      <c r="N975" s="203">
        <v>107</v>
      </c>
      <c r="O975" s="203">
        <v>20.8</v>
      </c>
      <c r="P975" s="203">
        <v>1572</v>
      </c>
      <c r="Q975" s="203">
        <v>0.98</v>
      </c>
      <c r="R975" s="203">
        <v>1540</v>
      </c>
      <c r="S975" s="203">
        <v>155</v>
      </c>
      <c r="T975" s="203">
        <v>64</v>
      </c>
      <c r="U975" s="203">
        <v>46</v>
      </c>
      <c r="V975" s="203">
        <v>252</v>
      </c>
      <c r="W975" s="203">
        <v>28</v>
      </c>
      <c r="X975" s="203">
        <v>208</v>
      </c>
      <c r="Y975" s="203">
        <v>0.61099999999999999</v>
      </c>
      <c r="Z975" s="203" t="b">
        <v>0</v>
      </c>
      <c r="AA975" s="203">
        <v>131</v>
      </c>
      <c r="AB975" s="203">
        <v>127</v>
      </c>
      <c r="AC975" s="203">
        <v>121</v>
      </c>
      <c r="AD975" s="203">
        <v>8</v>
      </c>
      <c r="AE975" s="203">
        <v>5</v>
      </c>
      <c r="AF975" s="203" t="s">
        <v>305</v>
      </c>
      <c r="AS975" s="203" t="s">
        <v>4710</v>
      </c>
      <c r="AT975" s="203" t="s">
        <v>1578</v>
      </c>
      <c r="AU975" s="247">
        <v>260.35000000000002</v>
      </c>
      <c r="AV975" s="203" t="s">
        <v>4711</v>
      </c>
      <c r="AW975" s="203" t="s">
        <v>4706</v>
      </c>
      <c r="AX975" s="203" t="s">
        <v>1751</v>
      </c>
      <c r="AY975" s="247">
        <v>449.95</v>
      </c>
      <c r="AZ975" s="203" t="s">
        <v>4712</v>
      </c>
      <c r="BA975" s="203" t="s">
        <v>4706</v>
      </c>
      <c r="BB975" s="203" t="s">
        <v>1751</v>
      </c>
      <c r="BC975" s="247">
        <v>449.95</v>
      </c>
      <c r="BD975" s="203" t="s">
        <v>4713</v>
      </c>
      <c r="BE975" s="204" t="str">
        <f t="shared" si="31"/>
        <v xml:space="preserve"> RossignolBlackops Smasher160 Unisex</v>
      </c>
    </row>
    <row r="976" spans="1:57">
      <c r="A976" s="203" t="s">
        <v>219</v>
      </c>
      <c r="B976" s="203" t="s">
        <v>771</v>
      </c>
      <c r="C976" s="203" t="s">
        <v>783</v>
      </c>
      <c r="D976" s="203">
        <v>162</v>
      </c>
      <c r="E976" s="203" t="s">
        <v>390</v>
      </c>
      <c r="F976" s="203" t="str">
        <f t="shared" si="30"/>
        <v>Blackops Stargazer W</v>
      </c>
      <c r="H976" s="203">
        <v>162</v>
      </c>
      <c r="I976" s="203">
        <v>162.6</v>
      </c>
      <c r="J976" s="203">
        <v>116</v>
      </c>
      <c r="K976" s="203">
        <v>138</v>
      </c>
      <c r="L976" s="203">
        <v>126</v>
      </c>
      <c r="M976" s="203">
        <v>91</v>
      </c>
      <c r="N976" s="203">
        <v>117</v>
      </c>
      <c r="O976" s="203">
        <v>13.6</v>
      </c>
      <c r="P976" s="203">
        <v>1546</v>
      </c>
      <c r="Q976" s="203">
        <v>1.0900000000000001</v>
      </c>
      <c r="R976" s="203">
        <v>1690</v>
      </c>
      <c r="S976" s="203">
        <v>170</v>
      </c>
      <c r="T976" s="203">
        <v>85</v>
      </c>
      <c r="U976" s="203">
        <v>51</v>
      </c>
      <c r="V976" s="203">
        <v>301</v>
      </c>
      <c r="W976" s="203">
        <v>11</v>
      </c>
      <c r="X976" s="203">
        <v>167</v>
      </c>
      <c r="Y976" s="203">
        <v>0.22600000000000001</v>
      </c>
      <c r="Z976" s="203" t="b">
        <v>0</v>
      </c>
      <c r="AA976" s="203">
        <v>138</v>
      </c>
      <c r="AB976" s="203">
        <v>107</v>
      </c>
      <c r="AC976" s="203">
        <v>163</v>
      </c>
      <c r="AD976" s="203">
        <v>7</v>
      </c>
      <c r="AE976" s="203">
        <v>8.4</v>
      </c>
      <c r="AF976" s="203" t="s">
        <v>305</v>
      </c>
      <c r="AG976" s="203" t="s">
        <v>302</v>
      </c>
      <c r="AS976" s="203" t="s">
        <v>4714</v>
      </c>
      <c r="AT976" s="203" t="s">
        <v>1493</v>
      </c>
      <c r="AU976" s="247">
        <v>479.96</v>
      </c>
      <c r="AV976" s="203" t="s">
        <v>4715</v>
      </c>
      <c r="AW976" s="203" t="s">
        <v>4716</v>
      </c>
      <c r="AX976" s="203" t="s">
        <v>1801</v>
      </c>
      <c r="AY976" s="247">
        <v>599.95000000000005</v>
      </c>
      <c r="AZ976" s="203" t="s">
        <v>4717</v>
      </c>
      <c r="BA976" s="203" t="s">
        <v>4716</v>
      </c>
      <c r="BB976" s="203" t="s">
        <v>1801</v>
      </c>
      <c r="BC976" s="247">
        <v>599.95000000000005</v>
      </c>
      <c r="BD976" s="203" t="s">
        <v>4718</v>
      </c>
      <c r="BE976" s="204" t="str">
        <f t="shared" si="31"/>
        <v xml:space="preserve"> RossignolBlackops Stargazer W162 Women's</v>
      </c>
    </row>
    <row r="977" spans="1:57">
      <c r="A977" s="203" t="s">
        <v>219</v>
      </c>
      <c r="B977" s="203" t="s">
        <v>771</v>
      </c>
      <c r="C977" s="203" t="s">
        <v>783</v>
      </c>
      <c r="D977" s="203">
        <v>170</v>
      </c>
      <c r="E977" s="203" t="s">
        <v>390</v>
      </c>
      <c r="F977" s="203" t="str">
        <f t="shared" si="30"/>
        <v>Blackops Stargazer W</v>
      </c>
      <c r="H977" s="203">
        <v>170</v>
      </c>
      <c r="I977" s="203">
        <v>170.6</v>
      </c>
      <c r="J977" s="203">
        <v>124</v>
      </c>
      <c r="K977" s="203">
        <v>146</v>
      </c>
      <c r="L977" s="203">
        <v>126</v>
      </c>
      <c r="M977" s="203">
        <v>92</v>
      </c>
      <c r="N977" s="203">
        <v>116</v>
      </c>
      <c r="O977" s="203">
        <v>16</v>
      </c>
      <c r="P977" s="203">
        <v>1654</v>
      </c>
      <c r="Q977" s="203">
        <v>1.07</v>
      </c>
      <c r="R977" s="203">
        <v>1771</v>
      </c>
      <c r="S977" s="203">
        <v>211</v>
      </c>
      <c r="T977" s="203">
        <v>99</v>
      </c>
      <c r="U977" s="203">
        <v>46</v>
      </c>
      <c r="V977" s="203">
        <v>293</v>
      </c>
      <c r="W977" s="203">
        <v>12</v>
      </c>
      <c r="X977" s="203">
        <v>172</v>
      </c>
      <c r="Y977" s="203">
        <v>0.252</v>
      </c>
      <c r="Z977" s="203" t="b">
        <v>0</v>
      </c>
      <c r="AA977" s="203">
        <v>144</v>
      </c>
      <c r="AB977" s="203">
        <v>106</v>
      </c>
      <c r="AC977" s="203">
        <v>150</v>
      </c>
      <c r="AD977" s="203">
        <v>7</v>
      </c>
      <c r="AE977" s="203">
        <v>7</v>
      </c>
      <c r="AF977" s="203" t="s">
        <v>305</v>
      </c>
      <c r="AG977" s="203" t="s">
        <v>302</v>
      </c>
      <c r="AS977" s="203" t="s">
        <v>4714</v>
      </c>
      <c r="AT977" s="203" t="s">
        <v>1493</v>
      </c>
      <c r="AU977" s="247">
        <v>479.96</v>
      </c>
      <c r="AV977" s="203" t="s">
        <v>4719</v>
      </c>
      <c r="AW977" s="203" t="s">
        <v>4720</v>
      </c>
      <c r="AX977" s="203" t="s">
        <v>1578</v>
      </c>
      <c r="AY977" s="247">
        <v>551.28</v>
      </c>
      <c r="AZ977" s="203" t="s">
        <v>4721</v>
      </c>
      <c r="BA977" s="203" t="s">
        <v>4716</v>
      </c>
      <c r="BB977" s="203" t="s">
        <v>1801</v>
      </c>
      <c r="BC977" s="247">
        <v>599.95000000000005</v>
      </c>
      <c r="BD977" s="203" t="s">
        <v>4722</v>
      </c>
      <c r="BE977" s="204" t="str">
        <f t="shared" si="31"/>
        <v xml:space="preserve"> RossignolBlackops Stargazer W170 Women's</v>
      </c>
    </row>
    <row r="978" spans="1:57">
      <c r="A978" s="203" t="s">
        <v>219</v>
      </c>
      <c r="B978" s="203" t="s">
        <v>771</v>
      </c>
      <c r="C978" s="203" t="s">
        <v>784</v>
      </c>
      <c r="D978" s="203">
        <v>148</v>
      </c>
      <c r="E978" s="203" t="s">
        <v>222</v>
      </c>
      <c r="F978" s="203" t="str">
        <f t="shared" si="30"/>
        <v>Blackops Whizbanger</v>
      </c>
      <c r="H978" s="203">
        <v>148</v>
      </c>
      <c r="I978" s="203">
        <v>147.30000000000001</v>
      </c>
      <c r="J978" s="203">
        <v>119</v>
      </c>
      <c r="K978" s="203">
        <v>129</v>
      </c>
      <c r="L978" s="203">
        <v>105</v>
      </c>
      <c r="M978" s="203">
        <v>75</v>
      </c>
      <c r="N978" s="203">
        <v>99</v>
      </c>
      <c r="O978" s="203">
        <v>14.7</v>
      </c>
      <c r="P978" s="203">
        <v>1161</v>
      </c>
      <c r="Q978" s="203">
        <v>1.08</v>
      </c>
      <c r="R978" s="203">
        <v>1252</v>
      </c>
      <c r="S978" s="203">
        <v>117</v>
      </c>
      <c r="T978" s="203">
        <v>45</v>
      </c>
      <c r="U978" s="203">
        <v>40</v>
      </c>
      <c r="V978" s="203">
        <v>144</v>
      </c>
      <c r="W978" s="203">
        <v>36</v>
      </c>
      <c r="X978" s="203">
        <v>136</v>
      </c>
      <c r="Y978" s="203">
        <v>0.89599999999999902</v>
      </c>
      <c r="Z978" s="203" t="b">
        <v>0</v>
      </c>
      <c r="AA978" s="203">
        <v>95</v>
      </c>
      <c r="AB978" s="203">
        <v>90</v>
      </c>
      <c r="AC978" s="203">
        <v>49</v>
      </c>
      <c r="AD978" s="203">
        <v>11</v>
      </c>
      <c r="AE978" s="203">
        <v>5.4</v>
      </c>
      <c r="AF978" s="203" t="s">
        <v>303</v>
      </c>
      <c r="AG978" s="203" t="s">
        <v>302</v>
      </c>
      <c r="AS978" s="203" t="s">
        <v>4723</v>
      </c>
      <c r="AT978" s="203" t="s">
        <v>1578</v>
      </c>
      <c r="AU978" s="247">
        <v>236.71</v>
      </c>
      <c r="AV978" s="203" t="s">
        <v>4724</v>
      </c>
      <c r="AW978" s="203" t="s">
        <v>4725</v>
      </c>
      <c r="AX978" s="203" t="s">
        <v>1682</v>
      </c>
      <c r="AY978" s="247">
        <v>239.95</v>
      </c>
      <c r="AZ978" s="203" t="s">
        <v>4726</v>
      </c>
      <c r="BA978" s="203" t="s">
        <v>4725</v>
      </c>
      <c r="BB978" s="203" t="s">
        <v>1682</v>
      </c>
      <c r="BC978" s="247">
        <v>239.95</v>
      </c>
      <c r="BD978" s="203" t="s">
        <v>4727</v>
      </c>
      <c r="BE978" s="204" t="str">
        <f t="shared" si="31"/>
        <v xml:space="preserve"> RossignolBlackops Whizbanger148 Unisex</v>
      </c>
    </row>
    <row r="979" spans="1:57">
      <c r="A979" s="203" t="s">
        <v>219</v>
      </c>
      <c r="B979" s="203" t="s">
        <v>771</v>
      </c>
      <c r="C979" s="203" t="s">
        <v>786</v>
      </c>
      <c r="D979" s="203">
        <v>144</v>
      </c>
      <c r="E979" s="203" t="s">
        <v>390</v>
      </c>
      <c r="F979" s="203" t="str">
        <f t="shared" si="30"/>
        <v>Experience 76 W</v>
      </c>
      <c r="H979" s="203">
        <v>144</v>
      </c>
      <c r="I979" s="203">
        <v>144.30000000000001</v>
      </c>
      <c r="J979" s="203">
        <v>118</v>
      </c>
      <c r="K979" s="203">
        <v>129</v>
      </c>
      <c r="L979" s="203">
        <v>123</v>
      </c>
      <c r="M979" s="203">
        <v>76</v>
      </c>
      <c r="N979" s="203">
        <v>109</v>
      </c>
      <c r="O979" s="203">
        <v>9.9</v>
      </c>
      <c r="P979" s="203">
        <v>1483</v>
      </c>
      <c r="Q979" s="203">
        <v>0.89</v>
      </c>
      <c r="R979" s="203">
        <v>1325</v>
      </c>
      <c r="S979" s="203">
        <v>162</v>
      </c>
      <c r="T979" s="203">
        <v>60</v>
      </c>
      <c r="U979" s="203">
        <v>38</v>
      </c>
      <c r="V979" s="203">
        <v>186</v>
      </c>
      <c r="W979" s="203">
        <v>6</v>
      </c>
      <c r="X979" s="203">
        <v>73</v>
      </c>
      <c r="Y979" s="203">
        <v>0.157</v>
      </c>
      <c r="Z979" s="203" t="b">
        <v>0</v>
      </c>
      <c r="AA979" s="203">
        <v>72</v>
      </c>
      <c r="AB979" s="203">
        <v>83</v>
      </c>
      <c r="AC979" s="203">
        <v>114</v>
      </c>
      <c r="AD979" s="203">
        <v>6</v>
      </c>
      <c r="AE979" s="203">
        <v>8</v>
      </c>
      <c r="AF979" s="203" t="s">
        <v>307</v>
      </c>
      <c r="AG979" s="203" t="s">
        <v>306</v>
      </c>
      <c r="BE979" s="204" t="str">
        <f t="shared" si="31"/>
        <v xml:space="preserve"> RossignolExperience 76 W144 Women's</v>
      </c>
    </row>
    <row r="980" spans="1:57">
      <c r="A980" s="203" t="s">
        <v>219</v>
      </c>
      <c r="B980" s="203" t="s">
        <v>771</v>
      </c>
      <c r="C980" s="203" t="s">
        <v>786</v>
      </c>
      <c r="D980" s="203">
        <v>152</v>
      </c>
      <c r="E980" s="203" t="s">
        <v>390</v>
      </c>
      <c r="F980" s="203" t="str">
        <f t="shared" si="30"/>
        <v>Experience 76 W</v>
      </c>
      <c r="H980" s="203">
        <v>152</v>
      </c>
      <c r="I980" s="203">
        <v>152.4</v>
      </c>
      <c r="J980" s="203">
        <v>131</v>
      </c>
      <c r="K980" s="203">
        <v>137</v>
      </c>
      <c r="L980" s="203">
        <v>123</v>
      </c>
      <c r="M980" s="203">
        <v>76</v>
      </c>
      <c r="N980" s="203">
        <v>109</v>
      </c>
      <c r="O980" s="203">
        <v>11.4</v>
      </c>
      <c r="P980" s="203">
        <v>1534</v>
      </c>
      <c r="Q980" s="203">
        <v>0.91</v>
      </c>
      <c r="R980" s="203">
        <v>1393</v>
      </c>
      <c r="S980" s="203">
        <v>153</v>
      </c>
      <c r="T980" s="203">
        <v>59</v>
      </c>
      <c r="U980" s="203">
        <v>35</v>
      </c>
      <c r="V980" s="203">
        <v>146</v>
      </c>
      <c r="W980" s="203">
        <v>6</v>
      </c>
      <c r="X980" s="203">
        <v>71</v>
      </c>
      <c r="Y980" s="203">
        <v>0.16600000000000001</v>
      </c>
      <c r="Z980" s="203" t="b">
        <v>0</v>
      </c>
      <c r="AA980" s="203">
        <v>71</v>
      </c>
      <c r="AB980" s="203">
        <v>82</v>
      </c>
      <c r="AC980" s="203">
        <v>75</v>
      </c>
      <c r="AD980" s="203">
        <v>8</v>
      </c>
      <c r="AE980" s="203">
        <v>8.4</v>
      </c>
      <c r="AF980" s="203" t="s">
        <v>307</v>
      </c>
      <c r="AG980" s="203" t="s">
        <v>306</v>
      </c>
      <c r="BE980" s="204" t="str">
        <f t="shared" si="31"/>
        <v xml:space="preserve"> RossignolExperience 76 W152 Women's</v>
      </c>
    </row>
    <row r="981" spans="1:57">
      <c r="A981" s="203" t="s">
        <v>219</v>
      </c>
      <c r="B981" s="203" t="s">
        <v>771</v>
      </c>
      <c r="C981" s="203" t="s">
        <v>786</v>
      </c>
      <c r="D981" s="203">
        <v>160</v>
      </c>
      <c r="E981" s="203" t="s">
        <v>390</v>
      </c>
      <c r="F981" s="203" t="str">
        <f t="shared" si="30"/>
        <v>Experience 76 W</v>
      </c>
      <c r="H981" s="203">
        <v>160</v>
      </c>
      <c r="I981" s="203">
        <v>160.30000000000001</v>
      </c>
      <c r="J981" s="203">
        <v>139</v>
      </c>
      <c r="K981" s="203">
        <v>145</v>
      </c>
      <c r="L981" s="203">
        <v>124</v>
      </c>
      <c r="M981" s="203">
        <v>77</v>
      </c>
      <c r="N981" s="203">
        <v>110</v>
      </c>
      <c r="O981" s="203">
        <v>12.7</v>
      </c>
      <c r="P981" s="203">
        <v>1624</v>
      </c>
      <c r="Q981" s="203">
        <v>0.91</v>
      </c>
      <c r="R981" s="203">
        <v>1471</v>
      </c>
      <c r="S981" s="203">
        <v>151</v>
      </c>
      <c r="T981" s="203">
        <v>56</v>
      </c>
      <c r="U981" s="203">
        <v>35</v>
      </c>
      <c r="V981" s="203">
        <v>144</v>
      </c>
      <c r="W981" s="203">
        <v>5</v>
      </c>
      <c r="X981" s="203">
        <v>68</v>
      </c>
      <c r="Y981" s="203">
        <v>0.155</v>
      </c>
      <c r="Z981" s="203" t="b">
        <v>0</v>
      </c>
      <c r="AA981" s="203">
        <v>77</v>
      </c>
      <c r="AB981" s="203">
        <v>80</v>
      </c>
      <c r="AC981" s="203">
        <v>66</v>
      </c>
      <c r="AD981" s="203">
        <v>12</v>
      </c>
      <c r="AE981" s="203">
        <v>8.1999999999999993</v>
      </c>
      <c r="AF981" s="203" t="s">
        <v>307</v>
      </c>
      <c r="BE981" s="204" t="str">
        <f t="shared" si="31"/>
        <v xml:space="preserve"> RossignolExperience 76 W160 Women's</v>
      </c>
    </row>
    <row r="982" spans="1:57">
      <c r="A982" s="203" t="s">
        <v>219</v>
      </c>
      <c r="B982" s="203" t="s">
        <v>771</v>
      </c>
      <c r="C982" s="203" t="s">
        <v>785</v>
      </c>
      <c r="D982" s="203">
        <v>152</v>
      </c>
      <c r="E982" s="203" t="s">
        <v>222</v>
      </c>
      <c r="F982" s="203" t="str">
        <f t="shared" si="30"/>
        <v>Experience 76</v>
      </c>
      <c r="H982" s="203">
        <v>152</v>
      </c>
      <c r="I982" s="203">
        <v>152.30000000000001</v>
      </c>
      <c r="J982" s="203">
        <v>131</v>
      </c>
      <c r="K982" s="203">
        <v>137</v>
      </c>
      <c r="L982" s="203">
        <v>123</v>
      </c>
      <c r="M982" s="203">
        <v>76</v>
      </c>
      <c r="N982" s="203">
        <v>110</v>
      </c>
      <c r="O982" s="203">
        <v>11.2</v>
      </c>
      <c r="P982" s="203">
        <v>1525</v>
      </c>
      <c r="Q982" s="203">
        <v>0.92</v>
      </c>
      <c r="R982" s="203">
        <v>1397</v>
      </c>
      <c r="S982" s="203">
        <v>160</v>
      </c>
      <c r="T982" s="203">
        <v>59</v>
      </c>
      <c r="U982" s="203">
        <v>36</v>
      </c>
      <c r="V982" s="203">
        <v>146</v>
      </c>
      <c r="W982" s="203">
        <v>5</v>
      </c>
      <c r="X982" s="203">
        <v>67</v>
      </c>
      <c r="Y982" s="203">
        <v>0.14299999999999999</v>
      </c>
      <c r="Z982" s="203" t="b">
        <v>0</v>
      </c>
      <c r="AA982" s="203">
        <v>73</v>
      </c>
      <c r="AB982" s="203">
        <v>83</v>
      </c>
      <c r="AC982" s="203">
        <v>73</v>
      </c>
      <c r="AD982" s="203">
        <v>10</v>
      </c>
      <c r="AE982" s="203">
        <v>7.6</v>
      </c>
      <c r="AF982" s="203" t="s">
        <v>307</v>
      </c>
      <c r="AG982" s="203" t="s">
        <v>306</v>
      </c>
      <c r="AS982" s="203" t="s">
        <v>4728</v>
      </c>
      <c r="AT982" s="203" t="s">
        <v>2066</v>
      </c>
      <c r="AU982" s="247">
        <v>345.04</v>
      </c>
      <c r="AV982" s="203" t="s">
        <v>4729</v>
      </c>
      <c r="AW982" s="203" t="s">
        <v>4730</v>
      </c>
      <c r="AX982" s="203" t="s">
        <v>2589</v>
      </c>
      <c r="AY982" s="247">
        <v>365.49</v>
      </c>
      <c r="AZ982" s="203" t="s">
        <v>4731</v>
      </c>
      <c r="BA982" s="203" t="s">
        <v>4730</v>
      </c>
      <c r="BB982" s="203" t="s">
        <v>2589</v>
      </c>
      <c r="BC982" s="247">
        <v>365.49</v>
      </c>
      <c r="BD982" s="203" t="s">
        <v>4732</v>
      </c>
      <c r="BE982" s="204" t="str">
        <f t="shared" si="31"/>
        <v xml:space="preserve"> RossignolExperience 76152 Unisex</v>
      </c>
    </row>
    <row r="983" spans="1:57">
      <c r="A983" s="203" t="s">
        <v>219</v>
      </c>
      <c r="B983" s="203" t="s">
        <v>771</v>
      </c>
      <c r="C983" s="203" t="s">
        <v>785</v>
      </c>
      <c r="D983" s="203">
        <v>160</v>
      </c>
      <c r="E983" s="203" t="s">
        <v>222</v>
      </c>
      <c r="F983" s="203" t="str">
        <f t="shared" si="30"/>
        <v>Experience 76</v>
      </c>
      <c r="H983" s="203">
        <v>160</v>
      </c>
      <c r="I983" s="203">
        <v>160.4</v>
      </c>
      <c r="J983" s="203">
        <v>139</v>
      </c>
      <c r="K983" s="203">
        <v>145</v>
      </c>
      <c r="L983" s="203">
        <v>124</v>
      </c>
      <c r="M983" s="203">
        <v>76</v>
      </c>
      <c r="N983" s="203">
        <v>110</v>
      </c>
      <c r="O983" s="203">
        <v>12.7</v>
      </c>
      <c r="P983" s="203">
        <v>1597</v>
      </c>
      <c r="Q983" s="203">
        <v>0.92</v>
      </c>
      <c r="R983" s="203">
        <v>1470</v>
      </c>
      <c r="S983" s="203">
        <v>158</v>
      </c>
      <c r="T983" s="203">
        <v>55</v>
      </c>
      <c r="U983" s="203">
        <v>36</v>
      </c>
      <c r="V983" s="203">
        <v>148</v>
      </c>
      <c r="W983" s="203">
        <v>6</v>
      </c>
      <c r="X983" s="203">
        <v>69</v>
      </c>
      <c r="Y983" s="203">
        <v>0.17599999999999999</v>
      </c>
      <c r="Z983" s="203" t="b">
        <v>0</v>
      </c>
      <c r="AA983" s="203">
        <v>74</v>
      </c>
      <c r="AB983" s="203">
        <v>82</v>
      </c>
      <c r="AC983" s="203">
        <v>74</v>
      </c>
      <c r="AD983" s="203">
        <v>11</v>
      </c>
      <c r="AE983" s="203">
        <v>8.1999999999999993</v>
      </c>
      <c r="AF983" s="203" t="s">
        <v>307</v>
      </c>
      <c r="AS983" s="203" t="s">
        <v>4733</v>
      </c>
      <c r="AT983" s="203" t="s">
        <v>1194</v>
      </c>
      <c r="AU983" s="247">
        <v>399.95</v>
      </c>
      <c r="AV983" s="203" t="s">
        <v>4734</v>
      </c>
      <c r="AW983" s="203" t="s">
        <v>4735</v>
      </c>
      <c r="AX983" s="203" t="s">
        <v>1751</v>
      </c>
      <c r="AY983" s="247">
        <v>399.95</v>
      </c>
      <c r="AZ983" s="203" t="s">
        <v>4736</v>
      </c>
      <c r="BA983" s="203" t="s">
        <v>4737</v>
      </c>
      <c r="BB983" s="203" t="s">
        <v>4657</v>
      </c>
      <c r="BC983" s="247">
        <v>399.95</v>
      </c>
      <c r="BD983" s="203" t="s">
        <v>4738</v>
      </c>
      <c r="BE983" s="204" t="str">
        <f t="shared" si="31"/>
        <v xml:space="preserve"> RossignolExperience 76160 Unisex</v>
      </c>
    </row>
    <row r="984" spans="1:57">
      <c r="A984" s="203" t="s">
        <v>219</v>
      </c>
      <c r="B984" s="203" t="s">
        <v>771</v>
      </c>
      <c r="C984" s="203" t="s">
        <v>785</v>
      </c>
      <c r="D984" s="203">
        <v>168</v>
      </c>
      <c r="E984" s="203" t="s">
        <v>222</v>
      </c>
      <c r="F984" s="203" t="str">
        <f t="shared" si="30"/>
        <v>Experience 76</v>
      </c>
      <c r="H984" s="203">
        <v>168</v>
      </c>
      <c r="I984" s="203">
        <v>168.6</v>
      </c>
      <c r="J984" s="203">
        <v>148</v>
      </c>
      <c r="K984" s="203">
        <v>154</v>
      </c>
      <c r="L984" s="203">
        <v>123</v>
      </c>
      <c r="M984" s="203">
        <v>76</v>
      </c>
      <c r="N984" s="203">
        <v>109</v>
      </c>
      <c r="O984" s="203">
        <v>14.3</v>
      </c>
      <c r="P984" s="203">
        <v>1613</v>
      </c>
      <c r="Q984" s="203">
        <v>0.95</v>
      </c>
      <c r="R984" s="203">
        <v>1537</v>
      </c>
      <c r="S984" s="203">
        <v>153</v>
      </c>
      <c r="T984" s="203">
        <v>57</v>
      </c>
      <c r="U984" s="203">
        <v>35</v>
      </c>
      <c r="V984" s="203">
        <v>143</v>
      </c>
      <c r="W984" s="203">
        <v>5</v>
      </c>
      <c r="X984" s="203">
        <v>68</v>
      </c>
      <c r="Y984" s="203">
        <v>0.155</v>
      </c>
      <c r="Z984" s="203" t="b">
        <v>0</v>
      </c>
      <c r="AA984" s="203">
        <v>69</v>
      </c>
      <c r="AB984" s="203">
        <v>82</v>
      </c>
      <c r="AC984" s="203">
        <v>74</v>
      </c>
      <c r="AD984" s="203">
        <v>14</v>
      </c>
      <c r="AE984" s="203">
        <v>8.6999999999999993</v>
      </c>
      <c r="AF984" s="203" t="s">
        <v>307</v>
      </c>
      <c r="AS984" s="203" t="s">
        <v>4739</v>
      </c>
      <c r="AT984" s="203" t="s">
        <v>4645</v>
      </c>
      <c r="AU984" s="203" t="s">
        <v>4740</v>
      </c>
      <c r="AV984" s="203" t="s">
        <v>4741</v>
      </c>
      <c r="AW984" s="203" t="s">
        <v>4742</v>
      </c>
      <c r="AX984" s="203" t="s">
        <v>4743</v>
      </c>
      <c r="AY984" s="247">
        <v>399.95</v>
      </c>
      <c r="AZ984" s="203" t="s">
        <v>4744</v>
      </c>
      <c r="BA984" s="203" t="s">
        <v>4745</v>
      </c>
      <c r="BB984" s="203" t="s">
        <v>4657</v>
      </c>
      <c r="BC984" s="247">
        <v>399.95</v>
      </c>
      <c r="BD984" s="203" t="s">
        <v>4746</v>
      </c>
      <c r="BE984" s="204" t="str">
        <f t="shared" si="31"/>
        <v xml:space="preserve"> RossignolExperience 76168 Unisex</v>
      </c>
    </row>
    <row r="985" spans="1:57">
      <c r="A985" s="203" t="s">
        <v>219</v>
      </c>
      <c r="B985" s="203" t="s">
        <v>771</v>
      </c>
      <c r="C985" s="203" t="s">
        <v>785</v>
      </c>
      <c r="D985" s="203">
        <v>176</v>
      </c>
      <c r="E985" s="203" t="s">
        <v>222</v>
      </c>
      <c r="F985" s="203" t="str">
        <f t="shared" si="30"/>
        <v>Experience 76</v>
      </c>
      <c r="H985" s="203">
        <v>176</v>
      </c>
      <c r="I985" s="203">
        <v>176.4</v>
      </c>
      <c r="J985" s="203">
        <v>155</v>
      </c>
      <c r="K985" s="203">
        <v>161</v>
      </c>
      <c r="L985" s="203">
        <v>123</v>
      </c>
      <c r="M985" s="203">
        <v>76</v>
      </c>
      <c r="N985" s="203">
        <v>109</v>
      </c>
      <c r="O985" s="203">
        <v>16</v>
      </c>
      <c r="P985" s="203">
        <v>1737</v>
      </c>
      <c r="Q985" s="203">
        <v>0.93</v>
      </c>
      <c r="R985" s="203">
        <v>1610</v>
      </c>
      <c r="S985" s="203">
        <v>171</v>
      </c>
      <c r="T985" s="203">
        <v>65</v>
      </c>
      <c r="U985" s="203">
        <v>36</v>
      </c>
      <c r="V985" s="203">
        <v>145</v>
      </c>
      <c r="W985" s="203">
        <v>5</v>
      </c>
      <c r="X985" s="203">
        <v>66</v>
      </c>
      <c r="Y985" s="203">
        <v>0.14399999999999999</v>
      </c>
      <c r="Z985" s="203" t="b">
        <v>0</v>
      </c>
      <c r="AA985" s="203">
        <v>75</v>
      </c>
      <c r="AB985" s="203">
        <v>81</v>
      </c>
      <c r="AC985" s="203">
        <v>70</v>
      </c>
      <c r="AD985" s="203">
        <v>13</v>
      </c>
      <c r="AE985" s="203">
        <v>8.6</v>
      </c>
      <c r="AF985" s="203" t="s">
        <v>307</v>
      </c>
      <c r="AS985" s="203" t="s">
        <v>4747</v>
      </c>
      <c r="AT985" s="203" t="s">
        <v>1284</v>
      </c>
      <c r="AU985" s="247">
        <v>319.95999999999998</v>
      </c>
      <c r="AV985" s="203" t="s">
        <v>4748</v>
      </c>
      <c r="AW985" s="203" t="s">
        <v>4747</v>
      </c>
      <c r="AX985" s="203" t="s">
        <v>1284</v>
      </c>
      <c r="AY985" s="247">
        <v>319.95999999999998</v>
      </c>
      <c r="AZ985" s="203" t="s">
        <v>4749</v>
      </c>
      <c r="BA985" s="203" t="s">
        <v>4747</v>
      </c>
      <c r="BB985" s="203" t="s">
        <v>1194</v>
      </c>
      <c r="BC985" s="247">
        <v>399.95</v>
      </c>
      <c r="BD985" s="203" t="s">
        <v>4750</v>
      </c>
      <c r="BE985" s="204" t="str">
        <f t="shared" si="31"/>
        <v xml:space="preserve"> RossignolExperience 76176 Unisex</v>
      </c>
    </row>
    <row r="986" spans="1:57">
      <c r="A986" s="203" t="s">
        <v>219</v>
      </c>
      <c r="B986" s="203" t="s">
        <v>771</v>
      </c>
      <c r="C986" s="203" t="s">
        <v>788</v>
      </c>
      <c r="D986" s="203">
        <v>150</v>
      </c>
      <c r="E986" s="203" t="s">
        <v>390</v>
      </c>
      <c r="F986" s="203" t="str">
        <f t="shared" si="30"/>
        <v>Experience 80 Carbon W</v>
      </c>
      <c r="H986" s="203">
        <v>150</v>
      </c>
      <c r="I986" s="203">
        <v>150.30000000000001</v>
      </c>
      <c r="J986" s="203">
        <v>112</v>
      </c>
      <c r="K986" s="203">
        <v>136</v>
      </c>
      <c r="L986" s="203">
        <v>125</v>
      </c>
      <c r="M986" s="203">
        <v>80</v>
      </c>
      <c r="N986" s="203">
        <v>113</v>
      </c>
      <c r="O986" s="203">
        <v>11.2</v>
      </c>
      <c r="P986" s="203">
        <v>1598</v>
      </c>
      <c r="Q986" s="203">
        <v>0.89</v>
      </c>
      <c r="R986" s="203">
        <v>1429</v>
      </c>
      <c r="S986" s="203">
        <v>167</v>
      </c>
      <c r="T986" s="203">
        <v>72</v>
      </c>
      <c r="U986" s="203">
        <v>47</v>
      </c>
      <c r="V986" s="203">
        <v>260</v>
      </c>
      <c r="W986" s="203">
        <v>12</v>
      </c>
      <c r="X986" s="203">
        <v>126</v>
      </c>
      <c r="Y986" s="203">
        <v>0.26600000000000001</v>
      </c>
      <c r="Z986" s="203" t="b">
        <v>0</v>
      </c>
      <c r="AA986" s="203">
        <v>80</v>
      </c>
      <c r="AB986" s="203">
        <v>65</v>
      </c>
      <c r="AC986" s="203">
        <v>181</v>
      </c>
      <c r="AD986" s="203">
        <v>9</v>
      </c>
      <c r="AE986" s="203">
        <v>6.6</v>
      </c>
      <c r="AF986" s="203" t="s">
        <v>305</v>
      </c>
      <c r="BE986" s="204" t="str">
        <f t="shared" si="31"/>
        <v xml:space="preserve"> RossignolExperience 80 Carbon W150 Women's</v>
      </c>
    </row>
    <row r="987" spans="1:57">
      <c r="A987" s="203" t="s">
        <v>219</v>
      </c>
      <c r="B987" s="203" t="s">
        <v>771</v>
      </c>
      <c r="C987" s="203" t="s">
        <v>788</v>
      </c>
      <c r="D987" s="203">
        <v>158</v>
      </c>
      <c r="E987" s="203" t="s">
        <v>390</v>
      </c>
      <c r="F987" s="203" t="str">
        <f t="shared" si="30"/>
        <v>Experience 80 Carbon W</v>
      </c>
      <c r="H987" s="203">
        <v>158</v>
      </c>
      <c r="I987" s="203">
        <v>158.19999999999999</v>
      </c>
      <c r="J987" s="203">
        <v>120</v>
      </c>
      <c r="K987" s="203">
        <v>144</v>
      </c>
      <c r="L987" s="203">
        <v>125</v>
      </c>
      <c r="M987" s="203">
        <v>80</v>
      </c>
      <c r="N987" s="203">
        <v>114</v>
      </c>
      <c r="O987" s="203">
        <v>12.7</v>
      </c>
      <c r="P987" s="203">
        <v>1684</v>
      </c>
      <c r="Q987" s="203">
        <v>0.89</v>
      </c>
      <c r="R987" s="203">
        <v>1503</v>
      </c>
      <c r="S987" s="203">
        <v>198</v>
      </c>
      <c r="T987" s="203">
        <v>76</v>
      </c>
      <c r="U987" s="203">
        <v>48</v>
      </c>
      <c r="V987" s="203">
        <v>261</v>
      </c>
      <c r="W987" s="203">
        <v>13</v>
      </c>
      <c r="X987" s="203">
        <v>126</v>
      </c>
      <c r="Y987" s="203">
        <v>0.26600000000000001</v>
      </c>
      <c r="Z987" s="203" t="b">
        <v>0</v>
      </c>
      <c r="AA987" s="203">
        <v>79</v>
      </c>
      <c r="AB987" s="203">
        <v>63</v>
      </c>
      <c r="AC987" s="203">
        <v>182</v>
      </c>
      <c r="AD987" s="203">
        <v>8</v>
      </c>
      <c r="AE987" s="203">
        <v>7.1</v>
      </c>
      <c r="AF987" s="203" t="s">
        <v>305</v>
      </c>
      <c r="BE987" s="204" t="str">
        <f t="shared" si="31"/>
        <v xml:space="preserve"> RossignolExperience 80 Carbon W158 Women's</v>
      </c>
    </row>
    <row r="988" spans="1:57">
      <c r="A988" s="203" t="s">
        <v>219</v>
      </c>
      <c r="B988" s="203" t="s">
        <v>771</v>
      </c>
      <c r="C988" s="203" t="s">
        <v>788</v>
      </c>
      <c r="D988" s="203">
        <v>166</v>
      </c>
      <c r="E988" s="203" t="s">
        <v>390</v>
      </c>
      <c r="F988" s="203" t="str">
        <f t="shared" si="30"/>
        <v>Experience 80 Carbon W</v>
      </c>
      <c r="H988" s="203">
        <v>166</v>
      </c>
      <c r="I988" s="203">
        <v>166.6</v>
      </c>
      <c r="J988" s="203">
        <v>127</v>
      </c>
      <c r="K988" s="203">
        <v>152</v>
      </c>
      <c r="L988" s="203">
        <v>125</v>
      </c>
      <c r="M988" s="203">
        <v>80</v>
      </c>
      <c r="N988" s="203">
        <v>113</v>
      </c>
      <c r="O988" s="203">
        <v>14.3</v>
      </c>
      <c r="P988" s="203">
        <v>1759</v>
      </c>
      <c r="Q988" s="203">
        <v>0.9</v>
      </c>
      <c r="R988" s="203">
        <v>1579</v>
      </c>
      <c r="S988" s="203">
        <v>214</v>
      </c>
      <c r="T988" s="203">
        <v>78</v>
      </c>
      <c r="U988" s="203">
        <v>48</v>
      </c>
      <c r="V988" s="203">
        <v>265</v>
      </c>
      <c r="W988" s="203">
        <v>13</v>
      </c>
      <c r="X988" s="203">
        <v>129</v>
      </c>
      <c r="Y988" s="203">
        <v>0.26400000000000001</v>
      </c>
      <c r="Z988" s="203" t="b">
        <v>0</v>
      </c>
      <c r="AA988" s="203">
        <v>83</v>
      </c>
      <c r="AB988" s="203">
        <v>65</v>
      </c>
      <c r="AC988" s="203">
        <v>182</v>
      </c>
      <c r="AD988" s="203">
        <v>11</v>
      </c>
      <c r="AE988" s="203">
        <v>7.5</v>
      </c>
      <c r="AF988" s="203" t="s">
        <v>305</v>
      </c>
      <c r="BE988" s="204" t="str">
        <f t="shared" si="31"/>
        <v xml:space="preserve"> RossignolExperience 80 Carbon W166 Women's</v>
      </c>
    </row>
    <row r="989" spans="1:57">
      <c r="A989" s="203" t="s">
        <v>219</v>
      </c>
      <c r="B989" s="203" t="s">
        <v>771</v>
      </c>
      <c r="C989" s="203" t="s">
        <v>787</v>
      </c>
      <c r="D989" s="203">
        <v>166</v>
      </c>
      <c r="E989" s="203" t="s">
        <v>222</v>
      </c>
      <c r="F989" s="203" t="str">
        <f t="shared" si="30"/>
        <v>Experience 80 Carbon</v>
      </c>
      <c r="H989" s="203">
        <v>166</v>
      </c>
      <c r="I989" s="203">
        <v>166.6</v>
      </c>
      <c r="J989" s="203">
        <v>128</v>
      </c>
      <c r="K989" s="203">
        <v>152</v>
      </c>
      <c r="L989" s="203">
        <v>125</v>
      </c>
      <c r="M989" s="203">
        <v>80</v>
      </c>
      <c r="N989" s="203">
        <v>113</v>
      </c>
      <c r="O989" s="203">
        <v>14.4</v>
      </c>
      <c r="P989" s="203">
        <v>1734</v>
      </c>
      <c r="Q989" s="203">
        <v>0.91</v>
      </c>
      <c r="R989" s="203">
        <v>1575</v>
      </c>
      <c r="S989" s="203">
        <v>215</v>
      </c>
      <c r="T989" s="203">
        <v>91</v>
      </c>
      <c r="U989" s="203">
        <v>47</v>
      </c>
      <c r="V989" s="203">
        <v>261</v>
      </c>
      <c r="W989" s="203">
        <v>12</v>
      </c>
      <c r="X989" s="203">
        <v>127</v>
      </c>
      <c r="Y989" s="203">
        <v>0.26100000000000001</v>
      </c>
      <c r="Z989" s="203" t="b">
        <v>0</v>
      </c>
      <c r="AA989" s="203">
        <v>80</v>
      </c>
      <c r="AB989" s="203">
        <v>66</v>
      </c>
      <c r="AC989" s="203">
        <v>181</v>
      </c>
      <c r="AD989" s="203">
        <v>10</v>
      </c>
      <c r="AE989" s="203">
        <v>7</v>
      </c>
      <c r="AF989" s="203" t="s">
        <v>305</v>
      </c>
      <c r="AS989" s="203" t="s">
        <v>4751</v>
      </c>
      <c r="AT989" s="203" t="s">
        <v>1751</v>
      </c>
      <c r="AU989" s="247">
        <v>599.95000000000005</v>
      </c>
      <c r="AV989" s="203" t="s">
        <v>4752</v>
      </c>
      <c r="AW989" s="203" t="s">
        <v>4751</v>
      </c>
      <c r="AX989" s="203" t="s">
        <v>1751</v>
      </c>
      <c r="AY989" s="247">
        <v>599.95000000000005</v>
      </c>
      <c r="AZ989" s="203" t="s">
        <v>4753</v>
      </c>
      <c r="BA989" s="203" t="s">
        <v>4751</v>
      </c>
      <c r="BB989" s="203" t="s">
        <v>1342</v>
      </c>
      <c r="BC989" s="247">
        <v>599.95000000000005</v>
      </c>
      <c r="BD989" s="203" t="s">
        <v>4754</v>
      </c>
      <c r="BE989" s="204" t="str">
        <f t="shared" si="31"/>
        <v xml:space="preserve"> RossignolExperience 80 Carbon166 Unisex</v>
      </c>
    </row>
    <row r="990" spans="1:57">
      <c r="A990" s="203" t="s">
        <v>219</v>
      </c>
      <c r="B990" s="203" t="s">
        <v>771</v>
      </c>
      <c r="C990" s="203" t="s">
        <v>787</v>
      </c>
      <c r="D990" s="203">
        <v>174</v>
      </c>
      <c r="E990" s="203" t="s">
        <v>222</v>
      </c>
      <c r="F990" s="203" t="str">
        <f t="shared" si="30"/>
        <v>Experience 80 Carbon</v>
      </c>
      <c r="H990" s="203">
        <v>174</v>
      </c>
      <c r="I990" s="203">
        <v>174.4</v>
      </c>
      <c r="J990" s="203">
        <v>134</v>
      </c>
      <c r="K990" s="203">
        <v>160</v>
      </c>
      <c r="L990" s="203">
        <v>125</v>
      </c>
      <c r="M990" s="203">
        <v>80</v>
      </c>
      <c r="N990" s="203">
        <v>113</v>
      </c>
      <c r="O990" s="203">
        <v>16.100000000000001</v>
      </c>
      <c r="P990" s="203">
        <v>1830</v>
      </c>
      <c r="Q990" s="203">
        <v>0.9</v>
      </c>
      <c r="R990" s="203">
        <v>1643</v>
      </c>
      <c r="S990" s="203">
        <v>254</v>
      </c>
      <c r="T990" s="203">
        <v>72</v>
      </c>
      <c r="U990" s="203">
        <v>50</v>
      </c>
      <c r="V990" s="203">
        <v>266</v>
      </c>
      <c r="W990" s="203">
        <v>15</v>
      </c>
      <c r="X990" s="203">
        <v>137</v>
      </c>
      <c r="Y990" s="203">
        <v>0.30599999999999999</v>
      </c>
      <c r="Z990" s="203" t="b">
        <v>0</v>
      </c>
      <c r="AA990" s="203">
        <v>84</v>
      </c>
      <c r="AB990" s="203">
        <v>62</v>
      </c>
      <c r="AC990" s="203">
        <v>182</v>
      </c>
      <c r="AD990" s="203">
        <v>7</v>
      </c>
      <c r="AE990" s="203">
        <v>6.4</v>
      </c>
      <c r="AF990" s="203" t="s">
        <v>308</v>
      </c>
      <c r="AS990" s="203" t="s">
        <v>4755</v>
      </c>
      <c r="AT990" s="203" t="s">
        <v>1751</v>
      </c>
      <c r="AU990" s="247">
        <v>599.95000000000005</v>
      </c>
      <c r="AV990" s="203" t="s">
        <v>4756</v>
      </c>
      <c r="AW990" s="203" t="s">
        <v>4755</v>
      </c>
      <c r="AX990" s="203" t="s">
        <v>1751</v>
      </c>
      <c r="AY990" s="247">
        <v>599.95000000000005</v>
      </c>
      <c r="AZ990" s="203" t="s">
        <v>4757</v>
      </c>
      <c r="BA990" s="203" t="s">
        <v>4755</v>
      </c>
      <c r="BB990" s="203" t="s">
        <v>1693</v>
      </c>
      <c r="BC990" s="247">
        <v>599.95000000000005</v>
      </c>
      <c r="BD990" s="203" t="s">
        <v>4758</v>
      </c>
      <c r="BE990" s="204" t="str">
        <f t="shared" si="31"/>
        <v xml:space="preserve"> RossignolExperience 80 Carbon174 Unisex</v>
      </c>
    </row>
    <row r="991" spans="1:57">
      <c r="A991" s="203" t="s">
        <v>219</v>
      </c>
      <c r="B991" s="203" t="s">
        <v>771</v>
      </c>
      <c r="C991" s="203" t="s">
        <v>790</v>
      </c>
      <c r="D991" s="203">
        <v>151</v>
      </c>
      <c r="E991" s="203" t="s">
        <v>390</v>
      </c>
      <c r="F991" s="203" t="str">
        <f t="shared" si="30"/>
        <v>Experience 82 Basalt W</v>
      </c>
      <c r="H991" s="203">
        <v>151</v>
      </c>
      <c r="I991" s="203">
        <v>150.4</v>
      </c>
      <c r="J991" s="203">
        <v>111</v>
      </c>
      <c r="K991" s="203">
        <v>136</v>
      </c>
      <c r="L991" s="203">
        <v>125</v>
      </c>
      <c r="M991" s="203">
        <v>80</v>
      </c>
      <c r="N991" s="203">
        <v>113</v>
      </c>
      <c r="O991" s="203">
        <v>11.4</v>
      </c>
      <c r="P991" s="203">
        <v>1601</v>
      </c>
      <c r="Q991" s="203">
        <v>0.89</v>
      </c>
      <c r="R991" s="203">
        <v>1425</v>
      </c>
      <c r="S991" s="203">
        <v>174</v>
      </c>
      <c r="T991" s="203">
        <v>61</v>
      </c>
      <c r="U991" s="203">
        <v>49</v>
      </c>
      <c r="V991" s="203">
        <v>263</v>
      </c>
      <c r="W991" s="203">
        <v>13</v>
      </c>
      <c r="X991" s="203">
        <v>127</v>
      </c>
      <c r="Y991" s="203">
        <v>0.25900000000000001</v>
      </c>
      <c r="Z991" s="203" t="b">
        <v>0</v>
      </c>
      <c r="AA991" s="203">
        <v>76</v>
      </c>
      <c r="AB991" s="203">
        <v>68</v>
      </c>
      <c r="AC991" s="203">
        <v>187</v>
      </c>
      <c r="AD991" s="203">
        <v>8</v>
      </c>
      <c r="AE991" s="203">
        <v>6.8</v>
      </c>
      <c r="AF991" s="203" t="s">
        <v>308</v>
      </c>
      <c r="AS991" s="203" t="s">
        <v>4759</v>
      </c>
      <c r="AT991" s="203" t="s">
        <v>1578</v>
      </c>
      <c r="AU991" s="247">
        <v>631.15</v>
      </c>
      <c r="AV991" s="203" t="s">
        <v>4760</v>
      </c>
      <c r="AW991" s="203" t="s">
        <v>4761</v>
      </c>
      <c r="AX991" s="203" t="s">
        <v>1369</v>
      </c>
      <c r="AY991" s="247">
        <v>699.95</v>
      </c>
      <c r="AZ991" s="203" t="s">
        <v>4762</v>
      </c>
      <c r="BE991" s="204" t="str">
        <f t="shared" si="31"/>
        <v xml:space="preserve"> RossignolExperience 82 Basalt W151 Women's</v>
      </c>
    </row>
    <row r="992" spans="1:57">
      <c r="A992" s="203" t="s">
        <v>219</v>
      </c>
      <c r="B992" s="203" t="s">
        <v>771</v>
      </c>
      <c r="C992" s="203" t="s">
        <v>790</v>
      </c>
      <c r="D992" s="203">
        <v>159</v>
      </c>
      <c r="E992" s="203" t="s">
        <v>390</v>
      </c>
      <c r="F992" s="203" t="str">
        <f t="shared" si="30"/>
        <v>Experience 82 Basalt W</v>
      </c>
      <c r="H992" s="203">
        <v>159</v>
      </c>
      <c r="I992" s="203">
        <v>158.4</v>
      </c>
      <c r="J992" s="203">
        <v>119</v>
      </c>
      <c r="K992" s="203">
        <v>144</v>
      </c>
      <c r="L992" s="203">
        <v>125</v>
      </c>
      <c r="M992" s="203">
        <v>80</v>
      </c>
      <c r="N992" s="203">
        <v>113</v>
      </c>
      <c r="O992" s="203">
        <v>12.8</v>
      </c>
      <c r="P992" s="203">
        <v>1645</v>
      </c>
      <c r="Q992" s="203">
        <v>0.91</v>
      </c>
      <c r="R992" s="203">
        <v>1501</v>
      </c>
      <c r="S992" s="203">
        <v>182</v>
      </c>
      <c r="T992" s="203">
        <v>79</v>
      </c>
      <c r="U992" s="203">
        <v>47</v>
      </c>
      <c r="V992" s="203">
        <v>262</v>
      </c>
      <c r="W992" s="203">
        <v>14</v>
      </c>
      <c r="X992" s="203">
        <v>128</v>
      </c>
      <c r="Y992" s="203">
        <v>0.29099999999999998</v>
      </c>
      <c r="Z992" s="203" t="b">
        <v>0</v>
      </c>
      <c r="AA992" s="203">
        <v>84</v>
      </c>
      <c r="AB992" s="203">
        <v>65</v>
      </c>
      <c r="AC992" s="203">
        <v>178</v>
      </c>
      <c r="AD992" s="203">
        <v>8</v>
      </c>
      <c r="AE992" s="203">
        <v>7</v>
      </c>
      <c r="AF992" s="203" t="s">
        <v>305</v>
      </c>
      <c r="AS992" s="203" t="s">
        <v>4763</v>
      </c>
      <c r="AT992" s="203" t="s">
        <v>1578</v>
      </c>
      <c r="AU992" s="247">
        <v>631.15</v>
      </c>
      <c r="AV992" s="203" t="s">
        <v>4764</v>
      </c>
      <c r="AW992" s="203" t="s">
        <v>4765</v>
      </c>
      <c r="AX992" s="203" t="s">
        <v>1376</v>
      </c>
      <c r="AY992" s="247">
        <v>699.95</v>
      </c>
      <c r="AZ992" s="203" t="s">
        <v>4766</v>
      </c>
      <c r="BA992" s="203" t="s">
        <v>4761</v>
      </c>
      <c r="BB992" s="203" t="s">
        <v>1369</v>
      </c>
      <c r="BC992" s="247">
        <v>699.95</v>
      </c>
      <c r="BD992" s="203" t="s">
        <v>4767</v>
      </c>
      <c r="BE992" s="204" t="str">
        <f t="shared" si="31"/>
        <v xml:space="preserve"> RossignolExperience 82 Basalt W159 Women's</v>
      </c>
    </row>
    <row r="993" spans="1:57">
      <c r="A993" s="203" t="s">
        <v>219</v>
      </c>
      <c r="B993" s="203" t="s">
        <v>771</v>
      </c>
      <c r="C993" s="203" t="s">
        <v>789</v>
      </c>
      <c r="D993" s="203">
        <v>160</v>
      </c>
      <c r="E993" s="203" t="s">
        <v>222</v>
      </c>
      <c r="F993" s="203" t="str">
        <f t="shared" si="30"/>
        <v>Experience 82 Basalt</v>
      </c>
      <c r="H993" s="203">
        <v>160</v>
      </c>
      <c r="I993" s="203">
        <v>158.5</v>
      </c>
      <c r="J993" s="203">
        <v>120</v>
      </c>
      <c r="K993" s="203">
        <v>143</v>
      </c>
      <c r="L993" s="203">
        <v>124</v>
      </c>
      <c r="M993" s="203">
        <v>80</v>
      </c>
      <c r="N993" s="203">
        <v>113</v>
      </c>
      <c r="O993" s="203">
        <v>12.8</v>
      </c>
      <c r="P993" s="203">
        <v>1651</v>
      </c>
      <c r="Q993" s="203">
        <v>0.9</v>
      </c>
      <c r="R993" s="203">
        <v>1493</v>
      </c>
      <c r="S993" s="203">
        <v>179</v>
      </c>
      <c r="T993" s="203">
        <v>72</v>
      </c>
      <c r="U993" s="203">
        <v>47</v>
      </c>
      <c r="V993" s="203">
        <v>258</v>
      </c>
      <c r="W993" s="203">
        <v>12</v>
      </c>
      <c r="X993" s="203">
        <v>123</v>
      </c>
      <c r="Y993" s="203">
        <v>0.26</v>
      </c>
      <c r="Z993" s="203" t="b">
        <v>0</v>
      </c>
      <c r="AA993" s="203">
        <v>88</v>
      </c>
      <c r="AB993" s="203">
        <v>63</v>
      </c>
      <c r="AC993" s="203">
        <v>170</v>
      </c>
      <c r="AD993" s="203">
        <v>10</v>
      </c>
      <c r="AE993" s="203">
        <v>7.1</v>
      </c>
      <c r="AF993" s="203" t="s">
        <v>308</v>
      </c>
      <c r="AS993" s="203" t="s">
        <v>4768</v>
      </c>
      <c r="AT993" s="203" t="s">
        <v>1351</v>
      </c>
      <c r="AU993" s="247">
        <v>669.95</v>
      </c>
      <c r="AV993" s="203" t="s">
        <v>4769</v>
      </c>
      <c r="BE993" s="204" t="str">
        <f t="shared" si="31"/>
        <v xml:space="preserve"> RossignolExperience 82 Basalt160 Unisex</v>
      </c>
    </row>
    <row r="994" spans="1:57">
      <c r="A994" s="203" t="s">
        <v>219</v>
      </c>
      <c r="B994" s="203" t="s">
        <v>771</v>
      </c>
      <c r="C994" s="203" t="s">
        <v>789</v>
      </c>
      <c r="D994" s="203">
        <v>168</v>
      </c>
      <c r="E994" s="203" t="s">
        <v>222</v>
      </c>
      <c r="F994" s="203" t="str">
        <f t="shared" si="30"/>
        <v>Experience 82 Basalt</v>
      </c>
      <c r="H994" s="203">
        <v>168</v>
      </c>
      <c r="I994" s="203">
        <v>166.7</v>
      </c>
      <c r="J994" s="203">
        <v>128</v>
      </c>
      <c r="K994" s="203">
        <v>152</v>
      </c>
      <c r="L994" s="203">
        <v>125</v>
      </c>
      <c r="M994" s="203">
        <v>80</v>
      </c>
      <c r="N994" s="203">
        <v>113</v>
      </c>
      <c r="O994" s="203">
        <v>14.4</v>
      </c>
      <c r="P994" s="203">
        <v>1742</v>
      </c>
      <c r="Q994" s="203">
        <v>0.9</v>
      </c>
      <c r="R994" s="203">
        <v>1572</v>
      </c>
      <c r="S994" s="203">
        <v>202</v>
      </c>
      <c r="T994" s="203">
        <v>82</v>
      </c>
      <c r="U994" s="203">
        <v>47</v>
      </c>
      <c r="V994" s="203">
        <v>257</v>
      </c>
      <c r="W994" s="203">
        <v>13</v>
      </c>
      <c r="X994" s="203">
        <v>132</v>
      </c>
      <c r="Y994" s="203">
        <v>0.26899999999999902</v>
      </c>
      <c r="Z994" s="203" t="b">
        <v>0</v>
      </c>
      <c r="AA994" s="203">
        <v>83</v>
      </c>
      <c r="AB994" s="203">
        <v>60</v>
      </c>
      <c r="AC994" s="203">
        <v>175</v>
      </c>
      <c r="AD994" s="203">
        <v>10</v>
      </c>
      <c r="AE994" s="203">
        <v>7.5</v>
      </c>
      <c r="AF994" s="203" t="s">
        <v>308</v>
      </c>
      <c r="AS994" s="203" t="s">
        <v>4770</v>
      </c>
      <c r="AT994" s="203" t="s">
        <v>1501</v>
      </c>
      <c r="AU994" s="247">
        <v>629.88</v>
      </c>
      <c r="AV994" s="203" t="s">
        <v>4771</v>
      </c>
      <c r="BE994" s="204" t="str">
        <f t="shared" si="31"/>
        <v xml:space="preserve"> RossignolExperience 82 Basalt168 Unisex</v>
      </c>
    </row>
    <row r="995" spans="1:57">
      <c r="A995" s="203" t="s">
        <v>219</v>
      </c>
      <c r="B995" s="203" t="s">
        <v>771</v>
      </c>
      <c r="C995" s="203" t="s">
        <v>789</v>
      </c>
      <c r="D995" s="203">
        <v>176</v>
      </c>
      <c r="E995" s="203" t="s">
        <v>222</v>
      </c>
      <c r="F995" s="203" t="str">
        <f t="shared" si="30"/>
        <v>Experience 82 Basalt</v>
      </c>
      <c r="H995" s="203">
        <v>176</v>
      </c>
      <c r="I995" s="203">
        <v>174.4</v>
      </c>
      <c r="J995" s="203">
        <v>134</v>
      </c>
      <c r="K995" s="203">
        <v>160</v>
      </c>
      <c r="L995" s="203">
        <v>125</v>
      </c>
      <c r="M995" s="203">
        <v>80</v>
      </c>
      <c r="N995" s="203">
        <v>113</v>
      </c>
      <c r="O995" s="203">
        <v>16</v>
      </c>
      <c r="P995" s="203">
        <v>1805</v>
      </c>
      <c r="Q995" s="203">
        <v>0.91</v>
      </c>
      <c r="R995" s="203">
        <v>1639</v>
      </c>
      <c r="S995" s="203">
        <v>241</v>
      </c>
      <c r="T995" s="203">
        <v>89</v>
      </c>
      <c r="U995" s="203">
        <v>48</v>
      </c>
      <c r="V995" s="203">
        <v>266</v>
      </c>
      <c r="W995" s="203">
        <v>14</v>
      </c>
      <c r="X995" s="203">
        <v>134</v>
      </c>
      <c r="Y995" s="203">
        <v>0.28499999999999998</v>
      </c>
      <c r="Z995" s="203" t="b">
        <v>0</v>
      </c>
      <c r="AA995" s="203">
        <v>77</v>
      </c>
      <c r="AB995" s="203">
        <v>65</v>
      </c>
      <c r="AC995" s="203">
        <v>189</v>
      </c>
      <c r="AD995" s="203">
        <v>7</v>
      </c>
      <c r="AE995" s="203">
        <v>6.1</v>
      </c>
      <c r="AF995" s="203" t="s">
        <v>308</v>
      </c>
      <c r="AS995" s="203" t="s">
        <v>4772</v>
      </c>
      <c r="AT995" s="203" t="s">
        <v>1340</v>
      </c>
      <c r="AU995" s="247">
        <v>559.99</v>
      </c>
      <c r="AV995" s="203" t="s">
        <v>4773</v>
      </c>
      <c r="BE995" s="204" t="str">
        <f t="shared" si="31"/>
        <v xml:space="preserve"> RossignolExperience 82 Basalt176 Unisex</v>
      </c>
    </row>
    <row r="996" spans="1:57">
      <c r="A996" s="203" t="s">
        <v>219</v>
      </c>
      <c r="B996" s="203" t="s">
        <v>771</v>
      </c>
      <c r="C996" s="203" t="s">
        <v>792</v>
      </c>
      <c r="D996" s="203">
        <v>151</v>
      </c>
      <c r="E996" s="203" t="s">
        <v>390</v>
      </c>
      <c r="F996" s="203" t="str">
        <f t="shared" si="30"/>
        <v>Experience 82 Ti W</v>
      </c>
      <c r="H996" s="203">
        <v>151</v>
      </c>
      <c r="I996" s="203">
        <v>150.4</v>
      </c>
      <c r="J996" s="203">
        <v>111</v>
      </c>
      <c r="K996" s="203">
        <v>136</v>
      </c>
      <c r="L996" s="203">
        <v>125</v>
      </c>
      <c r="M996" s="203">
        <v>80</v>
      </c>
      <c r="N996" s="203">
        <v>113</v>
      </c>
      <c r="O996" s="203">
        <v>11.3</v>
      </c>
      <c r="P996" s="203">
        <v>1660</v>
      </c>
      <c r="Q996" s="203">
        <v>0.86</v>
      </c>
      <c r="R996" s="203">
        <v>1425</v>
      </c>
      <c r="S996" s="203">
        <v>162</v>
      </c>
      <c r="T996" s="203">
        <v>88</v>
      </c>
      <c r="U996" s="203">
        <v>47</v>
      </c>
      <c r="V996" s="203">
        <v>261</v>
      </c>
      <c r="W996" s="203">
        <v>14</v>
      </c>
      <c r="X996" s="203">
        <v>134</v>
      </c>
      <c r="Y996" s="203">
        <v>0.29099999999999998</v>
      </c>
      <c r="Z996" s="203" t="b">
        <v>0</v>
      </c>
      <c r="AA996" s="203">
        <v>78</v>
      </c>
      <c r="AB996" s="203">
        <v>63</v>
      </c>
      <c r="AC996" s="203">
        <v>183</v>
      </c>
      <c r="AD996" s="203">
        <v>8</v>
      </c>
      <c r="AE996" s="203">
        <v>6.6</v>
      </c>
      <c r="AF996" s="203" t="s">
        <v>308</v>
      </c>
      <c r="AS996" s="203" t="s">
        <v>4774</v>
      </c>
      <c r="AT996" s="203" t="s">
        <v>2589</v>
      </c>
      <c r="AU996" s="247">
        <v>664.99</v>
      </c>
      <c r="AV996" s="203" t="s">
        <v>4775</v>
      </c>
      <c r="AW996" s="203" t="s">
        <v>4774</v>
      </c>
      <c r="AX996" s="203" t="s">
        <v>2589</v>
      </c>
      <c r="AY996" s="247">
        <v>664.99</v>
      </c>
      <c r="AZ996" s="203" t="s">
        <v>4776</v>
      </c>
      <c r="BA996" s="203" t="s">
        <v>4774</v>
      </c>
      <c r="BB996" s="203" t="s">
        <v>1244</v>
      </c>
      <c r="BC996" s="247">
        <v>679.99</v>
      </c>
      <c r="BD996" s="203" t="s">
        <v>4777</v>
      </c>
      <c r="BE996" s="204" t="str">
        <f t="shared" si="31"/>
        <v xml:space="preserve"> RossignolExperience 82 Ti W151 Women's</v>
      </c>
    </row>
    <row r="997" spans="1:57">
      <c r="A997" s="203" t="s">
        <v>219</v>
      </c>
      <c r="B997" s="203" t="s">
        <v>771</v>
      </c>
      <c r="C997" s="203" t="s">
        <v>792</v>
      </c>
      <c r="D997" s="203">
        <v>159</v>
      </c>
      <c r="E997" s="203" t="s">
        <v>390</v>
      </c>
      <c r="F997" s="203" t="str">
        <f t="shared" si="30"/>
        <v>Experience 82 Ti W</v>
      </c>
      <c r="H997" s="203">
        <v>159</v>
      </c>
      <c r="I997" s="203">
        <v>158.19999999999999</v>
      </c>
      <c r="J997" s="203">
        <v>119</v>
      </c>
      <c r="K997" s="203">
        <v>144</v>
      </c>
      <c r="L997" s="203">
        <v>125</v>
      </c>
      <c r="M997" s="203">
        <v>80</v>
      </c>
      <c r="N997" s="203">
        <v>114</v>
      </c>
      <c r="O997" s="203">
        <v>12.7</v>
      </c>
      <c r="P997" s="203">
        <v>1746</v>
      </c>
      <c r="Q997" s="203">
        <v>0.86</v>
      </c>
      <c r="R997" s="203">
        <v>1498</v>
      </c>
      <c r="S997" s="203">
        <v>180</v>
      </c>
      <c r="T997" s="203">
        <v>94</v>
      </c>
      <c r="U997" s="203">
        <v>49</v>
      </c>
      <c r="V997" s="203">
        <v>261</v>
      </c>
      <c r="W997" s="203">
        <v>15</v>
      </c>
      <c r="X997" s="203">
        <v>135</v>
      </c>
      <c r="Y997" s="203">
        <v>0.30399999999999999</v>
      </c>
      <c r="Z997" s="203" t="b">
        <v>0</v>
      </c>
      <c r="AA997" s="203">
        <v>80</v>
      </c>
      <c r="AB997" s="203">
        <v>62</v>
      </c>
      <c r="AC997" s="203">
        <v>181</v>
      </c>
      <c r="AD997" s="203">
        <v>8</v>
      </c>
      <c r="AE997" s="203">
        <v>6.9</v>
      </c>
      <c r="AF997" s="203" t="s">
        <v>308</v>
      </c>
      <c r="AS997" s="203" t="s">
        <v>4774</v>
      </c>
      <c r="AT997" s="203" t="s">
        <v>1244</v>
      </c>
      <c r="AU997" s="247">
        <v>679.99</v>
      </c>
      <c r="AV997" s="203" t="s">
        <v>4778</v>
      </c>
      <c r="AW997" s="203" t="s">
        <v>4774</v>
      </c>
      <c r="AX997" s="203" t="s">
        <v>1801</v>
      </c>
      <c r="AY997" s="247">
        <v>719.95</v>
      </c>
      <c r="AZ997" s="203" t="s">
        <v>4779</v>
      </c>
      <c r="BA997" s="203" t="s">
        <v>4774</v>
      </c>
      <c r="BB997" s="203" t="s">
        <v>1801</v>
      </c>
      <c r="BC997" s="247">
        <v>719.95</v>
      </c>
      <c r="BD997" s="203" t="s">
        <v>4780</v>
      </c>
      <c r="BE997" s="204" t="str">
        <f t="shared" si="31"/>
        <v xml:space="preserve"> RossignolExperience 82 Ti W159 Women's</v>
      </c>
    </row>
    <row r="998" spans="1:57">
      <c r="A998" s="203" t="s">
        <v>219</v>
      </c>
      <c r="B998" s="203" t="s">
        <v>771</v>
      </c>
      <c r="C998" s="203" t="s">
        <v>791</v>
      </c>
      <c r="D998" s="203">
        <v>160</v>
      </c>
      <c r="E998" s="203" t="s">
        <v>222</v>
      </c>
      <c r="F998" s="203" t="str">
        <f t="shared" si="30"/>
        <v>Experience 82 Ti</v>
      </c>
      <c r="H998" s="203">
        <v>160</v>
      </c>
      <c r="I998" s="203">
        <v>158.4</v>
      </c>
      <c r="J998" s="203">
        <v>119</v>
      </c>
      <c r="K998" s="203">
        <v>144</v>
      </c>
      <c r="L998" s="203">
        <v>125</v>
      </c>
      <c r="M998" s="203">
        <v>79</v>
      </c>
      <c r="N998" s="203">
        <v>113</v>
      </c>
      <c r="O998" s="203">
        <v>12.7</v>
      </c>
      <c r="P998" s="203">
        <v>1703</v>
      </c>
      <c r="Q998" s="203">
        <v>0.88</v>
      </c>
      <c r="R998" s="203">
        <v>1490</v>
      </c>
      <c r="S998" s="203">
        <v>167</v>
      </c>
      <c r="T998" s="203">
        <v>88</v>
      </c>
      <c r="U998" s="203">
        <v>49</v>
      </c>
      <c r="V998" s="203">
        <v>261</v>
      </c>
      <c r="W998" s="203">
        <v>14</v>
      </c>
      <c r="X998" s="203">
        <v>136</v>
      </c>
      <c r="Y998" s="203">
        <v>0.29099999999999998</v>
      </c>
      <c r="Z998" s="203" t="b">
        <v>0</v>
      </c>
      <c r="AA998" s="203">
        <v>80</v>
      </c>
      <c r="AB998" s="203">
        <v>63</v>
      </c>
      <c r="AC998" s="203">
        <v>182</v>
      </c>
      <c r="AD998" s="203">
        <v>7</v>
      </c>
      <c r="AE998" s="203">
        <v>7</v>
      </c>
      <c r="AF998" s="203" t="s">
        <v>308</v>
      </c>
      <c r="AS998" s="203" t="s">
        <v>4781</v>
      </c>
      <c r="AT998" s="203" t="s">
        <v>1192</v>
      </c>
      <c r="AU998" s="247">
        <v>554.95000000000005</v>
      </c>
      <c r="AV998" s="203" t="s">
        <v>4782</v>
      </c>
      <c r="AW998" s="203" t="s">
        <v>4783</v>
      </c>
      <c r="AX998" s="203" t="s">
        <v>1801</v>
      </c>
      <c r="AY998" s="247">
        <v>559.95000000000005</v>
      </c>
      <c r="AZ998" s="203" t="s">
        <v>4784</v>
      </c>
      <c r="BA998" s="203" t="s">
        <v>4783</v>
      </c>
      <c r="BB998" s="203" t="s">
        <v>1801</v>
      </c>
      <c r="BC998" s="247">
        <v>559.95000000000005</v>
      </c>
      <c r="BD998" s="203" t="s">
        <v>4785</v>
      </c>
      <c r="BE998" s="204" t="str">
        <f t="shared" si="31"/>
        <v xml:space="preserve"> RossignolExperience 82 Ti160 Unisex</v>
      </c>
    </row>
    <row r="999" spans="1:57">
      <c r="A999" s="203" t="s">
        <v>219</v>
      </c>
      <c r="B999" s="203" t="s">
        <v>771</v>
      </c>
      <c r="C999" s="203" t="s">
        <v>794</v>
      </c>
      <c r="D999" s="203">
        <v>148</v>
      </c>
      <c r="E999" s="203" t="s">
        <v>390</v>
      </c>
      <c r="F999" s="203" t="str">
        <f t="shared" si="30"/>
        <v>Experience 86 Basalt W</v>
      </c>
      <c r="H999" s="203">
        <v>148</v>
      </c>
      <c r="I999" s="203">
        <v>148.4</v>
      </c>
      <c r="J999" s="203">
        <v>109</v>
      </c>
      <c r="K999" s="203">
        <v>134</v>
      </c>
      <c r="L999" s="203">
        <v>131</v>
      </c>
      <c r="M999" s="203">
        <v>84</v>
      </c>
      <c r="N999" s="203">
        <v>119</v>
      </c>
      <c r="O999" s="203">
        <v>10.4</v>
      </c>
      <c r="P999" s="203">
        <v>1654</v>
      </c>
      <c r="Q999" s="203">
        <v>0.89</v>
      </c>
      <c r="R999" s="203">
        <v>1474</v>
      </c>
      <c r="S999" s="203">
        <v>178</v>
      </c>
      <c r="T999" s="203">
        <v>74</v>
      </c>
      <c r="U999" s="203">
        <v>51</v>
      </c>
      <c r="V999" s="203">
        <v>263</v>
      </c>
      <c r="W999" s="203">
        <v>13</v>
      </c>
      <c r="X999" s="203">
        <v>129</v>
      </c>
      <c r="Y999" s="203">
        <v>0.26400000000000001</v>
      </c>
      <c r="Z999" s="203" t="b">
        <v>0</v>
      </c>
      <c r="AA999" s="203">
        <v>78</v>
      </c>
      <c r="AB999" s="203">
        <v>66</v>
      </c>
      <c r="AC999" s="203">
        <v>185</v>
      </c>
      <c r="AD999" s="203">
        <v>8</v>
      </c>
      <c r="AE999" s="203">
        <v>6.4</v>
      </c>
      <c r="AF999" s="203" t="s">
        <v>305</v>
      </c>
      <c r="AS999" s="203" t="s">
        <v>4786</v>
      </c>
      <c r="AT999" s="203" t="s">
        <v>1210</v>
      </c>
      <c r="AU999" s="247">
        <v>599.95000000000005</v>
      </c>
      <c r="AV999" s="203" t="s">
        <v>4787</v>
      </c>
      <c r="AW999" s="203" t="s">
        <v>4788</v>
      </c>
      <c r="AX999" s="203" t="s">
        <v>1369</v>
      </c>
      <c r="AY999" s="247">
        <v>599.95000000000005</v>
      </c>
      <c r="AZ999" s="203" t="s">
        <v>4789</v>
      </c>
      <c r="BA999" s="203" t="s">
        <v>4790</v>
      </c>
      <c r="BB999" s="203" t="s">
        <v>3672</v>
      </c>
      <c r="BC999" s="247">
        <v>799.95</v>
      </c>
      <c r="BD999" s="203" t="s">
        <v>4791</v>
      </c>
      <c r="BE999" s="204" t="str">
        <f t="shared" si="31"/>
        <v xml:space="preserve"> RossignolExperience 86 Basalt W148 Women's</v>
      </c>
    </row>
    <row r="1000" spans="1:57">
      <c r="A1000" s="203" t="s">
        <v>219</v>
      </c>
      <c r="B1000" s="203" t="s">
        <v>771</v>
      </c>
      <c r="C1000" s="203" t="s">
        <v>794</v>
      </c>
      <c r="D1000" s="203">
        <v>166</v>
      </c>
      <c r="E1000" s="203" t="s">
        <v>390</v>
      </c>
      <c r="F1000" s="203" t="str">
        <f t="shared" si="30"/>
        <v>Experience 86 Basalt W</v>
      </c>
      <c r="H1000" s="203">
        <v>166</v>
      </c>
      <c r="I1000" s="203">
        <v>166.5</v>
      </c>
      <c r="J1000" s="203">
        <v>128</v>
      </c>
      <c r="K1000" s="203">
        <v>153</v>
      </c>
      <c r="L1000" s="203">
        <v>131</v>
      </c>
      <c r="M1000" s="203">
        <v>84</v>
      </c>
      <c r="N1000" s="203">
        <v>120</v>
      </c>
      <c r="O1000" s="203">
        <v>13.6</v>
      </c>
      <c r="P1000" s="203">
        <v>1821</v>
      </c>
      <c r="Q1000" s="203">
        <v>0.91</v>
      </c>
      <c r="R1000" s="203">
        <v>1657</v>
      </c>
      <c r="S1000" s="203">
        <v>202</v>
      </c>
      <c r="T1000" s="203">
        <v>87</v>
      </c>
      <c r="U1000" s="203">
        <v>46</v>
      </c>
      <c r="V1000" s="203">
        <v>259</v>
      </c>
      <c r="W1000" s="203">
        <v>13</v>
      </c>
      <c r="X1000" s="203">
        <v>129</v>
      </c>
      <c r="Y1000" s="203">
        <v>0.27300000000000002</v>
      </c>
      <c r="Z1000" s="203" t="b">
        <v>0</v>
      </c>
      <c r="AA1000" s="203">
        <v>73</v>
      </c>
      <c r="AB1000" s="203">
        <v>64</v>
      </c>
      <c r="AC1000" s="203">
        <v>186</v>
      </c>
      <c r="AD1000" s="203">
        <v>9</v>
      </c>
      <c r="AE1000" s="203">
        <v>6.8</v>
      </c>
      <c r="AF1000" s="203" t="s">
        <v>305</v>
      </c>
      <c r="AS1000" s="203" t="s">
        <v>4792</v>
      </c>
      <c r="AT1000" s="203" t="s">
        <v>4657</v>
      </c>
      <c r="AU1000" s="247">
        <v>599.95000000000005</v>
      </c>
      <c r="AV1000" s="203" t="s">
        <v>4793</v>
      </c>
      <c r="AW1000" s="203" t="s">
        <v>4792</v>
      </c>
      <c r="AX1000" s="203" t="s">
        <v>4657</v>
      </c>
      <c r="AY1000" s="247">
        <v>599.95000000000005</v>
      </c>
      <c r="AZ1000" s="203" t="s">
        <v>4794</v>
      </c>
      <c r="BA1000" s="203" t="s">
        <v>4792</v>
      </c>
      <c r="BB1000" s="203" t="s">
        <v>2962</v>
      </c>
      <c r="BC1000" s="247">
        <v>599.95000000000005</v>
      </c>
      <c r="BD1000" s="203" t="s">
        <v>4795</v>
      </c>
      <c r="BE1000" s="204" t="str">
        <f t="shared" si="31"/>
        <v xml:space="preserve"> RossignolExperience 86 Basalt W166 Women's</v>
      </c>
    </row>
    <row r="1001" spans="1:57">
      <c r="A1001" s="203" t="s">
        <v>219</v>
      </c>
      <c r="B1001" s="203" t="s">
        <v>771</v>
      </c>
      <c r="C1001" s="203" t="s">
        <v>793</v>
      </c>
      <c r="D1001" s="203">
        <v>158</v>
      </c>
      <c r="E1001" s="203" t="s">
        <v>222</v>
      </c>
      <c r="F1001" s="203" t="str">
        <f t="shared" si="30"/>
        <v>Experience 86 Basalt</v>
      </c>
      <c r="H1001" s="203">
        <v>158</v>
      </c>
      <c r="I1001" s="203">
        <v>157.5</v>
      </c>
      <c r="J1001" s="203">
        <v>118</v>
      </c>
      <c r="K1001" s="203">
        <v>143</v>
      </c>
      <c r="L1001" s="203">
        <v>131</v>
      </c>
      <c r="M1001" s="203">
        <v>83</v>
      </c>
      <c r="N1001" s="203">
        <v>118</v>
      </c>
      <c r="O1001" s="203">
        <v>12</v>
      </c>
      <c r="P1001" s="203">
        <v>1662</v>
      </c>
      <c r="Q1001" s="203">
        <v>0.94</v>
      </c>
      <c r="R1001" s="203">
        <v>1556</v>
      </c>
      <c r="S1001" s="203">
        <v>179</v>
      </c>
      <c r="T1001" s="203">
        <v>71</v>
      </c>
      <c r="U1001" s="203">
        <v>48</v>
      </c>
      <c r="V1001" s="203">
        <v>264</v>
      </c>
      <c r="W1001" s="203">
        <v>13</v>
      </c>
      <c r="X1001" s="203">
        <v>132</v>
      </c>
      <c r="Y1001" s="203">
        <v>0.28299999999999997</v>
      </c>
      <c r="Z1001" s="203" t="b">
        <v>0</v>
      </c>
      <c r="AA1001" s="203">
        <v>79</v>
      </c>
      <c r="AB1001" s="203">
        <v>67</v>
      </c>
      <c r="AC1001" s="203">
        <v>185</v>
      </c>
      <c r="AD1001" s="203">
        <v>7</v>
      </c>
      <c r="AE1001" s="203">
        <v>6.8</v>
      </c>
      <c r="AF1001" s="203" t="s">
        <v>305</v>
      </c>
      <c r="AS1001" s="203" t="s">
        <v>4796</v>
      </c>
      <c r="AT1001" s="203" t="s">
        <v>2962</v>
      </c>
      <c r="AU1001" s="247">
        <v>599.95000000000005</v>
      </c>
      <c r="AV1001" s="203" t="s">
        <v>4797</v>
      </c>
      <c r="AW1001" s="203" t="s">
        <v>4796</v>
      </c>
      <c r="AX1001" s="203" t="s">
        <v>2962</v>
      </c>
      <c r="AY1001" s="247">
        <v>599.95000000000005</v>
      </c>
      <c r="AZ1001" s="203" t="s">
        <v>4798</v>
      </c>
      <c r="BA1001" s="203" t="s">
        <v>4796</v>
      </c>
      <c r="BB1001" s="203" t="s">
        <v>1210</v>
      </c>
      <c r="BC1001" s="247">
        <v>599.95000000000005</v>
      </c>
      <c r="BD1001" s="203" t="s">
        <v>4799</v>
      </c>
      <c r="BE1001" s="204" t="str">
        <f t="shared" si="31"/>
        <v xml:space="preserve"> RossignolExperience 86 Basalt158 Unisex</v>
      </c>
    </row>
    <row r="1002" spans="1:57">
      <c r="A1002" s="203" t="s">
        <v>219</v>
      </c>
      <c r="B1002" s="203" t="s">
        <v>771</v>
      </c>
      <c r="C1002" s="203" t="s">
        <v>793</v>
      </c>
      <c r="D1002" s="203">
        <v>167</v>
      </c>
      <c r="E1002" s="203" t="s">
        <v>222</v>
      </c>
      <c r="F1002" s="203" t="str">
        <f t="shared" si="30"/>
        <v>Experience 86 Basalt</v>
      </c>
      <c r="H1002" s="203">
        <v>167</v>
      </c>
      <c r="I1002" s="203">
        <v>166.4</v>
      </c>
      <c r="J1002" s="203">
        <v>127</v>
      </c>
      <c r="K1002" s="203">
        <v>152</v>
      </c>
      <c r="L1002" s="203">
        <v>131</v>
      </c>
      <c r="M1002" s="203">
        <v>83</v>
      </c>
      <c r="N1002" s="203">
        <v>119</v>
      </c>
      <c r="O1002" s="203">
        <v>13.4</v>
      </c>
      <c r="P1002" s="203">
        <v>1799</v>
      </c>
      <c r="Q1002" s="203">
        <v>0.91</v>
      </c>
      <c r="R1002" s="203">
        <v>1643</v>
      </c>
      <c r="S1002" s="203">
        <v>198</v>
      </c>
      <c r="T1002" s="203">
        <v>80</v>
      </c>
      <c r="U1002" s="203">
        <v>46</v>
      </c>
      <c r="V1002" s="203">
        <v>261</v>
      </c>
      <c r="W1002" s="203">
        <v>13</v>
      </c>
      <c r="X1002" s="203">
        <v>129</v>
      </c>
      <c r="Y1002" s="203">
        <v>0.27800000000000002</v>
      </c>
      <c r="Z1002" s="203" t="b">
        <v>0</v>
      </c>
      <c r="AA1002" s="203">
        <v>74</v>
      </c>
      <c r="AB1002" s="203">
        <v>67</v>
      </c>
      <c r="AC1002" s="203">
        <v>186</v>
      </c>
      <c r="AD1002" s="203">
        <v>8</v>
      </c>
      <c r="AE1002" s="203">
        <v>6.7</v>
      </c>
      <c r="AF1002" s="203" t="s">
        <v>305</v>
      </c>
      <c r="AS1002" s="203" t="s">
        <v>4800</v>
      </c>
      <c r="AT1002" s="203" t="s">
        <v>2962</v>
      </c>
      <c r="AU1002" s="247">
        <v>599.95000000000005</v>
      </c>
      <c r="AV1002" s="203" t="s">
        <v>4801</v>
      </c>
      <c r="AW1002" s="203" t="s">
        <v>4802</v>
      </c>
      <c r="AX1002" s="203" t="s">
        <v>1194</v>
      </c>
      <c r="AY1002" s="247">
        <v>799.95</v>
      </c>
      <c r="AZ1002" s="203" t="s">
        <v>4803</v>
      </c>
      <c r="BA1002" s="203" t="s">
        <v>4802</v>
      </c>
      <c r="BB1002" s="203" t="s">
        <v>1194</v>
      </c>
      <c r="BC1002" s="247">
        <v>799.95</v>
      </c>
      <c r="BD1002" s="203" t="s">
        <v>4804</v>
      </c>
      <c r="BE1002" s="204" t="str">
        <f t="shared" si="31"/>
        <v xml:space="preserve"> RossignolExperience 86 Basalt167 Unisex</v>
      </c>
    </row>
    <row r="1003" spans="1:57">
      <c r="A1003" s="203" t="s">
        <v>219</v>
      </c>
      <c r="B1003" s="203" t="s">
        <v>771</v>
      </c>
      <c r="C1003" s="203" t="s">
        <v>793</v>
      </c>
      <c r="D1003" s="203">
        <v>176</v>
      </c>
      <c r="E1003" s="203" t="s">
        <v>222</v>
      </c>
      <c r="F1003" s="203" t="str">
        <f t="shared" si="30"/>
        <v>Experience 86 Basalt</v>
      </c>
      <c r="H1003" s="203">
        <v>176</v>
      </c>
      <c r="I1003" s="203">
        <v>175.5</v>
      </c>
      <c r="J1003" s="203">
        <v>137</v>
      </c>
      <c r="K1003" s="203">
        <v>161</v>
      </c>
      <c r="L1003" s="203">
        <v>131</v>
      </c>
      <c r="M1003" s="203">
        <v>84</v>
      </c>
      <c r="N1003" s="203">
        <v>119</v>
      </c>
      <c r="O1003" s="203">
        <v>15.4</v>
      </c>
      <c r="P1003" s="203">
        <v>1911</v>
      </c>
      <c r="Q1003" s="203">
        <v>0.91</v>
      </c>
      <c r="R1003" s="203">
        <v>1733</v>
      </c>
      <c r="S1003" s="203">
        <v>230</v>
      </c>
      <c r="T1003" s="203">
        <v>92</v>
      </c>
      <c r="U1003" s="203">
        <v>47</v>
      </c>
      <c r="V1003" s="203">
        <v>258</v>
      </c>
      <c r="W1003" s="203">
        <v>13</v>
      </c>
      <c r="X1003" s="203">
        <v>126</v>
      </c>
      <c r="Y1003" s="203">
        <v>0.26899999999999902</v>
      </c>
      <c r="Z1003" s="203" t="b">
        <v>0</v>
      </c>
      <c r="AA1003" s="203">
        <v>73</v>
      </c>
      <c r="AB1003" s="203">
        <v>67</v>
      </c>
      <c r="AC1003" s="203">
        <v>184</v>
      </c>
      <c r="AD1003" s="203">
        <v>10</v>
      </c>
      <c r="AE1003" s="203">
        <v>6.9</v>
      </c>
      <c r="AF1003" s="203" t="s">
        <v>305</v>
      </c>
      <c r="AS1003" s="203" t="s">
        <v>4805</v>
      </c>
      <c r="AT1003" s="203" t="s">
        <v>2962</v>
      </c>
      <c r="AU1003" s="247">
        <v>599.95000000000005</v>
      </c>
      <c r="AV1003" s="203" t="s">
        <v>4806</v>
      </c>
      <c r="AW1003" s="203" t="s">
        <v>4805</v>
      </c>
      <c r="AX1003" s="203" t="s">
        <v>1244</v>
      </c>
      <c r="AY1003" s="247">
        <v>599.95000000000005</v>
      </c>
      <c r="AZ1003" s="203" t="s">
        <v>4807</v>
      </c>
      <c r="BA1003" s="203" t="s">
        <v>4805</v>
      </c>
      <c r="BB1003" s="203" t="s">
        <v>2962</v>
      </c>
      <c r="BC1003" s="247">
        <v>599.95000000000005</v>
      </c>
      <c r="BD1003" s="203" t="s">
        <v>4808</v>
      </c>
      <c r="BE1003" s="204" t="str">
        <f t="shared" si="31"/>
        <v xml:space="preserve"> RossignolExperience 86 Basalt176 Unisex</v>
      </c>
    </row>
    <row r="1004" spans="1:57">
      <c r="A1004" s="203" t="s">
        <v>219</v>
      </c>
      <c r="B1004" s="203" t="s">
        <v>771</v>
      </c>
      <c r="C1004" s="203" t="s">
        <v>795</v>
      </c>
      <c r="D1004" s="203">
        <v>167</v>
      </c>
      <c r="E1004" s="203" t="s">
        <v>222</v>
      </c>
      <c r="F1004" s="203" t="str">
        <f t="shared" si="30"/>
        <v>Experience 86 Ti</v>
      </c>
      <c r="H1004" s="203">
        <v>167</v>
      </c>
      <c r="I1004" s="203">
        <v>166.4</v>
      </c>
      <c r="J1004" s="203">
        <v>128</v>
      </c>
      <c r="K1004" s="203">
        <v>152</v>
      </c>
      <c r="L1004" s="203">
        <v>131</v>
      </c>
      <c r="M1004" s="203">
        <v>83</v>
      </c>
      <c r="N1004" s="203">
        <v>119</v>
      </c>
      <c r="O1004" s="203">
        <v>13.6</v>
      </c>
      <c r="P1004" s="203" t="s">
        <v>918</v>
      </c>
      <c r="Q1004" s="203" t="s">
        <v>918</v>
      </c>
      <c r="R1004" s="203">
        <v>1643</v>
      </c>
      <c r="S1004" s="203">
        <v>184</v>
      </c>
      <c r="T1004" s="203">
        <v>113</v>
      </c>
      <c r="U1004" s="203">
        <v>47</v>
      </c>
      <c r="V1004" s="203">
        <v>250</v>
      </c>
      <c r="W1004" s="203">
        <v>14</v>
      </c>
      <c r="X1004" s="203">
        <v>133</v>
      </c>
      <c r="Y1004" s="203">
        <v>0.30399999999999999</v>
      </c>
      <c r="Z1004" s="203" t="b">
        <v>0</v>
      </c>
      <c r="AA1004" s="203">
        <v>82</v>
      </c>
      <c r="AB1004" s="203">
        <v>64</v>
      </c>
      <c r="AC1004" s="203">
        <v>168</v>
      </c>
      <c r="AD1004" s="203">
        <v>11</v>
      </c>
      <c r="AE1004" s="203">
        <v>6.9</v>
      </c>
      <c r="AF1004" s="203" t="s">
        <v>308</v>
      </c>
      <c r="AS1004" s="203" t="s">
        <v>4809</v>
      </c>
      <c r="AT1004" s="203" t="s">
        <v>1192</v>
      </c>
      <c r="AU1004" s="247">
        <v>584.95000000000005</v>
      </c>
      <c r="AV1004" s="203" t="s">
        <v>4810</v>
      </c>
      <c r="AW1004" s="203" t="s">
        <v>4811</v>
      </c>
      <c r="AX1004" s="203" t="s">
        <v>1801</v>
      </c>
      <c r="AY1004" s="247">
        <v>639.95000000000005</v>
      </c>
      <c r="AZ1004" s="203" t="s">
        <v>4812</v>
      </c>
      <c r="BA1004" s="203" t="s">
        <v>4813</v>
      </c>
      <c r="BB1004" s="203" t="s">
        <v>3064</v>
      </c>
      <c r="BC1004" s="247">
        <v>706.61</v>
      </c>
      <c r="BD1004" s="203" t="s">
        <v>4814</v>
      </c>
      <c r="BE1004" s="204" t="str">
        <f t="shared" si="31"/>
        <v xml:space="preserve"> RossignolExperience 86 Ti167 Unisex</v>
      </c>
    </row>
    <row r="1005" spans="1:57">
      <c r="A1005" s="203" t="s">
        <v>219</v>
      </c>
      <c r="B1005" s="203" t="s">
        <v>771</v>
      </c>
      <c r="C1005" s="203" t="s">
        <v>795</v>
      </c>
      <c r="D1005" s="203">
        <v>176</v>
      </c>
      <c r="E1005" s="203" t="s">
        <v>222</v>
      </c>
      <c r="F1005" s="203" t="str">
        <f t="shared" si="30"/>
        <v>Experience 86 Ti</v>
      </c>
      <c r="H1005" s="203">
        <v>176</v>
      </c>
      <c r="I1005" s="203">
        <v>175.5</v>
      </c>
      <c r="J1005" s="203">
        <v>136</v>
      </c>
      <c r="K1005" s="203">
        <v>161</v>
      </c>
      <c r="L1005" s="203">
        <v>131</v>
      </c>
      <c r="M1005" s="203">
        <v>84</v>
      </c>
      <c r="N1005" s="203">
        <v>119</v>
      </c>
      <c r="O1005" s="203">
        <v>15.4</v>
      </c>
      <c r="P1005" s="203">
        <v>2061</v>
      </c>
      <c r="Q1005" s="203">
        <v>0.84</v>
      </c>
      <c r="R1005" s="203">
        <v>1732</v>
      </c>
      <c r="S1005" s="203">
        <v>234</v>
      </c>
      <c r="T1005" s="203">
        <v>137</v>
      </c>
      <c r="U1005" s="203">
        <v>49</v>
      </c>
      <c r="V1005" s="203">
        <v>259</v>
      </c>
      <c r="W1005" s="203">
        <v>14</v>
      </c>
      <c r="X1005" s="203">
        <v>136</v>
      </c>
      <c r="Y1005" s="203">
        <v>0.28999999999999998</v>
      </c>
      <c r="Z1005" s="203" t="b">
        <v>0</v>
      </c>
      <c r="AA1005" s="203">
        <v>76</v>
      </c>
      <c r="AB1005" s="203">
        <v>64</v>
      </c>
      <c r="AC1005" s="203">
        <v>183</v>
      </c>
      <c r="AD1005" s="203">
        <v>10</v>
      </c>
      <c r="AE1005" s="203">
        <v>6.9</v>
      </c>
      <c r="AF1005" s="203" t="s">
        <v>305</v>
      </c>
      <c r="AS1005" s="203" t="s">
        <v>4815</v>
      </c>
      <c r="AT1005" s="203" t="s">
        <v>1192</v>
      </c>
      <c r="AU1005" s="247">
        <v>584.95000000000005</v>
      </c>
      <c r="AV1005" s="203" t="s">
        <v>4816</v>
      </c>
      <c r="AW1005" s="203" t="s">
        <v>4817</v>
      </c>
      <c r="AX1005" s="203" t="s">
        <v>1801</v>
      </c>
      <c r="AY1005" s="247">
        <v>639.95000000000005</v>
      </c>
      <c r="AZ1005" s="203" t="s">
        <v>4818</v>
      </c>
      <c r="BA1005" s="203" t="s">
        <v>4817</v>
      </c>
      <c r="BB1005" s="203" t="s">
        <v>1801</v>
      </c>
      <c r="BC1005" s="247">
        <v>639.95000000000005</v>
      </c>
      <c r="BD1005" s="203" t="s">
        <v>4819</v>
      </c>
      <c r="BE1005" s="204" t="str">
        <f t="shared" si="31"/>
        <v xml:space="preserve"> RossignolExperience 86 Ti176 Unisex</v>
      </c>
    </row>
    <row r="1006" spans="1:57">
      <c r="A1006" s="203" t="s">
        <v>219</v>
      </c>
      <c r="B1006" s="203" t="s">
        <v>771</v>
      </c>
      <c r="C1006" s="203" t="s">
        <v>796</v>
      </c>
      <c r="D1006" s="203">
        <v>167</v>
      </c>
      <c r="E1006" s="203" t="s">
        <v>222</v>
      </c>
      <c r="F1006" s="203" t="str">
        <f t="shared" si="30"/>
        <v>Hero Elite Long Turn Ti</v>
      </c>
      <c r="H1006" s="203">
        <v>167</v>
      </c>
      <c r="I1006" s="203">
        <v>166.3</v>
      </c>
      <c r="J1006" s="203">
        <v>145</v>
      </c>
      <c r="K1006" s="203">
        <v>155</v>
      </c>
      <c r="L1006" s="203">
        <v>118</v>
      </c>
      <c r="M1006" s="203">
        <v>70</v>
      </c>
      <c r="N1006" s="203">
        <v>100</v>
      </c>
      <c r="O1006" s="203">
        <v>15.3</v>
      </c>
      <c r="P1006" s="203">
        <v>1969</v>
      </c>
      <c r="Q1006" s="203">
        <v>0.71</v>
      </c>
      <c r="R1006" s="203">
        <v>1398</v>
      </c>
      <c r="S1006" s="203">
        <v>240</v>
      </c>
      <c r="T1006" s="203">
        <v>135</v>
      </c>
      <c r="U1006" s="203">
        <v>42</v>
      </c>
      <c r="V1006" s="203">
        <v>161</v>
      </c>
      <c r="W1006" s="203">
        <v>5</v>
      </c>
      <c r="X1006" s="203">
        <v>54</v>
      </c>
      <c r="Y1006" s="203">
        <v>0.11799999999999999</v>
      </c>
      <c r="Z1006" s="203" t="b">
        <v>0</v>
      </c>
      <c r="AA1006" s="203">
        <v>69</v>
      </c>
      <c r="AB1006" s="203">
        <v>41</v>
      </c>
      <c r="AC1006" s="203">
        <v>93</v>
      </c>
      <c r="AD1006" s="203">
        <v>10</v>
      </c>
      <c r="AE1006" s="203">
        <v>11.1</v>
      </c>
      <c r="AF1006" s="203" t="s">
        <v>307</v>
      </c>
      <c r="BE1006" s="204" t="str">
        <f t="shared" si="31"/>
        <v xml:space="preserve"> RossignolHero Elite Long Turn Ti167 Unisex</v>
      </c>
    </row>
    <row r="1007" spans="1:57">
      <c r="A1007" s="203" t="s">
        <v>219</v>
      </c>
      <c r="B1007" s="203" t="s">
        <v>771</v>
      </c>
      <c r="C1007" s="203" t="s">
        <v>796</v>
      </c>
      <c r="D1007" s="203">
        <v>172</v>
      </c>
      <c r="E1007" s="203" t="s">
        <v>222</v>
      </c>
      <c r="F1007" s="203" t="str">
        <f t="shared" si="30"/>
        <v>Hero Elite Long Turn Ti</v>
      </c>
      <c r="H1007" s="203">
        <v>172</v>
      </c>
      <c r="I1007" s="203">
        <v>171.4</v>
      </c>
      <c r="J1007" s="203">
        <v>151</v>
      </c>
      <c r="K1007" s="203">
        <v>160</v>
      </c>
      <c r="L1007" s="203">
        <v>118</v>
      </c>
      <c r="M1007" s="203">
        <v>69</v>
      </c>
      <c r="N1007" s="203">
        <v>100</v>
      </c>
      <c r="O1007" s="203">
        <v>16.399999999999999</v>
      </c>
      <c r="P1007" s="203">
        <v>2051</v>
      </c>
      <c r="Q1007" s="203">
        <v>0.7</v>
      </c>
      <c r="R1007" s="203">
        <v>1435</v>
      </c>
      <c r="S1007" s="203">
        <v>263</v>
      </c>
      <c r="T1007" s="203">
        <v>145</v>
      </c>
      <c r="U1007" s="203">
        <v>39</v>
      </c>
      <c r="V1007" s="203">
        <v>147</v>
      </c>
      <c r="W1007" s="203">
        <v>4</v>
      </c>
      <c r="X1007" s="203">
        <v>52</v>
      </c>
      <c r="Y1007" s="203">
        <v>0.115</v>
      </c>
      <c r="Z1007" s="203" t="b">
        <v>0</v>
      </c>
      <c r="AA1007" s="203">
        <v>71</v>
      </c>
      <c r="AB1007" s="203">
        <v>44</v>
      </c>
      <c r="AC1007" s="203">
        <v>76</v>
      </c>
      <c r="AD1007" s="203">
        <v>11</v>
      </c>
      <c r="AE1007" s="203">
        <v>11.4</v>
      </c>
      <c r="AF1007" s="203" t="s">
        <v>307</v>
      </c>
      <c r="BE1007" s="204" t="str">
        <f t="shared" si="31"/>
        <v xml:space="preserve"> RossignolHero Elite Long Turn Ti172 Unisex</v>
      </c>
    </row>
    <row r="1008" spans="1:57">
      <c r="A1008" s="203" t="s">
        <v>219</v>
      </c>
      <c r="B1008" s="203" t="s">
        <v>771</v>
      </c>
      <c r="C1008" s="203" t="s">
        <v>797</v>
      </c>
      <c r="D1008" s="203">
        <v>167</v>
      </c>
      <c r="E1008" s="203" t="s">
        <v>222</v>
      </c>
      <c r="F1008" s="203" t="str">
        <f t="shared" si="30"/>
        <v>Hero Elite Multi Turn Ca</v>
      </c>
      <c r="H1008" s="203">
        <v>167</v>
      </c>
      <c r="I1008" s="203">
        <v>167.5</v>
      </c>
      <c r="J1008" s="203">
        <v>147</v>
      </c>
      <c r="K1008" s="203">
        <v>154</v>
      </c>
      <c r="L1008" s="203">
        <v>122</v>
      </c>
      <c r="M1008" s="203">
        <v>73</v>
      </c>
      <c r="N1008" s="203">
        <v>108</v>
      </c>
      <c r="O1008" s="203">
        <v>13.9</v>
      </c>
      <c r="P1008" s="203">
        <v>1803</v>
      </c>
      <c r="Q1008" s="203">
        <v>0.83</v>
      </c>
      <c r="R1008" s="203">
        <v>1491</v>
      </c>
      <c r="S1008" s="203">
        <v>209</v>
      </c>
      <c r="T1008" s="203">
        <v>85</v>
      </c>
      <c r="U1008" s="203">
        <v>39</v>
      </c>
      <c r="V1008" s="203">
        <v>141</v>
      </c>
      <c r="W1008" s="203">
        <v>4</v>
      </c>
      <c r="X1008" s="203">
        <v>66</v>
      </c>
      <c r="Y1008" s="203">
        <v>0.111</v>
      </c>
      <c r="Z1008" s="203" t="b">
        <v>0</v>
      </c>
      <c r="AA1008" s="203">
        <v>79</v>
      </c>
      <c r="AB1008" s="203">
        <v>59</v>
      </c>
      <c r="AC1008" s="203">
        <v>63</v>
      </c>
      <c r="AD1008" s="203">
        <v>11</v>
      </c>
      <c r="AE1008" s="203">
        <v>10.5</v>
      </c>
      <c r="AF1008" s="203" t="s">
        <v>307</v>
      </c>
      <c r="BE1008" s="204" t="str">
        <f t="shared" si="31"/>
        <v xml:space="preserve"> RossignolHero Elite Multi Turn Ca167 Unisex</v>
      </c>
    </row>
    <row r="1009" spans="1:57">
      <c r="A1009" s="203" t="s">
        <v>219</v>
      </c>
      <c r="B1009" s="203" t="s">
        <v>771</v>
      </c>
      <c r="C1009" s="203" t="s">
        <v>797</v>
      </c>
      <c r="D1009" s="203">
        <v>175</v>
      </c>
      <c r="E1009" s="203" t="s">
        <v>222</v>
      </c>
      <c r="F1009" s="203" t="str">
        <f t="shared" si="30"/>
        <v>Hero Elite Multi Turn Ca</v>
      </c>
      <c r="H1009" s="203">
        <v>175</v>
      </c>
      <c r="I1009" s="203">
        <v>174.4</v>
      </c>
      <c r="J1009" s="203">
        <v>148</v>
      </c>
      <c r="K1009" s="203">
        <v>161</v>
      </c>
      <c r="L1009" s="203">
        <v>122</v>
      </c>
      <c r="M1009" s="203">
        <v>73</v>
      </c>
      <c r="N1009" s="203">
        <v>108</v>
      </c>
      <c r="O1009" s="203">
        <v>15.2</v>
      </c>
      <c r="P1009" s="203">
        <v>1895</v>
      </c>
      <c r="Q1009" s="203">
        <v>0.82</v>
      </c>
      <c r="R1009" s="203">
        <v>1550</v>
      </c>
      <c r="S1009" s="203">
        <v>233</v>
      </c>
      <c r="T1009" s="203">
        <v>87</v>
      </c>
      <c r="U1009" s="203">
        <v>40</v>
      </c>
      <c r="V1009" s="203">
        <v>196</v>
      </c>
      <c r="W1009" s="203">
        <v>4</v>
      </c>
      <c r="X1009" s="203">
        <v>66</v>
      </c>
      <c r="Y1009" s="203">
        <v>0.109</v>
      </c>
      <c r="Z1009" s="203" t="b">
        <v>0</v>
      </c>
      <c r="AA1009" s="203">
        <v>73</v>
      </c>
      <c r="AB1009" s="203">
        <v>60</v>
      </c>
      <c r="AC1009" s="203">
        <v>122</v>
      </c>
      <c r="AD1009" s="203">
        <v>10</v>
      </c>
      <c r="AE1009" s="203">
        <v>10.199999999999999</v>
      </c>
      <c r="AF1009" s="203" t="s">
        <v>307</v>
      </c>
      <c r="BE1009" s="204" t="str">
        <f t="shared" si="31"/>
        <v xml:space="preserve"> RossignolHero Elite Multi Turn Ca175 Unisex</v>
      </c>
    </row>
    <row r="1010" spans="1:57">
      <c r="A1010" s="203" t="s">
        <v>219</v>
      </c>
      <c r="B1010" s="203" t="s">
        <v>771</v>
      </c>
      <c r="C1010" s="203" t="s">
        <v>798</v>
      </c>
      <c r="D1010" s="203">
        <v>159</v>
      </c>
      <c r="E1010" s="203" t="s">
        <v>222</v>
      </c>
      <c r="F1010" s="203" t="str">
        <f t="shared" si="30"/>
        <v>Hero Elite Multi Turn Ti</v>
      </c>
      <c r="H1010" s="203">
        <v>159</v>
      </c>
      <c r="I1010" s="203">
        <v>158.6</v>
      </c>
      <c r="J1010" s="203">
        <v>135</v>
      </c>
      <c r="K1010" s="203">
        <v>145</v>
      </c>
      <c r="L1010" s="203">
        <v>122</v>
      </c>
      <c r="M1010" s="203">
        <v>73</v>
      </c>
      <c r="N1010" s="203">
        <v>109</v>
      </c>
      <c r="O1010" s="203">
        <v>12.2</v>
      </c>
      <c r="P1010" s="203">
        <v>1687</v>
      </c>
      <c r="Q1010" s="203">
        <v>0.84</v>
      </c>
      <c r="R1010" s="203">
        <v>1412</v>
      </c>
      <c r="S1010" s="203">
        <v>184</v>
      </c>
      <c r="T1010" s="203">
        <v>74</v>
      </c>
      <c r="U1010" s="203">
        <v>41</v>
      </c>
      <c r="V1010" s="203">
        <v>170</v>
      </c>
      <c r="W1010" s="203">
        <v>4</v>
      </c>
      <c r="X1010" s="203">
        <v>65</v>
      </c>
      <c r="Y1010" s="203">
        <v>0.104</v>
      </c>
      <c r="Z1010" s="203" t="b">
        <v>0</v>
      </c>
      <c r="AA1010" s="203">
        <v>79</v>
      </c>
      <c r="AB1010" s="203">
        <v>61</v>
      </c>
      <c r="AC1010" s="203">
        <v>91</v>
      </c>
      <c r="AD1010" s="203">
        <v>11</v>
      </c>
      <c r="AE1010" s="203">
        <v>10.199999999999999</v>
      </c>
      <c r="AF1010" s="203" t="s">
        <v>307</v>
      </c>
      <c r="BE1010" s="204" t="str">
        <f t="shared" si="31"/>
        <v xml:space="preserve"> RossignolHero Elite Multi Turn Ti159 Unisex</v>
      </c>
    </row>
    <row r="1011" spans="1:57">
      <c r="A1011" s="203" t="s">
        <v>219</v>
      </c>
      <c r="B1011" s="203" t="s">
        <v>771</v>
      </c>
      <c r="C1011" s="203" t="s">
        <v>798</v>
      </c>
      <c r="D1011" s="203">
        <v>167</v>
      </c>
      <c r="E1011" s="203" t="s">
        <v>222</v>
      </c>
      <c r="F1011" s="203" t="str">
        <f t="shared" si="30"/>
        <v>Hero Elite Multi Turn Ti</v>
      </c>
      <c r="H1011" s="203">
        <v>167</v>
      </c>
      <c r="I1011" s="203">
        <v>167.5</v>
      </c>
      <c r="J1011" s="203">
        <v>147</v>
      </c>
      <c r="K1011" s="203">
        <v>154</v>
      </c>
      <c r="L1011" s="203">
        <v>122</v>
      </c>
      <c r="M1011" s="203">
        <v>73</v>
      </c>
      <c r="N1011" s="203">
        <v>108</v>
      </c>
      <c r="O1011" s="203">
        <v>14</v>
      </c>
      <c r="P1011" s="203">
        <v>1813</v>
      </c>
      <c r="Q1011" s="203">
        <v>0.82</v>
      </c>
      <c r="R1011" s="203">
        <v>1492</v>
      </c>
      <c r="S1011" s="203">
        <v>198</v>
      </c>
      <c r="T1011" s="203">
        <v>74</v>
      </c>
      <c r="U1011" s="203">
        <v>38</v>
      </c>
      <c r="V1011" s="203">
        <v>136</v>
      </c>
      <c r="W1011" s="203">
        <v>5</v>
      </c>
      <c r="X1011" s="203">
        <v>68</v>
      </c>
      <c r="Y1011" s="203">
        <v>0.13100000000000001</v>
      </c>
      <c r="Z1011" s="203" t="b">
        <v>0</v>
      </c>
      <c r="AA1011" s="203">
        <v>79</v>
      </c>
      <c r="AB1011" s="203">
        <v>59</v>
      </c>
      <c r="AC1011" s="203">
        <v>57</v>
      </c>
      <c r="AD1011" s="203">
        <v>10</v>
      </c>
      <c r="AE1011" s="203">
        <v>10.199999999999999</v>
      </c>
      <c r="AF1011" s="203" t="s">
        <v>307</v>
      </c>
      <c r="BE1011" s="204" t="str">
        <f t="shared" si="31"/>
        <v xml:space="preserve"> RossignolHero Elite Multi Turn Ti167 Unisex</v>
      </c>
    </row>
    <row r="1012" spans="1:57">
      <c r="A1012" s="203" t="s">
        <v>219</v>
      </c>
      <c r="B1012" s="203" t="s">
        <v>771</v>
      </c>
      <c r="C1012" s="203" t="s">
        <v>798</v>
      </c>
      <c r="D1012" s="203">
        <v>175</v>
      </c>
      <c r="E1012" s="203" t="s">
        <v>222</v>
      </c>
      <c r="F1012" s="203" t="str">
        <f t="shared" si="30"/>
        <v>Hero Elite Multi Turn Ti</v>
      </c>
      <c r="H1012" s="203">
        <v>175</v>
      </c>
      <c r="I1012" s="203">
        <v>174.6</v>
      </c>
      <c r="J1012" s="203">
        <v>154</v>
      </c>
      <c r="K1012" s="203">
        <v>161</v>
      </c>
      <c r="L1012" s="203">
        <v>122</v>
      </c>
      <c r="M1012" s="203">
        <v>73</v>
      </c>
      <c r="N1012" s="203">
        <v>108</v>
      </c>
      <c r="O1012" s="203">
        <v>15.3</v>
      </c>
      <c r="P1012" s="203">
        <v>1880</v>
      </c>
      <c r="Q1012" s="203">
        <v>0.82</v>
      </c>
      <c r="R1012" s="203">
        <v>1542</v>
      </c>
      <c r="S1012" s="203">
        <v>222</v>
      </c>
      <c r="T1012" s="203">
        <v>93</v>
      </c>
      <c r="U1012" s="203">
        <v>37</v>
      </c>
      <c r="V1012" s="203">
        <v>137</v>
      </c>
      <c r="W1012" s="203">
        <v>5</v>
      </c>
      <c r="X1012" s="203">
        <v>67</v>
      </c>
      <c r="Y1012" s="203">
        <v>0.13</v>
      </c>
      <c r="Z1012" s="203" t="b">
        <v>0</v>
      </c>
      <c r="AA1012" s="203">
        <v>75</v>
      </c>
      <c r="AB1012" s="203">
        <v>62</v>
      </c>
      <c r="AC1012" s="203">
        <v>62</v>
      </c>
      <c r="AD1012" s="203">
        <v>11</v>
      </c>
      <c r="AE1012" s="203">
        <v>10.3</v>
      </c>
      <c r="AF1012" s="203" t="s">
        <v>307</v>
      </c>
      <c r="BE1012" s="204" t="str">
        <f t="shared" si="31"/>
        <v xml:space="preserve"> RossignolHero Elite Multi Turn Ti175 Unisex</v>
      </c>
    </row>
    <row r="1013" spans="1:57">
      <c r="A1013" s="203" t="s">
        <v>219</v>
      </c>
      <c r="B1013" s="203" t="s">
        <v>771</v>
      </c>
      <c r="C1013" s="203" t="s">
        <v>799</v>
      </c>
      <c r="D1013" s="203">
        <v>160</v>
      </c>
      <c r="E1013" s="203" t="s">
        <v>222</v>
      </c>
      <c r="F1013" s="203" t="str">
        <f t="shared" si="30"/>
        <v>Hero Elite Plus Ti</v>
      </c>
      <c r="H1013" s="203">
        <v>160</v>
      </c>
      <c r="I1013" s="203">
        <v>159.69999999999999</v>
      </c>
      <c r="J1013" s="203">
        <v>140</v>
      </c>
      <c r="K1013" s="203">
        <v>144</v>
      </c>
      <c r="L1013" s="203">
        <v>128</v>
      </c>
      <c r="M1013" s="203">
        <v>76</v>
      </c>
      <c r="N1013" s="203">
        <v>108</v>
      </c>
      <c r="O1013" s="203">
        <v>12.1</v>
      </c>
      <c r="P1013" s="203">
        <v>1969</v>
      </c>
      <c r="Q1013" s="203">
        <v>0.75</v>
      </c>
      <c r="R1013" s="203">
        <v>1471</v>
      </c>
      <c r="S1013" s="203">
        <v>187</v>
      </c>
      <c r="T1013" s="203">
        <v>91</v>
      </c>
      <c r="U1013" s="203">
        <v>39</v>
      </c>
      <c r="V1013" s="203">
        <v>137</v>
      </c>
      <c r="W1013" s="203">
        <v>5</v>
      </c>
      <c r="X1013" s="203">
        <v>65</v>
      </c>
      <c r="Y1013" s="203">
        <v>0.11899999999999999</v>
      </c>
      <c r="Z1013" s="203" t="b">
        <v>0</v>
      </c>
      <c r="AA1013" s="203">
        <v>91</v>
      </c>
      <c r="AB1013" s="203">
        <v>63</v>
      </c>
      <c r="AC1013" s="203">
        <v>46</v>
      </c>
      <c r="AD1013" s="203">
        <v>12</v>
      </c>
      <c r="AE1013" s="203">
        <v>10</v>
      </c>
      <c r="AF1013" s="203" t="s">
        <v>307</v>
      </c>
      <c r="AS1013" s="203" t="s">
        <v>4820</v>
      </c>
      <c r="AT1013" s="203" t="s">
        <v>1190</v>
      </c>
      <c r="AU1013" s="247">
        <v>555.27</v>
      </c>
      <c r="AV1013" s="203" t="s">
        <v>4821</v>
      </c>
      <c r="AW1013" s="203" t="s">
        <v>4822</v>
      </c>
      <c r="AX1013" s="203" t="s">
        <v>3142</v>
      </c>
      <c r="AY1013" s="247">
        <v>599.99</v>
      </c>
      <c r="AZ1013" s="203" t="s">
        <v>4823</v>
      </c>
      <c r="BA1013" s="203" t="s">
        <v>4824</v>
      </c>
      <c r="BB1013" s="203" t="s">
        <v>1682</v>
      </c>
      <c r="BC1013" s="247">
        <v>999.95</v>
      </c>
      <c r="BD1013" s="203" t="s">
        <v>4825</v>
      </c>
      <c r="BE1013" s="204" t="str">
        <f t="shared" si="31"/>
        <v xml:space="preserve"> RossignolHero Elite Plus Ti160 Unisex</v>
      </c>
    </row>
    <row r="1014" spans="1:57">
      <c r="A1014" s="203" t="s">
        <v>219</v>
      </c>
      <c r="B1014" s="203" t="s">
        <v>771</v>
      </c>
      <c r="C1014" s="203" t="s">
        <v>799</v>
      </c>
      <c r="D1014" s="203">
        <v>167</v>
      </c>
      <c r="E1014" s="203" t="s">
        <v>222</v>
      </c>
      <c r="F1014" s="203" t="str">
        <f t="shared" si="30"/>
        <v>Hero Elite Plus Ti</v>
      </c>
      <c r="H1014" s="203">
        <v>167</v>
      </c>
      <c r="I1014" s="203">
        <v>166.3</v>
      </c>
      <c r="J1014" s="203">
        <v>145</v>
      </c>
      <c r="K1014" s="203">
        <v>151</v>
      </c>
      <c r="L1014" s="203">
        <v>128</v>
      </c>
      <c r="M1014" s="203">
        <v>76</v>
      </c>
      <c r="N1014" s="203">
        <v>108</v>
      </c>
      <c r="O1014" s="203">
        <v>13.4</v>
      </c>
      <c r="P1014" s="203">
        <v>2051</v>
      </c>
      <c r="Q1014" s="203">
        <v>0.74</v>
      </c>
      <c r="R1014" s="203">
        <v>1528</v>
      </c>
      <c r="S1014" s="203">
        <v>212</v>
      </c>
      <c r="T1014" s="203">
        <v>92</v>
      </c>
      <c r="U1014" s="203">
        <v>40</v>
      </c>
      <c r="V1014" s="203">
        <v>145</v>
      </c>
      <c r="W1014" s="203">
        <v>4</v>
      </c>
      <c r="X1014" s="203">
        <v>63</v>
      </c>
      <c r="Y1014" s="203">
        <v>0.10299999999999999</v>
      </c>
      <c r="Z1014" s="203" t="b">
        <v>0</v>
      </c>
      <c r="AA1014" s="203">
        <v>90</v>
      </c>
      <c r="AB1014" s="203">
        <v>61</v>
      </c>
      <c r="AC1014" s="203">
        <v>55</v>
      </c>
      <c r="AD1014" s="203">
        <v>13</v>
      </c>
      <c r="AE1014" s="203">
        <v>10.1</v>
      </c>
      <c r="AF1014" s="203" t="s">
        <v>307</v>
      </c>
      <c r="AS1014" s="203" t="s">
        <v>4826</v>
      </c>
      <c r="AT1014" s="203" t="s">
        <v>1331</v>
      </c>
      <c r="AU1014" s="247">
        <v>777.77</v>
      </c>
      <c r="AV1014" s="203" t="s">
        <v>4827</v>
      </c>
      <c r="AW1014" s="203" t="s">
        <v>4828</v>
      </c>
      <c r="AX1014" s="203" t="s">
        <v>1801</v>
      </c>
      <c r="AY1014" s="247">
        <v>799.95</v>
      </c>
      <c r="AZ1014" s="203" t="s">
        <v>4829</v>
      </c>
      <c r="BA1014" s="203" t="s">
        <v>4828</v>
      </c>
      <c r="BB1014" s="203" t="s">
        <v>1801</v>
      </c>
      <c r="BC1014" s="247">
        <v>799.95</v>
      </c>
      <c r="BD1014" s="203" t="s">
        <v>4830</v>
      </c>
      <c r="BE1014" s="204" t="str">
        <f t="shared" si="31"/>
        <v xml:space="preserve"> RossignolHero Elite Plus Ti167 Unisex</v>
      </c>
    </row>
    <row r="1015" spans="1:57">
      <c r="A1015" s="203" t="s">
        <v>219</v>
      </c>
      <c r="B1015" s="203" t="s">
        <v>771</v>
      </c>
      <c r="C1015" s="203" t="s">
        <v>799</v>
      </c>
      <c r="D1015" s="203">
        <v>174</v>
      </c>
      <c r="E1015" s="203" t="s">
        <v>222</v>
      </c>
      <c r="F1015" s="203" t="str">
        <f t="shared" si="30"/>
        <v>Hero Elite Plus Ti</v>
      </c>
      <c r="H1015" s="203">
        <v>174</v>
      </c>
      <c r="I1015" s="203">
        <v>173.6</v>
      </c>
      <c r="J1015" s="203">
        <v>153</v>
      </c>
      <c r="K1015" s="203">
        <v>159</v>
      </c>
      <c r="L1015" s="203">
        <v>128</v>
      </c>
      <c r="M1015" s="203">
        <v>76</v>
      </c>
      <c r="N1015" s="203">
        <v>108</v>
      </c>
      <c r="O1015" s="203">
        <v>14.6</v>
      </c>
      <c r="P1015" s="203">
        <v>2198</v>
      </c>
      <c r="Q1015" s="203">
        <v>0.73</v>
      </c>
      <c r="R1015" s="203">
        <v>1595</v>
      </c>
      <c r="S1015" s="203">
        <v>239</v>
      </c>
      <c r="T1015" s="203">
        <v>103</v>
      </c>
      <c r="U1015" s="203">
        <v>38</v>
      </c>
      <c r="V1015" s="203">
        <v>141</v>
      </c>
      <c r="W1015" s="203">
        <v>4</v>
      </c>
      <c r="X1015" s="203">
        <v>64</v>
      </c>
      <c r="Y1015" s="203">
        <v>0.115</v>
      </c>
      <c r="Z1015" s="203" t="b">
        <v>0</v>
      </c>
      <c r="AA1015" s="203">
        <v>85</v>
      </c>
      <c r="AB1015" s="203">
        <v>64</v>
      </c>
      <c r="AC1015" s="203">
        <v>56</v>
      </c>
      <c r="AD1015" s="203">
        <v>14</v>
      </c>
      <c r="AE1015" s="203">
        <v>10.1</v>
      </c>
      <c r="AF1015" s="203" t="s">
        <v>307</v>
      </c>
      <c r="AS1015" s="203" t="s">
        <v>4820</v>
      </c>
      <c r="AT1015" s="203" t="s">
        <v>1190</v>
      </c>
      <c r="AU1015" s="247">
        <v>555.36</v>
      </c>
      <c r="AV1015" s="203" t="s">
        <v>4831</v>
      </c>
      <c r="AW1015" s="203" t="s">
        <v>4832</v>
      </c>
      <c r="AX1015" s="203" t="s">
        <v>1376</v>
      </c>
      <c r="AY1015" s="247">
        <v>999.95</v>
      </c>
      <c r="AZ1015" s="203" t="s">
        <v>4833</v>
      </c>
      <c r="BE1015" s="204" t="str">
        <f t="shared" si="31"/>
        <v xml:space="preserve"> RossignolHero Elite Plus Ti174 Unisex</v>
      </c>
    </row>
    <row r="1016" spans="1:57">
      <c r="A1016" s="203" t="s">
        <v>219</v>
      </c>
      <c r="B1016" s="203" t="s">
        <v>771</v>
      </c>
      <c r="C1016" s="203" t="s">
        <v>800</v>
      </c>
      <c r="D1016" s="203">
        <v>162</v>
      </c>
      <c r="E1016" s="203" t="s">
        <v>222</v>
      </c>
      <c r="F1016" s="203" t="str">
        <f t="shared" si="30"/>
        <v>Hero Elite Short Turn Ti</v>
      </c>
      <c r="H1016" s="203">
        <v>162</v>
      </c>
      <c r="I1016" s="203">
        <v>160.6</v>
      </c>
      <c r="J1016" s="203">
        <v>140</v>
      </c>
      <c r="K1016" s="203">
        <v>146</v>
      </c>
      <c r="L1016" s="203">
        <v>121</v>
      </c>
      <c r="M1016" s="203">
        <v>67</v>
      </c>
      <c r="N1016" s="203">
        <v>102</v>
      </c>
      <c r="O1016" s="203">
        <v>11.6</v>
      </c>
      <c r="P1016" s="203">
        <v>1904</v>
      </c>
      <c r="Q1016" s="203">
        <v>0.71</v>
      </c>
      <c r="R1016" s="203">
        <v>1351</v>
      </c>
      <c r="S1016" s="203">
        <v>199</v>
      </c>
      <c r="T1016" s="203">
        <v>87</v>
      </c>
      <c r="U1016" s="203">
        <v>40</v>
      </c>
      <c r="V1016" s="203">
        <v>141</v>
      </c>
      <c r="W1016" s="203">
        <v>4</v>
      </c>
      <c r="X1016" s="203">
        <v>65</v>
      </c>
      <c r="Y1016" s="203">
        <v>0.104</v>
      </c>
      <c r="Z1016" s="203" t="b">
        <v>0</v>
      </c>
      <c r="AA1016" s="203">
        <v>79</v>
      </c>
      <c r="AB1016" s="203">
        <v>63</v>
      </c>
      <c r="AC1016" s="203">
        <v>62</v>
      </c>
      <c r="AD1016" s="203">
        <v>12</v>
      </c>
      <c r="AE1016" s="203">
        <v>8.9</v>
      </c>
      <c r="AF1016" s="203" t="s">
        <v>307</v>
      </c>
      <c r="BE1016" s="204" t="str">
        <f t="shared" si="31"/>
        <v xml:space="preserve"> RossignolHero Elite Short Turn Ti162 Unisex</v>
      </c>
    </row>
    <row r="1017" spans="1:57">
      <c r="A1017" s="203" t="s">
        <v>219</v>
      </c>
      <c r="B1017" s="203" t="s">
        <v>771</v>
      </c>
      <c r="C1017" s="203" t="s">
        <v>800</v>
      </c>
      <c r="D1017" s="203">
        <v>167</v>
      </c>
      <c r="E1017" s="203" t="s">
        <v>222</v>
      </c>
      <c r="F1017" s="203" t="str">
        <f t="shared" si="30"/>
        <v>Hero Elite Short Turn Ti</v>
      </c>
      <c r="H1017" s="203">
        <v>167</v>
      </c>
      <c r="I1017" s="203">
        <v>165.5</v>
      </c>
      <c r="J1017" s="203">
        <v>143</v>
      </c>
      <c r="K1017" s="203">
        <v>151</v>
      </c>
      <c r="L1017" s="203">
        <v>122</v>
      </c>
      <c r="M1017" s="203">
        <v>67</v>
      </c>
      <c r="N1017" s="203">
        <v>103</v>
      </c>
      <c r="O1017" s="203">
        <v>12.4</v>
      </c>
      <c r="P1017" s="203">
        <v>1963</v>
      </c>
      <c r="Q1017" s="203">
        <v>0.71</v>
      </c>
      <c r="R1017" s="203">
        <v>1399</v>
      </c>
      <c r="S1017" s="203">
        <v>209</v>
      </c>
      <c r="T1017" s="203">
        <v>86</v>
      </c>
      <c r="U1017" s="203">
        <v>40</v>
      </c>
      <c r="V1017" s="203">
        <v>157</v>
      </c>
      <c r="W1017" s="203">
        <v>5</v>
      </c>
      <c r="X1017" s="203">
        <v>70</v>
      </c>
      <c r="Y1017" s="203">
        <v>0.129</v>
      </c>
      <c r="Z1017" s="203" t="b">
        <v>0</v>
      </c>
      <c r="AA1017" s="203">
        <v>76</v>
      </c>
      <c r="AB1017" s="203">
        <v>66</v>
      </c>
      <c r="AC1017" s="203">
        <v>81</v>
      </c>
      <c r="AD1017" s="203">
        <v>12</v>
      </c>
      <c r="AE1017" s="203">
        <v>10.5</v>
      </c>
      <c r="AF1017" s="203" t="s">
        <v>307</v>
      </c>
      <c r="BE1017" s="204" t="str">
        <f t="shared" si="31"/>
        <v xml:space="preserve"> RossignolHero Elite Short Turn Ti167 Unisex</v>
      </c>
    </row>
    <row r="1018" spans="1:57">
      <c r="A1018" s="203" t="s">
        <v>219</v>
      </c>
      <c r="B1018" s="203" t="s">
        <v>771</v>
      </c>
      <c r="C1018" s="203" t="s">
        <v>800</v>
      </c>
      <c r="D1018" s="203">
        <v>172</v>
      </c>
      <c r="E1018" s="203" t="s">
        <v>222</v>
      </c>
      <c r="F1018" s="203" t="str">
        <f t="shared" si="30"/>
        <v>Hero Elite Short Turn Ti</v>
      </c>
      <c r="H1018" s="203">
        <v>172</v>
      </c>
      <c r="I1018" s="203">
        <v>170.5</v>
      </c>
      <c r="J1018" s="203">
        <v>150</v>
      </c>
      <c r="K1018" s="203">
        <v>157</v>
      </c>
      <c r="L1018" s="203">
        <v>121</v>
      </c>
      <c r="M1018" s="203">
        <v>66</v>
      </c>
      <c r="N1018" s="203">
        <v>102</v>
      </c>
      <c r="O1018" s="203">
        <v>13.3</v>
      </c>
      <c r="P1018" s="203">
        <v>2064</v>
      </c>
      <c r="Q1018" s="203">
        <v>0.69</v>
      </c>
      <c r="R1018" s="203">
        <v>1425</v>
      </c>
      <c r="S1018" s="203">
        <v>229</v>
      </c>
      <c r="T1018" s="203">
        <v>103</v>
      </c>
      <c r="U1018" s="203">
        <v>40</v>
      </c>
      <c r="V1018" s="203">
        <v>141</v>
      </c>
      <c r="W1018" s="203">
        <v>4</v>
      </c>
      <c r="X1018" s="203">
        <v>64</v>
      </c>
      <c r="Y1018" s="203">
        <v>0.11</v>
      </c>
      <c r="Z1018" s="203" t="b">
        <v>0</v>
      </c>
      <c r="AA1018" s="203">
        <v>76</v>
      </c>
      <c r="AB1018" s="203">
        <v>63</v>
      </c>
      <c r="AC1018" s="203">
        <v>65</v>
      </c>
      <c r="AD1018" s="203">
        <v>13</v>
      </c>
      <c r="AE1018" s="203">
        <v>11.1</v>
      </c>
      <c r="AF1018" s="203" t="s">
        <v>307</v>
      </c>
      <c r="BE1018" s="204" t="str">
        <f t="shared" si="31"/>
        <v xml:space="preserve"> RossignolHero Elite Short Turn Ti172 Unisex</v>
      </c>
    </row>
    <row r="1019" spans="1:57">
      <c r="A1019" s="203" t="s">
        <v>219</v>
      </c>
      <c r="B1019" s="203" t="s">
        <v>771</v>
      </c>
      <c r="C1019" s="203" t="s">
        <v>801</v>
      </c>
      <c r="D1019" s="203">
        <v>157</v>
      </c>
      <c r="E1019" s="203" t="s">
        <v>222</v>
      </c>
      <c r="F1019" s="203" t="str">
        <f t="shared" si="30"/>
        <v>Hero Elite ST Ti (R22)</v>
      </c>
      <c r="H1019" s="203">
        <v>157</v>
      </c>
      <c r="I1019" s="203">
        <v>155.4</v>
      </c>
      <c r="J1019" s="203">
        <v>135</v>
      </c>
      <c r="K1019" s="203">
        <v>142</v>
      </c>
      <c r="L1019" s="203">
        <v>121</v>
      </c>
      <c r="M1019" s="203">
        <v>67</v>
      </c>
      <c r="N1019" s="203">
        <v>102</v>
      </c>
      <c r="O1019" s="203">
        <v>10.8</v>
      </c>
      <c r="P1019" s="203">
        <v>2008</v>
      </c>
      <c r="Q1019" s="203">
        <v>0.65</v>
      </c>
      <c r="R1019" s="203">
        <v>1308</v>
      </c>
      <c r="S1019" s="203">
        <v>187</v>
      </c>
      <c r="T1019" s="203">
        <v>93</v>
      </c>
      <c r="U1019" s="203">
        <v>39</v>
      </c>
      <c r="V1019" s="203">
        <v>137</v>
      </c>
      <c r="W1019" s="203">
        <v>4</v>
      </c>
      <c r="X1019" s="203">
        <v>66</v>
      </c>
      <c r="Y1019" s="203">
        <v>0.114</v>
      </c>
      <c r="Z1019" s="203" t="b">
        <v>0</v>
      </c>
      <c r="AA1019" s="203">
        <v>74</v>
      </c>
      <c r="AB1019" s="203">
        <v>62</v>
      </c>
      <c r="AC1019" s="203">
        <v>64</v>
      </c>
      <c r="AD1019" s="203">
        <v>11</v>
      </c>
      <c r="AE1019" s="203">
        <v>8.1</v>
      </c>
      <c r="AF1019" s="203" t="s">
        <v>307</v>
      </c>
      <c r="BE1019" s="204" t="str">
        <f t="shared" si="31"/>
        <v xml:space="preserve"> RossignolHero Elite ST Ti (R22)157 Unisex</v>
      </c>
    </row>
    <row r="1020" spans="1:57">
      <c r="A1020" s="203" t="s">
        <v>219</v>
      </c>
      <c r="B1020" s="203" t="s">
        <v>771</v>
      </c>
      <c r="C1020" s="203" t="s">
        <v>801</v>
      </c>
      <c r="D1020" s="203">
        <v>162</v>
      </c>
      <c r="E1020" s="203" t="s">
        <v>222</v>
      </c>
      <c r="F1020" s="203" t="str">
        <f t="shared" si="30"/>
        <v>Hero Elite ST Ti (R22)</v>
      </c>
      <c r="H1020" s="203">
        <v>162</v>
      </c>
      <c r="I1020" s="203">
        <v>160.6</v>
      </c>
      <c r="J1020" s="203">
        <v>140</v>
      </c>
      <c r="K1020" s="203">
        <v>146</v>
      </c>
      <c r="L1020" s="203">
        <v>121</v>
      </c>
      <c r="M1020" s="203">
        <v>67</v>
      </c>
      <c r="N1020" s="203">
        <v>102</v>
      </c>
      <c r="O1020" s="203">
        <v>11.6</v>
      </c>
      <c r="P1020" s="203">
        <v>2056</v>
      </c>
      <c r="Q1020" s="203">
        <v>0.66</v>
      </c>
      <c r="R1020" s="203">
        <v>1348</v>
      </c>
      <c r="S1020" s="203">
        <v>197</v>
      </c>
      <c r="T1020" s="203">
        <v>90</v>
      </c>
      <c r="U1020" s="203">
        <v>39</v>
      </c>
      <c r="V1020" s="203">
        <v>137</v>
      </c>
      <c r="W1020" s="203">
        <v>4</v>
      </c>
      <c r="X1020" s="203">
        <v>65</v>
      </c>
      <c r="Y1020" s="203">
        <v>0.111</v>
      </c>
      <c r="Z1020" s="203" t="b">
        <v>0</v>
      </c>
      <c r="AA1020" s="203">
        <v>78</v>
      </c>
      <c r="AB1020" s="203">
        <v>63</v>
      </c>
      <c r="AC1020" s="203">
        <v>59</v>
      </c>
      <c r="AD1020" s="203">
        <v>13</v>
      </c>
      <c r="AE1020" s="203">
        <v>8.9</v>
      </c>
      <c r="AF1020" s="203" t="s">
        <v>307</v>
      </c>
      <c r="BE1020" s="204" t="str">
        <f t="shared" si="31"/>
        <v xml:space="preserve"> RossignolHero Elite ST Ti (R22)162 Unisex</v>
      </c>
    </row>
    <row r="1021" spans="1:57">
      <c r="A1021" s="203" t="s">
        <v>219</v>
      </c>
      <c r="B1021" s="203" t="s">
        <v>771</v>
      </c>
      <c r="C1021" s="203" t="s">
        <v>802</v>
      </c>
      <c r="D1021" s="203">
        <v>169</v>
      </c>
      <c r="E1021" s="203" t="s">
        <v>222</v>
      </c>
      <c r="F1021" s="203" t="str">
        <f t="shared" si="30"/>
        <v>Hero Master M15 (R22)</v>
      </c>
      <c r="H1021" s="203">
        <v>169</v>
      </c>
      <c r="I1021" s="203">
        <v>168.5</v>
      </c>
      <c r="J1021" s="203">
        <v>151</v>
      </c>
      <c r="K1021" s="203">
        <v>162</v>
      </c>
      <c r="L1021" s="203">
        <v>114</v>
      </c>
      <c r="M1021" s="203">
        <v>69</v>
      </c>
      <c r="N1021" s="203">
        <v>97</v>
      </c>
      <c r="O1021" s="203">
        <v>17.7</v>
      </c>
      <c r="P1021" s="203">
        <v>2109</v>
      </c>
      <c r="Q1021" s="203">
        <v>0.65</v>
      </c>
      <c r="R1021" s="203">
        <v>1378</v>
      </c>
      <c r="S1021" s="203">
        <v>236</v>
      </c>
      <c r="T1021" s="203">
        <v>138</v>
      </c>
      <c r="U1021" s="203">
        <v>32</v>
      </c>
      <c r="V1021" s="203">
        <v>119</v>
      </c>
      <c r="W1021" s="203">
        <v>5</v>
      </c>
      <c r="X1021" s="203">
        <v>60</v>
      </c>
      <c r="Y1021" s="203">
        <v>0.16699999999999901</v>
      </c>
      <c r="Z1021" s="203" t="b">
        <v>0</v>
      </c>
      <c r="AA1021" s="203">
        <v>29</v>
      </c>
      <c r="AB1021" s="203">
        <v>40</v>
      </c>
      <c r="AC1021" s="203">
        <v>90</v>
      </c>
      <c r="AD1021" s="203">
        <v>10</v>
      </c>
      <c r="AE1021" s="203">
        <v>8.1999999999999993</v>
      </c>
      <c r="AF1021" s="203" t="s">
        <v>307</v>
      </c>
      <c r="BE1021" s="204" t="str">
        <f t="shared" si="31"/>
        <v xml:space="preserve"> RossignolHero Master M15 (R22)169 Unisex</v>
      </c>
    </row>
    <row r="1022" spans="1:57">
      <c r="A1022" s="203" t="s">
        <v>219</v>
      </c>
      <c r="B1022" s="203" t="s">
        <v>771</v>
      </c>
      <c r="C1022" s="203" t="s">
        <v>803</v>
      </c>
      <c r="D1022" s="203">
        <v>173</v>
      </c>
      <c r="E1022" s="203" t="s">
        <v>222</v>
      </c>
      <c r="F1022" s="203" t="str">
        <f t="shared" si="30"/>
        <v>Hero Master M17 (R22)</v>
      </c>
      <c r="H1022" s="203">
        <v>173</v>
      </c>
      <c r="I1022" s="203">
        <v>172.3</v>
      </c>
      <c r="J1022" s="203">
        <v>156</v>
      </c>
      <c r="K1022" s="203">
        <v>164</v>
      </c>
      <c r="L1022" s="203">
        <v>113</v>
      </c>
      <c r="M1022" s="203">
        <v>69</v>
      </c>
      <c r="N1022" s="203">
        <v>97</v>
      </c>
      <c r="O1022" s="203">
        <v>18.3</v>
      </c>
      <c r="P1022" s="203">
        <v>2175</v>
      </c>
      <c r="Q1022" s="203">
        <v>0.65</v>
      </c>
      <c r="R1022" s="203">
        <v>1413</v>
      </c>
      <c r="S1022" s="203">
        <v>249</v>
      </c>
      <c r="T1022" s="203">
        <v>143</v>
      </c>
      <c r="U1022" s="203">
        <v>30</v>
      </c>
      <c r="V1022" s="203">
        <v>111</v>
      </c>
      <c r="W1022" s="203">
        <v>4</v>
      </c>
      <c r="X1022" s="203">
        <v>54</v>
      </c>
      <c r="Y1022" s="203">
        <v>0.14799999999999999</v>
      </c>
      <c r="Z1022" s="203" t="b">
        <v>0</v>
      </c>
      <c r="AA1022" s="203">
        <v>41</v>
      </c>
      <c r="AB1022" s="203">
        <v>45</v>
      </c>
      <c r="AC1022" s="203">
        <v>70</v>
      </c>
      <c r="AD1022" s="203">
        <v>14</v>
      </c>
      <c r="AE1022" s="203">
        <v>8.3000000000000007</v>
      </c>
      <c r="AF1022" s="203" t="s">
        <v>307</v>
      </c>
      <c r="BE1022" s="204" t="str">
        <f t="shared" si="31"/>
        <v xml:space="preserve"> RossignolHero Master M17 (R22)173 Unisex</v>
      </c>
    </row>
    <row r="1023" spans="1:57">
      <c r="A1023" s="203" t="s">
        <v>219</v>
      </c>
      <c r="B1023" s="203" t="s">
        <v>771</v>
      </c>
      <c r="C1023" s="203" t="s">
        <v>804</v>
      </c>
      <c r="D1023" s="203">
        <v>179</v>
      </c>
      <c r="E1023" s="203" t="s">
        <v>222</v>
      </c>
      <c r="F1023" s="203" t="str">
        <f t="shared" si="30"/>
        <v>Hero Master M19 (R22)</v>
      </c>
      <c r="H1023" s="203">
        <v>179</v>
      </c>
      <c r="I1023" s="203">
        <v>177.8</v>
      </c>
      <c r="J1023" s="203">
        <v>160</v>
      </c>
      <c r="K1023" s="203">
        <v>171</v>
      </c>
      <c r="L1023" s="203">
        <v>114</v>
      </c>
      <c r="M1023" s="203">
        <v>69</v>
      </c>
      <c r="N1023" s="203">
        <v>96</v>
      </c>
      <c r="O1023" s="203">
        <v>20.2</v>
      </c>
      <c r="P1023" s="203">
        <v>2241</v>
      </c>
      <c r="Q1023" s="203">
        <v>0.65</v>
      </c>
      <c r="R1023" s="203">
        <v>1447</v>
      </c>
      <c r="S1023" s="203">
        <v>271</v>
      </c>
      <c r="T1023" s="203">
        <v>164</v>
      </c>
      <c r="U1023" s="203">
        <v>31</v>
      </c>
      <c r="V1023" s="203">
        <v>121</v>
      </c>
      <c r="W1023" s="203">
        <v>5</v>
      </c>
      <c r="X1023" s="203">
        <v>58</v>
      </c>
      <c r="Y1023" s="203">
        <v>0.156</v>
      </c>
      <c r="Z1023" s="203" t="b">
        <v>0</v>
      </c>
      <c r="AA1023" s="203">
        <v>30</v>
      </c>
      <c r="AB1023" s="203">
        <v>35</v>
      </c>
      <c r="AC1023" s="203">
        <v>91</v>
      </c>
      <c r="AD1023" s="203">
        <v>10</v>
      </c>
      <c r="AE1023" s="203">
        <v>8.8000000000000007</v>
      </c>
      <c r="AF1023" s="203" t="s">
        <v>307</v>
      </c>
      <c r="BE1023" s="204" t="str">
        <f t="shared" si="31"/>
        <v xml:space="preserve"> RossignolHero Master M19 (R22)179 Unisex</v>
      </c>
    </row>
    <row r="1024" spans="1:57">
      <c r="A1024" s="203" t="s">
        <v>219</v>
      </c>
      <c r="B1024" s="203" t="s">
        <v>771</v>
      </c>
      <c r="C1024" s="203" t="s">
        <v>805</v>
      </c>
      <c r="D1024" s="203">
        <v>183</v>
      </c>
      <c r="E1024" s="203" t="s">
        <v>222</v>
      </c>
      <c r="F1024" s="203" t="str">
        <f t="shared" si="30"/>
        <v>Hero Master M21 (R22)</v>
      </c>
      <c r="H1024" s="203">
        <v>183</v>
      </c>
      <c r="I1024" s="203">
        <v>183.1</v>
      </c>
      <c r="J1024" s="203">
        <v>166</v>
      </c>
      <c r="K1024" s="203">
        <v>175</v>
      </c>
      <c r="L1024" s="203">
        <v>114</v>
      </c>
      <c r="M1024" s="203">
        <v>70</v>
      </c>
      <c r="N1024" s="203">
        <v>95</v>
      </c>
      <c r="O1024" s="203">
        <v>22.8</v>
      </c>
      <c r="P1024" s="203">
        <v>2376</v>
      </c>
      <c r="Q1024" s="203">
        <v>0.63</v>
      </c>
      <c r="R1024" s="203">
        <v>1500</v>
      </c>
      <c r="S1024" s="203">
        <v>306</v>
      </c>
      <c r="T1024" s="203">
        <v>173</v>
      </c>
      <c r="U1024" s="203">
        <v>31</v>
      </c>
      <c r="V1024" s="203">
        <v>113</v>
      </c>
      <c r="W1024" s="203">
        <v>5</v>
      </c>
      <c r="X1024" s="203">
        <v>53</v>
      </c>
      <c r="Y1024" s="203">
        <v>0.153</v>
      </c>
      <c r="Z1024" s="203" t="b">
        <v>0</v>
      </c>
      <c r="AA1024" s="203">
        <v>32</v>
      </c>
      <c r="AB1024" s="203">
        <v>48</v>
      </c>
      <c r="AC1024" s="203">
        <v>82</v>
      </c>
      <c r="AD1024" s="203">
        <v>12</v>
      </c>
      <c r="AE1024" s="203">
        <v>8.9</v>
      </c>
      <c r="AF1024" s="203" t="s">
        <v>307</v>
      </c>
      <c r="BE1024" s="204" t="str">
        <f t="shared" si="31"/>
        <v xml:space="preserve"> RossignolHero Master M21 (R22)183 Unisex</v>
      </c>
    </row>
    <row r="1025" spans="1:57">
      <c r="A1025" s="203" t="s">
        <v>219</v>
      </c>
      <c r="B1025" s="203" t="s">
        <v>771</v>
      </c>
      <c r="C1025" s="203" t="s">
        <v>806</v>
      </c>
      <c r="D1025" s="203">
        <v>153</v>
      </c>
      <c r="E1025" s="203" t="s">
        <v>390</v>
      </c>
      <c r="F1025" s="203" t="str">
        <f t="shared" si="30"/>
        <v>Nova 10 Ti</v>
      </c>
      <c r="H1025" s="203">
        <v>153</v>
      </c>
      <c r="I1025" s="203">
        <v>152.5</v>
      </c>
      <c r="J1025" s="203">
        <v>130</v>
      </c>
      <c r="K1025" s="203">
        <v>139</v>
      </c>
      <c r="L1025" s="203">
        <v>122</v>
      </c>
      <c r="M1025" s="203">
        <v>73</v>
      </c>
      <c r="N1025" s="203">
        <v>108</v>
      </c>
      <c r="O1025" s="203">
        <v>11.2</v>
      </c>
      <c r="P1025" s="203">
        <v>1630</v>
      </c>
      <c r="Q1025" s="203">
        <v>0.83</v>
      </c>
      <c r="R1025" s="203">
        <v>1359</v>
      </c>
      <c r="S1025" s="203">
        <v>180</v>
      </c>
      <c r="T1025" s="203">
        <v>77</v>
      </c>
      <c r="U1025" s="203">
        <v>39</v>
      </c>
      <c r="V1025" s="203">
        <v>149</v>
      </c>
      <c r="W1025" s="203">
        <v>6</v>
      </c>
      <c r="X1025" s="203">
        <v>73</v>
      </c>
      <c r="Y1025" s="203">
        <v>0.15</v>
      </c>
      <c r="Z1025" s="203" t="b">
        <v>0</v>
      </c>
      <c r="AA1025" s="203">
        <v>75</v>
      </c>
      <c r="AB1025" s="203">
        <v>63</v>
      </c>
      <c r="AC1025" s="203">
        <v>74</v>
      </c>
      <c r="AD1025" s="203">
        <v>7</v>
      </c>
      <c r="AE1025" s="203">
        <v>9.6</v>
      </c>
      <c r="AF1025" s="203" t="s">
        <v>307</v>
      </c>
      <c r="AS1025" s="203" t="s">
        <v>4834</v>
      </c>
      <c r="AT1025" s="203" t="s">
        <v>1192</v>
      </c>
      <c r="AU1025" s="247">
        <v>569.95000000000005</v>
      </c>
      <c r="AV1025" s="203" t="s">
        <v>4835</v>
      </c>
      <c r="BE1025" s="204" t="str">
        <f t="shared" si="31"/>
        <v xml:space="preserve"> RossignolNova 10 Ti153 Women's</v>
      </c>
    </row>
    <row r="1026" spans="1:57">
      <c r="A1026" s="203" t="s">
        <v>219</v>
      </c>
      <c r="B1026" s="203" t="s">
        <v>771</v>
      </c>
      <c r="C1026" s="203" t="s">
        <v>806</v>
      </c>
      <c r="D1026" s="203">
        <v>160</v>
      </c>
      <c r="E1026" s="203" t="s">
        <v>390</v>
      </c>
      <c r="F1026" s="203" t="str">
        <f t="shared" ref="F1026:F1089" si="32">IF(LEFT(C1026,1)=" ",RIGHT(C1026,LEN(C1026)-1),C1026)</f>
        <v>Nova 10 Ti</v>
      </c>
      <c r="H1026" s="203">
        <v>160</v>
      </c>
      <c r="I1026" s="203">
        <v>158.69999999999999</v>
      </c>
      <c r="J1026" s="203">
        <v>135</v>
      </c>
      <c r="K1026" s="203">
        <v>145</v>
      </c>
      <c r="L1026" s="203">
        <v>122</v>
      </c>
      <c r="M1026" s="203">
        <v>73</v>
      </c>
      <c r="N1026" s="203">
        <v>108</v>
      </c>
      <c r="O1026" s="203">
        <v>12.3</v>
      </c>
      <c r="P1026" s="203">
        <v>1660</v>
      </c>
      <c r="Q1026" s="203">
        <v>0.85</v>
      </c>
      <c r="R1026" s="203">
        <v>1414</v>
      </c>
      <c r="S1026" s="203">
        <v>171</v>
      </c>
      <c r="T1026" s="203">
        <v>72</v>
      </c>
      <c r="U1026" s="203">
        <v>39</v>
      </c>
      <c r="V1026" s="203">
        <v>169</v>
      </c>
      <c r="W1026" s="203">
        <v>5</v>
      </c>
      <c r="X1026" s="203">
        <v>67</v>
      </c>
      <c r="Y1026" s="203">
        <v>0.11899999999999999</v>
      </c>
      <c r="Z1026" s="203" t="b">
        <v>0</v>
      </c>
      <c r="AA1026" s="203">
        <v>80</v>
      </c>
      <c r="AB1026" s="203">
        <v>61</v>
      </c>
      <c r="AC1026" s="203">
        <v>90</v>
      </c>
      <c r="AD1026" s="203">
        <v>9</v>
      </c>
      <c r="AE1026" s="203">
        <v>9.4</v>
      </c>
      <c r="AF1026" s="203" t="s">
        <v>307</v>
      </c>
      <c r="AS1026" s="203" t="s">
        <v>4836</v>
      </c>
      <c r="AT1026" s="203" t="s">
        <v>1237</v>
      </c>
      <c r="AU1026" s="247">
        <v>532.6</v>
      </c>
      <c r="AV1026" s="203" t="s">
        <v>4837</v>
      </c>
      <c r="AW1026" s="203" t="s">
        <v>4838</v>
      </c>
      <c r="AX1026" s="203" t="s">
        <v>1192</v>
      </c>
      <c r="AY1026" s="247">
        <v>569.95000000000005</v>
      </c>
      <c r="AZ1026" s="203" t="s">
        <v>4839</v>
      </c>
      <c r="BA1026" s="203" t="s">
        <v>4838</v>
      </c>
      <c r="BB1026" s="203" t="s">
        <v>3465</v>
      </c>
      <c r="BC1026" s="247">
        <v>599.95000000000005</v>
      </c>
      <c r="BD1026" s="203" t="s">
        <v>4840</v>
      </c>
      <c r="BE1026" s="204" t="str">
        <f t="shared" ref="BE1026:BE1089" si="33">_xlfn.CONCAT(B1026,F1026,D1026,E1026)</f>
        <v xml:space="preserve"> RossignolNova 10 Ti160 Women's</v>
      </c>
    </row>
    <row r="1027" spans="1:57">
      <c r="A1027" s="203" t="s">
        <v>219</v>
      </c>
      <c r="B1027" s="203" t="s">
        <v>771</v>
      </c>
      <c r="C1027" s="203" t="s">
        <v>807</v>
      </c>
      <c r="D1027" s="203">
        <v>160</v>
      </c>
      <c r="E1027" s="203" t="s">
        <v>390</v>
      </c>
      <c r="F1027" s="203" t="str">
        <f t="shared" si="32"/>
        <v>Nova 14 Ti</v>
      </c>
      <c r="H1027" s="203">
        <v>160</v>
      </c>
      <c r="I1027" s="203">
        <v>158.80000000000001</v>
      </c>
      <c r="J1027" s="203">
        <v>138</v>
      </c>
      <c r="K1027" s="203">
        <v>145</v>
      </c>
      <c r="L1027" s="203">
        <v>122</v>
      </c>
      <c r="M1027" s="203">
        <v>73</v>
      </c>
      <c r="N1027" s="203">
        <v>108</v>
      </c>
      <c r="O1027" s="203">
        <v>12.4</v>
      </c>
      <c r="P1027" s="203">
        <v>1739</v>
      </c>
      <c r="Q1027" s="203">
        <v>0.81</v>
      </c>
      <c r="R1027" s="203">
        <v>1410</v>
      </c>
      <c r="S1027" s="203">
        <v>184</v>
      </c>
      <c r="T1027" s="203">
        <v>77</v>
      </c>
      <c r="U1027" s="203">
        <v>37</v>
      </c>
      <c r="V1027" s="203">
        <v>141</v>
      </c>
      <c r="W1027" s="203">
        <v>5</v>
      </c>
      <c r="X1027" s="203">
        <v>65</v>
      </c>
      <c r="Y1027" s="203">
        <v>0.125</v>
      </c>
      <c r="Z1027" s="203" t="b">
        <v>0</v>
      </c>
      <c r="AA1027" s="203">
        <v>81</v>
      </c>
      <c r="AB1027" s="203">
        <v>59</v>
      </c>
      <c r="AC1027" s="203">
        <v>60</v>
      </c>
      <c r="AD1027" s="203">
        <v>9</v>
      </c>
      <c r="AE1027" s="203">
        <v>9.8000000000000007</v>
      </c>
      <c r="AF1027" s="203" t="s">
        <v>307</v>
      </c>
      <c r="AS1027" s="203" t="s">
        <v>4841</v>
      </c>
      <c r="AT1027" s="203" t="s">
        <v>1192</v>
      </c>
      <c r="AU1027" s="247">
        <v>484.95</v>
      </c>
      <c r="AV1027" s="203" t="s">
        <v>4842</v>
      </c>
      <c r="BE1027" s="204" t="str">
        <f t="shared" si="33"/>
        <v xml:space="preserve"> RossignolNova 14 Ti160 Women's</v>
      </c>
    </row>
    <row r="1028" spans="1:57">
      <c r="A1028" s="203" t="s">
        <v>219</v>
      </c>
      <c r="B1028" s="203" t="s">
        <v>771</v>
      </c>
      <c r="C1028" s="203" t="s">
        <v>808</v>
      </c>
      <c r="D1028" s="203">
        <v>144</v>
      </c>
      <c r="E1028" s="203" t="s">
        <v>390</v>
      </c>
      <c r="F1028" s="203" t="str">
        <f t="shared" si="32"/>
        <v>Nova 2</v>
      </c>
      <c r="H1028" s="203">
        <v>144</v>
      </c>
      <c r="I1028" s="203">
        <v>144.30000000000001</v>
      </c>
      <c r="J1028" s="203">
        <v>124</v>
      </c>
      <c r="K1028" s="203">
        <v>129</v>
      </c>
      <c r="L1028" s="203">
        <v>121</v>
      </c>
      <c r="M1028" s="203">
        <v>74</v>
      </c>
      <c r="N1028" s="203">
        <v>107</v>
      </c>
      <c r="O1028" s="203">
        <v>10.199999999999999</v>
      </c>
      <c r="P1028" s="203">
        <v>1399</v>
      </c>
      <c r="Q1028" s="203">
        <v>0.92</v>
      </c>
      <c r="R1028" s="203">
        <v>1285</v>
      </c>
      <c r="S1028" s="203">
        <v>138</v>
      </c>
      <c r="T1028" s="203">
        <v>46</v>
      </c>
      <c r="U1028" s="203">
        <v>33</v>
      </c>
      <c r="V1028" s="203">
        <v>139</v>
      </c>
      <c r="W1028" s="203">
        <v>5</v>
      </c>
      <c r="X1028" s="203">
        <v>68</v>
      </c>
      <c r="Y1028" s="203">
        <v>0.155</v>
      </c>
      <c r="Z1028" s="203" t="b">
        <v>0</v>
      </c>
      <c r="AA1028" s="203">
        <v>78</v>
      </c>
      <c r="AB1028" s="203">
        <v>79</v>
      </c>
      <c r="AC1028" s="203">
        <v>61</v>
      </c>
      <c r="AD1028" s="203">
        <v>8</v>
      </c>
      <c r="AE1028" s="203">
        <v>8</v>
      </c>
      <c r="AF1028" s="203" t="s">
        <v>307</v>
      </c>
      <c r="AG1028" s="203" t="s">
        <v>306</v>
      </c>
      <c r="AS1028" s="203" t="s">
        <v>4843</v>
      </c>
      <c r="AT1028" s="203" t="s">
        <v>1340</v>
      </c>
      <c r="AU1028" s="247">
        <v>319.99</v>
      </c>
      <c r="AV1028" s="203" t="s">
        <v>4844</v>
      </c>
      <c r="BE1028" s="204" t="str">
        <f t="shared" si="33"/>
        <v xml:space="preserve"> RossignolNova 2144 Women's</v>
      </c>
    </row>
    <row r="1029" spans="1:57">
      <c r="A1029" s="203" t="s">
        <v>219</v>
      </c>
      <c r="B1029" s="203" t="s">
        <v>771</v>
      </c>
      <c r="C1029" s="203" t="s">
        <v>808</v>
      </c>
      <c r="D1029" s="203">
        <v>152</v>
      </c>
      <c r="E1029" s="203" t="s">
        <v>390</v>
      </c>
      <c r="F1029" s="203" t="str">
        <f t="shared" si="32"/>
        <v>Nova 2</v>
      </c>
      <c r="H1029" s="203">
        <v>152</v>
      </c>
      <c r="I1029" s="203">
        <v>152.4</v>
      </c>
      <c r="J1029" s="203">
        <v>131</v>
      </c>
      <c r="K1029" s="203">
        <v>136</v>
      </c>
      <c r="L1029" s="203">
        <v>121</v>
      </c>
      <c r="M1029" s="203">
        <v>74</v>
      </c>
      <c r="N1029" s="203">
        <v>107</v>
      </c>
      <c r="O1029" s="203">
        <v>11.7</v>
      </c>
      <c r="P1029" s="203">
        <v>1433</v>
      </c>
      <c r="Q1029" s="203">
        <v>0.95</v>
      </c>
      <c r="R1029" s="203">
        <v>1357</v>
      </c>
      <c r="S1029" s="203">
        <v>134</v>
      </c>
      <c r="T1029" s="203">
        <v>45</v>
      </c>
      <c r="U1029" s="203">
        <v>35</v>
      </c>
      <c r="V1029" s="203">
        <v>143</v>
      </c>
      <c r="W1029" s="203">
        <v>6</v>
      </c>
      <c r="X1029" s="203">
        <v>69</v>
      </c>
      <c r="Y1029" s="203">
        <v>0.157</v>
      </c>
      <c r="Z1029" s="203" t="b">
        <v>0</v>
      </c>
      <c r="AA1029" s="203">
        <v>81</v>
      </c>
      <c r="AB1029" s="203">
        <v>79</v>
      </c>
      <c r="AC1029" s="203">
        <v>62</v>
      </c>
      <c r="AD1029" s="203">
        <v>9</v>
      </c>
      <c r="AE1029" s="203">
        <v>8.1</v>
      </c>
      <c r="AF1029" s="203" t="s">
        <v>307</v>
      </c>
      <c r="AG1029" s="203" t="s">
        <v>306</v>
      </c>
      <c r="BE1029" s="204" t="str">
        <f t="shared" si="33"/>
        <v xml:space="preserve"> RossignolNova 2152 Women's</v>
      </c>
    </row>
    <row r="1030" spans="1:57">
      <c r="A1030" s="203" t="s">
        <v>219</v>
      </c>
      <c r="B1030" s="203" t="s">
        <v>771</v>
      </c>
      <c r="C1030" s="203" t="s">
        <v>808</v>
      </c>
      <c r="D1030" s="203">
        <v>160</v>
      </c>
      <c r="E1030" s="203" t="s">
        <v>390</v>
      </c>
      <c r="F1030" s="203" t="str">
        <f t="shared" si="32"/>
        <v>Nova 2</v>
      </c>
      <c r="H1030" s="203">
        <v>160</v>
      </c>
      <c r="I1030" s="203">
        <v>160.5</v>
      </c>
      <c r="J1030" s="203">
        <v>139</v>
      </c>
      <c r="K1030" s="203">
        <v>145</v>
      </c>
      <c r="L1030" s="203">
        <v>121</v>
      </c>
      <c r="M1030" s="203">
        <v>74</v>
      </c>
      <c r="N1030" s="203">
        <v>107</v>
      </c>
      <c r="O1030" s="203">
        <v>13</v>
      </c>
      <c r="P1030" s="203">
        <v>1546</v>
      </c>
      <c r="Q1030" s="203">
        <v>0.92</v>
      </c>
      <c r="R1030" s="203">
        <v>1427</v>
      </c>
      <c r="S1030" s="203">
        <v>151</v>
      </c>
      <c r="T1030" s="203">
        <v>51</v>
      </c>
      <c r="U1030" s="203">
        <v>38</v>
      </c>
      <c r="V1030" s="203">
        <v>148</v>
      </c>
      <c r="W1030" s="203">
        <v>5</v>
      </c>
      <c r="X1030" s="203">
        <v>71</v>
      </c>
      <c r="Y1030" s="203">
        <v>0.13900000000000001</v>
      </c>
      <c r="Z1030" s="203" t="b">
        <v>0</v>
      </c>
      <c r="AA1030" s="203">
        <v>81</v>
      </c>
      <c r="AB1030" s="203">
        <v>79</v>
      </c>
      <c r="AC1030" s="203">
        <v>67</v>
      </c>
      <c r="AD1030" s="203">
        <v>9</v>
      </c>
      <c r="AE1030" s="203">
        <v>8.5</v>
      </c>
      <c r="AF1030" s="203" t="s">
        <v>307</v>
      </c>
      <c r="BE1030" s="204" t="str">
        <f t="shared" si="33"/>
        <v xml:space="preserve"> RossignolNova 2160 Women's</v>
      </c>
    </row>
    <row r="1031" spans="1:57">
      <c r="A1031" s="203" t="s">
        <v>219</v>
      </c>
      <c r="B1031" s="203" t="s">
        <v>771</v>
      </c>
      <c r="C1031" s="203" t="s">
        <v>809</v>
      </c>
      <c r="D1031" s="203">
        <v>149</v>
      </c>
      <c r="E1031" s="203" t="s">
        <v>390</v>
      </c>
      <c r="F1031" s="203" t="str">
        <f t="shared" si="32"/>
        <v>Nova 6</v>
      </c>
      <c r="H1031" s="203">
        <v>149</v>
      </c>
      <c r="I1031" s="203">
        <v>148.9</v>
      </c>
      <c r="J1031" s="203">
        <v>128</v>
      </c>
      <c r="K1031" s="203">
        <v>135</v>
      </c>
      <c r="L1031" s="203">
        <v>122</v>
      </c>
      <c r="M1031" s="203">
        <v>73</v>
      </c>
      <c r="N1031" s="203">
        <v>109</v>
      </c>
      <c r="O1031" s="203">
        <v>10.5</v>
      </c>
      <c r="P1031" s="203">
        <v>1459</v>
      </c>
      <c r="Q1031" s="203">
        <v>0.91</v>
      </c>
      <c r="R1031" s="203">
        <v>1325</v>
      </c>
      <c r="S1031" s="203">
        <v>133</v>
      </c>
      <c r="T1031" s="203">
        <v>48</v>
      </c>
      <c r="U1031" s="203">
        <v>38</v>
      </c>
      <c r="V1031" s="203">
        <v>150</v>
      </c>
      <c r="W1031" s="203">
        <v>6</v>
      </c>
      <c r="X1031" s="203">
        <v>59</v>
      </c>
      <c r="Y1031" s="203">
        <v>0.16200000000000001</v>
      </c>
      <c r="Z1031" s="203" t="b">
        <v>0</v>
      </c>
      <c r="AA1031" s="203">
        <v>73</v>
      </c>
      <c r="AB1031" s="203">
        <v>62</v>
      </c>
      <c r="AC1031" s="203">
        <v>77</v>
      </c>
      <c r="AD1031" s="203">
        <v>9</v>
      </c>
      <c r="AE1031" s="203">
        <v>10</v>
      </c>
      <c r="AF1031" s="203" t="s">
        <v>307</v>
      </c>
      <c r="AS1031" s="203" t="s">
        <v>4845</v>
      </c>
      <c r="AT1031" s="203" t="s">
        <v>1578</v>
      </c>
      <c r="AU1031" s="247">
        <v>394.51</v>
      </c>
      <c r="AV1031" s="203" t="s">
        <v>4846</v>
      </c>
      <c r="AW1031" s="203" t="s">
        <v>4847</v>
      </c>
      <c r="AX1031" s="203" t="s">
        <v>1340</v>
      </c>
      <c r="AY1031" s="247">
        <v>479.99</v>
      </c>
      <c r="AZ1031" s="203" t="s">
        <v>4848</v>
      </c>
      <c r="BE1031" s="204" t="str">
        <f t="shared" si="33"/>
        <v xml:space="preserve"> RossignolNova 6149 Women's</v>
      </c>
    </row>
    <row r="1032" spans="1:57">
      <c r="A1032" s="203" t="s">
        <v>219</v>
      </c>
      <c r="B1032" s="203" t="s">
        <v>771</v>
      </c>
      <c r="C1032" s="203" t="s">
        <v>809</v>
      </c>
      <c r="D1032" s="203">
        <v>156</v>
      </c>
      <c r="E1032" s="203" t="s">
        <v>390</v>
      </c>
      <c r="F1032" s="203" t="str">
        <f t="shared" si="32"/>
        <v>Nova 6</v>
      </c>
      <c r="H1032" s="203">
        <v>156</v>
      </c>
      <c r="I1032" s="203">
        <v>155.69999999999999</v>
      </c>
      <c r="J1032" s="203">
        <v>136</v>
      </c>
      <c r="K1032" s="203">
        <v>142</v>
      </c>
      <c r="L1032" s="203">
        <v>122</v>
      </c>
      <c r="M1032" s="203">
        <v>73</v>
      </c>
      <c r="N1032" s="203">
        <v>109</v>
      </c>
      <c r="O1032" s="203">
        <v>11.7</v>
      </c>
      <c r="P1032" s="203">
        <v>1516</v>
      </c>
      <c r="Q1032" s="203">
        <v>0.91</v>
      </c>
      <c r="R1032" s="203">
        <v>1383</v>
      </c>
      <c r="S1032" s="203">
        <v>135</v>
      </c>
      <c r="T1032" s="203">
        <v>55</v>
      </c>
      <c r="U1032" s="203">
        <v>37</v>
      </c>
      <c r="V1032" s="203">
        <v>145</v>
      </c>
      <c r="W1032" s="203">
        <v>4</v>
      </c>
      <c r="X1032" s="203">
        <v>53</v>
      </c>
      <c r="Y1032" s="203">
        <v>0.121</v>
      </c>
      <c r="Z1032" s="203" t="b">
        <v>0</v>
      </c>
      <c r="AA1032" s="203">
        <v>72</v>
      </c>
      <c r="AB1032" s="203">
        <v>61</v>
      </c>
      <c r="AC1032" s="203">
        <v>74</v>
      </c>
      <c r="AD1032" s="203">
        <v>11</v>
      </c>
      <c r="AE1032" s="203">
        <v>9.5</v>
      </c>
      <c r="AF1032" s="203" t="s">
        <v>307</v>
      </c>
      <c r="AS1032" s="203" t="s">
        <v>4849</v>
      </c>
      <c r="AT1032" s="203" t="s">
        <v>1340</v>
      </c>
      <c r="AU1032" s="247">
        <v>479.99</v>
      </c>
      <c r="AV1032" s="203" t="s">
        <v>4850</v>
      </c>
      <c r="AW1032" s="203" t="s">
        <v>4849</v>
      </c>
      <c r="AX1032" s="203" t="s">
        <v>1376</v>
      </c>
      <c r="AY1032" s="247">
        <v>599.95000000000005</v>
      </c>
      <c r="AZ1032" s="203" t="s">
        <v>4851</v>
      </c>
      <c r="BA1032" s="203" t="s">
        <v>4849</v>
      </c>
      <c r="BB1032" s="203" t="s">
        <v>1376</v>
      </c>
      <c r="BC1032" s="247">
        <v>599.95000000000005</v>
      </c>
      <c r="BD1032" s="203" t="s">
        <v>4852</v>
      </c>
      <c r="BE1032" s="204" t="str">
        <f t="shared" si="33"/>
        <v xml:space="preserve"> RossignolNova 6156 Women's</v>
      </c>
    </row>
    <row r="1033" spans="1:57">
      <c r="A1033" s="203" t="s">
        <v>219</v>
      </c>
      <c r="B1033" s="203" t="s">
        <v>771</v>
      </c>
      <c r="C1033" s="203" t="s">
        <v>809</v>
      </c>
      <c r="D1033" s="203">
        <v>163</v>
      </c>
      <c r="E1033" s="203" t="s">
        <v>390</v>
      </c>
      <c r="F1033" s="203" t="str">
        <f t="shared" si="32"/>
        <v>Nova 6</v>
      </c>
      <c r="H1033" s="203">
        <v>163</v>
      </c>
      <c r="I1033" s="203">
        <v>162.5</v>
      </c>
      <c r="J1033" s="203">
        <v>142</v>
      </c>
      <c r="K1033" s="203">
        <v>150</v>
      </c>
      <c r="L1033" s="203">
        <v>123</v>
      </c>
      <c r="M1033" s="203">
        <v>73</v>
      </c>
      <c r="N1033" s="203">
        <v>109</v>
      </c>
      <c r="O1033" s="203">
        <v>13</v>
      </c>
      <c r="P1033" s="203">
        <v>1615</v>
      </c>
      <c r="Q1033" s="203">
        <v>0.89</v>
      </c>
      <c r="R1033" s="203">
        <v>1444</v>
      </c>
      <c r="S1033" s="203">
        <v>149</v>
      </c>
      <c r="T1033" s="203">
        <v>60</v>
      </c>
      <c r="U1033" s="203">
        <v>38</v>
      </c>
      <c r="V1033" s="203">
        <v>154</v>
      </c>
      <c r="W1033" s="203">
        <v>4</v>
      </c>
      <c r="X1033" s="203">
        <v>54</v>
      </c>
      <c r="Y1033" s="203">
        <v>0.11799999999999999</v>
      </c>
      <c r="Z1033" s="203" t="b">
        <v>0</v>
      </c>
      <c r="AA1033" s="203">
        <v>69</v>
      </c>
      <c r="AB1033" s="203">
        <v>61</v>
      </c>
      <c r="AC1033" s="203">
        <v>85</v>
      </c>
      <c r="AD1033" s="203">
        <v>12</v>
      </c>
      <c r="AE1033" s="203">
        <v>9.5</v>
      </c>
      <c r="AF1033" s="203" t="s">
        <v>307</v>
      </c>
      <c r="AS1033" s="203" t="s">
        <v>4853</v>
      </c>
      <c r="AT1033" s="203" t="s">
        <v>1578</v>
      </c>
      <c r="AU1033" s="247">
        <v>394.47</v>
      </c>
      <c r="AV1033" s="203" t="s">
        <v>4854</v>
      </c>
      <c r="AW1033" s="203" t="s">
        <v>4855</v>
      </c>
      <c r="AX1033" s="203" t="s">
        <v>2589</v>
      </c>
      <c r="AY1033" s="247">
        <v>424.99</v>
      </c>
      <c r="AZ1033" s="203" t="s">
        <v>4856</v>
      </c>
      <c r="BE1033" s="204" t="str">
        <f t="shared" si="33"/>
        <v xml:space="preserve"> RossignolNova 6163 Women's</v>
      </c>
    </row>
    <row r="1034" spans="1:57">
      <c r="A1034" s="203" t="s">
        <v>219</v>
      </c>
      <c r="B1034" s="203" t="s">
        <v>771</v>
      </c>
      <c r="C1034" s="203" t="s">
        <v>810</v>
      </c>
      <c r="D1034" s="203">
        <v>154</v>
      </c>
      <c r="E1034" s="203" t="s">
        <v>222</v>
      </c>
      <c r="F1034" s="203" t="str">
        <f t="shared" si="32"/>
        <v>React 2</v>
      </c>
      <c r="H1034" s="203">
        <v>154</v>
      </c>
      <c r="I1034" s="203">
        <v>152.30000000000001</v>
      </c>
      <c r="J1034" s="203">
        <v>132</v>
      </c>
      <c r="K1034" s="203">
        <v>137</v>
      </c>
      <c r="L1034" s="203">
        <v>121</v>
      </c>
      <c r="M1034" s="203">
        <v>74</v>
      </c>
      <c r="N1034" s="203">
        <v>107</v>
      </c>
      <c r="O1034" s="203">
        <v>11.7</v>
      </c>
      <c r="P1034" s="203">
        <v>1410</v>
      </c>
      <c r="Q1034" s="203">
        <v>0.96</v>
      </c>
      <c r="R1034" s="203">
        <v>1356</v>
      </c>
      <c r="S1034" s="203">
        <v>140</v>
      </c>
      <c r="T1034" s="203">
        <v>51</v>
      </c>
      <c r="U1034" s="203">
        <v>33</v>
      </c>
      <c r="V1034" s="203">
        <v>136</v>
      </c>
      <c r="W1034" s="203">
        <v>5</v>
      </c>
      <c r="X1034" s="203">
        <v>64</v>
      </c>
      <c r="Y1034" s="203">
        <v>0.14299999999999999</v>
      </c>
      <c r="Z1034" s="203" t="b">
        <v>0</v>
      </c>
      <c r="AA1034" s="203">
        <v>78</v>
      </c>
      <c r="AB1034" s="203">
        <v>80</v>
      </c>
      <c r="AC1034" s="203">
        <v>58</v>
      </c>
      <c r="AD1034" s="203">
        <v>12</v>
      </c>
      <c r="AE1034" s="203">
        <v>8</v>
      </c>
      <c r="AF1034" s="203" t="s">
        <v>307</v>
      </c>
      <c r="AG1034" s="203" t="s">
        <v>306</v>
      </c>
      <c r="BE1034" s="204" t="str">
        <f t="shared" si="33"/>
        <v xml:space="preserve"> RossignolReact 2154 Unisex</v>
      </c>
    </row>
    <row r="1035" spans="1:57">
      <c r="A1035" s="203" t="s">
        <v>219</v>
      </c>
      <c r="B1035" s="203" t="s">
        <v>771</v>
      </c>
      <c r="C1035" s="203" t="s">
        <v>810</v>
      </c>
      <c r="D1035" s="203">
        <v>162</v>
      </c>
      <c r="E1035" s="203" t="s">
        <v>222</v>
      </c>
      <c r="F1035" s="203" t="str">
        <f t="shared" si="32"/>
        <v>React 2</v>
      </c>
      <c r="H1035" s="203">
        <v>162</v>
      </c>
      <c r="I1035" s="203">
        <v>160.30000000000001</v>
      </c>
      <c r="J1035" s="203">
        <v>139</v>
      </c>
      <c r="K1035" s="203">
        <v>144</v>
      </c>
      <c r="L1035" s="203">
        <v>121</v>
      </c>
      <c r="M1035" s="203">
        <v>74</v>
      </c>
      <c r="N1035" s="203">
        <v>107</v>
      </c>
      <c r="O1035" s="203">
        <v>13.1</v>
      </c>
      <c r="P1035" s="203">
        <v>1527</v>
      </c>
      <c r="Q1035" s="203">
        <v>0.93</v>
      </c>
      <c r="R1035" s="203">
        <v>1426</v>
      </c>
      <c r="S1035" s="203">
        <v>158</v>
      </c>
      <c r="T1035" s="203">
        <v>55</v>
      </c>
      <c r="U1035" s="203">
        <v>36</v>
      </c>
      <c r="V1035" s="203">
        <v>142</v>
      </c>
      <c r="W1035" s="203">
        <v>5</v>
      </c>
      <c r="X1035" s="203">
        <v>68</v>
      </c>
      <c r="Y1035" s="203">
        <v>0.14399999999999999</v>
      </c>
      <c r="Z1035" s="203" t="b">
        <v>0</v>
      </c>
      <c r="AA1035" s="203">
        <v>81</v>
      </c>
      <c r="AB1035" s="203">
        <v>78</v>
      </c>
      <c r="AC1035" s="203">
        <v>61</v>
      </c>
      <c r="AD1035" s="203">
        <v>11</v>
      </c>
      <c r="AE1035" s="203">
        <v>8.1999999999999993</v>
      </c>
      <c r="AF1035" s="203" t="s">
        <v>307</v>
      </c>
      <c r="BE1035" s="204" t="str">
        <f t="shared" si="33"/>
        <v xml:space="preserve"> RossignolReact 2162 Unisex</v>
      </c>
    </row>
    <row r="1036" spans="1:57">
      <c r="A1036" s="203" t="s">
        <v>219</v>
      </c>
      <c r="B1036" s="203" t="s">
        <v>771</v>
      </c>
      <c r="C1036" s="203" t="s">
        <v>810</v>
      </c>
      <c r="D1036" s="203">
        <v>170</v>
      </c>
      <c r="E1036" s="203" t="s">
        <v>222</v>
      </c>
      <c r="F1036" s="203" t="str">
        <f t="shared" si="32"/>
        <v>React 2</v>
      </c>
      <c r="H1036" s="203">
        <v>170</v>
      </c>
      <c r="I1036" s="203">
        <v>168.4</v>
      </c>
      <c r="J1036" s="203">
        <v>148</v>
      </c>
      <c r="K1036" s="203">
        <v>153</v>
      </c>
      <c r="L1036" s="203">
        <v>121</v>
      </c>
      <c r="M1036" s="203">
        <v>74</v>
      </c>
      <c r="N1036" s="203">
        <v>107</v>
      </c>
      <c r="O1036" s="203">
        <v>14.6</v>
      </c>
      <c r="P1036" s="203">
        <v>1594</v>
      </c>
      <c r="Q1036" s="203">
        <v>0.94</v>
      </c>
      <c r="R1036" s="203">
        <v>1497</v>
      </c>
      <c r="S1036" s="203">
        <v>179</v>
      </c>
      <c r="T1036" s="203">
        <v>61</v>
      </c>
      <c r="U1036" s="203">
        <v>35</v>
      </c>
      <c r="V1036" s="203">
        <v>141</v>
      </c>
      <c r="W1036" s="203">
        <v>5</v>
      </c>
      <c r="X1036" s="203">
        <v>64</v>
      </c>
      <c r="Y1036" s="203">
        <v>0.14099999999999999</v>
      </c>
      <c r="Z1036" s="203" t="b">
        <v>0</v>
      </c>
      <c r="AA1036" s="203">
        <v>78</v>
      </c>
      <c r="AB1036" s="203">
        <v>80</v>
      </c>
      <c r="AC1036" s="203">
        <v>63</v>
      </c>
      <c r="AD1036" s="203">
        <v>12</v>
      </c>
      <c r="AE1036" s="203">
        <v>8.5</v>
      </c>
      <c r="AF1036" s="203" t="s">
        <v>307</v>
      </c>
      <c r="AS1036" s="203" t="s">
        <v>4857</v>
      </c>
      <c r="AT1036" s="203" t="s">
        <v>1818</v>
      </c>
      <c r="AU1036" s="247">
        <v>335.27</v>
      </c>
      <c r="AV1036" s="203" t="s">
        <v>4858</v>
      </c>
      <c r="BE1036" s="204" t="str">
        <f t="shared" si="33"/>
        <v xml:space="preserve"> RossignolReact 2170 Unisex</v>
      </c>
    </row>
    <row r="1037" spans="1:57">
      <c r="A1037" s="203" t="s">
        <v>219</v>
      </c>
      <c r="B1037" s="203" t="s">
        <v>771</v>
      </c>
      <c r="C1037" s="203" t="s">
        <v>810</v>
      </c>
      <c r="D1037" s="203">
        <v>176</v>
      </c>
      <c r="E1037" s="203" t="s">
        <v>222</v>
      </c>
      <c r="F1037" s="203" t="str">
        <f t="shared" si="32"/>
        <v>React 2</v>
      </c>
      <c r="H1037" s="203">
        <v>176</v>
      </c>
      <c r="I1037" s="203">
        <v>176.3</v>
      </c>
      <c r="J1037" s="203">
        <v>156</v>
      </c>
      <c r="K1037" s="203">
        <v>160</v>
      </c>
      <c r="L1037" s="203">
        <v>121</v>
      </c>
      <c r="M1037" s="203">
        <v>74</v>
      </c>
      <c r="N1037" s="203">
        <v>107</v>
      </c>
      <c r="O1037" s="203">
        <v>16.5</v>
      </c>
      <c r="P1037" s="203">
        <v>1646</v>
      </c>
      <c r="Q1037" s="203">
        <v>0.95</v>
      </c>
      <c r="R1037" s="203">
        <v>1563</v>
      </c>
      <c r="S1037" s="203">
        <v>191</v>
      </c>
      <c r="T1037" s="203">
        <v>67</v>
      </c>
      <c r="U1037" s="203">
        <v>35</v>
      </c>
      <c r="V1037" s="203">
        <v>141</v>
      </c>
      <c r="W1037" s="203">
        <v>5</v>
      </c>
      <c r="X1037" s="203">
        <v>66</v>
      </c>
      <c r="Y1037" s="203">
        <v>0.14199999999999999</v>
      </c>
      <c r="Z1037" s="203" t="b">
        <v>0</v>
      </c>
      <c r="AA1037" s="203">
        <v>81</v>
      </c>
      <c r="AB1037" s="203">
        <v>83</v>
      </c>
      <c r="AC1037" s="203">
        <v>60</v>
      </c>
      <c r="AD1037" s="203">
        <v>13</v>
      </c>
      <c r="AE1037" s="203">
        <v>8.6999999999999993</v>
      </c>
      <c r="AF1037" s="203" t="s">
        <v>307</v>
      </c>
      <c r="BE1037" s="204" t="str">
        <f t="shared" si="33"/>
        <v xml:space="preserve"> RossignolReact 2176 Unisex</v>
      </c>
    </row>
    <row r="1038" spans="1:57">
      <c r="A1038" s="203" t="s">
        <v>219</v>
      </c>
      <c r="B1038" s="203" t="s">
        <v>771</v>
      </c>
      <c r="C1038" s="203" t="s">
        <v>811</v>
      </c>
      <c r="D1038" s="203">
        <v>163</v>
      </c>
      <c r="E1038" s="203" t="s">
        <v>222</v>
      </c>
      <c r="F1038" s="203" t="str">
        <f t="shared" si="32"/>
        <v>React 6 Compact</v>
      </c>
      <c r="H1038" s="203">
        <v>163</v>
      </c>
      <c r="I1038" s="203">
        <v>162.5</v>
      </c>
      <c r="J1038" s="203">
        <v>142</v>
      </c>
      <c r="K1038" s="203">
        <v>149</v>
      </c>
      <c r="L1038" s="203">
        <v>122</v>
      </c>
      <c r="M1038" s="203">
        <v>73</v>
      </c>
      <c r="N1038" s="203">
        <v>108</v>
      </c>
      <c r="O1038" s="203">
        <v>13.1</v>
      </c>
      <c r="P1038" s="203">
        <v>1596</v>
      </c>
      <c r="Q1038" s="203">
        <v>0.9</v>
      </c>
      <c r="R1038" s="203">
        <v>1441</v>
      </c>
      <c r="S1038" s="203">
        <v>172</v>
      </c>
      <c r="T1038" s="203">
        <v>63</v>
      </c>
      <c r="U1038" s="203">
        <v>37</v>
      </c>
      <c r="V1038" s="203">
        <v>152</v>
      </c>
      <c r="W1038" s="203">
        <v>5</v>
      </c>
      <c r="X1038" s="203">
        <v>57</v>
      </c>
      <c r="Y1038" s="203">
        <v>0.14399999999999999</v>
      </c>
      <c r="Z1038" s="203" t="b">
        <v>0</v>
      </c>
      <c r="AA1038" s="203">
        <v>69</v>
      </c>
      <c r="AB1038" s="203">
        <v>61</v>
      </c>
      <c r="AC1038" s="203">
        <v>83</v>
      </c>
      <c r="AD1038" s="203">
        <v>9</v>
      </c>
      <c r="AE1038" s="203">
        <v>10.199999999999999</v>
      </c>
      <c r="AF1038" s="203" t="s">
        <v>307</v>
      </c>
      <c r="AS1038" s="203" t="s">
        <v>4859</v>
      </c>
      <c r="AT1038" s="203" t="s">
        <v>1682</v>
      </c>
      <c r="AU1038" s="247">
        <v>599.95000000000005</v>
      </c>
      <c r="AV1038" s="203" t="s">
        <v>4860</v>
      </c>
      <c r="AW1038" s="203" t="s">
        <v>4859</v>
      </c>
      <c r="AX1038" s="203" t="s">
        <v>1682</v>
      </c>
      <c r="AY1038" s="247">
        <v>599.95000000000005</v>
      </c>
      <c r="AZ1038" s="203" t="s">
        <v>4861</v>
      </c>
      <c r="BA1038" s="203" t="s">
        <v>4859</v>
      </c>
      <c r="BB1038" s="203" t="s">
        <v>1682</v>
      </c>
      <c r="BC1038" s="247">
        <v>599.95000000000005</v>
      </c>
      <c r="BD1038" s="203" t="s">
        <v>4862</v>
      </c>
      <c r="BE1038" s="204" t="str">
        <f t="shared" si="33"/>
        <v xml:space="preserve"> RossignolReact 6 Compact163 Unisex</v>
      </c>
    </row>
    <row r="1039" spans="1:57">
      <c r="A1039" s="203" t="s">
        <v>219</v>
      </c>
      <c r="B1039" s="203" t="s">
        <v>771</v>
      </c>
      <c r="C1039" s="203" t="s">
        <v>811</v>
      </c>
      <c r="D1039" s="203">
        <v>170</v>
      </c>
      <c r="E1039" s="203" t="s">
        <v>222</v>
      </c>
      <c r="F1039" s="203" t="str">
        <f t="shared" si="32"/>
        <v>React 6 Compact</v>
      </c>
      <c r="H1039" s="203">
        <v>170</v>
      </c>
      <c r="I1039" s="203">
        <v>169.6</v>
      </c>
      <c r="J1039" s="203">
        <v>150</v>
      </c>
      <c r="K1039" s="203">
        <v>157</v>
      </c>
      <c r="L1039" s="203">
        <v>122</v>
      </c>
      <c r="M1039" s="203">
        <v>73</v>
      </c>
      <c r="N1039" s="203">
        <v>108</v>
      </c>
      <c r="O1039" s="203">
        <v>14.5</v>
      </c>
      <c r="P1039" s="203">
        <v>1710</v>
      </c>
      <c r="Q1039" s="203">
        <v>0.88</v>
      </c>
      <c r="R1039" s="203">
        <v>1499</v>
      </c>
      <c r="S1039" s="203">
        <v>185</v>
      </c>
      <c r="T1039" s="203">
        <v>73</v>
      </c>
      <c r="U1039" s="203">
        <v>35</v>
      </c>
      <c r="V1039" s="203">
        <v>144</v>
      </c>
      <c r="W1039" s="203">
        <v>4</v>
      </c>
      <c r="X1039" s="203">
        <v>50</v>
      </c>
      <c r="Y1039" s="203">
        <v>0.123</v>
      </c>
      <c r="Z1039" s="203" t="b">
        <v>0</v>
      </c>
      <c r="AA1039" s="203">
        <v>71</v>
      </c>
      <c r="AB1039" s="203">
        <v>60</v>
      </c>
      <c r="AC1039" s="203">
        <v>74</v>
      </c>
      <c r="AD1039" s="203">
        <v>13</v>
      </c>
      <c r="AE1039" s="203">
        <v>9.9</v>
      </c>
      <c r="AF1039" s="203" t="s">
        <v>307</v>
      </c>
      <c r="BE1039" s="204" t="str">
        <f t="shared" si="33"/>
        <v xml:space="preserve"> RossignolReact 6 Compact170 Unisex</v>
      </c>
    </row>
    <row r="1040" spans="1:57">
      <c r="A1040" s="203" t="s">
        <v>219</v>
      </c>
      <c r="B1040" s="203" t="s">
        <v>771</v>
      </c>
      <c r="C1040" s="203" t="s">
        <v>811</v>
      </c>
      <c r="D1040" s="203">
        <v>177</v>
      </c>
      <c r="E1040" s="203" t="s">
        <v>222</v>
      </c>
      <c r="F1040" s="203" t="str">
        <f t="shared" si="32"/>
        <v>React 6 Compact</v>
      </c>
      <c r="H1040" s="203">
        <v>177</v>
      </c>
      <c r="I1040" s="203">
        <v>176.5</v>
      </c>
      <c r="J1040" s="203">
        <v>157</v>
      </c>
      <c r="K1040" s="203">
        <v>163</v>
      </c>
      <c r="L1040" s="203">
        <v>122</v>
      </c>
      <c r="M1040" s="203">
        <v>73</v>
      </c>
      <c r="N1040" s="203">
        <v>108</v>
      </c>
      <c r="O1040" s="203">
        <v>15.8</v>
      </c>
      <c r="P1040" s="203">
        <v>1737</v>
      </c>
      <c r="Q1040" s="203">
        <v>0.9</v>
      </c>
      <c r="R1040" s="203">
        <v>1558</v>
      </c>
      <c r="S1040" s="203">
        <v>207</v>
      </c>
      <c r="T1040" s="203">
        <v>73</v>
      </c>
      <c r="U1040" s="203">
        <v>36</v>
      </c>
      <c r="V1040" s="203">
        <v>148</v>
      </c>
      <c r="W1040" s="203">
        <v>5</v>
      </c>
      <c r="X1040" s="203">
        <v>52</v>
      </c>
      <c r="Y1040" s="203">
        <v>0.14000000000000001</v>
      </c>
      <c r="Z1040" s="203" t="b">
        <v>0</v>
      </c>
      <c r="AA1040" s="203">
        <v>72</v>
      </c>
      <c r="AB1040" s="203">
        <v>61</v>
      </c>
      <c r="AC1040" s="203">
        <v>76</v>
      </c>
      <c r="AD1040" s="203">
        <v>13</v>
      </c>
      <c r="AE1040" s="203">
        <v>9.8000000000000007</v>
      </c>
      <c r="AF1040" s="203" t="s">
        <v>307</v>
      </c>
      <c r="BE1040" s="204" t="str">
        <f t="shared" si="33"/>
        <v xml:space="preserve"> RossignolReact 6 Compact177 Unisex</v>
      </c>
    </row>
    <row r="1041" spans="1:57">
      <c r="A1041" s="203" t="s">
        <v>219</v>
      </c>
      <c r="B1041" s="203" t="s">
        <v>812</v>
      </c>
      <c r="C1041" s="203" t="s">
        <v>814</v>
      </c>
      <c r="D1041" s="203">
        <v>153</v>
      </c>
      <c r="E1041" s="203" t="s">
        <v>390</v>
      </c>
      <c r="F1041" s="203" t="str">
        <f t="shared" si="32"/>
        <v>MTN Explore 88 W</v>
      </c>
      <c r="H1041" s="203">
        <v>153</v>
      </c>
      <c r="I1041" s="203">
        <v>151.69999999999999</v>
      </c>
      <c r="J1041" s="203">
        <v>124</v>
      </c>
      <c r="K1041" s="203">
        <v>132</v>
      </c>
      <c r="L1041" s="203">
        <v>121</v>
      </c>
      <c r="M1041" s="203">
        <v>88</v>
      </c>
      <c r="N1041" s="203">
        <v>106</v>
      </c>
      <c r="O1041" s="203">
        <v>16.7</v>
      </c>
      <c r="P1041" s="203">
        <v>1155</v>
      </c>
      <c r="Q1041" s="203">
        <v>1.29</v>
      </c>
      <c r="R1041" s="203">
        <v>1492</v>
      </c>
      <c r="S1041" s="203">
        <v>109</v>
      </c>
      <c r="T1041" s="203">
        <v>50</v>
      </c>
      <c r="U1041" s="203">
        <v>47</v>
      </c>
      <c r="V1041" s="203">
        <v>197</v>
      </c>
      <c r="W1041" s="203">
        <v>12</v>
      </c>
      <c r="X1041" s="203">
        <v>83</v>
      </c>
      <c r="Y1041" s="203">
        <v>0.253</v>
      </c>
      <c r="Z1041" s="203" t="b">
        <v>0</v>
      </c>
      <c r="AA1041" s="203">
        <v>121</v>
      </c>
      <c r="AB1041" s="203">
        <v>74</v>
      </c>
      <c r="AC1041" s="203">
        <v>76</v>
      </c>
      <c r="AD1041" s="203">
        <v>8</v>
      </c>
      <c r="AE1041" s="203">
        <v>10.199999999999999</v>
      </c>
      <c r="AF1041" s="203" t="s">
        <v>302</v>
      </c>
      <c r="AG1041" s="203" t="s">
        <v>388</v>
      </c>
      <c r="AS1041" s="203" t="s">
        <v>4863</v>
      </c>
      <c r="AT1041" s="203" t="s">
        <v>1595</v>
      </c>
      <c r="AU1041" s="247">
        <v>649.99</v>
      </c>
      <c r="AV1041" s="203" t="s">
        <v>4864</v>
      </c>
      <c r="BE1041" s="204" t="str">
        <f t="shared" si="33"/>
        <v xml:space="preserve"> SalomonMTN Explore 88 W153 Women's</v>
      </c>
    </row>
    <row r="1042" spans="1:57">
      <c r="A1042" s="203" t="s">
        <v>219</v>
      </c>
      <c r="B1042" s="203" t="s">
        <v>812</v>
      </c>
      <c r="C1042" s="203" t="s">
        <v>813</v>
      </c>
      <c r="D1042" s="203">
        <v>169</v>
      </c>
      <c r="E1042" s="203" t="s">
        <v>222</v>
      </c>
      <c r="F1042" s="203" t="str">
        <f t="shared" si="32"/>
        <v>MTN Explore 88</v>
      </c>
      <c r="H1042" s="203">
        <v>169</v>
      </c>
      <c r="I1042" s="203">
        <v>167.7</v>
      </c>
      <c r="J1042" s="203">
        <v>134</v>
      </c>
      <c r="K1042" s="203">
        <v>146</v>
      </c>
      <c r="L1042" s="203">
        <v>123</v>
      </c>
      <c r="M1042" s="203">
        <v>88</v>
      </c>
      <c r="N1042" s="203">
        <v>109</v>
      </c>
      <c r="O1042" s="203">
        <v>18.399999999999999</v>
      </c>
      <c r="P1042" s="203">
        <v>1319</v>
      </c>
      <c r="Q1042" s="203">
        <v>1.27</v>
      </c>
      <c r="R1042" s="203">
        <v>1673</v>
      </c>
      <c r="S1042" s="203">
        <v>169</v>
      </c>
      <c r="T1042" s="203">
        <v>66</v>
      </c>
      <c r="U1042" s="203">
        <v>50</v>
      </c>
      <c r="V1042" s="203">
        <v>204</v>
      </c>
      <c r="W1042" s="203">
        <v>14</v>
      </c>
      <c r="X1042" s="203">
        <v>138</v>
      </c>
      <c r="Y1042" s="203">
        <v>0.28299999999999997</v>
      </c>
      <c r="Z1042" s="203" t="b">
        <v>0</v>
      </c>
      <c r="AA1042" s="203">
        <v>137</v>
      </c>
      <c r="AB1042" s="203">
        <v>76</v>
      </c>
      <c r="AC1042" s="203">
        <v>66</v>
      </c>
      <c r="AD1042" s="203">
        <v>8</v>
      </c>
      <c r="AE1042" s="203">
        <v>11.6</v>
      </c>
      <c r="AF1042" s="203" t="s">
        <v>305</v>
      </c>
      <c r="AG1042" s="203" t="s">
        <v>302</v>
      </c>
      <c r="AH1042" s="203" t="s">
        <v>388</v>
      </c>
      <c r="AS1042" s="203" t="s">
        <v>4865</v>
      </c>
      <c r="AT1042" s="203" t="s">
        <v>1578</v>
      </c>
      <c r="AU1042" s="247">
        <v>315.57</v>
      </c>
      <c r="AV1042" s="203" t="s">
        <v>4866</v>
      </c>
      <c r="AW1042" s="203" t="s">
        <v>4867</v>
      </c>
      <c r="AX1042" s="203" t="s">
        <v>1722</v>
      </c>
      <c r="AY1042" s="247">
        <v>559.99</v>
      </c>
      <c r="AZ1042" s="203" t="s">
        <v>4868</v>
      </c>
      <c r="BA1042" s="203" t="s">
        <v>4867</v>
      </c>
      <c r="BB1042" s="203" t="s">
        <v>1630</v>
      </c>
      <c r="BC1042" s="247">
        <v>649.95000000000005</v>
      </c>
      <c r="BD1042" s="203" t="s">
        <v>4869</v>
      </c>
      <c r="BE1042" s="204" t="str">
        <f t="shared" si="33"/>
        <v xml:space="preserve"> SalomonMTN Explore 88169 Unisex</v>
      </c>
    </row>
    <row r="1043" spans="1:57">
      <c r="A1043" s="203" t="s">
        <v>219</v>
      </c>
      <c r="B1043" s="203" t="s">
        <v>812</v>
      </c>
      <c r="C1043" s="203" t="s">
        <v>813</v>
      </c>
      <c r="D1043" s="203">
        <v>177</v>
      </c>
      <c r="E1043" s="203" t="s">
        <v>222</v>
      </c>
      <c r="F1043" s="203" t="str">
        <f t="shared" si="32"/>
        <v>MTN Explore 88</v>
      </c>
      <c r="H1043" s="203">
        <v>177</v>
      </c>
      <c r="I1043" s="203">
        <v>175.7</v>
      </c>
      <c r="J1043" s="203">
        <v>139</v>
      </c>
      <c r="K1043" s="203">
        <v>153</v>
      </c>
      <c r="L1043" s="203">
        <v>125</v>
      </c>
      <c r="M1043" s="203">
        <v>88</v>
      </c>
      <c r="N1043" s="203">
        <v>111</v>
      </c>
      <c r="O1043" s="203">
        <v>18.5</v>
      </c>
      <c r="P1043" s="203">
        <v>1397</v>
      </c>
      <c r="Q1043" s="203">
        <v>1.27</v>
      </c>
      <c r="R1043" s="203">
        <v>1768</v>
      </c>
      <c r="S1043" s="203">
        <v>173</v>
      </c>
      <c r="T1043" s="203">
        <v>76</v>
      </c>
      <c r="U1043" s="203">
        <v>50</v>
      </c>
      <c r="V1043" s="203">
        <v>205</v>
      </c>
      <c r="W1043" s="203">
        <v>12</v>
      </c>
      <c r="X1043" s="203">
        <v>162</v>
      </c>
      <c r="Y1043" s="203">
        <v>0.251</v>
      </c>
      <c r="Z1043" s="203" t="b">
        <v>0</v>
      </c>
      <c r="AA1043" s="203">
        <v>149</v>
      </c>
      <c r="AB1043" s="203">
        <v>78</v>
      </c>
      <c r="AC1043" s="203">
        <v>56</v>
      </c>
      <c r="AD1043" s="203">
        <v>8</v>
      </c>
      <c r="AE1043" s="203">
        <v>11.6</v>
      </c>
      <c r="AF1043" s="203" t="s">
        <v>305</v>
      </c>
      <c r="AG1043" s="203" t="s">
        <v>302</v>
      </c>
      <c r="AH1043" s="203" t="s">
        <v>388</v>
      </c>
      <c r="AS1043" s="203" t="s">
        <v>4870</v>
      </c>
      <c r="AT1043" s="203" t="s">
        <v>1630</v>
      </c>
      <c r="AU1043" s="247">
        <v>584.96</v>
      </c>
      <c r="AV1043" s="203" t="s">
        <v>4871</v>
      </c>
      <c r="AW1043" s="203" t="s">
        <v>4870</v>
      </c>
      <c r="AX1043" s="203" t="s">
        <v>1630</v>
      </c>
      <c r="AY1043" s="247">
        <v>584.96</v>
      </c>
      <c r="AZ1043" s="203" t="s">
        <v>4872</v>
      </c>
      <c r="BA1043" s="203" t="s">
        <v>4870</v>
      </c>
      <c r="BB1043" s="203" t="s">
        <v>1682</v>
      </c>
      <c r="BC1043" s="247">
        <v>649.99</v>
      </c>
      <c r="BD1043" s="203" t="s">
        <v>4873</v>
      </c>
      <c r="BE1043" s="204" t="str">
        <f t="shared" si="33"/>
        <v xml:space="preserve"> SalomonMTN Explore 88177 Unisex</v>
      </c>
    </row>
    <row r="1044" spans="1:57">
      <c r="A1044" s="203" t="s">
        <v>219</v>
      </c>
      <c r="B1044" s="203" t="s">
        <v>812</v>
      </c>
      <c r="C1044" s="203" t="s">
        <v>815</v>
      </c>
      <c r="D1044" s="203">
        <v>169</v>
      </c>
      <c r="E1044" s="203" t="s">
        <v>222</v>
      </c>
      <c r="F1044" s="203" t="str">
        <f t="shared" si="32"/>
        <v>MTN Explore 95</v>
      </c>
      <c r="H1044" s="203">
        <v>169</v>
      </c>
      <c r="I1044" s="203">
        <v>168.7</v>
      </c>
      <c r="J1044" s="203">
        <v>125</v>
      </c>
      <c r="K1044" s="203">
        <v>140</v>
      </c>
      <c r="L1044" s="203">
        <v>128</v>
      </c>
      <c r="M1044" s="203">
        <v>94</v>
      </c>
      <c r="N1044" s="203">
        <v>115</v>
      </c>
      <c r="O1044" s="203">
        <v>16.600000000000001</v>
      </c>
      <c r="P1044" s="203">
        <v>1450</v>
      </c>
      <c r="Q1044" s="203">
        <v>1.23</v>
      </c>
      <c r="R1044" s="203">
        <v>1780</v>
      </c>
      <c r="S1044" s="203">
        <v>169</v>
      </c>
      <c r="T1044" s="203">
        <v>67</v>
      </c>
      <c r="U1044" s="203">
        <v>55</v>
      </c>
      <c r="V1044" s="203">
        <v>321</v>
      </c>
      <c r="W1044" s="203">
        <v>7</v>
      </c>
      <c r="X1044" s="203">
        <v>115</v>
      </c>
      <c r="Y1044" s="203">
        <v>0.11899999999999999</v>
      </c>
      <c r="Z1044" s="203" t="b">
        <v>0</v>
      </c>
      <c r="AA1044" s="203">
        <v>181</v>
      </c>
      <c r="AB1044" s="203">
        <v>111</v>
      </c>
      <c r="AC1044" s="203">
        <v>140</v>
      </c>
      <c r="AD1044" s="203">
        <v>4</v>
      </c>
      <c r="AE1044" s="203">
        <v>10.6</v>
      </c>
      <c r="AF1044" s="203" t="s">
        <v>305</v>
      </c>
      <c r="AG1044" s="203" t="s">
        <v>302</v>
      </c>
      <c r="AS1044" s="203" t="s">
        <v>4874</v>
      </c>
      <c r="AT1044" s="203" t="s">
        <v>1331</v>
      </c>
      <c r="AU1044" s="247">
        <v>573.16</v>
      </c>
      <c r="AV1044" s="203" t="s">
        <v>4875</v>
      </c>
      <c r="AW1044" s="203" t="s">
        <v>4876</v>
      </c>
      <c r="AX1044" s="203" t="s">
        <v>1595</v>
      </c>
      <c r="AY1044" s="247">
        <v>699</v>
      </c>
      <c r="AZ1044" s="203" t="s">
        <v>4877</v>
      </c>
      <c r="BA1044" s="203" t="s">
        <v>4878</v>
      </c>
      <c r="BB1044" s="203" t="s">
        <v>1630</v>
      </c>
      <c r="BC1044" s="247">
        <v>699.95</v>
      </c>
      <c r="BD1044" s="203" t="s">
        <v>4879</v>
      </c>
      <c r="BE1044" s="204" t="str">
        <f t="shared" si="33"/>
        <v xml:space="preserve"> SalomonMTN Explore 95169 Unisex</v>
      </c>
    </row>
    <row r="1045" spans="1:57">
      <c r="A1045" s="203" t="s">
        <v>219</v>
      </c>
      <c r="B1045" s="203" t="s">
        <v>812</v>
      </c>
      <c r="C1045" s="203" t="s">
        <v>815</v>
      </c>
      <c r="D1045" s="203">
        <v>177</v>
      </c>
      <c r="E1045" s="203" t="s">
        <v>222</v>
      </c>
      <c r="F1045" s="203" t="str">
        <f t="shared" si="32"/>
        <v>MTN Explore 95</v>
      </c>
      <c r="H1045" s="203">
        <v>177</v>
      </c>
      <c r="I1045" s="203">
        <v>176.3</v>
      </c>
      <c r="J1045" s="203">
        <v>143</v>
      </c>
      <c r="K1045" s="203">
        <v>146</v>
      </c>
      <c r="L1045" s="203">
        <v>130</v>
      </c>
      <c r="M1045" s="203">
        <v>95</v>
      </c>
      <c r="N1045" s="203">
        <v>116</v>
      </c>
      <c r="O1045" s="203">
        <v>17.600000000000001</v>
      </c>
      <c r="P1045" s="203">
        <v>1550</v>
      </c>
      <c r="Q1045" s="203">
        <v>1.21</v>
      </c>
      <c r="R1045" s="203">
        <v>1874</v>
      </c>
      <c r="S1045" s="203">
        <v>186</v>
      </c>
      <c r="T1045" s="203">
        <v>77</v>
      </c>
      <c r="U1045" s="203">
        <v>52</v>
      </c>
      <c r="V1045" s="203">
        <v>258</v>
      </c>
      <c r="W1045" s="203">
        <v>6</v>
      </c>
      <c r="X1045" s="203">
        <v>75</v>
      </c>
      <c r="Y1045" s="203">
        <v>0.107</v>
      </c>
      <c r="Z1045" s="203" t="b">
        <v>0</v>
      </c>
      <c r="AA1045" s="203">
        <v>200</v>
      </c>
      <c r="AB1045" s="203">
        <v>107</v>
      </c>
      <c r="AC1045" s="203">
        <v>58</v>
      </c>
      <c r="AD1045" s="203">
        <v>8</v>
      </c>
      <c r="AE1045" s="203">
        <v>10.9</v>
      </c>
      <c r="AF1045" s="203" t="s">
        <v>305</v>
      </c>
      <c r="AG1045" s="203" t="s">
        <v>302</v>
      </c>
      <c r="AS1045" s="203" t="s">
        <v>4878</v>
      </c>
      <c r="AT1045" s="203" t="s">
        <v>1501</v>
      </c>
      <c r="AU1045" s="247">
        <v>524.9</v>
      </c>
      <c r="AV1045" s="203" t="s">
        <v>4880</v>
      </c>
      <c r="AW1045" s="203" t="s">
        <v>4878</v>
      </c>
      <c r="AX1045" s="203" t="s">
        <v>1493</v>
      </c>
      <c r="AY1045" s="247">
        <v>559.99</v>
      </c>
      <c r="AZ1045" s="203" t="s">
        <v>4881</v>
      </c>
      <c r="BA1045" s="203" t="s">
        <v>4882</v>
      </c>
      <c r="BB1045" s="203" t="s">
        <v>1493</v>
      </c>
      <c r="BC1045" s="247">
        <v>559.99</v>
      </c>
      <c r="BD1045" s="203" t="s">
        <v>4883</v>
      </c>
      <c r="BE1045" s="204" t="str">
        <f t="shared" si="33"/>
        <v xml:space="preserve"> SalomonMTN Explore 95177 Unisex</v>
      </c>
    </row>
    <row r="1046" spans="1:57">
      <c r="A1046" s="203" t="s">
        <v>219</v>
      </c>
      <c r="B1046" s="203" t="s">
        <v>812</v>
      </c>
      <c r="C1046" s="203" t="s">
        <v>815</v>
      </c>
      <c r="D1046" s="203">
        <v>184</v>
      </c>
      <c r="E1046" s="203" t="s">
        <v>222</v>
      </c>
      <c r="F1046" s="203" t="str">
        <f t="shared" si="32"/>
        <v>MTN Explore 95</v>
      </c>
      <c r="H1046" s="203">
        <v>184</v>
      </c>
      <c r="I1046" s="203">
        <v>183.6</v>
      </c>
      <c r="J1046" s="203">
        <v>145</v>
      </c>
      <c r="K1046" s="203">
        <v>153</v>
      </c>
      <c r="L1046" s="203">
        <v>131</v>
      </c>
      <c r="M1046" s="203">
        <v>95</v>
      </c>
      <c r="N1046" s="203">
        <v>117</v>
      </c>
      <c r="O1046" s="203">
        <v>18.899999999999999</v>
      </c>
      <c r="P1046" s="203">
        <v>1701</v>
      </c>
      <c r="Q1046" s="203">
        <v>1.1499999999999999</v>
      </c>
      <c r="R1046" s="203">
        <v>1959</v>
      </c>
      <c r="S1046" s="203">
        <v>219</v>
      </c>
      <c r="T1046" s="203">
        <v>88</v>
      </c>
      <c r="U1046" s="203">
        <v>50</v>
      </c>
      <c r="V1046" s="203">
        <v>289</v>
      </c>
      <c r="W1046" s="203">
        <v>7</v>
      </c>
      <c r="X1046" s="203">
        <v>99</v>
      </c>
      <c r="Y1046" s="203">
        <v>0.14199999999999999</v>
      </c>
      <c r="Z1046" s="203" t="b">
        <v>0</v>
      </c>
      <c r="AA1046" s="203">
        <v>199</v>
      </c>
      <c r="AB1046" s="203">
        <v>110</v>
      </c>
      <c r="AC1046" s="203">
        <v>90</v>
      </c>
      <c r="AD1046" s="203">
        <v>10</v>
      </c>
      <c r="AE1046" s="203">
        <v>10.9</v>
      </c>
      <c r="AF1046" s="203" t="s">
        <v>305</v>
      </c>
      <c r="AG1046" s="203" t="s">
        <v>302</v>
      </c>
      <c r="AS1046" s="203" t="s">
        <v>4878</v>
      </c>
      <c r="AT1046" s="203" t="s">
        <v>1571</v>
      </c>
      <c r="AU1046" s="247">
        <v>373.77</v>
      </c>
      <c r="AV1046" s="203" t="s">
        <v>4884</v>
      </c>
      <c r="AW1046" s="203" t="s">
        <v>4878</v>
      </c>
      <c r="AX1046" s="203" t="s">
        <v>1493</v>
      </c>
      <c r="AY1046" s="247">
        <v>559.99</v>
      </c>
      <c r="AZ1046" s="203" t="s">
        <v>4885</v>
      </c>
      <c r="BA1046" s="203" t="s">
        <v>4878</v>
      </c>
      <c r="BB1046" s="203" t="s">
        <v>1493</v>
      </c>
      <c r="BC1046" s="247">
        <v>559.99</v>
      </c>
      <c r="BD1046" s="203" t="s">
        <v>4886</v>
      </c>
      <c r="BE1046" s="204" t="str">
        <f t="shared" si="33"/>
        <v xml:space="preserve"> SalomonMTN Explore 95184 Unisex</v>
      </c>
    </row>
    <row r="1047" spans="1:57">
      <c r="A1047" s="203" t="s">
        <v>219</v>
      </c>
      <c r="B1047" s="203" t="s">
        <v>812</v>
      </c>
      <c r="C1047" s="203" t="s">
        <v>816</v>
      </c>
      <c r="D1047" s="203">
        <v>167</v>
      </c>
      <c r="E1047" s="203" t="s">
        <v>222</v>
      </c>
      <c r="F1047" s="203" t="str">
        <f t="shared" si="32"/>
        <v>QST 106</v>
      </c>
      <c r="H1047" s="203">
        <v>167</v>
      </c>
      <c r="I1047" s="203">
        <v>166.8</v>
      </c>
      <c r="J1047" s="203">
        <v>105</v>
      </c>
      <c r="K1047" s="203">
        <v>135</v>
      </c>
      <c r="L1047" s="203">
        <v>136</v>
      </c>
      <c r="M1047" s="203">
        <v>104</v>
      </c>
      <c r="N1047" s="203">
        <v>122</v>
      </c>
      <c r="O1047" s="203">
        <v>18.100000000000001</v>
      </c>
      <c r="P1047" s="203">
        <v>1881</v>
      </c>
      <c r="Q1047" s="203">
        <v>1.02</v>
      </c>
      <c r="R1047" s="203">
        <v>1912</v>
      </c>
      <c r="S1047" s="203">
        <v>174</v>
      </c>
      <c r="T1047" s="203">
        <v>83</v>
      </c>
      <c r="U1047" s="203">
        <v>59</v>
      </c>
      <c r="V1047" s="203">
        <v>353</v>
      </c>
      <c r="W1047" s="203">
        <v>22</v>
      </c>
      <c r="X1047" s="203">
        <v>262</v>
      </c>
      <c r="Y1047" s="203">
        <v>0.36799999999999999</v>
      </c>
      <c r="Z1047" s="203" t="b">
        <v>0</v>
      </c>
      <c r="AA1047" s="203">
        <v>189</v>
      </c>
      <c r="AB1047" s="203">
        <v>124</v>
      </c>
      <c r="AC1047" s="203">
        <v>164</v>
      </c>
      <c r="AD1047" s="203">
        <v>6</v>
      </c>
      <c r="AE1047" s="203">
        <v>9.3000000000000007</v>
      </c>
      <c r="AF1047" s="203" t="s">
        <v>305</v>
      </c>
      <c r="AG1047" s="203" t="s">
        <v>301</v>
      </c>
      <c r="AH1047" s="203" t="s">
        <v>304</v>
      </c>
      <c r="AS1047" s="203" t="s">
        <v>4887</v>
      </c>
      <c r="AT1047" s="203" t="s">
        <v>1881</v>
      </c>
      <c r="AU1047" s="247">
        <v>541.84</v>
      </c>
      <c r="AV1047" s="203" t="s">
        <v>4888</v>
      </c>
      <c r="AW1047" s="203" t="s">
        <v>4887</v>
      </c>
      <c r="AX1047" s="203" t="s">
        <v>1194</v>
      </c>
      <c r="AY1047" s="247">
        <v>559.99</v>
      </c>
      <c r="AZ1047" s="203" t="s">
        <v>4889</v>
      </c>
      <c r="BA1047" s="203" t="s">
        <v>4887</v>
      </c>
      <c r="BB1047" s="203" t="s">
        <v>1194</v>
      </c>
      <c r="BC1047" s="247">
        <v>559.99</v>
      </c>
      <c r="BD1047" s="203" t="s">
        <v>4890</v>
      </c>
      <c r="BE1047" s="204" t="str">
        <f t="shared" si="33"/>
        <v xml:space="preserve"> SalomonQST 106167 Unisex</v>
      </c>
    </row>
    <row r="1048" spans="1:57">
      <c r="A1048" s="203" t="s">
        <v>219</v>
      </c>
      <c r="B1048" s="203" t="s">
        <v>812</v>
      </c>
      <c r="C1048" s="203" t="s">
        <v>816</v>
      </c>
      <c r="D1048" s="203">
        <v>174</v>
      </c>
      <c r="E1048" s="203" t="s">
        <v>222</v>
      </c>
      <c r="F1048" s="203" t="str">
        <f t="shared" si="32"/>
        <v>QST 106</v>
      </c>
      <c r="H1048" s="203">
        <v>174</v>
      </c>
      <c r="I1048" s="203">
        <v>173.9</v>
      </c>
      <c r="J1048" s="203">
        <v>109</v>
      </c>
      <c r="K1048" s="203">
        <v>144</v>
      </c>
      <c r="L1048" s="203">
        <v>137</v>
      </c>
      <c r="M1048" s="203">
        <v>105</v>
      </c>
      <c r="N1048" s="203">
        <v>123</v>
      </c>
      <c r="O1048" s="203">
        <v>19.100000000000001</v>
      </c>
      <c r="P1048" s="203">
        <v>2014</v>
      </c>
      <c r="Q1048" s="203">
        <v>0.99</v>
      </c>
      <c r="R1048" s="203">
        <v>2000</v>
      </c>
      <c r="S1048" s="203">
        <v>211</v>
      </c>
      <c r="T1048" s="203">
        <v>97</v>
      </c>
      <c r="U1048" s="203">
        <v>59</v>
      </c>
      <c r="V1048" s="203">
        <v>365</v>
      </c>
      <c r="W1048" s="203">
        <v>22</v>
      </c>
      <c r="X1048" s="203">
        <v>282</v>
      </c>
      <c r="Y1048" s="203">
        <v>0.377999999999999</v>
      </c>
      <c r="Z1048" s="203" t="b">
        <v>0</v>
      </c>
      <c r="AA1048" s="203">
        <v>181</v>
      </c>
      <c r="AB1048" s="203">
        <v>119</v>
      </c>
      <c r="AC1048" s="203">
        <v>183</v>
      </c>
      <c r="AD1048" s="203">
        <v>6</v>
      </c>
      <c r="AE1048" s="203">
        <v>9.4</v>
      </c>
      <c r="AF1048" s="203" t="s">
        <v>305</v>
      </c>
      <c r="AG1048" s="203" t="s">
        <v>301</v>
      </c>
      <c r="AH1048" s="203" t="s">
        <v>304</v>
      </c>
      <c r="AS1048" s="203" t="s">
        <v>4891</v>
      </c>
      <c r="AT1048" s="203" t="s">
        <v>1578</v>
      </c>
      <c r="AU1048" s="247">
        <v>473.36</v>
      </c>
      <c r="AV1048" s="203" t="s">
        <v>4892</v>
      </c>
      <c r="AW1048" s="203" t="s">
        <v>4893</v>
      </c>
      <c r="AX1048" s="203" t="s">
        <v>1194</v>
      </c>
      <c r="AY1048" s="247">
        <v>559.99</v>
      </c>
      <c r="AZ1048" s="203" t="s">
        <v>4894</v>
      </c>
      <c r="BA1048" s="203" t="s">
        <v>4895</v>
      </c>
      <c r="BB1048" s="203" t="s">
        <v>1578</v>
      </c>
      <c r="BC1048" s="247">
        <v>591.70000000000005</v>
      </c>
      <c r="BD1048" s="203" t="s">
        <v>4896</v>
      </c>
      <c r="BE1048" s="204" t="str">
        <f t="shared" si="33"/>
        <v xml:space="preserve"> SalomonQST 106174 Unisex</v>
      </c>
    </row>
    <row r="1049" spans="1:57">
      <c r="A1049" s="203" t="s">
        <v>219</v>
      </c>
      <c r="B1049" s="203" t="s">
        <v>812</v>
      </c>
      <c r="C1049" s="203" t="s">
        <v>816</v>
      </c>
      <c r="D1049" s="203">
        <v>181</v>
      </c>
      <c r="E1049" s="203" t="s">
        <v>222</v>
      </c>
      <c r="F1049" s="203" t="str">
        <f t="shared" si="32"/>
        <v>QST 106</v>
      </c>
      <c r="H1049" s="203">
        <v>181</v>
      </c>
      <c r="I1049" s="203">
        <v>180.9</v>
      </c>
      <c r="J1049" s="203">
        <v>114</v>
      </c>
      <c r="K1049" s="203">
        <v>151</v>
      </c>
      <c r="L1049" s="203">
        <v>138</v>
      </c>
      <c r="M1049" s="203">
        <v>105</v>
      </c>
      <c r="N1049" s="203">
        <v>124</v>
      </c>
      <c r="O1049" s="203">
        <v>19.899999999999999</v>
      </c>
      <c r="P1049" s="203">
        <v>2130</v>
      </c>
      <c r="Q1049" s="203">
        <v>0.98</v>
      </c>
      <c r="R1049" s="203">
        <v>2088</v>
      </c>
      <c r="S1049" s="203">
        <v>231</v>
      </c>
      <c r="T1049" s="203">
        <v>105</v>
      </c>
      <c r="U1049" s="203">
        <v>56</v>
      </c>
      <c r="V1049" s="203">
        <v>381</v>
      </c>
      <c r="W1049" s="203">
        <v>20</v>
      </c>
      <c r="X1049" s="203">
        <v>291</v>
      </c>
      <c r="Y1049" s="203">
        <v>0.34799999999999998</v>
      </c>
      <c r="Z1049" s="203" t="b">
        <v>0</v>
      </c>
      <c r="AA1049" s="203">
        <v>179</v>
      </c>
      <c r="AB1049" s="203">
        <v>115</v>
      </c>
      <c r="AC1049" s="203">
        <v>201</v>
      </c>
      <c r="AD1049" s="203">
        <v>8</v>
      </c>
      <c r="AE1049" s="203">
        <v>8</v>
      </c>
      <c r="AF1049" s="203" t="s">
        <v>305</v>
      </c>
      <c r="AG1049" s="203" t="s">
        <v>304</v>
      </c>
      <c r="AS1049" s="203" t="s">
        <v>4897</v>
      </c>
      <c r="AT1049" s="203" t="s">
        <v>1262</v>
      </c>
      <c r="AU1049" s="247">
        <v>429.95</v>
      </c>
      <c r="AV1049" s="203" t="s">
        <v>4898</v>
      </c>
      <c r="AW1049" s="203" t="s">
        <v>4893</v>
      </c>
      <c r="AX1049" s="203" t="s">
        <v>1194</v>
      </c>
      <c r="AY1049" s="247">
        <v>559.99</v>
      </c>
      <c r="AZ1049" s="203" t="s">
        <v>4899</v>
      </c>
      <c r="BA1049" s="203" t="s">
        <v>4893</v>
      </c>
      <c r="BB1049" s="203" t="s">
        <v>1194</v>
      </c>
      <c r="BC1049" s="247">
        <v>559.99</v>
      </c>
      <c r="BD1049" s="203" t="s">
        <v>4900</v>
      </c>
      <c r="BE1049" s="204" t="str">
        <f t="shared" si="33"/>
        <v xml:space="preserve"> SalomonQST 106181 Unisex</v>
      </c>
    </row>
    <row r="1050" spans="1:57">
      <c r="A1050" s="203" t="s">
        <v>219</v>
      </c>
      <c r="B1050" s="203" t="s">
        <v>812</v>
      </c>
      <c r="C1050" s="203" t="s">
        <v>816</v>
      </c>
      <c r="D1050" s="203">
        <v>188</v>
      </c>
      <c r="E1050" s="203" t="s">
        <v>222</v>
      </c>
      <c r="F1050" s="203" t="str">
        <f t="shared" si="32"/>
        <v>QST 106</v>
      </c>
      <c r="H1050" s="203">
        <v>188</v>
      </c>
      <c r="I1050" s="203">
        <v>187.7</v>
      </c>
      <c r="J1050" s="203">
        <v>113</v>
      </c>
      <c r="K1050" s="203">
        <v>157</v>
      </c>
      <c r="L1050" s="203">
        <v>139</v>
      </c>
      <c r="M1050" s="203">
        <v>104</v>
      </c>
      <c r="N1050" s="203">
        <v>125</v>
      </c>
      <c r="O1050" s="203">
        <v>21.5</v>
      </c>
      <c r="P1050" s="203">
        <v>2224</v>
      </c>
      <c r="Q1050" s="203">
        <v>0.97</v>
      </c>
      <c r="R1050" s="203">
        <v>2167</v>
      </c>
      <c r="S1050" s="203">
        <v>279</v>
      </c>
      <c r="T1050" s="203">
        <v>125</v>
      </c>
      <c r="U1050" s="203">
        <v>61</v>
      </c>
      <c r="V1050" s="203">
        <v>432</v>
      </c>
      <c r="W1050" s="203">
        <v>23</v>
      </c>
      <c r="X1050" s="203">
        <v>315</v>
      </c>
      <c r="Y1050" s="203">
        <v>0.377</v>
      </c>
      <c r="Z1050" s="203" t="b">
        <v>0</v>
      </c>
      <c r="AA1050" s="203">
        <v>183</v>
      </c>
      <c r="AB1050" s="203">
        <v>125</v>
      </c>
      <c r="AC1050" s="203">
        <v>249</v>
      </c>
      <c r="AD1050" s="203">
        <v>6</v>
      </c>
      <c r="AE1050" s="203">
        <v>7.6</v>
      </c>
      <c r="AF1050" s="203" t="s">
        <v>305</v>
      </c>
      <c r="AG1050" s="203" t="s">
        <v>301</v>
      </c>
      <c r="AH1050" s="203" t="s">
        <v>304</v>
      </c>
      <c r="AS1050" s="203" t="s">
        <v>4887</v>
      </c>
      <c r="AT1050" s="203" t="s">
        <v>2911</v>
      </c>
      <c r="AU1050" s="247">
        <v>524.99</v>
      </c>
      <c r="AV1050" s="203" t="s">
        <v>4901</v>
      </c>
      <c r="AW1050" s="203" t="s">
        <v>4887</v>
      </c>
      <c r="AX1050" s="203" t="s">
        <v>1244</v>
      </c>
      <c r="AY1050" s="247">
        <v>579.92999999999995</v>
      </c>
      <c r="AZ1050" s="203" t="s">
        <v>4902</v>
      </c>
      <c r="BA1050" s="203" t="s">
        <v>4887</v>
      </c>
      <c r="BB1050" s="203" t="s">
        <v>1244</v>
      </c>
      <c r="BC1050" s="247">
        <v>579.92999999999995</v>
      </c>
      <c r="BD1050" s="203" t="s">
        <v>4903</v>
      </c>
      <c r="BE1050" s="204" t="str">
        <f t="shared" si="33"/>
        <v xml:space="preserve"> SalomonQST 106188 Unisex</v>
      </c>
    </row>
    <row r="1051" spans="1:57">
      <c r="A1051" s="203" t="s">
        <v>219</v>
      </c>
      <c r="B1051" s="203" t="s">
        <v>812</v>
      </c>
      <c r="C1051" s="203" t="s">
        <v>817</v>
      </c>
      <c r="D1051" s="203">
        <v>185</v>
      </c>
      <c r="E1051" s="203" t="s">
        <v>222</v>
      </c>
      <c r="F1051" s="203" t="str">
        <f t="shared" si="32"/>
        <v>QST 85</v>
      </c>
      <c r="H1051" s="203">
        <v>185</v>
      </c>
      <c r="I1051" s="203">
        <v>184.3</v>
      </c>
      <c r="J1051" s="203">
        <v>146</v>
      </c>
      <c r="K1051" s="203">
        <v>152</v>
      </c>
      <c r="L1051" s="203">
        <v>130</v>
      </c>
      <c r="M1051" s="203">
        <v>84</v>
      </c>
      <c r="N1051" s="203">
        <v>114</v>
      </c>
      <c r="O1051" s="203">
        <v>14</v>
      </c>
      <c r="P1051" s="203">
        <v>2285</v>
      </c>
      <c r="Q1051" s="203">
        <v>0.81</v>
      </c>
      <c r="R1051" s="203">
        <v>1843</v>
      </c>
      <c r="S1051" s="203">
        <v>279</v>
      </c>
      <c r="T1051" s="203">
        <v>127</v>
      </c>
      <c r="U1051" s="203">
        <v>35</v>
      </c>
      <c r="V1051" s="203">
        <v>257</v>
      </c>
      <c r="W1051" s="203">
        <v>6</v>
      </c>
      <c r="X1051" s="203">
        <v>128</v>
      </c>
      <c r="Y1051" s="203">
        <v>0.161</v>
      </c>
      <c r="Z1051" s="203" t="b">
        <v>0</v>
      </c>
      <c r="AA1051" s="203">
        <v>196</v>
      </c>
      <c r="AB1051" s="203">
        <v>127</v>
      </c>
      <c r="AC1051" s="203">
        <v>61</v>
      </c>
      <c r="AD1051" s="203">
        <v>12</v>
      </c>
      <c r="AE1051" s="203">
        <v>7.7</v>
      </c>
      <c r="AF1051" s="203" t="s">
        <v>306</v>
      </c>
      <c r="AG1051" s="203" t="s">
        <v>305</v>
      </c>
      <c r="AS1051" s="203" t="s">
        <v>4904</v>
      </c>
      <c r="AT1051" s="203" t="s">
        <v>3134</v>
      </c>
      <c r="AU1051" s="203" t="s">
        <v>3477</v>
      </c>
      <c r="AV1051" s="203" t="s">
        <v>4905</v>
      </c>
      <c r="AW1051" s="203" t="s">
        <v>4906</v>
      </c>
      <c r="AX1051" s="203" t="s">
        <v>3134</v>
      </c>
      <c r="AY1051" s="203" t="s">
        <v>3477</v>
      </c>
      <c r="AZ1051" s="203" t="s">
        <v>4907</v>
      </c>
      <c r="BA1051" s="203" t="s">
        <v>4908</v>
      </c>
      <c r="BB1051" s="203" t="s">
        <v>3134</v>
      </c>
      <c r="BC1051" s="203" t="s">
        <v>3477</v>
      </c>
      <c r="BD1051" s="203" t="s">
        <v>4909</v>
      </c>
      <c r="BE1051" s="204" t="str">
        <f t="shared" si="33"/>
        <v xml:space="preserve"> SalomonQST 85185 Unisex</v>
      </c>
    </row>
    <row r="1052" spans="1:57">
      <c r="A1052" s="203" t="s">
        <v>219</v>
      </c>
      <c r="B1052" s="203" t="s">
        <v>812</v>
      </c>
      <c r="C1052" s="203" t="s">
        <v>818</v>
      </c>
      <c r="D1052" s="203">
        <v>153</v>
      </c>
      <c r="E1052" s="203" t="s">
        <v>222</v>
      </c>
      <c r="F1052" s="203" t="str">
        <f t="shared" si="32"/>
        <v>QST 92</v>
      </c>
      <c r="H1052" s="203">
        <v>153</v>
      </c>
      <c r="I1052" s="203">
        <v>151.9</v>
      </c>
      <c r="J1052" s="203">
        <v>112</v>
      </c>
      <c r="K1052" s="203">
        <v>127</v>
      </c>
      <c r="L1052" s="203">
        <v>128</v>
      </c>
      <c r="M1052" s="203">
        <v>91</v>
      </c>
      <c r="N1052" s="203">
        <v>111</v>
      </c>
      <c r="O1052" s="203">
        <v>12.7</v>
      </c>
      <c r="P1052" s="203">
        <v>1579</v>
      </c>
      <c r="Q1052" s="203">
        <v>0.99</v>
      </c>
      <c r="R1052" s="203">
        <v>1571</v>
      </c>
      <c r="S1052" s="203">
        <v>172</v>
      </c>
      <c r="T1052" s="203">
        <v>84</v>
      </c>
      <c r="U1052" s="203">
        <v>54</v>
      </c>
      <c r="V1052" s="203">
        <v>254</v>
      </c>
      <c r="W1052" s="203">
        <v>16</v>
      </c>
      <c r="X1052" s="203">
        <v>147</v>
      </c>
      <c r="Y1052" s="203">
        <v>0.30099999999999999</v>
      </c>
      <c r="Z1052" s="203" t="b">
        <v>0</v>
      </c>
      <c r="AA1052" s="203">
        <v>131</v>
      </c>
      <c r="AB1052" s="203">
        <v>118</v>
      </c>
      <c r="AC1052" s="203">
        <v>123</v>
      </c>
      <c r="AD1052" s="203">
        <v>6</v>
      </c>
      <c r="AE1052" s="203">
        <v>8.5</v>
      </c>
      <c r="AF1052" s="203" t="s">
        <v>305</v>
      </c>
      <c r="AS1052" s="203" t="s">
        <v>4910</v>
      </c>
      <c r="AT1052" s="203" t="s">
        <v>1265</v>
      </c>
      <c r="AU1052" s="247">
        <v>299.95</v>
      </c>
      <c r="AV1052" s="203" t="s">
        <v>4911</v>
      </c>
      <c r="AW1052" s="203" t="s">
        <v>4912</v>
      </c>
      <c r="AX1052" s="203" t="s">
        <v>4645</v>
      </c>
      <c r="AY1052" s="203" t="s">
        <v>4913</v>
      </c>
      <c r="AZ1052" s="203" t="s">
        <v>4914</v>
      </c>
      <c r="BA1052" s="203" t="s">
        <v>4915</v>
      </c>
      <c r="BB1052" s="203" t="s">
        <v>4296</v>
      </c>
      <c r="BC1052" s="203" t="s">
        <v>3846</v>
      </c>
      <c r="BD1052" s="203" t="s">
        <v>4916</v>
      </c>
      <c r="BE1052" s="204" t="str">
        <f t="shared" si="33"/>
        <v xml:space="preserve"> SalomonQST 92153 Unisex</v>
      </c>
    </row>
    <row r="1053" spans="1:57">
      <c r="A1053" s="203" t="s">
        <v>219</v>
      </c>
      <c r="B1053" s="203" t="s">
        <v>812</v>
      </c>
      <c r="C1053" s="203" t="s">
        <v>818</v>
      </c>
      <c r="D1053" s="203">
        <v>169</v>
      </c>
      <c r="E1053" s="203" t="s">
        <v>222</v>
      </c>
      <c r="F1053" s="203" t="str">
        <f t="shared" si="32"/>
        <v>QST 92</v>
      </c>
      <c r="H1053" s="203">
        <v>169</v>
      </c>
      <c r="I1053" s="203">
        <v>168.2</v>
      </c>
      <c r="J1053" s="203">
        <v>130</v>
      </c>
      <c r="K1053" s="203">
        <v>140</v>
      </c>
      <c r="L1053" s="203">
        <v>129</v>
      </c>
      <c r="M1053" s="203">
        <v>91</v>
      </c>
      <c r="N1053" s="203">
        <v>112</v>
      </c>
      <c r="O1053" s="203">
        <v>15.4</v>
      </c>
      <c r="P1053" s="203">
        <v>1763</v>
      </c>
      <c r="Q1053" s="203">
        <v>0.99</v>
      </c>
      <c r="R1053" s="203">
        <v>1750</v>
      </c>
      <c r="S1053" s="203">
        <v>190</v>
      </c>
      <c r="T1053" s="203">
        <v>91</v>
      </c>
      <c r="U1053" s="203">
        <v>48</v>
      </c>
      <c r="V1053" s="203">
        <v>257</v>
      </c>
      <c r="W1053" s="203">
        <v>11</v>
      </c>
      <c r="X1053" s="203">
        <v>129</v>
      </c>
      <c r="Y1053" s="203">
        <v>0.22600000000000001</v>
      </c>
      <c r="Z1053" s="203" t="b">
        <v>0</v>
      </c>
      <c r="AA1053" s="203">
        <v>157</v>
      </c>
      <c r="AB1053" s="203">
        <v>127</v>
      </c>
      <c r="AC1053" s="203">
        <v>99</v>
      </c>
      <c r="AD1053" s="203">
        <v>10</v>
      </c>
      <c r="AE1053" s="203">
        <v>9.8000000000000007</v>
      </c>
      <c r="AF1053" s="203" t="s">
        <v>305</v>
      </c>
      <c r="AS1053" s="203" t="s">
        <v>4917</v>
      </c>
      <c r="AT1053" s="203" t="s">
        <v>1194</v>
      </c>
      <c r="AU1053" s="247">
        <v>399.99</v>
      </c>
      <c r="AV1053" s="203" t="s">
        <v>4918</v>
      </c>
      <c r="AW1053" s="203" t="s">
        <v>4917</v>
      </c>
      <c r="AX1053" s="203" t="s">
        <v>1194</v>
      </c>
      <c r="AY1053" s="247">
        <v>399.99</v>
      </c>
      <c r="AZ1053" s="203" t="s">
        <v>4919</v>
      </c>
      <c r="BA1053" s="203" t="s">
        <v>4920</v>
      </c>
      <c r="BB1053" s="203" t="s">
        <v>1578</v>
      </c>
      <c r="BC1053" s="247">
        <v>472.52</v>
      </c>
      <c r="BD1053" s="203" t="s">
        <v>4921</v>
      </c>
      <c r="BE1053" s="204" t="str">
        <f t="shared" si="33"/>
        <v xml:space="preserve"> SalomonQST 92169 Unisex</v>
      </c>
    </row>
    <row r="1054" spans="1:57">
      <c r="A1054" s="203" t="s">
        <v>219</v>
      </c>
      <c r="B1054" s="203" t="s">
        <v>812</v>
      </c>
      <c r="C1054" s="203" t="s">
        <v>818</v>
      </c>
      <c r="D1054" s="203">
        <v>177</v>
      </c>
      <c r="E1054" s="203" t="s">
        <v>222</v>
      </c>
      <c r="F1054" s="203" t="str">
        <f t="shared" si="32"/>
        <v>QST 92</v>
      </c>
      <c r="H1054" s="203">
        <v>177</v>
      </c>
      <c r="I1054" s="203">
        <v>176.4</v>
      </c>
      <c r="J1054" s="203">
        <v>136</v>
      </c>
      <c r="K1054" s="203">
        <v>148</v>
      </c>
      <c r="L1054" s="203">
        <v>131</v>
      </c>
      <c r="M1054" s="203">
        <v>91</v>
      </c>
      <c r="N1054" s="203">
        <v>114</v>
      </c>
      <c r="O1054" s="203">
        <v>16.5</v>
      </c>
      <c r="P1054" s="203">
        <v>1860</v>
      </c>
      <c r="Q1054" s="203">
        <v>0.99</v>
      </c>
      <c r="R1054" s="203">
        <v>1843</v>
      </c>
      <c r="S1054" s="203">
        <v>219</v>
      </c>
      <c r="T1054" s="203">
        <v>94</v>
      </c>
      <c r="U1054" s="203">
        <v>49</v>
      </c>
      <c r="V1054" s="203">
        <v>273</v>
      </c>
      <c r="W1054" s="203">
        <v>11</v>
      </c>
      <c r="X1054" s="203">
        <v>130</v>
      </c>
      <c r="Y1054" s="203">
        <v>0.217</v>
      </c>
      <c r="Z1054" s="203" t="b">
        <v>0</v>
      </c>
      <c r="AA1054" s="203">
        <v>152</v>
      </c>
      <c r="AB1054" s="203">
        <v>128</v>
      </c>
      <c r="AC1054" s="203">
        <v>121</v>
      </c>
      <c r="AD1054" s="203">
        <v>11</v>
      </c>
      <c r="AE1054" s="203">
        <v>10</v>
      </c>
      <c r="AF1054" s="203" t="s">
        <v>305</v>
      </c>
      <c r="AS1054" s="203" t="s">
        <v>4922</v>
      </c>
      <c r="AT1054" s="203" t="s">
        <v>1554</v>
      </c>
      <c r="AU1054" s="203" t="s">
        <v>4923</v>
      </c>
      <c r="AV1054" s="203" t="s">
        <v>4924</v>
      </c>
      <c r="AW1054" s="203" t="s">
        <v>4925</v>
      </c>
      <c r="AX1054" s="203" t="s">
        <v>1493</v>
      </c>
      <c r="AY1054" s="247">
        <v>399.99</v>
      </c>
      <c r="AZ1054" s="203" t="s">
        <v>4926</v>
      </c>
      <c r="BA1054" s="203" t="s">
        <v>4927</v>
      </c>
      <c r="BB1054" s="203" t="s">
        <v>3142</v>
      </c>
      <c r="BC1054" s="247">
        <v>439</v>
      </c>
      <c r="BD1054" s="203" t="s">
        <v>4928</v>
      </c>
      <c r="BE1054" s="204" t="str">
        <f t="shared" si="33"/>
        <v xml:space="preserve"> SalomonQST 92177 Unisex</v>
      </c>
    </row>
    <row r="1055" spans="1:57">
      <c r="A1055" s="203" t="s">
        <v>219</v>
      </c>
      <c r="B1055" s="203" t="s">
        <v>812</v>
      </c>
      <c r="C1055" s="203" t="s">
        <v>818</v>
      </c>
      <c r="D1055" s="203">
        <v>185</v>
      </c>
      <c r="E1055" s="203" t="s">
        <v>222</v>
      </c>
      <c r="F1055" s="203" t="str">
        <f t="shared" si="32"/>
        <v>QST 92</v>
      </c>
      <c r="H1055" s="203">
        <v>185</v>
      </c>
      <c r="I1055" s="203">
        <v>184.3</v>
      </c>
      <c r="J1055" s="203">
        <v>141</v>
      </c>
      <c r="K1055" s="203">
        <v>156</v>
      </c>
      <c r="L1055" s="203">
        <v>132</v>
      </c>
      <c r="M1055" s="203">
        <v>91</v>
      </c>
      <c r="N1055" s="203">
        <v>115</v>
      </c>
      <c r="O1055" s="203">
        <v>17.8</v>
      </c>
      <c r="P1055" s="203">
        <v>2002</v>
      </c>
      <c r="Q1055" s="203">
        <v>0.97</v>
      </c>
      <c r="R1055" s="203">
        <v>1932</v>
      </c>
      <c r="S1055" s="203">
        <v>246</v>
      </c>
      <c r="T1055" s="203">
        <v>108</v>
      </c>
      <c r="U1055" s="203">
        <v>49</v>
      </c>
      <c r="V1055" s="203">
        <v>288</v>
      </c>
      <c r="W1055" s="203">
        <v>11</v>
      </c>
      <c r="X1055" s="203">
        <v>141</v>
      </c>
      <c r="Y1055" s="203">
        <v>0.23100000000000001</v>
      </c>
      <c r="Z1055" s="203" t="b">
        <v>0</v>
      </c>
      <c r="AA1055" s="203">
        <v>149</v>
      </c>
      <c r="AB1055" s="203">
        <v>130</v>
      </c>
      <c r="AC1055" s="203">
        <v>139</v>
      </c>
      <c r="AD1055" s="203">
        <v>10</v>
      </c>
      <c r="AE1055" s="203">
        <v>10.3</v>
      </c>
      <c r="AF1055" s="203" t="s">
        <v>305</v>
      </c>
      <c r="AS1055" s="203" t="s">
        <v>4929</v>
      </c>
      <c r="AT1055" s="203" t="s">
        <v>1940</v>
      </c>
      <c r="AU1055" s="247">
        <v>375.75</v>
      </c>
      <c r="AV1055" s="203" t="s">
        <v>4930</v>
      </c>
      <c r="AW1055" s="203" t="s">
        <v>4931</v>
      </c>
      <c r="AX1055" s="203" t="s">
        <v>1578</v>
      </c>
      <c r="AY1055" s="247">
        <v>473.36</v>
      </c>
      <c r="AZ1055" s="203" t="s">
        <v>4932</v>
      </c>
      <c r="BA1055" s="203" t="s">
        <v>4927</v>
      </c>
      <c r="BB1055" s="203" t="s">
        <v>1227</v>
      </c>
      <c r="BC1055" s="247">
        <v>499.95</v>
      </c>
      <c r="BD1055" s="203" t="s">
        <v>4933</v>
      </c>
      <c r="BE1055" s="204" t="str">
        <f t="shared" si="33"/>
        <v xml:space="preserve"> SalomonQST 92185 Unisex</v>
      </c>
    </row>
    <row r="1056" spans="1:57">
      <c r="A1056" s="203" t="s">
        <v>219</v>
      </c>
      <c r="B1056" s="203" t="s">
        <v>812</v>
      </c>
      <c r="C1056" s="203" t="s">
        <v>819</v>
      </c>
      <c r="D1056" s="203">
        <v>169</v>
      </c>
      <c r="E1056" s="203" t="s">
        <v>222</v>
      </c>
      <c r="F1056" s="203" t="str">
        <f t="shared" si="32"/>
        <v>QST 98</v>
      </c>
      <c r="H1056" s="203">
        <v>169</v>
      </c>
      <c r="I1056" s="203">
        <v>168.8</v>
      </c>
      <c r="J1056" s="203">
        <v>94</v>
      </c>
      <c r="K1056" s="203">
        <v>127</v>
      </c>
      <c r="L1056" s="203">
        <v>130</v>
      </c>
      <c r="M1056" s="203">
        <v>97</v>
      </c>
      <c r="N1056" s="203">
        <v>118</v>
      </c>
      <c r="O1056" s="203">
        <v>12.5</v>
      </c>
      <c r="P1056" s="203">
        <v>1813</v>
      </c>
      <c r="Q1056" s="203">
        <v>1.01</v>
      </c>
      <c r="R1056" s="203">
        <v>1839</v>
      </c>
      <c r="S1056" s="203">
        <v>159</v>
      </c>
      <c r="T1056" s="203">
        <v>73</v>
      </c>
      <c r="U1056" s="203">
        <v>58</v>
      </c>
      <c r="V1056" s="203">
        <v>389</v>
      </c>
      <c r="W1056" s="203">
        <v>32</v>
      </c>
      <c r="X1056" s="203">
        <v>363</v>
      </c>
      <c r="Y1056" s="203">
        <v>0.54100000000000004</v>
      </c>
      <c r="Z1056" s="203" t="b">
        <v>0</v>
      </c>
      <c r="AA1056" s="203">
        <v>241</v>
      </c>
      <c r="AB1056" s="203">
        <v>180</v>
      </c>
      <c r="AC1056" s="203">
        <v>148</v>
      </c>
      <c r="AD1056" s="203">
        <v>5</v>
      </c>
      <c r="AE1056" s="203">
        <v>7.6</v>
      </c>
      <c r="AF1056" s="203" t="s">
        <v>305</v>
      </c>
      <c r="AS1056" s="203" t="s">
        <v>4934</v>
      </c>
      <c r="AT1056" s="203" t="s">
        <v>4935</v>
      </c>
      <c r="AU1056" s="247">
        <v>469.98</v>
      </c>
      <c r="AV1056" s="203" t="s">
        <v>4936</v>
      </c>
      <c r="AW1056" s="203" t="s">
        <v>4934</v>
      </c>
      <c r="AX1056" s="203" t="s">
        <v>1501</v>
      </c>
      <c r="AY1056" s="247">
        <v>513.23</v>
      </c>
      <c r="AZ1056" s="203" t="s">
        <v>4937</v>
      </c>
      <c r="BA1056" s="203" t="s">
        <v>4934</v>
      </c>
      <c r="BB1056" s="203" t="s">
        <v>1262</v>
      </c>
      <c r="BC1056" s="247">
        <v>599.95000000000005</v>
      </c>
      <c r="BD1056" s="203" t="s">
        <v>4938</v>
      </c>
      <c r="BE1056" s="204" t="str">
        <f t="shared" si="33"/>
        <v xml:space="preserve"> SalomonQST 98169 Unisex</v>
      </c>
    </row>
    <row r="1057" spans="1:57">
      <c r="A1057" s="203" t="s">
        <v>219</v>
      </c>
      <c r="B1057" s="203" t="s">
        <v>812</v>
      </c>
      <c r="C1057" s="203" t="s">
        <v>819</v>
      </c>
      <c r="D1057" s="203">
        <v>176</v>
      </c>
      <c r="E1057" s="203" t="s">
        <v>222</v>
      </c>
      <c r="F1057" s="203" t="str">
        <f t="shared" si="32"/>
        <v>QST 98</v>
      </c>
      <c r="H1057" s="203">
        <v>176</v>
      </c>
      <c r="I1057" s="203">
        <v>177.6</v>
      </c>
      <c r="J1057" s="203">
        <v>102</v>
      </c>
      <c r="K1057" s="203">
        <v>134</v>
      </c>
      <c r="L1057" s="203">
        <v>131</v>
      </c>
      <c r="M1057" s="203">
        <v>97</v>
      </c>
      <c r="N1057" s="203">
        <v>119</v>
      </c>
      <c r="O1057" s="203">
        <v>13.4</v>
      </c>
      <c r="P1057" s="203">
        <v>1987</v>
      </c>
      <c r="Q1057" s="203">
        <v>0.98</v>
      </c>
      <c r="R1057" s="203">
        <v>1941</v>
      </c>
      <c r="S1057" s="203">
        <v>190</v>
      </c>
      <c r="T1057" s="203">
        <v>88</v>
      </c>
      <c r="U1057" s="203">
        <v>57</v>
      </c>
      <c r="V1057" s="203">
        <v>394</v>
      </c>
      <c r="W1057" s="203">
        <v>29</v>
      </c>
      <c r="X1057" s="203">
        <v>364</v>
      </c>
      <c r="Y1057" s="203">
        <v>0.50700000000000001</v>
      </c>
      <c r="Z1057" s="203" t="b">
        <v>0</v>
      </c>
      <c r="AA1057" s="203">
        <v>248</v>
      </c>
      <c r="AB1057" s="203">
        <v>186</v>
      </c>
      <c r="AC1057" s="203">
        <v>146</v>
      </c>
      <c r="AD1057" s="203">
        <v>6</v>
      </c>
      <c r="AE1057" s="203">
        <v>8.6</v>
      </c>
      <c r="AF1057" s="203" t="s">
        <v>305</v>
      </c>
      <c r="AS1057" s="203" t="s">
        <v>4934</v>
      </c>
      <c r="AT1057" s="203" t="s">
        <v>1501</v>
      </c>
      <c r="AU1057" s="247">
        <v>513.23</v>
      </c>
      <c r="AV1057" s="203" t="s">
        <v>4939</v>
      </c>
      <c r="AW1057" s="203" t="s">
        <v>4940</v>
      </c>
      <c r="AX1057" s="203" t="s">
        <v>1578</v>
      </c>
      <c r="AY1057" s="247">
        <v>552.26</v>
      </c>
      <c r="AZ1057" s="203" t="s">
        <v>4941</v>
      </c>
      <c r="BA1057" s="203" t="s">
        <v>4942</v>
      </c>
      <c r="BB1057" s="203" t="s">
        <v>1199</v>
      </c>
      <c r="BC1057" s="247">
        <v>598</v>
      </c>
      <c r="BD1057" s="203" t="s">
        <v>4943</v>
      </c>
      <c r="BE1057" s="204" t="str">
        <f t="shared" si="33"/>
        <v xml:space="preserve"> SalomonQST 98176 Unisex</v>
      </c>
    </row>
    <row r="1058" spans="1:57">
      <c r="A1058" s="203" t="s">
        <v>219</v>
      </c>
      <c r="B1058" s="203" t="s">
        <v>812</v>
      </c>
      <c r="C1058" s="203" t="s">
        <v>819</v>
      </c>
      <c r="D1058" s="203">
        <v>183</v>
      </c>
      <c r="E1058" s="203" t="s">
        <v>222</v>
      </c>
      <c r="F1058" s="203" t="str">
        <f t="shared" si="32"/>
        <v>QST 98</v>
      </c>
      <c r="H1058" s="203">
        <v>183</v>
      </c>
      <c r="I1058" s="203">
        <v>182.6</v>
      </c>
      <c r="J1058" s="203">
        <v>101</v>
      </c>
      <c r="K1058" s="203">
        <v>137</v>
      </c>
      <c r="L1058" s="203">
        <v>132</v>
      </c>
      <c r="M1058" s="203">
        <v>98</v>
      </c>
      <c r="N1058" s="203">
        <v>120</v>
      </c>
      <c r="O1058" s="203">
        <v>14.2</v>
      </c>
      <c r="P1058" s="203">
        <v>2030</v>
      </c>
      <c r="Q1058" s="203">
        <v>0.99</v>
      </c>
      <c r="R1058" s="203">
        <v>2008</v>
      </c>
      <c r="S1058" s="203">
        <v>210</v>
      </c>
      <c r="T1058" s="203">
        <v>105</v>
      </c>
      <c r="U1058" s="203">
        <v>52</v>
      </c>
      <c r="V1058" s="203">
        <v>414</v>
      </c>
      <c r="W1058" s="203">
        <v>33</v>
      </c>
      <c r="X1058" s="203">
        <v>406</v>
      </c>
      <c r="Y1058" s="203">
        <v>0.629</v>
      </c>
      <c r="Z1058" s="203" t="b">
        <v>0</v>
      </c>
      <c r="AA1058" s="203">
        <v>276</v>
      </c>
      <c r="AB1058" s="203">
        <v>182</v>
      </c>
      <c r="AC1058" s="203">
        <v>138</v>
      </c>
      <c r="AD1058" s="203">
        <v>6</v>
      </c>
      <c r="AE1058" s="203">
        <v>8.6999999999999993</v>
      </c>
      <c r="AF1058" s="203" t="s">
        <v>305</v>
      </c>
      <c r="AS1058" s="203" t="s">
        <v>4944</v>
      </c>
      <c r="AT1058" s="203" t="s">
        <v>1595</v>
      </c>
      <c r="AU1058" s="247">
        <v>539.99</v>
      </c>
      <c r="AV1058" s="203" t="s">
        <v>4945</v>
      </c>
      <c r="AW1058" s="203" t="s">
        <v>4946</v>
      </c>
      <c r="AX1058" s="203" t="s">
        <v>1199</v>
      </c>
      <c r="AY1058" s="247">
        <v>598</v>
      </c>
      <c r="AZ1058" s="203" t="s">
        <v>4947</v>
      </c>
      <c r="BA1058" s="203" t="s">
        <v>4934</v>
      </c>
      <c r="BB1058" s="203" t="s">
        <v>1227</v>
      </c>
      <c r="BC1058" s="247">
        <v>599.95000000000005</v>
      </c>
      <c r="BD1058" s="203" t="s">
        <v>4948</v>
      </c>
      <c r="BE1058" s="204" t="str">
        <f t="shared" si="33"/>
        <v xml:space="preserve"> SalomonQST 98183 Unisex</v>
      </c>
    </row>
    <row r="1059" spans="1:57">
      <c r="A1059" s="203" t="s">
        <v>219</v>
      </c>
      <c r="B1059" s="203" t="s">
        <v>812</v>
      </c>
      <c r="C1059" s="203" t="s">
        <v>820</v>
      </c>
      <c r="D1059" s="203">
        <v>167</v>
      </c>
      <c r="E1059" s="203" t="s">
        <v>222</v>
      </c>
      <c r="F1059" s="203" t="str">
        <f t="shared" si="32"/>
        <v>QST 99</v>
      </c>
      <c r="H1059" s="203">
        <v>167</v>
      </c>
      <c r="I1059" s="203">
        <v>166</v>
      </c>
      <c r="J1059" s="203">
        <v>130</v>
      </c>
      <c r="K1059" s="203">
        <v>130</v>
      </c>
      <c r="L1059" s="203">
        <v>133</v>
      </c>
      <c r="M1059" s="203">
        <v>98</v>
      </c>
      <c r="N1059" s="203">
        <v>116</v>
      </c>
      <c r="O1059" s="203">
        <v>14</v>
      </c>
      <c r="P1059" s="203">
        <v>1882</v>
      </c>
      <c r="Q1059" s="203">
        <v>0.97</v>
      </c>
      <c r="R1059" s="203">
        <v>1828</v>
      </c>
      <c r="S1059" s="203">
        <v>191</v>
      </c>
      <c r="T1059" s="203">
        <v>88</v>
      </c>
      <c r="U1059" s="203">
        <v>51</v>
      </c>
      <c r="V1059" s="203">
        <v>194</v>
      </c>
      <c r="W1059" s="203">
        <v>19</v>
      </c>
      <c r="X1059" s="203">
        <v>169</v>
      </c>
      <c r="Y1059" s="203">
        <v>0.375</v>
      </c>
      <c r="Z1059" s="203" t="b">
        <v>0</v>
      </c>
      <c r="AA1059" s="203">
        <v>212</v>
      </c>
      <c r="AB1059" s="203">
        <v>153</v>
      </c>
      <c r="AC1059" s="203">
        <v>-18</v>
      </c>
      <c r="AD1059" s="203">
        <v>14</v>
      </c>
      <c r="AE1059" s="203">
        <v>8.6</v>
      </c>
      <c r="AF1059" s="203" t="s">
        <v>305</v>
      </c>
      <c r="AS1059" s="203" t="s">
        <v>4949</v>
      </c>
      <c r="AT1059" s="203" t="s">
        <v>1554</v>
      </c>
      <c r="AU1059" s="203" t="s">
        <v>4950</v>
      </c>
      <c r="AV1059" s="203" t="s">
        <v>4951</v>
      </c>
      <c r="AW1059" s="203" t="s">
        <v>4952</v>
      </c>
      <c r="AX1059" s="203" t="s">
        <v>1554</v>
      </c>
      <c r="AY1059" s="203" t="s">
        <v>4953</v>
      </c>
      <c r="AZ1059" s="203" t="s">
        <v>4954</v>
      </c>
      <c r="BA1059" s="203" t="s">
        <v>4955</v>
      </c>
      <c r="BB1059" s="203" t="s">
        <v>1554</v>
      </c>
      <c r="BC1059" s="203" t="s">
        <v>4953</v>
      </c>
      <c r="BD1059" s="203" t="s">
        <v>4956</v>
      </c>
      <c r="BE1059" s="204" t="str">
        <f t="shared" si="33"/>
        <v xml:space="preserve"> SalomonQST 99167 Unisex</v>
      </c>
    </row>
    <row r="1060" spans="1:57">
      <c r="A1060" s="203" t="s">
        <v>219</v>
      </c>
      <c r="B1060" s="203" t="s">
        <v>812</v>
      </c>
      <c r="C1060" s="203" t="s">
        <v>820</v>
      </c>
      <c r="D1060" s="203">
        <v>181</v>
      </c>
      <c r="E1060" s="203" t="s">
        <v>222</v>
      </c>
      <c r="F1060" s="203" t="str">
        <f t="shared" si="32"/>
        <v>QST 99</v>
      </c>
      <c r="H1060" s="203">
        <v>181</v>
      </c>
      <c r="I1060" s="203">
        <v>180.4</v>
      </c>
      <c r="J1060" s="203">
        <v>125</v>
      </c>
      <c r="K1060" s="203">
        <v>144</v>
      </c>
      <c r="L1060" s="203">
        <v>136</v>
      </c>
      <c r="M1060" s="203">
        <v>98</v>
      </c>
      <c r="N1060" s="203">
        <v>119</v>
      </c>
      <c r="O1060" s="203">
        <v>15.3</v>
      </c>
      <c r="P1060" s="203">
        <v>2085</v>
      </c>
      <c r="Q1060" s="203">
        <v>0.96</v>
      </c>
      <c r="R1060" s="203">
        <v>2011</v>
      </c>
      <c r="S1060" s="203">
        <v>253</v>
      </c>
      <c r="T1060" s="203">
        <v>114</v>
      </c>
      <c r="U1060" s="203">
        <v>55</v>
      </c>
      <c r="V1060" s="203">
        <v>295</v>
      </c>
      <c r="W1060" s="203">
        <v>23</v>
      </c>
      <c r="X1060" s="203">
        <v>263</v>
      </c>
      <c r="Y1060" s="203">
        <v>0.41899999999999998</v>
      </c>
      <c r="Z1060" s="203" t="b">
        <v>0</v>
      </c>
      <c r="AA1060" s="203">
        <v>208</v>
      </c>
      <c r="AB1060" s="203">
        <v>156</v>
      </c>
      <c r="AC1060" s="203">
        <v>87</v>
      </c>
      <c r="AD1060" s="203">
        <v>9</v>
      </c>
      <c r="AE1060" s="203">
        <v>9.8000000000000007</v>
      </c>
      <c r="AF1060" s="203" t="s">
        <v>305</v>
      </c>
      <c r="AS1060" s="203" t="s">
        <v>4957</v>
      </c>
      <c r="AT1060" s="203" t="s">
        <v>1265</v>
      </c>
      <c r="AU1060" s="247">
        <v>459.95</v>
      </c>
      <c r="AV1060" s="203" t="s">
        <v>4958</v>
      </c>
      <c r="AW1060" s="203" t="s">
        <v>4959</v>
      </c>
      <c r="AX1060" s="203" t="s">
        <v>1578</v>
      </c>
      <c r="AY1060" s="247">
        <v>473.36</v>
      </c>
      <c r="AZ1060" s="203" t="s">
        <v>4960</v>
      </c>
      <c r="BA1060" s="203" t="s">
        <v>4961</v>
      </c>
      <c r="BB1060" s="203" t="s">
        <v>1265</v>
      </c>
      <c r="BC1060" s="247">
        <v>519.99</v>
      </c>
      <c r="BD1060" s="203" t="s">
        <v>4962</v>
      </c>
      <c r="BE1060" s="204" t="str">
        <f t="shared" si="33"/>
        <v xml:space="preserve"> SalomonQST 99181 Unisex</v>
      </c>
    </row>
    <row r="1061" spans="1:57">
      <c r="A1061" s="203" t="s">
        <v>219</v>
      </c>
      <c r="B1061" s="203" t="s">
        <v>812</v>
      </c>
      <c r="C1061" s="203" t="s">
        <v>820</v>
      </c>
      <c r="D1061" s="203">
        <v>188</v>
      </c>
      <c r="E1061" s="203" t="s">
        <v>222</v>
      </c>
      <c r="F1061" s="203" t="str">
        <f t="shared" si="32"/>
        <v>QST 99</v>
      </c>
      <c r="H1061" s="203">
        <v>188</v>
      </c>
      <c r="I1061" s="203">
        <v>187.2</v>
      </c>
      <c r="J1061" s="203">
        <v>126</v>
      </c>
      <c r="K1061" s="203">
        <v>148</v>
      </c>
      <c r="L1061" s="203">
        <v>139</v>
      </c>
      <c r="M1061" s="203">
        <v>98</v>
      </c>
      <c r="N1061" s="203">
        <v>121</v>
      </c>
      <c r="O1061" s="203">
        <v>15.4</v>
      </c>
      <c r="P1061" s="203">
        <v>2297</v>
      </c>
      <c r="Q1061" s="203">
        <v>0.92</v>
      </c>
      <c r="R1061" s="203">
        <v>2102</v>
      </c>
      <c r="S1061" s="203">
        <v>277</v>
      </c>
      <c r="T1061" s="203">
        <v>124</v>
      </c>
      <c r="U1061" s="203">
        <v>60</v>
      </c>
      <c r="V1061" s="203">
        <v>342</v>
      </c>
      <c r="W1061" s="203">
        <v>22</v>
      </c>
      <c r="X1061" s="203">
        <v>271</v>
      </c>
      <c r="Y1061" s="203">
        <v>0.36899999999999999</v>
      </c>
      <c r="Z1061" s="203" t="b">
        <v>0</v>
      </c>
      <c r="AA1061" s="203">
        <v>236</v>
      </c>
      <c r="AB1061" s="203">
        <v>155</v>
      </c>
      <c r="AC1061" s="203">
        <v>106</v>
      </c>
      <c r="AD1061" s="203">
        <v>7</v>
      </c>
      <c r="AE1061" s="203">
        <v>10.3</v>
      </c>
      <c r="AF1061" s="203" t="s">
        <v>305</v>
      </c>
      <c r="AS1061" s="203" t="s">
        <v>4963</v>
      </c>
      <c r="AT1061" s="203" t="s">
        <v>1331</v>
      </c>
      <c r="AU1061" s="203" t="s">
        <v>4964</v>
      </c>
      <c r="AV1061" s="203" t="s">
        <v>4965</v>
      </c>
      <c r="AW1061" s="203" t="s">
        <v>4966</v>
      </c>
      <c r="AX1061" s="203" t="s">
        <v>1578</v>
      </c>
      <c r="AY1061" s="247">
        <v>473.42</v>
      </c>
      <c r="AZ1061" s="203" t="s">
        <v>4967</v>
      </c>
      <c r="BA1061" s="203" t="s">
        <v>4968</v>
      </c>
      <c r="BB1061" s="203" t="s">
        <v>1194</v>
      </c>
      <c r="BC1061" s="247">
        <v>474.95</v>
      </c>
      <c r="BD1061" s="203" t="s">
        <v>4969</v>
      </c>
      <c r="BE1061" s="204" t="str">
        <f t="shared" si="33"/>
        <v xml:space="preserve"> SalomonQST 99188 Unisex</v>
      </c>
    </row>
    <row r="1062" spans="1:57">
      <c r="A1062" s="203" t="s">
        <v>219</v>
      </c>
      <c r="B1062" s="203" t="s">
        <v>812</v>
      </c>
      <c r="C1062" s="203" t="s">
        <v>821</v>
      </c>
      <c r="D1062" s="203">
        <v>186</v>
      </c>
      <c r="E1062" s="203" t="s">
        <v>222</v>
      </c>
      <c r="F1062" s="203" t="str">
        <f t="shared" si="32"/>
        <v>QST Blank</v>
      </c>
      <c r="H1062" s="203">
        <v>186</v>
      </c>
      <c r="I1062" s="203">
        <v>185.2</v>
      </c>
      <c r="J1062" s="203">
        <v>86</v>
      </c>
      <c r="K1062" s="203">
        <v>139</v>
      </c>
      <c r="L1062" s="203">
        <v>137</v>
      </c>
      <c r="M1062" s="203">
        <v>111</v>
      </c>
      <c r="N1062" s="203">
        <v>126</v>
      </c>
      <c r="O1062" s="203">
        <v>17.899999999999999</v>
      </c>
      <c r="P1062" s="203">
        <v>2172</v>
      </c>
      <c r="Q1062" s="203">
        <v>1.03</v>
      </c>
      <c r="R1062" s="203">
        <v>2237</v>
      </c>
      <c r="S1062" s="203">
        <v>227</v>
      </c>
      <c r="T1062" s="203">
        <v>111</v>
      </c>
      <c r="U1062" s="203">
        <v>62</v>
      </c>
      <c r="V1062" s="203">
        <v>489</v>
      </c>
      <c r="W1062" s="203">
        <v>33</v>
      </c>
      <c r="X1062" s="203">
        <v>500</v>
      </c>
      <c r="Y1062" s="203">
        <v>0.54400000000000004</v>
      </c>
      <c r="Z1062" s="203" t="b">
        <v>0</v>
      </c>
      <c r="AA1062" s="203">
        <v>209</v>
      </c>
      <c r="AB1062" s="203">
        <v>256</v>
      </c>
      <c r="AC1062" s="203">
        <v>280</v>
      </c>
      <c r="AD1062" s="203">
        <v>3</v>
      </c>
      <c r="AE1062" s="203">
        <v>8.5</v>
      </c>
      <c r="AF1062" s="203" t="s">
        <v>301</v>
      </c>
      <c r="AS1062" s="203" t="s">
        <v>4970</v>
      </c>
      <c r="AT1062" s="203" t="s">
        <v>1265</v>
      </c>
      <c r="AU1062" s="247">
        <v>599.95000000000005</v>
      </c>
      <c r="AV1062" s="203" t="s">
        <v>4971</v>
      </c>
      <c r="AW1062" s="203" t="s">
        <v>4972</v>
      </c>
      <c r="AX1062" s="203" t="s">
        <v>1578</v>
      </c>
      <c r="AY1062" s="247">
        <v>670.6</v>
      </c>
      <c r="AZ1062" s="203" t="s">
        <v>4973</v>
      </c>
      <c r="BA1062" s="203" t="s">
        <v>4974</v>
      </c>
      <c r="BB1062" s="203" t="s">
        <v>1199</v>
      </c>
      <c r="BC1062" s="247">
        <v>749</v>
      </c>
      <c r="BD1062" s="203" t="s">
        <v>4975</v>
      </c>
      <c r="BE1062" s="204" t="str">
        <f t="shared" si="33"/>
        <v xml:space="preserve"> SalomonQST Blank186 Unisex</v>
      </c>
    </row>
    <row r="1063" spans="1:57">
      <c r="A1063" s="203" t="s">
        <v>219</v>
      </c>
      <c r="B1063" s="203" t="s">
        <v>812</v>
      </c>
      <c r="C1063" s="203" t="s">
        <v>821</v>
      </c>
      <c r="D1063" s="203">
        <v>194</v>
      </c>
      <c r="E1063" s="203" t="s">
        <v>222</v>
      </c>
      <c r="F1063" s="203" t="str">
        <f t="shared" si="32"/>
        <v>QST Blank</v>
      </c>
      <c r="H1063" s="203">
        <v>194</v>
      </c>
      <c r="I1063" s="203">
        <v>193.2</v>
      </c>
      <c r="J1063" s="203">
        <v>91</v>
      </c>
      <c r="K1063" s="203">
        <v>148</v>
      </c>
      <c r="L1063" s="203">
        <v>138</v>
      </c>
      <c r="M1063" s="203">
        <v>111</v>
      </c>
      <c r="N1063" s="203">
        <v>127</v>
      </c>
      <c r="O1063" s="203">
        <v>19.3</v>
      </c>
      <c r="P1063" s="203">
        <v>2330</v>
      </c>
      <c r="Q1063" s="203">
        <v>1</v>
      </c>
      <c r="R1063" s="203">
        <v>2337</v>
      </c>
      <c r="S1063" s="203">
        <v>265</v>
      </c>
      <c r="T1063" s="203">
        <v>134</v>
      </c>
      <c r="U1063" s="203">
        <v>63</v>
      </c>
      <c r="V1063" s="203">
        <v>519</v>
      </c>
      <c r="W1063" s="203">
        <v>34</v>
      </c>
      <c r="X1063" s="203">
        <v>505</v>
      </c>
      <c r="Y1063" s="203">
        <v>0.54</v>
      </c>
      <c r="Z1063" s="203" t="b">
        <v>0</v>
      </c>
      <c r="AA1063" s="203">
        <v>244</v>
      </c>
      <c r="AB1063" s="203">
        <v>207</v>
      </c>
      <c r="AC1063" s="203">
        <v>275</v>
      </c>
      <c r="AD1063" s="203">
        <v>3</v>
      </c>
      <c r="AE1063" s="203">
        <v>7.1</v>
      </c>
      <c r="AF1063" s="203" t="s">
        <v>301</v>
      </c>
      <c r="AS1063" s="203" t="s">
        <v>4976</v>
      </c>
      <c r="AT1063" s="203" t="s">
        <v>1265</v>
      </c>
      <c r="AU1063" s="247">
        <v>599.95000000000005</v>
      </c>
      <c r="AV1063" s="203" t="s">
        <v>4977</v>
      </c>
      <c r="AW1063" s="203" t="s">
        <v>4978</v>
      </c>
      <c r="AX1063" s="203" t="s">
        <v>1493</v>
      </c>
      <c r="AY1063" s="247">
        <v>749.99</v>
      </c>
      <c r="AZ1063" s="203" t="s">
        <v>4979</v>
      </c>
      <c r="BA1063" s="203" t="s">
        <v>4976</v>
      </c>
      <c r="BB1063" s="203" t="s">
        <v>1284</v>
      </c>
      <c r="BC1063" s="247">
        <v>749.99</v>
      </c>
      <c r="BD1063" s="203" t="s">
        <v>4980</v>
      </c>
      <c r="BE1063" s="204" t="str">
        <f t="shared" si="33"/>
        <v xml:space="preserve"> SalomonQST Blank194 Unisex</v>
      </c>
    </row>
    <row r="1064" spans="1:57">
      <c r="A1064" s="203" t="s">
        <v>219</v>
      </c>
      <c r="B1064" s="203" t="s">
        <v>812</v>
      </c>
      <c r="C1064" s="203" t="s">
        <v>822</v>
      </c>
      <c r="D1064" s="203">
        <v>167</v>
      </c>
      <c r="E1064" s="203" t="s">
        <v>390</v>
      </c>
      <c r="F1064" s="203" t="str">
        <f t="shared" si="32"/>
        <v>QST Lumen 99</v>
      </c>
      <c r="H1064" s="203">
        <v>167</v>
      </c>
      <c r="I1064" s="203">
        <v>165.8</v>
      </c>
      <c r="J1064" s="203">
        <v>124</v>
      </c>
      <c r="K1064" s="203">
        <v>129</v>
      </c>
      <c r="L1064" s="203">
        <v>134</v>
      </c>
      <c r="M1064" s="203">
        <v>98</v>
      </c>
      <c r="N1064" s="203">
        <v>116</v>
      </c>
      <c r="O1064" s="203">
        <v>13.6</v>
      </c>
      <c r="P1064" s="203" t="s">
        <v>918</v>
      </c>
      <c r="Q1064" s="203" t="s">
        <v>918</v>
      </c>
      <c r="R1064" s="203">
        <v>1829</v>
      </c>
      <c r="S1064" s="203">
        <v>191</v>
      </c>
      <c r="T1064" s="203">
        <v>91</v>
      </c>
      <c r="U1064" s="203">
        <v>52</v>
      </c>
      <c r="V1064" s="203">
        <v>220</v>
      </c>
      <c r="W1064" s="203">
        <v>22</v>
      </c>
      <c r="X1064" s="203">
        <v>203</v>
      </c>
      <c r="Y1064" s="203">
        <v>0.41799999999999998</v>
      </c>
      <c r="Z1064" s="203" t="b">
        <v>0</v>
      </c>
      <c r="AA1064" s="203">
        <v>218</v>
      </c>
      <c r="AB1064" s="203">
        <v>145</v>
      </c>
      <c r="AC1064" s="203">
        <v>2</v>
      </c>
      <c r="AD1064" s="203">
        <v>10</v>
      </c>
      <c r="AE1064" s="203">
        <v>9.3000000000000007</v>
      </c>
      <c r="AF1064" s="203" t="s">
        <v>308</v>
      </c>
      <c r="AS1064" s="203" t="s">
        <v>4981</v>
      </c>
      <c r="AT1064" s="203" t="s">
        <v>3134</v>
      </c>
      <c r="AU1064" s="203" t="s">
        <v>4982</v>
      </c>
      <c r="AV1064" s="203" t="s">
        <v>4983</v>
      </c>
      <c r="AW1064" s="203" t="s">
        <v>4984</v>
      </c>
      <c r="AX1064" s="203" t="s">
        <v>1493</v>
      </c>
      <c r="AY1064" s="247">
        <v>479.99</v>
      </c>
      <c r="AZ1064" s="203" t="s">
        <v>4985</v>
      </c>
      <c r="BA1064" s="203" t="s">
        <v>4986</v>
      </c>
      <c r="BB1064" s="203" t="s">
        <v>1331</v>
      </c>
      <c r="BC1064" s="247">
        <v>600</v>
      </c>
      <c r="BD1064" s="203" t="s">
        <v>4987</v>
      </c>
      <c r="BE1064" s="204" t="str">
        <f t="shared" si="33"/>
        <v xml:space="preserve"> SalomonQST Lumen 99167 Women's</v>
      </c>
    </row>
    <row r="1065" spans="1:57">
      <c r="A1065" s="203" t="s">
        <v>219</v>
      </c>
      <c r="B1065" s="203" t="s">
        <v>812</v>
      </c>
      <c r="C1065" s="203" t="s">
        <v>822</v>
      </c>
      <c r="D1065" s="203">
        <v>174</v>
      </c>
      <c r="E1065" s="203" t="s">
        <v>390</v>
      </c>
      <c r="F1065" s="203" t="str">
        <f t="shared" si="32"/>
        <v>QST Lumen 99</v>
      </c>
      <c r="H1065" s="203">
        <v>174</v>
      </c>
      <c r="I1065" s="203">
        <v>172.6</v>
      </c>
      <c r="J1065" s="203">
        <v>127</v>
      </c>
      <c r="K1065" s="203">
        <v>134</v>
      </c>
      <c r="L1065" s="203">
        <v>135</v>
      </c>
      <c r="M1065" s="203">
        <v>99</v>
      </c>
      <c r="N1065" s="203">
        <v>117</v>
      </c>
      <c r="O1065" s="203">
        <v>14.2</v>
      </c>
      <c r="P1065" s="203">
        <v>1830</v>
      </c>
      <c r="Q1065" s="203">
        <v>1.05</v>
      </c>
      <c r="R1065" s="203">
        <v>1919</v>
      </c>
      <c r="S1065" s="203">
        <v>223</v>
      </c>
      <c r="T1065" s="203">
        <v>109</v>
      </c>
      <c r="U1065" s="203">
        <v>53</v>
      </c>
      <c r="V1065" s="203">
        <v>258</v>
      </c>
      <c r="W1065" s="203">
        <v>19</v>
      </c>
      <c r="X1065" s="203">
        <v>201</v>
      </c>
      <c r="Y1065" s="203">
        <v>0.35599999999999998</v>
      </c>
      <c r="Z1065" s="203" t="b">
        <v>0</v>
      </c>
      <c r="AA1065" s="203">
        <v>227</v>
      </c>
      <c r="AB1065" s="203">
        <v>155</v>
      </c>
      <c r="AC1065" s="203">
        <v>32</v>
      </c>
      <c r="AD1065" s="203">
        <v>10</v>
      </c>
      <c r="AE1065" s="203">
        <v>10.6</v>
      </c>
      <c r="AF1065" s="203" t="s">
        <v>305</v>
      </c>
      <c r="AS1065" s="203" t="s">
        <v>4988</v>
      </c>
      <c r="AT1065" s="203" t="s">
        <v>1331</v>
      </c>
      <c r="AU1065" s="203" t="s">
        <v>4989</v>
      </c>
      <c r="AV1065" s="203" t="s">
        <v>4990</v>
      </c>
      <c r="AW1065" s="203" t="s">
        <v>4991</v>
      </c>
      <c r="AX1065" s="203" t="s">
        <v>1244</v>
      </c>
      <c r="AY1065" s="247">
        <v>469.95</v>
      </c>
      <c r="AZ1065" s="203" t="s">
        <v>4992</v>
      </c>
      <c r="BA1065" s="203" t="s">
        <v>4984</v>
      </c>
      <c r="BB1065" s="203" t="s">
        <v>1493</v>
      </c>
      <c r="BC1065" s="247">
        <v>479.99</v>
      </c>
      <c r="BD1065" s="203" t="s">
        <v>4993</v>
      </c>
      <c r="BE1065" s="204" t="str">
        <f t="shared" si="33"/>
        <v xml:space="preserve"> SalomonQST Lumen 99174 Women's</v>
      </c>
    </row>
    <row r="1066" spans="1:57">
      <c r="A1066" s="203" t="s">
        <v>219</v>
      </c>
      <c r="B1066" s="203" t="s">
        <v>812</v>
      </c>
      <c r="C1066" s="203" t="s">
        <v>823</v>
      </c>
      <c r="D1066" s="203">
        <v>153</v>
      </c>
      <c r="E1066" s="203" t="s">
        <v>390</v>
      </c>
      <c r="F1066" s="203" t="str">
        <f t="shared" si="32"/>
        <v>QST Lux 92</v>
      </c>
      <c r="H1066" s="203">
        <v>153</v>
      </c>
      <c r="I1066" s="203">
        <v>152.19999999999999</v>
      </c>
      <c r="J1066" s="203">
        <v>115</v>
      </c>
      <c r="K1066" s="203">
        <v>128</v>
      </c>
      <c r="L1066" s="203">
        <v>127</v>
      </c>
      <c r="M1066" s="203">
        <v>92</v>
      </c>
      <c r="N1066" s="203">
        <v>110</v>
      </c>
      <c r="O1066" s="203">
        <v>13.2</v>
      </c>
      <c r="P1066" s="203">
        <v>1584</v>
      </c>
      <c r="Q1066" s="203">
        <v>1</v>
      </c>
      <c r="R1066" s="203">
        <v>1576</v>
      </c>
      <c r="S1066" s="203">
        <v>160</v>
      </c>
      <c r="T1066" s="203">
        <v>78</v>
      </c>
      <c r="U1066" s="203">
        <v>55</v>
      </c>
      <c r="V1066" s="203">
        <v>262</v>
      </c>
      <c r="W1066" s="203">
        <v>13</v>
      </c>
      <c r="X1066" s="203">
        <v>107</v>
      </c>
      <c r="Y1066" s="203">
        <v>0.24</v>
      </c>
      <c r="Z1066" s="203" t="b">
        <v>0</v>
      </c>
      <c r="AA1066" s="203">
        <v>136</v>
      </c>
      <c r="AB1066" s="203">
        <v>106</v>
      </c>
      <c r="AC1066" s="203">
        <v>125</v>
      </c>
      <c r="AD1066" s="203">
        <v>10</v>
      </c>
      <c r="AE1066" s="203">
        <v>7.7</v>
      </c>
      <c r="AF1066" s="203" t="s">
        <v>305</v>
      </c>
      <c r="AS1066" s="203" t="s">
        <v>4912</v>
      </c>
      <c r="AT1066" s="203" t="s">
        <v>4645</v>
      </c>
      <c r="AU1066" s="203" t="s">
        <v>4913</v>
      </c>
      <c r="AV1066" s="203" t="s">
        <v>4994</v>
      </c>
      <c r="AW1066" s="203" t="s">
        <v>4915</v>
      </c>
      <c r="AX1066" s="203" t="s">
        <v>4296</v>
      </c>
      <c r="AY1066" s="203" t="s">
        <v>3846</v>
      </c>
      <c r="AZ1066" s="203" t="s">
        <v>4995</v>
      </c>
      <c r="BA1066" s="203" t="s">
        <v>4996</v>
      </c>
      <c r="BB1066" s="203" t="s">
        <v>1194</v>
      </c>
      <c r="BC1066" s="247">
        <v>399.99</v>
      </c>
      <c r="BD1066" s="203" t="s">
        <v>4997</v>
      </c>
      <c r="BE1066" s="204" t="str">
        <f t="shared" si="33"/>
        <v xml:space="preserve"> SalomonQST Lux 92153 Women's</v>
      </c>
    </row>
    <row r="1067" spans="1:57">
      <c r="A1067" s="203" t="s">
        <v>219</v>
      </c>
      <c r="B1067" s="203" t="s">
        <v>812</v>
      </c>
      <c r="C1067" s="203" t="s">
        <v>823</v>
      </c>
      <c r="D1067" s="203">
        <v>161</v>
      </c>
      <c r="E1067" s="203" t="s">
        <v>390</v>
      </c>
      <c r="F1067" s="203" t="str">
        <f t="shared" si="32"/>
        <v>QST Lux 92</v>
      </c>
      <c r="H1067" s="203">
        <v>161</v>
      </c>
      <c r="I1067" s="203">
        <v>160.1</v>
      </c>
      <c r="J1067" s="203">
        <v>120</v>
      </c>
      <c r="K1067" s="203">
        <v>134</v>
      </c>
      <c r="L1067" s="203">
        <v>128</v>
      </c>
      <c r="M1067" s="203">
        <v>92</v>
      </c>
      <c r="N1067" s="203">
        <v>111</v>
      </c>
      <c r="O1067" s="203">
        <v>14.4</v>
      </c>
      <c r="P1067" s="203">
        <v>1647</v>
      </c>
      <c r="Q1067" s="203">
        <v>1.01</v>
      </c>
      <c r="R1067" s="203">
        <v>1660</v>
      </c>
      <c r="S1067" s="203">
        <v>170</v>
      </c>
      <c r="T1067" s="203">
        <v>77</v>
      </c>
      <c r="U1067" s="203">
        <v>56</v>
      </c>
      <c r="V1067" s="203">
        <v>278</v>
      </c>
      <c r="W1067" s="203">
        <v>13</v>
      </c>
      <c r="X1067" s="203">
        <v>128</v>
      </c>
      <c r="Y1067" s="203">
        <v>0.23100000000000001</v>
      </c>
      <c r="Z1067" s="203" t="b">
        <v>0</v>
      </c>
      <c r="AA1067" s="203">
        <v>149</v>
      </c>
      <c r="AB1067" s="203">
        <v>115</v>
      </c>
      <c r="AC1067" s="203">
        <v>129</v>
      </c>
      <c r="AD1067" s="203">
        <v>9</v>
      </c>
      <c r="AE1067" s="203">
        <v>8.9</v>
      </c>
      <c r="AF1067" s="203" t="s">
        <v>305</v>
      </c>
      <c r="AS1067" s="203" t="s">
        <v>4998</v>
      </c>
      <c r="AT1067" s="203" t="s">
        <v>2821</v>
      </c>
      <c r="AU1067" s="247">
        <v>379.99</v>
      </c>
      <c r="AV1067" s="203" t="s">
        <v>4999</v>
      </c>
      <c r="AW1067" s="203" t="s">
        <v>5000</v>
      </c>
      <c r="AX1067" s="203" t="s">
        <v>1582</v>
      </c>
      <c r="AY1067" s="247">
        <v>399.99</v>
      </c>
      <c r="AZ1067" s="203" t="s">
        <v>5001</v>
      </c>
      <c r="BA1067" s="203" t="s">
        <v>5002</v>
      </c>
      <c r="BB1067" s="203" t="s">
        <v>1578</v>
      </c>
      <c r="BC1067" s="247">
        <v>473.36</v>
      </c>
      <c r="BD1067" s="203" t="s">
        <v>5003</v>
      </c>
      <c r="BE1067" s="204" t="str">
        <f t="shared" si="33"/>
        <v xml:space="preserve"> SalomonQST Lux 92161 Women's</v>
      </c>
    </row>
    <row r="1068" spans="1:57">
      <c r="A1068" s="203" t="s">
        <v>219</v>
      </c>
      <c r="B1068" s="203" t="s">
        <v>812</v>
      </c>
      <c r="C1068" s="203" t="s">
        <v>823</v>
      </c>
      <c r="D1068" s="203">
        <v>169</v>
      </c>
      <c r="E1068" s="203" t="s">
        <v>390</v>
      </c>
      <c r="F1068" s="203" t="str">
        <f t="shared" si="32"/>
        <v>QST Lux 92</v>
      </c>
      <c r="H1068" s="203">
        <v>169</v>
      </c>
      <c r="I1068" s="203">
        <v>168.6</v>
      </c>
      <c r="J1068" s="203">
        <v>125</v>
      </c>
      <c r="K1068" s="203">
        <v>140</v>
      </c>
      <c r="L1068" s="203">
        <v>129</v>
      </c>
      <c r="M1068" s="203">
        <v>92</v>
      </c>
      <c r="N1068" s="203">
        <v>112</v>
      </c>
      <c r="O1068" s="203">
        <v>15.5</v>
      </c>
      <c r="P1068" s="203">
        <v>1722</v>
      </c>
      <c r="Q1068" s="203">
        <v>1.02</v>
      </c>
      <c r="R1068" s="203">
        <v>1752</v>
      </c>
      <c r="S1068" s="203">
        <v>183</v>
      </c>
      <c r="T1068" s="203">
        <v>82</v>
      </c>
      <c r="U1068" s="203">
        <v>56</v>
      </c>
      <c r="V1068" s="203">
        <v>288</v>
      </c>
      <c r="W1068" s="203">
        <v>13</v>
      </c>
      <c r="X1068" s="203">
        <v>147</v>
      </c>
      <c r="Y1068" s="203">
        <v>0.23799999999999999</v>
      </c>
      <c r="Z1068" s="203" t="b">
        <v>0</v>
      </c>
      <c r="AA1068" s="203">
        <v>156</v>
      </c>
      <c r="AB1068" s="203">
        <v>128</v>
      </c>
      <c r="AC1068" s="203">
        <v>132</v>
      </c>
      <c r="AD1068" s="203">
        <v>8</v>
      </c>
      <c r="AE1068" s="203">
        <v>9.1</v>
      </c>
      <c r="AF1068" s="203" t="s">
        <v>305</v>
      </c>
      <c r="AS1068" s="203" t="s">
        <v>4917</v>
      </c>
      <c r="AT1068" s="203" t="s">
        <v>1194</v>
      </c>
      <c r="AU1068" s="247">
        <v>399.99</v>
      </c>
      <c r="AV1068" s="203" t="s">
        <v>5004</v>
      </c>
      <c r="AW1068" s="203" t="s">
        <v>4917</v>
      </c>
      <c r="AX1068" s="203" t="s">
        <v>1194</v>
      </c>
      <c r="AY1068" s="247">
        <v>399.99</v>
      </c>
      <c r="AZ1068" s="203" t="s">
        <v>5005</v>
      </c>
      <c r="BA1068" s="203" t="s">
        <v>4920</v>
      </c>
      <c r="BB1068" s="203" t="s">
        <v>1578</v>
      </c>
      <c r="BC1068" s="247">
        <v>473.36</v>
      </c>
      <c r="BD1068" s="203" t="s">
        <v>5006</v>
      </c>
      <c r="BE1068" s="204" t="str">
        <f t="shared" si="33"/>
        <v xml:space="preserve"> SalomonQST Lux 92169 Women's</v>
      </c>
    </row>
    <row r="1069" spans="1:57">
      <c r="A1069" s="203" t="s">
        <v>219</v>
      </c>
      <c r="B1069" s="203" t="s">
        <v>812</v>
      </c>
      <c r="C1069" s="203" t="s">
        <v>824</v>
      </c>
      <c r="D1069" s="203">
        <v>159</v>
      </c>
      <c r="E1069" s="203" t="s">
        <v>390</v>
      </c>
      <c r="F1069" s="203" t="str">
        <f t="shared" si="32"/>
        <v>QST Stella 106</v>
      </c>
      <c r="H1069" s="203">
        <v>159</v>
      </c>
      <c r="I1069" s="203">
        <v>158.19999999999999</v>
      </c>
      <c r="J1069" s="203">
        <v>99</v>
      </c>
      <c r="K1069" s="203">
        <v>129</v>
      </c>
      <c r="L1069" s="203">
        <v>136</v>
      </c>
      <c r="M1069" s="203">
        <v>104</v>
      </c>
      <c r="N1069" s="203">
        <v>122</v>
      </c>
      <c r="O1069" s="203">
        <v>16.399999999999999</v>
      </c>
      <c r="P1069" s="203">
        <v>1771</v>
      </c>
      <c r="Q1069" s="203">
        <v>1.02</v>
      </c>
      <c r="R1069" s="203">
        <v>1814</v>
      </c>
      <c r="S1069" s="203">
        <v>176</v>
      </c>
      <c r="T1069" s="203">
        <v>68</v>
      </c>
      <c r="U1069" s="203">
        <v>58</v>
      </c>
      <c r="V1069" s="203">
        <v>340</v>
      </c>
      <c r="W1069" s="203">
        <v>26</v>
      </c>
      <c r="X1069" s="203">
        <v>254</v>
      </c>
      <c r="Y1069" s="203">
        <v>0.44500000000000001</v>
      </c>
      <c r="Z1069" s="203" t="b">
        <v>0</v>
      </c>
      <c r="AA1069" s="203">
        <v>176</v>
      </c>
      <c r="AB1069" s="203">
        <v>113</v>
      </c>
      <c r="AC1069" s="203">
        <v>164</v>
      </c>
      <c r="AD1069" s="203">
        <v>5</v>
      </c>
      <c r="AE1069" s="203">
        <v>9.6</v>
      </c>
      <c r="AF1069" s="203" t="s">
        <v>305</v>
      </c>
      <c r="AG1069" s="203" t="s">
        <v>301</v>
      </c>
      <c r="AS1069" s="203" t="s">
        <v>5007</v>
      </c>
      <c r="AT1069" s="203" t="s">
        <v>1578</v>
      </c>
      <c r="AU1069" s="247">
        <v>591.70000000000005</v>
      </c>
      <c r="AV1069" s="203" t="s">
        <v>5008</v>
      </c>
      <c r="AW1069" s="203" t="s">
        <v>5009</v>
      </c>
      <c r="AX1069" s="203" t="s">
        <v>1265</v>
      </c>
      <c r="AY1069" s="247">
        <v>599.95000000000005</v>
      </c>
      <c r="AZ1069" s="203" t="s">
        <v>5010</v>
      </c>
      <c r="BA1069" s="203" t="s">
        <v>5011</v>
      </c>
      <c r="BB1069" s="203" t="s">
        <v>1588</v>
      </c>
      <c r="BC1069" s="247">
        <v>649.95000000000005</v>
      </c>
      <c r="BD1069" s="203" t="s">
        <v>5012</v>
      </c>
      <c r="BE1069" s="204" t="str">
        <f t="shared" si="33"/>
        <v xml:space="preserve"> SalomonQST Stella 106159 Women's</v>
      </c>
    </row>
    <row r="1070" spans="1:57">
      <c r="A1070" s="203" t="s">
        <v>219</v>
      </c>
      <c r="B1070" s="203" t="s">
        <v>812</v>
      </c>
      <c r="C1070" s="203" t="s">
        <v>824</v>
      </c>
      <c r="D1070" s="203">
        <v>167</v>
      </c>
      <c r="E1070" s="203" t="s">
        <v>390</v>
      </c>
      <c r="F1070" s="203" t="str">
        <f t="shared" si="32"/>
        <v>QST Stella 106</v>
      </c>
      <c r="H1070" s="203">
        <v>167</v>
      </c>
      <c r="I1070" s="203">
        <v>166.4</v>
      </c>
      <c r="J1070" s="203">
        <v>105</v>
      </c>
      <c r="K1070" s="203">
        <v>136</v>
      </c>
      <c r="L1070" s="203">
        <v>136</v>
      </c>
      <c r="M1070" s="203">
        <v>104</v>
      </c>
      <c r="N1070" s="203">
        <v>123</v>
      </c>
      <c r="O1070" s="203">
        <v>17.600000000000001</v>
      </c>
      <c r="P1070" s="203">
        <v>1843</v>
      </c>
      <c r="Q1070" s="203">
        <v>1.04</v>
      </c>
      <c r="R1070" s="203">
        <v>1912</v>
      </c>
      <c r="S1070" s="203">
        <v>207</v>
      </c>
      <c r="T1070" s="203">
        <v>85</v>
      </c>
      <c r="U1070" s="203">
        <v>56</v>
      </c>
      <c r="V1070" s="203">
        <v>343</v>
      </c>
      <c r="W1070" s="203">
        <v>24</v>
      </c>
      <c r="X1070" s="203">
        <v>266</v>
      </c>
      <c r="Y1070" s="203">
        <v>0.436</v>
      </c>
      <c r="Z1070" s="203" t="b">
        <v>0</v>
      </c>
      <c r="AA1070" s="203">
        <v>186</v>
      </c>
      <c r="AB1070" s="203">
        <v>115</v>
      </c>
      <c r="AC1070" s="203">
        <v>158</v>
      </c>
      <c r="AD1070" s="203">
        <v>6</v>
      </c>
      <c r="AE1070" s="203">
        <v>9.9</v>
      </c>
      <c r="AF1070" s="203" t="s">
        <v>305</v>
      </c>
      <c r="AG1070" s="203" t="s">
        <v>301</v>
      </c>
      <c r="AS1070" s="203" t="s">
        <v>5013</v>
      </c>
      <c r="AT1070" s="203" t="s">
        <v>1578</v>
      </c>
      <c r="AU1070" s="247">
        <v>591.70000000000005</v>
      </c>
      <c r="AV1070" s="203" t="s">
        <v>5014</v>
      </c>
      <c r="AW1070" s="203" t="s">
        <v>5009</v>
      </c>
      <c r="AX1070" s="203" t="s">
        <v>1265</v>
      </c>
      <c r="AY1070" s="247">
        <v>599.95000000000005</v>
      </c>
      <c r="AZ1070" s="203" t="s">
        <v>5015</v>
      </c>
      <c r="BA1070" s="203" t="s">
        <v>5016</v>
      </c>
      <c r="BB1070" s="203" t="s">
        <v>1588</v>
      </c>
      <c r="BC1070" s="247">
        <v>649.95000000000005</v>
      </c>
      <c r="BD1070" s="203" t="s">
        <v>5017</v>
      </c>
      <c r="BE1070" s="204" t="str">
        <f t="shared" si="33"/>
        <v xml:space="preserve"> SalomonQST Stella 106167 Women's</v>
      </c>
    </row>
    <row r="1071" spans="1:57">
      <c r="A1071" s="203" t="s">
        <v>219</v>
      </c>
      <c r="B1071" s="203" t="s">
        <v>812</v>
      </c>
      <c r="C1071" s="203" t="s">
        <v>825</v>
      </c>
      <c r="D1071" s="203">
        <v>156</v>
      </c>
      <c r="E1071" s="203" t="s">
        <v>222</v>
      </c>
      <c r="F1071" s="203" t="str">
        <f t="shared" si="32"/>
        <v>S/Force 80FX</v>
      </c>
      <c r="H1071" s="203">
        <v>156</v>
      </c>
      <c r="I1071" s="203">
        <v>155.30000000000001</v>
      </c>
      <c r="J1071" s="203">
        <v>132</v>
      </c>
      <c r="K1071" s="203">
        <v>143</v>
      </c>
      <c r="L1071" s="203">
        <v>126</v>
      </c>
      <c r="M1071" s="203">
        <v>80</v>
      </c>
      <c r="N1071" s="203">
        <v>109</v>
      </c>
      <c r="O1071" s="203">
        <v>12.9</v>
      </c>
      <c r="P1071" s="203">
        <v>1853</v>
      </c>
      <c r="Q1071" s="203">
        <v>0.79</v>
      </c>
      <c r="R1071" s="203">
        <v>1472</v>
      </c>
      <c r="S1071" s="203">
        <v>180</v>
      </c>
      <c r="T1071" s="203">
        <v>84</v>
      </c>
      <c r="U1071" s="203">
        <v>40</v>
      </c>
      <c r="V1071" s="203">
        <v>151</v>
      </c>
      <c r="W1071" s="203">
        <v>4</v>
      </c>
      <c r="X1071" s="203">
        <v>79</v>
      </c>
      <c r="Y1071" s="203">
        <v>8.7999999999999995E-2</v>
      </c>
      <c r="Z1071" s="203" t="b">
        <v>0</v>
      </c>
      <c r="AA1071" s="203">
        <v>86</v>
      </c>
      <c r="AB1071" s="203">
        <v>33</v>
      </c>
      <c r="AC1071" s="203">
        <v>66</v>
      </c>
      <c r="AD1071" s="203">
        <v>8</v>
      </c>
      <c r="AE1071" s="203">
        <v>10.5</v>
      </c>
      <c r="AF1071" s="203" t="s">
        <v>307</v>
      </c>
      <c r="BE1071" s="204" t="str">
        <f t="shared" si="33"/>
        <v xml:space="preserve"> SalomonS/Force 80FX156 Unisex</v>
      </c>
    </row>
    <row r="1072" spans="1:57">
      <c r="A1072" s="203" t="s">
        <v>219</v>
      </c>
      <c r="B1072" s="203" t="s">
        <v>812</v>
      </c>
      <c r="C1072" s="203" t="s">
        <v>825</v>
      </c>
      <c r="D1072" s="203">
        <v>170</v>
      </c>
      <c r="E1072" s="203" t="s">
        <v>222</v>
      </c>
      <c r="F1072" s="203" t="str">
        <f t="shared" si="32"/>
        <v>S/Force 80FX</v>
      </c>
      <c r="H1072" s="203">
        <v>170</v>
      </c>
      <c r="I1072" s="203">
        <v>169.4</v>
      </c>
      <c r="J1072" s="203">
        <v>142</v>
      </c>
      <c r="K1072" s="203">
        <v>156</v>
      </c>
      <c r="L1072" s="203">
        <v>127</v>
      </c>
      <c r="M1072" s="203">
        <v>80</v>
      </c>
      <c r="N1072" s="203">
        <v>109</v>
      </c>
      <c r="O1072" s="203">
        <v>15.2</v>
      </c>
      <c r="P1072" s="203">
        <v>2185</v>
      </c>
      <c r="Q1072" s="203">
        <v>0.74</v>
      </c>
      <c r="R1072" s="203">
        <v>1608</v>
      </c>
      <c r="S1072" s="203">
        <v>254</v>
      </c>
      <c r="T1072" s="203">
        <v>116</v>
      </c>
      <c r="U1072" s="203">
        <v>44</v>
      </c>
      <c r="V1072" s="203">
        <v>188</v>
      </c>
      <c r="W1072" s="203">
        <v>4</v>
      </c>
      <c r="X1072" s="203">
        <v>87</v>
      </c>
      <c r="Y1072" s="203">
        <v>8.5000000000000006E-2</v>
      </c>
      <c r="Z1072" s="203" t="b">
        <v>0</v>
      </c>
      <c r="AA1072" s="203">
        <v>88</v>
      </c>
      <c r="AB1072" s="203">
        <v>45</v>
      </c>
      <c r="AC1072" s="203">
        <v>100</v>
      </c>
      <c r="AD1072" s="203">
        <v>7</v>
      </c>
      <c r="AE1072" s="203">
        <v>11.6</v>
      </c>
      <c r="AF1072" s="203" t="s">
        <v>307</v>
      </c>
      <c r="AG1072" s="203" t="s">
        <v>305</v>
      </c>
      <c r="BE1072" s="204" t="str">
        <f t="shared" si="33"/>
        <v xml:space="preserve"> SalomonS/Force 80FX170 Unisex</v>
      </c>
    </row>
    <row r="1073" spans="1:57">
      <c r="A1073" s="203" t="s">
        <v>219</v>
      </c>
      <c r="B1073" s="203" t="s">
        <v>812</v>
      </c>
      <c r="C1073" s="203" t="s">
        <v>826</v>
      </c>
      <c r="D1073" s="203">
        <v>163</v>
      </c>
      <c r="E1073" s="203" t="s">
        <v>222</v>
      </c>
      <c r="F1073" s="203" t="str">
        <f t="shared" si="32"/>
        <v>S/Force 80Ti</v>
      </c>
      <c r="H1073" s="203">
        <v>163</v>
      </c>
      <c r="I1073" s="203">
        <v>162</v>
      </c>
      <c r="J1073" s="203">
        <v>140</v>
      </c>
      <c r="K1073" s="203">
        <v>149</v>
      </c>
      <c r="L1073" s="203">
        <v>127</v>
      </c>
      <c r="M1073" s="203">
        <v>80</v>
      </c>
      <c r="N1073" s="203">
        <v>111</v>
      </c>
      <c r="O1073" s="203">
        <v>14</v>
      </c>
      <c r="P1073" s="203">
        <v>2091</v>
      </c>
      <c r="Q1073" s="203">
        <v>0.74</v>
      </c>
      <c r="R1073" s="203">
        <v>1549</v>
      </c>
      <c r="S1073" s="203">
        <v>186</v>
      </c>
      <c r="T1073" s="203">
        <v>125</v>
      </c>
      <c r="U1073" s="203">
        <v>43</v>
      </c>
      <c r="V1073" s="203">
        <v>169</v>
      </c>
      <c r="W1073" s="203">
        <v>4</v>
      </c>
      <c r="X1073" s="203">
        <v>53</v>
      </c>
      <c r="Y1073" s="203">
        <v>0.10299999999999999</v>
      </c>
      <c r="Z1073" s="203" t="b">
        <v>0</v>
      </c>
      <c r="AA1073" s="203">
        <v>87</v>
      </c>
      <c r="AB1073" s="203">
        <v>40</v>
      </c>
      <c r="AC1073" s="203">
        <v>82</v>
      </c>
      <c r="AD1073" s="203">
        <v>11</v>
      </c>
      <c r="AE1073" s="203">
        <v>11.7</v>
      </c>
      <c r="AF1073" s="203" t="s">
        <v>307</v>
      </c>
      <c r="AG1073" s="203" t="s">
        <v>305</v>
      </c>
      <c r="BE1073" s="204" t="str">
        <f t="shared" si="33"/>
        <v xml:space="preserve"> SalomonS/Force 80Ti163 Unisex</v>
      </c>
    </row>
    <row r="1074" spans="1:57">
      <c r="A1074" s="203" t="s">
        <v>219</v>
      </c>
      <c r="B1074" s="203" t="s">
        <v>812</v>
      </c>
      <c r="C1074" s="203" t="s">
        <v>827</v>
      </c>
      <c r="D1074" s="203">
        <v>165</v>
      </c>
      <c r="E1074" s="203" t="s">
        <v>222</v>
      </c>
      <c r="F1074" s="203" t="str">
        <f t="shared" si="32"/>
        <v>S/Max 12</v>
      </c>
      <c r="H1074" s="203">
        <v>165</v>
      </c>
      <c r="I1074" s="203">
        <v>164.4</v>
      </c>
      <c r="J1074" s="203">
        <v>145</v>
      </c>
      <c r="K1074" s="203">
        <v>153</v>
      </c>
      <c r="L1074" s="203">
        <v>121</v>
      </c>
      <c r="M1074" s="203">
        <v>72</v>
      </c>
      <c r="N1074" s="203">
        <v>107</v>
      </c>
      <c r="O1074" s="203">
        <v>14.2</v>
      </c>
      <c r="P1074" s="203">
        <v>1991</v>
      </c>
      <c r="Q1074" s="203">
        <v>0.73</v>
      </c>
      <c r="R1074" s="203">
        <v>1450</v>
      </c>
      <c r="S1074" s="203">
        <v>222</v>
      </c>
      <c r="T1074" s="203">
        <v>146</v>
      </c>
      <c r="U1074" s="203">
        <v>36</v>
      </c>
      <c r="V1074" s="203">
        <v>138</v>
      </c>
      <c r="W1074" s="203">
        <v>4</v>
      </c>
      <c r="X1074" s="203">
        <v>51</v>
      </c>
      <c r="Y1074" s="203">
        <v>0.11</v>
      </c>
      <c r="Z1074" s="203" t="b">
        <v>0</v>
      </c>
      <c r="AA1074" s="203">
        <v>79</v>
      </c>
      <c r="AB1074" s="203">
        <v>31</v>
      </c>
      <c r="AC1074" s="203">
        <v>60</v>
      </c>
      <c r="AD1074" s="203">
        <v>13</v>
      </c>
      <c r="AE1074" s="203">
        <v>11.3</v>
      </c>
      <c r="AF1074" s="203" t="s">
        <v>307</v>
      </c>
      <c r="BE1074" s="204" t="str">
        <f t="shared" si="33"/>
        <v xml:space="preserve"> SalomonS/Max 12165 Unisex</v>
      </c>
    </row>
    <row r="1075" spans="1:57">
      <c r="A1075" s="203" t="s">
        <v>219</v>
      </c>
      <c r="B1075" s="203" t="s">
        <v>812</v>
      </c>
      <c r="C1075" s="203" t="s">
        <v>827</v>
      </c>
      <c r="D1075" s="203">
        <v>170</v>
      </c>
      <c r="E1075" s="203" t="s">
        <v>222</v>
      </c>
      <c r="F1075" s="203" t="str">
        <f t="shared" si="32"/>
        <v>S/Max 12</v>
      </c>
      <c r="H1075" s="203">
        <v>170</v>
      </c>
      <c r="I1075" s="203">
        <v>169.4</v>
      </c>
      <c r="J1075" s="203">
        <v>151</v>
      </c>
      <c r="K1075" s="203">
        <v>159</v>
      </c>
      <c r="L1075" s="203">
        <v>121</v>
      </c>
      <c r="M1075" s="203">
        <v>72</v>
      </c>
      <c r="N1075" s="203">
        <v>106</v>
      </c>
      <c r="O1075" s="203">
        <v>15</v>
      </c>
      <c r="P1075" s="203">
        <v>2055</v>
      </c>
      <c r="Q1075" s="203">
        <v>0.73</v>
      </c>
      <c r="R1075" s="203">
        <v>1494</v>
      </c>
      <c r="S1075" s="203">
        <v>233</v>
      </c>
      <c r="T1075" s="203">
        <v>150</v>
      </c>
      <c r="U1075" s="203">
        <v>32</v>
      </c>
      <c r="V1075" s="203">
        <v>132</v>
      </c>
      <c r="W1075" s="203">
        <v>4</v>
      </c>
      <c r="X1075" s="203">
        <v>53</v>
      </c>
      <c r="Y1075" s="203">
        <v>0.13400000000000001</v>
      </c>
      <c r="Z1075" s="203" t="b">
        <v>0</v>
      </c>
      <c r="AA1075" s="203">
        <v>73</v>
      </c>
      <c r="AB1075" s="203">
        <v>32</v>
      </c>
      <c r="AC1075" s="203">
        <v>59</v>
      </c>
      <c r="AD1075" s="203">
        <v>13</v>
      </c>
      <c r="AE1075" s="203">
        <v>11.6</v>
      </c>
      <c r="AF1075" s="203" t="s">
        <v>307</v>
      </c>
      <c r="BE1075" s="204" t="str">
        <f t="shared" si="33"/>
        <v xml:space="preserve"> SalomonS/Max 12170 Unisex</v>
      </c>
    </row>
    <row r="1076" spans="1:57">
      <c r="A1076" s="203" t="s">
        <v>219</v>
      </c>
      <c r="B1076" s="203" t="s">
        <v>812</v>
      </c>
      <c r="C1076" s="203" t="s">
        <v>827</v>
      </c>
      <c r="D1076" s="203">
        <v>175</v>
      </c>
      <c r="E1076" s="203" t="s">
        <v>222</v>
      </c>
      <c r="F1076" s="203" t="str">
        <f t="shared" si="32"/>
        <v>S/Max 12</v>
      </c>
      <c r="H1076" s="203">
        <v>175</v>
      </c>
      <c r="I1076" s="203">
        <v>174.2</v>
      </c>
      <c r="J1076" s="203">
        <v>155</v>
      </c>
      <c r="K1076" s="203">
        <v>163</v>
      </c>
      <c r="L1076" s="203">
        <v>121</v>
      </c>
      <c r="M1076" s="203">
        <v>72</v>
      </c>
      <c r="N1076" s="203">
        <v>107</v>
      </c>
      <c r="O1076" s="203">
        <v>15.8</v>
      </c>
      <c r="P1076" s="203">
        <v>2067</v>
      </c>
      <c r="Q1076" s="203">
        <v>0.74</v>
      </c>
      <c r="R1076" s="203">
        <v>1533</v>
      </c>
      <c r="S1076" s="203">
        <v>236</v>
      </c>
      <c r="T1076" s="203">
        <v>149</v>
      </c>
      <c r="U1076" s="203">
        <v>37</v>
      </c>
      <c r="V1076" s="203">
        <v>137</v>
      </c>
      <c r="W1076" s="203">
        <v>5</v>
      </c>
      <c r="X1076" s="203">
        <v>51</v>
      </c>
      <c r="Y1076" s="203">
        <v>0.127</v>
      </c>
      <c r="Z1076" s="203" t="b">
        <v>0</v>
      </c>
      <c r="AA1076" s="203">
        <v>80</v>
      </c>
      <c r="AB1076" s="203">
        <v>34</v>
      </c>
      <c r="AC1076" s="203">
        <v>58</v>
      </c>
      <c r="AD1076" s="203">
        <v>13</v>
      </c>
      <c r="AE1076" s="203">
        <v>12</v>
      </c>
      <c r="AF1076" s="203" t="s">
        <v>307</v>
      </c>
      <c r="BE1076" s="204" t="str">
        <f t="shared" si="33"/>
        <v xml:space="preserve"> SalomonS/Max 12175 Unisex</v>
      </c>
    </row>
    <row r="1077" spans="1:57">
      <c r="A1077" s="203" t="s">
        <v>219</v>
      </c>
      <c r="B1077" s="203" t="s">
        <v>812</v>
      </c>
      <c r="C1077" s="203" t="s">
        <v>828</v>
      </c>
      <c r="D1077" s="203">
        <v>160</v>
      </c>
      <c r="E1077" s="203" t="s">
        <v>222</v>
      </c>
      <c r="F1077" s="203" t="str">
        <f t="shared" si="32"/>
        <v>S/Max 8</v>
      </c>
      <c r="H1077" s="203">
        <v>160</v>
      </c>
      <c r="I1077" s="203">
        <v>159.5</v>
      </c>
      <c r="J1077" s="203">
        <v>139</v>
      </c>
      <c r="K1077" s="203">
        <v>148</v>
      </c>
      <c r="L1077" s="203">
        <v>119</v>
      </c>
      <c r="M1077" s="203">
        <v>73</v>
      </c>
      <c r="N1077" s="203">
        <v>102</v>
      </c>
      <c r="O1077" s="203">
        <v>13.8</v>
      </c>
      <c r="P1077" s="203">
        <v>1901</v>
      </c>
      <c r="Q1077" s="203">
        <v>0.74</v>
      </c>
      <c r="R1077" s="203">
        <v>1404</v>
      </c>
      <c r="S1077" s="203">
        <v>207</v>
      </c>
      <c r="T1077" s="203">
        <v>91</v>
      </c>
      <c r="U1077" s="203">
        <v>31</v>
      </c>
      <c r="V1077" s="203">
        <v>130</v>
      </c>
      <c r="W1077" s="203">
        <v>5</v>
      </c>
      <c r="X1077" s="203">
        <v>77</v>
      </c>
      <c r="Y1077" s="203">
        <v>0.14599999999999999</v>
      </c>
      <c r="Z1077" s="203" t="b">
        <v>0</v>
      </c>
      <c r="AA1077" s="203">
        <v>84</v>
      </c>
      <c r="AB1077" s="203">
        <v>32</v>
      </c>
      <c r="AC1077" s="203">
        <v>45</v>
      </c>
      <c r="AD1077" s="203">
        <v>9</v>
      </c>
      <c r="AE1077" s="203">
        <v>11.1</v>
      </c>
      <c r="AF1077" s="203" t="s">
        <v>307</v>
      </c>
      <c r="AS1077" s="203" t="s">
        <v>5018</v>
      </c>
      <c r="AT1077" s="203" t="s">
        <v>1940</v>
      </c>
      <c r="AU1077" s="247">
        <v>432.11</v>
      </c>
      <c r="AV1077" s="203" t="s">
        <v>5019</v>
      </c>
      <c r="BE1077" s="204" t="str">
        <f t="shared" si="33"/>
        <v xml:space="preserve"> SalomonS/Max 8160 Unisex</v>
      </c>
    </row>
    <row r="1078" spans="1:57">
      <c r="A1078" s="203" t="s">
        <v>219</v>
      </c>
      <c r="B1078" s="203" t="s">
        <v>812</v>
      </c>
      <c r="C1078" s="203" t="s">
        <v>828</v>
      </c>
      <c r="D1078" s="203">
        <v>165</v>
      </c>
      <c r="E1078" s="203" t="s">
        <v>222</v>
      </c>
      <c r="F1078" s="203" t="str">
        <f t="shared" si="32"/>
        <v>S/Max 8</v>
      </c>
      <c r="H1078" s="203">
        <v>165</v>
      </c>
      <c r="I1078" s="203">
        <v>164.4</v>
      </c>
      <c r="J1078" s="203">
        <v>145</v>
      </c>
      <c r="K1078" s="203">
        <v>152</v>
      </c>
      <c r="L1078" s="203">
        <v>120</v>
      </c>
      <c r="M1078" s="203">
        <v>73</v>
      </c>
      <c r="N1078" s="203">
        <v>103</v>
      </c>
      <c r="O1078" s="203">
        <v>14.5</v>
      </c>
      <c r="P1078" s="203">
        <v>1962</v>
      </c>
      <c r="Q1078" s="203">
        <v>0.74</v>
      </c>
      <c r="R1078" s="203">
        <v>1451</v>
      </c>
      <c r="S1078" s="203">
        <v>195</v>
      </c>
      <c r="T1078" s="203">
        <v>91</v>
      </c>
      <c r="U1078" s="203">
        <v>32</v>
      </c>
      <c r="V1078" s="203">
        <v>130</v>
      </c>
      <c r="W1078" s="203">
        <v>4</v>
      </c>
      <c r="X1078" s="203">
        <v>68</v>
      </c>
      <c r="Y1078" s="203">
        <v>0.13800000000000001</v>
      </c>
      <c r="Z1078" s="203" t="b">
        <v>0</v>
      </c>
      <c r="AA1078" s="203">
        <v>86</v>
      </c>
      <c r="AB1078" s="203">
        <v>35</v>
      </c>
      <c r="AC1078" s="203">
        <v>43</v>
      </c>
      <c r="AD1078" s="203">
        <v>12</v>
      </c>
      <c r="AE1078" s="203">
        <v>11.1</v>
      </c>
      <c r="AF1078" s="203" t="s">
        <v>307</v>
      </c>
      <c r="AS1078" s="203" t="s">
        <v>5020</v>
      </c>
      <c r="AT1078" s="203" t="s">
        <v>5021</v>
      </c>
      <c r="AU1078" s="247">
        <v>389.73</v>
      </c>
      <c r="AV1078" s="203" t="s">
        <v>5022</v>
      </c>
      <c r="BE1078" s="204" t="str">
        <f t="shared" si="33"/>
        <v xml:space="preserve"> SalomonS/Max 8165 Unisex</v>
      </c>
    </row>
    <row r="1079" spans="1:57">
      <c r="A1079" s="203" t="s">
        <v>219</v>
      </c>
      <c r="B1079" s="203" t="s">
        <v>812</v>
      </c>
      <c r="C1079" s="203" t="s">
        <v>828</v>
      </c>
      <c r="D1079" s="203">
        <v>170</v>
      </c>
      <c r="E1079" s="203" t="s">
        <v>222</v>
      </c>
      <c r="F1079" s="203" t="str">
        <f t="shared" si="32"/>
        <v>S/Max 8</v>
      </c>
      <c r="H1079" s="203">
        <v>170</v>
      </c>
      <c r="I1079" s="203">
        <v>169.4</v>
      </c>
      <c r="J1079" s="203">
        <v>149</v>
      </c>
      <c r="K1079" s="203">
        <v>158</v>
      </c>
      <c r="L1079" s="203">
        <v>121</v>
      </c>
      <c r="M1079" s="203">
        <v>72</v>
      </c>
      <c r="N1079" s="203">
        <v>104</v>
      </c>
      <c r="O1079" s="203">
        <v>14.6</v>
      </c>
      <c r="P1079" s="203">
        <v>2037</v>
      </c>
      <c r="Q1079" s="203">
        <v>0.73</v>
      </c>
      <c r="R1079" s="203">
        <v>1494</v>
      </c>
      <c r="S1079" s="203">
        <v>234</v>
      </c>
      <c r="T1079" s="203">
        <v>102</v>
      </c>
      <c r="U1079" s="203">
        <v>30</v>
      </c>
      <c r="V1079" s="203">
        <v>130</v>
      </c>
      <c r="W1079" s="203">
        <v>4</v>
      </c>
      <c r="X1079" s="203">
        <v>71</v>
      </c>
      <c r="Y1079" s="203">
        <v>0.14599999999999999</v>
      </c>
      <c r="Z1079" s="203" t="b">
        <v>0</v>
      </c>
      <c r="AA1079" s="203">
        <v>81</v>
      </c>
      <c r="AB1079" s="203">
        <v>38</v>
      </c>
      <c r="AC1079" s="203">
        <v>49</v>
      </c>
      <c r="AD1079" s="203">
        <v>11</v>
      </c>
      <c r="AE1079" s="203">
        <v>11.4</v>
      </c>
      <c r="AF1079" s="203" t="s">
        <v>307</v>
      </c>
      <c r="BE1079" s="204" t="str">
        <f t="shared" si="33"/>
        <v xml:space="preserve"> SalomonS/Max 8170 Unisex</v>
      </c>
    </row>
    <row r="1080" spans="1:57">
      <c r="A1080" s="203" t="s">
        <v>219</v>
      </c>
      <c r="B1080" s="203" t="s">
        <v>812</v>
      </c>
      <c r="C1080" s="203" t="s">
        <v>829</v>
      </c>
      <c r="D1080" s="203">
        <v>176</v>
      </c>
      <c r="E1080" s="203" t="s">
        <v>222</v>
      </c>
      <c r="F1080" s="203" t="str">
        <f t="shared" si="32"/>
        <v>Stance 102</v>
      </c>
      <c r="H1080" s="203">
        <v>176</v>
      </c>
      <c r="I1080" s="203">
        <v>175.6</v>
      </c>
      <c r="J1080" s="203">
        <v>117</v>
      </c>
      <c r="K1080" s="203">
        <v>151</v>
      </c>
      <c r="L1080" s="203">
        <v>131</v>
      </c>
      <c r="M1080" s="203">
        <v>102</v>
      </c>
      <c r="N1080" s="203">
        <v>119</v>
      </c>
      <c r="O1080" s="203">
        <v>23.5</v>
      </c>
      <c r="P1080" s="203" t="s">
        <v>918</v>
      </c>
      <c r="Q1080" s="203" t="s">
        <v>918</v>
      </c>
      <c r="R1080" s="203">
        <v>1939</v>
      </c>
      <c r="S1080" s="203">
        <v>197</v>
      </c>
      <c r="T1080" s="203">
        <v>123</v>
      </c>
      <c r="U1080" s="203">
        <v>49</v>
      </c>
      <c r="V1080" s="203">
        <v>345</v>
      </c>
      <c r="W1080" s="203">
        <v>8</v>
      </c>
      <c r="X1080" s="203">
        <v>244</v>
      </c>
      <c r="Y1080" s="203">
        <v>0.16300000000000001</v>
      </c>
      <c r="Z1080" s="203" t="b">
        <v>0</v>
      </c>
      <c r="AA1080" s="203">
        <v>134</v>
      </c>
      <c r="AB1080" s="203">
        <v>108</v>
      </c>
      <c r="AC1080" s="203">
        <v>212</v>
      </c>
      <c r="AD1080" s="203">
        <v>8</v>
      </c>
      <c r="AE1080" s="203">
        <v>10.5</v>
      </c>
      <c r="AF1080" s="203" t="s">
        <v>304</v>
      </c>
      <c r="AS1080" s="203" t="s">
        <v>5023</v>
      </c>
      <c r="AT1080" s="203" t="s">
        <v>1588</v>
      </c>
      <c r="AU1080" s="247">
        <v>599.95000000000005</v>
      </c>
      <c r="AV1080" s="203" t="s">
        <v>5024</v>
      </c>
      <c r="AW1080" s="203" t="s">
        <v>5025</v>
      </c>
      <c r="AX1080" s="203" t="s">
        <v>1194</v>
      </c>
      <c r="AY1080" s="247">
        <v>599.99</v>
      </c>
      <c r="AZ1080" s="203" t="s">
        <v>5026</v>
      </c>
      <c r="BA1080" s="203" t="s">
        <v>5025</v>
      </c>
      <c r="BB1080" s="203" t="s">
        <v>1477</v>
      </c>
      <c r="BC1080" s="247">
        <v>749.95</v>
      </c>
      <c r="BD1080" s="203" t="s">
        <v>5027</v>
      </c>
      <c r="BE1080" s="204" t="str">
        <f t="shared" si="33"/>
        <v xml:space="preserve"> SalomonStance 102176 Unisex</v>
      </c>
    </row>
    <row r="1081" spans="1:57">
      <c r="A1081" s="203" t="s">
        <v>219</v>
      </c>
      <c r="B1081" s="203" t="s">
        <v>812</v>
      </c>
      <c r="C1081" s="203" t="s">
        <v>829</v>
      </c>
      <c r="D1081" s="203">
        <v>183</v>
      </c>
      <c r="E1081" s="203" t="s">
        <v>222</v>
      </c>
      <c r="F1081" s="203" t="str">
        <f t="shared" si="32"/>
        <v>Stance 102</v>
      </c>
      <c r="H1081" s="203">
        <v>183</v>
      </c>
      <c r="I1081" s="203">
        <v>182.5</v>
      </c>
      <c r="J1081" s="203">
        <v>119</v>
      </c>
      <c r="K1081" s="203">
        <v>158</v>
      </c>
      <c r="L1081" s="203">
        <v>133</v>
      </c>
      <c r="M1081" s="203">
        <v>101</v>
      </c>
      <c r="N1081" s="203">
        <v>120</v>
      </c>
      <c r="O1081" s="203">
        <v>23.9</v>
      </c>
      <c r="P1081" s="203" t="s">
        <v>918</v>
      </c>
      <c r="Q1081" s="203" t="s">
        <v>918</v>
      </c>
      <c r="R1081" s="203">
        <v>2026</v>
      </c>
      <c r="S1081" s="203">
        <v>218</v>
      </c>
      <c r="T1081" s="203">
        <v>139</v>
      </c>
      <c r="U1081" s="203">
        <v>48</v>
      </c>
      <c r="V1081" s="203">
        <v>369</v>
      </c>
      <c r="W1081" s="203">
        <v>4</v>
      </c>
      <c r="X1081" s="203">
        <v>263</v>
      </c>
      <c r="Y1081" s="203">
        <v>8.1000000000000003E-2</v>
      </c>
      <c r="Z1081" s="203" t="b">
        <v>0</v>
      </c>
      <c r="AA1081" s="203">
        <v>142</v>
      </c>
      <c r="AB1081" s="203">
        <v>106</v>
      </c>
      <c r="AC1081" s="203">
        <v>227</v>
      </c>
      <c r="AD1081" s="203">
        <v>7</v>
      </c>
      <c r="AE1081" s="203">
        <v>10.6</v>
      </c>
      <c r="AF1081" s="203" t="s">
        <v>304</v>
      </c>
      <c r="AS1081" s="203" t="s">
        <v>5028</v>
      </c>
      <c r="AT1081" s="203" t="s">
        <v>1578</v>
      </c>
      <c r="AU1081" s="247">
        <v>511.9</v>
      </c>
      <c r="AV1081" s="203" t="s">
        <v>5029</v>
      </c>
      <c r="AW1081" s="203" t="s">
        <v>5030</v>
      </c>
      <c r="AX1081" s="203" t="s">
        <v>1588</v>
      </c>
      <c r="AY1081" s="247">
        <v>599.95000000000005</v>
      </c>
      <c r="AZ1081" s="203" t="s">
        <v>5031</v>
      </c>
      <c r="BA1081" s="203" t="s">
        <v>5025</v>
      </c>
      <c r="BB1081" s="203" t="s">
        <v>1493</v>
      </c>
      <c r="BC1081" s="247">
        <v>599.99</v>
      </c>
      <c r="BD1081" s="203" t="s">
        <v>5032</v>
      </c>
      <c r="BE1081" s="204" t="str">
        <f t="shared" si="33"/>
        <v xml:space="preserve"> SalomonStance 102183 Unisex</v>
      </c>
    </row>
    <row r="1082" spans="1:57">
      <c r="A1082" s="203" t="s">
        <v>219</v>
      </c>
      <c r="B1082" s="203" t="s">
        <v>812</v>
      </c>
      <c r="C1082" s="203" t="s">
        <v>829</v>
      </c>
      <c r="D1082" s="203">
        <v>190</v>
      </c>
      <c r="E1082" s="203" t="s">
        <v>222</v>
      </c>
      <c r="F1082" s="203" t="str">
        <f t="shared" si="32"/>
        <v>Stance 102</v>
      </c>
      <c r="H1082" s="203">
        <v>190</v>
      </c>
      <c r="I1082" s="203">
        <v>189.9</v>
      </c>
      <c r="J1082" s="203">
        <v>141</v>
      </c>
      <c r="K1082" s="203">
        <v>165</v>
      </c>
      <c r="L1082" s="203">
        <v>133</v>
      </c>
      <c r="M1082" s="203">
        <v>102</v>
      </c>
      <c r="N1082" s="203">
        <v>120</v>
      </c>
      <c r="O1082" s="203">
        <v>25.8</v>
      </c>
      <c r="P1082" s="203" t="s">
        <v>918</v>
      </c>
      <c r="Q1082" s="203" t="s">
        <v>918</v>
      </c>
      <c r="R1082" s="203">
        <v>2108</v>
      </c>
      <c r="S1082" s="203">
        <v>254</v>
      </c>
      <c r="T1082" s="203">
        <v>158</v>
      </c>
      <c r="U1082" s="203">
        <v>46</v>
      </c>
      <c r="V1082" s="203">
        <v>379</v>
      </c>
      <c r="W1082" s="203">
        <v>4</v>
      </c>
      <c r="X1082" s="203">
        <v>107</v>
      </c>
      <c r="Y1082" s="203">
        <v>8.5000000000000006E-2</v>
      </c>
      <c r="Z1082" s="203" t="b">
        <v>0</v>
      </c>
      <c r="AA1082" s="203">
        <v>142</v>
      </c>
      <c r="AB1082" s="203">
        <v>111</v>
      </c>
      <c r="AC1082" s="203">
        <v>237</v>
      </c>
      <c r="AD1082" s="203">
        <v>9</v>
      </c>
      <c r="AE1082" s="203">
        <v>9.8000000000000007</v>
      </c>
      <c r="AF1082" s="203" t="s">
        <v>304</v>
      </c>
      <c r="AS1082" s="203" t="s">
        <v>5025</v>
      </c>
      <c r="AT1082" s="203" t="s">
        <v>1493</v>
      </c>
      <c r="AU1082" s="247">
        <v>599.99</v>
      </c>
      <c r="AV1082" s="203" t="s">
        <v>5033</v>
      </c>
      <c r="AW1082" s="203" t="s">
        <v>5025</v>
      </c>
      <c r="AX1082" s="203" t="s">
        <v>1194</v>
      </c>
      <c r="AY1082" s="247">
        <v>599.99</v>
      </c>
      <c r="AZ1082" s="203" t="s">
        <v>5034</v>
      </c>
      <c r="BA1082" s="203" t="s">
        <v>5025</v>
      </c>
      <c r="BB1082" s="203" t="s">
        <v>1477</v>
      </c>
      <c r="BC1082" s="247">
        <v>749.95</v>
      </c>
      <c r="BD1082" s="203" t="s">
        <v>5035</v>
      </c>
      <c r="BE1082" s="204" t="str">
        <f t="shared" si="33"/>
        <v xml:space="preserve"> SalomonStance 102190 Unisex</v>
      </c>
    </row>
    <row r="1083" spans="1:57">
      <c r="A1083" s="203" t="s">
        <v>219</v>
      </c>
      <c r="B1083" s="203" t="s">
        <v>812</v>
      </c>
      <c r="C1083" s="203" t="s">
        <v>830</v>
      </c>
      <c r="D1083" s="203">
        <v>161</v>
      </c>
      <c r="E1083" s="203" t="s">
        <v>222</v>
      </c>
      <c r="F1083" s="203" t="str">
        <f t="shared" si="32"/>
        <v>Stance 84</v>
      </c>
      <c r="H1083" s="203">
        <v>161</v>
      </c>
      <c r="I1083" s="203">
        <v>160</v>
      </c>
      <c r="J1083" s="203">
        <v>121</v>
      </c>
      <c r="K1083" s="203">
        <v>132</v>
      </c>
      <c r="L1083" s="203">
        <v>120</v>
      </c>
      <c r="M1083" s="203">
        <v>83</v>
      </c>
      <c r="N1083" s="203">
        <v>104</v>
      </c>
      <c r="O1083" s="203">
        <v>13.7</v>
      </c>
      <c r="P1083" s="203">
        <v>1417</v>
      </c>
      <c r="Q1083" s="203">
        <v>1.0900000000000001</v>
      </c>
      <c r="R1083" s="203">
        <v>1542</v>
      </c>
      <c r="S1083" s="203">
        <v>157</v>
      </c>
      <c r="T1083" s="203">
        <v>71</v>
      </c>
      <c r="U1083" s="203">
        <v>51</v>
      </c>
      <c r="V1083" s="203">
        <v>216</v>
      </c>
      <c r="W1083" s="203">
        <v>9</v>
      </c>
      <c r="X1083" s="203">
        <v>170</v>
      </c>
      <c r="Y1083" s="203">
        <v>0.17599999999999999</v>
      </c>
      <c r="Z1083" s="203" t="b">
        <v>0</v>
      </c>
      <c r="AA1083" s="203">
        <v>162</v>
      </c>
      <c r="AB1083" s="203">
        <v>118</v>
      </c>
      <c r="AC1083" s="203">
        <v>54</v>
      </c>
      <c r="AD1083" s="203">
        <v>6</v>
      </c>
      <c r="AE1083" s="203">
        <v>8.9</v>
      </c>
      <c r="AF1083" s="203" t="s">
        <v>306</v>
      </c>
      <c r="AG1083" s="203" t="s">
        <v>305</v>
      </c>
      <c r="AH1083" s="203" t="s">
        <v>302</v>
      </c>
      <c r="AS1083" s="203" t="s">
        <v>5036</v>
      </c>
      <c r="AT1083" s="203" t="s">
        <v>1801</v>
      </c>
      <c r="AU1083" s="247">
        <v>399.95</v>
      </c>
      <c r="AV1083" s="203" t="s">
        <v>5037</v>
      </c>
      <c r="AW1083" s="203" t="s">
        <v>5036</v>
      </c>
      <c r="AX1083" s="203" t="s">
        <v>1351</v>
      </c>
      <c r="AY1083" s="247">
        <v>499.99</v>
      </c>
      <c r="AZ1083" s="203" t="s">
        <v>5038</v>
      </c>
      <c r="BA1083" s="203" t="s">
        <v>5036</v>
      </c>
      <c r="BB1083" s="203" t="s">
        <v>1351</v>
      </c>
      <c r="BC1083" s="247">
        <v>499.99</v>
      </c>
      <c r="BD1083" s="203" t="s">
        <v>5039</v>
      </c>
      <c r="BE1083" s="204" t="str">
        <f t="shared" si="33"/>
        <v xml:space="preserve"> SalomonStance 84161 Unisex</v>
      </c>
    </row>
    <row r="1084" spans="1:57">
      <c r="A1084" s="203" t="s">
        <v>219</v>
      </c>
      <c r="B1084" s="203" t="s">
        <v>812</v>
      </c>
      <c r="C1084" s="203" t="s">
        <v>830</v>
      </c>
      <c r="D1084" s="203">
        <v>169</v>
      </c>
      <c r="E1084" s="203" t="s">
        <v>222</v>
      </c>
      <c r="F1084" s="203" t="str">
        <f t="shared" si="32"/>
        <v>Stance 84</v>
      </c>
      <c r="H1084" s="203">
        <v>169</v>
      </c>
      <c r="I1084" s="203">
        <v>168</v>
      </c>
      <c r="J1084" s="203">
        <v>122</v>
      </c>
      <c r="K1084" s="203">
        <v>140</v>
      </c>
      <c r="L1084" s="203">
        <v>121</v>
      </c>
      <c r="M1084" s="203">
        <v>83</v>
      </c>
      <c r="N1084" s="203">
        <v>104</v>
      </c>
      <c r="O1084" s="203">
        <v>15</v>
      </c>
      <c r="P1084" s="203">
        <v>1513</v>
      </c>
      <c r="Q1084" s="203">
        <v>1.07</v>
      </c>
      <c r="R1084" s="203">
        <v>1623</v>
      </c>
      <c r="S1084" s="203">
        <v>179</v>
      </c>
      <c r="T1084" s="203">
        <v>77</v>
      </c>
      <c r="U1084" s="203">
        <v>52</v>
      </c>
      <c r="V1084" s="203">
        <v>251</v>
      </c>
      <c r="W1084" s="203">
        <v>13</v>
      </c>
      <c r="X1084" s="203">
        <v>206</v>
      </c>
      <c r="Y1084" s="203">
        <v>0.245</v>
      </c>
      <c r="Z1084" s="203" t="b">
        <v>0</v>
      </c>
      <c r="AA1084" s="203">
        <v>163</v>
      </c>
      <c r="AB1084" s="203">
        <v>117</v>
      </c>
      <c r="AC1084" s="203">
        <v>88</v>
      </c>
      <c r="AD1084" s="203">
        <v>6</v>
      </c>
      <c r="AE1084" s="203">
        <v>10.1</v>
      </c>
      <c r="AF1084" s="203" t="s">
        <v>306</v>
      </c>
      <c r="AG1084" s="203" t="s">
        <v>305</v>
      </c>
      <c r="AH1084" s="203" t="s">
        <v>302</v>
      </c>
      <c r="AS1084" s="203" t="s">
        <v>5036</v>
      </c>
      <c r="AT1084" s="203" t="s">
        <v>1582</v>
      </c>
      <c r="AU1084" s="247">
        <v>399.99</v>
      </c>
      <c r="AV1084" s="203" t="s">
        <v>5040</v>
      </c>
      <c r="AW1084" s="203" t="s">
        <v>5036</v>
      </c>
      <c r="AX1084" s="203" t="s">
        <v>1682</v>
      </c>
      <c r="AY1084" s="247">
        <v>499.99</v>
      </c>
      <c r="AZ1084" s="203" t="s">
        <v>5041</v>
      </c>
      <c r="BA1084" s="203" t="s">
        <v>5036</v>
      </c>
      <c r="BB1084" s="203" t="s">
        <v>1682</v>
      </c>
      <c r="BC1084" s="247">
        <v>499.99</v>
      </c>
      <c r="BD1084" s="203" t="s">
        <v>5042</v>
      </c>
      <c r="BE1084" s="204" t="str">
        <f t="shared" si="33"/>
        <v xml:space="preserve"> SalomonStance 84169 Unisex</v>
      </c>
    </row>
    <row r="1085" spans="1:57">
      <c r="A1085" s="203" t="s">
        <v>219</v>
      </c>
      <c r="B1085" s="203" t="s">
        <v>812</v>
      </c>
      <c r="C1085" s="203" t="s">
        <v>830</v>
      </c>
      <c r="D1085" s="203">
        <v>177</v>
      </c>
      <c r="E1085" s="203" t="s">
        <v>222</v>
      </c>
      <c r="F1085" s="203" t="str">
        <f t="shared" si="32"/>
        <v>Stance 84</v>
      </c>
      <c r="H1085" s="203">
        <v>177</v>
      </c>
      <c r="I1085" s="203">
        <v>175.9</v>
      </c>
      <c r="J1085" s="203">
        <v>131</v>
      </c>
      <c r="K1085" s="203">
        <v>148</v>
      </c>
      <c r="L1085" s="203">
        <v>122</v>
      </c>
      <c r="M1085" s="203">
        <v>84</v>
      </c>
      <c r="N1085" s="203">
        <v>105</v>
      </c>
      <c r="O1085" s="203">
        <v>16.2</v>
      </c>
      <c r="P1085" s="203">
        <v>1616</v>
      </c>
      <c r="Q1085" s="203">
        <v>1.06</v>
      </c>
      <c r="R1085" s="203">
        <v>1708</v>
      </c>
      <c r="S1085" s="203">
        <v>205</v>
      </c>
      <c r="T1085" s="203">
        <v>88</v>
      </c>
      <c r="U1085" s="203">
        <v>49</v>
      </c>
      <c r="V1085" s="203">
        <v>256</v>
      </c>
      <c r="W1085" s="203">
        <v>12</v>
      </c>
      <c r="X1085" s="203">
        <v>198</v>
      </c>
      <c r="Y1085" s="203">
        <v>0.23799999999999999</v>
      </c>
      <c r="Z1085" s="203" t="b">
        <v>0</v>
      </c>
      <c r="AA1085" s="203">
        <v>162</v>
      </c>
      <c r="AB1085" s="203">
        <v>115</v>
      </c>
      <c r="AC1085" s="203">
        <v>93</v>
      </c>
      <c r="AD1085" s="203">
        <v>7</v>
      </c>
      <c r="AE1085" s="203">
        <v>9.9</v>
      </c>
      <c r="AF1085" s="203" t="s">
        <v>306</v>
      </c>
      <c r="AG1085" s="203" t="s">
        <v>305</v>
      </c>
      <c r="AH1085" s="203" t="s">
        <v>302</v>
      </c>
      <c r="AS1085" s="203" t="s">
        <v>5043</v>
      </c>
      <c r="AT1085" s="203" t="s">
        <v>1578</v>
      </c>
      <c r="AU1085" s="247">
        <v>473.36</v>
      </c>
      <c r="AV1085" s="203" t="s">
        <v>5044</v>
      </c>
      <c r="AW1085" s="203" t="s">
        <v>5036</v>
      </c>
      <c r="AX1085" s="203" t="s">
        <v>1682</v>
      </c>
      <c r="AY1085" s="247">
        <v>499.99</v>
      </c>
      <c r="AZ1085" s="203" t="s">
        <v>5045</v>
      </c>
      <c r="BA1085" s="203" t="s">
        <v>5036</v>
      </c>
      <c r="BB1085" s="203" t="s">
        <v>1682</v>
      </c>
      <c r="BC1085" s="247">
        <v>499.99</v>
      </c>
      <c r="BD1085" s="203" t="s">
        <v>5046</v>
      </c>
      <c r="BE1085" s="204" t="str">
        <f t="shared" si="33"/>
        <v xml:space="preserve"> SalomonStance 84177 Unisex</v>
      </c>
    </row>
    <row r="1086" spans="1:57">
      <c r="A1086" s="203" t="s">
        <v>219</v>
      </c>
      <c r="B1086" s="203" t="s">
        <v>812</v>
      </c>
      <c r="C1086" s="203" t="s">
        <v>830</v>
      </c>
      <c r="D1086" s="203">
        <v>185</v>
      </c>
      <c r="E1086" s="203" t="s">
        <v>222</v>
      </c>
      <c r="F1086" s="203" t="str">
        <f t="shared" si="32"/>
        <v>Stance 84</v>
      </c>
      <c r="H1086" s="203">
        <v>185</v>
      </c>
      <c r="I1086" s="203">
        <v>184.7</v>
      </c>
      <c r="J1086" s="203">
        <v>134</v>
      </c>
      <c r="K1086" s="203">
        <v>156</v>
      </c>
      <c r="L1086" s="203">
        <v>122</v>
      </c>
      <c r="M1086" s="203">
        <v>83</v>
      </c>
      <c r="N1086" s="203">
        <v>105</v>
      </c>
      <c r="O1086" s="203">
        <v>18.100000000000001</v>
      </c>
      <c r="P1086" s="203">
        <v>1657</v>
      </c>
      <c r="Q1086" s="203">
        <v>1.07</v>
      </c>
      <c r="R1086" s="203">
        <v>1779</v>
      </c>
      <c r="S1086" s="203">
        <v>242</v>
      </c>
      <c r="T1086" s="203">
        <v>95</v>
      </c>
      <c r="U1086" s="203">
        <v>48</v>
      </c>
      <c r="V1086" s="203">
        <v>288</v>
      </c>
      <c r="W1086" s="203">
        <v>12</v>
      </c>
      <c r="X1086" s="203">
        <v>218</v>
      </c>
      <c r="Y1086" s="203">
        <v>0.25700000000000001</v>
      </c>
      <c r="Z1086" s="203" t="b">
        <v>0</v>
      </c>
      <c r="AA1086" s="203">
        <v>160</v>
      </c>
      <c r="AB1086" s="203">
        <v>128</v>
      </c>
      <c r="AC1086" s="203">
        <v>128</v>
      </c>
      <c r="AD1086" s="203">
        <v>5</v>
      </c>
      <c r="AE1086" s="203">
        <v>9.3000000000000007</v>
      </c>
      <c r="AF1086" s="203" t="s">
        <v>306</v>
      </c>
      <c r="AG1086" s="203" t="s">
        <v>305</v>
      </c>
      <c r="AH1086" s="203" t="s">
        <v>302</v>
      </c>
      <c r="AS1086" s="203" t="s">
        <v>5047</v>
      </c>
      <c r="AT1086" s="203" t="s">
        <v>1351</v>
      </c>
      <c r="AU1086" s="247">
        <v>499.99</v>
      </c>
      <c r="AV1086" s="203" t="s">
        <v>5048</v>
      </c>
      <c r="AW1086" s="203" t="s">
        <v>5049</v>
      </c>
      <c r="AX1086" s="203" t="s">
        <v>3465</v>
      </c>
      <c r="AY1086" s="247">
        <v>719.95</v>
      </c>
      <c r="AZ1086" s="203" t="s">
        <v>5050</v>
      </c>
      <c r="BE1086" s="204" t="str">
        <f t="shared" si="33"/>
        <v xml:space="preserve"> SalomonStance 84185 Unisex</v>
      </c>
    </row>
    <row r="1087" spans="1:57">
      <c r="A1087" s="203" t="s">
        <v>219</v>
      </c>
      <c r="B1087" s="203" t="s">
        <v>812</v>
      </c>
      <c r="C1087" s="203" t="s">
        <v>831</v>
      </c>
      <c r="D1087" s="203">
        <v>154</v>
      </c>
      <c r="E1087" s="203" t="s">
        <v>390</v>
      </c>
      <c r="F1087" s="203" t="str">
        <f t="shared" si="32"/>
        <v>Stance 88 W</v>
      </c>
      <c r="H1087" s="203">
        <v>154</v>
      </c>
      <c r="I1087" s="203">
        <v>153.19999999999999</v>
      </c>
      <c r="J1087" s="203">
        <v>116</v>
      </c>
      <c r="K1087" s="203">
        <v>130</v>
      </c>
      <c r="L1087" s="203">
        <v>117</v>
      </c>
      <c r="M1087" s="203">
        <v>88</v>
      </c>
      <c r="N1087" s="203">
        <v>100</v>
      </c>
      <c r="O1087" s="203">
        <v>16.5</v>
      </c>
      <c r="P1087" s="203">
        <v>1463</v>
      </c>
      <c r="Q1087" s="203">
        <v>1.02</v>
      </c>
      <c r="R1087" s="203">
        <v>1488</v>
      </c>
      <c r="S1087" s="203">
        <v>134</v>
      </c>
      <c r="T1087" s="203">
        <v>73</v>
      </c>
      <c r="U1087" s="203">
        <v>55</v>
      </c>
      <c r="V1087" s="203">
        <v>216</v>
      </c>
      <c r="W1087" s="203">
        <v>11</v>
      </c>
      <c r="X1087" s="203">
        <v>154</v>
      </c>
      <c r="Y1087" s="203">
        <v>0.20399999999999999</v>
      </c>
      <c r="Z1087" s="203" t="b">
        <v>0</v>
      </c>
      <c r="AA1087" s="203">
        <v>150</v>
      </c>
      <c r="AB1087" s="203">
        <v>83</v>
      </c>
      <c r="AC1087" s="203">
        <v>66</v>
      </c>
      <c r="AD1087" s="203">
        <v>6</v>
      </c>
      <c r="AE1087" s="203">
        <v>7.9</v>
      </c>
      <c r="AF1087" s="203" t="s">
        <v>305</v>
      </c>
      <c r="AS1087" s="203" t="s">
        <v>5051</v>
      </c>
      <c r="AT1087" s="203" t="s">
        <v>1578</v>
      </c>
      <c r="AU1087" s="247">
        <v>552.26</v>
      </c>
      <c r="AV1087" s="203" t="s">
        <v>5052</v>
      </c>
      <c r="BE1087" s="204" t="str">
        <f t="shared" si="33"/>
        <v xml:space="preserve"> SalomonStance 88 W154 Women's</v>
      </c>
    </row>
    <row r="1088" spans="1:57">
      <c r="A1088" s="203" t="s">
        <v>219</v>
      </c>
      <c r="B1088" s="203" t="s">
        <v>812</v>
      </c>
      <c r="C1088" s="203" t="s">
        <v>831</v>
      </c>
      <c r="D1088" s="203">
        <v>161</v>
      </c>
      <c r="E1088" s="203" t="s">
        <v>390</v>
      </c>
      <c r="F1088" s="203" t="str">
        <f t="shared" si="32"/>
        <v>Stance 88 W</v>
      </c>
      <c r="H1088" s="203">
        <v>161</v>
      </c>
      <c r="I1088" s="203">
        <v>160.1</v>
      </c>
      <c r="J1088" s="203">
        <v>123</v>
      </c>
      <c r="K1088" s="203">
        <v>136</v>
      </c>
      <c r="L1088" s="203">
        <v>119</v>
      </c>
      <c r="M1088" s="203">
        <v>88</v>
      </c>
      <c r="N1088" s="203">
        <v>101</v>
      </c>
      <c r="O1088" s="203">
        <v>17.2</v>
      </c>
      <c r="P1088" s="203">
        <v>1530</v>
      </c>
      <c r="Q1088" s="203">
        <v>1.02</v>
      </c>
      <c r="R1088" s="203">
        <v>1563</v>
      </c>
      <c r="S1088" s="203">
        <v>140</v>
      </c>
      <c r="T1088" s="203">
        <v>86</v>
      </c>
      <c r="U1088" s="203">
        <v>55</v>
      </c>
      <c r="V1088" s="203">
        <v>223</v>
      </c>
      <c r="W1088" s="203">
        <v>8</v>
      </c>
      <c r="X1088" s="203">
        <v>151</v>
      </c>
      <c r="Y1088" s="203">
        <v>0.14699999999999999</v>
      </c>
      <c r="Z1088" s="203" t="b">
        <v>0</v>
      </c>
      <c r="AA1088" s="203">
        <v>153</v>
      </c>
      <c r="AB1088" s="203">
        <v>87</v>
      </c>
      <c r="AC1088" s="203">
        <v>70</v>
      </c>
      <c r="AD1088" s="203">
        <v>9</v>
      </c>
      <c r="AE1088" s="203">
        <v>9.3000000000000007</v>
      </c>
      <c r="AF1088" s="203" t="s">
        <v>305</v>
      </c>
      <c r="AS1088" s="203" t="s">
        <v>5053</v>
      </c>
      <c r="AT1088" s="203" t="s">
        <v>1578</v>
      </c>
      <c r="AU1088" s="247">
        <v>552.26</v>
      </c>
      <c r="AV1088" s="203" t="s">
        <v>5054</v>
      </c>
      <c r="AW1088" s="203" t="s">
        <v>5055</v>
      </c>
      <c r="AX1088" s="203" t="s">
        <v>1369</v>
      </c>
      <c r="AY1088" s="247">
        <v>599.99</v>
      </c>
      <c r="AZ1088" s="203" t="s">
        <v>5056</v>
      </c>
      <c r="BE1088" s="204" t="str">
        <f t="shared" si="33"/>
        <v xml:space="preserve"> SalomonStance 88 W161 Women's</v>
      </c>
    </row>
    <row r="1089" spans="1:57">
      <c r="A1089" s="203" t="s">
        <v>219</v>
      </c>
      <c r="B1089" s="203" t="s">
        <v>812</v>
      </c>
      <c r="C1089" s="203" t="s">
        <v>831</v>
      </c>
      <c r="D1089" s="203">
        <v>168</v>
      </c>
      <c r="E1089" s="203" t="s">
        <v>390</v>
      </c>
      <c r="F1089" s="203" t="str">
        <f t="shared" si="32"/>
        <v>Stance 88 W</v>
      </c>
      <c r="H1089" s="203">
        <v>168</v>
      </c>
      <c r="I1089" s="203">
        <v>166.9</v>
      </c>
      <c r="J1089" s="203">
        <v>126</v>
      </c>
      <c r="K1089" s="203">
        <v>140</v>
      </c>
      <c r="L1089" s="203">
        <v>122</v>
      </c>
      <c r="M1089" s="203">
        <v>87</v>
      </c>
      <c r="N1089" s="203">
        <v>103</v>
      </c>
      <c r="O1089" s="203">
        <v>16.899999999999999</v>
      </c>
      <c r="P1089" s="203">
        <v>1650</v>
      </c>
      <c r="Q1089" s="203">
        <v>1</v>
      </c>
      <c r="R1089" s="203">
        <v>1649</v>
      </c>
      <c r="S1089" s="203">
        <v>155</v>
      </c>
      <c r="T1089" s="203">
        <v>96</v>
      </c>
      <c r="U1089" s="203">
        <v>52</v>
      </c>
      <c r="V1089" s="203">
        <v>234</v>
      </c>
      <c r="W1089" s="203">
        <v>9</v>
      </c>
      <c r="X1089" s="203">
        <v>175</v>
      </c>
      <c r="Y1089" s="203">
        <v>0.17</v>
      </c>
      <c r="Z1089" s="203" t="b">
        <v>0</v>
      </c>
      <c r="AA1089" s="203">
        <v>157</v>
      </c>
      <c r="AB1089" s="203">
        <v>112</v>
      </c>
      <c r="AC1089" s="203">
        <v>76</v>
      </c>
      <c r="AD1089" s="203">
        <v>7</v>
      </c>
      <c r="AE1089" s="203">
        <v>9.1999999999999993</v>
      </c>
      <c r="AF1089" s="203" t="s">
        <v>305</v>
      </c>
      <c r="AS1089" s="203" t="s">
        <v>5057</v>
      </c>
      <c r="AT1089" s="203" t="s">
        <v>1578</v>
      </c>
      <c r="AU1089" s="247">
        <v>552.26</v>
      </c>
      <c r="AV1089" s="203" t="s">
        <v>5058</v>
      </c>
      <c r="AW1089" s="203" t="s">
        <v>5055</v>
      </c>
      <c r="AX1089" s="203" t="s">
        <v>1369</v>
      </c>
      <c r="AY1089" s="247">
        <v>599.99</v>
      </c>
      <c r="AZ1089" s="203" t="s">
        <v>5059</v>
      </c>
      <c r="BE1089" s="204" t="str">
        <f t="shared" si="33"/>
        <v xml:space="preserve"> SalomonStance 88 W168 Women's</v>
      </c>
    </row>
    <row r="1090" spans="1:57">
      <c r="A1090" s="203" t="s">
        <v>219</v>
      </c>
      <c r="B1090" s="203" t="s">
        <v>812</v>
      </c>
      <c r="C1090" s="203" t="s">
        <v>832</v>
      </c>
      <c r="D1090" s="203">
        <v>168</v>
      </c>
      <c r="E1090" s="203" t="s">
        <v>222</v>
      </c>
      <c r="F1090" s="203" t="str">
        <f t="shared" ref="F1090:F1153" si="34">IF(LEFT(C1090,1)=" ",RIGHT(C1090,LEN(C1090)-1),C1090)</f>
        <v>Stance 90</v>
      </c>
      <c r="H1090" s="203">
        <v>168</v>
      </c>
      <c r="I1090" s="203">
        <v>167</v>
      </c>
      <c r="J1090" s="203">
        <v>129</v>
      </c>
      <c r="K1090" s="203">
        <v>138</v>
      </c>
      <c r="L1090" s="203">
        <v>122</v>
      </c>
      <c r="M1090" s="203">
        <v>88</v>
      </c>
      <c r="N1090" s="203">
        <v>104</v>
      </c>
      <c r="O1090" s="203">
        <v>16.899999999999999</v>
      </c>
      <c r="P1090" s="203">
        <v>1643</v>
      </c>
      <c r="Q1090" s="203">
        <v>1</v>
      </c>
      <c r="R1090" s="203">
        <v>1650</v>
      </c>
      <c r="S1090" s="203">
        <v>164</v>
      </c>
      <c r="T1090" s="203">
        <v>91</v>
      </c>
      <c r="U1090" s="203">
        <v>47</v>
      </c>
      <c r="V1090" s="203">
        <v>220</v>
      </c>
      <c r="W1090" s="203">
        <v>8</v>
      </c>
      <c r="X1090" s="203">
        <v>158</v>
      </c>
      <c r="Y1090" s="203">
        <v>0.161</v>
      </c>
      <c r="Z1090" s="203" t="b">
        <v>0</v>
      </c>
      <c r="AA1090" s="203">
        <v>168</v>
      </c>
      <c r="AB1090" s="203">
        <v>124</v>
      </c>
      <c r="AC1090" s="203">
        <v>53</v>
      </c>
      <c r="AD1090" s="203">
        <v>9</v>
      </c>
      <c r="AE1090" s="203">
        <v>9.6999999999999993</v>
      </c>
      <c r="AF1090" s="203" t="s">
        <v>305</v>
      </c>
      <c r="AS1090" s="203" t="s">
        <v>5060</v>
      </c>
      <c r="AT1090" s="203" t="s">
        <v>1578</v>
      </c>
      <c r="AU1090" s="247">
        <v>552.26</v>
      </c>
      <c r="AV1090" s="203" t="s">
        <v>5061</v>
      </c>
      <c r="AW1090" s="203" t="s">
        <v>5062</v>
      </c>
      <c r="AX1090" s="203" t="s">
        <v>1244</v>
      </c>
      <c r="AY1090" s="247">
        <v>649.95000000000005</v>
      </c>
      <c r="AZ1090" s="203" t="s">
        <v>5063</v>
      </c>
      <c r="BA1090" s="203" t="s">
        <v>5062</v>
      </c>
      <c r="BB1090" s="203" t="s">
        <v>1682</v>
      </c>
      <c r="BC1090" s="247">
        <v>649.99</v>
      </c>
      <c r="BD1090" s="203" t="s">
        <v>5064</v>
      </c>
      <c r="BE1090" s="204" t="str">
        <f t="shared" ref="BE1090:BE1153" si="35">_xlfn.CONCAT(B1090,F1090,D1090,E1090)</f>
        <v xml:space="preserve"> SalomonStance 90168 Unisex</v>
      </c>
    </row>
    <row r="1091" spans="1:57">
      <c r="A1091" s="203" t="s">
        <v>219</v>
      </c>
      <c r="B1091" s="203" t="s">
        <v>812</v>
      </c>
      <c r="C1091" s="203" t="s">
        <v>833</v>
      </c>
      <c r="D1091" s="203">
        <v>168</v>
      </c>
      <c r="E1091" s="203" t="s">
        <v>390</v>
      </c>
      <c r="F1091" s="203" t="str">
        <f t="shared" si="34"/>
        <v>Stance 94 W</v>
      </c>
      <c r="H1091" s="203">
        <v>168</v>
      </c>
      <c r="I1091" s="203">
        <v>167.1</v>
      </c>
      <c r="J1091" s="203">
        <v>133</v>
      </c>
      <c r="K1091" s="203">
        <v>138</v>
      </c>
      <c r="L1091" s="203">
        <v>126</v>
      </c>
      <c r="M1091" s="203">
        <v>94</v>
      </c>
      <c r="N1091" s="203">
        <v>108</v>
      </c>
      <c r="O1091" s="203">
        <v>18.5</v>
      </c>
      <c r="P1091" s="203">
        <v>1700</v>
      </c>
      <c r="Q1091" s="203">
        <v>1.02</v>
      </c>
      <c r="R1091" s="203">
        <v>1733</v>
      </c>
      <c r="S1091" s="203">
        <v>171</v>
      </c>
      <c r="T1091" s="203">
        <v>106</v>
      </c>
      <c r="U1091" s="203">
        <v>49</v>
      </c>
      <c r="V1091" s="203">
        <v>212</v>
      </c>
      <c r="W1091" s="203">
        <v>6</v>
      </c>
      <c r="X1091" s="203">
        <v>134</v>
      </c>
      <c r="Y1091" s="203">
        <v>0.114</v>
      </c>
      <c r="Z1091" s="203" t="b">
        <v>0</v>
      </c>
      <c r="AA1091" s="203">
        <v>160</v>
      </c>
      <c r="AB1091" s="203">
        <v>130</v>
      </c>
      <c r="AC1091" s="203">
        <v>51</v>
      </c>
      <c r="AD1091" s="203">
        <v>10</v>
      </c>
      <c r="AE1091" s="203">
        <v>9.6</v>
      </c>
      <c r="AF1091" s="203" t="s">
        <v>305</v>
      </c>
      <c r="AS1091" s="203" t="s">
        <v>5065</v>
      </c>
      <c r="AT1091" s="203" t="s">
        <v>1578</v>
      </c>
      <c r="AU1091" s="247">
        <v>591.70000000000005</v>
      </c>
      <c r="AV1091" s="203" t="s">
        <v>5066</v>
      </c>
      <c r="AW1091" s="203" t="s">
        <v>5067</v>
      </c>
      <c r="AX1091" s="203" t="s">
        <v>1493</v>
      </c>
      <c r="AY1091" s="247">
        <v>649.99</v>
      </c>
      <c r="AZ1091" s="203" t="s">
        <v>5068</v>
      </c>
      <c r="BE1091" s="204" t="str">
        <f t="shared" si="35"/>
        <v xml:space="preserve"> SalomonStance 94 W168 Women's</v>
      </c>
    </row>
    <row r="1092" spans="1:57">
      <c r="A1092" s="203" t="s">
        <v>219</v>
      </c>
      <c r="B1092" s="203" t="s">
        <v>812</v>
      </c>
      <c r="C1092" s="203" t="s">
        <v>834</v>
      </c>
      <c r="D1092" s="203">
        <v>168</v>
      </c>
      <c r="E1092" s="203" t="s">
        <v>222</v>
      </c>
      <c r="F1092" s="203" t="str">
        <f t="shared" si="34"/>
        <v>Stance 96</v>
      </c>
      <c r="H1092" s="203">
        <v>168</v>
      </c>
      <c r="I1092" s="203">
        <v>167.4</v>
      </c>
      <c r="J1092" s="203">
        <v>128</v>
      </c>
      <c r="K1092" s="203">
        <v>137</v>
      </c>
      <c r="L1092" s="203">
        <v>126</v>
      </c>
      <c r="M1092" s="203">
        <v>93</v>
      </c>
      <c r="N1092" s="203">
        <v>107</v>
      </c>
      <c r="O1092" s="203">
        <v>18.5</v>
      </c>
      <c r="P1092" s="203">
        <v>1767</v>
      </c>
      <c r="Q1092" s="203">
        <v>0.98</v>
      </c>
      <c r="R1092" s="203">
        <v>1734</v>
      </c>
      <c r="S1092" s="203">
        <v>180</v>
      </c>
      <c r="T1092" s="203">
        <v>111</v>
      </c>
      <c r="U1092" s="203">
        <v>48</v>
      </c>
      <c r="V1092" s="203">
        <v>225</v>
      </c>
      <c r="W1092" s="203">
        <v>9</v>
      </c>
      <c r="X1092" s="203">
        <v>167</v>
      </c>
      <c r="Y1092" s="203">
        <v>0.188999999999999</v>
      </c>
      <c r="Z1092" s="203" t="b">
        <v>0</v>
      </c>
      <c r="AA1092" s="203">
        <v>166</v>
      </c>
      <c r="AB1092" s="203">
        <v>138</v>
      </c>
      <c r="AC1092" s="203">
        <v>58</v>
      </c>
      <c r="AD1092" s="203">
        <v>9</v>
      </c>
      <c r="AE1092" s="203">
        <v>9.4</v>
      </c>
      <c r="AF1092" s="203" t="s">
        <v>305</v>
      </c>
      <c r="AS1092" s="203" t="s">
        <v>5069</v>
      </c>
      <c r="AT1092" s="203" t="s">
        <v>1554</v>
      </c>
      <c r="AU1092" s="203" t="s">
        <v>5070</v>
      </c>
      <c r="AV1092" s="203" t="s">
        <v>5071</v>
      </c>
      <c r="AW1092" s="203" t="s">
        <v>5072</v>
      </c>
      <c r="AX1092" s="203" t="s">
        <v>1578</v>
      </c>
      <c r="AY1092" s="247">
        <v>473.36</v>
      </c>
      <c r="AZ1092" s="203" t="s">
        <v>5073</v>
      </c>
      <c r="BA1092" s="203" t="s">
        <v>5074</v>
      </c>
      <c r="BB1092" s="203" t="s">
        <v>1501</v>
      </c>
      <c r="BC1092" s="247">
        <v>489.9</v>
      </c>
      <c r="BD1092" s="203" t="s">
        <v>5075</v>
      </c>
      <c r="BE1092" s="204" t="str">
        <f t="shared" si="35"/>
        <v xml:space="preserve"> SalomonStance 96168 Unisex</v>
      </c>
    </row>
    <row r="1093" spans="1:57">
      <c r="A1093" s="203" t="s">
        <v>219</v>
      </c>
      <c r="B1093" s="203" t="s">
        <v>812</v>
      </c>
      <c r="C1093" s="203" t="s">
        <v>834</v>
      </c>
      <c r="D1093" s="203">
        <v>176</v>
      </c>
      <c r="E1093" s="203" t="s">
        <v>222</v>
      </c>
      <c r="F1093" s="203" t="str">
        <f t="shared" si="34"/>
        <v>Stance 96</v>
      </c>
      <c r="H1093" s="203">
        <v>176</v>
      </c>
      <c r="I1093" s="203">
        <v>174.3</v>
      </c>
      <c r="J1093" s="203">
        <v>134</v>
      </c>
      <c r="K1093" s="203">
        <v>145</v>
      </c>
      <c r="L1093" s="203">
        <v>130</v>
      </c>
      <c r="M1093" s="203">
        <v>95</v>
      </c>
      <c r="N1093" s="203">
        <v>112</v>
      </c>
      <c r="O1093" s="203">
        <v>18.8</v>
      </c>
      <c r="P1093" s="203">
        <v>1862</v>
      </c>
      <c r="Q1093" s="203">
        <v>1</v>
      </c>
      <c r="R1093" s="203">
        <v>1853</v>
      </c>
      <c r="S1093" s="203">
        <v>179</v>
      </c>
      <c r="T1093" s="203">
        <v>110</v>
      </c>
      <c r="U1093" s="203">
        <v>48</v>
      </c>
      <c r="V1093" s="203">
        <v>227</v>
      </c>
      <c r="W1093" s="203">
        <v>8</v>
      </c>
      <c r="X1093" s="203">
        <v>172</v>
      </c>
      <c r="Y1093" s="203">
        <v>0.16500000000000001</v>
      </c>
      <c r="Z1093" s="203" t="b">
        <v>0</v>
      </c>
      <c r="AA1093" s="203">
        <v>165</v>
      </c>
      <c r="AB1093" s="203">
        <v>132</v>
      </c>
      <c r="AC1093" s="203">
        <v>63</v>
      </c>
      <c r="AD1093" s="203">
        <v>9</v>
      </c>
      <c r="AE1093" s="203">
        <v>10</v>
      </c>
      <c r="AF1093" s="203" t="s">
        <v>305</v>
      </c>
      <c r="AS1093" s="203" t="s">
        <v>5076</v>
      </c>
      <c r="AT1093" s="203" t="s">
        <v>1578</v>
      </c>
      <c r="AU1093" s="247">
        <v>473.36</v>
      </c>
      <c r="AV1093" s="203" t="s">
        <v>5077</v>
      </c>
      <c r="AW1093" s="203" t="s">
        <v>5074</v>
      </c>
      <c r="AX1093" s="203" t="s">
        <v>3062</v>
      </c>
      <c r="AY1093" s="247">
        <v>553.45000000000005</v>
      </c>
      <c r="AZ1093" s="203" t="s">
        <v>5078</v>
      </c>
      <c r="BA1093" s="203" t="s">
        <v>5074</v>
      </c>
      <c r="BB1093" s="203" t="s">
        <v>1493</v>
      </c>
      <c r="BC1093" s="247">
        <v>559.99</v>
      </c>
      <c r="BD1093" s="203" t="s">
        <v>5079</v>
      </c>
      <c r="BE1093" s="204" t="str">
        <f t="shared" si="35"/>
        <v xml:space="preserve"> SalomonStance 96176 Unisex</v>
      </c>
    </row>
    <row r="1094" spans="1:57">
      <c r="A1094" s="203" t="s">
        <v>219</v>
      </c>
      <c r="B1094" s="203" t="s">
        <v>812</v>
      </c>
      <c r="C1094" s="203" t="s">
        <v>834</v>
      </c>
      <c r="D1094" s="203">
        <v>182</v>
      </c>
      <c r="E1094" s="203" t="s">
        <v>222</v>
      </c>
      <c r="F1094" s="203" t="str">
        <f t="shared" si="34"/>
        <v>Stance 96</v>
      </c>
      <c r="H1094" s="203">
        <v>182</v>
      </c>
      <c r="I1094" s="203">
        <v>181</v>
      </c>
      <c r="J1094" s="203">
        <v>137</v>
      </c>
      <c r="K1094" s="203">
        <v>152</v>
      </c>
      <c r="L1094" s="203">
        <v>132</v>
      </c>
      <c r="M1094" s="203">
        <v>95</v>
      </c>
      <c r="N1094" s="203">
        <v>113</v>
      </c>
      <c r="O1094" s="203">
        <v>19.2</v>
      </c>
      <c r="P1094" s="203">
        <v>2111</v>
      </c>
      <c r="Q1094" s="203">
        <v>0.92</v>
      </c>
      <c r="R1094" s="203">
        <v>1936</v>
      </c>
      <c r="S1094" s="203">
        <v>238</v>
      </c>
      <c r="T1094" s="203">
        <v>133</v>
      </c>
      <c r="U1094" s="203">
        <v>49</v>
      </c>
      <c r="V1094" s="203">
        <v>245</v>
      </c>
      <c r="W1094" s="203">
        <v>9</v>
      </c>
      <c r="X1094" s="203">
        <v>193</v>
      </c>
      <c r="Y1094" s="203">
        <v>0.191</v>
      </c>
      <c r="Z1094" s="203" t="b">
        <v>0</v>
      </c>
      <c r="AA1094" s="203">
        <v>159</v>
      </c>
      <c r="AB1094" s="203">
        <v>134</v>
      </c>
      <c r="AC1094" s="203">
        <v>86</v>
      </c>
      <c r="AD1094" s="203">
        <v>9</v>
      </c>
      <c r="AE1094" s="203">
        <v>9.6</v>
      </c>
      <c r="AF1094" s="203" t="s">
        <v>305</v>
      </c>
      <c r="AS1094" s="203" t="s">
        <v>5080</v>
      </c>
      <c r="AT1094" s="203" t="s">
        <v>1578</v>
      </c>
      <c r="AU1094" s="247">
        <v>473.42</v>
      </c>
      <c r="AV1094" s="203" t="s">
        <v>5081</v>
      </c>
      <c r="AW1094" s="203" t="s">
        <v>5082</v>
      </c>
      <c r="AX1094" s="203" t="s">
        <v>1493</v>
      </c>
      <c r="AY1094" s="247">
        <v>559.99</v>
      </c>
      <c r="AZ1094" s="203" t="s">
        <v>5083</v>
      </c>
      <c r="BA1094" s="203" t="s">
        <v>5074</v>
      </c>
      <c r="BB1094" s="203" t="s">
        <v>1493</v>
      </c>
      <c r="BC1094" s="247">
        <v>559.99</v>
      </c>
      <c r="BD1094" s="203" t="s">
        <v>5084</v>
      </c>
      <c r="BE1094" s="204" t="str">
        <f t="shared" si="35"/>
        <v xml:space="preserve"> SalomonStance 96182 Unisex</v>
      </c>
    </row>
    <row r="1095" spans="1:57">
      <c r="A1095" s="203" t="s">
        <v>219</v>
      </c>
      <c r="B1095" s="203" t="s">
        <v>812</v>
      </c>
      <c r="C1095" s="203" t="s">
        <v>834</v>
      </c>
      <c r="D1095" s="203">
        <v>188</v>
      </c>
      <c r="E1095" s="203" t="s">
        <v>222</v>
      </c>
      <c r="F1095" s="203" t="str">
        <f t="shared" si="34"/>
        <v>Stance 96</v>
      </c>
      <c r="H1095" s="203">
        <v>188</v>
      </c>
      <c r="I1095" s="203">
        <v>187.1</v>
      </c>
      <c r="J1095" s="203">
        <v>146</v>
      </c>
      <c r="K1095" s="203">
        <v>157</v>
      </c>
      <c r="L1095" s="203">
        <v>134</v>
      </c>
      <c r="M1095" s="203">
        <v>95</v>
      </c>
      <c r="N1095" s="203">
        <v>116</v>
      </c>
      <c r="O1095" s="203">
        <v>19.100000000000001</v>
      </c>
      <c r="P1095" s="203">
        <v>2106</v>
      </c>
      <c r="Q1095" s="203">
        <v>0.96</v>
      </c>
      <c r="R1095" s="203">
        <v>2016</v>
      </c>
      <c r="S1095" s="203">
        <v>236</v>
      </c>
      <c r="T1095" s="203">
        <v>159</v>
      </c>
      <c r="U1095" s="203">
        <v>48</v>
      </c>
      <c r="V1095" s="203">
        <v>254</v>
      </c>
      <c r="W1095" s="203">
        <v>6</v>
      </c>
      <c r="X1095" s="203">
        <v>154</v>
      </c>
      <c r="Y1095" s="203">
        <v>0.127</v>
      </c>
      <c r="Z1095" s="203" t="b">
        <v>0</v>
      </c>
      <c r="AA1095" s="203">
        <v>158</v>
      </c>
      <c r="AB1095" s="203">
        <v>142</v>
      </c>
      <c r="AC1095" s="203">
        <v>95</v>
      </c>
      <c r="AD1095" s="203">
        <v>12</v>
      </c>
      <c r="AE1095" s="203">
        <v>10.5</v>
      </c>
      <c r="AF1095" s="203" t="s">
        <v>305</v>
      </c>
      <c r="AS1095" s="203" t="s">
        <v>5082</v>
      </c>
      <c r="AT1095" s="203" t="s">
        <v>1360</v>
      </c>
      <c r="AU1095" s="247">
        <v>399.99</v>
      </c>
      <c r="AV1095" s="203" t="s">
        <v>5085</v>
      </c>
      <c r="AW1095" s="203" t="s">
        <v>5082</v>
      </c>
      <c r="AX1095" s="203" t="s">
        <v>1493</v>
      </c>
      <c r="AY1095" s="247">
        <v>559.99</v>
      </c>
      <c r="AZ1095" s="203" t="s">
        <v>5086</v>
      </c>
      <c r="BA1095" s="203" t="s">
        <v>5087</v>
      </c>
      <c r="BB1095" s="203" t="s">
        <v>1194</v>
      </c>
      <c r="BC1095" s="247">
        <v>599</v>
      </c>
      <c r="BD1095" s="203" t="s">
        <v>5088</v>
      </c>
      <c r="BE1095" s="204" t="str">
        <f t="shared" si="35"/>
        <v xml:space="preserve"> SalomonStance 96188 Unisex</v>
      </c>
    </row>
    <row r="1096" spans="1:57">
      <c r="A1096" s="203" t="s">
        <v>219</v>
      </c>
      <c r="B1096" s="203" t="s">
        <v>835</v>
      </c>
      <c r="C1096" s="203" t="s">
        <v>836</v>
      </c>
      <c r="D1096" s="203">
        <v>175</v>
      </c>
      <c r="E1096" s="203" t="s">
        <v>222</v>
      </c>
      <c r="F1096" s="203" t="str">
        <f t="shared" si="34"/>
        <v>Scrapper 105</v>
      </c>
      <c r="H1096" s="203">
        <v>175</v>
      </c>
      <c r="I1096" s="203">
        <v>173.4</v>
      </c>
      <c r="J1096" s="203">
        <v>124</v>
      </c>
      <c r="K1096" s="203">
        <v>156</v>
      </c>
      <c r="L1096" s="203">
        <v>135</v>
      </c>
      <c r="M1096" s="203">
        <v>100</v>
      </c>
      <c r="N1096" s="203">
        <v>123</v>
      </c>
      <c r="O1096" s="203">
        <v>22.6</v>
      </c>
      <c r="P1096" s="203">
        <v>1547</v>
      </c>
      <c r="Q1096" s="203">
        <v>1.21</v>
      </c>
      <c r="R1096" s="203">
        <v>1877</v>
      </c>
      <c r="S1096" s="203">
        <v>224</v>
      </c>
      <c r="T1096" s="203">
        <v>98</v>
      </c>
      <c r="U1096" s="203">
        <v>60</v>
      </c>
      <c r="V1096" s="203">
        <v>306</v>
      </c>
      <c r="W1096" s="203">
        <v>39</v>
      </c>
      <c r="X1096" s="203">
        <v>188</v>
      </c>
      <c r="Y1096" s="203">
        <v>0.64</v>
      </c>
      <c r="Z1096" s="203" t="b">
        <v>0</v>
      </c>
      <c r="AA1096" s="203">
        <v>99</v>
      </c>
      <c r="AB1096" s="203">
        <v>74</v>
      </c>
      <c r="AC1096" s="203">
        <v>207</v>
      </c>
      <c r="AD1096" s="203">
        <v>4</v>
      </c>
      <c r="AE1096" s="203">
        <v>11.1</v>
      </c>
      <c r="AF1096" s="203" t="s">
        <v>305</v>
      </c>
      <c r="AG1096" s="203" t="s">
        <v>301</v>
      </c>
      <c r="AH1096" s="203" t="s">
        <v>302</v>
      </c>
      <c r="AS1096" s="203" t="s">
        <v>5089</v>
      </c>
      <c r="AT1096" s="203" t="s">
        <v>1194</v>
      </c>
      <c r="AU1096" s="247">
        <v>350</v>
      </c>
      <c r="AV1096" s="203" t="s">
        <v>5090</v>
      </c>
      <c r="AW1096" s="203" t="s">
        <v>5089</v>
      </c>
      <c r="AX1096" s="203" t="s">
        <v>1194</v>
      </c>
      <c r="AY1096" s="247">
        <v>350</v>
      </c>
      <c r="AZ1096" s="203" t="s">
        <v>5091</v>
      </c>
      <c r="BA1096" s="203" t="s">
        <v>5089</v>
      </c>
      <c r="BB1096" s="203" t="s">
        <v>1574</v>
      </c>
      <c r="BC1096" s="247">
        <v>350</v>
      </c>
      <c r="BD1096" s="203" t="s">
        <v>5092</v>
      </c>
      <c r="BE1096" s="204" t="str">
        <f t="shared" si="35"/>
        <v xml:space="preserve"> ScottScrapper 105175 Unisex</v>
      </c>
    </row>
    <row r="1097" spans="1:57">
      <c r="A1097" s="203" t="s">
        <v>219</v>
      </c>
      <c r="B1097" s="203" t="s">
        <v>835</v>
      </c>
      <c r="C1097" s="203" t="s">
        <v>836</v>
      </c>
      <c r="D1097" s="203">
        <v>183</v>
      </c>
      <c r="E1097" s="203" t="s">
        <v>222</v>
      </c>
      <c r="F1097" s="203" t="str">
        <f t="shared" si="34"/>
        <v>Scrapper 105</v>
      </c>
      <c r="H1097" s="203">
        <v>183</v>
      </c>
      <c r="I1097" s="203">
        <v>181.3</v>
      </c>
      <c r="J1097" s="203">
        <v>132</v>
      </c>
      <c r="K1097" s="203">
        <v>163</v>
      </c>
      <c r="L1097" s="203">
        <v>137</v>
      </c>
      <c r="M1097" s="203">
        <v>102</v>
      </c>
      <c r="N1097" s="203">
        <v>126</v>
      </c>
      <c r="O1097" s="203">
        <v>24</v>
      </c>
      <c r="P1097" s="203">
        <v>1718</v>
      </c>
      <c r="Q1097" s="203">
        <v>1.1599999999999999</v>
      </c>
      <c r="R1097" s="203">
        <v>1999</v>
      </c>
      <c r="S1097" s="203">
        <v>295</v>
      </c>
      <c r="T1097" s="203">
        <v>126</v>
      </c>
      <c r="U1097" s="203">
        <v>60</v>
      </c>
      <c r="V1097" s="203">
        <v>301</v>
      </c>
      <c r="W1097" s="203">
        <v>40</v>
      </c>
      <c r="X1097" s="203">
        <v>192</v>
      </c>
      <c r="Y1097" s="203">
        <v>0.66200000000000003</v>
      </c>
      <c r="Z1097" s="203" t="b">
        <v>0</v>
      </c>
      <c r="AA1097" s="203">
        <v>110</v>
      </c>
      <c r="AB1097" s="203">
        <v>76</v>
      </c>
      <c r="AC1097" s="203">
        <v>191</v>
      </c>
      <c r="AD1097" s="203">
        <v>4</v>
      </c>
      <c r="AE1097" s="203">
        <v>11.9</v>
      </c>
      <c r="AF1097" s="203" t="s">
        <v>305</v>
      </c>
      <c r="AG1097" s="203" t="s">
        <v>301</v>
      </c>
      <c r="AH1097" s="203" t="s">
        <v>302</v>
      </c>
      <c r="AS1097" s="203" t="s">
        <v>5093</v>
      </c>
      <c r="AT1097" s="203" t="s">
        <v>1190</v>
      </c>
      <c r="AU1097" s="247">
        <v>388.51</v>
      </c>
      <c r="AV1097" s="203" t="s">
        <v>5094</v>
      </c>
      <c r="AW1097" s="203" t="s">
        <v>5095</v>
      </c>
      <c r="AX1097" s="203" t="s">
        <v>1578</v>
      </c>
      <c r="AY1097" s="247">
        <v>512.80999999999995</v>
      </c>
      <c r="AZ1097" s="203" t="s">
        <v>5096</v>
      </c>
      <c r="BE1097" s="204" t="str">
        <f t="shared" si="35"/>
        <v xml:space="preserve"> ScottScrapper 105183 Unisex</v>
      </c>
    </row>
    <row r="1098" spans="1:57">
      <c r="A1098" s="203" t="s">
        <v>219</v>
      </c>
      <c r="B1098" s="203" t="s">
        <v>835</v>
      </c>
      <c r="C1098" s="203" t="s">
        <v>838</v>
      </c>
      <c r="D1098" s="203">
        <v>160</v>
      </c>
      <c r="E1098" s="203" t="s">
        <v>390</v>
      </c>
      <c r="F1098" s="203" t="str">
        <f t="shared" si="34"/>
        <v>Scrapper 95 W</v>
      </c>
      <c r="H1098" s="203">
        <v>160</v>
      </c>
      <c r="I1098" s="203">
        <v>158.30000000000001</v>
      </c>
      <c r="J1098" s="203">
        <v>114</v>
      </c>
      <c r="K1098" s="203">
        <v>141</v>
      </c>
      <c r="L1098" s="203">
        <v>126</v>
      </c>
      <c r="M1098" s="203">
        <v>92</v>
      </c>
      <c r="N1098" s="203">
        <v>115</v>
      </c>
      <c r="O1098" s="203">
        <v>18</v>
      </c>
      <c r="P1098" s="203" t="s">
        <v>918</v>
      </c>
      <c r="Q1098" s="203" t="s">
        <v>918</v>
      </c>
      <c r="R1098" s="203">
        <v>1594</v>
      </c>
      <c r="S1098" s="203">
        <v>148</v>
      </c>
      <c r="T1098" s="203">
        <v>62</v>
      </c>
      <c r="U1098" s="203">
        <v>56</v>
      </c>
      <c r="V1098" s="203">
        <v>269</v>
      </c>
      <c r="W1098" s="203">
        <v>33</v>
      </c>
      <c r="X1098" s="203">
        <v>175</v>
      </c>
      <c r="Y1098" s="203">
        <v>0.59399999999999997</v>
      </c>
      <c r="Z1098" s="203" t="b">
        <v>0</v>
      </c>
      <c r="AA1098" s="203">
        <v>96</v>
      </c>
      <c r="AB1098" s="203">
        <v>74</v>
      </c>
      <c r="AC1098" s="203">
        <v>173</v>
      </c>
      <c r="AD1098" s="203">
        <v>4</v>
      </c>
      <c r="AE1098" s="203">
        <v>6.9</v>
      </c>
      <c r="AF1098" s="203" t="s">
        <v>308</v>
      </c>
      <c r="BE1098" s="204" t="str">
        <f t="shared" si="35"/>
        <v xml:space="preserve"> ScottScrapper 95 W160 Women's</v>
      </c>
    </row>
    <row r="1099" spans="1:57">
      <c r="A1099" s="203" t="s">
        <v>219</v>
      </c>
      <c r="B1099" s="203" t="s">
        <v>835</v>
      </c>
      <c r="C1099" s="203" t="s">
        <v>838</v>
      </c>
      <c r="D1099" s="203">
        <v>168</v>
      </c>
      <c r="E1099" s="203" t="s">
        <v>390</v>
      </c>
      <c r="F1099" s="203" t="str">
        <f t="shared" si="34"/>
        <v>Scrapper 95 W</v>
      </c>
      <c r="H1099" s="203">
        <v>168</v>
      </c>
      <c r="I1099" s="203">
        <v>166.5</v>
      </c>
      <c r="J1099" s="203">
        <v>120</v>
      </c>
      <c r="K1099" s="203">
        <v>149</v>
      </c>
      <c r="L1099" s="203">
        <v>128</v>
      </c>
      <c r="M1099" s="203">
        <v>93</v>
      </c>
      <c r="N1099" s="203">
        <v>117</v>
      </c>
      <c r="O1099" s="203">
        <v>19.600000000000001</v>
      </c>
      <c r="P1099" s="203" t="s">
        <v>918</v>
      </c>
      <c r="Q1099" s="203" t="s">
        <v>918</v>
      </c>
      <c r="R1099" s="203">
        <v>1695</v>
      </c>
      <c r="S1099" s="203">
        <v>145</v>
      </c>
      <c r="T1099" s="203">
        <v>64</v>
      </c>
      <c r="U1099" s="203">
        <v>59</v>
      </c>
      <c r="V1099" s="203">
        <v>295</v>
      </c>
      <c r="W1099" s="203">
        <v>34</v>
      </c>
      <c r="X1099" s="203">
        <v>165</v>
      </c>
      <c r="Y1099" s="203">
        <v>0.57799999999999996</v>
      </c>
      <c r="Z1099" s="203" t="b">
        <v>0</v>
      </c>
      <c r="AA1099" s="203">
        <v>105</v>
      </c>
      <c r="AB1099" s="203">
        <v>75</v>
      </c>
      <c r="AC1099" s="203">
        <v>190</v>
      </c>
      <c r="AD1099" s="203">
        <v>5</v>
      </c>
      <c r="AE1099" s="203">
        <v>7</v>
      </c>
      <c r="AF1099" s="203" t="s">
        <v>308</v>
      </c>
      <c r="BE1099" s="204" t="str">
        <f t="shared" si="35"/>
        <v xml:space="preserve"> ScottScrapper 95 W168 Women's</v>
      </c>
    </row>
    <row r="1100" spans="1:57">
      <c r="A1100" s="203" t="s">
        <v>219</v>
      </c>
      <c r="B1100" s="203" t="s">
        <v>835</v>
      </c>
      <c r="C1100" s="203" t="s">
        <v>837</v>
      </c>
      <c r="D1100" s="203">
        <v>168</v>
      </c>
      <c r="E1100" s="203" t="s">
        <v>222</v>
      </c>
      <c r="F1100" s="203" t="str">
        <f t="shared" si="34"/>
        <v>Scrapper 95</v>
      </c>
      <c r="H1100" s="203">
        <v>168</v>
      </c>
      <c r="I1100" s="203">
        <v>166.4</v>
      </c>
      <c r="J1100" s="203">
        <v>125</v>
      </c>
      <c r="K1100" s="203">
        <v>149</v>
      </c>
      <c r="L1100" s="203">
        <v>129</v>
      </c>
      <c r="M1100" s="203">
        <v>93</v>
      </c>
      <c r="N1100" s="203">
        <v>117</v>
      </c>
      <c r="O1100" s="203">
        <v>19.7</v>
      </c>
      <c r="P1100" s="203">
        <v>1380</v>
      </c>
      <c r="Q1100" s="203">
        <v>1.23</v>
      </c>
      <c r="R1100" s="203">
        <v>1698</v>
      </c>
      <c r="S1100" s="203">
        <v>166</v>
      </c>
      <c r="T1100" s="203">
        <v>74</v>
      </c>
      <c r="U1100" s="203">
        <v>57</v>
      </c>
      <c r="V1100" s="203">
        <v>267</v>
      </c>
      <c r="W1100" s="203">
        <v>31</v>
      </c>
      <c r="X1100" s="203">
        <v>150</v>
      </c>
      <c r="Y1100" s="203">
        <v>0.54600000000000004</v>
      </c>
      <c r="Z1100" s="203" t="b">
        <v>0</v>
      </c>
      <c r="AA1100" s="203">
        <v>102</v>
      </c>
      <c r="AB1100" s="203">
        <v>73</v>
      </c>
      <c r="AC1100" s="203">
        <v>165</v>
      </c>
      <c r="AD1100" s="203">
        <v>6</v>
      </c>
      <c r="AE1100" s="203">
        <v>9.1</v>
      </c>
      <c r="AF1100" s="203" t="s">
        <v>305</v>
      </c>
      <c r="AG1100" s="203" t="s">
        <v>302</v>
      </c>
      <c r="AS1100" s="203" t="s">
        <v>5097</v>
      </c>
      <c r="AT1100" s="203" t="s">
        <v>3062</v>
      </c>
      <c r="AU1100" s="247">
        <v>333.95</v>
      </c>
      <c r="AV1100" s="203" t="s">
        <v>5098</v>
      </c>
      <c r="AW1100" s="203" t="s">
        <v>5097</v>
      </c>
      <c r="AX1100" s="203" t="s">
        <v>3064</v>
      </c>
      <c r="AY1100" s="247">
        <v>375.33</v>
      </c>
      <c r="AZ1100" s="203" t="s">
        <v>5099</v>
      </c>
      <c r="BA1100" s="203" t="s">
        <v>5097</v>
      </c>
      <c r="BB1100" s="203" t="s">
        <v>3064</v>
      </c>
      <c r="BC1100" s="247">
        <v>375.33</v>
      </c>
      <c r="BD1100" s="203" t="s">
        <v>5100</v>
      </c>
      <c r="BE1100" s="204" t="str">
        <f t="shared" si="35"/>
        <v xml:space="preserve"> ScottScrapper 95168 Unisex</v>
      </c>
    </row>
    <row r="1101" spans="1:57">
      <c r="A1101" s="203" t="s">
        <v>219</v>
      </c>
      <c r="B1101" s="203" t="s">
        <v>835</v>
      </c>
      <c r="C1101" s="203" t="s">
        <v>837</v>
      </c>
      <c r="D1101" s="203">
        <v>184</v>
      </c>
      <c r="E1101" s="203" t="s">
        <v>222</v>
      </c>
      <c r="F1101" s="203" t="str">
        <f t="shared" si="34"/>
        <v>Scrapper 95</v>
      </c>
      <c r="H1101" s="203">
        <v>184</v>
      </c>
      <c r="I1101" s="203">
        <v>182.4</v>
      </c>
      <c r="J1101" s="203">
        <v>141</v>
      </c>
      <c r="K1101" s="203">
        <v>166</v>
      </c>
      <c r="L1101" s="203">
        <v>133</v>
      </c>
      <c r="M1101" s="203">
        <v>95</v>
      </c>
      <c r="N1101" s="203">
        <v>121</v>
      </c>
      <c r="O1101" s="203">
        <v>22.9</v>
      </c>
      <c r="P1101" s="203">
        <v>1583</v>
      </c>
      <c r="Q1101" s="203">
        <v>1.2</v>
      </c>
      <c r="R1101" s="203">
        <v>1901</v>
      </c>
      <c r="S1101" s="203">
        <v>259</v>
      </c>
      <c r="T1101" s="203">
        <v>105</v>
      </c>
      <c r="U1101" s="203">
        <v>56</v>
      </c>
      <c r="V1101" s="203">
        <v>247</v>
      </c>
      <c r="W1101" s="203">
        <v>33</v>
      </c>
      <c r="X1101" s="203">
        <v>171</v>
      </c>
      <c r="Y1101" s="203">
        <v>0.58899999999999997</v>
      </c>
      <c r="Z1101" s="203" t="b">
        <v>0</v>
      </c>
      <c r="AA1101" s="203">
        <v>95</v>
      </c>
      <c r="AB1101" s="203">
        <v>74</v>
      </c>
      <c r="AC1101" s="203">
        <v>152</v>
      </c>
      <c r="AD1101" s="203">
        <v>7</v>
      </c>
      <c r="AE1101" s="203">
        <v>9.1</v>
      </c>
      <c r="AF1101" s="203" t="s">
        <v>305</v>
      </c>
      <c r="AG1101" s="203" t="s">
        <v>302</v>
      </c>
      <c r="AS1101" s="203" t="s">
        <v>5101</v>
      </c>
      <c r="AT1101" s="203" t="s">
        <v>1190</v>
      </c>
      <c r="AU1101" s="247">
        <v>351.45</v>
      </c>
      <c r="AV1101" s="203" t="s">
        <v>5102</v>
      </c>
      <c r="AW1101" s="203" t="s">
        <v>5103</v>
      </c>
      <c r="AX1101" s="203" t="s">
        <v>1578</v>
      </c>
      <c r="AY1101" s="247">
        <v>622.16</v>
      </c>
      <c r="AZ1101" s="203" t="s">
        <v>5104</v>
      </c>
      <c r="BE1101" s="204" t="str">
        <f t="shared" si="35"/>
        <v xml:space="preserve"> ScottScrapper 95184 Unisex</v>
      </c>
    </row>
    <row r="1102" spans="1:57">
      <c r="A1102" s="203" t="s">
        <v>219</v>
      </c>
      <c r="B1102" s="203" t="s">
        <v>835</v>
      </c>
      <c r="C1102" s="203" t="s">
        <v>839</v>
      </c>
      <c r="D1102" s="203">
        <v>170</v>
      </c>
      <c r="E1102" s="203" t="s">
        <v>222</v>
      </c>
      <c r="F1102" s="203" t="str">
        <f t="shared" si="34"/>
        <v>Slight 93</v>
      </c>
      <c r="H1102" s="203">
        <v>170</v>
      </c>
      <c r="I1102" s="203">
        <v>168.5</v>
      </c>
      <c r="J1102" s="203">
        <v>128</v>
      </c>
      <c r="K1102" s="203">
        <v>149</v>
      </c>
      <c r="L1102" s="203">
        <v>134</v>
      </c>
      <c r="M1102" s="203">
        <v>90</v>
      </c>
      <c r="N1102" s="203">
        <v>121</v>
      </c>
      <c r="O1102" s="203">
        <v>15.1</v>
      </c>
      <c r="P1102" s="203">
        <v>1472</v>
      </c>
      <c r="Q1102" s="203">
        <v>1.19</v>
      </c>
      <c r="R1102" s="203">
        <v>1746</v>
      </c>
      <c r="S1102" s="203">
        <v>229</v>
      </c>
      <c r="T1102" s="203">
        <v>90</v>
      </c>
      <c r="U1102" s="203">
        <v>57</v>
      </c>
      <c r="V1102" s="203">
        <v>272</v>
      </c>
      <c r="W1102" s="203">
        <v>21</v>
      </c>
      <c r="X1102" s="203">
        <v>134</v>
      </c>
      <c r="Y1102" s="203">
        <v>0.36199999999999999</v>
      </c>
      <c r="Z1102" s="203" t="b">
        <v>0</v>
      </c>
      <c r="AA1102" s="203">
        <v>122</v>
      </c>
      <c r="AB1102" s="203">
        <v>73</v>
      </c>
      <c r="AC1102" s="203">
        <v>150</v>
      </c>
      <c r="AD1102" s="203">
        <v>4</v>
      </c>
      <c r="AE1102" s="203">
        <v>12.2</v>
      </c>
      <c r="AF1102" s="203" t="s">
        <v>305</v>
      </c>
      <c r="AG1102" s="203" t="s">
        <v>302</v>
      </c>
      <c r="AS1102" s="203" t="s">
        <v>5105</v>
      </c>
      <c r="AT1102" s="203" t="s">
        <v>2066</v>
      </c>
      <c r="AU1102" s="247">
        <v>537.30999999999995</v>
      </c>
      <c r="AV1102" s="203" t="s">
        <v>5106</v>
      </c>
      <c r="AW1102" s="203" t="s">
        <v>5105</v>
      </c>
      <c r="AX1102" s="203" t="s">
        <v>2066</v>
      </c>
      <c r="AY1102" s="247">
        <v>537.30999999999995</v>
      </c>
      <c r="AZ1102" s="203" t="s">
        <v>5107</v>
      </c>
      <c r="BA1102" s="203" t="s">
        <v>5105</v>
      </c>
      <c r="BB1102" s="203" t="s">
        <v>3062</v>
      </c>
      <c r="BC1102" s="247">
        <v>555.45000000000005</v>
      </c>
      <c r="BD1102" s="203" t="s">
        <v>5108</v>
      </c>
      <c r="BE1102" s="204" t="str">
        <f t="shared" si="35"/>
        <v xml:space="preserve"> ScottSlight 93170 Unisex</v>
      </c>
    </row>
    <row r="1103" spans="1:57">
      <c r="A1103" s="203" t="s">
        <v>219</v>
      </c>
      <c r="B1103" s="203" t="s">
        <v>835</v>
      </c>
      <c r="C1103" s="203" t="s">
        <v>839</v>
      </c>
      <c r="D1103" s="203">
        <v>180</v>
      </c>
      <c r="E1103" s="203" t="s">
        <v>222</v>
      </c>
      <c r="F1103" s="203" t="str">
        <f t="shared" si="34"/>
        <v>Slight 93</v>
      </c>
      <c r="H1103" s="203">
        <v>180</v>
      </c>
      <c r="I1103" s="203">
        <v>178.5</v>
      </c>
      <c r="J1103" s="203">
        <v>139</v>
      </c>
      <c r="K1103" s="203">
        <v>157</v>
      </c>
      <c r="L1103" s="203">
        <v>137</v>
      </c>
      <c r="M1103" s="203">
        <v>94</v>
      </c>
      <c r="N1103" s="203">
        <v>124</v>
      </c>
      <c r="O1103" s="203">
        <v>17</v>
      </c>
      <c r="P1103" s="203">
        <v>1609</v>
      </c>
      <c r="Q1103" s="203">
        <v>1.19</v>
      </c>
      <c r="R1103" s="203">
        <v>1921</v>
      </c>
      <c r="S1103" s="203">
        <v>242</v>
      </c>
      <c r="T1103" s="203">
        <v>103</v>
      </c>
      <c r="U1103" s="203">
        <v>56</v>
      </c>
      <c r="V1103" s="203">
        <v>265</v>
      </c>
      <c r="W1103" s="203">
        <v>19</v>
      </c>
      <c r="X1103" s="203">
        <v>130</v>
      </c>
      <c r="Y1103" s="203">
        <v>0.33799999999999902</v>
      </c>
      <c r="Z1103" s="203" t="b">
        <v>0</v>
      </c>
      <c r="AA1103" s="203">
        <v>123</v>
      </c>
      <c r="AB1103" s="203">
        <v>88</v>
      </c>
      <c r="AC1103" s="203">
        <v>142</v>
      </c>
      <c r="AD1103" s="203">
        <v>6</v>
      </c>
      <c r="AE1103" s="203">
        <v>12.4</v>
      </c>
      <c r="AF1103" s="203" t="s">
        <v>305</v>
      </c>
      <c r="AG1103" s="203" t="s">
        <v>302</v>
      </c>
      <c r="AS1103" s="203" t="s">
        <v>5109</v>
      </c>
      <c r="AT1103" s="203" t="s">
        <v>1244</v>
      </c>
      <c r="AU1103" s="203" t="s">
        <v>5110</v>
      </c>
      <c r="AV1103" s="203" t="s">
        <v>5111</v>
      </c>
      <c r="AW1103" s="203" t="s">
        <v>5105</v>
      </c>
      <c r="AX1103" s="203" t="s">
        <v>2066</v>
      </c>
      <c r="AY1103" s="247">
        <v>537.30999999999995</v>
      </c>
      <c r="AZ1103" s="203" t="s">
        <v>5112</v>
      </c>
      <c r="BA1103" s="203" t="s">
        <v>5105</v>
      </c>
      <c r="BB1103" s="203" t="s">
        <v>3062</v>
      </c>
      <c r="BC1103" s="247">
        <v>555.45000000000005</v>
      </c>
      <c r="BD1103" s="203" t="s">
        <v>5113</v>
      </c>
      <c r="BE1103" s="204" t="str">
        <f t="shared" si="35"/>
        <v xml:space="preserve"> ScottSlight 93180 Unisex</v>
      </c>
    </row>
    <row r="1104" spans="1:57">
      <c r="A1104" s="203" t="s">
        <v>219</v>
      </c>
      <c r="B1104" s="203" t="s">
        <v>835</v>
      </c>
      <c r="C1104" s="203" t="s">
        <v>841</v>
      </c>
      <c r="D1104" s="203">
        <v>152</v>
      </c>
      <c r="E1104" s="203" t="s">
        <v>390</v>
      </c>
      <c r="F1104" s="203" t="str">
        <f t="shared" si="34"/>
        <v>Superguide 88 W</v>
      </c>
      <c r="H1104" s="203">
        <v>152</v>
      </c>
      <c r="I1104" s="203">
        <v>150.80000000000001</v>
      </c>
      <c r="J1104" s="203">
        <v>111</v>
      </c>
      <c r="K1104" s="203">
        <v>133</v>
      </c>
      <c r="L1104" s="203">
        <v>120</v>
      </c>
      <c r="M1104" s="203">
        <v>82</v>
      </c>
      <c r="N1104" s="203">
        <v>105</v>
      </c>
      <c r="O1104" s="203">
        <v>14.6</v>
      </c>
      <c r="P1104" s="203">
        <v>1093</v>
      </c>
      <c r="Q1104" s="203">
        <v>1.29</v>
      </c>
      <c r="R1104" s="203">
        <v>1414</v>
      </c>
      <c r="S1104" s="203">
        <v>145</v>
      </c>
      <c r="T1104" s="203">
        <v>54</v>
      </c>
      <c r="U1104" s="203">
        <v>58</v>
      </c>
      <c r="V1104" s="203">
        <v>286</v>
      </c>
      <c r="W1104" s="203">
        <v>15</v>
      </c>
      <c r="X1104" s="203">
        <v>107</v>
      </c>
      <c r="Y1104" s="203">
        <v>0.25700000000000001</v>
      </c>
      <c r="Z1104" s="203" t="b">
        <v>0</v>
      </c>
      <c r="AA1104" s="203">
        <v>104</v>
      </c>
      <c r="AB1104" s="203">
        <v>76</v>
      </c>
      <c r="AC1104" s="203">
        <v>183</v>
      </c>
      <c r="AD1104" s="203">
        <v>5</v>
      </c>
      <c r="AE1104" s="203">
        <v>11</v>
      </c>
      <c r="AF1104" s="203" t="s">
        <v>302</v>
      </c>
      <c r="AG1104" s="203" t="s">
        <v>388</v>
      </c>
      <c r="AS1104" s="203" t="s">
        <v>5114</v>
      </c>
      <c r="AT1104" s="203" t="s">
        <v>1595</v>
      </c>
      <c r="AU1104" s="247">
        <v>649.95000000000005</v>
      </c>
      <c r="AV1104" s="203" t="s">
        <v>5115</v>
      </c>
      <c r="BE1104" s="204" t="str">
        <f t="shared" si="35"/>
        <v xml:space="preserve"> ScottSuperguide 88 W152 Women's</v>
      </c>
    </row>
    <row r="1105" spans="1:57">
      <c r="A1105" s="203" t="s">
        <v>219</v>
      </c>
      <c r="B1105" s="203" t="s">
        <v>835</v>
      </c>
      <c r="C1105" s="203" t="s">
        <v>840</v>
      </c>
      <c r="D1105" s="203">
        <v>162</v>
      </c>
      <c r="E1105" s="203" t="s">
        <v>222</v>
      </c>
      <c r="F1105" s="203" t="str">
        <f t="shared" si="34"/>
        <v>Superguide 88</v>
      </c>
      <c r="H1105" s="203">
        <v>162</v>
      </c>
      <c r="I1105" s="203">
        <v>159.9</v>
      </c>
      <c r="J1105" s="203">
        <v>123</v>
      </c>
      <c r="K1105" s="203">
        <v>141</v>
      </c>
      <c r="L1105" s="203">
        <v>121</v>
      </c>
      <c r="M1105" s="203">
        <v>83</v>
      </c>
      <c r="N1105" s="203">
        <v>105</v>
      </c>
      <c r="O1105" s="203">
        <v>16</v>
      </c>
      <c r="P1105" s="203">
        <v>1234</v>
      </c>
      <c r="Q1105" s="203">
        <v>1.23</v>
      </c>
      <c r="R1105" s="203">
        <v>1519</v>
      </c>
      <c r="S1105" s="203">
        <v>190</v>
      </c>
      <c r="T1105" s="203">
        <v>65</v>
      </c>
      <c r="U1105" s="203">
        <v>57</v>
      </c>
      <c r="V1105" s="203">
        <v>266</v>
      </c>
      <c r="W1105" s="203">
        <v>15</v>
      </c>
      <c r="X1105" s="203">
        <v>106</v>
      </c>
      <c r="Y1105" s="203">
        <v>0.27200000000000002</v>
      </c>
      <c r="Z1105" s="203" t="b">
        <v>0</v>
      </c>
      <c r="AA1105" s="203">
        <v>106</v>
      </c>
      <c r="AB1105" s="203">
        <v>88</v>
      </c>
      <c r="AC1105" s="203">
        <v>160</v>
      </c>
      <c r="AD1105" s="203">
        <v>7</v>
      </c>
      <c r="AE1105" s="203">
        <v>11</v>
      </c>
      <c r="AF1105" s="203" t="s">
        <v>305</v>
      </c>
      <c r="AG1105" s="203" t="s">
        <v>302</v>
      </c>
      <c r="AS1105" s="203" t="s">
        <v>5116</v>
      </c>
      <c r="AT1105" s="203" t="s">
        <v>1571</v>
      </c>
      <c r="AU1105" s="247">
        <v>383.12</v>
      </c>
      <c r="AV1105" s="203" t="s">
        <v>5117</v>
      </c>
      <c r="AW1105" s="203" t="s">
        <v>5116</v>
      </c>
      <c r="AX1105" s="203" t="s">
        <v>1571</v>
      </c>
      <c r="AY1105" s="247">
        <v>383.12</v>
      </c>
      <c r="AZ1105" s="203" t="s">
        <v>5118</v>
      </c>
      <c r="BA1105" s="203" t="s">
        <v>5116</v>
      </c>
      <c r="BB1105" s="203" t="s">
        <v>2066</v>
      </c>
      <c r="BC1105" s="247">
        <v>402.3</v>
      </c>
      <c r="BD1105" s="203" t="s">
        <v>5119</v>
      </c>
      <c r="BE1105" s="204" t="str">
        <f t="shared" si="35"/>
        <v xml:space="preserve"> ScottSuperguide 88162 Unisex</v>
      </c>
    </row>
    <row r="1106" spans="1:57">
      <c r="A1106" s="203" t="s">
        <v>219</v>
      </c>
      <c r="B1106" s="203" t="s">
        <v>835</v>
      </c>
      <c r="C1106" s="203" t="s">
        <v>840</v>
      </c>
      <c r="D1106" s="203">
        <v>170</v>
      </c>
      <c r="E1106" s="203" t="s">
        <v>222</v>
      </c>
      <c r="F1106" s="203" t="str">
        <f t="shared" si="34"/>
        <v>Superguide 88</v>
      </c>
      <c r="H1106" s="203">
        <v>170</v>
      </c>
      <c r="I1106" s="203">
        <v>167.7</v>
      </c>
      <c r="J1106" s="203">
        <v>131</v>
      </c>
      <c r="K1106" s="203">
        <v>148</v>
      </c>
      <c r="L1106" s="203">
        <v>123</v>
      </c>
      <c r="M1106" s="203">
        <v>85</v>
      </c>
      <c r="N1106" s="203">
        <v>108</v>
      </c>
      <c r="O1106" s="203">
        <v>17.7</v>
      </c>
      <c r="P1106" s="203">
        <v>1317</v>
      </c>
      <c r="Q1106" s="203">
        <v>1.23</v>
      </c>
      <c r="R1106" s="203">
        <v>1624</v>
      </c>
      <c r="S1106" s="203">
        <v>252</v>
      </c>
      <c r="T1106" s="203">
        <v>90</v>
      </c>
      <c r="U1106" s="203">
        <v>56</v>
      </c>
      <c r="V1106" s="203">
        <v>270</v>
      </c>
      <c r="W1106" s="203">
        <v>14</v>
      </c>
      <c r="X1106" s="203">
        <v>100</v>
      </c>
      <c r="Y1106" s="203">
        <v>0.25</v>
      </c>
      <c r="Z1106" s="203" t="b">
        <v>0</v>
      </c>
      <c r="AA1106" s="203">
        <v>116</v>
      </c>
      <c r="AB1106" s="203">
        <v>79</v>
      </c>
      <c r="AC1106" s="203">
        <v>154</v>
      </c>
      <c r="AD1106" s="203">
        <v>8</v>
      </c>
      <c r="AE1106" s="203">
        <v>11.2</v>
      </c>
      <c r="AF1106" s="203" t="s">
        <v>305</v>
      </c>
      <c r="AG1106" s="203" t="s">
        <v>302</v>
      </c>
      <c r="AS1106" s="203" t="s">
        <v>5116</v>
      </c>
      <c r="AT1106" s="203" t="s">
        <v>1571</v>
      </c>
      <c r="AU1106" s="247">
        <v>383.12</v>
      </c>
      <c r="AV1106" s="203" t="s">
        <v>5120</v>
      </c>
      <c r="AW1106" s="203" t="s">
        <v>5116</v>
      </c>
      <c r="AX1106" s="203" t="s">
        <v>1571</v>
      </c>
      <c r="AY1106" s="247">
        <v>383.12</v>
      </c>
      <c r="AZ1106" s="203" t="s">
        <v>5121</v>
      </c>
      <c r="BA1106" s="203" t="s">
        <v>5116</v>
      </c>
      <c r="BB1106" s="203" t="s">
        <v>2066</v>
      </c>
      <c r="BC1106" s="247">
        <v>402.3</v>
      </c>
      <c r="BD1106" s="203" t="s">
        <v>5122</v>
      </c>
      <c r="BE1106" s="204" t="str">
        <f t="shared" si="35"/>
        <v xml:space="preserve"> ScottSuperguide 88170 Unisex</v>
      </c>
    </row>
    <row r="1107" spans="1:57">
      <c r="A1107" s="203" t="s">
        <v>219</v>
      </c>
      <c r="B1107" s="203" t="s">
        <v>835</v>
      </c>
      <c r="C1107" s="203" t="s">
        <v>840</v>
      </c>
      <c r="D1107" s="203">
        <v>178</v>
      </c>
      <c r="E1107" s="203" t="s">
        <v>222</v>
      </c>
      <c r="F1107" s="203" t="str">
        <f t="shared" si="34"/>
        <v>Superguide 88</v>
      </c>
      <c r="H1107" s="203">
        <v>178</v>
      </c>
      <c r="I1107" s="203">
        <v>176.9</v>
      </c>
      <c r="J1107" s="203">
        <v>136</v>
      </c>
      <c r="K1107" s="203">
        <v>157</v>
      </c>
      <c r="L1107" s="203">
        <v>125</v>
      </c>
      <c r="M1107" s="203">
        <v>88</v>
      </c>
      <c r="N1107" s="203">
        <v>110</v>
      </c>
      <c r="O1107" s="203">
        <v>19.2</v>
      </c>
      <c r="P1107" s="203">
        <v>1470</v>
      </c>
      <c r="Q1107" s="203">
        <v>1.19</v>
      </c>
      <c r="R1107" s="203">
        <v>1753</v>
      </c>
      <c r="S1107" s="203">
        <v>301</v>
      </c>
      <c r="T1107" s="203">
        <v>112</v>
      </c>
      <c r="U1107" s="203">
        <v>55</v>
      </c>
      <c r="V1107" s="203">
        <v>272</v>
      </c>
      <c r="W1107" s="203">
        <v>18</v>
      </c>
      <c r="X1107" s="203">
        <v>139</v>
      </c>
      <c r="Y1107" s="203">
        <v>0.32200000000000001</v>
      </c>
      <c r="Z1107" s="203" t="b">
        <v>0</v>
      </c>
      <c r="AA1107" s="203">
        <v>112</v>
      </c>
      <c r="AB1107" s="203">
        <v>87</v>
      </c>
      <c r="AC1107" s="203">
        <v>159</v>
      </c>
      <c r="AD1107" s="203">
        <v>5</v>
      </c>
      <c r="AE1107" s="203">
        <v>10.8</v>
      </c>
      <c r="AF1107" s="203" t="s">
        <v>305</v>
      </c>
      <c r="AG1107" s="203" t="s">
        <v>302</v>
      </c>
      <c r="AS1107" s="203" t="s">
        <v>5123</v>
      </c>
      <c r="AT1107" s="203" t="s">
        <v>1578</v>
      </c>
      <c r="AU1107" s="247">
        <v>315.57</v>
      </c>
      <c r="AV1107" s="203" t="s">
        <v>5124</v>
      </c>
      <c r="AW1107" s="203" t="s">
        <v>5125</v>
      </c>
      <c r="AX1107" s="203" t="s">
        <v>1578</v>
      </c>
      <c r="AY1107" s="247">
        <v>315.57</v>
      </c>
      <c r="AZ1107" s="203" t="s">
        <v>5126</v>
      </c>
      <c r="BA1107" s="203" t="s">
        <v>5127</v>
      </c>
      <c r="BB1107" s="203" t="s">
        <v>1306</v>
      </c>
      <c r="BC1107" s="247">
        <v>359.96</v>
      </c>
      <c r="BD1107" s="203" t="s">
        <v>5128</v>
      </c>
      <c r="BE1107" s="204" t="str">
        <f t="shared" si="35"/>
        <v xml:space="preserve"> ScottSuperguide 88178 Unisex</v>
      </c>
    </row>
    <row r="1108" spans="1:57">
      <c r="A1108" s="203" t="s">
        <v>219</v>
      </c>
      <c r="B1108" s="203" t="s">
        <v>835</v>
      </c>
      <c r="C1108" s="203" t="s">
        <v>842</v>
      </c>
      <c r="D1108" s="203">
        <v>160</v>
      </c>
      <c r="E1108" s="203" t="s">
        <v>390</v>
      </c>
      <c r="F1108" s="203" t="str">
        <f t="shared" si="34"/>
        <v>Superguide 95 W</v>
      </c>
      <c r="H1108" s="203">
        <v>160</v>
      </c>
      <c r="I1108" s="203">
        <v>160.80000000000001</v>
      </c>
      <c r="J1108" s="203">
        <v>120</v>
      </c>
      <c r="K1108" s="203">
        <v>142</v>
      </c>
      <c r="L1108" s="203">
        <v>128</v>
      </c>
      <c r="M1108" s="203">
        <v>92</v>
      </c>
      <c r="N1108" s="203">
        <v>112</v>
      </c>
      <c r="O1108" s="203">
        <v>17.7</v>
      </c>
      <c r="P1108" s="203">
        <v>1301</v>
      </c>
      <c r="Q1108" s="203">
        <v>1.27</v>
      </c>
      <c r="R1108" s="203">
        <v>1656</v>
      </c>
      <c r="S1108" s="203">
        <v>231</v>
      </c>
      <c r="T1108" s="203">
        <v>91</v>
      </c>
      <c r="U1108" s="203">
        <v>59</v>
      </c>
      <c r="V1108" s="203">
        <v>288</v>
      </c>
      <c r="W1108" s="203">
        <v>18</v>
      </c>
      <c r="X1108" s="203">
        <v>121</v>
      </c>
      <c r="Y1108" s="203">
        <v>0.312</v>
      </c>
      <c r="Z1108" s="203" t="b">
        <v>0</v>
      </c>
      <c r="AA1108" s="203">
        <v>109</v>
      </c>
      <c r="AB1108" s="203">
        <v>81</v>
      </c>
      <c r="AC1108" s="203">
        <v>179</v>
      </c>
      <c r="AD1108" s="203">
        <v>4</v>
      </c>
      <c r="AE1108" s="203">
        <v>12.7</v>
      </c>
      <c r="AF1108" s="203" t="s">
        <v>305</v>
      </c>
      <c r="AG1108" s="203" t="s">
        <v>302</v>
      </c>
      <c r="AH1108" s="203" t="s">
        <v>388</v>
      </c>
      <c r="AS1108" s="203" t="s">
        <v>5129</v>
      </c>
      <c r="AT1108" s="203" t="s">
        <v>1595</v>
      </c>
      <c r="AU1108" s="247">
        <v>699.95</v>
      </c>
      <c r="AV1108" s="203" t="s">
        <v>5130</v>
      </c>
      <c r="BE1108" s="204" t="str">
        <f t="shared" si="35"/>
        <v xml:space="preserve"> ScottSuperguide 95 W160 Women's</v>
      </c>
    </row>
    <row r="1109" spans="1:57">
      <c r="A1109" s="203" t="s">
        <v>219</v>
      </c>
      <c r="B1109" s="203" t="s">
        <v>5131</v>
      </c>
      <c r="C1109" s="203" t="s">
        <v>844</v>
      </c>
      <c r="D1109" s="203">
        <v>165</v>
      </c>
      <c r="E1109" s="203" t="s">
        <v>222</v>
      </c>
      <c r="F1109" s="203" t="str">
        <f t="shared" si="34"/>
        <v>Edge 88</v>
      </c>
      <c r="H1109" s="203">
        <v>165</v>
      </c>
      <c r="I1109" s="203">
        <v>164.2</v>
      </c>
      <c r="J1109" s="203">
        <v>137</v>
      </c>
      <c r="K1109" s="203">
        <v>144</v>
      </c>
      <c r="L1109" s="203">
        <v>123</v>
      </c>
      <c r="M1109" s="203">
        <v>87</v>
      </c>
      <c r="N1109" s="203">
        <v>111</v>
      </c>
      <c r="O1109" s="203">
        <v>17.100000000000001</v>
      </c>
      <c r="P1109" s="203">
        <v>1478</v>
      </c>
      <c r="Q1109" s="203">
        <v>1.0900000000000001</v>
      </c>
      <c r="R1109" s="203">
        <v>1613</v>
      </c>
      <c r="S1109" s="203">
        <v>146</v>
      </c>
      <c r="T1109" s="203">
        <v>80</v>
      </c>
      <c r="U1109" s="203">
        <v>40</v>
      </c>
      <c r="V1109" s="203">
        <v>195</v>
      </c>
      <c r="W1109" s="203">
        <v>9</v>
      </c>
      <c r="X1109" s="203">
        <v>73</v>
      </c>
      <c r="Y1109" s="203">
        <v>0.223</v>
      </c>
      <c r="Z1109" s="203" t="b">
        <v>0</v>
      </c>
      <c r="AA1109" s="203">
        <v>140</v>
      </c>
      <c r="AB1109" s="203">
        <v>59</v>
      </c>
      <c r="AC1109" s="203">
        <v>56</v>
      </c>
      <c r="AD1109" s="203">
        <v>8</v>
      </c>
      <c r="AE1109" s="203">
        <v>13.4</v>
      </c>
      <c r="AF1109" s="203" t="s">
        <v>305</v>
      </c>
      <c r="AG1109" s="203" t="s">
        <v>302</v>
      </c>
      <c r="BE1109" s="204" t="str">
        <f t="shared" si="35"/>
        <v xml:space="preserve"> StÃ¶ckliEdge 88165 Unisex</v>
      </c>
    </row>
    <row r="1110" spans="1:57">
      <c r="A1110" s="203" t="s">
        <v>219</v>
      </c>
      <c r="B1110" s="203" t="s">
        <v>5131</v>
      </c>
      <c r="C1110" s="203" t="s">
        <v>844</v>
      </c>
      <c r="D1110" s="203">
        <v>174</v>
      </c>
      <c r="E1110" s="203" t="s">
        <v>222</v>
      </c>
      <c r="F1110" s="203" t="str">
        <f t="shared" si="34"/>
        <v>Edge 88</v>
      </c>
      <c r="H1110" s="203">
        <v>174</v>
      </c>
      <c r="I1110" s="203">
        <v>173.1</v>
      </c>
      <c r="J1110" s="203">
        <v>145</v>
      </c>
      <c r="K1110" s="203">
        <v>153</v>
      </c>
      <c r="L1110" s="203">
        <v>123</v>
      </c>
      <c r="M1110" s="203">
        <v>87</v>
      </c>
      <c r="N1110" s="203">
        <v>110</v>
      </c>
      <c r="O1110" s="203">
        <v>19.100000000000001</v>
      </c>
      <c r="P1110" s="203">
        <v>1613</v>
      </c>
      <c r="Q1110" s="203">
        <v>1.05</v>
      </c>
      <c r="R1110" s="203">
        <v>1697</v>
      </c>
      <c r="S1110" s="203">
        <v>206</v>
      </c>
      <c r="T1110" s="203">
        <v>106</v>
      </c>
      <c r="U1110" s="203">
        <v>44</v>
      </c>
      <c r="V1110" s="203">
        <v>204</v>
      </c>
      <c r="W1110" s="203">
        <v>8</v>
      </c>
      <c r="X1110" s="203">
        <v>74</v>
      </c>
      <c r="Y1110" s="203">
        <v>0.186</v>
      </c>
      <c r="Z1110" s="203" t="b">
        <v>0</v>
      </c>
      <c r="AA1110" s="203">
        <v>141</v>
      </c>
      <c r="AB1110" s="203">
        <v>59</v>
      </c>
      <c r="AC1110" s="203">
        <v>63</v>
      </c>
      <c r="AD1110" s="203">
        <v>7</v>
      </c>
      <c r="AE1110" s="203">
        <v>13.5</v>
      </c>
      <c r="AF1110" s="203" t="s">
        <v>305</v>
      </c>
      <c r="AG1110" s="203" t="s">
        <v>302</v>
      </c>
      <c r="BE1110" s="204" t="str">
        <f t="shared" si="35"/>
        <v xml:space="preserve"> StÃ¶ckliEdge 88174 Unisex</v>
      </c>
    </row>
    <row r="1111" spans="1:57">
      <c r="A1111" s="203" t="s">
        <v>219</v>
      </c>
      <c r="B1111" s="203" t="s">
        <v>5131</v>
      </c>
      <c r="C1111" s="203" t="s">
        <v>845</v>
      </c>
      <c r="D1111" s="203">
        <v>167</v>
      </c>
      <c r="E1111" s="203" t="s">
        <v>222</v>
      </c>
      <c r="F1111" s="203" t="str">
        <f t="shared" si="34"/>
        <v>Edge FT</v>
      </c>
      <c r="H1111" s="203">
        <v>167</v>
      </c>
      <c r="I1111" s="203">
        <v>166.2</v>
      </c>
      <c r="J1111" s="203">
        <v>139</v>
      </c>
      <c r="K1111" s="203">
        <v>144</v>
      </c>
      <c r="L1111" s="203">
        <v>127</v>
      </c>
      <c r="M1111" s="203">
        <v>91</v>
      </c>
      <c r="N1111" s="203">
        <v>117</v>
      </c>
      <c r="O1111" s="203">
        <v>16.100000000000001</v>
      </c>
      <c r="P1111" s="203">
        <v>1544</v>
      </c>
      <c r="Q1111" s="203">
        <v>1.1100000000000001</v>
      </c>
      <c r="R1111" s="203">
        <v>1714</v>
      </c>
      <c r="S1111" s="203">
        <v>164</v>
      </c>
      <c r="T1111" s="203">
        <v>88</v>
      </c>
      <c r="U1111" s="203">
        <v>44</v>
      </c>
      <c r="V1111" s="203">
        <v>201</v>
      </c>
      <c r="W1111" s="203">
        <v>9</v>
      </c>
      <c r="X1111" s="203">
        <v>75</v>
      </c>
      <c r="Y1111" s="203">
        <v>0.19800000000000001</v>
      </c>
      <c r="Z1111" s="203" t="b">
        <v>0</v>
      </c>
      <c r="AA1111" s="203">
        <v>168</v>
      </c>
      <c r="AB1111" s="203">
        <v>54</v>
      </c>
      <c r="AC1111" s="203">
        <v>33</v>
      </c>
      <c r="AD1111" s="203">
        <v>6</v>
      </c>
      <c r="AE1111" s="203">
        <v>13.3</v>
      </c>
      <c r="AF1111" s="203" t="s">
        <v>305</v>
      </c>
      <c r="AG1111" s="203" t="s">
        <v>302</v>
      </c>
      <c r="BE1111" s="204" t="str">
        <f t="shared" si="35"/>
        <v xml:space="preserve"> StÃ¶ckliEdge FT167 Unisex</v>
      </c>
    </row>
    <row r="1112" spans="1:57">
      <c r="A1112" s="203" t="s">
        <v>219</v>
      </c>
      <c r="B1112" s="203" t="s">
        <v>5131</v>
      </c>
      <c r="C1112" s="203" t="s">
        <v>846</v>
      </c>
      <c r="D1112" s="203">
        <v>175</v>
      </c>
      <c r="E1112" s="203" t="s">
        <v>222</v>
      </c>
      <c r="F1112" s="203" t="str">
        <f t="shared" si="34"/>
        <v>Laser AR</v>
      </c>
      <c r="H1112" s="203">
        <v>175</v>
      </c>
      <c r="I1112" s="203">
        <v>174.2</v>
      </c>
      <c r="J1112" s="203">
        <v>149</v>
      </c>
      <c r="K1112" s="203">
        <v>159</v>
      </c>
      <c r="L1112" s="203">
        <v>130</v>
      </c>
      <c r="M1112" s="203">
        <v>82</v>
      </c>
      <c r="N1112" s="203">
        <v>112</v>
      </c>
      <c r="O1112" s="203">
        <v>16.2</v>
      </c>
      <c r="P1112" s="203">
        <v>1927</v>
      </c>
      <c r="Q1112" s="203">
        <v>0.87</v>
      </c>
      <c r="R1112" s="203">
        <v>1679</v>
      </c>
      <c r="S1112" s="203">
        <v>220</v>
      </c>
      <c r="T1112" s="203">
        <v>128</v>
      </c>
      <c r="U1112" s="203">
        <v>42</v>
      </c>
      <c r="V1112" s="203">
        <v>185</v>
      </c>
      <c r="W1112" s="203">
        <v>5</v>
      </c>
      <c r="X1112" s="203">
        <v>64</v>
      </c>
      <c r="Y1112" s="203">
        <v>0.114</v>
      </c>
      <c r="Z1112" s="203" t="b">
        <v>0</v>
      </c>
      <c r="AA1112" s="203">
        <v>97</v>
      </c>
      <c r="AB1112" s="203">
        <v>54</v>
      </c>
      <c r="AC1112" s="203">
        <v>88</v>
      </c>
      <c r="AD1112" s="203">
        <v>9</v>
      </c>
      <c r="AE1112" s="203">
        <v>14.4</v>
      </c>
      <c r="AF1112" s="203" t="s">
        <v>307</v>
      </c>
      <c r="AG1112" s="203" t="s">
        <v>305</v>
      </c>
      <c r="BE1112" s="204" t="str">
        <f t="shared" si="35"/>
        <v xml:space="preserve"> StÃ¶ckliLaser AR175 Unisex</v>
      </c>
    </row>
    <row r="1113" spans="1:57">
      <c r="A1113" s="203" t="s">
        <v>219</v>
      </c>
      <c r="B1113" s="203" t="s">
        <v>5131</v>
      </c>
      <c r="C1113" s="203" t="s">
        <v>848</v>
      </c>
      <c r="D1113" s="203">
        <v>163</v>
      </c>
      <c r="E1113" s="203" t="s">
        <v>222</v>
      </c>
      <c r="F1113" s="203" t="str">
        <f t="shared" si="34"/>
        <v>Laser SC Orea</v>
      </c>
      <c r="H1113" s="203">
        <v>163</v>
      </c>
      <c r="I1113" s="203">
        <v>162</v>
      </c>
      <c r="J1113" s="203">
        <v>141</v>
      </c>
      <c r="K1113" s="203">
        <v>148</v>
      </c>
      <c r="L1113" s="203">
        <v>122</v>
      </c>
      <c r="M1113" s="203">
        <v>72</v>
      </c>
      <c r="N1113" s="203">
        <v>103</v>
      </c>
      <c r="O1113" s="203">
        <v>13.5</v>
      </c>
      <c r="P1113" s="203">
        <v>1671</v>
      </c>
      <c r="Q1113" s="203">
        <v>0.84</v>
      </c>
      <c r="R1113" s="203">
        <v>1405</v>
      </c>
      <c r="S1113" s="203">
        <v>170</v>
      </c>
      <c r="T1113" s="203">
        <v>106</v>
      </c>
      <c r="U1113" s="203">
        <v>40</v>
      </c>
      <c r="V1113" s="203">
        <v>144</v>
      </c>
      <c r="W1113" s="203">
        <v>7</v>
      </c>
      <c r="X1113" s="203">
        <v>66</v>
      </c>
      <c r="Y1113" s="203">
        <v>0.17899999999999999</v>
      </c>
      <c r="Z1113" s="203" t="b">
        <v>0</v>
      </c>
      <c r="AA1113" s="203">
        <v>78</v>
      </c>
      <c r="AB1113" s="203">
        <v>57</v>
      </c>
      <c r="AC1113" s="203">
        <v>66</v>
      </c>
      <c r="AD1113" s="203">
        <v>8</v>
      </c>
      <c r="AE1113" s="203">
        <v>12.1</v>
      </c>
      <c r="AF1113" s="203" t="s">
        <v>307</v>
      </c>
      <c r="BE1113" s="204" t="str">
        <f t="shared" si="35"/>
        <v xml:space="preserve"> StÃ¶ckliLaser SC Orea163 Unisex</v>
      </c>
    </row>
    <row r="1114" spans="1:57">
      <c r="A1114" s="203" t="s">
        <v>219</v>
      </c>
      <c r="B1114" s="203" t="s">
        <v>5131</v>
      </c>
      <c r="C1114" s="203" t="s">
        <v>848</v>
      </c>
      <c r="D1114" s="203">
        <v>170</v>
      </c>
      <c r="E1114" s="203" t="s">
        <v>222</v>
      </c>
      <c r="F1114" s="203" t="str">
        <f t="shared" si="34"/>
        <v>Laser SC Orea</v>
      </c>
      <c r="H1114" s="203">
        <v>170</v>
      </c>
      <c r="I1114" s="203">
        <v>169.2</v>
      </c>
      <c r="J1114" s="203">
        <v>149</v>
      </c>
      <c r="K1114" s="203">
        <v>156</v>
      </c>
      <c r="L1114" s="203">
        <v>122</v>
      </c>
      <c r="M1114" s="203">
        <v>72</v>
      </c>
      <c r="N1114" s="203">
        <v>103</v>
      </c>
      <c r="O1114" s="203">
        <v>14.8</v>
      </c>
      <c r="P1114" s="203">
        <v>1751</v>
      </c>
      <c r="Q1114" s="203">
        <v>0.84</v>
      </c>
      <c r="R1114" s="203">
        <v>1467</v>
      </c>
      <c r="S1114" s="203">
        <v>200</v>
      </c>
      <c r="T1114" s="203">
        <v>110</v>
      </c>
      <c r="U1114" s="203">
        <v>39</v>
      </c>
      <c r="V1114" s="203">
        <v>140</v>
      </c>
      <c r="W1114" s="203">
        <v>6</v>
      </c>
      <c r="X1114" s="203">
        <v>61</v>
      </c>
      <c r="Y1114" s="203">
        <v>0.157</v>
      </c>
      <c r="Z1114" s="203" t="b">
        <v>0</v>
      </c>
      <c r="AA1114" s="203">
        <v>73</v>
      </c>
      <c r="AB1114" s="203">
        <v>59</v>
      </c>
      <c r="AC1114" s="203">
        <v>68</v>
      </c>
      <c r="AD1114" s="203">
        <v>10</v>
      </c>
      <c r="AE1114" s="203">
        <v>13.9</v>
      </c>
      <c r="AF1114" s="203" t="s">
        <v>307</v>
      </c>
      <c r="BE1114" s="204" t="str">
        <f t="shared" si="35"/>
        <v xml:space="preserve"> StÃ¶ckliLaser SC Orea170 Unisex</v>
      </c>
    </row>
    <row r="1115" spans="1:57">
      <c r="A1115" s="203" t="s">
        <v>219</v>
      </c>
      <c r="B1115" s="203" t="s">
        <v>5131</v>
      </c>
      <c r="C1115" s="203" t="s">
        <v>847</v>
      </c>
      <c r="D1115" s="203">
        <v>156</v>
      </c>
      <c r="E1115" s="203" t="s">
        <v>222</v>
      </c>
      <c r="F1115" s="203" t="str">
        <f t="shared" si="34"/>
        <v>Laser SC</v>
      </c>
      <c r="H1115" s="203">
        <v>156</v>
      </c>
      <c r="I1115" s="203">
        <v>154.80000000000001</v>
      </c>
      <c r="J1115" s="203">
        <v>134</v>
      </c>
      <c r="K1115" s="203">
        <v>142</v>
      </c>
      <c r="L1115" s="203">
        <v>122</v>
      </c>
      <c r="M1115" s="203">
        <v>71</v>
      </c>
      <c r="N1115" s="203">
        <v>103</v>
      </c>
      <c r="O1115" s="203">
        <v>12.1</v>
      </c>
      <c r="P1115" s="203">
        <v>1577</v>
      </c>
      <c r="Q1115" s="203">
        <v>0.85</v>
      </c>
      <c r="R1115" s="203">
        <v>1343</v>
      </c>
      <c r="S1115" s="203">
        <v>160</v>
      </c>
      <c r="T1115" s="203">
        <v>92</v>
      </c>
      <c r="U1115" s="203">
        <v>42</v>
      </c>
      <c r="V1115" s="203">
        <v>151</v>
      </c>
      <c r="W1115" s="203">
        <v>6</v>
      </c>
      <c r="X1115" s="203">
        <v>57</v>
      </c>
      <c r="Y1115" s="203">
        <v>0.13500000000000001</v>
      </c>
      <c r="Z1115" s="203" t="b">
        <v>0</v>
      </c>
      <c r="AA1115" s="203">
        <v>75</v>
      </c>
      <c r="AB1115" s="203">
        <v>55</v>
      </c>
      <c r="AC1115" s="203">
        <v>77</v>
      </c>
      <c r="AD1115" s="203">
        <v>7</v>
      </c>
      <c r="AE1115" s="203">
        <v>12.1</v>
      </c>
      <c r="AF1115" s="203" t="s">
        <v>307</v>
      </c>
      <c r="BE1115" s="204" t="str">
        <f t="shared" si="35"/>
        <v xml:space="preserve"> StÃ¶ckliLaser SC156 Unisex</v>
      </c>
    </row>
    <row r="1116" spans="1:57">
      <c r="A1116" s="203" t="s">
        <v>219</v>
      </c>
      <c r="B1116" s="203" t="s">
        <v>5131</v>
      </c>
      <c r="C1116" s="203" t="s">
        <v>847</v>
      </c>
      <c r="D1116" s="203">
        <v>170</v>
      </c>
      <c r="E1116" s="203" t="s">
        <v>222</v>
      </c>
      <c r="F1116" s="203" t="str">
        <f t="shared" si="34"/>
        <v>Laser SC</v>
      </c>
      <c r="H1116" s="203">
        <v>170</v>
      </c>
      <c r="I1116" s="203">
        <v>168.7</v>
      </c>
      <c r="J1116" s="203">
        <v>148</v>
      </c>
      <c r="K1116" s="203">
        <v>156</v>
      </c>
      <c r="L1116" s="203">
        <v>122</v>
      </c>
      <c r="M1116" s="203">
        <v>71</v>
      </c>
      <c r="N1116" s="203">
        <v>103</v>
      </c>
      <c r="O1116" s="203">
        <v>14.7</v>
      </c>
      <c r="P1116" s="203">
        <v>1818</v>
      </c>
      <c r="Q1116" s="203">
        <v>0.8</v>
      </c>
      <c r="R1116" s="203">
        <v>1463</v>
      </c>
      <c r="S1116" s="203">
        <v>206</v>
      </c>
      <c r="T1116" s="203">
        <v>114</v>
      </c>
      <c r="U1116" s="203">
        <v>39</v>
      </c>
      <c r="V1116" s="203">
        <v>146</v>
      </c>
      <c r="W1116" s="203">
        <v>6</v>
      </c>
      <c r="X1116" s="203">
        <v>61</v>
      </c>
      <c r="Y1116" s="203">
        <v>0.14199999999999999</v>
      </c>
      <c r="Z1116" s="203" t="b">
        <v>0</v>
      </c>
      <c r="AA1116" s="203">
        <v>72</v>
      </c>
      <c r="AB1116" s="203">
        <v>57</v>
      </c>
      <c r="AC1116" s="203">
        <v>74</v>
      </c>
      <c r="AD1116" s="203">
        <v>8</v>
      </c>
      <c r="AE1116" s="203">
        <v>12.2</v>
      </c>
      <c r="AF1116" s="203" t="s">
        <v>307</v>
      </c>
      <c r="BE1116" s="204" t="str">
        <f t="shared" si="35"/>
        <v xml:space="preserve"> StÃ¶ckliLaser SC170 Unisex</v>
      </c>
    </row>
    <row r="1117" spans="1:57">
      <c r="A1117" s="203" t="s">
        <v>219</v>
      </c>
      <c r="B1117" s="203" t="s">
        <v>5131</v>
      </c>
      <c r="C1117" s="203" t="s">
        <v>849</v>
      </c>
      <c r="D1117" s="203">
        <v>160</v>
      </c>
      <c r="E1117" s="203" t="s">
        <v>222</v>
      </c>
      <c r="F1117" s="203" t="str">
        <f t="shared" si="34"/>
        <v>Laser SL</v>
      </c>
      <c r="H1117" s="203">
        <v>160</v>
      </c>
      <c r="I1117" s="203">
        <v>159.1</v>
      </c>
      <c r="J1117" s="203">
        <v>137</v>
      </c>
      <c r="K1117" s="203">
        <v>147</v>
      </c>
      <c r="L1117" s="203">
        <v>119</v>
      </c>
      <c r="M1117" s="203">
        <v>66</v>
      </c>
      <c r="N1117" s="203">
        <v>97</v>
      </c>
      <c r="O1117" s="203">
        <v>12.9</v>
      </c>
      <c r="P1117" s="203">
        <v>1666</v>
      </c>
      <c r="Q1117" s="203">
        <v>0.78</v>
      </c>
      <c r="R1117" s="203">
        <v>1292</v>
      </c>
      <c r="S1117" s="203">
        <v>196</v>
      </c>
      <c r="T1117" s="203">
        <v>119</v>
      </c>
      <c r="U1117" s="203">
        <v>40</v>
      </c>
      <c r="V1117" s="203">
        <v>156</v>
      </c>
      <c r="W1117" s="203">
        <v>7</v>
      </c>
      <c r="X1117" s="203">
        <v>63</v>
      </c>
      <c r="Y1117" s="203">
        <v>0.16200000000000001</v>
      </c>
      <c r="Z1117" s="203" t="b">
        <v>0</v>
      </c>
      <c r="AA1117" s="203">
        <v>67</v>
      </c>
      <c r="AB1117" s="203">
        <v>50</v>
      </c>
      <c r="AC1117" s="203">
        <v>89</v>
      </c>
      <c r="AD1117" s="203">
        <v>8</v>
      </c>
      <c r="AE1117" s="203">
        <v>12.6</v>
      </c>
      <c r="AF1117" s="203" t="s">
        <v>307</v>
      </c>
      <c r="BE1117" s="204" t="str">
        <f t="shared" si="35"/>
        <v xml:space="preserve"> StÃ¶ckliLaser SL160 Unisex</v>
      </c>
    </row>
    <row r="1118" spans="1:57">
      <c r="A1118" s="203" t="s">
        <v>219</v>
      </c>
      <c r="B1118" s="203" t="s">
        <v>5131</v>
      </c>
      <c r="C1118" s="203" t="s">
        <v>850</v>
      </c>
      <c r="D1118" s="203">
        <v>152</v>
      </c>
      <c r="E1118" s="203" t="s">
        <v>390</v>
      </c>
      <c r="F1118" s="203" t="str">
        <f t="shared" si="34"/>
        <v>Nela 88</v>
      </c>
      <c r="H1118" s="203">
        <v>152</v>
      </c>
      <c r="I1118" s="203">
        <v>151.30000000000001</v>
      </c>
      <c r="J1118" s="203">
        <v>124</v>
      </c>
      <c r="K1118" s="203">
        <v>132</v>
      </c>
      <c r="L1118" s="203">
        <v>127</v>
      </c>
      <c r="M1118" s="203">
        <v>88</v>
      </c>
      <c r="N1118" s="203">
        <v>113</v>
      </c>
      <c r="O1118" s="203">
        <v>13.1</v>
      </c>
      <c r="P1118" s="203">
        <v>1419</v>
      </c>
      <c r="Q1118" s="203">
        <v>1.06</v>
      </c>
      <c r="R1118" s="203">
        <v>1510</v>
      </c>
      <c r="S1118" s="203">
        <v>158</v>
      </c>
      <c r="T1118" s="203">
        <v>89</v>
      </c>
      <c r="U1118" s="203">
        <v>43</v>
      </c>
      <c r="V1118" s="203">
        <v>199</v>
      </c>
      <c r="W1118" s="203">
        <v>9</v>
      </c>
      <c r="X1118" s="203">
        <v>78</v>
      </c>
      <c r="Y1118" s="203">
        <v>0.20599999999999999</v>
      </c>
      <c r="Z1118" s="203" t="b">
        <v>0</v>
      </c>
      <c r="AA1118" s="203">
        <v>135</v>
      </c>
      <c r="AB1118" s="203">
        <v>56</v>
      </c>
      <c r="AC1118" s="203">
        <v>64</v>
      </c>
      <c r="AD1118" s="203">
        <v>5</v>
      </c>
      <c r="AE1118" s="203">
        <v>12.6</v>
      </c>
      <c r="AF1118" s="203" t="s">
        <v>305</v>
      </c>
      <c r="AG1118" s="203" t="s">
        <v>302</v>
      </c>
      <c r="BE1118" s="204" t="str">
        <f t="shared" si="35"/>
        <v xml:space="preserve"> StÃ¶ckliNela 88152 Women's</v>
      </c>
    </row>
    <row r="1119" spans="1:57">
      <c r="A1119" s="203" t="s">
        <v>219</v>
      </c>
      <c r="B1119" s="203" t="s">
        <v>5131</v>
      </c>
      <c r="C1119" s="203" t="s">
        <v>850</v>
      </c>
      <c r="D1119" s="203">
        <v>160</v>
      </c>
      <c r="E1119" s="203" t="s">
        <v>390</v>
      </c>
      <c r="F1119" s="203" t="str">
        <f t="shared" si="34"/>
        <v>Nela 88</v>
      </c>
      <c r="H1119" s="203">
        <v>160</v>
      </c>
      <c r="I1119" s="203">
        <v>159.4</v>
      </c>
      <c r="J1119" s="203">
        <v>132</v>
      </c>
      <c r="K1119" s="203">
        <v>140</v>
      </c>
      <c r="L1119" s="203">
        <v>127</v>
      </c>
      <c r="M1119" s="203">
        <v>88</v>
      </c>
      <c r="N1119" s="203">
        <v>113</v>
      </c>
      <c r="O1119" s="203">
        <v>14.9</v>
      </c>
      <c r="P1119" s="203">
        <v>1532</v>
      </c>
      <c r="Q1119" s="203">
        <v>1.04</v>
      </c>
      <c r="R1119" s="203">
        <v>1591</v>
      </c>
      <c r="S1119" s="203">
        <v>159</v>
      </c>
      <c r="T1119" s="203">
        <v>81</v>
      </c>
      <c r="U1119" s="203">
        <v>43</v>
      </c>
      <c r="V1119" s="203">
        <v>197</v>
      </c>
      <c r="W1119" s="203">
        <v>9</v>
      </c>
      <c r="X1119" s="203">
        <v>80</v>
      </c>
      <c r="Y1119" s="203">
        <v>0.20199999999999901</v>
      </c>
      <c r="Z1119" s="203" t="b">
        <v>0</v>
      </c>
      <c r="AA1119" s="203">
        <v>134</v>
      </c>
      <c r="AB1119" s="203">
        <v>56</v>
      </c>
      <c r="AC1119" s="203">
        <v>62</v>
      </c>
      <c r="AD1119" s="203">
        <v>5</v>
      </c>
      <c r="AE1119" s="203">
        <v>13.2</v>
      </c>
      <c r="AF1119" s="203" t="s">
        <v>305</v>
      </c>
      <c r="BE1119" s="204" t="str">
        <f t="shared" si="35"/>
        <v xml:space="preserve"> StÃ¶ckliNela 88160 Women's</v>
      </c>
    </row>
    <row r="1120" spans="1:57">
      <c r="A1120" s="203" t="s">
        <v>219</v>
      </c>
      <c r="B1120" s="203" t="s">
        <v>5131</v>
      </c>
      <c r="C1120" s="203" t="s">
        <v>851</v>
      </c>
      <c r="D1120" s="203">
        <v>156</v>
      </c>
      <c r="E1120" s="203" t="s">
        <v>390</v>
      </c>
      <c r="F1120" s="203" t="str">
        <f t="shared" si="34"/>
        <v>Nela 96</v>
      </c>
      <c r="H1120" s="203">
        <v>156</v>
      </c>
      <c r="I1120" s="203">
        <v>155.30000000000001</v>
      </c>
      <c r="J1120" s="203">
        <v>126</v>
      </c>
      <c r="K1120" s="203">
        <v>134</v>
      </c>
      <c r="L1120" s="203">
        <v>133</v>
      </c>
      <c r="M1120" s="203">
        <v>96</v>
      </c>
      <c r="N1120" s="203">
        <v>120</v>
      </c>
      <c r="O1120" s="203">
        <v>13.6</v>
      </c>
      <c r="P1120" s="203">
        <v>1585</v>
      </c>
      <c r="Q1120" s="203">
        <v>1.06</v>
      </c>
      <c r="R1120" s="203">
        <v>1673</v>
      </c>
      <c r="S1120" s="203">
        <v>168</v>
      </c>
      <c r="T1120" s="203">
        <v>95</v>
      </c>
      <c r="U1120" s="203">
        <v>45</v>
      </c>
      <c r="V1120" s="203">
        <v>211</v>
      </c>
      <c r="W1120" s="203">
        <v>9</v>
      </c>
      <c r="X1120" s="203">
        <v>79</v>
      </c>
      <c r="Y1120" s="203">
        <v>0.19699999999999901</v>
      </c>
      <c r="Z1120" s="203" t="b">
        <v>0</v>
      </c>
      <c r="AA1120" s="203">
        <v>155</v>
      </c>
      <c r="AB1120" s="203">
        <v>55</v>
      </c>
      <c r="AC1120" s="203">
        <v>55</v>
      </c>
      <c r="AD1120" s="203">
        <v>4</v>
      </c>
      <c r="AE1120" s="203">
        <v>12.7</v>
      </c>
      <c r="AF1120" s="203" t="s">
        <v>305</v>
      </c>
      <c r="AG1120" s="203" t="s">
        <v>302</v>
      </c>
      <c r="BE1120" s="204" t="str">
        <f t="shared" si="35"/>
        <v xml:space="preserve"> StÃ¶ckliNela 96156 Women's</v>
      </c>
    </row>
    <row r="1121" spans="1:57">
      <c r="A1121" s="203" t="s">
        <v>219</v>
      </c>
      <c r="B1121" s="203" t="s">
        <v>5131</v>
      </c>
      <c r="C1121" s="203" t="s">
        <v>851</v>
      </c>
      <c r="D1121" s="203">
        <v>164</v>
      </c>
      <c r="E1121" s="203" t="s">
        <v>390</v>
      </c>
      <c r="F1121" s="203" t="str">
        <f t="shared" si="34"/>
        <v>Nela 96</v>
      </c>
      <c r="H1121" s="203">
        <v>164</v>
      </c>
      <c r="I1121" s="203">
        <v>163.4</v>
      </c>
      <c r="J1121" s="203">
        <v>135</v>
      </c>
      <c r="K1121" s="203">
        <v>141</v>
      </c>
      <c r="L1121" s="203">
        <v>133</v>
      </c>
      <c r="M1121" s="203">
        <v>96</v>
      </c>
      <c r="N1121" s="203">
        <v>121</v>
      </c>
      <c r="O1121" s="203">
        <v>15.3</v>
      </c>
      <c r="P1121" s="203">
        <v>1665</v>
      </c>
      <c r="Q1121" s="203">
        <v>1.06</v>
      </c>
      <c r="R1121" s="203">
        <v>1760</v>
      </c>
      <c r="S1121" s="203">
        <v>169</v>
      </c>
      <c r="T1121" s="203">
        <v>102</v>
      </c>
      <c r="U1121" s="203">
        <v>45</v>
      </c>
      <c r="V1121" s="203">
        <v>204</v>
      </c>
      <c r="W1121" s="203">
        <v>8</v>
      </c>
      <c r="X1121" s="203">
        <v>78</v>
      </c>
      <c r="Y1121" s="203">
        <v>0.188999999999999</v>
      </c>
      <c r="Z1121" s="203" t="b">
        <v>0</v>
      </c>
      <c r="AA1121" s="203">
        <v>160</v>
      </c>
      <c r="AB1121" s="203">
        <v>59</v>
      </c>
      <c r="AC1121" s="203">
        <v>44</v>
      </c>
      <c r="AD1121" s="203">
        <v>6</v>
      </c>
      <c r="AE1121" s="203">
        <v>13</v>
      </c>
      <c r="AF1121" s="203" t="s">
        <v>305</v>
      </c>
      <c r="AG1121" s="203" t="s">
        <v>302</v>
      </c>
      <c r="BE1121" s="204" t="str">
        <f t="shared" si="35"/>
        <v xml:space="preserve"> StÃ¶ckliNela 96164 Women's</v>
      </c>
    </row>
    <row r="1122" spans="1:57">
      <c r="A1122" s="203" t="s">
        <v>219</v>
      </c>
      <c r="B1122" s="203" t="s">
        <v>5131</v>
      </c>
      <c r="C1122" s="203" t="s">
        <v>852</v>
      </c>
      <c r="D1122" s="203">
        <v>173</v>
      </c>
      <c r="E1122" s="203" t="s">
        <v>222</v>
      </c>
      <c r="F1122" s="203" t="str">
        <f t="shared" si="34"/>
        <v>Stormrider 102</v>
      </c>
      <c r="H1122" s="203">
        <v>173</v>
      </c>
      <c r="I1122" s="203">
        <v>171.2</v>
      </c>
      <c r="J1122" s="203">
        <v>135</v>
      </c>
      <c r="K1122" s="203">
        <v>143</v>
      </c>
      <c r="L1122" s="203">
        <v>135</v>
      </c>
      <c r="M1122" s="203">
        <v>102</v>
      </c>
      <c r="N1122" s="203">
        <v>124</v>
      </c>
      <c r="O1122" s="203">
        <v>16.899999999999999</v>
      </c>
      <c r="P1122" s="203">
        <v>1817</v>
      </c>
      <c r="Q1122" s="203">
        <v>1.06</v>
      </c>
      <c r="R1122" s="203">
        <v>1933</v>
      </c>
      <c r="S1122" s="203">
        <v>190</v>
      </c>
      <c r="T1122" s="203">
        <v>104</v>
      </c>
      <c r="U1122" s="203">
        <v>58</v>
      </c>
      <c r="V1122" s="203">
        <v>252</v>
      </c>
      <c r="W1122" s="203">
        <v>10</v>
      </c>
      <c r="X1122" s="203">
        <v>107</v>
      </c>
      <c r="Y1122" s="203">
        <v>0.17799999999999999</v>
      </c>
      <c r="Z1122" s="203" t="b">
        <v>0</v>
      </c>
      <c r="AA1122" s="203">
        <v>193</v>
      </c>
      <c r="AB1122" s="203">
        <v>87</v>
      </c>
      <c r="AC1122" s="203">
        <v>59</v>
      </c>
      <c r="AD1122" s="203">
        <v>4</v>
      </c>
      <c r="AE1122" s="203">
        <v>12.6</v>
      </c>
      <c r="AF1122" s="203" t="s">
        <v>305</v>
      </c>
      <c r="AG1122" s="203" t="s">
        <v>304</v>
      </c>
      <c r="AH1122" s="203" t="s">
        <v>302</v>
      </c>
      <c r="BE1122" s="204" t="str">
        <f t="shared" si="35"/>
        <v xml:space="preserve"> StÃ¶ckliStormrider 102173 Unisex</v>
      </c>
    </row>
    <row r="1123" spans="1:57">
      <c r="A1123" s="203" t="s">
        <v>219</v>
      </c>
      <c r="B1123" s="203" t="s">
        <v>5131</v>
      </c>
      <c r="C1123" s="203" t="s">
        <v>853</v>
      </c>
      <c r="D1123" s="203">
        <v>175</v>
      </c>
      <c r="E1123" s="203" t="s">
        <v>222</v>
      </c>
      <c r="F1123" s="203" t="str">
        <f t="shared" si="34"/>
        <v>Stormrider 88</v>
      </c>
      <c r="H1123" s="203">
        <v>175</v>
      </c>
      <c r="I1123" s="203">
        <v>174.2</v>
      </c>
      <c r="J1123" s="203">
        <v>148</v>
      </c>
      <c r="K1123" s="203">
        <v>155</v>
      </c>
      <c r="L1123" s="203">
        <v>128</v>
      </c>
      <c r="M1123" s="203">
        <v>88</v>
      </c>
      <c r="N1123" s="203">
        <v>113</v>
      </c>
      <c r="O1123" s="203">
        <v>18.100000000000001</v>
      </c>
      <c r="P1123" s="203">
        <v>1741</v>
      </c>
      <c r="Q1123" s="203">
        <v>1</v>
      </c>
      <c r="R1123" s="203">
        <v>1743</v>
      </c>
      <c r="S1123" s="203">
        <v>188</v>
      </c>
      <c r="T1123" s="203">
        <v>104</v>
      </c>
      <c r="U1123" s="203">
        <v>42</v>
      </c>
      <c r="V1123" s="203">
        <v>183</v>
      </c>
      <c r="W1123" s="203">
        <v>9</v>
      </c>
      <c r="X1123" s="203">
        <v>76</v>
      </c>
      <c r="Y1123" s="203">
        <v>0.21299999999999999</v>
      </c>
      <c r="Z1123" s="203" t="b">
        <v>0</v>
      </c>
      <c r="AA1123" s="203">
        <v>132</v>
      </c>
      <c r="AB1123" s="203">
        <v>56</v>
      </c>
      <c r="AC1123" s="203">
        <v>51</v>
      </c>
      <c r="AD1123" s="203">
        <v>9</v>
      </c>
      <c r="AE1123" s="203">
        <v>13.1</v>
      </c>
      <c r="AF1123" s="203" t="s">
        <v>305</v>
      </c>
      <c r="BE1123" s="204" t="str">
        <f t="shared" si="35"/>
        <v xml:space="preserve"> StÃ¶ckliStormrider 88175 Unisex</v>
      </c>
    </row>
    <row r="1124" spans="1:57">
      <c r="A1124" s="203" t="s">
        <v>219</v>
      </c>
      <c r="B1124" s="203" t="s">
        <v>5131</v>
      </c>
      <c r="C1124" s="203" t="s">
        <v>854</v>
      </c>
      <c r="D1124" s="203">
        <v>166</v>
      </c>
      <c r="E1124" s="203" t="s">
        <v>222</v>
      </c>
      <c r="F1124" s="203" t="str">
        <f t="shared" si="34"/>
        <v>Stormrider 95</v>
      </c>
      <c r="H1124" s="203">
        <v>166</v>
      </c>
      <c r="I1124" s="203">
        <v>165.3</v>
      </c>
      <c r="J1124" s="203">
        <v>134</v>
      </c>
      <c r="K1124" s="203">
        <v>144</v>
      </c>
      <c r="L1124" s="203">
        <v>131</v>
      </c>
      <c r="M1124" s="203">
        <v>94</v>
      </c>
      <c r="N1124" s="203">
        <v>122</v>
      </c>
      <c r="O1124" s="203">
        <v>14.8</v>
      </c>
      <c r="P1124" s="203">
        <v>1691</v>
      </c>
      <c r="Q1124" s="203">
        <v>1.04</v>
      </c>
      <c r="R1124" s="203">
        <v>1762</v>
      </c>
      <c r="S1124" s="203">
        <v>171</v>
      </c>
      <c r="T1124" s="203">
        <v>104</v>
      </c>
      <c r="U1124" s="203">
        <v>48</v>
      </c>
      <c r="V1124" s="203">
        <v>229</v>
      </c>
      <c r="W1124" s="203">
        <v>10</v>
      </c>
      <c r="X1124" s="203">
        <v>87</v>
      </c>
      <c r="Y1124" s="203">
        <v>0.20300000000000001</v>
      </c>
      <c r="Z1124" s="203" t="b">
        <v>0</v>
      </c>
      <c r="AA1124" s="203">
        <v>157</v>
      </c>
      <c r="AB1124" s="203">
        <v>61</v>
      </c>
      <c r="AC1124" s="203">
        <v>72</v>
      </c>
      <c r="AD1124" s="203">
        <v>4</v>
      </c>
      <c r="AE1124" s="203">
        <v>13.3</v>
      </c>
      <c r="AF1124" s="203" t="s">
        <v>305</v>
      </c>
      <c r="BE1124" s="204" t="str">
        <f t="shared" si="35"/>
        <v xml:space="preserve"> StÃ¶ckliStormrider 95166 Unisex</v>
      </c>
    </row>
    <row r="1125" spans="1:57">
      <c r="A1125" s="203" t="s">
        <v>219</v>
      </c>
      <c r="B1125" s="203" t="s">
        <v>5131</v>
      </c>
      <c r="C1125" s="203" t="s">
        <v>854</v>
      </c>
      <c r="D1125" s="203">
        <v>175</v>
      </c>
      <c r="E1125" s="203" t="s">
        <v>222</v>
      </c>
      <c r="F1125" s="203" t="str">
        <f t="shared" si="34"/>
        <v>Stormrider 95</v>
      </c>
      <c r="H1125" s="203">
        <v>175</v>
      </c>
      <c r="I1125" s="203">
        <v>174</v>
      </c>
      <c r="J1125" s="203">
        <v>145</v>
      </c>
      <c r="K1125" s="203">
        <v>151</v>
      </c>
      <c r="L1125" s="203">
        <v>131</v>
      </c>
      <c r="M1125" s="203">
        <v>95</v>
      </c>
      <c r="N1125" s="203">
        <v>122</v>
      </c>
      <c r="O1125" s="203">
        <v>16.8</v>
      </c>
      <c r="P1125" s="203">
        <v>1793</v>
      </c>
      <c r="Q1125" s="203">
        <v>1.04</v>
      </c>
      <c r="R1125" s="203">
        <v>1857</v>
      </c>
      <c r="S1125" s="203">
        <v>188</v>
      </c>
      <c r="T1125" s="203">
        <v>110</v>
      </c>
      <c r="U1125" s="203">
        <v>44</v>
      </c>
      <c r="V1125" s="203">
        <v>204</v>
      </c>
      <c r="W1125" s="203">
        <v>9</v>
      </c>
      <c r="X1125" s="203">
        <v>87</v>
      </c>
      <c r="Y1125" s="203">
        <v>0.20899999999999999</v>
      </c>
      <c r="Z1125" s="203" t="b">
        <v>0</v>
      </c>
      <c r="AA1125" s="203">
        <v>168</v>
      </c>
      <c r="AB1125" s="203">
        <v>60</v>
      </c>
      <c r="AC1125" s="203">
        <v>36</v>
      </c>
      <c r="AD1125" s="203">
        <v>5</v>
      </c>
      <c r="AE1125" s="203">
        <v>13.4</v>
      </c>
      <c r="AF1125" s="203" t="s">
        <v>305</v>
      </c>
      <c r="BE1125" s="204" t="str">
        <f t="shared" si="35"/>
        <v xml:space="preserve"> StÃ¶ckliStormrider 95175 Unisex</v>
      </c>
    </row>
    <row r="1126" spans="1:57">
      <c r="A1126" s="203" t="s">
        <v>219</v>
      </c>
      <c r="B1126" s="203" t="s">
        <v>5132</v>
      </c>
      <c r="C1126" s="203" t="s">
        <v>856</v>
      </c>
      <c r="D1126" s="203">
        <v>148</v>
      </c>
      <c r="E1126" s="203" t="s">
        <v>222</v>
      </c>
      <c r="F1126" s="203" t="str">
        <f t="shared" si="34"/>
        <v>Bash 81</v>
      </c>
      <c r="H1126" s="203">
        <v>148</v>
      </c>
      <c r="I1126" s="203">
        <v>146.9</v>
      </c>
      <c r="J1126" s="203">
        <v>117</v>
      </c>
      <c r="K1126" s="203">
        <v>125</v>
      </c>
      <c r="L1126" s="203">
        <v>111</v>
      </c>
      <c r="M1126" s="203">
        <v>80</v>
      </c>
      <c r="N1126" s="203">
        <v>104</v>
      </c>
      <c r="O1126" s="203">
        <v>13.8</v>
      </c>
      <c r="P1126" s="203">
        <v>1433</v>
      </c>
      <c r="Q1126" s="203">
        <v>0.93</v>
      </c>
      <c r="R1126" s="203">
        <v>1329</v>
      </c>
      <c r="S1126" s="203">
        <v>154</v>
      </c>
      <c r="T1126" s="203">
        <v>77</v>
      </c>
      <c r="U1126" s="203">
        <v>46</v>
      </c>
      <c r="V1126" s="203">
        <v>160</v>
      </c>
      <c r="W1126" s="203">
        <v>38</v>
      </c>
      <c r="X1126" s="203">
        <v>140</v>
      </c>
      <c r="Y1126" s="203">
        <v>0.81799999999999995</v>
      </c>
      <c r="Z1126" s="203" t="b">
        <v>0</v>
      </c>
      <c r="AA1126" s="203">
        <v>86</v>
      </c>
      <c r="AB1126" s="203">
        <v>130</v>
      </c>
      <c r="AC1126" s="203">
        <v>74</v>
      </c>
      <c r="AD1126" s="203">
        <v>5</v>
      </c>
      <c r="AE1126" s="203">
        <v>1.9</v>
      </c>
      <c r="AF1126" s="203" t="s">
        <v>305</v>
      </c>
      <c r="AG1126" s="203" t="s">
        <v>303</v>
      </c>
      <c r="BE1126" s="204" t="str">
        <f t="shared" si="35"/>
        <v xml:space="preserve"> VÃ¶lklBash 81148 Unisex</v>
      </c>
    </row>
    <row r="1127" spans="1:57">
      <c r="A1127" s="203" t="s">
        <v>219</v>
      </c>
      <c r="B1127" s="203" t="s">
        <v>5132</v>
      </c>
      <c r="C1127" s="203" t="s">
        <v>856</v>
      </c>
      <c r="D1127" s="203">
        <v>158</v>
      </c>
      <c r="E1127" s="203" t="s">
        <v>222</v>
      </c>
      <c r="F1127" s="203" t="str">
        <f t="shared" si="34"/>
        <v>Bash 81</v>
      </c>
      <c r="H1127" s="203">
        <v>158</v>
      </c>
      <c r="I1127" s="203">
        <v>157.1</v>
      </c>
      <c r="J1127" s="203">
        <v>128</v>
      </c>
      <c r="K1127" s="203">
        <v>134</v>
      </c>
      <c r="L1127" s="203">
        <v>111</v>
      </c>
      <c r="M1127" s="203">
        <v>80</v>
      </c>
      <c r="N1127" s="203">
        <v>104</v>
      </c>
      <c r="O1127" s="203">
        <v>16.3</v>
      </c>
      <c r="P1127" s="203">
        <v>1564</v>
      </c>
      <c r="Q1127" s="203">
        <v>0.91</v>
      </c>
      <c r="R1127" s="203">
        <v>1423</v>
      </c>
      <c r="S1127" s="203">
        <v>173</v>
      </c>
      <c r="T1127" s="203">
        <v>87</v>
      </c>
      <c r="U1127" s="203">
        <v>43</v>
      </c>
      <c r="V1127" s="203">
        <v>152</v>
      </c>
      <c r="W1127" s="203">
        <v>36</v>
      </c>
      <c r="X1127" s="203">
        <v>138</v>
      </c>
      <c r="Y1127" s="203">
        <v>0.83799999999999997</v>
      </c>
      <c r="Z1127" s="203" t="b">
        <v>0</v>
      </c>
      <c r="AA1127" s="203">
        <v>91</v>
      </c>
      <c r="AB1127" s="203">
        <v>137</v>
      </c>
      <c r="AC1127" s="203">
        <v>61</v>
      </c>
      <c r="AD1127" s="203">
        <v>8</v>
      </c>
      <c r="AE1127" s="203">
        <v>2.5</v>
      </c>
      <c r="AF1127" s="203" t="s">
        <v>305</v>
      </c>
      <c r="AG1127" s="203" t="s">
        <v>303</v>
      </c>
      <c r="BE1127" s="204" t="str">
        <f t="shared" si="35"/>
        <v xml:space="preserve"> VÃ¶lklBash 81158 Unisex</v>
      </c>
    </row>
    <row r="1128" spans="1:57">
      <c r="A1128" s="203" t="s">
        <v>219</v>
      </c>
      <c r="B1128" s="203" t="s">
        <v>5132</v>
      </c>
      <c r="C1128" s="203" t="s">
        <v>856</v>
      </c>
      <c r="D1128" s="203">
        <v>168</v>
      </c>
      <c r="E1128" s="203" t="s">
        <v>222</v>
      </c>
      <c r="F1128" s="203" t="str">
        <f t="shared" si="34"/>
        <v>Bash 81</v>
      </c>
      <c r="H1128" s="203">
        <v>168</v>
      </c>
      <c r="I1128" s="203">
        <v>166.9</v>
      </c>
      <c r="J1128" s="203">
        <v>138</v>
      </c>
      <c r="K1128" s="203">
        <v>145</v>
      </c>
      <c r="L1128" s="203">
        <v>110</v>
      </c>
      <c r="M1128" s="203">
        <v>80</v>
      </c>
      <c r="N1128" s="203">
        <v>104</v>
      </c>
      <c r="O1128" s="203">
        <v>19.100000000000001</v>
      </c>
      <c r="P1128" s="203">
        <v>1640</v>
      </c>
      <c r="Q1128" s="203">
        <v>0.92</v>
      </c>
      <c r="R1128" s="203">
        <v>1505</v>
      </c>
      <c r="S1128" s="203">
        <v>193</v>
      </c>
      <c r="T1128" s="203">
        <v>107</v>
      </c>
      <c r="U1128" s="203">
        <v>45</v>
      </c>
      <c r="V1128" s="203">
        <v>153</v>
      </c>
      <c r="W1128" s="203">
        <v>34</v>
      </c>
      <c r="X1128" s="203">
        <v>135</v>
      </c>
      <c r="Y1128" s="203">
        <v>0.76300000000000001</v>
      </c>
      <c r="Z1128" s="203" t="b">
        <v>0</v>
      </c>
      <c r="AA1128" s="203">
        <v>93</v>
      </c>
      <c r="AB1128" s="203">
        <v>129</v>
      </c>
      <c r="AC1128" s="203">
        <v>60</v>
      </c>
      <c r="AD1128" s="203">
        <v>9</v>
      </c>
      <c r="AE1128" s="203">
        <v>2.2000000000000002</v>
      </c>
      <c r="AF1128" s="203" t="s">
        <v>305</v>
      </c>
      <c r="BE1128" s="204" t="str">
        <f t="shared" si="35"/>
        <v xml:space="preserve"> VÃ¶lklBash 81168 Unisex</v>
      </c>
    </row>
    <row r="1129" spans="1:57">
      <c r="A1129" s="203" t="s">
        <v>219</v>
      </c>
      <c r="B1129" s="203" t="s">
        <v>5132</v>
      </c>
      <c r="C1129" s="203" t="s">
        <v>858</v>
      </c>
      <c r="D1129" s="203">
        <v>148</v>
      </c>
      <c r="E1129" s="203" t="s">
        <v>390</v>
      </c>
      <c r="F1129" s="203" t="str">
        <f t="shared" si="34"/>
        <v>Bash 86 W</v>
      </c>
      <c r="H1129" s="203">
        <v>148</v>
      </c>
      <c r="I1129" s="203">
        <v>147.80000000000001</v>
      </c>
      <c r="J1129" s="203">
        <v>110</v>
      </c>
      <c r="K1129" s="203">
        <v>133</v>
      </c>
      <c r="L1129" s="203">
        <v>119</v>
      </c>
      <c r="M1129" s="203">
        <v>85</v>
      </c>
      <c r="N1129" s="203">
        <v>109</v>
      </c>
      <c r="O1129" s="203">
        <v>14.7</v>
      </c>
      <c r="P1129" s="203">
        <v>1429</v>
      </c>
      <c r="Q1129" s="203">
        <v>0.99</v>
      </c>
      <c r="R1129" s="203">
        <v>1414</v>
      </c>
      <c r="S1129" s="203">
        <v>144</v>
      </c>
      <c r="T1129" s="203">
        <v>68</v>
      </c>
      <c r="U1129" s="203">
        <v>39</v>
      </c>
      <c r="V1129" s="203">
        <v>205</v>
      </c>
      <c r="W1129" s="203">
        <v>39</v>
      </c>
      <c r="X1129" s="203">
        <v>177</v>
      </c>
      <c r="Y1129" s="203">
        <v>1.0029999999999999</v>
      </c>
      <c r="Z1129" s="203" t="b">
        <v>1</v>
      </c>
      <c r="AA1129" s="203">
        <v>78</v>
      </c>
      <c r="AB1129" s="203">
        <v>71</v>
      </c>
      <c r="AC1129" s="203">
        <v>127</v>
      </c>
      <c r="AD1129" s="203">
        <v>3</v>
      </c>
      <c r="AE1129" s="203">
        <v>1.9</v>
      </c>
      <c r="AF1129" s="203" t="s">
        <v>303</v>
      </c>
      <c r="BE1129" s="204" t="str">
        <f t="shared" si="35"/>
        <v xml:space="preserve"> VÃ¶lklBash 86 W148 Women's</v>
      </c>
    </row>
    <row r="1130" spans="1:57">
      <c r="A1130" s="203" t="s">
        <v>219</v>
      </c>
      <c r="B1130" s="203" t="s">
        <v>5132</v>
      </c>
      <c r="C1130" s="203" t="s">
        <v>858</v>
      </c>
      <c r="D1130" s="203">
        <v>156</v>
      </c>
      <c r="E1130" s="203" t="s">
        <v>390</v>
      </c>
      <c r="F1130" s="203" t="str">
        <f t="shared" si="34"/>
        <v>Bash 86 W</v>
      </c>
      <c r="H1130" s="203">
        <v>156</v>
      </c>
      <c r="I1130" s="203">
        <v>155.1</v>
      </c>
      <c r="J1130" s="203">
        <v>116</v>
      </c>
      <c r="K1130" s="203">
        <v>141</v>
      </c>
      <c r="L1130" s="203">
        <v>120</v>
      </c>
      <c r="M1130" s="203">
        <v>86</v>
      </c>
      <c r="N1130" s="203">
        <v>109</v>
      </c>
      <c r="O1130" s="203">
        <v>16.5</v>
      </c>
      <c r="P1130" s="203">
        <v>1578</v>
      </c>
      <c r="Q1130" s="203">
        <v>0.95</v>
      </c>
      <c r="R1130" s="203">
        <v>1493</v>
      </c>
      <c r="S1130" s="203">
        <v>164</v>
      </c>
      <c r="T1130" s="203">
        <v>77</v>
      </c>
      <c r="U1130" s="203">
        <v>39</v>
      </c>
      <c r="V1130" s="203">
        <v>210</v>
      </c>
      <c r="W1130" s="203">
        <v>38</v>
      </c>
      <c r="X1130" s="203">
        <v>177</v>
      </c>
      <c r="Y1130" s="203">
        <v>0.98299999999999998</v>
      </c>
      <c r="Z1130" s="203" t="b">
        <v>0</v>
      </c>
      <c r="AA1130" s="203">
        <v>72</v>
      </c>
      <c r="AB1130" s="203">
        <v>72</v>
      </c>
      <c r="AC1130" s="203">
        <v>138</v>
      </c>
      <c r="AD1130" s="203">
        <v>3</v>
      </c>
      <c r="AE1130" s="203">
        <v>2.1</v>
      </c>
      <c r="AF1130" s="203" t="s">
        <v>303</v>
      </c>
      <c r="BE1130" s="204" t="str">
        <f t="shared" si="35"/>
        <v xml:space="preserve"> VÃ¶lklBash 86 W156 Women's</v>
      </c>
    </row>
    <row r="1131" spans="1:57">
      <c r="A1131" s="203" t="s">
        <v>219</v>
      </c>
      <c r="B1131" s="203" t="s">
        <v>5132</v>
      </c>
      <c r="C1131" s="203" t="s">
        <v>858</v>
      </c>
      <c r="D1131" s="203">
        <v>164</v>
      </c>
      <c r="E1131" s="203" t="s">
        <v>390</v>
      </c>
      <c r="F1131" s="203" t="str">
        <f t="shared" si="34"/>
        <v>Bash 86 W</v>
      </c>
      <c r="H1131" s="203">
        <v>164</v>
      </c>
      <c r="I1131" s="203">
        <v>162.5</v>
      </c>
      <c r="J1131" s="203">
        <v>110</v>
      </c>
      <c r="K1131" s="203">
        <v>147</v>
      </c>
      <c r="L1131" s="203">
        <v>120</v>
      </c>
      <c r="M1131" s="203">
        <v>86</v>
      </c>
      <c r="N1131" s="203">
        <v>110</v>
      </c>
      <c r="O1131" s="203">
        <v>18.2</v>
      </c>
      <c r="P1131" s="203">
        <v>1600</v>
      </c>
      <c r="Q1131" s="203">
        <v>0.98</v>
      </c>
      <c r="R1131" s="203">
        <v>1562</v>
      </c>
      <c r="S1131" s="203">
        <v>171</v>
      </c>
      <c r="T1131" s="203">
        <v>78</v>
      </c>
      <c r="U1131" s="203">
        <v>41</v>
      </c>
      <c r="V1131" s="203">
        <v>269</v>
      </c>
      <c r="W1131" s="203">
        <v>40</v>
      </c>
      <c r="X1131" s="203">
        <v>254</v>
      </c>
      <c r="Y1131" s="203">
        <v>0.97299999999999998</v>
      </c>
      <c r="Z1131" s="203" t="b">
        <v>0</v>
      </c>
      <c r="AA1131" s="203">
        <v>78</v>
      </c>
      <c r="AB1131" s="203">
        <v>76</v>
      </c>
      <c r="AC1131" s="203">
        <v>191</v>
      </c>
      <c r="AD1131" s="203">
        <v>2</v>
      </c>
      <c r="AE1131" s="203">
        <v>2.2000000000000002</v>
      </c>
      <c r="AF1131" s="203" t="s">
        <v>303</v>
      </c>
      <c r="BE1131" s="204" t="str">
        <f t="shared" si="35"/>
        <v xml:space="preserve"> VÃ¶lklBash 86 W164 Women's</v>
      </c>
    </row>
    <row r="1132" spans="1:57">
      <c r="A1132" s="203" t="s">
        <v>219</v>
      </c>
      <c r="B1132" s="203" t="s">
        <v>5132</v>
      </c>
      <c r="C1132" s="203" t="s">
        <v>858</v>
      </c>
      <c r="D1132" s="203">
        <v>172</v>
      </c>
      <c r="E1132" s="203" t="s">
        <v>390</v>
      </c>
      <c r="F1132" s="203" t="str">
        <f t="shared" si="34"/>
        <v>Bash 86 W</v>
      </c>
      <c r="H1132" s="203">
        <v>172</v>
      </c>
      <c r="I1132" s="203">
        <v>172.6</v>
      </c>
      <c r="J1132" s="203">
        <v>123</v>
      </c>
      <c r="K1132" s="203">
        <v>158</v>
      </c>
      <c r="L1132" s="203">
        <v>119</v>
      </c>
      <c r="M1132" s="203">
        <v>85</v>
      </c>
      <c r="N1132" s="203">
        <v>109</v>
      </c>
      <c r="O1132" s="203">
        <v>21.1</v>
      </c>
      <c r="P1132" s="203">
        <v>1733</v>
      </c>
      <c r="Q1132" s="203">
        <v>0.95</v>
      </c>
      <c r="R1132" s="203">
        <v>1652</v>
      </c>
      <c r="S1132" s="203">
        <v>193</v>
      </c>
      <c r="T1132" s="203">
        <v>89</v>
      </c>
      <c r="U1132" s="203">
        <v>42</v>
      </c>
      <c r="V1132" s="203">
        <v>271</v>
      </c>
      <c r="W1132" s="203">
        <v>37</v>
      </c>
      <c r="X1132" s="203">
        <v>228</v>
      </c>
      <c r="Y1132" s="203">
        <v>0.88099999999999901</v>
      </c>
      <c r="Z1132" s="203" t="b">
        <v>0</v>
      </c>
      <c r="AA1132" s="203">
        <v>75</v>
      </c>
      <c r="AB1132" s="203">
        <v>74</v>
      </c>
      <c r="AC1132" s="203">
        <v>196</v>
      </c>
      <c r="AD1132" s="203">
        <v>4</v>
      </c>
      <c r="AE1132" s="203">
        <v>1.7</v>
      </c>
      <c r="AF1132" s="203" t="s">
        <v>303</v>
      </c>
      <c r="BE1132" s="204" t="str">
        <f t="shared" si="35"/>
        <v xml:space="preserve"> VÃ¶lklBash 86 W172 Women's</v>
      </c>
    </row>
    <row r="1133" spans="1:57">
      <c r="A1133" s="203" t="s">
        <v>219</v>
      </c>
      <c r="B1133" s="203" t="s">
        <v>5132</v>
      </c>
      <c r="C1133" s="203" t="s">
        <v>857</v>
      </c>
      <c r="D1133" s="203">
        <v>148</v>
      </c>
      <c r="E1133" s="203" t="s">
        <v>222</v>
      </c>
      <c r="F1133" s="203" t="str">
        <f t="shared" si="34"/>
        <v>Bash 86</v>
      </c>
      <c r="H1133" s="203">
        <v>148</v>
      </c>
      <c r="I1133" s="203">
        <v>148.19999999999999</v>
      </c>
      <c r="J1133" s="203">
        <v>111</v>
      </c>
      <c r="K1133" s="203">
        <v>133</v>
      </c>
      <c r="L1133" s="203">
        <v>119</v>
      </c>
      <c r="M1133" s="203">
        <v>85</v>
      </c>
      <c r="N1133" s="203">
        <v>109</v>
      </c>
      <c r="O1133" s="203">
        <v>14.9</v>
      </c>
      <c r="P1133" s="203">
        <v>1462</v>
      </c>
      <c r="Q1133" s="203">
        <v>0.97</v>
      </c>
      <c r="R1133" s="203">
        <v>1418</v>
      </c>
      <c r="S1133" s="203">
        <v>145</v>
      </c>
      <c r="T1133" s="203">
        <v>72</v>
      </c>
      <c r="U1133" s="203">
        <v>41</v>
      </c>
      <c r="V1133" s="203">
        <v>188</v>
      </c>
      <c r="W1133" s="203">
        <v>40</v>
      </c>
      <c r="X1133" s="203">
        <v>184</v>
      </c>
      <c r="Y1133" s="203">
        <v>0.98699999999999999</v>
      </c>
      <c r="Z1133" s="203" t="b">
        <v>0</v>
      </c>
      <c r="AA1133" s="203">
        <v>82</v>
      </c>
      <c r="AB1133" s="203">
        <v>70</v>
      </c>
      <c r="AC1133" s="203">
        <v>106</v>
      </c>
      <c r="AD1133" s="203">
        <v>3</v>
      </c>
      <c r="AE1133" s="203">
        <v>1.6</v>
      </c>
      <c r="AF1133" s="203" t="s">
        <v>303</v>
      </c>
      <c r="BE1133" s="204" t="str">
        <f t="shared" si="35"/>
        <v xml:space="preserve"> VÃ¶lklBash 86148 Unisex</v>
      </c>
    </row>
    <row r="1134" spans="1:57">
      <c r="A1134" s="203" t="s">
        <v>219</v>
      </c>
      <c r="B1134" s="203" t="s">
        <v>5132</v>
      </c>
      <c r="C1134" s="203" t="s">
        <v>857</v>
      </c>
      <c r="D1134" s="203">
        <v>156</v>
      </c>
      <c r="E1134" s="203" t="s">
        <v>222</v>
      </c>
      <c r="F1134" s="203" t="str">
        <f t="shared" si="34"/>
        <v>Bash 86</v>
      </c>
      <c r="H1134" s="203">
        <v>156</v>
      </c>
      <c r="I1134" s="203">
        <v>155.5</v>
      </c>
      <c r="J1134" s="203">
        <v>113</v>
      </c>
      <c r="K1134" s="203">
        <v>141</v>
      </c>
      <c r="L1134" s="203">
        <v>119</v>
      </c>
      <c r="M1134" s="203">
        <v>85</v>
      </c>
      <c r="N1134" s="203">
        <v>109</v>
      </c>
      <c r="O1134" s="203">
        <v>16.600000000000001</v>
      </c>
      <c r="P1134" s="203">
        <v>1556</v>
      </c>
      <c r="Q1134" s="203">
        <v>0.96</v>
      </c>
      <c r="R1134" s="203">
        <v>1487</v>
      </c>
      <c r="S1134" s="203">
        <v>155</v>
      </c>
      <c r="T1134" s="203">
        <v>73</v>
      </c>
      <c r="U1134" s="203">
        <v>41</v>
      </c>
      <c r="V1134" s="203">
        <v>234</v>
      </c>
      <c r="W1134" s="203">
        <v>39</v>
      </c>
      <c r="X1134" s="203">
        <v>189</v>
      </c>
      <c r="Y1134" s="203">
        <v>0.96299999999999997</v>
      </c>
      <c r="Z1134" s="203" t="b">
        <v>0</v>
      </c>
      <c r="AA1134" s="203">
        <v>79</v>
      </c>
      <c r="AB1134" s="203">
        <v>71</v>
      </c>
      <c r="AC1134" s="203">
        <v>155</v>
      </c>
      <c r="AD1134" s="203">
        <v>3</v>
      </c>
      <c r="AE1134" s="203">
        <v>1.3</v>
      </c>
      <c r="AF1134" s="203" t="s">
        <v>303</v>
      </c>
      <c r="BE1134" s="204" t="str">
        <f t="shared" si="35"/>
        <v xml:space="preserve"> VÃ¶lklBash 86156 Unisex</v>
      </c>
    </row>
    <row r="1135" spans="1:57">
      <c r="A1135" s="203" t="s">
        <v>219</v>
      </c>
      <c r="B1135" s="203" t="s">
        <v>5132</v>
      </c>
      <c r="C1135" s="203" t="s">
        <v>857</v>
      </c>
      <c r="D1135" s="203">
        <v>164</v>
      </c>
      <c r="E1135" s="203" t="s">
        <v>222</v>
      </c>
      <c r="F1135" s="203" t="str">
        <f t="shared" si="34"/>
        <v>Bash 86</v>
      </c>
      <c r="H1135" s="203">
        <v>164</v>
      </c>
      <c r="I1135" s="203">
        <v>163</v>
      </c>
      <c r="J1135" s="203">
        <v>118</v>
      </c>
      <c r="K1135" s="203">
        <v>148</v>
      </c>
      <c r="L1135" s="203">
        <v>119</v>
      </c>
      <c r="M1135" s="203">
        <v>85</v>
      </c>
      <c r="N1135" s="203">
        <v>109</v>
      </c>
      <c r="O1135" s="203">
        <v>18</v>
      </c>
      <c r="P1135" s="203">
        <v>1603</v>
      </c>
      <c r="Q1135" s="203">
        <v>0.97</v>
      </c>
      <c r="R1135" s="203">
        <v>1560</v>
      </c>
      <c r="S1135" s="203">
        <v>159</v>
      </c>
      <c r="T1135" s="203">
        <v>79</v>
      </c>
      <c r="U1135" s="203">
        <v>42</v>
      </c>
      <c r="V1135" s="203">
        <v>239</v>
      </c>
      <c r="W1135" s="203">
        <v>40</v>
      </c>
      <c r="X1135" s="203">
        <v>216</v>
      </c>
      <c r="Y1135" s="203">
        <v>0.96</v>
      </c>
      <c r="Z1135" s="203" t="b">
        <v>0</v>
      </c>
      <c r="AA1135" s="203">
        <v>82</v>
      </c>
      <c r="AB1135" s="203">
        <v>68</v>
      </c>
      <c r="AC1135" s="203">
        <v>157</v>
      </c>
      <c r="AD1135" s="203">
        <v>3</v>
      </c>
      <c r="AE1135" s="203">
        <v>1.6</v>
      </c>
      <c r="AF1135" s="203" t="s">
        <v>303</v>
      </c>
      <c r="BE1135" s="204" t="str">
        <f t="shared" si="35"/>
        <v xml:space="preserve"> VÃ¶lklBash 86164 Unisex</v>
      </c>
    </row>
    <row r="1136" spans="1:57">
      <c r="A1136" s="203" t="s">
        <v>219</v>
      </c>
      <c r="B1136" s="203" t="s">
        <v>5132</v>
      </c>
      <c r="C1136" s="203" t="s">
        <v>857</v>
      </c>
      <c r="D1136" s="203">
        <v>172</v>
      </c>
      <c r="E1136" s="203" t="s">
        <v>222</v>
      </c>
      <c r="F1136" s="203" t="str">
        <f t="shared" si="34"/>
        <v>Bash 86</v>
      </c>
      <c r="H1136" s="203">
        <v>172</v>
      </c>
      <c r="I1136" s="203">
        <v>173</v>
      </c>
      <c r="J1136" s="203">
        <v>129</v>
      </c>
      <c r="K1136" s="203">
        <v>159</v>
      </c>
      <c r="L1136" s="203">
        <v>119</v>
      </c>
      <c r="M1136" s="203">
        <v>85</v>
      </c>
      <c r="N1136" s="203">
        <v>109</v>
      </c>
      <c r="O1136" s="203">
        <v>21.2</v>
      </c>
      <c r="P1136" s="203">
        <v>1754</v>
      </c>
      <c r="Q1136" s="203">
        <v>0.94</v>
      </c>
      <c r="R1136" s="203">
        <v>1655</v>
      </c>
      <c r="S1136" s="203">
        <v>188</v>
      </c>
      <c r="T1136" s="203">
        <v>92</v>
      </c>
      <c r="U1136" s="203">
        <v>42</v>
      </c>
      <c r="V1136" s="203">
        <v>226</v>
      </c>
      <c r="W1136" s="203">
        <v>36</v>
      </c>
      <c r="X1136" s="203">
        <v>210</v>
      </c>
      <c r="Y1136" s="203">
        <v>0.86099999999999999</v>
      </c>
      <c r="Z1136" s="203" t="b">
        <v>0</v>
      </c>
      <c r="AA1136" s="203">
        <v>81</v>
      </c>
      <c r="AB1136" s="203">
        <v>62</v>
      </c>
      <c r="AC1136" s="203">
        <v>145</v>
      </c>
      <c r="AD1136" s="203">
        <v>6</v>
      </c>
      <c r="AE1136" s="203">
        <v>2</v>
      </c>
      <c r="AF1136" s="203" t="s">
        <v>303</v>
      </c>
      <c r="BE1136" s="204" t="str">
        <f t="shared" si="35"/>
        <v xml:space="preserve"> VÃ¶lklBash 86172 Unisex</v>
      </c>
    </row>
    <row r="1137" spans="1:57">
      <c r="A1137" s="203" t="s">
        <v>219</v>
      </c>
      <c r="B1137" s="203" t="s">
        <v>5132</v>
      </c>
      <c r="C1137" s="203" t="s">
        <v>857</v>
      </c>
      <c r="D1137" s="203">
        <v>180</v>
      </c>
      <c r="E1137" s="203" t="s">
        <v>222</v>
      </c>
      <c r="F1137" s="203" t="str">
        <f t="shared" si="34"/>
        <v>Bash 86</v>
      </c>
      <c r="H1137" s="203">
        <v>180</v>
      </c>
      <c r="I1137" s="203">
        <v>180.3</v>
      </c>
      <c r="J1137" s="203">
        <v>122</v>
      </c>
      <c r="K1137" s="203">
        <v>166</v>
      </c>
      <c r="L1137" s="203">
        <v>119</v>
      </c>
      <c r="M1137" s="203">
        <v>85</v>
      </c>
      <c r="N1137" s="203">
        <v>109</v>
      </c>
      <c r="O1137" s="203">
        <v>23.5</v>
      </c>
      <c r="P1137" s="203">
        <v>1832</v>
      </c>
      <c r="Q1137" s="203">
        <v>0.94</v>
      </c>
      <c r="R1137" s="203">
        <v>1724</v>
      </c>
      <c r="S1137" s="203">
        <v>205</v>
      </c>
      <c r="T1137" s="203">
        <v>99</v>
      </c>
      <c r="U1137" s="203">
        <v>43</v>
      </c>
      <c r="V1137" s="203">
        <v>285</v>
      </c>
      <c r="W1137" s="203">
        <v>39</v>
      </c>
      <c r="X1137" s="203">
        <v>295</v>
      </c>
      <c r="Y1137" s="203">
        <v>0.90200000000000002</v>
      </c>
      <c r="Z1137" s="203" t="b">
        <v>0</v>
      </c>
      <c r="AA1137" s="203">
        <v>79</v>
      </c>
      <c r="AB1137" s="203">
        <v>68</v>
      </c>
      <c r="AC1137" s="203">
        <v>206</v>
      </c>
      <c r="AD1137" s="203">
        <v>4</v>
      </c>
      <c r="AE1137" s="203">
        <v>1.6</v>
      </c>
      <c r="AF1137" s="203" t="s">
        <v>303</v>
      </c>
      <c r="BE1137" s="204" t="str">
        <f t="shared" si="35"/>
        <v xml:space="preserve"> VÃ¶lklBash 86180 Unisex</v>
      </c>
    </row>
    <row r="1138" spans="1:57">
      <c r="A1138" s="203" t="s">
        <v>219</v>
      </c>
      <c r="B1138" s="203" t="s">
        <v>5132</v>
      </c>
      <c r="C1138" s="203" t="s">
        <v>860</v>
      </c>
      <c r="D1138" s="203">
        <v>158</v>
      </c>
      <c r="E1138" s="203" t="s">
        <v>390</v>
      </c>
      <c r="F1138" s="203" t="str">
        <f t="shared" si="34"/>
        <v>Blaze 106 W</v>
      </c>
      <c r="H1138" s="203">
        <v>158</v>
      </c>
      <c r="I1138" s="203">
        <v>159.19999999999999</v>
      </c>
      <c r="J1138" s="203">
        <v>85</v>
      </c>
      <c r="K1138" s="203">
        <v>135</v>
      </c>
      <c r="L1138" s="203">
        <v>145</v>
      </c>
      <c r="M1138" s="203">
        <v>105</v>
      </c>
      <c r="N1138" s="203">
        <v>127</v>
      </c>
      <c r="O1138" s="203">
        <v>13.8</v>
      </c>
      <c r="P1138" s="203">
        <v>1526</v>
      </c>
      <c r="Q1138" s="203">
        <v>1.23</v>
      </c>
      <c r="R1138" s="203">
        <v>1873</v>
      </c>
      <c r="S1138" s="203">
        <v>189</v>
      </c>
      <c r="T1138" s="203">
        <v>101</v>
      </c>
      <c r="U1138" s="203">
        <v>50</v>
      </c>
      <c r="V1138" s="203">
        <v>441</v>
      </c>
      <c r="W1138" s="203">
        <v>23</v>
      </c>
      <c r="X1138" s="203">
        <v>297</v>
      </c>
      <c r="Y1138" s="203">
        <v>0.46600000000000003</v>
      </c>
      <c r="Z1138" s="203" t="b">
        <v>0</v>
      </c>
      <c r="AA1138" s="203">
        <v>139</v>
      </c>
      <c r="AB1138" s="203">
        <v>101</v>
      </c>
      <c r="AC1138" s="203">
        <v>302</v>
      </c>
      <c r="AD1138" s="203">
        <v>1</v>
      </c>
      <c r="AE1138" s="203">
        <v>11.6</v>
      </c>
      <c r="AF1138" s="203" t="s">
        <v>301</v>
      </c>
      <c r="AG1138" s="203" t="s">
        <v>302</v>
      </c>
      <c r="BE1138" s="204" t="str">
        <f t="shared" si="35"/>
        <v xml:space="preserve"> VÃ¶lklBlaze 106 W158 Women's</v>
      </c>
    </row>
    <row r="1139" spans="1:57">
      <c r="A1139" s="203" t="s">
        <v>219</v>
      </c>
      <c r="B1139" s="203" t="s">
        <v>5132</v>
      </c>
      <c r="C1139" s="203" t="s">
        <v>860</v>
      </c>
      <c r="D1139" s="203">
        <v>165</v>
      </c>
      <c r="E1139" s="203" t="s">
        <v>390</v>
      </c>
      <c r="F1139" s="203" t="str">
        <f t="shared" si="34"/>
        <v>Blaze 106 W</v>
      </c>
      <c r="H1139" s="203">
        <v>165</v>
      </c>
      <c r="I1139" s="203">
        <v>164.2</v>
      </c>
      <c r="J1139" s="203">
        <v>90</v>
      </c>
      <c r="K1139" s="203">
        <v>140</v>
      </c>
      <c r="L1139" s="203">
        <v>145</v>
      </c>
      <c r="M1139" s="203">
        <v>105</v>
      </c>
      <c r="N1139" s="203">
        <v>127</v>
      </c>
      <c r="O1139" s="203">
        <v>15</v>
      </c>
      <c r="P1139" s="203">
        <v>1626</v>
      </c>
      <c r="Q1139" s="203">
        <v>1.19</v>
      </c>
      <c r="R1139" s="203">
        <v>1933</v>
      </c>
      <c r="S1139" s="203">
        <v>176</v>
      </c>
      <c r="T1139" s="203">
        <v>100</v>
      </c>
      <c r="U1139" s="203">
        <v>53</v>
      </c>
      <c r="V1139" s="203">
        <v>458</v>
      </c>
      <c r="W1139" s="203">
        <v>23</v>
      </c>
      <c r="X1139" s="203">
        <v>289</v>
      </c>
      <c r="Y1139" s="203">
        <v>0.437999999999999</v>
      </c>
      <c r="Z1139" s="203" t="b">
        <v>0</v>
      </c>
      <c r="AA1139" s="203">
        <v>137</v>
      </c>
      <c r="AB1139" s="203">
        <v>107</v>
      </c>
      <c r="AC1139" s="203">
        <v>321</v>
      </c>
      <c r="AD1139" s="203">
        <v>1</v>
      </c>
      <c r="AE1139" s="203">
        <v>12.4</v>
      </c>
      <c r="AF1139" s="203" t="s">
        <v>301</v>
      </c>
      <c r="AG1139" s="203" t="s">
        <v>302</v>
      </c>
      <c r="BE1139" s="204" t="str">
        <f t="shared" si="35"/>
        <v xml:space="preserve"> VÃ¶lklBlaze 106 W165 Women's</v>
      </c>
    </row>
    <row r="1140" spans="1:57">
      <c r="A1140" s="203" t="s">
        <v>219</v>
      </c>
      <c r="B1140" s="203" t="s">
        <v>5132</v>
      </c>
      <c r="C1140" s="203" t="s">
        <v>860</v>
      </c>
      <c r="D1140" s="203">
        <v>172</v>
      </c>
      <c r="E1140" s="203" t="s">
        <v>390</v>
      </c>
      <c r="F1140" s="203" t="str">
        <f t="shared" si="34"/>
        <v>Blaze 106 W</v>
      </c>
      <c r="H1140" s="203">
        <v>172</v>
      </c>
      <c r="I1140" s="203">
        <v>171.5</v>
      </c>
      <c r="J1140" s="203">
        <v>95</v>
      </c>
      <c r="K1140" s="203">
        <v>147</v>
      </c>
      <c r="L1140" s="203">
        <v>145</v>
      </c>
      <c r="M1140" s="203">
        <v>106</v>
      </c>
      <c r="N1140" s="203">
        <v>127</v>
      </c>
      <c r="O1140" s="203">
        <v>16.600000000000001</v>
      </c>
      <c r="P1140" s="203">
        <v>1688</v>
      </c>
      <c r="Q1140" s="203">
        <v>1.2</v>
      </c>
      <c r="R1140" s="203">
        <v>2017</v>
      </c>
      <c r="S1140" s="203">
        <v>196</v>
      </c>
      <c r="T1140" s="203">
        <v>98</v>
      </c>
      <c r="U1140" s="203">
        <v>54</v>
      </c>
      <c r="V1140" s="203">
        <v>465</v>
      </c>
      <c r="W1140" s="203">
        <v>25</v>
      </c>
      <c r="X1140" s="203">
        <v>296</v>
      </c>
      <c r="Y1140" s="203">
        <v>0.46100000000000002</v>
      </c>
      <c r="Z1140" s="203" t="b">
        <v>0</v>
      </c>
      <c r="AA1140" s="203">
        <v>136</v>
      </c>
      <c r="AB1140" s="203">
        <v>105</v>
      </c>
      <c r="AC1140" s="203">
        <v>329</v>
      </c>
      <c r="AD1140" s="203">
        <v>1</v>
      </c>
      <c r="AE1140" s="203">
        <v>12</v>
      </c>
      <c r="AF1140" s="203" t="s">
        <v>301</v>
      </c>
      <c r="AG1140" s="203" t="s">
        <v>302</v>
      </c>
      <c r="BE1140" s="204" t="str">
        <f t="shared" si="35"/>
        <v xml:space="preserve"> VÃ¶lklBlaze 106 W172 Women's</v>
      </c>
    </row>
    <row r="1141" spans="1:57">
      <c r="A1141" s="203" t="s">
        <v>219</v>
      </c>
      <c r="B1141" s="203" t="s">
        <v>5132</v>
      </c>
      <c r="C1141" s="203" t="s">
        <v>859</v>
      </c>
      <c r="D1141" s="203">
        <v>165</v>
      </c>
      <c r="E1141" s="203" t="s">
        <v>222</v>
      </c>
      <c r="F1141" s="203" t="str">
        <f t="shared" si="34"/>
        <v>Blaze 106</v>
      </c>
      <c r="H1141" s="203">
        <v>165</v>
      </c>
      <c r="I1141" s="203">
        <v>164.5</v>
      </c>
      <c r="J1141" s="203">
        <v>94</v>
      </c>
      <c r="K1141" s="203">
        <v>141</v>
      </c>
      <c r="L1141" s="203">
        <v>144</v>
      </c>
      <c r="M1141" s="203">
        <v>105</v>
      </c>
      <c r="N1141" s="203">
        <v>127</v>
      </c>
      <c r="O1141" s="203">
        <v>15.2</v>
      </c>
      <c r="P1141" s="203">
        <v>1606</v>
      </c>
      <c r="Q1141" s="203">
        <v>1.2</v>
      </c>
      <c r="R1141" s="203">
        <v>1927</v>
      </c>
      <c r="S1141" s="203">
        <v>176</v>
      </c>
      <c r="T1141" s="203">
        <v>90</v>
      </c>
      <c r="U1141" s="203">
        <v>54</v>
      </c>
      <c r="V1141" s="203">
        <v>444</v>
      </c>
      <c r="W1141" s="203">
        <v>23</v>
      </c>
      <c r="X1141" s="203">
        <v>263</v>
      </c>
      <c r="Y1141" s="203">
        <v>0.434</v>
      </c>
      <c r="Z1141" s="203" t="b">
        <v>0</v>
      </c>
      <c r="AA1141" s="203">
        <v>139</v>
      </c>
      <c r="AB1141" s="203">
        <v>99</v>
      </c>
      <c r="AC1141" s="203">
        <v>304</v>
      </c>
      <c r="AD1141" s="203">
        <v>2</v>
      </c>
      <c r="AE1141" s="203">
        <v>11.5</v>
      </c>
      <c r="AF1141" s="203" t="s">
        <v>301</v>
      </c>
      <c r="AG1141" s="203" t="s">
        <v>302</v>
      </c>
      <c r="BE1141" s="204" t="str">
        <f t="shared" si="35"/>
        <v xml:space="preserve"> VÃ¶lklBlaze 106165 Unisex</v>
      </c>
    </row>
    <row r="1142" spans="1:57">
      <c r="A1142" s="203" t="s">
        <v>219</v>
      </c>
      <c r="B1142" s="203" t="s">
        <v>5132</v>
      </c>
      <c r="C1142" s="203" t="s">
        <v>859</v>
      </c>
      <c r="D1142" s="203">
        <v>172</v>
      </c>
      <c r="E1142" s="203" t="s">
        <v>222</v>
      </c>
      <c r="F1142" s="203" t="str">
        <f t="shared" si="34"/>
        <v>Blaze 106</v>
      </c>
      <c r="H1142" s="203">
        <v>172</v>
      </c>
      <c r="I1142" s="203">
        <v>171.7</v>
      </c>
      <c r="J1142" s="203">
        <v>96</v>
      </c>
      <c r="K1142" s="203">
        <v>148</v>
      </c>
      <c r="L1142" s="203">
        <v>144</v>
      </c>
      <c r="M1142" s="203">
        <v>105</v>
      </c>
      <c r="N1142" s="203">
        <v>127</v>
      </c>
      <c r="O1142" s="203">
        <v>16.899999999999999</v>
      </c>
      <c r="P1142" s="203">
        <v>1642</v>
      </c>
      <c r="Q1142" s="203">
        <v>1.23</v>
      </c>
      <c r="R1142" s="203">
        <v>2013</v>
      </c>
      <c r="S1142" s="203">
        <v>192</v>
      </c>
      <c r="T1142" s="203">
        <v>95</v>
      </c>
      <c r="U1142" s="203">
        <v>54</v>
      </c>
      <c r="V1142" s="203">
        <v>475</v>
      </c>
      <c r="W1142" s="203">
        <v>24</v>
      </c>
      <c r="X1142" s="203">
        <v>277</v>
      </c>
      <c r="Y1142" s="203">
        <v>0.44</v>
      </c>
      <c r="Z1142" s="203" t="b">
        <v>0</v>
      </c>
      <c r="AA1142" s="203">
        <v>138</v>
      </c>
      <c r="AB1142" s="203">
        <v>96</v>
      </c>
      <c r="AC1142" s="203">
        <v>337</v>
      </c>
      <c r="AD1142" s="203">
        <v>1</v>
      </c>
      <c r="AE1142" s="203">
        <v>11.6</v>
      </c>
      <c r="AF1142" s="203" t="s">
        <v>301</v>
      </c>
      <c r="AG1142" s="203" t="s">
        <v>302</v>
      </c>
      <c r="AS1142" s="203" t="s">
        <v>5133</v>
      </c>
      <c r="AT1142" s="203" t="s">
        <v>2145</v>
      </c>
      <c r="AU1142" s="247">
        <v>479.99</v>
      </c>
      <c r="AV1142" s="203" t="s">
        <v>5134</v>
      </c>
      <c r="BE1142" s="204" t="str">
        <f t="shared" si="35"/>
        <v xml:space="preserve"> VÃ¶lklBlaze 106172 Unisex</v>
      </c>
    </row>
    <row r="1143" spans="1:57">
      <c r="A1143" s="203" t="s">
        <v>219</v>
      </c>
      <c r="B1143" s="203" t="s">
        <v>5132</v>
      </c>
      <c r="C1143" s="203" t="s">
        <v>859</v>
      </c>
      <c r="D1143" s="203">
        <v>179</v>
      </c>
      <c r="E1143" s="203" t="s">
        <v>222</v>
      </c>
      <c r="F1143" s="203" t="str">
        <f t="shared" si="34"/>
        <v>Blaze 106</v>
      </c>
      <c r="H1143" s="203">
        <v>179</v>
      </c>
      <c r="I1143" s="203">
        <v>179.4</v>
      </c>
      <c r="J1143" s="203">
        <v>111</v>
      </c>
      <c r="K1143" s="203">
        <v>155</v>
      </c>
      <c r="L1143" s="203">
        <v>145</v>
      </c>
      <c r="M1143" s="203">
        <v>105</v>
      </c>
      <c r="N1143" s="203">
        <v>127</v>
      </c>
      <c r="O1143" s="203">
        <v>18.7</v>
      </c>
      <c r="P1143" s="203">
        <v>1763</v>
      </c>
      <c r="Q1143" s="203">
        <v>1.19</v>
      </c>
      <c r="R1143" s="203">
        <v>2103</v>
      </c>
      <c r="S1143" s="203">
        <v>187</v>
      </c>
      <c r="T1143" s="203">
        <v>95</v>
      </c>
      <c r="U1143" s="203">
        <v>52</v>
      </c>
      <c r="V1143" s="203">
        <v>434</v>
      </c>
      <c r="W1143" s="203">
        <v>22</v>
      </c>
      <c r="X1143" s="203">
        <v>248</v>
      </c>
      <c r="Y1143" s="203">
        <v>0.42</v>
      </c>
      <c r="Z1143" s="203" t="b">
        <v>0</v>
      </c>
      <c r="AA1143" s="203">
        <v>145</v>
      </c>
      <c r="AB1143" s="203">
        <v>97</v>
      </c>
      <c r="AC1143" s="203">
        <v>290</v>
      </c>
      <c r="AD1143" s="203">
        <v>2</v>
      </c>
      <c r="AE1143" s="203">
        <v>13</v>
      </c>
      <c r="AF1143" s="203" t="s">
        <v>301</v>
      </c>
      <c r="AG1143" s="203" t="s">
        <v>302</v>
      </c>
      <c r="BE1143" s="204" t="str">
        <f t="shared" si="35"/>
        <v xml:space="preserve"> VÃ¶lklBlaze 106179 Unisex</v>
      </c>
    </row>
    <row r="1144" spans="1:57">
      <c r="A1144" s="203" t="s">
        <v>219</v>
      </c>
      <c r="B1144" s="203" t="s">
        <v>5132</v>
      </c>
      <c r="C1144" s="203" t="s">
        <v>859</v>
      </c>
      <c r="D1144" s="203">
        <v>186</v>
      </c>
      <c r="E1144" s="203" t="s">
        <v>222</v>
      </c>
      <c r="F1144" s="203" t="str">
        <f t="shared" si="34"/>
        <v>Blaze 106</v>
      </c>
      <c r="H1144" s="203">
        <v>186</v>
      </c>
      <c r="I1144" s="203">
        <v>186.9</v>
      </c>
      <c r="J1144" s="203">
        <v>114</v>
      </c>
      <c r="K1144" s="203">
        <v>162</v>
      </c>
      <c r="L1144" s="203">
        <v>145</v>
      </c>
      <c r="M1144" s="203">
        <v>105</v>
      </c>
      <c r="N1144" s="203">
        <v>127</v>
      </c>
      <c r="O1144" s="203">
        <v>20.6</v>
      </c>
      <c r="P1144" s="203">
        <v>1845</v>
      </c>
      <c r="Q1144" s="203">
        <v>1.19</v>
      </c>
      <c r="R1144" s="203">
        <v>2189</v>
      </c>
      <c r="S1144" s="203">
        <v>200</v>
      </c>
      <c r="T1144" s="203">
        <v>102</v>
      </c>
      <c r="U1144" s="203">
        <v>55</v>
      </c>
      <c r="V1144" s="203">
        <v>475</v>
      </c>
      <c r="W1144" s="203">
        <v>23</v>
      </c>
      <c r="X1144" s="203">
        <v>257</v>
      </c>
      <c r="Y1144" s="203">
        <v>0.41699999999999998</v>
      </c>
      <c r="Z1144" s="203" t="b">
        <v>0</v>
      </c>
      <c r="AA1144" s="203">
        <v>145</v>
      </c>
      <c r="AB1144" s="203">
        <v>103</v>
      </c>
      <c r="AC1144" s="203">
        <v>330</v>
      </c>
      <c r="AD1144" s="203">
        <v>2</v>
      </c>
      <c r="AE1144" s="203">
        <v>11.3</v>
      </c>
      <c r="AF1144" s="203" t="s">
        <v>301</v>
      </c>
      <c r="AG1144" s="203" t="s">
        <v>302</v>
      </c>
      <c r="BE1144" s="204" t="str">
        <f t="shared" si="35"/>
        <v xml:space="preserve"> VÃ¶lklBlaze 106186 Unisex</v>
      </c>
    </row>
    <row r="1145" spans="1:57">
      <c r="A1145" s="203" t="s">
        <v>219</v>
      </c>
      <c r="B1145" s="203" t="s">
        <v>5132</v>
      </c>
      <c r="C1145" s="203" t="s">
        <v>862</v>
      </c>
      <c r="D1145" s="203">
        <v>146</v>
      </c>
      <c r="E1145" s="203" t="s">
        <v>390</v>
      </c>
      <c r="F1145" s="203" t="str">
        <f t="shared" si="34"/>
        <v>Blaze 86 W</v>
      </c>
      <c r="H1145" s="203">
        <v>146</v>
      </c>
      <c r="I1145" s="203">
        <v>147.30000000000001</v>
      </c>
      <c r="J1145" s="203">
        <v>92</v>
      </c>
      <c r="K1145" s="203">
        <v>122</v>
      </c>
      <c r="L1145" s="203">
        <v>128</v>
      </c>
      <c r="M1145" s="203">
        <v>85</v>
      </c>
      <c r="N1145" s="203">
        <v>109</v>
      </c>
      <c r="O1145" s="203">
        <v>10.1</v>
      </c>
      <c r="P1145" s="203">
        <v>1211</v>
      </c>
      <c r="Q1145" s="203">
        <v>1.21</v>
      </c>
      <c r="R1145" s="203">
        <v>1467</v>
      </c>
      <c r="S1145" s="203">
        <v>156</v>
      </c>
      <c r="T1145" s="203">
        <v>75</v>
      </c>
      <c r="U1145" s="203">
        <v>48</v>
      </c>
      <c r="V1145" s="203">
        <v>337</v>
      </c>
      <c r="W1145" s="203">
        <v>18</v>
      </c>
      <c r="X1145" s="203">
        <v>218</v>
      </c>
      <c r="Y1145" s="203">
        <v>0.373</v>
      </c>
      <c r="Z1145" s="203" t="b">
        <v>0</v>
      </c>
      <c r="AA1145" s="203">
        <v>149</v>
      </c>
      <c r="AB1145" s="203">
        <v>105</v>
      </c>
      <c r="AC1145" s="203">
        <v>188</v>
      </c>
      <c r="AD1145" s="203">
        <v>1</v>
      </c>
      <c r="AE1145" s="203">
        <v>11.5</v>
      </c>
      <c r="AF1145" s="203" t="s">
        <v>305</v>
      </c>
      <c r="AG1145" s="203" t="s">
        <v>302</v>
      </c>
      <c r="BE1145" s="204" t="str">
        <f t="shared" si="35"/>
        <v xml:space="preserve"> VÃ¶lklBlaze 86 W146 Women's</v>
      </c>
    </row>
    <row r="1146" spans="1:57">
      <c r="A1146" s="203" t="s">
        <v>219</v>
      </c>
      <c r="B1146" s="203" t="s">
        <v>5132</v>
      </c>
      <c r="C1146" s="203" t="s">
        <v>862</v>
      </c>
      <c r="D1146" s="203">
        <v>152</v>
      </c>
      <c r="E1146" s="203" t="s">
        <v>390</v>
      </c>
      <c r="F1146" s="203" t="str">
        <f t="shared" si="34"/>
        <v>Blaze 86 W</v>
      </c>
      <c r="H1146" s="203">
        <v>152</v>
      </c>
      <c r="I1146" s="203">
        <v>152</v>
      </c>
      <c r="J1146" s="203">
        <v>91</v>
      </c>
      <c r="K1146" s="203">
        <v>127</v>
      </c>
      <c r="L1146" s="203">
        <v>129</v>
      </c>
      <c r="M1146" s="203">
        <v>86</v>
      </c>
      <c r="N1146" s="203">
        <v>110</v>
      </c>
      <c r="O1146" s="203">
        <v>11.1</v>
      </c>
      <c r="P1146" s="203">
        <v>1234</v>
      </c>
      <c r="Q1146" s="203">
        <v>1.23</v>
      </c>
      <c r="R1146" s="203">
        <v>1520</v>
      </c>
      <c r="S1146" s="203">
        <v>156</v>
      </c>
      <c r="T1146" s="203">
        <v>75</v>
      </c>
      <c r="U1146" s="203">
        <v>47</v>
      </c>
      <c r="V1146" s="203">
        <v>370</v>
      </c>
      <c r="W1146" s="203">
        <v>19</v>
      </c>
      <c r="X1146" s="203">
        <v>241</v>
      </c>
      <c r="Y1146" s="203">
        <v>0.39700000000000002</v>
      </c>
      <c r="Z1146" s="203" t="b">
        <v>0</v>
      </c>
      <c r="AA1146" s="203">
        <v>141</v>
      </c>
      <c r="AB1146" s="203">
        <v>104</v>
      </c>
      <c r="AC1146" s="203">
        <v>228</v>
      </c>
      <c r="AD1146" s="203">
        <v>1</v>
      </c>
      <c r="AE1146" s="203">
        <v>11.9</v>
      </c>
      <c r="AF1146" s="203" t="s">
        <v>305</v>
      </c>
      <c r="AG1146" s="203" t="s">
        <v>302</v>
      </c>
      <c r="BE1146" s="204" t="str">
        <f t="shared" si="35"/>
        <v xml:space="preserve"> VÃ¶lklBlaze 86 W152 Women's</v>
      </c>
    </row>
    <row r="1147" spans="1:57">
      <c r="A1147" s="203" t="s">
        <v>219</v>
      </c>
      <c r="B1147" s="203" t="s">
        <v>5132</v>
      </c>
      <c r="C1147" s="203" t="s">
        <v>862</v>
      </c>
      <c r="D1147" s="203">
        <v>159</v>
      </c>
      <c r="E1147" s="203" t="s">
        <v>390</v>
      </c>
      <c r="F1147" s="203" t="str">
        <f t="shared" si="34"/>
        <v>Blaze 86 W</v>
      </c>
      <c r="H1147" s="203">
        <v>159</v>
      </c>
      <c r="I1147" s="203">
        <v>160.19999999999999</v>
      </c>
      <c r="J1147" s="203">
        <v>100</v>
      </c>
      <c r="K1147" s="203">
        <v>136</v>
      </c>
      <c r="L1147" s="203">
        <v>128</v>
      </c>
      <c r="M1147" s="203">
        <v>85</v>
      </c>
      <c r="N1147" s="203">
        <v>110</v>
      </c>
      <c r="O1147" s="203">
        <v>12.7</v>
      </c>
      <c r="P1147" s="203">
        <v>1259</v>
      </c>
      <c r="Q1147" s="203">
        <v>1.26</v>
      </c>
      <c r="R1147" s="203">
        <v>1589</v>
      </c>
      <c r="S1147" s="203">
        <v>157</v>
      </c>
      <c r="T1147" s="203">
        <v>74</v>
      </c>
      <c r="U1147" s="203">
        <v>49</v>
      </c>
      <c r="V1147" s="203">
        <v>374</v>
      </c>
      <c r="W1147" s="203">
        <v>20</v>
      </c>
      <c r="X1147" s="203">
        <v>227</v>
      </c>
      <c r="Y1147" s="203">
        <v>0.40299999999999903</v>
      </c>
      <c r="Z1147" s="203" t="b">
        <v>0</v>
      </c>
      <c r="AA1147" s="203">
        <v>143</v>
      </c>
      <c r="AB1147" s="203">
        <v>101</v>
      </c>
      <c r="AC1147" s="203">
        <v>231</v>
      </c>
      <c r="AD1147" s="203">
        <v>1</v>
      </c>
      <c r="AE1147" s="203">
        <v>11.5</v>
      </c>
      <c r="AF1147" s="203" t="s">
        <v>305</v>
      </c>
      <c r="AG1147" s="203" t="s">
        <v>302</v>
      </c>
      <c r="AH1147" s="203" t="s">
        <v>388</v>
      </c>
      <c r="BE1147" s="204" t="str">
        <f t="shared" si="35"/>
        <v xml:space="preserve"> VÃ¶lklBlaze 86 W159 Women's</v>
      </c>
    </row>
    <row r="1148" spans="1:57">
      <c r="A1148" s="203" t="s">
        <v>219</v>
      </c>
      <c r="B1148" s="203" t="s">
        <v>5132</v>
      </c>
      <c r="C1148" s="203" t="s">
        <v>862</v>
      </c>
      <c r="D1148" s="203">
        <v>166</v>
      </c>
      <c r="E1148" s="203" t="s">
        <v>390</v>
      </c>
      <c r="F1148" s="203" t="str">
        <f t="shared" si="34"/>
        <v>Blaze 86 W</v>
      </c>
      <c r="H1148" s="203">
        <v>166</v>
      </c>
      <c r="I1148" s="203">
        <v>167.3</v>
      </c>
      <c r="J1148" s="203">
        <v>97</v>
      </c>
      <c r="K1148" s="203">
        <v>143</v>
      </c>
      <c r="L1148" s="203">
        <v>128</v>
      </c>
      <c r="M1148" s="203">
        <v>85</v>
      </c>
      <c r="N1148" s="203">
        <v>110</v>
      </c>
      <c r="O1148" s="203">
        <v>14.2</v>
      </c>
      <c r="P1148" s="203">
        <v>1411</v>
      </c>
      <c r="Q1148" s="203">
        <v>1.18</v>
      </c>
      <c r="R1148" s="203">
        <v>1660</v>
      </c>
      <c r="S1148" s="203">
        <v>170</v>
      </c>
      <c r="T1148" s="203">
        <v>79</v>
      </c>
      <c r="U1148" s="203">
        <v>48</v>
      </c>
      <c r="V1148" s="203">
        <v>408</v>
      </c>
      <c r="W1148" s="203">
        <v>18</v>
      </c>
      <c r="X1148" s="203">
        <v>295</v>
      </c>
      <c r="Y1148" s="203">
        <v>0.375</v>
      </c>
      <c r="Z1148" s="203" t="b">
        <v>0</v>
      </c>
      <c r="AA1148" s="203">
        <v>144</v>
      </c>
      <c r="AB1148" s="203">
        <v>100</v>
      </c>
      <c r="AC1148" s="203">
        <v>265</v>
      </c>
      <c r="AD1148" s="203">
        <v>1</v>
      </c>
      <c r="AE1148" s="203">
        <v>11.7</v>
      </c>
      <c r="AF1148" s="203" t="s">
        <v>305</v>
      </c>
      <c r="AG1148" s="203" t="s">
        <v>302</v>
      </c>
      <c r="BE1148" s="204" t="str">
        <f t="shared" si="35"/>
        <v xml:space="preserve"> VÃ¶lklBlaze 86 W166 Women's</v>
      </c>
    </row>
    <row r="1149" spans="1:57">
      <c r="A1149" s="203" t="s">
        <v>219</v>
      </c>
      <c r="B1149" s="203" t="s">
        <v>5132</v>
      </c>
      <c r="C1149" s="203" t="s">
        <v>861</v>
      </c>
      <c r="D1149" s="203">
        <v>159</v>
      </c>
      <c r="E1149" s="203" t="s">
        <v>222</v>
      </c>
      <c r="F1149" s="203" t="str">
        <f t="shared" si="34"/>
        <v>Blaze 86</v>
      </c>
      <c r="H1149" s="203">
        <v>159</v>
      </c>
      <c r="I1149" s="203">
        <v>159.69999999999999</v>
      </c>
      <c r="J1149" s="203">
        <v>115</v>
      </c>
      <c r="K1149" s="203">
        <v>135</v>
      </c>
      <c r="L1149" s="203">
        <v>128</v>
      </c>
      <c r="M1149" s="203">
        <v>85</v>
      </c>
      <c r="N1149" s="203">
        <v>110</v>
      </c>
      <c r="O1149" s="203">
        <v>12.8</v>
      </c>
      <c r="P1149" s="203">
        <v>1264</v>
      </c>
      <c r="Q1149" s="203">
        <v>1.26</v>
      </c>
      <c r="R1149" s="203">
        <v>1587</v>
      </c>
      <c r="S1149" s="203">
        <v>156</v>
      </c>
      <c r="T1149" s="203">
        <v>74</v>
      </c>
      <c r="U1149" s="203">
        <v>47</v>
      </c>
      <c r="V1149" s="203">
        <v>277</v>
      </c>
      <c r="W1149" s="203">
        <v>17</v>
      </c>
      <c r="X1149" s="203">
        <v>170</v>
      </c>
      <c r="Y1149" s="203">
        <v>0.36799999999999999</v>
      </c>
      <c r="Z1149" s="203" t="b">
        <v>0</v>
      </c>
      <c r="AA1149" s="203">
        <v>145</v>
      </c>
      <c r="AB1149" s="203">
        <v>98</v>
      </c>
      <c r="AC1149" s="203">
        <v>133</v>
      </c>
      <c r="AD1149" s="203">
        <v>3</v>
      </c>
      <c r="AE1149" s="203">
        <v>11.6</v>
      </c>
      <c r="AF1149" s="203" t="s">
        <v>305</v>
      </c>
      <c r="AG1149" s="203" t="s">
        <v>302</v>
      </c>
      <c r="AH1149" s="203" t="s">
        <v>388</v>
      </c>
      <c r="BE1149" s="204" t="str">
        <f t="shared" si="35"/>
        <v xml:space="preserve"> VÃ¶lklBlaze 86159 Unisex</v>
      </c>
    </row>
    <row r="1150" spans="1:57">
      <c r="A1150" s="203" t="s">
        <v>219</v>
      </c>
      <c r="B1150" s="203" t="s">
        <v>5132</v>
      </c>
      <c r="C1150" s="203" t="s">
        <v>861</v>
      </c>
      <c r="D1150" s="203">
        <v>166</v>
      </c>
      <c r="E1150" s="203" t="s">
        <v>222</v>
      </c>
      <c r="F1150" s="203" t="str">
        <f t="shared" si="34"/>
        <v>Blaze 86</v>
      </c>
      <c r="H1150" s="203">
        <v>166</v>
      </c>
      <c r="I1150" s="203">
        <v>167.2</v>
      </c>
      <c r="J1150" s="203">
        <v>121</v>
      </c>
      <c r="K1150" s="203">
        <v>143</v>
      </c>
      <c r="L1150" s="203">
        <v>128</v>
      </c>
      <c r="M1150" s="203">
        <v>86</v>
      </c>
      <c r="N1150" s="203">
        <v>110</v>
      </c>
      <c r="O1150" s="203">
        <v>14.2</v>
      </c>
      <c r="P1150" s="203">
        <v>1380</v>
      </c>
      <c r="Q1150" s="203">
        <v>1.2</v>
      </c>
      <c r="R1150" s="203">
        <v>1662</v>
      </c>
      <c r="S1150" s="203">
        <v>163</v>
      </c>
      <c r="T1150" s="203">
        <v>74</v>
      </c>
      <c r="U1150" s="203">
        <v>45</v>
      </c>
      <c r="V1150" s="203">
        <v>286</v>
      </c>
      <c r="W1150" s="203">
        <v>18</v>
      </c>
      <c r="X1150" s="203">
        <v>177</v>
      </c>
      <c r="Y1150" s="203">
        <v>0.39</v>
      </c>
      <c r="Z1150" s="203" t="b">
        <v>0</v>
      </c>
      <c r="AA1150" s="203">
        <v>146</v>
      </c>
      <c r="AB1150" s="203">
        <v>100</v>
      </c>
      <c r="AC1150" s="203">
        <v>140</v>
      </c>
      <c r="AD1150" s="203">
        <v>3</v>
      </c>
      <c r="AE1150" s="203">
        <v>11.9</v>
      </c>
      <c r="AF1150" s="203" t="s">
        <v>305</v>
      </c>
      <c r="AG1150" s="203" t="s">
        <v>302</v>
      </c>
      <c r="BE1150" s="204" t="str">
        <f t="shared" si="35"/>
        <v xml:space="preserve"> VÃ¶lklBlaze 86166 Unisex</v>
      </c>
    </row>
    <row r="1151" spans="1:57">
      <c r="A1151" s="203" t="s">
        <v>219</v>
      </c>
      <c r="B1151" s="203" t="s">
        <v>5132</v>
      </c>
      <c r="C1151" s="203" t="s">
        <v>861</v>
      </c>
      <c r="D1151" s="203">
        <v>173</v>
      </c>
      <c r="E1151" s="203" t="s">
        <v>222</v>
      </c>
      <c r="F1151" s="203" t="str">
        <f t="shared" si="34"/>
        <v>Blaze 86</v>
      </c>
      <c r="H1151" s="203">
        <v>173</v>
      </c>
      <c r="I1151" s="203">
        <v>174.7</v>
      </c>
      <c r="J1151" s="203">
        <v>129</v>
      </c>
      <c r="K1151" s="203">
        <v>150</v>
      </c>
      <c r="L1151" s="203">
        <v>128</v>
      </c>
      <c r="M1151" s="203">
        <v>85</v>
      </c>
      <c r="N1151" s="203">
        <v>110</v>
      </c>
      <c r="O1151" s="203">
        <v>15.9</v>
      </c>
      <c r="P1151" s="203">
        <v>1451</v>
      </c>
      <c r="Q1151" s="203">
        <v>1.19</v>
      </c>
      <c r="R1151" s="203">
        <v>1732</v>
      </c>
      <c r="S1151" s="203">
        <v>186</v>
      </c>
      <c r="T1151" s="203">
        <v>81</v>
      </c>
      <c r="U1151" s="203">
        <v>46</v>
      </c>
      <c r="V1151" s="203">
        <v>268</v>
      </c>
      <c r="W1151" s="203">
        <v>17</v>
      </c>
      <c r="X1151" s="203">
        <v>191</v>
      </c>
      <c r="Y1151" s="203">
        <v>0.38</v>
      </c>
      <c r="Z1151" s="203" t="b">
        <v>0</v>
      </c>
      <c r="AA1151" s="203">
        <v>144</v>
      </c>
      <c r="AB1151" s="203">
        <v>102</v>
      </c>
      <c r="AC1151" s="203">
        <v>124</v>
      </c>
      <c r="AD1151" s="203">
        <v>3</v>
      </c>
      <c r="AE1151" s="203">
        <v>11.9</v>
      </c>
      <c r="AF1151" s="203" t="s">
        <v>305</v>
      </c>
      <c r="AG1151" s="203" t="s">
        <v>302</v>
      </c>
      <c r="BE1151" s="204" t="str">
        <f t="shared" si="35"/>
        <v xml:space="preserve"> VÃ¶lklBlaze 86173 Unisex</v>
      </c>
    </row>
    <row r="1152" spans="1:57">
      <c r="A1152" s="203" t="s">
        <v>219</v>
      </c>
      <c r="B1152" s="203" t="s">
        <v>5132</v>
      </c>
      <c r="C1152" s="203" t="s">
        <v>861</v>
      </c>
      <c r="D1152" s="203">
        <v>180</v>
      </c>
      <c r="E1152" s="203" t="s">
        <v>222</v>
      </c>
      <c r="F1152" s="203" t="str">
        <f t="shared" si="34"/>
        <v>Blaze 86</v>
      </c>
      <c r="H1152" s="203">
        <v>180</v>
      </c>
      <c r="I1152" s="203">
        <v>179.6</v>
      </c>
      <c r="J1152" s="203">
        <v>129</v>
      </c>
      <c r="K1152" s="203">
        <v>155</v>
      </c>
      <c r="L1152" s="203">
        <v>128</v>
      </c>
      <c r="M1152" s="203">
        <v>85</v>
      </c>
      <c r="N1152" s="203">
        <v>110</v>
      </c>
      <c r="O1152" s="203">
        <v>16.899999999999999</v>
      </c>
      <c r="P1152" s="203">
        <v>1483</v>
      </c>
      <c r="Q1152" s="203">
        <v>1.2</v>
      </c>
      <c r="R1152" s="203">
        <v>1780</v>
      </c>
      <c r="S1152" s="203">
        <v>189</v>
      </c>
      <c r="T1152" s="203">
        <v>84</v>
      </c>
      <c r="U1152" s="203">
        <v>46</v>
      </c>
      <c r="V1152" s="203">
        <v>302</v>
      </c>
      <c r="W1152" s="203">
        <v>18</v>
      </c>
      <c r="X1152" s="203">
        <v>206</v>
      </c>
      <c r="Y1152" s="203">
        <v>0.39899999999999902</v>
      </c>
      <c r="Z1152" s="203" t="b">
        <v>0</v>
      </c>
      <c r="AA1152" s="203">
        <v>149</v>
      </c>
      <c r="AB1152" s="203">
        <v>99</v>
      </c>
      <c r="AC1152" s="203">
        <v>154</v>
      </c>
      <c r="AD1152" s="203">
        <v>2</v>
      </c>
      <c r="AE1152" s="203">
        <v>11</v>
      </c>
      <c r="AF1152" s="203" t="s">
        <v>305</v>
      </c>
      <c r="AG1152" s="203" t="s">
        <v>302</v>
      </c>
      <c r="BE1152" s="204" t="str">
        <f t="shared" si="35"/>
        <v xml:space="preserve"> VÃ¶lklBlaze 86180 Unisex</v>
      </c>
    </row>
    <row r="1153" spans="1:57">
      <c r="A1153" s="203" t="s">
        <v>219</v>
      </c>
      <c r="B1153" s="203" t="s">
        <v>5132</v>
      </c>
      <c r="C1153" s="203" t="s">
        <v>864</v>
      </c>
      <c r="D1153" s="203">
        <v>151</v>
      </c>
      <c r="E1153" s="203" t="s">
        <v>390</v>
      </c>
      <c r="F1153" s="203" t="str">
        <f t="shared" si="34"/>
        <v>Blaze 94 W</v>
      </c>
      <c r="H1153" s="203">
        <v>151</v>
      </c>
      <c r="I1153" s="203">
        <v>152.69999999999999</v>
      </c>
      <c r="J1153" s="203">
        <v>76</v>
      </c>
      <c r="K1153" s="203">
        <v>128</v>
      </c>
      <c r="L1153" s="203">
        <v>133</v>
      </c>
      <c r="M1153" s="203">
        <v>93</v>
      </c>
      <c r="N1153" s="203">
        <v>115</v>
      </c>
      <c r="O1153" s="203">
        <v>12.4</v>
      </c>
      <c r="P1153" s="203">
        <v>1354</v>
      </c>
      <c r="Q1153" s="203">
        <v>1.2</v>
      </c>
      <c r="R1153" s="203">
        <v>1618</v>
      </c>
      <c r="S1153" s="203">
        <v>162</v>
      </c>
      <c r="T1153" s="203">
        <v>79</v>
      </c>
      <c r="U1153" s="203">
        <v>50</v>
      </c>
      <c r="V1153" s="203">
        <v>443</v>
      </c>
      <c r="W1153" s="203">
        <v>22</v>
      </c>
      <c r="X1153" s="203">
        <v>323</v>
      </c>
      <c r="Y1153" s="203">
        <v>0.442</v>
      </c>
      <c r="Z1153" s="203" t="b">
        <v>0</v>
      </c>
      <c r="AA1153" s="203">
        <v>144</v>
      </c>
      <c r="AB1153" s="203">
        <v>106</v>
      </c>
      <c r="AC1153" s="203">
        <v>299</v>
      </c>
      <c r="AD1153" s="203">
        <v>2</v>
      </c>
      <c r="AE1153" s="203">
        <v>11.4</v>
      </c>
      <c r="AF1153" s="203" t="s">
        <v>305</v>
      </c>
      <c r="AG1153" s="203" t="s">
        <v>302</v>
      </c>
      <c r="BE1153" s="204" t="str">
        <f t="shared" si="35"/>
        <v xml:space="preserve"> VÃ¶lklBlaze 94 W151 Women's</v>
      </c>
    </row>
    <row r="1154" spans="1:57">
      <c r="A1154" s="203" t="s">
        <v>219</v>
      </c>
      <c r="B1154" s="203" t="s">
        <v>5132</v>
      </c>
      <c r="C1154" s="203" t="s">
        <v>864</v>
      </c>
      <c r="D1154" s="203">
        <v>158</v>
      </c>
      <c r="E1154" s="203" t="s">
        <v>390</v>
      </c>
      <c r="F1154" s="203" t="str">
        <f t="shared" ref="F1154:F1217" si="36">IF(LEFT(C1154,1)=" ",RIGHT(C1154,LEN(C1154)-1),C1154)</f>
        <v>Blaze 94 W</v>
      </c>
      <c r="H1154" s="203">
        <v>158</v>
      </c>
      <c r="I1154" s="203">
        <v>159.69999999999999</v>
      </c>
      <c r="J1154" s="203">
        <v>81</v>
      </c>
      <c r="K1154" s="203">
        <v>136</v>
      </c>
      <c r="L1154" s="203">
        <v>133</v>
      </c>
      <c r="M1154" s="203">
        <v>93</v>
      </c>
      <c r="N1154" s="203">
        <v>115</v>
      </c>
      <c r="O1154" s="203">
        <v>14</v>
      </c>
      <c r="P1154" s="203">
        <v>1399</v>
      </c>
      <c r="Q1154" s="203">
        <v>1.21</v>
      </c>
      <c r="R1154" s="203">
        <v>1689</v>
      </c>
      <c r="S1154" s="203">
        <v>166</v>
      </c>
      <c r="T1154" s="203">
        <v>80</v>
      </c>
      <c r="U1154" s="203">
        <v>51</v>
      </c>
      <c r="V1154" s="203">
        <v>455</v>
      </c>
      <c r="W1154" s="203">
        <v>22</v>
      </c>
      <c r="X1154" s="203">
        <v>331</v>
      </c>
      <c r="Y1154" s="203">
        <v>0.43099999999999999</v>
      </c>
      <c r="Z1154" s="203" t="b">
        <v>0</v>
      </c>
      <c r="AA1154" s="203">
        <v>137</v>
      </c>
      <c r="AB1154" s="203">
        <v>103</v>
      </c>
      <c r="AC1154" s="203">
        <v>318</v>
      </c>
      <c r="AD1154" s="203">
        <v>2</v>
      </c>
      <c r="AE1154" s="203">
        <v>11.5</v>
      </c>
      <c r="AF1154" s="203" t="s">
        <v>305</v>
      </c>
      <c r="AG1154" s="203" t="s">
        <v>302</v>
      </c>
      <c r="BE1154" s="204" t="str">
        <f t="shared" ref="BE1154:BE1217" si="37">_xlfn.CONCAT(B1154,F1154,D1154,E1154)</f>
        <v xml:space="preserve"> VÃ¶lklBlaze 94 W158 Women's</v>
      </c>
    </row>
    <row r="1155" spans="1:57">
      <c r="A1155" s="203" t="s">
        <v>219</v>
      </c>
      <c r="B1155" s="203" t="s">
        <v>5132</v>
      </c>
      <c r="C1155" s="203" t="s">
        <v>864</v>
      </c>
      <c r="D1155" s="203">
        <v>165</v>
      </c>
      <c r="E1155" s="203" t="s">
        <v>390</v>
      </c>
      <c r="F1155" s="203" t="str">
        <f t="shared" si="36"/>
        <v>Blaze 94 W</v>
      </c>
      <c r="H1155" s="203">
        <v>165</v>
      </c>
      <c r="I1155" s="203">
        <v>164.5</v>
      </c>
      <c r="J1155" s="203">
        <v>75</v>
      </c>
      <c r="K1155" s="203">
        <v>140</v>
      </c>
      <c r="L1155" s="203">
        <v>133</v>
      </c>
      <c r="M1155" s="203">
        <v>93</v>
      </c>
      <c r="N1155" s="203">
        <v>115</v>
      </c>
      <c r="O1155" s="203">
        <v>15.1</v>
      </c>
      <c r="P1155" s="203">
        <v>1458</v>
      </c>
      <c r="Q1155" s="203">
        <v>1.19</v>
      </c>
      <c r="R1155" s="203">
        <v>1740</v>
      </c>
      <c r="S1155" s="203">
        <v>177</v>
      </c>
      <c r="T1155" s="203">
        <v>86</v>
      </c>
      <c r="U1155" s="203">
        <v>53</v>
      </c>
      <c r="V1155" s="203">
        <v>532</v>
      </c>
      <c r="W1155" s="203">
        <v>23</v>
      </c>
      <c r="X1155" s="203">
        <v>360</v>
      </c>
      <c r="Y1155" s="203">
        <v>0.42899999999999999</v>
      </c>
      <c r="Z1155" s="203" t="b">
        <v>0</v>
      </c>
      <c r="AA1155" s="203">
        <v>140</v>
      </c>
      <c r="AB1155" s="203">
        <v>101</v>
      </c>
      <c r="AC1155" s="203">
        <v>391</v>
      </c>
      <c r="AD1155" s="203">
        <v>1</v>
      </c>
      <c r="AE1155" s="203">
        <v>11.9</v>
      </c>
      <c r="AF1155" s="203" t="s">
        <v>305</v>
      </c>
      <c r="AG1155" s="203" t="s">
        <v>302</v>
      </c>
      <c r="BE1155" s="204" t="str">
        <f t="shared" si="37"/>
        <v xml:space="preserve"> VÃ¶lklBlaze 94 W165 Women's</v>
      </c>
    </row>
    <row r="1156" spans="1:57">
      <c r="A1156" s="203" t="s">
        <v>219</v>
      </c>
      <c r="B1156" s="203" t="s">
        <v>5132</v>
      </c>
      <c r="C1156" s="203" t="s">
        <v>864</v>
      </c>
      <c r="D1156" s="203">
        <v>172</v>
      </c>
      <c r="E1156" s="203" t="s">
        <v>390</v>
      </c>
      <c r="F1156" s="203" t="str">
        <f t="shared" si="36"/>
        <v>Blaze 94 W</v>
      </c>
      <c r="H1156" s="203">
        <v>172</v>
      </c>
      <c r="I1156" s="203">
        <v>171.9</v>
      </c>
      <c r="J1156" s="203">
        <v>70</v>
      </c>
      <c r="K1156" s="203">
        <v>148</v>
      </c>
      <c r="L1156" s="203">
        <v>133</v>
      </c>
      <c r="M1156" s="203">
        <v>93</v>
      </c>
      <c r="N1156" s="203">
        <v>115</v>
      </c>
      <c r="O1156" s="203">
        <v>16.8</v>
      </c>
      <c r="P1156" s="203">
        <v>1508</v>
      </c>
      <c r="Q1156" s="203">
        <v>1.21</v>
      </c>
      <c r="R1156" s="203">
        <v>1817</v>
      </c>
      <c r="S1156" s="203">
        <v>164</v>
      </c>
      <c r="T1156" s="203">
        <v>81</v>
      </c>
      <c r="U1156" s="203">
        <v>53</v>
      </c>
      <c r="V1156" s="203">
        <v>589</v>
      </c>
      <c r="W1156" s="203">
        <v>23</v>
      </c>
      <c r="X1156" s="203">
        <v>432</v>
      </c>
      <c r="Y1156" s="203">
        <v>0.437</v>
      </c>
      <c r="Z1156" s="203" t="b">
        <v>0</v>
      </c>
      <c r="AA1156" s="203">
        <v>136</v>
      </c>
      <c r="AB1156" s="203">
        <v>104</v>
      </c>
      <c r="AC1156" s="203">
        <v>453</v>
      </c>
      <c r="AD1156" s="203">
        <v>1</v>
      </c>
      <c r="AE1156" s="203">
        <v>11</v>
      </c>
      <c r="AF1156" s="203" t="s">
        <v>305</v>
      </c>
      <c r="AG1156" s="203" t="s">
        <v>302</v>
      </c>
      <c r="BE1156" s="204" t="str">
        <f t="shared" si="37"/>
        <v xml:space="preserve"> VÃ¶lklBlaze 94 W172 Women's</v>
      </c>
    </row>
    <row r="1157" spans="1:57">
      <c r="A1157" s="203" t="s">
        <v>219</v>
      </c>
      <c r="B1157" s="203" t="s">
        <v>5132</v>
      </c>
      <c r="C1157" s="203" t="s">
        <v>863</v>
      </c>
      <c r="D1157" s="203">
        <v>158</v>
      </c>
      <c r="E1157" s="203" t="s">
        <v>222</v>
      </c>
      <c r="F1157" s="203" t="str">
        <f t="shared" si="36"/>
        <v>Blaze 94</v>
      </c>
      <c r="H1157" s="203">
        <v>158</v>
      </c>
      <c r="I1157" s="203">
        <v>159.4</v>
      </c>
      <c r="J1157" s="203">
        <v>80</v>
      </c>
      <c r="K1157" s="203">
        <v>135</v>
      </c>
      <c r="L1157" s="203">
        <v>133</v>
      </c>
      <c r="M1157" s="203">
        <v>93</v>
      </c>
      <c r="N1157" s="203">
        <v>115</v>
      </c>
      <c r="O1157" s="203">
        <v>13.6</v>
      </c>
      <c r="P1157" s="203">
        <v>1430</v>
      </c>
      <c r="Q1157" s="203">
        <v>1.18</v>
      </c>
      <c r="R1157" s="203">
        <v>1692</v>
      </c>
      <c r="S1157" s="203">
        <v>169</v>
      </c>
      <c r="T1157" s="203">
        <v>90</v>
      </c>
      <c r="U1157" s="203">
        <v>48</v>
      </c>
      <c r="V1157" s="203">
        <v>456</v>
      </c>
      <c r="W1157" s="203">
        <v>21</v>
      </c>
      <c r="X1157" s="203">
        <v>337</v>
      </c>
      <c r="Y1157" s="203">
        <v>0.435</v>
      </c>
      <c r="Z1157" s="203" t="b">
        <v>0</v>
      </c>
      <c r="AA1157" s="203">
        <v>141</v>
      </c>
      <c r="AB1157" s="203">
        <v>104</v>
      </c>
      <c r="AC1157" s="203">
        <v>315</v>
      </c>
      <c r="AD1157" s="203">
        <v>1</v>
      </c>
      <c r="AE1157" s="203">
        <v>12.3</v>
      </c>
      <c r="AF1157" s="203" t="s">
        <v>305</v>
      </c>
      <c r="AG1157" s="203" t="s">
        <v>302</v>
      </c>
      <c r="BE1157" s="204" t="str">
        <f t="shared" si="37"/>
        <v xml:space="preserve"> VÃ¶lklBlaze 94158 Unisex</v>
      </c>
    </row>
    <row r="1158" spans="1:57">
      <c r="A1158" s="203" t="s">
        <v>219</v>
      </c>
      <c r="B1158" s="203" t="s">
        <v>5132</v>
      </c>
      <c r="C1158" s="203" t="s">
        <v>863</v>
      </c>
      <c r="D1158" s="203">
        <v>165</v>
      </c>
      <c r="E1158" s="203" t="s">
        <v>222</v>
      </c>
      <c r="F1158" s="203" t="str">
        <f t="shared" si="36"/>
        <v>Blaze 94</v>
      </c>
      <c r="H1158" s="203">
        <v>165</v>
      </c>
      <c r="I1158" s="203">
        <v>164.4</v>
      </c>
      <c r="J1158" s="203">
        <v>83</v>
      </c>
      <c r="K1158" s="203">
        <v>140</v>
      </c>
      <c r="L1158" s="203">
        <v>133</v>
      </c>
      <c r="M1158" s="203">
        <v>93</v>
      </c>
      <c r="N1158" s="203">
        <v>116</v>
      </c>
      <c r="O1158" s="203">
        <v>14.8</v>
      </c>
      <c r="P1158" s="203">
        <v>1448</v>
      </c>
      <c r="Q1158" s="203">
        <v>1.2</v>
      </c>
      <c r="R1158" s="203">
        <v>1744</v>
      </c>
      <c r="S1158" s="203">
        <v>182</v>
      </c>
      <c r="T1158" s="203">
        <v>90</v>
      </c>
      <c r="U1158" s="203">
        <v>48</v>
      </c>
      <c r="V1158" s="203">
        <v>465</v>
      </c>
      <c r="W1158" s="203">
        <v>21</v>
      </c>
      <c r="X1158" s="203">
        <v>345</v>
      </c>
      <c r="Y1158" s="203">
        <v>0.442</v>
      </c>
      <c r="Z1158" s="203" t="b">
        <v>0</v>
      </c>
      <c r="AA1158" s="203">
        <v>139</v>
      </c>
      <c r="AB1158" s="203">
        <v>103</v>
      </c>
      <c r="AC1158" s="203">
        <v>326</v>
      </c>
      <c r="AD1158" s="203">
        <v>1</v>
      </c>
      <c r="AE1158" s="203">
        <v>12</v>
      </c>
      <c r="AF1158" s="203" t="s">
        <v>305</v>
      </c>
      <c r="AG1158" s="203" t="s">
        <v>302</v>
      </c>
      <c r="BE1158" s="204" t="str">
        <f t="shared" si="37"/>
        <v xml:space="preserve"> VÃ¶lklBlaze 94165 Unisex</v>
      </c>
    </row>
    <row r="1159" spans="1:57">
      <c r="A1159" s="203" t="s">
        <v>219</v>
      </c>
      <c r="B1159" s="203" t="s">
        <v>5132</v>
      </c>
      <c r="C1159" s="203" t="s">
        <v>863</v>
      </c>
      <c r="D1159" s="203">
        <v>172</v>
      </c>
      <c r="E1159" s="203" t="s">
        <v>222</v>
      </c>
      <c r="F1159" s="203" t="str">
        <f t="shared" si="36"/>
        <v>Blaze 94</v>
      </c>
      <c r="H1159" s="203">
        <v>172</v>
      </c>
      <c r="I1159" s="203">
        <v>171.7</v>
      </c>
      <c r="J1159" s="203">
        <v>74</v>
      </c>
      <c r="K1159" s="203">
        <v>147</v>
      </c>
      <c r="L1159" s="203">
        <v>133</v>
      </c>
      <c r="M1159" s="203">
        <v>93</v>
      </c>
      <c r="N1159" s="203">
        <v>115</v>
      </c>
      <c r="O1159" s="203">
        <v>16.399999999999999</v>
      </c>
      <c r="P1159" s="203">
        <v>1513</v>
      </c>
      <c r="Q1159" s="203">
        <v>1.2</v>
      </c>
      <c r="R1159" s="203">
        <v>1820</v>
      </c>
      <c r="S1159" s="203">
        <v>157</v>
      </c>
      <c r="T1159" s="203">
        <v>90</v>
      </c>
      <c r="U1159" s="203">
        <v>48</v>
      </c>
      <c r="V1159" s="203">
        <v>536</v>
      </c>
      <c r="W1159" s="203">
        <v>22</v>
      </c>
      <c r="X1159" s="203">
        <v>436</v>
      </c>
      <c r="Y1159" s="203">
        <v>0.45</v>
      </c>
      <c r="Z1159" s="203" t="b">
        <v>0</v>
      </c>
      <c r="AA1159" s="203">
        <v>138</v>
      </c>
      <c r="AB1159" s="203">
        <v>105</v>
      </c>
      <c r="AC1159" s="203">
        <v>397</v>
      </c>
      <c r="AD1159" s="203">
        <v>1</v>
      </c>
      <c r="AE1159" s="203">
        <v>12.2</v>
      </c>
      <c r="AF1159" s="203" t="s">
        <v>305</v>
      </c>
      <c r="AG1159" s="203" t="s">
        <v>302</v>
      </c>
      <c r="BE1159" s="204" t="str">
        <f t="shared" si="37"/>
        <v xml:space="preserve"> VÃ¶lklBlaze 94172 Unisex</v>
      </c>
    </row>
    <row r="1160" spans="1:57">
      <c r="A1160" s="203" t="s">
        <v>219</v>
      </c>
      <c r="B1160" s="203" t="s">
        <v>5132</v>
      </c>
      <c r="C1160" s="203" t="s">
        <v>863</v>
      </c>
      <c r="D1160" s="203">
        <v>179</v>
      </c>
      <c r="E1160" s="203" t="s">
        <v>222</v>
      </c>
      <c r="F1160" s="203" t="str">
        <f t="shared" si="36"/>
        <v>Blaze 94</v>
      </c>
      <c r="H1160" s="203">
        <v>179</v>
      </c>
      <c r="I1160" s="203">
        <v>177.1</v>
      </c>
      <c r="J1160" s="203">
        <v>89</v>
      </c>
      <c r="K1160" s="203">
        <v>155</v>
      </c>
      <c r="L1160" s="203">
        <v>133</v>
      </c>
      <c r="M1160" s="203">
        <v>93</v>
      </c>
      <c r="N1160" s="203">
        <v>115</v>
      </c>
      <c r="O1160" s="203">
        <v>18.2</v>
      </c>
      <c r="P1160" s="203">
        <v>1546</v>
      </c>
      <c r="Q1160" s="203">
        <v>1.21</v>
      </c>
      <c r="R1160" s="203">
        <v>1878</v>
      </c>
      <c r="S1160" s="203">
        <v>168</v>
      </c>
      <c r="T1160" s="203">
        <v>92</v>
      </c>
      <c r="U1160" s="203">
        <v>39</v>
      </c>
      <c r="V1160" s="203">
        <v>506</v>
      </c>
      <c r="W1160" s="203">
        <v>23</v>
      </c>
      <c r="X1160" s="203">
        <v>374</v>
      </c>
      <c r="Y1160" s="203">
        <v>0.58099999999999996</v>
      </c>
      <c r="Z1160" s="203" t="b">
        <v>0</v>
      </c>
      <c r="AA1160" s="203">
        <v>118</v>
      </c>
      <c r="AB1160" s="203">
        <v>102</v>
      </c>
      <c r="AC1160" s="203">
        <v>388</v>
      </c>
      <c r="AD1160" s="203">
        <v>1</v>
      </c>
      <c r="AE1160" s="203">
        <v>12.5</v>
      </c>
      <c r="AF1160" s="203" t="s">
        <v>305</v>
      </c>
      <c r="AG1160" s="203" t="s">
        <v>302</v>
      </c>
      <c r="BE1160" s="204" t="str">
        <f t="shared" si="37"/>
        <v xml:space="preserve"> VÃ¶lklBlaze 94179 Unisex</v>
      </c>
    </row>
    <row r="1161" spans="1:57">
      <c r="A1161" s="203" t="s">
        <v>219</v>
      </c>
      <c r="B1161" s="203" t="s">
        <v>5132</v>
      </c>
      <c r="C1161" s="203" t="s">
        <v>863</v>
      </c>
      <c r="D1161" s="203">
        <v>186</v>
      </c>
      <c r="E1161" s="203" t="s">
        <v>222</v>
      </c>
      <c r="F1161" s="203" t="str">
        <f t="shared" si="36"/>
        <v>Blaze 94</v>
      </c>
      <c r="H1161" s="203">
        <v>186</v>
      </c>
      <c r="I1161" s="203">
        <v>186.6</v>
      </c>
      <c r="J1161" s="203">
        <v>104</v>
      </c>
      <c r="K1161" s="203">
        <v>163</v>
      </c>
      <c r="L1161" s="203">
        <v>133</v>
      </c>
      <c r="M1161" s="203">
        <v>93</v>
      </c>
      <c r="N1161" s="203">
        <v>116</v>
      </c>
      <c r="O1161" s="203">
        <v>20</v>
      </c>
      <c r="P1161" s="203">
        <v>1699</v>
      </c>
      <c r="Q1161" s="203">
        <v>1.1599999999999999</v>
      </c>
      <c r="R1161" s="203">
        <v>1976</v>
      </c>
      <c r="S1161" s="203">
        <v>232</v>
      </c>
      <c r="T1161" s="203">
        <v>111</v>
      </c>
      <c r="U1161" s="203">
        <v>47</v>
      </c>
      <c r="V1161" s="203">
        <v>477</v>
      </c>
      <c r="W1161" s="203">
        <v>22</v>
      </c>
      <c r="X1161" s="203">
        <v>345</v>
      </c>
      <c r="Y1161" s="203">
        <v>0.46</v>
      </c>
      <c r="Z1161" s="203" t="b">
        <v>0</v>
      </c>
      <c r="AA1161" s="203">
        <v>138</v>
      </c>
      <c r="AB1161" s="203">
        <v>102</v>
      </c>
      <c r="AC1161" s="203">
        <v>338</v>
      </c>
      <c r="AD1161" s="203">
        <v>2</v>
      </c>
      <c r="AE1161" s="203">
        <v>11.6</v>
      </c>
      <c r="AF1161" s="203" t="s">
        <v>305</v>
      </c>
      <c r="AG1161" s="203" t="s">
        <v>302</v>
      </c>
      <c r="BE1161" s="204" t="str">
        <f t="shared" si="37"/>
        <v xml:space="preserve"> VÃ¶lklBlaze 94186 Unisex</v>
      </c>
    </row>
    <row r="1162" spans="1:57">
      <c r="A1162" s="203" t="s">
        <v>219</v>
      </c>
      <c r="B1162" s="203" t="s">
        <v>5132</v>
      </c>
      <c r="C1162" s="203" t="s">
        <v>865</v>
      </c>
      <c r="D1162" s="203">
        <v>186</v>
      </c>
      <c r="E1162" s="203" t="s">
        <v>222</v>
      </c>
      <c r="F1162" s="203" t="str">
        <f t="shared" si="36"/>
        <v>BMT109</v>
      </c>
      <c r="H1162" s="203">
        <v>186</v>
      </c>
      <c r="I1162" s="203">
        <v>187.2</v>
      </c>
      <c r="J1162" s="203">
        <v>0</v>
      </c>
      <c r="K1162" s="203">
        <v>146</v>
      </c>
      <c r="L1162" s="203">
        <v>133</v>
      </c>
      <c r="M1162" s="203">
        <v>108</v>
      </c>
      <c r="N1162" s="203">
        <v>118</v>
      </c>
      <c r="O1162" s="203">
        <v>27.1</v>
      </c>
      <c r="P1162" s="203">
        <v>1741</v>
      </c>
      <c r="Q1162" s="203">
        <v>1.25</v>
      </c>
      <c r="R1162" s="203">
        <v>2170</v>
      </c>
      <c r="S1162" s="203">
        <v>207</v>
      </c>
      <c r="T1162" s="203">
        <v>138</v>
      </c>
      <c r="U1162" s="203">
        <v>52</v>
      </c>
      <c r="V1162" s="203">
        <v>1038</v>
      </c>
      <c r="W1162" s="203">
        <v>28</v>
      </c>
      <c r="X1162" s="203">
        <v>834</v>
      </c>
      <c r="Y1162" s="203">
        <v>0.52800000000000002</v>
      </c>
      <c r="Z1162" s="203" t="b">
        <v>0</v>
      </c>
      <c r="AA1162" s="203">
        <v>205</v>
      </c>
      <c r="AB1162" s="203">
        <v>210</v>
      </c>
      <c r="AC1162" s="203">
        <v>833</v>
      </c>
      <c r="AD1162" s="203">
        <v>-6</v>
      </c>
      <c r="AE1162" s="203">
        <v>10.199999999999999</v>
      </c>
      <c r="AF1162" s="203" t="s">
        <v>301</v>
      </c>
      <c r="AG1162" s="203" t="s">
        <v>302</v>
      </c>
      <c r="BE1162" s="204" t="str">
        <f t="shared" si="37"/>
        <v xml:space="preserve"> VÃ¶lklBMT109186 Unisex</v>
      </c>
    </row>
    <row r="1163" spans="1:57">
      <c r="A1163" s="203" t="s">
        <v>219</v>
      </c>
      <c r="B1163" s="203" t="s">
        <v>5132</v>
      </c>
      <c r="C1163" s="203" t="s">
        <v>866</v>
      </c>
      <c r="D1163" s="203">
        <v>170</v>
      </c>
      <c r="E1163" s="203" t="s">
        <v>222</v>
      </c>
      <c r="F1163" s="203" t="str">
        <f t="shared" si="36"/>
        <v>Deacon 79</v>
      </c>
      <c r="H1163" s="203">
        <v>170</v>
      </c>
      <c r="I1163" s="203">
        <v>169.3</v>
      </c>
      <c r="J1163" s="203">
        <v>144</v>
      </c>
      <c r="K1163" s="203">
        <v>157</v>
      </c>
      <c r="L1163" s="203">
        <v>128</v>
      </c>
      <c r="M1163" s="203">
        <v>78</v>
      </c>
      <c r="N1163" s="203">
        <v>108</v>
      </c>
      <c r="O1163" s="203">
        <v>15.5</v>
      </c>
      <c r="P1163" s="203">
        <v>1717</v>
      </c>
      <c r="Q1163" s="203">
        <v>0.91</v>
      </c>
      <c r="R1163" s="203">
        <v>1568</v>
      </c>
      <c r="S1163" s="203">
        <v>189</v>
      </c>
      <c r="T1163" s="203">
        <v>73</v>
      </c>
      <c r="U1163" s="203">
        <v>35</v>
      </c>
      <c r="V1163" s="203">
        <v>174</v>
      </c>
      <c r="W1163" s="203">
        <v>5</v>
      </c>
      <c r="X1163" s="203">
        <v>83</v>
      </c>
      <c r="Y1163" s="203">
        <v>0.13600000000000001</v>
      </c>
      <c r="Z1163" s="203" t="b">
        <v>0</v>
      </c>
      <c r="AA1163" s="203">
        <v>69</v>
      </c>
      <c r="AB1163" s="203">
        <v>51</v>
      </c>
      <c r="AC1163" s="203">
        <v>105</v>
      </c>
      <c r="AD1163" s="203">
        <v>10</v>
      </c>
      <c r="AE1163" s="203">
        <v>11.4</v>
      </c>
      <c r="AF1163" s="203" t="s">
        <v>307</v>
      </c>
      <c r="BE1163" s="204" t="str">
        <f t="shared" si="37"/>
        <v xml:space="preserve"> VÃ¶lklDeacon 79170 Unisex</v>
      </c>
    </row>
    <row r="1164" spans="1:57">
      <c r="A1164" s="203" t="s">
        <v>219</v>
      </c>
      <c r="B1164" s="203" t="s">
        <v>5132</v>
      </c>
      <c r="C1164" s="203" t="s">
        <v>866</v>
      </c>
      <c r="D1164" s="203">
        <v>177</v>
      </c>
      <c r="E1164" s="203" t="s">
        <v>222</v>
      </c>
      <c r="F1164" s="203" t="str">
        <f t="shared" si="36"/>
        <v>Deacon 79</v>
      </c>
      <c r="H1164" s="203">
        <v>177</v>
      </c>
      <c r="I1164" s="203">
        <v>177</v>
      </c>
      <c r="J1164" s="203">
        <v>158</v>
      </c>
      <c r="K1164" s="203">
        <v>165</v>
      </c>
      <c r="L1164" s="203">
        <v>128</v>
      </c>
      <c r="M1164" s="203">
        <v>78</v>
      </c>
      <c r="N1164" s="203">
        <v>108</v>
      </c>
      <c r="O1164" s="203">
        <v>17.100000000000001</v>
      </c>
      <c r="P1164" s="203">
        <v>1831</v>
      </c>
      <c r="Q1164" s="203">
        <v>0.89</v>
      </c>
      <c r="R1164" s="203">
        <v>1637</v>
      </c>
      <c r="S1164" s="203">
        <v>215</v>
      </c>
      <c r="T1164" s="203">
        <v>79</v>
      </c>
      <c r="U1164" s="203">
        <v>34</v>
      </c>
      <c r="V1164" s="203">
        <v>126</v>
      </c>
      <c r="W1164" s="203">
        <v>5</v>
      </c>
      <c r="X1164" s="203">
        <v>65</v>
      </c>
      <c r="Y1164" s="203">
        <v>0.159</v>
      </c>
      <c r="Z1164" s="203" t="b">
        <v>0</v>
      </c>
      <c r="AA1164" s="203">
        <v>69</v>
      </c>
      <c r="AB1164" s="203">
        <v>50</v>
      </c>
      <c r="AC1164" s="203">
        <v>57</v>
      </c>
      <c r="AD1164" s="203">
        <v>7</v>
      </c>
      <c r="AE1164" s="203">
        <v>11.6</v>
      </c>
      <c r="AF1164" s="203" t="s">
        <v>307</v>
      </c>
      <c r="BE1164" s="204" t="str">
        <f t="shared" si="37"/>
        <v xml:space="preserve"> VÃ¶lklDeacon 79177 Unisex</v>
      </c>
    </row>
    <row r="1165" spans="1:57">
      <c r="A1165" s="203" t="s">
        <v>219</v>
      </c>
      <c r="B1165" s="203" t="s">
        <v>5132</v>
      </c>
      <c r="C1165" s="203" t="s">
        <v>867</v>
      </c>
      <c r="D1165" s="203">
        <v>167</v>
      </c>
      <c r="E1165" s="203" t="s">
        <v>222</v>
      </c>
      <c r="F1165" s="203" t="str">
        <f t="shared" si="36"/>
        <v>Deacon 80</v>
      </c>
      <c r="H1165" s="203">
        <v>167</v>
      </c>
      <c r="I1165" s="203">
        <v>166.9</v>
      </c>
      <c r="J1165" s="203">
        <v>147</v>
      </c>
      <c r="K1165" s="203">
        <v>153</v>
      </c>
      <c r="L1165" s="203">
        <v>127</v>
      </c>
      <c r="M1165" s="203">
        <v>79</v>
      </c>
      <c r="N1165" s="203">
        <v>110</v>
      </c>
      <c r="O1165" s="203">
        <v>14.4</v>
      </c>
      <c r="P1165" s="203">
        <v>1855</v>
      </c>
      <c r="Q1165" s="203">
        <v>0.85</v>
      </c>
      <c r="R1165" s="203">
        <v>1579</v>
      </c>
      <c r="S1165" s="203">
        <v>214</v>
      </c>
      <c r="T1165" s="203">
        <v>66</v>
      </c>
      <c r="U1165" s="203">
        <v>40</v>
      </c>
      <c r="V1165" s="203">
        <v>134</v>
      </c>
      <c r="W1165" s="203">
        <v>7</v>
      </c>
      <c r="X1165" s="203">
        <v>61</v>
      </c>
      <c r="Y1165" s="203">
        <v>0.17499999999999999</v>
      </c>
      <c r="Z1165" s="203" t="b">
        <v>0</v>
      </c>
      <c r="AA1165" s="203">
        <v>73</v>
      </c>
      <c r="AB1165" s="203">
        <v>63</v>
      </c>
      <c r="AC1165" s="203">
        <v>61</v>
      </c>
      <c r="AD1165" s="203">
        <v>4</v>
      </c>
      <c r="AE1165" s="203">
        <v>10</v>
      </c>
      <c r="AF1165" s="203" t="s">
        <v>307</v>
      </c>
      <c r="BE1165" s="204" t="str">
        <f t="shared" si="37"/>
        <v xml:space="preserve"> VÃ¶lklDeacon 80167 Unisex</v>
      </c>
    </row>
    <row r="1166" spans="1:57">
      <c r="A1166" s="203" t="s">
        <v>219</v>
      </c>
      <c r="B1166" s="203" t="s">
        <v>5132</v>
      </c>
      <c r="C1166" s="203" t="s">
        <v>867</v>
      </c>
      <c r="D1166" s="203">
        <v>172</v>
      </c>
      <c r="E1166" s="203" t="s">
        <v>222</v>
      </c>
      <c r="F1166" s="203" t="str">
        <f t="shared" si="36"/>
        <v>Deacon 80</v>
      </c>
      <c r="H1166" s="203">
        <v>172</v>
      </c>
      <c r="I1166" s="203">
        <v>171.9</v>
      </c>
      <c r="J1166" s="203">
        <v>152</v>
      </c>
      <c r="K1166" s="203">
        <v>159</v>
      </c>
      <c r="L1166" s="203">
        <v>127</v>
      </c>
      <c r="M1166" s="203">
        <v>79</v>
      </c>
      <c r="N1166" s="203">
        <v>110</v>
      </c>
      <c r="O1166" s="203">
        <v>15.5</v>
      </c>
      <c r="P1166" s="203">
        <v>1962</v>
      </c>
      <c r="Q1166" s="203">
        <v>0.83</v>
      </c>
      <c r="R1166" s="203">
        <v>1626</v>
      </c>
      <c r="S1166" s="203">
        <v>219</v>
      </c>
      <c r="T1166" s="203">
        <v>68</v>
      </c>
      <c r="U1166" s="203">
        <v>40</v>
      </c>
      <c r="V1166" s="203">
        <v>139</v>
      </c>
      <c r="W1166" s="203">
        <v>7</v>
      </c>
      <c r="X1166" s="203">
        <v>65</v>
      </c>
      <c r="Y1166" s="203">
        <v>0.17399999999999999</v>
      </c>
      <c r="Z1166" s="203" t="b">
        <v>0</v>
      </c>
      <c r="AA1166" s="203">
        <v>71</v>
      </c>
      <c r="AB1166" s="203">
        <v>62</v>
      </c>
      <c r="AC1166" s="203">
        <v>67</v>
      </c>
      <c r="AD1166" s="203">
        <v>5</v>
      </c>
      <c r="AE1166" s="203">
        <v>10.1</v>
      </c>
      <c r="AF1166" s="203" t="s">
        <v>307</v>
      </c>
      <c r="BE1166" s="204" t="str">
        <f t="shared" si="37"/>
        <v xml:space="preserve"> VÃ¶lklDeacon 80172 Unisex</v>
      </c>
    </row>
    <row r="1167" spans="1:57">
      <c r="A1167" s="203" t="s">
        <v>219</v>
      </c>
      <c r="B1167" s="203" t="s">
        <v>5132</v>
      </c>
      <c r="C1167" s="203" t="s">
        <v>867</v>
      </c>
      <c r="D1167" s="203">
        <v>177</v>
      </c>
      <c r="E1167" s="203" t="s">
        <v>222</v>
      </c>
      <c r="F1167" s="203" t="str">
        <f t="shared" si="36"/>
        <v>Deacon 80</v>
      </c>
      <c r="H1167" s="203">
        <v>177</v>
      </c>
      <c r="I1167" s="203">
        <v>176.9</v>
      </c>
      <c r="J1167" s="203">
        <v>156</v>
      </c>
      <c r="K1167" s="203">
        <v>163</v>
      </c>
      <c r="L1167" s="203">
        <v>127</v>
      </c>
      <c r="M1167" s="203">
        <v>79</v>
      </c>
      <c r="N1167" s="203">
        <v>110</v>
      </c>
      <c r="O1167" s="203">
        <v>16.3</v>
      </c>
      <c r="P1167" s="203">
        <v>2026</v>
      </c>
      <c r="Q1167" s="203">
        <v>0.82</v>
      </c>
      <c r="R1167" s="203">
        <v>1671</v>
      </c>
      <c r="S1167" s="203">
        <v>252</v>
      </c>
      <c r="T1167" s="203">
        <v>76</v>
      </c>
      <c r="U1167" s="203">
        <v>40</v>
      </c>
      <c r="V1167" s="203">
        <v>139</v>
      </c>
      <c r="W1167" s="203">
        <v>7</v>
      </c>
      <c r="X1167" s="203">
        <v>69</v>
      </c>
      <c r="Y1167" s="203">
        <v>0.188999999999999</v>
      </c>
      <c r="Z1167" s="203" t="b">
        <v>0</v>
      </c>
      <c r="AA1167" s="203">
        <v>70</v>
      </c>
      <c r="AB1167" s="203">
        <v>64</v>
      </c>
      <c r="AC1167" s="203">
        <v>69</v>
      </c>
      <c r="AD1167" s="203">
        <v>5</v>
      </c>
      <c r="AE1167" s="203">
        <v>10.5</v>
      </c>
      <c r="AF1167" s="203" t="s">
        <v>307</v>
      </c>
      <c r="BE1167" s="204" t="str">
        <f t="shared" si="37"/>
        <v xml:space="preserve"> VÃ¶lklDeacon 80177 Unisex</v>
      </c>
    </row>
    <row r="1168" spans="1:57">
      <c r="A1168" s="203" t="s">
        <v>219</v>
      </c>
      <c r="B1168" s="203" t="s">
        <v>5132</v>
      </c>
      <c r="C1168" s="203" t="s">
        <v>868</v>
      </c>
      <c r="D1168" s="203">
        <v>172</v>
      </c>
      <c r="E1168" s="203" t="s">
        <v>222</v>
      </c>
      <c r="F1168" s="203" t="str">
        <f t="shared" si="36"/>
        <v>Deacon 84</v>
      </c>
      <c r="H1168" s="203">
        <v>172</v>
      </c>
      <c r="I1168" s="203">
        <v>171.7</v>
      </c>
      <c r="J1168" s="203">
        <v>137</v>
      </c>
      <c r="K1168" s="203">
        <v>158</v>
      </c>
      <c r="L1168" s="203">
        <v>131</v>
      </c>
      <c r="M1168" s="203">
        <v>83</v>
      </c>
      <c r="N1168" s="203">
        <v>114</v>
      </c>
      <c r="O1168" s="203">
        <v>15.5</v>
      </c>
      <c r="P1168" s="203">
        <v>1982</v>
      </c>
      <c r="Q1168" s="203">
        <v>0.85</v>
      </c>
      <c r="R1168" s="203">
        <v>1691</v>
      </c>
      <c r="S1168" s="203">
        <v>214</v>
      </c>
      <c r="T1168" s="203">
        <v>67</v>
      </c>
      <c r="U1168" s="203">
        <v>42</v>
      </c>
      <c r="V1168" s="203">
        <v>218</v>
      </c>
      <c r="W1168" s="203">
        <v>8</v>
      </c>
      <c r="X1168" s="203">
        <v>128</v>
      </c>
      <c r="Y1168" s="203">
        <v>0.20100000000000001</v>
      </c>
      <c r="Z1168" s="203" t="b">
        <v>0</v>
      </c>
      <c r="AA1168" s="203">
        <v>73</v>
      </c>
      <c r="AB1168" s="203">
        <v>62</v>
      </c>
      <c r="AC1168" s="203">
        <v>145</v>
      </c>
      <c r="AD1168" s="203">
        <v>4</v>
      </c>
      <c r="AE1168" s="203">
        <v>11</v>
      </c>
      <c r="AF1168" s="203" t="s">
        <v>305</v>
      </c>
      <c r="BE1168" s="204" t="str">
        <f t="shared" si="37"/>
        <v xml:space="preserve"> VÃ¶lklDeacon 84172 Unisex</v>
      </c>
    </row>
    <row r="1169" spans="1:57">
      <c r="A1169" s="203" t="s">
        <v>219</v>
      </c>
      <c r="B1169" s="203" t="s">
        <v>5132</v>
      </c>
      <c r="C1169" s="203" t="s">
        <v>869</v>
      </c>
      <c r="D1169" s="203">
        <v>161</v>
      </c>
      <c r="E1169" s="203" t="s">
        <v>222</v>
      </c>
      <c r="F1169" s="203" t="str">
        <f t="shared" si="36"/>
        <v>Deacon XTD</v>
      </c>
      <c r="H1169" s="203">
        <v>161</v>
      </c>
      <c r="I1169" s="203">
        <v>160.5</v>
      </c>
      <c r="J1169" s="203">
        <v>141</v>
      </c>
      <c r="K1169" s="203">
        <v>148</v>
      </c>
      <c r="L1169" s="203">
        <v>123</v>
      </c>
      <c r="M1169" s="203">
        <v>75</v>
      </c>
      <c r="N1169" s="203">
        <v>104</v>
      </c>
      <c r="O1169" s="203">
        <v>14.1</v>
      </c>
      <c r="P1169" s="203">
        <v>1745</v>
      </c>
      <c r="Q1169" s="203">
        <v>0.82</v>
      </c>
      <c r="R1169" s="203">
        <v>1428</v>
      </c>
      <c r="S1169" s="203">
        <v>159</v>
      </c>
      <c r="T1169" s="203">
        <v>76</v>
      </c>
      <c r="U1169" s="203">
        <v>35</v>
      </c>
      <c r="V1169" s="203">
        <v>144</v>
      </c>
      <c r="W1169" s="203">
        <v>5</v>
      </c>
      <c r="X1169" s="203">
        <v>54</v>
      </c>
      <c r="Y1169" s="203">
        <v>0.129</v>
      </c>
      <c r="Z1169" s="203" t="b">
        <v>0</v>
      </c>
      <c r="AA1169" s="203">
        <v>74</v>
      </c>
      <c r="AB1169" s="203">
        <v>51</v>
      </c>
      <c r="AC1169" s="203">
        <v>71</v>
      </c>
      <c r="AD1169" s="203">
        <v>8</v>
      </c>
      <c r="AE1169" s="203">
        <v>12.7</v>
      </c>
      <c r="AF1169" s="203" t="s">
        <v>307</v>
      </c>
      <c r="BE1169" s="204" t="str">
        <f t="shared" si="37"/>
        <v xml:space="preserve"> VÃ¶lklDeacon XTD161 Unisex</v>
      </c>
    </row>
    <row r="1170" spans="1:57">
      <c r="A1170" s="203" t="s">
        <v>219</v>
      </c>
      <c r="B1170" s="203" t="s">
        <v>5132</v>
      </c>
      <c r="C1170" s="203" t="s">
        <v>869</v>
      </c>
      <c r="D1170" s="203">
        <v>168</v>
      </c>
      <c r="E1170" s="203" t="s">
        <v>222</v>
      </c>
      <c r="F1170" s="203" t="str">
        <f t="shared" si="36"/>
        <v>Deacon XTD</v>
      </c>
      <c r="H1170" s="203">
        <v>168</v>
      </c>
      <c r="I1170" s="203">
        <v>168.1</v>
      </c>
      <c r="J1170" s="203">
        <v>148</v>
      </c>
      <c r="K1170" s="203">
        <v>156</v>
      </c>
      <c r="L1170" s="203">
        <v>123</v>
      </c>
      <c r="M1170" s="203">
        <v>75</v>
      </c>
      <c r="N1170" s="203">
        <v>104</v>
      </c>
      <c r="O1170" s="203">
        <v>15.5</v>
      </c>
      <c r="P1170" s="203">
        <v>1802</v>
      </c>
      <c r="Q1170" s="203">
        <v>0.83</v>
      </c>
      <c r="R1170" s="203">
        <v>1497</v>
      </c>
      <c r="S1170" s="203">
        <v>176</v>
      </c>
      <c r="T1170" s="203">
        <v>76</v>
      </c>
      <c r="U1170" s="203">
        <v>36</v>
      </c>
      <c r="V1170" s="203">
        <v>147</v>
      </c>
      <c r="W1170" s="203">
        <v>5</v>
      </c>
      <c r="X1170" s="203">
        <v>54</v>
      </c>
      <c r="Y1170" s="203">
        <v>0.127</v>
      </c>
      <c r="Z1170" s="203" t="b">
        <v>0</v>
      </c>
      <c r="AA1170" s="203">
        <v>75</v>
      </c>
      <c r="AB1170" s="203">
        <v>51</v>
      </c>
      <c r="AC1170" s="203">
        <v>72</v>
      </c>
      <c r="AD1170" s="203">
        <v>8</v>
      </c>
      <c r="AE1170" s="203">
        <v>13.1</v>
      </c>
      <c r="AF1170" s="203" t="s">
        <v>307</v>
      </c>
      <c r="BE1170" s="204" t="str">
        <f t="shared" si="37"/>
        <v xml:space="preserve"> VÃ¶lklDeacon XTD168 Unisex</v>
      </c>
    </row>
    <row r="1171" spans="1:57">
      <c r="A1171" s="203" t="s">
        <v>219</v>
      </c>
      <c r="B1171" s="203" t="s">
        <v>5132</v>
      </c>
      <c r="C1171" s="203" t="s">
        <v>869</v>
      </c>
      <c r="D1171" s="203">
        <v>175</v>
      </c>
      <c r="E1171" s="203" t="s">
        <v>222</v>
      </c>
      <c r="F1171" s="203" t="str">
        <f t="shared" si="36"/>
        <v>Deacon XTD</v>
      </c>
      <c r="H1171" s="203">
        <v>175</v>
      </c>
      <c r="I1171" s="203">
        <v>175.5</v>
      </c>
      <c r="J1171" s="203">
        <v>156</v>
      </c>
      <c r="K1171" s="203">
        <v>163</v>
      </c>
      <c r="L1171" s="203">
        <v>123</v>
      </c>
      <c r="M1171" s="203">
        <v>75</v>
      </c>
      <c r="N1171" s="203">
        <v>104</v>
      </c>
      <c r="O1171" s="203">
        <v>17</v>
      </c>
      <c r="P1171" s="203">
        <v>1931</v>
      </c>
      <c r="Q1171" s="203">
        <v>0.81</v>
      </c>
      <c r="R1171" s="203">
        <v>1565</v>
      </c>
      <c r="S1171" s="203">
        <v>204</v>
      </c>
      <c r="T1171" s="203">
        <v>87</v>
      </c>
      <c r="U1171" s="203">
        <v>35</v>
      </c>
      <c r="V1171" s="203">
        <v>141</v>
      </c>
      <c r="W1171" s="203">
        <v>5</v>
      </c>
      <c r="X1171" s="203">
        <v>52</v>
      </c>
      <c r="Y1171" s="203">
        <v>0.127</v>
      </c>
      <c r="Z1171" s="203" t="b">
        <v>0</v>
      </c>
      <c r="AA1171" s="203">
        <v>73</v>
      </c>
      <c r="AB1171" s="203">
        <v>49</v>
      </c>
      <c r="AC1171" s="203">
        <v>67</v>
      </c>
      <c r="AD1171" s="203">
        <v>9</v>
      </c>
      <c r="AE1171" s="203">
        <v>12.7</v>
      </c>
      <c r="AF1171" s="203" t="s">
        <v>307</v>
      </c>
      <c r="BE1171" s="204" t="str">
        <f t="shared" si="37"/>
        <v xml:space="preserve"> VÃ¶lklDeacon XTD175 Unisex</v>
      </c>
    </row>
    <row r="1172" spans="1:57">
      <c r="A1172" s="203" t="s">
        <v>219</v>
      </c>
      <c r="B1172" s="203" t="s">
        <v>5132</v>
      </c>
      <c r="C1172" s="203" t="s">
        <v>870</v>
      </c>
      <c r="D1172" s="203">
        <v>147</v>
      </c>
      <c r="E1172" s="203" t="s">
        <v>390</v>
      </c>
      <c r="F1172" s="203" t="str">
        <f t="shared" si="36"/>
        <v>Flair 75</v>
      </c>
      <c r="H1172" s="203">
        <v>147</v>
      </c>
      <c r="I1172" s="203">
        <v>148</v>
      </c>
      <c r="J1172" s="203">
        <v>130</v>
      </c>
      <c r="K1172" s="203">
        <v>136</v>
      </c>
      <c r="L1172" s="203">
        <v>125</v>
      </c>
      <c r="M1172" s="203">
        <v>74</v>
      </c>
      <c r="N1172" s="203">
        <v>104</v>
      </c>
      <c r="O1172" s="203">
        <v>11.3</v>
      </c>
      <c r="P1172" s="203">
        <v>1633</v>
      </c>
      <c r="Q1172" s="203">
        <v>0.81</v>
      </c>
      <c r="R1172" s="203">
        <v>1324</v>
      </c>
      <c r="S1172" s="203">
        <v>158</v>
      </c>
      <c r="T1172" s="203">
        <v>61</v>
      </c>
      <c r="U1172" s="203">
        <v>33</v>
      </c>
      <c r="V1172" s="203">
        <v>124</v>
      </c>
      <c r="W1172" s="203">
        <v>5</v>
      </c>
      <c r="X1172" s="203">
        <v>53</v>
      </c>
      <c r="Y1172" s="203">
        <v>0.16300000000000001</v>
      </c>
      <c r="Z1172" s="203" t="b">
        <v>0</v>
      </c>
      <c r="AA1172" s="203">
        <v>65</v>
      </c>
      <c r="AB1172" s="203">
        <v>57</v>
      </c>
      <c r="AC1172" s="203">
        <v>59</v>
      </c>
      <c r="AD1172" s="203">
        <v>6</v>
      </c>
      <c r="AE1172" s="203">
        <v>11.4</v>
      </c>
      <c r="AF1172" s="203" t="s">
        <v>307</v>
      </c>
      <c r="BE1172" s="204" t="str">
        <f t="shared" si="37"/>
        <v xml:space="preserve"> VÃ¶lklFlair 75147 Women's</v>
      </c>
    </row>
    <row r="1173" spans="1:57">
      <c r="A1173" s="203" t="s">
        <v>219</v>
      </c>
      <c r="B1173" s="203" t="s">
        <v>5132</v>
      </c>
      <c r="C1173" s="203" t="s">
        <v>870</v>
      </c>
      <c r="D1173" s="203">
        <v>154</v>
      </c>
      <c r="E1173" s="203" t="s">
        <v>390</v>
      </c>
      <c r="F1173" s="203" t="str">
        <f t="shared" si="36"/>
        <v>Flair 75</v>
      </c>
      <c r="H1173" s="203">
        <v>154</v>
      </c>
      <c r="I1173" s="203">
        <v>153</v>
      </c>
      <c r="J1173" s="203">
        <v>135</v>
      </c>
      <c r="K1173" s="203">
        <v>140</v>
      </c>
      <c r="L1173" s="203">
        <v>125</v>
      </c>
      <c r="M1173" s="203">
        <v>74</v>
      </c>
      <c r="N1173" s="203">
        <v>104</v>
      </c>
      <c r="O1173" s="203">
        <v>12.2</v>
      </c>
      <c r="P1173" s="203">
        <v>1683</v>
      </c>
      <c r="Q1173" s="203">
        <v>0.81</v>
      </c>
      <c r="R1173" s="203">
        <v>1365</v>
      </c>
      <c r="S1173" s="203">
        <v>166</v>
      </c>
      <c r="T1173" s="203">
        <v>63</v>
      </c>
      <c r="U1173" s="203">
        <v>33</v>
      </c>
      <c r="V1173" s="203">
        <v>122</v>
      </c>
      <c r="W1173" s="203">
        <v>5</v>
      </c>
      <c r="X1173" s="203">
        <v>54</v>
      </c>
      <c r="Y1173" s="203">
        <v>0.13600000000000001</v>
      </c>
      <c r="Z1173" s="203" t="b">
        <v>0</v>
      </c>
      <c r="AA1173" s="203">
        <v>69</v>
      </c>
      <c r="AB1173" s="203">
        <v>59</v>
      </c>
      <c r="AC1173" s="203">
        <v>53</v>
      </c>
      <c r="AD1173" s="203">
        <v>7</v>
      </c>
      <c r="AE1173" s="203">
        <v>11.4</v>
      </c>
      <c r="AF1173" s="203" t="s">
        <v>307</v>
      </c>
      <c r="BE1173" s="204" t="str">
        <f t="shared" si="37"/>
        <v xml:space="preserve"> VÃ¶lklFlair 75154 Women's</v>
      </c>
    </row>
    <row r="1174" spans="1:57">
      <c r="A1174" s="203" t="s">
        <v>219</v>
      </c>
      <c r="B1174" s="203" t="s">
        <v>5132</v>
      </c>
      <c r="C1174" s="203" t="s">
        <v>870</v>
      </c>
      <c r="D1174" s="203">
        <v>161</v>
      </c>
      <c r="E1174" s="203" t="s">
        <v>390</v>
      </c>
      <c r="F1174" s="203" t="str">
        <f t="shared" si="36"/>
        <v>Flair 75</v>
      </c>
      <c r="H1174" s="203">
        <v>161</v>
      </c>
      <c r="I1174" s="203">
        <v>160.5</v>
      </c>
      <c r="J1174" s="203">
        <v>141</v>
      </c>
      <c r="K1174" s="203">
        <v>148</v>
      </c>
      <c r="L1174" s="203">
        <v>125</v>
      </c>
      <c r="M1174" s="203">
        <v>74</v>
      </c>
      <c r="N1174" s="203">
        <v>105</v>
      </c>
      <c r="O1174" s="203">
        <v>13.6</v>
      </c>
      <c r="P1174" s="203">
        <v>1793</v>
      </c>
      <c r="Q1174" s="203">
        <v>0.8</v>
      </c>
      <c r="R1174" s="203">
        <v>1433</v>
      </c>
      <c r="S1174" s="203">
        <v>162</v>
      </c>
      <c r="T1174" s="203">
        <v>69</v>
      </c>
      <c r="U1174" s="203">
        <v>35</v>
      </c>
      <c r="V1174" s="203">
        <v>133</v>
      </c>
      <c r="W1174" s="203">
        <v>5</v>
      </c>
      <c r="X1174" s="203">
        <v>61</v>
      </c>
      <c r="Y1174" s="203">
        <v>0.14699999999999999</v>
      </c>
      <c r="Z1174" s="203" t="b">
        <v>0</v>
      </c>
      <c r="AA1174" s="203">
        <v>71</v>
      </c>
      <c r="AB1174" s="203">
        <v>58</v>
      </c>
      <c r="AC1174" s="203">
        <v>62</v>
      </c>
      <c r="AD1174" s="203">
        <v>4</v>
      </c>
      <c r="AE1174" s="203">
        <v>11.7</v>
      </c>
      <c r="AF1174" s="203" t="s">
        <v>307</v>
      </c>
      <c r="BE1174" s="204" t="str">
        <f t="shared" si="37"/>
        <v xml:space="preserve"> VÃ¶lklFlair 75161 Women's</v>
      </c>
    </row>
    <row r="1175" spans="1:57">
      <c r="A1175" s="203" t="s">
        <v>219</v>
      </c>
      <c r="B1175" s="203" t="s">
        <v>5132</v>
      </c>
      <c r="C1175" s="203" t="s">
        <v>871</v>
      </c>
      <c r="D1175" s="203">
        <v>149</v>
      </c>
      <c r="E1175" s="203" t="s">
        <v>390</v>
      </c>
      <c r="F1175" s="203" t="str">
        <f t="shared" si="36"/>
        <v>Flair 79</v>
      </c>
      <c r="H1175" s="203">
        <v>149</v>
      </c>
      <c r="I1175" s="203">
        <v>149.4</v>
      </c>
      <c r="J1175" s="203">
        <v>106</v>
      </c>
      <c r="K1175" s="203">
        <v>138</v>
      </c>
      <c r="L1175" s="203">
        <v>128</v>
      </c>
      <c r="M1175" s="203">
        <v>79</v>
      </c>
      <c r="N1175" s="203">
        <v>109</v>
      </c>
      <c r="O1175" s="203">
        <v>11.9</v>
      </c>
      <c r="P1175" s="203">
        <v>1397</v>
      </c>
      <c r="Q1175" s="203">
        <v>1</v>
      </c>
      <c r="R1175" s="203">
        <v>1393</v>
      </c>
      <c r="S1175" s="203">
        <v>140</v>
      </c>
      <c r="T1175" s="203">
        <v>51</v>
      </c>
      <c r="U1175" s="203">
        <v>37</v>
      </c>
      <c r="V1175" s="203">
        <v>229</v>
      </c>
      <c r="W1175" s="203">
        <v>7</v>
      </c>
      <c r="X1175" s="203">
        <v>204</v>
      </c>
      <c r="Y1175" s="203">
        <v>0.18099999999999999</v>
      </c>
      <c r="Z1175" s="203" t="b">
        <v>0</v>
      </c>
      <c r="AA1175" s="203">
        <v>67</v>
      </c>
      <c r="AB1175" s="203">
        <v>47</v>
      </c>
      <c r="AC1175" s="203">
        <v>161</v>
      </c>
      <c r="AD1175" s="203">
        <v>3</v>
      </c>
      <c r="AE1175" s="203">
        <v>11.4</v>
      </c>
      <c r="AF1175" s="203" t="s">
        <v>308</v>
      </c>
      <c r="BE1175" s="204" t="str">
        <f t="shared" si="37"/>
        <v xml:space="preserve"> VÃ¶lklFlair 79149 Women's</v>
      </c>
    </row>
    <row r="1176" spans="1:57">
      <c r="A1176" s="203" t="s">
        <v>219</v>
      </c>
      <c r="B1176" s="203" t="s">
        <v>5132</v>
      </c>
      <c r="C1176" s="203" t="s">
        <v>871</v>
      </c>
      <c r="D1176" s="203">
        <v>156</v>
      </c>
      <c r="E1176" s="203" t="s">
        <v>390</v>
      </c>
      <c r="F1176" s="203" t="str">
        <f t="shared" si="36"/>
        <v>Flair 79</v>
      </c>
      <c r="H1176" s="203">
        <v>156</v>
      </c>
      <c r="I1176" s="203">
        <v>154.69999999999999</v>
      </c>
      <c r="J1176" s="203">
        <v>136</v>
      </c>
      <c r="K1176" s="203">
        <v>143</v>
      </c>
      <c r="L1176" s="203">
        <v>128</v>
      </c>
      <c r="M1176" s="203">
        <v>79</v>
      </c>
      <c r="N1176" s="203">
        <v>109</v>
      </c>
      <c r="O1176" s="203">
        <v>12.8</v>
      </c>
      <c r="P1176" s="203">
        <v>1452</v>
      </c>
      <c r="Q1176" s="203">
        <v>0.99</v>
      </c>
      <c r="R1176" s="203">
        <v>1442</v>
      </c>
      <c r="S1176" s="203">
        <v>150</v>
      </c>
      <c r="T1176" s="203">
        <v>62</v>
      </c>
      <c r="U1176" s="203">
        <v>36</v>
      </c>
      <c r="V1176" s="203">
        <v>133</v>
      </c>
      <c r="W1176" s="203">
        <v>5</v>
      </c>
      <c r="X1176" s="203">
        <v>56</v>
      </c>
      <c r="Y1176" s="203">
        <v>0.14599999999999999</v>
      </c>
      <c r="Z1176" s="203" t="b">
        <v>0</v>
      </c>
      <c r="AA1176" s="203">
        <v>68</v>
      </c>
      <c r="AB1176" s="203">
        <v>49</v>
      </c>
      <c r="AC1176" s="203">
        <v>65</v>
      </c>
      <c r="AD1176" s="203">
        <v>6</v>
      </c>
      <c r="AE1176" s="203">
        <v>10.8</v>
      </c>
      <c r="AF1176" s="203" t="s">
        <v>307</v>
      </c>
      <c r="BE1176" s="204" t="str">
        <f t="shared" si="37"/>
        <v xml:space="preserve"> VÃ¶lklFlair 79156 Women's</v>
      </c>
    </row>
    <row r="1177" spans="1:57">
      <c r="A1177" s="203" t="s">
        <v>219</v>
      </c>
      <c r="B1177" s="203" t="s">
        <v>5132</v>
      </c>
      <c r="C1177" s="203" t="s">
        <v>871</v>
      </c>
      <c r="D1177" s="203">
        <v>163</v>
      </c>
      <c r="E1177" s="203" t="s">
        <v>390</v>
      </c>
      <c r="F1177" s="203" t="str">
        <f t="shared" si="36"/>
        <v>Flair 79</v>
      </c>
      <c r="H1177" s="203">
        <v>163</v>
      </c>
      <c r="I1177" s="203">
        <v>162.1</v>
      </c>
      <c r="J1177" s="203">
        <v>131</v>
      </c>
      <c r="K1177" s="203">
        <v>150</v>
      </c>
      <c r="L1177" s="203">
        <v>128</v>
      </c>
      <c r="M1177" s="203">
        <v>79</v>
      </c>
      <c r="N1177" s="203">
        <v>109</v>
      </c>
      <c r="O1177" s="203">
        <v>14.1</v>
      </c>
      <c r="P1177" s="203">
        <v>1630</v>
      </c>
      <c r="Q1177" s="203">
        <v>0.93</v>
      </c>
      <c r="R1177" s="203">
        <v>1512</v>
      </c>
      <c r="S1177" s="203">
        <v>172</v>
      </c>
      <c r="T1177" s="203">
        <v>70</v>
      </c>
      <c r="U1177" s="203">
        <v>37</v>
      </c>
      <c r="V1177" s="203">
        <v>188</v>
      </c>
      <c r="W1177" s="203">
        <v>6</v>
      </c>
      <c r="X1177" s="203">
        <v>118</v>
      </c>
      <c r="Y1177" s="203">
        <v>0.17299999999999999</v>
      </c>
      <c r="Z1177" s="203" t="b">
        <v>0</v>
      </c>
      <c r="AA1177" s="203">
        <v>72</v>
      </c>
      <c r="AB1177" s="203">
        <v>49</v>
      </c>
      <c r="AC1177" s="203">
        <v>116</v>
      </c>
      <c r="AD1177" s="203">
        <v>5</v>
      </c>
      <c r="AE1177" s="203">
        <v>10.9</v>
      </c>
      <c r="AF1177" s="203" t="s">
        <v>308</v>
      </c>
      <c r="BE1177" s="204" t="str">
        <f t="shared" si="37"/>
        <v xml:space="preserve"> VÃ¶lklFlair 79163 Women's</v>
      </c>
    </row>
    <row r="1178" spans="1:57">
      <c r="A1178" s="203" t="s">
        <v>219</v>
      </c>
      <c r="B1178" s="203" t="s">
        <v>5132</v>
      </c>
      <c r="C1178" s="203" t="s">
        <v>872</v>
      </c>
      <c r="D1178" s="203">
        <v>150</v>
      </c>
      <c r="E1178" s="203" t="s">
        <v>390</v>
      </c>
      <c r="F1178" s="203" t="str">
        <f t="shared" si="36"/>
        <v>Flair SC Carbon</v>
      </c>
      <c r="H1178" s="203">
        <v>150</v>
      </c>
      <c r="I1178" s="203">
        <v>149.30000000000001</v>
      </c>
      <c r="J1178" s="203">
        <v>128</v>
      </c>
      <c r="K1178" s="203">
        <v>135</v>
      </c>
      <c r="L1178" s="203">
        <v>122</v>
      </c>
      <c r="M1178" s="203">
        <v>70</v>
      </c>
      <c r="N1178" s="203">
        <v>103</v>
      </c>
      <c r="O1178" s="203">
        <v>10.4</v>
      </c>
      <c r="P1178" s="203">
        <v>1572</v>
      </c>
      <c r="Q1178" s="203">
        <v>0.82</v>
      </c>
      <c r="R1178" s="203">
        <v>1282</v>
      </c>
      <c r="S1178" s="203">
        <v>199</v>
      </c>
      <c r="T1178" s="203">
        <v>69</v>
      </c>
      <c r="U1178" s="203">
        <v>41</v>
      </c>
      <c r="V1178" s="203">
        <v>163</v>
      </c>
      <c r="W1178" s="203">
        <v>6</v>
      </c>
      <c r="X1178" s="203">
        <v>55</v>
      </c>
      <c r="Y1178" s="203">
        <v>0.14599999999999999</v>
      </c>
      <c r="Z1178" s="203" t="b">
        <v>0</v>
      </c>
      <c r="AA1178" s="203">
        <v>70</v>
      </c>
      <c r="AB1178" s="203">
        <v>75</v>
      </c>
      <c r="AC1178" s="203">
        <v>93</v>
      </c>
      <c r="AD1178" s="203">
        <v>4</v>
      </c>
      <c r="AE1178" s="203">
        <v>12.4</v>
      </c>
      <c r="AF1178" s="203" t="s">
        <v>307</v>
      </c>
      <c r="BE1178" s="204" t="str">
        <f t="shared" si="37"/>
        <v xml:space="preserve"> VÃ¶lklFlair SC Carbon150 Women's</v>
      </c>
    </row>
    <row r="1179" spans="1:57">
      <c r="A1179" s="203" t="s">
        <v>219</v>
      </c>
      <c r="B1179" s="203" t="s">
        <v>5132</v>
      </c>
      <c r="C1179" s="203" t="s">
        <v>872</v>
      </c>
      <c r="D1179" s="203">
        <v>155</v>
      </c>
      <c r="E1179" s="203" t="s">
        <v>390</v>
      </c>
      <c r="F1179" s="203" t="str">
        <f t="shared" si="36"/>
        <v>Flair SC Carbon</v>
      </c>
      <c r="H1179" s="203">
        <v>155</v>
      </c>
      <c r="I1179" s="203">
        <v>154.5</v>
      </c>
      <c r="J1179" s="203">
        <v>132</v>
      </c>
      <c r="K1179" s="203">
        <v>140</v>
      </c>
      <c r="L1179" s="203">
        <v>123</v>
      </c>
      <c r="M1179" s="203">
        <v>70</v>
      </c>
      <c r="N1179" s="203">
        <v>103</v>
      </c>
      <c r="O1179" s="203">
        <v>11.4</v>
      </c>
      <c r="P1179" s="203">
        <v>1587</v>
      </c>
      <c r="Q1179" s="203">
        <v>0.84</v>
      </c>
      <c r="R1179" s="203">
        <v>1328</v>
      </c>
      <c r="S1179" s="203">
        <v>193</v>
      </c>
      <c r="T1179" s="203">
        <v>71</v>
      </c>
      <c r="U1179" s="203">
        <v>47</v>
      </c>
      <c r="V1179" s="203">
        <v>168</v>
      </c>
      <c r="W1179" s="203">
        <v>6</v>
      </c>
      <c r="X1179" s="203">
        <v>57</v>
      </c>
      <c r="Y1179" s="203">
        <v>0.129</v>
      </c>
      <c r="Z1179" s="203" t="b">
        <v>0</v>
      </c>
      <c r="AA1179" s="203">
        <v>70</v>
      </c>
      <c r="AB1179" s="203">
        <v>77</v>
      </c>
      <c r="AC1179" s="203">
        <v>98</v>
      </c>
      <c r="AD1179" s="203">
        <v>4</v>
      </c>
      <c r="AE1179" s="203">
        <v>13.1</v>
      </c>
      <c r="AF1179" s="203" t="s">
        <v>307</v>
      </c>
      <c r="BE1179" s="204" t="str">
        <f t="shared" si="37"/>
        <v xml:space="preserve"> VÃ¶lklFlair SC Carbon155 Women's</v>
      </c>
    </row>
    <row r="1180" spans="1:57">
      <c r="A1180" s="203" t="s">
        <v>219</v>
      </c>
      <c r="B1180" s="203" t="s">
        <v>5132</v>
      </c>
      <c r="C1180" s="203" t="s">
        <v>872</v>
      </c>
      <c r="D1180" s="203">
        <v>160</v>
      </c>
      <c r="E1180" s="203" t="s">
        <v>390</v>
      </c>
      <c r="F1180" s="203" t="str">
        <f t="shared" si="36"/>
        <v>Flair SC Carbon</v>
      </c>
      <c r="H1180" s="203">
        <v>160</v>
      </c>
      <c r="I1180" s="203">
        <v>159.6</v>
      </c>
      <c r="J1180" s="203">
        <v>137</v>
      </c>
      <c r="K1180" s="203">
        <v>144</v>
      </c>
      <c r="L1180" s="203">
        <v>122</v>
      </c>
      <c r="M1180" s="203">
        <v>70</v>
      </c>
      <c r="N1180" s="203">
        <v>102</v>
      </c>
      <c r="O1180" s="203">
        <v>12.2</v>
      </c>
      <c r="P1180" s="203">
        <v>1647</v>
      </c>
      <c r="Q1180" s="203">
        <v>0.83</v>
      </c>
      <c r="R1180" s="203">
        <v>1370</v>
      </c>
      <c r="S1180" s="203">
        <v>203</v>
      </c>
      <c r="T1180" s="203">
        <v>71</v>
      </c>
      <c r="U1180" s="203">
        <v>42</v>
      </c>
      <c r="V1180" s="203">
        <v>166</v>
      </c>
      <c r="W1180" s="203">
        <v>7</v>
      </c>
      <c r="X1180" s="203">
        <v>56</v>
      </c>
      <c r="Y1180" s="203">
        <v>0.157</v>
      </c>
      <c r="Z1180" s="203" t="b">
        <v>0</v>
      </c>
      <c r="AA1180" s="203">
        <v>72</v>
      </c>
      <c r="AB1180" s="203">
        <v>79</v>
      </c>
      <c r="AC1180" s="203">
        <v>94</v>
      </c>
      <c r="AD1180" s="203">
        <v>4</v>
      </c>
      <c r="AE1180" s="203">
        <v>11.5</v>
      </c>
      <c r="AF1180" s="203" t="s">
        <v>307</v>
      </c>
      <c r="BE1180" s="204" t="str">
        <f t="shared" si="37"/>
        <v xml:space="preserve"> VÃ¶lklFlair SC Carbon160 Women's</v>
      </c>
    </row>
    <row r="1181" spans="1:57">
      <c r="A1181" s="203" t="s">
        <v>219</v>
      </c>
      <c r="B1181" s="203" t="s">
        <v>5132</v>
      </c>
      <c r="C1181" s="203" t="s">
        <v>873</v>
      </c>
      <c r="D1181" s="203">
        <v>161</v>
      </c>
      <c r="E1181" s="203" t="s">
        <v>222</v>
      </c>
      <c r="F1181" s="203" t="str">
        <f t="shared" si="36"/>
        <v>Kanjo 84</v>
      </c>
      <c r="H1181" s="203">
        <v>161</v>
      </c>
      <c r="I1181" s="203">
        <v>161.19999999999999</v>
      </c>
      <c r="J1181" s="203">
        <v>115</v>
      </c>
      <c r="K1181" s="203">
        <v>137</v>
      </c>
      <c r="L1181" s="203">
        <v>124</v>
      </c>
      <c r="M1181" s="203">
        <v>83</v>
      </c>
      <c r="N1181" s="203">
        <v>106</v>
      </c>
      <c r="O1181" s="203">
        <v>14.2</v>
      </c>
      <c r="P1181" s="203">
        <v>1402</v>
      </c>
      <c r="Q1181" s="203">
        <v>1.1100000000000001</v>
      </c>
      <c r="R1181" s="203">
        <v>1549</v>
      </c>
      <c r="S1181" s="203">
        <v>176</v>
      </c>
      <c r="T1181" s="203">
        <v>70</v>
      </c>
      <c r="U1181" s="203">
        <v>38</v>
      </c>
      <c r="V1181" s="203">
        <v>279</v>
      </c>
      <c r="W1181" s="203">
        <v>13</v>
      </c>
      <c r="X1181" s="203">
        <v>185</v>
      </c>
      <c r="Y1181" s="203">
        <v>0.34899999999999998</v>
      </c>
      <c r="Z1181" s="203" t="b">
        <v>0</v>
      </c>
      <c r="AA1181" s="203">
        <v>132</v>
      </c>
      <c r="AB1181" s="203">
        <v>108</v>
      </c>
      <c r="AC1181" s="203">
        <v>147</v>
      </c>
      <c r="AD1181" s="203">
        <v>3</v>
      </c>
      <c r="AE1181" s="203">
        <v>11.8</v>
      </c>
      <c r="AF1181" s="203" t="s">
        <v>306</v>
      </c>
      <c r="AG1181" s="203" t="s">
        <v>305</v>
      </c>
      <c r="AH1181" s="203" t="s">
        <v>302</v>
      </c>
      <c r="BE1181" s="204" t="str">
        <f t="shared" si="37"/>
        <v xml:space="preserve"> VÃ¶lklKanjo 84161 Unisex</v>
      </c>
    </row>
    <row r="1182" spans="1:57">
      <c r="A1182" s="203" t="s">
        <v>219</v>
      </c>
      <c r="B1182" s="203" t="s">
        <v>5132</v>
      </c>
      <c r="C1182" s="203" t="s">
        <v>873</v>
      </c>
      <c r="D1182" s="203">
        <v>168</v>
      </c>
      <c r="E1182" s="203" t="s">
        <v>222</v>
      </c>
      <c r="F1182" s="203" t="str">
        <f t="shared" si="36"/>
        <v>Kanjo 84</v>
      </c>
      <c r="H1182" s="203">
        <v>168</v>
      </c>
      <c r="I1182" s="203">
        <v>168.7</v>
      </c>
      <c r="J1182" s="203">
        <v>132</v>
      </c>
      <c r="K1182" s="203">
        <v>145</v>
      </c>
      <c r="L1182" s="203">
        <v>124</v>
      </c>
      <c r="M1182" s="203">
        <v>83</v>
      </c>
      <c r="N1182" s="203">
        <v>106</v>
      </c>
      <c r="O1182" s="203">
        <v>15.8</v>
      </c>
      <c r="P1182" s="203">
        <v>1495</v>
      </c>
      <c r="Q1182" s="203">
        <v>1.0900000000000001</v>
      </c>
      <c r="R1182" s="203">
        <v>1623</v>
      </c>
      <c r="S1182" s="203">
        <v>185</v>
      </c>
      <c r="T1182" s="203">
        <v>70</v>
      </c>
      <c r="U1182" s="203">
        <v>36</v>
      </c>
      <c r="V1182" s="203">
        <v>229</v>
      </c>
      <c r="W1182" s="203">
        <v>13</v>
      </c>
      <c r="X1182" s="203">
        <v>141</v>
      </c>
      <c r="Y1182" s="203">
        <v>0.34799999999999998</v>
      </c>
      <c r="Z1182" s="203" t="b">
        <v>0</v>
      </c>
      <c r="AA1182" s="203">
        <v>134</v>
      </c>
      <c r="AB1182" s="203">
        <v>107</v>
      </c>
      <c r="AC1182" s="203">
        <v>95</v>
      </c>
      <c r="AD1182" s="203">
        <v>3</v>
      </c>
      <c r="AE1182" s="203">
        <v>11.6</v>
      </c>
      <c r="AF1182" s="203" t="s">
        <v>306</v>
      </c>
      <c r="AG1182" s="203" t="s">
        <v>305</v>
      </c>
      <c r="AH1182" s="203" t="s">
        <v>302</v>
      </c>
      <c r="BE1182" s="204" t="str">
        <f t="shared" si="37"/>
        <v xml:space="preserve"> VÃ¶lklKanjo 84168 Unisex</v>
      </c>
    </row>
    <row r="1183" spans="1:57">
      <c r="A1183" s="203" t="s">
        <v>219</v>
      </c>
      <c r="B1183" s="203" t="s">
        <v>5132</v>
      </c>
      <c r="C1183" s="203" t="s">
        <v>873</v>
      </c>
      <c r="D1183" s="203">
        <v>175</v>
      </c>
      <c r="E1183" s="203" t="s">
        <v>222</v>
      </c>
      <c r="F1183" s="203" t="str">
        <f t="shared" si="36"/>
        <v>Kanjo 84</v>
      </c>
      <c r="H1183" s="203">
        <v>175</v>
      </c>
      <c r="I1183" s="203">
        <v>176.1</v>
      </c>
      <c r="J1183" s="203">
        <v>131</v>
      </c>
      <c r="K1183" s="203">
        <v>152</v>
      </c>
      <c r="L1183" s="203">
        <v>124</v>
      </c>
      <c r="M1183" s="203">
        <v>83</v>
      </c>
      <c r="N1183" s="203">
        <v>106</v>
      </c>
      <c r="O1183" s="203">
        <v>17.5</v>
      </c>
      <c r="P1183" s="203">
        <v>1609</v>
      </c>
      <c r="Q1183" s="203">
        <v>1.05</v>
      </c>
      <c r="R1183" s="203">
        <v>1691</v>
      </c>
      <c r="S1183" s="203">
        <v>194</v>
      </c>
      <c r="T1183" s="203">
        <v>75</v>
      </c>
      <c r="U1183" s="203">
        <v>38</v>
      </c>
      <c r="V1183" s="203">
        <v>290</v>
      </c>
      <c r="W1183" s="203">
        <v>12</v>
      </c>
      <c r="X1183" s="203">
        <v>161</v>
      </c>
      <c r="Y1183" s="203">
        <v>0.31900000000000001</v>
      </c>
      <c r="Z1183" s="203" t="b">
        <v>0</v>
      </c>
      <c r="AA1183" s="203">
        <v>135</v>
      </c>
      <c r="AB1183" s="203">
        <v>106</v>
      </c>
      <c r="AC1183" s="203">
        <v>155</v>
      </c>
      <c r="AD1183" s="203">
        <v>2</v>
      </c>
      <c r="AE1183" s="203">
        <v>11.7</v>
      </c>
      <c r="AF1183" s="203" t="s">
        <v>306</v>
      </c>
      <c r="AG1183" s="203" t="s">
        <v>305</v>
      </c>
      <c r="AH1183" s="203" t="s">
        <v>302</v>
      </c>
      <c r="BE1183" s="204" t="str">
        <f t="shared" si="37"/>
        <v xml:space="preserve"> VÃ¶lklKanjo 84175 Unisex</v>
      </c>
    </row>
    <row r="1184" spans="1:57">
      <c r="A1184" s="203" t="s">
        <v>219</v>
      </c>
      <c r="B1184" s="203" t="s">
        <v>5132</v>
      </c>
      <c r="C1184" s="203" t="s">
        <v>873</v>
      </c>
      <c r="D1184" s="203">
        <v>182</v>
      </c>
      <c r="E1184" s="203" t="s">
        <v>222</v>
      </c>
      <c r="F1184" s="203" t="str">
        <f t="shared" si="36"/>
        <v>Kanjo 84</v>
      </c>
      <c r="H1184" s="203">
        <v>182</v>
      </c>
      <c r="I1184" s="203">
        <v>183.5</v>
      </c>
      <c r="J1184" s="203">
        <v>157</v>
      </c>
      <c r="K1184" s="203">
        <v>160</v>
      </c>
      <c r="L1184" s="203">
        <v>124</v>
      </c>
      <c r="M1184" s="203">
        <v>83</v>
      </c>
      <c r="N1184" s="203">
        <v>106</v>
      </c>
      <c r="O1184" s="203">
        <v>19.399999999999999</v>
      </c>
      <c r="P1184" s="203">
        <v>1668</v>
      </c>
      <c r="Q1184" s="203">
        <v>1.06</v>
      </c>
      <c r="R1184" s="203">
        <v>1763</v>
      </c>
      <c r="S1184" s="203">
        <v>196</v>
      </c>
      <c r="T1184" s="203">
        <v>76</v>
      </c>
      <c r="U1184" s="203">
        <v>34</v>
      </c>
      <c r="V1184" s="203">
        <v>166</v>
      </c>
      <c r="W1184" s="203">
        <v>12</v>
      </c>
      <c r="X1184" s="203">
        <v>96</v>
      </c>
      <c r="Y1184" s="203">
        <v>0.35</v>
      </c>
      <c r="Z1184" s="203" t="b">
        <v>0</v>
      </c>
      <c r="AA1184" s="203">
        <v>132</v>
      </c>
      <c r="AB1184" s="203">
        <v>104</v>
      </c>
      <c r="AC1184" s="203">
        <v>34</v>
      </c>
      <c r="AD1184" s="203">
        <v>4</v>
      </c>
      <c r="AE1184" s="203">
        <v>11.8</v>
      </c>
      <c r="AF1184" s="203" t="s">
        <v>306</v>
      </c>
      <c r="AG1184" s="203" t="s">
        <v>305</v>
      </c>
      <c r="AH1184" s="203" t="s">
        <v>302</v>
      </c>
      <c r="BE1184" s="204" t="str">
        <f t="shared" si="37"/>
        <v xml:space="preserve"> VÃ¶lklKanjo 84182 Unisex</v>
      </c>
    </row>
    <row r="1185" spans="1:57">
      <c r="A1185" s="203" t="s">
        <v>219</v>
      </c>
      <c r="B1185" s="203" t="s">
        <v>5132</v>
      </c>
      <c r="C1185" s="203" t="s">
        <v>874</v>
      </c>
      <c r="D1185" s="203">
        <v>170</v>
      </c>
      <c r="E1185" s="203" t="s">
        <v>222</v>
      </c>
      <c r="F1185" s="203" t="str">
        <f t="shared" si="36"/>
        <v>Katana 108</v>
      </c>
      <c r="H1185" s="203">
        <v>170</v>
      </c>
      <c r="I1185" s="203">
        <v>170.7</v>
      </c>
      <c r="J1185" s="203">
        <v>114</v>
      </c>
      <c r="K1185" s="203">
        <v>147</v>
      </c>
      <c r="L1185" s="203">
        <v>145</v>
      </c>
      <c r="M1185" s="203">
        <v>107</v>
      </c>
      <c r="N1185" s="203">
        <v>128</v>
      </c>
      <c r="O1185" s="203">
        <v>17.5</v>
      </c>
      <c r="P1185" s="203">
        <v>2106</v>
      </c>
      <c r="Q1185" s="203">
        <v>0.96</v>
      </c>
      <c r="R1185" s="203">
        <v>2025</v>
      </c>
      <c r="S1185" s="203">
        <v>232</v>
      </c>
      <c r="T1185" s="203">
        <v>158</v>
      </c>
      <c r="U1185" s="203">
        <v>52</v>
      </c>
      <c r="V1185" s="203">
        <v>337</v>
      </c>
      <c r="W1185" s="203">
        <v>17</v>
      </c>
      <c r="X1185" s="203">
        <v>228</v>
      </c>
      <c r="Y1185" s="203">
        <v>0.32700000000000001</v>
      </c>
      <c r="Z1185" s="203" t="b">
        <v>0</v>
      </c>
      <c r="AA1185" s="203">
        <v>136</v>
      </c>
      <c r="AB1185" s="203">
        <v>100</v>
      </c>
      <c r="AC1185" s="203">
        <v>201</v>
      </c>
      <c r="AD1185" s="203">
        <v>3</v>
      </c>
      <c r="AE1185" s="203">
        <v>11.7</v>
      </c>
      <c r="AF1185" s="203" t="s">
        <v>304</v>
      </c>
      <c r="BE1185" s="204" t="str">
        <f t="shared" si="37"/>
        <v xml:space="preserve"> VÃ¶lklKatana 108170 Unisex</v>
      </c>
    </row>
    <row r="1186" spans="1:57">
      <c r="A1186" s="203" t="s">
        <v>219</v>
      </c>
      <c r="B1186" s="203" t="s">
        <v>5132</v>
      </c>
      <c r="C1186" s="203" t="s">
        <v>874</v>
      </c>
      <c r="D1186" s="203">
        <v>177</v>
      </c>
      <c r="E1186" s="203" t="s">
        <v>222</v>
      </c>
      <c r="F1186" s="203" t="str">
        <f t="shared" si="36"/>
        <v>Katana 108</v>
      </c>
      <c r="H1186" s="203">
        <v>177</v>
      </c>
      <c r="I1186" s="203">
        <v>178.1</v>
      </c>
      <c r="J1186" s="203">
        <v>135</v>
      </c>
      <c r="K1186" s="203">
        <v>155</v>
      </c>
      <c r="L1186" s="203">
        <v>145</v>
      </c>
      <c r="M1186" s="203">
        <v>107</v>
      </c>
      <c r="N1186" s="203">
        <v>128</v>
      </c>
      <c r="O1186" s="203">
        <v>19.399999999999999</v>
      </c>
      <c r="P1186" s="203">
        <v>2237</v>
      </c>
      <c r="Q1186" s="203">
        <v>0.95</v>
      </c>
      <c r="R1186" s="203">
        <v>2115</v>
      </c>
      <c r="S1186" s="203">
        <v>229</v>
      </c>
      <c r="T1186" s="203">
        <v>162</v>
      </c>
      <c r="U1186" s="203">
        <v>49</v>
      </c>
      <c r="V1186" s="203">
        <v>249</v>
      </c>
      <c r="W1186" s="203">
        <v>17</v>
      </c>
      <c r="X1186" s="203">
        <v>184</v>
      </c>
      <c r="Y1186" s="203">
        <v>0.35</v>
      </c>
      <c r="Z1186" s="203" t="b">
        <v>0</v>
      </c>
      <c r="AA1186" s="203">
        <v>131</v>
      </c>
      <c r="AB1186" s="203">
        <v>104</v>
      </c>
      <c r="AC1186" s="203">
        <v>118</v>
      </c>
      <c r="AD1186" s="203">
        <v>4</v>
      </c>
      <c r="AE1186" s="203">
        <v>11.5</v>
      </c>
      <c r="AF1186" s="203" t="s">
        <v>301</v>
      </c>
      <c r="AG1186" s="203" t="s">
        <v>304</v>
      </c>
      <c r="BE1186" s="204" t="str">
        <f t="shared" si="37"/>
        <v xml:space="preserve"> VÃ¶lklKatana 108177 Unisex</v>
      </c>
    </row>
    <row r="1187" spans="1:57">
      <c r="A1187" s="203" t="s">
        <v>219</v>
      </c>
      <c r="B1187" s="203" t="s">
        <v>5132</v>
      </c>
      <c r="C1187" s="203" t="s">
        <v>874</v>
      </c>
      <c r="D1187" s="203">
        <v>184</v>
      </c>
      <c r="E1187" s="203" t="s">
        <v>222</v>
      </c>
      <c r="F1187" s="203" t="str">
        <f t="shared" si="36"/>
        <v>Katana 108</v>
      </c>
      <c r="H1187" s="203">
        <v>184</v>
      </c>
      <c r="I1187" s="203">
        <v>183.1</v>
      </c>
      <c r="J1187" s="203">
        <v>129</v>
      </c>
      <c r="K1187" s="203">
        <v>160</v>
      </c>
      <c r="L1187" s="203">
        <v>145</v>
      </c>
      <c r="M1187" s="203">
        <v>107</v>
      </c>
      <c r="N1187" s="203">
        <v>128</v>
      </c>
      <c r="O1187" s="203">
        <v>20.5</v>
      </c>
      <c r="P1187" s="203">
        <v>2321</v>
      </c>
      <c r="Q1187" s="203">
        <v>0.94</v>
      </c>
      <c r="R1187" s="203">
        <v>2175</v>
      </c>
      <c r="S1187" s="203">
        <v>234</v>
      </c>
      <c r="T1187" s="203">
        <v>157</v>
      </c>
      <c r="U1187" s="203">
        <v>50</v>
      </c>
      <c r="V1187" s="203">
        <v>304</v>
      </c>
      <c r="W1187" s="203">
        <v>19</v>
      </c>
      <c r="X1187" s="203">
        <v>241</v>
      </c>
      <c r="Y1187" s="203">
        <v>0.38799999999999901</v>
      </c>
      <c r="Z1187" s="203" t="b">
        <v>0</v>
      </c>
      <c r="AA1187" s="203">
        <v>128</v>
      </c>
      <c r="AB1187" s="203">
        <v>104</v>
      </c>
      <c r="AC1187" s="203">
        <v>176</v>
      </c>
      <c r="AD1187" s="203">
        <v>4</v>
      </c>
      <c r="AE1187" s="203">
        <v>11.8</v>
      </c>
      <c r="AF1187" s="203" t="s">
        <v>301</v>
      </c>
      <c r="AG1187" s="203" t="s">
        <v>304</v>
      </c>
      <c r="BE1187" s="204" t="str">
        <f t="shared" si="37"/>
        <v xml:space="preserve"> VÃ¶lklKatana 108184 Unisex</v>
      </c>
    </row>
    <row r="1188" spans="1:57">
      <c r="A1188" s="203" t="s">
        <v>219</v>
      </c>
      <c r="B1188" s="203" t="s">
        <v>5132</v>
      </c>
      <c r="C1188" s="203" t="s">
        <v>874</v>
      </c>
      <c r="D1188" s="203">
        <v>191</v>
      </c>
      <c r="E1188" s="203" t="s">
        <v>222</v>
      </c>
      <c r="F1188" s="203" t="str">
        <f t="shared" si="36"/>
        <v>Katana 108</v>
      </c>
      <c r="H1188" s="203">
        <v>191</v>
      </c>
      <c r="I1188" s="203">
        <v>191.2</v>
      </c>
      <c r="J1188" s="203">
        <v>112</v>
      </c>
      <c r="K1188" s="203">
        <v>167</v>
      </c>
      <c r="L1188" s="203">
        <v>145</v>
      </c>
      <c r="M1188" s="203">
        <v>108</v>
      </c>
      <c r="N1188" s="203">
        <v>129</v>
      </c>
      <c r="O1188" s="203">
        <v>22.7</v>
      </c>
      <c r="P1188" s="203">
        <v>2405</v>
      </c>
      <c r="Q1188" s="203">
        <v>0.94</v>
      </c>
      <c r="R1188" s="203">
        <v>2270</v>
      </c>
      <c r="S1188" s="203">
        <v>265</v>
      </c>
      <c r="T1188" s="203">
        <v>173</v>
      </c>
      <c r="U1188" s="203">
        <v>53</v>
      </c>
      <c r="V1188" s="203">
        <v>457</v>
      </c>
      <c r="W1188" s="203">
        <v>24</v>
      </c>
      <c r="X1188" s="203">
        <v>332</v>
      </c>
      <c r="Y1188" s="203">
        <v>0.46</v>
      </c>
      <c r="Z1188" s="203" t="b">
        <v>0</v>
      </c>
      <c r="AA1188" s="203">
        <v>130</v>
      </c>
      <c r="AB1188" s="203">
        <v>110</v>
      </c>
      <c r="AC1188" s="203">
        <v>327</v>
      </c>
      <c r="AD1188" s="203">
        <v>1</v>
      </c>
      <c r="AE1188" s="203">
        <v>11.9</v>
      </c>
      <c r="AF1188" s="203" t="s">
        <v>301</v>
      </c>
      <c r="BE1188" s="204" t="str">
        <f t="shared" si="37"/>
        <v xml:space="preserve"> VÃ¶lklKatana 108191 Unisex</v>
      </c>
    </row>
    <row r="1189" spans="1:57">
      <c r="A1189" s="203" t="s">
        <v>219</v>
      </c>
      <c r="B1189" s="203" t="s">
        <v>5132</v>
      </c>
      <c r="C1189" s="203" t="s">
        <v>875</v>
      </c>
      <c r="D1189" s="203">
        <v>191</v>
      </c>
      <c r="E1189" s="203" t="s">
        <v>222</v>
      </c>
      <c r="F1189" s="203" t="str">
        <f t="shared" si="36"/>
        <v>Katana V.Werks</v>
      </c>
      <c r="H1189" s="203">
        <v>191</v>
      </c>
      <c r="I1189" s="203">
        <v>188.9</v>
      </c>
      <c r="J1189" s="203">
        <v>0</v>
      </c>
      <c r="K1189" s="203">
        <v>165</v>
      </c>
      <c r="L1189" s="203">
        <v>142</v>
      </c>
      <c r="M1189" s="203">
        <v>111</v>
      </c>
      <c r="N1189" s="203">
        <v>131</v>
      </c>
      <c r="O1189" s="203">
        <v>26.4</v>
      </c>
      <c r="P1189" s="203">
        <v>2013</v>
      </c>
      <c r="Q1189" s="203">
        <v>1.1299999999999999</v>
      </c>
      <c r="R1189" s="203">
        <v>2278</v>
      </c>
      <c r="S1189" s="203">
        <v>302</v>
      </c>
      <c r="T1189" s="203">
        <v>195</v>
      </c>
      <c r="U1189" s="203">
        <v>49</v>
      </c>
      <c r="V1189" s="203">
        <v>1077</v>
      </c>
      <c r="W1189" s="203">
        <v>17</v>
      </c>
      <c r="X1189" s="203">
        <v>812</v>
      </c>
      <c r="Y1189" s="203">
        <v>0.34100000000000003</v>
      </c>
      <c r="Z1189" s="203" t="b">
        <v>0</v>
      </c>
      <c r="AA1189" s="203">
        <v>142</v>
      </c>
      <c r="AB1189" s="203">
        <v>99</v>
      </c>
      <c r="AC1189" s="203">
        <v>935</v>
      </c>
      <c r="AD1189" s="203">
        <v>-5</v>
      </c>
      <c r="AE1189" s="203">
        <v>13.3</v>
      </c>
      <c r="AF1189" s="203" t="s">
        <v>304</v>
      </c>
      <c r="AG1189" s="203" t="s">
        <v>302</v>
      </c>
      <c r="BE1189" s="204" t="str">
        <f t="shared" si="37"/>
        <v xml:space="preserve"> VÃ¶lklKatana V.Werks191 Unisex</v>
      </c>
    </row>
    <row r="1190" spans="1:57">
      <c r="A1190" s="203" t="s">
        <v>219</v>
      </c>
      <c r="B1190" s="203" t="s">
        <v>5132</v>
      </c>
      <c r="C1190" s="203" t="s">
        <v>876</v>
      </c>
      <c r="D1190" s="203">
        <v>163</v>
      </c>
      <c r="E1190" s="203" t="s">
        <v>222</v>
      </c>
      <c r="F1190" s="203" t="str">
        <f t="shared" si="36"/>
        <v>Kendo 88</v>
      </c>
      <c r="H1190" s="203">
        <v>163</v>
      </c>
      <c r="I1190" s="203">
        <v>163.4</v>
      </c>
      <c r="J1190" s="203">
        <v>106</v>
      </c>
      <c r="K1190" s="203">
        <v>140</v>
      </c>
      <c r="L1190" s="203">
        <v>128</v>
      </c>
      <c r="M1190" s="203">
        <v>87</v>
      </c>
      <c r="N1190" s="203">
        <v>110</v>
      </c>
      <c r="O1190" s="203">
        <v>14.6</v>
      </c>
      <c r="P1190" s="203">
        <v>1722</v>
      </c>
      <c r="Q1190" s="203">
        <v>0.95</v>
      </c>
      <c r="R1190" s="203">
        <v>1637</v>
      </c>
      <c r="S1190" s="203">
        <v>202</v>
      </c>
      <c r="T1190" s="203">
        <v>128</v>
      </c>
      <c r="U1190" s="203">
        <v>40</v>
      </c>
      <c r="V1190" s="203">
        <v>345</v>
      </c>
      <c r="W1190" s="203">
        <v>17</v>
      </c>
      <c r="X1190" s="203">
        <v>228</v>
      </c>
      <c r="Y1190" s="203">
        <v>0.41599999999999998</v>
      </c>
      <c r="Z1190" s="203" t="b">
        <v>0</v>
      </c>
      <c r="AA1190" s="203">
        <v>130</v>
      </c>
      <c r="AB1190" s="203">
        <v>106</v>
      </c>
      <c r="AC1190" s="203">
        <v>215</v>
      </c>
      <c r="AD1190" s="203">
        <v>3</v>
      </c>
      <c r="AE1190" s="203">
        <v>11.8</v>
      </c>
      <c r="AF1190" s="203" t="s">
        <v>305</v>
      </c>
      <c r="BE1190" s="204" t="str">
        <f t="shared" si="37"/>
        <v xml:space="preserve"> VÃ¶lklKendo 88163 Unisex</v>
      </c>
    </row>
    <row r="1191" spans="1:57">
      <c r="A1191" s="203" t="s">
        <v>219</v>
      </c>
      <c r="B1191" s="203" t="s">
        <v>5132</v>
      </c>
      <c r="C1191" s="203" t="s">
        <v>876</v>
      </c>
      <c r="D1191" s="203">
        <v>170</v>
      </c>
      <c r="E1191" s="203" t="s">
        <v>222</v>
      </c>
      <c r="F1191" s="203" t="str">
        <f t="shared" si="36"/>
        <v>Kendo 88</v>
      </c>
      <c r="H1191" s="203">
        <v>170</v>
      </c>
      <c r="I1191" s="203">
        <v>171.1</v>
      </c>
      <c r="J1191" s="203">
        <v>125</v>
      </c>
      <c r="K1191" s="203">
        <v>147</v>
      </c>
      <c r="L1191" s="203">
        <v>128</v>
      </c>
      <c r="M1191" s="203">
        <v>87</v>
      </c>
      <c r="N1191" s="203">
        <v>110</v>
      </c>
      <c r="O1191" s="203">
        <v>16.2</v>
      </c>
      <c r="P1191" s="203">
        <v>1816</v>
      </c>
      <c r="Q1191" s="203">
        <v>0.94</v>
      </c>
      <c r="R1191" s="203">
        <v>1714</v>
      </c>
      <c r="S1191" s="203">
        <v>197</v>
      </c>
      <c r="T1191" s="203">
        <v>129</v>
      </c>
      <c r="U1191" s="203">
        <v>45</v>
      </c>
      <c r="V1191" s="203">
        <v>300</v>
      </c>
      <c r="W1191" s="203">
        <v>14</v>
      </c>
      <c r="X1191" s="203">
        <v>159</v>
      </c>
      <c r="Y1191" s="203">
        <v>0.32200000000000001</v>
      </c>
      <c r="Z1191" s="203" t="b">
        <v>0</v>
      </c>
      <c r="AA1191" s="203">
        <v>133</v>
      </c>
      <c r="AB1191" s="203">
        <v>105</v>
      </c>
      <c r="AC1191" s="203">
        <v>166</v>
      </c>
      <c r="AD1191" s="203">
        <v>3</v>
      </c>
      <c r="AE1191" s="203">
        <v>11.9</v>
      </c>
      <c r="AF1191" s="203" t="s">
        <v>305</v>
      </c>
      <c r="BE1191" s="204" t="str">
        <f t="shared" si="37"/>
        <v xml:space="preserve"> VÃ¶lklKendo 88170 Unisex</v>
      </c>
    </row>
    <row r="1192" spans="1:57">
      <c r="A1192" s="203" t="s">
        <v>219</v>
      </c>
      <c r="B1192" s="203" t="s">
        <v>5132</v>
      </c>
      <c r="C1192" s="203" t="s">
        <v>876</v>
      </c>
      <c r="D1192" s="203">
        <v>177</v>
      </c>
      <c r="E1192" s="203" t="s">
        <v>222</v>
      </c>
      <c r="F1192" s="203" t="str">
        <f t="shared" si="36"/>
        <v>Kendo 88</v>
      </c>
      <c r="H1192" s="203">
        <v>177</v>
      </c>
      <c r="I1192" s="203">
        <v>178.3</v>
      </c>
      <c r="J1192" s="203">
        <v>101</v>
      </c>
      <c r="K1192" s="203">
        <v>154</v>
      </c>
      <c r="L1192" s="203">
        <v>128</v>
      </c>
      <c r="M1192" s="203">
        <v>88</v>
      </c>
      <c r="N1192" s="203">
        <v>111</v>
      </c>
      <c r="O1192" s="203">
        <v>17.8</v>
      </c>
      <c r="P1192" s="203">
        <v>1957</v>
      </c>
      <c r="Q1192" s="203">
        <v>0.91</v>
      </c>
      <c r="R1192" s="203">
        <v>1790</v>
      </c>
      <c r="S1192" s="203">
        <v>227</v>
      </c>
      <c r="T1192" s="203">
        <v>145</v>
      </c>
      <c r="U1192" s="203">
        <v>44</v>
      </c>
      <c r="V1192" s="203">
        <v>418</v>
      </c>
      <c r="W1192" s="203">
        <v>16</v>
      </c>
      <c r="X1192" s="203">
        <v>355</v>
      </c>
      <c r="Y1192" s="203">
        <v>0.36299999999999999</v>
      </c>
      <c r="Z1192" s="203" t="b">
        <v>0</v>
      </c>
      <c r="AA1192" s="203">
        <v>133</v>
      </c>
      <c r="AB1192" s="203">
        <v>106</v>
      </c>
      <c r="AC1192" s="203">
        <v>285</v>
      </c>
      <c r="AD1192" s="203">
        <v>2</v>
      </c>
      <c r="AE1192" s="203">
        <v>11.9</v>
      </c>
      <c r="AF1192" s="203" t="s">
        <v>305</v>
      </c>
      <c r="BE1192" s="204" t="str">
        <f t="shared" si="37"/>
        <v xml:space="preserve"> VÃ¶lklKendo 88177 Unisex</v>
      </c>
    </row>
    <row r="1193" spans="1:57">
      <c r="A1193" s="203" t="s">
        <v>219</v>
      </c>
      <c r="B1193" s="203" t="s">
        <v>5132</v>
      </c>
      <c r="C1193" s="203" t="s">
        <v>876</v>
      </c>
      <c r="D1193" s="203">
        <v>184</v>
      </c>
      <c r="E1193" s="203" t="s">
        <v>222</v>
      </c>
      <c r="F1193" s="203" t="str">
        <f t="shared" si="36"/>
        <v>Kendo 88</v>
      </c>
      <c r="H1193" s="203">
        <v>184</v>
      </c>
      <c r="I1193" s="203">
        <v>183.4</v>
      </c>
      <c r="J1193" s="203">
        <v>118</v>
      </c>
      <c r="K1193" s="203">
        <v>160</v>
      </c>
      <c r="L1193" s="203">
        <v>128</v>
      </c>
      <c r="M1193" s="203">
        <v>87</v>
      </c>
      <c r="N1193" s="203">
        <v>110</v>
      </c>
      <c r="O1193" s="203">
        <v>19.100000000000001</v>
      </c>
      <c r="P1193" s="203">
        <v>1939</v>
      </c>
      <c r="Q1193" s="203">
        <v>0.95</v>
      </c>
      <c r="R1193" s="203">
        <v>1837</v>
      </c>
      <c r="S1193" s="203">
        <v>209</v>
      </c>
      <c r="T1193" s="203">
        <v>128</v>
      </c>
      <c r="U1193" s="203">
        <v>44</v>
      </c>
      <c r="V1193" s="203">
        <v>333</v>
      </c>
      <c r="W1193" s="203">
        <v>18</v>
      </c>
      <c r="X1193" s="203">
        <v>318</v>
      </c>
      <c r="Y1193" s="203">
        <v>0.40600000000000003</v>
      </c>
      <c r="Z1193" s="203" t="b">
        <v>0</v>
      </c>
      <c r="AA1193" s="203">
        <v>127</v>
      </c>
      <c r="AB1193" s="203">
        <v>103</v>
      </c>
      <c r="AC1193" s="203">
        <v>206</v>
      </c>
      <c r="AD1193" s="203">
        <v>3</v>
      </c>
      <c r="AE1193" s="203">
        <v>11.7</v>
      </c>
      <c r="AF1193" s="203" t="s">
        <v>305</v>
      </c>
      <c r="BE1193" s="204" t="str">
        <f t="shared" si="37"/>
        <v xml:space="preserve"> VÃ¶lklKendo 88184 Unisex</v>
      </c>
    </row>
    <row r="1194" spans="1:57">
      <c r="A1194" s="203" t="s">
        <v>219</v>
      </c>
      <c r="B1194" s="203" t="s">
        <v>5132</v>
      </c>
      <c r="C1194" s="203" t="s">
        <v>877</v>
      </c>
      <c r="D1194" s="203">
        <v>149</v>
      </c>
      <c r="E1194" s="203" t="s">
        <v>390</v>
      </c>
      <c r="F1194" s="203" t="str">
        <f t="shared" si="36"/>
        <v>Kenja 88</v>
      </c>
      <c r="H1194" s="203">
        <v>149</v>
      </c>
      <c r="I1194" s="203">
        <v>149.1</v>
      </c>
      <c r="J1194" s="203">
        <v>100</v>
      </c>
      <c r="K1194" s="203">
        <v>125</v>
      </c>
      <c r="L1194" s="203">
        <v>128</v>
      </c>
      <c r="M1194" s="203">
        <v>88</v>
      </c>
      <c r="N1194" s="203">
        <v>110</v>
      </c>
      <c r="O1194" s="203">
        <v>11.7</v>
      </c>
      <c r="P1194" s="203">
        <v>1544</v>
      </c>
      <c r="Q1194" s="203">
        <v>0.97</v>
      </c>
      <c r="R1194" s="203">
        <v>1497</v>
      </c>
      <c r="S1194" s="203">
        <v>177</v>
      </c>
      <c r="T1194" s="203">
        <v>115</v>
      </c>
      <c r="U1194" s="203">
        <v>43</v>
      </c>
      <c r="V1194" s="203">
        <v>300</v>
      </c>
      <c r="W1194" s="203">
        <v>16</v>
      </c>
      <c r="X1194" s="203">
        <v>196</v>
      </c>
      <c r="Y1194" s="203">
        <v>0.37</v>
      </c>
      <c r="Z1194" s="203" t="b">
        <v>0</v>
      </c>
      <c r="AA1194" s="203">
        <v>135</v>
      </c>
      <c r="AB1194" s="203">
        <v>103</v>
      </c>
      <c r="AC1194" s="203">
        <v>164</v>
      </c>
      <c r="AD1194" s="203">
        <v>3</v>
      </c>
      <c r="AE1194" s="203">
        <v>11</v>
      </c>
      <c r="AF1194" s="203" t="s">
        <v>305</v>
      </c>
      <c r="BE1194" s="204" t="str">
        <f t="shared" si="37"/>
        <v xml:space="preserve"> VÃ¶lklKenja 88149 Women's</v>
      </c>
    </row>
    <row r="1195" spans="1:57">
      <c r="A1195" s="203" t="s">
        <v>219</v>
      </c>
      <c r="B1195" s="203" t="s">
        <v>5132</v>
      </c>
      <c r="C1195" s="203" t="s">
        <v>877</v>
      </c>
      <c r="D1195" s="203">
        <v>156</v>
      </c>
      <c r="E1195" s="203" t="s">
        <v>390</v>
      </c>
      <c r="F1195" s="203" t="str">
        <f t="shared" si="36"/>
        <v>Kenja 88</v>
      </c>
      <c r="H1195" s="203">
        <v>156</v>
      </c>
      <c r="I1195" s="203">
        <v>156.1</v>
      </c>
      <c r="J1195" s="203">
        <v>108</v>
      </c>
      <c r="K1195" s="203">
        <v>132</v>
      </c>
      <c r="L1195" s="203">
        <v>128</v>
      </c>
      <c r="M1195" s="203">
        <v>87</v>
      </c>
      <c r="N1195" s="203">
        <v>110</v>
      </c>
      <c r="O1195" s="203">
        <v>12.9</v>
      </c>
      <c r="P1195" s="203">
        <v>1675</v>
      </c>
      <c r="Q1195" s="203">
        <v>0.94</v>
      </c>
      <c r="R1195" s="203">
        <v>1567</v>
      </c>
      <c r="S1195" s="203">
        <v>194</v>
      </c>
      <c r="T1195" s="203">
        <v>132</v>
      </c>
      <c r="U1195" s="203">
        <v>43</v>
      </c>
      <c r="V1195" s="203">
        <v>283</v>
      </c>
      <c r="W1195" s="203">
        <v>16</v>
      </c>
      <c r="X1195" s="203">
        <v>202</v>
      </c>
      <c r="Y1195" s="203">
        <v>0.374</v>
      </c>
      <c r="Z1195" s="203" t="b">
        <v>0</v>
      </c>
      <c r="AA1195" s="203">
        <v>132</v>
      </c>
      <c r="AB1195" s="203">
        <v>104</v>
      </c>
      <c r="AC1195" s="203">
        <v>151</v>
      </c>
      <c r="AD1195" s="203">
        <v>3</v>
      </c>
      <c r="AE1195" s="203">
        <v>11.6</v>
      </c>
      <c r="AF1195" s="203" t="s">
        <v>305</v>
      </c>
      <c r="BE1195" s="204" t="str">
        <f t="shared" si="37"/>
        <v xml:space="preserve"> VÃ¶lklKenja 88156 Women's</v>
      </c>
    </row>
    <row r="1196" spans="1:57">
      <c r="A1196" s="203" t="s">
        <v>219</v>
      </c>
      <c r="B1196" s="203" t="s">
        <v>5132</v>
      </c>
      <c r="C1196" s="203" t="s">
        <v>877</v>
      </c>
      <c r="D1196" s="203">
        <v>163</v>
      </c>
      <c r="E1196" s="203" t="s">
        <v>390</v>
      </c>
      <c r="F1196" s="203" t="str">
        <f t="shared" si="36"/>
        <v>Kenja 88</v>
      </c>
      <c r="H1196" s="203">
        <v>163</v>
      </c>
      <c r="I1196" s="203">
        <v>164</v>
      </c>
      <c r="J1196" s="203">
        <v>104</v>
      </c>
      <c r="K1196" s="203">
        <v>140</v>
      </c>
      <c r="L1196" s="203">
        <v>128</v>
      </c>
      <c r="M1196" s="203">
        <v>87</v>
      </c>
      <c r="N1196" s="203">
        <v>110</v>
      </c>
      <c r="O1196" s="203">
        <v>14.7</v>
      </c>
      <c r="P1196" s="203">
        <v>1707</v>
      </c>
      <c r="Q1196" s="203">
        <v>0.96</v>
      </c>
      <c r="R1196" s="203">
        <v>1644</v>
      </c>
      <c r="S1196" s="203">
        <v>195</v>
      </c>
      <c r="T1196" s="203">
        <v>125</v>
      </c>
      <c r="U1196" s="203">
        <v>44</v>
      </c>
      <c r="V1196" s="203">
        <v>361</v>
      </c>
      <c r="W1196" s="203">
        <v>18</v>
      </c>
      <c r="X1196" s="203">
        <v>238</v>
      </c>
      <c r="Y1196" s="203">
        <v>0.40100000000000002</v>
      </c>
      <c r="Z1196" s="203" t="b">
        <v>0</v>
      </c>
      <c r="AA1196" s="203">
        <v>133</v>
      </c>
      <c r="AB1196" s="203">
        <v>105</v>
      </c>
      <c r="AC1196" s="203">
        <v>228</v>
      </c>
      <c r="AD1196" s="203">
        <v>3</v>
      </c>
      <c r="AE1196" s="203">
        <v>11</v>
      </c>
      <c r="AF1196" s="203" t="s">
        <v>305</v>
      </c>
      <c r="BE1196" s="204" t="str">
        <f t="shared" si="37"/>
        <v xml:space="preserve"> VÃ¶lklKenja 88163 Women's</v>
      </c>
    </row>
    <row r="1197" spans="1:57">
      <c r="A1197" s="203" t="s">
        <v>219</v>
      </c>
      <c r="B1197" s="203" t="s">
        <v>5132</v>
      </c>
      <c r="C1197" s="203" t="s">
        <v>877</v>
      </c>
      <c r="D1197" s="203">
        <v>170</v>
      </c>
      <c r="E1197" s="203" t="s">
        <v>390</v>
      </c>
      <c r="F1197" s="203" t="str">
        <f t="shared" si="36"/>
        <v>Kenja 88</v>
      </c>
      <c r="H1197" s="203">
        <v>170</v>
      </c>
      <c r="I1197" s="203">
        <v>171.2</v>
      </c>
      <c r="J1197" s="203">
        <v>123</v>
      </c>
      <c r="K1197" s="203">
        <v>148</v>
      </c>
      <c r="L1197" s="203">
        <v>128</v>
      </c>
      <c r="M1197" s="203">
        <v>87</v>
      </c>
      <c r="N1197" s="203">
        <v>110</v>
      </c>
      <c r="O1197" s="203">
        <v>16.399999999999999</v>
      </c>
      <c r="P1197" s="203">
        <v>1843</v>
      </c>
      <c r="Q1197" s="203">
        <v>0.93</v>
      </c>
      <c r="R1197" s="203">
        <v>1713</v>
      </c>
      <c r="S1197" s="203">
        <v>189</v>
      </c>
      <c r="T1197" s="203">
        <v>126</v>
      </c>
      <c r="U1197" s="203">
        <v>45</v>
      </c>
      <c r="V1197" s="203">
        <v>296</v>
      </c>
      <c r="W1197" s="203">
        <v>15</v>
      </c>
      <c r="X1197" s="203">
        <v>187</v>
      </c>
      <c r="Y1197" s="203">
        <v>0.32100000000000001</v>
      </c>
      <c r="Z1197" s="203" t="b">
        <v>0</v>
      </c>
      <c r="AA1197" s="203">
        <v>134</v>
      </c>
      <c r="AB1197" s="203">
        <v>102</v>
      </c>
      <c r="AC1197" s="203">
        <v>163</v>
      </c>
      <c r="AD1197" s="203">
        <v>3</v>
      </c>
      <c r="AE1197" s="203">
        <v>11.3</v>
      </c>
      <c r="AF1197" s="203" t="s">
        <v>305</v>
      </c>
      <c r="BE1197" s="204" t="str">
        <f t="shared" si="37"/>
        <v xml:space="preserve"> VÃ¶lklKenja 88170 Women's</v>
      </c>
    </row>
    <row r="1198" spans="1:57">
      <c r="A1198" s="203" t="s">
        <v>219</v>
      </c>
      <c r="B1198" s="203" t="s">
        <v>5132</v>
      </c>
      <c r="C1198" s="203" t="s">
        <v>878</v>
      </c>
      <c r="D1198" s="203">
        <v>163</v>
      </c>
      <c r="E1198" s="203" t="s">
        <v>222</v>
      </c>
      <c r="F1198" s="203" t="str">
        <f t="shared" si="36"/>
        <v>M6 Mantra</v>
      </c>
      <c r="H1198" s="203">
        <v>163</v>
      </c>
      <c r="I1198" s="203">
        <v>163.4</v>
      </c>
      <c r="J1198" s="203">
        <v>124</v>
      </c>
      <c r="K1198" s="203">
        <v>140</v>
      </c>
      <c r="L1198" s="203">
        <v>134</v>
      </c>
      <c r="M1198" s="203">
        <v>95</v>
      </c>
      <c r="N1198" s="203">
        <v>118</v>
      </c>
      <c r="O1198" s="203">
        <v>15.2</v>
      </c>
      <c r="P1198" s="203">
        <v>1813</v>
      </c>
      <c r="Q1198" s="203">
        <v>0.97</v>
      </c>
      <c r="R1198" s="203">
        <v>1756</v>
      </c>
      <c r="S1198" s="203">
        <v>181</v>
      </c>
      <c r="T1198" s="203">
        <v>119</v>
      </c>
      <c r="U1198" s="203">
        <v>46</v>
      </c>
      <c r="V1198" s="203">
        <v>234</v>
      </c>
      <c r="W1198" s="203">
        <v>15</v>
      </c>
      <c r="X1198" s="203">
        <v>163</v>
      </c>
      <c r="Y1198" s="203">
        <v>0.32600000000000001</v>
      </c>
      <c r="Z1198" s="203" t="b">
        <v>0</v>
      </c>
      <c r="AA1198" s="203">
        <v>133</v>
      </c>
      <c r="AB1198" s="203">
        <v>100</v>
      </c>
      <c r="AC1198" s="203">
        <v>101</v>
      </c>
      <c r="AD1198" s="203">
        <v>4</v>
      </c>
      <c r="AE1198" s="203">
        <v>11.1</v>
      </c>
      <c r="AF1198" s="203" t="s">
        <v>305</v>
      </c>
      <c r="BE1198" s="204" t="str">
        <f t="shared" si="37"/>
        <v xml:space="preserve"> VÃ¶lklM6 Mantra163 Unisex</v>
      </c>
    </row>
    <row r="1199" spans="1:57">
      <c r="A1199" s="203" t="s">
        <v>219</v>
      </c>
      <c r="B1199" s="203" t="s">
        <v>5132</v>
      </c>
      <c r="C1199" s="203" t="s">
        <v>878</v>
      </c>
      <c r="D1199" s="203">
        <v>170</v>
      </c>
      <c r="E1199" s="203" t="s">
        <v>222</v>
      </c>
      <c r="F1199" s="203" t="str">
        <f t="shared" si="36"/>
        <v>M6 Mantra</v>
      </c>
      <c r="H1199" s="203">
        <v>170</v>
      </c>
      <c r="I1199" s="203">
        <v>170.8</v>
      </c>
      <c r="J1199" s="203">
        <v>125</v>
      </c>
      <c r="K1199" s="203">
        <v>148</v>
      </c>
      <c r="L1199" s="203">
        <v>134</v>
      </c>
      <c r="M1199" s="203">
        <v>95</v>
      </c>
      <c r="N1199" s="203">
        <v>118</v>
      </c>
      <c r="O1199" s="203">
        <v>17</v>
      </c>
      <c r="P1199" s="203">
        <v>1885</v>
      </c>
      <c r="Q1199" s="203">
        <v>0.97</v>
      </c>
      <c r="R1199" s="203">
        <v>1836</v>
      </c>
      <c r="S1199" s="203">
        <v>203</v>
      </c>
      <c r="T1199" s="203">
        <v>131</v>
      </c>
      <c r="U1199" s="203">
        <v>44</v>
      </c>
      <c r="V1199" s="203">
        <v>278</v>
      </c>
      <c r="W1199" s="203">
        <v>16</v>
      </c>
      <c r="X1199" s="203">
        <v>178</v>
      </c>
      <c r="Y1199" s="203">
        <v>0.375</v>
      </c>
      <c r="Z1199" s="203" t="b">
        <v>0</v>
      </c>
      <c r="AA1199" s="203">
        <v>131</v>
      </c>
      <c r="AB1199" s="203">
        <v>99</v>
      </c>
      <c r="AC1199" s="203">
        <v>147</v>
      </c>
      <c r="AD1199" s="203">
        <v>3</v>
      </c>
      <c r="AE1199" s="203">
        <v>11.1</v>
      </c>
      <c r="AF1199" s="203" t="s">
        <v>305</v>
      </c>
      <c r="BE1199" s="204" t="str">
        <f t="shared" si="37"/>
        <v xml:space="preserve"> VÃ¶lklM6 Mantra170 Unisex</v>
      </c>
    </row>
    <row r="1200" spans="1:57">
      <c r="A1200" s="203" t="s">
        <v>219</v>
      </c>
      <c r="B1200" s="203" t="s">
        <v>5132</v>
      </c>
      <c r="C1200" s="203" t="s">
        <v>878</v>
      </c>
      <c r="D1200" s="203">
        <v>177</v>
      </c>
      <c r="E1200" s="203" t="s">
        <v>222</v>
      </c>
      <c r="F1200" s="203" t="str">
        <f t="shared" si="36"/>
        <v>M6 Mantra</v>
      </c>
      <c r="H1200" s="203">
        <v>177</v>
      </c>
      <c r="I1200" s="203">
        <v>178.6</v>
      </c>
      <c r="J1200" s="203">
        <v>141</v>
      </c>
      <c r="K1200" s="203">
        <v>155</v>
      </c>
      <c r="L1200" s="203">
        <v>134</v>
      </c>
      <c r="M1200" s="203">
        <v>95</v>
      </c>
      <c r="N1200" s="203">
        <v>118</v>
      </c>
      <c r="O1200" s="203">
        <v>18.7</v>
      </c>
      <c r="P1200" s="203">
        <v>2102</v>
      </c>
      <c r="Q1200" s="203">
        <v>0.91</v>
      </c>
      <c r="R1200" s="203">
        <v>1916</v>
      </c>
      <c r="S1200" s="203">
        <v>217</v>
      </c>
      <c r="T1200" s="203">
        <v>138</v>
      </c>
      <c r="U1200" s="203">
        <v>42</v>
      </c>
      <c r="V1200" s="203">
        <v>227</v>
      </c>
      <c r="W1200" s="203">
        <v>14</v>
      </c>
      <c r="X1200" s="203">
        <v>146</v>
      </c>
      <c r="Y1200" s="203">
        <v>0.33600000000000002</v>
      </c>
      <c r="Z1200" s="203" t="b">
        <v>0</v>
      </c>
      <c r="AA1200" s="203">
        <v>135</v>
      </c>
      <c r="AB1200" s="203">
        <v>103</v>
      </c>
      <c r="AC1200" s="203">
        <v>92</v>
      </c>
      <c r="AD1200" s="203">
        <v>6</v>
      </c>
      <c r="AE1200" s="203">
        <v>11.2</v>
      </c>
      <c r="AF1200" s="203" t="s">
        <v>305</v>
      </c>
      <c r="BE1200" s="204" t="str">
        <f t="shared" si="37"/>
        <v xml:space="preserve"> VÃ¶lklM6 Mantra177 Unisex</v>
      </c>
    </row>
    <row r="1201" spans="1:57">
      <c r="A1201" s="203" t="s">
        <v>219</v>
      </c>
      <c r="B1201" s="203" t="s">
        <v>5132</v>
      </c>
      <c r="C1201" s="203" t="s">
        <v>878</v>
      </c>
      <c r="D1201" s="203">
        <v>184</v>
      </c>
      <c r="E1201" s="203" t="s">
        <v>222</v>
      </c>
      <c r="F1201" s="203" t="str">
        <f t="shared" si="36"/>
        <v>M6 Mantra</v>
      </c>
      <c r="H1201" s="203">
        <v>184</v>
      </c>
      <c r="I1201" s="203">
        <v>183.8</v>
      </c>
      <c r="J1201" s="203">
        <v>141</v>
      </c>
      <c r="K1201" s="203">
        <v>160</v>
      </c>
      <c r="L1201" s="203">
        <v>134</v>
      </c>
      <c r="M1201" s="203">
        <v>95</v>
      </c>
      <c r="N1201" s="203">
        <v>118</v>
      </c>
      <c r="O1201" s="203">
        <v>20.100000000000001</v>
      </c>
      <c r="P1201" s="203">
        <v>2140</v>
      </c>
      <c r="Q1201" s="203">
        <v>0.92</v>
      </c>
      <c r="R1201" s="203">
        <v>1974</v>
      </c>
      <c r="S1201" s="203">
        <v>230</v>
      </c>
      <c r="T1201" s="203">
        <v>147</v>
      </c>
      <c r="U1201" s="203">
        <v>45</v>
      </c>
      <c r="V1201" s="203">
        <v>254</v>
      </c>
      <c r="W1201" s="203">
        <v>16</v>
      </c>
      <c r="X1201" s="203">
        <v>174</v>
      </c>
      <c r="Y1201" s="203">
        <v>0.35899999999999999</v>
      </c>
      <c r="Z1201" s="203" t="b">
        <v>0</v>
      </c>
      <c r="AA1201" s="203">
        <v>135</v>
      </c>
      <c r="AB1201" s="203">
        <v>107</v>
      </c>
      <c r="AC1201" s="203">
        <v>119</v>
      </c>
      <c r="AD1201" s="203">
        <v>5</v>
      </c>
      <c r="AE1201" s="203">
        <v>11.6</v>
      </c>
      <c r="AF1201" s="203" t="s">
        <v>305</v>
      </c>
      <c r="BE1201" s="204" t="str">
        <f t="shared" si="37"/>
        <v xml:space="preserve"> VÃ¶lklM6 Mantra184 Unisex</v>
      </c>
    </row>
    <row r="1202" spans="1:57">
      <c r="A1202" s="203" t="s">
        <v>219</v>
      </c>
      <c r="B1202" s="203" t="s">
        <v>5132</v>
      </c>
      <c r="C1202" s="203" t="s">
        <v>878</v>
      </c>
      <c r="D1202" s="203">
        <v>191</v>
      </c>
      <c r="E1202" s="203" t="s">
        <v>222</v>
      </c>
      <c r="F1202" s="203" t="str">
        <f t="shared" si="36"/>
        <v>M6 Mantra</v>
      </c>
      <c r="H1202" s="203">
        <v>191</v>
      </c>
      <c r="I1202" s="203">
        <v>190.4</v>
      </c>
      <c r="J1202" s="203">
        <v>140</v>
      </c>
      <c r="K1202" s="203">
        <v>168</v>
      </c>
      <c r="L1202" s="203">
        <v>134</v>
      </c>
      <c r="M1202" s="203">
        <v>95</v>
      </c>
      <c r="N1202" s="203">
        <v>118</v>
      </c>
      <c r="O1202" s="203">
        <v>22</v>
      </c>
      <c r="P1202" s="203">
        <v>2238</v>
      </c>
      <c r="Q1202" s="203">
        <v>0.91</v>
      </c>
      <c r="R1202" s="203">
        <v>2046</v>
      </c>
      <c r="S1202" s="203">
        <v>230</v>
      </c>
      <c r="T1202" s="203">
        <v>148</v>
      </c>
      <c r="U1202" s="203">
        <v>45</v>
      </c>
      <c r="V1202" s="203">
        <v>283</v>
      </c>
      <c r="W1202" s="203">
        <v>17</v>
      </c>
      <c r="X1202" s="203">
        <v>225</v>
      </c>
      <c r="Y1202" s="203">
        <v>0.38</v>
      </c>
      <c r="Z1202" s="203" t="b">
        <v>0</v>
      </c>
      <c r="AA1202" s="203">
        <v>126</v>
      </c>
      <c r="AB1202" s="203">
        <v>102</v>
      </c>
      <c r="AC1202" s="203">
        <v>157</v>
      </c>
      <c r="AD1202" s="203">
        <v>5</v>
      </c>
      <c r="AE1202" s="203">
        <v>11.1</v>
      </c>
      <c r="AF1202" s="203" t="s">
        <v>305</v>
      </c>
      <c r="BE1202" s="204" t="str">
        <f t="shared" si="37"/>
        <v xml:space="preserve"> VÃ¶lklM6 Mantra191 Unisex</v>
      </c>
    </row>
    <row r="1203" spans="1:57">
      <c r="A1203" s="203" t="s">
        <v>219</v>
      </c>
      <c r="B1203" s="203" t="s">
        <v>5132</v>
      </c>
      <c r="C1203" s="203" t="s">
        <v>879</v>
      </c>
      <c r="D1203" s="203">
        <v>170</v>
      </c>
      <c r="E1203" s="203" t="s">
        <v>222</v>
      </c>
      <c r="F1203" s="203" t="str">
        <f t="shared" si="36"/>
        <v>Mantra 102</v>
      </c>
      <c r="H1203" s="203">
        <v>170</v>
      </c>
      <c r="I1203" s="203">
        <v>171</v>
      </c>
      <c r="J1203" s="203">
        <v>121</v>
      </c>
      <c r="K1203" s="203">
        <v>148</v>
      </c>
      <c r="L1203" s="203">
        <v>139</v>
      </c>
      <c r="M1203" s="203">
        <v>101</v>
      </c>
      <c r="N1203" s="203">
        <v>122</v>
      </c>
      <c r="O1203" s="203">
        <v>18.100000000000001</v>
      </c>
      <c r="P1203" s="203">
        <v>2065</v>
      </c>
      <c r="Q1203" s="203">
        <v>0.93</v>
      </c>
      <c r="R1203" s="203">
        <v>1928</v>
      </c>
      <c r="S1203" s="203">
        <v>235</v>
      </c>
      <c r="T1203" s="203">
        <v>161</v>
      </c>
      <c r="U1203" s="203">
        <v>46</v>
      </c>
      <c r="V1203" s="203">
        <v>283</v>
      </c>
      <c r="W1203" s="203">
        <v>19</v>
      </c>
      <c r="X1203" s="203">
        <v>220</v>
      </c>
      <c r="Y1203" s="203">
        <v>0.42099999999999999</v>
      </c>
      <c r="Z1203" s="203" t="b">
        <v>0</v>
      </c>
      <c r="AA1203" s="203">
        <v>130</v>
      </c>
      <c r="AB1203" s="203">
        <v>100</v>
      </c>
      <c r="AC1203" s="203">
        <v>152</v>
      </c>
      <c r="AD1203" s="203">
        <v>5</v>
      </c>
      <c r="AE1203" s="203">
        <v>11.3</v>
      </c>
      <c r="AF1203" s="203" t="s">
        <v>305</v>
      </c>
      <c r="AG1203" s="203" t="s">
        <v>301</v>
      </c>
      <c r="AS1203" s="203" t="s">
        <v>5135</v>
      </c>
      <c r="AT1203" s="203" t="s">
        <v>2145</v>
      </c>
      <c r="AU1203" s="247">
        <v>599.99</v>
      </c>
      <c r="AV1203" s="203" t="s">
        <v>5136</v>
      </c>
      <c r="BE1203" s="204" t="str">
        <f t="shared" si="37"/>
        <v xml:space="preserve"> VÃ¶lklMantra 102170 Unisex</v>
      </c>
    </row>
    <row r="1204" spans="1:57">
      <c r="A1204" s="203" t="s">
        <v>219</v>
      </c>
      <c r="B1204" s="203" t="s">
        <v>5132</v>
      </c>
      <c r="C1204" s="203" t="s">
        <v>879</v>
      </c>
      <c r="D1204" s="203">
        <v>177</v>
      </c>
      <c r="E1204" s="203" t="s">
        <v>222</v>
      </c>
      <c r="F1204" s="203" t="str">
        <f t="shared" si="36"/>
        <v>Mantra 102</v>
      </c>
      <c r="H1204" s="203">
        <v>177</v>
      </c>
      <c r="I1204" s="203">
        <v>178.2</v>
      </c>
      <c r="J1204" s="203">
        <v>130</v>
      </c>
      <c r="K1204" s="203">
        <v>155</v>
      </c>
      <c r="L1204" s="203">
        <v>139</v>
      </c>
      <c r="M1204" s="203">
        <v>101</v>
      </c>
      <c r="N1204" s="203">
        <v>122</v>
      </c>
      <c r="O1204" s="203">
        <v>20.100000000000001</v>
      </c>
      <c r="P1204" s="203">
        <v>2138</v>
      </c>
      <c r="Q1204" s="203">
        <v>0.94</v>
      </c>
      <c r="R1204" s="203">
        <v>2008</v>
      </c>
      <c r="S1204" s="203">
        <v>209</v>
      </c>
      <c r="T1204" s="203">
        <v>150</v>
      </c>
      <c r="U1204" s="203">
        <v>53</v>
      </c>
      <c r="V1204" s="203">
        <v>281</v>
      </c>
      <c r="W1204" s="203">
        <v>17</v>
      </c>
      <c r="X1204" s="203">
        <v>201</v>
      </c>
      <c r="Y1204" s="203">
        <v>0.33</v>
      </c>
      <c r="Z1204" s="203" t="b">
        <v>0</v>
      </c>
      <c r="AA1204" s="203">
        <v>132</v>
      </c>
      <c r="AB1204" s="203">
        <v>102</v>
      </c>
      <c r="AC1204" s="203">
        <v>149</v>
      </c>
      <c r="AD1204" s="203">
        <v>5</v>
      </c>
      <c r="AE1204" s="203">
        <v>11.1</v>
      </c>
      <c r="AF1204" s="203" t="s">
        <v>305</v>
      </c>
      <c r="AG1204" s="203" t="s">
        <v>304</v>
      </c>
      <c r="AS1204" s="203" t="s">
        <v>5137</v>
      </c>
      <c r="AT1204" s="203" t="s">
        <v>2145</v>
      </c>
      <c r="AU1204" s="247">
        <v>599.99</v>
      </c>
      <c r="AV1204" s="203" t="s">
        <v>5138</v>
      </c>
      <c r="BE1204" s="204" t="str">
        <f t="shared" si="37"/>
        <v xml:space="preserve"> VÃ¶lklMantra 102177 Unisex</v>
      </c>
    </row>
    <row r="1205" spans="1:57">
      <c r="A1205" s="203" t="s">
        <v>219</v>
      </c>
      <c r="B1205" s="203" t="s">
        <v>5132</v>
      </c>
      <c r="C1205" s="203" t="s">
        <v>879</v>
      </c>
      <c r="D1205" s="203">
        <v>184</v>
      </c>
      <c r="E1205" s="203" t="s">
        <v>222</v>
      </c>
      <c r="F1205" s="203" t="str">
        <f t="shared" si="36"/>
        <v>Mantra 102</v>
      </c>
      <c r="H1205" s="203">
        <v>184</v>
      </c>
      <c r="I1205" s="203">
        <v>183.6</v>
      </c>
      <c r="J1205" s="203">
        <v>119</v>
      </c>
      <c r="K1205" s="203">
        <v>161</v>
      </c>
      <c r="L1205" s="203">
        <v>139</v>
      </c>
      <c r="M1205" s="203">
        <v>101</v>
      </c>
      <c r="N1205" s="203">
        <v>123</v>
      </c>
      <c r="O1205" s="203">
        <v>21.3</v>
      </c>
      <c r="P1205" s="203">
        <v>2217</v>
      </c>
      <c r="Q1205" s="203">
        <v>0.93</v>
      </c>
      <c r="R1205" s="203">
        <v>2069</v>
      </c>
      <c r="S1205" s="203">
        <v>229</v>
      </c>
      <c r="T1205" s="203">
        <v>160</v>
      </c>
      <c r="U1205" s="203">
        <v>48</v>
      </c>
      <c r="V1205" s="203">
        <v>375</v>
      </c>
      <c r="W1205" s="203">
        <v>19</v>
      </c>
      <c r="X1205" s="203">
        <v>267</v>
      </c>
      <c r="Y1205" s="203">
        <v>0.38299999999999901</v>
      </c>
      <c r="Z1205" s="203" t="b">
        <v>0</v>
      </c>
      <c r="AA1205" s="203">
        <v>131</v>
      </c>
      <c r="AB1205" s="203">
        <v>100</v>
      </c>
      <c r="AC1205" s="203">
        <v>244</v>
      </c>
      <c r="AD1205" s="203">
        <v>3</v>
      </c>
      <c r="AE1205" s="203">
        <v>11.6</v>
      </c>
      <c r="AF1205" s="203" t="s">
        <v>305</v>
      </c>
      <c r="AG1205" s="203" t="s">
        <v>301</v>
      </c>
      <c r="AH1205" s="203" t="s">
        <v>304</v>
      </c>
      <c r="AS1205" s="203" t="s">
        <v>5139</v>
      </c>
      <c r="AT1205" s="203" t="s">
        <v>2145</v>
      </c>
      <c r="AU1205" s="247">
        <v>599.99</v>
      </c>
      <c r="AV1205" s="203" t="s">
        <v>5140</v>
      </c>
      <c r="BE1205" s="204" t="str">
        <f t="shared" si="37"/>
        <v xml:space="preserve"> VÃ¶lklMantra 102184 Unisex</v>
      </c>
    </row>
    <row r="1206" spans="1:57">
      <c r="A1206" s="203" t="s">
        <v>219</v>
      </c>
      <c r="B1206" s="203" t="s">
        <v>5132</v>
      </c>
      <c r="C1206" s="203" t="s">
        <v>879</v>
      </c>
      <c r="D1206" s="203">
        <v>191</v>
      </c>
      <c r="E1206" s="203" t="s">
        <v>222</v>
      </c>
      <c r="F1206" s="203" t="str">
        <f t="shared" si="36"/>
        <v>Mantra 102</v>
      </c>
      <c r="H1206" s="203">
        <v>191</v>
      </c>
      <c r="I1206" s="203">
        <v>191.5</v>
      </c>
      <c r="J1206" s="203">
        <v>150</v>
      </c>
      <c r="K1206" s="203">
        <v>169</v>
      </c>
      <c r="L1206" s="203">
        <v>139</v>
      </c>
      <c r="M1206" s="203">
        <v>101</v>
      </c>
      <c r="N1206" s="203">
        <v>122</v>
      </c>
      <c r="O1206" s="203">
        <v>23.4</v>
      </c>
      <c r="P1206" s="203">
        <v>2410</v>
      </c>
      <c r="Q1206" s="203">
        <v>0.89</v>
      </c>
      <c r="R1206" s="203">
        <v>2155</v>
      </c>
      <c r="S1206" s="203">
        <v>263</v>
      </c>
      <c r="T1206" s="203">
        <v>184</v>
      </c>
      <c r="U1206" s="203">
        <v>44</v>
      </c>
      <c r="V1206" s="203">
        <v>251</v>
      </c>
      <c r="W1206" s="203">
        <v>15</v>
      </c>
      <c r="X1206" s="203">
        <v>163</v>
      </c>
      <c r="Y1206" s="203">
        <v>0.34299999999999897</v>
      </c>
      <c r="Z1206" s="203" t="b">
        <v>0</v>
      </c>
      <c r="AA1206" s="203">
        <v>130</v>
      </c>
      <c r="AB1206" s="203">
        <v>98</v>
      </c>
      <c r="AC1206" s="203">
        <v>122</v>
      </c>
      <c r="AD1206" s="203">
        <v>5</v>
      </c>
      <c r="AE1206" s="203">
        <v>11.8</v>
      </c>
      <c r="AF1206" s="203" t="s">
        <v>305</v>
      </c>
      <c r="AG1206" s="203" t="s">
        <v>304</v>
      </c>
      <c r="BE1206" s="204" t="str">
        <f t="shared" si="37"/>
        <v xml:space="preserve"> VÃ¶lklMantra 102191 Unisex</v>
      </c>
    </row>
    <row r="1207" spans="1:57">
      <c r="A1207" s="203" t="s">
        <v>219</v>
      </c>
      <c r="B1207" s="203" t="s">
        <v>5132</v>
      </c>
      <c r="C1207" s="203" t="s">
        <v>880</v>
      </c>
      <c r="D1207" s="203">
        <v>170</v>
      </c>
      <c r="E1207" s="203" t="s">
        <v>222</v>
      </c>
      <c r="F1207" s="203" t="str">
        <f t="shared" si="36"/>
        <v>Mantra M5</v>
      </c>
      <c r="H1207" s="203">
        <v>170</v>
      </c>
      <c r="I1207" s="203">
        <v>171.3</v>
      </c>
      <c r="J1207" s="203">
        <v>129</v>
      </c>
      <c r="K1207" s="203">
        <v>148</v>
      </c>
      <c r="L1207" s="203">
        <v>133</v>
      </c>
      <c r="M1207" s="203">
        <v>95</v>
      </c>
      <c r="N1207" s="203">
        <v>116</v>
      </c>
      <c r="O1207" s="203">
        <v>18</v>
      </c>
      <c r="P1207" s="203">
        <v>1971</v>
      </c>
      <c r="Q1207" s="203">
        <v>0.93</v>
      </c>
      <c r="R1207" s="203">
        <v>1826</v>
      </c>
      <c r="S1207" s="203">
        <v>223</v>
      </c>
      <c r="T1207" s="203">
        <v>150</v>
      </c>
      <c r="U1207" s="203">
        <v>45</v>
      </c>
      <c r="V1207" s="203">
        <v>245</v>
      </c>
      <c r="W1207" s="203">
        <v>16</v>
      </c>
      <c r="X1207" s="203">
        <v>176</v>
      </c>
      <c r="Y1207" s="203">
        <v>0.35099999999999998</v>
      </c>
      <c r="Z1207" s="203" t="b">
        <v>0</v>
      </c>
      <c r="AA1207" s="203">
        <v>127</v>
      </c>
      <c r="AB1207" s="203">
        <v>103</v>
      </c>
      <c r="AC1207" s="203">
        <v>117</v>
      </c>
      <c r="AD1207" s="203">
        <v>4</v>
      </c>
      <c r="AE1207" s="203">
        <v>11.7</v>
      </c>
      <c r="AF1207" s="203" t="s">
        <v>305</v>
      </c>
      <c r="BE1207" s="204" t="str">
        <f t="shared" si="37"/>
        <v xml:space="preserve"> VÃ¶lklMantra M5170 Unisex</v>
      </c>
    </row>
    <row r="1208" spans="1:57">
      <c r="A1208" s="203" t="s">
        <v>219</v>
      </c>
      <c r="B1208" s="203" t="s">
        <v>5132</v>
      </c>
      <c r="C1208" s="203" t="s">
        <v>880</v>
      </c>
      <c r="D1208" s="203">
        <v>177</v>
      </c>
      <c r="E1208" s="203" t="s">
        <v>222</v>
      </c>
      <c r="F1208" s="203" t="str">
        <f t="shared" si="36"/>
        <v>Mantra M5</v>
      </c>
      <c r="H1208" s="203">
        <v>177</v>
      </c>
      <c r="I1208" s="203">
        <v>177.9</v>
      </c>
      <c r="J1208" s="203">
        <v>138</v>
      </c>
      <c r="K1208" s="203">
        <v>155</v>
      </c>
      <c r="L1208" s="203">
        <v>133</v>
      </c>
      <c r="M1208" s="203">
        <v>95</v>
      </c>
      <c r="N1208" s="203">
        <v>116</v>
      </c>
      <c r="O1208" s="203">
        <v>20.2</v>
      </c>
      <c r="P1208" s="203">
        <v>2082</v>
      </c>
      <c r="Q1208" s="203">
        <v>0.91</v>
      </c>
      <c r="R1208" s="203">
        <v>1895</v>
      </c>
      <c r="S1208" s="203">
        <v>224</v>
      </c>
      <c r="T1208" s="203">
        <v>145</v>
      </c>
      <c r="U1208" s="203">
        <v>44</v>
      </c>
      <c r="V1208" s="203">
        <v>256</v>
      </c>
      <c r="W1208" s="203">
        <v>13</v>
      </c>
      <c r="X1208" s="203">
        <v>144</v>
      </c>
      <c r="Y1208" s="203">
        <v>0.29499999999999998</v>
      </c>
      <c r="Z1208" s="203" t="b">
        <v>0</v>
      </c>
      <c r="AA1208" s="203">
        <v>133</v>
      </c>
      <c r="AB1208" s="203">
        <v>95</v>
      </c>
      <c r="AC1208" s="203">
        <v>123</v>
      </c>
      <c r="AD1208" s="203">
        <v>5</v>
      </c>
      <c r="AE1208" s="203">
        <v>11.6</v>
      </c>
      <c r="AF1208" s="203" t="s">
        <v>305</v>
      </c>
      <c r="BE1208" s="204" t="str">
        <f t="shared" si="37"/>
        <v xml:space="preserve"> VÃ¶lklMantra M5177 Unisex</v>
      </c>
    </row>
    <row r="1209" spans="1:57">
      <c r="A1209" s="203" t="s">
        <v>219</v>
      </c>
      <c r="B1209" s="203" t="s">
        <v>5132</v>
      </c>
      <c r="C1209" s="203" t="s">
        <v>880</v>
      </c>
      <c r="D1209" s="203">
        <v>184</v>
      </c>
      <c r="E1209" s="203" t="s">
        <v>222</v>
      </c>
      <c r="F1209" s="203" t="str">
        <f t="shared" si="36"/>
        <v>Mantra M5</v>
      </c>
      <c r="H1209" s="203">
        <v>184</v>
      </c>
      <c r="I1209" s="203">
        <v>183.9</v>
      </c>
      <c r="J1209" s="203">
        <v>144</v>
      </c>
      <c r="K1209" s="203">
        <v>160</v>
      </c>
      <c r="L1209" s="203">
        <v>133</v>
      </c>
      <c r="M1209" s="203">
        <v>95</v>
      </c>
      <c r="N1209" s="203">
        <v>116</v>
      </c>
      <c r="O1209" s="203">
        <v>21.4</v>
      </c>
      <c r="P1209" s="203">
        <v>2122</v>
      </c>
      <c r="Q1209" s="203">
        <v>0.92</v>
      </c>
      <c r="R1209" s="203">
        <v>1958</v>
      </c>
      <c r="S1209" s="203">
        <v>239</v>
      </c>
      <c r="T1209" s="203">
        <v>147</v>
      </c>
      <c r="U1209" s="203">
        <v>44</v>
      </c>
      <c r="V1209" s="203">
        <v>230</v>
      </c>
      <c r="W1209" s="203">
        <v>15</v>
      </c>
      <c r="X1209" s="203">
        <v>166</v>
      </c>
      <c r="Y1209" s="203">
        <v>0.34699999999999998</v>
      </c>
      <c r="Z1209" s="203" t="b">
        <v>0</v>
      </c>
      <c r="AA1209" s="203">
        <v>138</v>
      </c>
      <c r="AB1209" s="203">
        <v>106</v>
      </c>
      <c r="AC1209" s="203">
        <v>92</v>
      </c>
      <c r="AD1209" s="203">
        <v>6</v>
      </c>
      <c r="AE1209" s="203">
        <v>11.2</v>
      </c>
      <c r="AF1209" s="203" t="s">
        <v>305</v>
      </c>
      <c r="BE1209" s="204" t="str">
        <f t="shared" si="37"/>
        <v xml:space="preserve"> VÃ¶lklMantra M5184 Unisex</v>
      </c>
    </row>
    <row r="1210" spans="1:57">
      <c r="A1210" s="203" t="s">
        <v>219</v>
      </c>
      <c r="B1210" s="203" t="s">
        <v>5132</v>
      </c>
      <c r="C1210" s="203" t="s">
        <v>880</v>
      </c>
      <c r="D1210" s="203">
        <v>191</v>
      </c>
      <c r="E1210" s="203" t="s">
        <v>222</v>
      </c>
      <c r="F1210" s="203" t="str">
        <f t="shared" si="36"/>
        <v>Mantra M5</v>
      </c>
      <c r="H1210" s="203">
        <v>191</v>
      </c>
      <c r="I1210" s="203">
        <v>190.2</v>
      </c>
      <c r="J1210" s="203">
        <v>136</v>
      </c>
      <c r="K1210" s="203">
        <v>168</v>
      </c>
      <c r="L1210" s="203">
        <v>133</v>
      </c>
      <c r="M1210" s="203">
        <v>95</v>
      </c>
      <c r="N1210" s="203">
        <v>116</v>
      </c>
      <c r="O1210" s="203">
        <v>23.7</v>
      </c>
      <c r="P1210" s="203">
        <v>2258</v>
      </c>
      <c r="Q1210" s="203">
        <v>0.9</v>
      </c>
      <c r="R1210" s="203">
        <v>2026</v>
      </c>
      <c r="S1210" s="203">
        <v>247</v>
      </c>
      <c r="T1210" s="203">
        <v>155</v>
      </c>
      <c r="U1210" s="203">
        <v>40</v>
      </c>
      <c r="V1210" s="203">
        <v>330</v>
      </c>
      <c r="W1210" s="203">
        <v>18</v>
      </c>
      <c r="X1210" s="203">
        <v>215</v>
      </c>
      <c r="Y1210" s="203">
        <v>0.45</v>
      </c>
      <c r="Z1210" s="203" t="b">
        <v>0</v>
      </c>
      <c r="AA1210" s="203">
        <v>123</v>
      </c>
      <c r="AB1210" s="203">
        <v>100</v>
      </c>
      <c r="AC1210" s="203">
        <v>207</v>
      </c>
      <c r="AD1210" s="203">
        <v>5</v>
      </c>
      <c r="AE1210" s="203">
        <v>11.2</v>
      </c>
      <c r="AF1210" s="203" t="s">
        <v>305</v>
      </c>
      <c r="BE1210" s="204" t="str">
        <f t="shared" si="37"/>
        <v xml:space="preserve"> VÃ¶lklMantra M5191 Unisex</v>
      </c>
    </row>
    <row r="1211" spans="1:57">
      <c r="A1211" s="203" t="s">
        <v>219</v>
      </c>
      <c r="B1211" s="203" t="s">
        <v>5132</v>
      </c>
      <c r="C1211" s="203" t="s">
        <v>881</v>
      </c>
      <c r="D1211" s="203">
        <v>170</v>
      </c>
      <c r="E1211" s="203" t="s">
        <v>222</v>
      </c>
      <c r="F1211" s="203" t="str">
        <f t="shared" si="36"/>
        <v>Mantra V.Werks</v>
      </c>
      <c r="H1211" s="203">
        <v>170</v>
      </c>
      <c r="I1211" s="203">
        <v>169.7</v>
      </c>
      <c r="J1211" s="203">
        <v>113</v>
      </c>
      <c r="K1211" s="203">
        <v>142</v>
      </c>
      <c r="L1211" s="203">
        <v>134</v>
      </c>
      <c r="M1211" s="203">
        <v>98</v>
      </c>
      <c r="N1211" s="203">
        <v>116</v>
      </c>
      <c r="O1211" s="203">
        <v>18.399999999999999</v>
      </c>
      <c r="P1211" s="203">
        <v>1583</v>
      </c>
      <c r="Q1211" s="203">
        <v>1.17</v>
      </c>
      <c r="R1211" s="203">
        <v>1849</v>
      </c>
      <c r="S1211" s="203">
        <v>174</v>
      </c>
      <c r="T1211" s="203">
        <v>147</v>
      </c>
      <c r="U1211" s="203">
        <v>47</v>
      </c>
      <c r="V1211" s="203">
        <v>321</v>
      </c>
      <c r="W1211" s="203">
        <v>17</v>
      </c>
      <c r="X1211" s="203">
        <v>242</v>
      </c>
      <c r="Y1211" s="203">
        <v>0.36299999999999999</v>
      </c>
      <c r="Z1211" s="203" t="b">
        <v>0</v>
      </c>
      <c r="AA1211" s="203">
        <v>155</v>
      </c>
      <c r="AB1211" s="203">
        <v>121</v>
      </c>
      <c r="AC1211" s="203">
        <v>166</v>
      </c>
      <c r="AD1211" s="203">
        <v>2</v>
      </c>
      <c r="AE1211" s="203">
        <v>10.6</v>
      </c>
      <c r="AF1211" s="203" t="s">
        <v>305</v>
      </c>
      <c r="AG1211" s="203" t="s">
        <v>302</v>
      </c>
      <c r="BE1211" s="204" t="str">
        <f t="shared" si="37"/>
        <v xml:space="preserve"> VÃ¶lklMantra V.Werks170 Unisex</v>
      </c>
    </row>
    <row r="1212" spans="1:57">
      <c r="A1212" s="203" t="s">
        <v>219</v>
      </c>
      <c r="B1212" s="203" t="s">
        <v>5132</v>
      </c>
      <c r="C1212" s="203" t="s">
        <v>881</v>
      </c>
      <c r="D1212" s="203">
        <v>178</v>
      </c>
      <c r="E1212" s="203" t="s">
        <v>222</v>
      </c>
      <c r="F1212" s="203" t="str">
        <f t="shared" si="36"/>
        <v>Mantra V.Werks</v>
      </c>
      <c r="H1212" s="203">
        <v>178</v>
      </c>
      <c r="I1212" s="203">
        <v>179.8</v>
      </c>
      <c r="J1212" s="203">
        <v>130</v>
      </c>
      <c r="K1212" s="203">
        <v>151</v>
      </c>
      <c r="L1212" s="203">
        <v>134</v>
      </c>
      <c r="M1212" s="203">
        <v>98</v>
      </c>
      <c r="N1212" s="203">
        <v>116</v>
      </c>
      <c r="O1212" s="203">
        <v>21.2</v>
      </c>
      <c r="P1212" s="203">
        <v>1653</v>
      </c>
      <c r="Q1212" s="203">
        <v>1.18</v>
      </c>
      <c r="R1212" s="203">
        <v>1955</v>
      </c>
      <c r="S1212" s="203">
        <v>190</v>
      </c>
      <c r="T1212" s="203">
        <v>150</v>
      </c>
      <c r="U1212" s="203">
        <v>49</v>
      </c>
      <c r="V1212" s="203">
        <v>294</v>
      </c>
      <c r="W1212" s="203">
        <v>17</v>
      </c>
      <c r="X1212" s="203">
        <v>208</v>
      </c>
      <c r="Y1212" s="203">
        <v>0.35399999999999998</v>
      </c>
      <c r="Z1212" s="203" t="b">
        <v>0</v>
      </c>
      <c r="AA1212" s="203">
        <v>155</v>
      </c>
      <c r="AB1212" s="203">
        <v>129</v>
      </c>
      <c r="AC1212" s="203">
        <v>139</v>
      </c>
      <c r="AD1212" s="203">
        <v>2</v>
      </c>
      <c r="AE1212" s="203">
        <v>10.5</v>
      </c>
      <c r="AF1212" s="203" t="s">
        <v>305</v>
      </c>
      <c r="AG1212" s="203" t="s">
        <v>302</v>
      </c>
      <c r="BE1212" s="204" t="str">
        <f t="shared" si="37"/>
        <v xml:space="preserve"> VÃ¶lklMantra V.Werks178 Unisex</v>
      </c>
    </row>
    <row r="1213" spans="1:57">
      <c r="A1213" s="203" t="s">
        <v>219</v>
      </c>
      <c r="B1213" s="203" t="s">
        <v>5132</v>
      </c>
      <c r="C1213" s="203" t="s">
        <v>881</v>
      </c>
      <c r="D1213" s="203">
        <v>186</v>
      </c>
      <c r="E1213" s="203" t="s">
        <v>222</v>
      </c>
      <c r="F1213" s="203" t="str">
        <f t="shared" si="36"/>
        <v>Mantra V.Werks</v>
      </c>
      <c r="H1213" s="203">
        <v>186</v>
      </c>
      <c r="I1213" s="203">
        <v>187.1</v>
      </c>
      <c r="J1213" s="203">
        <v>131</v>
      </c>
      <c r="K1213" s="203">
        <v>159</v>
      </c>
      <c r="L1213" s="203">
        <v>134</v>
      </c>
      <c r="M1213" s="203">
        <v>98</v>
      </c>
      <c r="N1213" s="203">
        <v>116</v>
      </c>
      <c r="O1213" s="203">
        <v>23.4</v>
      </c>
      <c r="P1213" s="203">
        <v>1775</v>
      </c>
      <c r="Q1213" s="203">
        <v>1.1499999999999999</v>
      </c>
      <c r="R1213" s="203">
        <v>2038</v>
      </c>
      <c r="S1213" s="203">
        <v>190</v>
      </c>
      <c r="T1213" s="203">
        <v>147</v>
      </c>
      <c r="U1213" s="203">
        <v>49</v>
      </c>
      <c r="V1213" s="203">
        <v>327</v>
      </c>
      <c r="W1213" s="203">
        <v>18</v>
      </c>
      <c r="X1213" s="203">
        <v>235</v>
      </c>
      <c r="Y1213" s="203">
        <v>0.36699999999999999</v>
      </c>
      <c r="Z1213" s="203" t="b">
        <v>0</v>
      </c>
      <c r="AA1213" s="203">
        <v>151</v>
      </c>
      <c r="AB1213" s="203">
        <v>126</v>
      </c>
      <c r="AC1213" s="203">
        <v>177</v>
      </c>
      <c r="AD1213" s="203">
        <v>3</v>
      </c>
      <c r="AE1213" s="203">
        <v>10.7</v>
      </c>
      <c r="AF1213" s="203" t="s">
        <v>305</v>
      </c>
      <c r="AG1213" s="203" t="s">
        <v>302</v>
      </c>
      <c r="BE1213" s="204" t="str">
        <f t="shared" si="37"/>
        <v xml:space="preserve"> VÃ¶lklMantra V.Werks186 Unisex</v>
      </c>
    </row>
    <row r="1214" spans="1:57">
      <c r="A1214" s="203" t="s">
        <v>219</v>
      </c>
      <c r="B1214" s="203" t="s">
        <v>5132</v>
      </c>
      <c r="C1214" s="203" t="s">
        <v>882</v>
      </c>
      <c r="D1214" s="203">
        <v>170</v>
      </c>
      <c r="E1214" s="203" t="s">
        <v>222</v>
      </c>
      <c r="F1214" s="203" t="str">
        <f t="shared" si="36"/>
        <v>Racetiger SC</v>
      </c>
      <c r="H1214" s="203">
        <v>170</v>
      </c>
      <c r="I1214" s="203">
        <v>169.3</v>
      </c>
      <c r="J1214" s="203">
        <v>149</v>
      </c>
      <c r="K1214" s="203">
        <v>154</v>
      </c>
      <c r="L1214" s="203">
        <v>122</v>
      </c>
      <c r="M1214" s="203">
        <v>69</v>
      </c>
      <c r="N1214" s="203">
        <v>102</v>
      </c>
      <c r="O1214" s="203">
        <v>13.9</v>
      </c>
      <c r="P1214" s="203">
        <v>1987</v>
      </c>
      <c r="Q1214" s="203">
        <v>0.73</v>
      </c>
      <c r="R1214" s="203">
        <v>1441</v>
      </c>
      <c r="S1214" s="203">
        <v>244</v>
      </c>
      <c r="T1214" s="203">
        <v>102</v>
      </c>
      <c r="U1214" s="203">
        <v>41</v>
      </c>
      <c r="V1214" s="203">
        <v>149</v>
      </c>
      <c r="W1214" s="203">
        <v>6</v>
      </c>
      <c r="X1214" s="203">
        <v>53</v>
      </c>
      <c r="Y1214" s="203">
        <v>0.14099999999999999</v>
      </c>
      <c r="Z1214" s="203" t="b">
        <v>0</v>
      </c>
      <c r="AA1214" s="203">
        <v>71</v>
      </c>
      <c r="AB1214" s="203">
        <v>79</v>
      </c>
      <c r="AC1214" s="203">
        <v>78</v>
      </c>
      <c r="AD1214" s="203">
        <v>6</v>
      </c>
      <c r="AE1214" s="203">
        <v>11.5</v>
      </c>
      <c r="AF1214" s="203" t="s">
        <v>307</v>
      </c>
      <c r="AS1214" s="203" t="s">
        <v>5141</v>
      </c>
      <c r="AT1214" s="203" t="s">
        <v>5142</v>
      </c>
      <c r="AU1214" s="247">
        <v>881.57</v>
      </c>
      <c r="AV1214" s="203" t="s">
        <v>5143</v>
      </c>
      <c r="BE1214" s="204" t="str">
        <f t="shared" si="37"/>
        <v xml:space="preserve"> VÃ¶lklRacetiger SC170 Unisex</v>
      </c>
    </row>
    <row r="1215" spans="1:57">
      <c r="A1215" s="203" t="s">
        <v>219</v>
      </c>
      <c r="B1215" s="203" t="s">
        <v>5132</v>
      </c>
      <c r="C1215" s="203" t="s">
        <v>883</v>
      </c>
      <c r="D1215" s="203">
        <v>155</v>
      </c>
      <c r="E1215" s="203" t="s">
        <v>222</v>
      </c>
      <c r="F1215" s="203" t="str">
        <f t="shared" si="36"/>
        <v>Racetiger SL</v>
      </c>
      <c r="H1215" s="203">
        <v>155</v>
      </c>
      <c r="I1215" s="203">
        <v>154.6</v>
      </c>
      <c r="J1215" s="203">
        <v>130</v>
      </c>
      <c r="K1215" s="203">
        <v>144</v>
      </c>
      <c r="L1215" s="203">
        <v>126</v>
      </c>
      <c r="M1215" s="203">
        <v>67</v>
      </c>
      <c r="N1215" s="203">
        <v>102</v>
      </c>
      <c r="O1215" s="203">
        <v>11</v>
      </c>
      <c r="P1215" s="203">
        <v>1934</v>
      </c>
      <c r="Q1215" s="203">
        <v>0.68</v>
      </c>
      <c r="R1215" s="203">
        <v>1306</v>
      </c>
      <c r="S1215" s="203">
        <v>190</v>
      </c>
      <c r="T1215" s="203">
        <v>124</v>
      </c>
      <c r="U1215" s="203">
        <v>43</v>
      </c>
      <c r="V1215" s="203">
        <v>186</v>
      </c>
      <c r="W1215" s="203">
        <v>6</v>
      </c>
      <c r="X1215" s="203">
        <v>58</v>
      </c>
      <c r="Y1215" s="203">
        <v>0.13300000000000001</v>
      </c>
      <c r="Z1215" s="203" t="b">
        <v>0</v>
      </c>
      <c r="AA1215" s="203">
        <v>63</v>
      </c>
      <c r="AB1215" s="203">
        <v>48</v>
      </c>
      <c r="AC1215" s="203">
        <v>123</v>
      </c>
      <c r="AD1215" s="203">
        <v>4</v>
      </c>
      <c r="AE1215" s="203">
        <v>13.2</v>
      </c>
      <c r="AF1215" s="203" t="s">
        <v>307</v>
      </c>
      <c r="BE1215" s="204" t="str">
        <f t="shared" si="37"/>
        <v xml:space="preserve"> VÃ¶lklRacetiger SL155 Unisex</v>
      </c>
    </row>
    <row r="1216" spans="1:57">
      <c r="A1216" s="203" t="s">
        <v>219</v>
      </c>
      <c r="B1216" s="203" t="s">
        <v>5132</v>
      </c>
      <c r="C1216" s="203" t="s">
        <v>883</v>
      </c>
      <c r="D1216" s="203">
        <v>160</v>
      </c>
      <c r="E1216" s="203" t="s">
        <v>222</v>
      </c>
      <c r="F1216" s="203" t="str">
        <f t="shared" si="36"/>
        <v>Racetiger SL</v>
      </c>
      <c r="H1216" s="203">
        <v>160</v>
      </c>
      <c r="I1216" s="203">
        <v>159.69999999999999</v>
      </c>
      <c r="J1216" s="203">
        <v>138</v>
      </c>
      <c r="K1216" s="203">
        <v>148</v>
      </c>
      <c r="L1216" s="203">
        <v>125</v>
      </c>
      <c r="M1216" s="203">
        <v>67</v>
      </c>
      <c r="N1216" s="203">
        <v>102</v>
      </c>
      <c r="O1216" s="203">
        <v>11.7</v>
      </c>
      <c r="P1216" s="203">
        <v>1979</v>
      </c>
      <c r="Q1216" s="203">
        <v>0.68</v>
      </c>
      <c r="R1216" s="203">
        <v>1351</v>
      </c>
      <c r="S1216" s="203">
        <v>184</v>
      </c>
      <c r="T1216" s="203">
        <v>124</v>
      </c>
      <c r="U1216" s="203">
        <v>41</v>
      </c>
      <c r="V1216" s="203">
        <v>157</v>
      </c>
      <c r="W1216" s="203">
        <v>7</v>
      </c>
      <c r="X1216" s="203">
        <v>59</v>
      </c>
      <c r="Y1216" s="203">
        <v>0.17599999999999999</v>
      </c>
      <c r="Z1216" s="203" t="b">
        <v>0</v>
      </c>
      <c r="AA1216" s="203">
        <v>60</v>
      </c>
      <c r="AB1216" s="203">
        <v>53</v>
      </c>
      <c r="AC1216" s="203">
        <v>97</v>
      </c>
      <c r="AD1216" s="203">
        <v>5</v>
      </c>
      <c r="AE1216" s="203">
        <v>11.9</v>
      </c>
      <c r="AF1216" s="203" t="s">
        <v>307</v>
      </c>
      <c r="BE1216" s="204" t="str">
        <f t="shared" si="37"/>
        <v xml:space="preserve"> VÃ¶lklRacetiger SL160 Unisex</v>
      </c>
    </row>
    <row r="1217" spans="1:57">
      <c r="A1217" s="203" t="s">
        <v>219</v>
      </c>
      <c r="B1217" s="203" t="s">
        <v>5132</v>
      </c>
      <c r="C1217" s="203" t="s">
        <v>883</v>
      </c>
      <c r="D1217" s="203">
        <v>170</v>
      </c>
      <c r="E1217" s="203" t="s">
        <v>222</v>
      </c>
      <c r="F1217" s="203" t="str">
        <f t="shared" si="36"/>
        <v>Racetiger SL</v>
      </c>
      <c r="H1217" s="203">
        <v>170</v>
      </c>
      <c r="I1217" s="203">
        <v>169.2</v>
      </c>
      <c r="J1217" s="203">
        <v>146</v>
      </c>
      <c r="K1217" s="203">
        <v>158</v>
      </c>
      <c r="L1217" s="203">
        <v>126</v>
      </c>
      <c r="M1217" s="203">
        <v>67</v>
      </c>
      <c r="N1217" s="203">
        <v>102</v>
      </c>
      <c r="O1217" s="203">
        <v>13.4</v>
      </c>
      <c r="P1217" s="203">
        <v>2068</v>
      </c>
      <c r="Q1217" s="203">
        <v>0.69</v>
      </c>
      <c r="R1217" s="203">
        <v>1425</v>
      </c>
      <c r="S1217" s="203">
        <v>229</v>
      </c>
      <c r="T1217" s="203">
        <v>150</v>
      </c>
      <c r="U1217" s="203">
        <v>43</v>
      </c>
      <c r="V1217" s="203">
        <v>174</v>
      </c>
      <c r="W1217" s="203">
        <v>6</v>
      </c>
      <c r="X1217" s="203">
        <v>61</v>
      </c>
      <c r="Y1217" s="203">
        <v>0.151</v>
      </c>
      <c r="Z1217" s="203" t="b">
        <v>0</v>
      </c>
      <c r="AA1217" s="203">
        <v>57</v>
      </c>
      <c r="AB1217" s="203">
        <v>50</v>
      </c>
      <c r="AC1217" s="203">
        <v>117</v>
      </c>
      <c r="AD1217" s="203">
        <v>5</v>
      </c>
      <c r="AE1217" s="203">
        <v>11.5</v>
      </c>
      <c r="AF1217" s="203" t="s">
        <v>307</v>
      </c>
      <c r="BE1217" s="204" t="str">
        <f t="shared" si="37"/>
        <v xml:space="preserve"> VÃ¶lklRacetiger SL170 Unisex</v>
      </c>
    </row>
    <row r="1218" spans="1:57">
      <c r="A1218" s="203" t="s">
        <v>219</v>
      </c>
      <c r="B1218" s="203" t="s">
        <v>5132</v>
      </c>
      <c r="C1218" s="203" t="s">
        <v>884</v>
      </c>
      <c r="D1218" s="203">
        <v>180</v>
      </c>
      <c r="E1218" s="203" t="s">
        <v>222</v>
      </c>
      <c r="F1218" s="203" t="str">
        <f t="shared" ref="F1218:F1266" si="38">IF(LEFT(C1218,1)=" ",RIGHT(C1218,LEN(C1218)-1),C1218)</f>
        <v>Revolt 104</v>
      </c>
      <c r="H1218" s="203">
        <v>180</v>
      </c>
      <c r="I1218" s="203">
        <v>179.9</v>
      </c>
      <c r="J1218" s="203">
        <v>96</v>
      </c>
      <c r="K1218" s="203">
        <v>142</v>
      </c>
      <c r="L1218" s="203">
        <v>131</v>
      </c>
      <c r="M1218" s="203">
        <v>103</v>
      </c>
      <c r="N1218" s="203">
        <v>121</v>
      </c>
      <c r="O1218" s="203">
        <v>20.399999999999999</v>
      </c>
      <c r="P1218" s="203">
        <v>1958</v>
      </c>
      <c r="Q1218" s="203">
        <v>1.03</v>
      </c>
      <c r="R1218" s="203">
        <v>2014</v>
      </c>
      <c r="S1218" s="203">
        <v>168</v>
      </c>
      <c r="T1218" s="203">
        <v>82</v>
      </c>
      <c r="U1218" s="203">
        <v>56</v>
      </c>
      <c r="V1218" s="203">
        <v>462</v>
      </c>
      <c r="W1218" s="203">
        <v>39</v>
      </c>
      <c r="X1218" s="203">
        <v>374</v>
      </c>
      <c r="Y1218" s="203">
        <v>0.70399999999999996</v>
      </c>
      <c r="Z1218" s="203" t="b">
        <v>0</v>
      </c>
      <c r="AA1218" s="203">
        <v>172</v>
      </c>
      <c r="AB1218" s="203">
        <v>209</v>
      </c>
      <c r="AC1218" s="203">
        <v>290</v>
      </c>
      <c r="AD1218" s="203">
        <v>5</v>
      </c>
      <c r="AE1218" s="203">
        <v>1.6</v>
      </c>
      <c r="AF1218" s="203" t="s">
        <v>305</v>
      </c>
      <c r="AG1218" s="203" t="s">
        <v>301</v>
      </c>
      <c r="AS1218" s="203" t="s">
        <v>5144</v>
      </c>
      <c r="AT1218" s="203" t="s">
        <v>2145</v>
      </c>
      <c r="AU1218" s="247">
        <v>479.99</v>
      </c>
      <c r="AV1218" s="203" t="s">
        <v>5145</v>
      </c>
      <c r="BE1218" s="204" t="str">
        <f t="shared" ref="BE1218:BE1266" si="39">_xlfn.CONCAT(B1218,F1218,D1218,E1218)</f>
        <v xml:space="preserve"> VÃ¶lklRevolt 104180 Unisex</v>
      </c>
    </row>
    <row r="1219" spans="1:57">
      <c r="A1219" s="203" t="s">
        <v>219</v>
      </c>
      <c r="B1219" s="203" t="s">
        <v>5132</v>
      </c>
      <c r="C1219" s="203" t="s">
        <v>884</v>
      </c>
      <c r="D1219" s="203">
        <v>188</v>
      </c>
      <c r="E1219" s="203" t="s">
        <v>222</v>
      </c>
      <c r="F1219" s="203" t="str">
        <f t="shared" si="38"/>
        <v>Revolt 104</v>
      </c>
      <c r="H1219" s="203">
        <v>188</v>
      </c>
      <c r="I1219" s="203">
        <v>186.7</v>
      </c>
      <c r="J1219" s="203">
        <v>106</v>
      </c>
      <c r="K1219" s="203">
        <v>148</v>
      </c>
      <c r="L1219" s="203">
        <v>131</v>
      </c>
      <c r="M1219" s="203">
        <v>103</v>
      </c>
      <c r="N1219" s="203">
        <v>120</v>
      </c>
      <c r="O1219" s="203">
        <v>22.6</v>
      </c>
      <c r="P1219" s="203">
        <v>2095</v>
      </c>
      <c r="Q1219" s="203">
        <v>1</v>
      </c>
      <c r="R1219" s="203">
        <v>2094</v>
      </c>
      <c r="S1219" s="203">
        <v>182</v>
      </c>
      <c r="T1219" s="203">
        <v>88</v>
      </c>
      <c r="U1219" s="203">
        <v>57</v>
      </c>
      <c r="V1219" s="203">
        <v>399</v>
      </c>
      <c r="W1219" s="203">
        <v>41</v>
      </c>
      <c r="X1219" s="203">
        <v>406</v>
      </c>
      <c r="Y1219" s="203">
        <v>0.72099999999999997</v>
      </c>
      <c r="Z1219" s="203" t="b">
        <v>0</v>
      </c>
      <c r="AA1219" s="203">
        <v>194</v>
      </c>
      <c r="AB1219" s="203">
        <v>193</v>
      </c>
      <c r="AC1219" s="203">
        <v>205</v>
      </c>
      <c r="AD1219" s="203">
        <v>5</v>
      </c>
      <c r="AE1219" s="203">
        <v>2.5</v>
      </c>
      <c r="AF1219" s="203" t="s">
        <v>305</v>
      </c>
      <c r="AG1219" s="203" t="s">
        <v>301</v>
      </c>
      <c r="BE1219" s="204" t="str">
        <f t="shared" si="39"/>
        <v xml:space="preserve"> VÃ¶lklRevolt 104188 Unisex</v>
      </c>
    </row>
    <row r="1220" spans="1:57">
      <c r="A1220" s="203" t="s">
        <v>219</v>
      </c>
      <c r="B1220" s="203" t="s">
        <v>5132</v>
      </c>
      <c r="C1220" s="203" t="s">
        <v>885</v>
      </c>
      <c r="D1220" s="203">
        <v>177</v>
      </c>
      <c r="E1220" s="203" t="s">
        <v>222</v>
      </c>
      <c r="F1220" s="203" t="str">
        <f t="shared" si="38"/>
        <v>Revolt 121</v>
      </c>
      <c r="H1220" s="203">
        <v>177</v>
      </c>
      <c r="I1220" s="203">
        <v>177.4</v>
      </c>
      <c r="J1220" s="203">
        <v>82</v>
      </c>
      <c r="K1220" s="203">
        <v>118</v>
      </c>
      <c r="L1220" s="203">
        <v>141</v>
      </c>
      <c r="M1220" s="203">
        <v>120</v>
      </c>
      <c r="N1220" s="203">
        <v>133</v>
      </c>
      <c r="O1220" s="203">
        <v>17.7</v>
      </c>
      <c r="P1220" s="203">
        <v>2158</v>
      </c>
      <c r="Q1220" s="203">
        <v>1.04</v>
      </c>
      <c r="R1220" s="203">
        <v>2242</v>
      </c>
      <c r="S1220" s="203">
        <v>193</v>
      </c>
      <c r="T1220" s="203">
        <v>94</v>
      </c>
      <c r="U1220" s="203">
        <v>77</v>
      </c>
      <c r="V1220" s="203">
        <v>487</v>
      </c>
      <c r="W1220" s="203">
        <v>45</v>
      </c>
      <c r="X1220" s="203">
        <v>465</v>
      </c>
      <c r="Y1220" s="203">
        <v>0.58499999999999996</v>
      </c>
      <c r="Z1220" s="203" t="b">
        <v>0</v>
      </c>
      <c r="AA1220" s="203">
        <v>298</v>
      </c>
      <c r="AB1220" s="203">
        <v>298</v>
      </c>
      <c r="AC1220" s="203">
        <v>189</v>
      </c>
      <c r="AD1220" s="203">
        <v>5</v>
      </c>
      <c r="AE1220" s="203">
        <v>3.4</v>
      </c>
      <c r="AF1220" s="203" t="s">
        <v>301</v>
      </c>
      <c r="BE1220" s="204" t="str">
        <f t="shared" si="39"/>
        <v xml:space="preserve"> VÃ¶lklRevolt 121177 Unisex</v>
      </c>
    </row>
    <row r="1221" spans="1:57">
      <c r="A1221" s="203" t="s">
        <v>219</v>
      </c>
      <c r="B1221" s="203" t="s">
        <v>5132</v>
      </c>
      <c r="C1221" s="203" t="s">
        <v>886</v>
      </c>
      <c r="D1221" s="203">
        <v>169</v>
      </c>
      <c r="E1221" s="203" t="s">
        <v>222</v>
      </c>
      <c r="F1221" s="203" t="str">
        <f t="shared" si="38"/>
        <v>Revolt 87</v>
      </c>
      <c r="H1221" s="203">
        <v>169</v>
      </c>
      <c r="I1221" s="203">
        <v>166.1</v>
      </c>
      <c r="J1221" s="203">
        <v>133</v>
      </c>
      <c r="K1221" s="203">
        <v>145</v>
      </c>
      <c r="L1221" s="203">
        <v>115</v>
      </c>
      <c r="M1221" s="203">
        <v>86</v>
      </c>
      <c r="N1221" s="203">
        <v>115</v>
      </c>
      <c r="O1221" s="203">
        <v>18</v>
      </c>
      <c r="P1221" s="203">
        <v>1834</v>
      </c>
      <c r="Q1221" s="203">
        <v>0.87</v>
      </c>
      <c r="R1221" s="203">
        <v>1604</v>
      </c>
      <c r="S1221" s="203">
        <v>221</v>
      </c>
      <c r="T1221" s="203">
        <v>103</v>
      </c>
      <c r="U1221" s="203">
        <v>45</v>
      </c>
      <c r="V1221" s="203">
        <v>169</v>
      </c>
      <c r="W1221" s="203">
        <v>42</v>
      </c>
      <c r="X1221" s="203">
        <v>166</v>
      </c>
      <c r="Y1221" s="203">
        <v>0.92900000000000005</v>
      </c>
      <c r="Z1221" s="203" t="b">
        <v>0</v>
      </c>
      <c r="AA1221" s="203">
        <v>103</v>
      </c>
      <c r="AB1221" s="203">
        <v>110</v>
      </c>
      <c r="AC1221" s="203">
        <v>67</v>
      </c>
      <c r="AD1221" s="203">
        <v>7</v>
      </c>
      <c r="AE1221" s="203">
        <v>0.4</v>
      </c>
      <c r="AF1221" s="203" t="s">
        <v>303</v>
      </c>
      <c r="BE1221" s="204" t="str">
        <f t="shared" si="39"/>
        <v xml:space="preserve"> VÃ¶lklRevolt 87169 Unisex</v>
      </c>
    </row>
    <row r="1222" spans="1:57">
      <c r="A1222" s="203" t="s">
        <v>219</v>
      </c>
      <c r="B1222" s="203" t="s">
        <v>5132</v>
      </c>
      <c r="C1222" s="203" t="s">
        <v>886</v>
      </c>
      <c r="D1222" s="203">
        <v>177</v>
      </c>
      <c r="E1222" s="203" t="s">
        <v>222</v>
      </c>
      <c r="F1222" s="203" t="str">
        <f t="shared" si="38"/>
        <v>Revolt 87</v>
      </c>
      <c r="H1222" s="203">
        <v>177</v>
      </c>
      <c r="I1222" s="203">
        <v>173.4</v>
      </c>
      <c r="J1222" s="203">
        <v>139</v>
      </c>
      <c r="K1222" s="203">
        <v>152</v>
      </c>
      <c r="L1222" s="203">
        <v>115</v>
      </c>
      <c r="M1222" s="203">
        <v>86</v>
      </c>
      <c r="N1222" s="203">
        <v>114</v>
      </c>
      <c r="O1222" s="203">
        <v>20</v>
      </c>
      <c r="P1222" s="203">
        <v>1911</v>
      </c>
      <c r="Q1222" s="203">
        <v>0.87</v>
      </c>
      <c r="R1222" s="203">
        <v>1670</v>
      </c>
      <c r="S1222" s="203">
        <v>234</v>
      </c>
      <c r="T1222" s="203">
        <v>113</v>
      </c>
      <c r="U1222" s="203">
        <v>45</v>
      </c>
      <c r="V1222" s="203">
        <v>175</v>
      </c>
      <c r="W1222" s="203">
        <v>42</v>
      </c>
      <c r="X1222" s="203">
        <v>167</v>
      </c>
      <c r="Y1222" s="203">
        <v>0.94099999999999995</v>
      </c>
      <c r="Z1222" s="203" t="b">
        <v>0</v>
      </c>
      <c r="AA1222" s="203">
        <v>103</v>
      </c>
      <c r="AB1222" s="203">
        <v>108</v>
      </c>
      <c r="AC1222" s="203">
        <v>72</v>
      </c>
      <c r="AD1222" s="203">
        <v>6</v>
      </c>
      <c r="AE1222" s="203">
        <v>0.5</v>
      </c>
      <c r="AF1222" s="203" t="s">
        <v>303</v>
      </c>
      <c r="BE1222" s="204" t="str">
        <f t="shared" si="39"/>
        <v xml:space="preserve"> VÃ¶lklRevolt 87177 Unisex</v>
      </c>
    </row>
    <row r="1223" spans="1:57">
      <c r="A1223" s="203" t="s">
        <v>219</v>
      </c>
      <c r="B1223" s="203" t="s">
        <v>5132</v>
      </c>
      <c r="C1223" s="203" t="s">
        <v>887</v>
      </c>
      <c r="D1223" s="203">
        <v>157</v>
      </c>
      <c r="E1223" s="203" t="s">
        <v>222</v>
      </c>
      <c r="F1223" s="203" t="str">
        <f t="shared" si="38"/>
        <v>Revolt 95</v>
      </c>
      <c r="H1223" s="203">
        <v>157</v>
      </c>
      <c r="I1223" s="203">
        <v>156.1</v>
      </c>
      <c r="J1223" s="203">
        <v>120</v>
      </c>
      <c r="K1223" s="203">
        <v>141</v>
      </c>
      <c r="L1223" s="203">
        <v>128</v>
      </c>
      <c r="M1223" s="203">
        <v>94</v>
      </c>
      <c r="N1223" s="203">
        <v>118</v>
      </c>
      <c r="O1223" s="203">
        <v>16.899999999999999</v>
      </c>
      <c r="P1223" s="203">
        <v>1681</v>
      </c>
      <c r="Q1223" s="203">
        <v>0.97</v>
      </c>
      <c r="R1223" s="203">
        <v>1624</v>
      </c>
      <c r="S1223" s="203">
        <v>156</v>
      </c>
      <c r="T1223" s="203">
        <v>82</v>
      </c>
      <c r="U1223" s="203">
        <v>39</v>
      </c>
      <c r="V1223" s="203">
        <v>218</v>
      </c>
      <c r="W1223" s="203">
        <v>36</v>
      </c>
      <c r="X1223" s="203">
        <v>147</v>
      </c>
      <c r="Y1223" s="203">
        <v>0.94599999999999995</v>
      </c>
      <c r="Z1223" s="203" t="b">
        <v>0</v>
      </c>
      <c r="AA1223" s="203">
        <v>81</v>
      </c>
      <c r="AB1223" s="203">
        <v>69</v>
      </c>
      <c r="AC1223" s="203">
        <v>137</v>
      </c>
      <c r="AD1223" s="203">
        <v>6</v>
      </c>
      <c r="AE1223" s="203">
        <v>0.1</v>
      </c>
      <c r="AF1223" s="203" t="s">
        <v>303</v>
      </c>
      <c r="BE1223" s="204" t="str">
        <f t="shared" si="39"/>
        <v xml:space="preserve"> VÃ¶lklRevolt 95157 Unisex</v>
      </c>
    </row>
    <row r="1224" spans="1:57">
      <c r="A1224" s="203" t="s">
        <v>219</v>
      </c>
      <c r="B1224" s="203" t="s">
        <v>5132</v>
      </c>
      <c r="C1224" s="203" t="s">
        <v>887</v>
      </c>
      <c r="D1224" s="203">
        <v>165</v>
      </c>
      <c r="E1224" s="203" t="s">
        <v>222</v>
      </c>
      <c r="F1224" s="203" t="str">
        <f t="shared" si="38"/>
        <v>Revolt 95</v>
      </c>
      <c r="H1224" s="203">
        <v>165</v>
      </c>
      <c r="I1224" s="203">
        <v>163.6</v>
      </c>
      <c r="J1224" s="203">
        <v>132</v>
      </c>
      <c r="K1224" s="203">
        <v>149</v>
      </c>
      <c r="L1224" s="203">
        <v>128</v>
      </c>
      <c r="M1224" s="203">
        <v>94</v>
      </c>
      <c r="N1224" s="203">
        <v>118</v>
      </c>
      <c r="O1224" s="203">
        <v>19</v>
      </c>
      <c r="P1224" s="203">
        <v>1806</v>
      </c>
      <c r="Q1224" s="203">
        <v>0.94</v>
      </c>
      <c r="R1224" s="203">
        <v>1702</v>
      </c>
      <c r="S1224" s="203">
        <v>170</v>
      </c>
      <c r="T1224" s="203">
        <v>85</v>
      </c>
      <c r="U1224" s="203">
        <v>40</v>
      </c>
      <c r="V1224" s="203">
        <v>163</v>
      </c>
      <c r="W1224" s="203">
        <v>36</v>
      </c>
      <c r="X1224" s="203">
        <v>149</v>
      </c>
      <c r="Y1224" s="203">
        <v>0.89400000000000002</v>
      </c>
      <c r="Z1224" s="203" t="b">
        <v>0</v>
      </c>
      <c r="AA1224" s="203">
        <v>80</v>
      </c>
      <c r="AB1224" s="203">
        <v>70</v>
      </c>
      <c r="AC1224" s="203">
        <v>83</v>
      </c>
      <c r="AD1224" s="203">
        <v>5</v>
      </c>
      <c r="AE1224" s="203">
        <v>0.6</v>
      </c>
      <c r="AF1224" s="203" t="s">
        <v>303</v>
      </c>
      <c r="BE1224" s="204" t="str">
        <f t="shared" si="39"/>
        <v xml:space="preserve"> VÃ¶lklRevolt 95165 Unisex</v>
      </c>
    </row>
    <row r="1225" spans="1:57">
      <c r="A1225" s="203" t="s">
        <v>219</v>
      </c>
      <c r="B1225" s="203" t="s">
        <v>5132</v>
      </c>
      <c r="C1225" s="203" t="s">
        <v>887</v>
      </c>
      <c r="D1225" s="203">
        <v>173</v>
      </c>
      <c r="E1225" s="203" t="s">
        <v>222</v>
      </c>
      <c r="F1225" s="203" t="str">
        <f t="shared" si="38"/>
        <v>Revolt 95</v>
      </c>
      <c r="H1225" s="203">
        <v>173</v>
      </c>
      <c r="I1225" s="203">
        <v>173.4</v>
      </c>
      <c r="J1225" s="203">
        <v>130</v>
      </c>
      <c r="K1225" s="203">
        <v>159</v>
      </c>
      <c r="L1225" s="203">
        <v>128</v>
      </c>
      <c r="M1225" s="203">
        <v>94</v>
      </c>
      <c r="N1225" s="203">
        <v>118</v>
      </c>
      <c r="O1225" s="203">
        <v>21.6</v>
      </c>
      <c r="P1225" s="203">
        <v>1979</v>
      </c>
      <c r="Q1225" s="203">
        <v>0.91</v>
      </c>
      <c r="R1225" s="203">
        <v>1806</v>
      </c>
      <c r="S1225" s="203">
        <v>192</v>
      </c>
      <c r="T1225" s="203">
        <v>104</v>
      </c>
      <c r="U1225" s="203">
        <v>41</v>
      </c>
      <c r="V1225" s="203">
        <v>222</v>
      </c>
      <c r="W1225" s="203">
        <v>37</v>
      </c>
      <c r="X1225" s="203">
        <v>209</v>
      </c>
      <c r="Y1225" s="203">
        <v>0.91200000000000003</v>
      </c>
      <c r="Z1225" s="203" t="b">
        <v>0</v>
      </c>
      <c r="AA1225" s="203">
        <v>81</v>
      </c>
      <c r="AB1225" s="203">
        <v>62</v>
      </c>
      <c r="AC1225" s="203">
        <v>141</v>
      </c>
      <c r="AD1225" s="203">
        <v>5</v>
      </c>
      <c r="AE1225" s="203">
        <v>0.1</v>
      </c>
      <c r="AF1225" s="203" t="s">
        <v>303</v>
      </c>
      <c r="BE1225" s="204" t="str">
        <f t="shared" si="39"/>
        <v xml:space="preserve"> VÃ¶lklRevolt 95173 Unisex</v>
      </c>
    </row>
    <row r="1226" spans="1:57">
      <c r="A1226" s="203" t="s">
        <v>219</v>
      </c>
      <c r="B1226" s="203" t="s">
        <v>5132</v>
      </c>
      <c r="C1226" s="203" t="s">
        <v>887</v>
      </c>
      <c r="D1226" s="203">
        <v>181</v>
      </c>
      <c r="E1226" s="203" t="s">
        <v>222</v>
      </c>
      <c r="F1226" s="203" t="str">
        <f t="shared" si="38"/>
        <v>Revolt 95</v>
      </c>
      <c r="H1226" s="203">
        <v>181</v>
      </c>
      <c r="I1226" s="203">
        <v>181.3</v>
      </c>
      <c r="J1226" s="203">
        <v>145</v>
      </c>
      <c r="K1226" s="203">
        <v>166</v>
      </c>
      <c r="L1226" s="203">
        <v>128</v>
      </c>
      <c r="M1226" s="203">
        <v>94</v>
      </c>
      <c r="N1226" s="203">
        <v>118</v>
      </c>
      <c r="O1226" s="203">
        <v>23.8</v>
      </c>
      <c r="P1226" s="203">
        <v>2034</v>
      </c>
      <c r="Q1226" s="203">
        <v>0.93</v>
      </c>
      <c r="R1226" s="203">
        <v>1886</v>
      </c>
      <c r="S1226" s="203">
        <v>209</v>
      </c>
      <c r="T1226" s="203">
        <v>106</v>
      </c>
      <c r="U1226" s="203">
        <v>38</v>
      </c>
      <c r="V1226" s="203">
        <v>204</v>
      </c>
      <c r="W1226" s="203">
        <v>37</v>
      </c>
      <c r="X1226" s="203">
        <v>156</v>
      </c>
      <c r="Y1226" s="203">
        <v>0.96</v>
      </c>
      <c r="Z1226" s="203" t="b">
        <v>0</v>
      </c>
      <c r="AA1226" s="203">
        <v>83</v>
      </c>
      <c r="AB1226" s="203">
        <v>72</v>
      </c>
      <c r="AC1226" s="203">
        <v>120</v>
      </c>
      <c r="AD1226" s="203">
        <v>6</v>
      </c>
      <c r="AE1226" s="203">
        <v>0.2</v>
      </c>
      <c r="AF1226" s="203" t="s">
        <v>303</v>
      </c>
      <c r="BE1226" s="204" t="str">
        <f t="shared" si="39"/>
        <v xml:space="preserve"> VÃ¶lklRevolt 95181 Unisex</v>
      </c>
    </row>
    <row r="1227" spans="1:57">
      <c r="A1227" s="203" t="s">
        <v>219</v>
      </c>
      <c r="B1227" s="203" t="s">
        <v>5132</v>
      </c>
      <c r="C1227" s="203" t="s">
        <v>889</v>
      </c>
      <c r="D1227" s="203">
        <v>156</v>
      </c>
      <c r="E1227" s="203" t="s">
        <v>390</v>
      </c>
      <c r="F1227" s="203" t="str">
        <f t="shared" si="38"/>
        <v>Rise Above 88 W</v>
      </c>
      <c r="H1227" s="203">
        <v>156</v>
      </c>
      <c r="I1227" s="203">
        <v>154.6</v>
      </c>
      <c r="J1227" s="203">
        <v>127</v>
      </c>
      <c r="K1227" s="203">
        <v>132</v>
      </c>
      <c r="L1227" s="203">
        <v>130</v>
      </c>
      <c r="M1227" s="203">
        <v>87</v>
      </c>
      <c r="N1227" s="203">
        <v>111</v>
      </c>
      <c r="O1227" s="203">
        <v>12.7</v>
      </c>
      <c r="P1227" s="203">
        <v>1111</v>
      </c>
      <c r="Q1227" s="203">
        <v>1.4</v>
      </c>
      <c r="R1227" s="203">
        <v>1555</v>
      </c>
      <c r="S1227" s="203">
        <v>135</v>
      </c>
      <c r="T1227" s="203">
        <v>59</v>
      </c>
      <c r="U1227" s="203">
        <v>42</v>
      </c>
      <c r="V1227" s="203">
        <v>212</v>
      </c>
      <c r="W1227" s="203">
        <v>4</v>
      </c>
      <c r="X1227" s="203">
        <v>65</v>
      </c>
      <c r="Y1227" s="203">
        <v>0.104</v>
      </c>
      <c r="Z1227" s="203" t="b">
        <v>0</v>
      </c>
      <c r="AA1227" s="203">
        <v>131</v>
      </c>
      <c r="AB1227" s="203">
        <v>93</v>
      </c>
      <c r="AC1227" s="203">
        <v>81</v>
      </c>
      <c r="AD1227" s="203">
        <v>5</v>
      </c>
      <c r="AE1227" s="203">
        <v>11.4</v>
      </c>
      <c r="AF1227" s="203" t="s">
        <v>302</v>
      </c>
      <c r="AG1227" s="203" t="s">
        <v>388</v>
      </c>
      <c r="BE1227" s="204" t="str">
        <f t="shared" si="39"/>
        <v xml:space="preserve"> VÃ¶lklRise Above 88 W156 Women's</v>
      </c>
    </row>
    <row r="1228" spans="1:57">
      <c r="A1228" s="203" t="s">
        <v>219</v>
      </c>
      <c r="B1228" s="203" t="s">
        <v>5132</v>
      </c>
      <c r="C1228" s="203" t="s">
        <v>889</v>
      </c>
      <c r="D1228" s="203">
        <v>163</v>
      </c>
      <c r="E1228" s="203" t="s">
        <v>390</v>
      </c>
      <c r="F1228" s="203" t="str">
        <f t="shared" si="38"/>
        <v>Rise Above 88 W</v>
      </c>
      <c r="H1228" s="203">
        <v>163</v>
      </c>
      <c r="I1228" s="203">
        <v>162.1</v>
      </c>
      <c r="J1228" s="203">
        <v>133</v>
      </c>
      <c r="K1228" s="203">
        <v>140</v>
      </c>
      <c r="L1228" s="203">
        <v>130</v>
      </c>
      <c r="M1228" s="203">
        <v>87</v>
      </c>
      <c r="N1228" s="203">
        <v>111</v>
      </c>
      <c r="O1228" s="203">
        <v>14.2</v>
      </c>
      <c r="P1228" s="203">
        <v>1165</v>
      </c>
      <c r="Q1228" s="203">
        <v>1.4</v>
      </c>
      <c r="R1228" s="203">
        <v>1630</v>
      </c>
      <c r="S1228" s="203">
        <v>149</v>
      </c>
      <c r="T1228" s="203">
        <v>62</v>
      </c>
      <c r="U1228" s="203">
        <v>43</v>
      </c>
      <c r="V1228" s="203">
        <v>221</v>
      </c>
      <c r="W1228" s="203">
        <v>5</v>
      </c>
      <c r="X1228" s="203">
        <v>72</v>
      </c>
      <c r="Y1228" s="203">
        <v>0.113</v>
      </c>
      <c r="Z1228" s="203" t="b">
        <v>0</v>
      </c>
      <c r="AA1228" s="203">
        <v>130</v>
      </c>
      <c r="AB1228" s="203">
        <v>95</v>
      </c>
      <c r="AC1228" s="203">
        <v>91</v>
      </c>
      <c r="AD1228" s="203">
        <v>4</v>
      </c>
      <c r="AE1228" s="203">
        <v>10.8</v>
      </c>
      <c r="AF1228" s="203" t="s">
        <v>302</v>
      </c>
      <c r="AG1228" s="203" t="s">
        <v>388</v>
      </c>
      <c r="BE1228" s="204" t="str">
        <f t="shared" si="39"/>
        <v xml:space="preserve"> VÃ¶lklRise Above 88 W163 Women's</v>
      </c>
    </row>
    <row r="1229" spans="1:57">
      <c r="A1229" s="203" t="s">
        <v>219</v>
      </c>
      <c r="B1229" s="203" t="s">
        <v>5132</v>
      </c>
      <c r="C1229" s="203" t="s">
        <v>888</v>
      </c>
      <c r="D1229" s="203">
        <v>170</v>
      </c>
      <c r="E1229" s="203" t="s">
        <v>222</v>
      </c>
      <c r="F1229" s="203" t="str">
        <f t="shared" si="38"/>
        <v>Rise Above 88</v>
      </c>
      <c r="H1229" s="203">
        <v>170</v>
      </c>
      <c r="I1229" s="203">
        <v>169.3</v>
      </c>
      <c r="J1229" s="203">
        <v>140</v>
      </c>
      <c r="K1229" s="203">
        <v>147</v>
      </c>
      <c r="L1229" s="203">
        <v>130</v>
      </c>
      <c r="M1229" s="203">
        <v>87</v>
      </c>
      <c r="N1229" s="203">
        <v>111</v>
      </c>
      <c r="O1229" s="203">
        <v>15.7</v>
      </c>
      <c r="P1229" s="203">
        <v>1167</v>
      </c>
      <c r="Q1229" s="203">
        <v>1.46</v>
      </c>
      <c r="R1229" s="203">
        <v>1700</v>
      </c>
      <c r="S1229" s="203">
        <v>150</v>
      </c>
      <c r="T1229" s="203">
        <v>57</v>
      </c>
      <c r="U1229" s="203">
        <v>43</v>
      </c>
      <c r="V1229" s="203">
        <v>230</v>
      </c>
      <c r="W1229" s="203">
        <v>4</v>
      </c>
      <c r="X1229" s="203">
        <v>66</v>
      </c>
      <c r="Y1229" s="203">
        <v>0.104</v>
      </c>
      <c r="Z1229" s="203" t="b">
        <v>0</v>
      </c>
      <c r="AA1229" s="203">
        <v>124</v>
      </c>
      <c r="AB1229" s="203">
        <v>95</v>
      </c>
      <c r="AC1229" s="203">
        <v>106</v>
      </c>
      <c r="AD1229" s="203">
        <v>6</v>
      </c>
      <c r="AE1229" s="203">
        <v>11.6</v>
      </c>
      <c r="AF1229" s="203" t="s">
        <v>302</v>
      </c>
      <c r="AG1229" s="203" t="s">
        <v>388</v>
      </c>
      <c r="BE1229" s="204" t="str">
        <f t="shared" si="39"/>
        <v xml:space="preserve"> VÃ¶lklRise Above 88170 Unisex</v>
      </c>
    </row>
    <row r="1230" spans="1:57">
      <c r="A1230" s="203" t="s">
        <v>219</v>
      </c>
      <c r="B1230" s="203" t="s">
        <v>5132</v>
      </c>
      <c r="C1230" s="203" t="s">
        <v>888</v>
      </c>
      <c r="D1230" s="203">
        <v>177</v>
      </c>
      <c r="E1230" s="203" t="s">
        <v>222</v>
      </c>
      <c r="F1230" s="203" t="str">
        <f t="shared" si="38"/>
        <v>Rise Above 88</v>
      </c>
      <c r="H1230" s="203">
        <v>177</v>
      </c>
      <c r="I1230" s="203">
        <v>176.7</v>
      </c>
      <c r="J1230" s="203">
        <v>147</v>
      </c>
      <c r="K1230" s="203">
        <v>156</v>
      </c>
      <c r="L1230" s="203">
        <v>130</v>
      </c>
      <c r="M1230" s="203">
        <v>87</v>
      </c>
      <c r="N1230" s="203">
        <v>111</v>
      </c>
      <c r="O1230" s="203">
        <v>17.5</v>
      </c>
      <c r="P1230" s="203">
        <v>1279</v>
      </c>
      <c r="Q1230" s="203">
        <v>1.39</v>
      </c>
      <c r="R1230" s="203">
        <v>1773</v>
      </c>
      <c r="S1230" s="203">
        <v>171</v>
      </c>
      <c r="T1230" s="203">
        <v>76</v>
      </c>
      <c r="U1230" s="203">
        <v>42</v>
      </c>
      <c r="V1230" s="203">
        <v>236</v>
      </c>
      <c r="W1230" s="203">
        <v>4</v>
      </c>
      <c r="X1230" s="203">
        <v>62</v>
      </c>
      <c r="Y1230" s="203">
        <v>9.6000000000000002E-2</v>
      </c>
      <c r="Z1230" s="203" t="b">
        <v>0</v>
      </c>
      <c r="AA1230" s="203">
        <v>120</v>
      </c>
      <c r="AB1230" s="203">
        <v>89</v>
      </c>
      <c r="AC1230" s="203">
        <v>116</v>
      </c>
      <c r="AD1230" s="203">
        <v>6</v>
      </c>
      <c r="AE1230" s="203">
        <v>12.2</v>
      </c>
      <c r="AF1230" s="203" t="s">
        <v>302</v>
      </c>
      <c r="AG1230" s="203" t="s">
        <v>388</v>
      </c>
      <c r="BE1230" s="204" t="str">
        <f t="shared" si="39"/>
        <v xml:space="preserve"> VÃ¶lklRise Above 88177 Unisex</v>
      </c>
    </row>
    <row r="1231" spans="1:57">
      <c r="A1231" s="203" t="s">
        <v>219</v>
      </c>
      <c r="B1231" s="203" t="s">
        <v>5132</v>
      </c>
      <c r="C1231" s="203" t="s">
        <v>888</v>
      </c>
      <c r="D1231" s="203">
        <v>184</v>
      </c>
      <c r="E1231" s="203" t="s">
        <v>222</v>
      </c>
      <c r="F1231" s="203" t="str">
        <f t="shared" si="38"/>
        <v>Rise Above 88</v>
      </c>
      <c r="H1231" s="203">
        <v>184</v>
      </c>
      <c r="I1231" s="203">
        <v>184</v>
      </c>
      <c r="J1231" s="203">
        <v>149</v>
      </c>
      <c r="K1231" s="203">
        <v>163</v>
      </c>
      <c r="L1231" s="203">
        <v>130</v>
      </c>
      <c r="M1231" s="203">
        <v>87</v>
      </c>
      <c r="N1231" s="203">
        <v>111</v>
      </c>
      <c r="O1231" s="203">
        <v>19.2</v>
      </c>
      <c r="P1231" s="203">
        <v>1357</v>
      </c>
      <c r="Q1231" s="203">
        <v>1.36</v>
      </c>
      <c r="R1231" s="203">
        <v>1847</v>
      </c>
      <c r="S1231" s="203">
        <v>195</v>
      </c>
      <c r="T1231" s="203">
        <v>76</v>
      </c>
      <c r="U1231" s="203">
        <v>47</v>
      </c>
      <c r="V1231" s="203">
        <v>285</v>
      </c>
      <c r="W1231" s="203">
        <v>4</v>
      </c>
      <c r="X1231" s="203">
        <v>64</v>
      </c>
      <c r="Y1231" s="203">
        <v>8.6999999999999994E-2</v>
      </c>
      <c r="Z1231" s="203" t="b">
        <v>0</v>
      </c>
      <c r="AA1231" s="203">
        <v>122</v>
      </c>
      <c r="AB1231" s="203">
        <v>90</v>
      </c>
      <c r="AC1231" s="203">
        <v>164</v>
      </c>
      <c r="AD1231" s="203">
        <v>6</v>
      </c>
      <c r="AE1231" s="203">
        <v>12.5</v>
      </c>
      <c r="AF1231" s="203" t="s">
        <v>302</v>
      </c>
      <c r="AG1231" s="203" t="s">
        <v>388</v>
      </c>
      <c r="BE1231" s="204" t="str">
        <f t="shared" si="39"/>
        <v xml:space="preserve"> VÃ¶lklRise Above 88184 Unisex</v>
      </c>
    </row>
    <row r="1232" spans="1:57">
      <c r="A1232" s="203" t="s">
        <v>219</v>
      </c>
      <c r="B1232" s="203" t="s">
        <v>5132</v>
      </c>
      <c r="C1232" s="203" t="s">
        <v>891</v>
      </c>
      <c r="D1232" s="203">
        <v>156</v>
      </c>
      <c r="E1232" s="203" t="s">
        <v>390</v>
      </c>
      <c r="F1232" s="203" t="str">
        <f t="shared" si="38"/>
        <v>Rise Beyond 96 W</v>
      </c>
      <c r="H1232" s="203">
        <v>156</v>
      </c>
      <c r="I1232" s="203">
        <v>154.69999999999999</v>
      </c>
      <c r="J1232" s="203">
        <v>119</v>
      </c>
      <c r="K1232" s="203">
        <v>133</v>
      </c>
      <c r="L1232" s="203">
        <v>137</v>
      </c>
      <c r="M1232" s="203">
        <v>95</v>
      </c>
      <c r="N1232" s="203">
        <v>118</v>
      </c>
      <c r="O1232" s="203">
        <v>13</v>
      </c>
      <c r="P1232" s="203">
        <v>1129</v>
      </c>
      <c r="Q1232" s="203">
        <v>1.48</v>
      </c>
      <c r="R1232" s="203">
        <v>1672</v>
      </c>
      <c r="S1232" s="203">
        <v>140</v>
      </c>
      <c r="T1232" s="203">
        <v>64</v>
      </c>
      <c r="U1232" s="203">
        <v>40</v>
      </c>
      <c r="V1232" s="203">
        <v>292</v>
      </c>
      <c r="W1232" s="203">
        <v>4</v>
      </c>
      <c r="X1232" s="203">
        <v>68</v>
      </c>
      <c r="Y1232" s="203">
        <v>0.104</v>
      </c>
      <c r="Z1232" s="203" t="b">
        <v>0</v>
      </c>
      <c r="AA1232" s="203">
        <v>129</v>
      </c>
      <c r="AB1232" s="203">
        <v>88</v>
      </c>
      <c r="AC1232" s="203">
        <v>163</v>
      </c>
      <c r="AD1232" s="203">
        <v>4</v>
      </c>
      <c r="AE1232" s="203">
        <v>10.3</v>
      </c>
      <c r="AF1232" s="203" t="s">
        <v>302</v>
      </c>
      <c r="AG1232" s="203" t="s">
        <v>388</v>
      </c>
      <c r="BE1232" s="204" t="str">
        <f t="shared" si="39"/>
        <v xml:space="preserve"> VÃ¶lklRise Beyond 96 W156 Women's</v>
      </c>
    </row>
    <row r="1233" spans="1:57">
      <c r="A1233" s="203" t="s">
        <v>219</v>
      </c>
      <c r="B1233" s="203" t="s">
        <v>5132</v>
      </c>
      <c r="C1233" s="203" t="s">
        <v>891</v>
      </c>
      <c r="D1233" s="203">
        <v>163</v>
      </c>
      <c r="E1233" s="203" t="s">
        <v>390</v>
      </c>
      <c r="F1233" s="203" t="str">
        <f t="shared" si="38"/>
        <v>Rise Beyond 96 W</v>
      </c>
      <c r="H1233" s="203">
        <v>163</v>
      </c>
      <c r="I1233" s="203">
        <v>162.19999999999999</v>
      </c>
      <c r="J1233" s="203">
        <v>129</v>
      </c>
      <c r="K1233" s="203">
        <v>140</v>
      </c>
      <c r="L1233" s="203">
        <v>137</v>
      </c>
      <c r="M1233" s="203">
        <v>95</v>
      </c>
      <c r="N1233" s="203">
        <v>118</v>
      </c>
      <c r="O1233" s="203">
        <v>14.7</v>
      </c>
      <c r="P1233" s="203">
        <v>1205</v>
      </c>
      <c r="Q1233" s="203">
        <v>1.45</v>
      </c>
      <c r="R1233" s="203">
        <v>1750</v>
      </c>
      <c r="S1233" s="203">
        <v>142</v>
      </c>
      <c r="T1233" s="203">
        <v>67</v>
      </c>
      <c r="U1233" s="203">
        <v>37</v>
      </c>
      <c r="V1233" s="203">
        <v>271</v>
      </c>
      <c r="W1233" s="203">
        <v>4</v>
      </c>
      <c r="X1233" s="203">
        <v>64</v>
      </c>
      <c r="Y1233" s="203">
        <v>0.11699999999999899</v>
      </c>
      <c r="Z1233" s="203" t="b">
        <v>0</v>
      </c>
      <c r="AA1233" s="203">
        <v>128</v>
      </c>
      <c r="AB1233" s="203">
        <v>92</v>
      </c>
      <c r="AC1233" s="203">
        <v>144</v>
      </c>
      <c r="AD1233" s="203">
        <v>5</v>
      </c>
      <c r="AE1233" s="203">
        <v>10.6</v>
      </c>
      <c r="AF1233" s="203" t="s">
        <v>302</v>
      </c>
      <c r="AG1233" s="203" t="s">
        <v>388</v>
      </c>
      <c r="BE1233" s="204" t="str">
        <f t="shared" si="39"/>
        <v xml:space="preserve"> VÃ¶lklRise Beyond 96 W163 Women's</v>
      </c>
    </row>
    <row r="1234" spans="1:57">
      <c r="A1234" s="203" t="s">
        <v>219</v>
      </c>
      <c r="B1234" s="203" t="s">
        <v>5132</v>
      </c>
      <c r="C1234" s="203" t="s">
        <v>891</v>
      </c>
      <c r="D1234" s="203">
        <v>170</v>
      </c>
      <c r="E1234" s="203" t="s">
        <v>390</v>
      </c>
      <c r="F1234" s="203" t="str">
        <f t="shared" si="38"/>
        <v>Rise Beyond 96 W</v>
      </c>
      <c r="H1234" s="203">
        <v>170</v>
      </c>
      <c r="I1234" s="203">
        <v>169.7</v>
      </c>
      <c r="J1234" s="203">
        <v>133</v>
      </c>
      <c r="K1234" s="203">
        <v>149</v>
      </c>
      <c r="L1234" s="203">
        <v>137</v>
      </c>
      <c r="M1234" s="203">
        <v>95</v>
      </c>
      <c r="N1234" s="203">
        <v>118</v>
      </c>
      <c r="O1234" s="203">
        <v>16.2</v>
      </c>
      <c r="P1234" s="203">
        <v>1250</v>
      </c>
      <c r="Q1234" s="203">
        <v>1.46</v>
      </c>
      <c r="R1234" s="203">
        <v>1828</v>
      </c>
      <c r="S1234" s="203">
        <v>147</v>
      </c>
      <c r="T1234" s="203">
        <v>66</v>
      </c>
      <c r="U1234" s="203">
        <v>39</v>
      </c>
      <c r="V1234" s="203">
        <v>301</v>
      </c>
      <c r="W1234" s="203">
        <v>4</v>
      </c>
      <c r="X1234" s="203">
        <v>65</v>
      </c>
      <c r="Y1234" s="203">
        <v>0.109</v>
      </c>
      <c r="Z1234" s="203" t="b">
        <v>0</v>
      </c>
      <c r="AA1234" s="203">
        <v>123</v>
      </c>
      <c r="AB1234" s="203">
        <v>89</v>
      </c>
      <c r="AC1234" s="203">
        <v>179</v>
      </c>
      <c r="AD1234" s="203">
        <v>4</v>
      </c>
      <c r="AE1234" s="203">
        <v>11.1</v>
      </c>
      <c r="AF1234" s="203" t="s">
        <v>302</v>
      </c>
      <c r="AG1234" s="203" t="s">
        <v>388</v>
      </c>
      <c r="BE1234" s="204" t="str">
        <f t="shared" si="39"/>
        <v xml:space="preserve"> VÃ¶lklRise Beyond 96 W170 Women's</v>
      </c>
    </row>
    <row r="1235" spans="1:57">
      <c r="A1235" s="203" t="s">
        <v>219</v>
      </c>
      <c r="B1235" s="203" t="s">
        <v>5132</v>
      </c>
      <c r="C1235" s="203" t="s">
        <v>890</v>
      </c>
      <c r="D1235" s="203">
        <v>156</v>
      </c>
      <c r="E1235" s="203" t="s">
        <v>222</v>
      </c>
      <c r="F1235" s="203" t="str">
        <f t="shared" si="38"/>
        <v>Rise Beyond 96</v>
      </c>
      <c r="H1235" s="203">
        <v>156</v>
      </c>
      <c r="I1235" s="203">
        <v>154.5</v>
      </c>
      <c r="J1235" s="203">
        <v>122</v>
      </c>
      <c r="K1235" s="203">
        <v>133</v>
      </c>
      <c r="L1235" s="203">
        <v>137</v>
      </c>
      <c r="M1235" s="203">
        <v>95</v>
      </c>
      <c r="N1235" s="203">
        <v>118</v>
      </c>
      <c r="O1235" s="203">
        <v>12.6</v>
      </c>
      <c r="P1235" s="203">
        <v>1110</v>
      </c>
      <c r="Q1235" s="203">
        <v>1.5</v>
      </c>
      <c r="R1235" s="203">
        <v>1669</v>
      </c>
      <c r="S1235" s="203">
        <v>134</v>
      </c>
      <c r="T1235" s="203">
        <v>66</v>
      </c>
      <c r="U1235" s="203">
        <v>37</v>
      </c>
      <c r="V1235" s="203">
        <v>261</v>
      </c>
      <c r="W1235" s="203">
        <v>5</v>
      </c>
      <c r="X1235" s="203">
        <v>68</v>
      </c>
      <c r="Y1235" s="203">
        <v>0.123</v>
      </c>
      <c r="Z1235" s="203" t="b">
        <v>0</v>
      </c>
      <c r="AA1235" s="203">
        <v>125</v>
      </c>
      <c r="AB1235" s="203">
        <v>95</v>
      </c>
      <c r="AC1235" s="203">
        <v>136</v>
      </c>
      <c r="AD1235" s="203">
        <v>4</v>
      </c>
      <c r="AE1235" s="203">
        <v>10.6</v>
      </c>
      <c r="AF1235" s="203" t="s">
        <v>302</v>
      </c>
      <c r="AG1235" s="203" t="s">
        <v>388</v>
      </c>
      <c r="BE1235" s="204" t="str">
        <f t="shared" si="39"/>
        <v xml:space="preserve"> VÃ¶lklRise Beyond 96156 Unisex</v>
      </c>
    </row>
    <row r="1236" spans="1:57">
      <c r="A1236" s="203" t="s">
        <v>219</v>
      </c>
      <c r="B1236" s="203" t="s">
        <v>5132</v>
      </c>
      <c r="C1236" s="203" t="s">
        <v>890</v>
      </c>
      <c r="D1236" s="203">
        <v>163</v>
      </c>
      <c r="E1236" s="203" t="s">
        <v>222</v>
      </c>
      <c r="F1236" s="203" t="str">
        <f t="shared" si="38"/>
        <v>Rise Beyond 96</v>
      </c>
      <c r="H1236" s="203">
        <v>163</v>
      </c>
      <c r="I1236" s="203">
        <v>162</v>
      </c>
      <c r="J1236" s="203">
        <v>126</v>
      </c>
      <c r="K1236" s="203">
        <v>140</v>
      </c>
      <c r="L1236" s="203">
        <v>137</v>
      </c>
      <c r="M1236" s="203">
        <v>95</v>
      </c>
      <c r="N1236" s="203">
        <v>118</v>
      </c>
      <c r="O1236" s="203">
        <v>14.4</v>
      </c>
      <c r="P1236" s="203">
        <v>1158</v>
      </c>
      <c r="Q1236" s="203">
        <v>1.51</v>
      </c>
      <c r="R1236" s="203">
        <v>1751</v>
      </c>
      <c r="S1236" s="203">
        <v>143</v>
      </c>
      <c r="T1236" s="203">
        <v>67</v>
      </c>
      <c r="U1236" s="203">
        <v>38</v>
      </c>
      <c r="V1236" s="203">
        <v>292</v>
      </c>
      <c r="W1236" s="203">
        <v>5</v>
      </c>
      <c r="X1236" s="203">
        <v>67</v>
      </c>
      <c r="Y1236" s="203">
        <v>0.129</v>
      </c>
      <c r="Z1236" s="203" t="b">
        <v>0</v>
      </c>
      <c r="AA1236" s="203">
        <v>129</v>
      </c>
      <c r="AB1236" s="203">
        <v>93</v>
      </c>
      <c r="AC1236" s="203">
        <v>162</v>
      </c>
      <c r="AD1236" s="203">
        <v>3</v>
      </c>
      <c r="AE1236" s="203">
        <v>11.6</v>
      </c>
      <c r="AF1236" s="203" t="s">
        <v>302</v>
      </c>
      <c r="AG1236" s="203" t="s">
        <v>388</v>
      </c>
      <c r="BE1236" s="204" t="str">
        <f t="shared" si="39"/>
        <v xml:space="preserve"> VÃ¶lklRise Beyond 96163 Unisex</v>
      </c>
    </row>
    <row r="1237" spans="1:57">
      <c r="A1237" s="203" t="s">
        <v>219</v>
      </c>
      <c r="B1237" s="203" t="s">
        <v>5132</v>
      </c>
      <c r="C1237" s="203" t="s">
        <v>890</v>
      </c>
      <c r="D1237" s="203">
        <v>170</v>
      </c>
      <c r="E1237" s="203" t="s">
        <v>222</v>
      </c>
      <c r="F1237" s="203" t="str">
        <f t="shared" si="38"/>
        <v>Rise Beyond 96</v>
      </c>
      <c r="H1237" s="203">
        <v>170</v>
      </c>
      <c r="I1237" s="203">
        <v>169.5</v>
      </c>
      <c r="J1237" s="203">
        <v>130</v>
      </c>
      <c r="K1237" s="203">
        <v>148</v>
      </c>
      <c r="L1237" s="203">
        <v>137</v>
      </c>
      <c r="M1237" s="203">
        <v>95</v>
      </c>
      <c r="N1237" s="203">
        <v>118</v>
      </c>
      <c r="O1237" s="203">
        <v>15.9</v>
      </c>
      <c r="P1237" s="203">
        <v>1260</v>
      </c>
      <c r="Q1237" s="203">
        <v>1.45</v>
      </c>
      <c r="R1237" s="203">
        <v>1830</v>
      </c>
      <c r="S1237" s="203">
        <v>155</v>
      </c>
      <c r="T1237" s="203">
        <v>70</v>
      </c>
      <c r="U1237" s="203">
        <v>39</v>
      </c>
      <c r="V1237" s="203">
        <v>326</v>
      </c>
      <c r="W1237" s="203">
        <v>5</v>
      </c>
      <c r="X1237" s="203">
        <v>72</v>
      </c>
      <c r="Y1237" s="203">
        <v>0.13500000000000001</v>
      </c>
      <c r="Z1237" s="203" t="b">
        <v>0</v>
      </c>
      <c r="AA1237" s="203">
        <v>123</v>
      </c>
      <c r="AB1237" s="203">
        <v>89</v>
      </c>
      <c r="AC1237" s="203">
        <v>204</v>
      </c>
      <c r="AD1237" s="203">
        <v>3</v>
      </c>
      <c r="AE1237" s="203">
        <v>11.3</v>
      </c>
      <c r="AF1237" s="203" t="s">
        <v>302</v>
      </c>
      <c r="AG1237" s="203" t="s">
        <v>388</v>
      </c>
      <c r="BE1237" s="204" t="str">
        <f t="shared" si="39"/>
        <v xml:space="preserve"> VÃ¶lklRise Beyond 96170 Unisex</v>
      </c>
    </row>
    <row r="1238" spans="1:57">
      <c r="A1238" s="203" t="s">
        <v>219</v>
      </c>
      <c r="B1238" s="203" t="s">
        <v>5132</v>
      </c>
      <c r="C1238" s="203" t="s">
        <v>890</v>
      </c>
      <c r="D1238" s="203">
        <v>177</v>
      </c>
      <c r="E1238" s="203" t="s">
        <v>222</v>
      </c>
      <c r="F1238" s="203" t="str">
        <f t="shared" si="38"/>
        <v>Rise Beyond 96</v>
      </c>
      <c r="H1238" s="203">
        <v>177</v>
      </c>
      <c r="I1238" s="203">
        <v>176.9</v>
      </c>
      <c r="J1238" s="203">
        <v>145</v>
      </c>
      <c r="K1238" s="203">
        <v>154</v>
      </c>
      <c r="L1238" s="203">
        <v>138</v>
      </c>
      <c r="M1238" s="203">
        <v>96</v>
      </c>
      <c r="N1238" s="203">
        <v>119</v>
      </c>
      <c r="O1238" s="203">
        <v>17.7</v>
      </c>
      <c r="P1238" s="203">
        <v>1347</v>
      </c>
      <c r="Q1238" s="203">
        <v>1.43</v>
      </c>
      <c r="R1238" s="203">
        <v>1921</v>
      </c>
      <c r="S1238" s="203">
        <v>174</v>
      </c>
      <c r="T1238" s="203">
        <v>73</v>
      </c>
      <c r="U1238" s="203">
        <v>36</v>
      </c>
      <c r="V1238" s="203">
        <v>260</v>
      </c>
      <c r="W1238" s="203">
        <v>5</v>
      </c>
      <c r="X1238" s="203">
        <v>63</v>
      </c>
      <c r="Y1238" s="203">
        <v>0.13</v>
      </c>
      <c r="Z1238" s="203" t="b">
        <v>0</v>
      </c>
      <c r="AA1238" s="203">
        <v>130</v>
      </c>
      <c r="AB1238" s="203">
        <v>96</v>
      </c>
      <c r="AC1238" s="203">
        <v>130</v>
      </c>
      <c r="AD1238" s="203">
        <v>6</v>
      </c>
      <c r="AE1238" s="203">
        <v>11.8</v>
      </c>
      <c r="AF1238" s="203" t="s">
        <v>302</v>
      </c>
      <c r="AG1238" s="203" t="s">
        <v>388</v>
      </c>
      <c r="BE1238" s="204" t="str">
        <f t="shared" si="39"/>
        <v xml:space="preserve"> VÃ¶lklRise Beyond 96177 Unisex</v>
      </c>
    </row>
    <row r="1239" spans="1:57">
      <c r="A1239" s="203" t="s">
        <v>219</v>
      </c>
      <c r="B1239" s="203" t="s">
        <v>5132</v>
      </c>
      <c r="C1239" s="203" t="s">
        <v>890</v>
      </c>
      <c r="D1239" s="203">
        <v>184</v>
      </c>
      <c r="E1239" s="203" t="s">
        <v>222</v>
      </c>
      <c r="F1239" s="203" t="str">
        <f t="shared" si="38"/>
        <v>Rise Beyond 96</v>
      </c>
      <c r="H1239" s="203">
        <v>184</v>
      </c>
      <c r="I1239" s="203">
        <v>184</v>
      </c>
      <c r="J1239" s="203">
        <v>142</v>
      </c>
      <c r="K1239" s="203">
        <v>162</v>
      </c>
      <c r="L1239" s="203">
        <v>138</v>
      </c>
      <c r="M1239" s="203">
        <v>96</v>
      </c>
      <c r="N1239" s="203">
        <v>119</v>
      </c>
      <c r="O1239" s="203">
        <v>19.5</v>
      </c>
      <c r="P1239" s="203">
        <v>1366</v>
      </c>
      <c r="Q1239" s="203">
        <v>1.46</v>
      </c>
      <c r="R1239" s="203">
        <v>1997</v>
      </c>
      <c r="S1239" s="203">
        <v>192</v>
      </c>
      <c r="T1239" s="203">
        <v>82</v>
      </c>
      <c r="U1239" s="203">
        <v>40</v>
      </c>
      <c r="V1239" s="203">
        <v>346</v>
      </c>
      <c r="W1239" s="203">
        <v>5</v>
      </c>
      <c r="X1239" s="203">
        <v>69</v>
      </c>
      <c r="Y1239" s="203">
        <v>0.11899999999999999</v>
      </c>
      <c r="Z1239" s="203" t="b">
        <v>0</v>
      </c>
      <c r="AA1239" s="203">
        <v>127</v>
      </c>
      <c r="AB1239" s="203">
        <v>88</v>
      </c>
      <c r="AC1239" s="203">
        <v>219</v>
      </c>
      <c r="AD1239" s="203">
        <v>2</v>
      </c>
      <c r="AE1239" s="203">
        <v>12.1</v>
      </c>
      <c r="AF1239" s="203" t="s">
        <v>302</v>
      </c>
      <c r="AG1239" s="203" t="s">
        <v>388</v>
      </c>
      <c r="BE1239" s="204" t="str">
        <f t="shared" si="39"/>
        <v xml:space="preserve"> VÃ¶lklRise Beyond 96184 Unisex</v>
      </c>
    </row>
    <row r="1240" spans="1:57">
      <c r="A1240" s="203" t="s">
        <v>219</v>
      </c>
      <c r="B1240" s="203" t="s">
        <v>5132</v>
      </c>
      <c r="C1240" s="203" t="s">
        <v>892</v>
      </c>
      <c r="D1240" s="203">
        <v>156</v>
      </c>
      <c r="E1240" s="203" t="s">
        <v>390</v>
      </c>
      <c r="F1240" s="203" t="str">
        <f t="shared" si="38"/>
        <v>Secret 102</v>
      </c>
      <c r="H1240" s="203">
        <v>156</v>
      </c>
      <c r="I1240" s="203">
        <v>155.9</v>
      </c>
      <c r="J1240" s="203">
        <v>107</v>
      </c>
      <c r="K1240" s="203">
        <v>133</v>
      </c>
      <c r="L1240" s="203">
        <v>139</v>
      </c>
      <c r="M1240" s="203">
        <v>101</v>
      </c>
      <c r="N1240" s="203">
        <v>123</v>
      </c>
      <c r="O1240" s="203">
        <v>14.1</v>
      </c>
      <c r="P1240" s="203">
        <v>1846</v>
      </c>
      <c r="Q1240" s="203">
        <v>0.96</v>
      </c>
      <c r="R1240" s="203">
        <v>1763</v>
      </c>
      <c r="S1240" s="203">
        <v>205</v>
      </c>
      <c r="T1240" s="203">
        <v>132</v>
      </c>
      <c r="U1240" s="203">
        <v>49</v>
      </c>
      <c r="V1240" s="203">
        <v>310</v>
      </c>
      <c r="W1240" s="203">
        <v>17</v>
      </c>
      <c r="X1240" s="203">
        <v>174</v>
      </c>
      <c r="Y1240" s="203">
        <v>0.34</v>
      </c>
      <c r="Z1240" s="203" t="b">
        <v>0</v>
      </c>
      <c r="AA1240" s="203">
        <v>131</v>
      </c>
      <c r="AB1240" s="203">
        <v>101</v>
      </c>
      <c r="AC1240" s="203">
        <v>178</v>
      </c>
      <c r="AD1240" s="203">
        <v>3</v>
      </c>
      <c r="AE1240" s="203">
        <v>11.4</v>
      </c>
      <c r="AF1240" s="203" t="s">
        <v>305</v>
      </c>
      <c r="AG1240" s="203" t="s">
        <v>304</v>
      </c>
      <c r="BE1240" s="204" t="str">
        <f t="shared" si="39"/>
        <v xml:space="preserve"> VÃ¶lklSecret 102156 Women's</v>
      </c>
    </row>
    <row r="1241" spans="1:57">
      <c r="A1241" s="203" t="s">
        <v>219</v>
      </c>
      <c r="B1241" s="203" t="s">
        <v>5132</v>
      </c>
      <c r="C1241" s="203" t="s">
        <v>892</v>
      </c>
      <c r="D1241" s="203">
        <v>163</v>
      </c>
      <c r="E1241" s="203" t="s">
        <v>390</v>
      </c>
      <c r="F1241" s="203" t="str">
        <f t="shared" si="38"/>
        <v>Secret 102</v>
      </c>
      <c r="H1241" s="203">
        <v>163</v>
      </c>
      <c r="I1241" s="203">
        <v>163.5</v>
      </c>
      <c r="J1241" s="203">
        <v>104</v>
      </c>
      <c r="K1241" s="203">
        <v>140</v>
      </c>
      <c r="L1241" s="203">
        <v>139</v>
      </c>
      <c r="M1241" s="203">
        <v>101</v>
      </c>
      <c r="N1241" s="203">
        <v>123</v>
      </c>
      <c r="O1241" s="203">
        <v>15.8</v>
      </c>
      <c r="P1241" s="203">
        <v>1941</v>
      </c>
      <c r="Q1241" s="203">
        <v>0.95</v>
      </c>
      <c r="R1241" s="203">
        <v>1848</v>
      </c>
      <c r="S1241" s="203">
        <v>216</v>
      </c>
      <c r="T1241" s="203">
        <v>144</v>
      </c>
      <c r="U1241" s="203">
        <v>50</v>
      </c>
      <c r="V1241" s="203">
        <v>342</v>
      </c>
      <c r="W1241" s="203">
        <v>21</v>
      </c>
      <c r="X1241" s="203">
        <v>253</v>
      </c>
      <c r="Y1241" s="203">
        <v>0.41199999999999998</v>
      </c>
      <c r="Z1241" s="203" t="b">
        <v>0</v>
      </c>
      <c r="AA1241" s="203">
        <v>131</v>
      </c>
      <c r="AB1241" s="203">
        <v>101</v>
      </c>
      <c r="AC1241" s="203">
        <v>211</v>
      </c>
      <c r="AD1241" s="203">
        <v>3</v>
      </c>
      <c r="AE1241" s="203">
        <v>11.4</v>
      </c>
      <c r="AF1241" s="203" t="s">
        <v>305</v>
      </c>
      <c r="AG1241" s="203" t="s">
        <v>301</v>
      </c>
      <c r="BE1241" s="204" t="str">
        <f t="shared" si="39"/>
        <v xml:space="preserve"> VÃ¶lklSecret 102163 Women's</v>
      </c>
    </row>
    <row r="1242" spans="1:57">
      <c r="A1242" s="203" t="s">
        <v>219</v>
      </c>
      <c r="B1242" s="203" t="s">
        <v>5132</v>
      </c>
      <c r="C1242" s="203" t="s">
        <v>892</v>
      </c>
      <c r="D1242" s="203">
        <v>170</v>
      </c>
      <c r="E1242" s="203" t="s">
        <v>390</v>
      </c>
      <c r="F1242" s="203" t="str">
        <f t="shared" si="38"/>
        <v>Secret 102</v>
      </c>
      <c r="H1242" s="203">
        <v>170</v>
      </c>
      <c r="I1242" s="203">
        <v>171.1</v>
      </c>
      <c r="J1242" s="203">
        <v>111</v>
      </c>
      <c r="K1242" s="203">
        <v>147</v>
      </c>
      <c r="L1242" s="203">
        <v>139</v>
      </c>
      <c r="M1242" s="203">
        <v>101</v>
      </c>
      <c r="N1242" s="203">
        <v>123</v>
      </c>
      <c r="O1242" s="203">
        <v>17.600000000000001</v>
      </c>
      <c r="P1242" s="203">
        <v>2084</v>
      </c>
      <c r="Q1242" s="203">
        <v>0.93</v>
      </c>
      <c r="R1242" s="203">
        <v>1934</v>
      </c>
      <c r="S1242" s="203">
        <v>245</v>
      </c>
      <c r="T1242" s="203">
        <v>165</v>
      </c>
      <c r="U1242" s="203">
        <v>46</v>
      </c>
      <c r="V1242" s="203">
        <v>351</v>
      </c>
      <c r="W1242" s="203">
        <v>18</v>
      </c>
      <c r="X1242" s="203">
        <v>249</v>
      </c>
      <c r="Y1242" s="203">
        <v>0.38799999999999901</v>
      </c>
      <c r="Z1242" s="203" t="b">
        <v>0</v>
      </c>
      <c r="AA1242" s="203">
        <v>133</v>
      </c>
      <c r="AB1242" s="203">
        <v>103</v>
      </c>
      <c r="AC1242" s="203">
        <v>217</v>
      </c>
      <c r="AD1242" s="203">
        <v>4</v>
      </c>
      <c r="AE1242" s="203">
        <v>11.8</v>
      </c>
      <c r="AF1242" s="203" t="s">
        <v>305</v>
      </c>
      <c r="AG1242" s="203" t="s">
        <v>301</v>
      </c>
      <c r="AH1242" s="203" t="s">
        <v>304</v>
      </c>
      <c r="BE1242" s="204" t="str">
        <f t="shared" si="39"/>
        <v xml:space="preserve"> VÃ¶lklSecret 102170 Women's</v>
      </c>
    </row>
    <row r="1243" spans="1:57">
      <c r="A1243" s="203" t="s">
        <v>219</v>
      </c>
      <c r="B1243" s="203" t="s">
        <v>5132</v>
      </c>
      <c r="C1243" s="203" t="s">
        <v>893</v>
      </c>
      <c r="D1243" s="203">
        <v>163</v>
      </c>
      <c r="E1243" s="203" t="s">
        <v>390</v>
      </c>
      <c r="F1243" s="203" t="str">
        <f t="shared" si="38"/>
        <v>Secret 92</v>
      </c>
      <c r="H1243" s="203">
        <v>163</v>
      </c>
      <c r="I1243" s="203">
        <v>164.1</v>
      </c>
      <c r="J1243" s="203">
        <v>129</v>
      </c>
      <c r="K1243" s="203">
        <v>140</v>
      </c>
      <c r="L1243" s="203">
        <v>129</v>
      </c>
      <c r="M1243" s="203">
        <v>91</v>
      </c>
      <c r="N1243" s="203">
        <v>112</v>
      </c>
      <c r="O1243" s="203">
        <v>16.100000000000001</v>
      </c>
      <c r="P1243" s="203">
        <v>1738</v>
      </c>
      <c r="Q1243" s="203">
        <v>0.97</v>
      </c>
      <c r="R1243" s="203">
        <v>1690</v>
      </c>
      <c r="S1243" s="203">
        <v>193</v>
      </c>
      <c r="T1243" s="203">
        <v>135</v>
      </c>
      <c r="U1243" s="203">
        <v>42</v>
      </c>
      <c r="V1243" s="203">
        <v>235</v>
      </c>
      <c r="W1243" s="203">
        <v>14</v>
      </c>
      <c r="X1243" s="203">
        <v>115</v>
      </c>
      <c r="Y1243" s="203">
        <v>0.33600000000000002</v>
      </c>
      <c r="Z1243" s="203" t="b">
        <v>0</v>
      </c>
      <c r="AA1243" s="203">
        <v>136</v>
      </c>
      <c r="AB1243" s="203">
        <v>106</v>
      </c>
      <c r="AC1243" s="203">
        <v>99</v>
      </c>
      <c r="AD1243" s="203">
        <v>4</v>
      </c>
      <c r="AE1243" s="203">
        <v>10.6</v>
      </c>
      <c r="AF1243" s="203" t="s">
        <v>305</v>
      </c>
      <c r="AS1243" s="203" t="s">
        <v>5146</v>
      </c>
      <c r="AT1243" s="203" t="s">
        <v>1331</v>
      </c>
      <c r="AU1243" s="203" t="s">
        <v>5110</v>
      </c>
      <c r="AV1243" s="203" t="s">
        <v>5147</v>
      </c>
      <c r="BE1243" s="204" t="str">
        <f t="shared" si="39"/>
        <v xml:space="preserve"> VÃ¶lklSecret 92163 Women's</v>
      </c>
    </row>
    <row r="1244" spans="1:57">
      <c r="A1244" s="203" t="s">
        <v>219</v>
      </c>
      <c r="B1244" s="203" t="s">
        <v>5132</v>
      </c>
      <c r="C1244" s="203" t="s">
        <v>894</v>
      </c>
      <c r="D1244" s="203">
        <v>149</v>
      </c>
      <c r="E1244" s="203" t="s">
        <v>390</v>
      </c>
      <c r="F1244" s="203" t="str">
        <f t="shared" si="38"/>
        <v>Secret 96</v>
      </c>
      <c r="H1244" s="203">
        <v>149</v>
      </c>
      <c r="I1244" s="203">
        <v>148.4</v>
      </c>
      <c r="J1244" s="203">
        <v>107</v>
      </c>
      <c r="K1244" s="203">
        <v>125</v>
      </c>
      <c r="L1244" s="203">
        <v>134</v>
      </c>
      <c r="M1244" s="203">
        <v>95</v>
      </c>
      <c r="N1244" s="203">
        <v>118</v>
      </c>
      <c r="O1244" s="203">
        <v>12.1</v>
      </c>
      <c r="P1244" s="203">
        <v>1621</v>
      </c>
      <c r="Q1244" s="203">
        <v>0.98</v>
      </c>
      <c r="R1244" s="203">
        <v>1596</v>
      </c>
      <c r="S1244" s="203">
        <v>181</v>
      </c>
      <c r="T1244" s="203">
        <v>121</v>
      </c>
      <c r="U1244" s="203">
        <v>45</v>
      </c>
      <c r="V1244" s="203">
        <v>254</v>
      </c>
      <c r="W1244" s="203">
        <v>15</v>
      </c>
      <c r="X1244" s="203">
        <v>163</v>
      </c>
      <c r="Y1244" s="203">
        <v>0.32799999999999901</v>
      </c>
      <c r="Z1244" s="203" t="b">
        <v>0</v>
      </c>
      <c r="AA1244" s="203">
        <v>133</v>
      </c>
      <c r="AB1244" s="203">
        <v>99</v>
      </c>
      <c r="AC1244" s="203">
        <v>121</v>
      </c>
      <c r="AD1244" s="203">
        <v>3</v>
      </c>
      <c r="AE1244" s="203">
        <v>11.2</v>
      </c>
      <c r="AF1244" s="203" t="s">
        <v>305</v>
      </c>
      <c r="BE1244" s="204" t="str">
        <f t="shared" si="39"/>
        <v xml:space="preserve"> VÃ¶lklSecret 96149 Women's</v>
      </c>
    </row>
    <row r="1245" spans="1:57">
      <c r="A1245" s="203" t="s">
        <v>219</v>
      </c>
      <c r="B1245" s="203" t="s">
        <v>5132</v>
      </c>
      <c r="C1245" s="203" t="s">
        <v>894</v>
      </c>
      <c r="D1245" s="203">
        <v>156</v>
      </c>
      <c r="E1245" s="203" t="s">
        <v>390</v>
      </c>
      <c r="F1245" s="203" t="str">
        <f t="shared" si="38"/>
        <v>Secret 96</v>
      </c>
      <c r="H1245" s="203">
        <v>156</v>
      </c>
      <c r="I1245" s="203">
        <v>155.80000000000001</v>
      </c>
      <c r="J1245" s="203">
        <v>112</v>
      </c>
      <c r="K1245" s="203">
        <v>133</v>
      </c>
      <c r="L1245" s="203">
        <v>135</v>
      </c>
      <c r="M1245" s="203">
        <v>95</v>
      </c>
      <c r="N1245" s="203">
        <v>118</v>
      </c>
      <c r="O1245" s="203">
        <v>13.2</v>
      </c>
      <c r="P1245" s="203">
        <v>1700</v>
      </c>
      <c r="Q1245" s="203">
        <v>0.99</v>
      </c>
      <c r="R1245" s="203">
        <v>1679</v>
      </c>
      <c r="S1245" s="203">
        <v>173</v>
      </c>
      <c r="T1245" s="203">
        <v>120</v>
      </c>
      <c r="U1245" s="203">
        <v>44</v>
      </c>
      <c r="V1245" s="203">
        <v>257</v>
      </c>
      <c r="W1245" s="203">
        <v>16</v>
      </c>
      <c r="X1245" s="203">
        <v>177</v>
      </c>
      <c r="Y1245" s="203">
        <v>0.35699999999999998</v>
      </c>
      <c r="Z1245" s="203" t="b">
        <v>0</v>
      </c>
      <c r="AA1245" s="203">
        <v>125</v>
      </c>
      <c r="AB1245" s="203">
        <v>101</v>
      </c>
      <c r="AC1245" s="203">
        <v>132</v>
      </c>
      <c r="AD1245" s="203">
        <v>3</v>
      </c>
      <c r="AE1245" s="203">
        <v>11.8</v>
      </c>
      <c r="AF1245" s="203" t="s">
        <v>305</v>
      </c>
      <c r="BE1245" s="204" t="str">
        <f t="shared" si="39"/>
        <v xml:space="preserve"> VÃ¶lklSecret 96156 Women's</v>
      </c>
    </row>
    <row r="1246" spans="1:57">
      <c r="A1246" s="203" t="s">
        <v>219</v>
      </c>
      <c r="B1246" s="203" t="s">
        <v>5132</v>
      </c>
      <c r="C1246" s="203" t="s">
        <v>894</v>
      </c>
      <c r="D1246" s="203">
        <v>163</v>
      </c>
      <c r="E1246" s="203" t="s">
        <v>390</v>
      </c>
      <c r="F1246" s="203" t="str">
        <f t="shared" si="38"/>
        <v>Secret 96</v>
      </c>
      <c r="H1246" s="203">
        <v>163</v>
      </c>
      <c r="I1246" s="203">
        <v>163.19999999999999</v>
      </c>
      <c r="J1246" s="203">
        <v>122</v>
      </c>
      <c r="K1246" s="203">
        <v>140</v>
      </c>
      <c r="L1246" s="203">
        <v>135</v>
      </c>
      <c r="M1246" s="203">
        <v>95</v>
      </c>
      <c r="N1246" s="203">
        <v>118</v>
      </c>
      <c r="O1246" s="203">
        <v>14.8</v>
      </c>
      <c r="P1246" s="203">
        <v>1809</v>
      </c>
      <c r="Q1246" s="203">
        <v>0.97</v>
      </c>
      <c r="R1246" s="203">
        <v>1757</v>
      </c>
      <c r="S1246" s="203">
        <v>180</v>
      </c>
      <c r="T1246" s="203">
        <v>125</v>
      </c>
      <c r="U1246" s="203">
        <v>43</v>
      </c>
      <c r="V1246" s="203">
        <v>245</v>
      </c>
      <c r="W1246" s="203">
        <v>16</v>
      </c>
      <c r="X1246" s="203">
        <v>171</v>
      </c>
      <c r="Y1246" s="203">
        <v>0.36199999999999999</v>
      </c>
      <c r="Z1246" s="203" t="b">
        <v>0</v>
      </c>
      <c r="AA1246" s="203">
        <v>130</v>
      </c>
      <c r="AB1246" s="203">
        <v>103</v>
      </c>
      <c r="AC1246" s="203">
        <v>115</v>
      </c>
      <c r="AD1246" s="203">
        <v>4</v>
      </c>
      <c r="AE1246" s="203">
        <v>11.6</v>
      </c>
      <c r="AF1246" s="203" t="s">
        <v>305</v>
      </c>
      <c r="BE1246" s="204" t="str">
        <f t="shared" si="39"/>
        <v xml:space="preserve"> VÃ¶lklSecret 96163 Women's</v>
      </c>
    </row>
    <row r="1247" spans="1:57">
      <c r="A1247" s="203" t="s">
        <v>219</v>
      </c>
      <c r="B1247" s="203" t="s">
        <v>5132</v>
      </c>
      <c r="C1247" s="203" t="s">
        <v>894</v>
      </c>
      <c r="D1247" s="203">
        <v>170</v>
      </c>
      <c r="E1247" s="203" t="s">
        <v>390</v>
      </c>
      <c r="F1247" s="203" t="str">
        <f t="shared" si="38"/>
        <v>Secret 96</v>
      </c>
      <c r="H1247" s="203">
        <v>170</v>
      </c>
      <c r="I1247" s="203">
        <v>170.8</v>
      </c>
      <c r="J1247" s="203">
        <v>123</v>
      </c>
      <c r="K1247" s="203">
        <v>147</v>
      </c>
      <c r="L1247" s="203">
        <v>134</v>
      </c>
      <c r="M1247" s="203">
        <v>95</v>
      </c>
      <c r="N1247" s="203">
        <v>118</v>
      </c>
      <c r="O1247" s="203">
        <v>16.7</v>
      </c>
      <c r="P1247" s="203">
        <v>1931</v>
      </c>
      <c r="Q1247" s="203">
        <v>0.95</v>
      </c>
      <c r="R1247" s="203">
        <v>1838</v>
      </c>
      <c r="S1247" s="203">
        <v>203</v>
      </c>
      <c r="T1247" s="203">
        <v>140</v>
      </c>
      <c r="U1247" s="203">
        <v>44</v>
      </c>
      <c r="V1247" s="203">
        <v>290</v>
      </c>
      <c r="W1247" s="203">
        <v>17</v>
      </c>
      <c r="X1247" s="203">
        <v>192</v>
      </c>
      <c r="Y1247" s="203">
        <v>0.38600000000000001</v>
      </c>
      <c r="Z1247" s="203" t="b">
        <v>0</v>
      </c>
      <c r="AA1247" s="203">
        <v>129</v>
      </c>
      <c r="AB1247" s="203">
        <v>106</v>
      </c>
      <c r="AC1247" s="203">
        <v>161</v>
      </c>
      <c r="AD1247" s="203">
        <v>2</v>
      </c>
      <c r="AE1247" s="203">
        <v>11.7</v>
      </c>
      <c r="AF1247" s="203" t="s">
        <v>305</v>
      </c>
      <c r="BE1247" s="204" t="str">
        <f t="shared" si="39"/>
        <v xml:space="preserve"> VÃ¶lklSecret 96170 Women's</v>
      </c>
    </row>
    <row r="1248" spans="1:57">
      <c r="A1248" s="203" t="s">
        <v>219</v>
      </c>
      <c r="B1248" s="203" t="s">
        <v>5132</v>
      </c>
      <c r="C1248" s="203" t="s">
        <v>895</v>
      </c>
      <c r="D1248" s="203">
        <v>147</v>
      </c>
      <c r="E1248" s="203" t="s">
        <v>390</v>
      </c>
      <c r="F1248" s="203" t="str">
        <f t="shared" si="38"/>
        <v>Yumi 80</v>
      </c>
      <c r="H1248" s="203">
        <v>147</v>
      </c>
      <c r="I1248" s="203">
        <v>148.80000000000001</v>
      </c>
      <c r="J1248" s="203">
        <v>113</v>
      </c>
      <c r="K1248" s="203">
        <v>124</v>
      </c>
      <c r="L1248" s="203">
        <v>120</v>
      </c>
      <c r="M1248" s="203">
        <v>79</v>
      </c>
      <c r="N1248" s="203">
        <v>102</v>
      </c>
      <c r="O1248" s="203">
        <v>11.7</v>
      </c>
      <c r="P1248" s="203">
        <v>1221</v>
      </c>
      <c r="Q1248" s="203">
        <v>1.1299999999999999</v>
      </c>
      <c r="R1248" s="203">
        <v>1377</v>
      </c>
      <c r="S1248" s="203">
        <v>142</v>
      </c>
      <c r="T1248" s="203">
        <v>62</v>
      </c>
      <c r="U1248" s="203">
        <v>43</v>
      </c>
      <c r="V1248" s="203">
        <v>210</v>
      </c>
      <c r="W1248" s="203">
        <v>15</v>
      </c>
      <c r="X1248" s="203">
        <v>148</v>
      </c>
      <c r="Y1248" s="203">
        <v>0.34299999999999897</v>
      </c>
      <c r="Z1248" s="203" t="b">
        <v>0</v>
      </c>
      <c r="AA1248" s="203">
        <v>136</v>
      </c>
      <c r="AB1248" s="203">
        <v>108</v>
      </c>
      <c r="AC1248" s="203">
        <v>74</v>
      </c>
      <c r="AD1248" s="203">
        <v>3</v>
      </c>
      <c r="AE1248" s="203">
        <v>11.2</v>
      </c>
      <c r="AF1248" s="203" t="s">
        <v>306</v>
      </c>
      <c r="AG1248" s="203" t="s">
        <v>302</v>
      </c>
      <c r="BE1248" s="204" t="str">
        <f t="shared" si="39"/>
        <v xml:space="preserve"> VÃ¶lklYumi 80147 Women's</v>
      </c>
    </row>
    <row r="1249" spans="1:57">
      <c r="A1249" s="203" t="s">
        <v>219</v>
      </c>
      <c r="B1249" s="203" t="s">
        <v>5132</v>
      </c>
      <c r="C1249" s="203" t="s">
        <v>895</v>
      </c>
      <c r="D1249" s="203">
        <v>154</v>
      </c>
      <c r="E1249" s="203" t="s">
        <v>390</v>
      </c>
      <c r="F1249" s="203" t="str">
        <f t="shared" si="38"/>
        <v>Yumi 80</v>
      </c>
      <c r="H1249" s="203">
        <v>154</v>
      </c>
      <c r="I1249" s="203">
        <v>156.4</v>
      </c>
      <c r="J1249" s="203">
        <v>129</v>
      </c>
      <c r="K1249" s="203">
        <v>131</v>
      </c>
      <c r="L1249" s="203">
        <v>120</v>
      </c>
      <c r="M1249" s="203">
        <v>79</v>
      </c>
      <c r="N1249" s="203">
        <v>102</v>
      </c>
      <c r="O1249" s="203">
        <v>13.2</v>
      </c>
      <c r="P1249" s="203">
        <v>1262</v>
      </c>
      <c r="Q1249" s="203">
        <v>1.1399999999999999</v>
      </c>
      <c r="R1249" s="203">
        <v>1445</v>
      </c>
      <c r="S1249" s="203">
        <v>149</v>
      </c>
      <c r="T1249" s="203">
        <v>62</v>
      </c>
      <c r="U1249" s="203">
        <v>41</v>
      </c>
      <c r="V1249" s="203">
        <v>176</v>
      </c>
      <c r="W1249" s="203">
        <v>13</v>
      </c>
      <c r="X1249" s="203">
        <v>98</v>
      </c>
      <c r="Y1249" s="203">
        <v>0.311</v>
      </c>
      <c r="Z1249" s="203" t="b">
        <v>0</v>
      </c>
      <c r="AA1249" s="203">
        <v>142</v>
      </c>
      <c r="AB1249" s="203">
        <v>108</v>
      </c>
      <c r="AC1249" s="203">
        <v>34</v>
      </c>
      <c r="AD1249" s="203">
        <v>4</v>
      </c>
      <c r="AE1249" s="203">
        <v>11.4</v>
      </c>
      <c r="AF1249" s="203" t="s">
        <v>306</v>
      </c>
      <c r="AG1249" s="203" t="s">
        <v>302</v>
      </c>
      <c r="BE1249" s="204" t="str">
        <f t="shared" si="39"/>
        <v xml:space="preserve"> VÃ¶lklYumi 80154 Women's</v>
      </c>
    </row>
    <row r="1250" spans="1:57">
      <c r="A1250" s="203" t="s">
        <v>219</v>
      </c>
      <c r="B1250" s="203" t="s">
        <v>5132</v>
      </c>
      <c r="C1250" s="203" t="s">
        <v>895</v>
      </c>
      <c r="D1250" s="203">
        <v>161</v>
      </c>
      <c r="E1250" s="203" t="s">
        <v>390</v>
      </c>
      <c r="F1250" s="203" t="str">
        <f t="shared" si="38"/>
        <v>Yumi 80</v>
      </c>
      <c r="H1250" s="203">
        <v>161</v>
      </c>
      <c r="I1250" s="203">
        <v>161.30000000000001</v>
      </c>
      <c r="J1250" s="203">
        <v>124</v>
      </c>
      <c r="K1250" s="203">
        <v>137</v>
      </c>
      <c r="L1250" s="203">
        <v>120</v>
      </c>
      <c r="M1250" s="203">
        <v>79</v>
      </c>
      <c r="N1250" s="203">
        <v>102</v>
      </c>
      <c r="O1250" s="203">
        <v>14.3</v>
      </c>
      <c r="P1250" s="203">
        <v>1359</v>
      </c>
      <c r="Q1250" s="203">
        <v>1.0900000000000001</v>
      </c>
      <c r="R1250" s="203">
        <v>1488</v>
      </c>
      <c r="S1250" s="203">
        <v>156</v>
      </c>
      <c r="T1250" s="203">
        <v>71</v>
      </c>
      <c r="U1250" s="203">
        <v>38</v>
      </c>
      <c r="V1250" s="203">
        <v>208</v>
      </c>
      <c r="W1250" s="203">
        <v>13</v>
      </c>
      <c r="X1250" s="203">
        <v>161</v>
      </c>
      <c r="Y1250" s="203">
        <v>0.34799999999999998</v>
      </c>
      <c r="Z1250" s="203" t="b">
        <v>0</v>
      </c>
      <c r="AA1250" s="203">
        <v>136</v>
      </c>
      <c r="AB1250" s="203">
        <v>103</v>
      </c>
      <c r="AC1250" s="203">
        <v>72</v>
      </c>
      <c r="AD1250" s="203">
        <v>3</v>
      </c>
      <c r="AE1250" s="203">
        <v>11.7</v>
      </c>
      <c r="AF1250" s="203" t="s">
        <v>306</v>
      </c>
      <c r="AG1250" s="203" t="s">
        <v>302</v>
      </c>
      <c r="BE1250" s="204" t="str">
        <f t="shared" si="39"/>
        <v xml:space="preserve"> VÃ¶lklYumi 80161 Women's</v>
      </c>
    </row>
    <row r="1251" spans="1:57">
      <c r="A1251" s="203" t="s">
        <v>219</v>
      </c>
      <c r="B1251" s="203" t="s">
        <v>5132</v>
      </c>
      <c r="C1251" s="203" t="s">
        <v>895</v>
      </c>
      <c r="D1251" s="203">
        <v>168</v>
      </c>
      <c r="E1251" s="203" t="s">
        <v>390</v>
      </c>
      <c r="F1251" s="203" t="str">
        <f t="shared" si="38"/>
        <v>Yumi 80</v>
      </c>
      <c r="H1251" s="203">
        <v>168</v>
      </c>
      <c r="I1251" s="203">
        <v>168.7</v>
      </c>
      <c r="J1251" s="203">
        <v>114</v>
      </c>
      <c r="K1251" s="203">
        <v>144</v>
      </c>
      <c r="L1251" s="203">
        <v>120</v>
      </c>
      <c r="M1251" s="203">
        <v>79</v>
      </c>
      <c r="N1251" s="203">
        <v>102</v>
      </c>
      <c r="O1251" s="203">
        <v>15.9</v>
      </c>
      <c r="P1251" s="203">
        <v>1435</v>
      </c>
      <c r="Q1251" s="203">
        <v>1.08</v>
      </c>
      <c r="R1251" s="203">
        <v>1556</v>
      </c>
      <c r="S1251" s="203">
        <v>172</v>
      </c>
      <c r="T1251" s="203">
        <v>65</v>
      </c>
      <c r="U1251" s="203">
        <v>40</v>
      </c>
      <c r="V1251" s="203">
        <v>336</v>
      </c>
      <c r="W1251" s="203">
        <v>14</v>
      </c>
      <c r="X1251" s="203">
        <v>209</v>
      </c>
      <c r="Y1251" s="203">
        <v>0.35399999999999998</v>
      </c>
      <c r="Z1251" s="203" t="b">
        <v>0</v>
      </c>
      <c r="AA1251" s="203">
        <v>137</v>
      </c>
      <c r="AB1251" s="203">
        <v>108</v>
      </c>
      <c r="AC1251" s="203">
        <v>200</v>
      </c>
      <c r="AD1251" s="203">
        <v>1</v>
      </c>
      <c r="AE1251" s="203">
        <v>12</v>
      </c>
      <c r="AF1251" s="203" t="s">
        <v>306</v>
      </c>
      <c r="AG1251" s="203" t="s">
        <v>302</v>
      </c>
      <c r="BE1251" s="204" t="str">
        <f t="shared" si="39"/>
        <v xml:space="preserve"> VÃ¶lklYumi 80168 Women's</v>
      </c>
    </row>
    <row r="1252" spans="1:57">
      <c r="A1252" s="203" t="s">
        <v>219</v>
      </c>
      <c r="B1252" s="203" t="s">
        <v>5132</v>
      </c>
      <c r="C1252" s="203" t="s">
        <v>896</v>
      </c>
      <c r="D1252" s="203">
        <v>147</v>
      </c>
      <c r="E1252" s="203" t="s">
        <v>390</v>
      </c>
      <c r="F1252" s="203" t="str">
        <f t="shared" si="38"/>
        <v>Yumi 84</v>
      </c>
      <c r="H1252" s="203">
        <v>147</v>
      </c>
      <c r="I1252" s="203">
        <v>148.80000000000001</v>
      </c>
      <c r="J1252" s="203">
        <v>88</v>
      </c>
      <c r="K1252" s="203">
        <v>125</v>
      </c>
      <c r="L1252" s="203">
        <v>124</v>
      </c>
      <c r="M1252" s="203">
        <v>83</v>
      </c>
      <c r="N1252" s="203">
        <v>106</v>
      </c>
      <c r="O1252" s="203">
        <v>11.7</v>
      </c>
      <c r="P1252" s="203">
        <v>1295</v>
      </c>
      <c r="Q1252" s="203">
        <v>1.1100000000000001</v>
      </c>
      <c r="R1252" s="203">
        <v>1435</v>
      </c>
      <c r="S1252" s="203">
        <v>158</v>
      </c>
      <c r="T1252" s="203">
        <v>60</v>
      </c>
      <c r="U1252" s="203">
        <v>42</v>
      </c>
      <c r="V1252" s="203">
        <v>282</v>
      </c>
      <c r="W1252" s="203">
        <v>19</v>
      </c>
      <c r="X1252" s="203">
        <v>326</v>
      </c>
      <c r="Y1252" s="203">
        <v>0.44700000000000001</v>
      </c>
      <c r="Z1252" s="203" t="b">
        <v>0</v>
      </c>
      <c r="AA1252" s="203">
        <v>134</v>
      </c>
      <c r="AB1252" s="203">
        <v>103</v>
      </c>
      <c r="AC1252" s="203">
        <v>148</v>
      </c>
      <c r="AD1252" s="203">
        <v>2</v>
      </c>
      <c r="AE1252" s="203">
        <v>11.2</v>
      </c>
      <c r="AF1252" s="203" t="s">
        <v>306</v>
      </c>
      <c r="AG1252" s="203" t="s">
        <v>305</v>
      </c>
      <c r="AH1252" s="203" t="s">
        <v>302</v>
      </c>
      <c r="BE1252" s="204" t="str">
        <f t="shared" si="39"/>
        <v xml:space="preserve"> VÃ¶lklYumi 84147 Women's</v>
      </c>
    </row>
    <row r="1253" spans="1:57">
      <c r="A1253" s="203" t="s">
        <v>219</v>
      </c>
      <c r="B1253" s="203" t="s">
        <v>5132</v>
      </c>
      <c r="C1253" s="203" t="s">
        <v>896</v>
      </c>
      <c r="D1253" s="203">
        <v>154</v>
      </c>
      <c r="E1253" s="203" t="s">
        <v>390</v>
      </c>
      <c r="F1253" s="203" t="str">
        <f t="shared" si="38"/>
        <v>Yumi 84</v>
      </c>
      <c r="H1253" s="203">
        <v>154</v>
      </c>
      <c r="I1253" s="203">
        <v>156.19999999999999</v>
      </c>
      <c r="J1253" s="203">
        <v>107</v>
      </c>
      <c r="K1253" s="203">
        <v>132</v>
      </c>
      <c r="L1253" s="203">
        <v>124</v>
      </c>
      <c r="M1253" s="203">
        <v>83</v>
      </c>
      <c r="N1253" s="203">
        <v>106</v>
      </c>
      <c r="O1253" s="203">
        <v>13.1</v>
      </c>
      <c r="P1253" s="203">
        <v>1349</v>
      </c>
      <c r="Q1253" s="203">
        <v>1.1100000000000001</v>
      </c>
      <c r="R1253" s="203">
        <v>1503</v>
      </c>
      <c r="S1253" s="203">
        <v>163</v>
      </c>
      <c r="T1253" s="203">
        <v>60</v>
      </c>
      <c r="U1253" s="203">
        <v>42</v>
      </c>
      <c r="V1253" s="203">
        <v>287</v>
      </c>
      <c r="W1253" s="203">
        <v>16</v>
      </c>
      <c r="X1253" s="203">
        <v>201</v>
      </c>
      <c r="Y1253" s="203">
        <v>0.36799999999999999</v>
      </c>
      <c r="Z1253" s="203" t="b">
        <v>0</v>
      </c>
      <c r="AA1253" s="203">
        <v>135</v>
      </c>
      <c r="AB1253" s="203">
        <v>102</v>
      </c>
      <c r="AC1253" s="203">
        <v>152</v>
      </c>
      <c r="AD1253" s="203">
        <v>2</v>
      </c>
      <c r="AE1253" s="203">
        <v>11.6</v>
      </c>
      <c r="AF1253" s="203" t="s">
        <v>306</v>
      </c>
      <c r="AG1253" s="203" t="s">
        <v>305</v>
      </c>
      <c r="AH1253" s="203" t="s">
        <v>302</v>
      </c>
      <c r="BE1253" s="204" t="str">
        <f t="shared" si="39"/>
        <v xml:space="preserve"> VÃ¶lklYumi 84154 Women's</v>
      </c>
    </row>
    <row r="1254" spans="1:57">
      <c r="A1254" s="203" t="s">
        <v>219</v>
      </c>
      <c r="B1254" s="203" t="s">
        <v>5132</v>
      </c>
      <c r="C1254" s="203" t="s">
        <v>896</v>
      </c>
      <c r="D1254" s="203">
        <v>161</v>
      </c>
      <c r="E1254" s="203" t="s">
        <v>390</v>
      </c>
      <c r="F1254" s="203" t="str">
        <f t="shared" si="38"/>
        <v>Yumi 84</v>
      </c>
      <c r="H1254" s="203">
        <v>161</v>
      </c>
      <c r="I1254" s="203">
        <v>161.30000000000001</v>
      </c>
      <c r="J1254" s="203">
        <v>122</v>
      </c>
      <c r="K1254" s="203">
        <v>138</v>
      </c>
      <c r="L1254" s="203">
        <v>124</v>
      </c>
      <c r="M1254" s="203">
        <v>83</v>
      </c>
      <c r="N1254" s="203">
        <v>106</v>
      </c>
      <c r="O1254" s="203">
        <v>14.3</v>
      </c>
      <c r="P1254" s="203">
        <v>1411</v>
      </c>
      <c r="Q1254" s="203">
        <v>1.1000000000000001</v>
      </c>
      <c r="R1254" s="203">
        <v>1552</v>
      </c>
      <c r="S1254" s="203">
        <v>169</v>
      </c>
      <c r="T1254" s="203">
        <v>67</v>
      </c>
      <c r="U1254" s="203">
        <v>38</v>
      </c>
      <c r="V1254" s="203">
        <v>211</v>
      </c>
      <c r="W1254" s="203">
        <v>14</v>
      </c>
      <c r="X1254" s="203">
        <v>183</v>
      </c>
      <c r="Y1254" s="203">
        <v>0.36499999999999999</v>
      </c>
      <c r="Z1254" s="203" t="b">
        <v>0</v>
      </c>
      <c r="AA1254" s="203">
        <v>130</v>
      </c>
      <c r="AB1254" s="203">
        <v>106</v>
      </c>
      <c r="AC1254" s="203">
        <v>81</v>
      </c>
      <c r="AD1254" s="203">
        <v>2</v>
      </c>
      <c r="AE1254" s="203">
        <v>11.8</v>
      </c>
      <c r="AF1254" s="203" t="s">
        <v>306</v>
      </c>
      <c r="AG1254" s="203" t="s">
        <v>305</v>
      </c>
      <c r="AH1254" s="203" t="s">
        <v>302</v>
      </c>
      <c r="BE1254" s="204" t="str">
        <f t="shared" si="39"/>
        <v xml:space="preserve"> VÃ¶lklYumi 84161 Women's</v>
      </c>
    </row>
    <row r="1255" spans="1:57">
      <c r="A1255" s="203" t="s">
        <v>219</v>
      </c>
      <c r="B1255" s="203" t="s">
        <v>5132</v>
      </c>
      <c r="C1255" s="203" t="s">
        <v>896</v>
      </c>
      <c r="D1255" s="203">
        <v>168</v>
      </c>
      <c r="E1255" s="203" t="s">
        <v>390</v>
      </c>
      <c r="F1255" s="203" t="str">
        <f t="shared" si="38"/>
        <v>Yumi 84</v>
      </c>
      <c r="H1255" s="203">
        <v>168</v>
      </c>
      <c r="I1255" s="203">
        <v>168.5</v>
      </c>
      <c r="J1255" s="203">
        <v>115</v>
      </c>
      <c r="K1255" s="203">
        <v>145</v>
      </c>
      <c r="L1255" s="203">
        <v>124</v>
      </c>
      <c r="M1255" s="203">
        <v>83</v>
      </c>
      <c r="N1255" s="203">
        <v>106</v>
      </c>
      <c r="O1255" s="203">
        <v>15.8</v>
      </c>
      <c r="P1255" s="203">
        <v>1464</v>
      </c>
      <c r="Q1255" s="203">
        <v>1.1100000000000001</v>
      </c>
      <c r="R1255" s="203">
        <v>1623</v>
      </c>
      <c r="S1255" s="203">
        <v>176</v>
      </c>
      <c r="T1255" s="203">
        <v>65</v>
      </c>
      <c r="U1255" s="203">
        <v>38</v>
      </c>
      <c r="V1255" s="203">
        <v>312</v>
      </c>
      <c r="W1255" s="203">
        <v>15</v>
      </c>
      <c r="X1255" s="203">
        <v>220</v>
      </c>
      <c r="Y1255" s="203">
        <v>0.38700000000000001</v>
      </c>
      <c r="Z1255" s="203" t="b">
        <v>0</v>
      </c>
      <c r="AA1255" s="203">
        <v>134</v>
      </c>
      <c r="AB1255" s="203">
        <v>103</v>
      </c>
      <c r="AC1255" s="203">
        <v>178</v>
      </c>
      <c r="AD1255" s="203">
        <v>2</v>
      </c>
      <c r="AE1255" s="203">
        <v>11.8</v>
      </c>
      <c r="AF1255" s="203" t="s">
        <v>306</v>
      </c>
      <c r="AG1255" s="203" t="s">
        <v>305</v>
      </c>
      <c r="AH1255" s="203" t="s">
        <v>302</v>
      </c>
      <c r="BE1255" s="204" t="str">
        <f t="shared" si="39"/>
        <v xml:space="preserve"> VÃ¶lklYumi 84168 Women's</v>
      </c>
    </row>
    <row r="1256" spans="1:57">
      <c r="A1256" s="203" t="s">
        <v>219</v>
      </c>
      <c r="B1256" s="203" t="s">
        <v>5148</v>
      </c>
      <c r="C1256" s="203" t="s">
        <v>1149</v>
      </c>
      <c r="D1256" s="203">
        <v>186</v>
      </c>
      <c r="E1256" s="203" t="s">
        <v>222</v>
      </c>
      <c r="F1256" s="203" t="str">
        <f t="shared" si="38"/>
        <v>Devastator</v>
      </c>
      <c r="H1256" s="203">
        <v>186</v>
      </c>
      <c r="I1256" s="203">
        <v>183.8</v>
      </c>
      <c r="J1256" s="203">
        <v>0</v>
      </c>
      <c r="K1256" s="203">
        <v>151</v>
      </c>
      <c r="L1256" s="203">
        <v>136</v>
      </c>
      <c r="M1256" s="203">
        <v>107</v>
      </c>
      <c r="N1256" s="203">
        <v>130</v>
      </c>
      <c r="O1256" s="203">
        <v>20.7</v>
      </c>
      <c r="P1256" s="203">
        <v>1970</v>
      </c>
      <c r="Q1256" s="203">
        <v>1.0900000000000001</v>
      </c>
      <c r="R1256" s="203">
        <v>2144</v>
      </c>
      <c r="S1256" s="203">
        <v>310</v>
      </c>
      <c r="T1256" s="203">
        <v>129</v>
      </c>
      <c r="U1256" s="203">
        <v>59</v>
      </c>
      <c r="V1256" s="203">
        <v>971</v>
      </c>
      <c r="W1256" s="203">
        <v>54</v>
      </c>
      <c r="X1256" s="203">
        <v>867</v>
      </c>
      <c r="Y1256" s="203">
        <v>0.90200000000000002</v>
      </c>
      <c r="Z1256" s="203" t="b">
        <v>0</v>
      </c>
      <c r="AA1256" s="203">
        <v>165</v>
      </c>
      <c r="AB1256" s="203">
        <v>159</v>
      </c>
      <c r="AC1256" s="203">
        <v>806</v>
      </c>
      <c r="AD1256" s="203">
        <v>-10</v>
      </c>
      <c r="AE1256" s="203">
        <v>5.2</v>
      </c>
      <c r="AF1256" s="203" t="s">
        <v>303</v>
      </c>
      <c r="AG1256" s="203" t="s">
        <v>301</v>
      </c>
      <c r="AH1256" s="203" t="s">
        <v>302</v>
      </c>
      <c r="BE1256" s="204" t="str">
        <f t="shared" si="39"/>
        <v>4 FRNTDevastator186 Unisex</v>
      </c>
    </row>
    <row r="1257" spans="1:57">
      <c r="A1257" s="203" t="s">
        <v>219</v>
      </c>
      <c r="B1257" s="203" t="s">
        <v>5148</v>
      </c>
      <c r="C1257" s="203" t="s">
        <v>397</v>
      </c>
      <c r="D1257" s="203">
        <v>170</v>
      </c>
      <c r="E1257" s="203" t="s">
        <v>390</v>
      </c>
      <c r="F1257" s="203" t="str">
        <f t="shared" si="38"/>
        <v>Hoji CC</v>
      </c>
      <c r="H1257" s="203">
        <v>170</v>
      </c>
      <c r="I1257" s="203">
        <v>168.6</v>
      </c>
      <c r="J1257" s="203">
        <v>0</v>
      </c>
      <c r="K1257" s="203">
        <v>117</v>
      </c>
      <c r="L1257" s="203">
        <v>125</v>
      </c>
      <c r="M1257" s="203">
        <v>111</v>
      </c>
      <c r="N1257" s="203">
        <v>117</v>
      </c>
      <c r="O1257" s="203">
        <v>29.9</v>
      </c>
      <c r="P1257" s="203">
        <v>1785</v>
      </c>
      <c r="Q1257" s="203">
        <v>1.08</v>
      </c>
      <c r="R1257" s="203">
        <v>1933</v>
      </c>
      <c r="S1257" s="203">
        <v>258</v>
      </c>
      <c r="T1257" s="203">
        <v>120</v>
      </c>
      <c r="U1257" s="203">
        <v>76</v>
      </c>
      <c r="V1257" s="203">
        <v>911</v>
      </c>
      <c r="W1257" s="203">
        <v>31</v>
      </c>
      <c r="X1257" s="203">
        <v>775</v>
      </c>
      <c r="Y1257" s="203">
        <v>0.41099999999999998</v>
      </c>
      <c r="Z1257" s="203" t="b">
        <v>0</v>
      </c>
      <c r="AA1257" s="203">
        <v>200</v>
      </c>
      <c r="AB1257" s="203">
        <v>314</v>
      </c>
      <c r="AC1257" s="203">
        <v>711</v>
      </c>
      <c r="AD1257" s="203">
        <v>-11</v>
      </c>
      <c r="AE1257" s="203">
        <v>6.8</v>
      </c>
      <c r="AF1257" s="203" t="s">
        <v>301</v>
      </c>
      <c r="AG1257" s="203" t="s">
        <v>302</v>
      </c>
      <c r="AS1257" s="203" t="s">
        <v>5149</v>
      </c>
      <c r="AT1257" s="203" t="s">
        <v>5150</v>
      </c>
      <c r="AU1257" s="247">
        <v>879</v>
      </c>
      <c r="AV1257" s="203" t="s">
        <v>5151</v>
      </c>
      <c r="BE1257" s="204" t="str">
        <f t="shared" si="39"/>
        <v>4 FRNTHoji CC170 Women's</v>
      </c>
    </row>
    <row r="1258" spans="1:57">
      <c r="A1258" s="203" t="s">
        <v>219</v>
      </c>
      <c r="B1258" s="203" t="s">
        <v>5148</v>
      </c>
      <c r="C1258" s="203" t="s">
        <v>397</v>
      </c>
      <c r="D1258" s="203">
        <v>177</v>
      </c>
      <c r="E1258" s="203" t="s">
        <v>390</v>
      </c>
      <c r="F1258" s="203" t="str">
        <f t="shared" si="38"/>
        <v>Hoji CC</v>
      </c>
      <c r="H1258" s="203">
        <v>177</v>
      </c>
      <c r="I1258" s="203">
        <v>175.5</v>
      </c>
      <c r="J1258" s="203">
        <v>0</v>
      </c>
      <c r="K1258" s="203">
        <v>126</v>
      </c>
      <c r="L1258" s="203">
        <v>126</v>
      </c>
      <c r="M1258" s="203">
        <v>111</v>
      </c>
      <c r="N1258" s="203">
        <v>118</v>
      </c>
      <c r="O1258" s="203">
        <v>30.4</v>
      </c>
      <c r="P1258" s="203">
        <v>1822</v>
      </c>
      <c r="Q1258" s="203">
        <v>1.1100000000000001</v>
      </c>
      <c r="R1258" s="203">
        <v>2023</v>
      </c>
      <c r="S1258" s="203">
        <v>278</v>
      </c>
      <c r="T1258" s="203">
        <v>123</v>
      </c>
      <c r="U1258" s="203">
        <v>75</v>
      </c>
      <c r="V1258" s="203">
        <v>945</v>
      </c>
      <c r="W1258" s="203">
        <v>31</v>
      </c>
      <c r="X1258" s="203">
        <v>810</v>
      </c>
      <c r="Y1258" s="203">
        <v>0.41</v>
      </c>
      <c r="Z1258" s="203" t="b">
        <v>0</v>
      </c>
      <c r="AA1258" s="203">
        <v>200</v>
      </c>
      <c r="AB1258" s="203">
        <v>299</v>
      </c>
      <c r="AC1258" s="203">
        <v>745</v>
      </c>
      <c r="AD1258" s="203">
        <v>-11</v>
      </c>
      <c r="AE1258" s="203">
        <v>6.8</v>
      </c>
      <c r="AF1258" s="203" t="s">
        <v>301</v>
      </c>
      <c r="AG1258" s="203" t="s">
        <v>302</v>
      </c>
      <c r="BE1258" s="204" t="str">
        <f t="shared" si="39"/>
        <v>4 FRNTHoji CC177 Women's</v>
      </c>
    </row>
    <row r="1259" spans="1:57">
      <c r="A1259" s="203" t="s">
        <v>219</v>
      </c>
      <c r="B1259" s="203" t="s">
        <v>5148</v>
      </c>
      <c r="C1259" s="203" t="s">
        <v>396</v>
      </c>
      <c r="D1259" s="203">
        <v>184</v>
      </c>
      <c r="E1259" s="203" t="s">
        <v>222</v>
      </c>
      <c r="F1259" s="203" t="str">
        <f t="shared" si="38"/>
        <v>Hoji</v>
      </c>
      <c r="H1259" s="203">
        <v>184</v>
      </c>
      <c r="I1259" s="203">
        <v>182.7</v>
      </c>
      <c r="J1259" s="203">
        <v>0</v>
      </c>
      <c r="K1259" s="203">
        <v>132</v>
      </c>
      <c r="L1259" s="203">
        <v>128</v>
      </c>
      <c r="M1259" s="203">
        <v>112</v>
      </c>
      <c r="N1259" s="203">
        <v>119</v>
      </c>
      <c r="O1259" s="203">
        <v>30.1</v>
      </c>
      <c r="P1259" s="203">
        <v>1920</v>
      </c>
      <c r="Q1259" s="203">
        <v>1.1000000000000001</v>
      </c>
      <c r="R1259" s="203">
        <v>2118</v>
      </c>
      <c r="S1259" s="203">
        <v>297</v>
      </c>
      <c r="T1259" s="203">
        <v>117</v>
      </c>
      <c r="U1259" s="203">
        <v>76</v>
      </c>
      <c r="V1259" s="203">
        <v>982</v>
      </c>
      <c r="W1259" s="203">
        <v>28</v>
      </c>
      <c r="X1259" s="203">
        <v>845</v>
      </c>
      <c r="Y1259" s="203">
        <v>0.36599999999999999</v>
      </c>
      <c r="Z1259" s="203" t="b">
        <v>0</v>
      </c>
      <c r="AA1259" s="203">
        <v>209</v>
      </c>
      <c r="AB1259" s="203">
        <v>301</v>
      </c>
      <c r="AC1259" s="203">
        <v>773</v>
      </c>
      <c r="AD1259" s="203">
        <v>-11</v>
      </c>
      <c r="AE1259" s="203">
        <v>6.9</v>
      </c>
      <c r="AF1259" s="203" t="s">
        <v>301</v>
      </c>
      <c r="AG1259" s="203" t="s">
        <v>304</v>
      </c>
      <c r="AH1259" s="203" t="s">
        <v>302</v>
      </c>
      <c r="BE1259" s="204" t="str">
        <f t="shared" si="39"/>
        <v>4 FRNTHoji184 Unisex</v>
      </c>
    </row>
    <row r="1260" spans="1:57">
      <c r="A1260" s="203" t="s">
        <v>219</v>
      </c>
      <c r="B1260" s="203" t="s">
        <v>5148</v>
      </c>
      <c r="C1260" s="203" t="s">
        <v>398</v>
      </c>
      <c r="D1260" s="203">
        <v>188</v>
      </c>
      <c r="E1260" s="203" t="s">
        <v>222</v>
      </c>
      <c r="F1260" s="203" t="str">
        <f t="shared" si="38"/>
        <v>Inthayne</v>
      </c>
      <c r="H1260" s="203">
        <v>188</v>
      </c>
      <c r="I1260" s="203">
        <v>185.7</v>
      </c>
      <c r="J1260" s="203">
        <v>0</v>
      </c>
      <c r="K1260" s="203">
        <v>136</v>
      </c>
      <c r="L1260" s="203">
        <v>137</v>
      </c>
      <c r="M1260" s="203">
        <v>117</v>
      </c>
      <c r="N1260" s="203">
        <v>128</v>
      </c>
      <c r="O1260" s="203">
        <v>25.5</v>
      </c>
      <c r="P1260" s="203">
        <v>1998</v>
      </c>
      <c r="Q1260" s="203">
        <v>1.1399999999999999</v>
      </c>
      <c r="R1260" s="203">
        <v>2273</v>
      </c>
      <c r="S1260" s="203">
        <v>275</v>
      </c>
      <c r="T1260" s="203">
        <v>106</v>
      </c>
      <c r="U1260" s="203">
        <v>61</v>
      </c>
      <c r="V1260" s="203">
        <v>989</v>
      </c>
      <c r="W1260" s="203">
        <v>51</v>
      </c>
      <c r="X1260" s="203">
        <v>868</v>
      </c>
      <c r="Y1260" s="203">
        <v>0.83699999999999997</v>
      </c>
      <c r="Z1260" s="203" t="b">
        <v>0</v>
      </c>
      <c r="AA1260" s="203">
        <v>229</v>
      </c>
      <c r="AB1260" s="203">
        <v>272</v>
      </c>
      <c r="AC1260" s="203">
        <v>760</v>
      </c>
      <c r="AD1260" s="203">
        <v>-3</v>
      </c>
      <c r="AE1260" s="203">
        <v>6</v>
      </c>
      <c r="AF1260" s="203" t="s">
        <v>303</v>
      </c>
      <c r="AG1260" s="203" t="s">
        <v>301</v>
      </c>
      <c r="AH1260" s="203" t="s">
        <v>302</v>
      </c>
      <c r="BE1260" s="204" t="str">
        <f t="shared" si="39"/>
        <v>4 FRNTInthayne188 Unisex</v>
      </c>
    </row>
    <row r="1261" spans="1:57">
      <c r="A1261" s="203" t="s">
        <v>219</v>
      </c>
      <c r="B1261" s="203" t="s">
        <v>5148</v>
      </c>
      <c r="C1261" s="203" t="s">
        <v>399</v>
      </c>
      <c r="D1261" s="203">
        <v>181</v>
      </c>
      <c r="E1261" s="203" t="s">
        <v>222</v>
      </c>
      <c r="F1261" s="203" t="str">
        <f t="shared" si="38"/>
        <v>MSP 107</v>
      </c>
      <c r="H1261" s="203">
        <v>181</v>
      </c>
      <c r="I1261" s="203">
        <v>179.9</v>
      </c>
      <c r="J1261" s="203">
        <v>126</v>
      </c>
      <c r="K1261" s="203">
        <v>149</v>
      </c>
      <c r="L1261" s="203">
        <v>138</v>
      </c>
      <c r="M1261" s="203">
        <v>106</v>
      </c>
      <c r="N1261" s="203">
        <v>128</v>
      </c>
      <c r="O1261" s="203">
        <v>19.899999999999999</v>
      </c>
      <c r="P1261" s="203">
        <v>2090</v>
      </c>
      <c r="Q1261" s="203">
        <v>1</v>
      </c>
      <c r="R1261" s="203">
        <v>2091</v>
      </c>
      <c r="S1261" s="203">
        <v>221</v>
      </c>
      <c r="T1261" s="203">
        <v>113</v>
      </c>
      <c r="U1261" s="203">
        <v>58</v>
      </c>
      <c r="V1261" s="203">
        <v>316</v>
      </c>
      <c r="W1261" s="203">
        <v>19</v>
      </c>
      <c r="X1261" s="203">
        <v>221</v>
      </c>
      <c r="Y1261" s="203">
        <v>0.32200000000000001</v>
      </c>
      <c r="Z1261" s="203" t="b">
        <v>0</v>
      </c>
      <c r="AA1261" s="203">
        <v>169</v>
      </c>
      <c r="AB1261" s="203">
        <v>141</v>
      </c>
      <c r="AC1261" s="203">
        <v>147</v>
      </c>
      <c r="AD1261" s="203">
        <v>5</v>
      </c>
      <c r="AE1261" s="203">
        <v>8.8000000000000007</v>
      </c>
      <c r="AF1261" s="203" t="s">
        <v>304</v>
      </c>
      <c r="AS1261" s="203" t="s">
        <v>5152</v>
      </c>
      <c r="AT1261" s="203" t="s">
        <v>5150</v>
      </c>
      <c r="AU1261" s="247">
        <v>699</v>
      </c>
      <c r="AV1261" s="203" t="s">
        <v>5153</v>
      </c>
      <c r="BE1261" s="204" t="str">
        <f t="shared" si="39"/>
        <v>4 FRNTMSP 107181 Unisex</v>
      </c>
    </row>
    <row r="1262" spans="1:57">
      <c r="A1262" s="203" t="s">
        <v>219</v>
      </c>
      <c r="B1262" s="203" t="s">
        <v>5148</v>
      </c>
      <c r="C1262" s="203" t="s">
        <v>400</v>
      </c>
      <c r="D1262" s="203">
        <v>181</v>
      </c>
      <c r="E1262" s="203" t="s">
        <v>222</v>
      </c>
      <c r="F1262" s="203" t="str">
        <f t="shared" si="38"/>
        <v>MSP 99</v>
      </c>
      <c r="H1262" s="203">
        <v>181</v>
      </c>
      <c r="I1262" s="203">
        <v>180.2</v>
      </c>
      <c r="J1262" s="203">
        <v>131</v>
      </c>
      <c r="K1262" s="203">
        <v>151</v>
      </c>
      <c r="L1262" s="203">
        <v>134</v>
      </c>
      <c r="M1262" s="203">
        <v>98</v>
      </c>
      <c r="N1262" s="203">
        <v>122</v>
      </c>
      <c r="O1262" s="203">
        <v>17.8</v>
      </c>
      <c r="P1262" s="203">
        <v>2261</v>
      </c>
      <c r="Q1262" s="203">
        <v>0.88</v>
      </c>
      <c r="R1262" s="203">
        <v>1982</v>
      </c>
      <c r="S1262" s="203">
        <v>248</v>
      </c>
      <c r="T1262" s="203">
        <v>153</v>
      </c>
      <c r="U1262" s="203">
        <v>51</v>
      </c>
      <c r="V1262" s="203">
        <v>285</v>
      </c>
      <c r="W1262" s="203">
        <v>14</v>
      </c>
      <c r="X1262" s="203">
        <v>206</v>
      </c>
      <c r="Y1262" s="203">
        <v>0.28299999999999997</v>
      </c>
      <c r="Z1262" s="203" t="b">
        <v>0</v>
      </c>
      <c r="AA1262" s="203">
        <v>160</v>
      </c>
      <c r="AB1262" s="203">
        <v>132</v>
      </c>
      <c r="AC1262" s="203">
        <v>125</v>
      </c>
      <c r="AD1262" s="203">
        <v>5</v>
      </c>
      <c r="AE1262" s="203">
        <v>8.9</v>
      </c>
      <c r="AF1262" s="203" t="s">
        <v>305</v>
      </c>
      <c r="AS1262" s="203" t="s">
        <v>5154</v>
      </c>
      <c r="AT1262" s="203" t="s">
        <v>5150</v>
      </c>
      <c r="AU1262" s="247">
        <v>699</v>
      </c>
      <c r="AV1262" s="203" t="s">
        <v>5155</v>
      </c>
      <c r="BE1262" s="204" t="str">
        <f t="shared" si="39"/>
        <v>4 FRNTMSP 99181 Unisex</v>
      </c>
    </row>
    <row r="1263" spans="1:57">
      <c r="A1263" s="203" t="s">
        <v>219</v>
      </c>
      <c r="B1263" s="203" t="s">
        <v>5148</v>
      </c>
      <c r="C1263" s="203" t="s">
        <v>401</v>
      </c>
      <c r="D1263" s="203">
        <v>171</v>
      </c>
      <c r="E1263" s="203" t="s">
        <v>390</v>
      </c>
      <c r="F1263" s="203" t="str">
        <f t="shared" si="38"/>
        <v>MSP CC</v>
      </c>
      <c r="H1263" s="203">
        <v>171</v>
      </c>
      <c r="I1263" s="203">
        <v>170.4</v>
      </c>
      <c r="J1263" s="203">
        <v>128</v>
      </c>
      <c r="K1263" s="203">
        <v>143</v>
      </c>
      <c r="L1263" s="203">
        <v>133</v>
      </c>
      <c r="M1263" s="203">
        <v>98</v>
      </c>
      <c r="N1263" s="203">
        <v>121</v>
      </c>
      <c r="O1263" s="203">
        <v>16.600000000000001</v>
      </c>
      <c r="P1263" s="203">
        <v>1988</v>
      </c>
      <c r="Q1263" s="203">
        <v>0.94</v>
      </c>
      <c r="R1263" s="203">
        <v>1865</v>
      </c>
      <c r="S1263" s="203">
        <v>205</v>
      </c>
      <c r="T1263" s="203">
        <v>125</v>
      </c>
      <c r="U1263" s="203">
        <v>43</v>
      </c>
      <c r="V1263" s="203">
        <v>257</v>
      </c>
      <c r="W1263" s="203">
        <v>8</v>
      </c>
      <c r="X1263" s="203">
        <v>162</v>
      </c>
      <c r="Y1263" s="203">
        <v>0.191</v>
      </c>
      <c r="Z1263" s="203" t="b">
        <v>0</v>
      </c>
      <c r="AA1263" s="203">
        <v>151</v>
      </c>
      <c r="AB1263" s="203">
        <v>125</v>
      </c>
      <c r="AC1263" s="203">
        <v>107</v>
      </c>
      <c r="AD1263" s="203">
        <v>8</v>
      </c>
      <c r="AE1263" s="203">
        <v>7.9</v>
      </c>
      <c r="AF1263" s="203" t="s">
        <v>305</v>
      </c>
      <c r="AS1263" s="203" t="s">
        <v>5156</v>
      </c>
      <c r="AT1263" s="203" t="s">
        <v>5150</v>
      </c>
      <c r="AU1263" s="247">
        <v>679</v>
      </c>
      <c r="AV1263" s="203" t="s">
        <v>5157</v>
      </c>
      <c r="BE1263" s="204" t="str">
        <f t="shared" si="39"/>
        <v>4 FRNTMSP CC171 Women's</v>
      </c>
    </row>
    <row r="1264" spans="1:57">
      <c r="A1264" s="203" t="s">
        <v>219</v>
      </c>
      <c r="B1264" s="203" t="s">
        <v>5148</v>
      </c>
      <c r="C1264" s="203" t="s">
        <v>402</v>
      </c>
      <c r="D1264" s="203">
        <v>184</v>
      </c>
      <c r="E1264" s="203" t="s">
        <v>222</v>
      </c>
      <c r="F1264" s="203" t="str">
        <f t="shared" si="38"/>
        <v>Raven</v>
      </c>
      <c r="H1264" s="203">
        <v>184</v>
      </c>
      <c r="I1264" s="203">
        <v>182.6</v>
      </c>
      <c r="J1264" s="203">
        <v>0</v>
      </c>
      <c r="K1264" s="203">
        <v>130</v>
      </c>
      <c r="L1264" s="203">
        <v>121</v>
      </c>
      <c r="M1264" s="203">
        <v>103</v>
      </c>
      <c r="N1264" s="203">
        <v>111</v>
      </c>
      <c r="O1264" s="203">
        <v>28.4</v>
      </c>
      <c r="P1264" s="203">
        <v>1810</v>
      </c>
      <c r="Q1264" s="203">
        <v>1.0900000000000001</v>
      </c>
      <c r="R1264" s="203">
        <v>1969</v>
      </c>
      <c r="S1264" s="203">
        <v>221</v>
      </c>
      <c r="T1264" s="203">
        <v>96</v>
      </c>
      <c r="U1264" s="203">
        <v>67</v>
      </c>
      <c r="V1264" s="203">
        <v>972</v>
      </c>
      <c r="W1264" s="203">
        <v>26</v>
      </c>
      <c r="X1264" s="203">
        <v>854</v>
      </c>
      <c r="Y1264" s="203">
        <v>0.39399999999999902</v>
      </c>
      <c r="Z1264" s="203" t="b">
        <v>0</v>
      </c>
      <c r="AA1264" s="203">
        <v>216</v>
      </c>
      <c r="AB1264" s="203">
        <v>309</v>
      </c>
      <c r="AC1264" s="203">
        <v>756</v>
      </c>
      <c r="AD1264" s="203">
        <v>-7</v>
      </c>
      <c r="AE1264" s="203">
        <v>5.9</v>
      </c>
      <c r="AF1264" s="203" t="s">
        <v>305</v>
      </c>
      <c r="AG1264" s="203" t="s">
        <v>301</v>
      </c>
      <c r="AH1264" s="203" t="s">
        <v>304</v>
      </c>
      <c r="AI1264" s="203" t="s">
        <v>302</v>
      </c>
      <c r="AS1264" s="203" t="s">
        <v>5158</v>
      </c>
      <c r="AT1264" s="203" t="s">
        <v>5150</v>
      </c>
      <c r="AU1264" s="247">
        <v>699</v>
      </c>
      <c r="AV1264" s="203" t="s">
        <v>5159</v>
      </c>
      <c r="BE1264" s="204" t="str">
        <f t="shared" si="39"/>
        <v>4 FRNTRaven184 Unisex</v>
      </c>
    </row>
    <row r="1265" spans="1:57">
      <c r="A1265" s="203" t="s">
        <v>219</v>
      </c>
      <c r="B1265" s="203" t="s">
        <v>5148</v>
      </c>
      <c r="C1265" s="203" t="s">
        <v>403</v>
      </c>
      <c r="D1265" s="203">
        <v>184</v>
      </c>
      <c r="E1265" s="203" t="s">
        <v>222</v>
      </c>
      <c r="F1265" s="203" t="str">
        <f t="shared" si="38"/>
        <v>Renegade</v>
      </c>
      <c r="H1265" s="203">
        <v>184</v>
      </c>
      <c r="I1265" s="203">
        <v>182.2</v>
      </c>
      <c r="J1265" s="203">
        <v>0</v>
      </c>
      <c r="K1265" s="203">
        <v>131</v>
      </c>
      <c r="L1265" s="203">
        <v>136</v>
      </c>
      <c r="M1265" s="203">
        <v>122</v>
      </c>
      <c r="N1265" s="203">
        <v>129</v>
      </c>
      <c r="O1265" s="203">
        <v>31.2</v>
      </c>
      <c r="P1265" s="203">
        <v>2031</v>
      </c>
      <c r="Q1265" s="203">
        <v>1.1200000000000001</v>
      </c>
      <c r="R1265" s="203">
        <v>2279</v>
      </c>
      <c r="S1265" s="203">
        <v>287</v>
      </c>
      <c r="T1265" s="203">
        <v>124</v>
      </c>
      <c r="U1265" s="203">
        <v>83</v>
      </c>
      <c r="V1265" s="203">
        <v>968</v>
      </c>
      <c r="W1265" s="203">
        <v>34</v>
      </c>
      <c r="X1265" s="203">
        <v>854</v>
      </c>
      <c r="Y1265" s="203">
        <v>0.40500000000000003</v>
      </c>
      <c r="Z1265" s="203" t="b">
        <v>0</v>
      </c>
      <c r="AA1265" s="203">
        <v>238</v>
      </c>
      <c r="AB1265" s="203">
        <v>276</v>
      </c>
      <c r="AC1265" s="203">
        <v>730</v>
      </c>
      <c r="AD1265" s="203">
        <v>-10</v>
      </c>
      <c r="AE1265" s="203">
        <v>5.7</v>
      </c>
      <c r="AF1265" s="203" t="s">
        <v>301</v>
      </c>
      <c r="AG1265" s="203" t="s">
        <v>302</v>
      </c>
      <c r="BE1265" s="204" t="str">
        <f t="shared" si="39"/>
        <v>4 FRNTRenegade184 Unisex</v>
      </c>
    </row>
    <row r="1266" spans="1:57">
      <c r="A1266" s="203" t="s">
        <v>219</v>
      </c>
      <c r="B1266" s="203" t="s">
        <v>5148</v>
      </c>
      <c r="C1266" s="203" t="s">
        <v>404</v>
      </c>
      <c r="D1266" s="203">
        <v>184</v>
      </c>
      <c r="E1266" s="203" t="s">
        <v>222</v>
      </c>
      <c r="F1266" s="203" t="str">
        <f t="shared" si="38"/>
        <v>Switch</v>
      </c>
      <c r="H1266" s="203">
        <v>184</v>
      </c>
      <c r="I1266" s="203">
        <v>182.1</v>
      </c>
      <c r="J1266" s="203">
        <v>146</v>
      </c>
      <c r="K1266" s="203">
        <v>149</v>
      </c>
      <c r="L1266" s="203">
        <v>126</v>
      </c>
      <c r="M1266" s="203">
        <v>98</v>
      </c>
      <c r="N1266" s="203">
        <v>122</v>
      </c>
      <c r="O1266" s="203">
        <v>18.8</v>
      </c>
      <c r="P1266" s="203">
        <v>1760</v>
      </c>
      <c r="Q1266" s="203">
        <v>1.1200000000000001</v>
      </c>
      <c r="R1266" s="203">
        <v>1978</v>
      </c>
      <c r="S1266" s="203">
        <v>181</v>
      </c>
      <c r="T1266" s="203">
        <v>87</v>
      </c>
      <c r="U1266" s="203">
        <v>40</v>
      </c>
      <c r="V1266" s="203">
        <v>202</v>
      </c>
      <c r="W1266" s="203">
        <v>30</v>
      </c>
      <c r="X1266" s="203">
        <v>155</v>
      </c>
      <c r="Y1266" s="203">
        <v>0.746</v>
      </c>
      <c r="Z1266" s="203" t="b">
        <v>0</v>
      </c>
      <c r="AA1266" s="203">
        <v>176</v>
      </c>
      <c r="AB1266" s="203">
        <v>154</v>
      </c>
      <c r="AC1266" s="203">
        <v>27</v>
      </c>
      <c r="AD1266" s="203">
        <v>8</v>
      </c>
      <c r="AE1266" s="203">
        <v>3.6</v>
      </c>
      <c r="AF1266" s="203" t="s">
        <v>305</v>
      </c>
      <c r="AG1266" s="203" t="s">
        <v>302</v>
      </c>
      <c r="BE1266" s="204" t="str">
        <f t="shared" si="39"/>
        <v>4 FRNTSwitch184 Unisex</v>
      </c>
    </row>
  </sheetData>
  <autoFilter ref="A1:BD1266" xr:uid="{00000000-0009-0000-0000-000004000000}">
    <sortState xmlns:xlrd2="http://schemas.microsoft.com/office/spreadsheetml/2017/richdata2" ref="A2:BD1266">
      <sortCondition ref="G1:G126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6" customWidth="1"/>
    <col min="2" max="16384" width="8.6640625" style="166"/>
  </cols>
  <sheetData>
    <row r="1" spans="1:40">
      <c r="A1" s="110" t="s">
        <v>5160</v>
      </c>
      <c r="B1" s="110" t="s">
        <v>5161</v>
      </c>
      <c r="C1" s="110" t="s">
        <v>5162</v>
      </c>
      <c r="D1" s="110" t="s">
        <v>5163</v>
      </c>
      <c r="E1" s="110" t="s">
        <v>125</v>
      </c>
      <c r="F1" s="110" t="s">
        <v>126</v>
      </c>
      <c r="G1" s="110" t="s">
        <v>127</v>
      </c>
      <c r="H1" s="110" t="s">
        <v>5164</v>
      </c>
      <c r="I1" s="110" t="s">
        <v>5165</v>
      </c>
      <c r="J1" s="110" t="s">
        <v>5166</v>
      </c>
      <c r="K1" s="110" t="s">
        <v>5167</v>
      </c>
      <c r="L1" s="110" t="s">
        <v>5168</v>
      </c>
      <c r="M1" s="110" t="s">
        <v>5169</v>
      </c>
      <c r="N1" s="110" t="s">
        <v>5170</v>
      </c>
      <c r="O1" s="110" t="s">
        <v>5171</v>
      </c>
      <c r="P1" s="110" t="s">
        <v>5172</v>
      </c>
      <c r="Q1" s="110" t="s">
        <v>5173</v>
      </c>
      <c r="R1" s="110" t="s">
        <v>5174</v>
      </c>
      <c r="S1" s="110" t="s">
        <v>5175</v>
      </c>
      <c r="T1" s="110" t="s">
        <v>5176</v>
      </c>
      <c r="U1" s="110" t="s">
        <v>5177</v>
      </c>
      <c r="V1" s="110" t="s">
        <v>5178</v>
      </c>
      <c r="W1" s="110" t="s">
        <v>5179</v>
      </c>
      <c r="X1" s="110" t="s">
        <v>5180</v>
      </c>
      <c r="Y1" s="110" t="s">
        <v>5181</v>
      </c>
      <c r="Z1" s="110" t="s">
        <v>5182</v>
      </c>
      <c r="AA1" s="110" t="s">
        <v>5183</v>
      </c>
      <c r="AB1" s="110" t="s">
        <v>5184</v>
      </c>
      <c r="AC1" s="110" t="s">
        <v>5185</v>
      </c>
      <c r="AD1" s="110" t="s">
        <v>5186</v>
      </c>
      <c r="AE1" s="110" t="s">
        <v>5187</v>
      </c>
      <c r="AF1" s="110" t="s">
        <v>5188</v>
      </c>
      <c r="AG1" s="110" t="s">
        <v>5189</v>
      </c>
      <c r="AH1" s="110" t="s">
        <v>5190</v>
      </c>
      <c r="AI1" s="110" t="s">
        <v>5191</v>
      </c>
      <c r="AJ1" s="110" t="s">
        <v>5192</v>
      </c>
      <c r="AK1" s="110" t="s">
        <v>5193</v>
      </c>
      <c r="AL1" s="110" t="s">
        <v>5194</v>
      </c>
      <c r="AM1" s="110" t="s">
        <v>5195</v>
      </c>
      <c r="AN1" s="110" t="s">
        <v>5196</v>
      </c>
    </row>
    <row r="2" spans="1:40">
      <c r="A2" s="110" t="s">
        <v>121</v>
      </c>
      <c r="B2" s="110" t="s">
        <v>122</v>
      </c>
      <c r="C2" s="110" t="s">
        <v>123</v>
      </c>
      <c r="D2" s="110" t="s">
        <v>124</v>
      </c>
      <c r="E2" s="110" t="s">
        <v>125</v>
      </c>
      <c r="F2" s="110" t="s">
        <v>126</v>
      </c>
      <c r="G2" s="110" t="s">
        <v>127</v>
      </c>
      <c r="H2" s="110" t="s">
        <v>128</v>
      </c>
      <c r="I2" s="110" t="s">
        <v>129</v>
      </c>
      <c r="J2" s="110" t="s">
        <v>130</v>
      </c>
      <c r="K2" s="110" t="s">
        <v>131</v>
      </c>
      <c r="L2" s="110" t="s">
        <v>132</v>
      </c>
      <c r="M2" s="110" t="s">
        <v>133</v>
      </c>
      <c r="N2" s="110" t="s">
        <v>134</v>
      </c>
      <c r="O2" s="110" t="s">
        <v>135</v>
      </c>
      <c r="P2" s="110" t="s">
        <v>136</v>
      </c>
      <c r="Q2" s="110" t="s">
        <v>137</v>
      </c>
      <c r="R2" s="110" t="s">
        <v>5197</v>
      </c>
      <c r="S2" s="110" t="s">
        <v>5198</v>
      </c>
      <c r="T2" s="110" t="s">
        <v>139</v>
      </c>
      <c r="U2" s="110" t="s">
        <v>140</v>
      </c>
      <c r="V2" s="110" t="s">
        <v>73</v>
      </c>
      <c r="W2" s="110" t="s">
        <v>5199</v>
      </c>
      <c r="X2" s="110" t="s">
        <v>5200</v>
      </c>
      <c r="Y2" s="110" t="s">
        <v>5201</v>
      </c>
      <c r="Z2" s="110" t="s">
        <v>5202</v>
      </c>
      <c r="AA2" s="110" t="s">
        <v>5203</v>
      </c>
      <c r="AB2" s="110" t="s">
        <v>5204</v>
      </c>
      <c r="AC2" s="110" t="s">
        <v>146</v>
      </c>
      <c r="AD2" s="110" t="s">
        <v>147</v>
      </c>
      <c r="AE2" s="110" t="s">
        <v>5205</v>
      </c>
      <c r="AF2" s="110" t="s">
        <v>5206</v>
      </c>
      <c r="AG2" s="110" t="s">
        <v>5207</v>
      </c>
      <c r="AH2" s="110" t="s">
        <v>5208</v>
      </c>
      <c r="AI2" s="110" t="s">
        <v>5209</v>
      </c>
      <c r="AJ2" s="110" t="s">
        <v>5210</v>
      </c>
      <c r="AK2" s="110" t="s">
        <v>5211</v>
      </c>
      <c r="AL2" s="110" t="s">
        <v>155</v>
      </c>
      <c r="AM2" s="110" t="s">
        <v>5212</v>
      </c>
      <c r="AN2" s="110" t="s">
        <v>5213</v>
      </c>
    </row>
    <row r="3" spans="1:40" ht="84" customHeight="1">
      <c r="A3" s="167">
        <v>44597.782210648147</v>
      </c>
      <c r="B3" s="167">
        <v>44597.908831018518</v>
      </c>
      <c r="C3" s="168" t="s">
        <v>124</v>
      </c>
      <c r="D3" s="168" t="s">
        <v>5214</v>
      </c>
      <c r="E3" s="166">
        <v>100</v>
      </c>
      <c r="F3" s="166">
        <v>10939</v>
      </c>
      <c r="G3" s="168" t="s">
        <v>5215</v>
      </c>
      <c r="H3" s="167">
        <v>44597.908851030094</v>
      </c>
      <c r="I3" s="168" t="s">
        <v>5216</v>
      </c>
      <c r="J3" s="168" t="s">
        <v>5217</v>
      </c>
      <c r="K3" s="168" t="s">
        <v>5218</v>
      </c>
      <c r="L3" s="168" t="s">
        <v>5219</v>
      </c>
      <c r="M3" s="168"/>
      <c r="N3" s="166">
        <v>37.423004150390618</v>
      </c>
      <c r="O3" s="166">
        <v>-122.1638946533203</v>
      </c>
      <c r="P3" s="168" t="s">
        <v>171</v>
      </c>
      <c r="Q3" s="168" t="s">
        <v>172</v>
      </c>
      <c r="R3" s="168" t="s">
        <v>5220</v>
      </c>
      <c r="S3" s="168" t="s">
        <v>258</v>
      </c>
      <c r="T3" s="168" t="s">
        <v>5221</v>
      </c>
      <c r="U3" s="168" t="s">
        <v>173</v>
      </c>
      <c r="V3" s="168" t="s">
        <v>174</v>
      </c>
      <c r="W3" s="168" t="s">
        <v>5222</v>
      </c>
      <c r="X3" s="166">
        <v>70</v>
      </c>
      <c r="Y3" s="166">
        <v>0</v>
      </c>
      <c r="Z3" s="166">
        <v>0</v>
      </c>
      <c r="AA3" s="166">
        <v>30</v>
      </c>
      <c r="AB3" s="166">
        <v>0</v>
      </c>
      <c r="AC3" s="168" t="s">
        <v>175</v>
      </c>
      <c r="AD3" s="166">
        <v>2</v>
      </c>
      <c r="AE3" s="168" t="s">
        <v>5223</v>
      </c>
      <c r="AF3" s="166">
        <v>30</v>
      </c>
      <c r="AG3" s="166">
        <v>60</v>
      </c>
      <c r="AH3" s="166">
        <v>10</v>
      </c>
      <c r="AI3" s="166">
        <v>0</v>
      </c>
      <c r="AJ3" s="166">
        <v>0</v>
      </c>
      <c r="AK3" s="168" t="s">
        <v>5224</v>
      </c>
      <c r="AL3" s="168"/>
      <c r="AM3" s="168" t="s">
        <v>5225</v>
      </c>
      <c r="AN3" s="168"/>
    </row>
    <row r="4" spans="1:40" ht="84" customHeight="1">
      <c r="A4" s="167">
        <v>44603.680069444446</v>
      </c>
      <c r="B4" s="167">
        <v>44603.728009259263</v>
      </c>
      <c r="C4" s="168" t="s">
        <v>124</v>
      </c>
      <c r="D4" s="168" t="s">
        <v>5226</v>
      </c>
      <c r="E4" s="166">
        <v>100</v>
      </c>
      <c r="F4" s="166">
        <v>4142</v>
      </c>
      <c r="G4" s="168" t="s">
        <v>5215</v>
      </c>
      <c r="H4" s="167">
        <v>44603.72802696759</v>
      </c>
      <c r="I4" s="168" t="s">
        <v>5227</v>
      </c>
      <c r="J4" s="168" t="s">
        <v>5228</v>
      </c>
      <c r="K4" s="168" t="s">
        <v>5229</v>
      </c>
      <c r="L4" s="168" t="s">
        <v>5230</v>
      </c>
      <c r="M4" s="168"/>
      <c r="N4" s="166">
        <v>37.33880615234375</v>
      </c>
      <c r="O4" s="166">
        <v>-121.8916015625</v>
      </c>
      <c r="P4" s="168" t="s">
        <v>171</v>
      </c>
      <c r="Q4" s="168" t="s">
        <v>172</v>
      </c>
      <c r="R4" s="168" t="s">
        <v>5231</v>
      </c>
      <c r="S4" s="168" t="s">
        <v>264</v>
      </c>
      <c r="T4" s="168" t="s">
        <v>5232</v>
      </c>
      <c r="U4" s="168" t="s">
        <v>173</v>
      </c>
      <c r="V4" s="168" t="s">
        <v>174</v>
      </c>
      <c r="W4" s="168" t="s">
        <v>5233</v>
      </c>
      <c r="X4" s="166">
        <v>50</v>
      </c>
      <c r="Y4" s="166">
        <v>20</v>
      </c>
      <c r="Z4" s="166">
        <v>10</v>
      </c>
      <c r="AA4" s="166">
        <v>20</v>
      </c>
      <c r="AB4" s="166">
        <v>0</v>
      </c>
      <c r="AC4" s="168" t="s">
        <v>175</v>
      </c>
      <c r="AD4" s="166">
        <v>3</v>
      </c>
      <c r="AE4" s="168" t="s">
        <v>5234</v>
      </c>
      <c r="AF4" s="166">
        <v>0</v>
      </c>
      <c r="AG4" s="166">
        <v>30</v>
      </c>
      <c r="AH4" s="166">
        <v>40</v>
      </c>
      <c r="AI4" s="166">
        <v>30</v>
      </c>
      <c r="AJ4" s="166">
        <v>0</v>
      </c>
      <c r="AK4" s="168" t="s">
        <v>5224</v>
      </c>
      <c r="AL4" s="168"/>
      <c r="AM4" s="168" t="s">
        <v>5235</v>
      </c>
      <c r="AN4" s="168" t="s">
        <v>5236</v>
      </c>
    </row>
    <row r="5" spans="1:40" ht="84" customHeight="1">
      <c r="A5" s="167">
        <v>44606.881423611107</v>
      </c>
      <c r="B5" s="167">
        <v>44606.980439814812</v>
      </c>
      <c r="C5" s="168" t="s">
        <v>124</v>
      </c>
      <c r="D5" s="168" t="s">
        <v>5237</v>
      </c>
      <c r="E5" s="166">
        <v>100</v>
      </c>
      <c r="F5" s="166">
        <v>8555</v>
      </c>
      <c r="G5" s="168" t="s">
        <v>5215</v>
      </c>
      <c r="H5" s="167">
        <v>44606.980456134261</v>
      </c>
      <c r="I5" s="168" t="s">
        <v>5238</v>
      </c>
      <c r="J5" s="168"/>
      <c r="K5" s="168" t="s">
        <v>5239</v>
      </c>
      <c r="L5" s="168" t="s">
        <v>5240</v>
      </c>
      <c r="M5" s="168"/>
      <c r="N5" s="166">
        <v>38.02960205078125</v>
      </c>
      <c r="O5" s="166">
        <v>-121.3460006713867</v>
      </c>
      <c r="P5" s="168" t="s">
        <v>171</v>
      </c>
      <c r="Q5" s="168" t="s">
        <v>172</v>
      </c>
      <c r="R5" s="168" t="s">
        <v>5241</v>
      </c>
      <c r="S5" s="168" t="s">
        <v>5242</v>
      </c>
      <c r="T5" s="168" t="s">
        <v>5243</v>
      </c>
      <c r="U5" s="168" t="s">
        <v>173</v>
      </c>
      <c r="V5" s="168" t="s">
        <v>174</v>
      </c>
      <c r="W5" s="168" t="s">
        <v>5222</v>
      </c>
      <c r="X5" s="166">
        <v>65</v>
      </c>
      <c r="Y5" s="166">
        <v>0</v>
      </c>
      <c r="Z5" s="166">
        <v>20</v>
      </c>
      <c r="AA5" s="166">
        <v>15</v>
      </c>
      <c r="AB5" s="166">
        <v>0</v>
      </c>
      <c r="AC5" s="168" t="s">
        <v>175</v>
      </c>
      <c r="AD5" s="166">
        <v>5</v>
      </c>
      <c r="AE5" s="168" t="s">
        <v>5244</v>
      </c>
      <c r="AF5" s="166">
        <v>0</v>
      </c>
      <c r="AG5" s="166">
        <v>40</v>
      </c>
      <c r="AH5" s="166">
        <v>50</v>
      </c>
      <c r="AI5" s="166">
        <v>10</v>
      </c>
      <c r="AJ5" s="166">
        <v>0</v>
      </c>
      <c r="AK5" s="168" t="s">
        <v>5224</v>
      </c>
      <c r="AL5" s="168"/>
      <c r="AM5" s="168" t="s">
        <v>5225</v>
      </c>
      <c r="AN5" s="168"/>
    </row>
    <row r="6" spans="1:40" ht="154.05000000000001" customHeight="1">
      <c r="A6" s="167">
        <v>44607.551446759258</v>
      </c>
      <c r="B6" s="167">
        <v>44607.556030092594</v>
      </c>
      <c r="C6" s="168" t="s">
        <v>124</v>
      </c>
      <c r="D6" s="168" t="s">
        <v>5245</v>
      </c>
      <c r="E6" s="166">
        <v>100</v>
      </c>
      <c r="F6" s="166">
        <v>396</v>
      </c>
      <c r="G6" s="168" t="s">
        <v>5215</v>
      </c>
      <c r="H6" s="167">
        <v>44607.556044351863</v>
      </c>
      <c r="I6" s="168" t="s">
        <v>5246</v>
      </c>
      <c r="J6" s="168" t="s">
        <v>5247</v>
      </c>
      <c r="K6" s="168" t="s">
        <v>5248</v>
      </c>
      <c r="L6" s="168" t="s">
        <v>5249</v>
      </c>
      <c r="M6" s="168"/>
      <c r="N6" s="166">
        <v>47.368194580078118</v>
      </c>
      <c r="O6" s="166">
        <v>8.5670928955078125</v>
      </c>
      <c r="P6" s="168" t="s">
        <v>171</v>
      </c>
      <c r="Q6" s="168" t="s">
        <v>172</v>
      </c>
      <c r="R6" s="168" t="s">
        <v>5250</v>
      </c>
      <c r="S6" s="168" t="s">
        <v>5251</v>
      </c>
      <c r="T6" s="168" t="s">
        <v>5252</v>
      </c>
      <c r="U6" s="168" t="s">
        <v>173</v>
      </c>
      <c r="V6" s="168" t="s">
        <v>174</v>
      </c>
      <c r="W6" s="168" t="s">
        <v>5222</v>
      </c>
      <c r="X6" s="166">
        <v>60</v>
      </c>
      <c r="Y6" s="166">
        <v>5</v>
      </c>
      <c r="Z6" s="166">
        <v>15</v>
      </c>
      <c r="AA6" s="166">
        <v>10</v>
      </c>
      <c r="AB6" s="166">
        <v>10</v>
      </c>
      <c r="AC6" s="168" t="s">
        <v>175</v>
      </c>
      <c r="AD6" s="166">
        <v>3</v>
      </c>
      <c r="AE6" s="168" t="s">
        <v>5234</v>
      </c>
      <c r="AF6" s="166">
        <v>0</v>
      </c>
      <c r="AG6" s="166">
        <v>30</v>
      </c>
      <c r="AH6" s="166">
        <v>50</v>
      </c>
      <c r="AI6" s="166">
        <v>10</v>
      </c>
      <c r="AJ6" s="166">
        <v>10</v>
      </c>
      <c r="AK6" s="168" t="s">
        <v>176</v>
      </c>
      <c r="AL6" s="168"/>
      <c r="AM6" s="168" t="s">
        <v>5253</v>
      </c>
      <c r="AN6" s="168"/>
    </row>
    <row r="7" spans="1:40" ht="154.05000000000001" customHeight="1">
      <c r="A7" s="167">
        <v>44607.607442129629</v>
      </c>
      <c r="B7" s="167">
        <v>44607.609074074076</v>
      </c>
      <c r="C7" s="168" t="s">
        <v>124</v>
      </c>
      <c r="D7" s="168" t="s">
        <v>5254</v>
      </c>
      <c r="E7" s="166">
        <v>100</v>
      </c>
      <c r="F7" s="166">
        <v>140</v>
      </c>
      <c r="G7" s="168" t="s">
        <v>5215</v>
      </c>
      <c r="H7" s="167">
        <v>44607.609088171303</v>
      </c>
      <c r="I7" s="168" t="s">
        <v>5255</v>
      </c>
      <c r="J7" s="168" t="s">
        <v>5256</v>
      </c>
      <c r="K7" s="168" t="s">
        <v>5257</v>
      </c>
      <c r="L7" s="168" t="s">
        <v>5258</v>
      </c>
      <c r="M7" s="168"/>
      <c r="N7" s="166">
        <v>37.975997924804688</v>
      </c>
      <c r="O7" s="166">
        <v>-122.3358993530273</v>
      </c>
      <c r="P7" s="168" t="s">
        <v>171</v>
      </c>
      <c r="Q7" s="168" t="s">
        <v>172</v>
      </c>
      <c r="R7" s="168" t="s">
        <v>5259</v>
      </c>
      <c r="S7" s="168" t="s">
        <v>5260</v>
      </c>
      <c r="T7" s="168" t="s">
        <v>5261</v>
      </c>
      <c r="U7" s="168" t="s">
        <v>173</v>
      </c>
      <c r="V7" s="168" t="s">
        <v>174</v>
      </c>
      <c r="W7" s="168" t="s">
        <v>5222</v>
      </c>
      <c r="X7" s="166">
        <v>20</v>
      </c>
      <c r="Y7" s="166">
        <v>40</v>
      </c>
      <c r="Z7" s="166">
        <v>20</v>
      </c>
      <c r="AA7" s="166">
        <v>20</v>
      </c>
      <c r="AB7" s="166">
        <v>0</v>
      </c>
      <c r="AC7" s="168"/>
      <c r="AD7" s="168"/>
      <c r="AE7" s="168" t="s">
        <v>5262</v>
      </c>
      <c r="AF7" s="166">
        <v>0</v>
      </c>
      <c r="AG7" s="166">
        <v>30</v>
      </c>
      <c r="AH7" s="166">
        <v>40</v>
      </c>
      <c r="AI7" s="166">
        <v>30</v>
      </c>
      <c r="AJ7" s="166">
        <v>0</v>
      </c>
      <c r="AK7" s="168" t="s">
        <v>5224</v>
      </c>
      <c r="AL7" s="168"/>
      <c r="AM7" s="168" t="s">
        <v>5253</v>
      </c>
      <c r="AN7" s="16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4" customWidth="1"/>
  </cols>
  <sheetData>
    <row r="2" spans="2:2" ht="13.05" customHeight="1">
      <c r="B2" s="107" t="s">
        <v>5263</v>
      </c>
    </row>
    <row r="3" spans="2:2">
      <c r="B3" s="89" t="s">
        <v>5264</v>
      </c>
    </row>
    <row r="4" spans="2:2">
      <c r="B4" s="89" t="s">
        <v>5265</v>
      </c>
    </row>
    <row r="5" spans="2:2">
      <c r="B5" s="89" t="s">
        <v>5266</v>
      </c>
    </row>
    <row r="6" spans="2:2">
      <c r="B6" s="89" t="s">
        <v>5267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5268</v>
      </c>
    </row>
    <row r="3" spans="2:8">
      <c r="B3" s="89" t="s">
        <v>5269</v>
      </c>
    </row>
    <row r="4" spans="2:8">
      <c r="B4" s="89" t="s">
        <v>5270</v>
      </c>
    </row>
    <row r="5" spans="2:8" ht="19.5" customHeight="1">
      <c r="B5" s="89" t="s">
        <v>5271</v>
      </c>
    </row>
    <row r="7" spans="2:8" ht="22.95" customHeight="1">
      <c r="B7" s="118" t="s">
        <v>30</v>
      </c>
    </row>
    <row r="8" spans="2:8" ht="7.5" customHeight="1">
      <c r="B8" s="118"/>
    </row>
    <row r="9" spans="2:8" ht="18" customHeight="1">
      <c r="B9" s="87" t="s">
        <v>5272</v>
      </c>
    </row>
    <row r="10" spans="2:8" ht="6" customHeight="1"/>
    <row r="11" spans="2:8" ht="19.5" customHeight="1">
      <c r="G11" s="86" t="s">
        <v>5273</v>
      </c>
    </row>
    <row r="12" spans="2:8" ht="19.5" customHeight="1">
      <c r="G12" s="107" t="s">
        <v>9</v>
      </c>
      <c r="H12" s="248">
        <v>670</v>
      </c>
    </row>
    <row r="13" spans="2:8" ht="19.5" customHeight="1">
      <c r="G13" s="80" t="s">
        <v>56</v>
      </c>
      <c r="H13" s="83">
        <f>Data!K68</f>
        <v>0.69423664114252315</v>
      </c>
    </row>
    <row r="14" spans="2:8" ht="19.5" customHeight="1">
      <c r="G14" s="107" t="s">
        <v>11</v>
      </c>
      <c r="H14" s="119">
        <f t="array" ref="H14:H18">TRANSPOSE(Data!L68:P68)</f>
        <v>0.92463459834018202</v>
      </c>
    </row>
    <row r="15" spans="2:8" ht="19.5" customHeight="1">
      <c r="G15" s="107" t="s">
        <v>13</v>
      </c>
      <c r="H15" s="119">
        <v>0.46383868394486416</v>
      </c>
    </row>
    <row r="16" spans="2:8" ht="19.5" customHeight="1">
      <c r="G16" s="120" t="s">
        <v>19</v>
      </c>
      <c r="H16" s="57">
        <v>0.18875608676405486</v>
      </c>
    </row>
    <row r="17" spans="2:8" ht="19.5" customHeight="1">
      <c r="G17" s="120" t="s">
        <v>22</v>
      </c>
      <c r="H17" s="57">
        <v>0.28377303696596246</v>
      </c>
    </row>
    <row r="18" spans="2:8" ht="19.5" customHeight="1">
      <c r="G18" s="120" t="s">
        <v>25</v>
      </c>
      <c r="H18" s="57">
        <v>0.91898692810457516</v>
      </c>
    </row>
    <row r="19" spans="2:8" ht="19.5" customHeight="1">
      <c r="G19" s="107" t="s">
        <v>193</v>
      </c>
    </row>
    <row r="20" spans="2:8" ht="19.5" customHeight="1">
      <c r="G20" s="121" t="s">
        <v>80</v>
      </c>
      <c r="H20" s="121" t="s">
        <v>83</v>
      </c>
    </row>
    <row r="21" spans="2:8" ht="19.5" customHeight="1">
      <c r="G21" s="121" t="s">
        <v>81</v>
      </c>
      <c r="H21" s="121" t="s">
        <v>84</v>
      </c>
    </row>
    <row r="22" spans="2:8" ht="19.5" customHeight="1">
      <c r="G22" s="121" t="s">
        <v>82</v>
      </c>
      <c r="H22" s="171"/>
    </row>
    <row r="23" spans="2:8" ht="19.5" customHeight="1">
      <c r="H23" s="171"/>
    </row>
    <row r="24" spans="2:8" ht="19.5" customHeight="1">
      <c r="B24" s="118" t="s">
        <v>5274</v>
      </c>
      <c r="H24" s="171"/>
    </row>
    <row r="25" spans="2:8" ht="19.5" customHeight="1">
      <c r="C25" s="224"/>
    </row>
    <row r="26" spans="2:8" ht="19.5" customHeight="1">
      <c r="G26" s="86" t="s">
        <v>5275</v>
      </c>
    </row>
    <row r="27" spans="2:8" ht="13.05" customHeight="1">
      <c r="G27" s="107" t="s">
        <v>9</v>
      </c>
      <c r="H27" s="248">
        <v>698</v>
      </c>
    </row>
    <row r="28" spans="2:8" ht="13.95" customHeight="1">
      <c r="G28" s="80" t="s">
        <v>56</v>
      </c>
      <c r="H28" s="83">
        <f>Data!K147</f>
        <v>0.76690975426976127</v>
      </c>
    </row>
    <row r="29" spans="2:8" ht="13.05" customHeight="1">
      <c r="G29" s="107" t="s">
        <v>11</v>
      </c>
      <c r="H29" s="119">
        <f t="array" ref="H29:H33">TRANSPOSE(Data!L147:P147)</f>
        <v>0.96570461687212961</v>
      </c>
    </row>
    <row r="30" spans="2:8" ht="13.05" customHeight="1">
      <c r="G30" s="107" t="s">
        <v>13</v>
      </c>
      <c r="H30" s="119">
        <v>0.56811489166739282</v>
      </c>
    </row>
    <row r="31" spans="2:8">
      <c r="G31" s="120" t="s">
        <v>19</v>
      </c>
      <c r="H31" s="57">
        <v>0.34242711692910888</v>
      </c>
    </row>
    <row r="32" spans="2:8">
      <c r="G32" s="120" t="s">
        <v>22</v>
      </c>
      <c r="H32" s="57">
        <v>0.37275089140640305</v>
      </c>
    </row>
    <row r="33" spans="2:8">
      <c r="G33" s="120" t="s">
        <v>25</v>
      </c>
      <c r="H33" s="57">
        <v>0.98916666666666675</v>
      </c>
    </row>
    <row r="34" spans="2:8" ht="13.05" customHeight="1">
      <c r="G34" s="107" t="s">
        <v>193</v>
      </c>
    </row>
    <row r="35" spans="2:8">
      <c r="G35" s="121" t="s">
        <v>80</v>
      </c>
      <c r="H35" s="121" t="s">
        <v>83</v>
      </c>
    </row>
    <row r="36" spans="2:8">
      <c r="G36" s="121" t="s">
        <v>81</v>
      </c>
      <c r="H36" s="121" t="s">
        <v>84</v>
      </c>
    </row>
    <row r="37" spans="2:8">
      <c r="G37" s="121" t="s">
        <v>82</v>
      </c>
      <c r="H37" s="171"/>
    </row>
    <row r="44" spans="2:8" ht="22.95" customHeight="1">
      <c r="B44" s="118" t="s">
        <v>5276</v>
      </c>
      <c r="F44" s="224"/>
      <c r="H44" s="171"/>
    </row>
    <row r="45" spans="2:8">
      <c r="C45" s="224"/>
    </row>
    <row r="46" spans="2:8" ht="15.45" customHeight="1">
      <c r="G46" s="86" t="s">
        <v>5277</v>
      </c>
    </row>
    <row r="47" spans="2:8" ht="13.05" customHeight="1">
      <c r="G47" s="107" t="s">
        <v>9</v>
      </c>
      <c r="H47" s="248">
        <v>698</v>
      </c>
    </row>
    <row r="48" spans="2:8" ht="13.95" customHeight="1">
      <c r="G48" s="80" t="s">
        <v>56</v>
      </c>
      <c r="H48" s="83">
        <f>Data!K188</f>
        <v>0.73115631201670483</v>
      </c>
    </row>
    <row r="49" spans="4:8" ht="13.05" customHeight="1">
      <c r="D49" s="224"/>
      <c r="G49" s="107" t="s">
        <v>11</v>
      </c>
      <c r="H49" s="119">
        <f t="array" ref="H49:H53">TRANSPOSE(Data!L188:P188)</f>
        <v>0.98939328015470152</v>
      </c>
    </row>
    <row r="50" spans="4:8" ht="13.05" customHeight="1">
      <c r="G50" s="107" t="s">
        <v>13</v>
      </c>
      <c r="H50" s="119">
        <v>0.47291934387870804</v>
      </c>
    </row>
    <row r="51" spans="4:8">
      <c r="G51" s="120" t="s">
        <v>19</v>
      </c>
      <c r="H51" s="57">
        <v>0.19697717068234988</v>
      </c>
    </row>
    <row r="52" spans="4:8">
      <c r="G52" s="120" t="s">
        <v>22</v>
      </c>
      <c r="H52" s="57">
        <v>0.28870079559429729</v>
      </c>
    </row>
    <row r="53" spans="4:8">
      <c r="G53" s="120" t="s">
        <v>25</v>
      </c>
      <c r="H53" s="57">
        <v>0.93308006535947707</v>
      </c>
    </row>
    <row r="54" spans="4:8" ht="13.05" customHeight="1">
      <c r="G54" s="107" t="s">
        <v>193</v>
      </c>
    </row>
    <row r="55" spans="4:8">
      <c r="G55" s="121" t="s">
        <v>80</v>
      </c>
      <c r="H55" s="121" t="s">
        <v>83</v>
      </c>
    </row>
    <row r="56" spans="4:8">
      <c r="G56" s="121" t="s">
        <v>81</v>
      </c>
      <c r="H56" s="121" t="s">
        <v>84</v>
      </c>
    </row>
    <row r="57" spans="4:8">
      <c r="G57" s="121" t="s">
        <v>82</v>
      </c>
      <c r="H57" s="171"/>
    </row>
    <row r="61" spans="4:8">
      <c r="G61" s="224"/>
    </row>
    <row r="71" spans="2:8" ht="22.95" customHeight="1">
      <c r="B71" s="118" t="s">
        <v>5278</v>
      </c>
      <c r="F71" s="224"/>
      <c r="H71" s="171"/>
    </row>
    <row r="72" spans="2:8">
      <c r="C72" s="224"/>
    </row>
    <row r="73" spans="2:8" ht="15.45" customHeight="1">
      <c r="G73" s="86" t="s">
        <v>5279</v>
      </c>
    </row>
    <row r="74" spans="2:8" ht="13.05" customHeight="1">
      <c r="G74" s="107" t="s">
        <v>9</v>
      </c>
      <c r="H74" s="248">
        <v>599</v>
      </c>
    </row>
    <row r="75" spans="2:8" ht="13.95" customHeight="1">
      <c r="G75" s="80" t="s">
        <v>56</v>
      </c>
      <c r="H75" s="83">
        <f>Data!K216</f>
        <v>0.71373479004806684</v>
      </c>
    </row>
    <row r="76" spans="2:8" ht="13.05" customHeight="1">
      <c r="C76" s="224"/>
      <c r="D76" s="224"/>
      <c r="G76" s="107" t="s">
        <v>11</v>
      </c>
      <c r="H76" s="119">
        <f t="array" ref="H76:H80">TRANSPOSE(Data!L216:P216)</f>
        <v>0.98546773023930379</v>
      </c>
    </row>
    <row r="77" spans="2:8" ht="13.05" customHeight="1">
      <c r="G77" s="107" t="s">
        <v>13</v>
      </c>
      <c r="H77" s="119">
        <v>0.44200184985682978</v>
      </c>
    </row>
    <row r="78" spans="2:8">
      <c r="G78" s="120" t="s">
        <v>19</v>
      </c>
      <c r="H78" s="57">
        <v>0.15018023145513182</v>
      </c>
    </row>
    <row r="79" spans="2:8">
      <c r="G79" s="120" t="s">
        <v>22</v>
      </c>
      <c r="H79" s="57">
        <v>0.30700178870359252</v>
      </c>
    </row>
    <row r="80" spans="2:8">
      <c r="G80" s="120" t="s">
        <v>25</v>
      </c>
      <c r="H80" s="57">
        <v>0.86882352941176477</v>
      </c>
    </row>
    <row r="81" spans="7:8" ht="13.05" customHeight="1">
      <c r="G81" s="107" t="s">
        <v>193</v>
      </c>
    </row>
    <row r="82" spans="7:8">
      <c r="G82" s="121" t="s">
        <v>80</v>
      </c>
      <c r="H82" s="121" t="s">
        <v>83</v>
      </c>
    </row>
    <row r="83" spans="7:8">
      <c r="G83" s="121" t="s">
        <v>81</v>
      </c>
      <c r="H83" s="121" t="s">
        <v>84</v>
      </c>
    </row>
    <row r="84" spans="7:8">
      <c r="G84" s="121" t="s">
        <v>82</v>
      </c>
      <c r="H84" s="171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2.45" customHeight="1">
      <c r="B1" s="12"/>
    </row>
    <row r="2" spans="2:9" ht="12.45" customHeight="1">
      <c r="B2" s="13" t="s">
        <v>180</v>
      </c>
    </row>
    <row r="3" spans="2:9" ht="12.45" customHeight="1">
      <c r="B3" s="14" t="s">
        <v>5280</v>
      </c>
      <c r="G3" s="89" t="s">
        <v>5281</v>
      </c>
    </row>
    <row r="4" spans="2:9" ht="12.45" customHeight="1">
      <c r="B4" s="14"/>
    </row>
    <row r="5" spans="2:9" ht="13.05" customHeight="1">
      <c r="B5" s="107" t="s">
        <v>5282</v>
      </c>
    </row>
    <row r="6" spans="2:9" ht="13.05" customHeight="1">
      <c r="B6" s="107"/>
      <c r="C6" s="58" t="s">
        <v>183</v>
      </c>
      <c r="D6" s="58"/>
      <c r="E6" s="58"/>
      <c r="F6" s="58"/>
    </row>
    <row r="7" spans="2:9" ht="12.45" customHeight="1">
      <c r="D7" s="89" t="s">
        <v>19</v>
      </c>
      <c r="H7" s="13">
        <v>118</v>
      </c>
      <c r="I7" s="89" t="s">
        <v>5283</v>
      </c>
    </row>
    <row r="8" spans="2:9" ht="12.45" customHeight="1">
      <c r="D8" s="89" t="s">
        <v>5284</v>
      </c>
      <c r="H8" s="13">
        <v>5</v>
      </c>
    </row>
    <row r="9" spans="2:9" ht="12.45" customHeight="1">
      <c r="D9" s="89" t="s">
        <v>5285</v>
      </c>
      <c r="H9" s="13">
        <v>5</v>
      </c>
    </row>
    <row r="10" spans="2:9" ht="12.45" customHeight="1">
      <c r="D10" s="89" t="s">
        <v>5286</v>
      </c>
      <c r="H10" s="89">
        <f>H8*12+H9</f>
        <v>65</v>
      </c>
    </row>
    <row r="11" spans="2:9" ht="12.45" customHeight="1">
      <c r="D11" s="89" t="s">
        <v>187</v>
      </c>
      <c r="H11" s="89">
        <f>H10*2.54</f>
        <v>165.1</v>
      </c>
    </row>
    <row r="12" spans="2:9" ht="12.45" customHeight="1"/>
    <row r="13" spans="2:9" ht="13.05" customHeight="1">
      <c r="C13" s="58" t="s">
        <v>197</v>
      </c>
      <c r="E13" s="58"/>
      <c r="F13" s="58"/>
    </row>
    <row r="14" spans="2:9" ht="13.05" customHeight="1">
      <c r="C14" s="58"/>
      <c r="D14" s="89" t="s">
        <v>193</v>
      </c>
      <c r="E14" s="58"/>
      <c r="F14" s="58"/>
      <c r="H14" s="89" t="s">
        <v>5287</v>
      </c>
      <c r="I14" s="89" t="s">
        <v>200</v>
      </c>
    </row>
    <row r="15" spans="2:9" ht="12.45" customHeight="1">
      <c r="E15" s="89" t="s">
        <v>201</v>
      </c>
      <c r="H15" s="13">
        <v>0</v>
      </c>
      <c r="I15" s="12">
        <v>1</v>
      </c>
    </row>
    <row r="16" spans="2:9" ht="12.45" customHeight="1">
      <c r="E16" s="89" t="s">
        <v>202</v>
      </c>
      <c r="H16" s="13">
        <v>20</v>
      </c>
      <c r="I16" s="12">
        <v>2</v>
      </c>
    </row>
    <row r="17" spans="3:10" ht="12.45" customHeight="1">
      <c r="E17" s="89" t="s">
        <v>203</v>
      </c>
      <c r="H17" s="13">
        <v>60</v>
      </c>
      <c r="I17" s="12">
        <v>3</v>
      </c>
    </row>
    <row r="18" spans="3:10" ht="12.45" customHeight="1">
      <c r="E18" s="89" t="s">
        <v>204</v>
      </c>
      <c r="H18" s="13">
        <v>20</v>
      </c>
      <c r="I18" s="12">
        <v>5</v>
      </c>
      <c r="J18" s="89" t="s">
        <v>205</v>
      </c>
    </row>
    <row r="19" spans="3:10" ht="12.45" customHeight="1"/>
    <row r="20" spans="3:10" ht="12.45" customHeight="1">
      <c r="D20" s="89" t="s">
        <v>197</v>
      </c>
      <c r="H20" s="11">
        <f>SUMPRODUCT(H15:H18,I15:I18)/100</f>
        <v>3.2</v>
      </c>
    </row>
    <row r="21" spans="3:10" ht="12.45" customHeight="1">
      <c r="D21" s="89" t="s">
        <v>5288</v>
      </c>
      <c r="H21" s="15">
        <v>-8</v>
      </c>
      <c r="I21" s="11" t="s">
        <v>5289</v>
      </c>
    </row>
    <row r="22" spans="3:10" ht="12.45" customHeight="1">
      <c r="D22" s="89" t="s">
        <v>5288</v>
      </c>
      <c r="H22" s="11">
        <f>H11+H21</f>
        <v>157.1</v>
      </c>
    </row>
    <row r="23" spans="3:10" ht="12.45" customHeight="1">
      <c r="D23" s="89" t="s">
        <v>5290</v>
      </c>
      <c r="H23" s="89">
        <v>8</v>
      </c>
    </row>
    <row r="24" spans="3:10" ht="12.45" customHeight="1">
      <c r="D24" s="89" t="s">
        <v>5291</v>
      </c>
      <c r="H24" s="89">
        <v>-2</v>
      </c>
    </row>
    <row r="25" spans="3:10" ht="12.45" customHeight="1">
      <c r="D25" s="89" t="s">
        <v>5292</v>
      </c>
      <c r="H25" s="11">
        <f>H23+H22</f>
        <v>165.1</v>
      </c>
    </row>
    <row r="26" spans="3:10" ht="12.45" customHeight="1">
      <c r="D26" s="89" t="s">
        <v>5293</v>
      </c>
      <c r="H26" s="11">
        <f>H22+H24</f>
        <v>155.1</v>
      </c>
    </row>
    <row r="27" spans="3:10" ht="12.45" customHeight="1">
      <c r="H27" s="11"/>
    </row>
    <row r="28" spans="3:10" ht="13.05" customHeight="1">
      <c r="C28" s="58" t="s">
        <v>193</v>
      </c>
      <c r="H28" s="11"/>
    </row>
    <row r="29" spans="3:10" ht="12.45" customHeight="1">
      <c r="D29" s="89" t="s">
        <v>80</v>
      </c>
      <c r="H29" s="89">
        <v>40</v>
      </c>
    </row>
    <row r="30" spans="3:10" ht="12.45" customHeight="1">
      <c r="D30" s="89" t="s">
        <v>81</v>
      </c>
      <c r="H30" s="89">
        <v>35</v>
      </c>
    </row>
    <row r="31" spans="3:10" ht="12.45" customHeight="1">
      <c r="D31" s="89" t="s">
        <v>82</v>
      </c>
      <c r="H31" s="89">
        <v>10</v>
      </c>
    </row>
    <row r="32" spans="3:10" ht="12.45" customHeight="1">
      <c r="D32" s="89" t="s">
        <v>83</v>
      </c>
      <c r="H32" s="89">
        <v>15</v>
      </c>
    </row>
    <row r="33" spans="3:9" ht="12.45" customHeight="1">
      <c r="D33" s="89" t="s">
        <v>84</v>
      </c>
      <c r="H33" s="89">
        <v>0</v>
      </c>
    </row>
    <row r="34" spans="3:9" ht="12.45" customHeight="1"/>
    <row r="35" spans="3:9" ht="12.45" customHeight="1">
      <c r="D35" s="89" t="s">
        <v>5294</v>
      </c>
    </row>
    <row r="36" spans="3:9" ht="12.45" customHeight="1">
      <c r="D36" s="89" t="s">
        <v>5295</v>
      </c>
      <c r="H36" s="89">
        <v>96</v>
      </c>
    </row>
    <row r="37" spans="3:9" ht="12.45" customHeight="1">
      <c r="D37" s="89" t="s">
        <v>5296</v>
      </c>
    </row>
    <row r="38" spans="3:9" ht="12.45" customHeight="1">
      <c r="E38" s="89" t="s">
        <v>5297</v>
      </c>
      <c r="H38" s="89">
        <v>7</v>
      </c>
    </row>
    <row r="39" spans="3:9" ht="12.45" customHeight="1">
      <c r="E39" s="89" t="s">
        <v>5298</v>
      </c>
      <c r="H39" s="89">
        <v>-1</v>
      </c>
    </row>
    <row r="40" spans="3:9" ht="12.45" customHeight="1">
      <c r="D40" s="89" t="s">
        <v>5299</v>
      </c>
    </row>
    <row r="41" spans="3:9" ht="12.45" customHeight="1">
      <c r="E41" s="89" t="s">
        <v>208</v>
      </c>
      <c r="H41" s="89">
        <f>$H$36+H38</f>
        <v>103</v>
      </c>
    </row>
    <row r="42" spans="3:9" ht="12.45" customHeight="1">
      <c r="E42" s="89" t="s">
        <v>189</v>
      </c>
      <c r="H42" s="89">
        <f>$H$36+H39</f>
        <v>95</v>
      </c>
    </row>
    <row r="43" spans="3:9" ht="12.45" customHeight="1"/>
    <row r="44" spans="3:9" ht="12.45" customHeight="1">
      <c r="E44" s="89" t="s">
        <v>84</v>
      </c>
      <c r="H44" s="89">
        <v>0</v>
      </c>
      <c r="I44" s="89" t="s">
        <v>5300</v>
      </c>
    </row>
    <row r="45" spans="3:9" ht="12.45" customHeight="1"/>
    <row r="46" spans="3:9" ht="13.05" customHeight="1">
      <c r="C46" s="58" t="s">
        <v>14</v>
      </c>
    </row>
    <row r="47" spans="3:9" ht="12.45" customHeight="1"/>
    <row r="48" spans="3:9" ht="12.45" customHeight="1">
      <c r="D48" s="89" t="s">
        <v>210</v>
      </c>
      <c r="H48" s="89" t="s">
        <v>176</v>
      </c>
    </row>
    <row r="49" spans="4:29" ht="12.45" customHeight="1"/>
    <row r="50" spans="4:29" ht="13.05" customHeight="1">
      <c r="D50" s="107" t="s">
        <v>5301</v>
      </c>
      <c r="G50" s="107"/>
    </row>
    <row r="51" spans="4:29" ht="12.45" customHeight="1">
      <c r="D51" s="89" t="s">
        <v>5302</v>
      </c>
      <c r="H51" s="89">
        <f>2967-H52</f>
        <v>1702</v>
      </c>
    </row>
    <row r="52" spans="4:29" ht="12.45" customHeight="1">
      <c r="D52" s="89" t="s">
        <v>5303</v>
      </c>
      <c r="H52" s="89">
        <f>COUNTA(Data!BR9:BR1273)</f>
        <v>1265</v>
      </c>
    </row>
    <row r="53" spans="4:29" ht="12.45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24" customFormat="1" ht="30" customHeight="1"/>
    <row r="58" spans="4:29" ht="20.25" customHeight="1"/>
    <row r="65" ht="12.45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 ht="13.05" customHeight="1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301</v>
      </c>
      <c r="AD16" s="1" t="s">
        <v>382</v>
      </c>
      <c r="AE16" s="2"/>
      <c r="AF16" s="2"/>
      <c r="AG16" s="2"/>
    </row>
    <row r="17" spans="1:33" ht="13.05" customHeight="1">
      <c r="A17" s="3" t="s">
        <v>220</v>
      </c>
      <c r="B17" s="4" t="s">
        <v>386</v>
      </c>
      <c r="C17" s="5" t="s">
        <v>387</v>
      </c>
      <c r="D17" s="6">
        <v>171</v>
      </c>
      <c r="E17" s="5" t="s">
        <v>222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302</v>
      </c>
      <c r="AD17" s="5" t="s">
        <v>388</v>
      </c>
      <c r="AE17" s="6"/>
      <c r="AF17" s="6"/>
      <c r="AG17" s="6"/>
    </row>
    <row r="18" spans="1:33" ht="13.05" customHeight="1">
      <c r="A18" s="7" t="s">
        <v>220</v>
      </c>
      <c r="B18" s="8" t="s">
        <v>386</v>
      </c>
      <c r="C18" s="9" t="s">
        <v>389</v>
      </c>
      <c r="D18" s="10">
        <v>163</v>
      </c>
      <c r="E18" s="9" t="s">
        <v>390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301</v>
      </c>
      <c r="AD18" s="9" t="s">
        <v>302</v>
      </c>
      <c r="AE18" s="9" t="s">
        <v>388</v>
      </c>
      <c r="AF18" s="10"/>
      <c r="AG18" s="10"/>
    </row>
    <row r="19" spans="1:33" ht="13.05" customHeight="1">
      <c r="A19" s="7" t="s">
        <v>220</v>
      </c>
      <c r="B19" s="8" t="s">
        <v>386</v>
      </c>
      <c r="C19" s="9" t="s">
        <v>391</v>
      </c>
      <c r="D19" s="10">
        <v>168</v>
      </c>
      <c r="E19" s="9" t="s">
        <v>390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301</v>
      </c>
      <c r="AD19" s="9" t="s">
        <v>302</v>
      </c>
      <c r="AE19" s="9" t="s">
        <v>388</v>
      </c>
      <c r="AF19" s="10"/>
      <c r="AG19" s="10"/>
    </row>
    <row r="20" spans="1:33" ht="13.05" customHeight="1">
      <c r="A20" s="7" t="s">
        <v>220</v>
      </c>
      <c r="B20" s="8" t="s">
        <v>386</v>
      </c>
      <c r="C20" s="9" t="s">
        <v>392</v>
      </c>
      <c r="D20" s="10">
        <v>178</v>
      </c>
      <c r="E20" s="9" t="s">
        <v>222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302</v>
      </c>
      <c r="AD20" s="9" t="s">
        <v>388</v>
      </c>
      <c r="AE20" s="10"/>
      <c r="AF20" s="10"/>
      <c r="AG20" s="10"/>
    </row>
    <row r="21" spans="1:33" ht="13.05" customHeight="1">
      <c r="A21" s="7" t="s">
        <v>220</v>
      </c>
      <c r="B21" s="8" t="s">
        <v>386</v>
      </c>
      <c r="C21" s="9" t="s">
        <v>393</v>
      </c>
      <c r="D21" s="10">
        <v>178</v>
      </c>
      <c r="E21" s="9" t="s">
        <v>222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302</v>
      </c>
      <c r="AD21" s="9" t="s">
        <v>388</v>
      </c>
      <c r="AE21" s="10"/>
      <c r="AF21" s="10"/>
      <c r="AG21" s="10"/>
    </row>
    <row r="22" spans="1:33" ht="13.05" customHeight="1">
      <c r="A22" s="7" t="s">
        <v>219</v>
      </c>
      <c r="B22" s="8" t="s">
        <v>394</v>
      </c>
      <c r="C22" s="9" t="s">
        <v>395</v>
      </c>
      <c r="D22" s="10">
        <v>186</v>
      </c>
      <c r="E22" s="9" t="s">
        <v>222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303</v>
      </c>
      <c r="AD22" s="9" t="s">
        <v>301</v>
      </c>
      <c r="AE22" s="9" t="s">
        <v>302</v>
      </c>
      <c r="AF22" s="10"/>
      <c r="AG22" s="10"/>
    </row>
    <row r="23" spans="1:33" ht="13.05" customHeight="1">
      <c r="A23" s="7" t="s">
        <v>219</v>
      </c>
      <c r="B23" s="8" t="s">
        <v>394</v>
      </c>
      <c r="C23" s="9" t="s">
        <v>396</v>
      </c>
      <c r="D23" s="10">
        <v>184</v>
      </c>
      <c r="E23" s="9" t="s">
        <v>222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301</v>
      </c>
      <c r="AD23" s="9" t="s">
        <v>304</v>
      </c>
      <c r="AE23" s="9" t="s">
        <v>302</v>
      </c>
      <c r="AF23" s="10"/>
      <c r="AG23" s="10"/>
    </row>
    <row r="24" spans="1:33" ht="13.05" customHeight="1">
      <c r="A24" s="7" t="s">
        <v>219</v>
      </c>
      <c r="B24" s="8" t="s">
        <v>394</v>
      </c>
      <c r="C24" s="9" t="s">
        <v>397</v>
      </c>
      <c r="D24" s="10">
        <v>170</v>
      </c>
      <c r="E24" s="9" t="s">
        <v>390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301</v>
      </c>
      <c r="AD24" s="9" t="s">
        <v>302</v>
      </c>
      <c r="AE24" s="10"/>
      <c r="AF24" s="10"/>
      <c r="AG24" s="10"/>
    </row>
    <row r="25" spans="1:33" ht="13.05" customHeight="1">
      <c r="A25" s="7" t="s">
        <v>219</v>
      </c>
      <c r="B25" s="8" t="s">
        <v>394</v>
      </c>
      <c r="C25" s="9" t="s">
        <v>397</v>
      </c>
      <c r="D25" s="10">
        <v>177</v>
      </c>
      <c r="E25" s="9" t="s">
        <v>390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301</v>
      </c>
      <c r="AD25" s="9" t="s">
        <v>302</v>
      </c>
      <c r="AE25" s="10"/>
      <c r="AF25" s="10"/>
      <c r="AG25" s="10"/>
    </row>
    <row r="26" spans="1:33" ht="13.05" customHeight="1">
      <c r="A26" s="7" t="s">
        <v>219</v>
      </c>
      <c r="B26" s="8" t="s">
        <v>394</v>
      </c>
      <c r="C26" s="9" t="s">
        <v>398</v>
      </c>
      <c r="D26" s="10">
        <v>188</v>
      </c>
      <c r="E26" s="9" t="s">
        <v>222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303</v>
      </c>
      <c r="AD26" s="9" t="s">
        <v>301</v>
      </c>
      <c r="AE26" s="9" t="s">
        <v>302</v>
      </c>
      <c r="AF26" s="10"/>
      <c r="AG26" s="10"/>
    </row>
    <row r="27" spans="1:33" ht="13.05" customHeight="1">
      <c r="A27" s="7" t="s">
        <v>219</v>
      </c>
      <c r="B27" s="8" t="s">
        <v>394</v>
      </c>
      <c r="C27" s="9" t="s">
        <v>399</v>
      </c>
      <c r="D27" s="10">
        <v>181</v>
      </c>
      <c r="E27" s="9" t="s">
        <v>222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304</v>
      </c>
      <c r="AD27" s="10"/>
      <c r="AE27" s="10"/>
      <c r="AF27" s="10"/>
      <c r="AG27" s="10"/>
    </row>
    <row r="28" spans="1:33" ht="13.05" customHeight="1">
      <c r="A28" s="7" t="s">
        <v>219</v>
      </c>
      <c r="B28" s="8" t="s">
        <v>394</v>
      </c>
      <c r="C28" s="9" t="s">
        <v>400</v>
      </c>
      <c r="D28" s="10">
        <v>181</v>
      </c>
      <c r="E28" s="9" t="s">
        <v>222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305</v>
      </c>
      <c r="AD28" s="10"/>
      <c r="AE28" s="10"/>
      <c r="AF28" s="10"/>
      <c r="AG28" s="10"/>
    </row>
    <row r="29" spans="1:33" ht="13.05" customHeight="1">
      <c r="A29" s="7" t="s">
        <v>219</v>
      </c>
      <c r="B29" s="8" t="s">
        <v>394</v>
      </c>
      <c r="C29" s="9" t="s">
        <v>401</v>
      </c>
      <c r="D29" s="10">
        <v>171</v>
      </c>
      <c r="E29" s="9" t="s">
        <v>390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305</v>
      </c>
      <c r="AD29" s="10"/>
      <c r="AE29" s="10"/>
      <c r="AF29" s="10"/>
      <c r="AG29" s="10"/>
    </row>
    <row r="30" spans="1:33" ht="13.05" customHeight="1">
      <c r="A30" s="7" t="s">
        <v>219</v>
      </c>
      <c r="B30" s="8" t="s">
        <v>394</v>
      </c>
      <c r="C30" s="9" t="s">
        <v>402</v>
      </c>
      <c r="D30" s="10">
        <v>184</v>
      </c>
      <c r="E30" s="9" t="s">
        <v>222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305</v>
      </c>
      <c r="AD30" s="9" t="s">
        <v>301</v>
      </c>
      <c r="AE30" s="9" t="s">
        <v>304</v>
      </c>
      <c r="AF30" s="9" t="s">
        <v>302</v>
      </c>
      <c r="AG30" s="10"/>
    </row>
    <row r="31" spans="1:33" ht="13.05" customHeight="1">
      <c r="A31" s="7" t="s">
        <v>219</v>
      </c>
      <c r="B31" s="8" t="s">
        <v>394</v>
      </c>
      <c r="C31" s="9" t="s">
        <v>403</v>
      </c>
      <c r="D31" s="10">
        <v>184</v>
      </c>
      <c r="E31" s="9" t="s">
        <v>222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301</v>
      </c>
      <c r="AD31" s="9" t="s">
        <v>302</v>
      </c>
      <c r="AE31" s="10"/>
      <c r="AF31" s="10"/>
      <c r="AG31" s="10"/>
    </row>
    <row r="32" spans="1:33" ht="13.05" customHeight="1">
      <c r="A32" s="7" t="s">
        <v>219</v>
      </c>
      <c r="B32" s="8" t="s">
        <v>394</v>
      </c>
      <c r="C32" s="9" t="s">
        <v>404</v>
      </c>
      <c r="D32" s="10">
        <v>184</v>
      </c>
      <c r="E32" s="9" t="s">
        <v>222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305</v>
      </c>
      <c r="AD32" s="9" t="s">
        <v>302</v>
      </c>
      <c r="AE32" s="10"/>
      <c r="AF32" s="10"/>
      <c r="AG32" s="10"/>
    </row>
    <row r="33" spans="1:33" ht="13.05" customHeight="1">
      <c r="A33" s="7" t="s">
        <v>219</v>
      </c>
      <c r="B33" s="8" t="s">
        <v>405</v>
      </c>
      <c r="C33" s="9" t="s">
        <v>406</v>
      </c>
      <c r="D33" s="10">
        <v>172</v>
      </c>
      <c r="E33" s="9" t="s">
        <v>222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305</v>
      </c>
      <c r="AD33" s="9" t="s">
        <v>301</v>
      </c>
      <c r="AE33" s="10"/>
      <c r="AF33" s="10"/>
      <c r="AG33" s="10"/>
    </row>
    <row r="34" spans="1:33" ht="13.05" customHeight="1">
      <c r="A34" s="7" t="s">
        <v>219</v>
      </c>
      <c r="B34" s="8" t="s">
        <v>405</v>
      </c>
      <c r="C34" s="9" t="s">
        <v>406</v>
      </c>
      <c r="D34" s="10">
        <v>180</v>
      </c>
      <c r="E34" s="9" t="s">
        <v>222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305</v>
      </c>
      <c r="AD34" s="9" t="s">
        <v>303</v>
      </c>
      <c r="AE34" s="9" t="s">
        <v>301</v>
      </c>
      <c r="AF34" s="10"/>
      <c r="AG34" s="10"/>
    </row>
    <row r="35" spans="1:33" ht="13.05" customHeight="1">
      <c r="A35" s="7" t="s">
        <v>219</v>
      </c>
      <c r="B35" s="8" t="s">
        <v>405</v>
      </c>
      <c r="C35" s="9" t="s">
        <v>406</v>
      </c>
      <c r="D35" s="10">
        <v>188</v>
      </c>
      <c r="E35" s="9" t="s">
        <v>222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305</v>
      </c>
      <c r="AD35" s="9" t="s">
        <v>303</v>
      </c>
      <c r="AE35" s="9" t="s">
        <v>301</v>
      </c>
      <c r="AF35" s="10"/>
      <c r="AG35" s="10"/>
    </row>
    <row r="36" spans="1:33" ht="13.05" customHeight="1">
      <c r="A36" s="7" t="s">
        <v>219</v>
      </c>
      <c r="B36" s="8" t="s">
        <v>405</v>
      </c>
      <c r="C36" s="9" t="s">
        <v>407</v>
      </c>
      <c r="D36" s="10">
        <v>165</v>
      </c>
      <c r="E36" s="9" t="s">
        <v>222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303</v>
      </c>
      <c r="AD36" s="9" t="s">
        <v>301</v>
      </c>
      <c r="AE36" s="9" t="s">
        <v>302</v>
      </c>
      <c r="AF36" s="10"/>
      <c r="AG36" s="10"/>
    </row>
    <row r="37" spans="1:33" ht="13.05" customHeight="1">
      <c r="A37" s="7" t="s">
        <v>219</v>
      </c>
      <c r="B37" s="8" t="s">
        <v>405</v>
      </c>
      <c r="C37" s="9" t="s">
        <v>407</v>
      </c>
      <c r="D37" s="10">
        <v>175</v>
      </c>
      <c r="E37" s="9" t="s">
        <v>222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303</v>
      </c>
      <c r="AD37" s="9" t="s">
        <v>301</v>
      </c>
      <c r="AE37" s="9" t="s">
        <v>302</v>
      </c>
      <c r="AF37" s="10"/>
      <c r="AG37" s="10"/>
    </row>
    <row r="38" spans="1:33" ht="13.05" customHeight="1">
      <c r="A38" s="7" t="s">
        <v>219</v>
      </c>
      <c r="B38" s="8" t="s">
        <v>405</v>
      </c>
      <c r="C38" s="9" t="s">
        <v>407</v>
      </c>
      <c r="D38" s="10">
        <v>185</v>
      </c>
      <c r="E38" s="9" t="s">
        <v>222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303</v>
      </c>
      <c r="AD38" s="9" t="s">
        <v>301</v>
      </c>
      <c r="AE38" s="9" t="s">
        <v>302</v>
      </c>
      <c r="AF38" s="10"/>
      <c r="AG38" s="10"/>
    </row>
    <row r="39" spans="1:33" ht="13.05" customHeight="1">
      <c r="A39" s="7" t="s">
        <v>219</v>
      </c>
      <c r="B39" s="8" t="s">
        <v>405</v>
      </c>
      <c r="C39" s="9" t="s">
        <v>407</v>
      </c>
      <c r="D39" s="10">
        <v>192</v>
      </c>
      <c r="E39" s="9" t="s">
        <v>222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303</v>
      </c>
      <c r="AD39" s="9" t="s">
        <v>301</v>
      </c>
      <c r="AE39" s="9" t="s">
        <v>302</v>
      </c>
      <c r="AF39" s="10"/>
      <c r="AG39" s="10"/>
    </row>
    <row r="40" spans="1:33" ht="13.05" customHeight="1">
      <c r="A40" s="7" t="s">
        <v>219</v>
      </c>
      <c r="B40" s="8" t="s">
        <v>405</v>
      </c>
      <c r="C40" s="9" t="s">
        <v>408</v>
      </c>
      <c r="D40" s="10">
        <v>143</v>
      </c>
      <c r="E40" s="9" t="s">
        <v>222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305</v>
      </c>
      <c r="AD40" s="10"/>
      <c r="AE40" s="10"/>
      <c r="AF40" s="10"/>
      <c r="AG40" s="10"/>
    </row>
    <row r="41" spans="1:33" ht="13.05" customHeight="1">
      <c r="A41" s="7" t="s">
        <v>219</v>
      </c>
      <c r="B41" s="8" t="s">
        <v>405</v>
      </c>
      <c r="C41" s="9" t="s">
        <v>408</v>
      </c>
      <c r="D41" s="10">
        <v>150</v>
      </c>
      <c r="E41" s="9" t="s">
        <v>222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305</v>
      </c>
      <c r="AD41" s="10"/>
      <c r="AE41" s="10"/>
      <c r="AF41" s="10"/>
      <c r="AG41" s="10"/>
    </row>
    <row r="42" spans="1:33" ht="13.05" customHeight="1">
      <c r="A42" s="7" t="s">
        <v>219</v>
      </c>
      <c r="B42" s="8" t="s">
        <v>405</v>
      </c>
      <c r="C42" s="9" t="s">
        <v>408</v>
      </c>
      <c r="D42" s="10">
        <v>157</v>
      </c>
      <c r="E42" s="9" t="s">
        <v>222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305</v>
      </c>
      <c r="AD42" s="10"/>
      <c r="AE42" s="10"/>
      <c r="AF42" s="10"/>
      <c r="AG42" s="10"/>
    </row>
    <row r="43" spans="1:33" ht="13.05" customHeight="1">
      <c r="A43" s="7" t="s">
        <v>219</v>
      </c>
      <c r="B43" s="8" t="s">
        <v>405</v>
      </c>
      <c r="C43" s="9" t="s">
        <v>408</v>
      </c>
      <c r="D43" s="10">
        <v>164</v>
      </c>
      <c r="E43" s="9" t="s">
        <v>222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305</v>
      </c>
      <c r="AD43" s="10"/>
      <c r="AE43" s="10"/>
      <c r="AF43" s="10"/>
      <c r="AG43" s="10"/>
    </row>
    <row r="44" spans="1:33" ht="13.05" customHeight="1">
      <c r="A44" s="7" t="s">
        <v>219</v>
      </c>
      <c r="B44" s="8" t="s">
        <v>405</v>
      </c>
      <c r="C44" s="9" t="s">
        <v>408</v>
      </c>
      <c r="D44" s="10">
        <v>171</v>
      </c>
      <c r="E44" s="9" t="s">
        <v>222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305</v>
      </c>
      <c r="AD44" s="10"/>
      <c r="AE44" s="10"/>
      <c r="AF44" s="10"/>
      <c r="AG44" s="10"/>
    </row>
    <row r="45" spans="1:33" ht="13.05" customHeight="1">
      <c r="A45" s="7" t="s">
        <v>219</v>
      </c>
      <c r="B45" s="8" t="s">
        <v>405</v>
      </c>
      <c r="C45" s="9" t="s">
        <v>409</v>
      </c>
      <c r="D45" s="10">
        <v>163</v>
      </c>
      <c r="E45" s="9" t="s">
        <v>222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303</v>
      </c>
      <c r="AD45" s="10"/>
      <c r="AE45" s="10"/>
      <c r="AF45" s="10"/>
      <c r="AG45" s="10"/>
    </row>
    <row r="46" spans="1:33" ht="13.05" customHeight="1">
      <c r="A46" s="7" t="s">
        <v>219</v>
      </c>
      <c r="B46" s="8" t="s">
        <v>405</v>
      </c>
      <c r="C46" s="9" t="s">
        <v>409</v>
      </c>
      <c r="D46" s="10">
        <v>170</v>
      </c>
      <c r="E46" s="9" t="s">
        <v>222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303</v>
      </c>
      <c r="AD46" s="10"/>
      <c r="AE46" s="10"/>
      <c r="AF46" s="10"/>
      <c r="AG46" s="10"/>
    </row>
    <row r="47" spans="1:33" ht="13.05" customHeight="1">
      <c r="A47" s="7" t="s">
        <v>219</v>
      </c>
      <c r="B47" s="8" t="s">
        <v>405</v>
      </c>
      <c r="C47" s="9" t="s">
        <v>409</v>
      </c>
      <c r="D47" s="10">
        <v>177</v>
      </c>
      <c r="E47" s="9" t="s">
        <v>222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305</v>
      </c>
      <c r="AD47" s="9" t="s">
        <v>303</v>
      </c>
      <c r="AE47" s="10"/>
      <c r="AF47" s="10"/>
      <c r="AG47" s="10"/>
    </row>
    <row r="48" spans="1:33" ht="13.05" customHeight="1">
      <c r="A48" s="7" t="s">
        <v>219</v>
      </c>
      <c r="B48" s="8" t="s">
        <v>405</v>
      </c>
      <c r="C48" s="9" t="s">
        <v>409</v>
      </c>
      <c r="D48" s="10">
        <v>184</v>
      </c>
      <c r="E48" s="9" t="s">
        <v>222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305</v>
      </c>
      <c r="AD48" s="9" t="s">
        <v>303</v>
      </c>
      <c r="AE48" s="10"/>
      <c r="AF48" s="10"/>
      <c r="AG48" s="10"/>
    </row>
    <row r="49" spans="1:33" ht="13.05" customHeight="1">
      <c r="A49" s="7" t="s">
        <v>219</v>
      </c>
      <c r="B49" s="8" t="s">
        <v>405</v>
      </c>
      <c r="C49" s="9" t="s">
        <v>410</v>
      </c>
      <c r="D49" s="10">
        <v>163</v>
      </c>
      <c r="E49" s="9" t="s">
        <v>222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305</v>
      </c>
      <c r="AD49" s="9" t="s">
        <v>303</v>
      </c>
      <c r="AE49" s="10"/>
      <c r="AF49" s="10"/>
      <c r="AG49" s="10"/>
    </row>
    <row r="50" spans="1:33" ht="13.05" customHeight="1">
      <c r="A50" s="7" t="s">
        <v>219</v>
      </c>
      <c r="B50" s="8" t="s">
        <v>405</v>
      </c>
      <c r="C50" s="9" t="s">
        <v>410</v>
      </c>
      <c r="D50" s="10">
        <v>170</v>
      </c>
      <c r="E50" s="9" t="s">
        <v>222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305</v>
      </c>
      <c r="AD50" s="9" t="s">
        <v>303</v>
      </c>
      <c r="AE50" s="10"/>
      <c r="AF50" s="10"/>
      <c r="AG50" s="10"/>
    </row>
    <row r="51" spans="1:33" ht="13.05" customHeight="1">
      <c r="A51" s="7" t="s">
        <v>219</v>
      </c>
      <c r="B51" s="8" t="s">
        <v>405</v>
      </c>
      <c r="C51" s="9" t="s">
        <v>410</v>
      </c>
      <c r="D51" s="10">
        <v>177</v>
      </c>
      <c r="E51" s="9" t="s">
        <v>222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305</v>
      </c>
      <c r="AD51" s="9" t="s">
        <v>303</v>
      </c>
      <c r="AE51" s="10"/>
      <c r="AF51" s="10"/>
      <c r="AG51" s="10"/>
    </row>
    <row r="52" spans="1:33" ht="13.05" customHeight="1">
      <c r="A52" s="7" t="s">
        <v>219</v>
      </c>
      <c r="B52" s="8" t="s">
        <v>405</v>
      </c>
      <c r="C52" s="9" t="s">
        <v>410</v>
      </c>
      <c r="D52" s="10">
        <v>184</v>
      </c>
      <c r="E52" s="9" t="s">
        <v>222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305</v>
      </c>
      <c r="AD52" s="9" t="s">
        <v>303</v>
      </c>
      <c r="AE52" s="10"/>
      <c r="AF52" s="10"/>
      <c r="AG52" s="10"/>
    </row>
    <row r="53" spans="1:33" ht="13.05" customHeight="1">
      <c r="A53" s="7" t="s">
        <v>219</v>
      </c>
      <c r="B53" s="8" t="s">
        <v>405</v>
      </c>
      <c r="C53" s="9" t="s">
        <v>411</v>
      </c>
      <c r="D53" s="10">
        <v>164</v>
      </c>
      <c r="E53" s="9" t="s">
        <v>390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305</v>
      </c>
      <c r="AD53" s="9" t="s">
        <v>303</v>
      </c>
      <c r="AE53" s="9" t="s">
        <v>301</v>
      </c>
      <c r="AF53" s="9" t="s">
        <v>302</v>
      </c>
      <c r="AG53" s="10"/>
    </row>
    <row r="54" spans="1:33" ht="13.05" customHeight="1">
      <c r="A54" s="7" t="s">
        <v>219</v>
      </c>
      <c r="B54" s="8" t="s">
        <v>405</v>
      </c>
      <c r="C54" s="9" t="s">
        <v>411</v>
      </c>
      <c r="D54" s="10">
        <v>172</v>
      </c>
      <c r="E54" s="9" t="s">
        <v>390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305</v>
      </c>
      <c r="AD54" s="9" t="s">
        <v>303</v>
      </c>
      <c r="AE54" s="9" t="s">
        <v>301</v>
      </c>
      <c r="AF54" s="9" t="s">
        <v>302</v>
      </c>
      <c r="AG54" s="10"/>
    </row>
    <row r="55" spans="1:33" ht="13.05" customHeight="1">
      <c r="A55" s="7" t="s">
        <v>219</v>
      </c>
      <c r="B55" s="8" t="s">
        <v>405</v>
      </c>
      <c r="C55" s="9" t="s">
        <v>411</v>
      </c>
      <c r="D55" s="10">
        <v>180</v>
      </c>
      <c r="E55" s="9" t="s">
        <v>390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305</v>
      </c>
      <c r="AD55" s="9" t="s">
        <v>303</v>
      </c>
      <c r="AE55" s="9" t="s">
        <v>301</v>
      </c>
      <c r="AF55" s="9" t="s">
        <v>302</v>
      </c>
      <c r="AG55" s="10"/>
    </row>
    <row r="56" spans="1:33" ht="13.05" customHeight="1">
      <c r="A56" s="7" t="s">
        <v>219</v>
      </c>
      <c r="B56" s="8" t="s">
        <v>405</v>
      </c>
      <c r="C56" s="9" t="s">
        <v>411</v>
      </c>
      <c r="D56" s="10">
        <v>188</v>
      </c>
      <c r="E56" s="9" t="s">
        <v>390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305</v>
      </c>
      <c r="AD56" s="9" t="s">
        <v>301</v>
      </c>
      <c r="AE56" s="9" t="s">
        <v>302</v>
      </c>
      <c r="AF56" s="10"/>
      <c r="AG56" s="10"/>
    </row>
    <row r="57" spans="1:33" ht="13.05" customHeight="1">
      <c r="A57" s="7" t="s">
        <v>219</v>
      </c>
      <c r="B57" s="8" t="s">
        <v>405</v>
      </c>
      <c r="C57" s="9" t="s">
        <v>412</v>
      </c>
      <c r="D57" s="10">
        <v>143</v>
      </c>
      <c r="E57" s="9" t="s">
        <v>390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305</v>
      </c>
      <c r="AD57" s="10"/>
      <c r="AE57" s="10"/>
      <c r="AF57" s="10"/>
      <c r="AG57" s="10"/>
    </row>
    <row r="58" spans="1:33" ht="13.05" customHeight="1">
      <c r="A58" s="7" t="s">
        <v>219</v>
      </c>
      <c r="B58" s="8" t="s">
        <v>405</v>
      </c>
      <c r="C58" s="9" t="s">
        <v>412</v>
      </c>
      <c r="D58" s="10">
        <v>150</v>
      </c>
      <c r="E58" s="9" t="s">
        <v>390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305</v>
      </c>
      <c r="AD58" s="9" t="s">
        <v>303</v>
      </c>
      <c r="AE58" s="10"/>
      <c r="AF58" s="10"/>
      <c r="AG58" s="10"/>
    </row>
    <row r="59" spans="1:33" ht="13.05" customHeight="1">
      <c r="A59" s="7" t="s">
        <v>219</v>
      </c>
      <c r="B59" s="8" t="s">
        <v>405</v>
      </c>
      <c r="C59" s="9" t="s">
        <v>412</v>
      </c>
      <c r="D59" s="10">
        <v>157</v>
      </c>
      <c r="E59" s="9" t="s">
        <v>390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305</v>
      </c>
      <c r="AD59" s="9" t="s">
        <v>303</v>
      </c>
      <c r="AE59" s="10"/>
      <c r="AF59" s="10"/>
      <c r="AG59" s="10"/>
    </row>
    <row r="60" spans="1:33" ht="13.05" customHeight="1">
      <c r="A60" s="7" t="s">
        <v>219</v>
      </c>
      <c r="B60" s="8" t="s">
        <v>405</v>
      </c>
      <c r="C60" s="9" t="s">
        <v>412</v>
      </c>
      <c r="D60" s="10">
        <v>164</v>
      </c>
      <c r="E60" s="9" t="s">
        <v>390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305</v>
      </c>
      <c r="AD60" s="9" t="s">
        <v>303</v>
      </c>
      <c r="AE60" s="10"/>
      <c r="AF60" s="10"/>
      <c r="AG60" s="10"/>
    </row>
    <row r="61" spans="1:33" ht="13.05" customHeight="1">
      <c r="A61" s="7" t="s">
        <v>219</v>
      </c>
      <c r="B61" s="8" t="s">
        <v>405</v>
      </c>
      <c r="C61" s="9" t="s">
        <v>413</v>
      </c>
      <c r="D61" s="10">
        <v>156</v>
      </c>
      <c r="E61" s="9" t="s">
        <v>390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303</v>
      </c>
      <c r="AD61" s="10"/>
      <c r="AE61" s="10"/>
      <c r="AF61" s="10"/>
      <c r="AG61" s="10"/>
    </row>
    <row r="62" spans="1:33" ht="13.05" customHeight="1">
      <c r="A62" s="7" t="s">
        <v>219</v>
      </c>
      <c r="B62" s="8" t="s">
        <v>405</v>
      </c>
      <c r="C62" s="9" t="s">
        <v>413</v>
      </c>
      <c r="D62" s="10">
        <v>163</v>
      </c>
      <c r="E62" s="9" t="s">
        <v>390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303</v>
      </c>
      <c r="AD62" s="10"/>
      <c r="AE62" s="10"/>
      <c r="AF62" s="10"/>
      <c r="AG62" s="10"/>
    </row>
    <row r="63" spans="1:33" ht="13.05" customHeight="1">
      <c r="A63" s="7" t="s">
        <v>219</v>
      </c>
      <c r="B63" s="8" t="s">
        <v>405</v>
      </c>
      <c r="C63" s="9" t="s">
        <v>413</v>
      </c>
      <c r="D63" s="10">
        <v>170</v>
      </c>
      <c r="E63" s="9" t="s">
        <v>390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303</v>
      </c>
      <c r="AD63" s="10"/>
      <c r="AE63" s="10"/>
      <c r="AF63" s="10"/>
      <c r="AG63" s="10"/>
    </row>
    <row r="64" spans="1:33" ht="13.05" customHeight="1">
      <c r="A64" s="7" t="s">
        <v>219</v>
      </c>
      <c r="B64" s="8" t="s">
        <v>405</v>
      </c>
      <c r="C64" s="9" t="s">
        <v>414</v>
      </c>
      <c r="D64" s="10">
        <v>156</v>
      </c>
      <c r="E64" s="9" t="s">
        <v>390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303</v>
      </c>
      <c r="AD64" s="10"/>
      <c r="AE64" s="10"/>
      <c r="AF64" s="10"/>
      <c r="AG64" s="10"/>
    </row>
    <row r="65" spans="1:33" ht="13.05" customHeight="1">
      <c r="A65" s="7" t="s">
        <v>219</v>
      </c>
      <c r="B65" s="8" t="s">
        <v>405</v>
      </c>
      <c r="C65" s="9" t="s">
        <v>414</v>
      </c>
      <c r="D65" s="10">
        <v>163</v>
      </c>
      <c r="E65" s="9" t="s">
        <v>390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305</v>
      </c>
      <c r="AD65" s="9" t="s">
        <v>303</v>
      </c>
      <c r="AE65" s="10"/>
      <c r="AF65" s="10"/>
      <c r="AG65" s="10"/>
    </row>
    <row r="66" spans="1:33" ht="13.05" customHeight="1">
      <c r="A66" s="7" t="s">
        <v>219</v>
      </c>
      <c r="B66" s="8" t="s">
        <v>405</v>
      </c>
      <c r="C66" s="9" t="s">
        <v>414</v>
      </c>
      <c r="D66" s="10">
        <v>170</v>
      </c>
      <c r="E66" s="9" t="s">
        <v>390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305</v>
      </c>
      <c r="AD66" s="9" t="s">
        <v>303</v>
      </c>
      <c r="AE66" s="10"/>
      <c r="AF66" s="10"/>
      <c r="AG66" s="10"/>
    </row>
    <row r="67" spans="1:33" ht="13.05" customHeight="1">
      <c r="A67" s="7" t="s">
        <v>219</v>
      </c>
      <c r="B67" s="8" t="s">
        <v>405</v>
      </c>
      <c r="C67" s="9" t="s">
        <v>415</v>
      </c>
      <c r="D67" s="10">
        <v>164</v>
      </c>
      <c r="E67" s="9" t="s">
        <v>222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303</v>
      </c>
      <c r="AD67" s="10"/>
      <c r="AE67" s="10"/>
      <c r="AF67" s="10"/>
      <c r="AG67" s="10"/>
    </row>
    <row r="68" spans="1:33" ht="13.05" customHeight="1">
      <c r="A68" s="7" t="s">
        <v>219</v>
      </c>
      <c r="B68" s="8" t="s">
        <v>405</v>
      </c>
      <c r="C68" s="9" t="s">
        <v>415</v>
      </c>
      <c r="D68" s="10">
        <v>172</v>
      </c>
      <c r="E68" s="9" t="s">
        <v>222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303</v>
      </c>
      <c r="AD68" s="10"/>
      <c r="AE68" s="10"/>
      <c r="AF68" s="10"/>
      <c r="AG68" s="10"/>
    </row>
    <row r="69" spans="1:33" ht="13.05" customHeight="1">
      <c r="A69" s="7" t="s">
        <v>219</v>
      </c>
      <c r="B69" s="8" t="s">
        <v>405</v>
      </c>
      <c r="C69" s="9" t="s">
        <v>415</v>
      </c>
      <c r="D69" s="10">
        <v>180</v>
      </c>
      <c r="E69" s="9" t="s">
        <v>222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305</v>
      </c>
      <c r="AD69" s="9" t="s">
        <v>303</v>
      </c>
      <c r="AE69" s="10"/>
      <c r="AF69" s="10"/>
      <c r="AG69" s="10"/>
    </row>
    <row r="70" spans="1:33" ht="13.05" customHeight="1">
      <c r="A70" s="7" t="s">
        <v>219</v>
      </c>
      <c r="B70" s="8" t="s">
        <v>405</v>
      </c>
      <c r="C70" s="9" t="s">
        <v>416</v>
      </c>
      <c r="D70" s="10">
        <v>172</v>
      </c>
      <c r="E70" s="9" t="s">
        <v>222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303</v>
      </c>
      <c r="AD70" s="10"/>
      <c r="AE70" s="10"/>
      <c r="AF70" s="10"/>
      <c r="AG70" s="10"/>
    </row>
    <row r="71" spans="1:33" ht="13.05" customHeight="1">
      <c r="A71" s="7" t="s">
        <v>219</v>
      </c>
      <c r="B71" s="8" t="s">
        <v>405</v>
      </c>
      <c r="C71" s="9" t="s">
        <v>417</v>
      </c>
      <c r="D71" s="10">
        <v>172</v>
      </c>
      <c r="E71" s="9" t="s">
        <v>222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305</v>
      </c>
      <c r="AD71" s="9" t="s">
        <v>304</v>
      </c>
      <c r="AE71" s="10"/>
      <c r="AF71" s="10"/>
      <c r="AG71" s="10"/>
    </row>
    <row r="72" spans="1:33" ht="13.05" customHeight="1">
      <c r="A72" s="7" t="s">
        <v>219</v>
      </c>
      <c r="B72" s="8" t="s">
        <v>405</v>
      </c>
      <c r="C72" s="9" t="s">
        <v>417</v>
      </c>
      <c r="D72" s="10">
        <v>180</v>
      </c>
      <c r="E72" s="9" t="s">
        <v>222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305</v>
      </c>
      <c r="AD72" s="9" t="s">
        <v>304</v>
      </c>
      <c r="AE72" s="10"/>
      <c r="AF72" s="10"/>
      <c r="AG72" s="10"/>
    </row>
    <row r="73" spans="1:33" ht="13.05" customHeight="1">
      <c r="A73" s="7" t="s">
        <v>219</v>
      </c>
      <c r="B73" s="8" t="s">
        <v>405</v>
      </c>
      <c r="C73" s="9" t="s">
        <v>418</v>
      </c>
      <c r="D73" s="10">
        <v>182</v>
      </c>
      <c r="E73" s="9" t="s">
        <v>222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301</v>
      </c>
      <c r="AD73" s="9" t="s">
        <v>302</v>
      </c>
      <c r="AE73" s="10"/>
      <c r="AF73" s="10"/>
      <c r="AG73" s="10"/>
    </row>
    <row r="74" spans="1:33" ht="13.05" customHeight="1">
      <c r="A74" s="7" t="s">
        <v>219</v>
      </c>
      <c r="B74" s="8" t="s">
        <v>405</v>
      </c>
      <c r="C74" s="9" t="s">
        <v>418</v>
      </c>
      <c r="D74" s="10">
        <v>190</v>
      </c>
      <c r="E74" s="9" t="s">
        <v>222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301</v>
      </c>
      <c r="AD74" s="9" t="s">
        <v>302</v>
      </c>
      <c r="AE74" s="10"/>
      <c r="AF74" s="10"/>
      <c r="AG74" s="10"/>
    </row>
    <row r="75" spans="1:33" ht="13.05" customHeight="1">
      <c r="A75" s="7" t="s">
        <v>219</v>
      </c>
      <c r="B75" s="8" t="s">
        <v>405</v>
      </c>
      <c r="C75" s="9" t="s">
        <v>419</v>
      </c>
      <c r="D75" s="10">
        <v>166</v>
      </c>
      <c r="E75" s="9" t="s">
        <v>222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306</v>
      </c>
      <c r="AD75" s="9" t="s">
        <v>305</v>
      </c>
      <c r="AE75" s="10"/>
      <c r="AF75" s="10"/>
      <c r="AG75" s="10"/>
    </row>
    <row r="76" spans="1:33" ht="13.05" customHeight="1">
      <c r="A76" s="7" t="s">
        <v>219</v>
      </c>
      <c r="B76" s="8" t="s">
        <v>405</v>
      </c>
      <c r="C76" s="9" t="s">
        <v>419</v>
      </c>
      <c r="D76" s="10">
        <v>174</v>
      </c>
      <c r="E76" s="9" t="s">
        <v>222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306</v>
      </c>
      <c r="AD76" s="9" t="s">
        <v>305</v>
      </c>
      <c r="AE76" s="10"/>
      <c r="AF76" s="10"/>
      <c r="AG76" s="10"/>
    </row>
    <row r="77" spans="1:33" ht="13.05" customHeight="1">
      <c r="A77" s="7" t="s">
        <v>219</v>
      </c>
      <c r="B77" s="8" t="s">
        <v>405</v>
      </c>
      <c r="C77" s="9" t="s">
        <v>419</v>
      </c>
      <c r="D77" s="10">
        <v>182</v>
      </c>
      <c r="E77" s="9" t="s">
        <v>222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306</v>
      </c>
      <c r="AD77" s="9" t="s">
        <v>305</v>
      </c>
      <c r="AE77" s="10"/>
      <c r="AF77" s="10"/>
      <c r="AG77" s="10"/>
    </row>
    <row r="78" spans="1:33" ht="13.05" customHeight="1">
      <c r="A78" s="7" t="s">
        <v>219</v>
      </c>
      <c r="B78" s="8" t="s">
        <v>405</v>
      </c>
      <c r="C78" s="9" t="s">
        <v>420</v>
      </c>
      <c r="D78" s="10">
        <v>160</v>
      </c>
      <c r="E78" s="9" t="s">
        <v>222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305</v>
      </c>
      <c r="AD78" s="9" t="s">
        <v>302</v>
      </c>
      <c r="AE78" s="10"/>
      <c r="AF78" s="10"/>
      <c r="AG78" s="10"/>
    </row>
    <row r="79" spans="1:33" ht="13.05" customHeight="1">
      <c r="A79" s="7" t="s">
        <v>219</v>
      </c>
      <c r="B79" s="8" t="s">
        <v>405</v>
      </c>
      <c r="C79" s="9" t="s">
        <v>420</v>
      </c>
      <c r="D79" s="10">
        <v>168</v>
      </c>
      <c r="E79" s="9" t="s">
        <v>222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305</v>
      </c>
      <c r="AD79" s="9" t="s">
        <v>302</v>
      </c>
      <c r="AE79" s="10"/>
      <c r="AF79" s="10"/>
      <c r="AG79" s="10"/>
    </row>
    <row r="80" spans="1:33" ht="13.05" customHeight="1">
      <c r="A80" s="7" t="s">
        <v>219</v>
      </c>
      <c r="B80" s="8" t="s">
        <v>405</v>
      </c>
      <c r="C80" s="9" t="s">
        <v>420</v>
      </c>
      <c r="D80" s="10">
        <v>176</v>
      </c>
      <c r="E80" s="9" t="s">
        <v>222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305</v>
      </c>
      <c r="AD80" s="9" t="s">
        <v>302</v>
      </c>
      <c r="AE80" s="10"/>
      <c r="AF80" s="10"/>
      <c r="AG80" s="10"/>
    </row>
    <row r="81" spans="1:33" ht="13.05" customHeight="1">
      <c r="A81" s="7" t="s">
        <v>219</v>
      </c>
      <c r="B81" s="8" t="s">
        <v>405</v>
      </c>
      <c r="C81" s="9" t="s">
        <v>421</v>
      </c>
      <c r="D81" s="10">
        <v>164</v>
      </c>
      <c r="E81" s="9" t="s">
        <v>222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305</v>
      </c>
      <c r="AD81" s="10"/>
      <c r="AE81" s="10"/>
      <c r="AF81" s="10"/>
      <c r="AG81" s="10"/>
    </row>
    <row r="82" spans="1:33" ht="13.05" customHeight="1">
      <c r="A82" s="7" t="s">
        <v>219</v>
      </c>
      <c r="B82" s="8" t="s">
        <v>405</v>
      </c>
      <c r="C82" s="9" t="s">
        <v>421</v>
      </c>
      <c r="D82" s="10">
        <v>180</v>
      </c>
      <c r="E82" s="9" t="s">
        <v>222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305</v>
      </c>
      <c r="AD82" s="10"/>
      <c r="AE82" s="10"/>
      <c r="AF82" s="10"/>
      <c r="AG82" s="10"/>
    </row>
    <row r="83" spans="1:33" ht="13.05" customHeight="1">
      <c r="A83" s="7" t="s">
        <v>219</v>
      </c>
      <c r="B83" s="8" t="s">
        <v>405</v>
      </c>
      <c r="C83" s="9" t="s">
        <v>421</v>
      </c>
      <c r="D83" s="10">
        <v>188</v>
      </c>
      <c r="E83" s="9" t="s">
        <v>222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305</v>
      </c>
      <c r="AD83" s="10"/>
      <c r="AE83" s="10"/>
      <c r="AF83" s="10"/>
      <c r="AG83" s="10"/>
    </row>
    <row r="84" spans="1:33" ht="13.05" customHeight="1">
      <c r="A84" s="7" t="s">
        <v>219</v>
      </c>
      <c r="B84" s="8" t="s">
        <v>405</v>
      </c>
      <c r="C84" s="9" t="s">
        <v>422</v>
      </c>
      <c r="D84" s="10">
        <v>164</v>
      </c>
      <c r="E84" s="9" t="s">
        <v>222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303</v>
      </c>
      <c r="AD84" s="10"/>
      <c r="AE84" s="10"/>
      <c r="AF84" s="10"/>
      <c r="AG84" s="10"/>
    </row>
    <row r="85" spans="1:33" ht="13.05" customHeight="1">
      <c r="A85" s="7" t="s">
        <v>219</v>
      </c>
      <c r="B85" s="8" t="s">
        <v>405</v>
      </c>
      <c r="C85" s="9" t="s">
        <v>422</v>
      </c>
      <c r="D85" s="10">
        <v>172</v>
      </c>
      <c r="E85" s="9" t="s">
        <v>222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305</v>
      </c>
      <c r="AD85" s="9" t="s">
        <v>303</v>
      </c>
      <c r="AE85" s="10"/>
      <c r="AF85" s="10"/>
      <c r="AG85" s="10"/>
    </row>
    <row r="86" spans="1:33" ht="13.05" customHeight="1">
      <c r="A86" s="7" t="s">
        <v>219</v>
      </c>
      <c r="B86" s="8" t="s">
        <v>405</v>
      </c>
      <c r="C86" s="9" t="s">
        <v>422</v>
      </c>
      <c r="D86" s="10">
        <v>180</v>
      </c>
      <c r="E86" s="9" t="s">
        <v>222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303</v>
      </c>
      <c r="AD86" s="10"/>
      <c r="AE86" s="10"/>
      <c r="AF86" s="10"/>
      <c r="AG86" s="10"/>
    </row>
    <row r="87" spans="1:33" ht="13.05" customHeight="1">
      <c r="A87" s="7" t="s">
        <v>219</v>
      </c>
      <c r="B87" s="8" t="s">
        <v>405</v>
      </c>
      <c r="C87" s="9" t="s">
        <v>423</v>
      </c>
      <c r="D87" s="10">
        <v>180</v>
      </c>
      <c r="E87" s="9" t="s">
        <v>222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303</v>
      </c>
      <c r="AD87" s="9" t="s">
        <v>301</v>
      </c>
      <c r="AE87" s="10"/>
      <c r="AF87" s="10"/>
      <c r="AG87" s="10"/>
    </row>
    <row r="88" spans="1:33" ht="13.05" customHeight="1">
      <c r="A88" s="7" t="s">
        <v>219</v>
      </c>
      <c r="B88" s="8" t="s">
        <v>405</v>
      </c>
      <c r="C88" s="9" t="s">
        <v>423</v>
      </c>
      <c r="D88" s="10">
        <v>190</v>
      </c>
      <c r="E88" s="9" t="s">
        <v>222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303</v>
      </c>
      <c r="AD88" s="9" t="s">
        <v>301</v>
      </c>
      <c r="AE88" s="10"/>
      <c r="AF88" s="10"/>
      <c r="AG88" s="10"/>
    </row>
    <row r="89" spans="1:33" ht="13.05" customHeight="1">
      <c r="A89" s="7" t="s">
        <v>219</v>
      </c>
      <c r="B89" s="8" t="s">
        <v>405</v>
      </c>
      <c r="C89" s="9" t="s">
        <v>424</v>
      </c>
      <c r="D89" s="10">
        <v>164</v>
      </c>
      <c r="E89" s="9" t="s">
        <v>390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305</v>
      </c>
      <c r="AD89" s="9" t="s">
        <v>304</v>
      </c>
      <c r="AE89" s="9" t="s">
        <v>302</v>
      </c>
      <c r="AF89" s="10"/>
      <c r="AG89" s="10"/>
    </row>
    <row r="90" spans="1:33" ht="13.05" customHeight="1">
      <c r="A90" s="7" t="s">
        <v>219</v>
      </c>
      <c r="B90" s="8" t="s">
        <v>405</v>
      </c>
      <c r="C90" s="9" t="s">
        <v>424</v>
      </c>
      <c r="D90" s="10">
        <v>172</v>
      </c>
      <c r="E90" s="9" t="s">
        <v>390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305</v>
      </c>
      <c r="AD90" s="9" t="s">
        <v>304</v>
      </c>
      <c r="AE90" s="10"/>
      <c r="AF90" s="10"/>
      <c r="AG90" s="10"/>
    </row>
    <row r="91" spans="1:33" ht="13.05" customHeight="1">
      <c r="A91" s="7" t="s">
        <v>219</v>
      </c>
      <c r="B91" s="8" t="s">
        <v>405</v>
      </c>
      <c r="C91" s="9" t="s">
        <v>425</v>
      </c>
      <c r="D91" s="10">
        <v>150</v>
      </c>
      <c r="E91" s="9" t="s">
        <v>390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305</v>
      </c>
      <c r="AD91" s="10"/>
      <c r="AE91" s="10"/>
      <c r="AF91" s="10"/>
      <c r="AG91" s="10"/>
    </row>
    <row r="92" spans="1:33" ht="13.05" customHeight="1">
      <c r="A92" s="7" t="s">
        <v>219</v>
      </c>
      <c r="B92" s="8" t="s">
        <v>405</v>
      </c>
      <c r="C92" s="9" t="s">
        <v>425</v>
      </c>
      <c r="D92" s="10">
        <v>166</v>
      </c>
      <c r="E92" s="9" t="s">
        <v>390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306</v>
      </c>
      <c r="AD92" s="9" t="s">
        <v>305</v>
      </c>
      <c r="AE92" s="10"/>
      <c r="AF92" s="10"/>
      <c r="AG92" s="10"/>
    </row>
    <row r="93" spans="1:33" ht="13.05" customHeight="1">
      <c r="A93" s="7" t="s">
        <v>219</v>
      </c>
      <c r="B93" s="8" t="s">
        <v>405</v>
      </c>
      <c r="C93" s="9" t="s">
        <v>425</v>
      </c>
      <c r="D93" s="10">
        <v>174</v>
      </c>
      <c r="E93" s="9" t="s">
        <v>390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306</v>
      </c>
      <c r="AD93" s="9" t="s">
        <v>305</v>
      </c>
      <c r="AE93" s="10"/>
      <c r="AF93" s="10"/>
      <c r="AG93" s="10"/>
    </row>
    <row r="94" spans="1:33" ht="13.05" customHeight="1">
      <c r="A94" s="7" t="s">
        <v>219</v>
      </c>
      <c r="B94" s="8" t="s">
        <v>405</v>
      </c>
      <c r="C94" s="9" t="s">
        <v>426</v>
      </c>
      <c r="D94" s="10">
        <v>152</v>
      </c>
      <c r="E94" s="9" t="s">
        <v>390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305</v>
      </c>
      <c r="AD94" s="9" t="s">
        <v>302</v>
      </c>
      <c r="AE94" s="10"/>
      <c r="AF94" s="10"/>
      <c r="AG94" s="10"/>
    </row>
    <row r="95" spans="1:33" ht="13.05" customHeight="1">
      <c r="A95" s="7" t="s">
        <v>219</v>
      </c>
      <c r="B95" s="8" t="s">
        <v>405</v>
      </c>
      <c r="C95" s="9" t="s">
        <v>426</v>
      </c>
      <c r="D95" s="10">
        <v>160</v>
      </c>
      <c r="E95" s="9" t="s">
        <v>390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305</v>
      </c>
      <c r="AD95" s="9" t="s">
        <v>302</v>
      </c>
      <c r="AE95" s="10"/>
      <c r="AF95" s="10"/>
      <c r="AG95" s="10"/>
    </row>
    <row r="96" spans="1:33" ht="13.05" customHeight="1">
      <c r="A96" s="7" t="s">
        <v>219</v>
      </c>
      <c r="B96" s="8" t="s">
        <v>405</v>
      </c>
      <c r="C96" s="9" t="s">
        <v>426</v>
      </c>
      <c r="D96" s="10">
        <v>168</v>
      </c>
      <c r="E96" s="9" t="s">
        <v>390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305</v>
      </c>
      <c r="AD96" s="9" t="s">
        <v>302</v>
      </c>
      <c r="AE96" s="10"/>
      <c r="AF96" s="10"/>
      <c r="AG96" s="10"/>
    </row>
    <row r="97" spans="1:33" ht="13.05" customHeight="1">
      <c r="A97" s="7" t="s">
        <v>219</v>
      </c>
      <c r="B97" s="8" t="s">
        <v>405</v>
      </c>
      <c r="C97" s="9" t="s">
        <v>427</v>
      </c>
      <c r="D97" s="10">
        <v>156</v>
      </c>
      <c r="E97" s="9" t="s">
        <v>390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305</v>
      </c>
      <c r="AD97" s="9" t="s">
        <v>302</v>
      </c>
      <c r="AE97" s="10"/>
      <c r="AF97" s="10"/>
      <c r="AG97" s="10"/>
    </row>
    <row r="98" spans="1:33" ht="13.05" customHeight="1">
      <c r="A98" s="7" t="s">
        <v>219</v>
      </c>
      <c r="B98" s="8" t="s">
        <v>405</v>
      </c>
      <c r="C98" s="9" t="s">
        <v>427</v>
      </c>
      <c r="D98" s="10">
        <v>164</v>
      </c>
      <c r="E98" s="9" t="s">
        <v>390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305</v>
      </c>
      <c r="AD98" s="10"/>
      <c r="AE98" s="10"/>
      <c r="AF98" s="10"/>
      <c r="AG98" s="10"/>
    </row>
    <row r="99" spans="1:33" ht="13.05" customHeight="1">
      <c r="A99" s="7" t="s">
        <v>219</v>
      </c>
      <c r="B99" s="8" t="s">
        <v>405</v>
      </c>
      <c r="C99" s="9" t="s">
        <v>427</v>
      </c>
      <c r="D99" s="10">
        <v>172</v>
      </c>
      <c r="E99" s="9" t="s">
        <v>390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305</v>
      </c>
      <c r="AD99" s="9" t="s">
        <v>302</v>
      </c>
      <c r="AE99" s="10"/>
      <c r="AF99" s="10"/>
      <c r="AG99" s="10"/>
    </row>
    <row r="100" spans="1:33" ht="13.05" customHeight="1">
      <c r="A100" s="7" t="s">
        <v>219</v>
      </c>
      <c r="B100" s="8" t="s">
        <v>405</v>
      </c>
      <c r="C100" s="9" t="s">
        <v>428</v>
      </c>
      <c r="D100" s="10">
        <v>172</v>
      </c>
      <c r="E100" s="9" t="s">
        <v>222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305</v>
      </c>
      <c r="AD100" s="10"/>
      <c r="AE100" s="10"/>
      <c r="AF100" s="10"/>
      <c r="AG100" s="10"/>
    </row>
    <row r="101" spans="1:33" ht="13.05" customHeight="1">
      <c r="A101" s="7" t="s">
        <v>219</v>
      </c>
      <c r="B101" s="8" t="s">
        <v>405</v>
      </c>
      <c r="C101" s="9" t="s">
        <v>428</v>
      </c>
      <c r="D101" s="10">
        <v>180</v>
      </c>
      <c r="E101" s="9" t="s">
        <v>222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305</v>
      </c>
      <c r="AD101" s="10"/>
      <c r="AE101" s="10"/>
      <c r="AF101" s="10"/>
      <c r="AG101" s="10"/>
    </row>
    <row r="102" spans="1:33" ht="13.05" customHeight="1">
      <c r="A102" s="7" t="s">
        <v>219</v>
      </c>
      <c r="B102" s="8" t="s">
        <v>405</v>
      </c>
      <c r="C102" s="9" t="s">
        <v>429</v>
      </c>
      <c r="D102" s="10">
        <v>138</v>
      </c>
      <c r="E102" s="9" t="s">
        <v>430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305</v>
      </c>
      <c r="AD102" s="9" t="s">
        <v>302</v>
      </c>
      <c r="AE102" s="10"/>
      <c r="AF102" s="10"/>
      <c r="AG102" s="10"/>
    </row>
    <row r="103" spans="1:33" ht="13.05" customHeight="1">
      <c r="A103" s="7" t="s">
        <v>219</v>
      </c>
      <c r="B103" s="8" t="s">
        <v>405</v>
      </c>
      <c r="C103" s="9" t="s">
        <v>429</v>
      </c>
      <c r="D103" s="10">
        <v>147</v>
      </c>
      <c r="E103" s="9" t="s">
        <v>430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305</v>
      </c>
      <c r="AD103" s="9" t="s">
        <v>302</v>
      </c>
      <c r="AE103" s="10"/>
      <c r="AF103" s="10"/>
      <c r="AG103" s="10"/>
    </row>
    <row r="104" spans="1:33" ht="13.05" customHeight="1">
      <c r="A104" s="7" t="s">
        <v>219</v>
      </c>
      <c r="B104" s="8" t="s">
        <v>405</v>
      </c>
      <c r="C104" s="9" t="s">
        <v>431</v>
      </c>
      <c r="D104" s="10">
        <v>164</v>
      </c>
      <c r="E104" s="9" t="s">
        <v>390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301</v>
      </c>
      <c r="AD104" s="9" t="s">
        <v>302</v>
      </c>
      <c r="AE104" s="9" t="s">
        <v>388</v>
      </c>
      <c r="AF104" s="10"/>
      <c r="AG104" s="10"/>
    </row>
    <row r="105" spans="1:33" ht="13.05" customHeight="1">
      <c r="A105" s="7" t="s">
        <v>219</v>
      </c>
      <c r="B105" s="8" t="s">
        <v>405</v>
      </c>
      <c r="C105" s="9" t="s">
        <v>431</v>
      </c>
      <c r="D105" s="10">
        <v>172</v>
      </c>
      <c r="E105" s="9" t="s">
        <v>390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301</v>
      </c>
      <c r="AD105" s="9" t="s">
        <v>302</v>
      </c>
      <c r="AE105" s="10"/>
      <c r="AF105" s="10"/>
      <c r="AG105" s="10"/>
    </row>
    <row r="106" spans="1:33" ht="13.05" customHeight="1">
      <c r="A106" s="7" t="s">
        <v>219</v>
      </c>
      <c r="B106" s="8" t="s">
        <v>405</v>
      </c>
      <c r="C106" s="9" t="s">
        <v>432</v>
      </c>
      <c r="D106" s="10">
        <v>152</v>
      </c>
      <c r="E106" s="9" t="s">
        <v>390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302</v>
      </c>
      <c r="AD106" s="9" t="s">
        <v>388</v>
      </c>
      <c r="AE106" s="10"/>
      <c r="AF106" s="10"/>
      <c r="AG106" s="10"/>
    </row>
    <row r="107" spans="1:33" ht="13.05" customHeight="1">
      <c r="A107" s="7" t="s">
        <v>219</v>
      </c>
      <c r="B107" s="8" t="s">
        <v>405</v>
      </c>
      <c r="C107" s="9" t="s">
        <v>432</v>
      </c>
      <c r="D107" s="10">
        <v>162</v>
      </c>
      <c r="E107" s="9" t="s">
        <v>390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302</v>
      </c>
      <c r="AD107" s="9" t="s">
        <v>388</v>
      </c>
      <c r="AE107" s="10"/>
      <c r="AF107" s="10"/>
      <c r="AG107" s="10"/>
    </row>
    <row r="108" spans="1:33" ht="13.05" customHeight="1">
      <c r="A108" s="7" t="s">
        <v>219</v>
      </c>
      <c r="B108" s="8" t="s">
        <v>405</v>
      </c>
      <c r="C108" s="9" t="s">
        <v>432</v>
      </c>
      <c r="D108" s="10">
        <v>172</v>
      </c>
      <c r="E108" s="9" t="s">
        <v>390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302</v>
      </c>
      <c r="AD108" s="9" t="s">
        <v>388</v>
      </c>
      <c r="AE108" s="10"/>
      <c r="AF108" s="10"/>
      <c r="AG108" s="10"/>
    </row>
    <row r="109" spans="1:33" ht="13.05" customHeight="1">
      <c r="A109" s="7" t="s">
        <v>219</v>
      </c>
      <c r="B109" s="8" t="s">
        <v>405</v>
      </c>
      <c r="C109" s="9" t="s">
        <v>433</v>
      </c>
      <c r="D109" s="10">
        <v>156</v>
      </c>
      <c r="E109" s="9" t="s">
        <v>390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305</v>
      </c>
      <c r="AD109" s="9" t="s">
        <v>302</v>
      </c>
      <c r="AE109" s="10"/>
      <c r="AF109" s="10"/>
      <c r="AG109" s="10"/>
    </row>
    <row r="110" spans="1:33" ht="13.05" customHeight="1">
      <c r="A110" s="7" t="s">
        <v>219</v>
      </c>
      <c r="B110" s="8" t="s">
        <v>405</v>
      </c>
      <c r="C110" s="9" t="s">
        <v>433</v>
      </c>
      <c r="D110" s="10">
        <v>164</v>
      </c>
      <c r="E110" s="9" t="s">
        <v>390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305</v>
      </c>
      <c r="AD110" s="9" t="s">
        <v>302</v>
      </c>
      <c r="AE110" s="10"/>
      <c r="AF110" s="10"/>
      <c r="AG110" s="10"/>
    </row>
    <row r="111" spans="1:33" ht="13.05" customHeight="1">
      <c r="A111" s="7" t="s">
        <v>219</v>
      </c>
      <c r="B111" s="8" t="s">
        <v>405</v>
      </c>
      <c r="C111" s="9" t="s">
        <v>433</v>
      </c>
      <c r="D111" s="10">
        <v>172</v>
      </c>
      <c r="E111" s="9" t="s">
        <v>390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305</v>
      </c>
      <c r="AD111" s="9" t="s">
        <v>302</v>
      </c>
      <c r="AE111" s="10"/>
      <c r="AF111" s="10"/>
      <c r="AG111" s="10"/>
    </row>
    <row r="112" spans="1:33" ht="13.05" customHeight="1">
      <c r="A112" s="7" t="s">
        <v>219</v>
      </c>
      <c r="B112" s="8" t="s">
        <v>405</v>
      </c>
      <c r="C112" s="9" t="s">
        <v>434</v>
      </c>
      <c r="D112" s="10">
        <v>164</v>
      </c>
      <c r="E112" s="9" t="s">
        <v>222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301</v>
      </c>
      <c r="AD112" s="9" t="s">
        <v>302</v>
      </c>
      <c r="AE112" s="9" t="s">
        <v>388</v>
      </c>
      <c r="AF112" s="10"/>
      <c r="AG112" s="10"/>
    </row>
    <row r="113" spans="1:33" ht="13.05" customHeight="1">
      <c r="A113" s="7" t="s">
        <v>219</v>
      </c>
      <c r="B113" s="8" t="s">
        <v>405</v>
      </c>
      <c r="C113" s="9" t="s">
        <v>434</v>
      </c>
      <c r="D113" s="10">
        <v>172</v>
      </c>
      <c r="E113" s="9" t="s">
        <v>222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301</v>
      </c>
      <c r="AD113" s="9" t="s">
        <v>302</v>
      </c>
      <c r="AE113" s="10"/>
      <c r="AF113" s="10"/>
      <c r="AG113" s="10"/>
    </row>
    <row r="114" spans="1:33" ht="13.05" customHeight="1">
      <c r="A114" s="7" t="s">
        <v>219</v>
      </c>
      <c r="B114" s="8" t="s">
        <v>405</v>
      </c>
      <c r="C114" s="9" t="s">
        <v>434</v>
      </c>
      <c r="D114" s="10">
        <v>180</v>
      </c>
      <c r="E114" s="9" t="s">
        <v>222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301</v>
      </c>
      <c r="AD114" s="9" t="s">
        <v>302</v>
      </c>
      <c r="AE114" s="10"/>
      <c r="AF114" s="10"/>
      <c r="AG114" s="10"/>
    </row>
    <row r="115" spans="1:33" ht="13.05" customHeight="1">
      <c r="A115" s="7" t="s">
        <v>219</v>
      </c>
      <c r="B115" s="8" t="s">
        <v>405</v>
      </c>
      <c r="C115" s="9" t="s">
        <v>434</v>
      </c>
      <c r="D115" s="10">
        <v>188</v>
      </c>
      <c r="E115" s="9" t="s">
        <v>222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301</v>
      </c>
      <c r="AD115" s="9" t="s">
        <v>302</v>
      </c>
      <c r="AE115" s="10"/>
      <c r="AF115" s="10"/>
      <c r="AG115" s="10"/>
    </row>
    <row r="116" spans="1:33" ht="13.05" customHeight="1">
      <c r="A116" s="7" t="s">
        <v>219</v>
      </c>
      <c r="B116" s="8" t="s">
        <v>405</v>
      </c>
      <c r="C116" s="9" t="s">
        <v>435</v>
      </c>
      <c r="D116" s="10">
        <v>172</v>
      </c>
      <c r="E116" s="9" t="s">
        <v>222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302</v>
      </c>
      <c r="AD116" s="9" t="s">
        <v>388</v>
      </c>
      <c r="AE116" s="10"/>
      <c r="AF116" s="10"/>
      <c r="AG116" s="10"/>
    </row>
    <row r="117" spans="1:33" ht="13.05" customHeight="1">
      <c r="A117" s="7" t="s">
        <v>219</v>
      </c>
      <c r="B117" s="8" t="s">
        <v>405</v>
      </c>
      <c r="C117" s="9" t="s">
        <v>435</v>
      </c>
      <c r="D117" s="10">
        <v>182</v>
      </c>
      <c r="E117" s="9" t="s">
        <v>222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302</v>
      </c>
      <c r="AD117" s="9" t="s">
        <v>388</v>
      </c>
      <c r="AE117" s="10"/>
      <c r="AF117" s="10"/>
      <c r="AG117" s="10"/>
    </row>
    <row r="118" spans="1:33" ht="13.05" customHeight="1">
      <c r="A118" s="7" t="s">
        <v>219</v>
      </c>
      <c r="B118" s="8" t="s">
        <v>405</v>
      </c>
      <c r="C118" s="9" t="s">
        <v>436</v>
      </c>
      <c r="D118" s="10">
        <v>164</v>
      </c>
      <c r="E118" s="9" t="s">
        <v>222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305</v>
      </c>
      <c r="AD118" s="9" t="s">
        <v>302</v>
      </c>
      <c r="AE118" s="10"/>
      <c r="AF118" s="10"/>
      <c r="AG118" s="10"/>
    </row>
    <row r="119" spans="1:33" ht="13.05" customHeight="1">
      <c r="A119" s="7" t="s">
        <v>219</v>
      </c>
      <c r="B119" s="8" t="s">
        <v>405</v>
      </c>
      <c r="C119" s="9" t="s">
        <v>436</v>
      </c>
      <c r="D119" s="10">
        <v>172</v>
      </c>
      <c r="E119" s="9" t="s">
        <v>222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305</v>
      </c>
      <c r="AD119" s="9" t="s">
        <v>302</v>
      </c>
      <c r="AE119" s="10"/>
      <c r="AF119" s="10"/>
      <c r="AG119" s="10"/>
    </row>
    <row r="120" spans="1:33" ht="13.05" customHeight="1">
      <c r="A120" s="7" t="s">
        <v>219</v>
      </c>
      <c r="B120" s="8" t="s">
        <v>405</v>
      </c>
      <c r="C120" s="9" t="s">
        <v>436</v>
      </c>
      <c r="D120" s="10">
        <v>180</v>
      </c>
      <c r="E120" s="9" t="s">
        <v>222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305</v>
      </c>
      <c r="AD120" s="9" t="s">
        <v>302</v>
      </c>
      <c r="AE120" s="10"/>
      <c r="AF120" s="10"/>
      <c r="AG120" s="10"/>
    </row>
    <row r="121" spans="1:33" ht="13.05" customHeight="1">
      <c r="A121" s="7" t="s">
        <v>219</v>
      </c>
      <c r="B121" s="8" t="s">
        <v>405</v>
      </c>
      <c r="C121" s="9" t="s">
        <v>436</v>
      </c>
      <c r="D121" s="10">
        <v>188</v>
      </c>
      <c r="E121" s="9" t="s">
        <v>222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305</v>
      </c>
      <c r="AD121" s="9" t="s">
        <v>302</v>
      </c>
      <c r="AE121" s="10"/>
      <c r="AF121" s="10"/>
      <c r="AG121" s="10"/>
    </row>
    <row r="122" spans="1:33" ht="13.05" customHeight="1">
      <c r="A122" s="7" t="s">
        <v>219</v>
      </c>
      <c r="B122" s="8" t="s">
        <v>405</v>
      </c>
      <c r="C122" s="9" t="s">
        <v>437</v>
      </c>
      <c r="D122" s="10">
        <v>185</v>
      </c>
      <c r="E122" s="9" t="s">
        <v>222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303</v>
      </c>
      <c r="AD122" s="9" t="s">
        <v>301</v>
      </c>
      <c r="AE122" s="9" t="s">
        <v>302</v>
      </c>
      <c r="AF122" s="10"/>
      <c r="AG122" s="10"/>
    </row>
    <row r="123" spans="1:33" ht="13.05" customHeight="1">
      <c r="A123" s="7" t="s">
        <v>219</v>
      </c>
      <c r="B123" s="8" t="s">
        <v>405</v>
      </c>
      <c r="C123" s="9" t="s">
        <v>437</v>
      </c>
      <c r="D123" s="10">
        <v>192</v>
      </c>
      <c r="E123" s="9" t="s">
        <v>222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303</v>
      </c>
      <c r="AD123" s="9" t="s">
        <v>301</v>
      </c>
      <c r="AE123" s="9" t="s">
        <v>302</v>
      </c>
      <c r="AF123" s="10"/>
      <c r="AG123" s="10"/>
    </row>
    <row r="124" spans="1:33" ht="13.05" customHeight="1">
      <c r="A124" s="7" t="s">
        <v>219</v>
      </c>
      <c r="B124" s="8" t="s">
        <v>438</v>
      </c>
      <c r="C124" s="9" t="s">
        <v>439</v>
      </c>
      <c r="D124" s="10">
        <v>164</v>
      </c>
      <c r="E124" s="9" t="s">
        <v>222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302</v>
      </c>
      <c r="AD124" s="9" t="s">
        <v>388</v>
      </c>
      <c r="AE124" s="10"/>
      <c r="AF124" s="10"/>
      <c r="AG124" s="10"/>
    </row>
    <row r="125" spans="1:33" ht="13.05" customHeight="1">
      <c r="A125" s="7" t="s">
        <v>219</v>
      </c>
      <c r="B125" s="8" t="s">
        <v>438</v>
      </c>
      <c r="C125" s="9" t="s">
        <v>439</v>
      </c>
      <c r="D125" s="10">
        <v>172</v>
      </c>
      <c r="E125" s="9" t="s">
        <v>222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302</v>
      </c>
      <c r="AD125" s="9" t="s">
        <v>388</v>
      </c>
      <c r="AE125" s="10"/>
      <c r="AF125" s="10"/>
      <c r="AG125" s="10"/>
    </row>
    <row r="126" spans="1:33" ht="13.05" customHeight="1">
      <c r="A126" s="7" t="s">
        <v>219</v>
      </c>
      <c r="B126" s="8" t="s">
        <v>438</v>
      </c>
      <c r="C126" s="9" t="s">
        <v>439</v>
      </c>
      <c r="D126" s="10">
        <v>180</v>
      </c>
      <c r="E126" s="9" t="s">
        <v>222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302</v>
      </c>
      <c r="AD126" s="9" t="s">
        <v>388</v>
      </c>
      <c r="AE126" s="10"/>
      <c r="AF126" s="10"/>
      <c r="AG126" s="10"/>
    </row>
    <row r="127" spans="1:33" ht="13.05" customHeight="1">
      <c r="A127" s="7" t="s">
        <v>219</v>
      </c>
      <c r="B127" s="8" t="s">
        <v>438</v>
      </c>
      <c r="C127" s="9" t="s">
        <v>439</v>
      </c>
      <c r="D127" s="10">
        <v>188</v>
      </c>
      <c r="E127" s="9" t="s">
        <v>222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302</v>
      </c>
      <c r="AD127" s="9" t="s">
        <v>388</v>
      </c>
      <c r="AE127" s="10"/>
      <c r="AF127" s="10"/>
      <c r="AG127" s="10"/>
    </row>
    <row r="128" spans="1:33" ht="13.05" customHeight="1">
      <c r="A128" s="7" t="s">
        <v>219</v>
      </c>
      <c r="B128" s="8" t="s">
        <v>438</v>
      </c>
      <c r="C128" s="9" t="s">
        <v>440</v>
      </c>
      <c r="D128" s="10">
        <v>175</v>
      </c>
      <c r="E128" s="9" t="s">
        <v>222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304</v>
      </c>
      <c r="AD128" s="9" t="s">
        <v>302</v>
      </c>
      <c r="AE128" s="9" t="s">
        <v>388</v>
      </c>
      <c r="AF128" s="10"/>
      <c r="AG128" s="10"/>
    </row>
    <row r="129" spans="1:33" ht="13.05" customHeight="1">
      <c r="A129" s="7" t="s">
        <v>219</v>
      </c>
      <c r="B129" s="8" t="s">
        <v>438</v>
      </c>
      <c r="C129" s="9" t="s">
        <v>440</v>
      </c>
      <c r="D129" s="10">
        <v>182</v>
      </c>
      <c r="E129" s="9" t="s">
        <v>222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304</v>
      </c>
      <c r="AD129" s="9" t="s">
        <v>302</v>
      </c>
      <c r="AE129" s="9" t="s">
        <v>388</v>
      </c>
      <c r="AF129" s="10"/>
      <c r="AG129" s="10"/>
    </row>
    <row r="130" spans="1:33" ht="13.05" customHeight="1">
      <c r="A130" s="7" t="s">
        <v>219</v>
      </c>
      <c r="B130" s="8" t="s">
        <v>438</v>
      </c>
      <c r="C130" s="9" t="s">
        <v>441</v>
      </c>
      <c r="D130" s="10">
        <v>159</v>
      </c>
      <c r="E130" s="9" t="s">
        <v>222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304</v>
      </c>
      <c r="AD130" s="9" t="s">
        <v>302</v>
      </c>
      <c r="AE130" s="9" t="s">
        <v>388</v>
      </c>
      <c r="AF130" s="10"/>
      <c r="AG130" s="10"/>
    </row>
    <row r="131" spans="1:33" ht="13.05" customHeight="1">
      <c r="A131" s="7" t="s">
        <v>219</v>
      </c>
      <c r="B131" s="8" t="s">
        <v>438</v>
      </c>
      <c r="C131" s="9" t="s">
        <v>441</v>
      </c>
      <c r="D131" s="10">
        <v>167</v>
      </c>
      <c r="E131" s="9" t="s">
        <v>222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304</v>
      </c>
      <c r="AD131" s="9" t="s">
        <v>302</v>
      </c>
      <c r="AE131" s="9" t="s">
        <v>388</v>
      </c>
      <c r="AF131" s="10"/>
      <c r="AG131" s="10"/>
    </row>
    <row r="132" spans="1:33" ht="13.05" customHeight="1">
      <c r="A132" s="7" t="s">
        <v>219</v>
      </c>
      <c r="B132" s="8" t="s">
        <v>438</v>
      </c>
      <c r="C132" s="9" t="s">
        <v>442</v>
      </c>
      <c r="D132" s="10">
        <v>158</v>
      </c>
      <c r="E132" s="9" t="s">
        <v>222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302</v>
      </c>
      <c r="AD132" s="9" t="s">
        <v>388</v>
      </c>
      <c r="AE132" s="10"/>
      <c r="AF132" s="10"/>
      <c r="AG132" s="10"/>
    </row>
    <row r="133" spans="1:33" ht="13.05" customHeight="1">
      <c r="A133" s="7" t="s">
        <v>219</v>
      </c>
      <c r="B133" s="8" t="s">
        <v>438</v>
      </c>
      <c r="C133" s="9" t="s">
        <v>442</v>
      </c>
      <c r="D133" s="10">
        <v>165</v>
      </c>
      <c r="E133" s="9" t="s">
        <v>222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302</v>
      </c>
      <c r="AD133" s="9" t="s">
        <v>388</v>
      </c>
      <c r="AE133" s="10"/>
      <c r="AF133" s="10"/>
      <c r="AG133" s="10"/>
    </row>
    <row r="134" spans="1:33" ht="13.05" customHeight="1">
      <c r="A134" s="7" t="s">
        <v>219</v>
      </c>
      <c r="B134" s="8" t="s">
        <v>438</v>
      </c>
      <c r="C134" s="9" t="s">
        <v>442</v>
      </c>
      <c r="D134" s="10">
        <v>179</v>
      </c>
      <c r="E134" s="9" t="s">
        <v>222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302</v>
      </c>
      <c r="AD134" s="9" t="s">
        <v>388</v>
      </c>
      <c r="AE134" s="10"/>
      <c r="AF134" s="10"/>
      <c r="AG134" s="10"/>
    </row>
    <row r="135" spans="1:33" ht="13.05" customHeight="1">
      <c r="A135" s="7" t="s">
        <v>219</v>
      </c>
      <c r="B135" s="8" t="s">
        <v>438</v>
      </c>
      <c r="C135" s="9" t="s">
        <v>443</v>
      </c>
      <c r="D135" s="10">
        <v>169</v>
      </c>
      <c r="E135" s="9" t="s">
        <v>222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302</v>
      </c>
      <c r="AD135" s="9" t="s">
        <v>388</v>
      </c>
      <c r="AE135" s="10"/>
      <c r="AF135" s="10"/>
      <c r="AG135" s="10"/>
    </row>
    <row r="136" spans="1:33" ht="13.05" customHeight="1">
      <c r="A136" s="7" t="s">
        <v>219</v>
      </c>
      <c r="B136" s="8" t="s">
        <v>438</v>
      </c>
      <c r="C136" s="9" t="s">
        <v>443</v>
      </c>
      <c r="D136" s="10">
        <v>177</v>
      </c>
      <c r="E136" s="9" t="s">
        <v>222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302</v>
      </c>
      <c r="AD136" s="9" t="s">
        <v>388</v>
      </c>
      <c r="AE136" s="10"/>
      <c r="AF136" s="10"/>
      <c r="AG136" s="10"/>
    </row>
    <row r="137" spans="1:33" ht="13.05" customHeight="1">
      <c r="A137" s="7" t="s">
        <v>219</v>
      </c>
      <c r="B137" s="8" t="s">
        <v>438</v>
      </c>
      <c r="C137" s="9" t="s">
        <v>444</v>
      </c>
      <c r="D137" s="10">
        <v>156</v>
      </c>
      <c r="E137" s="9" t="s">
        <v>222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302</v>
      </c>
      <c r="AD137" s="9" t="s">
        <v>388</v>
      </c>
      <c r="AE137" s="10"/>
      <c r="AF137" s="10"/>
      <c r="AG137" s="10"/>
    </row>
    <row r="138" spans="1:33" ht="13.05" customHeight="1">
      <c r="A138" s="7" t="s">
        <v>219</v>
      </c>
      <c r="B138" s="8" t="s">
        <v>438</v>
      </c>
      <c r="C138" s="9" t="s">
        <v>444</v>
      </c>
      <c r="D138" s="10">
        <v>164</v>
      </c>
      <c r="E138" s="9" t="s">
        <v>222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302</v>
      </c>
      <c r="AD138" s="9" t="s">
        <v>388</v>
      </c>
      <c r="AE138" s="10"/>
      <c r="AF138" s="10"/>
      <c r="AG138" s="10"/>
    </row>
    <row r="139" spans="1:33" ht="13.05" customHeight="1">
      <c r="A139" s="7" t="s">
        <v>219</v>
      </c>
      <c r="B139" s="8" t="s">
        <v>438</v>
      </c>
      <c r="C139" s="9" t="s">
        <v>445</v>
      </c>
      <c r="D139" s="10">
        <v>164</v>
      </c>
      <c r="E139" s="9" t="s">
        <v>222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305</v>
      </c>
      <c r="AD139" s="9" t="s">
        <v>302</v>
      </c>
      <c r="AE139" s="10"/>
      <c r="AF139" s="10"/>
      <c r="AG139" s="10"/>
    </row>
    <row r="140" spans="1:33" ht="13.05" customHeight="1">
      <c r="A140" s="7" t="s">
        <v>219</v>
      </c>
      <c r="B140" s="8" t="s">
        <v>438</v>
      </c>
      <c r="C140" s="9" t="s">
        <v>445</v>
      </c>
      <c r="D140" s="10">
        <v>172</v>
      </c>
      <c r="E140" s="9" t="s">
        <v>222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305</v>
      </c>
      <c r="AD140" s="9" t="s">
        <v>302</v>
      </c>
      <c r="AE140" s="10"/>
      <c r="AF140" s="10"/>
      <c r="AG140" s="10"/>
    </row>
    <row r="141" spans="1:33" ht="13.05" customHeight="1">
      <c r="A141" s="7" t="s">
        <v>219</v>
      </c>
      <c r="B141" s="8" t="s">
        <v>438</v>
      </c>
      <c r="C141" s="9" t="s">
        <v>445</v>
      </c>
      <c r="D141" s="10">
        <v>180</v>
      </c>
      <c r="E141" s="9" t="s">
        <v>222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305</v>
      </c>
      <c r="AD141" s="9" t="s">
        <v>302</v>
      </c>
      <c r="AE141" s="10"/>
      <c r="AF141" s="10"/>
      <c r="AG141" s="10"/>
    </row>
    <row r="142" spans="1:33" ht="13.05" customHeight="1">
      <c r="A142" s="7" t="s">
        <v>219</v>
      </c>
      <c r="B142" s="8" t="s">
        <v>438</v>
      </c>
      <c r="C142" s="9" t="s">
        <v>445</v>
      </c>
      <c r="D142" s="10">
        <v>188</v>
      </c>
      <c r="E142" s="9" t="s">
        <v>222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305</v>
      </c>
      <c r="AD142" s="9" t="s">
        <v>302</v>
      </c>
      <c r="AE142" s="10"/>
      <c r="AF142" s="10"/>
      <c r="AG142" s="10"/>
    </row>
    <row r="143" spans="1:33" ht="13.05" customHeight="1">
      <c r="A143" s="7" t="s">
        <v>219</v>
      </c>
      <c r="B143" s="8" t="s">
        <v>438</v>
      </c>
      <c r="C143" s="9" t="s">
        <v>446</v>
      </c>
      <c r="D143" s="10">
        <v>176</v>
      </c>
      <c r="E143" s="9" t="s">
        <v>222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303</v>
      </c>
      <c r="AD143" s="9" t="s">
        <v>301</v>
      </c>
      <c r="AE143" s="9" t="s">
        <v>302</v>
      </c>
      <c r="AF143" s="10"/>
      <c r="AG143" s="10"/>
    </row>
    <row r="144" spans="1:33" ht="13.05" customHeight="1">
      <c r="A144" s="7" t="s">
        <v>219</v>
      </c>
      <c r="B144" s="8" t="s">
        <v>438</v>
      </c>
      <c r="C144" s="9" t="s">
        <v>446</v>
      </c>
      <c r="D144" s="10">
        <v>184</v>
      </c>
      <c r="E144" s="9" t="s">
        <v>222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303</v>
      </c>
      <c r="AD144" s="9" t="s">
        <v>301</v>
      </c>
      <c r="AE144" s="9" t="s">
        <v>302</v>
      </c>
      <c r="AF144" s="10"/>
      <c r="AG144" s="10"/>
    </row>
    <row r="145" spans="1:33" ht="13.05" customHeight="1">
      <c r="A145" s="7" t="s">
        <v>219</v>
      </c>
      <c r="B145" s="8" t="s">
        <v>438</v>
      </c>
      <c r="C145" s="9" t="s">
        <v>446</v>
      </c>
      <c r="D145" s="10">
        <v>192</v>
      </c>
      <c r="E145" s="9" t="s">
        <v>222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301</v>
      </c>
      <c r="AD145" s="9" t="s">
        <v>302</v>
      </c>
      <c r="AE145" s="10"/>
      <c r="AF145" s="10"/>
      <c r="AG145" s="10"/>
    </row>
    <row r="146" spans="1:33" ht="13.05" customHeight="1">
      <c r="A146" s="7" t="s">
        <v>219</v>
      </c>
      <c r="B146" s="8" t="s">
        <v>438</v>
      </c>
      <c r="C146" s="9" t="s">
        <v>447</v>
      </c>
      <c r="D146" s="10">
        <v>140</v>
      </c>
      <c r="E146" s="9" t="s">
        <v>430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305</v>
      </c>
      <c r="AD146" s="10"/>
      <c r="AE146" s="10"/>
      <c r="AF146" s="10"/>
      <c r="AG146" s="10"/>
    </row>
    <row r="147" spans="1:33" ht="13.05" customHeight="1">
      <c r="A147" s="7" t="s">
        <v>219</v>
      </c>
      <c r="B147" s="8" t="s">
        <v>438</v>
      </c>
      <c r="C147" s="9" t="s">
        <v>447</v>
      </c>
      <c r="D147" s="10">
        <v>150</v>
      </c>
      <c r="E147" s="9" t="s">
        <v>430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305</v>
      </c>
      <c r="AD147" s="10"/>
      <c r="AE147" s="10"/>
      <c r="AF147" s="10"/>
      <c r="AG147" s="10"/>
    </row>
    <row r="148" spans="1:33" ht="13.05" customHeight="1">
      <c r="A148" s="7" t="s">
        <v>219</v>
      </c>
      <c r="B148" s="8" t="s">
        <v>438</v>
      </c>
      <c r="C148" s="9" t="s">
        <v>448</v>
      </c>
      <c r="D148" s="10">
        <v>160</v>
      </c>
      <c r="E148" s="9" t="s">
        <v>390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307</v>
      </c>
      <c r="AD148" s="10"/>
      <c r="AE148" s="10"/>
      <c r="AF148" s="10"/>
      <c r="AG148" s="10"/>
    </row>
    <row r="149" spans="1:33" ht="13.05" customHeight="1">
      <c r="A149" s="7" t="s">
        <v>219</v>
      </c>
      <c r="B149" s="8" t="s">
        <v>438</v>
      </c>
      <c r="C149" s="9" t="s">
        <v>449</v>
      </c>
      <c r="D149" s="10">
        <v>147</v>
      </c>
      <c r="E149" s="9" t="s">
        <v>390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307</v>
      </c>
      <c r="AD149" s="10"/>
      <c r="AE149" s="10"/>
      <c r="AF149" s="10"/>
      <c r="AG149" s="10"/>
    </row>
    <row r="150" spans="1:33" ht="13.05" customHeight="1">
      <c r="A150" s="7" t="s">
        <v>219</v>
      </c>
      <c r="B150" s="8" t="s">
        <v>438</v>
      </c>
      <c r="C150" s="9" t="s">
        <v>449</v>
      </c>
      <c r="D150" s="10">
        <v>154</v>
      </c>
      <c r="E150" s="9" t="s">
        <v>390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307</v>
      </c>
      <c r="AD150" s="10"/>
      <c r="AE150" s="10"/>
      <c r="AF150" s="10"/>
      <c r="AG150" s="10"/>
    </row>
    <row r="151" spans="1:33" ht="13.05" customHeight="1">
      <c r="A151" s="7" t="s">
        <v>219</v>
      </c>
      <c r="B151" s="8" t="s">
        <v>438</v>
      </c>
      <c r="C151" s="9" t="s">
        <v>449</v>
      </c>
      <c r="D151" s="10">
        <v>161</v>
      </c>
      <c r="E151" s="9" t="s">
        <v>390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307</v>
      </c>
      <c r="AD151" s="10"/>
      <c r="AE151" s="10"/>
      <c r="AF151" s="10"/>
      <c r="AG151" s="10"/>
    </row>
    <row r="152" spans="1:33" ht="13.05" customHeight="1">
      <c r="A152" s="7" t="s">
        <v>219</v>
      </c>
      <c r="B152" s="8" t="s">
        <v>438</v>
      </c>
      <c r="C152" s="9" t="s">
        <v>450</v>
      </c>
      <c r="D152" s="10">
        <v>143</v>
      </c>
      <c r="E152" s="9" t="s">
        <v>390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307</v>
      </c>
      <c r="AD152" s="10"/>
      <c r="AE152" s="10"/>
      <c r="AF152" s="10"/>
      <c r="AG152" s="10"/>
    </row>
    <row r="153" spans="1:33" ht="13.05" customHeight="1">
      <c r="A153" s="7" t="s">
        <v>219</v>
      </c>
      <c r="B153" s="8" t="s">
        <v>438</v>
      </c>
      <c r="C153" s="9" t="s">
        <v>450</v>
      </c>
      <c r="D153" s="10">
        <v>150</v>
      </c>
      <c r="E153" s="9" t="s">
        <v>390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307</v>
      </c>
      <c r="AD153" s="9" t="s">
        <v>306</v>
      </c>
      <c r="AE153" s="10"/>
      <c r="AF153" s="10"/>
      <c r="AG153" s="10"/>
    </row>
    <row r="154" spans="1:33" ht="13.05" customHeight="1">
      <c r="A154" s="7" t="s">
        <v>219</v>
      </c>
      <c r="B154" s="8" t="s">
        <v>438</v>
      </c>
      <c r="C154" s="9" t="s">
        <v>450</v>
      </c>
      <c r="D154" s="10">
        <v>157</v>
      </c>
      <c r="E154" s="9" t="s">
        <v>390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307</v>
      </c>
      <c r="AD154" s="10"/>
      <c r="AE154" s="10"/>
      <c r="AF154" s="10"/>
      <c r="AG154" s="10"/>
    </row>
    <row r="155" spans="1:33" ht="13.05" customHeight="1">
      <c r="A155" s="7" t="s">
        <v>219</v>
      </c>
      <c r="B155" s="8" t="s">
        <v>438</v>
      </c>
      <c r="C155" s="9" t="s">
        <v>450</v>
      </c>
      <c r="D155" s="10">
        <v>164</v>
      </c>
      <c r="E155" s="9" t="s">
        <v>390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307</v>
      </c>
      <c r="AD155" s="10"/>
      <c r="AE155" s="10"/>
      <c r="AF155" s="10"/>
      <c r="AG155" s="10"/>
    </row>
    <row r="156" spans="1:33" ht="13.05" customHeight="1">
      <c r="A156" s="7" t="s">
        <v>219</v>
      </c>
      <c r="B156" s="8" t="s">
        <v>438</v>
      </c>
      <c r="C156" s="9" t="s">
        <v>451</v>
      </c>
      <c r="D156" s="10">
        <v>147</v>
      </c>
      <c r="E156" s="9" t="s">
        <v>390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306</v>
      </c>
      <c r="AD156" s="9" t="s">
        <v>305</v>
      </c>
      <c r="AE156" s="9" t="s">
        <v>302</v>
      </c>
      <c r="AF156" s="10"/>
      <c r="AG156" s="10"/>
    </row>
    <row r="157" spans="1:33" ht="13.05" customHeight="1">
      <c r="A157" s="7" t="s">
        <v>219</v>
      </c>
      <c r="B157" s="8" t="s">
        <v>438</v>
      </c>
      <c r="C157" s="9" t="s">
        <v>451</v>
      </c>
      <c r="D157" s="10">
        <v>153</v>
      </c>
      <c r="E157" s="9" t="s">
        <v>390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305</v>
      </c>
      <c r="AD157" s="9" t="s">
        <v>302</v>
      </c>
      <c r="AE157" s="10"/>
      <c r="AF157" s="10"/>
      <c r="AG157" s="10"/>
    </row>
    <row r="158" spans="1:33" ht="13.05" customHeight="1">
      <c r="A158" s="7" t="s">
        <v>219</v>
      </c>
      <c r="B158" s="8" t="s">
        <v>438</v>
      </c>
      <c r="C158" s="9" t="s">
        <v>451</v>
      </c>
      <c r="D158" s="10">
        <v>161</v>
      </c>
      <c r="E158" s="9" t="s">
        <v>390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305</v>
      </c>
      <c r="AD158" s="9" t="s">
        <v>302</v>
      </c>
      <c r="AE158" s="10"/>
      <c r="AF158" s="10"/>
      <c r="AG158" s="10"/>
    </row>
    <row r="159" spans="1:33" ht="13.05" customHeight="1">
      <c r="A159" s="7" t="s">
        <v>219</v>
      </c>
      <c r="B159" s="8" t="s">
        <v>438</v>
      </c>
      <c r="C159" s="9" t="s">
        <v>452</v>
      </c>
      <c r="D159" s="10">
        <v>153</v>
      </c>
      <c r="E159" s="9" t="s">
        <v>390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305</v>
      </c>
      <c r="AD159" s="9" t="s">
        <v>302</v>
      </c>
      <c r="AE159" s="10"/>
      <c r="AF159" s="10"/>
      <c r="AG159" s="10"/>
    </row>
    <row r="160" spans="1:33" ht="13.05" customHeight="1">
      <c r="A160" s="7" t="s">
        <v>219</v>
      </c>
      <c r="B160" s="8" t="s">
        <v>438</v>
      </c>
      <c r="C160" s="9" t="s">
        <v>452</v>
      </c>
      <c r="D160" s="10">
        <v>161</v>
      </c>
      <c r="E160" s="9" t="s">
        <v>390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305</v>
      </c>
      <c r="AD160" s="9" t="s">
        <v>302</v>
      </c>
      <c r="AE160" s="10"/>
      <c r="AF160" s="10"/>
      <c r="AG160" s="10"/>
    </row>
    <row r="161" spans="1:33" ht="13.05" customHeight="1">
      <c r="A161" s="7" t="s">
        <v>219</v>
      </c>
      <c r="B161" s="8" t="s">
        <v>438</v>
      </c>
      <c r="C161" s="9" t="s">
        <v>453</v>
      </c>
      <c r="D161" s="10">
        <v>156</v>
      </c>
      <c r="E161" s="9" t="s">
        <v>390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305</v>
      </c>
      <c r="AD161" s="9" t="s">
        <v>302</v>
      </c>
      <c r="AE161" s="10"/>
      <c r="AF161" s="10"/>
      <c r="AG161" s="10"/>
    </row>
    <row r="162" spans="1:33" ht="13.05" customHeight="1">
      <c r="A162" s="7" t="s">
        <v>219</v>
      </c>
      <c r="B162" s="8" t="s">
        <v>438</v>
      </c>
      <c r="C162" s="9" t="s">
        <v>453</v>
      </c>
      <c r="D162" s="10">
        <v>164</v>
      </c>
      <c r="E162" s="9" t="s">
        <v>390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305</v>
      </c>
      <c r="AD162" s="9" t="s">
        <v>302</v>
      </c>
      <c r="AE162" s="10"/>
      <c r="AF162" s="10"/>
      <c r="AG162" s="10"/>
    </row>
    <row r="163" spans="1:33" ht="13.05" customHeight="1">
      <c r="A163" s="7" t="s">
        <v>219</v>
      </c>
      <c r="B163" s="8" t="s">
        <v>438</v>
      </c>
      <c r="C163" s="9" t="s">
        <v>453</v>
      </c>
      <c r="D163" s="10">
        <v>172</v>
      </c>
      <c r="E163" s="9" t="s">
        <v>390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305</v>
      </c>
      <c r="AD163" s="9" t="s">
        <v>302</v>
      </c>
      <c r="AE163" s="10"/>
      <c r="AF163" s="10"/>
      <c r="AG163" s="10"/>
    </row>
    <row r="164" spans="1:33" ht="13.05" customHeight="1">
      <c r="A164" s="7" t="s">
        <v>219</v>
      </c>
      <c r="B164" s="8" t="s">
        <v>438</v>
      </c>
      <c r="C164" s="9" t="s">
        <v>454</v>
      </c>
      <c r="D164" s="10">
        <v>172</v>
      </c>
      <c r="E164" s="9" t="s">
        <v>222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305</v>
      </c>
      <c r="AD164" s="9" t="s">
        <v>302</v>
      </c>
      <c r="AE164" s="10"/>
      <c r="AF164" s="10"/>
      <c r="AG164" s="10"/>
    </row>
    <row r="165" spans="1:33" ht="13.05" customHeight="1">
      <c r="A165" s="7" t="s">
        <v>219</v>
      </c>
      <c r="B165" s="8" t="s">
        <v>438</v>
      </c>
      <c r="C165" s="9" t="s">
        <v>454</v>
      </c>
      <c r="D165" s="10">
        <v>180</v>
      </c>
      <c r="E165" s="9" t="s">
        <v>222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305</v>
      </c>
      <c r="AD165" s="9" t="s">
        <v>302</v>
      </c>
      <c r="AE165" s="10"/>
      <c r="AF165" s="10"/>
      <c r="AG165" s="10"/>
    </row>
    <row r="166" spans="1:33" ht="13.05" customHeight="1">
      <c r="A166" s="7" t="s">
        <v>219</v>
      </c>
      <c r="B166" s="8" t="s">
        <v>438</v>
      </c>
      <c r="C166" s="9" t="s">
        <v>454</v>
      </c>
      <c r="D166" s="10">
        <v>188</v>
      </c>
      <c r="E166" s="9" t="s">
        <v>222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305</v>
      </c>
      <c r="AD166" s="9" t="s">
        <v>302</v>
      </c>
      <c r="AE166" s="10"/>
      <c r="AF166" s="10"/>
      <c r="AG166" s="10"/>
    </row>
    <row r="167" spans="1:33" ht="13.05" customHeight="1">
      <c r="A167" s="7" t="s">
        <v>219</v>
      </c>
      <c r="B167" s="8" t="s">
        <v>438</v>
      </c>
      <c r="C167" s="9" t="s">
        <v>455</v>
      </c>
      <c r="D167" s="10">
        <v>157</v>
      </c>
      <c r="E167" s="9" t="s">
        <v>222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305</v>
      </c>
      <c r="AD167" s="10"/>
      <c r="AE167" s="10"/>
      <c r="AF167" s="10"/>
      <c r="AG167" s="10"/>
    </row>
    <row r="168" spans="1:33" ht="13.05" customHeight="1">
      <c r="A168" s="7" t="s">
        <v>219</v>
      </c>
      <c r="B168" s="8" t="s">
        <v>438</v>
      </c>
      <c r="C168" s="9" t="s">
        <v>455</v>
      </c>
      <c r="D168" s="10">
        <v>165</v>
      </c>
      <c r="E168" s="9" t="s">
        <v>222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305</v>
      </c>
      <c r="AD168" s="10"/>
      <c r="AE168" s="10"/>
      <c r="AF168" s="10"/>
      <c r="AG168" s="10"/>
    </row>
    <row r="169" spans="1:33" ht="13.05" customHeight="1">
      <c r="A169" s="7" t="s">
        <v>219</v>
      </c>
      <c r="B169" s="8" t="s">
        <v>438</v>
      </c>
      <c r="C169" s="9" t="s">
        <v>455</v>
      </c>
      <c r="D169" s="10">
        <v>173</v>
      </c>
      <c r="E169" s="9" t="s">
        <v>222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305</v>
      </c>
      <c r="AD169" s="10"/>
      <c r="AE169" s="10"/>
      <c r="AF169" s="10"/>
      <c r="AG169" s="10"/>
    </row>
    <row r="170" spans="1:33" ht="13.05" customHeight="1">
      <c r="A170" s="7" t="s">
        <v>219</v>
      </c>
      <c r="B170" s="8" t="s">
        <v>438</v>
      </c>
      <c r="C170" s="9" t="s">
        <v>455</v>
      </c>
      <c r="D170" s="10">
        <v>181</v>
      </c>
      <c r="E170" s="9" t="s">
        <v>222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305</v>
      </c>
      <c r="AD170" s="10"/>
      <c r="AE170" s="10"/>
      <c r="AF170" s="10"/>
      <c r="AG170" s="10"/>
    </row>
    <row r="171" spans="1:33" ht="13.05" customHeight="1">
      <c r="A171" s="7" t="s">
        <v>219</v>
      </c>
      <c r="B171" s="8" t="s">
        <v>438</v>
      </c>
      <c r="C171" s="9" t="s">
        <v>456</v>
      </c>
      <c r="D171" s="10">
        <v>161</v>
      </c>
      <c r="E171" s="9" t="s">
        <v>222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305</v>
      </c>
      <c r="AD171" s="9" t="s">
        <v>302</v>
      </c>
      <c r="AE171" s="10"/>
      <c r="AF171" s="10"/>
      <c r="AG171" s="10"/>
    </row>
    <row r="172" spans="1:33" ht="13.05" customHeight="1">
      <c r="A172" s="7" t="s">
        <v>219</v>
      </c>
      <c r="B172" s="8" t="s">
        <v>438</v>
      </c>
      <c r="C172" s="9" t="s">
        <v>456</v>
      </c>
      <c r="D172" s="10">
        <v>169</v>
      </c>
      <c r="E172" s="9" t="s">
        <v>222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305</v>
      </c>
      <c r="AD172" s="9" t="s">
        <v>302</v>
      </c>
      <c r="AE172" s="10"/>
      <c r="AF172" s="10"/>
      <c r="AG172" s="10"/>
    </row>
    <row r="173" spans="1:33" ht="13.05" customHeight="1">
      <c r="A173" s="7" t="s">
        <v>219</v>
      </c>
      <c r="B173" s="8" t="s">
        <v>438</v>
      </c>
      <c r="C173" s="9" t="s">
        <v>456</v>
      </c>
      <c r="D173" s="10">
        <v>176</v>
      </c>
      <c r="E173" s="9" t="s">
        <v>222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305</v>
      </c>
      <c r="AD173" s="9" t="s">
        <v>302</v>
      </c>
      <c r="AE173" s="10"/>
      <c r="AF173" s="10"/>
      <c r="AG173" s="10"/>
    </row>
    <row r="174" spans="1:33" ht="13.05" customHeight="1">
      <c r="A174" s="7" t="s">
        <v>219</v>
      </c>
      <c r="B174" s="8" t="s">
        <v>438</v>
      </c>
      <c r="C174" s="9" t="s">
        <v>457</v>
      </c>
      <c r="D174" s="10">
        <v>169</v>
      </c>
      <c r="E174" s="9" t="s">
        <v>222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305</v>
      </c>
      <c r="AD174" s="10"/>
      <c r="AE174" s="10"/>
      <c r="AF174" s="10"/>
      <c r="AG174" s="10"/>
    </row>
    <row r="175" spans="1:33" ht="13.05" customHeight="1">
      <c r="A175" s="7" t="s">
        <v>219</v>
      </c>
      <c r="B175" s="8" t="s">
        <v>438</v>
      </c>
      <c r="C175" s="9" t="s">
        <v>457</v>
      </c>
      <c r="D175" s="10">
        <v>176</v>
      </c>
      <c r="E175" s="9" t="s">
        <v>222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305</v>
      </c>
      <c r="AD175" s="10"/>
      <c r="AE175" s="10"/>
      <c r="AF175" s="10"/>
      <c r="AG175" s="10"/>
    </row>
    <row r="176" spans="1:33" ht="13.05" customHeight="1">
      <c r="A176" s="7" t="s">
        <v>219</v>
      </c>
      <c r="B176" s="8" t="s">
        <v>438</v>
      </c>
      <c r="C176" s="9" t="s">
        <v>457</v>
      </c>
      <c r="D176" s="10">
        <v>184</v>
      </c>
      <c r="E176" s="9" t="s">
        <v>222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305</v>
      </c>
      <c r="AD176" s="10"/>
      <c r="AE176" s="10"/>
      <c r="AF176" s="10"/>
      <c r="AG176" s="10"/>
    </row>
    <row r="177" spans="1:33" ht="13.05" customHeight="1">
      <c r="A177" s="7" t="s">
        <v>219</v>
      </c>
      <c r="B177" s="8" t="s">
        <v>438</v>
      </c>
      <c r="C177" s="9" t="s">
        <v>458</v>
      </c>
      <c r="D177" s="10">
        <v>164</v>
      </c>
      <c r="E177" s="9" t="s">
        <v>222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305</v>
      </c>
      <c r="AD177" s="9" t="s">
        <v>302</v>
      </c>
      <c r="AE177" s="10"/>
      <c r="AF177" s="10"/>
      <c r="AG177" s="10"/>
    </row>
    <row r="178" spans="1:33" ht="13.05" customHeight="1">
      <c r="A178" s="7" t="s">
        <v>219</v>
      </c>
      <c r="B178" s="8" t="s">
        <v>438</v>
      </c>
      <c r="C178" s="9" t="s">
        <v>458</v>
      </c>
      <c r="D178" s="10">
        <v>172</v>
      </c>
      <c r="E178" s="9" t="s">
        <v>222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305</v>
      </c>
      <c r="AD178" s="10"/>
      <c r="AE178" s="10"/>
      <c r="AF178" s="10"/>
      <c r="AG178" s="10"/>
    </row>
    <row r="179" spans="1:33" ht="13.05" customHeight="1">
      <c r="A179" s="7" t="s">
        <v>219</v>
      </c>
      <c r="B179" s="8" t="s">
        <v>438</v>
      </c>
      <c r="C179" s="9" t="s">
        <v>458</v>
      </c>
      <c r="D179" s="10">
        <v>180</v>
      </c>
      <c r="E179" s="9" t="s">
        <v>222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305</v>
      </c>
      <c r="AD179" s="10"/>
      <c r="AE179" s="10"/>
      <c r="AF179" s="10"/>
      <c r="AG179" s="10"/>
    </row>
    <row r="180" spans="1:33" ht="13.05" customHeight="1">
      <c r="A180" s="7" t="s">
        <v>219</v>
      </c>
      <c r="B180" s="8" t="s">
        <v>438</v>
      </c>
      <c r="C180" s="9" t="s">
        <v>458</v>
      </c>
      <c r="D180" s="10">
        <v>188</v>
      </c>
      <c r="E180" s="9" t="s">
        <v>222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305</v>
      </c>
      <c r="AD180" s="10"/>
      <c r="AE180" s="10"/>
      <c r="AF180" s="10"/>
      <c r="AG180" s="10"/>
    </row>
    <row r="181" spans="1:33" ht="13.05" customHeight="1">
      <c r="A181" s="7" t="s">
        <v>219</v>
      </c>
      <c r="B181" s="8" t="s">
        <v>438</v>
      </c>
      <c r="C181" s="9" t="s">
        <v>459</v>
      </c>
      <c r="D181" s="10">
        <v>149</v>
      </c>
      <c r="E181" s="9" t="s">
        <v>222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307</v>
      </c>
      <c r="AD181" s="10"/>
      <c r="AE181" s="10"/>
      <c r="AF181" s="10"/>
      <c r="AG181" s="10"/>
    </row>
    <row r="182" spans="1:33" ht="13.05" customHeight="1">
      <c r="A182" s="7" t="s">
        <v>219</v>
      </c>
      <c r="B182" s="8" t="s">
        <v>438</v>
      </c>
      <c r="C182" s="9" t="s">
        <v>459</v>
      </c>
      <c r="D182" s="10">
        <v>156</v>
      </c>
      <c r="E182" s="9" t="s">
        <v>222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307</v>
      </c>
      <c r="AD182" s="10"/>
      <c r="AE182" s="10"/>
      <c r="AF182" s="10"/>
      <c r="AG182" s="10"/>
    </row>
    <row r="183" spans="1:33" ht="13.05" customHeight="1">
      <c r="A183" s="7" t="s">
        <v>219</v>
      </c>
      <c r="B183" s="8" t="s">
        <v>438</v>
      </c>
      <c r="C183" s="9" t="s">
        <v>459</v>
      </c>
      <c r="D183" s="10">
        <v>163</v>
      </c>
      <c r="E183" s="9" t="s">
        <v>222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307</v>
      </c>
      <c r="AD183" s="10"/>
      <c r="AE183" s="10"/>
      <c r="AF183" s="10"/>
      <c r="AG183" s="10"/>
    </row>
    <row r="184" spans="1:33" ht="13.05" customHeight="1">
      <c r="A184" s="7" t="s">
        <v>219</v>
      </c>
      <c r="B184" s="8" t="s">
        <v>438</v>
      </c>
      <c r="C184" s="9" t="s">
        <v>460</v>
      </c>
      <c r="D184" s="10">
        <v>160</v>
      </c>
      <c r="E184" s="9" t="s">
        <v>222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307</v>
      </c>
      <c r="AD184" s="10"/>
      <c r="AE184" s="10"/>
      <c r="AF184" s="10"/>
      <c r="AG184" s="10"/>
    </row>
    <row r="185" spans="1:33" ht="13.05" customHeight="1">
      <c r="A185" s="7" t="s">
        <v>219</v>
      </c>
      <c r="B185" s="8" t="s">
        <v>438</v>
      </c>
      <c r="C185" s="9" t="s">
        <v>460</v>
      </c>
      <c r="D185" s="10">
        <v>165</v>
      </c>
      <c r="E185" s="9" t="s">
        <v>222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307</v>
      </c>
      <c r="AD185" s="10"/>
      <c r="AE185" s="10"/>
      <c r="AF185" s="10"/>
      <c r="AG185" s="10"/>
    </row>
    <row r="186" spans="1:33" ht="13.05" customHeight="1">
      <c r="A186" s="7" t="s">
        <v>219</v>
      </c>
      <c r="B186" s="8" t="s">
        <v>438</v>
      </c>
      <c r="C186" s="9" t="s">
        <v>460</v>
      </c>
      <c r="D186" s="10">
        <v>170</v>
      </c>
      <c r="E186" s="9" t="s">
        <v>222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307</v>
      </c>
      <c r="AD186" s="10"/>
      <c r="AE186" s="10"/>
      <c r="AF186" s="10"/>
      <c r="AG186" s="10"/>
    </row>
    <row r="187" spans="1:33" ht="13.05" customHeight="1">
      <c r="A187" s="7" t="s">
        <v>219</v>
      </c>
      <c r="B187" s="8" t="s">
        <v>438</v>
      </c>
      <c r="C187" s="9" t="s">
        <v>461</v>
      </c>
      <c r="D187" s="10">
        <v>159</v>
      </c>
      <c r="E187" s="9" t="s">
        <v>222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307</v>
      </c>
      <c r="AD187" s="10"/>
      <c r="AE187" s="10"/>
      <c r="AF187" s="10"/>
      <c r="AG187" s="10"/>
    </row>
    <row r="188" spans="1:33" ht="13.05" customHeight="1">
      <c r="A188" s="7" t="s">
        <v>219</v>
      </c>
      <c r="B188" s="8" t="s">
        <v>438</v>
      </c>
      <c r="C188" s="9" t="s">
        <v>461</v>
      </c>
      <c r="D188" s="10">
        <v>165</v>
      </c>
      <c r="E188" s="9" t="s">
        <v>222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307</v>
      </c>
      <c r="AD188" s="10"/>
      <c r="AE188" s="10"/>
      <c r="AF188" s="10"/>
      <c r="AG188" s="10"/>
    </row>
    <row r="189" spans="1:33" ht="13.05" customHeight="1">
      <c r="A189" s="7" t="s">
        <v>219</v>
      </c>
      <c r="B189" s="8" t="s">
        <v>438</v>
      </c>
      <c r="C189" s="9" t="s">
        <v>462</v>
      </c>
      <c r="D189" s="10">
        <v>154</v>
      </c>
      <c r="E189" s="9" t="s">
        <v>222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307</v>
      </c>
      <c r="AD189" s="10"/>
      <c r="AE189" s="10"/>
      <c r="AF189" s="10"/>
      <c r="AG189" s="10"/>
    </row>
    <row r="190" spans="1:33" ht="13.05" customHeight="1">
      <c r="A190" s="7" t="s">
        <v>219</v>
      </c>
      <c r="B190" s="8" t="s">
        <v>438</v>
      </c>
      <c r="C190" s="9" t="s">
        <v>462</v>
      </c>
      <c r="D190" s="10">
        <v>168</v>
      </c>
      <c r="E190" s="9" t="s">
        <v>222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307</v>
      </c>
      <c r="AD190" s="10"/>
      <c r="AE190" s="10"/>
      <c r="AF190" s="10"/>
      <c r="AG190" s="10"/>
    </row>
    <row r="191" spans="1:33" ht="13.05" customHeight="1">
      <c r="A191" s="7" t="s">
        <v>219</v>
      </c>
      <c r="B191" s="8" t="s">
        <v>438</v>
      </c>
      <c r="C191" s="9" t="s">
        <v>462</v>
      </c>
      <c r="D191" s="10">
        <v>175</v>
      </c>
      <c r="E191" s="9" t="s">
        <v>222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307</v>
      </c>
      <c r="AD191" s="10"/>
      <c r="AE191" s="10"/>
      <c r="AF191" s="10"/>
      <c r="AG191" s="10"/>
    </row>
    <row r="192" spans="1:33" ht="13.05" customHeight="1">
      <c r="A192" s="7" t="s">
        <v>219</v>
      </c>
      <c r="B192" s="8" t="s">
        <v>438</v>
      </c>
      <c r="C192" s="9" t="s">
        <v>463</v>
      </c>
      <c r="D192" s="10">
        <v>160</v>
      </c>
      <c r="E192" s="9" t="s">
        <v>222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307</v>
      </c>
      <c r="AD192" s="10"/>
      <c r="AE192" s="10"/>
      <c r="AF192" s="10"/>
      <c r="AG192" s="10"/>
    </row>
    <row r="193" spans="1:33" ht="13.05" customHeight="1">
      <c r="A193" s="7" t="s">
        <v>219</v>
      </c>
      <c r="B193" s="8" t="s">
        <v>438</v>
      </c>
      <c r="C193" s="9" t="s">
        <v>463</v>
      </c>
      <c r="D193" s="10">
        <v>168</v>
      </c>
      <c r="E193" s="9" t="s">
        <v>222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307</v>
      </c>
      <c r="AD193" s="10"/>
      <c r="AE193" s="10"/>
      <c r="AF193" s="10"/>
      <c r="AG193" s="10"/>
    </row>
    <row r="194" spans="1:33" ht="13.05" customHeight="1">
      <c r="A194" s="7" t="s">
        <v>219</v>
      </c>
      <c r="B194" s="8" t="s">
        <v>438</v>
      </c>
      <c r="C194" s="9" t="s">
        <v>464</v>
      </c>
      <c r="D194" s="10">
        <v>168</v>
      </c>
      <c r="E194" s="9" t="s">
        <v>222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307</v>
      </c>
      <c r="AD194" s="10"/>
      <c r="AE194" s="10"/>
      <c r="AF194" s="10"/>
      <c r="AG194" s="10"/>
    </row>
    <row r="195" spans="1:33" ht="13.05" customHeight="1">
      <c r="A195" s="7" t="s">
        <v>219</v>
      </c>
      <c r="B195" s="8" t="s">
        <v>438</v>
      </c>
      <c r="C195" s="9" t="s">
        <v>464</v>
      </c>
      <c r="D195" s="10">
        <v>176</v>
      </c>
      <c r="E195" s="9" t="s">
        <v>222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307</v>
      </c>
      <c r="AD195" s="10"/>
      <c r="AE195" s="10"/>
      <c r="AF195" s="10"/>
      <c r="AG195" s="10"/>
    </row>
    <row r="196" spans="1:33" ht="13.05" customHeight="1">
      <c r="A196" s="7" t="s">
        <v>219</v>
      </c>
      <c r="B196" s="8" t="s">
        <v>438</v>
      </c>
      <c r="C196" s="9" t="s">
        <v>465</v>
      </c>
      <c r="D196" s="10">
        <v>161</v>
      </c>
      <c r="E196" s="9" t="s">
        <v>222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307</v>
      </c>
      <c r="AD196" s="9" t="s">
        <v>306</v>
      </c>
      <c r="AE196" s="10"/>
      <c r="AF196" s="10"/>
      <c r="AG196" s="10"/>
    </row>
    <row r="197" spans="1:33" ht="13.05" customHeight="1">
      <c r="A197" s="7" t="s">
        <v>219</v>
      </c>
      <c r="B197" s="8" t="s">
        <v>438</v>
      </c>
      <c r="C197" s="9" t="s">
        <v>465</v>
      </c>
      <c r="D197" s="10">
        <v>169</v>
      </c>
      <c r="E197" s="9" t="s">
        <v>222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307</v>
      </c>
      <c r="AD197" s="9" t="s">
        <v>306</v>
      </c>
      <c r="AE197" s="10"/>
      <c r="AF197" s="10"/>
      <c r="AG197" s="10"/>
    </row>
    <row r="198" spans="1:33" ht="13.05" customHeight="1">
      <c r="A198" s="7" t="s">
        <v>219</v>
      </c>
      <c r="B198" s="8" t="s">
        <v>438</v>
      </c>
      <c r="C198" s="9" t="s">
        <v>466</v>
      </c>
      <c r="D198" s="10">
        <v>154</v>
      </c>
      <c r="E198" s="9" t="s">
        <v>222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467</v>
      </c>
      <c r="O198" s="9" t="s">
        <v>467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308</v>
      </c>
      <c r="AD198" s="10"/>
      <c r="AE198" s="10"/>
      <c r="AF198" s="10"/>
      <c r="AG198" s="10"/>
    </row>
    <row r="199" spans="1:33" ht="13.05" customHeight="1">
      <c r="A199" s="7" t="s">
        <v>219</v>
      </c>
      <c r="B199" s="8" t="s">
        <v>438</v>
      </c>
      <c r="C199" s="9" t="s">
        <v>466</v>
      </c>
      <c r="D199" s="10">
        <v>161</v>
      </c>
      <c r="E199" s="9" t="s">
        <v>222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307</v>
      </c>
      <c r="AD199" s="9" t="s">
        <v>306</v>
      </c>
      <c r="AE199" s="10"/>
      <c r="AF199" s="10"/>
      <c r="AG199" s="10"/>
    </row>
    <row r="200" spans="1:33" ht="13.05" customHeight="1">
      <c r="A200" s="7" t="s">
        <v>219</v>
      </c>
      <c r="B200" s="8" t="s">
        <v>438</v>
      </c>
      <c r="C200" s="9" t="s">
        <v>468</v>
      </c>
      <c r="D200" s="10">
        <v>161</v>
      </c>
      <c r="E200" s="9" t="s">
        <v>390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467</v>
      </c>
      <c r="O200" s="9" t="s">
        <v>467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308</v>
      </c>
      <c r="AD200" s="10"/>
      <c r="AE200" s="10"/>
      <c r="AF200" s="10"/>
      <c r="AG200" s="10"/>
    </row>
    <row r="201" spans="1:33" ht="13.05" customHeight="1">
      <c r="A201" s="7" t="s">
        <v>219</v>
      </c>
      <c r="B201" s="8" t="s">
        <v>438</v>
      </c>
      <c r="C201" s="9" t="s">
        <v>469</v>
      </c>
      <c r="D201" s="10">
        <v>163</v>
      </c>
      <c r="E201" s="9" t="s">
        <v>222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307</v>
      </c>
      <c r="AD201" s="10"/>
      <c r="AE201" s="10"/>
      <c r="AF201" s="10"/>
      <c r="AG201" s="10"/>
    </row>
    <row r="202" spans="1:33" ht="13.05" customHeight="1">
      <c r="A202" s="7" t="s">
        <v>219</v>
      </c>
      <c r="B202" s="8" t="s">
        <v>438</v>
      </c>
      <c r="C202" s="9" t="s">
        <v>470</v>
      </c>
      <c r="D202" s="10">
        <v>159</v>
      </c>
      <c r="E202" s="9" t="s">
        <v>222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307</v>
      </c>
      <c r="AD202" s="10"/>
      <c r="AE202" s="10"/>
      <c r="AF202" s="10"/>
      <c r="AG202" s="10"/>
    </row>
    <row r="203" spans="1:33" ht="13.05" customHeight="1">
      <c r="A203" s="7" t="s">
        <v>219</v>
      </c>
      <c r="B203" s="8" t="s">
        <v>438</v>
      </c>
      <c r="C203" s="9" t="s">
        <v>470</v>
      </c>
      <c r="D203" s="10">
        <v>174</v>
      </c>
      <c r="E203" s="9" t="s">
        <v>222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307</v>
      </c>
      <c r="AD203" s="9" t="s">
        <v>305</v>
      </c>
      <c r="AE203" s="10"/>
      <c r="AF203" s="10"/>
      <c r="AG203" s="10"/>
    </row>
    <row r="204" spans="1:33" ht="13.05" customHeight="1">
      <c r="A204" s="7" t="s">
        <v>219</v>
      </c>
      <c r="B204" s="8" t="s">
        <v>471</v>
      </c>
      <c r="C204" s="9" t="s">
        <v>472</v>
      </c>
      <c r="D204" s="10">
        <v>182.1</v>
      </c>
      <c r="E204" s="9" t="s">
        <v>222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303</v>
      </c>
      <c r="AD204" s="9" t="s">
        <v>301</v>
      </c>
      <c r="AE204" s="10"/>
      <c r="AF204" s="10"/>
      <c r="AG204" s="10"/>
    </row>
    <row r="205" spans="1:33" ht="13.05" customHeight="1">
      <c r="A205" s="7" t="s">
        <v>219</v>
      </c>
      <c r="B205" s="8" t="s">
        <v>471</v>
      </c>
      <c r="C205" s="9" t="s">
        <v>473</v>
      </c>
      <c r="D205" s="10">
        <v>178.3</v>
      </c>
      <c r="E205" s="9" t="s">
        <v>222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301</v>
      </c>
      <c r="AD205" s="9" t="s">
        <v>302</v>
      </c>
      <c r="AE205" s="10"/>
      <c r="AF205" s="10"/>
      <c r="AG205" s="10"/>
    </row>
    <row r="206" spans="1:33" ht="13.05" customHeight="1">
      <c r="A206" s="7" t="s">
        <v>219</v>
      </c>
      <c r="B206" s="8" t="s">
        <v>471</v>
      </c>
      <c r="C206" s="9" t="s">
        <v>473</v>
      </c>
      <c r="D206" s="10">
        <v>184.2</v>
      </c>
      <c r="E206" s="9" t="s">
        <v>222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301</v>
      </c>
      <c r="AD206" s="10"/>
      <c r="AE206" s="10"/>
      <c r="AF206" s="10"/>
      <c r="AG206" s="10"/>
    </row>
    <row r="207" spans="1:33" ht="13.05" customHeight="1">
      <c r="A207" s="7" t="s">
        <v>219</v>
      </c>
      <c r="B207" s="8" t="s">
        <v>471</v>
      </c>
      <c r="C207" s="9" t="s">
        <v>473</v>
      </c>
      <c r="D207" s="10">
        <v>189.7</v>
      </c>
      <c r="E207" s="9" t="s">
        <v>222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301</v>
      </c>
      <c r="AD207" s="10"/>
      <c r="AE207" s="10"/>
      <c r="AF207" s="10"/>
      <c r="AG207" s="10"/>
    </row>
    <row r="208" spans="1:33" ht="13.05" customHeight="1">
      <c r="A208" s="7" t="s">
        <v>219</v>
      </c>
      <c r="B208" s="8" t="s">
        <v>471</v>
      </c>
      <c r="C208" s="9" t="s">
        <v>474</v>
      </c>
      <c r="D208" s="10">
        <v>160.1</v>
      </c>
      <c r="E208" s="9" t="s">
        <v>390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301</v>
      </c>
      <c r="AD208" s="9" t="s">
        <v>302</v>
      </c>
      <c r="AE208" s="10"/>
      <c r="AF208" s="10"/>
      <c r="AG208" s="10"/>
    </row>
    <row r="209" spans="1:33" ht="13.05" customHeight="1">
      <c r="A209" s="7" t="s">
        <v>219</v>
      </c>
      <c r="B209" s="8" t="s">
        <v>471</v>
      </c>
      <c r="C209" s="9" t="s">
        <v>474</v>
      </c>
      <c r="D209" s="10">
        <v>169.1</v>
      </c>
      <c r="E209" s="9" t="s">
        <v>390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301</v>
      </c>
      <c r="AD209" s="9" t="s">
        <v>302</v>
      </c>
      <c r="AE209" s="10"/>
      <c r="AF209" s="10"/>
      <c r="AG209" s="10"/>
    </row>
    <row r="210" spans="1:33" ht="13.05" customHeight="1">
      <c r="A210" s="7" t="s">
        <v>219</v>
      </c>
      <c r="B210" s="8" t="s">
        <v>471</v>
      </c>
      <c r="C210" s="9" t="s">
        <v>475</v>
      </c>
      <c r="D210" s="10">
        <v>168.1</v>
      </c>
      <c r="E210" s="9" t="s">
        <v>222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305</v>
      </c>
      <c r="AD210" s="10"/>
      <c r="AE210" s="10"/>
      <c r="AF210" s="10"/>
      <c r="AG210" s="10"/>
    </row>
    <row r="211" spans="1:33" ht="13.05" customHeight="1">
      <c r="A211" s="7" t="s">
        <v>219</v>
      </c>
      <c r="B211" s="8" t="s">
        <v>471</v>
      </c>
      <c r="C211" s="9" t="s">
        <v>475</v>
      </c>
      <c r="D211" s="10">
        <v>174.2</v>
      </c>
      <c r="E211" s="9" t="s">
        <v>222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305</v>
      </c>
      <c r="AD211" s="10"/>
      <c r="AE211" s="10"/>
      <c r="AF211" s="10"/>
      <c r="AG211" s="10"/>
    </row>
    <row r="212" spans="1:33" ht="13.05" customHeight="1">
      <c r="A212" s="7" t="s">
        <v>219</v>
      </c>
      <c r="B212" s="8" t="s">
        <v>471</v>
      </c>
      <c r="C212" s="9" t="s">
        <v>475</v>
      </c>
      <c r="D212" s="10">
        <v>180.4</v>
      </c>
      <c r="E212" s="9" t="s">
        <v>222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305</v>
      </c>
      <c r="AD212" s="9" t="s">
        <v>302</v>
      </c>
      <c r="AE212" s="10"/>
      <c r="AF212" s="10"/>
      <c r="AG212" s="10"/>
    </row>
    <row r="213" spans="1:33" ht="13.05" customHeight="1">
      <c r="A213" s="7" t="s">
        <v>219</v>
      </c>
      <c r="B213" s="8" t="s">
        <v>471</v>
      </c>
      <c r="C213" s="9" t="s">
        <v>475</v>
      </c>
      <c r="D213" s="10">
        <v>186.5</v>
      </c>
      <c r="E213" s="9" t="s">
        <v>222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305</v>
      </c>
      <c r="AD213" s="10"/>
      <c r="AE213" s="10"/>
      <c r="AF213" s="10"/>
      <c r="AG213" s="10"/>
    </row>
    <row r="214" spans="1:33" ht="13.05" customHeight="1">
      <c r="A214" s="7" t="s">
        <v>219</v>
      </c>
      <c r="B214" s="8" t="s">
        <v>471</v>
      </c>
      <c r="C214" s="9" t="s">
        <v>476</v>
      </c>
      <c r="D214" s="10">
        <v>156.1</v>
      </c>
      <c r="E214" s="9" t="s">
        <v>390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305</v>
      </c>
      <c r="AD214" s="10"/>
      <c r="AE214" s="10"/>
      <c r="AF214" s="10"/>
      <c r="AG214" s="10"/>
    </row>
    <row r="215" spans="1:33" ht="13.05" customHeight="1">
      <c r="A215" s="7" t="s">
        <v>219</v>
      </c>
      <c r="B215" s="8" t="s">
        <v>471</v>
      </c>
      <c r="C215" s="9" t="s">
        <v>476</v>
      </c>
      <c r="D215" s="10">
        <v>162.30000000000001</v>
      </c>
      <c r="E215" s="9" t="s">
        <v>390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305</v>
      </c>
      <c r="AD215" s="9" t="s">
        <v>302</v>
      </c>
      <c r="AE215" s="10"/>
      <c r="AF215" s="10"/>
      <c r="AG215" s="10"/>
    </row>
    <row r="216" spans="1:33" ht="13.05" customHeight="1">
      <c r="A216" s="7" t="s">
        <v>219</v>
      </c>
      <c r="B216" s="8" t="s">
        <v>471</v>
      </c>
      <c r="C216" s="9" t="s">
        <v>476</v>
      </c>
      <c r="D216" s="10">
        <v>168.1</v>
      </c>
      <c r="E216" s="9" t="s">
        <v>390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305</v>
      </c>
      <c r="AD216" s="10"/>
      <c r="AE216" s="10"/>
      <c r="AF216" s="10"/>
      <c r="AG216" s="10"/>
    </row>
    <row r="217" spans="1:33" ht="13.05" customHeight="1">
      <c r="A217" s="7" t="s">
        <v>219</v>
      </c>
      <c r="B217" s="8" t="s">
        <v>471</v>
      </c>
      <c r="C217" s="9" t="s">
        <v>477</v>
      </c>
      <c r="D217" s="10">
        <v>160.19999999999999</v>
      </c>
      <c r="E217" s="9" t="s">
        <v>222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305</v>
      </c>
      <c r="AD217" s="9" t="s">
        <v>302</v>
      </c>
      <c r="AE217" s="9" t="s">
        <v>388</v>
      </c>
      <c r="AF217" s="10"/>
      <c r="AG217" s="10"/>
    </row>
    <row r="218" spans="1:33" ht="13.05" customHeight="1">
      <c r="A218" s="7" t="s">
        <v>219</v>
      </c>
      <c r="B218" s="8" t="s">
        <v>471</v>
      </c>
      <c r="C218" s="9" t="s">
        <v>477</v>
      </c>
      <c r="D218" s="10">
        <v>166.2</v>
      </c>
      <c r="E218" s="9" t="s">
        <v>222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305</v>
      </c>
      <c r="AD218" s="9" t="s">
        <v>302</v>
      </c>
      <c r="AE218" s="9" t="s">
        <v>388</v>
      </c>
      <c r="AF218" s="10"/>
      <c r="AG218" s="10"/>
    </row>
    <row r="219" spans="1:33" ht="13.05" customHeight="1">
      <c r="A219" s="7" t="s">
        <v>219</v>
      </c>
      <c r="B219" s="8" t="s">
        <v>471</v>
      </c>
      <c r="C219" s="9" t="s">
        <v>477</v>
      </c>
      <c r="D219" s="10">
        <v>172.2</v>
      </c>
      <c r="E219" s="9" t="s">
        <v>222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305</v>
      </c>
      <c r="AD219" s="9" t="s">
        <v>302</v>
      </c>
      <c r="AE219" s="10"/>
      <c r="AF219" s="10"/>
      <c r="AG219" s="10"/>
    </row>
    <row r="220" spans="1:33" ht="13.05" customHeight="1">
      <c r="A220" s="7" t="s">
        <v>219</v>
      </c>
      <c r="B220" s="8" t="s">
        <v>471</v>
      </c>
      <c r="C220" s="9" t="s">
        <v>477</v>
      </c>
      <c r="D220" s="10">
        <v>178.2</v>
      </c>
      <c r="E220" s="9" t="s">
        <v>222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305</v>
      </c>
      <c r="AD220" s="9" t="s">
        <v>302</v>
      </c>
      <c r="AE220" s="9" t="s">
        <v>388</v>
      </c>
      <c r="AF220" s="10"/>
      <c r="AG220" s="10"/>
    </row>
    <row r="221" spans="1:33" ht="13.05" customHeight="1">
      <c r="A221" s="7" t="s">
        <v>219</v>
      </c>
      <c r="B221" s="8" t="s">
        <v>471</v>
      </c>
      <c r="C221" s="9" t="s">
        <v>477</v>
      </c>
      <c r="D221" s="10">
        <v>183.3</v>
      </c>
      <c r="E221" s="9" t="s">
        <v>222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305</v>
      </c>
      <c r="AD221" s="9" t="s">
        <v>302</v>
      </c>
      <c r="AE221" s="10"/>
      <c r="AF221" s="10"/>
      <c r="AG221" s="10"/>
    </row>
    <row r="222" spans="1:33" ht="13.05" customHeight="1">
      <c r="A222" s="7" t="s">
        <v>219</v>
      </c>
      <c r="B222" s="8" t="s">
        <v>471</v>
      </c>
      <c r="C222" s="9" t="s">
        <v>477</v>
      </c>
      <c r="D222" s="10">
        <v>188.3</v>
      </c>
      <c r="E222" s="9" t="s">
        <v>222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305</v>
      </c>
      <c r="AD222" s="9" t="s">
        <v>302</v>
      </c>
      <c r="AE222" s="10"/>
      <c r="AF222" s="10"/>
      <c r="AG222" s="10"/>
    </row>
    <row r="223" spans="1:33" ht="13.05" customHeight="1">
      <c r="A223" s="7" t="s">
        <v>219</v>
      </c>
      <c r="B223" s="8" t="s">
        <v>471</v>
      </c>
      <c r="C223" s="9" t="s">
        <v>478</v>
      </c>
      <c r="D223" s="10">
        <v>171.1</v>
      </c>
      <c r="E223" s="9" t="s">
        <v>222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305</v>
      </c>
      <c r="AD223" s="9" t="s">
        <v>303</v>
      </c>
      <c r="AE223" s="10"/>
      <c r="AF223" s="10"/>
      <c r="AG223" s="10"/>
    </row>
    <row r="224" spans="1:33" ht="13.05" customHeight="1">
      <c r="A224" s="7" t="s">
        <v>219</v>
      </c>
      <c r="B224" s="8" t="s">
        <v>471</v>
      </c>
      <c r="C224" s="9" t="s">
        <v>478</v>
      </c>
      <c r="D224" s="10">
        <v>178.3</v>
      </c>
      <c r="E224" s="9" t="s">
        <v>222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303</v>
      </c>
      <c r="AD224" s="10"/>
      <c r="AE224" s="10"/>
      <c r="AF224" s="10"/>
      <c r="AG224" s="10"/>
    </row>
    <row r="225" spans="1:33" ht="13.05" customHeight="1">
      <c r="A225" s="7" t="s">
        <v>219</v>
      </c>
      <c r="B225" s="8" t="s">
        <v>471</v>
      </c>
      <c r="C225" s="9" t="s">
        <v>479</v>
      </c>
      <c r="D225" s="10">
        <v>188.2</v>
      </c>
      <c r="E225" s="9" t="s">
        <v>222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304</v>
      </c>
      <c r="AD225" s="9" t="s">
        <v>302</v>
      </c>
      <c r="AE225" s="10"/>
      <c r="AF225" s="10"/>
      <c r="AG225" s="10"/>
    </row>
    <row r="226" spans="1:33" ht="13.05" customHeight="1">
      <c r="A226" s="7" t="s">
        <v>219</v>
      </c>
      <c r="B226" s="8" t="s">
        <v>471</v>
      </c>
      <c r="C226" s="9" t="s">
        <v>480</v>
      </c>
      <c r="D226" s="10">
        <v>176</v>
      </c>
      <c r="E226" s="9" t="s">
        <v>222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304</v>
      </c>
      <c r="AD226" s="9" t="s">
        <v>302</v>
      </c>
      <c r="AE226" s="10"/>
      <c r="AF226" s="10"/>
      <c r="AG226" s="10"/>
    </row>
    <row r="227" spans="1:33" ht="13.05" customHeight="1">
      <c r="A227" s="7" t="s">
        <v>219</v>
      </c>
      <c r="B227" s="8" t="s">
        <v>471</v>
      </c>
      <c r="C227" s="9" t="s">
        <v>480</v>
      </c>
      <c r="D227" s="10">
        <v>183.4</v>
      </c>
      <c r="E227" s="9" t="s">
        <v>222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304</v>
      </c>
      <c r="AD227" s="9" t="s">
        <v>302</v>
      </c>
      <c r="AE227" s="10"/>
      <c r="AF227" s="10"/>
      <c r="AG227" s="10"/>
    </row>
    <row r="228" spans="1:33" ht="13.05" customHeight="1">
      <c r="A228" s="7" t="s">
        <v>219</v>
      </c>
      <c r="B228" s="8" t="s">
        <v>471</v>
      </c>
      <c r="C228" s="9" t="s">
        <v>480</v>
      </c>
      <c r="D228" s="10">
        <v>188.2</v>
      </c>
      <c r="E228" s="9" t="s">
        <v>222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304</v>
      </c>
      <c r="AD228" s="9" t="s">
        <v>302</v>
      </c>
      <c r="AE228" s="10"/>
      <c r="AF228" s="10"/>
      <c r="AG228" s="10"/>
    </row>
    <row r="229" spans="1:33" ht="13.05" customHeight="1">
      <c r="A229" s="7" t="s">
        <v>219</v>
      </c>
      <c r="B229" s="8" t="s">
        <v>471</v>
      </c>
      <c r="C229" s="9" t="s">
        <v>481</v>
      </c>
      <c r="D229" s="10">
        <v>167.2</v>
      </c>
      <c r="E229" s="9" t="s">
        <v>222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305</v>
      </c>
      <c r="AD229" s="10"/>
      <c r="AE229" s="10"/>
      <c r="AF229" s="10"/>
      <c r="AG229" s="10"/>
    </row>
    <row r="230" spans="1:33" ht="13.05" customHeight="1">
      <c r="A230" s="7" t="s">
        <v>219</v>
      </c>
      <c r="B230" s="8" t="s">
        <v>471</v>
      </c>
      <c r="C230" s="9" t="s">
        <v>481</v>
      </c>
      <c r="D230" s="10">
        <v>172.1</v>
      </c>
      <c r="E230" s="9" t="s">
        <v>222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305</v>
      </c>
      <c r="AD230" s="10"/>
      <c r="AE230" s="10"/>
      <c r="AF230" s="10"/>
      <c r="AG230" s="10"/>
    </row>
    <row r="231" spans="1:33" ht="13.05" customHeight="1">
      <c r="A231" s="7" t="s">
        <v>219</v>
      </c>
      <c r="B231" s="8" t="s">
        <v>471</v>
      </c>
      <c r="C231" s="9" t="s">
        <v>481</v>
      </c>
      <c r="D231" s="10">
        <v>177.3</v>
      </c>
      <c r="E231" s="9" t="s">
        <v>222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306</v>
      </c>
      <c r="AD231" s="9" t="s">
        <v>305</v>
      </c>
      <c r="AE231" s="10"/>
      <c r="AF231" s="10"/>
      <c r="AG231" s="10"/>
    </row>
    <row r="232" spans="1:33" ht="13.05" customHeight="1">
      <c r="A232" s="7" t="s">
        <v>219</v>
      </c>
      <c r="B232" s="8" t="s">
        <v>471</v>
      </c>
      <c r="C232" s="9" t="s">
        <v>482</v>
      </c>
      <c r="D232" s="10">
        <v>170.1</v>
      </c>
      <c r="E232" s="9" t="s">
        <v>222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303</v>
      </c>
      <c r="AD232" s="9" t="s">
        <v>301</v>
      </c>
      <c r="AE232" s="9" t="s">
        <v>302</v>
      </c>
      <c r="AF232" s="10"/>
      <c r="AG232" s="10"/>
    </row>
    <row r="233" spans="1:33" ht="13.05" customHeight="1">
      <c r="A233" s="7" t="s">
        <v>219</v>
      </c>
      <c r="B233" s="8" t="s">
        <v>471</v>
      </c>
      <c r="C233" s="9" t="s">
        <v>482</v>
      </c>
      <c r="D233" s="10">
        <v>176.7</v>
      </c>
      <c r="E233" s="9" t="s">
        <v>222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301</v>
      </c>
      <c r="AD233" s="9" t="s">
        <v>302</v>
      </c>
      <c r="AE233" s="10"/>
      <c r="AF233" s="10"/>
      <c r="AG233" s="10"/>
    </row>
    <row r="234" spans="1:33" ht="13.05" customHeight="1">
      <c r="A234" s="7" t="s">
        <v>219</v>
      </c>
      <c r="B234" s="8" t="s">
        <v>471</v>
      </c>
      <c r="C234" s="9" t="s">
        <v>482</v>
      </c>
      <c r="D234" s="10">
        <v>181.4</v>
      </c>
      <c r="E234" s="9" t="s">
        <v>222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301</v>
      </c>
      <c r="AD234" s="9" t="s">
        <v>302</v>
      </c>
      <c r="AE234" s="10"/>
      <c r="AF234" s="10"/>
      <c r="AG234" s="10"/>
    </row>
    <row r="235" spans="1:33" ht="13.05" customHeight="1">
      <c r="A235" s="7" t="s">
        <v>219</v>
      </c>
      <c r="B235" s="8" t="s">
        <v>471</v>
      </c>
      <c r="C235" s="9" t="s">
        <v>482</v>
      </c>
      <c r="D235" s="10">
        <v>186.2</v>
      </c>
      <c r="E235" s="9" t="s">
        <v>222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303</v>
      </c>
      <c r="AD235" s="9" t="s">
        <v>301</v>
      </c>
      <c r="AE235" s="9" t="s">
        <v>302</v>
      </c>
      <c r="AF235" s="10"/>
      <c r="AG235" s="10"/>
    </row>
    <row r="236" spans="1:33" ht="13.05" customHeight="1">
      <c r="A236" s="7" t="s">
        <v>219</v>
      </c>
      <c r="B236" s="8" t="s">
        <v>471</v>
      </c>
      <c r="C236" s="9" t="s">
        <v>483</v>
      </c>
      <c r="D236" s="10">
        <v>177.4</v>
      </c>
      <c r="E236" s="9" t="s">
        <v>222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305</v>
      </c>
      <c r="AD236" s="10"/>
      <c r="AE236" s="10"/>
      <c r="AF236" s="10"/>
      <c r="AG236" s="10"/>
    </row>
    <row r="237" spans="1:33" ht="13.05" customHeight="1">
      <c r="A237" s="7" t="s">
        <v>219</v>
      </c>
      <c r="B237" s="8" t="s">
        <v>471</v>
      </c>
      <c r="C237" s="9" t="s">
        <v>483</v>
      </c>
      <c r="D237" s="10">
        <v>183.1</v>
      </c>
      <c r="E237" s="9" t="s">
        <v>222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305</v>
      </c>
      <c r="AD237" s="10"/>
      <c r="AE237" s="10"/>
      <c r="AF237" s="10"/>
      <c r="AG237" s="10"/>
    </row>
    <row r="238" spans="1:33" ht="13.05" customHeight="1">
      <c r="A238" s="7" t="s">
        <v>219</v>
      </c>
      <c r="B238" s="8" t="s">
        <v>471</v>
      </c>
      <c r="C238" s="9" t="s">
        <v>484</v>
      </c>
      <c r="D238" s="10">
        <v>173.2</v>
      </c>
      <c r="E238" s="9" t="s">
        <v>222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305</v>
      </c>
      <c r="AD238" s="9" t="s">
        <v>303</v>
      </c>
      <c r="AE238" s="10"/>
      <c r="AF238" s="10"/>
      <c r="AG238" s="10"/>
    </row>
    <row r="239" spans="1:33" ht="13.05" customHeight="1">
      <c r="A239" s="7" t="s">
        <v>219</v>
      </c>
      <c r="B239" s="8" t="s">
        <v>471</v>
      </c>
      <c r="C239" s="9" t="s">
        <v>484</v>
      </c>
      <c r="D239" s="10">
        <v>178</v>
      </c>
      <c r="E239" s="9" t="s">
        <v>222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303</v>
      </c>
      <c r="AD239" s="10"/>
      <c r="AE239" s="10"/>
      <c r="AF239" s="10"/>
      <c r="AG239" s="10"/>
    </row>
    <row r="240" spans="1:33" ht="13.05" customHeight="1">
      <c r="A240" s="7" t="s">
        <v>219</v>
      </c>
      <c r="B240" s="8" t="s">
        <v>471</v>
      </c>
      <c r="C240" s="9" t="s">
        <v>485</v>
      </c>
      <c r="D240" s="10">
        <v>167.1</v>
      </c>
      <c r="E240" s="9" t="s">
        <v>222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305</v>
      </c>
      <c r="AD240" s="9" t="s">
        <v>301</v>
      </c>
      <c r="AE240" s="9" t="s">
        <v>304</v>
      </c>
      <c r="AF240" s="9" t="s">
        <v>302</v>
      </c>
      <c r="AG240" s="10"/>
    </row>
    <row r="241" spans="1:33" ht="13.05" customHeight="1">
      <c r="A241" s="7" t="s">
        <v>219</v>
      </c>
      <c r="B241" s="8" t="s">
        <v>471</v>
      </c>
      <c r="C241" s="9" t="s">
        <v>485</v>
      </c>
      <c r="D241" s="10">
        <v>173.4</v>
      </c>
      <c r="E241" s="9" t="s">
        <v>222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305</v>
      </c>
      <c r="AD241" s="9" t="s">
        <v>301</v>
      </c>
      <c r="AE241" s="9" t="s">
        <v>304</v>
      </c>
      <c r="AF241" s="9" t="s">
        <v>302</v>
      </c>
      <c r="AG241" s="10"/>
    </row>
    <row r="242" spans="1:33" ht="13.05" customHeight="1">
      <c r="A242" s="7" t="s">
        <v>219</v>
      </c>
      <c r="B242" s="8" t="s">
        <v>471</v>
      </c>
      <c r="C242" s="9" t="s">
        <v>485</v>
      </c>
      <c r="D242" s="10">
        <v>179.1</v>
      </c>
      <c r="E242" s="9" t="s">
        <v>222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305</v>
      </c>
      <c r="AD242" s="9" t="s">
        <v>304</v>
      </c>
      <c r="AE242" s="9" t="s">
        <v>302</v>
      </c>
      <c r="AF242" s="10"/>
      <c r="AG242" s="10"/>
    </row>
    <row r="243" spans="1:33" ht="13.05" customHeight="1">
      <c r="A243" s="7" t="s">
        <v>219</v>
      </c>
      <c r="B243" s="8" t="s">
        <v>471</v>
      </c>
      <c r="C243" s="9" t="s">
        <v>485</v>
      </c>
      <c r="D243" s="10">
        <v>185.8</v>
      </c>
      <c r="E243" s="9" t="s">
        <v>222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305</v>
      </c>
      <c r="AD243" s="9" t="s">
        <v>301</v>
      </c>
      <c r="AE243" s="9" t="s">
        <v>304</v>
      </c>
      <c r="AF243" s="9" t="s">
        <v>302</v>
      </c>
      <c r="AG243" s="10"/>
    </row>
    <row r="244" spans="1:33" ht="13.05" customHeight="1">
      <c r="A244" s="7" t="s">
        <v>219</v>
      </c>
      <c r="B244" s="8" t="s">
        <v>471</v>
      </c>
      <c r="C244" s="9" t="s">
        <v>486</v>
      </c>
      <c r="D244" s="10">
        <v>190.6</v>
      </c>
      <c r="E244" s="9" t="s">
        <v>222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303</v>
      </c>
      <c r="AD244" s="9" t="s">
        <v>301</v>
      </c>
      <c r="AE244" s="9" t="s">
        <v>302</v>
      </c>
      <c r="AF244" s="10"/>
      <c r="AG244" s="10"/>
    </row>
    <row r="245" spans="1:33" ht="13.05" customHeight="1">
      <c r="A245" s="7" t="s">
        <v>219</v>
      </c>
      <c r="B245" s="8" t="s">
        <v>471</v>
      </c>
      <c r="C245" s="9" t="s">
        <v>487</v>
      </c>
      <c r="D245" s="10">
        <v>169.2</v>
      </c>
      <c r="E245" s="9" t="s">
        <v>222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305</v>
      </c>
      <c r="AD245" s="10"/>
      <c r="AE245" s="10"/>
      <c r="AF245" s="10"/>
      <c r="AG245" s="10"/>
    </row>
    <row r="246" spans="1:33" ht="13.05" customHeight="1">
      <c r="A246" s="7" t="s">
        <v>219</v>
      </c>
      <c r="B246" s="8" t="s">
        <v>471</v>
      </c>
      <c r="C246" s="9" t="s">
        <v>487</v>
      </c>
      <c r="D246" s="10">
        <v>179.1</v>
      </c>
      <c r="E246" s="9" t="s">
        <v>222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305</v>
      </c>
      <c r="AD246" s="10"/>
      <c r="AE246" s="10"/>
      <c r="AF246" s="10"/>
      <c r="AG246" s="10"/>
    </row>
    <row r="247" spans="1:33" ht="13.05" customHeight="1">
      <c r="A247" s="7" t="s">
        <v>219</v>
      </c>
      <c r="B247" s="8" t="s">
        <v>471</v>
      </c>
      <c r="C247" s="9" t="s">
        <v>488</v>
      </c>
      <c r="D247" s="10">
        <v>167.2</v>
      </c>
      <c r="E247" s="9" t="s">
        <v>222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305</v>
      </c>
      <c r="AD247" s="9" t="s">
        <v>302</v>
      </c>
      <c r="AE247" s="9" t="s">
        <v>388</v>
      </c>
      <c r="AF247" s="10"/>
      <c r="AG247" s="10"/>
    </row>
    <row r="248" spans="1:33" ht="13.05" customHeight="1">
      <c r="A248" s="7" t="s">
        <v>219</v>
      </c>
      <c r="B248" s="8" t="s">
        <v>471</v>
      </c>
      <c r="C248" s="9" t="s">
        <v>488</v>
      </c>
      <c r="D248" s="10">
        <v>173.1</v>
      </c>
      <c r="E248" s="9" t="s">
        <v>222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305</v>
      </c>
      <c r="AD248" s="9" t="s">
        <v>302</v>
      </c>
      <c r="AE248" s="10"/>
      <c r="AF248" s="10"/>
      <c r="AG248" s="10"/>
    </row>
    <row r="249" spans="1:33" ht="13.05" customHeight="1">
      <c r="A249" s="7" t="s">
        <v>219</v>
      </c>
      <c r="B249" s="8" t="s">
        <v>471</v>
      </c>
      <c r="C249" s="9" t="s">
        <v>488</v>
      </c>
      <c r="D249" s="10">
        <v>179.3</v>
      </c>
      <c r="E249" s="9" t="s">
        <v>222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305</v>
      </c>
      <c r="AD249" s="9" t="s">
        <v>302</v>
      </c>
      <c r="AE249" s="10"/>
      <c r="AF249" s="10"/>
      <c r="AG249" s="10"/>
    </row>
    <row r="250" spans="1:33" ht="13.05" customHeight="1">
      <c r="A250" s="7" t="s">
        <v>219</v>
      </c>
      <c r="B250" s="8" t="s">
        <v>471</v>
      </c>
      <c r="C250" s="9" t="s">
        <v>489</v>
      </c>
      <c r="D250" s="10">
        <v>168.2</v>
      </c>
      <c r="E250" s="9" t="s">
        <v>222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305</v>
      </c>
      <c r="AD250" s="10"/>
      <c r="AE250" s="10"/>
      <c r="AF250" s="10"/>
      <c r="AG250" s="10"/>
    </row>
    <row r="251" spans="1:33" ht="13.05" customHeight="1">
      <c r="A251" s="7" t="s">
        <v>219</v>
      </c>
      <c r="B251" s="8" t="s">
        <v>471</v>
      </c>
      <c r="C251" s="9" t="s">
        <v>489</v>
      </c>
      <c r="D251" s="10">
        <v>174.1</v>
      </c>
      <c r="E251" s="9" t="s">
        <v>222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305</v>
      </c>
      <c r="AD251" s="10"/>
      <c r="AE251" s="10"/>
      <c r="AF251" s="10"/>
      <c r="AG251" s="10"/>
    </row>
    <row r="252" spans="1:33" ht="13.05" customHeight="1">
      <c r="A252" s="7" t="s">
        <v>219</v>
      </c>
      <c r="B252" s="8" t="s">
        <v>471</v>
      </c>
      <c r="C252" s="9" t="s">
        <v>489</v>
      </c>
      <c r="D252" s="10">
        <v>180.1</v>
      </c>
      <c r="E252" s="9" t="s">
        <v>222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305</v>
      </c>
      <c r="AD252" s="10"/>
      <c r="AE252" s="10"/>
      <c r="AF252" s="10"/>
      <c r="AG252" s="10"/>
    </row>
    <row r="253" spans="1:33" ht="13.05" customHeight="1">
      <c r="A253" s="7" t="s">
        <v>219</v>
      </c>
      <c r="B253" s="8" t="s">
        <v>471</v>
      </c>
      <c r="C253" s="9" t="s">
        <v>489</v>
      </c>
      <c r="D253" s="10">
        <v>186.3</v>
      </c>
      <c r="E253" s="9" t="s">
        <v>222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305</v>
      </c>
      <c r="AD253" s="10"/>
      <c r="AE253" s="10"/>
      <c r="AF253" s="10"/>
      <c r="AG253" s="10"/>
    </row>
    <row r="254" spans="1:33" ht="13.05" customHeight="1">
      <c r="A254" s="7" t="s">
        <v>219</v>
      </c>
      <c r="B254" s="8" t="s">
        <v>490</v>
      </c>
      <c r="C254" s="9" t="s">
        <v>491</v>
      </c>
      <c r="D254" s="10">
        <v>165</v>
      </c>
      <c r="E254" s="9" t="s">
        <v>222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305</v>
      </c>
      <c r="AD254" s="9" t="s">
        <v>301</v>
      </c>
      <c r="AE254" s="10"/>
      <c r="AF254" s="10"/>
      <c r="AG254" s="10"/>
    </row>
    <row r="255" spans="1:33" ht="13.05" customHeight="1">
      <c r="A255" s="7" t="s">
        <v>219</v>
      </c>
      <c r="B255" s="8" t="s">
        <v>490</v>
      </c>
      <c r="C255" s="9" t="s">
        <v>491</v>
      </c>
      <c r="D255" s="10">
        <v>172</v>
      </c>
      <c r="E255" s="9" t="s">
        <v>222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305</v>
      </c>
      <c r="AD255" s="9" t="s">
        <v>301</v>
      </c>
      <c r="AE255" s="9" t="s">
        <v>302</v>
      </c>
      <c r="AF255" s="10"/>
      <c r="AG255" s="10"/>
    </row>
    <row r="256" spans="1:33" ht="13.05" customHeight="1">
      <c r="A256" s="7" t="s">
        <v>219</v>
      </c>
      <c r="B256" s="8" t="s">
        <v>490</v>
      </c>
      <c r="C256" s="9" t="s">
        <v>491</v>
      </c>
      <c r="D256" s="10">
        <v>179</v>
      </c>
      <c r="E256" s="9" t="s">
        <v>222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305</v>
      </c>
      <c r="AD256" s="9" t="s">
        <v>301</v>
      </c>
      <c r="AE256" s="9" t="s">
        <v>302</v>
      </c>
      <c r="AF256" s="10"/>
      <c r="AG256" s="10"/>
    </row>
    <row r="257" spans="1:33" ht="13.05" customHeight="1">
      <c r="A257" s="7" t="s">
        <v>219</v>
      </c>
      <c r="B257" s="8" t="s">
        <v>490</v>
      </c>
      <c r="C257" s="9" t="s">
        <v>491</v>
      </c>
      <c r="D257" s="10">
        <v>186</v>
      </c>
      <c r="E257" s="9" t="s">
        <v>222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305</v>
      </c>
      <c r="AD257" s="9" t="s">
        <v>301</v>
      </c>
      <c r="AE257" s="10"/>
      <c r="AF257" s="10"/>
      <c r="AG257" s="10"/>
    </row>
    <row r="258" spans="1:33" ht="13.05" customHeight="1">
      <c r="A258" s="7" t="s">
        <v>219</v>
      </c>
      <c r="B258" s="8" t="s">
        <v>490</v>
      </c>
      <c r="C258" s="9" t="s">
        <v>492</v>
      </c>
      <c r="D258" s="10">
        <v>161</v>
      </c>
      <c r="E258" s="9" t="s">
        <v>222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305</v>
      </c>
      <c r="AD258" s="10"/>
      <c r="AE258" s="10"/>
      <c r="AF258" s="10"/>
      <c r="AG258" s="10"/>
    </row>
    <row r="259" spans="1:33" ht="13.05" customHeight="1">
      <c r="A259" s="7" t="s">
        <v>219</v>
      </c>
      <c r="B259" s="8" t="s">
        <v>490</v>
      </c>
      <c r="C259" s="9" t="s">
        <v>492</v>
      </c>
      <c r="D259" s="10">
        <v>175</v>
      </c>
      <c r="E259" s="9" t="s">
        <v>222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305</v>
      </c>
      <c r="AD259" s="10"/>
      <c r="AE259" s="10"/>
      <c r="AF259" s="10"/>
      <c r="AG259" s="10"/>
    </row>
    <row r="260" spans="1:33" ht="13.05" customHeight="1">
      <c r="A260" s="7" t="s">
        <v>219</v>
      </c>
      <c r="B260" s="8" t="s">
        <v>490</v>
      </c>
      <c r="C260" s="9" t="s">
        <v>492</v>
      </c>
      <c r="D260" s="10">
        <v>182</v>
      </c>
      <c r="E260" s="9" t="s">
        <v>222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305</v>
      </c>
      <c r="AD260" s="10"/>
      <c r="AE260" s="10"/>
      <c r="AF260" s="10"/>
      <c r="AG260" s="10"/>
    </row>
    <row r="261" spans="1:33" ht="13.05" customHeight="1">
      <c r="A261" s="7" t="s">
        <v>219</v>
      </c>
      <c r="B261" s="8" t="s">
        <v>493</v>
      </c>
      <c r="C261" s="9" t="s">
        <v>494</v>
      </c>
      <c r="D261" s="10">
        <v>145</v>
      </c>
      <c r="E261" s="9" t="s">
        <v>390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306</v>
      </c>
      <c r="AD261" s="9" t="s">
        <v>305</v>
      </c>
      <c r="AE261" s="10"/>
      <c r="AF261" s="10"/>
      <c r="AG261" s="10"/>
    </row>
    <row r="262" spans="1:33" ht="13.05" customHeight="1">
      <c r="A262" s="7" t="s">
        <v>219</v>
      </c>
      <c r="B262" s="8" t="s">
        <v>493</v>
      </c>
      <c r="C262" s="9" t="s">
        <v>494</v>
      </c>
      <c r="D262" s="10">
        <v>152</v>
      </c>
      <c r="E262" s="9" t="s">
        <v>390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306</v>
      </c>
      <c r="AD262" s="9" t="s">
        <v>305</v>
      </c>
      <c r="AE262" s="10"/>
      <c r="AF262" s="10"/>
      <c r="AG262" s="10"/>
    </row>
    <row r="263" spans="1:33" ht="13.05" customHeight="1">
      <c r="A263" s="7" t="s">
        <v>219</v>
      </c>
      <c r="B263" s="8" t="s">
        <v>493</v>
      </c>
      <c r="C263" s="9" t="s">
        <v>494</v>
      </c>
      <c r="D263" s="10">
        <v>159</v>
      </c>
      <c r="E263" s="9" t="s">
        <v>390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306</v>
      </c>
      <c r="AD263" s="9" t="s">
        <v>305</v>
      </c>
      <c r="AE263" s="10"/>
      <c r="AF263" s="10"/>
      <c r="AG263" s="10"/>
    </row>
    <row r="264" spans="1:33" ht="13.05" customHeight="1">
      <c r="A264" s="7" t="s">
        <v>219</v>
      </c>
      <c r="B264" s="8" t="s">
        <v>493</v>
      </c>
      <c r="C264" s="9" t="s">
        <v>494</v>
      </c>
      <c r="D264" s="10">
        <v>166</v>
      </c>
      <c r="E264" s="9" t="s">
        <v>390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306</v>
      </c>
      <c r="AD264" s="9" t="s">
        <v>305</v>
      </c>
      <c r="AE264" s="10"/>
      <c r="AF264" s="10"/>
      <c r="AG264" s="10"/>
    </row>
    <row r="265" spans="1:33" ht="13.05" customHeight="1">
      <c r="A265" s="7" t="s">
        <v>219</v>
      </c>
      <c r="B265" s="8" t="s">
        <v>493</v>
      </c>
      <c r="C265" s="9" t="s">
        <v>494</v>
      </c>
      <c r="D265" s="10">
        <v>173</v>
      </c>
      <c r="E265" s="9" t="s">
        <v>390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306</v>
      </c>
      <c r="AD265" s="9" t="s">
        <v>305</v>
      </c>
      <c r="AE265" s="10"/>
      <c r="AF265" s="10"/>
      <c r="AG265" s="10"/>
    </row>
    <row r="266" spans="1:33" ht="13.05" customHeight="1">
      <c r="A266" s="7" t="s">
        <v>219</v>
      </c>
      <c r="B266" s="8" t="s">
        <v>493</v>
      </c>
      <c r="C266" s="9" t="s">
        <v>495</v>
      </c>
      <c r="D266" s="10">
        <v>147</v>
      </c>
      <c r="E266" s="9" t="s">
        <v>390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305</v>
      </c>
      <c r="AD266" s="10"/>
      <c r="AE266" s="10"/>
      <c r="AF266" s="10"/>
      <c r="AG266" s="10"/>
    </row>
    <row r="267" spans="1:33" ht="13.05" customHeight="1">
      <c r="A267" s="7" t="s">
        <v>219</v>
      </c>
      <c r="B267" s="8" t="s">
        <v>493</v>
      </c>
      <c r="C267" s="9" t="s">
        <v>495</v>
      </c>
      <c r="D267" s="10">
        <v>153</v>
      </c>
      <c r="E267" s="9" t="s">
        <v>390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305</v>
      </c>
      <c r="AD267" s="10"/>
      <c r="AE267" s="10"/>
      <c r="AF267" s="10"/>
      <c r="AG267" s="10"/>
    </row>
    <row r="268" spans="1:33" ht="13.05" customHeight="1">
      <c r="A268" s="7" t="s">
        <v>219</v>
      </c>
      <c r="B268" s="8" t="s">
        <v>493</v>
      </c>
      <c r="C268" s="9" t="s">
        <v>495</v>
      </c>
      <c r="D268" s="10">
        <v>159</v>
      </c>
      <c r="E268" s="9" t="s">
        <v>390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305</v>
      </c>
      <c r="AD268" s="10"/>
      <c r="AE268" s="10"/>
      <c r="AF268" s="10"/>
      <c r="AG268" s="10"/>
    </row>
    <row r="269" spans="1:33" ht="13.05" customHeight="1">
      <c r="A269" s="7" t="s">
        <v>219</v>
      </c>
      <c r="B269" s="8" t="s">
        <v>493</v>
      </c>
      <c r="C269" s="9" t="s">
        <v>495</v>
      </c>
      <c r="D269" s="10">
        <v>165</v>
      </c>
      <c r="E269" s="9" t="s">
        <v>390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305</v>
      </c>
      <c r="AD269" s="10"/>
      <c r="AE269" s="10"/>
      <c r="AF269" s="10"/>
      <c r="AG269" s="10"/>
    </row>
    <row r="270" spans="1:33" ht="13.05" customHeight="1">
      <c r="A270" s="7" t="s">
        <v>219</v>
      </c>
      <c r="B270" s="8" t="s">
        <v>493</v>
      </c>
      <c r="C270" s="9" t="s">
        <v>495</v>
      </c>
      <c r="D270" s="10">
        <v>171</v>
      </c>
      <c r="E270" s="9" t="s">
        <v>390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305</v>
      </c>
      <c r="AD270" s="10"/>
      <c r="AE270" s="10"/>
      <c r="AF270" s="10"/>
      <c r="AG270" s="10"/>
    </row>
    <row r="271" spans="1:33" ht="13.05" customHeight="1">
      <c r="A271" s="7" t="s">
        <v>219</v>
      </c>
      <c r="B271" s="8" t="s">
        <v>493</v>
      </c>
      <c r="C271" s="9" t="s">
        <v>495</v>
      </c>
      <c r="D271" s="10">
        <v>177</v>
      </c>
      <c r="E271" s="9" t="s">
        <v>390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305</v>
      </c>
      <c r="AD271" s="10"/>
      <c r="AE271" s="10"/>
      <c r="AF271" s="10"/>
      <c r="AG271" s="10"/>
    </row>
    <row r="272" spans="1:33" ht="13.05" customHeight="1">
      <c r="A272" s="7" t="s">
        <v>219</v>
      </c>
      <c r="B272" s="8" t="s">
        <v>493</v>
      </c>
      <c r="C272" s="9" t="s">
        <v>496</v>
      </c>
      <c r="D272" s="10">
        <v>153</v>
      </c>
      <c r="E272" s="9" t="s">
        <v>390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305</v>
      </c>
      <c r="AD272" s="10"/>
      <c r="AE272" s="10"/>
      <c r="AF272" s="10"/>
      <c r="AG272" s="10"/>
    </row>
    <row r="273" spans="1:33" ht="13.05" customHeight="1">
      <c r="A273" s="7" t="s">
        <v>219</v>
      </c>
      <c r="B273" s="8" t="s">
        <v>493</v>
      </c>
      <c r="C273" s="9" t="s">
        <v>496</v>
      </c>
      <c r="D273" s="10">
        <v>159</v>
      </c>
      <c r="E273" s="9" t="s">
        <v>390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305</v>
      </c>
      <c r="AD273" s="10"/>
      <c r="AE273" s="10"/>
      <c r="AF273" s="10"/>
      <c r="AG273" s="10"/>
    </row>
    <row r="274" spans="1:33" ht="13.05" customHeight="1">
      <c r="A274" s="7" t="s">
        <v>219</v>
      </c>
      <c r="B274" s="8" t="s">
        <v>493</v>
      </c>
      <c r="C274" s="9" t="s">
        <v>496</v>
      </c>
      <c r="D274" s="10">
        <v>165</v>
      </c>
      <c r="E274" s="9" t="s">
        <v>390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305</v>
      </c>
      <c r="AD274" s="10"/>
      <c r="AE274" s="10"/>
      <c r="AF274" s="10"/>
      <c r="AG274" s="10"/>
    </row>
    <row r="275" spans="1:33" ht="13.05" customHeight="1">
      <c r="A275" s="7" t="s">
        <v>219</v>
      </c>
      <c r="B275" s="8" t="s">
        <v>493</v>
      </c>
      <c r="C275" s="9" t="s">
        <v>496</v>
      </c>
      <c r="D275" s="10">
        <v>171</v>
      </c>
      <c r="E275" s="9" t="s">
        <v>390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305</v>
      </c>
      <c r="AD275" s="10"/>
      <c r="AE275" s="10"/>
      <c r="AF275" s="10"/>
      <c r="AG275" s="10"/>
    </row>
    <row r="276" spans="1:33" ht="13.05" customHeight="1">
      <c r="A276" s="7" t="s">
        <v>219</v>
      </c>
      <c r="B276" s="8" t="s">
        <v>493</v>
      </c>
      <c r="C276" s="9" t="s">
        <v>497</v>
      </c>
      <c r="D276" s="10">
        <v>171</v>
      </c>
      <c r="E276" s="9" t="s">
        <v>222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305</v>
      </c>
      <c r="AD276" s="10"/>
      <c r="AE276" s="10"/>
      <c r="AF276" s="10"/>
      <c r="AG276" s="10"/>
    </row>
    <row r="277" spans="1:33" ht="13.05" customHeight="1">
      <c r="A277" s="7" t="s">
        <v>219</v>
      </c>
      <c r="B277" s="8" t="s">
        <v>493</v>
      </c>
      <c r="C277" s="9" t="s">
        <v>497</v>
      </c>
      <c r="D277" s="10">
        <v>177</v>
      </c>
      <c r="E277" s="9" t="s">
        <v>222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305</v>
      </c>
      <c r="AD277" s="10"/>
      <c r="AE277" s="10"/>
      <c r="AF277" s="10"/>
      <c r="AG277" s="10"/>
    </row>
    <row r="278" spans="1:33" ht="13.05" customHeight="1">
      <c r="A278" s="7" t="s">
        <v>219</v>
      </c>
      <c r="B278" s="8" t="s">
        <v>493</v>
      </c>
      <c r="C278" s="9" t="s">
        <v>497</v>
      </c>
      <c r="D278" s="10">
        <v>183</v>
      </c>
      <c r="E278" s="9" t="s">
        <v>222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305</v>
      </c>
      <c r="AD278" s="10"/>
      <c r="AE278" s="10"/>
      <c r="AF278" s="10"/>
      <c r="AG278" s="10"/>
    </row>
    <row r="279" spans="1:33" ht="13.05" customHeight="1">
      <c r="A279" s="7" t="s">
        <v>219</v>
      </c>
      <c r="B279" s="8" t="s">
        <v>493</v>
      </c>
      <c r="C279" s="9" t="s">
        <v>498</v>
      </c>
      <c r="D279" s="10">
        <v>173</v>
      </c>
      <c r="E279" s="9" t="s">
        <v>222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307</v>
      </c>
      <c r="AD279" s="9" t="s">
        <v>306</v>
      </c>
      <c r="AE279" s="9" t="s">
        <v>305</v>
      </c>
      <c r="AF279" s="10"/>
      <c r="AG279" s="10"/>
    </row>
    <row r="280" spans="1:33" ht="13.05" customHeight="1">
      <c r="A280" s="7" t="s">
        <v>219</v>
      </c>
      <c r="B280" s="8" t="s">
        <v>493</v>
      </c>
      <c r="C280" s="9" t="s">
        <v>498</v>
      </c>
      <c r="D280" s="10">
        <v>180</v>
      </c>
      <c r="E280" s="9" t="s">
        <v>222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307</v>
      </c>
      <c r="AD280" s="9" t="s">
        <v>306</v>
      </c>
      <c r="AE280" s="9" t="s">
        <v>305</v>
      </c>
      <c r="AF280" s="10"/>
      <c r="AG280" s="10"/>
    </row>
    <row r="281" spans="1:33" ht="13.05" customHeight="1">
      <c r="A281" s="7" t="s">
        <v>219</v>
      </c>
      <c r="B281" s="8" t="s">
        <v>493</v>
      </c>
      <c r="C281" s="9" t="s">
        <v>498</v>
      </c>
      <c r="D281" s="10">
        <v>187</v>
      </c>
      <c r="E281" s="9" t="s">
        <v>222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307</v>
      </c>
      <c r="AD281" s="9" t="s">
        <v>306</v>
      </c>
      <c r="AE281" s="9" t="s">
        <v>305</v>
      </c>
      <c r="AF281" s="10"/>
      <c r="AG281" s="10"/>
    </row>
    <row r="282" spans="1:33" ht="13.05" customHeight="1">
      <c r="A282" s="7" t="s">
        <v>219</v>
      </c>
      <c r="B282" s="8" t="s">
        <v>493</v>
      </c>
      <c r="C282" s="9" t="s">
        <v>499</v>
      </c>
      <c r="D282" s="10">
        <v>165</v>
      </c>
      <c r="E282" s="9" t="s">
        <v>222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305</v>
      </c>
      <c r="AD282" s="10"/>
      <c r="AE282" s="10"/>
      <c r="AF282" s="10"/>
      <c r="AG282" s="10"/>
    </row>
    <row r="283" spans="1:33" ht="13.05" customHeight="1">
      <c r="A283" s="7" t="s">
        <v>219</v>
      </c>
      <c r="B283" s="8" t="s">
        <v>493</v>
      </c>
      <c r="C283" s="9" t="s">
        <v>499</v>
      </c>
      <c r="D283" s="10">
        <v>177</v>
      </c>
      <c r="E283" s="9" t="s">
        <v>222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305</v>
      </c>
      <c r="AD283" s="10"/>
      <c r="AE283" s="10"/>
      <c r="AF283" s="10"/>
      <c r="AG283" s="10"/>
    </row>
    <row r="284" spans="1:33" ht="13.05" customHeight="1">
      <c r="A284" s="7" t="s">
        <v>219</v>
      </c>
      <c r="B284" s="8" t="s">
        <v>493</v>
      </c>
      <c r="C284" s="9" t="s">
        <v>499</v>
      </c>
      <c r="D284" s="10">
        <v>183</v>
      </c>
      <c r="E284" s="9" t="s">
        <v>222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305</v>
      </c>
      <c r="AD284" s="10"/>
      <c r="AE284" s="10"/>
      <c r="AF284" s="10"/>
      <c r="AG284" s="10"/>
    </row>
    <row r="285" spans="1:33" ht="13.05" customHeight="1">
      <c r="A285" s="7" t="s">
        <v>219</v>
      </c>
      <c r="B285" s="8" t="s">
        <v>493</v>
      </c>
      <c r="C285" s="9" t="s">
        <v>499</v>
      </c>
      <c r="D285" s="10">
        <v>189</v>
      </c>
      <c r="E285" s="9" t="s">
        <v>222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305</v>
      </c>
      <c r="AD285" s="10"/>
      <c r="AE285" s="10"/>
      <c r="AF285" s="10"/>
      <c r="AG285" s="10"/>
    </row>
    <row r="286" spans="1:33" ht="13.05" customHeight="1">
      <c r="A286" s="7" t="s">
        <v>219</v>
      </c>
      <c r="B286" s="8" t="s">
        <v>493</v>
      </c>
      <c r="C286" s="9" t="s">
        <v>500</v>
      </c>
      <c r="D286" s="10">
        <v>177</v>
      </c>
      <c r="E286" s="9" t="s">
        <v>222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304</v>
      </c>
      <c r="AD286" s="10"/>
      <c r="AE286" s="10"/>
      <c r="AF286" s="10"/>
      <c r="AG286" s="10"/>
    </row>
    <row r="287" spans="1:33" ht="13.05" customHeight="1">
      <c r="A287" s="7" t="s">
        <v>219</v>
      </c>
      <c r="B287" s="8" t="s">
        <v>493</v>
      </c>
      <c r="C287" s="9" t="s">
        <v>500</v>
      </c>
      <c r="D287" s="10">
        <v>185</v>
      </c>
      <c r="E287" s="9" t="s">
        <v>222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304</v>
      </c>
      <c r="AD287" s="10"/>
      <c r="AE287" s="10"/>
      <c r="AF287" s="10"/>
      <c r="AG287" s="10"/>
    </row>
    <row r="288" spans="1:33" ht="13.05" customHeight="1">
      <c r="A288" s="7" t="s">
        <v>219</v>
      </c>
      <c r="B288" s="8" t="s">
        <v>493</v>
      </c>
      <c r="C288" s="9" t="s">
        <v>500</v>
      </c>
      <c r="D288" s="10">
        <v>192</v>
      </c>
      <c r="E288" s="9" t="s">
        <v>222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304</v>
      </c>
      <c r="AD288" s="10"/>
      <c r="AE288" s="10"/>
      <c r="AF288" s="10"/>
      <c r="AG288" s="10"/>
    </row>
    <row r="289" spans="1:33" ht="13.05" customHeight="1">
      <c r="A289" s="7" t="s">
        <v>219</v>
      </c>
      <c r="B289" s="8" t="s">
        <v>493</v>
      </c>
      <c r="C289" s="9" t="s">
        <v>501</v>
      </c>
      <c r="D289" s="10">
        <v>166</v>
      </c>
      <c r="E289" s="9" t="s">
        <v>222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307</v>
      </c>
      <c r="AD289" s="10"/>
      <c r="AE289" s="10"/>
      <c r="AF289" s="10"/>
      <c r="AG289" s="10"/>
    </row>
    <row r="290" spans="1:33" ht="13.05" customHeight="1">
      <c r="A290" s="7" t="s">
        <v>219</v>
      </c>
      <c r="B290" s="8" t="s">
        <v>493</v>
      </c>
      <c r="C290" s="9" t="s">
        <v>501</v>
      </c>
      <c r="D290" s="10">
        <v>174</v>
      </c>
      <c r="E290" s="9" t="s">
        <v>222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307</v>
      </c>
      <c r="AD290" s="10"/>
      <c r="AE290" s="10"/>
      <c r="AF290" s="10"/>
      <c r="AG290" s="10"/>
    </row>
    <row r="291" spans="1:33" ht="13.05" customHeight="1">
      <c r="A291" s="7" t="s">
        <v>219</v>
      </c>
      <c r="B291" s="8" t="s">
        <v>493</v>
      </c>
      <c r="C291" s="9" t="s">
        <v>502</v>
      </c>
      <c r="D291" s="10">
        <v>153</v>
      </c>
      <c r="E291" s="9" t="s">
        <v>390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307</v>
      </c>
      <c r="AD291" s="10"/>
      <c r="AE291" s="10"/>
      <c r="AF291" s="10"/>
      <c r="AG291" s="10"/>
    </row>
    <row r="292" spans="1:33" ht="13.05" customHeight="1">
      <c r="A292" s="7" t="s">
        <v>219</v>
      </c>
      <c r="B292" s="8" t="s">
        <v>493</v>
      </c>
      <c r="C292" s="9" t="s">
        <v>502</v>
      </c>
      <c r="D292" s="10">
        <v>160</v>
      </c>
      <c r="E292" s="9" t="s">
        <v>390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307</v>
      </c>
      <c r="AD292" s="10"/>
      <c r="AE292" s="10"/>
      <c r="AF292" s="10"/>
      <c r="AG292" s="10"/>
    </row>
    <row r="293" spans="1:33" ht="13.05" customHeight="1">
      <c r="A293" s="7" t="s">
        <v>219</v>
      </c>
      <c r="B293" s="8" t="s">
        <v>493</v>
      </c>
      <c r="C293" s="9" t="s">
        <v>503</v>
      </c>
      <c r="D293" s="10">
        <v>156</v>
      </c>
      <c r="E293" s="9" t="s">
        <v>390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307</v>
      </c>
      <c r="AD293" s="10"/>
      <c r="AE293" s="10"/>
      <c r="AF293" s="10"/>
      <c r="AG293" s="10"/>
    </row>
    <row r="294" spans="1:33" ht="13.05" customHeight="1">
      <c r="A294" s="7" t="s">
        <v>219</v>
      </c>
      <c r="B294" s="8" t="s">
        <v>493</v>
      </c>
      <c r="C294" s="9" t="s">
        <v>504</v>
      </c>
      <c r="D294" s="10">
        <v>164</v>
      </c>
      <c r="E294" s="9" t="s">
        <v>222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305</v>
      </c>
      <c r="AD294" s="9" t="s">
        <v>301</v>
      </c>
      <c r="AE294" s="10"/>
      <c r="AF294" s="10"/>
      <c r="AG294" s="10"/>
    </row>
    <row r="295" spans="1:33" ht="13.05" customHeight="1">
      <c r="A295" s="7" t="s">
        <v>219</v>
      </c>
      <c r="B295" s="8" t="s">
        <v>493</v>
      </c>
      <c r="C295" s="9" t="s">
        <v>504</v>
      </c>
      <c r="D295" s="10">
        <v>172</v>
      </c>
      <c r="E295" s="9" t="s">
        <v>222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305</v>
      </c>
      <c r="AD295" s="9" t="s">
        <v>301</v>
      </c>
      <c r="AE295" s="10"/>
      <c r="AF295" s="10"/>
      <c r="AG295" s="10"/>
    </row>
    <row r="296" spans="1:33" ht="13.05" customHeight="1">
      <c r="A296" s="7" t="s">
        <v>219</v>
      </c>
      <c r="B296" s="8" t="s">
        <v>493</v>
      </c>
      <c r="C296" s="9" t="s">
        <v>504</v>
      </c>
      <c r="D296" s="10">
        <v>180</v>
      </c>
      <c r="E296" s="9" t="s">
        <v>222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305</v>
      </c>
      <c r="AD296" s="9" t="s">
        <v>301</v>
      </c>
      <c r="AE296" s="10"/>
      <c r="AF296" s="10"/>
      <c r="AG296" s="10"/>
    </row>
    <row r="297" spans="1:33" ht="13.05" customHeight="1">
      <c r="A297" s="7" t="s">
        <v>219</v>
      </c>
      <c r="B297" s="8" t="s">
        <v>493</v>
      </c>
      <c r="C297" s="9" t="s">
        <v>504</v>
      </c>
      <c r="D297" s="10">
        <v>188</v>
      </c>
      <c r="E297" s="9" t="s">
        <v>222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305</v>
      </c>
      <c r="AD297" s="9" t="s">
        <v>301</v>
      </c>
      <c r="AE297" s="10"/>
      <c r="AF297" s="10"/>
      <c r="AG297" s="10"/>
    </row>
    <row r="298" spans="1:33" ht="13.05" customHeight="1">
      <c r="A298" s="7" t="s">
        <v>219</v>
      </c>
      <c r="B298" s="8" t="s">
        <v>493</v>
      </c>
      <c r="C298" s="9" t="s">
        <v>505</v>
      </c>
      <c r="D298" s="10">
        <v>172</v>
      </c>
      <c r="E298" s="9" t="s">
        <v>222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301</v>
      </c>
      <c r="AD298" s="9" t="s">
        <v>304</v>
      </c>
      <c r="AE298" s="10"/>
      <c r="AF298" s="10"/>
      <c r="AG298" s="10"/>
    </row>
    <row r="299" spans="1:33" ht="13.05" customHeight="1">
      <c r="A299" s="7" t="s">
        <v>219</v>
      </c>
      <c r="B299" s="8" t="s">
        <v>493</v>
      </c>
      <c r="C299" s="9" t="s">
        <v>505</v>
      </c>
      <c r="D299" s="10">
        <v>180</v>
      </c>
      <c r="E299" s="9" t="s">
        <v>222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301</v>
      </c>
      <c r="AD299" s="10"/>
      <c r="AE299" s="10"/>
      <c r="AF299" s="10"/>
      <c r="AG299" s="10"/>
    </row>
    <row r="300" spans="1:33" ht="13.05" customHeight="1">
      <c r="A300" s="7" t="s">
        <v>219</v>
      </c>
      <c r="B300" s="8" t="s">
        <v>493</v>
      </c>
      <c r="C300" s="9" t="s">
        <v>505</v>
      </c>
      <c r="D300" s="10">
        <v>188</v>
      </c>
      <c r="E300" s="9" t="s">
        <v>222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301</v>
      </c>
      <c r="AD300" s="10"/>
      <c r="AE300" s="10"/>
      <c r="AF300" s="10"/>
      <c r="AG300" s="10"/>
    </row>
    <row r="301" spans="1:33" ht="13.05" customHeight="1">
      <c r="A301" s="7" t="s">
        <v>219</v>
      </c>
      <c r="B301" s="8" t="s">
        <v>493</v>
      </c>
      <c r="C301" s="9" t="s">
        <v>506</v>
      </c>
      <c r="D301" s="10">
        <v>164</v>
      </c>
      <c r="E301" s="9" t="s">
        <v>222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305</v>
      </c>
      <c r="AD301" s="10"/>
      <c r="AE301" s="10"/>
      <c r="AF301" s="10"/>
      <c r="AG301" s="10"/>
    </row>
    <row r="302" spans="1:33" ht="13.05" customHeight="1">
      <c r="A302" s="7" t="s">
        <v>219</v>
      </c>
      <c r="B302" s="8" t="s">
        <v>493</v>
      </c>
      <c r="C302" s="9" t="s">
        <v>506</v>
      </c>
      <c r="D302" s="10">
        <v>172</v>
      </c>
      <c r="E302" s="9" t="s">
        <v>222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305</v>
      </c>
      <c r="AD302" s="10"/>
      <c r="AE302" s="10"/>
      <c r="AF302" s="10"/>
      <c r="AG302" s="10"/>
    </row>
    <row r="303" spans="1:33" ht="13.05" customHeight="1">
      <c r="A303" s="7" t="s">
        <v>219</v>
      </c>
      <c r="B303" s="8" t="s">
        <v>493</v>
      </c>
      <c r="C303" s="9" t="s">
        <v>506</v>
      </c>
      <c r="D303" s="10">
        <v>180</v>
      </c>
      <c r="E303" s="9" t="s">
        <v>222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305</v>
      </c>
      <c r="AD303" s="10"/>
      <c r="AE303" s="10"/>
      <c r="AF303" s="10"/>
      <c r="AG303" s="10"/>
    </row>
    <row r="304" spans="1:33" ht="13.05" customHeight="1">
      <c r="A304" s="7" t="s">
        <v>219</v>
      </c>
      <c r="B304" s="8" t="s">
        <v>493</v>
      </c>
      <c r="C304" s="9" t="s">
        <v>506</v>
      </c>
      <c r="D304" s="10">
        <v>188</v>
      </c>
      <c r="E304" s="9" t="s">
        <v>222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305</v>
      </c>
      <c r="AD304" s="10"/>
      <c r="AE304" s="10"/>
      <c r="AF304" s="10"/>
      <c r="AG304" s="10"/>
    </row>
    <row r="305" spans="1:33" ht="13.05" customHeight="1">
      <c r="A305" s="7" t="s">
        <v>219</v>
      </c>
      <c r="B305" s="8" t="s">
        <v>493</v>
      </c>
      <c r="C305" s="9" t="s">
        <v>507</v>
      </c>
      <c r="D305" s="10">
        <v>156</v>
      </c>
      <c r="E305" s="9" t="s">
        <v>390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305</v>
      </c>
      <c r="AD305" s="9" t="s">
        <v>301</v>
      </c>
      <c r="AE305" s="10"/>
      <c r="AF305" s="10"/>
      <c r="AG305" s="10"/>
    </row>
    <row r="306" spans="1:33" ht="13.05" customHeight="1">
      <c r="A306" s="7" t="s">
        <v>219</v>
      </c>
      <c r="B306" s="8" t="s">
        <v>493</v>
      </c>
      <c r="C306" s="9" t="s">
        <v>507</v>
      </c>
      <c r="D306" s="10">
        <v>164</v>
      </c>
      <c r="E306" s="9" t="s">
        <v>390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305</v>
      </c>
      <c r="AD306" s="9" t="s">
        <v>301</v>
      </c>
      <c r="AE306" s="10"/>
      <c r="AF306" s="10"/>
      <c r="AG306" s="10"/>
    </row>
    <row r="307" spans="1:33" ht="13.05" customHeight="1">
      <c r="A307" s="7" t="s">
        <v>219</v>
      </c>
      <c r="B307" s="8" t="s">
        <v>493</v>
      </c>
      <c r="C307" s="9" t="s">
        <v>507</v>
      </c>
      <c r="D307" s="10">
        <v>172</v>
      </c>
      <c r="E307" s="9" t="s">
        <v>390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305</v>
      </c>
      <c r="AD307" s="9" t="s">
        <v>301</v>
      </c>
      <c r="AE307" s="10"/>
      <c r="AF307" s="10"/>
      <c r="AG307" s="10"/>
    </row>
    <row r="308" spans="1:33" ht="13.05" customHeight="1">
      <c r="A308" s="7" t="s">
        <v>219</v>
      </c>
      <c r="B308" s="8" t="s">
        <v>493</v>
      </c>
      <c r="C308" s="9" t="s">
        <v>508</v>
      </c>
      <c r="D308" s="10">
        <v>164</v>
      </c>
      <c r="E308" s="9" t="s">
        <v>390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301</v>
      </c>
      <c r="AD308" s="9" t="s">
        <v>302</v>
      </c>
      <c r="AE308" s="10"/>
      <c r="AF308" s="10"/>
      <c r="AG308" s="10"/>
    </row>
    <row r="309" spans="1:33" ht="13.05" customHeight="1">
      <c r="A309" s="7" t="s">
        <v>219</v>
      </c>
      <c r="B309" s="8" t="s">
        <v>493</v>
      </c>
      <c r="C309" s="9" t="s">
        <v>509</v>
      </c>
      <c r="D309" s="10">
        <v>148</v>
      </c>
      <c r="E309" s="9" t="s">
        <v>390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305</v>
      </c>
      <c r="AD309" s="9" t="s">
        <v>302</v>
      </c>
      <c r="AE309" s="10"/>
      <c r="AF309" s="10"/>
      <c r="AG309" s="10"/>
    </row>
    <row r="310" spans="1:33" ht="13.05" customHeight="1">
      <c r="A310" s="7" t="s">
        <v>219</v>
      </c>
      <c r="B310" s="8" t="s">
        <v>493</v>
      </c>
      <c r="C310" s="9" t="s">
        <v>509</v>
      </c>
      <c r="D310" s="10">
        <v>157</v>
      </c>
      <c r="E310" s="9" t="s">
        <v>390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305</v>
      </c>
      <c r="AD310" s="10"/>
      <c r="AE310" s="10"/>
      <c r="AF310" s="10"/>
      <c r="AG310" s="10"/>
    </row>
    <row r="311" spans="1:33" ht="13.05" customHeight="1">
      <c r="A311" s="7" t="s">
        <v>219</v>
      </c>
      <c r="B311" s="8" t="s">
        <v>493</v>
      </c>
      <c r="C311" s="9" t="s">
        <v>509</v>
      </c>
      <c r="D311" s="10">
        <v>164</v>
      </c>
      <c r="E311" s="9" t="s">
        <v>390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305</v>
      </c>
      <c r="AD311" s="10"/>
      <c r="AE311" s="10"/>
      <c r="AF311" s="10"/>
      <c r="AG311" s="10"/>
    </row>
    <row r="312" spans="1:33" ht="13.05" customHeight="1">
      <c r="A312" s="7" t="s">
        <v>219</v>
      </c>
      <c r="B312" s="8" t="s">
        <v>493</v>
      </c>
      <c r="C312" s="9" t="s">
        <v>509</v>
      </c>
      <c r="D312" s="10">
        <v>172</v>
      </c>
      <c r="E312" s="9" t="s">
        <v>390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305</v>
      </c>
      <c r="AD312" s="10"/>
      <c r="AE312" s="10"/>
      <c r="AF312" s="10"/>
      <c r="AG312" s="10"/>
    </row>
    <row r="313" spans="1:33" ht="13.05" customHeight="1">
      <c r="A313" s="7" t="s">
        <v>219</v>
      </c>
      <c r="B313" s="8" t="s">
        <v>493</v>
      </c>
      <c r="C313" s="9" t="s">
        <v>510</v>
      </c>
      <c r="D313" s="10">
        <v>159</v>
      </c>
      <c r="E313" s="9" t="s">
        <v>222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304</v>
      </c>
      <c r="AD313" s="9" t="s">
        <v>302</v>
      </c>
      <c r="AE313" s="10"/>
      <c r="AF313" s="10"/>
      <c r="AG313" s="10"/>
    </row>
    <row r="314" spans="1:33" ht="13.05" customHeight="1">
      <c r="A314" s="7" t="s">
        <v>219</v>
      </c>
      <c r="B314" s="8" t="s">
        <v>493</v>
      </c>
      <c r="C314" s="9" t="s">
        <v>510</v>
      </c>
      <c r="D314" s="10">
        <v>179</v>
      </c>
      <c r="E314" s="9" t="s">
        <v>222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304</v>
      </c>
      <c r="AD314" s="9" t="s">
        <v>302</v>
      </c>
      <c r="AE314" s="10"/>
      <c r="AF314" s="10"/>
      <c r="AG314" s="10"/>
    </row>
    <row r="315" spans="1:33" ht="13.05" customHeight="1">
      <c r="A315" s="7" t="s">
        <v>219</v>
      </c>
      <c r="B315" s="8" t="s">
        <v>493</v>
      </c>
      <c r="C315" s="9" t="s">
        <v>510</v>
      </c>
      <c r="D315" s="10">
        <v>189</v>
      </c>
      <c r="E315" s="9" t="s">
        <v>222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304</v>
      </c>
      <c r="AD315" s="9" t="s">
        <v>302</v>
      </c>
      <c r="AE315" s="10"/>
      <c r="AF315" s="10"/>
      <c r="AG315" s="10"/>
    </row>
    <row r="316" spans="1:33" ht="13.05" customHeight="1">
      <c r="A316" s="7" t="s">
        <v>219</v>
      </c>
      <c r="B316" s="8" t="s">
        <v>493</v>
      </c>
      <c r="C316" s="9" t="s">
        <v>511</v>
      </c>
      <c r="D316" s="10">
        <v>155</v>
      </c>
      <c r="E316" s="9" t="s">
        <v>222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307</v>
      </c>
      <c r="AD316" s="10"/>
      <c r="AE316" s="10"/>
      <c r="AF316" s="10"/>
      <c r="AG316" s="10"/>
    </row>
    <row r="317" spans="1:33" ht="13.05" customHeight="1">
      <c r="A317" s="7" t="s">
        <v>219</v>
      </c>
      <c r="B317" s="8" t="s">
        <v>493</v>
      </c>
      <c r="C317" s="9" t="s">
        <v>511</v>
      </c>
      <c r="D317" s="10">
        <v>160</v>
      </c>
      <c r="E317" s="9" t="s">
        <v>222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307</v>
      </c>
      <c r="AD317" s="10"/>
      <c r="AE317" s="10"/>
      <c r="AF317" s="10"/>
      <c r="AG317" s="10"/>
    </row>
    <row r="318" spans="1:33" ht="13.05" customHeight="1">
      <c r="A318" s="7" t="s">
        <v>219</v>
      </c>
      <c r="B318" s="8" t="s">
        <v>493</v>
      </c>
      <c r="C318" s="9" t="s">
        <v>511</v>
      </c>
      <c r="D318" s="10">
        <v>165</v>
      </c>
      <c r="E318" s="9" t="s">
        <v>222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307</v>
      </c>
      <c r="AD318" s="10"/>
      <c r="AE318" s="10"/>
      <c r="AF318" s="10"/>
      <c r="AG318" s="10"/>
    </row>
    <row r="319" spans="1:33" ht="13.05" customHeight="1">
      <c r="A319" s="7" t="s">
        <v>219</v>
      </c>
      <c r="B319" s="8" t="s">
        <v>493</v>
      </c>
      <c r="C319" s="9" t="s">
        <v>512</v>
      </c>
      <c r="D319" s="10">
        <v>160</v>
      </c>
      <c r="E319" s="9" t="s">
        <v>222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307</v>
      </c>
      <c r="AD319" s="10"/>
      <c r="AE319" s="10"/>
      <c r="AF319" s="10"/>
      <c r="AG319" s="10"/>
    </row>
    <row r="320" spans="1:33" ht="13.05" customHeight="1">
      <c r="A320" s="7" t="s">
        <v>219</v>
      </c>
      <c r="B320" s="8" t="s">
        <v>493</v>
      </c>
      <c r="C320" s="9" t="s">
        <v>512</v>
      </c>
      <c r="D320" s="10">
        <v>165</v>
      </c>
      <c r="E320" s="9" t="s">
        <v>222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307</v>
      </c>
      <c r="AD320" s="10"/>
      <c r="AE320" s="10"/>
      <c r="AF320" s="10"/>
      <c r="AG320" s="10"/>
    </row>
    <row r="321" spans="1:33" ht="13.05" customHeight="1">
      <c r="A321" s="7" t="s">
        <v>219</v>
      </c>
      <c r="B321" s="8" t="s">
        <v>493</v>
      </c>
      <c r="C321" s="9" t="s">
        <v>513</v>
      </c>
      <c r="D321" s="10">
        <v>166</v>
      </c>
      <c r="E321" s="9" t="s">
        <v>222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307</v>
      </c>
      <c r="AD321" s="10"/>
      <c r="AE321" s="10"/>
      <c r="AF321" s="10"/>
      <c r="AG321" s="10"/>
    </row>
    <row r="322" spans="1:33" ht="13.05" customHeight="1">
      <c r="A322" s="7" t="s">
        <v>219</v>
      </c>
      <c r="B322" s="8" t="s">
        <v>493</v>
      </c>
      <c r="C322" s="9" t="s">
        <v>513</v>
      </c>
      <c r="D322" s="10">
        <v>174</v>
      </c>
      <c r="E322" s="9" t="s">
        <v>222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307</v>
      </c>
      <c r="AD322" s="10"/>
      <c r="AE322" s="10"/>
      <c r="AF322" s="10"/>
      <c r="AG322" s="10"/>
    </row>
    <row r="323" spans="1:33" ht="13.05" customHeight="1">
      <c r="A323" s="7" t="s">
        <v>219</v>
      </c>
      <c r="B323" s="8" t="s">
        <v>493</v>
      </c>
      <c r="C323" s="9" t="s">
        <v>514</v>
      </c>
      <c r="D323" s="10">
        <v>160</v>
      </c>
      <c r="E323" s="9" t="s">
        <v>222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307</v>
      </c>
      <c r="AD323" s="10"/>
      <c r="AE323" s="10"/>
      <c r="AF323" s="10"/>
      <c r="AG323" s="10"/>
    </row>
    <row r="324" spans="1:33" ht="13.05" customHeight="1">
      <c r="A324" s="7" t="s">
        <v>219</v>
      </c>
      <c r="B324" s="8" t="s">
        <v>493</v>
      </c>
      <c r="C324" s="9" t="s">
        <v>514</v>
      </c>
      <c r="D324" s="10">
        <v>165</v>
      </c>
      <c r="E324" s="9" t="s">
        <v>222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307</v>
      </c>
      <c r="AD324" s="10"/>
      <c r="AE324" s="10"/>
      <c r="AF324" s="10"/>
      <c r="AG324" s="10"/>
    </row>
    <row r="325" spans="1:33" ht="13.05" customHeight="1">
      <c r="A325" s="7" t="s">
        <v>219</v>
      </c>
      <c r="B325" s="8" t="s">
        <v>493</v>
      </c>
      <c r="C325" s="9" t="s">
        <v>514</v>
      </c>
      <c r="D325" s="10">
        <v>170</v>
      </c>
      <c r="E325" s="9" t="s">
        <v>222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307</v>
      </c>
      <c r="AD325" s="10"/>
      <c r="AE325" s="10"/>
      <c r="AF325" s="10"/>
      <c r="AG325" s="10"/>
    </row>
    <row r="326" spans="1:33" ht="13.05" customHeight="1">
      <c r="A326" s="7" t="s">
        <v>219</v>
      </c>
      <c r="B326" s="8" t="s">
        <v>493</v>
      </c>
      <c r="C326" s="9" t="s">
        <v>515</v>
      </c>
      <c r="D326" s="10">
        <v>164</v>
      </c>
      <c r="E326" s="9" t="s">
        <v>222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304</v>
      </c>
      <c r="AD326" s="9" t="s">
        <v>302</v>
      </c>
      <c r="AE326" s="9" t="s">
        <v>388</v>
      </c>
      <c r="AF326" s="10"/>
      <c r="AG326" s="10"/>
    </row>
    <row r="327" spans="1:33" ht="13.05" customHeight="1">
      <c r="A327" s="7" t="s">
        <v>219</v>
      </c>
      <c r="B327" s="8" t="s">
        <v>493</v>
      </c>
      <c r="C327" s="9" t="s">
        <v>515</v>
      </c>
      <c r="D327" s="10">
        <v>172</v>
      </c>
      <c r="E327" s="9" t="s">
        <v>222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304</v>
      </c>
      <c r="AD327" s="9" t="s">
        <v>302</v>
      </c>
      <c r="AE327" s="9" t="s">
        <v>388</v>
      </c>
      <c r="AF327" s="10"/>
      <c r="AG327" s="10"/>
    </row>
    <row r="328" spans="1:33" ht="13.05" customHeight="1">
      <c r="A328" s="7" t="s">
        <v>219</v>
      </c>
      <c r="B328" s="8" t="s">
        <v>493</v>
      </c>
      <c r="C328" s="9" t="s">
        <v>515</v>
      </c>
      <c r="D328" s="10">
        <v>180</v>
      </c>
      <c r="E328" s="9" t="s">
        <v>222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301</v>
      </c>
      <c r="AD328" s="9" t="s">
        <v>302</v>
      </c>
      <c r="AE328" s="9" t="s">
        <v>388</v>
      </c>
      <c r="AF328" s="10"/>
      <c r="AG328" s="10"/>
    </row>
    <row r="329" spans="1:33" ht="13.05" customHeight="1">
      <c r="A329" s="7" t="s">
        <v>219</v>
      </c>
      <c r="B329" s="8" t="s">
        <v>493</v>
      </c>
      <c r="C329" s="9" t="s">
        <v>515</v>
      </c>
      <c r="D329" s="10">
        <v>188</v>
      </c>
      <c r="E329" s="9" t="s">
        <v>222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305</v>
      </c>
      <c r="AD329" s="9" t="s">
        <v>301</v>
      </c>
      <c r="AE329" s="9" t="s">
        <v>302</v>
      </c>
      <c r="AF329" s="9" t="s">
        <v>388</v>
      </c>
      <c r="AG329" s="10"/>
    </row>
    <row r="330" spans="1:33" ht="13.05" customHeight="1">
      <c r="A330" s="7" t="s">
        <v>219</v>
      </c>
      <c r="B330" s="8" t="s">
        <v>493</v>
      </c>
      <c r="C330" s="9" t="s">
        <v>516</v>
      </c>
      <c r="D330" s="10">
        <v>150</v>
      </c>
      <c r="E330" s="9" t="s">
        <v>222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302</v>
      </c>
      <c r="AD330" s="9" t="s">
        <v>388</v>
      </c>
      <c r="AE330" s="10"/>
      <c r="AF330" s="10"/>
      <c r="AG330" s="10"/>
    </row>
    <row r="331" spans="1:33" ht="13.05" customHeight="1">
      <c r="A331" s="7" t="s">
        <v>219</v>
      </c>
      <c r="B331" s="8" t="s">
        <v>493</v>
      </c>
      <c r="C331" s="9" t="s">
        <v>516</v>
      </c>
      <c r="D331" s="10">
        <v>157</v>
      </c>
      <c r="E331" s="9" t="s">
        <v>222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302</v>
      </c>
      <c r="AD331" s="9" t="s">
        <v>388</v>
      </c>
      <c r="AE331" s="10"/>
      <c r="AF331" s="10"/>
      <c r="AG331" s="10"/>
    </row>
    <row r="332" spans="1:33" ht="13.05" customHeight="1">
      <c r="A332" s="7" t="s">
        <v>219</v>
      </c>
      <c r="B332" s="8" t="s">
        <v>493</v>
      </c>
      <c r="C332" s="9" t="s">
        <v>516</v>
      </c>
      <c r="D332" s="10">
        <v>164</v>
      </c>
      <c r="E332" s="9" t="s">
        <v>222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302</v>
      </c>
      <c r="AD332" s="9" t="s">
        <v>388</v>
      </c>
      <c r="AE332" s="10"/>
      <c r="AF332" s="10"/>
      <c r="AG332" s="10"/>
    </row>
    <row r="333" spans="1:33" ht="13.05" customHeight="1">
      <c r="A333" s="7" t="s">
        <v>219</v>
      </c>
      <c r="B333" s="8" t="s">
        <v>493</v>
      </c>
      <c r="C333" s="9" t="s">
        <v>516</v>
      </c>
      <c r="D333" s="10">
        <v>171</v>
      </c>
      <c r="E333" s="9" t="s">
        <v>222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302</v>
      </c>
      <c r="AD333" s="9" t="s">
        <v>388</v>
      </c>
      <c r="AE333" s="10"/>
      <c r="AF333" s="10"/>
      <c r="AG333" s="10"/>
    </row>
    <row r="334" spans="1:33" ht="13.05" customHeight="1">
      <c r="A334" s="7" t="s">
        <v>219</v>
      </c>
      <c r="B334" s="8" t="s">
        <v>493</v>
      </c>
      <c r="C334" s="9" t="s">
        <v>516</v>
      </c>
      <c r="D334" s="10">
        <v>178</v>
      </c>
      <c r="E334" s="9" t="s">
        <v>222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302</v>
      </c>
      <c r="AD334" s="9" t="s">
        <v>388</v>
      </c>
      <c r="AE334" s="10"/>
      <c r="AF334" s="10"/>
      <c r="AG334" s="10"/>
    </row>
    <row r="335" spans="1:33" ht="13.05" customHeight="1">
      <c r="A335" s="7" t="s">
        <v>219</v>
      </c>
      <c r="B335" s="8" t="s">
        <v>493</v>
      </c>
      <c r="C335" s="9" t="s">
        <v>517</v>
      </c>
      <c r="D335" s="10">
        <v>157</v>
      </c>
      <c r="E335" s="9" t="s">
        <v>222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302</v>
      </c>
      <c r="AD335" s="9" t="s">
        <v>388</v>
      </c>
      <c r="AE335" s="10"/>
      <c r="AF335" s="10"/>
      <c r="AG335" s="10"/>
    </row>
    <row r="336" spans="1:33" ht="13.05" customHeight="1">
      <c r="A336" s="7" t="s">
        <v>219</v>
      </c>
      <c r="B336" s="8" t="s">
        <v>493</v>
      </c>
      <c r="C336" s="9" t="s">
        <v>517</v>
      </c>
      <c r="D336" s="10">
        <v>164</v>
      </c>
      <c r="E336" s="9" t="s">
        <v>222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302</v>
      </c>
      <c r="AD336" s="9" t="s">
        <v>388</v>
      </c>
      <c r="AE336" s="10"/>
      <c r="AF336" s="10"/>
      <c r="AG336" s="10"/>
    </row>
    <row r="337" spans="1:33" ht="13.05" customHeight="1">
      <c r="A337" s="7" t="s">
        <v>219</v>
      </c>
      <c r="B337" s="8" t="s">
        <v>493</v>
      </c>
      <c r="C337" s="9" t="s">
        <v>517</v>
      </c>
      <c r="D337" s="10">
        <v>171</v>
      </c>
      <c r="E337" s="9" t="s">
        <v>222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302</v>
      </c>
      <c r="AD337" s="9" t="s">
        <v>388</v>
      </c>
      <c r="AE337" s="10"/>
      <c r="AF337" s="10"/>
      <c r="AG337" s="10"/>
    </row>
    <row r="338" spans="1:33" ht="13.05" customHeight="1">
      <c r="A338" s="7" t="s">
        <v>219</v>
      </c>
      <c r="B338" s="8" t="s">
        <v>493</v>
      </c>
      <c r="C338" s="9" t="s">
        <v>517</v>
      </c>
      <c r="D338" s="10">
        <v>178</v>
      </c>
      <c r="E338" s="9" t="s">
        <v>222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302</v>
      </c>
      <c r="AD338" s="9" t="s">
        <v>388</v>
      </c>
      <c r="AE338" s="10"/>
      <c r="AF338" s="10"/>
      <c r="AG338" s="10"/>
    </row>
    <row r="339" spans="1:33" ht="13.05" customHeight="1">
      <c r="A339" s="7" t="s">
        <v>219</v>
      </c>
      <c r="B339" s="8" t="s">
        <v>493</v>
      </c>
      <c r="C339" s="9" t="s">
        <v>517</v>
      </c>
      <c r="D339" s="10">
        <v>185</v>
      </c>
      <c r="E339" s="9" t="s">
        <v>222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302</v>
      </c>
      <c r="AD339" s="9" t="s">
        <v>388</v>
      </c>
      <c r="AE339" s="10"/>
      <c r="AF339" s="10"/>
      <c r="AG339" s="10"/>
    </row>
    <row r="340" spans="1:33" ht="13.05" customHeight="1">
      <c r="A340" s="7" t="s">
        <v>219</v>
      </c>
      <c r="B340" s="8" t="s">
        <v>386</v>
      </c>
      <c r="C340" s="9" t="s">
        <v>518</v>
      </c>
      <c r="D340" s="10">
        <v>168</v>
      </c>
      <c r="E340" s="9" t="s">
        <v>222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305</v>
      </c>
      <c r="AD340" s="9" t="s">
        <v>301</v>
      </c>
      <c r="AE340" s="9" t="s">
        <v>302</v>
      </c>
      <c r="AF340" s="10"/>
      <c r="AG340" s="10"/>
    </row>
    <row r="341" spans="1:33" ht="13.05" customHeight="1">
      <c r="A341" s="7" t="s">
        <v>219</v>
      </c>
      <c r="B341" s="8" t="s">
        <v>386</v>
      </c>
      <c r="C341" s="9" t="s">
        <v>518</v>
      </c>
      <c r="D341" s="10">
        <v>176</v>
      </c>
      <c r="E341" s="9" t="s">
        <v>222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305</v>
      </c>
      <c r="AD341" s="9" t="s">
        <v>301</v>
      </c>
      <c r="AE341" s="9" t="s">
        <v>302</v>
      </c>
      <c r="AF341" s="10"/>
      <c r="AG341" s="10"/>
    </row>
    <row r="342" spans="1:33" ht="13.05" customHeight="1">
      <c r="A342" s="7" t="s">
        <v>219</v>
      </c>
      <c r="B342" s="8" t="s">
        <v>386</v>
      </c>
      <c r="C342" s="9" t="s">
        <v>518</v>
      </c>
      <c r="D342" s="10">
        <v>184</v>
      </c>
      <c r="E342" s="9" t="s">
        <v>222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305</v>
      </c>
      <c r="AD342" s="9" t="s">
        <v>301</v>
      </c>
      <c r="AE342" s="10"/>
      <c r="AF342" s="10"/>
      <c r="AG342" s="10"/>
    </row>
    <row r="343" spans="1:33" ht="13.05" customHeight="1">
      <c r="A343" s="7" t="s">
        <v>219</v>
      </c>
      <c r="B343" s="8" t="s">
        <v>386</v>
      </c>
      <c r="C343" s="9" t="s">
        <v>518</v>
      </c>
      <c r="D343" s="10">
        <v>189</v>
      </c>
      <c r="E343" s="9" t="s">
        <v>222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305</v>
      </c>
      <c r="AD343" s="9" t="s">
        <v>301</v>
      </c>
      <c r="AE343" s="10"/>
      <c r="AF343" s="10"/>
      <c r="AG343" s="10"/>
    </row>
    <row r="344" spans="1:33" ht="13.05" customHeight="1">
      <c r="A344" s="7" t="s">
        <v>219</v>
      </c>
      <c r="B344" s="8" t="s">
        <v>386</v>
      </c>
      <c r="C344" s="9" t="s">
        <v>519</v>
      </c>
      <c r="D344" s="10">
        <v>171</v>
      </c>
      <c r="E344" s="9" t="s">
        <v>222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305</v>
      </c>
      <c r="AD344" s="9" t="s">
        <v>302</v>
      </c>
      <c r="AE344" s="10"/>
      <c r="AF344" s="10"/>
      <c r="AG344" s="10"/>
    </row>
    <row r="345" spans="1:33" ht="13.05" customHeight="1">
      <c r="A345" s="7" t="s">
        <v>219</v>
      </c>
      <c r="B345" s="8" t="s">
        <v>386</v>
      </c>
      <c r="C345" s="9" t="s">
        <v>520</v>
      </c>
      <c r="D345" s="10">
        <v>155</v>
      </c>
      <c r="E345" s="9" t="s">
        <v>222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301</v>
      </c>
      <c r="AD345" s="9" t="s">
        <v>302</v>
      </c>
      <c r="AE345" s="10"/>
      <c r="AF345" s="10"/>
      <c r="AG345" s="10"/>
    </row>
    <row r="346" spans="1:33" ht="13.05" customHeight="1">
      <c r="A346" s="7" t="s">
        <v>219</v>
      </c>
      <c r="B346" s="8" t="s">
        <v>386</v>
      </c>
      <c r="C346" s="9" t="s">
        <v>520</v>
      </c>
      <c r="D346" s="10">
        <v>163</v>
      </c>
      <c r="E346" s="9" t="s">
        <v>222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301</v>
      </c>
      <c r="AD346" s="9" t="s">
        <v>302</v>
      </c>
      <c r="AE346" s="10"/>
      <c r="AF346" s="10"/>
      <c r="AG346" s="10"/>
    </row>
    <row r="347" spans="1:33" ht="13.05" customHeight="1">
      <c r="A347" s="7" t="s">
        <v>219</v>
      </c>
      <c r="B347" s="8" t="s">
        <v>386</v>
      </c>
      <c r="C347" s="9" t="s">
        <v>520</v>
      </c>
      <c r="D347" s="10">
        <v>171</v>
      </c>
      <c r="E347" s="9" t="s">
        <v>222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301</v>
      </c>
      <c r="AD347" s="9" t="s">
        <v>302</v>
      </c>
      <c r="AE347" s="10"/>
      <c r="AF347" s="10"/>
      <c r="AG347" s="10"/>
    </row>
    <row r="348" spans="1:33" ht="13.05" customHeight="1">
      <c r="A348" s="7" t="s">
        <v>219</v>
      </c>
      <c r="B348" s="8" t="s">
        <v>386</v>
      </c>
      <c r="C348" s="9" t="s">
        <v>520</v>
      </c>
      <c r="D348" s="10">
        <v>179</v>
      </c>
      <c r="E348" s="9" t="s">
        <v>222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301</v>
      </c>
      <c r="AD348" s="10"/>
      <c r="AE348" s="10"/>
      <c r="AF348" s="10"/>
      <c r="AG348" s="10"/>
    </row>
    <row r="349" spans="1:33" ht="13.05" customHeight="1">
      <c r="A349" s="7" t="s">
        <v>219</v>
      </c>
      <c r="B349" s="8" t="s">
        <v>386</v>
      </c>
      <c r="C349" s="9" t="s">
        <v>520</v>
      </c>
      <c r="D349" s="10">
        <v>184</v>
      </c>
      <c r="E349" s="9" t="s">
        <v>222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301</v>
      </c>
      <c r="AD349" s="10"/>
      <c r="AE349" s="10"/>
      <c r="AF349" s="10"/>
      <c r="AG349" s="10"/>
    </row>
    <row r="350" spans="1:33" ht="13.05" customHeight="1">
      <c r="A350" s="7" t="s">
        <v>219</v>
      </c>
      <c r="B350" s="8" t="s">
        <v>386</v>
      </c>
      <c r="C350" s="9" t="s">
        <v>521</v>
      </c>
      <c r="D350" s="10">
        <v>168</v>
      </c>
      <c r="E350" s="9" t="s">
        <v>222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301</v>
      </c>
      <c r="AD350" s="9" t="s">
        <v>302</v>
      </c>
      <c r="AE350" s="10"/>
      <c r="AF350" s="10"/>
      <c r="AG350" s="10"/>
    </row>
    <row r="351" spans="1:33" ht="13.05" customHeight="1">
      <c r="A351" s="7" t="s">
        <v>219</v>
      </c>
      <c r="B351" s="8" t="s">
        <v>386</v>
      </c>
      <c r="C351" s="9" t="s">
        <v>521</v>
      </c>
      <c r="D351" s="10">
        <v>178</v>
      </c>
      <c r="E351" s="9" t="s">
        <v>222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301</v>
      </c>
      <c r="AD351" s="9" t="s">
        <v>302</v>
      </c>
      <c r="AE351" s="10"/>
      <c r="AF351" s="10"/>
      <c r="AG351" s="10"/>
    </row>
    <row r="352" spans="1:33" ht="13.05" customHeight="1">
      <c r="A352" s="7" t="s">
        <v>219</v>
      </c>
      <c r="B352" s="8" t="s">
        <v>386</v>
      </c>
      <c r="C352" s="9" t="s">
        <v>521</v>
      </c>
      <c r="D352" s="10">
        <v>184</v>
      </c>
      <c r="E352" s="9" t="s">
        <v>222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301</v>
      </c>
      <c r="AD352" s="9" t="s">
        <v>302</v>
      </c>
      <c r="AE352" s="10"/>
      <c r="AF352" s="10"/>
      <c r="AG352" s="10"/>
    </row>
    <row r="353" spans="1:33" ht="13.05" customHeight="1">
      <c r="A353" s="7" t="s">
        <v>219</v>
      </c>
      <c r="B353" s="8" t="s">
        <v>386</v>
      </c>
      <c r="C353" s="9" t="s">
        <v>521</v>
      </c>
      <c r="D353" s="10">
        <v>189</v>
      </c>
      <c r="E353" s="9" t="s">
        <v>222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301</v>
      </c>
      <c r="AD353" s="9" t="s">
        <v>302</v>
      </c>
      <c r="AE353" s="10"/>
      <c r="AF353" s="10"/>
      <c r="AG353" s="10"/>
    </row>
    <row r="354" spans="1:33" ht="13.05" customHeight="1">
      <c r="A354" s="7" t="s">
        <v>219</v>
      </c>
      <c r="B354" s="8" t="s">
        <v>386</v>
      </c>
      <c r="C354" s="9" t="s">
        <v>522</v>
      </c>
      <c r="D354" s="10">
        <v>157</v>
      </c>
      <c r="E354" s="9" t="s">
        <v>222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305</v>
      </c>
      <c r="AD354" s="9" t="s">
        <v>302</v>
      </c>
      <c r="AE354" s="10"/>
      <c r="AF354" s="10"/>
      <c r="AG354" s="10"/>
    </row>
    <row r="355" spans="1:33" ht="13.05" customHeight="1">
      <c r="A355" s="7" t="s">
        <v>219</v>
      </c>
      <c r="B355" s="8" t="s">
        <v>386</v>
      </c>
      <c r="C355" s="9" t="s">
        <v>522</v>
      </c>
      <c r="D355" s="10">
        <v>165</v>
      </c>
      <c r="E355" s="9" t="s">
        <v>222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305</v>
      </c>
      <c r="AD355" s="10"/>
      <c r="AE355" s="10"/>
      <c r="AF355" s="10"/>
      <c r="AG355" s="10"/>
    </row>
    <row r="356" spans="1:33" ht="13.05" customHeight="1">
      <c r="A356" s="7" t="s">
        <v>219</v>
      </c>
      <c r="B356" s="8" t="s">
        <v>386</v>
      </c>
      <c r="C356" s="9" t="s">
        <v>522</v>
      </c>
      <c r="D356" s="10">
        <v>171</v>
      </c>
      <c r="E356" s="9" t="s">
        <v>222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305</v>
      </c>
      <c r="AD356" s="10"/>
      <c r="AE356" s="10"/>
      <c r="AF356" s="10"/>
      <c r="AG356" s="10"/>
    </row>
    <row r="357" spans="1:33" ht="13.05" customHeight="1">
      <c r="A357" s="7" t="s">
        <v>219</v>
      </c>
      <c r="B357" s="8" t="s">
        <v>386</v>
      </c>
      <c r="C357" s="9" t="s">
        <v>522</v>
      </c>
      <c r="D357" s="10">
        <v>179</v>
      </c>
      <c r="E357" s="9" t="s">
        <v>222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305</v>
      </c>
      <c r="AD357" s="10"/>
      <c r="AE357" s="10"/>
      <c r="AF357" s="10"/>
      <c r="AG357" s="10"/>
    </row>
    <row r="358" spans="1:33" ht="13.05" customHeight="1">
      <c r="A358" s="7" t="s">
        <v>219</v>
      </c>
      <c r="B358" s="8" t="s">
        <v>386</v>
      </c>
      <c r="C358" s="9" t="s">
        <v>522</v>
      </c>
      <c r="D358" s="10">
        <v>184</v>
      </c>
      <c r="E358" s="9" t="s">
        <v>222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305</v>
      </c>
      <c r="AD358" s="10"/>
      <c r="AE358" s="10"/>
      <c r="AF358" s="10"/>
      <c r="AG358" s="10"/>
    </row>
    <row r="359" spans="1:33" ht="13.05" customHeight="1">
      <c r="A359" s="7" t="s">
        <v>219</v>
      </c>
      <c r="B359" s="8" t="s">
        <v>386</v>
      </c>
      <c r="C359" s="9" t="s">
        <v>523</v>
      </c>
      <c r="D359" s="10">
        <v>171</v>
      </c>
      <c r="E359" s="9" t="s">
        <v>222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305</v>
      </c>
      <c r="AD359" s="10"/>
      <c r="AE359" s="10"/>
      <c r="AF359" s="10"/>
      <c r="AG359" s="10"/>
    </row>
    <row r="360" spans="1:33" ht="13.05" customHeight="1">
      <c r="A360" s="7" t="s">
        <v>219</v>
      </c>
      <c r="B360" s="8" t="s">
        <v>386</v>
      </c>
      <c r="C360" s="9" t="s">
        <v>523</v>
      </c>
      <c r="D360" s="10">
        <v>179</v>
      </c>
      <c r="E360" s="9" t="s">
        <v>222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305</v>
      </c>
      <c r="AD360" s="10"/>
      <c r="AE360" s="10"/>
      <c r="AF360" s="10"/>
      <c r="AG360" s="10"/>
    </row>
    <row r="361" spans="1:33" ht="13.05" customHeight="1">
      <c r="A361" s="7" t="s">
        <v>219</v>
      </c>
      <c r="B361" s="8" t="s">
        <v>386</v>
      </c>
      <c r="C361" s="9" t="s">
        <v>523</v>
      </c>
      <c r="D361" s="10">
        <v>184</v>
      </c>
      <c r="E361" s="9" t="s">
        <v>222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305</v>
      </c>
      <c r="AD361" s="10"/>
      <c r="AE361" s="10"/>
      <c r="AF361" s="10"/>
      <c r="AG361" s="10"/>
    </row>
    <row r="362" spans="1:33" ht="13.05" customHeight="1">
      <c r="A362" s="7" t="s">
        <v>219</v>
      </c>
      <c r="B362" s="8" t="s">
        <v>386</v>
      </c>
      <c r="C362" s="9" t="s">
        <v>387</v>
      </c>
      <c r="D362" s="10">
        <v>153</v>
      </c>
      <c r="E362" s="9" t="s">
        <v>222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302</v>
      </c>
      <c r="AD362" s="9" t="s">
        <v>388</v>
      </c>
      <c r="AE362" s="10"/>
      <c r="AF362" s="10"/>
      <c r="AG362" s="10"/>
    </row>
    <row r="363" spans="1:33" ht="13.05" customHeight="1">
      <c r="A363" s="7" t="s">
        <v>219</v>
      </c>
      <c r="B363" s="8" t="s">
        <v>386</v>
      </c>
      <c r="C363" s="9" t="s">
        <v>387</v>
      </c>
      <c r="D363" s="10">
        <v>163</v>
      </c>
      <c r="E363" s="9" t="s">
        <v>222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302</v>
      </c>
      <c r="AD363" s="9" t="s">
        <v>388</v>
      </c>
      <c r="AE363" s="10"/>
      <c r="AF363" s="10"/>
      <c r="AG363" s="10"/>
    </row>
    <row r="364" spans="1:33" ht="13.05" customHeight="1">
      <c r="A364" s="7" t="s">
        <v>219</v>
      </c>
      <c r="B364" s="8" t="s">
        <v>386</v>
      </c>
      <c r="C364" s="9" t="s">
        <v>387</v>
      </c>
      <c r="D364" s="10">
        <v>171</v>
      </c>
      <c r="E364" s="9" t="s">
        <v>222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302</v>
      </c>
      <c r="AD364" s="9" t="s">
        <v>388</v>
      </c>
      <c r="AE364" s="10"/>
      <c r="AF364" s="10"/>
      <c r="AG364" s="10"/>
    </row>
    <row r="365" spans="1:33" ht="13.05" customHeight="1">
      <c r="A365" s="7" t="s">
        <v>219</v>
      </c>
      <c r="B365" s="8" t="s">
        <v>386</v>
      </c>
      <c r="C365" s="9" t="s">
        <v>387</v>
      </c>
      <c r="D365" s="10">
        <v>179</v>
      </c>
      <c r="E365" s="9" t="s">
        <v>222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305</v>
      </c>
      <c r="AD365" s="9" t="s">
        <v>302</v>
      </c>
      <c r="AE365" s="9" t="s">
        <v>388</v>
      </c>
      <c r="AF365" s="10"/>
      <c r="AG365" s="10"/>
    </row>
    <row r="366" spans="1:33" ht="13.05" customHeight="1">
      <c r="A366" s="7" t="s">
        <v>219</v>
      </c>
      <c r="B366" s="8" t="s">
        <v>386</v>
      </c>
      <c r="C366" s="9" t="s">
        <v>387</v>
      </c>
      <c r="D366" s="10">
        <v>184</v>
      </c>
      <c r="E366" s="9" t="s">
        <v>222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302</v>
      </c>
      <c r="AD366" s="9" t="s">
        <v>388</v>
      </c>
      <c r="AE366" s="10"/>
      <c r="AF366" s="10"/>
      <c r="AG366" s="10"/>
    </row>
    <row r="367" spans="1:33" ht="13.05" customHeight="1">
      <c r="A367" s="7" t="s">
        <v>219</v>
      </c>
      <c r="B367" s="8" t="s">
        <v>386</v>
      </c>
      <c r="C367" s="9" t="s">
        <v>524</v>
      </c>
      <c r="D367" s="10">
        <v>158</v>
      </c>
      <c r="E367" s="9" t="s">
        <v>222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301</v>
      </c>
      <c r="AD367" s="9" t="s">
        <v>302</v>
      </c>
      <c r="AE367" s="9" t="s">
        <v>388</v>
      </c>
      <c r="AF367" s="10"/>
      <c r="AG367" s="10"/>
    </row>
    <row r="368" spans="1:33" ht="13.05" customHeight="1">
      <c r="A368" s="7" t="s">
        <v>219</v>
      </c>
      <c r="B368" s="8" t="s">
        <v>386</v>
      </c>
      <c r="C368" s="9" t="s">
        <v>524</v>
      </c>
      <c r="D368" s="10">
        <v>168</v>
      </c>
      <c r="E368" s="9" t="s">
        <v>222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301</v>
      </c>
      <c r="AD368" s="9" t="s">
        <v>302</v>
      </c>
      <c r="AE368" s="9" t="s">
        <v>388</v>
      </c>
      <c r="AF368" s="10"/>
      <c r="AG368" s="10"/>
    </row>
    <row r="369" spans="1:33" ht="13.05" customHeight="1">
      <c r="A369" s="7" t="s">
        <v>219</v>
      </c>
      <c r="B369" s="8" t="s">
        <v>386</v>
      </c>
      <c r="C369" s="9" t="s">
        <v>524</v>
      </c>
      <c r="D369" s="10">
        <v>178</v>
      </c>
      <c r="E369" s="9" t="s">
        <v>222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301</v>
      </c>
      <c r="AD369" s="9" t="s">
        <v>302</v>
      </c>
      <c r="AE369" s="9" t="s">
        <v>388</v>
      </c>
      <c r="AF369" s="10"/>
      <c r="AG369" s="10"/>
    </row>
    <row r="370" spans="1:33" ht="13.05" customHeight="1">
      <c r="A370" s="7" t="s">
        <v>219</v>
      </c>
      <c r="B370" s="8" t="s">
        <v>386</v>
      </c>
      <c r="C370" s="9" t="s">
        <v>524</v>
      </c>
      <c r="D370" s="10">
        <v>184</v>
      </c>
      <c r="E370" s="9" t="s">
        <v>222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301</v>
      </c>
      <c r="AD370" s="9" t="s">
        <v>302</v>
      </c>
      <c r="AE370" s="9" t="s">
        <v>388</v>
      </c>
      <c r="AF370" s="10"/>
      <c r="AG370" s="10"/>
    </row>
    <row r="371" spans="1:33" ht="13.05" customHeight="1">
      <c r="A371" s="7" t="s">
        <v>219</v>
      </c>
      <c r="B371" s="8" t="s">
        <v>525</v>
      </c>
      <c r="C371" s="9" t="s">
        <v>526</v>
      </c>
      <c r="D371" s="10">
        <v>173</v>
      </c>
      <c r="E371" s="9" t="s">
        <v>222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305</v>
      </c>
      <c r="AD371" s="9" t="s">
        <v>304</v>
      </c>
      <c r="AE371" s="9" t="s">
        <v>302</v>
      </c>
      <c r="AF371" s="9" t="s">
        <v>388</v>
      </c>
      <c r="AG371" s="10"/>
    </row>
    <row r="372" spans="1:33" ht="13.05" customHeight="1">
      <c r="A372" s="7" t="s">
        <v>219</v>
      </c>
      <c r="B372" s="8" t="s">
        <v>525</v>
      </c>
      <c r="C372" s="9" t="s">
        <v>527</v>
      </c>
      <c r="D372" s="10">
        <v>170</v>
      </c>
      <c r="E372" s="9" t="s">
        <v>222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302</v>
      </c>
      <c r="AD372" s="9" t="s">
        <v>388</v>
      </c>
      <c r="AE372" s="10"/>
      <c r="AF372" s="10"/>
      <c r="AG372" s="10"/>
    </row>
    <row r="373" spans="1:33" ht="13.05" customHeight="1">
      <c r="A373" s="7" t="s">
        <v>219</v>
      </c>
      <c r="B373" s="8" t="s">
        <v>525</v>
      </c>
      <c r="C373" s="9" t="s">
        <v>527</v>
      </c>
      <c r="D373" s="10">
        <v>177</v>
      </c>
      <c r="E373" s="9" t="s">
        <v>222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305</v>
      </c>
      <c r="AD373" s="9" t="s">
        <v>302</v>
      </c>
      <c r="AE373" s="10"/>
      <c r="AF373" s="10"/>
      <c r="AG373" s="10"/>
    </row>
    <row r="374" spans="1:33" ht="13.05" customHeight="1">
      <c r="A374" s="7" t="s">
        <v>219</v>
      </c>
      <c r="B374" s="8" t="s">
        <v>525</v>
      </c>
      <c r="C374" s="9" t="s">
        <v>528</v>
      </c>
      <c r="D374" s="10">
        <v>165</v>
      </c>
      <c r="E374" s="9" t="s">
        <v>222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302</v>
      </c>
      <c r="AD374" s="9" t="s">
        <v>388</v>
      </c>
      <c r="AE374" s="10"/>
      <c r="AF374" s="10"/>
      <c r="AG374" s="10"/>
    </row>
    <row r="375" spans="1:33" ht="13.05" customHeight="1">
      <c r="A375" s="7" t="s">
        <v>219</v>
      </c>
      <c r="B375" s="8" t="s">
        <v>525</v>
      </c>
      <c r="C375" s="9" t="s">
        <v>528</v>
      </c>
      <c r="D375" s="10">
        <v>172</v>
      </c>
      <c r="E375" s="9" t="s">
        <v>222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302</v>
      </c>
      <c r="AD375" s="9" t="s">
        <v>388</v>
      </c>
      <c r="AE375" s="10"/>
      <c r="AF375" s="10"/>
      <c r="AG375" s="10"/>
    </row>
    <row r="376" spans="1:33" ht="13.05" customHeight="1">
      <c r="A376" s="7" t="s">
        <v>219</v>
      </c>
      <c r="B376" s="8" t="s">
        <v>525</v>
      </c>
      <c r="C376" s="9" t="s">
        <v>528</v>
      </c>
      <c r="D376" s="10">
        <v>178</v>
      </c>
      <c r="E376" s="9" t="s">
        <v>222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302</v>
      </c>
      <c r="AD376" s="9" t="s">
        <v>388</v>
      </c>
      <c r="AE376" s="10"/>
      <c r="AF376" s="10"/>
      <c r="AG376" s="10"/>
    </row>
    <row r="377" spans="1:33" ht="13.05" customHeight="1">
      <c r="A377" s="7" t="s">
        <v>219</v>
      </c>
      <c r="B377" s="8" t="s">
        <v>525</v>
      </c>
      <c r="C377" s="9" t="s">
        <v>529</v>
      </c>
      <c r="D377" s="10">
        <v>158</v>
      </c>
      <c r="E377" s="9" t="s">
        <v>222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302</v>
      </c>
      <c r="AD377" s="9" t="s">
        <v>388</v>
      </c>
      <c r="AE377" s="10"/>
      <c r="AF377" s="10"/>
      <c r="AG377" s="10"/>
    </row>
    <row r="378" spans="1:33" ht="13.05" customHeight="1">
      <c r="A378" s="7" t="s">
        <v>219</v>
      </c>
      <c r="B378" s="8" t="s">
        <v>525</v>
      </c>
      <c r="C378" s="9" t="s">
        <v>529</v>
      </c>
      <c r="D378" s="10">
        <v>165</v>
      </c>
      <c r="E378" s="9" t="s">
        <v>222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302</v>
      </c>
      <c r="AD378" s="9" t="s">
        <v>388</v>
      </c>
      <c r="AE378" s="10"/>
      <c r="AF378" s="10"/>
      <c r="AG378" s="10"/>
    </row>
    <row r="379" spans="1:33" ht="13.05" customHeight="1">
      <c r="A379" s="7" t="s">
        <v>219</v>
      </c>
      <c r="B379" s="8" t="s">
        <v>525</v>
      </c>
      <c r="C379" s="9" t="s">
        <v>529</v>
      </c>
      <c r="D379" s="10">
        <v>172</v>
      </c>
      <c r="E379" s="9" t="s">
        <v>222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302</v>
      </c>
      <c r="AD379" s="9" t="s">
        <v>388</v>
      </c>
      <c r="AE379" s="10"/>
      <c r="AF379" s="10"/>
      <c r="AG379" s="10"/>
    </row>
    <row r="380" spans="1:33" ht="13.05" customHeight="1">
      <c r="A380" s="7" t="s">
        <v>219</v>
      </c>
      <c r="B380" s="8" t="s">
        <v>525</v>
      </c>
      <c r="C380" s="9" t="s">
        <v>529</v>
      </c>
      <c r="D380" s="10">
        <v>178</v>
      </c>
      <c r="E380" s="9" t="s">
        <v>222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302</v>
      </c>
      <c r="AD380" s="9" t="s">
        <v>388</v>
      </c>
      <c r="AE380" s="10"/>
      <c r="AF380" s="10"/>
      <c r="AG380" s="10"/>
    </row>
    <row r="381" spans="1:33" ht="13.05" customHeight="1">
      <c r="A381" s="7" t="s">
        <v>219</v>
      </c>
      <c r="B381" s="8" t="s">
        <v>525</v>
      </c>
      <c r="C381" s="9" t="s">
        <v>530</v>
      </c>
      <c r="D381" s="10">
        <v>151</v>
      </c>
      <c r="E381" s="9" t="s">
        <v>390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302</v>
      </c>
      <c r="AD381" s="9" t="s">
        <v>388</v>
      </c>
      <c r="AE381" s="10"/>
      <c r="AF381" s="10"/>
      <c r="AG381" s="10"/>
    </row>
    <row r="382" spans="1:33" ht="13.05" customHeight="1">
      <c r="A382" s="7" t="s">
        <v>219</v>
      </c>
      <c r="B382" s="8" t="s">
        <v>525</v>
      </c>
      <c r="C382" s="9" t="s">
        <v>530</v>
      </c>
      <c r="D382" s="10">
        <v>158</v>
      </c>
      <c r="E382" s="9" t="s">
        <v>390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302</v>
      </c>
      <c r="AD382" s="9" t="s">
        <v>388</v>
      </c>
      <c r="AE382" s="10"/>
      <c r="AF382" s="10"/>
      <c r="AG382" s="10"/>
    </row>
    <row r="383" spans="1:33" ht="13.05" customHeight="1">
      <c r="A383" s="7" t="s">
        <v>219</v>
      </c>
      <c r="B383" s="8" t="s">
        <v>525</v>
      </c>
      <c r="C383" s="9" t="s">
        <v>531</v>
      </c>
      <c r="D383" s="10">
        <v>172</v>
      </c>
      <c r="E383" s="9" t="s">
        <v>222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302</v>
      </c>
      <c r="AD383" s="9" t="s">
        <v>388</v>
      </c>
      <c r="AE383" s="10"/>
      <c r="AF383" s="10"/>
      <c r="AG383" s="10"/>
    </row>
    <row r="384" spans="1:33" ht="13.05" customHeight="1">
      <c r="A384" s="7" t="s">
        <v>219</v>
      </c>
      <c r="B384" s="8" t="s">
        <v>525</v>
      </c>
      <c r="C384" s="9" t="s">
        <v>531</v>
      </c>
      <c r="D384" s="10">
        <v>178</v>
      </c>
      <c r="E384" s="9" t="s">
        <v>222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302</v>
      </c>
      <c r="AD384" s="9" t="s">
        <v>388</v>
      </c>
      <c r="AE384" s="10"/>
      <c r="AF384" s="10"/>
      <c r="AG384" s="10"/>
    </row>
    <row r="385" spans="1:33" ht="13.05" customHeight="1">
      <c r="A385" s="7" t="s">
        <v>219</v>
      </c>
      <c r="B385" s="8" t="s">
        <v>525</v>
      </c>
      <c r="C385" s="9" t="s">
        <v>531</v>
      </c>
      <c r="D385" s="10">
        <v>184</v>
      </c>
      <c r="E385" s="9" t="s">
        <v>222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302</v>
      </c>
      <c r="AD385" s="9" t="s">
        <v>388</v>
      </c>
      <c r="AE385" s="10"/>
      <c r="AF385" s="10"/>
      <c r="AG385" s="10"/>
    </row>
    <row r="386" spans="1:33" ht="13.05" customHeight="1">
      <c r="A386" s="7" t="s">
        <v>219</v>
      </c>
      <c r="B386" s="8" t="s">
        <v>525</v>
      </c>
      <c r="C386" s="9" t="s">
        <v>532</v>
      </c>
      <c r="D386" s="10">
        <v>166</v>
      </c>
      <c r="E386" s="9" t="s">
        <v>222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307</v>
      </c>
      <c r="AD386" s="9" t="s">
        <v>306</v>
      </c>
      <c r="AE386" s="9" t="s">
        <v>305</v>
      </c>
      <c r="AF386" s="10"/>
      <c r="AG386" s="10"/>
    </row>
    <row r="387" spans="1:33" ht="13.05" customHeight="1">
      <c r="A387" s="7" t="s">
        <v>219</v>
      </c>
      <c r="B387" s="8" t="s">
        <v>525</v>
      </c>
      <c r="C387" s="9" t="s">
        <v>532</v>
      </c>
      <c r="D387" s="10">
        <v>174</v>
      </c>
      <c r="E387" s="9" t="s">
        <v>222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307</v>
      </c>
      <c r="AD387" s="9" t="s">
        <v>306</v>
      </c>
      <c r="AE387" s="9" t="s">
        <v>305</v>
      </c>
      <c r="AF387" s="10"/>
      <c r="AG387" s="10"/>
    </row>
    <row r="388" spans="1:33" ht="13.05" customHeight="1">
      <c r="A388" s="7" t="s">
        <v>219</v>
      </c>
      <c r="B388" s="8" t="s">
        <v>533</v>
      </c>
      <c r="C388" s="9" t="s">
        <v>534</v>
      </c>
      <c r="D388" s="10">
        <v>162</v>
      </c>
      <c r="E388" s="9" t="s">
        <v>390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307</v>
      </c>
      <c r="AD388" s="10"/>
      <c r="AE388" s="10"/>
      <c r="AF388" s="10"/>
      <c r="AG388" s="10"/>
    </row>
    <row r="389" spans="1:33" ht="13.05" customHeight="1">
      <c r="A389" s="7" t="s">
        <v>219</v>
      </c>
      <c r="B389" s="8" t="s">
        <v>533</v>
      </c>
      <c r="C389" s="9" t="s">
        <v>535</v>
      </c>
      <c r="D389" s="10">
        <v>172</v>
      </c>
      <c r="E389" s="9" t="s">
        <v>222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301</v>
      </c>
      <c r="AD389" s="10"/>
      <c r="AE389" s="10"/>
      <c r="AF389" s="10"/>
      <c r="AG389" s="10"/>
    </row>
    <row r="390" spans="1:33" ht="13.05" customHeight="1">
      <c r="A390" s="7" t="s">
        <v>219</v>
      </c>
      <c r="B390" s="8" t="s">
        <v>533</v>
      </c>
      <c r="C390" s="9" t="s">
        <v>535</v>
      </c>
      <c r="D390" s="10">
        <v>182</v>
      </c>
      <c r="E390" s="9" t="s">
        <v>222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301</v>
      </c>
      <c r="AD390" s="10"/>
      <c r="AE390" s="10"/>
      <c r="AF390" s="10"/>
      <c r="AG390" s="10"/>
    </row>
    <row r="391" spans="1:33" ht="13.05" customHeight="1">
      <c r="A391" s="7" t="s">
        <v>219</v>
      </c>
      <c r="B391" s="8" t="s">
        <v>533</v>
      </c>
      <c r="C391" s="9" t="s">
        <v>535</v>
      </c>
      <c r="D391" s="10">
        <v>192</v>
      </c>
      <c r="E391" s="9" t="s">
        <v>222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301</v>
      </c>
      <c r="AD391" s="10"/>
      <c r="AE391" s="10"/>
      <c r="AF391" s="10"/>
      <c r="AG391" s="10"/>
    </row>
    <row r="392" spans="1:33" ht="13.05" customHeight="1">
      <c r="A392" s="7" t="s">
        <v>219</v>
      </c>
      <c r="B392" s="8" t="s">
        <v>533</v>
      </c>
      <c r="C392" s="9" t="s">
        <v>536</v>
      </c>
      <c r="D392" s="10">
        <v>180</v>
      </c>
      <c r="E392" s="9" t="s">
        <v>222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301</v>
      </c>
      <c r="AD392" s="10"/>
      <c r="AE392" s="10"/>
      <c r="AF392" s="10"/>
      <c r="AG392" s="10"/>
    </row>
    <row r="393" spans="1:33" ht="13.05" customHeight="1">
      <c r="A393" s="7" t="s">
        <v>219</v>
      </c>
      <c r="B393" s="8" t="s">
        <v>533</v>
      </c>
      <c r="C393" s="9" t="s">
        <v>536</v>
      </c>
      <c r="D393" s="10">
        <v>189</v>
      </c>
      <c r="E393" s="9" t="s">
        <v>222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301</v>
      </c>
      <c r="AD393" s="10"/>
      <c r="AE393" s="10"/>
      <c r="AF393" s="10"/>
      <c r="AG393" s="10"/>
    </row>
    <row r="394" spans="1:33" ht="13.05" customHeight="1">
      <c r="A394" s="7" t="s">
        <v>219</v>
      </c>
      <c r="B394" s="8" t="s">
        <v>533</v>
      </c>
      <c r="C394" s="9" t="s">
        <v>537</v>
      </c>
      <c r="D394" s="10">
        <v>171</v>
      </c>
      <c r="E394" s="9" t="s">
        <v>222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305</v>
      </c>
      <c r="AD394" s="10"/>
      <c r="AE394" s="10"/>
      <c r="AF394" s="10"/>
      <c r="AG394" s="10"/>
    </row>
    <row r="395" spans="1:33" ht="13.05" customHeight="1">
      <c r="A395" s="7" t="s">
        <v>219</v>
      </c>
      <c r="B395" s="8" t="s">
        <v>533</v>
      </c>
      <c r="C395" s="9" t="s">
        <v>537</v>
      </c>
      <c r="D395" s="10">
        <v>179</v>
      </c>
      <c r="E395" s="9" t="s">
        <v>222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305</v>
      </c>
      <c r="AD395" s="9" t="s">
        <v>303</v>
      </c>
      <c r="AE395" s="10"/>
      <c r="AF395" s="10"/>
      <c r="AG395" s="10"/>
    </row>
    <row r="396" spans="1:33" ht="13.05" customHeight="1">
      <c r="A396" s="7" t="s">
        <v>219</v>
      </c>
      <c r="B396" s="8" t="s">
        <v>533</v>
      </c>
      <c r="C396" s="9" t="s">
        <v>537</v>
      </c>
      <c r="D396" s="10">
        <v>185</v>
      </c>
      <c r="E396" s="9" t="s">
        <v>222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303</v>
      </c>
      <c r="AD396" s="10"/>
      <c r="AE396" s="10"/>
      <c r="AF396" s="10"/>
      <c r="AG396" s="10"/>
    </row>
    <row r="397" spans="1:33" ht="13.05" customHeight="1">
      <c r="A397" s="7" t="s">
        <v>219</v>
      </c>
      <c r="B397" s="8" t="s">
        <v>533</v>
      </c>
      <c r="C397" s="9" t="s">
        <v>538</v>
      </c>
      <c r="D397" s="10">
        <v>140</v>
      </c>
      <c r="E397" s="9" t="s">
        <v>222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305</v>
      </c>
      <c r="AD397" s="10"/>
      <c r="AE397" s="10"/>
      <c r="AF397" s="10"/>
      <c r="AG397" s="10"/>
    </row>
    <row r="398" spans="1:33" ht="13.05" customHeight="1">
      <c r="A398" s="7" t="s">
        <v>219</v>
      </c>
      <c r="B398" s="8" t="s">
        <v>533</v>
      </c>
      <c r="C398" s="9" t="s">
        <v>538</v>
      </c>
      <c r="D398" s="10">
        <v>150</v>
      </c>
      <c r="E398" s="9" t="s">
        <v>222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305</v>
      </c>
      <c r="AD398" s="10"/>
      <c r="AE398" s="10"/>
      <c r="AF398" s="10"/>
      <c r="AG398" s="10"/>
    </row>
    <row r="399" spans="1:33" ht="13.05" customHeight="1">
      <c r="A399" s="7" t="s">
        <v>219</v>
      </c>
      <c r="B399" s="8" t="s">
        <v>533</v>
      </c>
      <c r="C399" s="9" t="s">
        <v>538</v>
      </c>
      <c r="D399" s="10">
        <v>160</v>
      </c>
      <c r="E399" s="9" t="s">
        <v>222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305</v>
      </c>
      <c r="AD399" s="10"/>
      <c r="AE399" s="10"/>
      <c r="AF399" s="10"/>
      <c r="AG399" s="10"/>
    </row>
    <row r="400" spans="1:33" ht="13.05" customHeight="1">
      <c r="A400" s="7" t="s">
        <v>219</v>
      </c>
      <c r="B400" s="8" t="s">
        <v>533</v>
      </c>
      <c r="C400" s="9" t="s">
        <v>538</v>
      </c>
      <c r="D400" s="10">
        <v>170</v>
      </c>
      <c r="E400" s="9" t="s">
        <v>222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305</v>
      </c>
      <c r="AD400" s="10"/>
      <c r="AE400" s="10"/>
      <c r="AF400" s="10"/>
      <c r="AG400" s="10"/>
    </row>
    <row r="401" spans="1:33" ht="13.05" customHeight="1">
      <c r="A401" s="7" t="s">
        <v>219</v>
      </c>
      <c r="B401" s="8" t="s">
        <v>533</v>
      </c>
      <c r="C401" s="9" t="s">
        <v>539</v>
      </c>
      <c r="D401" s="10">
        <v>170</v>
      </c>
      <c r="E401" s="9" t="s">
        <v>222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306</v>
      </c>
      <c r="AD401" s="9" t="s">
        <v>305</v>
      </c>
      <c r="AE401" s="10"/>
      <c r="AF401" s="10"/>
      <c r="AG401" s="10"/>
    </row>
    <row r="402" spans="1:33" ht="13.05" customHeight="1">
      <c r="A402" s="7" t="s">
        <v>219</v>
      </c>
      <c r="B402" s="8" t="s">
        <v>533</v>
      </c>
      <c r="C402" s="9" t="s">
        <v>539</v>
      </c>
      <c r="D402" s="10">
        <v>177</v>
      </c>
      <c r="E402" s="9" t="s">
        <v>222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307</v>
      </c>
      <c r="AD402" s="9" t="s">
        <v>306</v>
      </c>
      <c r="AE402" s="9" t="s">
        <v>305</v>
      </c>
      <c r="AF402" s="10"/>
      <c r="AG402" s="10"/>
    </row>
    <row r="403" spans="1:33" ht="13.05" customHeight="1">
      <c r="A403" s="7" t="s">
        <v>219</v>
      </c>
      <c r="B403" s="8" t="s">
        <v>533</v>
      </c>
      <c r="C403" s="9" t="s">
        <v>539</v>
      </c>
      <c r="D403" s="10">
        <v>184</v>
      </c>
      <c r="E403" s="9" t="s">
        <v>222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307</v>
      </c>
      <c r="AD403" s="9" t="s">
        <v>306</v>
      </c>
      <c r="AE403" s="9" t="s">
        <v>305</v>
      </c>
      <c r="AF403" s="10"/>
      <c r="AG403" s="10"/>
    </row>
    <row r="404" spans="1:33" ht="13.05" customHeight="1">
      <c r="A404" s="7" t="s">
        <v>219</v>
      </c>
      <c r="B404" s="8" t="s">
        <v>533</v>
      </c>
      <c r="C404" s="9" t="s">
        <v>540</v>
      </c>
      <c r="D404" s="10">
        <v>149</v>
      </c>
      <c r="E404" s="9" t="s">
        <v>390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306</v>
      </c>
      <c r="AD404" s="9" t="s">
        <v>305</v>
      </c>
      <c r="AE404" s="10"/>
      <c r="AF404" s="10"/>
      <c r="AG404" s="10"/>
    </row>
    <row r="405" spans="1:33" ht="13.05" customHeight="1">
      <c r="A405" s="7" t="s">
        <v>219</v>
      </c>
      <c r="B405" s="8" t="s">
        <v>533</v>
      </c>
      <c r="C405" s="9" t="s">
        <v>540</v>
      </c>
      <c r="D405" s="10">
        <v>156</v>
      </c>
      <c r="E405" s="9" t="s">
        <v>390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306</v>
      </c>
      <c r="AD405" s="9" t="s">
        <v>305</v>
      </c>
      <c r="AE405" s="10"/>
      <c r="AF405" s="10"/>
      <c r="AG405" s="10"/>
    </row>
    <row r="406" spans="1:33" ht="13.05" customHeight="1">
      <c r="A406" s="7" t="s">
        <v>219</v>
      </c>
      <c r="B406" s="8" t="s">
        <v>533</v>
      </c>
      <c r="C406" s="9" t="s">
        <v>540</v>
      </c>
      <c r="D406" s="10">
        <v>163</v>
      </c>
      <c r="E406" s="9" t="s">
        <v>390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306</v>
      </c>
      <c r="AD406" s="9" t="s">
        <v>305</v>
      </c>
      <c r="AE406" s="10"/>
      <c r="AF406" s="10"/>
      <c r="AG406" s="10"/>
    </row>
    <row r="407" spans="1:33" ht="13.05" customHeight="1">
      <c r="A407" s="7" t="s">
        <v>219</v>
      </c>
      <c r="B407" s="8" t="s">
        <v>533</v>
      </c>
      <c r="C407" s="9" t="s">
        <v>541</v>
      </c>
      <c r="D407" s="10">
        <v>170</v>
      </c>
      <c r="E407" s="9" t="s">
        <v>222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305</v>
      </c>
      <c r="AD407" s="10"/>
      <c r="AE407" s="10"/>
      <c r="AF407" s="10"/>
      <c r="AG407" s="10"/>
    </row>
    <row r="408" spans="1:33" ht="13.05" customHeight="1">
      <c r="A408" s="7" t="s">
        <v>219</v>
      </c>
      <c r="B408" s="8" t="s">
        <v>533</v>
      </c>
      <c r="C408" s="9" t="s">
        <v>541</v>
      </c>
      <c r="D408" s="10">
        <v>178</v>
      </c>
      <c r="E408" s="9" t="s">
        <v>222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305</v>
      </c>
      <c r="AD408" s="10"/>
      <c r="AE408" s="10"/>
      <c r="AF408" s="10"/>
      <c r="AG408" s="10"/>
    </row>
    <row r="409" spans="1:33" ht="13.05" customHeight="1">
      <c r="A409" s="7" t="s">
        <v>219</v>
      </c>
      <c r="B409" s="8" t="s">
        <v>533</v>
      </c>
      <c r="C409" s="9" t="s">
        <v>541</v>
      </c>
      <c r="D409" s="10">
        <v>186</v>
      </c>
      <c r="E409" s="9" t="s">
        <v>222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305</v>
      </c>
      <c r="AD409" s="10"/>
      <c r="AE409" s="10"/>
      <c r="AF409" s="10"/>
      <c r="AG409" s="10"/>
    </row>
    <row r="410" spans="1:33" ht="13.05" customHeight="1">
      <c r="A410" s="7" t="s">
        <v>219</v>
      </c>
      <c r="B410" s="8" t="s">
        <v>533</v>
      </c>
      <c r="C410" s="9" t="s">
        <v>542</v>
      </c>
      <c r="D410" s="10">
        <v>154</v>
      </c>
      <c r="E410" s="9" t="s">
        <v>390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305</v>
      </c>
      <c r="AD410" s="10"/>
      <c r="AE410" s="10"/>
      <c r="AF410" s="10"/>
      <c r="AG410" s="10"/>
    </row>
    <row r="411" spans="1:33" ht="13.05" customHeight="1">
      <c r="A411" s="7" t="s">
        <v>219</v>
      </c>
      <c r="B411" s="8" t="s">
        <v>533</v>
      </c>
      <c r="C411" s="9" t="s">
        <v>543</v>
      </c>
      <c r="D411" s="10">
        <v>170</v>
      </c>
      <c r="E411" s="9" t="s">
        <v>222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305</v>
      </c>
      <c r="AD411" s="10"/>
      <c r="AE411" s="10"/>
      <c r="AF411" s="10"/>
      <c r="AG411" s="10"/>
    </row>
    <row r="412" spans="1:33" ht="13.05" customHeight="1">
      <c r="A412" s="7" t="s">
        <v>219</v>
      </c>
      <c r="B412" s="8" t="s">
        <v>533</v>
      </c>
      <c r="C412" s="9" t="s">
        <v>543</v>
      </c>
      <c r="D412" s="10">
        <v>178</v>
      </c>
      <c r="E412" s="9" t="s">
        <v>222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305</v>
      </c>
      <c r="AD412" s="10"/>
      <c r="AE412" s="10"/>
      <c r="AF412" s="10"/>
      <c r="AG412" s="10"/>
    </row>
    <row r="413" spans="1:33" ht="13.05" customHeight="1">
      <c r="A413" s="7" t="s">
        <v>219</v>
      </c>
      <c r="B413" s="8" t="s">
        <v>533</v>
      </c>
      <c r="C413" s="9" t="s">
        <v>543</v>
      </c>
      <c r="D413" s="10">
        <v>186</v>
      </c>
      <c r="E413" s="9" t="s">
        <v>222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305</v>
      </c>
      <c r="AD413" s="10"/>
      <c r="AE413" s="10"/>
      <c r="AF413" s="10"/>
      <c r="AG413" s="10"/>
    </row>
    <row r="414" spans="1:33" ht="13.05" customHeight="1">
      <c r="A414" s="7" t="s">
        <v>219</v>
      </c>
      <c r="B414" s="8" t="s">
        <v>533</v>
      </c>
      <c r="C414" s="9" t="s">
        <v>544</v>
      </c>
      <c r="D414" s="10">
        <v>154</v>
      </c>
      <c r="E414" s="9" t="s">
        <v>390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305</v>
      </c>
      <c r="AD414" s="10"/>
      <c r="AE414" s="10"/>
      <c r="AF414" s="10"/>
      <c r="AG414" s="10"/>
    </row>
    <row r="415" spans="1:33" ht="13.05" customHeight="1">
      <c r="A415" s="7" t="s">
        <v>219</v>
      </c>
      <c r="B415" s="8" t="s">
        <v>533</v>
      </c>
      <c r="C415" s="9" t="s">
        <v>544</v>
      </c>
      <c r="D415" s="10">
        <v>162</v>
      </c>
      <c r="E415" s="9" t="s">
        <v>390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305</v>
      </c>
      <c r="AD415" s="10"/>
      <c r="AE415" s="10"/>
      <c r="AF415" s="10"/>
      <c r="AG415" s="10"/>
    </row>
    <row r="416" spans="1:33" ht="13.05" customHeight="1">
      <c r="A416" s="7" t="s">
        <v>219</v>
      </c>
      <c r="B416" s="8" t="s">
        <v>533</v>
      </c>
      <c r="C416" s="9" t="s">
        <v>544</v>
      </c>
      <c r="D416" s="10">
        <v>170</v>
      </c>
      <c r="E416" s="9" t="s">
        <v>390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305</v>
      </c>
      <c r="AD416" s="10"/>
      <c r="AE416" s="10"/>
      <c r="AF416" s="10"/>
      <c r="AG416" s="10"/>
    </row>
    <row r="417" spans="1:33" ht="13.05" customHeight="1">
      <c r="A417" s="7" t="s">
        <v>219</v>
      </c>
      <c r="B417" s="8" t="s">
        <v>533</v>
      </c>
      <c r="C417" s="9" t="s">
        <v>545</v>
      </c>
      <c r="D417" s="10">
        <v>192</v>
      </c>
      <c r="E417" s="9" t="s">
        <v>222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305</v>
      </c>
      <c r="AD417" s="9" t="s">
        <v>304</v>
      </c>
      <c r="AE417" s="10"/>
      <c r="AF417" s="10"/>
      <c r="AG417" s="10"/>
    </row>
    <row r="418" spans="1:33" ht="13.05" customHeight="1">
      <c r="A418" s="7" t="s">
        <v>219</v>
      </c>
      <c r="B418" s="8" t="s">
        <v>533</v>
      </c>
      <c r="C418" s="9" t="s">
        <v>546</v>
      </c>
      <c r="D418" s="10">
        <v>171</v>
      </c>
      <c r="E418" s="9" t="s">
        <v>222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302</v>
      </c>
      <c r="AD418" s="9" t="s">
        <v>388</v>
      </c>
      <c r="AE418" s="10"/>
      <c r="AF418" s="10"/>
      <c r="AG418" s="10"/>
    </row>
    <row r="419" spans="1:33" ht="13.05" customHeight="1">
      <c r="A419" s="7" t="s">
        <v>219</v>
      </c>
      <c r="B419" s="8" t="s">
        <v>533</v>
      </c>
      <c r="C419" s="9" t="s">
        <v>546</v>
      </c>
      <c r="D419" s="10">
        <v>179</v>
      </c>
      <c r="E419" s="9" t="s">
        <v>222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302</v>
      </c>
      <c r="AD419" s="9" t="s">
        <v>388</v>
      </c>
      <c r="AE419" s="10"/>
      <c r="AF419" s="10"/>
      <c r="AG419" s="10"/>
    </row>
    <row r="420" spans="1:33" ht="13.05" customHeight="1">
      <c r="A420" s="7" t="s">
        <v>219</v>
      </c>
      <c r="B420" s="8" t="s">
        <v>533</v>
      </c>
      <c r="C420" s="9" t="s">
        <v>547</v>
      </c>
      <c r="D420" s="10">
        <v>170</v>
      </c>
      <c r="E420" s="9" t="s">
        <v>222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302</v>
      </c>
      <c r="AD420" s="9" t="s">
        <v>388</v>
      </c>
      <c r="AE420" s="10"/>
      <c r="AF420" s="10"/>
      <c r="AG420" s="10"/>
    </row>
    <row r="421" spans="1:33" ht="13.05" customHeight="1">
      <c r="A421" s="7" t="s">
        <v>219</v>
      </c>
      <c r="B421" s="8" t="s">
        <v>533</v>
      </c>
      <c r="C421" s="9" t="s">
        <v>547</v>
      </c>
      <c r="D421" s="10">
        <v>178</v>
      </c>
      <c r="E421" s="9" t="s">
        <v>222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302</v>
      </c>
      <c r="AD421" s="9" t="s">
        <v>388</v>
      </c>
      <c r="AE421" s="10"/>
      <c r="AF421" s="10"/>
      <c r="AG421" s="10"/>
    </row>
    <row r="422" spans="1:33" ht="13.05" customHeight="1">
      <c r="A422" s="7" t="s">
        <v>219</v>
      </c>
      <c r="B422" s="8" t="s">
        <v>533</v>
      </c>
      <c r="C422" s="9" t="s">
        <v>547</v>
      </c>
      <c r="D422" s="10">
        <v>186</v>
      </c>
      <c r="E422" s="9" t="s">
        <v>222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302</v>
      </c>
      <c r="AD422" s="9" t="s">
        <v>388</v>
      </c>
      <c r="AE422" s="10"/>
      <c r="AF422" s="10"/>
      <c r="AG422" s="10"/>
    </row>
    <row r="423" spans="1:33" ht="13.05" customHeight="1">
      <c r="A423" s="7" t="s">
        <v>219</v>
      </c>
      <c r="B423" s="8" t="s">
        <v>533</v>
      </c>
      <c r="C423" s="9" t="s">
        <v>548</v>
      </c>
      <c r="D423" s="10">
        <v>155</v>
      </c>
      <c r="E423" s="9" t="s">
        <v>222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307</v>
      </c>
      <c r="AD423" s="10"/>
      <c r="AE423" s="10"/>
      <c r="AF423" s="10"/>
      <c r="AG423" s="10"/>
    </row>
    <row r="424" spans="1:33" ht="13.05" customHeight="1">
      <c r="A424" s="7" t="s">
        <v>219</v>
      </c>
      <c r="B424" s="8" t="s">
        <v>533</v>
      </c>
      <c r="C424" s="9" t="s">
        <v>548</v>
      </c>
      <c r="D424" s="10">
        <v>170</v>
      </c>
      <c r="E424" s="9" t="s">
        <v>222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307</v>
      </c>
      <c r="AD424" s="10"/>
      <c r="AE424" s="10"/>
      <c r="AF424" s="10"/>
      <c r="AG424" s="10"/>
    </row>
    <row r="425" spans="1:33" ht="13.05" customHeight="1">
      <c r="A425" s="7" t="s">
        <v>219</v>
      </c>
      <c r="B425" s="8" t="s">
        <v>533</v>
      </c>
      <c r="C425" s="9" t="s">
        <v>549</v>
      </c>
      <c r="D425" s="10">
        <v>158</v>
      </c>
      <c r="E425" s="9" t="s">
        <v>222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307</v>
      </c>
      <c r="AD425" s="10"/>
      <c r="AE425" s="10"/>
      <c r="AF425" s="10"/>
      <c r="AG425" s="10"/>
    </row>
    <row r="426" spans="1:33" ht="13.05" customHeight="1">
      <c r="A426" s="7" t="s">
        <v>219</v>
      </c>
      <c r="B426" s="8" t="s">
        <v>533</v>
      </c>
      <c r="C426" s="9" t="s">
        <v>549</v>
      </c>
      <c r="D426" s="10">
        <v>166</v>
      </c>
      <c r="E426" s="9" t="s">
        <v>222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307</v>
      </c>
      <c r="AD426" s="10"/>
      <c r="AE426" s="10"/>
      <c r="AF426" s="10"/>
      <c r="AG426" s="10"/>
    </row>
    <row r="427" spans="1:33" ht="13.05" customHeight="1">
      <c r="A427" s="7" t="s">
        <v>219</v>
      </c>
      <c r="B427" s="8" t="s">
        <v>533</v>
      </c>
      <c r="C427" s="9" t="s">
        <v>549</v>
      </c>
      <c r="D427" s="10">
        <v>174</v>
      </c>
      <c r="E427" s="9" t="s">
        <v>222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307</v>
      </c>
      <c r="AD427" s="10"/>
      <c r="AE427" s="10"/>
      <c r="AF427" s="10"/>
      <c r="AG427" s="10"/>
    </row>
    <row r="428" spans="1:33" ht="13.05" customHeight="1">
      <c r="A428" s="7" t="s">
        <v>219</v>
      </c>
      <c r="B428" s="8" t="s">
        <v>550</v>
      </c>
      <c r="C428" s="9" t="s">
        <v>551</v>
      </c>
      <c r="D428" s="10">
        <v>159</v>
      </c>
      <c r="E428" s="9" t="s">
        <v>222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307</v>
      </c>
      <c r="AD428" s="10"/>
      <c r="AE428" s="10"/>
      <c r="AF428" s="10"/>
      <c r="AG428" s="10"/>
    </row>
    <row r="429" spans="1:33" ht="13.05" customHeight="1">
      <c r="A429" s="7" t="s">
        <v>219</v>
      </c>
      <c r="B429" s="8" t="s">
        <v>550</v>
      </c>
      <c r="C429" s="9" t="s">
        <v>551</v>
      </c>
      <c r="D429" s="10">
        <v>164</v>
      </c>
      <c r="E429" s="9" t="s">
        <v>222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467</v>
      </c>
      <c r="O429" s="9" t="s">
        <v>467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308</v>
      </c>
      <c r="AD429" s="10"/>
      <c r="AE429" s="10"/>
      <c r="AF429" s="10"/>
      <c r="AG429" s="10"/>
    </row>
    <row r="430" spans="1:33" ht="13.05" customHeight="1">
      <c r="A430" s="7" t="s">
        <v>219</v>
      </c>
      <c r="B430" s="8" t="s">
        <v>550</v>
      </c>
      <c r="C430" s="9" t="s">
        <v>551</v>
      </c>
      <c r="D430" s="10">
        <v>169</v>
      </c>
      <c r="E430" s="9" t="s">
        <v>222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307</v>
      </c>
      <c r="AD430" s="10"/>
      <c r="AE430" s="10"/>
      <c r="AF430" s="10"/>
      <c r="AG430" s="10"/>
    </row>
    <row r="431" spans="1:33" ht="13.05" customHeight="1">
      <c r="A431" s="7" t="s">
        <v>219</v>
      </c>
      <c r="B431" s="8" t="s">
        <v>550</v>
      </c>
      <c r="C431" s="9" t="s">
        <v>552</v>
      </c>
      <c r="D431" s="10">
        <v>149</v>
      </c>
      <c r="E431" s="9" t="s">
        <v>390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307</v>
      </c>
      <c r="AD431" s="10"/>
      <c r="AE431" s="10"/>
      <c r="AF431" s="10"/>
      <c r="AG431" s="10"/>
    </row>
    <row r="432" spans="1:33" ht="13.05" customHeight="1">
      <c r="A432" s="7" t="s">
        <v>219</v>
      </c>
      <c r="B432" s="8" t="s">
        <v>550</v>
      </c>
      <c r="C432" s="9" t="s">
        <v>552</v>
      </c>
      <c r="D432" s="10">
        <v>155</v>
      </c>
      <c r="E432" s="9" t="s">
        <v>390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307</v>
      </c>
      <c r="AD432" s="10"/>
      <c r="AE432" s="10"/>
      <c r="AF432" s="10"/>
      <c r="AG432" s="10"/>
    </row>
    <row r="433" spans="1:33" ht="13.05" customHeight="1">
      <c r="A433" s="7" t="s">
        <v>219</v>
      </c>
      <c r="B433" s="8" t="s">
        <v>550</v>
      </c>
      <c r="C433" s="9" t="s">
        <v>553</v>
      </c>
      <c r="D433" s="10">
        <v>160</v>
      </c>
      <c r="E433" s="9" t="s">
        <v>222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307</v>
      </c>
      <c r="AD433" s="9" t="s">
        <v>306</v>
      </c>
      <c r="AE433" s="10"/>
      <c r="AF433" s="10"/>
      <c r="AG433" s="10"/>
    </row>
    <row r="434" spans="1:33" ht="13.05" customHeight="1">
      <c r="A434" s="7" t="s">
        <v>219</v>
      </c>
      <c r="B434" s="8" t="s">
        <v>550</v>
      </c>
      <c r="C434" s="9" t="s">
        <v>553</v>
      </c>
      <c r="D434" s="10">
        <v>168</v>
      </c>
      <c r="E434" s="9" t="s">
        <v>222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307</v>
      </c>
      <c r="AD434" s="10"/>
      <c r="AE434" s="10"/>
      <c r="AF434" s="10"/>
      <c r="AG434" s="10"/>
    </row>
    <row r="435" spans="1:33" ht="13.05" customHeight="1">
      <c r="A435" s="7" t="s">
        <v>219</v>
      </c>
      <c r="B435" s="8" t="s">
        <v>550</v>
      </c>
      <c r="C435" s="9" t="s">
        <v>554</v>
      </c>
      <c r="D435" s="10">
        <v>160</v>
      </c>
      <c r="E435" s="9" t="s">
        <v>222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307</v>
      </c>
      <c r="AD435" s="10"/>
      <c r="AE435" s="10"/>
      <c r="AF435" s="10"/>
      <c r="AG435" s="10"/>
    </row>
    <row r="436" spans="1:33" ht="13.05" customHeight="1">
      <c r="A436" s="7" t="s">
        <v>219</v>
      </c>
      <c r="B436" s="8" t="s">
        <v>550</v>
      </c>
      <c r="C436" s="9" t="s">
        <v>554</v>
      </c>
      <c r="D436" s="10">
        <v>176</v>
      </c>
      <c r="E436" s="9" t="s">
        <v>222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307</v>
      </c>
      <c r="AD436" s="10"/>
      <c r="AE436" s="10"/>
      <c r="AF436" s="10"/>
      <c r="AG436" s="10"/>
    </row>
    <row r="437" spans="1:33" ht="13.05" customHeight="1">
      <c r="A437" s="7" t="s">
        <v>219</v>
      </c>
      <c r="B437" s="8" t="s">
        <v>550</v>
      </c>
      <c r="C437" s="9" t="s">
        <v>555</v>
      </c>
      <c r="D437" s="10">
        <v>144</v>
      </c>
      <c r="E437" s="9" t="s">
        <v>222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308</v>
      </c>
      <c r="AD437" s="10"/>
      <c r="AE437" s="10"/>
      <c r="AF437" s="10"/>
      <c r="AG437" s="10"/>
    </row>
    <row r="438" spans="1:33" ht="13.05" customHeight="1">
      <c r="A438" s="7" t="s">
        <v>219</v>
      </c>
      <c r="B438" s="8" t="s">
        <v>550</v>
      </c>
      <c r="C438" s="9" t="s">
        <v>555</v>
      </c>
      <c r="D438" s="10">
        <v>152</v>
      </c>
      <c r="E438" s="9" t="s">
        <v>222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307</v>
      </c>
      <c r="AD438" s="10"/>
      <c r="AE438" s="10"/>
      <c r="AF438" s="10"/>
      <c r="AG438" s="10"/>
    </row>
    <row r="439" spans="1:33" ht="13.05" customHeight="1">
      <c r="A439" s="7" t="s">
        <v>219</v>
      </c>
      <c r="B439" s="8" t="s">
        <v>550</v>
      </c>
      <c r="C439" s="9" t="s">
        <v>555</v>
      </c>
      <c r="D439" s="10">
        <v>160</v>
      </c>
      <c r="E439" s="9" t="s">
        <v>222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307</v>
      </c>
      <c r="AD439" s="10"/>
      <c r="AE439" s="10"/>
      <c r="AF439" s="10"/>
      <c r="AG439" s="10"/>
    </row>
    <row r="440" spans="1:33" ht="13.05" customHeight="1">
      <c r="A440" s="7" t="s">
        <v>219</v>
      </c>
      <c r="B440" s="8" t="s">
        <v>550</v>
      </c>
      <c r="C440" s="9" t="s">
        <v>555</v>
      </c>
      <c r="D440" s="10">
        <v>168</v>
      </c>
      <c r="E440" s="9" t="s">
        <v>222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307</v>
      </c>
      <c r="AD440" s="10"/>
      <c r="AE440" s="10"/>
      <c r="AF440" s="10"/>
      <c r="AG440" s="10"/>
    </row>
    <row r="441" spans="1:33" ht="13.05" customHeight="1">
      <c r="A441" s="7" t="s">
        <v>219</v>
      </c>
      <c r="B441" s="8" t="s">
        <v>550</v>
      </c>
      <c r="C441" s="9" t="s">
        <v>555</v>
      </c>
      <c r="D441" s="10">
        <v>176</v>
      </c>
      <c r="E441" s="9" t="s">
        <v>222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307</v>
      </c>
      <c r="AD441" s="10"/>
      <c r="AE441" s="10"/>
      <c r="AF441" s="10"/>
      <c r="AG441" s="10"/>
    </row>
    <row r="442" spans="1:33" ht="13.05" customHeight="1">
      <c r="A442" s="7" t="s">
        <v>219</v>
      </c>
      <c r="B442" s="8" t="s">
        <v>550</v>
      </c>
      <c r="C442" s="9" t="s">
        <v>556</v>
      </c>
      <c r="D442" s="10">
        <v>152</v>
      </c>
      <c r="E442" s="9" t="s">
        <v>390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308</v>
      </c>
      <c r="AD442" s="10"/>
      <c r="AE442" s="10"/>
      <c r="AF442" s="10"/>
      <c r="AG442" s="10"/>
    </row>
    <row r="443" spans="1:33" ht="13.05" customHeight="1">
      <c r="A443" s="7" t="s">
        <v>219</v>
      </c>
      <c r="B443" s="8" t="s">
        <v>550</v>
      </c>
      <c r="C443" s="9" t="s">
        <v>556</v>
      </c>
      <c r="D443" s="10">
        <v>160</v>
      </c>
      <c r="E443" s="9" t="s">
        <v>390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307</v>
      </c>
      <c r="AD443" s="10"/>
      <c r="AE443" s="10"/>
      <c r="AF443" s="10"/>
      <c r="AG443" s="10"/>
    </row>
    <row r="444" spans="1:33" ht="13.05" customHeight="1">
      <c r="A444" s="7" t="s">
        <v>219</v>
      </c>
      <c r="B444" s="8" t="s">
        <v>550</v>
      </c>
      <c r="C444" s="9" t="s">
        <v>556</v>
      </c>
      <c r="D444" s="10">
        <v>168</v>
      </c>
      <c r="E444" s="9" t="s">
        <v>390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307</v>
      </c>
      <c r="AD444" s="10"/>
      <c r="AE444" s="10"/>
      <c r="AF444" s="10"/>
      <c r="AG444" s="10"/>
    </row>
    <row r="445" spans="1:33" ht="13.05" customHeight="1">
      <c r="A445" s="7" t="s">
        <v>219</v>
      </c>
      <c r="B445" s="8" t="s">
        <v>550</v>
      </c>
      <c r="C445" s="9" t="s">
        <v>557</v>
      </c>
      <c r="D445" s="10">
        <v>158</v>
      </c>
      <c r="E445" s="9" t="s">
        <v>390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307</v>
      </c>
      <c r="AD445" s="10"/>
      <c r="AE445" s="10"/>
      <c r="AF445" s="10"/>
      <c r="AG445" s="10"/>
    </row>
    <row r="446" spans="1:33" ht="13.05" customHeight="1">
      <c r="A446" s="7" t="s">
        <v>219</v>
      </c>
      <c r="B446" s="8" t="s">
        <v>550</v>
      </c>
      <c r="C446" s="9" t="s">
        <v>558</v>
      </c>
      <c r="D446" s="10">
        <v>158</v>
      </c>
      <c r="E446" s="9" t="s">
        <v>390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307</v>
      </c>
      <c r="AD446" s="10"/>
      <c r="AE446" s="10"/>
      <c r="AF446" s="10"/>
      <c r="AG446" s="10"/>
    </row>
    <row r="447" spans="1:33" ht="13.05" customHeight="1">
      <c r="A447" s="7" t="s">
        <v>219</v>
      </c>
      <c r="B447" s="8" t="s">
        <v>550</v>
      </c>
      <c r="C447" s="9" t="s">
        <v>559</v>
      </c>
      <c r="D447" s="10">
        <v>152</v>
      </c>
      <c r="E447" s="9" t="s">
        <v>390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307</v>
      </c>
      <c r="AD447" s="10"/>
      <c r="AE447" s="10"/>
      <c r="AF447" s="10"/>
      <c r="AG447" s="10"/>
    </row>
    <row r="448" spans="1:33" ht="13.05" customHeight="1">
      <c r="A448" s="7" t="s">
        <v>219</v>
      </c>
      <c r="B448" s="8" t="s">
        <v>550</v>
      </c>
      <c r="C448" s="9" t="s">
        <v>559</v>
      </c>
      <c r="D448" s="10">
        <v>158</v>
      </c>
      <c r="E448" s="9" t="s">
        <v>390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307</v>
      </c>
      <c r="AD448" s="10"/>
      <c r="AE448" s="10"/>
      <c r="AF448" s="10"/>
      <c r="AG448" s="10"/>
    </row>
    <row r="449" spans="1:33" ht="13.05" customHeight="1">
      <c r="A449" s="7" t="s">
        <v>219</v>
      </c>
      <c r="B449" s="8" t="s">
        <v>550</v>
      </c>
      <c r="C449" s="9" t="s">
        <v>559</v>
      </c>
      <c r="D449" s="10">
        <v>164</v>
      </c>
      <c r="E449" s="9" t="s">
        <v>390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307</v>
      </c>
      <c r="AD449" s="10"/>
      <c r="AE449" s="10"/>
      <c r="AF449" s="10"/>
      <c r="AG449" s="10"/>
    </row>
    <row r="450" spans="1:33" ht="13.05" customHeight="1">
      <c r="A450" s="7" t="s">
        <v>219</v>
      </c>
      <c r="B450" s="8" t="s">
        <v>550</v>
      </c>
      <c r="C450" s="9" t="s">
        <v>560</v>
      </c>
      <c r="D450" s="10">
        <v>154</v>
      </c>
      <c r="E450" s="9" t="s">
        <v>390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305</v>
      </c>
      <c r="AD450" s="9" t="s">
        <v>304</v>
      </c>
      <c r="AE450" s="9" t="s">
        <v>302</v>
      </c>
      <c r="AF450" s="10"/>
      <c r="AG450" s="10"/>
    </row>
    <row r="451" spans="1:33" ht="13.05" customHeight="1">
      <c r="A451" s="7" t="s">
        <v>219</v>
      </c>
      <c r="B451" s="8" t="s">
        <v>550</v>
      </c>
      <c r="C451" s="9" t="s">
        <v>560</v>
      </c>
      <c r="D451" s="10">
        <v>162</v>
      </c>
      <c r="E451" s="9" t="s">
        <v>390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305</v>
      </c>
      <c r="AD451" s="9" t="s">
        <v>301</v>
      </c>
      <c r="AE451" s="9" t="s">
        <v>302</v>
      </c>
      <c r="AF451" s="10"/>
      <c r="AG451" s="10"/>
    </row>
    <row r="452" spans="1:33" ht="13.05" customHeight="1">
      <c r="A452" s="7" t="s">
        <v>219</v>
      </c>
      <c r="B452" s="8" t="s">
        <v>550</v>
      </c>
      <c r="C452" s="9" t="s">
        <v>560</v>
      </c>
      <c r="D452" s="10">
        <v>170</v>
      </c>
      <c r="E452" s="9" t="s">
        <v>390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305</v>
      </c>
      <c r="AD452" s="9" t="s">
        <v>301</v>
      </c>
      <c r="AE452" s="9" t="s">
        <v>304</v>
      </c>
      <c r="AF452" s="9" t="s">
        <v>302</v>
      </c>
      <c r="AG452" s="10"/>
    </row>
    <row r="453" spans="1:33" ht="13.05" customHeight="1">
      <c r="A453" s="7" t="s">
        <v>219</v>
      </c>
      <c r="B453" s="8" t="s">
        <v>550</v>
      </c>
      <c r="C453" s="9" t="s">
        <v>561</v>
      </c>
      <c r="D453" s="10">
        <v>172</v>
      </c>
      <c r="E453" s="9" t="s">
        <v>222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305</v>
      </c>
      <c r="AD453" s="9" t="s">
        <v>301</v>
      </c>
      <c r="AE453" s="9" t="s">
        <v>304</v>
      </c>
      <c r="AF453" s="9" t="s">
        <v>302</v>
      </c>
      <c r="AG453" s="9" t="s">
        <v>388</v>
      </c>
    </row>
    <row r="454" spans="1:33" ht="13.05" customHeight="1">
      <c r="A454" s="7" t="s">
        <v>219</v>
      </c>
      <c r="B454" s="8" t="s">
        <v>550</v>
      </c>
      <c r="C454" s="9" t="s">
        <v>561</v>
      </c>
      <c r="D454" s="10">
        <v>180</v>
      </c>
      <c r="E454" s="9" t="s">
        <v>222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305</v>
      </c>
      <c r="AD454" s="9" t="s">
        <v>304</v>
      </c>
      <c r="AE454" s="9" t="s">
        <v>302</v>
      </c>
      <c r="AF454" s="10"/>
      <c r="AG454" s="10"/>
    </row>
    <row r="455" spans="1:33" ht="13.05" customHeight="1">
      <c r="A455" s="7" t="s">
        <v>219</v>
      </c>
      <c r="B455" s="8" t="s">
        <v>550</v>
      </c>
      <c r="C455" s="9" t="s">
        <v>561</v>
      </c>
      <c r="D455" s="10">
        <v>188</v>
      </c>
      <c r="E455" s="9" t="s">
        <v>222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305</v>
      </c>
      <c r="AD455" s="9" t="s">
        <v>301</v>
      </c>
      <c r="AE455" s="9" t="s">
        <v>304</v>
      </c>
      <c r="AF455" s="9" t="s">
        <v>302</v>
      </c>
      <c r="AG455" s="10"/>
    </row>
    <row r="456" spans="1:33" ht="13.05" customHeight="1">
      <c r="A456" s="7" t="s">
        <v>219</v>
      </c>
      <c r="B456" s="8" t="s">
        <v>550</v>
      </c>
      <c r="C456" s="9" t="s">
        <v>562</v>
      </c>
      <c r="D456" s="10">
        <v>180</v>
      </c>
      <c r="E456" s="9" t="s">
        <v>222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305</v>
      </c>
      <c r="AD456" s="9" t="s">
        <v>304</v>
      </c>
      <c r="AE456" s="9" t="s">
        <v>302</v>
      </c>
      <c r="AF456" s="10"/>
      <c r="AG456" s="10"/>
    </row>
    <row r="457" spans="1:33" ht="13.05" customHeight="1">
      <c r="A457" s="7" t="s">
        <v>219</v>
      </c>
      <c r="B457" s="8" t="s">
        <v>550</v>
      </c>
      <c r="C457" s="9" t="s">
        <v>562</v>
      </c>
      <c r="D457" s="10">
        <v>188</v>
      </c>
      <c r="E457" s="9" t="s">
        <v>222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305</v>
      </c>
      <c r="AD457" s="9" t="s">
        <v>304</v>
      </c>
      <c r="AE457" s="10"/>
      <c r="AF457" s="10"/>
      <c r="AG457" s="10"/>
    </row>
    <row r="458" spans="1:33" ht="13.05" customHeight="1">
      <c r="A458" s="7" t="s">
        <v>219</v>
      </c>
      <c r="B458" s="8" t="s">
        <v>550</v>
      </c>
      <c r="C458" s="9" t="s">
        <v>563</v>
      </c>
      <c r="D458" s="10">
        <v>185</v>
      </c>
      <c r="E458" s="9" t="s">
        <v>222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301</v>
      </c>
      <c r="AD458" s="9" t="s">
        <v>302</v>
      </c>
      <c r="AE458" s="10"/>
      <c r="AF458" s="10"/>
      <c r="AG458" s="10"/>
    </row>
    <row r="459" spans="1:33" ht="13.05" customHeight="1">
      <c r="A459" s="7" t="s">
        <v>219</v>
      </c>
      <c r="B459" s="8" t="s">
        <v>550</v>
      </c>
      <c r="C459" s="9" t="s">
        <v>564</v>
      </c>
      <c r="D459" s="10">
        <v>164</v>
      </c>
      <c r="E459" s="9" t="s">
        <v>222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305</v>
      </c>
      <c r="AD459" s="9" t="s">
        <v>302</v>
      </c>
      <c r="AE459" s="10"/>
      <c r="AF459" s="10"/>
      <c r="AG459" s="10"/>
    </row>
    <row r="460" spans="1:33" ht="13.05" customHeight="1">
      <c r="A460" s="7" t="s">
        <v>219</v>
      </c>
      <c r="B460" s="8" t="s">
        <v>550</v>
      </c>
      <c r="C460" s="9" t="s">
        <v>564</v>
      </c>
      <c r="D460" s="10">
        <v>172</v>
      </c>
      <c r="E460" s="9" t="s">
        <v>222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305</v>
      </c>
      <c r="AD460" s="9" t="s">
        <v>302</v>
      </c>
      <c r="AE460" s="10"/>
      <c r="AF460" s="10"/>
      <c r="AG460" s="10"/>
    </row>
    <row r="461" spans="1:33" ht="13.05" customHeight="1">
      <c r="A461" s="7" t="s">
        <v>219</v>
      </c>
      <c r="B461" s="8" t="s">
        <v>550</v>
      </c>
      <c r="C461" s="9" t="s">
        <v>564</v>
      </c>
      <c r="D461" s="10">
        <v>180</v>
      </c>
      <c r="E461" s="9" t="s">
        <v>222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305</v>
      </c>
      <c r="AD461" s="9" t="s">
        <v>302</v>
      </c>
      <c r="AE461" s="10"/>
      <c r="AF461" s="10"/>
      <c r="AG461" s="10"/>
    </row>
    <row r="462" spans="1:33" ht="13.05" customHeight="1">
      <c r="A462" s="7" t="s">
        <v>219</v>
      </c>
      <c r="B462" s="8" t="s">
        <v>550</v>
      </c>
      <c r="C462" s="9" t="s">
        <v>564</v>
      </c>
      <c r="D462" s="10">
        <v>188</v>
      </c>
      <c r="E462" s="9" t="s">
        <v>222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305</v>
      </c>
      <c r="AD462" s="9" t="s">
        <v>302</v>
      </c>
      <c r="AE462" s="10"/>
      <c r="AF462" s="10"/>
      <c r="AG462" s="10"/>
    </row>
    <row r="463" spans="1:33" ht="13.05" customHeight="1">
      <c r="A463" s="7" t="s">
        <v>219</v>
      </c>
      <c r="B463" s="8" t="s">
        <v>550</v>
      </c>
      <c r="C463" s="9" t="s">
        <v>565</v>
      </c>
      <c r="D463" s="10">
        <v>146</v>
      </c>
      <c r="E463" s="9" t="s">
        <v>390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305</v>
      </c>
      <c r="AD463" s="9" t="s">
        <v>302</v>
      </c>
      <c r="AE463" s="10"/>
      <c r="AF463" s="10"/>
      <c r="AG463" s="10"/>
    </row>
    <row r="464" spans="1:33" ht="13.05" customHeight="1">
      <c r="A464" s="7" t="s">
        <v>219</v>
      </c>
      <c r="B464" s="8" t="s">
        <v>550</v>
      </c>
      <c r="C464" s="9" t="s">
        <v>565</v>
      </c>
      <c r="D464" s="10">
        <v>154</v>
      </c>
      <c r="E464" s="9" t="s">
        <v>390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305</v>
      </c>
      <c r="AD464" s="9" t="s">
        <v>302</v>
      </c>
      <c r="AE464" s="10"/>
      <c r="AF464" s="10"/>
      <c r="AG464" s="10"/>
    </row>
    <row r="465" spans="1:33" ht="13.05" customHeight="1">
      <c r="A465" s="7" t="s">
        <v>219</v>
      </c>
      <c r="B465" s="8" t="s">
        <v>550</v>
      </c>
      <c r="C465" s="9" t="s">
        <v>565</v>
      </c>
      <c r="D465" s="10">
        <v>162</v>
      </c>
      <c r="E465" s="9" t="s">
        <v>390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305</v>
      </c>
      <c r="AD465" s="9" t="s">
        <v>302</v>
      </c>
      <c r="AE465" s="10"/>
      <c r="AF465" s="10"/>
      <c r="AG465" s="10"/>
    </row>
    <row r="466" spans="1:33" ht="13.05" customHeight="1">
      <c r="A466" s="7" t="s">
        <v>219</v>
      </c>
      <c r="B466" s="8" t="s">
        <v>550</v>
      </c>
      <c r="C466" s="9" t="s">
        <v>565</v>
      </c>
      <c r="D466" s="10">
        <v>170</v>
      </c>
      <c r="E466" s="9" t="s">
        <v>390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305</v>
      </c>
      <c r="AD466" s="9" t="s">
        <v>302</v>
      </c>
      <c r="AE466" s="10"/>
      <c r="AF466" s="10"/>
      <c r="AG466" s="10"/>
    </row>
    <row r="467" spans="1:33" ht="13.05" customHeight="1">
      <c r="A467" s="7" t="s">
        <v>219</v>
      </c>
      <c r="B467" s="8" t="s">
        <v>550</v>
      </c>
      <c r="C467" s="9" t="s">
        <v>566</v>
      </c>
      <c r="D467" s="10">
        <v>154</v>
      </c>
      <c r="E467" s="9" t="s">
        <v>390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305</v>
      </c>
      <c r="AD467" s="9" t="s">
        <v>302</v>
      </c>
      <c r="AE467" s="10"/>
      <c r="AF467" s="10"/>
      <c r="AG467" s="10"/>
    </row>
    <row r="468" spans="1:33" ht="13.05" customHeight="1">
      <c r="A468" s="7" t="s">
        <v>219</v>
      </c>
      <c r="B468" s="8" t="s">
        <v>550</v>
      </c>
      <c r="C468" s="9" t="s">
        <v>566</v>
      </c>
      <c r="D468" s="10">
        <v>162</v>
      </c>
      <c r="E468" s="9" t="s">
        <v>390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305</v>
      </c>
      <c r="AD468" s="9" t="s">
        <v>302</v>
      </c>
      <c r="AE468" s="10"/>
      <c r="AF468" s="10"/>
      <c r="AG468" s="10"/>
    </row>
    <row r="469" spans="1:33" ht="13.05" customHeight="1">
      <c r="A469" s="7" t="s">
        <v>219</v>
      </c>
      <c r="B469" s="8" t="s">
        <v>550</v>
      </c>
      <c r="C469" s="9" t="s">
        <v>566</v>
      </c>
      <c r="D469" s="10">
        <v>170</v>
      </c>
      <c r="E469" s="9" t="s">
        <v>390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305</v>
      </c>
      <c r="AD469" s="9" t="s">
        <v>302</v>
      </c>
      <c r="AE469" s="10"/>
      <c r="AF469" s="10"/>
      <c r="AG469" s="10"/>
    </row>
    <row r="470" spans="1:33" ht="13.05" customHeight="1">
      <c r="A470" s="7" t="s">
        <v>219</v>
      </c>
      <c r="B470" s="8" t="s">
        <v>550</v>
      </c>
      <c r="C470" s="9" t="s">
        <v>567</v>
      </c>
      <c r="D470" s="10">
        <v>172</v>
      </c>
      <c r="E470" s="9" t="s">
        <v>222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305</v>
      </c>
      <c r="AD470" s="9" t="s">
        <v>302</v>
      </c>
      <c r="AE470" s="10"/>
      <c r="AF470" s="10"/>
      <c r="AG470" s="10"/>
    </row>
    <row r="471" spans="1:33" ht="13.05" customHeight="1">
      <c r="A471" s="7" t="s">
        <v>219</v>
      </c>
      <c r="B471" s="8" t="s">
        <v>550</v>
      </c>
      <c r="C471" s="9" t="s">
        <v>567</v>
      </c>
      <c r="D471" s="10">
        <v>180</v>
      </c>
      <c r="E471" s="9" t="s">
        <v>222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305</v>
      </c>
      <c r="AD471" s="9" t="s">
        <v>302</v>
      </c>
      <c r="AE471" s="10"/>
      <c r="AF471" s="10"/>
      <c r="AG471" s="10"/>
    </row>
    <row r="472" spans="1:33" ht="13.05" customHeight="1">
      <c r="A472" s="7" t="s">
        <v>219</v>
      </c>
      <c r="B472" s="8" t="s">
        <v>550</v>
      </c>
      <c r="C472" s="9" t="s">
        <v>567</v>
      </c>
      <c r="D472" s="10">
        <v>188</v>
      </c>
      <c r="E472" s="9" t="s">
        <v>222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305</v>
      </c>
      <c r="AD472" s="9" t="s">
        <v>302</v>
      </c>
      <c r="AE472" s="10"/>
      <c r="AF472" s="10"/>
      <c r="AG472" s="10"/>
    </row>
    <row r="473" spans="1:33" ht="13.05" customHeight="1">
      <c r="A473" s="7" t="s">
        <v>219</v>
      </c>
      <c r="B473" s="8" t="s">
        <v>550</v>
      </c>
      <c r="C473" s="9" t="s">
        <v>568</v>
      </c>
      <c r="D473" s="10">
        <v>188</v>
      </c>
      <c r="E473" s="9" t="s">
        <v>222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305</v>
      </c>
      <c r="AD473" s="9" t="s">
        <v>302</v>
      </c>
      <c r="AE473" s="10"/>
      <c r="AF473" s="10"/>
      <c r="AG473" s="10"/>
    </row>
    <row r="474" spans="1:33" ht="13.05" customHeight="1">
      <c r="A474" s="7" t="s">
        <v>219</v>
      </c>
      <c r="B474" s="8" t="s">
        <v>550</v>
      </c>
      <c r="C474" s="9" t="s">
        <v>569</v>
      </c>
      <c r="D474" s="10">
        <v>146</v>
      </c>
      <c r="E474" s="9" t="s">
        <v>390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307</v>
      </c>
      <c r="AD474" s="10"/>
      <c r="AE474" s="10"/>
      <c r="AF474" s="10"/>
      <c r="AG474" s="10"/>
    </row>
    <row r="475" spans="1:33" ht="13.05" customHeight="1">
      <c r="A475" s="7" t="s">
        <v>219</v>
      </c>
      <c r="B475" s="8" t="s">
        <v>550</v>
      </c>
      <c r="C475" s="9" t="s">
        <v>569</v>
      </c>
      <c r="D475" s="10">
        <v>158</v>
      </c>
      <c r="E475" s="9" t="s">
        <v>390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307</v>
      </c>
      <c r="AD475" s="10"/>
      <c r="AE475" s="10"/>
      <c r="AF475" s="10"/>
      <c r="AG475" s="10"/>
    </row>
    <row r="476" spans="1:33" ht="13.05" customHeight="1">
      <c r="A476" s="7" t="s">
        <v>219</v>
      </c>
      <c r="B476" s="8" t="s">
        <v>550</v>
      </c>
      <c r="C476" s="9" t="s">
        <v>570</v>
      </c>
      <c r="D476" s="10">
        <v>166</v>
      </c>
      <c r="E476" s="9" t="s">
        <v>222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467</v>
      </c>
      <c r="O476" s="9" t="s">
        <v>467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308</v>
      </c>
      <c r="AD476" s="10"/>
      <c r="AE476" s="10"/>
      <c r="AF476" s="10"/>
      <c r="AG476" s="10"/>
    </row>
    <row r="477" spans="1:33" ht="13.05" customHeight="1">
      <c r="A477" s="7" t="s">
        <v>219</v>
      </c>
      <c r="B477" s="8" t="s">
        <v>550</v>
      </c>
      <c r="C477" s="9" t="s">
        <v>571</v>
      </c>
      <c r="D477" s="10">
        <v>150</v>
      </c>
      <c r="E477" s="9" t="s">
        <v>390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307</v>
      </c>
      <c r="AD477" s="10"/>
      <c r="AE477" s="10"/>
      <c r="AF477" s="10"/>
      <c r="AG477" s="10"/>
    </row>
    <row r="478" spans="1:33" ht="13.05" customHeight="1">
      <c r="A478" s="7" t="s">
        <v>219</v>
      </c>
      <c r="B478" s="8" t="s">
        <v>550</v>
      </c>
      <c r="C478" s="9" t="s">
        <v>571</v>
      </c>
      <c r="D478" s="10">
        <v>158</v>
      </c>
      <c r="E478" s="9" t="s">
        <v>390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307</v>
      </c>
      <c r="AD478" s="10"/>
      <c r="AE478" s="10"/>
      <c r="AF478" s="10"/>
      <c r="AG478" s="10"/>
    </row>
    <row r="479" spans="1:33" ht="13.05" customHeight="1">
      <c r="A479" s="7" t="s">
        <v>219</v>
      </c>
      <c r="B479" s="8" t="s">
        <v>550</v>
      </c>
      <c r="C479" s="9" t="s">
        <v>572</v>
      </c>
      <c r="D479" s="10">
        <v>152</v>
      </c>
      <c r="E479" s="9" t="s">
        <v>390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306</v>
      </c>
      <c r="AD479" s="9" t="s">
        <v>305</v>
      </c>
      <c r="AE479" s="10"/>
      <c r="AF479" s="10"/>
      <c r="AG479" s="10"/>
    </row>
    <row r="480" spans="1:33" ht="13.05" customHeight="1">
      <c r="A480" s="7" t="s">
        <v>219</v>
      </c>
      <c r="B480" s="8" t="s">
        <v>550</v>
      </c>
      <c r="C480" s="9" t="s">
        <v>572</v>
      </c>
      <c r="D480" s="10">
        <v>158</v>
      </c>
      <c r="E480" s="9" t="s">
        <v>390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306</v>
      </c>
      <c r="AD480" s="9" t="s">
        <v>305</v>
      </c>
      <c r="AE480" s="10"/>
      <c r="AF480" s="10"/>
      <c r="AG480" s="10"/>
    </row>
    <row r="481" spans="1:33" ht="13.05" customHeight="1">
      <c r="A481" s="7" t="s">
        <v>219</v>
      </c>
      <c r="B481" s="8" t="s">
        <v>550</v>
      </c>
      <c r="C481" s="9" t="s">
        <v>572</v>
      </c>
      <c r="D481" s="10">
        <v>164</v>
      </c>
      <c r="E481" s="9" t="s">
        <v>390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306</v>
      </c>
      <c r="AD481" s="9" t="s">
        <v>305</v>
      </c>
      <c r="AE481" s="10"/>
      <c r="AF481" s="10"/>
      <c r="AG481" s="10"/>
    </row>
    <row r="482" spans="1:33" ht="13.05" customHeight="1">
      <c r="A482" s="7" t="s">
        <v>219</v>
      </c>
      <c r="B482" s="8" t="s">
        <v>550</v>
      </c>
      <c r="C482" s="9" t="s">
        <v>573</v>
      </c>
      <c r="D482" s="10">
        <v>158</v>
      </c>
      <c r="E482" s="9" t="s">
        <v>390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306</v>
      </c>
      <c r="AD482" s="9" t="s">
        <v>305</v>
      </c>
      <c r="AE482" s="10"/>
      <c r="AF482" s="10"/>
      <c r="AG482" s="10"/>
    </row>
    <row r="483" spans="1:33" ht="13.05" customHeight="1">
      <c r="A483" s="7" t="s">
        <v>219</v>
      </c>
      <c r="B483" s="8" t="s">
        <v>550</v>
      </c>
      <c r="C483" s="9" t="s">
        <v>573</v>
      </c>
      <c r="D483" s="10">
        <v>164</v>
      </c>
      <c r="E483" s="9" t="s">
        <v>390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306</v>
      </c>
      <c r="AD483" s="9" t="s">
        <v>305</v>
      </c>
      <c r="AE483" s="10"/>
      <c r="AF483" s="10"/>
      <c r="AG483" s="10"/>
    </row>
    <row r="484" spans="1:33" ht="13.05" customHeight="1">
      <c r="A484" s="7" t="s">
        <v>219</v>
      </c>
      <c r="B484" s="8" t="s">
        <v>550</v>
      </c>
      <c r="C484" s="9" t="s">
        <v>574</v>
      </c>
      <c r="D484" s="10">
        <v>160</v>
      </c>
      <c r="E484" s="9" t="s">
        <v>222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307</v>
      </c>
      <c r="AD484" s="10"/>
      <c r="AE484" s="10"/>
      <c r="AF484" s="10"/>
      <c r="AG484" s="10"/>
    </row>
    <row r="485" spans="1:33" ht="13.05" customHeight="1">
      <c r="A485" s="7" t="s">
        <v>219</v>
      </c>
      <c r="B485" s="8" t="s">
        <v>550</v>
      </c>
      <c r="C485" s="9" t="s">
        <v>574</v>
      </c>
      <c r="D485" s="10">
        <v>168</v>
      </c>
      <c r="E485" s="9" t="s">
        <v>222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307</v>
      </c>
      <c r="AD485" s="10"/>
      <c r="AE485" s="10"/>
      <c r="AF485" s="10"/>
      <c r="AG485" s="10"/>
    </row>
    <row r="486" spans="1:33" ht="13.05" customHeight="1">
      <c r="A486" s="7" t="s">
        <v>219</v>
      </c>
      <c r="B486" s="8" t="s">
        <v>550</v>
      </c>
      <c r="C486" s="9" t="s">
        <v>574</v>
      </c>
      <c r="D486" s="10">
        <v>176</v>
      </c>
      <c r="E486" s="9" t="s">
        <v>222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307</v>
      </c>
      <c r="AD486" s="10"/>
      <c r="AE486" s="10"/>
      <c r="AF486" s="10"/>
      <c r="AG486" s="10"/>
    </row>
    <row r="487" spans="1:33" ht="13.05" customHeight="1">
      <c r="A487" s="7" t="s">
        <v>219</v>
      </c>
      <c r="B487" s="8" t="s">
        <v>550</v>
      </c>
      <c r="C487" s="9" t="s">
        <v>575</v>
      </c>
      <c r="D487" s="10">
        <v>172</v>
      </c>
      <c r="E487" s="9" t="s">
        <v>222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306</v>
      </c>
      <c r="AD487" s="9" t="s">
        <v>305</v>
      </c>
      <c r="AE487" s="10"/>
      <c r="AF487" s="10"/>
      <c r="AG487" s="10"/>
    </row>
    <row r="488" spans="1:33" ht="13.05" customHeight="1">
      <c r="A488" s="7" t="s">
        <v>219</v>
      </c>
      <c r="B488" s="8" t="s">
        <v>550</v>
      </c>
      <c r="C488" s="9" t="s">
        <v>576</v>
      </c>
      <c r="D488" s="10">
        <v>172</v>
      </c>
      <c r="E488" s="9" t="s">
        <v>222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306</v>
      </c>
      <c r="AD488" s="9" t="s">
        <v>305</v>
      </c>
      <c r="AE488" s="10"/>
      <c r="AF488" s="10"/>
      <c r="AG488" s="10"/>
    </row>
    <row r="489" spans="1:33" ht="13.05" customHeight="1">
      <c r="A489" s="7" t="s">
        <v>219</v>
      </c>
      <c r="B489" s="8" t="s">
        <v>550</v>
      </c>
      <c r="C489" s="9" t="s">
        <v>577</v>
      </c>
      <c r="D489" s="10">
        <v>172</v>
      </c>
      <c r="E489" s="9" t="s">
        <v>222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305</v>
      </c>
      <c r="AD489" s="10"/>
      <c r="AE489" s="10"/>
      <c r="AF489" s="10"/>
      <c r="AG489" s="10"/>
    </row>
    <row r="490" spans="1:33" ht="13.05" customHeight="1">
      <c r="A490" s="7" t="s">
        <v>219</v>
      </c>
      <c r="B490" s="8" t="s">
        <v>550</v>
      </c>
      <c r="C490" s="9" t="s">
        <v>577</v>
      </c>
      <c r="D490" s="10">
        <v>178</v>
      </c>
      <c r="E490" s="9" t="s">
        <v>222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305</v>
      </c>
      <c r="AD490" s="10"/>
      <c r="AE490" s="10"/>
      <c r="AF490" s="10"/>
      <c r="AG490" s="10"/>
    </row>
    <row r="491" spans="1:33" ht="13.05" customHeight="1">
      <c r="A491" s="7" t="s">
        <v>219</v>
      </c>
      <c r="B491" s="8" t="s">
        <v>550</v>
      </c>
      <c r="C491" s="9" t="s">
        <v>578</v>
      </c>
      <c r="D491" s="10">
        <v>166</v>
      </c>
      <c r="E491" s="9" t="s">
        <v>222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305</v>
      </c>
      <c r="AD491" s="10"/>
      <c r="AE491" s="10"/>
      <c r="AF491" s="10"/>
      <c r="AG491" s="10"/>
    </row>
    <row r="492" spans="1:33" ht="13.05" customHeight="1">
      <c r="A492" s="7" t="s">
        <v>219</v>
      </c>
      <c r="B492" s="8" t="s">
        <v>550</v>
      </c>
      <c r="C492" s="9" t="s">
        <v>578</v>
      </c>
      <c r="D492" s="10">
        <v>172</v>
      </c>
      <c r="E492" s="9" t="s">
        <v>222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305</v>
      </c>
      <c r="AD492" s="10"/>
      <c r="AE492" s="10"/>
      <c r="AF492" s="10"/>
      <c r="AG492" s="10"/>
    </row>
    <row r="493" spans="1:33" ht="13.05" customHeight="1">
      <c r="A493" s="7" t="s">
        <v>219</v>
      </c>
      <c r="B493" s="8" t="s">
        <v>550</v>
      </c>
      <c r="C493" s="9" t="s">
        <v>578</v>
      </c>
      <c r="D493" s="10">
        <v>178</v>
      </c>
      <c r="E493" s="9" t="s">
        <v>222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305</v>
      </c>
      <c r="AD493" s="10"/>
      <c r="AE493" s="10"/>
      <c r="AF493" s="10"/>
      <c r="AG493" s="10"/>
    </row>
    <row r="494" spans="1:33" ht="13.05" customHeight="1">
      <c r="A494" s="7" t="s">
        <v>219</v>
      </c>
      <c r="B494" s="8" t="s">
        <v>579</v>
      </c>
      <c r="C494" s="9" t="s">
        <v>580</v>
      </c>
      <c r="D494" s="10">
        <v>154</v>
      </c>
      <c r="E494" s="9" t="s">
        <v>390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305</v>
      </c>
      <c r="AD494" s="9" t="s">
        <v>302</v>
      </c>
      <c r="AE494" s="10"/>
      <c r="AF494" s="10"/>
      <c r="AG494" s="10"/>
    </row>
    <row r="495" spans="1:33" ht="13.05" customHeight="1">
      <c r="A495" s="7" t="s">
        <v>219</v>
      </c>
      <c r="B495" s="8" t="s">
        <v>579</v>
      </c>
      <c r="C495" s="9" t="s">
        <v>580</v>
      </c>
      <c r="D495" s="10">
        <v>162</v>
      </c>
      <c r="E495" s="9" t="s">
        <v>390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305</v>
      </c>
      <c r="AD495" s="9" t="s">
        <v>302</v>
      </c>
      <c r="AE495" s="10"/>
      <c r="AF495" s="10"/>
      <c r="AG495" s="10"/>
    </row>
    <row r="496" spans="1:33" ht="13.05" customHeight="1">
      <c r="A496" s="7" t="s">
        <v>219</v>
      </c>
      <c r="B496" s="8" t="s">
        <v>579</v>
      </c>
      <c r="C496" s="9" t="s">
        <v>580</v>
      </c>
      <c r="D496" s="10">
        <v>170</v>
      </c>
      <c r="E496" s="9" t="s">
        <v>390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305</v>
      </c>
      <c r="AD496" s="9" t="s">
        <v>302</v>
      </c>
      <c r="AE496" s="10"/>
      <c r="AF496" s="10"/>
      <c r="AG496" s="10"/>
    </row>
    <row r="497" spans="1:33" ht="13.05" customHeight="1">
      <c r="A497" s="7" t="s">
        <v>219</v>
      </c>
      <c r="B497" s="8" t="s">
        <v>579</v>
      </c>
      <c r="C497" s="9" t="s">
        <v>581</v>
      </c>
      <c r="D497" s="10">
        <v>171</v>
      </c>
      <c r="E497" s="9" t="s">
        <v>222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305</v>
      </c>
      <c r="AD497" s="9" t="s">
        <v>302</v>
      </c>
      <c r="AE497" s="10"/>
      <c r="AF497" s="10"/>
      <c r="AG497" s="10"/>
    </row>
    <row r="498" spans="1:33" ht="13.05" customHeight="1">
      <c r="A498" s="7" t="s">
        <v>219</v>
      </c>
      <c r="B498" s="8" t="s">
        <v>579</v>
      </c>
      <c r="C498" s="9" t="s">
        <v>581</v>
      </c>
      <c r="D498" s="10">
        <v>179</v>
      </c>
      <c r="E498" s="9" t="s">
        <v>222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305</v>
      </c>
      <c r="AD498" s="9" t="s">
        <v>302</v>
      </c>
      <c r="AE498" s="10"/>
      <c r="AF498" s="10"/>
      <c r="AG498" s="10"/>
    </row>
    <row r="499" spans="1:33" ht="13.05" customHeight="1">
      <c r="A499" s="7" t="s">
        <v>219</v>
      </c>
      <c r="B499" s="8" t="s">
        <v>579</v>
      </c>
      <c r="C499" s="9" t="s">
        <v>582</v>
      </c>
      <c r="D499" s="10">
        <v>155</v>
      </c>
      <c r="E499" s="9" t="s">
        <v>390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305</v>
      </c>
      <c r="AD499" s="9" t="s">
        <v>302</v>
      </c>
      <c r="AE499" s="10"/>
      <c r="AF499" s="10"/>
      <c r="AG499" s="10"/>
    </row>
    <row r="500" spans="1:33" ht="13.05" customHeight="1">
      <c r="A500" s="7" t="s">
        <v>219</v>
      </c>
      <c r="B500" s="8" t="s">
        <v>579</v>
      </c>
      <c r="C500" s="9" t="s">
        <v>582</v>
      </c>
      <c r="D500" s="10">
        <v>163</v>
      </c>
      <c r="E500" s="9" t="s">
        <v>390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305</v>
      </c>
      <c r="AD500" s="9" t="s">
        <v>302</v>
      </c>
      <c r="AE500" s="10"/>
      <c r="AF500" s="10"/>
      <c r="AG500" s="10"/>
    </row>
    <row r="501" spans="1:33" ht="13.05" customHeight="1">
      <c r="A501" s="7" t="s">
        <v>219</v>
      </c>
      <c r="B501" s="8" t="s">
        <v>579</v>
      </c>
      <c r="C501" s="9" t="s">
        <v>582</v>
      </c>
      <c r="D501" s="10">
        <v>171</v>
      </c>
      <c r="E501" s="9" t="s">
        <v>390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305</v>
      </c>
      <c r="AD501" s="10"/>
      <c r="AE501" s="10"/>
      <c r="AF501" s="10"/>
      <c r="AG501" s="10"/>
    </row>
    <row r="502" spans="1:33" ht="13.05" customHeight="1">
      <c r="A502" s="7" t="s">
        <v>219</v>
      </c>
      <c r="B502" s="8" t="s">
        <v>579</v>
      </c>
      <c r="C502" s="9" t="s">
        <v>583</v>
      </c>
      <c r="D502" s="10">
        <v>172</v>
      </c>
      <c r="E502" s="9" t="s">
        <v>222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301</v>
      </c>
      <c r="AD502" s="9" t="s">
        <v>304</v>
      </c>
      <c r="AE502" s="9" t="s">
        <v>302</v>
      </c>
      <c r="AF502" s="10"/>
      <c r="AG502" s="10"/>
    </row>
    <row r="503" spans="1:33" ht="13.05" customHeight="1">
      <c r="A503" s="7" t="s">
        <v>219</v>
      </c>
      <c r="B503" s="8" t="s">
        <v>579</v>
      </c>
      <c r="C503" s="9" t="s">
        <v>583</v>
      </c>
      <c r="D503" s="10">
        <v>180</v>
      </c>
      <c r="E503" s="9" t="s">
        <v>222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301</v>
      </c>
      <c r="AD503" s="9" t="s">
        <v>304</v>
      </c>
      <c r="AE503" s="9" t="s">
        <v>302</v>
      </c>
      <c r="AF503" s="10"/>
      <c r="AG503" s="10"/>
    </row>
    <row r="504" spans="1:33" ht="13.05" customHeight="1">
      <c r="A504" s="7" t="s">
        <v>219</v>
      </c>
      <c r="B504" s="8" t="s">
        <v>579</v>
      </c>
      <c r="C504" s="9" t="s">
        <v>583</v>
      </c>
      <c r="D504" s="10">
        <v>188</v>
      </c>
      <c r="E504" s="9" t="s">
        <v>222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301</v>
      </c>
      <c r="AD504" s="9" t="s">
        <v>302</v>
      </c>
      <c r="AE504" s="10"/>
      <c r="AF504" s="10"/>
      <c r="AG504" s="10"/>
    </row>
    <row r="505" spans="1:33" ht="13.05" customHeight="1">
      <c r="A505" s="7" t="s">
        <v>219</v>
      </c>
      <c r="B505" s="8" t="s">
        <v>579</v>
      </c>
      <c r="C505" s="9" t="s">
        <v>584</v>
      </c>
      <c r="D505" s="10">
        <v>164</v>
      </c>
      <c r="E505" s="9" t="s">
        <v>390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301</v>
      </c>
      <c r="AD505" s="9" t="s">
        <v>304</v>
      </c>
      <c r="AE505" s="9" t="s">
        <v>302</v>
      </c>
      <c r="AF505" s="10"/>
      <c r="AG505" s="10"/>
    </row>
    <row r="506" spans="1:33" ht="13.05" customHeight="1">
      <c r="A506" s="7" t="s">
        <v>219</v>
      </c>
      <c r="B506" s="8" t="s">
        <v>579</v>
      </c>
      <c r="C506" s="9" t="s">
        <v>584</v>
      </c>
      <c r="D506" s="10">
        <v>172</v>
      </c>
      <c r="E506" s="9" t="s">
        <v>390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301</v>
      </c>
      <c r="AD506" s="9" t="s">
        <v>302</v>
      </c>
      <c r="AE506" s="10"/>
      <c r="AF506" s="10"/>
      <c r="AG506" s="10"/>
    </row>
    <row r="507" spans="1:33" ht="13.05" customHeight="1">
      <c r="A507" s="7" t="s">
        <v>219</v>
      </c>
      <c r="B507" s="8" t="s">
        <v>579</v>
      </c>
      <c r="C507" s="9" t="s">
        <v>585</v>
      </c>
      <c r="D507" s="10">
        <v>179</v>
      </c>
      <c r="E507" s="9" t="s">
        <v>222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304</v>
      </c>
      <c r="AD507" s="9" t="s">
        <v>302</v>
      </c>
      <c r="AE507" s="9" t="s">
        <v>388</v>
      </c>
      <c r="AF507" s="10"/>
      <c r="AG507" s="10"/>
    </row>
    <row r="508" spans="1:33" ht="13.05" customHeight="1">
      <c r="A508" s="7" t="s">
        <v>219</v>
      </c>
      <c r="B508" s="8" t="s">
        <v>579</v>
      </c>
      <c r="C508" s="9" t="s">
        <v>586</v>
      </c>
      <c r="D508" s="10">
        <v>145</v>
      </c>
      <c r="E508" s="9" t="s">
        <v>430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305</v>
      </c>
      <c r="AD508" s="9" t="s">
        <v>303</v>
      </c>
      <c r="AE508" s="9" t="s">
        <v>302</v>
      </c>
      <c r="AF508" s="10"/>
      <c r="AG508" s="10"/>
    </row>
    <row r="509" spans="1:33" ht="13.05" customHeight="1">
      <c r="A509" s="7" t="s">
        <v>219</v>
      </c>
      <c r="B509" s="8" t="s">
        <v>579</v>
      </c>
      <c r="C509" s="9" t="s">
        <v>587</v>
      </c>
      <c r="D509" s="10">
        <v>166</v>
      </c>
      <c r="E509" s="9" t="s">
        <v>222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303</v>
      </c>
      <c r="AD509" s="9" t="s">
        <v>301</v>
      </c>
      <c r="AE509" s="9" t="s">
        <v>302</v>
      </c>
      <c r="AF509" s="10"/>
      <c r="AG509" s="10"/>
    </row>
    <row r="510" spans="1:33" ht="13.05" customHeight="1">
      <c r="A510" s="7" t="s">
        <v>219</v>
      </c>
      <c r="B510" s="8" t="s">
        <v>579</v>
      </c>
      <c r="C510" s="9" t="s">
        <v>587</v>
      </c>
      <c r="D510" s="10">
        <v>173</v>
      </c>
      <c r="E510" s="9" t="s">
        <v>222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303</v>
      </c>
      <c r="AD510" s="9" t="s">
        <v>301</v>
      </c>
      <c r="AE510" s="9" t="s">
        <v>302</v>
      </c>
      <c r="AF510" s="10"/>
      <c r="AG510" s="10"/>
    </row>
    <row r="511" spans="1:33" ht="13.05" customHeight="1">
      <c r="A511" s="7" t="s">
        <v>219</v>
      </c>
      <c r="B511" s="8" t="s">
        <v>579</v>
      </c>
      <c r="C511" s="9" t="s">
        <v>587</v>
      </c>
      <c r="D511" s="10">
        <v>178</v>
      </c>
      <c r="E511" s="9" t="s">
        <v>222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303</v>
      </c>
      <c r="AD511" s="9" t="s">
        <v>301</v>
      </c>
      <c r="AE511" s="10"/>
      <c r="AF511" s="10"/>
      <c r="AG511" s="10"/>
    </row>
    <row r="512" spans="1:33" ht="13.05" customHeight="1">
      <c r="A512" s="7" t="s">
        <v>219</v>
      </c>
      <c r="B512" s="8" t="s">
        <v>579</v>
      </c>
      <c r="C512" s="9" t="s">
        <v>587</v>
      </c>
      <c r="D512" s="10">
        <v>183</v>
      </c>
      <c r="E512" s="9" t="s">
        <v>222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303</v>
      </c>
      <c r="AD512" s="9" t="s">
        <v>301</v>
      </c>
      <c r="AE512" s="9" t="s">
        <v>302</v>
      </c>
      <c r="AF512" s="10"/>
      <c r="AG512" s="10"/>
    </row>
    <row r="513" spans="1:33" ht="13.05" customHeight="1">
      <c r="A513" s="7" t="s">
        <v>219</v>
      </c>
      <c r="B513" s="8" t="s">
        <v>579</v>
      </c>
      <c r="C513" s="9" t="s">
        <v>588</v>
      </c>
      <c r="D513" s="10">
        <v>159</v>
      </c>
      <c r="E513" s="9" t="s">
        <v>430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305</v>
      </c>
      <c r="AD513" s="9" t="s">
        <v>303</v>
      </c>
      <c r="AE513" s="9" t="s">
        <v>302</v>
      </c>
      <c r="AF513" s="10"/>
      <c r="AG513" s="10"/>
    </row>
    <row r="514" spans="1:33" ht="13.05" customHeight="1">
      <c r="A514" s="7" t="s">
        <v>219</v>
      </c>
      <c r="B514" s="8" t="s">
        <v>579</v>
      </c>
      <c r="C514" s="9" t="s">
        <v>589</v>
      </c>
      <c r="D514" s="10">
        <v>178</v>
      </c>
      <c r="E514" s="9" t="s">
        <v>222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303</v>
      </c>
      <c r="AD514" s="9" t="s">
        <v>301</v>
      </c>
      <c r="AE514" s="9" t="s">
        <v>302</v>
      </c>
      <c r="AF514" s="10"/>
      <c r="AG514" s="10"/>
    </row>
    <row r="515" spans="1:33" ht="13.05" customHeight="1">
      <c r="A515" s="7" t="s">
        <v>219</v>
      </c>
      <c r="B515" s="8" t="s">
        <v>579</v>
      </c>
      <c r="C515" s="9" t="s">
        <v>589</v>
      </c>
      <c r="D515" s="10">
        <v>184</v>
      </c>
      <c r="E515" s="9" t="s">
        <v>222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303</v>
      </c>
      <c r="AD515" s="9" t="s">
        <v>301</v>
      </c>
      <c r="AE515" s="9" t="s">
        <v>302</v>
      </c>
      <c r="AF515" s="10"/>
      <c r="AG515" s="10"/>
    </row>
    <row r="516" spans="1:33" ht="13.05" customHeight="1">
      <c r="A516" s="7" t="s">
        <v>219</v>
      </c>
      <c r="B516" s="8" t="s">
        <v>579</v>
      </c>
      <c r="C516" s="9" t="s">
        <v>590</v>
      </c>
      <c r="D516" s="10">
        <v>170</v>
      </c>
      <c r="E516" s="9" t="s">
        <v>222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306</v>
      </c>
      <c r="AD516" s="9" t="s">
        <v>305</v>
      </c>
      <c r="AE516" s="10"/>
      <c r="AF516" s="10"/>
      <c r="AG516" s="10"/>
    </row>
    <row r="517" spans="1:33" ht="13.05" customHeight="1">
      <c r="A517" s="7" t="s">
        <v>219</v>
      </c>
      <c r="B517" s="8" t="s">
        <v>579</v>
      </c>
      <c r="C517" s="9" t="s">
        <v>590</v>
      </c>
      <c r="D517" s="10">
        <v>178</v>
      </c>
      <c r="E517" s="9" t="s">
        <v>222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306</v>
      </c>
      <c r="AD517" s="9" t="s">
        <v>305</v>
      </c>
      <c r="AE517" s="10"/>
      <c r="AF517" s="10"/>
      <c r="AG517" s="10"/>
    </row>
    <row r="518" spans="1:33" ht="13.05" customHeight="1">
      <c r="A518" s="7" t="s">
        <v>219</v>
      </c>
      <c r="B518" s="8" t="s">
        <v>579</v>
      </c>
      <c r="C518" s="9" t="s">
        <v>591</v>
      </c>
      <c r="D518" s="10">
        <v>162</v>
      </c>
      <c r="E518" s="9" t="s">
        <v>390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305</v>
      </c>
      <c r="AD518" s="10"/>
      <c r="AE518" s="10"/>
      <c r="AF518" s="10"/>
      <c r="AG518" s="10"/>
    </row>
    <row r="519" spans="1:33" ht="13.05" customHeight="1">
      <c r="A519" s="7" t="s">
        <v>219</v>
      </c>
      <c r="B519" s="8" t="s">
        <v>579</v>
      </c>
      <c r="C519" s="9" t="s">
        <v>592</v>
      </c>
      <c r="D519" s="10">
        <v>163</v>
      </c>
      <c r="E519" s="9" t="s">
        <v>222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305</v>
      </c>
      <c r="AD519" s="10"/>
      <c r="AE519" s="10"/>
      <c r="AF519" s="10"/>
      <c r="AG519" s="10"/>
    </row>
    <row r="520" spans="1:33" ht="13.05" customHeight="1">
      <c r="A520" s="7" t="s">
        <v>219</v>
      </c>
      <c r="B520" s="8" t="s">
        <v>579</v>
      </c>
      <c r="C520" s="9" t="s">
        <v>592</v>
      </c>
      <c r="D520" s="10">
        <v>171</v>
      </c>
      <c r="E520" s="9" t="s">
        <v>222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305</v>
      </c>
      <c r="AD520" s="10"/>
      <c r="AE520" s="10"/>
      <c r="AF520" s="10"/>
      <c r="AG520" s="10"/>
    </row>
    <row r="521" spans="1:33" ht="13.05" customHeight="1">
      <c r="A521" s="7" t="s">
        <v>219</v>
      </c>
      <c r="B521" s="8" t="s">
        <v>579</v>
      </c>
      <c r="C521" s="9" t="s">
        <v>592</v>
      </c>
      <c r="D521" s="10">
        <v>179</v>
      </c>
      <c r="E521" s="9" t="s">
        <v>222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305</v>
      </c>
      <c r="AD521" s="10"/>
      <c r="AE521" s="10"/>
      <c r="AF521" s="10"/>
      <c r="AG521" s="10"/>
    </row>
    <row r="522" spans="1:33" ht="13.05" customHeight="1">
      <c r="A522" s="7" t="s">
        <v>219</v>
      </c>
      <c r="B522" s="8" t="s">
        <v>579</v>
      </c>
      <c r="C522" s="9" t="s">
        <v>593</v>
      </c>
      <c r="D522" s="10">
        <v>163</v>
      </c>
      <c r="E522" s="9" t="s">
        <v>390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305</v>
      </c>
      <c r="AD522" s="10"/>
      <c r="AE522" s="10"/>
      <c r="AF522" s="10"/>
      <c r="AG522" s="10"/>
    </row>
    <row r="523" spans="1:33" ht="13.05" customHeight="1">
      <c r="A523" s="7" t="s">
        <v>219</v>
      </c>
      <c r="B523" s="8" t="s">
        <v>579</v>
      </c>
      <c r="C523" s="9" t="s">
        <v>594</v>
      </c>
      <c r="D523" s="10">
        <v>172</v>
      </c>
      <c r="E523" s="9" t="s">
        <v>222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301</v>
      </c>
      <c r="AD523" s="9" t="s">
        <v>304</v>
      </c>
      <c r="AE523" s="10"/>
      <c r="AF523" s="10"/>
      <c r="AG523" s="10"/>
    </row>
    <row r="524" spans="1:33" ht="13.05" customHeight="1">
      <c r="A524" s="7" t="s">
        <v>219</v>
      </c>
      <c r="B524" s="8" t="s">
        <v>579</v>
      </c>
      <c r="C524" s="9" t="s">
        <v>594</v>
      </c>
      <c r="D524" s="10">
        <v>180</v>
      </c>
      <c r="E524" s="9" t="s">
        <v>222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301</v>
      </c>
      <c r="AD524" s="9" t="s">
        <v>304</v>
      </c>
      <c r="AE524" s="10"/>
      <c r="AF524" s="10"/>
      <c r="AG524" s="10"/>
    </row>
    <row r="525" spans="1:33" ht="13.05" customHeight="1">
      <c r="A525" s="7" t="s">
        <v>219</v>
      </c>
      <c r="B525" s="8" t="s">
        <v>579</v>
      </c>
      <c r="C525" s="9" t="s">
        <v>595</v>
      </c>
      <c r="D525" s="10">
        <v>154</v>
      </c>
      <c r="E525" s="9" t="s">
        <v>222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306</v>
      </c>
      <c r="AD525" s="9" t="s">
        <v>305</v>
      </c>
      <c r="AE525" s="9" t="s">
        <v>302</v>
      </c>
      <c r="AF525" s="10"/>
      <c r="AG525" s="10"/>
    </row>
    <row r="526" spans="1:33" ht="13.05" customHeight="1">
      <c r="A526" s="7" t="s">
        <v>219</v>
      </c>
      <c r="B526" s="8" t="s">
        <v>579</v>
      </c>
      <c r="C526" s="9" t="s">
        <v>595</v>
      </c>
      <c r="D526" s="10">
        <v>162</v>
      </c>
      <c r="E526" s="9" t="s">
        <v>222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306</v>
      </c>
      <c r="AD526" s="9" t="s">
        <v>305</v>
      </c>
      <c r="AE526" s="9" t="s">
        <v>302</v>
      </c>
      <c r="AF526" s="10"/>
      <c r="AG526" s="10"/>
    </row>
    <row r="527" spans="1:33" ht="13.05" customHeight="1">
      <c r="A527" s="7" t="s">
        <v>219</v>
      </c>
      <c r="B527" s="8" t="s">
        <v>579</v>
      </c>
      <c r="C527" s="9" t="s">
        <v>595</v>
      </c>
      <c r="D527" s="10">
        <v>178</v>
      </c>
      <c r="E527" s="9" t="s">
        <v>222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306</v>
      </c>
      <c r="AD527" s="9" t="s">
        <v>305</v>
      </c>
      <c r="AE527" s="10"/>
      <c r="AF527" s="10"/>
      <c r="AG527" s="10"/>
    </row>
    <row r="528" spans="1:33" ht="13.05" customHeight="1">
      <c r="A528" s="7" t="s">
        <v>219</v>
      </c>
      <c r="B528" s="8" t="s">
        <v>579</v>
      </c>
      <c r="C528" s="9" t="s">
        <v>596</v>
      </c>
      <c r="D528" s="10">
        <v>171</v>
      </c>
      <c r="E528" s="9" t="s">
        <v>222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305</v>
      </c>
      <c r="AD528" s="10"/>
      <c r="AE528" s="10"/>
      <c r="AF528" s="10"/>
      <c r="AG528" s="10"/>
    </row>
    <row r="529" spans="1:33" ht="13.05" customHeight="1">
      <c r="A529" s="7" t="s">
        <v>219</v>
      </c>
      <c r="B529" s="8" t="s">
        <v>579</v>
      </c>
      <c r="C529" s="9" t="s">
        <v>596</v>
      </c>
      <c r="D529" s="10">
        <v>179</v>
      </c>
      <c r="E529" s="9" t="s">
        <v>222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305</v>
      </c>
      <c r="AD529" s="10"/>
      <c r="AE529" s="10"/>
      <c r="AF529" s="10"/>
      <c r="AG529" s="10"/>
    </row>
    <row r="530" spans="1:33" ht="13.05" customHeight="1">
      <c r="A530" s="7" t="s">
        <v>219</v>
      </c>
      <c r="B530" s="8" t="s">
        <v>579</v>
      </c>
      <c r="C530" s="9" t="s">
        <v>597</v>
      </c>
      <c r="D530" s="10">
        <v>178</v>
      </c>
      <c r="E530" s="9" t="s">
        <v>222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301</v>
      </c>
      <c r="AD530" s="9" t="s">
        <v>302</v>
      </c>
      <c r="AE530" s="9" t="s">
        <v>388</v>
      </c>
      <c r="AF530" s="10"/>
      <c r="AG530" s="10"/>
    </row>
    <row r="531" spans="1:33" ht="13.05" customHeight="1">
      <c r="A531" s="7" t="s">
        <v>219</v>
      </c>
      <c r="B531" s="8" t="s">
        <v>579</v>
      </c>
      <c r="C531" s="9" t="s">
        <v>598</v>
      </c>
      <c r="D531" s="10">
        <v>150</v>
      </c>
      <c r="E531" s="9" t="s">
        <v>222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305</v>
      </c>
      <c r="AD531" s="10"/>
      <c r="AE531" s="10"/>
      <c r="AF531" s="10"/>
      <c r="AG531" s="10"/>
    </row>
    <row r="532" spans="1:33" ht="13.05" customHeight="1">
      <c r="A532" s="7" t="s">
        <v>219</v>
      </c>
      <c r="B532" s="8" t="s">
        <v>579</v>
      </c>
      <c r="C532" s="9" t="s">
        <v>598</v>
      </c>
      <c r="D532" s="10">
        <v>157</v>
      </c>
      <c r="E532" s="9" t="s">
        <v>222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305</v>
      </c>
      <c r="AD532" s="10"/>
      <c r="AE532" s="10"/>
      <c r="AF532" s="10"/>
      <c r="AG532" s="10"/>
    </row>
    <row r="533" spans="1:33" ht="13.05" customHeight="1">
      <c r="A533" s="7" t="s">
        <v>219</v>
      </c>
      <c r="B533" s="8" t="s">
        <v>579</v>
      </c>
      <c r="C533" s="9" t="s">
        <v>598</v>
      </c>
      <c r="D533" s="10">
        <v>164</v>
      </c>
      <c r="E533" s="9" t="s">
        <v>222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305</v>
      </c>
      <c r="AD533" s="10"/>
      <c r="AE533" s="10"/>
      <c r="AF533" s="10"/>
      <c r="AG533" s="10"/>
    </row>
    <row r="534" spans="1:33" ht="13.05" customHeight="1">
      <c r="A534" s="7" t="s">
        <v>219</v>
      </c>
      <c r="B534" s="8" t="s">
        <v>579</v>
      </c>
      <c r="C534" s="9" t="s">
        <v>598</v>
      </c>
      <c r="D534" s="10">
        <v>171</v>
      </c>
      <c r="E534" s="9" t="s">
        <v>222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305</v>
      </c>
      <c r="AD534" s="10"/>
      <c r="AE534" s="10"/>
      <c r="AF534" s="10"/>
      <c r="AG534" s="10"/>
    </row>
    <row r="535" spans="1:33" ht="13.05" customHeight="1">
      <c r="A535" s="7" t="s">
        <v>219</v>
      </c>
      <c r="B535" s="8" t="s">
        <v>579</v>
      </c>
      <c r="C535" s="9" t="s">
        <v>599</v>
      </c>
      <c r="D535" s="10">
        <v>150</v>
      </c>
      <c r="E535" s="9" t="s">
        <v>390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305</v>
      </c>
      <c r="AD535" s="9" t="s">
        <v>303</v>
      </c>
      <c r="AE535" s="10"/>
      <c r="AF535" s="10"/>
      <c r="AG535" s="10"/>
    </row>
    <row r="536" spans="1:33" ht="13.05" customHeight="1">
      <c r="A536" s="7" t="s">
        <v>219</v>
      </c>
      <c r="B536" s="8" t="s">
        <v>579</v>
      </c>
      <c r="C536" s="9" t="s">
        <v>600</v>
      </c>
      <c r="D536" s="10">
        <v>164</v>
      </c>
      <c r="E536" s="9" t="s">
        <v>222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305</v>
      </c>
      <c r="AD536" s="10"/>
      <c r="AE536" s="10"/>
      <c r="AF536" s="10"/>
      <c r="AG536" s="10"/>
    </row>
    <row r="537" spans="1:33" ht="13.05" customHeight="1">
      <c r="A537" s="7" t="s">
        <v>219</v>
      </c>
      <c r="B537" s="8" t="s">
        <v>579</v>
      </c>
      <c r="C537" s="9" t="s">
        <v>600</v>
      </c>
      <c r="D537" s="10">
        <v>171</v>
      </c>
      <c r="E537" s="9" t="s">
        <v>222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305</v>
      </c>
      <c r="AD537" s="10"/>
      <c r="AE537" s="10"/>
      <c r="AF537" s="10"/>
      <c r="AG537" s="10"/>
    </row>
    <row r="538" spans="1:33" ht="13.05" customHeight="1">
      <c r="A538" s="7" t="s">
        <v>219</v>
      </c>
      <c r="B538" s="8" t="s">
        <v>579</v>
      </c>
      <c r="C538" s="9" t="s">
        <v>600</v>
      </c>
      <c r="D538" s="10">
        <v>178</v>
      </c>
      <c r="E538" s="9" t="s">
        <v>222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305</v>
      </c>
      <c r="AD538" s="9" t="s">
        <v>303</v>
      </c>
      <c r="AE538" s="10"/>
      <c r="AF538" s="10"/>
      <c r="AG538" s="10"/>
    </row>
    <row r="539" spans="1:33" ht="13.05" customHeight="1">
      <c r="A539" s="7" t="s">
        <v>219</v>
      </c>
      <c r="B539" s="8" t="s">
        <v>579</v>
      </c>
      <c r="C539" s="9" t="s">
        <v>601</v>
      </c>
      <c r="D539" s="10">
        <v>145</v>
      </c>
      <c r="E539" s="9" t="s">
        <v>430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303</v>
      </c>
      <c r="AD539" s="9" t="s">
        <v>302</v>
      </c>
      <c r="AE539" s="10"/>
      <c r="AF539" s="10"/>
      <c r="AG539" s="10"/>
    </row>
    <row r="540" spans="1:33" ht="13.05" customHeight="1">
      <c r="A540" s="7" t="s">
        <v>219</v>
      </c>
      <c r="B540" s="8" t="s">
        <v>579</v>
      </c>
      <c r="C540" s="9" t="s">
        <v>601</v>
      </c>
      <c r="D540" s="10">
        <v>155</v>
      </c>
      <c r="E540" s="9" t="s">
        <v>430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303</v>
      </c>
      <c r="AD540" s="9" t="s">
        <v>302</v>
      </c>
      <c r="AE540" s="10"/>
      <c r="AF540" s="10"/>
      <c r="AG540" s="10"/>
    </row>
    <row r="541" spans="1:33" ht="13.05" customHeight="1">
      <c r="A541" s="7" t="s">
        <v>219</v>
      </c>
      <c r="B541" s="8" t="s">
        <v>579</v>
      </c>
      <c r="C541" s="9" t="s">
        <v>602</v>
      </c>
      <c r="D541" s="10">
        <v>158</v>
      </c>
      <c r="E541" s="9" t="s">
        <v>390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305</v>
      </c>
      <c r="AD541" s="10"/>
      <c r="AE541" s="10"/>
      <c r="AF541" s="10"/>
      <c r="AG541" s="10"/>
    </row>
    <row r="542" spans="1:33" ht="13.05" customHeight="1">
      <c r="A542" s="7" t="s">
        <v>219</v>
      </c>
      <c r="B542" s="8" t="s">
        <v>579</v>
      </c>
      <c r="C542" s="9" t="s">
        <v>602</v>
      </c>
      <c r="D542" s="10">
        <v>164</v>
      </c>
      <c r="E542" s="9" t="s">
        <v>390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305</v>
      </c>
      <c r="AD542" s="10"/>
      <c r="AE542" s="10"/>
      <c r="AF542" s="10"/>
      <c r="AG542" s="10"/>
    </row>
    <row r="543" spans="1:33" ht="13.05" customHeight="1">
      <c r="A543" s="7" t="s">
        <v>219</v>
      </c>
      <c r="B543" s="8" t="s">
        <v>579</v>
      </c>
      <c r="C543" s="9" t="s">
        <v>603</v>
      </c>
      <c r="D543" s="10">
        <v>171</v>
      </c>
      <c r="E543" s="9" t="s">
        <v>222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305</v>
      </c>
      <c r="AD543" s="9" t="s">
        <v>303</v>
      </c>
      <c r="AE543" s="10"/>
      <c r="AF543" s="10"/>
      <c r="AG543" s="10"/>
    </row>
    <row r="544" spans="1:33" ht="13.05" customHeight="1">
      <c r="A544" s="7" t="s">
        <v>219</v>
      </c>
      <c r="B544" s="8" t="s">
        <v>579</v>
      </c>
      <c r="C544" s="9" t="s">
        <v>603</v>
      </c>
      <c r="D544" s="10">
        <v>177</v>
      </c>
      <c r="E544" s="9" t="s">
        <v>222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305</v>
      </c>
      <c r="AD544" s="9" t="s">
        <v>303</v>
      </c>
      <c r="AE544" s="10"/>
      <c r="AF544" s="10"/>
      <c r="AG544" s="10"/>
    </row>
    <row r="545" spans="1:33" ht="13.05" customHeight="1">
      <c r="A545" s="7" t="s">
        <v>219</v>
      </c>
      <c r="B545" s="8" t="s">
        <v>579</v>
      </c>
      <c r="C545" s="9" t="s">
        <v>603</v>
      </c>
      <c r="D545" s="10">
        <v>183</v>
      </c>
      <c r="E545" s="9" t="s">
        <v>222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303</v>
      </c>
      <c r="AD545" s="10"/>
      <c r="AE545" s="10"/>
      <c r="AF545" s="10"/>
      <c r="AG545" s="10"/>
    </row>
    <row r="546" spans="1:33" ht="13.05" customHeight="1">
      <c r="A546" s="7" t="s">
        <v>219</v>
      </c>
      <c r="B546" s="8" t="s">
        <v>579</v>
      </c>
      <c r="C546" s="9" t="s">
        <v>604</v>
      </c>
      <c r="D546" s="10">
        <v>149</v>
      </c>
      <c r="E546" s="9" t="s">
        <v>430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303</v>
      </c>
      <c r="AD546" s="9" t="s">
        <v>302</v>
      </c>
      <c r="AE546" s="10"/>
      <c r="AF546" s="10"/>
      <c r="AG546" s="10"/>
    </row>
    <row r="547" spans="1:33" ht="13.05" customHeight="1">
      <c r="A547" s="7" t="s">
        <v>219</v>
      </c>
      <c r="B547" s="8" t="s">
        <v>579</v>
      </c>
      <c r="C547" s="9" t="s">
        <v>604</v>
      </c>
      <c r="D547" s="10">
        <v>159</v>
      </c>
      <c r="E547" s="9" t="s">
        <v>430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303</v>
      </c>
      <c r="AD547" s="9" t="s">
        <v>302</v>
      </c>
      <c r="AE547" s="10"/>
      <c r="AF547" s="10"/>
      <c r="AG547" s="10"/>
    </row>
    <row r="548" spans="1:33" ht="13.05" customHeight="1">
      <c r="A548" s="7" t="s">
        <v>219</v>
      </c>
      <c r="B548" s="8" t="s">
        <v>579</v>
      </c>
      <c r="C548" s="9" t="s">
        <v>605</v>
      </c>
      <c r="D548" s="10">
        <v>172</v>
      </c>
      <c r="E548" s="9" t="s">
        <v>222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303</v>
      </c>
      <c r="AD548" s="9" t="s">
        <v>301</v>
      </c>
      <c r="AE548" s="10"/>
      <c r="AF548" s="10"/>
      <c r="AG548" s="10"/>
    </row>
    <row r="549" spans="1:33" ht="13.05" customHeight="1">
      <c r="A549" s="7" t="s">
        <v>219</v>
      </c>
      <c r="B549" s="8" t="s">
        <v>579</v>
      </c>
      <c r="C549" s="9" t="s">
        <v>605</v>
      </c>
      <c r="D549" s="10">
        <v>178</v>
      </c>
      <c r="E549" s="9" t="s">
        <v>222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303</v>
      </c>
      <c r="AD549" s="9" t="s">
        <v>301</v>
      </c>
      <c r="AE549" s="10"/>
      <c r="AF549" s="10"/>
      <c r="AG549" s="10"/>
    </row>
    <row r="550" spans="1:33" ht="13.05" customHeight="1">
      <c r="A550" s="7" t="s">
        <v>219</v>
      </c>
      <c r="B550" s="8" t="s">
        <v>579</v>
      </c>
      <c r="C550" s="9" t="s">
        <v>605</v>
      </c>
      <c r="D550" s="10">
        <v>184</v>
      </c>
      <c r="E550" s="9" t="s">
        <v>222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303</v>
      </c>
      <c r="AD550" s="9" t="s">
        <v>301</v>
      </c>
      <c r="AE550" s="10"/>
      <c r="AF550" s="10"/>
      <c r="AG550" s="10"/>
    </row>
    <row r="551" spans="1:33" ht="13.05" customHeight="1">
      <c r="A551" s="7" t="s">
        <v>219</v>
      </c>
      <c r="B551" s="8" t="s">
        <v>606</v>
      </c>
      <c r="C551" s="9" t="s">
        <v>607</v>
      </c>
      <c r="D551" s="10">
        <v>162</v>
      </c>
      <c r="E551" s="9" t="s">
        <v>222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305</v>
      </c>
      <c r="AD551" s="9" t="s">
        <v>302</v>
      </c>
      <c r="AE551" s="10"/>
      <c r="AF551" s="10"/>
      <c r="AG551" s="10"/>
    </row>
    <row r="552" spans="1:33" ht="13.05" customHeight="1">
      <c r="A552" s="7" t="s">
        <v>219</v>
      </c>
      <c r="B552" s="8" t="s">
        <v>606</v>
      </c>
      <c r="C552" s="9" t="s">
        <v>607</v>
      </c>
      <c r="D552" s="10">
        <v>172</v>
      </c>
      <c r="E552" s="9" t="s">
        <v>222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305</v>
      </c>
      <c r="AD552" s="9" t="s">
        <v>302</v>
      </c>
      <c r="AE552" s="10"/>
      <c r="AF552" s="10"/>
      <c r="AG552" s="10"/>
    </row>
    <row r="553" spans="1:33" ht="13.05" customHeight="1">
      <c r="A553" s="7" t="s">
        <v>219</v>
      </c>
      <c r="B553" s="8" t="s">
        <v>606</v>
      </c>
      <c r="C553" s="9" t="s">
        <v>607</v>
      </c>
      <c r="D553" s="10">
        <v>182</v>
      </c>
      <c r="E553" s="9" t="s">
        <v>222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305</v>
      </c>
      <c r="AD553" s="9" t="s">
        <v>302</v>
      </c>
      <c r="AE553" s="10"/>
      <c r="AF553" s="10"/>
      <c r="AG553" s="10"/>
    </row>
    <row r="554" spans="1:33" ht="13.05" customHeight="1">
      <c r="A554" s="7" t="s">
        <v>219</v>
      </c>
      <c r="B554" s="8" t="s">
        <v>606</v>
      </c>
      <c r="C554" s="9" t="s">
        <v>608</v>
      </c>
      <c r="D554" s="10">
        <v>164</v>
      </c>
      <c r="E554" s="9" t="s">
        <v>222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305</v>
      </c>
      <c r="AD554" s="9" t="s">
        <v>301</v>
      </c>
      <c r="AE554" s="9" t="s">
        <v>302</v>
      </c>
      <c r="AF554" s="10"/>
      <c r="AG554" s="10"/>
    </row>
    <row r="555" spans="1:33" ht="13.05" customHeight="1">
      <c r="A555" s="7" t="s">
        <v>219</v>
      </c>
      <c r="B555" s="8" t="s">
        <v>606</v>
      </c>
      <c r="C555" s="9" t="s">
        <v>608</v>
      </c>
      <c r="D555" s="10">
        <v>172</v>
      </c>
      <c r="E555" s="9" t="s">
        <v>222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305</v>
      </c>
      <c r="AD555" s="9" t="s">
        <v>301</v>
      </c>
      <c r="AE555" s="9" t="s">
        <v>302</v>
      </c>
      <c r="AF555" s="10"/>
      <c r="AG555" s="10"/>
    </row>
    <row r="556" spans="1:33" ht="13.05" customHeight="1">
      <c r="A556" s="7" t="s">
        <v>219</v>
      </c>
      <c r="B556" s="8" t="s">
        <v>606</v>
      </c>
      <c r="C556" s="9" t="s">
        <v>608</v>
      </c>
      <c r="D556" s="10">
        <v>180</v>
      </c>
      <c r="E556" s="9" t="s">
        <v>222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305</v>
      </c>
      <c r="AD556" s="9" t="s">
        <v>301</v>
      </c>
      <c r="AE556" s="9" t="s">
        <v>302</v>
      </c>
      <c r="AF556" s="10"/>
      <c r="AG556" s="10"/>
    </row>
    <row r="557" spans="1:33" ht="13.05" customHeight="1">
      <c r="A557" s="7" t="s">
        <v>219</v>
      </c>
      <c r="B557" s="8" t="s">
        <v>606</v>
      </c>
      <c r="C557" s="9" t="s">
        <v>608</v>
      </c>
      <c r="D557" s="10">
        <v>188</v>
      </c>
      <c r="E557" s="9" t="s">
        <v>222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305</v>
      </c>
      <c r="AD557" s="9" t="s">
        <v>301</v>
      </c>
      <c r="AE557" s="9" t="s">
        <v>302</v>
      </c>
      <c r="AF557" s="10"/>
      <c r="AG557" s="10"/>
    </row>
    <row r="558" spans="1:33" ht="13.05" customHeight="1">
      <c r="A558" s="7" t="s">
        <v>219</v>
      </c>
      <c r="B558" s="8" t="s">
        <v>606</v>
      </c>
      <c r="C558" s="9" t="s">
        <v>609</v>
      </c>
      <c r="D558" s="10">
        <v>177</v>
      </c>
      <c r="E558" s="9" t="s">
        <v>222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303</v>
      </c>
      <c r="AD558" s="10"/>
      <c r="AE558" s="10"/>
      <c r="AF558" s="10"/>
      <c r="AG558" s="10"/>
    </row>
    <row r="559" spans="1:33" ht="13.05" customHeight="1">
      <c r="A559" s="7" t="s">
        <v>219</v>
      </c>
      <c r="B559" s="8" t="s">
        <v>610</v>
      </c>
      <c r="C559" s="9" t="s">
        <v>611</v>
      </c>
      <c r="D559" s="10">
        <v>171</v>
      </c>
      <c r="E559" s="9" t="s">
        <v>222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304</v>
      </c>
      <c r="AD559" s="9" t="s">
        <v>302</v>
      </c>
      <c r="AE559" s="9" t="s">
        <v>388</v>
      </c>
      <c r="AF559" s="10"/>
      <c r="AG559" s="10"/>
    </row>
    <row r="560" spans="1:33" ht="13.05" customHeight="1">
      <c r="A560" s="7" t="s">
        <v>219</v>
      </c>
      <c r="B560" s="8" t="s">
        <v>610</v>
      </c>
      <c r="C560" s="9" t="s">
        <v>611</v>
      </c>
      <c r="D560" s="10">
        <v>178</v>
      </c>
      <c r="E560" s="9" t="s">
        <v>222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305</v>
      </c>
      <c r="AD560" s="9" t="s">
        <v>304</v>
      </c>
      <c r="AE560" s="9" t="s">
        <v>302</v>
      </c>
      <c r="AF560" s="9" t="s">
        <v>388</v>
      </c>
      <c r="AG560" s="10"/>
    </row>
    <row r="561" spans="1:33" ht="13.05" customHeight="1">
      <c r="A561" s="7" t="s">
        <v>219</v>
      </c>
      <c r="B561" s="8" t="s">
        <v>610</v>
      </c>
      <c r="C561" s="9" t="s">
        <v>611</v>
      </c>
      <c r="D561" s="10">
        <v>185</v>
      </c>
      <c r="E561" s="9" t="s">
        <v>222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304</v>
      </c>
      <c r="AD561" s="9" t="s">
        <v>302</v>
      </c>
      <c r="AE561" s="9" t="s">
        <v>388</v>
      </c>
      <c r="AF561" s="10"/>
      <c r="AG561" s="10"/>
    </row>
    <row r="562" spans="1:33" ht="13.05" customHeight="1">
      <c r="A562" s="7" t="s">
        <v>219</v>
      </c>
      <c r="B562" s="8" t="s">
        <v>610</v>
      </c>
      <c r="C562" s="9" t="s">
        <v>612</v>
      </c>
      <c r="D562" s="10">
        <v>162</v>
      </c>
      <c r="E562" s="9" t="s">
        <v>222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302</v>
      </c>
      <c r="AD562" s="9" t="s">
        <v>388</v>
      </c>
      <c r="AE562" s="10"/>
      <c r="AF562" s="10"/>
      <c r="AG562" s="10"/>
    </row>
    <row r="563" spans="1:33" ht="13.05" customHeight="1">
      <c r="A563" s="7" t="s">
        <v>219</v>
      </c>
      <c r="B563" s="8" t="s">
        <v>610</v>
      </c>
      <c r="C563" s="9" t="s">
        <v>612</v>
      </c>
      <c r="D563" s="10">
        <v>169</v>
      </c>
      <c r="E563" s="9" t="s">
        <v>222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302</v>
      </c>
      <c r="AD563" s="9" t="s">
        <v>388</v>
      </c>
      <c r="AE563" s="10"/>
      <c r="AF563" s="10"/>
      <c r="AG563" s="10"/>
    </row>
    <row r="564" spans="1:33" ht="13.05" customHeight="1">
      <c r="A564" s="7" t="s">
        <v>219</v>
      </c>
      <c r="B564" s="8" t="s">
        <v>610</v>
      </c>
      <c r="C564" s="9" t="s">
        <v>612</v>
      </c>
      <c r="D564" s="10">
        <v>176</v>
      </c>
      <c r="E564" s="9" t="s">
        <v>222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302</v>
      </c>
      <c r="AD564" s="9" t="s">
        <v>388</v>
      </c>
      <c r="AE564" s="10"/>
      <c r="AF564" s="10"/>
      <c r="AG564" s="10"/>
    </row>
    <row r="565" spans="1:33" ht="13.05" customHeight="1">
      <c r="A565" s="7" t="s">
        <v>219</v>
      </c>
      <c r="B565" s="8" t="s">
        <v>610</v>
      </c>
      <c r="C565" s="9" t="s">
        <v>612</v>
      </c>
      <c r="D565" s="10">
        <v>183</v>
      </c>
      <c r="E565" s="9" t="s">
        <v>222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302</v>
      </c>
      <c r="AD565" s="9" t="s">
        <v>388</v>
      </c>
      <c r="AE565" s="10"/>
      <c r="AF565" s="10"/>
      <c r="AG565" s="10"/>
    </row>
    <row r="566" spans="1:33" ht="13.05" customHeight="1">
      <c r="A566" s="7" t="s">
        <v>219</v>
      </c>
      <c r="B566" s="8" t="s">
        <v>610</v>
      </c>
      <c r="C566" s="9" t="s">
        <v>613</v>
      </c>
      <c r="D566" s="10">
        <v>151</v>
      </c>
      <c r="E566" s="9" t="s">
        <v>430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305</v>
      </c>
      <c r="AD566" s="10"/>
      <c r="AE566" s="10"/>
      <c r="AF566" s="10"/>
      <c r="AG566" s="10"/>
    </row>
    <row r="567" spans="1:33" ht="13.05" customHeight="1">
      <c r="A567" s="7" t="s">
        <v>219</v>
      </c>
      <c r="B567" s="8" t="s">
        <v>610</v>
      </c>
      <c r="C567" s="9" t="s">
        <v>613</v>
      </c>
      <c r="D567" s="10">
        <v>161</v>
      </c>
      <c r="E567" s="9" t="s">
        <v>430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305</v>
      </c>
      <c r="AD567" s="10"/>
      <c r="AE567" s="10"/>
      <c r="AF567" s="10"/>
      <c r="AG567" s="10"/>
    </row>
    <row r="568" spans="1:33" ht="13.05" customHeight="1">
      <c r="A568" s="7" t="s">
        <v>219</v>
      </c>
      <c r="B568" s="8" t="s">
        <v>610</v>
      </c>
      <c r="C568" s="9" t="s">
        <v>614</v>
      </c>
      <c r="D568" s="10">
        <v>170</v>
      </c>
      <c r="E568" s="9" t="s">
        <v>222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305</v>
      </c>
      <c r="AD568" s="9" t="s">
        <v>302</v>
      </c>
      <c r="AE568" s="10"/>
      <c r="AF568" s="10"/>
      <c r="AG568" s="10"/>
    </row>
    <row r="569" spans="1:33" ht="13.05" customHeight="1">
      <c r="A569" s="7" t="s">
        <v>219</v>
      </c>
      <c r="B569" s="8" t="s">
        <v>610</v>
      </c>
      <c r="C569" s="9" t="s">
        <v>614</v>
      </c>
      <c r="D569" s="10">
        <v>177</v>
      </c>
      <c r="E569" s="9" t="s">
        <v>222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305</v>
      </c>
      <c r="AD569" s="9" t="s">
        <v>301</v>
      </c>
      <c r="AE569" s="9" t="s">
        <v>302</v>
      </c>
      <c r="AF569" s="10"/>
      <c r="AG569" s="10"/>
    </row>
    <row r="570" spans="1:33" ht="13.05" customHeight="1">
      <c r="A570" s="7" t="s">
        <v>219</v>
      </c>
      <c r="B570" s="8" t="s">
        <v>610</v>
      </c>
      <c r="C570" s="9" t="s">
        <v>614</v>
      </c>
      <c r="D570" s="10">
        <v>191</v>
      </c>
      <c r="E570" s="9" t="s">
        <v>222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305</v>
      </c>
      <c r="AD570" s="9" t="s">
        <v>301</v>
      </c>
      <c r="AE570" s="9" t="s">
        <v>302</v>
      </c>
      <c r="AF570" s="10"/>
      <c r="AG570" s="10"/>
    </row>
    <row r="571" spans="1:33" ht="13.05" customHeight="1">
      <c r="A571" s="7" t="s">
        <v>219</v>
      </c>
      <c r="B571" s="8" t="s">
        <v>610</v>
      </c>
      <c r="C571" s="9" t="s">
        <v>615</v>
      </c>
      <c r="D571" s="10">
        <v>156</v>
      </c>
      <c r="E571" s="9" t="s">
        <v>390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305</v>
      </c>
      <c r="AD571" s="9" t="s">
        <v>302</v>
      </c>
      <c r="AE571" s="10"/>
      <c r="AF571" s="10"/>
      <c r="AG571" s="10"/>
    </row>
    <row r="572" spans="1:33" ht="13.05" customHeight="1">
      <c r="A572" s="7" t="s">
        <v>219</v>
      </c>
      <c r="B572" s="8" t="s">
        <v>610</v>
      </c>
      <c r="C572" s="9" t="s">
        <v>615</v>
      </c>
      <c r="D572" s="10">
        <v>163</v>
      </c>
      <c r="E572" s="9" t="s">
        <v>390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305</v>
      </c>
      <c r="AD572" s="9" t="s">
        <v>302</v>
      </c>
      <c r="AE572" s="10"/>
      <c r="AF572" s="10"/>
      <c r="AG572" s="10"/>
    </row>
    <row r="573" spans="1:33" ht="13.05" customHeight="1">
      <c r="A573" s="7" t="s">
        <v>219</v>
      </c>
      <c r="B573" s="8" t="s">
        <v>610</v>
      </c>
      <c r="C573" s="9" t="s">
        <v>615</v>
      </c>
      <c r="D573" s="10">
        <v>170</v>
      </c>
      <c r="E573" s="9" t="s">
        <v>390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305</v>
      </c>
      <c r="AD573" s="9" t="s">
        <v>302</v>
      </c>
      <c r="AE573" s="10"/>
      <c r="AF573" s="10"/>
      <c r="AG573" s="10"/>
    </row>
    <row r="574" spans="1:33" ht="13.05" customHeight="1">
      <c r="A574" s="7" t="s">
        <v>219</v>
      </c>
      <c r="B574" s="8" t="s">
        <v>610</v>
      </c>
      <c r="C574" s="9" t="s">
        <v>615</v>
      </c>
      <c r="D574" s="10">
        <v>177</v>
      </c>
      <c r="E574" s="9" t="s">
        <v>390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305</v>
      </c>
      <c r="AD574" s="9" t="s">
        <v>301</v>
      </c>
      <c r="AE574" s="9" t="s">
        <v>302</v>
      </c>
      <c r="AF574" s="10"/>
      <c r="AG574" s="10"/>
    </row>
    <row r="575" spans="1:33" ht="13.05" customHeight="1">
      <c r="A575" s="7" t="s">
        <v>219</v>
      </c>
      <c r="B575" s="8" t="s">
        <v>610</v>
      </c>
      <c r="C575" s="9" t="s">
        <v>615</v>
      </c>
      <c r="D575" s="10">
        <v>184</v>
      </c>
      <c r="E575" s="9" t="s">
        <v>390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305</v>
      </c>
      <c r="AD575" s="9" t="s">
        <v>301</v>
      </c>
      <c r="AE575" s="9" t="s">
        <v>302</v>
      </c>
      <c r="AF575" s="10"/>
      <c r="AG575" s="10"/>
    </row>
    <row r="576" spans="1:33" ht="13.05" customHeight="1">
      <c r="A576" s="7" t="s">
        <v>219</v>
      </c>
      <c r="B576" s="8" t="s">
        <v>610</v>
      </c>
      <c r="C576" s="9" t="s">
        <v>615</v>
      </c>
      <c r="D576" s="10">
        <v>191</v>
      </c>
      <c r="E576" s="9" t="s">
        <v>390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305</v>
      </c>
      <c r="AD576" s="9" t="s">
        <v>301</v>
      </c>
      <c r="AE576" s="9" t="s">
        <v>302</v>
      </c>
      <c r="AF576" s="10"/>
      <c r="AG576" s="10"/>
    </row>
    <row r="577" spans="1:33" ht="13.05" customHeight="1">
      <c r="A577" s="7" t="s">
        <v>219</v>
      </c>
      <c r="B577" s="8" t="s">
        <v>610</v>
      </c>
      <c r="C577" s="9" t="s">
        <v>616</v>
      </c>
      <c r="D577" s="10">
        <v>172</v>
      </c>
      <c r="E577" s="9" t="s">
        <v>222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301</v>
      </c>
      <c r="AD577" s="9" t="s">
        <v>302</v>
      </c>
      <c r="AE577" s="10"/>
      <c r="AF577" s="10"/>
      <c r="AG577" s="10"/>
    </row>
    <row r="578" spans="1:33" ht="13.05" customHeight="1">
      <c r="A578" s="7" t="s">
        <v>219</v>
      </c>
      <c r="B578" s="8" t="s">
        <v>610</v>
      </c>
      <c r="C578" s="9" t="s">
        <v>616</v>
      </c>
      <c r="D578" s="10">
        <v>178</v>
      </c>
      <c r="E578" s="9" t="s">
        <v>222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301</v>
      </c>
      <c r="AD578" s="9" t="s">
        <v>302</v>
      </c>
      <c r="AE578" s="10"/>
      <c r="AF578" s="10"/>
      <c r="AG578" s="10"/>
    </row>
    <row r="579" spans="1:33" ht="13.05" customHeight="1">
      <c r="A579" s="7" t="s">
        <v>219</v>
      </c>
      <c r="B579" s="8" t="s">
        <v>610</v>
      </c>
      <c r="C579" s="9" t="s">
        <v>616</v>
      </c>
      <c r="D579" s="10">
        <v>188</v>
      </c>
      <c r="E579" s="9" t="s">
        <v>222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301</v>
      </c>
      <c r="AD579" s="9" t="s">
        <v>302</v>
      </c>
      <c r="AE579" s="10"/>
      <c r="AF579" s="10"/>
      <c r="AG579" s="10"/>
    </row>
    <row r="580" spans="1:33" ht="13.05" customHeight="1">
      <c r="A580" s="7" t="s">
        <v>219</v>
      </c>
      <c r="B580" s="8" t="s">
        <v>610</v>
      </c>
      <c r="C580" s="9" t="s">
        <v>616</v>
      </c>
      <c r="D580" s="10">
        <v>196</v>
      </c>
      <c r="E580" s="9" t="s">
        <v>222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301</v>
      </c>
      <c r="AD580" s="9" t="s">
        <v>302</v>
      </c>
      <c r="AE580" s="10"/>
      <c r="AF580" s="10"/>
      <c r="AG580" s="10"/>
    </row>
    <row r="581" spans="1:33" ht="13.05" customHeight="1">
      <c r="A581" s="7" t="s">
        <v>219</v>
      </c>
      <c r="B581" s="8" t="s">
        <v>610</v>
      </c>
      <c r="C581" s="9" t="s">
        <v>617</v>
      </c>
      <c r="D581" s="10">
        <v>172</v>
      </c>
      <c r="E581" s="9" t="s">
        <v>222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305</v>
      </c>
      <c r="AD581" s="9" t="s">
        <v>302</v>
      </c>
      <c r="AE581" s="10"/>
      <c r="AF581" s="10"/>
      <c r="AG581" s="10"/>
    </row>
    <row r="582" spans="1:33" ht="13.05" customHeight="1">
      <c r="A582" s="7" t="s">
        <v>219</v>
      </c>
      <c r="B582" s="8" t="s">
        <v>610</v>
      </c>
      <c r="C582" s="9" t="s">
        <v>618</v>
      </c>
      <c r="D582" s="10">
        <v>171</v>
      </c>
      <c r="E582" s="9" t="s">
        <v>222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305</v>
      </c>
      <c r="AD582" s="9" t="s">
        <v>302</v>
      </c>
      <c r="AE582" s="10"/>
      <c r="AF582" s="10"/>
      <c r="AG582" s="10"/>
    </row>
    <row r="583" spans="1:33" ht="13.05" customHeight="1">
      <c r="A583" s="7" t="s">
        <v>219</v>
      </c>
      <c r="B583" s="8" t="s">
        <v>610</v>
      </c>
      <c r="C583" s="9" t="s">
        <v>618</v>
      </c>
      <c r="D583" s="10">
        <v>178</v>
      </c>
      <c r="E583" s="9" t="s">
        <v>222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305</v>
      </c>
      <c r="AD583" s="10"/>
      <c r="AE583" s="10"/>
      <c r="AF583" s="10"/>
      <c r="AG583" s="10"/>
    </row>
    <row r="584" spans="1:33" ht="13.05" customHeight="1">
      <c r="A584" s="7" t="s">
        <v>219</v>
      </c>
      <c r="B584" s="8" t="s">
        <v>610</v>
      </c>
      <c r="C584" s="9" t="s">
        <v>618</v>
      </c>
      <c r="D584" s="10">
        <v>185</v>
      </c>
      <c r="E584" s="9" t="s">
        <v>222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305</v>
      </c>
      <c r="AD584" s="10"/>
      <c r="AE584" s="10"/>
      <c r="AF584" s="10"/>
      <c r="AG584" s="10"/>
    </row>
    <row r="585" spans="1:33" ht="13.05" customHeight="1">
      <c r="A585" s="7" t="s">
        <v>219</v>
      </c>
      <c r="B585" s="8" t="s">
        <v>610</v>
      </c>
      <c r="C585" s="9" t="s">
        <v>619</v>
      </c>
      <c r="D585" s="10">
        <v>155</v>
      </c>
      <c r="E585" s="9" t="s">
        <v>390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305</v>
      </c>
      <c r="AD585" s="10"/>
      <c r="AE585" s="10"/>
      <c r="AF585" s="10"/>
      <c r="AG585" s="10"/>
    </row>
    <row r="586" spans="1:33" ht="13.05" customHeight="1">
      <c r="A586" s="7" t="s">
        <v>219</v>
      </c>
      <c r="B586" s="8" t="s">
        <v>610</v>
      </c>
      <c r="C586" s="9" t="s">
        <v>619</v>
      </c>
      <c r="D586" s="10">
        <v>163</v>
      </c>
      <c r="E586" s="9" t="s">
        <v>390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305</v>
      </c>
      <c r="AD586" s="10"/>
      <c r="AE586" s="10"/>
      <c r="AF586" s="10"/>
      <c r="AG586" s="10"/>
    </row>
    <row r="587" spans="1:33" ht="13.05" customHeight="1">
      <c r="A587" s="7" t="s">
        <v>219</v>
      </c>
      <c r="B587" s="8" t="s">
        <v>610</v>
      </c>
      <c r="C587" s="9" t="s">
        <v>619</v>
      </c>
      <c r="D587" s="10">
        <v>171</v>
      </c>
      <c r="E587" s="9" t="s">
        <v>390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305</v>
      </c>
      <c r="AD587" s="10"/>
      <c r="AE587" s="10"/>
      <c r="AF587" s="10"/>
      <c r="AG587" s="10"/>
    </row>
    <row r="588" spans="1:33" ht="13.05" customHeight="1">
      <c r="A588" s="7" t="s">
        <v>219</v>
      </c>
      <c r="B588" s="8" t="s">
        <v>610</v>
      </c>
      <c r="C588" s="9" t="s">
        <v>620</v>
      </c>
      <c r="D588" s="10">
        <v>153</v>
      </c>
      <c r="E588" s="9" t="s">
        <v>222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305</v>
      </c>
      <c r="AD588" s="9" t="s">
        <v>302</v>
      </c>
      <c r="AE588" s="10"/>
      <c r="AF588" s="10"/>
      <c r="AG588" s="10"/>
    </row>
    <row r="589" spans="1:33" ht="13.05" customHeight="1">
      <c r="A589" s="7" t="s">
        <v>219</v>
      </c>
      <c r="B589" s="8" t="s">
        <v>610</v>
      </c>
      <c r="C589" s="9" t="s">
        <v>620</v>
      </c>
      <c r="D589" s="10">
        <v>169</v>
      </c>
      <c r="E589" s="9" t="s">
        <v>222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305</v>
      </c>
      <c r="AD589" s="10"/>
      <c r="AE589" s="10"/>
      <c r="AF589" s="10"/>
      <c r="AG589" s="10"/>
    </row>
    <row r="590" spans="1:33" ht="13.05" customHeight="1">
      <c r="A590" s="7" t="s">
        <v>219</v>
      </c>
      <c r="B590" s="8" t="s">
        <v>610</v>
      </c>
      <c r="C590" s="9" t="s">
        <v>620</v>
      </c>
      <c r="D590" s="10">
        <v>177</v>
      </c>
      <c r="E590" s="9" t="s">
        <v>222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305</v>
      </c>
      <c r="AD590" s="10"/>
      <c r="AE590" s="10"/>
      <c r="AF590" s="10"/>
      <c r="AG590" s="10"/>
    </row>
    <row r="591" spans="1:33" ht="13.05" customHeight="1">
      <c r="A591" s="7" t="s">
        <v>219</v>
      </c>
      <c r="B591" s="8" t="s">
        <v>610</v>
      </c>
      <c r="C591" s="9" t="s">
        <v>621</v>
      </c>
      <c r="D591" s="10">
        <v>161</v>
      </c>
      <c r="E591" s="9" t="s">
        <v>390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305</v>
      </c>
      <c r="AD591" s="9" t="s">
        <v>302</v>
      </c>
      <c r="AE591" s="10"/>
      <c r="AF591" s="10"/>
      <c r="AG591" s="10"/>
    </row>
    <row r="592" spans="1:33" ht="13.05" customHeight="1">
      <c r="A592" s="7" t="s">
        <v>219</v>
      </c>
      <c r="B592" s="8" t="s">
        <v>610</v>
      </c>
      <c r="C592" s="9" t="s">
        <v>621</v>
      </c>
      <c r="D592" s="10">
        <v>169</v>
      </c>
      <c r="E592" s="9" t="s">
        <v>390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305</v>
      </c>
      <c r="AD592" s="9" t="s">
        <v>302</v>
      </c>
      <c r="AE592" s="10"/>
      <c r="AF592" s="10"/>
      <c r="AG592" s="10"/>
    </row>
    <row r="593" spans="1:33" ht="13.05" customHeight="1">
      <c r="A593" s="7" t="s">
        <v>219</v>
      </c>
      <c r="B593" s="8" t="s">
        <v>610</v>
      </c>
      <c r="C593" s="9" t="s">
        <v>622</v>
      </c>
      <c r="D593" s="10">
        <v>174</v>
      </c>
      <c r="E593" s="9" t="s">
        <v>222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305</v>
      </c>
      <c r="AD593" s="10"/>
      <c r="AE593" s="10"/>
      <c r="AF593" s="10"/>
      <c r="AG593" s="10"/>
    </row>
    <row r="594" spans="1:33" ht="13.05" customHeight="1">
      <c r="A594" s="7" t="s">
        <v>219</v>
      </c>
      <c r="B594" s="8" t="s">
        <v>610</v>
      </c>
      <c r="C594" s="9" t="s">
        <v>622</v>
      </c>
      <c r="D594" s="10">
        <v>181</v>
      </c>
      <c r="E594" s="9" t="s">
        <v>222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305</v>
      </c>
      <c r="AD594" s="10"/>
      <c r="AE594" s="10"/>
      <c r="AF594" s="10"/>
      <c r="AG594" s="10"/>
    </row>
    <row r="595" spans="1:33" ht="13.05" customHeight="1">
      <c r="A595" s="7" t="s">
        <v>219</v>
      </c>
      <c r="B595" s="8" t="s">
        <v>610</v>
      </c>
      <c r="C595" s="9" t="s">
        <v>622</v>
      </c>
      <c r="D595" s="10">
        <v>188</v>
      </c>
      <c r="E595" s="9" t="s">
        <v>222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305</v>
      </c>
      <c r="AD595" s="10"/>
      <c r="AE595" s="10"/>
      <c r="AF595" s="10"/>
      <c r="AG595" s="10"/>
    </row>
    <row r="596" spans="1:33" ht="13.05" customHeight="1">
      <c r="A596" s="7" t="s">
        <v>219</v>
      </c>
      <c r="B596" s="8" t="s">
        <v>610</v>
      </c>
      <c r="C596" s="9" t="s">
        <v>623</v>
      </c>
      <c r="D596" s="10">
        <v>158</v>
      </c>
      <c r="E596" s="9" t="s">
        <v>390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305</v>
      </c>
      <c r="AD596" s="10"/>
      <c r="AE596" s="10"/>
      <c r="AF596" s="10"/>
      <c r="AG596" s="10"/>
    </row>
    <row r="597" spans="1:33" ht="13.05" customHeight="1">
      <c r="A597" s="7" t="s">
        <v>219</v>
      </c>
      <c r="B597" s="8" t="s">
        <v>610</v>
      </c>
      <c r="C597" s="9" t="s">
        <v>623</v>
      </c>
      <c r="D597" s="10">
        <v>166</v>
      </c>
      <c r="E597" s="9" t="s">
        <v>390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305</v>
      </c>
      <c r="AD597" s="10"/>
      <c r="AE597" s="10"/>
      <c r="AF597" s="10"/>
      <c r="AG597" s="10"/>
    </row>
    <row r="598" spans="1:33" ht="13.05" customHeight="1">
      <c r="A598" s="7" t="s">
        <v>219</v>
      </c>
      <c r="B598" s="8" t="s">
        <v>610</v>
      </c>
      <c r="C598" s="9" t="s">
        <v>624</v>
      </c>
      <c r="D598" s="10">
        <v>159</v>
      </c>
      <c r="E598" s="9" t="s">
        <v>222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307</v>
      </c>
      <c r="AD598" s="10"/>
      <c r="AE598" s="10"/>
      <c r="AF598" s="10"/>
      <c r="AG598" s="10"/>
    </row>
    <row r="599" spans="1:33" ht="13.05" customHeight="1">
      <c r="A599" s="7" t="s">
        <v>219</v>
      </c>
      <c r="B599" s="8" t="s">
        <v>610</v>
      </c>
      <c r="C599" s="9" t="s">
        <v>624</v>
      </c>
      <c r="D599" s="10">
        <v>166</v>
      </c>
      <c r="E599" s="9" t="s">
        <v>222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308</v>
      </c>
      <c r="AD599" s="10"/>
      <c r="AE599" s="10"/>
      <c r="AF599" s="10"/>
      <c r="AG599" s="10"/>
    </row>
    <row r="600" spans="1:33" ht="13.05" customHeight="1">
      <c r="A600" s="7" t="s">
        <v>219</v>
      </c>
      <c r="B600" s="8" t="s">
        <v>610</v>
      </c>
      <c r="C600" s="9" t="s">
        <v>624</v>
      </c>
      <c r="D600" s="10">
        <v>173</v>
      </c>
      <c r="E600" s="9" t="s">
        <v>222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307</v>
      </c>
      <c r="AD600" s="10"/>
      <c r="AE600" s="10"/>
      <c r="AF600" s="10"/>
      <c r="AG600" s="10"/>
    </row>
    <row r="601" spans="1:33" ht="13.05" customHeight="1">
      <c r="A601" s="7" t="s">
        <v>219</v>
      </c>
      <c r="B601" s="8" t="s">
        <v>610</v>
      </c>
      <c r="C601" s="9" t="s">
        <v>625</v>
      </c>
      <c r="D601" s="10">
        <v>166</v>
      </c>
      <c r="E601" s="9" t="s">
        <v>222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306</v>
      </c>
      <c r="AD601" s="9" t="s">
        <v>305</v>
      </c>
      <c r="AE601" s="10"/>
      <c r="AF601" s="10"/>
      <c r="AG601" s="10"/>
    </row>
    <row r="602" spans="1:33" ht="13.05" customHeight="1">
      <c r="A602" s="7" t="s">
        <v>219</v>
      </c>
      <c r="B602" s="8" t="s">
        <v>610</v>
      </c>
      <c r="C602" s="9" t="s">
        <v>625</v>
      </c>
      <c r="D602" s="10">
        <v>173</v>
      </c>
      <c r="E602" s="9" t="s">
        <v>222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306</v>
      </c>
      <c r="AD602" s="9" t="s">
        <v>305</v>
      </c>
      <c r="AE602" s="10"/>
      <c r="AF602" s="10"/>
      <c r="AG602" s="10"/>
    </row>
    <row r="603" spans="1:33" ht="13.05" customHeight="1">
      <c r="A603" s="7" t="s">
        <v>219</v>
      </c>
      <c r="B603" s="8" t="s">
        <v>610</v>
      </c>
      <c r="C603" s="9" t="s">
        <v>626</v>
      </c>
      <c r="D603" s="10">
        <v>165</v>
      </c>
      <c r="E603" s="9" t="s">
        <v>222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307</v>
      </c>
      <c r="AD603" s="10"/>
      <c r="AE603" s="10"/>
      <c r="AF603" s="10"/>
      <c r="AG603" s="10"/>
    </row>
    <row r="604" spans="1:33" ht="13.05" customHeight="1">
      <c r="A604" s="7" t="s">
        <v>219</v>
      </c>
      <c r="B604" s="8" t="s">
        <v>610</v>
      </c>
      <c r="C604" s="9" t="s">
        <v>626</v>
      </c>
      <c r="D604" s="10">
        <v>170</v>
      </c>
      <c r="E604" s="9" t="s">
        <v>222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307</v>
      </c>
      <c r="AD604" s="10"/>
      <c r="AE604" s="10"/>
      <c r="AF604" s="10"/>
      <c r="AG604" s="10"/>
    </row>
    <row r="605" spans="1:33" ht="13.05" customHeight="1">
      <c r="A605" s="7" t="s">
        <v>219</v>
      </c>
      <c r="B605" s="8" t="s">
        <v>610</v>
      </c>
      <c r="C605" s="9" t="s">
        <v>627</v>
      </c>
      <c r="D605" s="10">
        <v>155</v>
      </c>
      <c r="E605" s="9" t="s">
        <v>390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302</v>
      </c>
      <c r="AD605" s="9" t="s">
        <v>388</v>
      </c>
      <c r="AE605" s="10"/>
      <c r="AF605" s="10"/>
      <c r="AG605" s="10"/>
    </row>
    <row r="606" spans="1:33" ht="13.05" customHeight="1">
      <c r="A606" s="7" t="s">
        <v>219</v>
      </c>
      <c r="B606" s="8" t="s">
        <v>610</v>
      </c>
      <c r="C606" s="9" t="s">
        <v>627</v>
      </c>
      <c r="D606" s="10">
        <v>162</v>
      </c>
      <c r="E606" s="9" t="s">
        <v>390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302</v>
      </c>
      <c r="AD606" s="9" t="s">
        <v>388</v>
      </c>
      <c r="AE606" s="10"/>
      <c r="AF606" s="10"/>
      <c r="AG606" s="10"/>
    </row>
    <row r="607" spans="1:33" ht="13.05" customHeight="1">
      <c r="A607" s="7" t="s">
        <v>219</v>
      </c>
      <c r="B607" s="8" t="s">
        <v>628</v>
      </c>
      <c r="C607" s="9" t="s">
        <v>629</v>
      </c>
      <c r="D607" s="10">
        <v>153</v>
      </c>
      <c r="E607" s="9" t="s">
        <v>390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307</v>
      </c>
      <c r="AD607" s="9" t="s">
        <v>306</v>
      </c>
      <c r="AE607" s="10"/>
      <c r="AF607" s="10"/>
      <c r="AG607" s="10"/>
    </row>
    <row r="608" spans="1:33" ht="13.05" customHeight="1">
      <c r="A608" s="7" t="s">
        <v>219</v>
      </c>
      <c r="B608" s="8" t="s">
        <v>628</v>
      </c>
      <c r="C608" s="9" t="s">
        <v>630</v>
      </c>
      <c r="D608" s="10">
        <v>170</v>
      </c>
      <c r="E608" s="9" t="s">
        <v>222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305</v>
      </c>
      <c r="AD608" s="9" t="s">
        <v>302</v>
      </c>
      <c r="AE608" s="10"/>
      <c r="AF608" s="10"/>
      <c r="AG608" s="10"/>
    </row>
    <row r="609" spans="1:33" ht="13.05" customHeight="1">
      <c r="A609" s="7" t="s">
        <v>219</v>
      </c>
      <c r="B609" s="8" t="s">
        <v>628</v>
      </c>
      <c r="C609" s="9" t="s">
        <v>630</v>
      </c>
      <c r="D609" s="10">
        <v>177</v>
      </c>
      <c r="E609" s="9" t="s">
        <v>222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305</v>
      </c>
      <c r="AD609" s="9" t="s">
        <v>301</v>
      </c>
      <c r="AE609" s="9" t="s">
        <v>304</v>
      </c>
      <c r="AF609" s="9" t="s">
        <v>302</v>
      </c>
      <c r="AG609" s="10"/>
    </row>
    <row r="610" spans="1:33" ht="13.05" customHeight="1">
      <c r="A610" s="7" t="s">
        <v>219</v>
      </c>
      <c r="B610" s="8" t="s">
        <v>628</v>
      </c>
      <c r="C610" s="9" t="s">
        <v>630</v>
      </c>
      <c r="D610" s="10">
        <v>184</v>
      </c>
      <c r="E610" s="9" t="s">
        <v>222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305</v>
      </c>
      <c r="AD610" s="9" t="s">
        <v>301</v>
      </c>
      <c r="AE610" s="9" t="s">
        <v>302</v>
      </c>
      <c r="AF610" s="10"/>
      <c r="AG610" s="10"/>
    </row>
    <row r="611" spans="1:33" ht="13.05" customHeight="1">
      <c r="A611" s="7" t="s">
        <v>219</v>
      </c>
      <c r="B611" s="8" t="s">
        <v>628</v>
      </c>
      <c r="C611" s="9" t="s">
        <v>630</v>
      </c>
      <c r="D611" s="10">
        <v>191</v>
      </c>
      <c r="E611" s="9" t="s">
        <v>222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467</v>
      </c>
      <c r="O611" s="9" t="s">
        <v>467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301</v>
      </c>
      <c r="AD611" s="10"/>
      <c r="AE611" s="10"/>
      <c r="AF611" s="10"/>
      <c r="AG611" s="10"/>
    </row>
    <row r="612" spans="1:33" ht="13.05" customHeight="1">
      <c r="A612" s="7" t="s">
        <v>219</v>
      </c>
      <c r="B612" s="8" t="s">
        <v>628</v>
      </c>
      <c r="C612" s="9" t="s">
        <v>631</v>
      </c>
      <c r="D612" s="10">
        <v>177</v>
      </c>
      <c r="E612" s="9" t="s">
        <v>222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301</v>
      </c>
      <c r="AD612" s="9" t="s">
        <v>304</v>
      </c>
      <c r="AE612" s="9" t="s">
        <v>302</v>
      </c>
      <c r="AF612" s="10"/>
      <c r="AG612" s="10"/>
    </row>
    <row r="613" spans="1:33" ht="13.05" customHeight="1">
      <c r="A613" s="7" t="s">
        <v>219</v>
      </c>
      <c r="B613" s="8" t="s">
        <v>628</v>
      </c>
      <c r="C613" s="9" t="s">
        <v>631</v>
      </c>
      <c r="D613" s="10">
        <v>184</v>
      </c>
      <c r="E613" s="9" t="s">
        <v>222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304</v>
      </c>
      <c r="AD613" s="9" t="s">
        <v>302</v>
      </c>
      <c r="AE613" s="10"/>
      <c r="AF613" s="10"/>
      <c r="AG613" s="10"/>
    </row>
    <row r="614" spans="1:33" ht="13.05" customHeight="1">
      <c r="A614" s="7" t="s">
        <v>219</v>
      </c>
      <c r="B614" s="8" t="s">
        <v>628</v>
      </c>
      <c r="C614" s="9" t="s">
        <v>631</v>
      </c>
      <c r="D614" s="10">
        <v>191</v>
      </c>
      <c r="E614" s="9" t="s">
        <v>222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301</v>
      </c>
      <c r="AD614" s="9" t="s">
        <v>304</v>
      </c>
      <c r="AE614" s="9" t="s">
        <v>302</v>
      </c>
      <c r="AF614" s="10"/>
      <c r="AG614" s="10"/>
    </row>
    <row r="615" spans="1:33" ht="13.05" customHeight="1">
      <c r="A615" s="7" t="s">
        <v>219</v>
      </c>
      <c r="B615" s="8" t="s">
        <v>628</v>
      </c>
      <c r="C615" s="9" t="s">
        <v>632</v>
      </c>
      <c r="D615" s="10">
        <v>177</v>
      </c>
      <c r="E615" s="9" t="s">
        <v>222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304</v>
      </c>
      <c r="AD615" s="9" t="s">
        <v>302</v>
      </c>
      <c r="AE615" s="10"/>
      <c r="AF615" s="10"/>
      <c r="AG615" s="10"/>
    </row>
    <row r="616" spans="1:33" ht="13.05" customHeight="1">
      <c r="A616" s="7" t="s">
        <v>219</v>
      </c>
      <c r="B616" s="8" t="s">
        <v>628</v>
      </c>
      <c r="C616" s="9" t="s">
        <v>632</v>
      </c>
      <c r="D616" s="10">
        <v>184</v>
      </c>
      <c r="E616" s="9" t="s">
        <v>222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301</v>
      </c>
      <c r="AD616" s="9" t="s">
        <v>304</v>
      </c>
      <c r="AE616" s="9" t="s">
        <v>302</v>
      </c>
      <c r="AF616" s="10"/>
      <c r="AG616" s="10"/>
    </row>
    <row r="617" spans="1:33" ht="13.05" customHeight="1">
      <c r="A617" s="7" t="s">
        <v>219</v>
      </c>
      <c r="B617" s="8" t="s">
        <v>628</v>
      </c>
      <c r="C617" s="9" t="s">
        <v>633</v>
      </c>
      <c r="D617" s="10">
        <v>156</v>
      </c>
      <c r="E617" s="9" t="s">
        <v>222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307</v>
      </c>
      <c r="AD617" s="9" t="s">
        <v>306</v>
      </c>
      <c r="AE617" s="10"/>
      <c r="AF617" s="10"/>
      <c r="AG617" s="10"/>
    </row>
    <row r="618" spans="1:33" ht="13.05" customHeight="1">
      <c r="A618" s="7" t="s">
        <v>219</v>
      </c>
      <c r="B618" s="8" t="s">
        <v>628</v>
      </c>
      <c r="C618" s="9" t="s">
        <v>633</v>
      </c>
      <c r="D618" s="10">
        <v>163</v>
      </c>
      <c r="E618" s="9" t="s">
        <v>222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306</v>
      </c>
      <c r="AD618" s="10"/>
      <c r="AE618" s="10"/>
      <c r="AF618" s="10"/>
      <c r="AG618" s="10"/>
    </row>
    <row r="619" spans="1:33" ht="13.05" customHeight="1">
      <c r="A619" s="7" t="s">
        <v>219</v>
      </c>
      <c r="B619" s="8" t="s">
        <v>628</v>
      </c>
      <c r="C619" s="9" t="s">
        <v>633</v>
      </c>
      <c r="D619" s="10">
        <v>170</v>
      </c>
      <c r="E619" s="9" t="s">
        <v>222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307</v>
      </c>
      <c r="AD619" s="9" t="s">
        <v>306</v>
      </c>
      <c r="AE619" s="10"/>
      <c r="AF619" s="10"/>
      <c r="AG619" s="10"/>
    </row>
    <row r="620" spans="1:33" ht="13.05" customHeight="1">
      <c r="A620" s="7" t="s">
        <v>219</v>
      </c>
      <c r="B620" s="8" t="s">
        <v>628</v>
      </c>
      <c r="C620" s="9" t="s">
        <v>633</v>
      </c>
      <c r="D620" s="10">
        <v>177</v>
      </c>
      <c r="E620" s="9" t="s">
        <v>222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307</v>
      </c>
      <c r="AD620" s="9" t="s">
        <v>306</v>
      </c>
      <c r="AE620" s="10"/>
      <c r="AF620" s="10"/>
      <c r="AG620" s="10"/>
    </row>
    <row r="621" spans="1:33" ht="13.05" customHeight="1">
      <c r="A621" s="7" t="s">
        <v>219</v>
      </c>
      <c r="B621" s="8" t="s">
        <v>628</v>
      </c>
      <c r="C621" s="9" t="s">
        <v>634</v>
      </c>
      <c r="D621" s="10">
        <v>163</v>
      </c>
      <c r="E621" s="9" t="s">
        <v>390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306</v>
      </c>
      <c r="AD621" s="9" t="s">
        <v>305</v>
      </c>
      <c r="AE621" s="9" t="s">
        <v>302</v>
      </c>
      <c r="AF621" s="10"/>
      <c r="AG621" s="10"/>
    </row>
    <row r="622" spans="1:33" ht="13.05" customHeight="1">
      <c r="A622" s="7" t="s">
        <v>219</v>
      </c>
      <c r="B622" s="8" t="s">
        <v>628</v>
      </c>
      <c r="C622" s="9" t="s">
        <v>635</v>
      </c>
      <c r="D622" s="10">
        <v>156</v>
      </c>
      <c r="E622" s="9" t="s">
        <v>222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305</v>
      </c>
      <c r="AD622" s="9" t="s">
        <v>302</v>
      </c>
      <c r="AE622" s="10"/>
      <c r="AF622" s="10"/>
      <c r="AG622" s="10"/>
    </row>
    <row r="623" spans="1:33" ht="13.05" customHeight="1">
      <c r="A623" s="7" t="s">
        <v>219</v>
      </c>
      <c r="B623" s="8" t="s">
        <v>628</v>
      </c>
      <c r="C623" s="9" t="s">
        <v>635</v>
      </c>
      <c r="D623" s="10">
        <v>163</v>
      </c>
      <c r="E623" s="9" t="s">
        <v>222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305</v>
      </c>
      <c r="AD623" s="10"/>
      <c r="AE623" s="10"/>
      <c r="AF623" s="10"/>
      <c r="AG623" s="10"/>
    </row>
    <row r="624" spans="1:33" ht="13.05" customHeight="1">
      <c r="A624" s="7" t="s">
        <v>219</v>
      </c>
      <c r="B624" s="8" t="s">
        <v>628</v>
      </c>
      <c r="C624" s="9" t="s">
        <v>635</v>
      </c>
      <c r="D624" s="10">
        <v>170</v>
      </c>
      <c r="E624" s="9" t="s">
        <v>222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305</v>
      </c>
      <c r="AD624" s="10"/>
      <c r="AE624" s="10"/>
      <c r="AF624" s="10"/>
      <c r="AG624" s="10"/>
    </row>
    <row r="625" spans="1:33" ht="13.05" customHeight="1">
      <c r="A625" s="7" t="s">
        <v>219</v>
      </c>
      <c r="B625" s="8" t="s">
        <v>628</v>
      </c>
      <c r="C625" s="9" t="s">
        <v>635</v>
      </c>
      <c r="D625" s="10">
        <v>177</v>
      </c>
      <c r="E625" s="9" t="s">
        <v>222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305</v>
      </c>
      <c r="AD625" s="10"/>
      <c r="AE625" s="10"/>
      <c r="AF625" s="10"/>
      <c r="AG625" s="10"/>
    </row>
    <row r="626" spans="1:33" ht="13.05" customHeight="1">
      <c r="A626" s="7" t="s">
        <v>219</v>
      </c>
      <c r="B626" s="8" t="s">
        <v>628</v>
      </c>
      <c r="C626" s="9" t="s">
        <v>636</v>
      </c>
      <c r="D626" s="10">
        <v>163</v>
      </c>
      <c r="E626" s="9" t="s">
        <v>390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305</v>
      </c>
      <c r="AD626" s="9" t="s">
        <v>302</v>
      </c>
      <c r="AE626" s="10"/>
      <c r="AF626" s="10"/>
      <c r="AG626" s="10"/>
    </row>
    <row r="627" spans="1:33" ht="13.05" customHeight="1">
      <c r="A627" s="7" t="s">
        <v>219</v>
      </c>
      <c r="B627" s="8" t="s">
        <v>628</v>
      </c>
      <c r="C627" s="9" t="s">
        <v>636</v>
      </c>
      <c r="D627" s="10">
        <v>170</v>
      </c>
      <c r="E627" s="9" t="s">
        <v>390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305</v>
      </c>
      <c r="AD627" s="9" t="s">
        <v>302</v>
      </c>
      <c r="AE627" s="10"/>
      <c r="AF627" s="10"/>
      <c r="AG627" s="10"/>
    </row>
    <row r="628" spans="1:33" ht="13.05" customHeight="1">
      <c r="A628" s="7" t="s">
        <v>219</v>
      </c>
      <c r="B628" s="8" t="s">
        <v>628</v>
      </c>
      <c r="C628" s="9" t="s">
        <v>637</v>
      </c>
      <c r="D628" s="10">
        <v>156</v>
      </c>
      <c r="E628" s="9" t="s">
        <v>222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305</v>
      </c>
      <c r="AD628" s="9" t="s">
        <v>302</v>
      </c>
      <c r="AE628" s="10"/>
      <c r="AF628" s="10"/>
      <c r="AG628" s="10"/>
    </row>
    <row r="629" spans="1:33" ht="13.05" customHeight="1">
      <c r="A629" s="7" t="s">
        <v>219</v>
      </c>
      <c r="B629" s="8" t="s">
        <v>628</v>
      </c>
      <c r="C629" s="9" t="s">
        <v>637</v>
      </c>
      <c r="D629" s="10">
        <v>163</v>
      </c>
      <c r="E629" s="9" t="s">
        <v>222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305</v>
      </c>
      <c r="AD629" s="9" t="s">
        <v>302</v>
      </c>
      <c r="AE629" s="10"/>
      <c r="AF629" s="10"/>
      <c r="AG629" s="10"/>
    </row>
    <row r="630" spans="1:33" ht="13.05" customHeight="1">
      <c r="A630" s="7" t="s">
        <v>219</v>
      </c>
      <c r="B630" s="8" t="s">
        <v>628</v>
      </c>
      <c r="C630" s="9" t="s">
        <v>637</v>
      </c>
      <c r="D630" s="10">
        <v>170</v>
      </c>
      <c r="E630" s="9" t="s">
        <v>222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305</v>
      </c>
      <c r="AD630" s="9" t="s">
        <v>302</v>
      </c>
      <c r="AE630" s="10"/>
      <c r="AF630" s="10"/>
      <c r="AG630" s="10"/>
    </row>
    <row r="631" spans="1:33" ht="13.05" customHeight="1">
      <c r="A631" s="7" t="s">
        <v>219</v>
      </c>
      <c r="B631" s="8" t="s">
        <v>628</v>
      </c>
      <c r="C631" s="9" t="s">
        <v>637</v>
      </c>
      <c r="D631" s="10">
        <v>177</v>
      </c>
      <c r="E631" s="9" t="s">
        <v>222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305</v>
      </c>
      <c r="AD631" s="9" t="s">
        <v>302</v>
      </c>
      <c r="AE631" s="10"/>
      <c r="AF631" s="10"/>
      <c r="AG631" s="10"/>
    </row>
    <row r="632" spans="1:33" ht="13.05" customHeight="1">
      <c r="A632" s="7" t="s">
        <v>219</v>
      </c>
      <c r="B632" s="8" t="s">
        <v>628</v>
      </c>
      <c r="C632" s="9" t="s">
        <v>637</v>
      </c>
      <c r="D632" s="10">
        <v>184</v>
      </c>
      <c r="E632" s="9" t="s">
        <v>222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305</v>
      </c>
      <c r="AD632" s="9" t="s">
        <v>302</v>
      </c>
      <c r="AE632" s="10"/>
      <c r="AF632" s="10"/>
      <c r="AG632" s="10"/>
    </row>
    <row r="633" spans="1:33" ht="13.05" customHeight="1">
      <c r="A633" s="7" t="s">
        <v>219</v>
      </c>
      <c r="B633" s="8" t="s">
        <v>628</v>
      </c>
      <c r="C633" s="9" t="s">
        <v>638</v>
      </c>
      <c r="D633" s="10">
        <v>156</v>
      </c>
      <c r="E633" s="9" t="s">
        <v>390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305</v>
      </c>
      <c r="AD633" s="9" t="s">
        <v>302</v>
      </c>
      <c r="AE633" s="10"/>
      <c r="AF633" s="10"/>
      <c r="AG633" s="10"/>
    </row>
    <row r="634" spans="1:33" ht="13.05" customHeight="1">
      <c r="A634" s="7" t="s">
        <v>219</v>
      </c>
      <c r="B634" s="8" t="s">
        <v>628</v>
      </c>
      <c r="C634" s="9" t="s">
        <v>638</v>
      </c>
      <c r="D634" s="10">
        <v>170</v>
      </c>
      <c r="E634" s="9" t="s">
        <v>390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305</v>
      </c>
      <c r="AD634" s="9" t="s">
        <v>302</v>
      </c>
      <c r="AE634" s="10"/>
      <c r="AF634" s="10"/>
      <c r="AG634" s="10"/>
    </row>
    <row r="635" spans="1:33" ht="13.05" customHeight="1">
      <c r="A635" s="7" t="s">
        <v>219</v>
      </c>
      <c r="B635" s="8" t="s">
        <v>628</v>
      </c>
      <c r="C635" s="9" t="s">
        <v>638</v>
      </c>
      <c r="D635" s="10">
        <v>177</v>
      </c>
      <c r="E635" s="9" t="s">
        <v>390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305</v>
      </c>
      <c r="AD635" s="9" t="s">
        <v>302</v>
      </c>
      <c r="AE635" s="10"/>
      <c r="AF635" s="10"/>
      <c r="AG635" s="10"/>
    </row>
    <row r="636" spans="1:33" ht="13.05" customHeight="1">
      <c r="A636" s="7" t="s">
        <v>219</v>
      </c>
      <c r="B636" s="8" t="s">
        <v>628</v>
      </c>
      <c r="C636" s="9" t="s">
        <v>639</v>
      </c>
      <c r="D636" s="10">
        <v>163</v>
      </c>
      <c r="E636" s="9" t="s">
        <v>222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305</v>
      </c>
      <c r="AD636" s="9" t="s">
        <v>302</v>
      </c>
      <c r="AE636" s="10"/>
      <c r="AF636" s="10"/>
      <c r="AG636" s="10"/>
    </row>
    <row r="637" spans="1:33" ht="13.05" customHeight="1">
      <c r="A637" s="7" t="s">
        <v>219</v>
      </c>
      <c r="B637" s="8" t="s">
        <v>628</v>
      </c>
      <c r="C637" s="9" t="s">
        <v>639</v>
      </c>
      <c r="D637" s="10">
        <v>170</v>
      </c>
      <c r="E637" s="9" t="s">
        <v>222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305</v>
      </c>
      <c r="AD637" s="9" t="s">
        <v>302</v>
      </c>
      <c r="AE637" s="10"/>
      <c r="AF637" s="10"/>
      <c r="AG637" s="10"/>
    </row>
    <row r="638" spans="1:33" ht="13.05" customHeight="1">
      <c r="A638" s="7" t="s">
        <v>219</v>
      </c>
      <c r="B638" s="8" t="s">
        <v>628</v>
      </c>
      <c r="C638" s="9" t="s">
        <v>639</v>
      </c>
      <c r="D638" s="10">
        <v>177</v>
      </c>
      <c r="E638" s="9" t="s">
        <v>222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305</v>
      </c>
      <c r="AD638" s="9" t="s">
        <v>302</v>
      </c>
      <c r="AE638" s="10"/>
      <c r="AF638" s="10"/>
      <c r="AG638" s="10"/>
    </row>
    <row r="639" spans="1:33" ht="13.05" customHeight="1">
      <c r="A639" s="7" t="s">
        <v>219</v>
      </c>
      <c r="B639" s="8" t="s">
        <v>628</v>
      </c>
      <c r="C639" s="9" t="s">
        <v>639</v>
      </c>
      <c r="D639" s="10">
        <v>184</v>
      </c>
      <c r="E639" s="9" t="s">
        <v>222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305</v>
      </c>
      <c r="AD639" s="9" t="s">
        <v>304</v>
      </c>
      <c r="AE639" s="9" t="s">
        <v>302</v>
      </c>
      <c r="AF639" s="10"/>
      <c r="AG639" s="10"/>
    </row>
    <row r="640" spans="1:33" ht="13.05" customHeight="1">
      <c r="A640" s="7" t="s">
        <v>219</v>
      </c>
      <c r="B640" s="8" t="s">
        <v>628</v>
      </c>
      <c r="C640" s="9" t="s">
        <v>640</v>
      </c>
      <c r="D640" s="10">
        <v>171</v>
      </c>
      <c r="E640" s="9" t="s">
        <v>222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305</v>
      </c>
      <c r="AD640" s="10"/>
      <c r="AE640" s="10"/>
      <c r="AF640" s="10"/>
      <c r="AG640" s="10"/>
    </row>
    <row r="641" spans="1:33" ht="13.05" customHeight="1">
      <c r="A641" s="7" t="s">
        <v>219</v>
      </c>
      <c r="B641" s="8" t="s">
        <v>628</v>
      </c>
      <c r="C641" s="9" t="s">
        <v>640</v>
      </c>
      <c r="D641" s="10">
        <v>176</v>
      </c>
      <c r="E641" s="9" t="s">
        <v>222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305</v>
      </c>
      <c r="AD641" s="9" t="s">
        <v>303</v>
      </c>
      <c r="AE641" s="10"/>
      <c r="AF641" s="10"/>
      <c r="AG641" s="10"/>
    </row>
    <row r="642" spans="1:33" ht="13.05" customHeight="1">
      <c r="A642" s="7" t="s">
        <v>219</v>
      </c>
      <c r="B642" s="8" t="s">
        <v>628</v>
      </c>
      <c r="C642" s="9" t="s">
        <v>641</v>
      </c>
      <c r="D642" s="10">
        <v>163</v>
      </c>
      <c r="E642" s="9" t="s">
        <v>222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305</v>
      </c>
      <c r="AD642" s="10"/>
      <c r="AE642" s="10"/>
      <c r="AF642" s="10"/>
      <c r="AG642" s="10"/>
    </row>
    <row r="643" spans="1:33" ht="13.05" customHeight="1">
      <c r="A643" s="7" t="s">
        <v>219</v>
      </c>
      <c r="B643" s="8" t="s">
        <v>628</v>
      </c>
      <c r="C643" s="9" t="s">
        <v>641</v>
      </c>
      <c r="D643" s="10">
        <v>170</v>
      </c>
      <c r="E643" s="9" t="s">
        <v>222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305</v>
      </c>
      <c r="AD643" s="10"/>
      <c r="AE643" s="10"/>
      <c r="AF643" s="10"/>
      <c r="AG643" s="10"/>
    </row>
    <row r="644" spans="1:33" ht="13.05" customHeight="1">
      <c r="A644" s="7" t="s">
        <v>219</v>
      </c>
      <c r="B644" s="8" t="s">
        <v>628</v>
      </c>
      <c r="C644" s="9" t="s">
        <v>641</v>
      </c>
      <c r="D644" s="10">
        <v>177</v>
      </c>
      <c r="E644" s="9" t="s">
        <v>222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305</v>
      </c>
      <c r="AD644" s="10"/>
      <c r="AE644" s="10"/>
      <c r="AF644" s="10"/>
      <c r="AG644" s="10"/>
    </row>
    <row r="645" spans="1:33" ht="13.05" customHeight="1">
      <c r="A645" s="7" t="s">
        <v>219</v>
      </c>
      <c r="B645" s="8" t="s">
        <v>628</v>
      </c>
      <c r="C645" s="9" t="s">
        <v>641</v>
      </c>
      <c r="D645" s="10">
        <v>184</v>
      </c>
      <c r="E645" s="9" t="s">
        <v>222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305</v>
      </c>
      <c r="AD645" s="10"/>
      <c r="AE645" s="10"/>
      <c r="AF645" s="10"/>
      <c r="AG645" s="10"/>
    </row>
    <row r="646" spans="1:33" ht="13.05" customHeight="1">
      <c r="A646" s="7" t="s">
        <v>219</v>
      </c>
      <c r="B646" s="8" t="s">
        <v>628</v>
      </c>
      <c r="C646" s="9" t="s">
        <v>642</v>
      </c>
      <c r="D646" s="10">
        <v>153</v>
      </c>
      <c r="E646" s="9" t="s">
        <v>390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307</v>
      </c>
      <c r="AD646" s="10"/>
      <c r="AE646" s="10"/>
      <c r="AF646" s="10"/>
      <c r="AG646" s="10"/>
    </row>
    <row r="647" spans="1:33" ht="13.05" customHeight="1">
      <c r="A647" s="7" t="s">
        <v>219</v>
      </c>
      <c r="B647" s="8" t="s">
        <v>628</v>
      </c>
      <c r="C647" s="9" t="s">
        <v>642</v>
      </c>
      <c r="D647" s="10">
        <v>158</v>
      </c>
      <c r="E647" s="9" t="s">
        <v>390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307</v>
      </c>
      <c r="AD647" s="10"/>
      <c r="AE647" s="10"/>
      <c r="AF647" s="10"/>
      <c r="AG647" s="10"/>
    </row>
    <row r="648" spans="1:33" ht="13.05" customHeight="1">
      <c r="A648" s="7" t="s">
        <v>219</v>
      </c>
      <c r="B648" s="8" t="s">
        <v>628</v>
      </c>
      <c r="C648" s="9" t="s">
        <v>643</v>
      </c>
      <c r="D648" s="10">
        <v>153</v>
      </c>
      <c r="E648" s="9" t="s">
        <v>390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307</v>
      </c>
      <c r="AD648" s="9" t="s">
        <v>306</v>
      </c>
      <c r="AE648" s="10"/>
      <c r="AF648" s="10"/>
      <c r="AG648" s="10"/>
    </row>
    <row r="649" spans="1:33" ht="13.05" customHeight="1">
      <c r="A649" s="7" t="s">
        <v>219</v>
      </c>
      <c r="B649" s="8" t="s">
        <v>628</v>
      </c>
      <c r="C649" s="9" t="s">
        <v>643</v>
      </c>
      <c r="D649" s="10">
        <v>158</v>
      </c>
      <c r="E649" s="9" t="s">
        <v>390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307</v>
      </c>
      <c r="AD649" s="9" t="s">
        <v>306</v>
      </c>
      <c r="AE649" s="10"/>
      <c r="AF649" s="10"/>
      <c r="AG649" s="10"/>
    </row>
    <row r="650" spans="1:33" ht="13.05" customHeight="1">
      <c r="A650" s="7" t="s">
        <v>219</v>
      </c>
      <c r="B650" s="8" t="s">
        <v>628</v>
      </c>
      <c r="C650" s="9" t="s">
        <v>644</v>
      </c>
      <c r="D650" s="10">
        <v>158</v>
      </c>
      <c r="E650" s="9" t="s">
        <v>390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307</v>
      </c>
      <c r="AD650" s="9" t="s">
        <v>306</v>
      </c>
      <c r="AE650" s="10"/>
      <c r="AF650" s="10"/>
      <c r="AG650" s="10"/>
    </row>
    <row r="651" spans="1:33" ht="13.05" customHeight="1">
      <c r="A651" s="7" t="s">
        <v>219</v>
      </c>
      <c r="B651" s="8" t="s">
        <v>628</v>
      </c>
      <c r="C651" s="9" t="s">
        <v>645</v>
      </c>
      <c r="D651" s="10">
        <v>153</v>
      </c>
      <c r="E651" s="9" t="s">
        <v>390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307</v>
      </c>
      <c r="AD651" s="9" t="s">
        <v>306</v>
      </c>
      <c r="AE651" s="10"/>
      <c r="AF651" s="10"/>
      <c r="AG651" s="10"/>
    </row>
    <row r="652" spans="1:33" ht="13.05" customHeight="1">
      <c r="A652" s="7" t="s">
        <v>219</v>
      </c>
      <c r="B652" s="8" t="s">
        <v>628</v>
      </c>
      <c r="C652" s="9" t="s">
        <v>645</v>
      </c>
      <c r="D652" s="10">
        <v>158</v>
      </c>
      <c r="E652" s="9" t="s">
        <v>390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307</v>
      </c>
      <c r="AD652" s="9" t="s">
        <v>306</v>
      </c>
      <c r="AE652" s="10"/>
      <c r="AF652" s="10"/>
      <c r="AG652" s="10"/>
    </row>
    <row r="653" spans="1:33" ht="13.05" customHeight="1">
      <c r="A653" s="7" t="s">
        <v>219</v>
      </c>
      <c r="B653" s="8" t="s">
        <v>628</v>
      </c>
      <c r="C653" s="9" t="s">
        <v>646</v>
      </c>
      <c r="D653" s="10">
        <v>170</v>
      </c>
      <c r="E653" s="9" t="s">
        <v>222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307</v>
      </c>
      <c r="AD653" s="10"/>
      <c r="AE653" s="10"/>
      <c r="AF653" s="10"/>
      <c r="AG653" s="10"/>
    </row>
    <row r="654" spans="1:33" ht="13.05" customHeight="1">
      <c r="A654" s="7" t="s">
        <v>219</v>
      </c>
      <c r="B654" s="8" t="s">
        <v>628</v>
      </c>
      <c r="C654" s="9" t="s">
        <v>646</v>
      </c>
      <c r="D654" s="10">
        <v>177</v>
      </c>
      <c r="E654" s="9" t="s">
        <v>222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307</v>
      </c>
      <c r="AD654" s="10"/>
      <c r="AE654" s="10"/>
      <c r="AF654" s="10"/>
      <c r="AG654" s="10"/>
    </row>
    <row r="655" spans="1:33" ht="13.05" customHeight="1">
      <c r="A655" s="7" t="s">
        <v>219</v>
      </c>
      <c r="B655" s="8" t="s">
        <v>628</v>
      </c>
      <c r="C655" s="9" t="s">
        <v>647</v>
      </c>
      <c r="D655" s="10">
        <v>163</v>
      </c>
      <c r="E655" s="9" t="s">
        <v>222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307</v>
      </c>
      <c r="AD655" s="10"/>
      <c r="AE655" s="10"/>
      <c r="AF655" s="10"/>
      <c r="AG655" s="10"/>
    </row>
    <row r="656" spans="1:33" ht="13.05" customHeight="1">
      <c r="A656" s="7" t="s">
        <v>219</v>
      </c>
      <c r="B656" s="8" t="s">
        <v>628</v>
      </c>
      <c r="C656" s="9" t="s">
        <v>647</v>
      </c>
      <c r="D656" s="10">
        <v>177</v>
      </c>
      <c r="E656" s="9" t="s">
        <v>222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307</v>
      </c>
      <c r="AD656" s="10"/>
      <c r="AE656" s="10"/>
      <c r="AF656" s="10"/>
      <c r="AG656" s="10"/>
    </row>
    <row r="657" spans="1:33" ht="13.05" customHeight="1">
      <c r="A657" s="7" t="s">
        <v>219</v>
      </c>
      <c r="B657" s="8" t="s">
        <v>628</v>
      </c>
      <c r="C657" s="9" t="s">
        <v>648</v>
      </c>
      <c r="D657" s="10">
        <v>177</v>
      </c>
      <c r="E657" s="9" t="s">
        <v>222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307</v>
      </c>
      <c r="AD657" s="9" t="s">
        <v>305</v>
      </c>
      <c r="AE657" s="10"/>
      <c r="AF657" s="10"/>
      <c r="AG657" s="10"/>
    </row>
    <row r="658" spans="1:33" ht="13.05" customHeight="1">
      <c r="A658" s="7" t="s">
        <v>219</v>
      </c>
      <c r="B658" s="8" t="s">
        <v>628</v>
      </c>
      <c r="C658" s="9" t="s">
        <v>649</v>
      </c>
      <c r="D658" s="10">
        <v>153</v>
      </c>
      <c r="E658" s="9" t="s">
        <v>390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306</v>
      </c>
      <c r="AD658" s="9" t="s">
        <v>305</v>
      </c>
      <c r="AE658" s="9" t="s">
        <v>302</v>
      </c>
      <c r="AF658" s="10"/>
      <c r="AG658" s="10"/>
    </row>
    <row r="659" spans="1:33" ht="13.05" customHeight="1">
      <c r="A659" s="7" t="s">
        <v>219</v>
      </c>
      <c r="B659" s="8" t="s">
        <v>628</v>
      </c>
      <c r="C659" s="9" t="s">
        <v>649</v>
      </c>
      <c r="D659" s="10">
        <v>158</v>
      </c>
      <c r="E659" s="9" t="s">
        <v>390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306</v>
      </c>
      <c r="AD659" s="9" t="s">
        <v>305</v>
      </c>
      <c r="AE659" s="9" t="s">
        <v>302</v>
      </c>
      <c r="AF659" s="10"/>
      <c r="AG659" s="10"/>
    </row>
    <row r="660" spans="1:33" ht="13.05" customHeight="1">
      <c r="A660" s="7" t="s">
        <v>219</v>
      </c>
      <c r="B660" s="8" t="s">
        <v>628</v>
      </c>
      <c r="C660" s="9" t="s">
        <v>650</v>
      </c>
      <c r="D660" s="10">
        <v>163</v>
      </c>
      <c r="E660" s="9" t="s">
        <v>222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307</v>
      </c>
      <c r="AD660" s="9" t="s">
        <v>305</v>
      </c>
      <c r="AE660" s="10"/>
      <c r="AF660" s="10"/>
      <c r="AG660" s="10"/>
    </row>
    <row r="661" spans="1:33" ht="13.05" customHeight="1">
      <c r="A661" s="7" t="s">
        <v>219</v>
      </c>
      <c r="B661" s="8" t="s">
        <v>628</v>
      </c>
      <c r="C661" s="9" t="s">
        <v>650</v>
      </c>
      <c r="D661" s="10">
        <v>170</v>
      </c>
      <c r="E661" s="9" t="s">
        <v>222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307</v>
      </c>
      <c r="AD661" s="9" t="s">
        <v>305</v>
      </c>
      <c r="AE661" s="10"/>
      <c r="AF661" s="10"/>
      <c r="AG661" s="10"/>
    </row>
    <row r="662" spans="1:33" ht="13.05" customHeight="1">
      <c r="A662" s="7" t="s">
        <v>219</v>
      </c>
      <c r="B662" s="8" t="s">
        <v>628</v>
      </c>
      <c r="C662" s="9" t="s">
        <v>650</v>
      </c>
      <c r="D662" s="10">
        <v>177</v>
      </c>
      <c r="E662" s="9" t="s">
        <v>222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307</v>
      </c>
      <c r="AD662" s="9" t="s">
        <v>305</v>
      </c>
      <c r="AE662" s="10"/>
      <c r="AF662" s="10"/>
      <c r="AG662" s="10"/>
    </row>
    <row r="663" spans="1:33" ht="13.05" customHeight="1">
      <c r="A663" s="7" t="s">
        <v>219</v>
      </c>
      <c r="B663" s="8" t="s">
        <v>628</v>
      </c>
      <c r="C663" s="9" t="s">
        <v>651</v>
      </c>
      <c r="D663" s="10">
        <v>156</v>
      </c>
      <c r="E663" s="9" t="s">
        <v>222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307</v>
      </c>
      <c r="AD663" s="10"/>
      <c r="AE663" s="10"/>
      <c r="AF663" s="10"/>
      <c r="AG663" s="10"/>
    </row>
    <row r="664" spans="1:33" ht="13.05" customHeight="1">
      <c r="A664" s="7" t="s">
        <v>219</v>
      </c>
      <c r="B664" s="8" t="s">
        <v>628</v>
      </c>
      <c r="C664" s="9" t="s">
        <v>651</v>
      </c>
      <c r="D664" s="10">
        <v>163</v>
      </c>
      <c r="E664" s="9" t="s">
        <v>222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307</v>
      </c>
      <c r="AD664" s="10"/>
      <c r="AE664" s="10"/>
      <c r="AF664" s="10"/>
      <c r="AG664" s="10"/>
    </row>
    <row r="665" spans="1:33" ht="13.05" customHeight="1">
      <c r="A665" s="7" t="s">
        <v>219</v>
      </c>
      <c r="B665" s="8" t="s">
        <v>628</v>
      </c>
      <c r="C665" s="9" t="s">
        <v>651</v>
      </c>
      <c r="D665" s="10">
        <v>170</v>
      </c>
      <c r="E665" s="9" t="s">
        <v>222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307</v>
      </c>
      <c r="AD665" s="10"/>
      <c r="AE665" s="10"/>
      <c r="AF665" s="10"/>
      <c r="AG665" s="10"/>
    </row>
    <row r="666" spans="1:33" ht="13.05" customHeight="1">
      <c r="A666" s="7" t="s">
        <v>219</v>
      </c>
      <c r="B666" s="8" t="s">
        <v>628</v>
      </c>
      <c r="C666" s="9" t="s">
        <v>652</v>
      </c>
      <c r="D666" s="10">
        <v>170</v>
      </c>
      <c r="E666" s="9" t="s">
        <v>222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307</v>
      </c>
      <c r="AD666" s="9" t="s">
        <v>305</v>
      </c>
      <c r="AE666" s="10"/>
      <c r="AF666" s="10"/>
      <c r="AG666" s="10"/>
    </row>
    <row r="667" spans="1:33" ht="13.05" customHeight="1">
      <c r="A667" s="7" t="s">
        <v>219</v>
      </c>
      <c r="B667" s="8" t="s">
        <v>628</v>
      </c>
      <c r="C667" s="9" t="s">
        <v>653</v>
      </c>
      <c r="D667" s="10">
        <v>163</v>
      </c>
      <c r="E667" s="9" t="s">
        <v>222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307</v>
      </c>
      <c r="AD667" s="10"/>
      <c r="AE667" s="10"/>
      <c r="AF667" s="10"/>
      <c r="AG667" s="10"/>
    </row>
    <row r="668" spans="1:33" ht="13.05" customHeight="1">
      <c r="A668" s="7" t="s">
        <v>219</v>
      </c>
      <c r="B668" s="8" t="s">
        <v>628</v>
      </c>
      <c r="C668" s="9" t="s">
        <v>653</v>
      </c>
      <c r="D668" s="10">
        <v>177</v>
      </c>
      <c r="E668" s="9" t="s">
        <v>222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307</v>
      </c>
      <c r="AD668" s="10"/>
      <c r="AE668" s="10"/>
      <c r="AF668" s="10"/>
      <c r="AG668" s="10"/>
    </row>
    <row r="669" spans="1:33" ht="13.05" customHeight="1">
      <c r="A669" s="7" t="s">
        <v>219</v>
      </c>
      <c r="B669" s="8" t="s">
        <v>628</v>
      </c>
      <c r="C669" s="9" t="s">
        <v>654</v>
      </c>
      <c r="D669" s="10">
        <v>156</v>
      </c>
      <c r="E669" s="9" t="s">
        <v>222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307</v>
      </c>
      <c r="AD669" s="10"/>
      <c r="AE669" s="10"/>
      <c r="AF669" s="10"/>
      <c r="AG669" s="10"/>
    </row>
    <row r="670" spans="1:33" ht="13.05" customHeight="1">
      <c r="A670" s="7" t="s">
        <v>219</v>
      </c>
      <c r="B670" s="8" t="s">
        <v>628</v>
      </c>
      <c r="C670" s="9" t="s">
        <v>654</v>
      </c>
      <c r="D670" s="10">
        <v>163</v>
      </c>
      <c r="E670" s="9" t="s">
        <v>222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307</v>
      </c>
      <c r="AD670" s="10"/>
      <c r="AE670" s="10"/>
      <c r="AF670" s="10"/>
      <c r="AG670" s="10"/>
    </row>
    <row r="671" spans="1:33" ht="13.05" customHeight="1">
      <c r="A671" s="7" t="s">
        <v>219</v>
      </c>
      <c r="B671" s="8" t="s">
        <v>628</v>
      </c>
      <c r="C671" s="9" t="s">
        <v>654</v>
      </c>
      <c r="D671" s="10">
        <v>170</v>
      </c>
      <c r="E671" s="9" t="s">
        <v>222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307</v>
      </c>
      <c r="AD671" s="10"/>
      <c r="AE671" s="10"/>
      <c r="AF671" s="10"/>
      <c r="AG671" s="10"/>
    </row>
    <row r="672" spans="1:33" ht="13.05" customHeight="1">
      <c r="A672" s="7" t="s">
        <v>219</v>
      </c>
      <c r="B672" s="8" t="s">
        <v>628</v>
      </c>
      <c r="C672" s="9" t="s">
        <v>655</v>
      </c>
      <c r="D672" s="10">
        <v>165</v>
      </c>
      <c r="E672" s="9" t="s">
        <v>222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307</v>
      </c>
      <c r="AD672" s="10"/>
      <c r="AE672" s="10"/>
      <c r="AF672" s="10"/>
      <c r="AG672" s="10"/>
    </row>
    <row r="673" spans="1:33" ht="13.05" customHeight="1">
      <c r="A673" s="7" t="s">
        <v>219</v>
      </c>
      <c r="B673" s="8" t="s">
        <v>628</v>
      </c>
      <c r="C673" s="9" t="s">
        <v>655</v>
      </c>
      <c r="D673" s="10">
        <v>170</v>
      </c>
      <c r="E673" s="9" t="s">
        <v>222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307</v>
      </c>
      <c r="AD673" s="10"/>
      <c r="AE673" s="10"/>
      <c r="AF673" s="10"/>
      <c r="AG673" s="10"/>
    </row>
    <row r="674" spans="1:33" ht="13.05" customHeight="1">
      <c r="A674" s="7" t="s">
        <v>219</v>
      </c>
      <c r="B674" s="8" t="s">
        <v>628</v>
      </c>
      <c r="C674" s="9" t="s">
        <v>656</v>
      </c>
      <c r="D674" s="10">
        <v>160</v>
      </c>
      <c r="E674" s="9" t="s">
        <v>222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307</v>
      </c>
      <c r="AD674" s="10"/>
      <c r="AE674" s="10"/>
      <c r="AF674" s="10"/>
      <c r="AG674" s="10"/>
    </row>
    <row r="675" spans="1:33" ht="13.05" customHeight="1">
      <c r="A675" s="7" t="s">
        <v>219</v>
      </c>
      <c r="B675" s="8" t="s">
        <v>628</v>
      </c>
      <c r="C675" s="9" t="s">
        <v>656</v>
      </c>
      <c r="D675" s="10">
        <v>170</v>
      </c>
      <c r="E675" s="9" t="s">
        <v>222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307</v>
      </c>
      <c r="AD675" s="10"/>
      <c r="AE675" s="10"/>
      <c r="AF675" s="10"/>
      <c r="AG675" s="10"/>
    </row>
    <row r="676" spans="1:33" ht="13.05" customHeight="1">
      <c r="A676" s="7" t="s">
        <v>219</v>
      </c>
      <c r="B676" s="8" t="s">
        <v>628</v>
      </c>
      <c r="C676" s="9" t="s">
        <v>657</v>
      </c>
      <c r="D676" s="10">
        <v>180</v>
      </c>
      <c r="E676" s="9" t="s">
        <v>222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467</v>
      </c>
      <c r="O676" s="9" t="s">
        <v>467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308</v>
      </c>
      <c r="AD676" s="10"/>
      <c r="AE676" s="10"/>
      <c r="AF676" s="10"/>
      <c r="AG676" s="10"/>
    </row>
    <row r="677" spans="1:33" ht="13.05" customHeight="1">
      <c r="A677" s="7" t="s">
        <v>219</v>
      </c>
      <c r="B677" s="8" t="s">
        <v>628</v>
      </c>
      <c r="C677" s="9" t="s">
        <v>658</v>
      </c>
      <c r="D677" s="10">
        <v>150</v>
      </c>
      <c r="E677" s="9" t="s">
        <v>222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307</v>
      </c>
      <c r="AD677" s="10"/>
      <c r="AE677" s="10"/>
      <c r="AF677" s="10"/>
      <c r="AG677" s="10"/>
    </row>
    <row r="678" spans="1:33" ht="13.05" customHeight="1">
      <c r="A678" s="7" t="s">
        <v>219</v>
      </c>
      <c r="B678" s="8" t="s">
        <v>628</v>
      </c>
      <c r="C678" s="9" t="s">
        <v>658</v>
      </c>
      <c r="D678" s="10">
        <v>155</v>
      </c>
      <c r="E678" s="9" t="s">
        <v>222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307</v>
      </c>
      <c r="AD678" s="10"/>
      <c r="AE678" s="10"/>
      <c r="AF678" s="10"/>
      <c r="AG678" s="10"/>
    </row>
    <row r="679" spans="1:33" ht="13.05" customHeight="1">
      <c r="A679" s="7" t="s">
        <v>219</v>
      </c>
      <c r="B679" s="8" t="s">
        <v>628</v>
      </c>
      <c r="C679" s="9" t="s">
        <v>658</v>
      </c>
      <c r="D679" s="10">
        <v>160</v>
      </c>
      <c r="E679" s="9" t="s">
        <v>222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307</v>
      </c>
      <c r="AD679" s="10"/>
      <c r="AE679" s="10"/>
      <c r="AF679" s="10"/>
      <c r="AG679" s="10"/>
    </row>
    <row r="680" spans="1:33" ht="13.05" customHeight="1">
      <c r="A680" s="7" t="s">
        <v>219</v>
      </c>
      <c r="B680" s="8" t="s">
        <v>628</v>
      </c>
      <c r="C680" s="9" t="s">
        <v>658</v>
      </c>
      <c r="D680" s="10">
        <v>165</v>
      </c>
      <c r="E680" s="9" t="s">
        <v>222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307</v>
      </c>
      <c r="AD680" s="10"/>
      <c r="AE680" s="10"/>
      <c r="AF680" s="10"/>
      <c r="AG680" s="10"/>
    </row>
    <row r="681" spans="1:33" ht="13.05" customHeight="1">
      <c r="A681" s="7" t="s">
        <v>219</v>
      </c>
      <c r="B681" s="8" t="s">
        <v>659</v>
      </c>
      <c r="C681" s="9" t="s">
        <v>660</v>
      </c>
      <c r="D681" s="10">
        <v>155</v>
      </c>
      <c r="E681" s="9" t="s">
        <v>390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303</v>
      </c>
      <c r="AD681" s="9" t="s">
        <v>302</v>
      </c>
      <c r="AE681" s="10"/>
      <c r="AF681" s="10"/>
      <c r="AG681" s="10"/>
    </row>
    <row r="682" spans="1:33" ht="13.05" customHeight="1">
      <c r="A682" s="7" t="s">
        <v>219</v>
      </c>
      <c r="B682" s="8" t="s">
        <v>659</v>
      </c>
      <c r="C682" s="9" t="s">
        <v>660</v>
      </c>
      <c r="D682" s="10">
        <v>162</v>
      </c>
      <c r="E682" s="9" t="s">
        <v>390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303</v>
      </c>
      <c r="AD682" s="9" t="s">
        <v>302</v>
      </c>
      <c r="AE682" s="10"/>
      <c r="AF682" s="10"/>
      <c r="AG682" s="10"/>
    </row>
    <row r="683" spans="1:33" ht="13.05" customHeight="1">
      <c r="A683" s="7" t="s">
        <v>219</v>
      </c>
      <c r="B683" s="8" t="s">
        <v>659</v>
      </c>
      <c r="C683" s="9" t="s">
        <v>661</v>
      </c>
      <c r="D683" s="10">
        <v>171</v>
      </c>
      <c r="E683" s="9" t="s">
        <v>222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305</v>
      </c>
      <c r="AD683" s="9" t="s">
        <v>301</v>
      </c>
      <c r="AE683" s="9" t="s">
        <v>304</v>
      </c>
      <c r="AF683" s="9" t="s">
        <v>302</v>
      </c>
      <c r="AG683" s="10"/>
    </row>
    <row r="684" spans="1:33" ht="13.05" customHeight="1">
      <c r="A684" s="7" t="s">
        <v>219</v>
      </c>
      <c r="B684" s="8" t="s">
        <v>659</v>
      </c>
      <c r="C684" s="9" t="s">
        <v>661</v>
      </c>
      <c r="D684" s="10">
        <v>178</v>
      </c>
      <c r="E684" s="9" t="s">
        <v>222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305</v>
      </c>
      <c r="AD684" s="9" t="s">
        <v>301</v>
      </c>
      <c r="AE684" s="10"/>
      <c r="AF684" s="10"/>
      <c r="AG684" s="10"/>
    </row>
    <row r="685" spans="1:33" ht="13.05" customHeight="1">
      <c r="A685" s="7" t="s">
        <v>219</v>
      </c>
      <c r="B685" s="8" t="s">
        <v>659</v>
      </c>
      <c r="C685" s="9" t="s">
        <v>662</v>
      </c>
      <c r="D685" s="10">
        <v>171</v>
      </c>
      <c r="E685" s="9" t="s">
        <v>222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303</v>
      </c>
      <c r="AD685" s="9" t="s">
        <v>301</v>
      </c>
      <c r="AE685" s="9" t="s">
        <v>302</v>
      </c>
      <c r="AF685" s="10"/>
      <c r="AG685" s="10"/>
    </row>
    <row r="686" spans="1:33" ht="13.05" customHeight="1">
      <c r="A686" s="7" t="s">
        <v>219</v>
      </c>
      <c r="B686" s="8" t="s">
        <v>659</v>
      </c>
      <c r="C686" s="9" t="s">
        <v>662</v>
      </c>
      <c r="D686" s="10">
        <v>176</v>
      </c>
      <c r="E686" s="9" t="s">
        <v>222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303</v>
      </c>
      <c r="AD686" s="9" t="s">
        <v>301</v>
      </c>
      <c r="AE686" s="9" t="s">
        <v>302</v>
      </c>
      <c r="AF686" s="10"/>
      <c r="AG686" s="10"/>
    </row>
    <row r="687" spans="1:33" ht="13.05" customHeight="1">
      <c r="A687" s="7" t="s">
        <v>219</v>
      </c>
      <c r="B687" s="8" t="s">
        <v>659</v>
      </c>
      <c r="C687" s="9" t="s">
        <v>662</v>
      </c>
      <c r="D687" s="10">
        <v>181</v>
      </c>
      <c r="E687" s="9" t="s">
        <v>222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303</v>
      </c>
      <c r="AD687" s="9" t="s">
        <v>301</v>
      </c>
      <c r="AE687" s="9" t="s">
        <v>302</v>
      </c>
      <c r="AF687" s="10"/>
      <c r="AG687" s="10"/>
    </row>
    <row r="688" spans="1:33" ht="13.05" customHeight="1">
      <c r="A688" s="7" t="s">
        <v>219</v>
      </c>
      <c r="B688" s="8" t="s">
        <v>659</v>
      </c>
      <c r="C688" s="9" t="s">
        <v>663</v>
      </c>
      <c r="D688" s="10">
        <v>171</v>
      </c>
      <c r="E688" s="9" t="s">
        <v>222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303</v>
      </c>
      <c r="AD688" s="9" t="s">
        <v>302</v>
      </c>
      <c r="AE688" s="10"/>
      <c r="AF688" s="10"/>
      <c r="AG688" s="10"/>
    </row>
    <row r="689" spans="1:33" ht="13.05" customHeight="1">
      <c r="A689" s="7" t="s">
        <v>219</v>
      </c>
      <c r="B689" s="8" t="s">
        <v>659</v>
      </c>
      <c r="C689" s="9" t="s">
        <v>663</v>
      </c>
      <c r="D689" s="10">
        <v>176</v>
      </c>
      <c r="E689" s="9" t="s">
        <v>222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303</v>
      </c>
      <c r="AD689" s="9" t="s">
        <v>302</v>
      </c>
      <c r="AE689" s="10"/>
      <c r="AF689" s="10"/>
      <c r="AG689" s="10"/>
    </row>
    <row r="690" spans="1:33" ht="13.05" customHeight="1">
      <c r="A690" s="7" t="s">
        <v>219</v>
      </c>
      <c r="B690" s="8" t="s">
        <v>659</v>
      </c>
      <c r="C690" s="9" t="s">
        <v>663</v>
      </c>
      <c r="D690" s="10">
        <v>181</v>
      </c>
      <c r="E690" s="9" t="s">
        <v>222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303</v>
      </c>
      <c r="AD690" s="9" t="s">
        <v>302</v>
      </c>
      <c r="AE690" s="10"/>
      <c r="AF690" s="10"/>
      <c r="AG690" s="10"/>
    </row>
    <row r="691" spans="1:33" ht="13.05" customHeight="1">
      <c r="A691" s="7" t="s">
        <v>219</v>
      </c>
      <c r="B691" s="8" t="s">
        <v>659</v>
      </c>
      <c r="C691" s="9" t="s">
        <v>664</v>
      </c>
      <c r="D691" s="10">
        <v>171</v>
      </c>
      <c r="E691" s="9" t="s">
        <v>222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303</v>
      </c>
      <c r="AD691" s="9" t="s">
        <v>301</v>
      </c>
      <c r="AE691" s="9" t="s">
        <v>302</v>
      </c>
      <c r="AF691" s="10"/>
      <c r="AG691" s="10"/>
    </row>
    <row r="692" spans="1:33" ht="13.05" customHeight="1">
      <c r="A692" s="7" t="s">
        <v>219</v>
      </c>
      <c r="B692" s="8" t="s">
        <v>659</v>
      </c>
      <c r="C692" s="9" t="s">
        <v>664</v>
      </c>
      <c r="D692" s="10">
        <v>176</v>
      </c>
      <c r="E692" s="9" t="s">
        <v>222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303</v>
      </c>
      <c r="AD692" s="9" t="s">
        <v>301</v>
      </c>
      <c r="AE692" s="9" t="s">
        <v>302</v>
      </c>
      <c r="AF692" s="10"/>
      <c r="AG692" s="10"/>
    </row>
    <row r="693" spans="1:33" ht="13.05" customHeight="1">
      <c r="A693" s="7" t="s">
        <v>219</v>
      </c>
      <c r="B693" s="8" t="s">
        <v>659</v>
      </c>
      <c r="C693" s="9" t="s">
        <v>664</v>
      </c>
      <c r="D693" s="10">
        <v>181</v>
      </c>
      <c r="E693" s="9" t="s">
        <v>222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303</v>
      </c>
      <c r="AD693" s="9" t="s">
        <v>301</v>
      </c>
      <c r="AE693" s="9" t="s">
        <v>302</v>
      </c>
      <c r="AF693" s="10"/>
      <c r="AG693" s="10"/>
    </row>
    <row r="694" spans="1:33" ht="13.05" customHeight="1">
      <c r="A694" s="7" t="s">
        <v>219</v>
      </c>
      <c r="B694" s="8" t="s">
        <v>659</v>
      </c>
      <c r="C694" s="9" t="s">
        <v>665</v>
      </c>
      <c r="D694" s="10">
        <v>166</v>
      </c>
      <c r="E694" s="9" t="s">
        <v>222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305</v>
      </c>
      <c r="AD694" s="10"/>
      <c r="AE694" s="10"/>
      <c r="AF694" s="10"/>
      <c r="AG694" s="10"/>
    </row>
    <row r="695" spans="1:33" ht="13.05" customHeight="1">
      <c r="A695" s="7" t="s">
        <v>219</v>
      </c>
      <c r="B695" s="8" t="s">
        <v>659</v>
      </c>
      <c r="C695" s="9" t="s">
        <v>665</v>
      </c>
      <c r="D695" s="10">
        <v>182</v>
      </c>
      <c r="E695" s="9" t="s">
        <v>222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305</v>
      </c>
      <c r="AD695" s="10"/>
      <c r="AE695" s="10"/>
      <c r="AF695" s="10"/>
      <c r="AG695" s="10"/>
    </row>
    <row r="696" spans="1:33" ht="13.05" customHeight="1">
      <c r="A696" s="7" t="s">
        <v>219</v>
      </c>
      <c r="B696" s="8" t="s">
        <v>659</v>
      </c>
      <c r="C696" s="9" t="s">
        <v>666</v>
      </c>
      <c r="D696" s="10">
        <v>150</v>
      </c>
      <c r="E696" s="9" t="s">
        <v>390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306</v>
      </c>
      <c r="AD696" s="9" t="s">
        <v>305</v>
      </c>
      <c r="AE696" s="9" t="s">
        <v>302</v>
      </c>
      <c r="AF696" s="10"/>
      <c r="AG696" s="10"/>
    </row>
    <row r="697" spans="1:33" ht="13.05" customHeight="1">
      <c r="A697" s="7" t="s">
        <v>219</v>
      </c>
      <c r="B697" s="8" t="s">
        <v>659</v>
      </c>
      <c r="C697" s="9" t="s">
        <v>666</v>
      </c>
      <c r="D697" s="10">
        <v>155</v>
      </c>
      <c r="E697" s="9" t="s">
        <v>390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305</v>
      </c>
      <c r="AD697" s="9" t="s">
        <v>302</v>
      </c>
      <c r="AE697" s="10"/>
      <c r="AF697" s="10"/>
      <c r="AG697" s="10"/>
    </row>
    <row r="698" spans="1:33" ht="13.05" customHeight="1">
      <c r="A698" s="7" t="s">
        <v>219</v>
      </c>
      <c r="B698" s="8" t="s">
        <v>659</v>
      </c>
      <c r="C698" s="9" t="s">
        <v>666</v>
      </c>
      <c r="D698" s="10">
        <v>162</v>
      </c>
      <c r="E698" s="9" t="s">
        <v>390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306</v>
      </c>
      <c r="AD698" s="9" t="s">
        <v>305</v>
      </c>
      <c r="AE698" s="9" t="s">
        <v>302</v>
      </c>
      <c r="AF698" s="10"/>
      <c r="AG698" s="10"/>
    </row>
    <row r="699" spans="1:33" ht="13.05" customHeight="1">
      <c r="A699" s="7" t="s">
        <v>219</v>
      </c>
      <c r="B699" s="8" t="s">
        <v>659</v>
      </c>
      <c r="C699" s="9" t="s">
        <v>667</v>
      </c>
      <c r="D699" s="10">
        <v>155</v>
      </c>
      <c r="E699" s="9" t="s">
        <v>390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305</v>
      </c>
      <c r="AD699" s="9" t="s">
        <v>302</v>
      </c>
      <c r="AE699" s="10"/>
      <c r="AF699" s="10"/>
      <c r="AG699" s="10"/>
    </row>
    <row r="700" spans="1:33" ht="13.05" customHeight="1">
      <c r="A700" s="7" t="s">
        <v>219</v>
      </c>
      <c r="B700" s="8" t="s">
        <v>659</v>
      </c>
      <c r="C700" s="9" t="s">
        <v>667</v>
      </c>
      <c r="D700" s="10">
        <v>162</v>
      </c>
      <c r="E700" s="9" t="s">
        <v>390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305</v>
      </c>
      <c r="AD700" s="10"/>
      <c r="AE700" s="10"/>
      <c r="AF700" s="10"/>
      <c r="AG700" s="10"/>
    </row>
    <row r="701" spans="1:33" ht="13.05" customHeight="1">
      <c r="A701" s="7" t="s">
        <v>219</v>
      </c>
      <c r="B701" s="8" t="s">
        <v>668</v>
      </c>
      <c r="C701" s="9" t="s">
        <v>669</v>
      </c>
      <c r="D701" s="10">
        <v>178</v>
      </c>
      <c r="E701" s="9" t="s">
        <v>222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303</v>
      </c>
      <c r="AD701" s="10"/>
      <c r="AE701" s="10"/>
      <c r="AF701" s="10"/>
      <c r="AG701" s="10"/>
    </row>
    <row r="702" spans="1:33" ht="13.05" customHeight="1">
      <c r="A702" s="7" t="s">
        <v>219</v>
      </c>
      <c r="B702" s="8" t="s">
        <v>668</v>
      </c>
      <c r="C702" s="9" t="s">
        <v>669</v>
      </c>
      <c r="D702" s="10">
        <v>184</v>
      </c>
      <c r="E702" s="9" t="s">
        <v>222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303</v>
      </c>
      <c r="AD702" s="10"/>
      <c r="AE702" s="10"/>
      <c r="AF702" s="10"/>
      <c r="AG702" s="10"/>
    </row>
    <row r="703" spans="1:33" ht="13.05" customHeight="1">
      <c r="A703" s="7" t="s">
        <v>219</v>
      </c>
      <c r="B703" s="8" t="s">
        <v>668</v>
      </c>
      <c r="C703" s="9" t="s">
        <v>670</v>
      </c>
      <c r="D703" s="10">
        <v>183</v>
      </c>
      <c r="E703" s="9" t="s">
        <v>222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301</v>
      </c>
      <c r="AD703" s="10"/>
      <c r="AE703" s="10"/>
      <c r="AF703" s="10"/>
      <c r="AG703" s="10"/>
    </row>
    <row r="704" spans="1:33" ht="13.05" customHeight="1">
      <c r="A704" s="7" t="s">
        <v>219</v>
      </c>
      <c r="B704" s="8" t="s">
        <v>668</v>
      </c>
      <c r="C704" s="9" t="s">
        <v>671</v>
      </c>
      <c r="D704" s="10">
        <v>183</v>
      </c>
      <c r="E704" s="9" t="s">
        <v>222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301</v>
      </c>
      <c r="AD704" s="10"/>
      <c r="AE704" s="10"/>
      <c r="AF704" s="10"/>
      <c r="AG704" s="10"/>
    </row>
    <row r="705" spans="1:33" ht="13.05" customHeight="1">
      <c r="A705" s="7" t="s">
        <v>219</v>
      </c>
      <c r="B705" s="8" t="s">
        <v>668</v>
      </c>
      <c r="C705" s="9" t="s">
        <v>672</v>
      </c>
      <c r="D705" s="10">
        <v>181</v>
      </c>
      <c r="E705" s="9" t="s">
        <v>222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305</v>
      </c>
      <c r="AD705" s="10"/>
      <c r="AE705" s="10"/>
      <c r="AF705" s="10"/>
      <c r="AG705" s="10"/>
    </row>
    <row r="706" spans="1:33" ht="13.05" customHeight="1">
      <c r="A706" s="7" t="s">
        <v>219</v>
      </c>
      <c r="B706" s="8" t="s">
        <v>668</v>
      </c>
      <c r="C706" s="9" t="s">
        <v>673</v>
      </c>
      <c r="D706" s="10">
        <v>180</v>
      </c>
      <c r="E706" s="9" t="s">
        <v>222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303</v>
      </c>
      <c r="AD706" s="9" t="s">
        <v>301</v>
      </c>
      <c r="AE706" s="10"/>
      <c r="AF706" s="10"/>
      <c r="AG706" s="10"/>
    </row>
    <row r="707" spans="1:33" ht="13.05" customHeight="1">
      <c r="A707" s="7" t="s">
        <v>219</v>
      </c>
      <c r="B707" s="8" t="s">
        <v>668</v>
      </c>
      <c r="C707" s="9" t="s">
        <v>674</v>
      </c>
      <c r="D707" s="10">
        <v>182</v>
      </c>
      <c r="E707" s="9" t="s">
        <v>222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301</v>
      </c>
      <c r="AD707" s="9" t="s">
        <v>302</v>
      </c>
      <c r="AE707" s="10"/>
      <c r="AF707" s="10"/>
      <c r="AG707" s="10"/>
    </row>
    <row r="708" spans="1:33" ht="13.05" customHeight="1">
      <c r="A708" s="7" t="s">
        <v>219</v>
      </c>
      <c r="B708" s="8" t="s">
        <v>668</v>
      </c>
      <c r="C708" s="9" t="s">
        <v>674</v>
      </c>
      <c r="D708" s="10">
        <v>188</v>
      </c>
      <c r="E708" s="9" t="s">
        <v>222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301</v>
      </c>
      <c r="AD708" s="9" t="s">
        <v>302</v>
      </c>
      <c r="AE708" s="10"/>
      <c r="AF708" s="10"/>
      <c r="AG708" s="10"/>
    </row>
    <row r="709" spans="1:33" ht="13.05" customHeight="1">
      <c r="A709" s="7" t="s">
        <v>219</v>
      </c>
      <c r="B709" s="8" t="s">
        <v>668</v>
      </c>
      <c r="C709" s="9" t="s">
        <v>675</v>
      </c>
      <c r="D709" s="10">
        <v>186</v>
      </c>
      <c r="E709" s="9" t="s">
        <v>222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305</v>
      </c>
      <c r="AD709" s="9" t="s">
        <v>301</v>
      </c>
      <c r="AE709" s="10"/>
      <c r="AF709" s="10"/>
      <c r="AG709" s="10"/>
    </row>
    <row r="710" spans="1:33" ht="13.05" customHeight="1">
      <c r="A710" s="7" t="s">
        <v>219</v>
      </c>
      <c r="B710" s="8" t="s">
        <v>668</v>
      </c>
      <c r="C710" s="9" t="s">
        <v>676</v>
      </c>
      <c r="D710" s="10">
        <v>178</v>
      </c>
      <c r="E710" s="9" t="s">
        <v>222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303</v>
      </c>
      <c r="AD710" s="10"/>
      <c r="AE710" s="10"/>
      <c r="AF710" s="10"/>
      <c r="AG710" s="10"/>
    </row>
    <row r="711" spans="1:33" ht="13.05" customHeight="1">
      <c r="A711" s="7" t="s">
        <v>219</v>
      </c>
      <c r="B711" s="8" t="s">
        <v>677</v>
      </c>
      <c r="C711" s="9" t="s">
        <v>678</v>
      </c>
      <c r="D711" s="10">
        <v>177</v>
      </c>
      <c r="E711" s="9" t="s">
        <v>222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307</v>
      </c>
      <c r="AD711" s="10"/>
      <c r="AE711" s="10"/>
      <c r="AF711" s="10"/>
      <c r="AG711" s="10"/>
    </row>
    <row r="712" spans="1:33" ht="13.05" customHeight="1">
      <c r="A712" s="7" t="s">
        <v>219</v>
      </c>
      <c r="B712" s="8" t="s">
        <v>677</v>
      </c>
      <c r="C712" s="9" t="s">
        <v>679</v>
      </c>
      <c r="D712" s="10">
        <v>156</v>
      </c>
      <c r="E712" s="9" t="s">
        <v>222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307</v>
      </c>
      <c r="AD712" s="10"/>
      <c r="AE712" s="10"/>
      <c r="AF712" s="10"/>
      <c r="AG712" s="10"/>
    </row>
    <row r="713" spans="1:33" ht="13.05" customHeight="1">
      <c r="A713" s="7" t="s">
        <v>219</v>
      </c>
      <c r="B713" s="8" t="s">
        <v>677</v>
      </c>
      <c r="C713" s="9" t="s">
        <v>679</v>
      </c>
      <c r="D713" s="10">
        <v>163</v>
      </c>
      <c r="E713" s="9" t="s">
        <v>222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307</v>
      </c>
      <c r="AD713" s="10"/>
      <c r="AE713" s="10"/>
      <c r="AF713" s="10"/>
      <c r="AG713" s="10"/>
    </row>
    <row r="714" spans="1:33" ht="13.05" customHeight="1">
      <c r="A714" s="7" t="s">
        <v>219</v>
      </c>
      <c r="B714" s="8" t="s">
        <v>677</v>
      </c>
      <c r="C714" s="9" t="s">
        <v>679</v>
      </c>
      <c r="D714" s="10">
        <v>170</v>
      </c>
      <c r="E714" s="9" t="s">
        <v>222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307</v>
      </c>
      <c r="AD714" s="10"/>
      <c r="AE714" s="10"/>
      <c r="AF714" s="10"/>
      <c r="AG714" s="10"/>
    </row>
    <row r="715" spans="1:33" ht="13.05" customHeight="1">
      <c r="A715" s="7" t="s">
        <v>219</v>
      </c>
      <c r="B715" s="8" t="s">
        <v>677</v>
      </c>
      <c r="C715" s="9" t="s">
        <v>679</v>
      </c>
      <c r="D715" s="10">
        <v>177</v>
      </c>
      <c r="E715" s="9" t="s">
        <v>222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307</v>
      </c>
      <c r="AD715" s="10"/>
      <c r="AE715" s="10"/>
      <c r="AF715" s="10"/>
      <c r="AG715" s="10"/>
    </row>
    <row r="716" spans="1:33" ht="13.05" customHeight="1">
      <c r="A716" s="7" t="s">
        <v>219</v>
      </c>
      <c r="B716" s="8" t="s">
        <v>677</v>
      </c>
      <c r="C716" s="9" t="s">
        <v>680</v>
      </c>
      <c r="D716" s="10">
        <v>170</v>
      </c>
      <c r="E716" s="9" t="s">
        <v>222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307</v>
      </c>
      <c r="AD716" s="9" t="s">
        <v>305</v>
      </c>
      <c r="AE716" s="10"/>
      <c r="AF716" s="10"/>
      <c r="AG716" s="10"/>
    </row>
    <row r="717" spans="1:33" ht="13.05" customHeight="1">
      <c r="A717" s="7" t="s">
        <v>219</v>
      </c>
      <c r="B717" s="8" t="s">
        <v>677</v>
      </c>
      <c r="C717" s="9" t="s">
        <v>680</v>
      </c>
      <c r="D717" s="10">
        <v>177</v>
      </c>
      <c r="E717" s="9" t="s">
        <v>222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305</v>
      </c>
      <c r="AD717" s="10"/>
      <c r="AE717" s="10"/>
      <c r="AF717" s="10"/>
      <c r="AG717" s="10"/>
    </row>
    <row r="718" spans="1:33" ht="13.05" customHeight="1">
      <c r="A718" s="7" t="s">
        <v>219</v>
      </c>
      <c r="B718" s="8" t="s">
        <v>677</v>
      </c>
      <c r="C718" s="9" t="s">
        <v>680</v>
      </c>
      <c r="D718" s="10">
        <v>184</v>
      </c>
      <c r="E718" s="9" t="s">
        <v>222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305</v>
      </c>
      <c r="AD718" s="10"/>
      <c r="AE718" s="10"/>
      <c r="AF718" s="10"/>
      <c r="AG718" s="10"/>
    </row>
    <row r="719" spans="1:33" ht="13.05" customHeight="1">
      <c r="A719" s="7" t="s">
        <v>219</v>
      </c>
      <c r="B719" s="8" t="s">
        <v>677</v>
      </c>
      <c r="C719" s="9" t="s">
        <v>681</v>
      </c>
      <c r="D719" s="10">
        <v>175</v>
      </c>
      <c r="E719" s="9" t="s">
        <v>222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307</v>
      </c>
      <c r="AD719" s="10"/>
      <c r="AE719" s="10"/>
      <c r="AF719" s="10"/>
      <c r="AG719" s="10"/>
    </row>
    <row r="720" spans="1:33" ht="13.05" customHeight="1">
      <c r="A720" s="7" t="s">
        <v>219</v>
      </c>
      <c r="B720" s="8" t="s">
        <v>677</v>
      </c>
      <c r="C720" s="9" t="s">
        <v>682</v>
      </c>
      <c r="D720" s="10">
        <v>160</v>
      </c>
      <c r="E720" s="9" t="s">
        <v>390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307</v>
      </c>
      <c r="AD720" s="10"/>
      <c r="AE720" s="10"/>
      <c r="AF720" s="10"/>
      <c r="AG720" s="10"/>
    </row>
    <row r="721" spans="1:33" ht="13.05" customHeight="1">
      <c r="A721" s="7" t="s">
        <v>219</v>
      </c>
      <c r="B721" s="8" t="s">
        <v>677</v>
      </c>
      <c r="C721" s="9" t="s">
        <v>683</v>
      </c>
      <c r="D721" s="10">
        <v>159</v>
      </c>
      <c r="E721" s="9" t="s">
        <v>390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303</v>
      </c>
      <c r="AD721" s="10"/>
      <c r="AE721" s="10"/>
      <c r="AF721" s="10"/>
      <c r="AG721" s="10"/>
    </row>
    <row r="722" spans="1:33" ht="13.05" customHeight="1">
      <c r="A722" s="7" t="s">
        <v>219</v>
      </c>
      <c r="B722" s="8" t="s">
        <v>677</v>
      </c>
      <c r="C722" s="9" t="s">
        <v>683</v>
      </c>
      <c r="D722" s="10">
        <v>169</v>
      </c>
      <c r="E722" s="9" t="s">
        <v>390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303</v>
      </c>
      <c r="AD722" s="10"/>
      <c r="AE722" s="10"/>
      <c r="AF722" s="10"/>
      <c r="AG722" s="10"/>
    </row>
    <row r="723" spans="1:33" ht="13.05" customHeight="1">
      <c r="A723" s="7" t="s">
        <v>219</v>
      </c>
      <c r="B723" s="8" t="s">
        <v>677</v>
      </c>
      <c r="C723" s="9" t="s">
        <v>684</v>
      </c>
      <c r="D723" s="10">
        <v>159</v>
      </c>
      <c r="E723" s="9" t="s">
        <v>390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301</v>
      </c>
      <c r="AD723" s="9" t="s">
        <v>302</v>
      </c>
      <c r="AE723" s="10"/>
      <c r="AF723" s="10"/>
      <c r="AG723" s="10"/>
    </row>
    <row r="724" spans="1:33" ht="13.05" customHeight="1">
      <c r="A724" s="7" t="s">
        <v>219</v>
      </c>
      <c r="B724" s="8" t="s">
        <v>677</v>
      </c>
      <c r="C724" s="9" t="s">
        <v>684</v>
      </c>
      <c r="D724" s="10">
        <v>167</v>
      </c>
      <c r="E724" s="9" t="s">
        <v>390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301</v>
      </c>
      <c r="AD724" s="9" t="s">
        <v>302</v>
      </c>
      <c r="AE724" s="10"/>
      <c r="AF724" s="10"/>
      <c r="AG724" s="10"/>
    </row>
    <row r="725" spans="1:33" ht="13.05" customHeight="1">
      <c r="A725" s="7" t="s">
        <v>219</v>
      </c>
      <c r="B725" s="8" t="s">
        <v>677</v>
      </c>
      <c r="C725" s="9" t="s">
        <v>685</v>
      </c>
      <c r="D725" s="10">
        <v>172</v>
      </c>
      <c r="E725" s="9" t="s">
        <v>222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301</v>
      </c>
      <c r="AD725" s="10"/>
      <c r="AE725" s="10"/>
      <c r="AF725" s="10"/>
      <c r="AG725" s="10"/>
    </row>
    <row r="726" spans="1:33" ht="13.05" customHeight="1">
      <c r="A726" s="7" t="s">
        <v>219</v>
      </c>
      <c r="B726" s="8" t="s">
        <v>677</v>
      </c>
      <c r="C726" s="9" t="s">
        <v>685</v>
      </c>
      <c r="D726" s="10">
        <v>179</v>
      </c>
      <c r="E726" s="9" t="s">
        <v>222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301</v>
      </c>
      <c r="AD726" s="9" t="s">
        <v>302</v>
      </c>
      <c r="AE726" s="10"/>
      <c r="AF726" s="10"/>
      <c r="AG726" s="10"/>
    </row>
    <row r="727" spans="1:33" ht="13.05" customHeight="1">
      <c r="A727" s="7" t="s">
        <v>219</v>
      </c>
      <c r="B727" s="8" t="s">
        <v>677</v>
      </c>
      <c r="C727" s="9" t="s">
        <v>685</v>
      </c>
      <c r="D727" s="10">
        <v>186</v>
      </c>
      <c r="E727" s="9" t="s">
        <v>222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301</v>
      </c>
      <c r="AD727" s="10"/>
      <c r="AE727" s="10"/>
      <c r="AF727" s="10"/>
      <c r="AG727" s="10"/>
    </row>
    <row r="728" spans="1:33" ht="13.05" customHeight="1">
      <c r="A728" s="7" t="s">
        <v>219</v>
      </c>
      <c r="B728" s="8" t="s">
        <v>677</v>
      </c>
      <c r="C728" s="9" t="s">
        <v>685</v>
      </c>
      <c r="D728" s="10">
        <v>193</v>
      </c>
      <c r="E728" s="9" t="s">
        <v>222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301</v>
      </c>
      <c r="AD728" s="10"/>
      <c r="AE728" s="10"/>
      <c r="AF728" s="10"/>
      <c r="AG728" s="10"/>
    </row>
    <row r="729" spans="1:33" ht="13.05" customHeight="1">
      <c r="A729" s="7" t="s">
        <v>219</v>
      </c>
      <c r="B729" s="8" t="s">
        <v>677</v>
      </c>
      <c r="C729" s="9" t="s">
        <v>686</v>
      </c>
      <c r="D729" s="10">
        <v>165</v>
      </c>
      <c r="E729" s="9" t="s">
        <v>390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301</v>
      </c>
      <c r="AD729" s="9" t="s">
        <v>302</v>
      </c>
      <c r="AE729" s="10"/>
      <c r="AF729" s="10"/>
      <c r="AG729" s="10"/>
    </row>
    <row r="730" spans="1:33" ht="13.05" customHeight="1">
      <c r="A730" s="7" t="s">
        <v>219</v>
      </c>
      <c r="B730" s="8" t="s">
        <v>677</v>
      </c>
      <c r="C730" s="9" t="s">
        <v>686</v>
      </c>
      <c r="D730" s="10">
        <v>172</v>
      </c>
      <c r="E730" s="9" t="s">
        <v>390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301</v>
      </c>
      <c r="AD730" s="9" t="s">
        <v>304</v>
      </c>
      <c r="AE730" s="9" t="s">
        <v>302</v>
      </c>
      <c r="AF730" s="10"/>
      <c r="AG730" s="10"/>
    </row>
    <row r="731" spans="1:33" ht="13.05" customHeight="1">
      <c r="A731" s="7" t="s">
        <v>219</v>
      </c>
      <c r="B731" s="8" t="s">
        <v>677</v>
      </c>
      <c r="C731" s="9" t="s">
        <v>687</v>
      </c>
      <c r="D731" s="10">
        <v>179</v>
      </c>
      <c r="E731" s="9" t="s">
        <v>222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301</v>
      </c>
      <c r="AD731" s="9" t="s">
        <v>302</v>
      </c>
      <c r="AE731" s="10"/>
      <c r="AF731" s="10"/>
      <c r="AG731" s="10"/>
    </row>
    <row r="732" spans="1:33" ht="13.05" customHeight="1">
      <c r="A732" s="7" t="s">
        <v>219</v>
      </c>
      <c r="B732" s="8" t="s">
        <v>677</v>
      </c>
      <c r="C732" s="9" t="s">
        <v>687</v>
      </c>
      <c r="D732" s="10">
        <v>186</v>
      </c>
      <c r="E732" s="9" t="s">
        <v>222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301</v>
      </c>
      <c r="AD732" s="9" t="s">
        <v>302</v>
      </c>
      <c r="AE732" s="10"/>
      <c r="AF732" s="10"/>
      <c r="AG732" s="10"/>
    </row>
    <row r="733" spans="1:33" ht="13.05" customHeight="1">
      <c r="A733" s="7" t="s">
        <v>219</v>
      </c>
      <c r="B733" s="8" t="s">
        <v>677</v>
      </c>
      <c r="C733" s="9" t="s">
        <v>688</v>
      </c>
      <c r="D733" s="10">
        <v>156</v>
      </c>
      <c r="E733" s="9" t="s">
        <v>222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306</v>
      </c>
      <c r="AD733" s="9" t="s">
        <v>305</v>
      </c>
      <c r="AE733" s="10"/>
      <c r="AF733" s="10"/>
      <c r="AG733" s="10"/>
    </row>
    <row r="734" spans="1:33" ht="13.05" customHeight="1">
      <c r="A734" s="7" t="s">
        <v>219</v>
      </c>
      <c r="B734" s="8" t="s">
        <v>677</v>
      </c>
      <c r="C734" s="9" t="s">
        <v>688</v>
      </c>
      <c r="D734" s="10">
        <v>163</v>
      </c>
      <c r="E734" s="9" t="s">
        <v>222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306</v>
      </c>
      <c r="AD734" s="9" t="s">
        <v>305</v>
      </c>
      <c r="AE734" s="10"/>
      <c r="AF734" s="10"/>
      <c r="AG734" s="10"/>
    </row>
    <row r="735" spans="1:33" ht="13.05" customHeight="1">
      <c r="A735" s="7" t="s">
        <v>219</v>
      </c>
      <c r="B735" s="8" t="s">
        <v>677</v>
      </c>
      <c r="C735" s="9" t="s">
        <v>688</v>
      </c>
      <c r="D735" s="10">
        <v>170</v>
      </c>
      <c r="E735" s="9" t="s">
        <v>222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306</v>
      </c>
      <c r="AD735" s="9" t="s">
        <v>305</v>
      </c>
      <c r="AE735" s="10"/>
      <c r="AF735" s="10"/>
      <c r="AG735" s="10"/>
    </row>
    <row r="736" spans="1:33" ht="13.05" customHeight="1">
      <c r="A736" s="7" t="s">
        <v>219</v>
      </c>
      <c r="B736" s="8" t="s">
        <v>677</v>
      </c>
      <c r="C736" s="9" t="s">
        <v>688</v>
      </c>
      <c r="D736" s="10">
        <v>177</v>
      </c>
      <c r="E736" s="9" t="s">
        <v>222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306</v>
      </c>
      <c r="AD736" s="9" t="s">
        <v>305</v>
      </c>
      <c r="AE736" s="10"/>
      <c r="AF736" s="10"/>
      <c r="AG736" s="10"/>
    </row>
    <row r="737" spans="1:33" ht="13.05" customHeight="1">
      <c r="A737" s="7" t="s">
        <v>219</v>
      </c>
      <c r="B737" s="8" t="s">
        <v>677</v>
      </c>
      <c r="C737" s="9" t="s">
        <v>689</v>
      </c>
      <c r="D737" s="10">
        <v>149</v>
      </c>
      <c r="E737" s="9" t="s">
        <v>390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306</v>
      </c>
      <c r="AD737" s="9" t="s">
        <v>305</v>
      </c>
      <c r="AE737" s="10"/>
      <c r="AF737" s="10"/>
      <c r="AG737" s="10"/>
    </row>
    <row r="738" spans="1:33" ht="13.05" customHeight="1">
      <c r="A738" s="7" t="s">
        <v>219</v>
      </c>
      <c r="B738" s="8" t="s">
        <v>677</v>
      </c>
      <c r="C738" s="9" t="s">
        <v>689</v>
      </c>
      <c r="D738" s="10">
        <v>159</v>
      </c>
      <c r="E738" s="9" t="s">
        <v>390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306</v>
      </c>
      <c r="AD738" s="9" t="s">
        <v>305</v>
      </c>
      <c r="AE738" s="10"/>
      <c r="AF738" s="10"/>
      <c r="AG738" s="10"/>
    </row>
    <row r="739" spans="1:33" ht="13.05" customHeight="1">
      <c r="A739" s="7" t="s">
        <v>219</v>
      </c>
      <c r="B739" s="8" t="s">
        <v>677</v>
      </c>
      <c r="C739" s="9" t="s">
        <v>689</v>
      </c>
      <c r="D739" s="10">
        <v>163</v>
      </c>
      <c r="E739" s="9" t="s">
        <v>390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306</v>
      </c>
      <c r="AD739" s="9" t="s">
        <v>305</v>
      </c>
      <c r="AE739" s="10"/>
      <c r="AF739" s="10"/>
      <c r="AG739" s="10"/>
    </row>
    <row r="740" spans="1:33" ht="13.05" customHeight="1">
      <c r="A740" s="7" t="s">
        <v>219</v>
      </c>
      <c r="B740" s="8" t="s">
        <v>677</v>
      </c>
      <c r="C740" s="9" t="s">
        <v>690</v>
      </c>
      <c r="D740" s="10">
        <v>149</v>
      </c>
      <c r="E740" s="9" t="s">
        <v>390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305</v>
      </c>
      <c r="AD740" s="9" t="s">
        <v>302</v>
      </c>
      <c r="AE740" s="10"/>
      <c r="AF740" s="10"/>
      <c r="AG740" s="10"/>
    </row>
    <row r="741" spans="1:33" ht="13.05" customHeight="1">
      <c r="A741" s="7" t="s">
        <v>219</v>
      </c>
      <c r="B741" s="8" t="s">
        <v>677</v>
      </c>
      <c r="C741" s="9" t="s">
        <v>690</v>
      </c>
      <c r="D741" s="10">
        <v>156</v>
      </c>
      <c r="E741" s="9" t="s">
        <v>390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305</v>
      </c>
      <c r="AD741" s="10"/>
      <c r="AE741" s="10"/>
      <c r="AF741" s="10"/>
      <c r="AG741" s="10"/>
    </row>
    <row r="742" spans="1:33" ht="13.05" customHeight="1">
      <c r="A742" s="7" t="s">
        <v>219</v>
      </c>
      <c r="B742" s="8" t="s">
        <v>677</v>
      </c>
      <c r="C742" s="9" t="s">
        <v>690</v>
      </c>
      <c r="D742" s="10">
        <v>163</v>
      </c>
      <c r="E742" s="9" t="s">
        <v>390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305</v>
      </c>
      <c r="AD742" s="10"/>
      <c r="AE742" s="10"/>
      <c r="AF742" s="10"/>
      <c r="AG742" s="10"/>
    </row>
    <row r="743" spans="1:33" ht="13.05" customHeight="1">
      <c r="A743" s="7" t="s">
        <v>219</v>
      </c>
      <c r="B743" s="8" t="s">
        <v>677</v>
      </c>
      <c r="C743" s="9" t="s">
        <v>690</v>
      </c>
      <c r="D743" s="10">
        <v>170</v>
      </c>
      <c r="E743" s="9" t="s">
        <v>390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305</v>
      </c>
      <c r="AD743" s="10"/>
      <c r="AE743" s="10"/>
      <c r="AF743" s="10"/>
      <c r="AG743" s="10"/>
    </row>
    <row r="744" spans="1:33" ht="13.05" customHeight="1">
      <c r="A744" s="7" t="s">
        <v>219</v>
      </c>
      <c r="B744" s="8" t="s">
        <v>677</v>
      </c>
      <c r="C744" s="9" t="s">
        <v>691</v>
      </c>
      <c r="D744" s="10">
        <v>149</v>
      </c>
      <c r="E744" s="9" t="s">
        <v>390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305</v>
      </c>
      <c r="AD744" s="9" t="s">
        <v>302</v>
      </c>
      <c r="AE744" s="10"/>
      <c r="AF744" s="10"/>
      <c r="AG744" s="10"/>
    </row>
    <row r="745" spans="1:33" ht="13.05" customHeight="1">
      <c r="A745" s="7" t="s">
        <v>219</v>
      </c>
      <c r="B745" s="8" t="s">
        <v>677</v>
      </c>
      <c r="C745" s="9" t="s">
        <v>691</v>
      </c>
      <c r="D745" s="10">
        <v>156</v>
      </c>
      <c r="E745" s="9" t="s">
        <v>390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305</v>
      </c>
      <c r="AD745" s="9" t="s">
        <v>302</v>
      </c>
      <c r="AE745" s="10"/>
      <c r="AF745" s="10"/>
      <c r="AG745" s="10"/>
    </row>
    <row r="746" spans="1:33" ht="13.05" customHeight="1">
      <c r="A746" s="7" t="s">
        <v>219</v>
      </c>
      <c r="B746" s="8" t="s">
        <v>677</v>
      </c>
      <c r="C746" s="9" t="s">
        <v>691</v>
      </c>
      <c r="D746" s="10">
        <v>163</v>
      </c>
      <c r="E746" s="9" t="s">
        <v>390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305</v>
      </c>
      <c r="AD746" s="9" t="s">
        <v>302</v>
      </c>
      <c r="AE746" s="10"/>
      <c r="AF746" s="10"/>
      <c r="AG746" s="10"/>
    </row>
    <row r="747" spans="1:33" ht="13.05" customHeight="1">
      <c r="A747" s="7" t="s">
        <v>219</v>
      </c>
      <c r="B747" s="8" t="s">
        <v>677</v>
      </c>
      <c r="C747" s="9" t="s">
        <v>692</v>
      </c>
      <c r="D747" s="10">
        <v>163</v>
      </c>
      <c r="E747" s="9" t="s">
        <v>222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305</v>
      </c>
      <c r="AD747" s="10"/>
      <c r="AE747" s="10"/>
      <c r="AF747" s="10"/>
      <c r="AG747" s="10"/>
    </row>
    <row r="748" spans="1:33" ht="13.05" customHeight="1">
      <c r="A748" s="7" t="s">
        <v>219</v>
      </c>
      <c r="B748" s="8" t="s">
        <v>677</v>
      </c>
      <c r="C748" s="9" t="s">
        <v>692</v>
      </c>
      <c r="D748" s="10">
        <v>170</v>
      </c>
      <c r="E748" s="9" t="s">
        <v>222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305</v>
      </c>
      <c r="AD748" s="10"/>
      <c r="AE748" s="10"/>
      <c r="AF748" s="10"/>
      <c r="AG748" s="10"/>
    </row>
    <row r="749" spans="1:33" ht="13.05" customHeight="1">
      <c r="A749" s="7" t="s">
        <v>219</v>
      </c>
      <c r="B749" s="8" t="s">
        <v>677</v>
      </c>
      <c r="C749" s="9" t="s">
        <v>692</v>
      </c>
      <c r="D749" s="10">
        <v>177</v>
      </c>
      <c r="E749" s="9" t="s">
        <v>222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305</v>
      </c>
      <c r="AD749" s="10"/>
      <c r="AE749" s="10"/>
      <c r="AF749" s="10"/>
      <c r="AG749" s="10"/>
    </row>
    <row r="750" spans="1:33" ht="13.05" customHeight="1">
      <c r="A750" s="7" t="s">
        <v>219</v>
      </c>
      <c r="B750" s="8" t="s">
        <v>677</v>
      </c>
      <c r="C750" s="9" t="s">
        <v>692</v>
      </c>
      <c r="D750" s="10">
        <v>184</v>
      </c>
      <c r="E750" s="9" t="s">
        <v>222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305</v>
      </c>
      <c r="AD750" s="10"/>
      <c r="AE750" s="10"/>
      <c r="AF750" s="10"/>
      <c r="AG750" s="10"/>
    </row>
    <row r="751" spans="1:33" ht="13.05" customHeight="1">
      <c r="A751" s="7" t="s">
        <v>219</v>
      </c>
      <c r="B751" s="8" t="s">
        <v>677</v>
      </c>
      <c r="C751" s="9" t="s">
        <v>693</v>
      </c>
      <c r="D751" s="10">
        <v>156</v>
      </c>
      <c r="E751" s="9" t="s">
        <v>222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305</v>
      </c>
      <c r="AD751" s="9" t="s">
        <v>302</v>
      </c>
      <c r="AE751" s="10"/>
      <c r="AF751" s="10"/>
      <c r="AG751" s="10"/>
    </row>
    <row r="752" spans="1:33" ht="13.05" customHeight="1">
      <c r="A752" s="7" t="s">
        <v>219</v>
      </c>
      <c r="B752" s="8" t="s">
        <v>677</v>
      </c>
      <c r="C752" s="9" t="s">
        <v>693</v>
      </c>
      <c r="D752" s="10">
        <v>163</v>
      </c>
      <c r="E752" s="9" t="s">
        <v>222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305</v>
      </c>
      <c r="AD752" s="9" t="s">
        <v>302</v>
      </c>
      <c r="AE752" s="10"/>
      <c r="AF752" s="10"/>
      <c r="AG752" s="10"/>
    </row>
    <row r="753" spans="1:33" ht="13.05" customHeight="1">
      <c r="A753" s="7" t="s">
        <v>219</v>
      </c>
      <c r="B753" s="8" t="s">
        <v>677</v>
      </c>
      <c r="C753" s="9" t="s">
        <v>693</v>
      </c>
      <c r="D753" s="10">
        <v>170</v>
      </c>
      <c r="E753" s="9" t="s">
        <v>222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305</v>
      </c>
      <c r="AD753" s="9" t="s">
        <v>302</v>
      </c>
      <c r="AE753" s="10"/>
      <c r="AF753" s="10"/>
      <c r="AG753" s="10"/>
    </row>
    <row r="754" spans="1:33" ht="13.05" customHeight="1">
      <c r="A754" s="7" t="s">
        <v>219</v>
      </c>
      <c r="B754" s="8" t="s">
        <v>677</v>
      </c>
      <c r="C754" s="9" t="s">
        <v>693</v>
      </c>
      <c r="D754" s="10">
        <v>177</v>
      </c>
      <c r="E754" s="9" t="s">
        <v>222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305</v>
      </c>
      <c r="AD754" s="10"/>
      <c r="AE754" s="10"/>
      <c r="AF754" s="10"/>
      <c r="AG754" s="10"/>
    </row>
    <row r="755" spans="1:33" ht="13.05" customHeight="1">
      <c r="A755" s="7" t="s">
        <v>219</v>
      </c>
      <c r="B755" s="8" t="s">
        <v>677</v>
      </c>
      <c r="C755" s="9" t="s">
        <v>694</v>
      </c>
      <c r="D755" s="10">
        <v>154</v>
      </c>
      <c r="E755" s="9" t="s">
        <v>390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305</v>
      </c>
      <c r="AD755" s="9" t="s">
        <v>302</v>
      </c>
      <c r="AE755" s="10"/>
      <c r="AF755" s="10"/>
      <c r="AG755" s="10"/>
    </row>
    <row r="756" spans="1:33" ht="13.05" customHeight="1">
      <c r="A756" s="7" t="s">
        <v>219</v>
      </c>
      <c r="B756" s="8" t="s">
        <v>677</v>
      </c>
      <c r="C756" s="9" t="s">
        <v>694</v>
      </c>
      <c r="D756" s="10">
        <v>161</v>
      </c>
      <c r="E756" s="9" t="s">
        <v>390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305</v>
      </c>
      <c r="AD756" s="10"/>
      <c r="AE756" s="10"/>
      <c r="AF756" s="10"/>
      <c r="AG756" s="10"/>
    </row>
    <row r="757" spans="1:33" ht="13.05" customHeight="1">
      <c r="A757" s="7" t="s">
        <v>219</v>
      </c>
      <c r="B757" s="8" t="s">
        <v>677</v>
      </c>
      <c r="C757" s="9" t="s">
        <v>694</v>
      </c>
      <c r="D757" s="10">
        <v>168</v>
      </c>
      <c r="E757" s="9" t="s">
        <v>390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305</v>
      </c>
      <c r="AD757" s="10"/>
      <c r="AE757" s="10"/>
      <c r="AF757" s="10"/>
      <c r="AG757" s="10"/>
    </row>
    <row r="758" spans="1:33" ht="13.05" customHeight="1">
      <c r="A758" s="7" t="s">
        <v>219</v>
      </c>
      <c r="B758" s="8" t="s">
        <v>677</v>
      </c>
      <c r="C758" s="9" t="s">
        <v>695</v>
      </c>
      <c r="D758" s="10">
        <v>170</v>
      </c>
      <c r="E758" s="9" t="s">
        <v>222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305</v>
      </c>
      <c r="AD758" s="10"/>
      <c r="AE758" s="10"/>
      <c r="AF758" s="10"/>
      <c r="AG758" s="10"/>
    </row>
    <row r="759" spans="1:33" ht="13.05" customHeight="1">
      <c r="A759" s="7" t="s">
        <v>219</v>
      </c>
      <c r="B759" s="8" t="s">
        <v>677</v>
      </c>
      <c r="C759" s="9" t="s">
        <v>695</v>
      </c>
      <c r="D759" s="10">
        <v>177</v>
      </c>
      <c r="E759" s="9" t="s">
        <v>222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305</v>
      </c>
      <c r="AD759" s="10"/>
      <c r="AE759" s="10"/>
      <c r="AF759" s="10"/>
      <c r="AG759" s="10"/>
    </row>
    <row r="760" spans="1:33" ht="13.05" customHeight="1">
      <c r="A760" s="7" t="s">
        <v>219</v>
      </c>
      <c r="B760" s="8" t="s">
        <v>677</v>
      </c>
      <c r="C760" s="9" t="s">
        <v>695</v>
      </c>
      <c r="D760" s="10">
        <v>184</v>
      </c>
      <c r="E760" s="9" t="s">
        <v>222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305</v>
      </c>
      <c r="AD760" s="10"/>
      <c r="AE760" s="10"/>
      <c r="AF760" s="10"/>
      <c r="AG760" s="10"/>
    </row>
    <row r="761" spans="1:33" ht="13.05" customHeight="1">
      <c r="A761" s="7" t="s">
        <v>219</v>
      </c>
      <c r="B761" s="8" t="s">
        <v>677</v>
      </c>
      <c r="C761" s="9" t="s">
        <v>695</v>
      </c>
      <c r="D761" s="10">
        <v>191</v>
      </c>
      <c r="E761" s="9" t="s">
        <v>222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305</v>
      </c>
      <c r="AD761" s="10"/>
      <c r="AE761" s="10"/>
      <c r="AF761" s="10"/>
      <c r="AG761" s="10"/>
    </row>
    <row r="762" spans="1:33" ht="13.05" customHeight="1">
      <c r="A762" s="7" t="s">
        <v>219</v>
      </c>
      <c r="B762" s="8" t="s">
        <v>677</v>
      </c>
      <c r="C762" s="9" t="s">
        <v>696</v>
      </c>
      <c r="D762" s="10">
        <v>145</v>
      </c>
      <c r="E762" s="9" t="s">
        <v>430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305</v>
      </c>
      <c r="AD762" s="9" t="s">
        <v>302</v>
      </c>
      <c r="AE762" s="10"/>
      <c r="AF762" s="10"/>
      <c r="AG762" s="10"/>
    </row>
    <row r="763" spans="1:33" ht="13.05" customHeight="1">
      <c r="A763" s="7" t="s">
        <v>219</v>
      </c>
      <c r="B763" s="8" t="s">
        <v>677</v>
      </c>
      <c r="C763" s="9" t="s">
        <v>696</v>
      </c>
      <c r="D763" s="10">
        <v>165</v>
      </c>
      <c r="E763" s="9" t="s">
        <v>430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305</v>
      </c>
      <c r="AD763" s="9" t="s">
        <v>302</v>
      </c>
      <c r="AE763" s="10"/>
      <c r="AF763" s="10"/>
      <c r="AG763" s="10"/>
    </row>
    <row r="764" spans="1:33" ht="13.05" customHeight="1">
      <c r="A764" s="7" t="s">
        <v>219</v>
      </c>
      <c r="B764" s="8" t="s">
        <v>677</v>
      </c>
      <c r="C764" s="9" t="s">
        <v>697</v>
      </c>
      <c r="D764" s="10">
        <v>163</v>
      </c>
      <c r="E764" s="9" t="s">
        <v>222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303</v>
      </c>
      <c r="AD764" s="10"/>
      <c r="AE764" s="10"/>
      <c r="AF764" s="10"/>
      <c r="AG764" s="10"/>
    </row>
    <row r="765" spans="1:33" ht="13.05" customHeight="1">
      <c r="A765" s="7" t="s">
        <v>219</v>
      </c>
      <c r="B765" s="8" t="s">
        <v>677</v>
      </c>
      <c r="C765" s="9" t="s">
        <v>697</v>
      </c>
      <c r="D765" s="10">
        <v>170</v>
      </c>
      <c r="E765" s="9" t="s">
        <v>222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303</v>
      </c>
      <c r="AD765" s="10"/>
      <c r="AE765" s="10"/>
      <c r="AF765" s="10"/>
      <c r="AG765" s="10"/>
    </row>
    <row r="766" spans="1:33" ht="13.05" customHeight="1">
      <c r="A766" s="7" t="s">
        <v>219</v>
      </c>
      <c r="B766" s="8" t="s">
        <v>677</v>
      </c>
      <c r="C766" s="9" t="s">
        <v>697</v>
      </c>
      <c r="D766" s="10">
        <v>177</v>
      </c>
      <c r="E766" s="9" t="s">
        <v>222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303</v>
      </c>
      <c r="AD766" s="10"/>
      <c r="AE766" s="10"/>
      <c r="AF766" s="10"/>
      <c r="AG766" s="10"/>
    </row>
    <row r="767" spans="1:33" ht="13.05" customHeight="1">
      <c r="A767" s="7" t="s">
        <v>219</v>
      </c>
      <c r="B767" s="8" t="s">
        <v>677</v>
      </c>
      <c r="C767" s="9" t="s">
        <v>697</v>
      </c>
      <c r="D767" s="10">
        <v>184</v>
      </c>
      <c r="E767" s="9" t="s">
        <v>222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303</v>
      </c>
      <c r="AD767" s="10"/>
      <c r="AE767" s="10"/>
      <c r="AF767" s="10"/>
      <c r="AG767" s="10"/>
    </row>
    <row r="768" spans="1:33" ht="13.05" customHeight="1">
      <c r="A768" s="7" t="s">
        <v>219</v>
      </c>
      <c r="B768" s="8" t="s">
        <v>677</v>
      </c>
      <c r="C768" s="9" t="s">
        <v>698</v>
      </c>
      <c r="D768" s="10">
        <v>169</v>
      </c>
      <c r="E768" s="9" t="s">
        <v>222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303</v>
      </c>
      <c r="AD768" s="10"/>
      <c r="AE768" s="10"/>
      <c r="AF768" s="10"/>
      <c r="AG768" s="10"/>
    </row>
    <row r="769" spans="1:33" ht="13.05" customHeight="1">
      <c r="A769" s="7" t="s">
        <v>219</v>
      </c>
      <c r="B769" s="8" t="s">
        <v>677</v>
      </c>
      <c r="C769" s="9" t="s">
        <v>699</v>
      </c>
      <c r="D769" s="10">
        <v>163</v>
      </c>
      <c r="E769" s="9" t="s">
        <v>222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303</v>
      </c>
      <c r="AD769" s="9" t="s">
        <v>301</v>
      </c>
      <c r="AE769" s="9" t="s">
        <v>302</v>
      </c>
      <c r="AF769" s="10"/>
      <c r="AG769" s="10"/>
    </row>
    <row r="770" spans="1:33" ht="13.05" customHeight="1">
      <c r="A770" s="7" t="s">
        <v>219</v>
      </c>
      <c r="B770" s="8" t="s">
        <v>677</v>
      </c>
      <c r="C770" s="9" t="s">
        <v>699</v>
      </c>
      <c r="D770" s="10">
        <v>170</v>
      </c>
      <c r="E770" s="9" t="s">
        <v>222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303</v>
      </c>
      <c r="AD770" s="9" t="s">
        <v>301</v>
      </c>
      <c r="AE770" s="9" t="s">
        <v>302</v>
      </c>
      <c r="AF770" s="10"/>
      <c r="AG770" s="10"/>
    </row>
    <row r="771" spans="1:33" ht="13.05" customHeight="1">
      <c r="A771" s="7" t="s">
        <v>219</v>
      </c>
      <c r="B771" s="8" t="s">
        <v>677</v>
      </c>
      <c r="C771" s="9" t="s">
        <v>699</v>
      </c>
      <c r="D771" s="10">
        <v>177</v>
      </c>
      <c r="E771" s="9" t="s">
        <v>222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303</v>
      </c>
      <c r="AD771" s="9" t="s">
        <v>301</v>
      </c>
      <c r="AE771" s="9" t="s">
        <v>302</v>
      </c>
      <c r="AF771" s="10"/>
      <c r="AG771" s="10"/>
    </row>
    <row r="772" spans="1:33" ht="13.05" customHeight="1">
      <c r="A772" s="7" t="s">
        <v>219</v>
      </c>
      <c r="B772" s="8" t="s">
        <v>677</v>
      </c>
      <c r="C772" s="9" t="s">
        <v>699</v>
      </c>
      <c r="D772" s="10">
        <v>184</v>
      </c>
      <c r="E772" s="9" t="s">
        <v>222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303</v>
      </c>
      <c r="AD772" s="9" t="s">
        <v>301</v>
      </c>
      <c r="AE772" s="9" t="s">
        <v>302</v>
      </c>
      <c r="AF772" s="10"/>
      <c r="AG772" s="10"/>
    </row>
    <row r="773" spans="1:33" ht="13.05" customHeight="1">
      <c r="A773" s="7" t="s">
        <v>219</v>
      </c>
      <c r="B773" s="8" t="s">
        <v>677</v>
      </c>
      <c r="C773" s="9" t="s">
        <v>700</v>
      </c>
      <c r="D773" s="10">
        <v>177</v>
      </c>
      <c r="E773" s="9" t="s">
        <v>222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301</v>
      </c>
      <c r="AD773" s="9" t="s">
        <v>302</v>
      </c>
      <c r="AE773" s="10"/>
      <c r="AF773" s="10"/>
      <c r="AG773" s="10"/>
    </row>
    <row r="774" spans="1:33" ht="13.05" customHeight="1">
      <c r="A774" s="7" t="s">
        <v>219</v>
      </c>
      <c r="B774" s="8" t="s">
        <v>677</v>
      </c>
      <c r="C774" s="9" t="s">
        <v>700</v>
      </c>
      <c r="D774" s="10">
        <v>184</v>
      </c>
      <c r="E774" s="9" t="s">
        <v>222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301</v>
      </c>
      <c r="AD774" s="9" t="s">
        <v>302</v>
      </c>
      <c r="AE774" s="10"/>
      <c r="AF774" s="10"/>
      <c r="AG774" s="10"/>
    </row>
    <row r="775" spans="1:33" ht="13.05" customHeight="1">
      <c r="A775" s="7" t="s">
        <v>219</v>
      </c>
      <c r="B775" s="8" t="s">
        <v>677</v>
      </c>
      <c r="C775" s="9" t="s">
        <v>700</v>
      </c>
      <c r="D775" s="10">
        <v>191</v>
      </c>
      <c r="E775" s="9" t="s">
        <v>222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303</v>
      </c>
      <c r="AD775" s="9" t="s">
        <v>301</v>
      </c>
      <c r="AE775" s="9" t="s">
        <v>302</v>
      </c>
      <c r="AF775" s="10"/>
      <c r="AG775" s="10"/>
    </row>
    <row r="776" spans="1:33" ht="13.05" customHeight="1">
      <c r="A776" s="7" t="s">
        <v>219</v>
      </c>
      <c r="B776" s="8" t="s">
        <v>677</v>
      </c>
      <c r="C776" s="9" t="s">
        <v>701</v>
      </c>
      <c r="D776" s="10">
        <v>177</v>
      </c>
      <c r="E776" s="9" t="s">
        <v>222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301</v>
      </c>
      <c r="AD776" s="9" t="s">
        <v>302</v>
      </c>
      <c r="AE776" s="10"/>
      <c r="AF776" s="10"/>
      <c r="AG776" s="10"/>
    </row>
    <row r="777" spans="1:33" ht="13.05" customHeight="1">
      <c r="A777" s="7" t="s">
        <v>219</v>
      </c>
      <c r="B777" s="8" t="s">
        <v>677</v>
      </c>
      <c r="C777" s="9" t="s">
        <v>701</v>
      </c>
      <c r="D777" s="10">
        <v>184</v>
      </c>
      <c r="E777" s="9" t="s">
        <v>222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301</v>
      </c>
      <c r="AD777" s="9" t="s">
        <v>302</v>
      </c>
      <c r="AE777" s="10"/>
      <c r="AF777" s="10"/>
      <c r="AG777" s="10"/>
    </row>
    <row r="778" spans="1:33" ht="13.05" customHeight="1">
      <c r="A778" s="7" t="s">
        <v>219</v>
      </c>
      <c r="B778" s="8" t="s">
        <v>677</v>
      </c>
      <c r="C778" s="9" t="s">
        <v>701</v>
      </c>
      <c r="D778" s="10">
        <v>191</v>
      </c>
      <c r="E778" s="9" t="s">
        <v>222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303</v>
      </c>
      <c r="AD778" s="9" t="s">
        <v>301</v>
      </c>
      <c r="AE778" s="9" t="s">
        <v>302</v>
      </c>
      <c r="AF778" s="10"/>
      <c r="AG778" s="10"/>
    </row>
    <row r="779" spans="1:33" ht="13.05" customHeight="1">
      <c r="A779" s="7" t="s">
        <v>219</v>
      </c>
      <c r="B779" s="8" t="s">
        <v>677</v>
      </c>
      <c r="C779" s="9" t="s">
        <v>702</v>
      </c>
      <c r="D779" s="10">
        <v>149</v>
      </c>
      <c r="E779" s="9" t="s">
        <v>222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303</v>
      </c>
      <c r="AD779" s="10"/>
      <c r="AE779" s="10"/>
      <c r="AF779" s="10"/>
      <c r="AG779" s="10"/>
    </row>
    <row r="780" spans="1:33" ht="13.05" customHeight="1">
      <c r="A780" s="7" t="s">
        <v>219</v>
      </c>
      <c r="B780" s="8" t="s">
        <v>677</v>
      </c>
      <c r="C780" s="9" t="s">
        <v>702</v>
      </c>
      <c r="D780" s="10">
        <v>159</v>
      </c>
      <c r="E780" s="9" t="s">
        <v>222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303</v>
      </c>
      <c r="AD780" s="9" t="s">
        <v>302</v>
      </c>
      <c r="AE780" s="10"/>
      <c r="AF780" s="10"/>
      <c r="AG780" s="10"/>
    </row>
    <row r="781" spans="1:33" ht="13.05" customHeight="1">
      <c r="A781" s="7" t="s">
        <v>219</v>
      </c>
      <c r="B781" s="8" t="s">
        <v>677</v>
      </c>
      <c r="C781" s="9" t="s">
        <v>702</v>
      </c>
      <c r="D781" s="10">
        <v>169</v>
      </c>
      <c r="E781" s="9" t="s">
        <v>222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303</v>
      </c>
      <c r="AD781" s="10"/>
      <c r="AE781" s="10"/>
      <c r="AF781" s="10"/>
      <c r="AG781" s="10"/>
    </row>
    <row r="782" spans="1:33" ht="13.05" customHeight="1">
      <c r="A782" s="7" t="s">
        <v>219</v>
      </c>
      <c r="B782" s="8" t="s">
        <v>677</v>
      </c>
      <c r="C782" s="9" t="s">
        <v>702</v>
      </c>
      <c r="D782" s="10">
        <v>179</v>
      </c>
      <c r="E782" s="9" t="s">
        <v>222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303</v>
      </c>
      <c r="AD782" s="10"/>
      <c r="AE782" s="10"/>
      <c r="AF782" s="10"/>
      <c r="AG782" s="10"/>
    </row>
    <row r="783" spans="1:33" ht="13.05" customHeight="1">
      <c r="A783" s="7" t="s">
        <v>219</v>
      </c>
      <c r="B783" s="8" t="s">
        <v>677</v>
      </c>
      <c r="C783" s="9" t="s">
        <v>703</v>
      </c>
      <c r="D783" s="10">
        <v>149</v>
      </c>
      <c r="E783" s="9" t="s">
        <v>390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303</v>
      </c>
      <c r="AD783" s="10"/>
      <c r="AE783" s="10"/>
      <c r="AF783" s="10"/>
      <c r="AG783" s="10"/>
    </row>
    <row r="784" spans="1:33" ht="13.05" customHeight="1">
      <c r="A784" s="7" t="s">
        <v>219</v>
      </c>
      <c r="B784" s="8" t="s">
        <v>677</v>
      </c>
      <c r="C784" s="9" t="s">
        <v>703</v>
      </c>
      <c r="D784" s="10">
        <v>159</v>
      </c>
      <c r="E784" s="9" t="s">
        <v>390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303</v>
      </c>
      <c r="AD784" s="10"/>
      <c r="AE784" s="10"/>
      <c r="AF784" s="10"/>
      <c r="AG784" s="10"/>
    </row>
    <row r="785" spans="1:33" ht="13.05" customHeight="1">
      <c r="A785" s="7" t="s">
        <v>219</v>
      </c>
      <c r="B785" s="8" t="s">
        <v>677</v>
      </c>
      <c r="C785" s="9" t="s">
        <v>703</v>
      </c>
      <c r="D785" s="10">
        <v>169</v>
      </c>
      <c r="E785" s="9" t="s">
        <v>390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305</v>
      </c>
      <c r="AD785" s="9" t="s">
        <v>303</v>
      </c>
      <c r="AE785" s="10"/>
      <c r="AF785" s="10"/>
      <c r="AG785" s="10"/>
    </row>
    <row r="786" spans="1:33" ht="13.05" customHeight="1">
      <c r="A786" s="7" t="s">
        <v>219</v>
      </c>
      <c r="B786" s="8" t="s">
        <v>677</v>
      </c>
      <c r="C786" s="9" t="s">
        <v>704</v>
      </c>
      <c r="D786" s="10">
        <v>159</v>
      </c>
      <c r="E786" s="9" t="s">
        <v>222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303</v>
      </c>
      <c r="AD786" s="10"/>
      <c r="AE786" s="10"/>
      <c r="AF786" s="10"/>
      <c r="AG786" s="10"/>
    </row>
    <row r="787" spans="1:33" ht="13.05" customHeight="1">
      <c r="A787" s="7" t="s">
        <v>219</v>
      </c>
      <c r="B787" s="8" t="s">
        <v>677</v>
      </c>
      <c r="C787" s="9" t="s">
        <v>704</v>
      </c>
      <c r="D787" s="10">
        <v>169</v>
      </c>
      <c r="E787" s="9" t="s">
        <v>222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303</v>
      </c>
      <c r="AD787" s="10"/>
      <c r="AE787" s="10"/>
      <c r="AF787" s="10"/>
      <c r="AG787" s="10"/>
    </row>
    <row r="788" spans="1:33" ht="13.05" customHeight="1">
      <c r="A788" s="7" t="s">
        <v>219</v>
      </c>
      <c r="B788" s="8" t="s">
        <v>677</v>
      </c>
      <c r="C788" s="9" t="s">
        <v>704</v>
      </c>
      <c r="D788" s="10">
        <v>179</v>
      </c>
      <c r="E788" s="9" t="s">
        <v>222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303</v>
      </c>
      <c r="AD788" s="10"/>
      <c r="AE788" s="10"/>
      <c r="AF788" s="10"/>
      <c r="AG788" s="10"/>
    </row>
    <row r="789" spans="1:33" ht="13.05" customHeight="1">
      <c r="A789" s="7" t="s">
        <v>219</v>
      </c>
      <c r="B789" s="8" t="s">
        <v>677</v>
      </c>
      <c r="C789" s="9" t="s">
        <v>705</v>
      </c>
      <c r="D789" s="10">
        <v>153</v>
      </c>
      <c r="E789" s="9" t="s">
        <v>390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302</v>
      </c>
      <c r="AD789" s="9" t="s">
        <v>388</v>
      </c>
      <c r="AE789" s="10"/>
      <c r="AF789" s="10"/>
      <c r="AG789" s="10"/>
    </row>
    <row r="790" spans="1:33" ht="13.05" customHeight="1">
      <c r="A790" s="7" t="s">
        <v>219</v>
      </c>
      <c r="B790" s="8" t="s">
        <v>677</v>
      </c>
      <c r="C790" s="9" t="s">
        <v>705</v>
      </c>
      <c r="D790" s="10">
        <v>160</v>
      </c>
      <c r="E790" s="9" t="s">
        <v>390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302</v>
      </c>
      <c r="AD790" s="9" t="s">
        <v>388</v>
      </c>
      <c r="AE790" s="10"/>
      <c r="AF790" s="10"/>
      <c r="AG790" s="10"/>
    </row>
    <row r="791" spans="1:33" ht="13.05" customHeight="1">
      <c r="A791" s="7" t="s">
        <v>219</v>
      </c>
      <c r="B791" s="8" t="s">
        <v>677</v>
      </c>
      <c r="C791" s="9" t="s">
        <v>705</v>
      </c>
      <c r="D791" s="10">
        <v>167</v>
      </c>
      <c r="E791" s="9" t="s">
        <v>390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302</v>
      </c>
      <c r="AD791" s="9" t="s">
        <v>388</v>
      </c>
      <c r="AE791" s="10"/>
      <c r="AF791" s="10"/>
      <c r="AG791" s="10"/>
    </row>
    <row r="792" spans="1:33" ht="13.05" customHeight="1">
      <c r="A792" s="7" t="s">
        <v>219</v>
      </c>
      <c r="B792" s="8" t="s">
        <v>677</v>
      </c>
      <c r="C792" s="9" t="s">
        <v>706</v>
      </c>
      <c r="D792" s="10">
        <v>156</v>
      </c>
      <c r="E792" s="9" t="s">
        <v>390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302</v>
      </c>
      <c r="AD792" s="9" t="s">
        <v>388</v>
      </c>
      <c r="AE792" s="10"/>
      <c r="AF792" s="10"/>
      <c r="AG792" s="10"/>
    </row>
    <row r="793" spans="1:33" ht="13.05" customHeight="1">
      <c r="A793" s="7" t="s">
        <v>219</v>
      </c>
      <c r="B793" s="8" t="s">
        <v>677</v>
      </c>
      <c r="C793" s="9" t="s">
        <v>706</v>
      </c>
      <c r="D793" s="10">
        <v>163</v>
      </c>
      <c r="E793" s="9" t="s">
        <v>390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302</v>
      </c>
      <c r="AD793" s="9" t="s">
        <v>388</v>
      </c>
      <c r="AE793" s="10"/>
      <c r="AF793" s="10"/>
      <c r="AG793" s="10"/>
    </row>
    <row r="794" spans="1:33" ht="13.05" customHeight="1">
      <c r="A794" s="7" t="s">
        <v>219</v>
      </c>
      <c r="B794" s="8" t="s">
        <v>677</v>
      </c>
      <c r="C794" s="9" t="s">
        <v>706</v>
      </c>
      <c r="D794" s="10">
        <v>170</v>
      </c>
      <c r="E794" s="9" t="s">
        <v>390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302</v>
      </c>
      <c r="AD794" s="9" t="s">
        <v>388</v>
      </c>
      <c r="AE794" s="10"/>
      <c r="AF794" s="10"/>
      <c r="AG794" s="10"/>
    </row>
    <row r="795" spans="1:33" ht="13.05" customHeight="1">
      <c r="A795" s="7" t="s">
        <v>219</v>
      </c>
      <c r="B795" s="8" t="s">
        <v>677</v>
      </c>
      <c r="C795" s="9" t="s">
        <v>707</v>
      </c>
      <c r="D795" s="10">
        <v>172</v>
      </c>
      <c r="E795" s="9" t="s">
        <v>222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304</v>
      </c>
      <c r="AD795" s="9" t="s">
        <v>302</v>
      </c>
      <c r="AE795" s="9" t="s">
        <v>388</v>
      </c>
      <c r="AF795" s="10"/>
      <c r="AG795" s="10"/>
    </row>
    <row r="796" spans="1:33" ht="13.05" customHeight="1">
      <c r="A796" s="7" t="s">
        <v>219</v>
      </c>
      <c r="B796" s="8" t="s">
        <v>677</v>
      </c>
      <c r="C796" s="9" t="s">
        <v>707</v>
      </c>
      <c r="D796" s="10">
        <v>179</v>
      </c>
      <c r="E796" s="9" t="s">
        <v>222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304</v>
      </c>
      <c r="AD796" s="9" t="s">
        <v>302</v>
      </c>
      <c r="AE796" s="9" t="s">
        <v>388</v>
      </c>
      <c r="AF796" s="10"/>
      <c r="AG796" s="10"/>
    </row>
    <row r="797" spans="1:33" ht="13.05" customHeight="1">
      <c r="A797" s="7" t="s">
        <v>219</v>
      </c>
      <c r="B797" s="8" t="s">
        <v>677</v>
      </c>
      <c r="C797" s="9" t="s">
        <v>707</v>
      </c>
      <c r="D797" s="10">
        <v>186</v>
      </c>
      <c r="E797" s="9" t="s">
        <v>222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304</v>
      </c>
      <c r="AD797" s="9" t="s">
        <v>302</v>
      </c>
      <c r="AE797" s="9" t="s">
        <v>388</v>
      </c>
      <c r="AF797" s="10"/>
      <c r="AG797" s="10"/>
    </row>
    <row r="798" spans="1:33" ht="13.05" customHeight="1">
      <c r="A798" s="7" t="s">
        <v>219</v>
      </c>
      <c r="B798" s="8" t="s">
        <v>677</v>
      </c>
      <c r="C798" s="9" t="s">
        <v>708</v>
      </c>
      <c r="D798" s="10">
        <v>160</v>
      </c>
      <c r="E798" s="9" t="s">
        <v>222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302</v>
      </c>
      <c r="AD798" s="9" t="s">
        <v>388</v>
      </c>
      <c r="AE798" s="10"/>
      <c r="AF798" s="10"/>
      <c r="AG798" s="10"/>
    </row>
    <row r="799" spans="1:33" ht="13.05" customHeight="1">
      <c r="A799" s="7" t="s">
        <v>219</v>
      </c>
      <c r="B799" s="8" t="s">
        <v>677</v>
      </c>
      <c r="C799" s="9" t="s">
        <v>708</v>
      </c>
      <c r="D799" s="10">
        <v>167</v>
      </c>
      <c r="E799" s="9" t="s">
        <v>222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302</v>
      </c>
      <c r="AD799" s="9" t="s">
        <v>388</v>
      </c>
      <c r="AE799" s="10"/>
      <c r="AF799" s="10"/>
      <c r="AG799" s="10"/>
    </row>
    <row r="800" spans="1:33" ht="13.05" customHeight="1">
      <c r="A800" s="7" t="s">
        <v>219</v>
      </c>
      <c r="B800" s="8" t="s">
        <v>677</v>
      </c>
      <c r="C800" s="9" t="s">
        <v>708</v>
      </c>
      <c r="D800" s="10">
        <v>174</v>
      </c>
      <c r="E800" s="9" t="s">
        <v>222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302</v>
      </c>
      <c r="AD800" s="9" t="s">
        <v>388</v>
      </c>
      <c r="AE800" s="10"/>
      <c r="AF800" s="10"/>
      <c r="AG800" s="10"/>
    </row>
    <row r="801" spans="1:33" ht="13.05" customHeight="1">
      <c r="A801" s="7" t="s">
        <v>219</v>
      </c>
      <c r="B801" s="8" t="s">
        <v>677</v>
      </c>
      <c r="C801" s="9" t="s">
        <v>709</v>
      </c>
      <c r="D801" s="10">
        <v>170</v>
      </c>
      <c r="E801" s="9" t="s">
        <v>222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302</v>
      </c>
      <c r="AD801" s="9" t="s">
        <v>388</v>
      </c>
      <c r="AE801" s="10"/>
      <c r="AF801" s="10"/>
      <c r="AG801" s="10"/>
    </row>
    <row r="802" spans="1:33" ht="13.05" customHeight="1">
      <c r="A802" s="7" t="s">
        <v>219</v>
      </c>
      <c r="B802" s="8" t="s">
        <v>677</v>
      </c>
      <c r="C802" s="9" t="s">
        <v>709</v>
      </c>
      <c r="D802" s="10">
        <v>177</v>
      </c>
      <c r="E802" s="9" t="s">
        <v>222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302</v>
      </c>
      <c r="AD802" s="9" t="s">
        <v>388</v>
      </c>
      <c r="AE802" s="10"/>
      <c r="AF802" s="10"/>
      <c r="AG802" s="10"/>
    </row>
    <row r="803" spans="1:33" ht="13.05" customHeight="1">
      <c r="A803" s="7" t="s">
        <v>219</v>
      </c>
      <c r="B803" s="8" t="s">
        <v>677</v>
      </c>
      <c r="C803" s="9" t="s">
        <v>709</v>
      </c>
      <c r="D803" s="10">
        <v>184</v>
      </c>
      <c r="E803" s="9" t="s">
        <v>222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302</v>
      </c>
      <c r="AD803" s="9" t="s">
        <v>388</v>
      </c>
      <c r="AE803" s="10"/>
      <c r="AF803" s="10"/>
      <c r="AG803" s="10"/>
    </row>
    <row r="804" spans="1:33" ht="13.05" customHeight="1">
      <c r="A804" s="7" t="s">
        <v>219</v>
      </c>
      <c r="B804" s="8" t="s">
        <v>710</v>
      </c>
      <c r="C804" s="9" t="s">
        <v>711</v>
      </c>
      <c r="D804" s="10">
        <v>172</v>
      </c>
      <c r="E804" s="9" t="s">
        <v>222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305</v>
      </c>
      <c r="AD804" s="10"/>
      <c r="AE804" s="10"/>
      <c r="AF804" s="10"/>
      <c r="AG804" s="10"/>
    </row>
    <row r="805" spans="1:33" ht="13.05" customHeight="1">
      <c r="A805" s="7" t="s">
        <v>219</v>
      </c>
      <c r="B805" s="8" t="s">
        <v>710</v>
      </c>
      <c r="C805" s="9" t="s">
        <v>711</v>
      </c>
      <c r="D805" s="10">
        <v>179</v>
      </c>
      <c r="E805" s="9" t="s">
        <v>222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305</v>
      </c>
      <c r="AD805" s="10"/>
      <c r="AE805" s="10"/>
      <c r="AF805" s="10"/>
      <c r="AG805" s="10"/>
    </row>
    <row r="806" spans="1:33" ht="13.05" customHeight="1">
      <c r="A806" s="7" t="s">
        <v>219</v>
      </c>
      <c r="B806" s="8" t="s">
        <v>710</v>
      </c>
      <c r="C806" s="9" t="s">
        <v>711</v>
      </c>
      <c r="D806" s="10">
        <v>186</v>
      </c>
      <c r="E806" s="9" t="s">
        <v>222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305</v>
      </c>
      <c r="AD806" s="10"/>
      <c r="AE806" s="10"/>
      <c r="AF806" s="10"/>
      <c r="AG806" s="10"/>
    </row>
    <row r="807" spans="1:33" ht="13.05" customHeight="1">
      <c r="A807" s="7" t="s">
        <v>219</v>
      </c>
      <c r="B807" s="8" t="s">
        <v>710</v>
      </c>
      <c r="C807" s="9" t="s">
        <v>712</v>
      </c>
      <c r="D807" s="10">
        <v>165</v>
      </c>
      <c r="E807" s="9" t="s">
        <v>222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305</v>
      </c>
      <c r="AD807" s="10"/>
      <c r="AE807" s="10"/>
      <c r="AF807" s="10"/>
      <c r="AG807" s="10"/>
    </row>
    <row r="808" spans="1:33" ht="13.05" customHeight="1">
      <c r="A808" s="7" t="s">
        <v>219</v>
      </c>
      <c r="B808" s="8" t="s">
        <v>710</v>
      </c>
      <c r="C808" s="9" t="s">
        <v>712</v>
      </c>
      <c r="D808" s="10">
        <v>172</v>
      </c>
      <c r="E808" s="9" t="s">
        <v>222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305</v>
      </c>
      <c r="AD808" s="9" t="s">
        <v>302</v>
      </c>
      <c r="AE808" s="10"/>
      <c r="AF808" s="10"/>
      <c r="AG808" s="10"/>
    </row>
    <row r="809" spans="1:33" ht="13.05" customHeight="1">
      <c r="A809" s="7" t="s">
        <v>219</v>
      </c>
      <c r="B809" s="8" t="s">
        <v>710</v>
      </c>
      <c r="C809" s="9" t="s">
        <v>712</v>
      </c>
      <c r="D809" s="10">
        <v>179</v>
      </c>
      <c r="E809" s="9" t="s">
        <v>222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305</v>
      </c>
      <c r="AD809" s="10"/>
      <c r="AE809" s="10"/>
      <c r="AF809" s="10"/>
      <c r="AG809" s="10"/>
    </row>
    <row r="810" spans="1:33" ht="13.05" customHeight="1">
      <c r="A810" s="7" t="s">
        <v>219</v>
      </c>
      <c r="B810" s="8" t="s">
        <v>710</v>
      </c>
      <c r="C810" s="9" t="s">
        <v>712</v>
      </c>
      <c r="D810" s="10">
        <v>186</v>
      </c>
      <c r="E810" s="9" t="s">
        <v>222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305</v>
      </c>
      <c r="AD810" s="10"/>
      <c r="AE810" s="10"/>
      <c r="AF810" s="10"/>
      <c r="AG810" s="10"/>
    </row>
    <row r="811" spans="1:33" ht="13.05" customHeight="1">
      <c r="A811" s="7" t="s">
        <v>219</v>
      </c>
      <c r="B811" s="8" t="s">
        <v>710</v>
      </c>
      <c r="C811" s="9" t="s">
        <v>713</v>
      </c>
      <c r="D811" s="10">
        <v>151</v>
      </c>
      <c r="E811" s="9" t="s">
        <v>390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305</v>
      </c>
      <c r="AD811" s="9" t="s">
        <v>302</v>
      </c>
      <c r="AE811" s="10"/>
      <c r="AF811" s="10"/>
      <c r="AG811" s="10"/>
    </row>
    <row r="812" spans="1:33" ht="13.05" customHeight="1">
      <c r="A812" s="7" t="s">
        <v>219</v>
      </c>
      <c r="B812" s="8" t="s">
        <v>710</v>
      </c>
      <c r="C812" s="9" t="s">
        <v>713</v>
      </c>
      <c r="D812" s="10">
        <v>158</v>
      </c>
      <c r="E812" s="9" t="s">
        <v>390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305</v>
      </c>
      <c r="AD812" s="10"/>
      <c r="AE812" s="10"/>
      <c r="AF812" s="10"/>
      <c r="AG812" s="10"/>
    </row>
    <row r="813" spans="1:33" ht="13.05" customHeight="1">
      <c r="A813" s="7" t="s">
        <v>219</v>
      </c>
      <c r="B813" s="8" t="s">
        <v>710</v>
      </c>
      <c r="C813" s="9" t="s">
        <v>713</v>
      </c>
      <c r="D813" s="10">
        <v>165</v>
      </c>
      <c r="E813" s="9" t="s">
        <v>390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305</v>
      </c>
      <c r="AD813" s="9" t="s">
        <v>302</v>
      </c>
      <c r="AE813" s="10"/>
      <c r="AF813" s="10"/>
      <c r="AG813" s="10"/>
    </row>
    <row r="814" spans="1:33" ht="13.05" customHeight="1">
      <c r="A814" s="7" t="s">
        <v>219</v>
      </c>
      <c r="B814" s="8" t="s">
        <v>710</v>
      </c>
      <c r="C814" s="9" t="s">
        <v>714</v>
      </c>
      <c r="D814" s="10">
        <v>151</v>
      </c>
      <c r="E814" s="9" t="s">
        <v>390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305</v>
      </c>
      <c r="AD814" s="9" t="s">
        <v>301</v>
      </c>
      <c r="AE814" s="9" t="s">
        <v>302</v>
      </c>
      <c r="AF814" s="10"/>
      <c r="AG814" s="10"/>
    </row>
    <row r="815" spans="1:33" ht="13.05" customHeight="1">
      <c r="A815" s="7" t="s">
        <v>219</v>
      </c>
      <c r="B815" s="8" t="s">
        <v>710</v>
      </c>
      <c r="C815" s="9" t="s">
        <v>714</v>
      </c>
      <c r="D815" s="10">
        <v>165</v>
      </c>
      <c r="E815" s="9" t="s">
        <v>390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305</v>
      </c>
      <c r="AD815" s="9" t="s">
        <v>301</v>
      </c>
      <c r="AE815" s="10"/>
      <c r="AF815" s="10"/>
      <c r="AG815" s="10"/>
    </row>
    <row r="816" spans="1:33" ht="13.05" customHeight="1">
      <c r="A816" s="7" t="s">
        <v>219</v>
      </c>
      <c r="B816" s="8" t="s">
        <v>710</v>
      </c>
      <c r="C816" s="9" t="s">
        <v>714</v>
      </c>
      <c r="D816" s="10">
        <v>171</v>
      </c>
      <c r="E816" s="9" t="s">
        <v>390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305</v>
      </c>
      <c r="AD816" s="9" t="s">
        <v>301</v>
      </c>
      <c r="AE816" s="9" t="s">
        <v>302</v>
      </c>
      <c r="AF816" s="10"/>
      <c r="AG816" s="10"/>
    </row>
    <row r="817" spans="1:33" ht="13.05" customHeight="1">
      <c r="A817" s="7" t="s">
        <v>219</v>
      </c>
      <c r="B817" s="8" t="s">
        <v>710</v>
      </c>
      <c r="C817" s="9" t="s">
        <v>715</v>
      </c>
      <c r="D817" s="10">
        <v>151</v>
      </c>
      <c r="E817" s="9" t="s">
        <v>390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305</v>
      </c>
      <c r="AD817" s="9" t="s">
        <v>302</v>
      </c>
      <c r="AE817" s="10"/>
      <c r="AF817" s="10"/>
      <c r="AG817" s="10"/>
    </row>
    <row r="818" spans="1:33" ht="13.05" customHeight="1">
      <c r="A818" s="7" t="s">
        <v>219</v>
      </c>
      <c r="B818" s="8" t="s">
        <v>710</v>
      </c>
      <c r="C818" s="9" t="s">
        <v>715</v>
      </c>
      <c r="D818" s="10">
        <v>158</v>
      </c>
      <c r="E818" s="9" t="s">
        <v>390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305</v>
      </c>
      <c r="AD818" s="9" t="s">
        <v>302</v>
      </c>
      <c r="AE818" s="10"/>
      <c r="AF818" s="10"/>
      <c r="AG818" s="10"/>
    </row>
    <row r="819" spans="1:33" ht="13.05" customHeight="1">
      <c r="A819" s="7" t="s">
        <v>219</v>
      </c>
      <c r="B819" s="8" t="s">
        <v>710</v>
      </c>
      <c r="C819" s="9" t="s">
        <v>715</v>
      </c>
      <c r="D819" s="10">
        <v>165</v>
      </c>
      <c r="E819" s="9" t="s">
        <v>390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305</v>
      </c>
      <c r="AD819" s="9" t="s">
        <v>302</v>
      </c>
      <c r="AE819" s="10"/>
      <c r="AF819" s="10"/>
      <c r="AG819" s="10"/>
    </row>
    <row r="820" spans="1:33" ht="13.05" customHeight="1">
      <c r="A820" s="7" t="s">
        <v>219</v>
      </c>
      <c r="B820" s="8" t="s">
        <v>710</v>
      </c>
      <c r="C820" s="9" t="s">
        <v>716</v>
      </c>
      <c r="D820" s="10">
        <v>171</v>
      </c>
      <c r="E820" s="9" t="s">
        <v>222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305</v>
      </c>
      <c r="AD820" s="9" t="s">
        <v>301</v>
      </c>
      <c r="AE820" s="9" t="s">
        <v>302</v>
      </c>
      <c r="AF820" s="10"/>
      <c r="AG820" s="10"/>
    </row>
    <row r="821" spans="1:33" ht="13.05" customHeight="1">
      <c r="A821" s="7" t="s">
        <v>219</v>
      </c>
      <c r="B821" s="8" t="s">
        <v>710</v>
      </c>
      <c r="C821" s="9" t="s">
        <v>716</v>
      </c>
      <c r="D821" s="10">
        <v>176</v>
      </c>
      <c r="E821" s="9" t="s">
        <v>222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305</v>
      </c>
      <c r="AD821" s="9" t="s">
        <v>301</v>
      </c>
      <c r="AE821" s="9" t="s">
        <v>302</v>
      </c>
      <c r="AF821" s="10"/>
      <c r="AG821" s="10"/>
    </row>
    <row r="822" spans="1:33" ht="13.05" customHeight="1">
      <c r="A822" s="7" t="s">
        <v>219</v>
      </c>
      <c r="B822" s="8" t="s">
        <v>710</v>
      </c>
      <c r="C822" s="9" t="s">
        <v>717</v>
      </c>
      <c r="D822" s="10">
        <v>176</v>
      </c>
      <c r="E822" s="9" t="s">
        <v>222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301</v>
      </c>
      <c r="AD822" s="10"/>
      <c r="AE822" s="10"/>
      <c r="AF822" s="10"/>
      <c r="AG822" s="10"/>
    </row>
    <row r="823" spans="1:33" ht="13.05" customHeight="1">
      <c r="A823" s="7" t="s">
        <v>219</v>
      </c>
      <c r="B823" s="8" t="s">
        <v>710</v>
      </c>
      <c r="C823" s="9" t="s">
        <v>717</v>
      </c>
      <c r="D823" s="10">
        <v>182</v>
      </c>
      <c r="E823" s="9" t="s">
        <v>222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301</v>
      </c>
      <c r="AD823" s="10"/>
      <c r="AE823" s="10"/>
      <c r="AF823" s="10"/>
      <c r="AG823" s="10"/>
    </row>
    <row r="824" spans="1:33" ht="13.05" customHeight="1">
      <c r="A824" s="7" t="s">
        <v>219</v>
      </c>
      <c r="B824" s="8" t="s">
        <v>710</v>
      </c>
      <c r="C824" s="9" t="s">
        <v>717</v>
      </c>
      <c r="D824" s="10">
        <v>187</v>
      </c>
      <c r="E824" s="9" t="s">
        <v>222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301</v>
      </c>
      <c r="AD824" s="10"/>
      <c r="AE824" s="10"/>
      <c r="AF824" s="10"/>
      <c r="AG824" s="10"/>
    </row>
    <row r="825" spans="1:33" ht="13.05" customHeight="1">
      <c r="A825" s="7" t="s">
        <v>219</v>
      </c>
      <c r="B825" s="8" t="s">
        <v>710</v>
      </c>
      <c r="C825" s="9" t="s">
        <v>718</v>
      </c>
      <c r="D825" s="10">
        <v>171</v>
      </c>
      <c r="E825" s="9" t="s">
        <v>222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305</v>
      </c>
      <c r="AD825" s="10"/>
      <c r="AE825" s="10"/>
      <c r="AF825" s="10"/>
      <c r="AG825" s="10"/>
    </row>
    <row r="826" spans="1:33" ht="13.05" customHeight="1">
      <c r="A826" s="7" t="s">
        <v>219</v>
      </c>
      <c r="B826" s="8" t="s">
        <v>710</v>
      </c>
      <c r="C826" s="9" t="s">
        <v>718</v>
      </c>
      <c r="D826" s="10">
        <v>176</v>
      </c>
      <c r="E826" s="9" t="s">
        <v>222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305</v>
      </c>
      <c r="AD826" s="9" t="s">
        <v>302</v>
      </c>
      <c r="AE826" s="10"/>
      <c r="AF826" s="10"/>
      <c r="AG826" s="10"/>
    </row>
    <row r="827" spans="1:33" ht="13.05" customHeight="1">
      <c r="A827" s="7" t="s">
        <v>219</v>
      </c>
      <c r="B827" s="8" t="s">
        <v>710</v>
      </c>
      <c r="C827" s="9" t="s">
        <v>718</v>
      </c>
      <c r="D827" s="10">
        <v>182</v>
      </c>
      <c r="E827" s="9" t="s">
        <v>222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305</v>
      </c>
      <c r="AD827" s="10"/>
      <c r="AE827" s="10"/>
      <c r="AF827" s="10"/>
      <c r="AG827" s="10"/>
    </row>
    <row r="828" spans="1:33" ht="13.05" customHeight="1">
      <c r="A828" s="7" t="s">
        <v>219</v>
      </c>
      <c r="B828" s="8" t="s">
        <v>710</v>
      </c>
      <c r="C828" s="9" t="s">
        <v>718</v>
      </c>
      <c r="D828" s="10">
        <v>187</v>
      </c>
      <c r="E828" s="9" t="s">
        <v>222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305</v>
      </c>
      <c r="AD828" s="10"/>
      <c r="AE828" s="10"/>
      <c r="AF828" s="10"/>
      <c r="AG828" s="10"/>
    </row>
    <row r="829" spans="1:33" ht="13.05" customHeight="1">
      <c r="A829" s="7" t="s">
        <v>219</v>
      </c>
      <c r="B829" s="8" t="s">
        <v>719</v>
      </c>
      <c r="C829" s="9" t="s">
        <v>720</v>
      </c>
      <c r="D829" s="10">
        <v>169</v>
      </c>
      <c r="E829" s="9" t="s">
        <v>222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305</v>
      </c>
      <c r="AD829" s="10"/>
      <c r="AE829" s="10"/>
      <c r="AF829" s="10"/>
      <c r="AG829" s="10"/>
    </row>
    <row r="830" spans="1:33" ht="13.05" customHeight="1">
      <c r="A830" s="7" t="s">
        <v>219</v>
      </c>
      <c r="B830" s="8" t="s">
        <v>719</v>
      </c>
      <c r="C830" s="9" t="s">
        <v>720</v>
      </c>
      <c r="D830" s="10">
        <v>176</v>
      </c>
      <c r="E830" s="9" t="s">
        <v>222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305</v>
      </c>
      <c r="AD830" s="10"/>
      <c r="AE830" s="10"/>
      <c r="AF830" s="10"/>
      <c r="AG830" s="10"/>
    </row>
    <row r="831" spans="1:33" ht="13.05" customHeight="1">
      <c r="A831" s="7" t="s">
        <v>219</v>
      </c>
      <c r="B831" s="8" t="s">
        <v>719</v>
      </c>
      <c r="C831" s="9" t="s">
        <v>720</v>
      </c>
      <c r="D831" s="10">
        <v>181</v>
      </c>
      <c r="E831" s="9" t="s">
        <v>222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305</v>
      </c>
      <c r="AD831" s="10"/>
      <c r="AE831" s="10"/>
      <c r="AF831" s="10"/>
      <c r="AG831" s="10"/>
    </row>
    <row r="832" spans="1:33" ht="13.05" customHeight="1">
      <c r="A832" s="7" t="s">
        <v>219</v>
      </c>
      <c r="B832" s="8" t="s">
        <v>719</v>
      </c>
      <c r="C832" s="9" t="s">
        <v>721</v>
      </c>
      <c r="D832" s="10">
        <v>153</v>
      </c>
      <c r="E832" s="9" t="s">
        <v>390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305</v>
      </c>
      <c r="AD832" s="10"/>
      <c r="AE832" s="10"/>
      <c r="AF832" s="10"/>
      <c r="AG832" s="10"/>
    </row>
    <row r="833" spans="1:33" ht="13.05" customHeight="1">
      <c r="A833" s="7" t="s">
        <v>219</v>
      </c>
      <c r="B833" s="8" t="s">
        <v>719</v>
      </c>
      <c r="C833" s="9" t="s">
        <v>721</v>
      </c>
      <c r="D833" s="10">
        <v>160</v>
      </c>
      <c r="E833" s="9" t="s">
        <v>390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305</v>
      </c>
      <c r="AD833" s="10"/>
      <c r="AE833" s="10"/>
      <c r="AF833" s="10"/>
      <c r="AG833" s="10"/>
    </row>
    <row r="834" spans="1:33" ht="13.05" customHeight="1">
      <c r="A834" s="7" t="s">
        <v>219</v>
      </c>
      <c r="B834" s="8" t="s">
        <v>719</v>
      </c>
      <c r="C834" s="9" t="s">
        <v>721</v>
      </c>
      <c r="D834" s="10">
        <v>167</v>
      </c>
      <c r="E834" s="9" t="s">
        <v>390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305</v>
      </c>
      <c r="AD834" s="10"/>
      <c r="AE834" s="10"/>
      <c r="AF834" s="10"/>
      <c r="AG834" s="10"/>
    </row>
    <row r="835" spans="1:33" ht="13.05" customHeight="1">
      <c r="A835" s="7" t="s">
        <v>219</v>
      </c>
      <c r="B835" s="8" t="s">
        <v>719</v>
      </c>
      <c r="C835" s="9" t="s">
        <v>722</v>
      </c>
      <c r="D835" s="10">
        <v>171</v>
      </c>
      <c r="E835" s="9" t="s">
        <v>222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303</v>
      </c>
      <c r="AD835" s="9" t="s">
        <v>302</v>
      </c>
      <c r="AE835" s="10"/>
      <c r="AF835" s="10"/>
      <c r="AG835" s="10"/>
    </row>
    <row r="836" spans="1:33" ht="13.05" customHeight="1">
      <c r="A836" s="7" t="s">
        <v>219</v>
      </c>
      <c r="B836" s="8" t="s">
        <v>719</v>
      </c>
      <c r="C836" s="9" t="s">
        <v>722</v>
      </c>
      <c r="D836" s="10">
        <v>178</v>
      </c>
      <c r="E836" s="9" t="s">
        <v>222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303</v>
      </c>
      <c r="AD836" s="9" t="s">
        <v>302</v>
      </c>
      <c r="AE836" s="10"/>
      <c r="AF836" s="10"/>
      <c r="AG836" s="10"/>
    </row>
    <row r="837" spans="1:33" ht="13.05" customHeight="1">
      <c r="A837" s="7" t="s">
        <v>219</v>
      </c>
      <c r="B837" s="8" t="s">
        <v>719</v>
      </c>
      <c r="C837" s="9" t="s">
        <v>722</v>
      </c>
      <c r="D837" s="10">
        <v>185</v>
      </c>
      <c r="E837" s="9" t="s">
        <v>222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305</v>
      </c>
      <c r="AD837" s="9" t="s">
        <v>303</v>
      </c>
      <c r="AE837" s="9" t="s">
        <v>302</v>
      </c>
      <c r="AF837" s="10"/>
      <c r="AG837" s="10"/>
    </row>
    <row r="838" spans="1:33" ht="13.05" customHeight="1">
      <c r="A838" s="7" t="s">
        <v>219</v>
      </c>
      <c r="B838" s="8" t="s">
        <v>719</v>
      </c>
      <c r="C838" s="9" t="s">
        <v>723</v>
      </c>
      <c r="D838" s="10">
        <v>164</v>
      </c>
      <c r="E838" s="9" t="s">
        <v>222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303</v>
      </c>
      <c r="AD838" s="9" t="s">
        <v>302</v>
      </c>
      <c r="AE838" s="10"/>
      <c r="AF838" s="10"/>
      <c r="AG838" s="10"/>
    </row>
    <row r="839" spans="1:33" ht="13.05" customHeight="1">
      <c r="A839" s="7" t="s">
        <v>219</v>
      </c>
      <c r="B839" s="8" t="s">
        <v>719</v>
      </c>
      <c r="C839" s="9" t="s">
        <v>723</v>
      </c>
      <c r="D839" s="10">
        <v>171</v>
      </c>
      <c r="E839" s="9" t="s">
        <v>222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303</v>
      </c>
      <c r="AD839" s="9" t="s">
        <v>302</v>
      </c>
      <c r="AE839" s="10"/>
      <c r="AF839" s="10"/>
      <c r="AG839" s="10"/>
    </row>
    <row r="840" spans="1:33" ht="13.05" customHeight="1">
      <c r="A840" s="7" t="s">
        <v>219</v>
      </c>
      <c r="B840" s="8" t="s">
        <v>719</v>
      </c>
      <c r="C840" s="9" t="s">
        <v>723</v>
      </c>
      <c r="D840" s="10">
        <v>178</v>
      </c>
      <c r="E840" s="9" t="s">
        <v>222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303</v>
      </c>
      <c r="AD840" s="10"/>
      <c r="AE840" s="10"/>
      <c r="AF840" s="10"/>
      <c r="AG840" s="10"/>
    </row>
    <row r="841" spans="1:33" ht="13.05" customHeight="1">
      <c r="A841" s="7" t="s">
        <v>219</v>
      </c>
      <c r="B841" s="8" t="s">
        <v>719</v>
      </c>
      <c r="C841" s="9" t="s">
        <v>723</v>
      </c>
      <c r="D841" s="10">
        <v>185</v>
      </c>
      <c r="E841" s="9" t="s">
        <v>222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303</v>
      </c>
      <c r="AD841" s="10"/>
      <c r="AE841" s="10"/>
      <c r="AF841" s="10"/>
      <c r="AG841" s="10"/>
    </row>
    <row r="842" spans="1:33" ht="13.05" customHeight="1">
      <c r="A842" s="7" t="s">
        <v>219</v>
      </c>
      <c r="B842" s="8" t="s">
        <v>719</v>
      </c>
      <c r="C842" s="9" t="s">
        <v>724</v>
      </c>
      <c r="D842" s="10">
        <v>155</v>
      </c>
      <c r="E842" s="9" t="s">
        <v>222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303</v>
      </c>
      <c r="AD842" s="10"/>
      <c r="AE842" s="10"/>
      <c r="AF842" s="10"/>
      <c r="AG842" s="10"/>
    </row>
    <row r="843" spans="1:33" ht="13.05" customHeight="1">
      <c r="A843" s="7" t="s">
        <v>219</v>
      </c>
      <c r="B843" s="8" t="s">
        <v>719</v>
      </c>
      <c r="C843" s="9" t="s">
        <v>724</v>
      </c>
      <c r="D843" s="10">
        <v>166</v>
      </c>
      <c r="E843" s="9" t="s">
        <v>222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303</v>
      </c>
      <c r="AD843" s="9" t="s">
        <v>302</v>
      </c>
      <c r="AE843" s="10"/>
      <c r="AF843" s="10"/>
      <c r="AG843" s="10"/>
    </row>
    <row r="844" spans="1:33" ht="13.05" customHeight="1">
      <c r="A844" s="7" t="s">
        <v>219</v>
      </c>
      <c r="B844" s="8" t="s">
        <v>719</v>
      </c>
      <c r="C844" s="9" t="s">
        <v>724</v>
      </c>
      <c r="D844" s="10">
        <v>172</v>
      </c>
      <c r="E844" s="9" t="s">
        <v>222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303</v>
      </c>
      <c r="AD844" s="10"/>
      <c r="AE844" s="10"/>
      <c r="AF844" s="10"/>
      <c r="AG844" s="10"/>
    </row>
    <row r="845" spans="1:33" ht="13.05" customHeight="1">
      <c r="A845" s="7" t="s">
        <v>219</v>
      </c>
      <c r="B845" s="8" t="s">
        <v>719</v>
      </c>
      <c r="C845" s="9" t="s">
        <v>724</v>
      </c>
      <c r="D845" s="10">
        <v>177</v>
      </c>
      <c r="E845" s="9" t="s">
        <v>222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303</v>
      </c>
      <c r="AD845" s="10"/>
      <c r="AE845" s="10"/>
      <c r="AF845" s="10"/>
      <c r="AG845" s="10"/>
    </row>
    <row r="846" spans="1:33" ht="13.05" customHeight="1">
      <c r="A846" s="7" t="s">
        <v>219</v>
      </c>
      <c r="B846" s="8" t="s">
        <v>719</v>
      </c>
      <c r="C846" s="9" t="s">
        <v>725</v>
      </c>
      <c r="D846" s="10">
        <v>144</v>
      </c>
      <c r="E846" s="9" t="s">
        <v>390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303</v>
      </c>
      <c r="AD846" s="9" t="s">
        <v>302</v>
      </c>
      <c r="AE846" s="10"/>
      <c r="AF846" s="10"/>
      <c r="AG846" s="10"/>
    </row>
    <row r="847" spans="1:33" ht="13.05" customHeight="1">
      <c r="A847" s="7" t="s">
        <v>219</v>
      </c>
      <c r="B847" s="8" t="s">
        <v>719</v>
      </c>
      <c r="C847" s="9" t="s">
        <v>725</v>
      </c>
      <c r="D847" s="10">
        <v>155</v>
      </c>
      <c r="E847" s="9" t="s">
        <v>390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303</v>
      </c>
      <c r="AD847" s="9" t="s">
        <v>302</v>
      </c>
      <c r="AE847" s="10"/>
      <c r="AF847" s="10"/>
      <c r="AG847" s="10"/>
    </row>
    <row r="848" spans="1:33" ht="13.05" customHeight="1">
      <c r="A848" s="7" t="s">
        <v>219</v>
      </c>
      <c r="B848" s="8" t="s">
        <v>719</v>
      </c>
      <c r="C848" s="9" t="s">
        <v>725</v>
      </c>
      <c r="D848" s="10">
        <v>166</v>
      </c>
      <c r="E848" s="9" t="s">
        <v>390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303</v>
      </c>
      <c r="AD848" s="9" t="s">
        <v>302</v>
      </c>
      <c r="AE848" s="10"/>
      <c r="AF848" s="10"/>
      <c r="AG848" s="10"/>
    </row>
    <row r="849" spans="1:33" ht="13.05" customHeight="1">
      <c r="A849" s="7" t="s">
        <v>219</v>
      </c>
      <c r="B849" s="8" t="s">
        <v>719</v>
      </c>
      <c r="C849" s="9" t="s">
        <v>726</v>
      </c>
      <c r="D849" s="10">
        <v>178</v>
      </c>
      <c r="E849" s="9" t="s">
        <v>222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303</v>
      </c>
      <c r="AD849" s="9" t="s">
        <v>301</v>
      </c>
      <c r="AE849" s="9" t="s">
        <v>302</v>
      </c>
      <c r="AF849" s="10"/>
      <c r="AG849" s="10"/>
    </row>
    <row r="850" spans="1:33" ht="13.05" customHeight="1">
      <c r="A850" s="7" t="s">
        <v>219</v>
      </c>
      <c r="B850" s="8" t="s">
        <v>719</v>
      </c>
      <c r="C850" s="9" t="s">
        <v>726</v>
      </c>
      <c r="D850" s="10">
        <v>186</v>
      </c>
      <c r="E850" s="9" t="s">
        <v>222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303</v>
      </c>
      <c r="AD850" s="9" t="s">
        <v>301</v>
      </c>
      <c r="AE850" s="9" t="s">
        <v>302</v>
      </c>
      <c r="AF850" s="10"/>
      <c r="AG850" s="10"/>
    </row>
    <row r="851" spans="1:33" ht="13.05" customHeight="1">
      <c r="A851" s="7" t="s">
        <v>219</v>
      </c>
      <c r="B851" s="8" t="s">
        <v>719</v>
      </c>
      <c r="C851" s="9" t="s">
        <v>727</v>
      </c>
      <c r="D851" s="10">
        <v>158</v>
      </c>
      <c r="E851" s="9" t="s">
        <v>390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305</v>
      </c>
      <c r="AD851" s="9" t="s">
        <v>304</v>
      </c>
      <c r="AE851" s="9" t="s">
        <v>302</v>
      </c>
      <c r="AF851" s="10"/>
      <c r="AG851" s="10"/>
    </row>
    <row r="852" spans="1:33" ht="13.05" customHeight="1">
      <c r="A852" s="7" t="s">
        <v>219</v>
      </c>
      <c r="B852" s="8" t="s">
        <v>719</v>
      </c>
      <c r="C852" s="9" t="s">
        <v>727</v>
      </c>
      <c r="D852" s="10">
        <v>165</v>
      </c>
      <c r="E852" s="9" t="s">
        <v>390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301</v>
      </c>
      <c r="AD852" s="9" t="s">
        <v>302</v>
      </c>
      <c r="AE852" s="10"/>
      <c r="AF852" s="10"/>
      <c r="AG852" s="10"/>
    </row>
    <row r="853" spans="1:33" ht="13.05" customHeight="1">
      <c r="A853" s="7" t="s">
        <v>219</v>
      </c>
      <c r="B853" s="8" t="s">
        <v>719</v>
      </c>
      <c r="C853" s="9" t="s">
        <v>727</v>
      </c>
      <c r="D853" s="10">
        <v>172</v>
      </c>
      <c r="E853" s="9" t="s">
        <v>390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305</v>
      </c>
      <c r="AD853" s="9" t="s">
        <v>301</v>
      </c>
      <c r="AE853" s="9" t="s">
        <v>304</v>
      </c>
      <c r="AF853" s="9" t="s">
        <v>302</v>
      </c>
      <c r="AG853" s="10"/>
    </row>
    <row r="854" spans="1:33" ht="13.05" customHeight="1">
      <c r="A854" s="7" t="s">
        <v>219</v>
      </c>
      <c r="B854" s="8" t="s">
        <v>719</v>
      </c>
      <c r="C854" s="9" t="s">
        <v>728</v>
      </c>
      <c r="D854" s="10">
        <v>165</v>
      </c>
      <c r="E854" s="9" t="s">
        <v>390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301</v>
      </c>
      <c r="AD854" s="9" t="s">
        <v>302</v>
      </c>
      <c r="AE854" s="9" t="s">
        <v>388</v>
      </c>
      <c r="AF854" s="10"/>
      <c r="AG854" s="10"/>
    </row>
    <row r="855" spans="1:33" ht="13.05" customHeight="1">
      <c r="A855" s="7" t="s">
        <v>219</v>
      </c>
      <c r="B855" s="8" t="s">
        <v>719</v>
      </c>
      <c r="C855" s="9" t="s">
        <v>728</v>
      </c>
      <c r="D855" s="10">
        <v>170</v>
      </c>
      <c r="E855" s="9" t="s">
        <v>390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301</v>
      </c>
      <c r="AD855" s="9" t="s">
        <v>302</v>
      </c>
      <c r="AE855" s="9" t="s">
        <v>388</v>
      </c>
      <c r="AF855" s="10"/>
      <c r="AG855" s="10"/>
    </row>
    <row r="856" spans="1:33" ht="13.05" customHeight="1">
      <c r="A856" s="7" t="s">
        <v>219</v>
      </c>
      <c r="B856" s="8" t="s">
        <v>719</v>
      </c>
      <c r="C856" s="9" t="s">
        <v>728</v>
      </c>
      <c r="D856" s="10">
        <v>178</v>
      </c>
      <c r="E856" s="9" t="s">
        <v>390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301</v>
      </c>
      <c r="AD856" s="9" t="s">
        <v>302</v>
      </c>
      <c r="AE856" s="9" t="s">
        <v>388</v>
      </c>
      <c r="AF856" s="10"/>
      <c r="AG856" s="10"/>
    </row>
    <row r="857" spans="1:33" ht="13.05" customHeight="1">
      <c r="A857" s="7" t="s">
        <v>219</v>
      </c>
      <c r="B857" s="8" t="s">
        <v>719</v>
      </c>
      <c r="C857" s="9" t="s">
        <v>729</v>
      </c>
      <c r="D857" s="10">
        <v>151</v>
      </c>
      <c r="E857" s="9" t="s">
        <v>390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306</v>
      </c>
      <c r="AD857" s="9" t="s">
        <v>305</v>
      </c>
      <c r="AE857" s="9" t="s">
        <v>302</v>
      </c>
      <c r="AF857" s="10"/>
      <c r="AG857" s="10"/>
    </row>
    <row r="858" spans="1:33" ht="13.05" customHeight="1">
      <c r="A858" s="7" t="s">
        <v>219</v>
      </c>
      <c r="B858" s="8" t="s">
        <v>719</v>
      </c>
      <c r="C858" s="9" t="s">
        <v>729</v>
      </c>
      <c r="D858" s="10">
        <v>158</v>
      </c>
      <c r="E858" s="9" t="s">
        <v>390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306</v>
      </c>
      <c r="AD858" s="9" t="s">
        <v>305</v>
      </c>
      <c r="AE858" s="9" t="s">
        <v>302</v>
      </c>
      <c r="AF858" s="10"/>
      <c r="AG858" s="10"/>
    </row>
    <row r="859" spans="1:33" ht="13.05" customHeight="1">
      <c r="A859" s="7" t="s">
        <v>219</v>
      </c>
      <c r="B859" s="8" t="s">
        <v>719</v>
      </c>
      <c r="C859" s="9" t="s">
        <v>729</v>
      </c>
      <c r="D859" s="10">
        <v>165</v>
      </c>
      <c r="E859" s="9" t="s">
        <v>390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306</v>
      </c>
      <c r="AD859" s="9" t="s">
        <v>305</v>
      </c>
      <c r="AE859" s="9" t="s">
        <v>302</v>
      </c>
      <c r="AF859" s="10"/>
      <c r="AG859" s="10"/>
    </row>
    <row r="860" spans="1:33" ht="13.05" customHeight="1">
      <c r="A860" s="7" t="s">
        <v>219</v>
      </c>
      <c r="B860" s="8" t="s">
        <v>719</v>
      </c>
      <c r="C860" s="9" t="s">
        <v>730</v>
      </c>
      <c r="D860" s="10">
        <v>151</v>
      </c>
      <c r="E860" s="9" t="s">
        <v>390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305</v>
      </c>
      <c r="AD860" s="9" t="s">
        <v>302</v>
      </c>
      <c r="AE860" s="10"/>
      <c r="AF860" s="10"/>
      <c r="AG860" s="10"/>
    </row>
    <row r="861" spans="1:33" ht="13.05" customHeight="1">
      <c r="A861" s="7" t="s">
        <v>219</v>
      </c>
      <c r="B861" s="8" t="s">
        <v>719</v>
      </c>
      <c r="C861" s="9" t="s">
        <v>730</v>
      </c>
      <c r="D861" s="10">
        <v>158</v>
      </c>
      <c r="E861" s="9" t="s">
        <v>390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305</v>
      </c>
      <c r="AD861" s="9" t="s">
        <v>302</v>
      </c>
      <c r="AE861" s="9" t="s">
        <v>388</v>
      </c>
      <c r="AF861" s="10"/>
      <c r="AG861" s="10"/>
    </row>
    <row r="862" spans="1:33" ht="13.05" customHeight="1">
      <c r="A862" s="7" t="s">
        <v>219</v>
      </c>
      <c r="B862" s="8" t="s">
        <v>719</v>
      </c>
      <c r="C862" s="9" t="s">
        <v>730</v>
      </c>
      <c r="D862" s="10">
        <v>165</v>
      </c>
      <c r="E862" s="9" t="s">
        <v>390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305</v>
      </c>
      <c r="AD862" s="9" t="s">
        <v>302</v>
      </c>
      <c r="AE862" s="10"/>
      <c r="AF862" s="10"/>
      <c r="AG862" s="10"/>
    </row>
    <row r="863" spans="1:33" ht="13.05" customHeight="1">
      <c r="A863" s="7" t="s">
        <v>219</v>
      </c>
      <c r="B863" s="8" t="s">
        <v>719</v>
      </c>
      <c r="C863" s="9" t="s">
        <v>730</v>
      </c>
      <c r="D863" s="10">
        <v>172</v>
      </c>
      <c r="E863" s="9" t="s">
        <v>390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305</v>
      </c>
      <c r="AD863" s="9" t="s">
        <v>302</v>
      </c>
      <c r="AE863" s="10"/>
      <c r="AF863" s="10"/>
      <c r="AG863" s="10"/>
    </row>
    <row r="864" spans="1:33" ht="13.05" customHeight="1">
      <c r="A864" s="7" t="s">
        <v>219</v>
      </c>
      <c r="B864" s="8" t="s">
        <v>719</v>
      </c>
      <c r="C864" s="9" t="s">
        <v>731</v>
      </c>
      <c r="D864" s="10">
        <v>180</v>
      </c>
      <c r="E864" s="9" t="s">
        <v>222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304</v>
      </c>
      <c r="AD864" s="9" t="s">
        <v>302</v>
      </c>
      <c r="AE864" s="9" t="s">
        <v>388</v>
      </c>
      <c r="AF864" s="10"/>
      <c r="AG864" s="10"/>
    </row>
    <row r="865" spans="1:33" ht="13.05" customHeight="1">
      <c r="A865" s="7" t="s">
        <v>219</v>
      </c>
      <c r="B865" s="8" t="s">
        <v>719</v>
      </c>
      <c r="C865" s="9" t="s">
        <v>732</v>
      </c>
      <c r="D865" s="10">
        <v>166</v>
      </c>
      <c r="E865" s="9" t="s">
        <v>222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305</v>
      </c>
      <c r="AD865" s="9" t="s">
        <v>304</v>
      </c>
      <c r="AE865" s="9" t="s">
        <v>302</v>
      </c>
      <c r="AF865" s="10"/>
      <c r="AG865" s="10"/>
    </row>
    <row r="866" spans="1:33" ht="13.05" customHeight="1">
      <c r="A866" s="7" t="s">
        <v>219</v>
      </c>
      <c r="B866" s="8" t="s">
        <v>719</v>
      </c>
      <c r="C866" s="9" t="s">
        <v>732</v>
      </c>
      <c r="D866" s="10">
        <v>174</v>
      </c>
      <c r="E866" s="9" t="s">
        <v>222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305</v>
      </c>
      <c r="AD866" s="9" t="s">
        <v>304</v>
      </c>
      <c r="AE866" s="9" t="s">
        <v>302</v>
      </c>
      <c r="AF866" s="10"/>
      <c r="AG866" s="10"/>
    </row>
    <row r="867" spans="1:33" ht="13.05" customHeight="1">
      <c r="A867" s="7" t="s">
        <v>219</v>
      </c>
      <c r="B867" s="8" t="s">
        <v>719</v>
      </c>
      <c r="C867" s="9" t="s">
        <v>732</v>
      </c>
      <c r="D867" s="10">
        <v>181</v>
      </c>
      <c r="E867" s="9" t="s">
        <v>222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305</v>
      </c>
      <c r="AD867" s="9" t="s">
        <v>304</v>
      </c>
      <c r="AE867" s="9" t="s">
        <v>302</v>
      </c>
      <c r="AF867" s="10"/>
      <c r="AG867" s="10"/>
    </row>
    <row r="868" spans="1:33" ht="13.05" customHeight="1">
      <c r="A868" s="7" t="s">
        <v>219</v>
      </c>
      <c r="B868" s="8" t="s">
        <v>719</v>
      </c>
      <c r="C868" s="9" t="s">
        <v>733</v>
      </c>
      <c r="D868" s="10">
        <v>172</v>
      </c>
      <c r="E868" s="9" t="s">
        <v>222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305</v>
      </c>
      <c r="AD868" s="9" t="s">
        <v>301</v>
      </c>
      <c r="AE868" s="9" t="s">
        <v>302</v>
      </c>
      <c r="AF868" s="10"/>
      <c r="AG868" s="10"/>
    </row>
    <row r="869" spans="1:33" ht="13.05" customHeight="1">
      <c r="A869" s="7" t="s">
        <v>219</v>
      </c>
      <c r="B869" s="8" t="s">
        <v>719</v>
      </c>
      <c r="C869" s="9" t="s">
        <v>733</v>
      </c>
      <c r="D869" s="10">
        <v>179</v>
      </c>
      <c r="E869" s="9" t="s">
        <v>222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305</v>
      </c>
      <c r="AD869" s="9" t="s">
        <v>301</v>
      </c>
      <c r="AE869" s="9" t="s">
        <v>302</v>
      </c>
      <c r="AF869" s="10"/>
      <c r="AG869" s="10"/>
    </row>
    <row r="870" spans="1:33" ht="13.05" customHeight="1">
      <c r="A870" s="7" t="s">
        <v>219</v>
      </c>
      <c r="B870" s="8" t="s">
        <v>719</v>
      </c>
      <c r="C870" s="9" t="s">
        <v>734</v>
      </c>
      <c r="D870" s="10">
        <v>165</v>
      </c>
      <c r="E870" s="9" t="s">
        <v>222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305</v>
      </c>
      <c r="AD870" s="9" t="s">
        <v>302</v>
      </c>
      <c r="AE870" s="10"/>
      <c r="AF870" s="10"/>
      <c r="AG870" s="10"/>
    </row>
    <row r="871" spans="1:33" ht="13.05" customHeight="1">
      <c r="A871" s="7" t="s">
        <v>219</v>
      </c>
      <c r="B871" s="8" t="s">
        <v>719</v>
      </c>
      <c r="C871" s="9" t="s">
        <v>734</v>
      </c>
      <c r="D871" s="10">
        <v>172</v>
      </c>
      <c r="E871" s="9" t="s">
        <v>222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305</v>
      </c>
      <c r="AD871" s="9" t="s">
        <v>302</v>
      </c>
      <c r="AE871" s="10"/>
      <c r="AF871" s="10"/>
      <c r="AG871" s="10"/>
    </row>
    <row r="872" spans="1:33" ht="13.05" customHeight="1">
      <c r="A872" s="7" t="s">
        <v>219</v>
      </c>
      <c r="B872" s="8" t="s">
        <v>719</v>
      </c>
      <c r="C872" s="9" t="s">
        <v>734</v>
      </c>
      <c r="D872" s="10">
        <v>179</v>
      </c>
      <c r="E872" s="9" t="s">
        <v>222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305</v>
      </c>
      <c r="AD872" s="9" t="s">
        <v>302</v>
      </c>
      <c r="AE872" s="10"/>
      <c r="AF872" s="10"/>
      <c r="AG872" s="10"/>
    </row>
    <row r="873" spans="1:33" ht="13.05" customHeight="1">
      <c r="A873" s="7" t="s">
        <v>219</v>
      </c>
      <c r="B873" s="8" t="s">
        <v>719</v>
      </c>
      <c r="C873" s="9" t="s">
        <v>735</v>
      </c>
      <c r="D873" s="10">
        <v>172</v>
      </c>
      <c r="E873" s="9" t="s">
        <v>222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305</v>
      </c>
      <c r="AD873" s="9" t="s">
        <v>302</v>
      </c>
      <c r="AE873" s="10"/>
      <c r="AF873" s="10"/>
      <c r="AG873" s="10"/>
    </row>
    <row r="874" spans="1:33" ht="13.05" customHeight="1">
      <c r="A874" s="7" t="s">
        <v>219</v>
      </c>
      <c r="B874" s="8" t="s">
        <v>719</v>
      </c>
      <c r="C874" s="9" t="s">
        <v>735</v>
      </c>
      <c r="D874" s="10">
        <v>179</v>
      </c>
      <c r="E874" s="9" t="s">
        <v>222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305</v>
      </c>
      <c r="AD874" s="9" t="s">
        <v>302</v>
      </c>
      <c r="AE874" s="10"/>
      <c r="AF874" s="10"/>
      <c r="AG874" s="10"/>
    </row>
    <row r="875" spans="1:33" ht="13.05" customHeight="1">
      <c r="A875" s="7" t="s">
        <v>219</v>
      </c>
      <c r="B875" s="8" t="s">
        <v>719</v>
      </c>
      <c r="C875" s="9" t="s">
        <v>735</v>
      </c>
      <c r="D875" s="10">
        <v>186</v>
      </c>
      <c r="E875" s="9" t="s">
        <v>222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305</v>
      </c>
      <c r="AD875" s="9" t="s">
        <v>302</v>
      </c>
      <c r="AE875" s="10"/>
      <c r="AF875" s="10"/>
      <c r="AG875" s="10"/>
    </row>
    <row r="876" spans="1:33" ht="13.05" customHeight="1">
      <c r="A876" s="7" t="s">
        <v>219</v>
      </c>
      <c r="B876" s="8" t="s">
        <v>719</v>
      </c>
      <c r="C876" s="9" t="s">
        <v>736</v>
      </c>
      <c r="D876" s="10">
        <v>176</v>
      </c>
      <c r="E876" s="9" t="s">
        <v>222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303</v>
      </c>
      <c r="AD876" s="9" t="s">
        <v>301</v>
      </c>
      <c r="AE876" s="9" t="s">
        <v>302</v>
      </c>
      <c r="AF876" s="10"/>
      <c r="AG876" s="10"/>
    </row>
    <row r="877" spans="1:33" ht="13.05" customHeight="1">
      <c r="A877" s="7" t="s">
        <v>219</v>
      </c>
      <c r="B877" s="8" t="s">
        <v>719</v>
      </c>
      <c r="C877" s="9" t="s">
        <v>736</v>
      </c>
      <c r="D877" s="10">
        <v>184</v>
      </c>
      <c r="E877" s="9" t="s">
        <v>222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303</v>
      </c>
      <c r="AD877" s="9" t="s">
        <v>301</v>
      </c>
      <c r="AE877" s="9" t="s">
        <v>302</v>
      </c>
      <c r="AF877" s="10"/>
      <c r="AG877" s="10"/>
    </row>
    <row r="878" spans="1:33" ht="13.05" customHeight="1">
      <c r="A878" s="7" t="s">
        <v>219</v>
      </c>
      <c r="B878" s="8" t="s">
        <v>719</v>
      </c>
      <c r="C878" s="9" t="s">
        <v>736</v>
      </c>
      <c r="D878" s="10">
        <v>190</v>
      </c>
      <c r="E878" s="9" t="s">
        <v>222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303</v>
      </c>
      <c r="AD878" s="9" t="s">
        <v>301</v>
      </c>
      <c r="AE878" s="9" t="s">
        <v>302</v>
      </c>
      <c r="AF878" s="10"/>
      <c r="AG878" s="10"/>
    </row>
    <row r="879" spans="1:33" ht="13.05" customHeight="1">
      <c r="A879" s="7" t="s">
        <v>219</v>
      </c>
      <c r="B879" s="8" t="s">
        <v>719</v>
      </c>
      <c r="C879" s="9" t="s">
        <v>737</v>
      </c>
      <c r="D879" s="10">
        <v>155</v>
      </c>
      <c r="E879" s="9" t="s">
        <v>430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303</v>
      </c>
      <c r="AD879" s="9" t="s">
        <v>301</v>
      </c>
      <c r="AE879" s="10"/>
      <c r="AF879" s="10"/>
      <c r="AG879" s="10"/>
    </row>
    <row r="880" spans="1:33" ht="13.05" customHeight="1">
      <c r="A880" s="7" t="s">
        <v>219</v>
      </c>
      <c r="B880" s="8" t="s">
        <v>719</v>
      </c>
      <c r="C880" s="9" t="s">
        <v>738</v>
      </c>
      <c r="D880" s="10">
        <v>157</v>
      </c>
      <c r="E880" s="9" t="s">
        <v>222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303</v>
      </c>
      <c r="AD880" s="9" t="s">
        <v>302</v>
      </c>
      <c r="AE880" s="10"/>
      <c r="AF880" s="10"/>
      <c r="AG880" s="10"/>
    </row>
    <row r="881" spans="1:33" ht="13.05" customHeight="1">
      <c r="A881" s="7" t="s">
        <v>219</v>
      </c>
      <c r="B881" s="8" t="s">
        <v>719</v>
      </c>
      <c r="C881" s="9" t="s">
        <v>738</v>
      </c>
      <c r="D881" s="10">
        <v>164</v>
      </c>
      <c r="E881" s="9" t="s">
        <v>222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303</v>
      </c>
      <c r="AD881" s="9" t="s">
        <v>302</v>
      </c>
      <c r="AE881" s="10"/>
      <c r="AF881" s="10"/>
      <c r="AG881" s="10"/>
    </row>
    <row r="882" spans="1:33" ht="13.05" customHeight="1">
      <c r="A882" s="7" t="s">
        <v>219</v>
      </c>
      <c r="B882" s="8" t="s">
        <v>719</v>
      </c>
      <c r="C882" s="9" t="s">
        <v>738</v>
      </c>
      <c r="D882" s="10">
        <v>171</v>
      </c>
      <c r="E882" s="9" t="s">
        <v>222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303</v>
      </c>
      <c r="AD882" s="10"/>
      <c r="AE882" s="10"/>
      <c r="AF882" s="10"/>
      <c r="AG882" s="10"/>
    </row>
    <row r="883" spans="1:33" ht="13.05" customHeight="1">
      <c r="A883" s="7" t="s">
        <v>219</v>
      </c>
      <c r="B883" s="8" t="s">
        <v>719</v>
      </c>
      <c r="C883" s="9" t="s">
        <v>738</v>
      </c>
      <c r="D883" s="10">
        <v>178</v>
      </c>
      <c r="E883" s="9" t="s">
        <v>222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303</v>
      </c>
      <c r="AD883" s="10"/>
      <c r="AE883" s="10"/>
      <c r="AF883" s="10"/>
      <c r="AG883" s="10"/>
    </row>
    <row r="884" spans="1:33" ht="13.05" customHeight="1">
      <c r="A884" s="7" t="s">
        <v>219</v>
      </c>
      <c r="B884" s="8" t="s">
        <v>719</v>
      </c>
      <c r="C884" s="9" t="s">
        <v>739</v>
      </c>
      <c r="D884" s="10">
        <v>175</v>
      </c>
      <c r="E884" s="9" t="s">
        <v>222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301</v>
      </c>
      <c r="AD884" s="9" t="s">
        <v>302</v>
      </c>
      <c r="AE884" s="9" t="s">
        <v>388</v>
      </c>
      <c r="AF884" s="10"/>
      <c r="AG884" s="10"/>
    </row>
    <row r="885" spans="1:33" ht="13.05" customHeight="1">
      <c r="A885" s="7" t="s">
        <v>219</v>
      </c>
      <c r="B885" s="8" t="s">
        <v>719</v>
      </c>
      <c r="C885" s="9" t="s">
        <v>739</v>
      </c>
      <c r="D885" s="10">
        <v>183</v>
      </c>
      <c r="E885" s="9" t="s">
        <v>222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301</v>
      </c>
      <c r="AD885" s="9" t="s">
        <v>302</v>
      </c>
      <c r="AE885" s="9" t="s">
        <v>388</v>
      </c>
      <c r="AF885" s="10"/>
      <c r="AG885" s="10"/>
    </row>
    <row r="886" spans="1:33" ht="13.05" customHeight="1">
      <c r="A886" s="7" t="s">
        <v>219</v>
      </c>
      <c r="B886" s="8" t="s">
        <v>719</v>
      </c>
      <c r="C886" s="9" t="s">
        <v>740</v>
      </c>
      <c r="D886" s="10">
        <v>175</v>
      </c>
      <c r="E886" s="9" t="s">
        <v>222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301</v>
      </c>
      <c r="AD886" s="9" t="s">
        <v>302</v>
      </c>
      <c r="AE886" s="9" t="s">
        <v>388</v>
      </c>
      <c r="AF886" s="10"/>
      <c r="AG886" s="10"/>
    </row>
    <row r="887" spans="1:33" ht="13.05" customHeight="1">
      <c r="A887" s="7" t="s">
        <v>219</v>
      </c>
      <c r="B887" s="8" t="s">
        <v>719</v>
      </c>
      <c r="C887" s="9" t="s">
        <v>740</v>
      </c>
      <c r="D887" s="10">
        <v>183</v>
      </c>
      <c r="E887" s="9" t="s">
        <v>222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301</v>
      </c>
      <c r="AD887" s="9" t="s">
        <v>302</v>
      </c>
      <c r="AE887" s="9" t="s">
        <v>388</v>
      </c>
      <c r="AF887" s="10"/>
      <c r="AG887" s="10"/>
    </row>
    <row r="888" spans="1:33" ht="13.05" customHeight="1">
      <c r="A888" s="7" t="s">
        <v>219</v>
      </c>
      <c r="B888" s="8" t="s">
        <v>719</v>
      </c>
      <c r="C888" s="9" t="s">
        <v>740</v>
      </c>
      <c r="D888" s="10">
        <v>189</v>
      </c>
      <c r="E888" s="9" t="s">
        <v>222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301</v>
      </c>
      <c r="AD888" s="9" t="s">
        <v>302</v>
      </c>
      <c r="AE888" s="10"/>
      <c r="AF888" s="10"/>
      <c r="AG888" s="10"/>
    </row>
    <row r="889" spans="1:33" ht="13.05" customHeight="1">
      <c r="A889" s="7" t="s">
        <v>219</v>
      </c>
      <c r="B889" s="8" t="s">
        <v>719</v>
      </c>
      <c r="C889" s="9" t="s">
        <v>741</v>
      </c>
      <c r="D889" s="10">
        <v>172</v>
      </c>
      <c r="E889" s="9" t="s">
        <v>222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302</v>
      </c>
      <c r="AD889" s="9" t="s">
        <v>388</v>
      </c>
      <c r="AE889" s="10"/>
      <c r="AF889" s="10"/>
      <c r="AG889" s="10"/>
    </row>
    <row r="890" spans="1:33" ht="13.05" customHeight="1">
      <c r="A890" s="7" t="s">
        <v>219</v>
      </c>
      <c r="B890" s="8" t="s">
        <v>719</v>
      </c>
      <c r="C890" s="9" t="s">
        <v>741</v>
      </c>
      <c r="D890" s="10">
        <v>179</v>
      </c>
      <c r="E890" s="9" t="s">
        <v>222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302</v>
      </c>
      <c r="AD890" s="9" t="s">
        <v>388</v>
      </c>
      <c r="AE890" s="10"/>
      <c r="AF890" s="10"/>
      <c r="AG890" s="10"/>
    </row>
    <row r="891" spans="1:33" ht="13.05" customHeight="1">
      <c r="A891" s="7" t="s">
        <v>219</v>
      </c>
      <c r="B891" s="8" t="s">
        <v>719</v>
      </c>
      <c r="C891" s="9" t="s">
        <v>741</v>
      </c>
      <c r="D891" s="10">
        <v>186</v>
      </c>
      <c r="E891" s="9" t="s">
        <v>222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302</v>
      </c>
      <c r="AD891" s="9" t="s">
        <v>388</v>
      </c>
      <c r="AE891" s="10"/>
      <c r="AF891" s="10"/>
      <c r="AG891" s="10"/>
    </row>
    <row r="892" spans="1:33" ht="13.05" customHeight="1">
      <c r="A892" s="7" t="s">
        <v>219</v>
      </c>
      <c r="B892" s="8" t="s">
        <v>742</v>
      </c>
      <c r="C892" s="9" t="s">
        <v>743</v>
      </c>
      <c r="D892" s="10">
        <v>156</v>
      </c>
      <c r="E892" s="9" t="s">
        <v>390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307</v>
      </c>
      <c r="AD892" s="10"/>
      <c r="AE892" s="10"/>
      <c r="AF892" s="10"/>
      <c r="AG892" s="10"/>
    </row>
    <row r="893" spans="1:33" ht="13.05" customHeight="1">
      <c r="A893" s="7" t="s">
        <v>219</v>
      </c>
      <c r="B893" s="8" t="s">
        <v>742</v>
      </c>
      <c r="C893" s="9" t="s">
        <v>743</v>
      </c>
      <c r="D893" s="10">
        <v>162</v>
      </c>
      <c r="E893" s="9" t="s">
        <v>390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307</v>
      </c>
      <c r="AD893" s="10"/>
      <c r="AE893" s="10"/>
      <c r="AF893" s="10"/>
      <c r="AG893" s="10"/>
    </row>
    <row r="894" spans="1:33" ht="13.05" customHeight="1">
      <c r="A894" s="7" t="s">
        <v>219</v>
      </c>
      <c r="B894" s="8" t="s">
        <v>742</v>
      </c>
      <c r="C894" s="9" t="s">
        <v>744</v>
      </c>
      <c r="D894" s="10">
        <v>144</v>
      </c>
      <c r="E894" s="9" t="s">
        <v>390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306</v>
      </c>
      <c r="AD894" s="10"/>
      <c r="AE894" s="10"/>
      <c r="AF894" s="10"/>
      <c r="AG894" s="10"/>
    </row>
    <row r="895" spans="1:33" ht="13.05" customHeight="1">
      <c r="A895" s="7" t="s">
        <v>219</v>
      </c>
      <c r="B895" s="8" t="s">
        <v>742</v>
      </c>
      <c r="C895" s="9" t="s">
        <v>744</v>
      </c>
      <c r="D895" s="10">
        <v>150</v>
      </c>
      <c r="E895" s="9" t="s">
        <v>390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307</v>
      </c>
      <c r="AD895" s="10"/>
      <c r="AE895" s="10"/>
      <c r="AF895" s="10"/>
      <c r="AG895" s="10"/>
    </row>
    <row r="896" spans="1:33" ht="13.05" customHeight="1">
      <c r="A896" s="7" t="s">
        <v>219</v>
      </c>
      <c r="B896" s="8" t="s">
        <v>742</v>
      </c>
      <c r="C896" s="9" t="s">
        <v>744</v>
      </c>
      <c r="D896" s="10">
        <v>156</v>
      </c>
      <c r="E896" s="9" t="s">
        <v>390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308</v>
      </c>
      <c r="AD896" s="10"/>
      <c r="AE896" s="10"/>
      <c r="AF896" s="10"/>
      <c r="AG896" s="10"/>
    </row>
    <row r="897" spans="1:33" ht="13.05" customHeight="1">
      <c r="A897" s="7" t="s">
        <v>219</v>
      </c>
      <c r="B897" s="8" t="s">
        <v>742</v>
      </c>
      <c r="C897" s="9" t="s">
        <v>744</v>
      </c>
      <c r="D897" s="10">
        <v>162</v>
      </c>
      <c r="E897" s="9" t="s">
        <v>390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307</v>
      </c>
      <c r="AD897" s="10"/>
      <c r="AE897" s="10"/>
      <c r="AF897" s="10"/>
      <c r="AG897" s="10"/>
    </row>
    <row r="898" spans="1:33" ht="13.05" customHeight="1">
      <c r="A898" s="7" t="s">
        <v>219</v>
      </c>
      <c r="B898" s="8" t="s">
        <v>742</v>
      </c>
      <c r="C898" s="9" t="s">
        <v>745</v>
      </c>
      <c r="D898" s="10">
        <v>165</v>
      </c>
      <c r="E898" s="9" t="s">
        <v>222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307</v>
      </c>
      <c r="AD898" s="10"/>
      <c r="AE898" s="10"/>
      <c r="AF898" s="10"/>
      <c r="AG898" s="10"/>
    </row>
    <row r="899" spans="1:33" ht="13.05" customHeight="1">
      <c r="A899" s="7" t="s">
        <v>219</v>
      </c>
      <c r="B899" s="8" t="s">
        <v>742</v>
      </c>
      <c r="C899" s="9" t="s">
        <v>745</v>
      </c>
      <c r="D899" s="10">
        <v>170</v>
      </c>
      <c r="E899" s="9" t="s">
        <v>222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307</v>
      </c>
      <c r="AD899" s="10"/>
      <c r="AE899" s="10"/>
      <c r="AF899" s="10"/>
      <c r="AG899" s="10"/>
    </row>
    <row r="900" spans="1:33" ht="13.05" customHeight="1">
      <c r="A900" s="7" t="s">
        <v>219</v>
      </c>
      <c r="B900" s="8" t="s">
        <v>742</v>
      </c>
      <c r="C900" s="9" t="s">
        <v>746</v>
      </c>
      <c r="D900" s="10">
        <v>172</v>
      </c>
      <c r="E900" s="9" t="s">
        <v>222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305</v>
      </c>
      <c r="AD900" s="10"/>
      <c r="AE900" s="10"/>
      <c r="AF900" s="10"/>
      <c r="AG900" s="10"/>
    </row>
    <row r="901" spans="1:33" ht="13.05" customHeight="1">
      <c r="A901" s="7" t="s">
        <v>219</v>
      </c>
      <c r="B901" s="8" t="s">
        <v>742</v>
      </c>
      <c r="C901" s="9" t="s">
        <v>746</v>
      </c>
      <c r="D901" s="10">
        <v>179</v>
      </c>
      <c r="E901" s="9" t="s">
        <v>222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305</v>
      </c>
      <c r="AD901" s="10"/>
      <c r="AE901" s="10"/>
      <c r="AF901" s="10"/>
      <c r="AG901" s="10"/>
    </row>
    <row r="902" spans="1:33" ht="13.05" customHeight="1">
      <c r="A902" s="7" t="s">
        <v>219</v>
      </c>
      <c r="B902" s="8" t="s">
        <v>742</v>
      </c>
      <c r="C902" s="9" t="s">
        <v>746</v>
      </c>
      <c r="D902" s="10">
        <v>186</v>
      </c>
      <c r="E902" s="9" t="s">
        <v>222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305</v>
      </c>
      <c r="AD902" s="10"/>
      <c r="AE902" s="10"/>
      <c r="AF902" s="10"/>
      <c r="AG902" s="10"/>
    </row>
    <row r="903" spans="1:33" ht="13.05" customHeight="1">
      <c r="A903" s="7" t="s">
        <v>219</v>
      </c>
      <c r="B903" s="8" t="s">
        <v>742</v>
      </c>
      <c r="C903" s="9" t="s">
        <v>747</v>
      </c>
      <c r="D903" s="10">
        <v>165</v>
      </c>
      <c r="E903" s="9" t="s">
        <v>222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305</v>
      </c>
      <c r="AD903" s="9" t="s">
        <v>301</v>
      </c>
      <c r="AE903" s="10"/>
      <c r="AF903" s="10"/>
      <c r="AG903" s="10"/>
    </row>
    <row r="904" spans="1:33" ht="13.05" customHeight="1">
      <c r="A904" s="7" t="s">
        <v>219</v>
      </c>
      <c r="B904" s="8" t="s">
        <v>742</v>
      </c>
      <c r="C904" s="9" t="s">
        <v>747</v>
      </c>
      <c r="D904" s="10">
        <v>172</v>
      </c>
      <c r="E904" s="9" t="s">
        <v>222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305</v>
      </c>
      <c r="AD904" s="9" t="s">
        <v>301</v>
      </c>
      <c r="AE904" s="10"/>
      <c r="AF904" s="10"/>
      <c r="AG904" s="10"/>
    </row>
    <row r="905" spans="1:33" ht="13.05" customHeight="1">
      <c r="A905" s="7" t="s">
        <v>219</v>
      </c>
      <c r="B905" s="8" t="s">
        <v>742</v>
      </c>
      <c r="C905" s="9" t="s">
        <v>747</v>
      </c>
      <c r="D905" s="10">
        <v>179</v>
      </c>
      <c r="E905" s="9" t="s">
        <v>222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305</v>
      </c>
      <c r="AD905" s="9" t="s">
        <v>301</v>
      </c>
      <c r="AE905" s="10"/>
      <c r="AF905" s="10"/>
      <c r="AG905" s="10"/>
    </row>
    <row r="906" spans="1:33" ht="13.05" customHeight="1">
      <c r="A906" s="7" t="s">
        <v>219</v>
      </c>
      <c r="B906" s="8" t="s">
        <v>742</v>
      </c>
      <c r="C906" s="9" t="s">
        <v>747</v>
      </c>
      <c r="D906" s="10">
        <v>186</v>
      </c>
      <c r="E906" s="9" t="s">
        <v>222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305</v>
      </c>
      <c r="AD906" s="9" t="s">
        <v>301</v>
      </c>
      <c r="AE906" s="10"/>
      <c r="AF906" s="10"/>
      <c r="AG906" s="10"/>
    </row>
    <row r="907" spans="1:33" ht="13.05" customHeight="1">
      <c r="A907" s="7" t="s">
        <v>219</v>
      </c>
      <c r="B907" s="8" t="s">
        <v>742</v>
      </c>
      <c r="C907" s="9" t="s">
        <v>747</v>
      </c>
      <c r="D907" s="10">
        <v>191</v>
      </c>
      <c r="E907" s="9" t="s">
        <v>222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305</v>
      </c>
      <c r="AD907" s="9" t="s">
        <v>301</v>
      </c>
      <c r="AE907" s="10"/>
      <c r="AF907" s="10"/>
      <c r="AG907" s="10"/>
    </row>
    <row r="908" spans="1:33" ht="13.05" customHeight="1">
      <c r="A908" s="7" t="s">
        <v>219</v>
      </c>
      <c r="B908" s="8" t="s">
        <v>742</v>
      </c>
      <c r="C908" s="9" t="s">
        <v>748</v>
      </c>
      <c r="D908" s="10">
        <v>169</v>
      </c>
      <c r="E908" s="9" t="s">
        <v>222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301</v>
      </c>
      <c r="AD908" s="10"/>
      <c r="AE908" s="10"/>
      <c r="AF908" s="10"/>
      <c r="AG908" s="10"/>
    </row>
    <row r="909" spans="1:33" ht="13.05" customHeight="1">
      <c r="A909" s="7" t="s">
        <v>219</v>
      </c>
      <c r="B909" s="8" t="s">
        <v>742</v>
      </c>
      <c r="C909" s="9" t="s">
        <v>748</v>
      </c>
      <c r="D909" s="10">
        <v>177</v>
      </c>
      <c r="E909" s="9" t="s">
        <v>222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301</v>
      </c>
      <c r="AD909" s="10"/>
      <c r="AE909" s="10"/>
      <c r="AF909" s="10"/>
      <c r="AG909" s="10"/>
    </row>
    <row r="910" spans="1:33" ht="13.05" customHeight="1">
      <c r="A910" s="7" t="s">
        <v>219</v>
      </c>
      <c r="B910" s="8" t="s">
        <v>742</v>
      </c>
      <c r="C910" s="9" t="s">
        <v>748</v>
      </c>
      <c r="D910" s="10">
        <v>185</v>
      </c>
      <c r="E910" s="9" t="s">
        <v>222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301</v>
      </c>
      <c r="AD910" s="10"/>
      <c r="AE910" s="10"/>
      <c r="AF910" s="10"/>
      <c r="AG910" s="10"/>
    </row>
    <row r="911" spans="1:33" ht="13.05" customHeight="1">
      <c r="A911" s="7" t="s">
        <v>219</v>
      </c>
      <c r="B911" s="8" t="s">
        <v>742</v>
      </c>
      <c r="C911" s="9" t="s">
        <v>749</v>
      </c>
      <c r="D911" s="10">
        <v>191</v>
      </c>
      <c r="E911" s="9" t="s">
        <v>222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301</v>
      </c>
      <c r="AD911" s="10"/>
      <c r="AE911" s="10"/>
      <c r="AF911" s="10"/>
      <c r="AG911" s="10"/>
    </row>
    <row r="912" spans="1:33" ht="13.05" customHeight="1">
      <c r="A912" s="7" t="s">
        <v>219</v>
      </c>
      <c r="B912" s="8" t="s">
        <v>742</v>
      </c>
      <c r="C912" s="9" t="s">
        <v>750</v>
      </c>
      <c r="D912" s="10">
        <v>165</v>
      </c>
      <c r="E912" s="9" t="s">
        <v>222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305</v>
      </c>
      <c r="AD912" s="10"/>
      <c r="AE912" s="10"/>
      <c r="AF912" s="10"/>
      <c r="AG912" s="10"/>
    </row>
    <row r="913" spans="1:33" ht="13.05" customHeight="1">
      <c r="A913" s="7" t="s">
        <v>219</v>
      </c>
      <c r="B913" s="8" t="s">
        <v>742</v>
      </c>
      <c r="C913" s="9" t="s">
        <v>750</v>
      </c>
      <c r="D913" s="10">
        <v>172</v>
      </c>
      <c r="E913" s="9" t="s">
        <v>222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305</v>
      </c>
      <c r="AD913" s="10"/>
      <c r="AE913" s="10"/>
      <c r="AF913" s="10"/>
      <c r="AG913" s="10"/>
    </row>
    <row r="914" spans="1:33" ht="13.05" customHeight="1">
      <c r="A914" s="7" t="s">
        <v>219</v>
      </c>
      <c r="B914" s="8" t="s">
        <v>742</v>
      </c>
      <c r="C914" s="9" t="s">
        <v>750</v>
      </c>
      <c r="D914" s="10">
        <v>179</v>
      </c>
      <c r="E914" s="9" t="s">
        <v>222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305</v>
      </c>
      <c r="AD914" s="10"/>
      <c r="AE914" s="10"/>
      <c r="AF914" s="10"/>
      <c r="AG914" s="10"/>
    </row>
    <row r="915" spans="1:33" ht="13.05" customHeight="1">
      <c r="A915" s="7" t="s">
        <v>219</v>
      </c>
      <c r="B915" s="8" t="s">
        <v>742</v>
      </c>
      <c r="C915" s="9" t="s">
        <v>750</v>
      </c>
      <c r="D915" s="10">
        <v>186</v>
      </c>
      <c r="E915" s="9" t="s">
        <v>222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305</v>
      </c>
      <c r="AD915" s="10"/>
      <c r="AE915" s="10"/>
      <c r="AF915" s="10"/>
      <c r="AG915" s="10"/>
    </row>
    <row r="916" spans="1:33" ht="13.05" customHeight="1">
      <c r="A916" s="7" t="s">
        <v>219</v>
      </c>
      <c r="B916" s="8" t="s">
        <v>742</v>
      </c>
      <c r="C916" s="9" t="s">
        <v>751</v>
      </c>
      <c r="D916" s="10">
        <v>165</v>
      </c>
      <c r="E916" s="9" t="s">
        <v>222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305</v>
      </c>
      <c r="AD916" s="10"/>
      <c r="AE916" s="10"/>
      <c r="AF916" s="10"/>
      <c r="AG916" s="10"/>
    </row>
    <row r="917" spans="1:33" ht="13.05" customHeight="1">
      <c r="A917" s="7" t="s">
        <v>219</v>
      </c>
      <c r="B917" s="8" t="s">
        <v>742</v>
      </c>
      <c r="C917" s="9" t="s">
        <v>751</v>
      </c>
      <c r="D917" s="10">
        <v>172</v>
      </c>
      <c r="E917" s="9" t="s">
        <v>222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305</v>
      </c>
      <c r="AD917" s="10"/>
      <c r="AE917" s="10"/>
      <c r="AF917" s="10"/>
      <c r="AG917" s="10"/>
    </row>
    <row r="918" spans="1:33" ht="13.05" customHeight="1">
      <c r="A918" s="7" t="s">
        <v>219</v>
      </c>
      <c r="B918" s="8" t="s">
        <v>742</v>
      </c>
      <c r="C918" s="9" t="s">
        <v>751</v>
      </c>
      <c r="D918" s="10">
        <v>179</v>
      </c>
      <c r="E918" s="9" t="s">
        <v>222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305</v>
      </c>
      <c r="AD918" s="10"/>
      <c r="AE918" s="10"/>
      <c r="AF918" s="10"/>
      <c r="AG918" s="10"/>
    </row>
    <row r="919" spans="1:33" ht="13.05" customHeight="1">
      <c r="A919" s="7" t="s">
        <v>219</v>
      </c>
      <c r="B919" s="8" t="s">
        <v>742</v>
      </c>
      <c r="C919" s="9" t="s">
        <v>751</v>
      </c>
      <c r="D919" s="10">
        <v>186</v>
      </c>
      <c r="E919" s="9" t="s">
        <v>222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305</v>
      </c>
      <c r="AD919" s="10"/>
      <c r="AE919" s="10"/>
      <c r="AF919" s="10"/>
      <c r="AG919" s="10"/>
    </row>
    <row r="920" spans="1:33" ht="13.05" customHeight="1">
      <c r="A920" s="7" t="s">
        <v>219</v>
      </c>
      <c r="B920" s="8" t="s">
        <v>742</v>
      </c>
      <c r="C920" s="9" t="s">
        <v>752</v>
      </c>
      <c r="D920" s="10">
        <v>158</v>
      </c>
      <c r="E920" s="9" t="s">
        <v>390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305</v>
      </c>
      <c r="AD920" s="9" t="s">
        <v>301</v>
      </c>
      <c r="AE920" s="10"/>
      <c r="AF920" s="10"/>
      <c r="AG920" s="10"/>
    </row>
    <row r="921" spans="1:33" ht="13.05" customHeight="1">
      <c r="A921" s="7" t="s">
        <v>219</v>
      </c>
      <c r="B921" s="8" t="s">
        <v>742</v>
      </c>
      <c r="C921" s="9" t="s">
        <v>752</v>
      </c>
      <c r="D921" s="10">
        <v>165</v>
      </c>
      <c r="E921" s="9" t="s">
        <v>390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305</v>
      </c>
      <c r="AD921" s="9" t="s">
        <v>301</v>
      </c>
      <c r="AE921" s="9" t="s">
        <v>302</v>
      </c>
      <c r="AF921" s="10"/>
      <c r="AG921" s="10"/>
    </row>
    <row r="922" spans="1:33" ht="13.05" customHeight="1">
      <c r="A922" s="7" t="s">
        <v>219</v>
      </c>
      <c r="B922" s="8" t="s">
        <v>742</v>
      </c>
      <c r="C922" s="9" t="s">
        <v>752</v>
      </c>
      <c r="D922" s="10">
        <v>172</v>
      </c>
      <c r="E922" s="9" t="s">
        <v>390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305</v>
      </c>
      <c r="AD922" s="9" t="s">
        <v>301</v>
      </c>
      <c r="AE922" s="9" t="s">
        <v>302</v>
      </c>
      <c r="AF922" s="10"/>
      <c r="AG922" s="10"/>
    </row>
    <row r="923" spans="1:33" ht="13.05" customHeight="1">
      <c r="A923" s="7" t="s">
        <v>219</v>
      </c>
      <c r="B923" s="8" t="s">
        <v>742</v>
      </c>
      <c r="C923" s="9" t="s">
        <v>752</v>
      </c>
      <c r="D923" s="10">
        <v>179</v>
      </c>
      <c r="E923" s="9" t="s">
        <v>390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305</v>
      </c>
      <c r="AD923" s="9" t="s">
        <v>301</v>
      </c>
      <c r="AE923" s="9" t="s">
        <v>302</v>
      </c>
      <c r="AF923" s="10"/>
      <c r="AG923" s="10"/>
    </row>
    <row r="924" spans="1:33" ht="13.05" customHeight="1">
      <c r="A924" s="7" t="s">
        <v>219</v>
      </c>
      <c r="B924" s="8" t="s">
        <v>742</v>
      </c>
      <c r="C924" s="9" t="s">
        <v>753</v>
      </c>
      <c r="D924" s="10">
        <v>169</v>
      </c>
      <c r="E924" s="9" t="s">
        <v>390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301</v>
      </c>
      <c r="AD924" s="9" t="s">
        <v>302</v>
      </c>
      <c r="AE924" s="10"/>
      <c r="AF924" s="10"/>
      <c r="AG924" s="10"/>
    </row>
    <row r="925" spans="1:33" ht="13.05" customHeight="1">
      <c r="A925" s="7" t="s">
        <v>219</v>
      </c>
      <c r="B925" s="8" t="s">
        <v>742</v>
      </c>
      <c r="C925" s="9" t="s">
        <v>753</v>
      </c>
      <c r="D925" s="10">
        <v>177</v>
      </c>
      <c r="E925" s="9" t="s">
        <v>390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301</v>
      </c>
      <c r="AD925" s="9" t="s">
        <v>302</v>
      </c>
      <c r="AE925" s="10"/>
      <c r="AF925" s="10"/>
      <c r="AG925" s="10"/>
    </row>
    <row r="926" spans="1:33" ht="13.05" customHeight="1">
      <c r="A926" s="7" t="s">
        <v>219</v>
      </c>
      <c r="B926" s="8" t="s">
        <v>742</v>
      </c>
      <c r="C926" s="9" t="s">
        <v>754</v>
      </c>
      <c r="D926" s="10">
        <v>151</v>
      </c>
      <c r="E926" s="9" t="s">
        <v>390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306</v>
      </c>
      <c r="AD926" s="9" t="s">
        <v>305</v>
      </c>
      <c r="AE926" s="10"/>
      <c r="AF926" s="10"/>
      <c r="AG926" s="10"/>
    </row>
    <row r="927" spans="1:33" ht="13.05" customHeight="1">
      <c r="A927" s="7" t="s">
        <v>219</v>
      </c>
      <c r="B927" s="8" t="s">
        <v>742</v>
      </c>
      <c r="C927" s="9" t="s">
        <v>754</v>
      </c>
      <c r="D927" s="10">
        <v>158</v>
      </c>
      <c r="E927" s="9" t="s">
        <v>390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306</v>
      </c>
      <c r="AD927" s="9" t="s">
        <v>305</v>
      </c>
      <c r="AE927" s="10"/>
      <c r="AF927" s="10"/>
      <c r="AG927" s="10"/>
    </row>
    <row r="928" spans="1:33" ht="13.05" customHeight="1">
      <c r="A928" s="7" t="s">
        <v>219</v>
      </c>
      <c r="B928" s="8" t="s">
        <v>742</v>
      </c>
      <c r="C928" s="9" t="s">
        <v>754</v>
      </c>
      <c r="D928" s="10">
        <v>165</v>
      </c>
      <c r="E928" s="9" t="s">
        <v>390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306</v>
      </c>
      <c r="AD928" s="9" t="s">
        <v>305</v>
      </c>
      <c r="AE928" s="10"/>
      <c r="AF928" s="10"/>
      <c r="AG928" s="10"/>
    </row>
    <row r="929" spans="1:33" ht="13.05" customHeight="1">
      <c r="A929" s="7" t="s">
        <v>219</v>
      </c>
      <c r="B929" s="8" t="s">
        <v>742</v>
      </c>
      <c r="C929" s="9" t="s">
        <v>755</v>
      </c>
      <c r="D929" s="10">
        <v>151</v>
      </c>
      <c r="E929" s="9" t="s">
        <v>390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305</v>
      </c>
      <c r="AD929" s="10"/>
      <c r="AE929" s="10"/>
      <c r="AF929" s="10"/>
      <c r="AG929" s="10"/>
    </row>
    <row r="930" spans="1:33" ht="13.05" customHeight="1">
      <c r="A930" s="7" t="s">
        <v>219</v>
      </c>
      <c r="B930" s="8" t="s">
        <v>742</v>
      </c>
      <c r="C930" s="9" t="s">
        <v>755</v>
      </c>
      <c r="D930" s="10">
        <v>158</v>
      </c>
      <c r="E930" s="9" t="s">
        <v>390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305</v>
      </c>
      <c r="AD930" s="10"/>
      <c r="AE930" s="10"/>
      <c r="AF930" s="10"/>
      <c r="AG930" s="10"/>
    </row>
    <row r="931" spans="1:33" ht="13.05" customHeight="1">
      <c r="A931" s="7" t="s">
        <v>219</v>
      </c>
      <c r="B931" s="8" t="s">
        <v>742</v>
      </c>
      <c r="C931" s="9" t="s">
        <v>755</v>
      </c>
      <c r="D931" s="10">
        <v>165</v>
      </c>
      <c r="E931" s="9" t="s">
        <v>390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305</v>
      </c>
      <c r="AD931" s="10"/>
      <c r="AE931" s="10"/>
      <c r="AF931" s="10"/>
      <c r="AG931" s="10"/>
    </row>
    <row r="932" spans="1:33" ht="13.05" customHeight="1">
      <c r="A932" s="7" t="s">
        <v>219</v>
      </c>
      <c r="B932" s="8" t="s">
        <v>742</v>
      </c>
      <c r="C932" s="9" t="s">
        <v>755</v>
      </c>
      <c r="D932" s="10">
        <v>172</v>
      </c>
      <c r="E932" s="9" t="s">
        <v>390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305</v>
      </c>
      <c r="AD932" s="10"/>
      <c r="AE932" s="10"/>
      <c r="AF932" s="10"/>
      <c r="AG932" s="10"/>
    </row>
    <row r="933" spans="1:33" ht="13.05" customHeight="1">
      <c r="A933" s="7" t="s">
        <v>219</v>
      </c>
      <c r="B933" s="8" t="s">
        <v>742</v>
      </c>
      <c r="C933" s="9" t="s">
        <v>756</v>
      </c>
      <c r="D933" s="10">
        <v>151</v>
      </c>
      <c r="E933" s="9" t="s">
        <v>390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305</v>
      </c>
      <c r="AD933" s="10"/>
      <c r="AE933" s="10"/>
      <c r="AF933" s="10"/>
      <c r="AG933" s="10"/>
    </row>
    <row r="934" spans="1:33" ht="13.05" customHeight="1">
      <c r="A934" s="7" t="s">
        <v>219</v>
      </c>
      <c r="B934" s="8" t="s">
        <v>742</v>
      </c>
      <c r="C934" s="9" t="s">
        <v>756</v>
      </c>
      <c r="D934" s="10">
        <v>158</v>
      </c>
      <c r="E934" s="9" t="s">
        <v>390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305</v>
      </c>
      <c r="AD934" s="10"/>
      <c r="AE934" s="10"/>
      <c r="AF934" s="10"/>
      <c r="AG934" s="10"/>
    </row>
    <row r="935" spans="1:33" ht="13.05" customHeight="1">
      <c r="A935" s="7" t="s">
        <v>219</v>
      </c>
      <c r="B935" s="8" t="s">
        <v>742</v>
      </c>
      <c r="C935" s="9" t="s">
        <v>756</v>
      </c>
      <c r="D935" s="10">
        <v>165</v>
      </c>
      <c r="E935" s="9" t="s">
        <v>390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305</v>
      </c>
      <c r="AD935" s="10"/>
      <c r="AE935" s="10"/>
      <c r="AF935" s="10"/>
      <c r="AG935" s="10"/>
    </row>
    <row r="936" spans="1:33" ht="13.05" customHeight="1">
      <c r="A936" s="7" t="s">
        <v>219</v>
      </c>
      <c r="B936" s="8" t="s">
        <v>742</v>
      </c>
      <c r="C936" s="9" t="s">
        <v>756</v>
      </c>
      <c r="D936" s="10">
        <v>172</v>
      </c>
      <c r="E936" s="9" t="s">
        <v>390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305</v>
      </c>
      <c r="AD936" s="10"/>
      <c r="AE936" s="10"/>
      <c r="AF936" s="10"/>
      <c r="AG936" s="10"/>
    </row>
    <row r="937" spans="1:33" ht="13.05" customHeight="1">
      <c r="A937" s="7" t="s">
        <v>219</v>
      </c>
      <c r="B937" s="8" t="s">
        <v>742</v>
      </c>
      <c r="C937" s="9" t="s">
        <v>757</v>
      </c>
      <c r="D937" s="10">
        <v>165</v>
      </c>
      <c r="E937" s="9" t="s">
        <v>390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305</v>
      </c>
      <c r="AD937" s="10"/>
      <c r="AE937" s="10"/>
      <c r="AF937" s="10"/>
      <c r="AG937" s="10"/>
    </row>
    <row r="938" spans="1:33" ht="13.05" customHeight="1">
      <c r="A938" s="7" t="s">
        <v>219</v>
      </c>
      <c r="B938" s="8" t="s">
        <v>742</v>
      </c>
      <c r="C938" s="9" t="s">
        <v>757</v>
      </c>
      <c r="D938" s="10">
        <v>172</v>
      </c>
      <c r="E938" s="9" t="s">
        <v>390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305</v>
      </c>
      <c r="AD938" s="10"/>
      <c r="AE938" s="10"/>
      <c r="AF938" s="10"/>
      <c r="AG938" s="10"/>
    </row>
    <row r="939" spans="1:33" ht="13.05" customHeight="1">
      <c r="A939" s="7" t="s">
        <v>219</v>
      </c>
      <c r="B939" s="8" t="s">
        <v>742</v>
      </c>
      <c r="C939" s="9" t="s">
        <v>758</v>
      </c>
      <c r="D939" s="10">
        <v>149</v>
      </c>
      <c r="E939" s="9" t="s">
        <v>222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303</v>
      </c>
      <c r="AD939" s="10"/>
      <c r="AE939" s="10"/>
      <c r="AF939" s="10"/>
      <c r="AG939" s="10"/>
    </row>
    <row r="940" spans="1:33" ht="13.05" customHeight="1">
      <c r="A940" s="7" t="s">
        <v>219</v>
      </c>
      <c r="B940" s="8" t="s">
        <v>742</v>
      </c>
      <c r="C940" s="9" t="s">
        <v>758</v>
      </c>
      <c r="D940" s="10">
        <v>156</v>
      </c>
      <c r="E940" s="9" t="s">
        <v>222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305</v>
      </c>
      <c r="AD940" s="9" t="s">
        <v>303</v>
      </c>
      <c r="AE940" s="10"/>
      <c r="AF940" s="10"/>
      <c r="AG940" s="10"/>
    </row>
    <row r="941" spans="1:33" ht="13.05" customHeight="1">
      <c r="A941" s="7" t="s">
        <v>219</v>
      </c>
      <c r="B941" s="8" t="s">
        <v>742</v>
      </c>
      <c r="C941" s="9" t="s">
        <v>758</v>
      </c>
      <c r="D941" s="10">
        <v>163</v>
      </c>
      <c r="E941" s="9" t="s">
        <v>222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303</v>
      </c>
      <c r="AD941" s="10"/>
      <c r="AE941" s="10"/>
      <c r="AF941" s="10"/>
      <c r="AG941" s="10"/>
    </row>
    <row r="942" spans="1:33" ht="13.05" customHeight="1">
      <c r="A942" s="7" t="s">
        <v>219</v>
      </c>
      <c r="B942" s="8" t="s">
        <v>742</v>
      </c>
      <c r="C942" s="9" t="s">
        <v>758</v>
      </c>
      <c r="D942" s="10">
        <v>170</v>
      </c>
      <c r="E942" s="9" t="s">
        <v>222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305</v>
      </c>
      <c r="AD942" s="9" t="s">
        <v>303</v>
      </c>
      <c r="AE942" s="10"/>
      <c r="AF942" s="10"/>
      <c r="AG942" s="10"/>
    </row>
    <row r="943" spans="1:33" ht="13.05" customHeight="1">
      <c r="A943" s="7" t="s">
        <v>219</v>
      </c>
      <c r="B943" s="8" t="s">
        <v>742</v>
      </c>
      <c r="C943" s="9" t="s">
        <v>759</v>
      </c>
      <c r="D943" s="10">
        <v>169</v>
      </c>
      <c r="E943" s="9" t="s">
        <v>222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303</v>
      </c>
      <c r="AD943" s="10"/>
      <c r="AE943" s="10"/>
      <c r="AF943" s="10"/>
      <c r="AG943" s="10"/>
    </row>
    <row r="944" spans="1:33" ht="13.05" customHeight="1">
      <c r="A944" s="7" t="s">
        <v>219</v>
      </c>
      <c r="B944" s="8" t="s">
        <v>742</v>
      </c>
      <c r="C944" s="9" t="s">
        <v>759</v>
      </c>
      <c r="D944" s="10">
        <v>177</v>
      </c>
      <c r="E944" s="9" t="s">
        <v>222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303</v>
      </c>
      <c r="AD944" s="10"/>
      <c r="AE944" s="10"/>
      <c r="AF944" s="10"/>
      <c r="AG944" s="10"/>
    </row>
    <row r="945" spans="1:33" ht="13.05" customHeight="1">
      <c r="A945" s="7" t="s">
        <v>219</v>
      </c>
      <c r="B945" s="8" t="s">
        <v>742</v>
      </c>
      <c r="C945" s="9" t="s">
        <v>759</v>
      </c>
      <c r="D945" s="10">
        <v>185</v>
      </c>
      <c r="E945" s="9" t="s">
        <v>222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303</v>
      </c>
      <c r="AD945" s="10"/>
      <c r="AE945" s="10"/>
      <c r="AF945" s="10"/>
      <c r="AG945" s="10"/>
    </row>
    <row r="946" spans="1:33" ht="13.05" customHeight="1">
      <c r="A946" s="7" t="s">
        <v>219</v>
      </c>
      <c r="B946" s="8" t="s">
        <v>742</v>
      </c>
      <c r="C946" s="9" t="s">
        <v>760</v>
      </c>
      <c r="D946" s="10">
        <v>169</v>
      </c>
      <c r="E946" s="9" t="s">
        <v>222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303</v>
      </c>
      <c r="AD946" s="10"/>
      <c r="AE946" s="10"/>
      <c r="AF946" s="10"/>
      <c r="AG946" s="10"/>
    </row>
    <row r="947" spans="1:33" ht="13.05" customHeight="1">
      <c r="A947" s="7" t="s">
        <v>219</v>
      </c>
      <c r="B947" s="8" t="s">
        <v>742</v>
      </c>
      <c r="C947" s="9" t="s">
        <v>760</v>
      </c>
      <c r="D947" s="10">
        <v>177</v>
      </c>
      <c r="E947" s="9" t="s">
        <v>222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303</v>
      </c>
      <c r="AD947" s="10"/>
      <c r="AE947" s="10"/>
      <c r="AF947" s="10"/>
      <c r="AG947" s="10"/>
    </row>
    <row r="948" spans="1:33" ht="13.05" customHeight="1">
      <c r="A948" s="7" t="s">
        <v>219</v>
      </c>
      <c r="B948" s="8" t="s">
        <v>742</v>
      </c>
      <c r="C948" s="9" t="s">
        <v>760</v>
      </c>
      <c r="D948" s="10">
        <v>185</v>
      </c>
      <c r="E948" s="9" t="s">
        <v>222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303</v>
      </c>
      <c r="AD948" s="10"/>
      <c r="AE948" s="10"/>
      <c r="AF948" s="10"/>
      <c r="AG948" s="10"/>
    </row>
    <row r="949" spans="1:33" ht="13.05" customHeight="1">
      <c r="A949" s="7" t="s">
        <v>219</v>
      </c>
      <c r="B949" s="8" t="s">
        <v>742</v>
      </c>
      <c r="C949" s="9" t="s">
        <v>761</v>
      </c>
      <c r="D949" s="10">
        <v>160</v>
      </c>
      <c r="E949" s="9" t="s">
        <v>222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307</v>
      </c>
      <c r="AD949" s="10"/>
      <c r="AE949" s="10"/>
      <c r="AF949" s="10"/>
      <c r="AG949" s="10"/>
    </row>
    <row r="950" spans="1:33" ht="13.05" customHeight="1">
      <c r="A950" s="7" t="s">
        <v>219</v>
      </c>
      <c r="B950" s="8" t="s">
        <v>742</v>
      </c>
      <c r="C950" s="9" t="s">
        <v>761</v>
      </c>
      <c r="D950" s="10">
        <v>165</v>
      </c>
      <c r="E950" s="9" t="s">
        <v>222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307</v>
      </c>
      <c r="AD950" s="10"/>
      <c r="AE950" s="10"/>
      <c r="AF950" s="10"/>
      <c r="AG950" s="10"/>
    </row>
    <row r="951" spans="1:33" ht="13.05" customHeight="1">
      <c r="A951" s="7" t="s">
        <v>219</v>
      </c>
      <c r="B951" s="8" t="s">
        <v>742</v>
      </c>
      <c r="C951" s="9" t="s">
        <v>761</v>
      </c>
      <c r="D951" s="10">
        <v>170</v>
      </c>
      <c r="E951" s="9" t="s">
        <v>222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307</v>
      </c>
      <c r="AD951" s="10"/>
      <c r="AE951" s="10"/>
      <c r="AF951" s="10"/>
      <c r="AG951" s="10"/>
    </row>
    <row r="952" spans="1:33" ht="13.05" customHeight="1">
      <c r="A952" s="7" t="s">
        <v>219</v>
      </c>
      <c r="B952" s="8" t="s">
        <v>742</v>
      </c>
      <c r="C952" s="9" t="s">
        <v>762</v>
      </c>
      <c r="D952" s="10">
        <v>165</v>
      </c>
      <c r="E952" s="9" t="s">
        <v>222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307</v>
      </c>
      <c r="AD952" s="10"/>
      <c r="AE952" s="10"/>
      <c r="AF952" s="10"/>
      <c r="AG952" s="10"/>
    </row>
    <row r="953" spans="1:33" ht="13.05" customHeight="1">
      <c r="A953" s="7" t="s">
        <v>219</v>
      </c>
      <c r="B953" s="8" t="s">
        <v>742</v>
      </c>
      <c r="C953" s="9" t="s">
        <v>762</v>
      </c>
      <c r="D953" s="10">
        <v>170</v>
      </c>
      <c r="E953" s="9" t="s">
        <v>222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307</v>
      </c>
      <c r="AD953" s="10"/>
      <c r="AE953" s="10"/>
      <c r="AF953" s="10"/>
      <c r="AG953" s="10"/>
    </row>
    <row r="954" spans="1:33" ht="13.05" customHeight="1">
      <c r="A954" s="7" t="s">
        <v>219</v>
      </c>
      <c r="B954" s="8" t="s">
        <v>742</v>
      </c>
      <c r="C954" s="9" t="s">
        <v>763</v>
      </c>
      <c r="D954" s="10">
        <v>150</v>
      </c>
      <c r="E954" s="9" t="s">
        <v>390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307</v>
      </c>
      <c r="AD954" s="10"/>
      <c r="AE954" s="10"/>
      <c r="AF954" s="10"/>
      <c r="AG954" s="10"/>
    </row>
    <row r="955" spans="1:33" ht="13.05" customHeight="1">
      <c r="A955" s="7" t="s">
        <v>219</v>
      </c>
      <c r="B955" s="8" t="s">
        <v>742</v>
      </c>
      <c r="C955" s="9" t="s">
        <v>763</v>
      </c>
      <c r="D955" s="10">
        <v>156</v>
      </c>
      <c r="E955" s="9" t="s">
        <v>390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307</v>
      </c>
      <c r="AD955" s="10"/>
      <c r="AE955" s="10"/>
      <c r="AF955" s="10"/>
      <c r="AG955" s="10"/>
    </row>
    <row r="956" spans="1:33" ht="13.05" customHeight="1">
      <c r="A956" s="7" t="s">
        <v>219</v>
      </c>
      <c r="B956" s="8" t="s">
        <v>742</v>
      </c>
      <c r="C956" s="9" t="s">
        <v>763</v>
      </c>
      <c r="D956" s="10">
        <v>162</v>
      </c>
      <c r="E956" s="9" t="s">
        <v>390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307</v>
      </c>
      <c r="AD956" s="10"/>
      <c r="AE956" s="10"/>
      <c r="AF956" s="10"/>
      <c r="AG956" s="10"/>
    </row>
    <row r="957" spans="1:33" ht="13.05" customHeight="1">
      <c r="A957" s="7" t="s">
        <v>219</v>
      </c>
      <c r="B957" s="8" t="s">
        <v>764</v>
      </c>
      <c r="C957" s="9" t="s">
        <v>765</v>
      </c>
      <c r="D957" s="10">
        <v>180</v>
      </c>
      <c r="E957" s="9" t="s">
        <v>222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301</v>
      </c>
      <c r="AD957" s="9" t="s">
        <v>302</v>
      </c>
      <c r="AE957" s="9" t="s">
        <v>388</v>
      </c>
      <c r="AF957" s="10"/>
      <c r="AG957" s="10"/>
    </row>
    <row r="958" spans="1:33" ht="13.05" customHeight="1">
      <c r="A958" s="7" t="s">
        <v>219</v>
      </c>
      <c r="B958" s="8" t="s">
        <v>764</v>
      </c>
      <c r="C958" s="9" t="s">
        <v>765</v>
      </c>
      <c r="D958" s="10">
        <v>188</v>
      </c>
      <c r="E958" s="9" t="s">
        <v>222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301</v>
      </c>
      <c r="AD958" s="9" t="s">
        <v>302</v>
      </c>
      <c r="AE958" s="9" t="s">
        <v>388</v>
      </c>
      <c r="AF958" s="10"/>
      <c r="AG958" s="10"/>
    </row>
    <row r="959" spans="1:33" ht="13.05" customHeight="1">
      <c r="A959" s="7" t="s">
        <v>219</v>
      </c>
      <c r="B959" s="8" t="s">
        <v>764</v>
      </c>
      <c r="C959" s="9" t="s">
        <v>766</v>
      </c>
      <c r="D959" s="10">
        <v>164</v>
      </c>
      <c r="E959" s="9" t="s">
        <v>222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302</v>
      </c>
      <c r="AD959" s="9" t="s">
        <v>388</v>
      </c>
      <c r="AE959" s="10"/>
      <c r="AF959" s="10"/>
      <c r="AG959" s="10"/>
    </row>
    <row r="960" spans="1:33" ht="13.05" customHeight="1">
      <c r="A960" s="7" t="s">
        <v>219</v>
      </c>
      <c r="B960" s="8" t="s">
        <v>764</v>
      </c>
      <c r="C960" s="9" t="s">
        <v>766</v>
      </c>
      <c r="D960" s="10">
        <v>172</v>
      </c>
      <c r="E960" s="9" t="s">
        <v>222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305</v>
      </c>
      <c r="AD960" s="9" t="s">
        <v>302</v>
      </c>
      <c r="AE960" s="9" t="s">
        <v>388</v>
      </c>
      <c r="AF960" s="10"/>
      <c r="AG960" s="10"/>
    </row>
    <row r="961" spans="1:33" ht="13.05" customHeight="1">
      <c r="A961" s="7" t="s">
        <v>219</v>
      </c>
      <c r="B961" s="8" t="s">
        <v>764</v>
      </c>
      <c r="C961" s="9" t="s">
        <v>766</v>
      </c>
      <c r="D961" s="10">
        <v>180</v>
      </c>
      <c r="E961" s="9" t="s">
        <v>222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302</v>
      </c>
      <c r="AD961" s="9" t="s">
        <v>388</v>
      </c>
      <c r="AE961" s="10"/>
      <c r="AF961" s="10"/>
      <c r="AG961" s="10"/>
    </row>
    <row r="962" spans="1:33" ht="13.05" customHeight="1">
      <c r="A962" s="7" t="s">
        <v>219</v>
      </c>
      <c r="B962" s="8" t="s">
        <v>764</v>
      </c>
      <c r="C962" s="9" t="s">
        <v>766</v>
      </c>
      <c r="D962" s="10">
        <v>188</v>
      </c>
      <c r="E962" s="9" t="s">
        <v>222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305</v>
      </c>
      <c r="AD962" s="9" t="s">
        <v>302</v>
      </c>
      <c r="AE962" s="9" t="s">
        <v>388</v>
      </c>
      <c r="AF962" s="10"/>
      <c r="AG962" s="10"/>
    </row>
    <row r="963" spans="1:33" ht="13.05" customHeight="1">
      <c r="A963" s="7" t="s">
        <v>219</v>
      </c>
      <c r="B963" s="8" t="s">
        <v>764</v>
      </c>
      <c r="C963" s="9" t="s">
        <v>767</v>
      </c>
      <c r="D963" s="10">
        <v>171</v>
      </c>
      <c r="E963" s="9" t="s">
        <v>222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307</v>
      </c>
      <c r="AD963" s="10"/>
      <c r="AE963" s="10"/>
      <c r="AF963" s="10"/>
      <c r="AG963" s="10"/>
    </row>
    <row r="964" spans="1:33" ht="13.05" customHeight="1">
      <c r="A964" s="7" t="s">
        <v>219</v>
      </c>
      <c r="B964" s="8" t="s">
        <v>764</v>
      </c>
      <c r="C964" s="9" t="s">
        <v>767</v>
      </c>
      <c r="D964" s="10">
        <v>178</v>
      </c>
      <c r="E964" s="9" t="s">
        <v>222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307</v>
      </c>
      <c r="AD964" s="10"/>
      <c r="AE964" s="10"/>
      <c r="AF964" s="10"/>
      <c r="AG964" s="10"/>
    </row>
    <row r="965" spans="1:33" ht="13.05" customHeight="1">
      <c r="A965" s="7" t="s">
        <v>219</v>
      </c>
      <c r="B965" s="8" t="s">
        <v>764</v>
      </c>
      <c r="C965" s="9" t="s">
        <v>768</v>
      </c>
      <c r="D965" s="10">
        <v>172</v>
      </c>
      <c r="E965" s="9" t="s">
        <v>222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305</v>
      </c>
      <c r="AD965" s="9" t="s">
        <v>302</v>
      </c>
      <c r="AE965" s="10"/>
      <c r="AF965" s="10"/>
      <c r="AG965" s="10"/>
    </row>
    <row r="966" spans="1:33" ht="13.05" customHeight="1">
      <c r="A966" s="7" t="s">
        <v>219</v>
      </c>
      <c r="B966" s="8" t="s">
        <v>764</v>
      </c>
      <c r="C966" s="9" t="s">
        <v>768</v>
      </c>
      <c r="D966" s="10">
        <v>180</v>
      </c>
      <c r="E966" s="9" t="s">
        <v>222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305</v>
      </c>
      <c r="AD966" s="9" t="s">
        <v>302</v>
      </c>
      <c r="AE966" s="10"/>
      <c r="AF966" s="10"/>
      <c r="AG966" s="10"/>
    </row>
    <row r="967" spans="1:33" ht="13.05" customHeight="1">
      <c r="A967" s="7" t="s">
        <v>219</v>
      </c>
      <c r="B967" s="8" t="s">
        <v>764</v>
      </c>
      <c r="C967" s="9" t="s">
        <v>768</v>
      </c>
      <c r="D967" s="10">
        <v>188</v>
      </c>
      <c r="E967" s="9" t="s">
        <v>222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305</v>
      </c>
      <c r="AD967" s="9" t="s">
        <v>302</v>
      </c>
      <c r="AE967" s="10"/>
      <c r="AF967" s="10"/>
      <c r="AG967" s="10"/>
    </row>
    <row r="968" spans="1:33" ht="13.05" customHeight="1">
      <c r="A968" s="7" t="s">
        <v>219</v>
      </c>
      <c r="B968" s="8" t="s">
        <v>764</v>
      </c>
      <c r="C968" s="9" t="s">
        <v>769</v>
      </c>
      <c r="D968" s="10">
        <v>164</v>
      </c>
      <c r="E968" s="9" t="s">
        <v>390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305</v>
      </c>
      <c r="AD968" s="9" t="s">
        <v>302</v>
      </c>
      <c r="AE968" s="10"/>
      <c r="AF968" s="10"/>
      <c r="AG968" s="10"/>
    </row>
    <row r="969" spans="1:33" ht="13.05" customHeight="1">
      <c r="A969" s="7" t="s">
        <v>219</v>
      </c>
      <c r="B969" s="8" t="s">
        <v>764</v>
      </c>
      <c r="C969" s="9" t="s">
        <v>770</v>
      </c>
      <c r="D969" s="10">
        <v>171</v>
      </c>
      <c r="E969" s="9" t="s">
        <v>222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305</v>
      </c>
      <c r="AD969" s="10"/>
      <c r="AE969" s="10"/>
      <c r="AF969" s="10"/>
      <c r="AG969" s="10"/>
    </row>
    <row r="970" spans="1:33" ht="13.05" customHeight="1">
      <c r="A970" s="7" t="s">
        <v>219</v>
      </c>
      <c r="B970" s="8" t="s">
        <v>764</v>
      </c>
      <c r="C970" s="9" t="s">
        <v>770</v>
      </c>
      <c r="D970" s="10">
        <v>178</v>
      </c>
      <c r="E970" s="9" t="s">
        <v>222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305</v>
      </c>
      <c r="AD970" s="10"/>
      <c r="AE970" s="10"/>
      <c r="AF970" s="10"/>
      <c r="AG970" s="10"/>
    </row>
    <row r="971" spans="1:33" ht="13.05" customHeight="1">
      <c r="A971" s="7" t="s">
        <v>219</v>
      </c>
      <c r="B971" s="8" t="s">
        <v>771</v>
      </c>
      <c r="C971" s="9" t="s">
        <v>772</v>
      </c>
      <c r="D971" s="10">
        <v>169</v>
      </c>
      <c r="E971" s="9" t="s">
        <v>222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302</v>
      </c>
      <c r="AD971" s="9" t="s">
        <v>388</v>
      </c>
      <c r="AE971" s="10"/>
      <c r="AF971" s="10"/>
      <c r="AG971" s="10"/>
    </row>
    <row r="972" spans="1:33" ht="13.05" customHeight="1">
      <c r="A972" s="7" t="s">
        <v>219</v>
      </c>
      <c r="B972" s="8" t="s">
        <v>771</v>
      </c>
      <c r="C972" s="9" t="s">
        <v>772</v>
      </c>
      <c r="D972" s="10">
        <v>177</v>
      </c>
      <c r="E972" s="9" t="s">
        <v>222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302</v>
      </c>
      <c r="AD972" s="9" t="s">
        <v>388</v>
      </c>
      <c r="AE972" s="10"/>
      <c r="AF972" s="10"/>
      <c r="AG972" s="10"/>
    </row>
    <row r="973" spans="1:33" ht="13.05" customHeight="1">
      <c r="A973" s="7" t="s">
        <v>219</v>
      </c>
      <c r="B973" s="8" t="s">
        <v>771</v>
      </c>
      <c r="C973" s="9" t="s">
        <v>773</v>
      </c>
      <c r="D973" s="10">
        <v>160</v>
      </c>
      <c r="E973" s="9" t="s">
        <v>390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305</v>
      </c>
      <c r="AD973" s="10"/>
      <c r="AE973" s="10"/>
      <c r="AF973" s="10"/>
      <c r="AG973" s="10"/>
    </row>
    <row r="974" spans="1:33" ht="13.05" customHeight="1">
      <c r="A974" s="7" t="s">
        <v>219</v>
      </c>
      <c r="B974" s="8" t="s">
        <v>771</v>
      </c>
      <c r="C974" s="9" t="s">
        <v>773</v>
      </c>
      <c r="D974" s="10">
        <v>170</v>
      </c>
      <c r="E974" s="9" t="s">
        <v>390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305</v>
      </c>
      <c r="AD974" s="10"/>
      <c r="AE974" s="10"/>
      <c r="AF974" s="10"/>
      <c r="AG974" s="10"/>
    </row>
    <row r="975" spans="1:33" ht="13.05" customHeight="1">
      <c r="A975" s="7" t="s">
        <v>219</v>
      </c>
      <c r="B975" s="8" t="s">
        <v>771</v>
      </c>
      <c r="C975" s="9" t="s">
        <v>774</v>
      </c>
      <c r="D975" s="10">
        <v>140</v>
      </c>
      <c r="E975" s="9" t="s">
        <v>390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305</v>
      </c>
      <c r="AD975" s="10"/>
      <c r="AE975" s="10"/>
      <c r="AF975" s="10"/>
      <c r="AG975" s="10"/>
    </row>
    <row r="976" spans="1:33" ht="13.05" customHeight="1">
      <c r="A976" s="7" t="s">
        <v>219</v>
      </c>
      <c r="B976" s="8" t="s">
        <v>771</v>
      </c>
      <c r="C976" s="9" t="s">
        <v>774</v>
      </c>
      <c r="D976" s="10">
        <v>150</v>
      </c>
      <c r="E976" s="9" t="s">
        <v>390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305</v>
      </c>
      <c r="AD976" s="10"/>
      <c r="AE976" s="10"/>
      <c r="AF976" s="10"/>
      <c r="AG976" s="10"/>
    </row>
    <row r="977" spans="1:33" ht="13.05" customHeight="1">
      <c r="A977" s="7" t="s">
        <v>219</v>
      </c>
      <c r="B977" s="8" t="s">
        <v>771</v>
      </c>
      <c r="C977" s="9" t="s">
        <v>774</v>
      </c>
      <c r="D977" s="10">
        <v>160</v>
      </c>
      <c r="E977" s="9" t="s">
        <v>390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305</v>
      </c>
      <c r="AD977" s="10"/>
      <c r="AE977" s="10"/>
      <c r="AF977" s="10"/>
      <c r="AG977" s="10"/>
    </row>
    <row r="978" spans="1:33" ht="13.05" customHeight="1">
      <c r="A978" s="7" t="s">
        <v>219</v>
      </c>
      <c r="B978" s="8" t="s">
        <v>771</v>
      </c>
      <c r="C978" s="9" t="s">
        <v>775</v>
      </c>
      <c r="D978" s="10">
        <v>156</v>
      </c>
      <c r="E978" s="9" t="s">
        <v>222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305</v>
      </c>
      <c r="AD978" s="9" t="s">
        <v>302</v>
      </c>
      <c r="AE978" s="10"/>
      <c r="AF978" s="10"/>
      <c r="AG978" s="10"/>
    </row>
    <row r="979" spans="1:33" ht="13.05" customHeight="1">
      <c r="A979" s="7" t="s">
        <v>219</v>
      </c>
      <c r="B979" s="8" t="s">
        <v>771</v>
      </c>
      <c r="C979" s="9" t="s">
        <v>775</v>
      </c>
      <c r="D979" s="10">
        <v>164</v>
      </c>
      <c r="E979" s="9" t="s">
        <v>222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305</v>
      </c>
      <c r="AD979" s="9" t="s">
        <v>302</v>
      </c>
      <c r="AE979" s="10"/>
      <c r="AF979" s="10"/>
      <c r="AG979" s="10"/>
    </row>
    <row r="980" spans="1:33" ht="13.05" customHeight="1">
      <c r="A980" s="7" t="s">
        <v>219</v>
      </c>
      <c r="B980" s="8" t="s">
        <v>771</v>
      </c>
      <c r="C980" s="9" t="s">
        <v>775</v>
      </c>
      <c r="D980" s="10">
        <v>172</v>
      </c>
      <c r="E980" s="9" t="s">
        <v>222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305</v>
      </c>
      <c r="AD980" s="9" t="s">
        <v>302</v>
      </c>
      <c r="AE980" s="10"/>
      <c r="AF980" s="10"/>
      <c r="AG980" s="10"/>
    </row>
    <row r="981" spans="1:33" ht="13.05" customHeight="1">
      <c r="A981" s="7" t="s">
        <v>219</v>
      </c>
      <c r="B981" s="8" t="s">
        <v>771</v>
      </c>
      <c r="C981" s="9" t="s">
        <v>775</v>
      </c>
      <c r="D981" s="10">
        <v>178</v>
      </c>
      <c r="E981" s="9" t="s">
        <v>222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305</v>
      </c>
      <c r="AD981" s="10"/>
      <c r="AE981" s="10"/>
      <c r="AF981" s="10"/>
      <c r="AG981" s="10"/>
    </row>
    <row r="982" spans="1:33" ht="13.05" customHeight="1">
      <c r="A982" s="7" t="s">
        <v>219</v>
      </c>
      <c r="B982" s="8" t="s">
        <v>771</v>
      </c>
      <c r="C982" s="9" t="s">
        <v>775</v>
      </c>
      <c r="D982" s="10">
        <v>186</v>
      </c>
      <c r="E982" s="9" t="s">
        <v>222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305</v>
      </c>
      <c r="AD982" s="10"/>
      <c r="AE982" s="10"/>
      <c r="AF982" s="10"/>
      <c r="AG982" s="10"/>
    </row>
    <row r="983" spans="1:33" ht="13.05" customHeight="1">
      <c r="A983" s="7" t="s">
        <v>219</v>
      </c>
      <c r="B983" s="8" t="s">
        <v>771</v>
      </c>
      <c r="C983" s="9" t="s">
        <v>776</v>
      </c>
      <c r="D983" s="10">
        <v>176</v>
      </c>
      <c r="E983" s="9" t="s">
        <v>222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301</v>
      </c>
      <c r="AD983" s="10"/>
      <c r="AE983" s="10"/>
      <c r="AF983" s="10"/>
      <c r="AG983" s="10"/>
    </row>
    <row r="984" spans="1:33" ht="13.05" customHeight="1">
      <c r="A984" s="7" t="s">
        <v>219</v>
      </c>
      <c r="B984" s="8" t="s">
        <v>771</v>
      </c>
      <c r="C984" s="9" t="s">
        <v>776</v>
      </c>
      <c r="D984" s="10">
        <v>186</v>
      </c>
      <c r="E984" s="9" t="s">
        <v>222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303</v>
      </c>
      <c r="AD984" s="9" t="s">
        <v>301</v>
      </c>
      <c r="AE984" s="10"/>
      <c r="AF984" s="10"/>
      <c r="AG984" s="10"/>
    </row>
    <row r="985" spans="1:33" ht="13.05" customHeight="1">
      <c r="A985" s="7" t="s">
        <v>219</v>
      </c>
      <c r="B985" s="8" t="s">
        <v>771</v>
      </c>
      <c r="C985" s="9" t="s">
        <v>777</v>
      </c>
      <c r="D985" s="10">
        <v>162</v>
      </c>
      <c r="E985" s="9" t="s">
        <v>222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305</v>
      </c>
      <c r="AD985" s="10"/>
      <c r="AE985" s="10"/>
      <c r="AF985" s="10"/>
      <c r="AG985" s="10"/>
    </row>
    <row r="986" spans="1:33" ht="13.05" customHeight="1">
      <c r="A986" s="7" t="s">
        <v>219</v>
      </c>
      <c r="B986" s="8" t="s">
        <v>771</v>
      </c>
      <c r="C986" s="9" t="s">
        <v>777</v>
      </c>
      <c r="D986" s="10">
        <v>172</v>
      </c>
      <c r="E986" s="9" t="s">
        <v>222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305</v>
      </c>
      <c r="AD986" s="10"/>
      <c r="AE986" s="10"/>
      <c r="AF986" s="10"/>
      <c r="AG986" s="10"/>
    </row>
    <row r="987" spans="1:33" ht="13.05" customHeight="1">
      <c r="A987" s="7" t="s">
        <v>219</v>
      </c>
      <c r="B987" s="8" t="s">
        <v>771</v>
      </c>
      <c r="C987" s="9" t="s">
        <v>777</v>
      </c>
      <c r="D987" s="10">
        <v>182</v>
      </c>
      <c r="E987" s="9" t="s">
        <v>222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305</v>
      </c>
      <c r="AD987" s="10"/>
      <c r="AE987" s="10"/>
      <c r="AF987" s="10"/>
      <c r="AG987" s="10"/>
    </row>
    <row r="988" spans="1:33" ht="13.05" customHeight="1">
      <c r="A988" s="7" t="s">
        <v>219</v>
      </c>
      <c r="B988" s="8" t="s">
        <v>771</v>
      </c>
      <c r="C988" s="9" t="s">
        <v>778</v>
      </c>
      <c r="D988" s="10">
        <v>163</v>
      </c>
      <c r="E988" s="9" t="s">
        <v>390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305</v>
      </c>
      <c r="AD988" s="9" t="s">
        <v>304</v>
      </c>
      <c r="AE988" s="9" t="s">
        <v>302</v>
      </c>
      <c r="AF988" s="10"/>
      <c r="AG988" s="10"/>
    </row>
    <row r="989" spans="1:33" ht="13.05" customHeight="1">
      <c r="A989" s="7" t="s">
        <v>219</v>
      </c>
      <c r="B989" s="8" t="s">
        <v>771</v>
      </c>
      <c r="C989" s="9" t="s">
        <v>778</v>
      </c>
      <c r="D989" s="10">
        <v>171</v>
      </c>
      <c r="E989" s="9" t="s">
        <v>390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305</v>
      </c>
      <c r="AD989" s="9" t="s">
        <v>304</v>
      </c>
      <c r="AE989" s="9" t="s">
        <v>302</v>
      </c>
      <c r="AF989" s="10"/>
      <c r="AG989" s="10"/>
    </row>
    <row r="990" spans="1:33" ht="13.05" customHeight="1">
      <c r="A990" s="7" t="s">
        <v>219</v>
      </c>
      <c r="B990" s="8" t="s">
        <v>771</v>
      </c>
      <c r="C990" s="9" t="s">
        <v>779</v>
      </c>
      <c r="D990" s="10">
        <v>154</v>
      </c>
      <c r="E990" s="9" t="s">
        <v>390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305</v>
      </c>
      <c r="AD990" s="9" t="s">
        <v>302</v>
      </c>
      <c r="AE990" s="10"/>
      <c r="AF990" s="10"/>
      <c r="AG990" s="10"/>
    </row>
    <row r="991" spans="1:33" ht="13.05" customHeight="1">
      <c r="A991" s="7" t="s">
        <v>219</v>
      </c>
      <c r="B991" s="8" t="s">
        <v>771</v>
      </c>
      <c r="C991" s="9" t="s">
        <v>779</v>
      </c>
      <c r="D991" s="10">
        <v>162</v>
      </c>
      <c r="E991" s="9" t="s">
        <v>390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305</v>
      </c>
      <c r="AD991" s="9" t="s">
        <v>304</v>
      </c>
      <c r="AE991" s="9" t="s">
        <v>302</v>
      </c>
      <c r="AF991" s="10"/>
      <c r="AG991" s="10"/>
    </row>
    <row r="992" spans="1:33" ht="13.05" customHeight="1">
      <c r="A992" s="7" t="s">
        <v>219</v>
      </c>
      <c r="B992" s="8" t="s">
        <v>771</v>
      </c>
      <c r="C992" s="9" t="s">
        <v>780</v>
      </c>
      <c r="D992" s="10">
        <v>164</v>
      </c>
      <c r="E992" s="9" t="s">
        <v>222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305</v>
      </c>
      <c r="AD992" s="9" t="s">
        <v>304</v>
      </c>
      <c r="AE992" s="9" t="s">
        <v>302</v>
      </c>
      <c r="AF992" s="10"/>
      <c r="AG992" s="10"/>
    </row>
    <row r="993" spans="1:33" ht="13.05" customHeight="1">
      <c r="A993" s="7" t="s">
        <v>219</v>
      </c>
      <c r="B993" s="8" t="s">
        <v>771</v>
      </c>
      <c r="C993" s="9" t="s">
        <v>780</v>
      </c>
      <c r="D993" s="10">
        <v>172</v>
      </c>
      <c r="E993" s="9" t="s">
        <v>222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305</v>
      </c>
      <c r="AD993" s="9" t="s">
        <v>304</v>
      </c>
      <c r="AE993" s="9" t="s">
        <v>302</v>
      </c>
      <c r="AF993" s="10"/>
      <c r="AG993" s="10"/>
    </row>
    <row r="994" spans="1:33" ht="13.05" customHeight="1">
      <c r="A994" s="7" t="s">
        <v>219</v>
      </c>
      <c r="B994" s="8" t="s">
        <v>771</v>
      </c>
      <c r="C994" s="9" t="s">
        <v>780</v>
      </c>
      <c r="D994" s="10">
        <v>178</v>
      </c>
      <c r="E994" s="9" t="s">
        <v>222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305</v>
      </c>
      <c r="AD994" s="9" t="s">
        <v>304</v>
      </c>
      <c r="AE994" s="10"/>
      <c r="AF994" s="10"/>
      <c r="AG994" s="10"/>
    </row>
    <row r="995" spans="1:33" ht="13.05" customHeight="1">
      <c r="A995" s="7" t="s">
        <v>219</v>
      </c>
      <c r="B995" s="8" t="s">
        <v>771</v>
      </c>
      <c r="C995" s="9" t="s">
        <v>780</v>
      </c>
      <c r="D995" s="10">
        <v>186</v>
      </c>
      <c r="E995" s="9" t="s">
        <v>222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305</v>
      </c>
      <c r="AD995" s="9" t="s">
        <v>304</v>
      </c>
      <c r="AE995" s="10"/>
      <c r="AF995" s="10"/>
      <c r="AG995" s="10"/>
    </row>
    <row r="996" spans="1:33" ht="13.05" customHeight="1">
      <c r="A996" s="7" t="s">
        <v>219</v>
      </c>
      <c r="B996" s="8" t="s">
        <v>771</v>
      </c>
      <c r="C996" s="9" t="s">
        <v>781</v>
      </c>
      <c r="D996" s="10">
        <v>180</v>
      </c>
      <c r="E996" s="9" t="s">
        <v>222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305</v>
      </c>
      <c r="AD996" s="9" t="s">
        <v>304</v>
      </c>
      <c r="AE996" s="10"/>
      <c r="AF996" s="10"/>
      <c r="AG996" s="10"/>
    </row>
    <row r="997" spans="1:33" ht="13.05" customHeight="1">
      <c r="A997" s="7" t="s">
        <v>219</v>
      </c>
      <c r="B997" s="8" t="s">
        <v>771</v>
      </c>
      <c r="C997" s="9" t="s">
        <v>781</v>
      </c>
      <c r="D997" s="10">
        <v>187</v>
      </c>
      <c r="E997" s="9" t="s">
        <v>222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305</v>
      </c>
      <c r="AD997" s="9" t="s">
        <v>304</v>
      </c>
      <c r="AE997" s="10"/>
      <c r="AF997" s="10"/>
      <c r="AG997" s="10"/>
    </row>
    <row r="998" spans="1:33" ht="13.05" customHeight="1">
      <c r="A998" s="7" t="s">
        <v>219</v>
      </c>
      <c r="B998" s="8" t="s">
        <v>771</v>
      </c>
      <c r="C998" s="9" t="s">
        <v>781</v>
      </c>
      <c r="D998" s="10">
        <v>194</v>
      </c>
      <c r="E998" s="9" t="s">
        <v>222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305</v>
      </c>
      <c r="AD998" s="9" t="s">
        <v>304</v>
      </c>
      <c r="AE998" s="10"/>
      <c r="AF998" s="10"/>
      <c r="AG998" s="10"/>
    </row>
    <row r="999" spans="1:33" ht="13.05" customHeight="1">
      <c r="A999" s="7" t="s">
        <v>219</v>
      </c>
      <c r="B999" s="8" t="s">
        <v>771</v>
      </c>
      <c r="C999" s="9" t="s">
        <v>782</v>
      </c>
      <c r="D999" s="10">
        <v>140</v>
      </c>
      <c r="E999" s="9" t="s">
        <v>222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305</v>
      </c>
      <c r="AD999" s="10"/>
      <c r="AE999" s="10"/>
      <c r="AF999" s="10"/>
      <c r="AG999" s="10"/>
    </row>
    <row r="1000" spans="1:33" ht="13.05" customHeight="1">
      <c r="A1000" s="7" t="s">
        <v>219</v>
      </c>
      <c r="B1000" s="8" t="s">
        <v>771</v>
      </c>
      <c r="C1000" s="9" t="s">
        <v>782</v>
      </c>
      <c r="D1000" s="10">
        <v>150</v>
      </c>
      <c r="E1000" s="9" t="s">
        <v>222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305</v>
      </c>
      <c r="AD1000" s="10"/>
      <c r="AE1000" s="10"/>
      <c r="AF1000" s="10"/>
      <c r="AG1000" s="10"/>
    </row>
    <row r="1001" spans="1:33" ht="13.05" customHeight="1">
      <c r="A1001" s="7" t="s">
        <v>219</v>
      </c>
      <c r="B1001" s="8" t="s">
        <v>771</v>
      </c>
      <c r="C1001" s="9" t="s">
        <v>782</v>
      </c>
      <c r="D1001" s="10">
        <v>160</v>
      </c>
      <c r="E1001" s="9" t="s">
        <v>222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305</v>
      </c>
      <c r="AD1001" s="10"/>
      <c r="AE1001" s="10"/>
      <c r="AF1001" s="10"/>
      <c r="AG1001" s="10"/>
    </row>
    <row r="1002" spans="1:33" ht="13.05" customHeight="1">
      <c r="A1002" s="7" t="s">
        <v>219</v>
      </c>
      <c r="B1002" s="8" t="s">
        <v>771</v>
      </c>
      <c r="C1002" s="9" t="s">
        <v>783</v>
      </c>
      <c r="D1002" s="10">
        <v>162</v>
      </c>
      <c r="E1002" s="9" t="s">
        <v>390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305</v>
      </c>
      <c r="AD1002" s="9" t="s">
        <v>302</v>
      </c>
      <c r="AE1002" s="10"/>
      <c r="AF1002" s="10"/>
      <c r="AG1002" s="10"/>
    </row>
    <row r="1003" spans="1:33" ht="13.05" customHeight="1">
      <c r="A1003" s="7" t="s">
        <v>219</v>
      </c>
      <c r="B1003" s="8" t="s">
        <v>771</v>
      </c>
      <c r="C1003" s="9" t="s">
        <v>783</v>
      </c>
      <c r="D1003" s="10">
        <v>170</v>
      </c>
      <c r="E1003" s="9" t="s">
        <v>390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305</v>
      </c>
      <c r="AD1003" s="9" t="s">
        <v>302</v>
      </c>
      <c r="AE1003" s="10"/>
      <c r="AF1003" s="10"/>
      <c r="AG1003" s="10"/>
    </row>
    <row r="1004" spans="1:33" ht="13.05" customHeight="1">
      <c r="A1004" s="7" t="s">
        <v>219</v>
      </c>
      <c r="B1004" s="8" t="s">
        <v>771</v>
      </c>
      <c r="C1004" s="9" t="s">
        <v>784</v>
      </c>
      <c r="D1004" s="10">
        <v>148</v>
      </c>
      <c r="E1004" s="9" t="s">
        <v>222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303</v>
      </c>
      <c r="AD1004" s="9" t="s">
        <v>302</v>
      </c>
      <c r="AE1004" s="10"/>
      <c r="AF1004" s="10"/>
      <c r="AG1004" s="10"/>
    </row>
    <row r="1005" spans="1:33" ht="13.05" customHeight="1">
      <c r="A1005" s="7" t="s">
        <v>219</v>
      </c>
      <c r="B1005" s="8" t="s">
        <v>771</v>
      </c>
      <c r="C1005" s="9" t="s">
        <v>785</v>
      </c>
      <c r="D1005" s="10">
        <v>152</v>
      </c>
      <c r="E1005" s="9" t="s">
        <v>222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307</v>
      </c>
      <c r="AD1005" s="9" t="s">
        <v>306</v>
      </c>
      <c r="AE1005" s="10"/>
      <c r="AF1005" s="10"/>
      <c r="AG1005" s="10"/>
    </row>
    <row r="1006" spans="1:33" ht="13.05" customHeight="1">
      <c r="A1006" s="7" t="s">
        <v>219</v>
      </c>
      <c r="B1006" s="8" t="s">
        <v>771</v>
      </c>
      <c r="C1006" s="9" t="s">
        <v>785</v>
      </c>
      <c r="D1006" s="10">
        <v>160</v>
      </c>
      <c r="E1006" s="9" t="s">
        <v>222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307</v>
      </c>
      <c r="AD1006" s="10"/>
      <c r="AE1006" s="10"/>
      <c r="AF1006" s="10"/>
      <c r="AG1006" s="10"/>
    </row>
    <row r="1007" spans="1:33" ht="13.05" customHeight="1">
      <c r="A1007" s="7" t="s">
        <v>219</v>
      </c>
      <c r="B1007" s="8" t="s">
        <v>771</v>
      </c>
      <c r="C1007" s="9" t="s">
        <v>785</v>
      </c>
      <c r="D1007" s="10">
        <v>168</v>
      </c>
      <c r="E1007" s="9" t="s">
        <v>222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307</v>
      </c>
      <c r="AD1007" s="10"/>
      <c r="AE1007" s="10"/>
      <c r="AF1007" s="10"/>
      <c r="AG1007" s="10"/>
    </row>
    <row r="1008" spans="1:33" ht="13.05" customHeight="1">
      <c r="A1008" s="7" t="s">
        <v>219</v>
      </c>
      <c r="B1008" s="8" t="s">
        <v>771</v>
      </c>
      <c r="C1008" s="9" t="s">
        <v>785</v>
      </c>
      <c r="D1008" s="10">
        <v>176</v>
      </c>
      <c r="E1008" s="9" t="s">
        <v>222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307</v>
      </c>
      <c r="AD1008" s="10"/>
      <c r="AE1008" s="10"/>
      <c r="AF1008" s="10"/>
      <c r="AG1008" s="10"/>
    </row>
    <row r="1009" spans="1:33" ht="13.05" customHeight="1">
      <c r="A1009" s="7" t="s">
        <v>219</v>
      </c>
      <c r="B1009" s="8" t="s">
        <v>771</v>
      </c>
      <c r="C1009" s="9" t="s">
        <v>786</v>
      </c>
      <c r="D1009" s="10">
        <v>144</v>
      </c>
      <c r="E1009" s="9" t="s">
        <v>390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307</v>
      </c>
      <c r="AD1009" s="9" t="s">
        <v>306</v>
      </c>
      <c r="AE1009" s="10"/>
      <c r="AF1009" s="10"/>
      <c r="AG1009" s="10"/>
    </row>
    <row r="1010" spans="1:33" ht="13.05" customHeight="1">
      <c r="A1010" s="7" t="s">
        <v>219</v>
      </c>
      <c r="B1010" s="8" t="s">
        <v>771</v>
      </c>
      <c r="C1010" s="9" t="s">
        <v>786</v>
      </c>
      <c r="D1010" s="10">
        <v>152</v>
      </c>
      <c r="E1010" s="9" t="s">
        <v>390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307</v>
      </c>
      <c r="AD1010" s="9" t="s">
        <v>306</v>
      </c>
      <c r="AE1010" s="10"/>
      <c r="AF1010" s="10"/>
      <c r="AG1010" s="10"/>
    </row>
    <row r="1011" spans="1:33" ht="13.05" customHeight="1">
      <c r="A1011" s="7" t="s">
        <v>219</v>
      </c>
      <c r="B1011" s="8" t="s">
        <v>771</v>
      </c>
      <c r="C1011" s="9" t="s">
        <v>786</v>
      </c>
      <c r="D1011" s="10">
        <v>160</v>
      </c>
      <c r="E1011" s="9" t="s">
        <v>390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307</v>
      </c>
      <c r="AD1011" s="10"/>
      <c r="AE1011" s="10"/>
      <c r="AF1011" s="10"/>
      <c r="AG1011" s="10"/>
    </row>
    <row r="1012" spans="1:33" ht="13.05" customHeight="1">
      <c r="A1012" s="7" t="s">
        <v>219</v>
      </c>
      <c r="B1012" s="8" t="s">
        <v>771</v>
      </c>
      <c r="C1012" s="9" t="s">
        <v>787</v>
      </c>
      <c r="D1012" s="10">
        <v>166</v>
      </c>
      <c r="E1012" s="9" t="s">
        <v>222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305</v>
      </c>
      <c r="AD1012" s="10"/>
      <c r="AE1012" s="10"/>
      <c r="AF1012" s="10"/>
      <c r="AG1012" s="10"/>
    </row>
    <row r="1013" spans="1:33" ht="13.05" customHeight="1">
      <c r="A1013" s="7" t="s">
        <v>219</v>
      </c>
      <c r="B1013" s="8" t="s">
        <v>771</v>
      </c>
      <c r="C1013" s="9" t="s">
        <v>787</v>
      </c>
      <c r="D1013" s="10">
        <v>174</v>
      </c>
      <c r="E1013" s="9" t="s">
        <v>222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308</v>
      </c>
      <c r="AD1013" s="10"/>
      <c r="AE1013" s="10"/>
      <c r="AF1013" s="10"/>
      <c r="AG1013" s="10"/>
    </row>
    <row r="1014" spans="1:33" ht="13.05" customHeight="1">
      <c r="A1014" s="7" t="s">
        <v>219</v>
      </c>
      <c r="B1014" s="8" t="s">
        <v>771</v>
      </c>
      <c r="C1014" s="9" t="s">
        <v>788</v>
      </c>
      <c r="D1014" s="10">
        <v>150</v>
      </c>
      <c r="E1014" s="9" t="s">
        <v>390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305</v>
      </c>
      <c r="AD1014" s="10"/>
      <c r="AE1014" s="10"/>
      <c r="AF1014" s="10"/>
      <c r="AG1014" s="10"/>
    </row>
    <row r="1015" spans="1:33" ht="13.05" customHeight="1">
      <c r="A1015" s="7" t="s">
        <v>219</v>
      </c>
      <c r="B1015" s="8" t="s">
        <v>771</v>
      </c>
      <c r="C1015" s="9" t="s">
        <v>788</v>
      </c>
      <c r="D1015" s="10">
        <v>158</v>
      </c>
      <c r="E1015" s="9" t="s">
        <v>390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305</v>
      </c>
      <c r="AD1015" s="10"/>
      <c r="AE1015" s="10"/>
      <c r="AF1015" s="10"/>
      <c r="AG1015" s="10"/>
    </row>
    <row r="1016" spans="1:33" ht="13.05" customHeight="1">
      <c r="A1016" s="7" t="s">
        <v>219</v>
      </c>
      <c r="B1016" s="8" t="s">
        <v>771</v>
      </c>
      <c r="C1016" s="9" t="s">
        <v>788</v>
      </c>
      <c r="D1016" s="10">
        <v>166</v>
      </c>
      <c r="E1016" s="9" t="s">
        <v>390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305</v>
      </c>
      <c r="AD1016" s="10"/>
      <c r="AE1016" s="10"/>
      <c r="AF1016" s="10"/>
      <c r="AG1016" s="10"/>
    </row>
    <row r="1017" spans="1:33" ht="13.05" customHeight="1">
      <c r="A1017" s="7" t="s">
        <v>219</v>
      </c>
      <c r="B1017" s="8" t="s">
        <v>771</v>
      </c>
      <c r="C1017" s="9" t="s">
        <v>789</v>
      </c>
      <c r="D1017" s="10">
        <v>160</v>
      </c>
      <c r="E1017" s="9" t="s">
        <v>222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308</v>
      </c>
      <c r="AD1017" s="10"/>
      <c r="AE1017" s="10"/>
      <c r="AF1017" s="10"/>
      <c r="AG1017" s="10"/>
    </row>
    <row r="1018" spans="1:33" ht="13.05" customHeight="1">
      <c r="A1018" s="7" t="s">
        <v>219</v>
      </c>
      <c r="B1018" s="8" t="s">
        <v>771</v>
      </c>
      <c r="C1018" s="9" t="s">
        <v>789</v>
      </c>
      <c r="D1018" s="10">
        <v>168</v>
      </c>
      <c r="E1018" s="9" t="s">
        <v>222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308</v>
      </c>
      <c r="AD1018" s="10"/>
      <c r="AE1018" s="10"/>
      <c r="AF1018" s="10"/>
      <c r="AG1018" s="10"/>
    </row>
    <row r="1019" spans="1:33" ht="13.05" customHeight="1">
      <c r="A1019" s="7" t="s">
        <v>219</v>
      </c>
      <c r="B1019" s="8" t="s">
        <v>771</v>
      </c>
      <c r="C1019" s="9" t="s">
        <v>789</v>
      </c>
      <c r="D1019" s="10">
        <v>176</v>
      </c>
      <c r="E1019" s="9" t="s">
        <v>222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308</v>
      </c>
      <c r="AD1019" s="10"/>
      <c r="AE1019" s="10"/>
      <c r="AF1019" s="10"/>
      <c r="AG1019" s="10"/>
    </row>
    <row r="1020" spans="1:33" ht="13.05" customHeight="1">
      <c r="A1020" s="7" t="s">
        <v>219</v>
      </c>
      <c r="B1020" s="8" t="s">
        <v>771</v>
      </c>
      <c r="C1020" s="9" t="s">
        <v>790</v>
      </c>
      <c r="D1020" s="10">
        <v>151</v>
      </c>
      <c r="E1020" s="9" t="s">
        <v>390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308</v>
      </c>
      <c r="AD1020" s="10"/>
      <c r="AE1020" s="10"/>
      <c r="AF1020" s="10"/>
      <c r="AG1020" s="10"/>
    </row>
    <row r="1021" spans="1:33" ht="13.05" customHeight="1">
      <c r="A1021" s="7" t="s">
        <v>219</v>
      </c>
      <c r="B1021" s="8" t="s">
        <v>771</v>
      </c>
      <c r="C1021" s="9" t="s">
        <v>790</v>
      </c>
      <c r="D1021" s="10">
        <v>159</v>
      </c>
      <c r="E1021" s="9" t="s">
        <v>390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305</v>
      </c>
      <c r="AD1021" s="10"/>
      <c r="AE1021" s="10"/>
      <c r="AF1021" s="10"/>
      <c r="AG1021" s="10"/>
    </row>
    <row r="1022" spans="1:33" ht="13.05" customHeight="1">
      <c r="A1022" s="7" t="s">
        <v>219</v>
      </c>
      <c r="B1022" s="8" t="s">
        <v>771</v>
      </c>
      <c r="C1022" s="9" t="s">
        <v>791</v>
      </c>
      <c r="D1022" s="10">
        <v>160</v>
      </c>
      <c r="E1022" s="9" t="s">
        <v>222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308</v>
      </c>
      <c r="AD1022" s="10"/>
      <c r="AE1022" s="10"/>
      <c r="AF1022" s="10"/>
      <c r="AG1022" s="10"/>
    </row>
    <row r="1023" spans="1:33" ht="13.05" customHeight="1">
      <c r="A1023" s="7" t="s">
        <v>219</v>
      </c>
      <c r="B1023" s="8" t="s">
        <v>771</v>
      </c>
      <c r="C1023" s="9" t="s">
        <v>792</v>
      </c>
      <c r="D1023" s="10">
        <v>151</v>
      </c>
      <c r="E1023" s="9" t="s">
        <v>390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308</v>
      </c>
      <c r="AD1023" s="10"/>
      <c r="AE1023" s="10"/>
      <c r="AF1023" s="10"/>
      <c r="AG1023" s="10"/>
    </row>
    <row r="1024" spans="1:33" ht="13.05" customHeight="1">
      <c r="A1024" s="7" t="s">
        <v>219</v>
      </c>
      <c r="B1024" s="8" t="s">
        <v>771</v>
      </c>
      <c r="C1024" s="9" t="s">
        <v>792</v>
      </c>
      <c r="D1024" s="10">
        <v>159</v>
      </c>
      <c r="E1024" s="9" t="s">
        <v>390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308</v>
      </c>
      <c r="AD1024" s="10"/>
      <c r="AE1024" s="10"/>
      <c r="AF1024" s="10"/>
      <c r="AG1024" s="10"/>
    </row>
    <row r="1025" spans="1:33" ht="13.05" customHeight="1">
      <c r="A1025" s="7" t="s">
        <v>219</v>
      </c>
      <c r="B1025" s="8" t="s">
        <v>771</v>
      </c>
      <c r="C1025" s="9" t="s">
        <v>793</v>
      </c>
      <c r="D1025" s="10">
        <v>158</v>
      </c>
      <c r="E1025" s="9" t="s">
        <v>222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305</v>
      </c>
      <c r="AD1025" s="10"/>
      <c r="AE1025" s="10"/>
      <c r="AF1025" s="10"/>
      <c r="AG1025" s="10"/>
    </row>
    <row r="1026" spans="1:33" ht="13.05" customHeight="1">
      <c r="A1026" s="7" t="s">
        <v>219</v>
      </c>
      <c r="B1026" s="8" t="s">
        <v>771</v>
      </c>
      <c r="C1026" s="9" t="s">
        <v>793</v>
      </c>
      <c r="D1026" s="10">
        <v>167</v>
      </c>
      <c r="E1026" s="9" t="s">
        <v>222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305</v>
      </c>
      <c r="AD1026" s="10"/>
      <c r="AE1026" s="10"/>
      <c r="AF1026" s="10"/>
      <c r="AG1026" s="10"/>
    </row>
    <row r="1027" spans="1:33" ht="13.05" customHeight="1">
      <c r="A1027" s="7" t="s">
        <v>219</v>
      </c>
      <c r="B1027" s="8" t="s">
        <v>771</v>
      </c>
      <c r="C1027" s="9" t="s">
        <v>793</v>
      </c>
      <c r="D1027" s="10">
        <v>176</v>
      </c>
      <c r="E1027" s="9" t="s">
        <v>222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305</v>
      </c>
      <c r="AD1027" s="10"/>
      <c r="AE1027" s="10"/>
      <c r="AF1027" s="10"/>
      <c r="AG1027" s="10"/>
    </row>
    <row r="1028" spans="1:33" ht="13.05" customHeight="1">
      <c r="A1028" s="7" t="s">
        <v>219</v>
      </c>
      <c r="B1028" s="8" t="s">
        <v>771</v>
      </c>
      <c r="C1028" s="9" t="s">
        <v>794</v>
      </c>
      <c r="D1028" s="10">
        <v>148</v>
      </c>
      <c r="E1028" s="9" t="s">
        <v>390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305</v>
      </c>
      <c r="AD1028" s="10"/>
      <c r="AE1028" s="10"/>
      <c r="AF1028" s="10"/>
      <c r="AG1028" s="10"/>
    </row>
    <row r="1029" spans="1:33" ht="13.05" customHeight="1">
      <c r="A1029" s="7" t="s">
        <v>219</v>
      </c>
      <c r="B1029" s="8" t="s">
        <v>771</v>
      </c>
      <c r="C1029" s="9" t="s">
        <v>794</v>
      </c>
      <c r="D1029" s="10">
        <v>166</v>
      </c>
      <c r="E1029" s="9" t="s">
        <v>390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305</v>
      </c>
      <c r="AD1029" s="10"/>
      <c r="AE1029" s="10"/>
      <c r="AF1029" s="10"/>
      <c r="AG1029" s="10"/>
    </row>
    <row r="1030" spans="1:33" ht="13.05" customHeight="1">
      <c r="A1030" s="7" t="s">
        <v>219</v>
      </c>
      <c r="B1030" s="8" t="s">
        <v>771</v>
      </c>
      <c r="C1030" s="9" t="s">
        <v>795</v>
      </c>
      <c r="D1030" s="10">
        <v>167</v>
      </c>
      <c r="E1030" s="9" t="s">
        <v>222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467</v>
      </c>
      <c r="O1030" s="9" t="s">
        <v>467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308</v>
      </c>
      <c r="AD1030" s="10"/>
      <c r="AE1030" s="10"/>
      <c r="AF1030" s="10"/>
      <c r="AG1030" s="10"/>
    </row>
    <row r="1031" spans="1:33" ht="13.05" customHeight="1">
      <c r="A1031" s="7" t="s">
        <v>219</v>
      </c>
      <c r="B1031" s="8" t="s">
        <v>771</v>
      </c>
      <c r="C1031" s="9" t="s">
        <v>795</v>
      </c>
      <c r="D1031" s="10">
        <v>176</v>
      </c>
      <c r="E1031" s="9" t="s">
        <v>222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305</v>
      </c>
      <c r="AD1031" s="10"/>
      <c r="AE1031" s="10"/>
      <c r="AF1031" s="10"/>
      <c r="AG1031" s="10"/>
    </row>
    <row r="1032" spans="1:33" ht="13.05" customHeight="1">
      <c r="A1032" s="7" t="s">
        <v>219</v>
      </c>
      <c r="B1032" s="8" t="s">
        <v>771</v>
      </c>
      <c r="C1032" s="9" t="s">
        <v>796</v>
      </c>
      <c r="D1032" s="10">
        <v>167</v>
      </c>
      <c r="E1032" s="9" t="s">
        <v>222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307</v>
      </c>
      <c r="AD1032" s="10"/>
      <c r="AE1032" s="10"/>
      <c r="AF1032" s="10"/>
      <c r="AG1032" s="10"/>
    </row>
    <row r="1033" spans="1:33" ht="13.05" customHeight="1">
      <c r="A1033" s="7" t="s">
        <v>219</v>
      </c>
      <c r="B1033" s="8" t="s">
        <v>771</v>
      </c>
      <c r="C1033" s="9" t="s">
        <v>796</v>
      </c>
      <c r="D1033" s="10">
        <v>172</v>
      </c>
      <c r="E1033" s="9" t="s">
        <v>222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307</v>
      </c>
      <c r="AD1033" s="10"/>
      <c r="AE1033" s="10"/>
      <c r="AF1033" s="10"/>
      <c r="AG1033" s="10"/>
    </row>
    <row r="1034" spans="1:33" ht="13.05" customHeight="1">
      <c r="A1034" s="7" t="s">
        <v>219</v>
      </c>
      <c r="B1034" s="8" t="s">
        <v>771</v>
      </c>
      <c r="C1034" s="9" t="s">
        <v>797</v>
      </c>
      <c r="D1034" s="10">
        <v>167</v>
      </c>
      <c r="E1034" s="9" t="s">
        <v>222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307</v>
      </c>
      <c r="AD1034" s="10"/>
      <c r="AE1034" s="10"/>
      <c r="AF1034" s="10"/>
      <c r="AG1034" s="10"/>
    </row>
    <row r="1035" spans="1:33" ht="13.05" customHeight="1">
      <c r="A1035" s="7" t="s">
        <v>219</v>
      </c>
      <c r="B1035" s="8" t="s">
        <v>771</v>
      </c>
      <c r="C1035" s="9" t="s">
        <v>797</v>
      </c>
      <c r="D1035" s="10">
        <v>175</v>
      </c>
      <c r="E1035" s="9" t="s">
        <v>222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307</v>
      </c>
      <c r="AD1035" s="10"/>
      <c r="AE1035" s="10"/>
      <c r="AF1035" s="10"/>
      <c r="AG1035" s="10"/>
    </row>
    <row r="1036" spans="1:33" ht="13.05" customHeight="1">
      <c r="A1036" s="7" t="s">
        <v>219</v>
      </c>
      <c r="B1036" s="8" t="s">
        <v>771</v>
      </c>
      <c r="C1036" s="9" t="s">
        <v>798</v>
      </c>
      <c r="D1036" s="10">
        <v>159</v>
      </c>
      <c r="E1036" s="9" t="s">
        <v>222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307</v>
      </c>
      <c r="AD1036" s="10"/>
      <c r="AE1036" s="10"/>
      <c r="AF1036" s="10"/>
      <c r="AG1036" s="10"/>
    </row>
    <row r="1037" spans="1:33" ht="13.05" customHeight="1">
      <c r="A1037" s="7" t="s">
        <v>219</v>
      </c>
      <c r="B1037" s="8" t="s">
        <v>771</v>
      </c>
      <c r="C1037" s="9" t="s">
        <v>798</v>
      </c>
      <c r="D1037" s="10">
        <v>167</v>
      </c>
      <c r="E1037" s="9" t="s">
        <v>222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307</v>
      </c>
      <c r="AD1037" s="10"/>
      <c r="AE1037" s="10"/>
      <c r="AF1037" s="10"/>
      <c r="AG1037" s="10"/>
    </row>
    <row r="1038" spans="1:33" ht="13.05" customHeight="1">
      <c r="A1038" s="7" t="s">
        <v>219</v>
      </c>
      <c r="B1038" s="8" t="s">
        <v>771</v>
      </c>
      <c r="C1038" s="9" t="s">
        <v>798</v>
      </c>
      <c r="D1038" s="10">
        <v>175</v>
      </c>
      <c r="E1038" s="9" t="s">
        <v>222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307</v>
      </c>
      <c r="AD1038" s="10"/>
      <c r="AE1038" s="10"/>
      <c r="AF1038" s="10"/>
      <c r="AG1038" s="10"/>
    </row>
    <row r="1039" spans="1:33" ht="13.05" customHeight="1">
      <c r="A1039" s="7" t="s">
        <v>219</v>
      </c>
      <c r="B1039" s="8" t="s">
        <v>771</v>
      </c>
      <c r="C1039" s="9" t="s">
        <v>799</v>
      </c>
      <c r="D1039" s="10">
        <v>160</v>
      </c>
      <c r="E1039" s="9" t="s">
        <v>222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307</v>
      </c>
      <c r="AD1039" s="10"/>
      <c r="AE1039" s="10"/>
      <c r="AF1039" s="10"/>
      <c r="AG1039" s="10"/>
    </row>
    <row r="1040" spans="1:33" ht="13.05" customHeight="1">
      <c r="A1040" s="7" t="s">
        <v>219</v>
      </c>
      <c r="B1040" s="8" t="s">
        <v>771</v>
      </c>
      <c r="C1040" s="9" t="s">
        <v>799</v>
      </c>
      <c r="D1040" s="10">
        <v>167</v>
      </c>
      <c r="E1040" s="9" t="s">
        <v>222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307</v>
      </c>
      <c r="AD1040" s="10"/>
      <c r="AE1040" s="10"/>
      <c r="AF1040" s="10"/>
      <c r="AG1040" s="10"/>
    </row>
    <row r="1041" spans="1:33" ht="13.05" customHeight="1">
      <c r="A1041" s="7" t="s">
        <v>219</v>
      </c>
      <c r="B1041" s="8" t="s">
        <v>771</v>
      </c>
      <c r="C1041" s="9" t="s">
        <v>799</v>
      </c>
      <c r="D1041" s="10">
        <v>174</v>
      </c>
      <c r="E1041" s="9" t="s">
        <v>222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307</v>
      </c>
      <c r="AD1041" s="10"/>
      <c r="AE1041" s="10"/>
      <c r="AF1041" s="10"/>
      <c r="AG1041" s="10"/>
    </row>
    <row r="1042" spans="1:33" ht="13.05" customHeight="1">
      <c r="A1042" s="7" t="s">
        <v>219</v>
      </c>
      <c r="B1042" s="8" t="s">
        <v>771</v>
      </c>
      <c r="C1042" s="9" t="s">
        <v>800</v>
      </c>
      <c r="D1042" s="10">
        <v>162</v>
      </c>
      <c r="E1042" s="9" t="s">
        <v>222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307</v>
      </c>
      <c r="AD1042" s="10"/>
      <c r="AE1042" s="10"/>
      <c r="AF1042" s="10"/>
      <c r="AG1042" s="10"/>
    </row>
    <row r="1043" spans="1:33" ht="13.05" customHeight="1">
      <c r="A1043" s="7" t="s">
        <v>219</v>
      </c>
      <c r="B1043" s="8" t="s">
        <v>771</v>
      </c>
      <c r="C1043" s="9" t="s">
        <v>800</v>
      </c>
      <c r="D1043" s="10">
        <v>167</v>
      </c>
      <c r="E1043" s="9" t="s">
        <v>222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307</v>
      </c>
      <c r="AD1043" s="10"/>
      <c r="AE1043" s="10"/>
      <c r="AF1043" s="10"/>
      <c r="AG1043" s="10"/>
    </row>
    <row r="1044" spans="1:33" ht="13.05" customHeight="1">
      <c r="A1044" s="7" t="s">
        <v>219</v>
      </c>
      <c r="B1044" s="8" t="s">
        <v>771</v>
      </c>
      <c r="C1044" s="9" t="s">
        <v>800</v>
      </c>
      <c r="D1044" s="10">
        <v>172</v>
      </c>
      <c r="E1044" s="9" t="s">
        <v>222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307</v>
      </c>
      <c r="AD1044" s="10"/>
      <c r="AE1044" s="10"/>
      <c r="AF1044" s="10"/>
      <c r="AG1044" s="10"/>
    </row>
    <row r="1045" spans="1:33" ht="13.05" customHeight="1">
      <c r="A1045" s="7" t="s">
        <v>219</v>
      </c>
      <c r="B1045" s="8" t="s">
        <v>771</v>
      </c>
      <c r="C1045" s="9" t="s">
        <v>801</v>
      </c>
      <c r="D1045" s="10">
        <v>157</v>
      </c>
      <c r="E1045" s="9" t="s">
        <v>222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307</v>
      </c>
      <c r="AD1045" s="10"/>
      <c r="AE1045" s="10"/>
      <c r="AF1045" s="10"/>
      <c r="AG1045" s="10"/>
    </row>
    <row r="1046" spans="1:33" ht="13.05" customHeight="1">
      <c r="A1046" s="7" t="s">
        <v>219</v>
      </c>
      <c r="B1046" s="8" t="s">
        <v>771</v>
      </c>
      <c r="C1046" s="9" t="s">
        <v>801</v>
      </c>
      <c r="D1046" s="10">
        <v>162</v>
      </c>
      <c r="E1046" s="9" t="s">
        <v>222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307</v>
      </c>
      <c r="AD1046" s="10"/>
      <c r="AE1046" s="10"/>
      <c r="AF1046" s="10"/>
      <c r="AG1046" s="10"/>
    </row>
    <row r="1047" spans="1:33" ht="13.05" customHeight="1">
      <c r="A1047" s="7" t="s">
        <v>219</v>
      </c>
      <c r="B1047" s="8" t="s">
        <v>771</v>
      </c>
      <c r="C1047" s="9" t="s">
        <v>802</v>
      </c>
      <c r="D1047" s="10">
        <v>169</v>
      </c>
      <c r="E1047" s="9" t="s">
        <v>222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307</v>
      </c>
      <c r="AD1047" s="10"/>
      <c r="AE1047" s="10"/>
      <c r="AF1047" s="10"/>
      <c r="AG1047" s="10"/>
    </row>
    <row r="1048" spans="1:33" ht="13.05" customHeight="1">
      <c r="A1048" s="7" t="s">
        <v>219</v>
      </c>
      <c r="B1048" s="8" t="s">
        <v>771</v>
      </c>
      <c r="C1048" s="9" t="s">
        <v>803</v>
      </c>
      <c r="D1048" s="10">
        <v>173</v>
      </c>
      <c r="E1048" s="9" t="s">
        <v>222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307</v>
      </c>
      <c r="AD1048" s="10"/>
      <c r="AE1048" s="10"/>
      <c r="AF1048" s="10"/>
      <c r="AG1048" s="10"/>
    </row>
    <row r="1049" spans="1:33" ht="13.05" customHeight="1">
      <c r="A1049" s="7" t="s">
        <v>219</v>
      </c>
      <c r="B1049" s="8" t="s">
        <v>771</v>
      </c>
      <c r="C1049" s="9" t="s">
        <v>804</v>
      </c>
      <c r="D1049" s="10">
        <v>179</v>
      </c>
      <c r="E1049" s="9" t="s">
        <v>222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307</v>
      </c>
      <c r="AD1049" s="10"/>
      <c r="AE1049" s="10"/>
      <c r="AF1049" s="10"/>
      <c r="AG1049" s="10"/>
    </row>
    <row r="1050" spans="1:33" ht="13.05" customHeight="1">
      <c r="A1050" s="7" t="s">
        <v>219</v>
      </c>
      <c r="B1050" s="8" t="s">
        <v>771</v>
      </c>
      <c r="C1050" s="9" t="s">
        <v>805</v>
      </c>
      <c r="D1050" s="10">
        <v>183</v>
      </c>
      <c r="E1050" s="9" t="s">
        <v>222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307</v>
      </c>
      <c r="AD1050" s="10"/>
      <c r="AE1050" s="10"/>
      <c r="AF1050" s="10"/>
      <c r="AG1050" s="10"/>
    </row>
    <row r="1051" spans="1:33" ht="13.05" customHeight="1">
      <c r="A1051" s="7" t="s">
        <v>219</v>
      </c>
      <c r="B1051" s="8" t="s">
        <v>771</v>
      </c>
      <c r="C1051" s="9" t="s">
        <v>806</v>
      </c>
      <c r="D1051" s="10">
        <v>153</v>
      </c>
      <c r="E1051" s="9" t="s">
        <v>390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307</v>
      </c>
      <c r="AD1051" s="10"/>
      <c r="AE1051" s="10"/>
      <c r="AF1051" s="10"/>
      <c r="AG1051" s="10"/>
    </row>
    <row r="1052" spans="1:33" ht="13.05" customHeight="1">
      <c r="A1052" s="7" t="s">
        <v>219</v>
      </c>
      <c r="B1052" s="8" t="s">
        <v>771</v>
      </c>
      <c r="C1052" s="9" t="s">
        <v>806</v>
      </c>
      <c r="D1052" s="10">
        <v>160</v>
      </c>
      <c r="E1052" s="9" t="s">
        <v>390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307</v>
      </c>
      <c r="AD1052" s="10"/>
      <c r="AE1052" s="10"/>
      <c r="AF1052" s="10"/>
      <c r="AG1052" s="10"/>
    </row>
    <row r="1053" spans="1:33" ht="13.05" customHeight="1">
      <c r="A1053" s="7" t="s">
        <v>219</v>
      </c>
      <c r="B1053" s="8" t="s">
        <v>771</v>
      </c>
      <c r="C1053" s="9" t="s">
        <v>807</v>
      </c>
      <c r="D1053" s="10">
        <v>160</v>
      </c>
      <c r="E1053" s="9" t="s">
        <v>390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307</v>
      </c>
      <c r="AD1053" s="10"/>
      <c r="AE1053" s="10"/>
      <c r="AF1053" s="10"/>
      <c r="AG1053" s="10"/>
    </row>
    <row r="1054" spans="1:33" ht="13.05" customHeight="1">
      <c r="A1054" s="7" t="s">
        <v>219</v>
      </c>
      <c r="B1054" s="8" t="s">
        <v>771</v>
      </c>
      <c r="C1054" s="9" t="s">
        <v>808</v>
      </c>
      <c r="D1054" s="10">
        <v>144</v>
      </c>
      <c r="E1054" s="9" t="s">
        <v>390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307</v>
      </c>
      <c r="AD1054" s="9" t="s">
        <v>306</v>
      </c>
      <c r="AE1054" s="10"/>
      <c r="AF1054" s="10"/>
      <c r="AG1054" s="10"/>
    </row>
    <row r="1055" spans="1:33" ht="13.05" customHeight="1">
      <c r="A1055" s="7" t="s">
        <v>219</v>
      </c>
      <c r="B1055" s="8" t="s">
        <v>771</v>
      </c>
      <c r="C1055" s="9" t="s">
        <v>808</v>
      </c>
      <c r="D1055" s="10">
        <v>152</v>
      </c>
      <c r="E1055" s="9" t="s">
        <v>390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307</v>
      </c>
      <c r="AD1055" s="9" t="s">
        <v>306</v>
      </c>
      <c r="AE1055" s="10"/>
      <c r="AF1055" s="10"/>
      <c r="AG1055" s="10"/>
    </row>
    <row r="1056" spans="1:33" ht="13.05" customHeight="1">
      <c r="A1056" s="7" t="s">
        <v>219</v>
      </c>
      <c r="B1056" s="8" t="s">
        <v>771</v>
      </c>
      <c r="C1056" s="9" t="s">
        <v>808</v>
      </c>
      <c r="D1056" s="10">
        <v>160</v>
      </c>
      <c r="E1056" s="9" t="s">
        <v>390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307</v>
      </c>
      <c r="AD1056" s="10"/>
      <c r="AE1056" s="10"/>
      <c r="AF1056" s="10"/>
      <c r="AG1056" s="10"/>
    </row>
    <row r="1057" spans="1:33" ht="13.05" customHeight="1">
      <c r="A1057" s="7" t="s">
        <v>219</v>
      </c>
      <c r="B1057" s="8" t="s">
        <v>771</v>
      </c>
      <c r="C1057" s="9" t="s">
        <v>809</v>
      </c>
      <c r="D1057" s="10">
        <v>149</v>
      </c>
      <c r="E1057" s="9" t="s">
        <v>390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307</v>
      </c>
      <c r="AD1057" s="10"/>
      <c r="AE1057" s="10"/>
      <c r="AF1057" s="10"/>
      <c r="AG1057" s="10"/>
    </row>
    <row r="1058" spans="1:33" ht="13.05" customHeight="1">
      <c r="A1058" s="7" t="s">
        <v>219</v>
      </c>
      <c r="B1058" s="8" t="s">
        <v>771</v>
      </c>
      <c r="C1058" s="9" t="s">
        <v>809</v>
      </c>
      <c r="D1058" s="10">
        <v>156</v>
      </c>
      <c r="E1058" s="9" t="s">
        <v>390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307</v>
      </c>
      <c r="AD1058" s="10"/>
      <c r="AE1058" s="10"/>
      <c r="AF1058" s="10"/>
      <c r="AG1058" s="10"/>
    </row>
    <row r="1059" spans="1:33" ht="13.05" customHeight="1">
      <c r="A1059" s="7" t="s">
        <v>219</v>
      </c>
      <c r="B1059" s="8" t="s">
        <v>771</v>
      </c>
      <c r="C1059" s="9" t="s">
        <v>809</v>
      </c>
      <c r="D1059" s="10">
        <v>163</v>
      </c>
      <c r="E1059" s="9" t="s">
        <v>390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307</v>
      </c>
      <c r="AD1059" s="10"/>
      <c r="AE1059" s="10"/>
      <c r="AF1059" s="10"/>
      <c r="AG1059" s="10"/>
    </row>
    <row r="1060" spans="1:33" ht="13.05" customHeight="1">
      <c r="A1060" s="7" t="s">
        <v>219</v>
      </c>
      <c r="B1060" s="8" t="s">
        <v>771</v>
      </c>
      <c r="C1060" s="9" t="s">
        <v>810</v>
      </c>
      <c r="D1060" s="10">
        <v>154</v>
      </c>
      <c r="E1060" s="9" t="s">
        <v>222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307</v>
      </c>
      <c r="AD1060" s="9" t="s">
        <v>306</v>
      </c>
      <c r="AE1060" s="10"/>
      <c r="AF1060" s="10"/>
      <c r="AG1060" s="10"/>
    </row>
    <row r="1061" spans="1:33" ht="13.05" customHeight="1">
      <c r="A1061" s="7" t="s">
        <v>219</v>
      </c>
      <c r="B1061" s="8" t="s">
        <v>771</v>
      </c>
      <c r="C1061" s="9" t="s">
        <v>810</v>
      </c>
      <c r="D1061" s="10">
        <v>162</v>
      </c>
      <c r="E1061" s="9" t="s">
        <v>222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307</v>
      </c>
      <c r="AD1061" s="10"/>
      <c r="AE1061" s="10"/>
      <c r="AF1061" s="10"/>
      <c r="AG1061" s="10"/>
    </row>
    <row r="1062" spans="1:33" ht="13.05" customHeight="1">
      <c r="A1062" s="7" t="s">
        <v>219</v>
      </c>
      <c r="B1062" s="8" t="s">
        <v>771</v>
      </c>
      <c r="C1062" s="9" t="s">
        <v>810</v>
      </c>
      <c r="D1062" s="10">
        <v>170</v>
      </c>
      <c r="E1062" s="9" t="s">
        <v>222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307</v>
      </c>
      <c r="AD1062" s="10"/>
      <c r="AE1062" s="10"/>
      <c r="AF1062" s="10"/>
      <c r="AG1062" s="10"/>
    </row>
    <row r="1063" spans="1:33" ht="13.05" customHeight="1">
      <c r="A1063" s="7" t="s">
        <v>219</v>
      </c>
      <c r="B1063" s="8" t="s">
        <v>771</v>
      </c>
      <c r="C1063" s="9" t="s">
        <v>810</v>
      </c>
      <c r="D1063" s="10">
        <v>176</v>
      </c>
      <c r="E1063" s="9" t="s">
        <v>222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307</v>
      </c>
      <c r="AD1063" s="10"/>
      <c r="AE1063" s="10"/>
      <c r="AF1063" s="10"/>
      <c r="AG1063" s="10"/>
    </row>
    <row r="1064" spans="1:33" ht="13.05" customHeight="1">
      <c r="A1064" s="7" t="s">
        <v>219</v>
      </c>
      <c r="B1064" s="8" t="s">
        <v>771</v>
      </c>
      <c r="C1064" s="9" t="s">
        <v>811</v>
      </c>
      <c r="D1064" s="10">
        <v>163</v>
      </c>
      <c r="E1064" s="9" t="s">
        <v>222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307</v>
      </c>
      <c r="AD1064" s="10"/>
      <c r="AE1064" s="10"/>
      <c r="AF1064" s="10"/>
      <c r="AG1064" s="10"/>
    </row>
    <row r="1065" spans="1:33" ht="13.05" customHeight="1">
      <c r="A1065" s="7" t="s">
        <v>219</v>
      </c>
      <c r="B1065" s="8" t="s">
        <v>771</v>
      </c>
      <c r="C1065" s="9" t="s">
        <v>811</v>
      </c>
      <c r="D1065" s="10">
        <v>170</v>
      </c>
      <c r="E1065" s="9" t="s">
        <v>222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307</v>
      </c>
      <c r="AD1065" s="10"/>
      <c r="AE1065" s="10"/>
      <c r="AF1065" s="10"/>
      <c r="AG1065" s="10"/>
    </row>
    <row r="1066" spans="1:33" ht="13.05" customHeight="1">
      <c r="A1066" s="7" t="s">
        <v>219</v>
      </c>
      <c r="B1066" s="8" t="s">
        <v>771</v>
      </c>
      <c r="C1066" s="9" t="s">
        <v>811</v>
      </c>
      <c r="D1066" s="10">
        <v>177</v>
      </c>
      <c r="E1066" s="9" t="s">
        <v>222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307</v>
      </c>
      <c r="AD1066" s="10"/>
      <c r="AE1066" s="10"/>
      <c r="AF1066" s="10"/>
      <c r="AG1066" s="10"/>
    </row>
    <row r="1067" spans="1:33" ht="13.05" customHeight="1">
      <c r="A1067" s="7" t="s">
        <v>219</v>
      </c>
      <c r="B1067" s="8" t="s">
        <v>812</v>
      </c>
      <c r="C1067" s="9" t="s">
        <v>813</v>
      </c>
      <c r="D1067" s="10">
        <v>169</v>
      </c>
      <c r="E1067" s="9" t="s">
        <v>222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305</v>
      </c>
      <c r="AD1067" s="9" t="s">
        <v>302</v>
      </c>
      <c r="AE1067" s="9" t="s">
        <v>388</v>
      </c>
      <c r="AF1067" s="10"/>
      <c r="AG1067" s="10"/>
    </row>
    <row r="1068" spans="1:33" ht="13.05" customHeight="1">
      <c r="A1068" s="7" t="s">
        <v>219</v>
      </c>
      <c r="B1068" s="8" t="s">
        <v>812</v>
      </c>
      <c r="C1068" s="9" t="s">
        <v>813</v>
      </c>
      <c r="D1068" s="10">
        <v>177</v>
      </c>
      <c r="E1068" s="9" t="s">
        <v>222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305</v>
      </c>
      <c r="AD1068" s="9" t="s">
        <v>302</v>
      </c>
      <c r="AE1068" s="9" t="s">
        <v>388</v>
      </c>
      <c r="AF1068" s="10"/>
      <c r="AG1068" s="10"/>
    </row>
    <row r="1069" spans="1:33" ht="13.05" customHeight="1">
      <c r="A1069" s="7" t="s">
        <v>219</v>
      </c>
      <c r="B1069" s="8" t="s">
        <v>812</v>
      </c>
      <c r="C1069" s="9" t="s">
        <v>814</v>
      </c>
      <c r="D1069" s="10">
        <v>153</v>
      </c>
      <c r="E1069" s="9" t="s">
        <v>390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302</v>
      </c>
      <c r="AD1069" s="9" t="s">
        <v>388</v>
      </c>
      <c r="AE1069" s="10"/>
      <c r="AF1069" s="10"/>
      <c r="AG1069" s="10"/>
    </row>
    <row r="1070" spans="1:33" ht="13.05" customHeight="1">
      <c r="A1070" s="7" t="s">
        <v>219</v>
      </c>
      <c r="B1070" s="8" t="s">
        <v>812</v>
      </c>
      <c r="C1070" s="9" t="s">
        <v>815</v>
      </c>
      <c r="D1070" s="10">
        <v>169</v>
      </c>
      <c r="E1070" s="9" t="s">
        <v>222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305</v>
      </c>
      <c r="AD1070" s="9" t="s">
        <v>302</v>
      </c>
      <c r="AE1070" s="10"/>
      <c r="AF1070" s="10"/>
      <c r="AG1070" s="10"/>
    </row>
    <row r="1071" spans="1:33" ht="13.05" customHeight="1">
      <c r="A1071" s="7" t="s">
        <v>219</v>
      </c>
      <c r="B1071" s="8" t="s">
        <v>812</v>
      </c>
      <c r="C1071" s="9" t="s">
        <v>815</v>
      </c>
      <c r="D1071" s="10">
        <v>177</v>
      </c>
      <c r="E1071" s="9" t="s">
        <v>222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305</v>
      </c>
      <c r="AD1071" s="9" t="s">
        <v>302</v>
      </c>
      <c r="AE1071" s="10"/>
      <c r="AF1071" s="10"/>
      <c r="AG1071" s="10"/>
    </row>
    <row r="1072" spans="1:33" ht="13.05" customHeight="1">
      <c r="A1072" s="7" t="s">
        <v>219</v>
      </c>
      <c r="B1072" s="8" t="s">
        <v>812</v>
      </c>
      <c r="C1072" s="9" t="s">
        <v>815</v>
      </c>
      <c r="D1072" s="10">
        <v>184</v>
      </c>
      <c r="E1072" s="9" t="s">
        <v>222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305</v>
      </c>
      <c r="AD1072" s="9" t="s">
        <v>302</v>
      </c>
      <c r="AE1072" s="10"/>
      <c r="AF1072" s="10"/>
      <c r="AG1072" s="10"/>
    </row>
    <row r="1073" spans="1:33" ht="13.05" customHeight="1">
      <c r="A1073" s="7" t="s">
        <v>219</v>
      </c>
      <c r="B1073" s="8" t="s">
        <v>812</v>
      </c>
      <c r="C1073" s="9" t="s">
        <v>816</v>
      </c>
      <c r="D1073" s="10">
        <v>167</v>
      </c>
      <c r="E1073" s="9" t="s">
        <v>222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305</v>
      </c>
      <c r="AD1073" s="9" t="s">
        <v>301</v>
      </c>
      <c r="AE1073" s="9" t="s">
        <v>304</v>
      </c>
      <c r="AF1073" s="10"/>
      <c r="AG1073" s="10"/>
    </row>
    <row r="1074" spans="1:33" ht="13.05" customHeight="1">
      <c r="A1074" s="7" t="s">
        <v>219</v>
      </c>
      <c r="B1074" s="8" t="s">
        <v>812</v>
      </c>
      <c r="C1074" s="9" t="s">
        <v>816</v>
      </c>
      <c r="D1074" s="10">
        <v>174</v>
      </c>
      <c r="E1074" s="9" t="s">
        <v>222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305</v>
      </c>
      <c r="AD1074" s="9" t="s">
        <v>301</v>
      </c>
      <c r="AE1074" s="9" t="s">
        <v>304</v>
      </c>
      <c r="AF1074" s="10"/>
      <c r="AG1074" s="10"/>
    </row>
    <row r="1075" spans="1:33" ht="13.05" customHeight="1">
      <c r="A1075" s="7" t="s">
        <v>219</v>
      </c>
      <c r="B1075" s="8" t="s">
        <v>812</v>
      </c>
      <c r="C1075" s="9" t="s">
        <v>816</v>
      </c>
      <c r="D1075" s="10">
        <v>181</v>
      </c>
      <c r="E1075" s="9" t="s">
        <v>222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305</v>
      </c>
      <c r="AD1075" s="9" t="s">
        <v>304</v>
      </c>
      <c r="AE1075" s="10"/>
      <c r="AF1075" s="10"/>
      <c r="AG1075" s="10"/>
    </row>
    <row r="1076" spans="1:33" ht="13.05" customHeight="1">
      <c r="A1076" s="7" t="s">
        <v>219</v>
      </c>
      <c r="B1076" s="8" t="s">
        <v>812</v>
      </c>
      <c r="C1076" s="9" t="s">
        <v>816</v>
      </c>
      <c r="D1076" s="10">
        <v>188</v>
      </c>
      <c r="E1076" s="9" t="s">
        <v>222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305</v>
      </c>
      <c r="AD1076" s="9" t="s">
        <v>301</v>
      </c>
      <c r="AE1076" s="9" t="s">
        <v>304</v>
      </c>
      <c r="AF1076" s="10"/>
      <c r="AG1076" s="10"/>
    </row>
    <row r="1077" spans="1:33" ht="13.05" customHeight="1">
      <c r="A1077" s="7" t="s">
        <v>219</v>
      </c>
      <c r="B1077" s="8" t="s">
        <v>812</v>
      </c>
      <c r="C1077" s="9" t="s">
        <v>817</v>
      </c>
      <c r="D1077" s="10">
        <v>185</v>
      </c>
      <c r="E1077" s="9" t="s">
        <v>222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306</v>
      </c>
      <c r="AD1077" s="9" t="s">
        <v>305</v>
      </c>
      <c r="AE1077" s="10"/>
      <c r="AF1077" s="10"/>
      <c r="AG1077" s="10"/>
    </row>
    <row r="1078" spans="1:33" ht="13.05" customHeight="1">
      <c r="A1078" s="7" t="s">
        <v>219</v>
      </c>
      <c r="B1078" s="8" t="s">
        <v>812</v>
      </c>
      <c r="C1078" s="9" t="s">
        <v>818</v>
      </c>
      <c r="D1078" s="10">
        <v>153</v>
      </c>
      <c r="E1078" s="9" t="s">
        <v>222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305</v>
      </c>
      <c r="AD1078" s="10"/>
      <c r="AE1078" s="10"/>
      <c r="AF1078" s="10"/>
      <c r="AG1078" s="10"/>
    </row>
    <row r="1079" spans="1:33" ht="13.05" customHeight="1">
      <c r="A1079" s="7" t="s">
        <v>219</v>
      </c>
      <c r="B1079" s="8" t="s">
        <v>812</v>
      </c>
      <c r="C1079" s="9" t="s">
        <v>818</v>
      </c>
      <c r="D1079" s="10">
        <v>169</v>
      </c>
      <c r="E1079" s="9" t="s">
        <v>222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305</v>
      </c>
      <c r="AD1079" s="10"/>
      <c r="AE1079" s="10"/>
      <c r="AF1079" s="10"/>
      <c r="AG1079" s="10"/>
    </row>
    <row r="1080" spans="1:33" ht="13.05" customHeight="1">
      <c r="A1080" s="7" t="s">
        <v>219</v>
      </c>
      <c r="B1080" s="8" t="s">
        <v>812</v>
      </c>
      <c r="C1080" s="9" t="s">
        <v>818</v>
      </c>
      <c r="D1080" s="10">
        <v>177</v>
      </c>
      <c r="E1080" s="9" t="s">
        <v>222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305</v>
      </c>
      <c r="AD1080" s="10"/>
      <c r="AE1080" s="10"/>
      <c r="AF1080" s="10"/>
      <c r="AG1080" s="10"/>
    </row>
    <row r="1081" spans="1:33" ht="13.05" customHeight="1">
      <c r="A1081" s="7" t="s">
        <v>219</v>
      </c>
      <c r="B1081" s="8" t="s">
        <v>812</v>
      </c>
      <c r="C1081" s="9" t="s">
        <v>818</v>
      </c>
      <c r="D1081" s="10">
        <v>185</v>
      </c>
      <c r="E1081" s="9" t="s">
        <v>222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305</v>
      </c>
      <c r="AD1081" s="10"/>
      <c r="AE1081" s="10"/>
      <c r="AF1081" s="10"/>
      <c r="AG1081" s="10"/>
    </row>
    <row r="1082" spans="1:33" ht="13.05" customHeight="1">
      <c r="A1082" s="7" t="s">
        <v>219</v>
      </c>
      <c r="B1082" s="8" t="s">
        <v>812</v>
      </c>
      <c r="C1082" s="9" t="s">
        <v>819</v>
      </c>
      <c r="D1082" s="10">
        <v>169</v>
      </c>
      <c r="E1082" s="9" t="s">
        <v>222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305</v>
      </c>
      <c r="AD1082" s="10"/>
      <c r="AE1082" s="10"/>
      <c r="AF1082" s="10"/>
      <c r="AG1082" s="10"/>
    </row>
    <row r="1083" spans="1:33" ht="13.05" customHeight="1">
      <c r="A1083" s="7" t="s">
        <v>219</v>
      </c>
      <c r="B1083" s="8" t="s">
        <v>812</v>
      </c>
      <c r="C1083" s="9" t="s">
        <v>819</v>
      </c>
      <c r="D1083" s="10">
        <v>176</v>
      </c>
      <c r="E1083" s="9" t="s">
        <v>222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305</v>
      </c>
      <c r="AD1083" s="10"/>
      <c r="AE1083" s="10"/>
      <c r="AF1083" s="10"/>
      <c r="AG1083" s="10"/>
    </row>
    <row r="1084" spans="1:33" ht="13.05" customHeight="1">
      <c r="A1084" s="7" t="s">
        <v>219</v>
      </c>
      <c r="B1084" s="8" t="s">
        <v>812</v>
      </c>
      <c r="C1084" s="9" t="s">
        <v>819</v>
      </c>
      <c r="D1084" s="10">
        <v>183</v>
      </c>
      <c r="E1084" s="9" t="s">
        <v>222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305</v>
      </c>
      <c r="AD1084" s="10"/>
      <c r="AE1084" s="10"/>
      <c r="AF1084" s="10"/>
      <c r="AG1084" s="10"/>
    </row>
    <row r="1085" spans="1:33" ht="13.05" customHeight="1">
      <c r="A1085" s="7" t="s">
        <v>219</v>
      </c>
      <c r="B1085" s="8" t="s">
        <v>812</v>
      </c>
      <c r="C1085" s="9" t="s">
        <v>820</v>
      </c>
      <c r="D1085" s="10">
        <v>167</v>
      </c>
      <c r="E1085" s="9" t="s">
        <v>222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305</v>
      </c>
      <c r="AD1085" s="10"/>
      <c r="AE1085" s="10"/>
      <c r="AF1085" s="10"/>
      <c r="AG1085" s="10"/>
    </row>
    <row r="1086" spans="1:33" ht="13.05" customHeight="1">
      <c r="A1086" s="7" t="s">
        <v>219</v>
      </c>
      <c r="B1086" s="8" t="s">
        <v>812</v>
      </c>
      <c r="C1086" s="9" t="s">
        <v>820</v>
      </c>
      <c r="D1086" s="10">
        <v>181</v>
      </c>
      <c r="E1086" s="9" t="s">
        <v>222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305</v>
      </c>
      <c r="AD1086" s="10"/>
      <c r="AE1086" s="10"/>
      <c r="AF1086" s="10"/>
      <c r="AG1086" s="10"/>
    </row>
    <row r="1087" spans="1:33" ht="13.05" customHeight="1">
      <c r="A1087" s="7" t="s">
        <v>219</v>
      </c>
      <c r="B1087" s="8" t="s">
        <v>812</v>
      </c>
      <c r="C1087" s="9" t="s">
        <v>820</v>
      </c>
      <c r="D1087" s="10">
        <v>188</v>
      </c>
      <c r="E1087" s="9" t="s">
        <v>222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305</v>
      </c>
      <c r="AD1087" s="10"/>
      <c r="AE1087" s="10"/>
      <c r="AF1087" s="10"/>
      <c r="AG1087" s="10"/>
    </row>
    <row r="1088" spans="1:33" ht="13.05" customHeight="1">
      <c r="A1088" s="7" t="s">
        <v>219</v>
      </c>
      <c r="B1088" s="8" t="s">
        <v>812</v>
      </c>
      <c r="C1088" s="9" t="s">
        <v>821</v>
      </c>
      <c r="D1088" s="10">
        <v>186</v>
      </c>
      <c r="E1088" s="9" t="s">
        <v>222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301</v>
      </c>
      <c r="AD1088" s="10"/>
      <c r="AE1088" s="10"/>
      <c r="AF1088" s="10"/>
      <c r="AG1088" s="10"/>
    </row>
    <row r="1089" spans="1:33" ht="13.05" customHeight="1">
      <c r="A1089" s="7" t="s">
        <v>219</v>
      </c>
      <c r="B1089" s="8" t="s">
        <v>812</v>
      </c>
      <c r="C1089" s="9" t="s">
        <v>821</v>
      </c>
      <c r="D1089" s="10">
        <v>194</v>
      </c>
      <c r="E1089" s="9" t="s">
        <v>222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301</v>
      </c>
      <c r="AD1089" s="10"/>
      <c r="AE1089" s="10"/>
      <c r="AF1089" s="10"/>
      <c r="AG1089" s="10"/>
    </row>
    <row r="1090" spans="1:33" ht="13.05" customHeight="1">
      <c r="A1090" s="7" t="s">
        <v>219</v>
      </c>
      <c r="B1090" s="8" t="s">
        <v>812</v>
      </c>
      <c r="C1090" s="9" t="s">
        <v>822</v>
      </c>
      <c r="D1090" s="10">
        <v>167</v>
      </c>
      <c r="E1090" s="9" t="s">
        <v>390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467</v>
      </c>
      <c r="O1090" s="9" t="s">
        <v>467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308</v>
      </c>
      <c r="AD1090" s="10"/>
      <c r="AE1090" s="10"/>
      <c r="AF1090" s="10"/>
      <c r="AG1090" s="10"/>
    </row>
    <row r="1091" spans="1:33" ht="13.05" customHeight="1">
      <c r="A1091" s="7" t="s">
        <v>219</v>
      </c>
      <c r="B1091" s="8" t="s">
        <v>812</v>
      </c>
      <c r="C1091" s="9" t="s">
        <v>822</v>
      </c>
      <c r="D1091" s="10">
        <v>174</v>
      </c>
      <c r="E1091" s="9" t="s">
        <v>390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305</v>
      </c>
      <c r="AD1091" s="10"/>
      <c r="AE1091" s="10"/>
      <c r="AF1091" s="10"/>
      <c r="AG1091" s="10"/>
    </row>
    <row r="1092" spans="1:33" ht="13.05" customHeight="1">
      <c r="A1092" s="7" t="s">
        <v>219</v>
      </c>
      <c r="B1092" s="8" t="s">
        <v>812</v>
      </c>
      <c r="C1092" s="9" t="s">
        <v>823</v>
      </c>
      <c r="D1092" s="10">
        <v>153</v>
      </c>
      <c r="E1092" s="9" t="s">
        <v>390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305</v>
      </c>
      <c r="AD1092" s="10"/>
      <c r="AE1092" s="10"/>
      <c r="AF1092" s="10"/>
      <c r="AG1092" s="10"/>
    </row>
    <row r="1093" spans="1:33" ht="13.05" customHeight="1">
      <c r="A1093" s="7" t="s">
        <v>219</v>
      </c>
      <c r="B1093" s="8" t="s">
        <v>812</v>
      </c>
      <c r="C1093" s="9" t="s">
        <v>823</v>
      </c>
      <c r="D1093" s="10">
        <v>161</v>
      </c>
      <c r="E1093" s="9" t="s">
        <v>390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305</v>
      </c>
      <c r="AD1093" s="10"/>
      <c r="AE1093" s="10"/>
      <c r="AF1093" s="10"/>
      <c r="AG1093" s="10"/>
    </row>
    <row r="1094" spans="1:33" ht="13.05" customHeight="1">
      <c r="A1094" s="7" t="s">
        <v>219</v>
      </c>
      <c r="B1094" s="8" t="s">
        <v>812</v>
      </c>
      <c r="C1094" s="9" t="s">
        <v>823</v>
      </c>
      <c r="D1094" s="10">
        <v>169</v>
      </c>
      <c r="E1094" s="9" t="s">
        <v>390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305</v>
      </c>
      <c r="AD1094" s="10"/>
      <c r="AE1094" s="10"/>
      <c r="AF1094" s="10"/>
      <c r="AG1094" s="10"/>
    </row>
    <row r="1095" spans="1:33" ht="13.05" customHeight="1">
      <c r="A1095" s="7" t="s">
        <v>219</v>
      </c>
      <c r="B1095" s="8" t="s">
        <v>812</v>
      </c>
      <c r="C1095" s="9" t="s">
        <v>824</v>
      </c>
      <c r="D1095" s="10">
        <v>159</v>
      </c>
      <c r="E1095" s="9" t="s">
        <v>390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305</v>
      </c>
      <c r="AD1095" s="9" t="s">
        <v>301</v>
      </c>
      <c r="AE1095" s="10"/>
      <c r="AF1095" s="10"/>
      <c r="AG1095" s="10"/>
    </row>
    <row r="1096" spans="1:33" ht="13.05" customHeight="1">
      <c r="A1096" s="7" t="s">
        <v>219</v>
      </c>
      <c r="B1096" s="8" t="s">
        <v>812</v>
      </c>
      <c r="C1096" s="9" t="s">
        <v>824</v>
      </c>
      <c r="D1096" s="10">
        <v>167</v>
      </c>
      <c r="E1096" s="9" t="s">
        <v>390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305</v>
      </c>
      <c r="AD1096" s="9" t="s">
        <v>301</v>
      </c>
      <c r="AE1096" s="10"/>
      <c r="AF1096" s="10"/>
      <c r="AG1096" s="10"/>
    </row>
    <row r="1097" spans="1:33" ht="13.05" customHeight="1">
      <c r="A1097" s="7" t="s">
        <v>219</v>
      </c>
      <c r="B1097" s="8" t="s">
        <v>812</v>
      </c>
      <c r="C1097" s="9" t="s">
        <v>825</v>
      </c>
      <c r="D1097" s="10">
        <v>156</v>
      </c>
      <c r="E1097" s="9" t="s">
        <v>222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307</v>
      </c>
      <c r="AD1097" s="10"/>
      <c r="AE1097" s="10"/>
      <c r="AF1097" s="10"/>
      <c r="AG1097" s="10"/>
    </row>
    <row r="1098" spans="1:33" ht="13.05" customHeight="1">
      <c r="A1098" s="7" t="s">
        <v>219</v>
      </c>
      <c r="B1098" s="8" t="s">
        <v>812</v>
      </c>
      <c r="C1098" s="9" t="s">
        <v>825</v>
      </c>
      <c r="D1098" s="10">
        <v>170</v>
      </c>
      <c r="E1098" s="9" t="s">
        <v>222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307</v>
      </c>
      <c r="AD1098" s="9" t="s">
        <v>305</v>
      </c>
      <c r="AE1098" s="10"/>
      <c r="AF1098" s="10"/>
      <c r="AG1098" s="10"/>
    </row>
    <row r="1099" spans="1:33" ht="13.05" customHeight="1">
      <c r="A1099" s="7" t="s">
        <v>219</v>
      </c>
      <c r="B1099" s="8" t="s">
        <v>812</v>
      </c>
      <c r="C1099" s="9" t="s">
        <v>826</v>
      </c>
      <c r="D1099" s="10">
        <v>163</v>
      </c>
      <c r="E1099" s="9" t="s">
        <v>222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307</v>
      </c>
      <c r="AD1099" s="9" t="s">
        <v>305</v>
      </c>
      <c r="AE1099" s="10"/>
      <c r="AF1099" s="10"/>
      <c r="AG1099" s="10"/>
    </row>
    <row r="1100" spans="1:33" ht="13.05" customHeight="1">
      <c r="A1100" s="7" t="s">
        <v>219</v>
      </c>
      <c r="B1100" s="8" t="s">
        <v>812</v>
      </c>
      <c r="C1100" s="9" t="s">
        <v>827</v>
      </c>
      <c r="D1100" s="10">
        <v>165</v>
      </c>
      <c r="E1100" s="9" t="s">
        <v>222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307</v>
      </c>
      <c r="AD1100" s="10"/>
      <c r="AE1100" s="10"/>
      <c r="AF1100" s="10"/>
      <c r="AG1100" s="10"/>
    </row>
    <row r="1101" spans="1:33" ht="13.05" customHeight="1">
      <c r="A1101" s="7" t="s">
        <v>219</v>
      </c>
      <c r="B1101" s="8" t="s">
        <v>812</v>
      </c>
      <c r="C1101" s="9" t="s">
        <v>827</v>
      </c>
      <c r="D1101" s="10">
        <v>170</v>
      </c>
      <c r="E1101" s="9" t="s">
        <v>222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307</v>
      </c>
      <c r="AD1101" s="10"/>
      <c r="AE1101" s="10"/>
      <c r="AF1101" s="10"/>
      <c r="AG1101" s="10"/>
    </row>
    <row r="1102" spans="1:33" ht="13.05" customHeight="1">
      <c r="A1102" s="7" t="s">
        <v>219</v>
      </c>
      <c r="B1102" s="8" t="s">
        <v>812</v>
      </c>
      <c r="C1102" s="9" t="s">
        <v>827</v>
      </c>
      <c r="D1102" s="10">
        <v>175</v>
      </c>
      <c r="E1102" s="9" t="s">
        <v>222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307</v>
      </c>
      <c r="AD1102" s="10"/>
      <c r="AE1102" s="10"/>
      <c r="AF1102" s="10"/>
      <c r="AG1102" s="10"/>
    </row>
    <row r="1103" spans="1:33" ht="13.05" customHeight="1">
      <c r="A1103" s="7" t="s">
        <v>219</v>
      </c>
      <c r="B1103" s="8" t="s">
        <v>812</v>
      </c>
      <c r="C1103" s="9" t="s">
        <v>828</v>
      </c>
      <c r="D1103" s="10">
        <v>160</v>
      </c>
      <c r="E1103" s="9" t="s">
        <v>222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307</v>
      </c>
      <c r="AD1103" s="10"/>
      <c r="AE1103" s="10"/>
      <c r="AF1103" s="10"/>
      <c r="AG1103" s="10"/>
    </row>
    <row r="1104" spans="1:33" ht="13.05" customHeight="1">
      <c r="A1104" s="7" t="s">
        <v>219</v>
      </c>
      <c r="B1104" s="8" t="s">
        <v>812</v>
      </c>
      <c r="C1104" s="9" t="s">
        <v>828</v>
      </c>
      <c r="D1104" s="10">
        <v>165</v>
      </c>
      <c r="E1104" s="9" t="s">
        <v>222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307</v>
      </c>
      <c r="AD1104" s="10"/>
      <c r="AE1104" s="10"/>
      <c r="AF1104" s="10"/>
      <c r="AG1104" s="10"/>
    </row>
    <row r="1105" spans="1:33" ht="13.05" customHeight="1">
      <c r="A1105" s="7" t="s">
        <v>219</v>
      </c>
      <c r="B1105" s="8" t="s">
        <v>812</v>
      </c>
      <c r="C1105" s="9" t="s">
        <v>828</v>
      </c>
      <c r="D1105" s="10">
        <v>170</v>
      </c>
      <c r="E1105" s="9" t="s">
        <v>222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307</v>
      </c>
      <c r="AD1105" s="10"/>
      <c r="AE1105" s="10"/>
      <c r="AF1105" s="10"/>
      <c r="AG1105" s="10"/>
    </row>
    <row r="1106" spans="1:33" ht="13.05" customHeight="1">
      <c r="A1106" s="7" t="s">
        <v>219</v>
      </c>
      <c r="B1106" s="8" t="s">
        <v>812</v>
      </c>
      <c r="C1106" s="9" t="s">
        <v>829</v>
      </c>
      <c r="D1106" s="10">
        <v>176</v>
      </c>
      <c r="E1106" s="9" t="s">
        <v>222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467</v>
      </c>
      <c r="O1106" s="9" t="s">
        <v>467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304</v>
      </c>
      <c r="AD1106" s="10"/>
      <c r="AE1106" s="10"/>
      <c r="AF1106" s="10"/>
      <c r="AG1106" s="10"/>
    </row>
    <row r="1107" spans="1:33" ht="13.05" customHeight="1">
      <c r="A1107" s="7" t="s">
        <v>219</v>
      </c>
      <c r="B1107" s="8" t="s">
        <v>812</v>
      </c>
      <c r="C1107" s="9" t="s">
        <v>829</v>
      </c>
      <c r="D1107" s="10">
        <v>183</v>
      </c>
      <c r="E1107" s="9" t="s">
        <v>222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467</v>
      </c>
      <c r="O1107" s="9" t="s">
        <v>467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304</v>
      </c>
      <c r="AD1107" s="10"/>
      <c r="AE1107" s="10"/>
      <c r="AF1107" s="10"/>
      <c r="AG1107" s="10"/>
    </row>
    <row r="1108" spans="1:33" ht="13.05" customHeight="1">
      <c r="A1108" s="7" t="s">
        <v>219</v>
      </c>
      <c r="B1108" s="8" t="s">
        <v>812</v>
      </c>
      <c r="C1108" s="9" t="s">
        <v>829</v>
      </c>
      <c r="D1108" s="10">
        <v>190</v>
      </c>
      <c r="E1108" s="9" t="s">
        <v>222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467</v>
      </c>
      <c r="O1108" s="9" t="s">
        <v>467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304</v>
      </c>
      <c r="AD1108" s="10"/>
      <c r="AE1108" s="10"/>
      <c r="AF1108" s="10"/>
      <c r="AG1108" s="10"/>
    </row>
    <row r="1109" spans="1:33" ht="13.05" customHeight="1">
      <c r="A1109" s="7" t="s">
        <v>219</v>
      </c>
      <c r="B1109" s="8" t="s">
        <v>812</v>
      </c>
      <c r="C1109" s="9" t="s">
        <v>830</v>
      </c>
      <c r="D1109" s="10">
        <v>161</v>
      </c>
      <c r="E1109" s="9" t="s">
        <v>222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306</v>
      </c>
      <c r="AD1109" s="9" t="s">
        <v>305</v>
      </c>
      <c r="AE1109" s="9" t="s">
        <v>302</v>
      </c>
      <c r="AF1109" s="10"/>
      <c r="AG1109" s="10"/>
    </row>
    <row r="1110" spans="1:33" ht="13.05" customHeight="1">
      <c r="A1110" s="7" t="s">
        <v>219</v>
      </c>
      <c r="B1110" s="8" t="s">
        <v>812</v>
      </c>
      <c r="C1110" s="9" t="s">
        <v>830</v>
      </c>
      <c r="D1110" s="10">
        <v>169</v>
      </c>
      <c r="E1110" s="9" t="s">
        <v>222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306</v>
      </c>
      <c r="AD1110" s="9" t="s">
        <v>305</v>
      </c>
      <c r="AE1110" s="9" t="s">
        <v>302</v>
      </c>
      <c r="AF1110" s="10"/>
      <c r="AG1110" s="10"/>
    </row>
    <row r="1111" spans="1:33" ht="13.05" customHeight="1">
      <c r="A1111" s="7" t="s">
        <v>219</v>
      </c>
      <c r="B1111" s="8" t="s">
        <v>812</v>
      </c>
      <c r="C1111" s="9" t="s">
        <v>830</v>
      </c>
      <c r="D1111" s="10">
        <v>177</v>
      </c>
      <c r="E1111" s="9" t="s">
        <v>222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306</v>
      </c>
      <c r="AD1111" s="9" t="s">
        <v>305</v>
      </c>
      <c r="AE1111" s="9" t="s">
        <v>302</v>
      </c>
      <c r="AF1111" s="10"/>
      <c r="AG1111" s="10"/>
    </row>
    <row r="1112" spans="1:33" ht="13.05" customHeight="1">
      <c r="A1112" s="7" t="s">
        <v>219</v>
      </c>
      <c r="B1112" s="8" t="s">
        <v>812</v>
      </c>
      <c r="C1112" s="9" t="s">
        <v>830</v>
      </c>
      <c r="D1112" s="10">
        <v>185</v>
      </c>
      <c r="E1112" s="9" t="s">
        <v>222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306</v>
      </c>
      <c r="AD1112" s="9" t="s">
        <v>305</v>
      </c>
      <c r="AE1112" s="9" t="s">
        <v>302</v>
      </c>
      <c r="AF1112" s="10"/>
      <c r="AG1112" s="10"/>
    </row>
    <row r="1113" spans="1:33" ht="13.05" customHeight="1">
      <c r="A1113" s="7" t="s">
        <v>219</v>
      </c>
      <c r="B1113" s="8" t="s">
        <v>812</v>
      </c>
      <c r="C1113" s="9" t="s">
        <v>831</v>
      </c>
      <c r="D1113" s="10">
        <v>154</v>
      </c>
      <c r="E1113" s="9" t="s">
        <v>390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305</v>
      </c>
      <c r="AD1113" s="10"/>
      <c r="AE1113" s="10"/>
      <c r="AF1113" s="10"/>
      <c r="AG1113" s="10"/>
    </row>
    <row r="1114" spans="1:33" ht="13.05" customHeight="1">
      <c r="A1114" s="7" t="s">
        <v>219</v>
      </c>
      <c r="B1114" s="8" t="s">
        <v>812</v>
      </c>
      <c r="C1114" s="9" t="s">
        <v>831</v>
      </c>
      <c r="D1114" s="10">
        <v>161</v>
      </c>
      <c r="E1114" s="9" t="s">
        <v>390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305</v>
      </c>
      <c r="AD1114" s="10"/>
      <c r="AE1114" s="10"/>
      <c r="AF1114" s="10"/>
      <c r="AG1114" s="10"/>
    </row>
    <row r="1115" spans="1:33" ht="13.05" customHeight="1">
      <c r="A1115" s="7" t="s">
        <v>219</v>
      </c>
      <c r="B1115" s="8" t="s">
        <v>812</v>
      </c>
      <c r="C1115" s="9" t="s">
        <v>831</v>
      </c>
      <c r="D1115" s="10">
        <v>168</v>
      </c>
      <c r="E1115" s="9" t="s">
        <v>390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305</v>
      </c>
      <c r="AD1115" s="10"/>
      <c r="AE1115" s="10"/>
      <c r="AF1115" s="10"/>
      <c r="AG1115" s="10"/>
    </row>
    <row r="1116" spans="1:33" ht="13.05" customHeight="1">
      <c r="A1116" s="7" t="s">
        <v>219</v>
      </c>
      <c r="B1116" s="8" t="s">
        <v>812</v>
      </c>
      <c r="C1116" s="9" t="s">
        <v>832</v>
      </c>
      <c r="D1116" s="10">
        <v>168</v>
      </c>
      <c r="E1116" s="9" t="s">
        <v>222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305</v>
      </c>
      <c r="AD1116" s="10"/>
      <c r="AE1116" s="10"/>
      <c r="AF1116" s="10"/>
      <c r="AG1116" s="10"/>
    </row>
    <row r="1117" spans="1:33" ht="13.05" customHeight="1">
      <c r="A1117" s="7" t="s">
        <v>219</v>
      </c>
      <c r="B1117" s="8" t="s">
        <v>812</v>
      </c>
      <c r="C1117" s="9" t="s">
        <v>833</v>
      </c>
      <c r="D1117" s="10">
        <v>168</v>
      </c>
      <c r="E1117" s="9" t="s">
        <v>390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305</v>
      </c>
      <c r="AD1117" s="10"/>
      <c r="AE1117" s="10"/>
      <c r="AF1117" s="10"/>
      <c r="AG1117" s="10"/>
    </row>
    <row r="1118" spans="1:33" ht="13.05" customHeight="1">
      <c r="A1118" s="7" t="s">
        <v>219</v>
      </c>
      <c r="B1118" s="8" t="s">
        <v>812</v>
      </c>
      <c r="C1118" s="9" t="s">
        <v>834</v>
      </c>
      <c r="D1118" s="10">
        <v>168</v>
      </c>
      <c r="E1118" s="9" t="s">
        <v>222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305</v>
      </c>
      <c r="AD1118" s="10"/>
      <c r="AE1118" s="10"/>
      <c r="AF1118" s="10"/>
      <c r="AG1118" s="10"/>
    </row>
    <row r="1119" spans="1:33" ht="13.05" customHeight="1">
      <c r="A1119" s="7" t="s">
        <v>219</v>
      </c>
      <c r="B1119" s="8" t="s">
        <v>812</v>
      </c>
      <c r="C1119" s="9" t="s">
        <v>834</v>
      </c>
      <c r="D1119" s="10">
        <v>176</v>
      </c>
      <c r="E1119" s="9" t="s">
        <v>222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305</v>
      </c>
      <c r="AD1119" s="10"/>
      <c r="AE1119" s="10"/>
      <c r="AF1119" s="10"/>
      <c r="AG1119" s="10"/>
    </row>
    <row r="1120" spans="1:33" ht="13.05" customHeight="1">
      <c r="A1120" s="7" t="s">
        <v>219</v>
      </c>
      <c r="B1120" s="8" t="s">
        <v>812</v>
      </c>
      <c r="C1120" s="9" t="s">
        <v>834</v>
      </c>
      <c r="D1120" s="10">
        <v>182</v>
      </c>
      <c r="E1120" s="9" t="s">
        <v>222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305</v>
      </c>
      <c r="AD1120" s="10"/>
      <c r="AE1120" s="10"/>
      <c r="AF1120" s="10"/>
      <c r="AG1120" s="10"/>
    </row>
    <row r="1121" spans="1:33" ht="13.05" customHeight="1">
      <c r="A1121" s="7" t="s">
        <v>219</v>
      </c>
      <c r="B1121" s="8" t="s">
        <v>812</v>
      </c>
      <c r="C1121" s="9" t="s">
        <v>834</v>
      </c>
      <c r="D1121" s="10">
        <v>188</v>
      </c>
      <c r="E1121" s="9" t="s">
        <v>222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305</v>
      </c>
      <c r="AD1121" s="10"/>
      <c r="AE1121" s="10"/>
      <c r="AF1121" s="10"/>
      <c r="AG1121" s="10"/>
    </row>
    <row r="1122" spans="1:33" ht="13.05" customHeight="1">
      <c r="A1122" s="7" t="s">
        <v>219</v>
      </c>
      <c r="B1122" s="8" t="s">
        <v>835</v>
      </c>
      <c r="C1122" s="9" t="s">
        <v>836</v>
      </c>
      <c r="D1122" s="10">
        <v>175</v>
      </c>
      <c r="E1122" s="9" t="s">
        <v>222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305</v>
      </c>
      <c r="AD1122" s="9" t="s">
        <v>301</v>
      </c>
      <c r="AE1122" s="9" t="s">
        <v>302</v>
      </c>
      <c r="AF1122" s="10"/>
      <c r="AG1122" s="10"/>
    </row>
    <row r="1123" spans="1:33" ht="13.05" customHeight="1">
      <c r="A1123" s="7" t="s">
        <v>219</v>
      </c>
      <c r="B1123" s="8" t="s">
        <v>835</v>
      </c>
      <c r="C1123" s="9" t="s">
        <v>836</v>
      </c>
      <c r="D1123" s="10">
        <v>183</v>
      </c>
      <c r="E1123" s="9" t="s">
        <v>222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305</v>
      </c>
      <c r="AD1123" s="9" t="s">
        <v>301</v>
      </c>
      <c r="AE1123" s="9" t="s">
        <v>302</v>
      </c>
      <c r="AF1123" s="10"/>
      <c r="AG1123" s="10"/>
    </row>
    <row r="1124" spans="1:33" ht="13.05" customHeight="1">
      <c r="A1124" s="7" t="s">
        <v>219</v>
      </c>
      <c r="B1124" s="8" t="s">
        <v>835</v>
      </c>
      <c r="C1124" s="9" t="s">
        <v>837</v>
      </c>
      <c r="D1124" s="10">
        <v>168</v>
      </c>
      <c r="E1124" s="9" t="s">
        <v>222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305</v>
      </c>
      <c r="AD1124" s="9" t="s">
        <v>302</v>
      </c>
      <c r="AE1124" s="10"/>
      <c r="AF1124" s="10"/>
      <c r="AG1124" s="10"/>
    </row>
    <row r="1125" spans="1:33" ht="13.05" customHeight="1">
      <c r="A1125" s="7" t="s">
        <v>219</v>
      </c>
      <c r="B1125" s="8" t="s">
        <v>835</v>
      </c>
      <c r="C1125" s="9" t="s">
        <v>837</v>
      </c>
      <c r="D1125" s="10">
        <v>184</v>
      </c>
      <c r="E1125" s="9" t="s">
        <v>222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305</v>
      </c>
      <c r="AD1125" s="9" t="s">
        <v>302</v>
      </c>
      <c r="AE1125" s="10"/>
      <c r="AF1125" s="10"/>
      <c r="AG1125" s="10"/>
    </row>
    <row r="1126" spans="1:33" ht="13.05" customHeight="1">
      <c r="A1126" s="7" t="s">
        <v>219</v>
      </c>
      <c r="B1126" s="8" t="s">
        <v>835</v>
      </c>
      <c r="C1126" s="9" t="s">
        <v>838</v>
      </c>
      <c r="D1126" s="10">
        <v>160</v>
      </c>
      <c r="E1126" s="9" t="s">
        <v>390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467</v>
      </c>
      <c r="O1126" s="9" t="s">
        <v>467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308</v>
      </c>
      <c r="AD1126" s="10"/>
      <c r="AE1126" s="10"/>
      <c r="AF1126" s="10"/>
      <c r="AG1126" s="10"/>
    </row>
    <row r="1127" spans="1:33" ht="13.05" customHeight="1">
      <c r="A1127" s="7" t="s">
        <v>219</v>
      </c>
      <c r="B1127" s="8" t="s">
        <v>835</v>
      </c>
      <c r="C1127" s="9" t="s">
        <v>838</v>
      </c>
      <c r="D1127" s="10">
        <v>168</v>
      </c>
      <c r="E1127" s="9" t="s">
        <v>390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467</v>
      </c>
      <c r="O1127" s="9" t="s">
        <v>467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308</v>
      </c>
      <c r="AD1127" s="10"/>
      <c r="AE1127" s="10"/>
      <c r="AF1127" s="10"/>
      <c r="AG1127" s="10"/>
    </row>
    <row r="1128" spans="1:33" ht="13.05" customHeight="1">
      <c r="A1128" s="7" t="s">
        <v>219</v>
      </c>
      <c r="B1128" s="8" t="s">
        <v>835</v>
      </c>
      <c r="C1128" s="9" t="s">
        <v>839</v>
      </c>
      <c r="D1128" s="10">
        <v>170</v>
      </c>
      <c r="E1128" s="9" t="s">
        <v>222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305</v>
      </c>
      <c r="AD1128" s="9" t="s">
        <v>302</v>
      </c>
      <c r="AE1128" s="10"/>
      <c r="AF1128" s="10"/>
      <c r="AG1128" s="10"/>
    </row>
    <row r="1129" spans="1:33" ht="13.05" customHeight="1">
      <c r="A1129" s="7" t="s">
        <v>219</v>
      </c>
      <c r="B1129" s="8" t="s">
        <v>835</v>
      </c>
      <c r="C1129" s="9" t="s">
        <v>839</v>
      </c>
      <c r="D1129" s="10">
        <v>180</v>
      </c>
      <c r="E1129" s="9" t="s">
        <v>222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305</v>
      </c>
      <c r="AD1129" s="9" t="s">
        <v>302</v>
      </c>
      <c r="AE1129" s="10"/>
      <c r="AF1129" s="10"/>
      <c r="AG1129" s="10"/>
    </row>
    <row r="1130" spans="1:33" ht="13.05" customHeight="1">
      <c r="A1130" s="7" t="s">
        <v>219</v>
      </c>
      <c r="B1130" s="8" t="s">
        <v>835</v>
      </c>
      <c r="C1130" s="9" t="s">
        <v>840</v>
      </c>
      <c r="D1130" s="10">
        <v>162</v>
      </c>
      <c r="E1130" s="9" t="s">
        <v>222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305</v>
      </c>
      <c r="AD1130" s="9" t="s">
        <v>302</v>
      </c>
      <c r="AE1130" s="10"/>
      <c r="AF1130" s="10"/>
      <c r="AG1130" s="10"/>
    </row>
    <row r="1131" spans="1:33" ht="13.05" customHeight="1">
      <c r="A1131" s="7" t="s">
        <v>219</v>
      </c>
      <c r="B1131" s="8" t="s">
        <v>835</v>
      </c>
      <c r="C1131" s="9" t="s">
        <v>840</v>
      </c>
      <c r="D1131" s="10">
        <v>170</v>
      </c>
      <c r="E1131" s="9" t="s">
        <v>222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305</v>
      </c>
      <c r="AD1131" s="9" t="s">
        <v>302</v>
      </c>
      <c r="AE1131" s="10"/>
      <c r="AF1131" s="10"/>
      <c r="AG1131" s="10"/>
    </row>
    <row r="1132" spans="1:33" ht="13.05" customHeight="1">
      <c r="A1132" s="7" t="s">
        <v>219</v>
      </c>
      <c r="B1132" s="8" t="s">
        <v>835</v>
      </c>
      <c r="C1132" s="9" t="s">
        <v>840</v>
      </c>
      <c r="D1132" s="10">
        <v>178</v>
      </c>
      <c r="E1132" s="9" t="s">
        <v>222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305</v>
      </c>
      <c r="AD1132" s="9" t="s">
        <v>302</v>
      </c>
      <c r="AE1132" s="10"/>
      <c r="AF1132" s="10"/>
      <c r="AG1132" s="10"/>
    </row>
    <row r="1133" spans="1:33" ht="13.05" customHeight="1">
      <c r="A1133" s="7" t="s">
        <v>219</v>
      </c>
      <c r="B1133" s="8" t="s">
        <v>835</v>
      </c>
      <c r="C1133" s="9" t="s">
        <v>841</v>
      </c>
      <c r="D1133" s="10">
        <v>152</v>
      </c>
      <c r="E1133" s="9" t="s">
        <v>390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302</v>
      </c>
      <c r="AD1133" s="9" t="s">
        <v>388</v>
      </c>
      <c r="AE1133" s="10"/>
      <c r="AF1133" s="10"/>
      <c r="AG1133" s="10"/>
    </row>
    <row r="1134" spans="1:33" ht="13.05" customHeight="1">
      <c r="A1134" s="7" t="s">
        <v>219</v>
      </c>
      <c r="B1134" s="8" t="s">
        <v>835</v>
      </c>
      <c r="C1134" s="9" t="s">
        <v>842</v>
      </c>
      <c r="D1134" s="10">
        <v>160</v>
      </c>
      <c r="E1134" s="9" t="s">
        <v>390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305</v>
      </c>
      <c r="AD1134" s="9" t="s">
        <v>302</v>
      </c>
      <c r="AE1134" s="9" t="s">
        <v>388</v>
      </c>
      <c r="AF1134" s="10"/>
      <c r="AG1134" s="10"/>
    </row>
    <row r="1135" spans="1:33" ht="13.05" customHeight="1">
      <c r="A1135" s="7" t="s">
        <v>219</v>
      </c>
      <c r="B1135" s="8" t="s">
        <v>843</v>
      </c>
      <c r="C1135" s="9" t="s">
        <v>844</v>
      </c>
      <c r="D1135" s="10">
        <v>165</v>
      </c>
      <c r="E1135" s="9" t="s">
        <v>222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305</v>
      </c>
      <c r="AD1135" s="9" t="s">
        <v>302</v>
      </c>
      <c r="AE1135" s="10"/>
      <c r="AF1135" s="10"/>
      <c r="AG1135" s="10"/>
    </row>
    <row r="1136" spans="1:33" ht="13.05" customHeight="1">
      <c r="A1136" s="7" t="s">
        <v>219</v>
      </c>
      <c r="B1136" s="8" t="s">
        <v>843</v>
      </c>
      <c r="C1136" s="9" t="s">
        <v>844</v>
      </c>
      <c r="D1136" s="10">
        <v>174</v>
      </c>
      <c r="E1136" s="9" t="s">
        <v>222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305</v>
      </c>
      <c r="AD1136" s="9" t="s">
        <v>302</v>
      </c>
      <c r="AE1136" s="10"/>
      <c r="AF1136" s="10"/>
      <c r="AG1136" s="10"/>
    </row>
    <row r="1137" spans="1:33" ht="13.05" customHeight="1">
      <c r="A1137" s="7" t="s">
        <v>219</v>
      </c>
      <c r="B1137" s="8" t="s">
        <v>843</v>
      </c>
      <c r="C1137" s="9" t="s">
        <v>845</v>
      </c>
      <c r="D1137" s="10">
        <v>167</v>
      </c>
      <c r="E1137" s="9" t="s">
        <v>222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305</v>
      </c>
      <c r="AD1137" s="9" t="s">
        <v>302</v>
      </c>
      <c r="AE1137" s="10"/>
      <c r="AF1137" s="10"/>
      <c r="AG1137" s="10"/>
    </row>
    <row r="1138" spans="1:33" ht="13.05" customHeight="1">
      <c r="A1138" s="7" t="s">
        <v>219</v>
      </c>
      <c r="B1138" s="8" t="s">
        <v>843</v>
      </c>
      <c r="C1138" s="9" t="s">
        <v>846</v>
      </c>
      <c r="D1138" s="10">
        <v>175</v>
      </c>
      <c r="E1138" s="9" t="s">
        <v>222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307</v>
      </c>
      <c r="AD1138" s="9" t="s">
        <v>305</v>
      </c>
      <c r="AE1138" s="10"/>
      <c r="AF1138" s="10"/>
      <c r="AG1138" s="10"/>
    </row>
    <row r="1139" spans="1:33" ht="13.05" customHeight="1">
      <c r="A1139" s="7" t="s">
        <v>219</v>
      </c>
      <c r="B1139" s="8" t="s">
        <v>843</v>
      </c>
      <c r="C1139" s="9" t="s">
        <v>847</v>
      </c>
      <c r="D1139" s="10">
        <v>156</v>
      </c>
      <c r="E1139" s="9" t="s">
        <v>222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307</v>
      </c>
      <c r="AD1139" s="10"/>
      <c r="AE1139" s="10"/>
      <c r="AF1139" s="10"/>
      <c r="AG1139" s="10"/>
    </row>
    <row r="1140" spans="1:33" ht="13.05" customHeight="1">
      <c r="A1140" s="7" t="s">
        <v>219</v>
      </c>
      <c r="B1140" s="8" t="s">
        <v>843</v>
      </c>
      <c r="C1140" s="9" t="s">
        <v>847</v>
      </c>
      <c r="D1140" s="10">
        <v>170</v>
      </c>
      <c r="E1140" s="9" t="s">
        <v>222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307</v>
      </c>
      <c r="AD1140" s="10"/>
      <c r="AE1140" s="10"/>
      <c r="AF1140" s="10"/>
      <c r="AG1140" s="10"/>
    </row>
    <row r="1141" spans="1:33" ht="13.05" customHeight="1">
      <c r="A1141" s="7" t="s">
        <v>219</v>
      </c>
      <c r="B1141" s="8" t="s">
        <v>843</v>
      </c>
      <c r="C1141" s="9" t="s">
        <v>848</v>
      </c>
      <c r="D1141" s="10">
        <v>163</v>
      </c>
      <c r="E1141" s="9" t="s">
        <v>222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307</v>
      </c>
      <c r="AD1141" s="10"/>
      <c r="AE1141" s="10"/>
      <c r="AF1141" s="10"/>
      <c r="AG1141" s="10"/>
    </row>
    <row r="1142" spans="1:33" ht="13.05" customHeight="1">
      <c r="A1142" s="7" t="s">
        <v>219</v>
      </c>
      <c r="B1142" s="8" t="s">
        <v>843</v>
      </c>
      <c r="C1142" s="9" t="s">
        <v>848</v>
      </c>
      <c r="D1142" s="10">
        <v>170</v>
      </c>
      <c r="E1142" s="9" t="s">
        <v>222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307</v>
      </c>
      <c r="AD1142" s="10"/>
      <c r="AE1142" s="10"/>
      <c r="AF1142" s="10"/>
      <c r="AG1142" s="10"/>
    </row>
    <row r="1143" spans="1:33" ht="13.05" customHeight="1">
      <c r="A1143" s="7" t="s">
        <v>219</v>
      </c>
      <c r="B1143" s="8" t="s">
        <v>843</v>
      </c>
      <c r="C1143" s="9" t="s">
        <v>849</v>
      </c>
      <c r="D1143" s="10">
        <v>160</v>
      </c>
      <c r="E1143" s="9" t="s">
        <v>222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307</v>
      </c>
      <c r="AD1143" s="10"/>
      <c r="AE1143" s="10"/>
      <c r="AF1143" s="10"/>
      <c r="AG1143" s="10"/>
    </row>
    <row r="1144" spans="1:33" ht="13.05" customHeight="1">
      <c r="A1144" s="7" t="s">
        <v>219</v>
      </c>
      <c r="B1144" s="8" t="s">
        <v>843</v>
      </c>
      <c r="C1144" s="9" t="s">
        <v>850</v>
      </c>
      <c r="D1144" s="10">
        <v>152</v>
      </c>
      <c r="E1144" s="9" t="s">
        <v>390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305</v>
      </c>
      <c r="AD1144" s="9" t="s">
        <v>302</v>
      </c>
      <c r="AE1144" s="10"/>
      <c r="AF1144" s="10"/>
      <c r="AG1144" s="10"/>
    </row>
    <row r="1145" spans="1:33" ht="13.05" customHeight="1">
      <c r="A1145" s="7" t="s">
        <v>219</v>
      </c>
      <c r="B1145" s="8" t="s">
        <v>843</v>
      </c>
      <c r="C1145" s="9" t="s">
        <v>850</v>
      </c>
      <c r="D1145" s="10">
        <v>160</v>
      </c>
      <c r="E1145" s="9" t="s">
        <v>390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305</v>
      </c>
      <c r="AD1145" s="10"/>
      <c r="AE1145" s="10"/>
      <c r="AF1145" s="10"/>
      <c r="AG1145" s="10"/>
    </row>
    <row r="1146" spans="1:33" ht="13.05" customHeight="1">
      <c r="A1146" s="7" t="s">
        <v>219</v>
      </c>
      <c r="B1146" s="8" t="s">
        <v>843</v>
      </c>
      <c r="C1146" s="9" t="s">
        <v>851</v>
      </c>
      <c r="D1146" s="10">
        <v>156</v>
      </c>
      <c r="E1146" s="9" t="s">
        <v>390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305</v>
      </c>
      <c r="AD1146" s="9" t="s">
        <v>302</v>
      </c>
      <c r="AE1146" s="10"/>
      <c r="AF1146" s="10"/>
      <c r="AG1146" s="10"/>
    </row>
    <row r="1147" spans="1:33" ht="13.05" customHeight="1">
      <c r="A1147" s="7" t="s">
        <v>219</v>
      </c>
      <c r="B1147" s="8" t="s">
        <v>843</v>
      </c>
      <c r="C1147" s="9" t="s">
        <v>851</v>
      </c>
      <c r="D1147" s="10">
        <v>164</v>
      </c>
      <c r="E1147" s="9" t="s">
        <v>390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305</v>
      </c>
      <c r="AD1147" s="9" t="s">
        <v>302</v>
      </c>
      <c r="AE1147" s="10"/>
      <c r="AF1147" s="10"/>
      <c r="AG1147" s="10"/>
    </row>
    <row r="1148" spans="1:33" ht="13.05" customHeight="1">
      <c r="A1148" s="7" t="s">
        <v>219</v>
      </c>
      <c r="B1148" s="8" t="s">
        <v>843</v>
      </c>
      <c r="C1148" s="9" t="s">
        <v>852</v>
      </c>
      <c r="D1148" s="10">
        <v>173</v>
      </c>
      <c r="E1148" s="9" t="s">
        <v>222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305</v>
      </c>
      <c r="AD1148" s="9" t="s">
        <v>304</v>
      </c>
      <c r="AE1148" s="9" t="s">
        <v>302</v>
      </c>
      <c r="AF1148" s="10"/>
      <c r="AG1148" s="10"/>
    </row>
    <row r="1149" spans="1:33" ht="13.05" customHeight="1">
      <c r="A1149" s="7" t="s">
        <v>219</v>
      </c>
      <c r="B1149" s="8" t="s">
        <v>843</v>
      </c>
      <c r="C1149" s="9" t="s">
        <v>853</v>
      </c>
      <c r="D1149" s="10">
        <v>175</v>
      </c>
      <c r="E1149" s="9" t="s">
        <v>222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305</v>
      </c>
      <c r="AD1149" s="10"/>
      <c r="AE1149" s="10"/>
      <c r="AF1149" s="10"/>
      <c r="AG1149" s="10"/>
    </row>
    <row r="1150" spans="1:33" ht="13.05" customHeight="1">
      <c r="A1150" s="7" t="s">
        <v>219</v>
      </c>
      <c r="B1150" s="8" t="s">
        <v>843</v>
      </c>
      <c r="C1150" s="9" t="s">
        <v>854</v>
      </c>
      <c r="D1150" s="10">
        <v>166</v>
      </c>
      <c r="E1150" s="9" t="s">
        <v>222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305</v>
      </c>
      <c r="AD1150" s="10"/>
      <c r="AE1150" s="10"/>
      <c r="AF1150" s="10"/>
      <c r="AG1150" s="10"/>
    </row>
    <row r="1151" spans="1:33" ht="13.05" customHeight="1">
      <c r="A1151" s="7" t="s">
        <v>219</v>
      </c>
      <c r="B1151" s="8" t="s">
        <v>843</v>
      </c>
      <c r="C1151" s="9" t="s">
        <v>854</v>
      </c>
      <c r="D1151" s="10">
        <v>175</v>
      </c>
      <c r="E1151" s="9" t="s">
        <v>222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305</v>
      </c>
      <c r="AD1151" s="10"/>
      <c r="AE1151" s="10"/>
      <c r="AF1151" s="10"/>
      <c r="AG1151" s="10"/>
    </row>
    <row r="1152" spans="1:33" ht="13.05" customHeight="1">
      <c r="A1152" s="7" t="s">
        <v>219</v>
      </c>
      <c r="B1152" s="8" t="s">
        <v>855</v>
      </c>
      <c r="C1152" s="9" t="s">
        <v>856</v>
      </c>
      <c r="D1152" s="10">
        <v>148</v>
      </c>
      <c r="E1152" s="9" t="s">
        <v>222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305</v>
      </c>
      <c r="AD1152" s="9" t="s">
        <v>303</v>
      </c>
      <c r="AE1152" s="10"/>
      <c r="AF1152" s="10"/>
      <c r="AG1152" s="10"/>
    </row>
    <row r="1153" spans="1:33" ht="13.05" customHeight="1">
      <c r="A1153" s="7" t="s">
        <v>219</v>
      </c>
      <c r="B1153" s="8" t="s">
        <v>855</v>
      </c>
      <c r="C1153" s="9" t="s">
        <v>856</v>
      </c>
      <c r="D1153" s="10">
        <v>158</v>
      </c>
      <c r="E1153" s="9" t="s">
        <v>222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305</v>
      </c>
      <c r="AD1153" s="9" t="s">
        <v>303</v>
      </c>
      <c r="AE1153" s="10"/>
      <c r="AF1153" s="10"/>
      <c r="AG1153" s="10"/>
    </row>
    <row r="1154" spans="1:33" ht="13.05" customHeight="1">
      <c r="A1154" s="7" t="s">
        <v>219</v>
      </c>
      <c r="B1154" s="8" t="s">
        <v>855</v>
      </c>
      <c r="C1154" s="9" t="s">
        <v>856</v>
      </c>
      <c r="D1154" s="10">
        <v>168</v>
      </c>
      <c r="E1154" s="9" t="s">
        <v>222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305</v>
      </c>
      <c r="AD1154" s="10"/>
      <c r="AE1154" s="10"/>
      <c r="AF1154" s="10"/>
      <c r="AG1154" s="10"/>
    </row>
    <row r="1155" spans="1:33" ht="13.05" customHeight="1">
      <c r="A1155" s="7" t="s">
        <v>219</v>
      </c>
      <c r="B1155" s="8" t="s">
        <v>855</v>
      </c>
      <c r="C1155" s="9" t="s">
        <v>857</v>
      </c>
      <c r="D1155" s="10">
        <v>148</v>
      </c>
      <c r="E1155" s="9" t="s">
        <v>222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303</v>
      </c>
      <c r="AD1155" s="10"/>
      <c r="AE1155" s="10"/>
      <c r="AF1155" s="10"/>
      <c r="AG1155" s="10"/>
    </row>
    <row r="1156" spans="1:33" ht="13.05" customHeight="1">
      <c r="A1156" s="7" t="s">
        <v>219</v>
      </c>
      <c r="B1156" s="8" t="s">
        <v>855</v>
      </c>
      <c r="C1156" s="9" t="s">
        <v>857</v>
      </c>
      <c r="D1156" s="10">
        <v>156</v>
      </c>
      <c r="E1156" s="9" t="s">
        <v>222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303</v>
      </c>
      <c r="AD1156" s="10"/>
      <c r="AE1156" s="10"/>
      <c r="AF1156" s="10"/>
      <c r="AG1156" s="10"/>
    </row>
    <row r="1157" spans="1:33" ht="13.05" customHeight="1">
      <c r="A1157" s="7" t="s">
        <v>219</v>
      </c>
      <c r="B1157" s="8" t="s">
        <v>855</v>
      </c>
      <c r="C1157" s="9" t="s">
        <v>857</v>
      </c>
      <c r="D1157" s="10">
        <v>164</v>
      </c>
      <c r="E1157" s="9" t="s">
        <v>222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303</v>
      </c>
      <c r="AD1157" s="10"/>
      <c r="AE1157" s="10"/>
      <c r="AF1157" s="10"/>
      <c r="AG1157" s="10"/>
    </row>
    <row r="1158" spans="1:33" ht="13.05" customHeight="1">
      <c r="A1158" s="7" t="s">
        <v>219</v>
      </c>
      <c r="B1158" s="8" t="s">
        <v>855</v>
      </c>
      <c r="C1158" s="9" t="s">
        <v>857</v>
      </c>
      <c r="D1158" s="10">
        <v>172</v>
      </c>
      <c r="E1158" s="9" t="s">
        <v>222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303</v>
      </c>
      <c r="AD1158" s="10"/>
      <c r="AE1158" s="10"/>
      <c r="AF1158" s="10"/>
      <c r="AG1158" s="10"/>
    </row>
    <row r="1159" spans="1:33" ht="13.05" customHeight="1">
      <c r="A1159" s="7" t="s">
        <v>219</v>
      </c>
      <c r="B1159" s="8" t="s">
        <v>855</v>
      </c>
      <c r="C1159" s="9" t="s">
        <v>857</v>
      </c>
      <c r="D1159" s="10">
        <v>180</v>
      </c>
      <c r="E1159" s="9" t="s">
        <v>222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303</v>
      </c>
      <c r="AD1159" s="10"/>
      <c r="AE1159" s="10"/>
      <c r="AF1159" s="10"/>
      <c r="AG1159" s="10"/>
    </row>
    <row r="1160" spans="1:33" ht="13.05" customHeight="1">
      <c r="A1160" s="7" t="s">
        <v>219</v>
      </c>
      <c r="B1160" s="8" t="s">
        <v>855</v>
      </c>
      <c r="C1160" s="9" t="s">
        <v>858</v>
      </c>
      <c r="D1160" s="10">
        <v>148</v>
      </c>
      <c r="E1160" s="9" t="s">
        <v>390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303</v>
      </c>
      <c r="AD1160" s="10"/>
      <c r="AE1160" s="10"/>
      <c r="AF1160" s="10"/>
      <c r="AG1160" s="10"/>
    </row>
    <row r="1161" spans="1:33" ht="13.05" customHeight="1">
      <c r="A1161" s="7" t="s">
        <v>219</v>
      </c>
      <c r="B1161" s="8" t="s">
        <v>855</v>
      </c>
      <c r="C1161" s="9" t="s">
        <v>858</v>
      </c>
      <c r="D1161" s="10">
        <v>156</v>
      </c>
      <c r="E1161" s="9" t="s">
        <v>390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303</v>
      </c>
      <c r="AD1161" s="10"/>
      <c r="AE1161" s="10"/>
      <c r="AF1161" s="10"/>
      <c r="AG1161" s="10"/>
    </row>
    <row r="1162" spans="1:33" ht="13.05" customHeight="1">
      <c r="A1162" s="7" t="s">
        <v>219</v>
      </c>
      <c r="B1162" s="8" t="s">
        <v>855</v>
      </c>
      <c r="C1162" s="9" t="s">
        <v>858</v>
      </c>
      <c r="D1162" s="10">
        <v>164</v>
      </c>
      <c r="E1162" s="9" t="s">
        <v>390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303</v>
      </c>
      <c r="AD1162" s="10"/>
      <c r="AE1162" s="10"/>
      <c r="AF1162" s="10"/>
      <c r="AG1162" s="10"/>
    </row>
    <row r="1163" spans="1:33" ht="13.05" customHeight="1">
      <c r="A1163" s="7" t="s">
        <v>219</v>
      </c>
      <c r="B1163" s="8" t="s">
        <v>855</v>
      </c>
      <c r="C1163" s="9" t="s">
        <v>858</v>
      </c>
      <c r="D1163" s="10">
        <v>172</v>
      </c>
      <c r="E1163" s="9" t="s">
        <v>390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303</v>
      </c>
      <c r="AD1163" s="10"/>
      <c r="AE1163" s="10"/>
      <c r="AF1163" s="10"/>
      <c r="AG1163" s="10"/>
    </row>
    <row r="1164" spans="1:33" ht="13.05" customHeight="1">
      <c r="A1164" s="7" t="s">
        <v>219</v>
      </c>
      <c r="B1164" s="8" t="s">
        <v>855</v>
      </c>
      <c r="C1164" s="9" t="s">
        <v>859</v>
      </c>
      <c r="D1164" s="10">
        <v>165</v>
      </c>
      <c r="E1164" s="9" t="s">
        <v>222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301</v>
      </c>
      <c r="AD1164" s="9" t="s">
        <v>302</v>
      </c>
      <c r="AE1164" s="10"/>
      <c r="AF1164" s="10"/>
      <c r="AG1164" s="10"/>
    </row>
    <row r="1165" spans="1:33" ht="13.05" customHeight="1">
      <c r="A1165" s="7" t="s">
        <v>219</v>
      </c>
      <c r="B1165" s="8" t="s">
        <v>855</v>
      </c>
      <c r="C1165" s="9" t="s">
        <v>859</v>
      </c>
      <c r="D1165" s="10">
        <v>172</v>
      </c>
      <c r="E1165" s="9" t="s">
        <v>222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301</v>
      </c>
      <c r="AD1165" s="9" t="s">
        <v>302</v>
      </c>
      <c r="AE1165" s="10"/>
      <c r="AF1165" s="10"/>
      <c r="AG1165" s="10"/>
    </row>
    <row r="1166" spans="1:33" ht="13.05" customHeight="1">
      <c r="A1166" s="7" t="s">
        <v>219</v>
      </c>
      <c r="B1166" s="8" t="s">
        <v>855</v>
      </c>
      <c r="C1166" s="9" t="s">
        <v>859</v>
      </c>
      <c r="D1166" s="10">
        <v>179</v>
      </c>
      <c r="E1166" s="9" t="s">
        <v>222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301</v>
      </c>
      <c r="AD1166" s="9" t="s">
        <v>302</v>
      </c>
      <c r="AE1166" s="10"/>
      <c r="AF1166" s="10"/>
      <c r="AG1166" s="10"/>
    </row>
    <row r="1167" spans="1:33" ht="13.05" customHeight="1">
      <c r="A1167" s="7" t="s">
        <v>219</v>
      </c>
      <c r="B1167" s="8" t="s">
        <v>855</v>
      </c>
      <c r="C1167" s="9" t="s">
        <v>859</v>
      </c>
      <c r="D1167" s="10">
        <v>186</v>
      </c>
      <c r="E1167" s="9" t="s">
        <v>222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301</v>
      </c>
      <c r="AD1167" s="9" t="s">
        <v>302</v>
      </c>
      <c r="AE1167" s="10"/>
      <c r="AF1167" s="10"/>
      <c r="AG1167" s="10"/>
    </row>
    <row r="1168" spans="1:33" ht="13.05" customHeight="1">
      <c r="A1168" s="7" t="s">
        <v>219</v>
      </c>
      <c r="B1168" s="8" t="s">
        <v>855</v>
      </c>
      <c r="C1168" s="9" t="s">
        <v>860</v>
      </c>
      <c r="D1168" s="10">
        <v>158</v>
      </c>
      <c r="E1168" s="9" t="s">
        <v>390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301</v>
      </c>
      <c r="AD1168" s="9" t="s">
        <v>302</v>
      </c>
      <c r="AE1168" s="10"/>
      <c r="AF1168" s="10"/>
      <c r="AG1168" s="10"/>
    </row>
    <row r="1169" spans="1:33" ht="13.05" customHeight="1">
      <c r="A1169" s="7" t="s">
        <v>219</v>
      </c>
      <c r="B1169" s="8" t="s">
        <v>855</v>
      </c>
      <c r="C1169" s="9" t="s">
        <v>860</v>
      </c>
      <c r="D1169" s="10">
        <v>165</v>
      </c>
      <c r="E1169" s="9" t="s">
        <v>390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301</v>
      </c>
      <c r="AD1169" s="9" t="s">
        <v>302</v>
      </c>
      <c r="AE1169" s="10"/>
      <c r="AF1169" s="10"/>
      <c r="AG1169" s="10"/>
    </row>
    <row r="1170" spans="1:33" ht="13.05" customHeight="1">
      <c r="A1170" s="7" t="s">
        <v>219</v>
      </c>
      <c r="B1170" s="8" t="s">
        <v>855</v>
      </c>
      <c r="C1170" s="9" t="s">
        <v>860</v>
      </c>
      <c r="D1170" s="10">
        <v>172</v>
      </c>
      <c r="E1170" s="9" t="s">
        <v>390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301</v>
      </c>
      <c r="AD1170" s="9" t="s">
        <v>302</v>
      </c>
      <c r="AE1170" s="10"/>
      <c r="AF1170" s="10"/>
      <c r="AG1170" s="10"/>
    </row>
    <row r="1171" spans="1:33" ht="13.05" customHeight="1">
      <c r="A1171" s="7" t="s">
        <v>219</v>
      </c>
      <c r="B1171" s="8" t="s">
        <v>855</v>
      </c>
      <c r="C1171" s="9" t="s">
        <v>861</v>
      </c>
      <c r="D1171" s="10">
        <v>159</v>
      </c>
      <c r="E1171" s="9" t="s">
        <v>222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305</v>
      </c>
      <c r="AD1171" s="9" t="s">
        <v>302</v>
      </c>
      <c r="AE1171" s="9" t="s">
        <v>388</v>
      </c>
      <c r="AF1171" s="10"/>
      <c r="AG1171" s="10"/>
    </row>
    <row r="1172" spans="1:33" ht="13.05" customHeight="1">
      <c r="A1172" s="7" t="s">
        <v>219</v>
      </c>
      <c r="B1172" s="8" t="s">
        <v>855</v>
      </c>
      <c r="C1172" s="9" t="s">
        <v>861</v>
      </c>
      <c r="D1172" s="10">
        <v>166</v>
      </c>
      <c r="E1172" s="9" t="s">
        <v>222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305</v>
      </c>
      <c r="AD1172" s="9" t="s">
        <v>302</v>
      </c>
      <c r="AE1172" s="10"/>
      <c r="AF1172" s="10"/>
      <c r="AG1172" s="10"/>
    </row>
    <row r="1173" spans="1:33" ht="13.05" customHeight="1">
      <c r="A1173" s="7" t="s">
        <v>219</v>
      </c>
      <c r="B1173" s="8" t="s">
        <v>855</v>
      </c>
      <c r="C1173" s="9" t="s">
        <v>861</v>
      </c>
      <c r="D1173" s="10">
        <v>173</v>
      </c>
      <c r="E1173" s="9" t="s">
        <v>222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305</v>
      </c>
      <c r="AD1173" s="9" t="s">
        <v>302</v>
      </c>
      <c r="AE1173" s="10"/>
      <c r="AF1173" s="10"/>
      <c r="AG1173" s="10"/>
    </row>
    <row r="1174" spans="1:33" ht="13.05" customHeight="1">
      <c r="A1174" s="7" t="s">
        <v>219</v>
      </c>
      <c r="B1174" s="8" t="s">
        <v>855</v>
      </c>
      <c r="C1174" s="9" t="s">
        <v>861</v>
      </c>
      <c r="D1174" s="10">
        <v>180</v>
      </c>
      <c r="E1174" s="9" t="s">
        <v>222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305</v>
      </c>
      <c r="AD1174" s="9" t="s">
        <v>302</v>
      </c>
      <c r="AE1174" s="10"/>
      <c r="AF1174" s="10"/>
      <c r="AG1174" s="10"/>
    </row>
    <row r="1175" spans="1:33" ht="13.05" customHeight="1">
      <c r="A1175" s="7" t="s">
        <v>219</v>
      </c>
      <c r="B1175" s="8" t="s">
        <v>855</v>
      </c>
      <c r="C1175" s="9" t="s">
        <v>862</v>
      </c>
      <c r="D1175" s="10">
        <v>146</v>
      </c>
      <c r="E1175" s="9" t="s">
        <v>390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305</v>
      </c>
      <c r="AD1175" s="9" t="s">
        <v>302</v>
      </c>
      <c r="AE1175" s="10"/>
      <c r="AF1175" s="10"/>
      <c r="AG1175" s="10"/>
    </row>
    <row r="1176" spans="1:33" ht="13.05" customHeight="1">
      <c r="A1176" s="7" t="s">
        <v>219</v>
      </c>
      <c r="B1176" s="8" t="s">
        <v>855</v>
      </c>
      <c r="C1176" s="9" t="s">
        <v>862</v>
      </c>
      <c r="D1176" s="10">
        <v>152</v>
      </c>
      <c r="E1176" s="9" t="s">
        <v>390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305</v>
      </c>
      <c r="AD1176" s="9" t="s">
        <v>302</v>
      </c>
      <c r="AE1176" s="10"/>
      <c r="AF1176" s="10"/>
      <c r="AG1176" s="10"/>
    </row>
    <row r="1177" spans="1:33" ht="13.05" customHeight="1">
      <c r="A1177" s="7" t="s">
        <v>219</v>
      </c>
      <c r="B1177" s="8" t="s">
        <v>855</v>
      </c>
      <c r="C1177" s="9" t="s">
        <v>862</v>
      </c>
      <c r="D1177" s="10">
        <v>159</v>
      </c>
      <c r="E1177" s="9" t="s">
        <v>390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305</v>
      </c>
      <c r="AD1177" s="9" t="s">
        <v>302</v>
      </c>
      <c r="AE1177" s="9" t="s">
        <v>388</v>
      </c>
      <c r="AF1177" s="10"/>
      <c r="AG1177" s="10"/>
    </row>
    <row r="1178" spans="1:33" ht="13.05" customHeight="1">
      <c r="A1178" s="7" t="s">
        <v>219</v>
      </c>
      <c r="B1178" s="8" t="s">
        <v>855</v>
      </c>
      <c r="C1178" s="9" t="s">
        <v>862</v>
      </c>
      <c r="D1178" s="10">
        <v>166</v>
      </c>
      <c r="E1178" s="9" t="s">
        <v>390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305</v>
      </c>
      <c r="AD1178" s="9" t="s">
        <v>302</v>
      </c>
      <c r="AE1178" s="10"/>
      <c r="AF1178" s="10"/>
      <c r="AG1178" s="10"/>
    </row>
    <row r="1179" spans="1:33" ht="13.05" customHeight="1">
      <c r="A1179" s="7" t="s">
        <v>219</v>
      </c>
      <c r="B1179" s="8" t="s">
        <v>855</v>
      </c>
      <c r="C1179" s="9" t="s">
        <v>863</v>
      </c>
      <c r="D1179" s="10">
        <v>158</v>
      </c>
      <c r="E1179" s="9" t="s">
        <v>222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305</v>
      </c>
      <c r="AD1179" s="9" t="s">
        <v>302</v>
      </c>
      <c r="AE1179" s="10"/>
      <c r="AF1179" s="10"/>
      <c r="AG1179" s="10"/>
    </row>
    <row r="1180" spans="1:33" ht="13.05" customHeight="1">
      <c r="A1180" s="7" t="s">
        <v>219</v>
      </c>
      <c r="B1180" s="8" t="s">
        <v>855</v>
      </c>
      <c r="C1180" s="9" t="s">
        <v>863</v>
      </c>
      <c r="D1180" s="10">
        <v>165</v>
      </c>
      <c r="E1180" s="9" t="s">
        <v>222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305</v>
      </c>
      <c r="AD1180" s="9" t="s">
        <v>302</v>
      </c>
      <c r="AE1180" s="10"/>
      <c r="AF1180" s="10"/>
      <c r="AG1180" s="10"/>
    </row>
    <row r="1181" spans="1:33" ht="13.05" customHeight="1">
      <c r="A1181" s="7" t="s">
        <v>219</v>
      </c>
      <c r="B1181" s="8" t="s">
        <v>855</v>
      </c>
      <c r="C1181" s="9" t="s">
        <v>863</v>
      </c>
      <c r="D1181" s="10">
        <v>172</v>
      </c>
      <c r="E1181" s="9" t="s">
        <v>222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305</v>
      </c>
      <c r="AD1181" s="9" t="s">
        <v>302</v>
      </c>
      <c r="AE1181" s="10"/>
      <c r="AF1181" s="10"/>
      <c r="AG1181" s="10"/>
    </row>
    <row r="1182" spans="1:33" ht="13.05" customHeight="1">
      <c r="A1182" s="7" t="s">
        <v>219</v>
      </c>
      <c r="B1182" s="8" t="s">
        <v>855</v>
      </c>
      <c r="C1182" s="9" t="s">
        <v>863</v>
      </c>
      <c r="D1182" s="10">
        <v>179</v>
      </c>
      <c r="E1182" s="9" t="s">
        <v>222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305</v>
      </c>
      <c r="AD1182" s="9" t="s">
        <v>302</v>
      </c>
      <c r="AE1182" s="10"/>
      <c r="AF1182" s="10"/>
      <c r="AG1182" s="10"/>
    </row>
    <row r="1183" spans="1:33" ht="13.05" customHeight="1">
      <c r="A1183" s="7" t="s">
        <v>219</v>
      </c>
      <c r="B1183" s="8" t="s">
        <v>855</v>
      </c>
      <c r="C1183" s="9" t="s">
        <v>863</v>
      </c>
      <c r="D1183" s="10">
        <v>186</v>
      </c>
      <c r="E1183" s="9" t="s">
        <v>222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305</v>
      </c>
      <c r="AD1183" s="9" t="s">
        <v>302</v>
      </c>
      <c r="AE1183" s="10"/>
      <c r="AF1183" s="10"/>
      <c r="AG1183" s="10"/>
    </row>
    <row r="1184" spans="1:33" ht="13.05" customHeight="1">
      <c r="A1184" s="7" t="s">
        <v>219</v>
      </c>
      <c r="B1184" s="8" t="s">
        <v>855</v>
      </c>
      <c r="C1184" s="9" t="s">
        <v>864</v>
      </c>
      <c r="D1184" s="10">
        <v>151</v>
      </c>
      <c r="E1184" s="9" t="s">
        <v>390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305</v>
      </c>
      <c r="AD1184" s="9" t="s">
        <v>302</v>
      </c>
      <c r="AE1184" s="10"/>
      <c r="AF1184" s="10"/>
      <c r="AG1184" s="10"/>
    </row>
    <row r="1185" spans="1:33" ht="13.05" customHeight="1">
      <c r="A1185" s="7" t="s">
        <v>219</v>
      </c>
      <c r="B1185" s="8" t="s">
        <v>855</v>
      </c>
      <c r="C1185" s="9" t="s">
        <v>864</v>
      </c>
      <c r="D1185" s="10">
        <v>158</v>
      </c>
      <c r="E1185" s="9" t="s">
        <v>390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305</v>
      </c>
      <c r="AD1185" s="9" t="s">
        <v>302</v>
      </c>
      <c r="AE1185" s="10"/>
      <c r="AF1185" s="10"/>
      <c r="AG1185" s="10"/>
    </row>
    <row r="1186" spans="1:33" ht="13.05" customHeight="1">
      <c r="A1186" s="7" t="s">
        <v>219</v>
      </c>
      <c r="B1186" s="8" t="s">
        <v>855</v>
      </c>
      <c r="C1186" s="9" t="s">
        <v>864</v>
      </c>
      <c r="D1186" s="10">
        <v>165</v>
      </c>
      <c r="E1186" s="9" t="s">
        <v>390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305</v>
      </c>
      <c r="AD1186" s="9" t="s">
        <v>302</v>
      </c>
      <c r="AE1186" s="10"/>
      <c r="AF1186" s="10"/>
      <c r="AG1186" s="10"/>
    </row>
    <row r="1187" spans="1:33" ht="13.05" customHeight="1">
      <c r="A1187" s="7" t="s">
        <v>219</v>
      </c>
      <c r="B1187" s="8" t="s">
        <v>855</v>
      </c>
      <c r="C1187" s="9" t="s">
        <v>864</v>
      </c>
      <c r="D1187" s="10">
        <v>172</v>
      </c>
      <c r="E1187" s="9" t="s">
        <v>390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305</v>
      </c>
      <c r="AD1187" s="9" t="s">
        <v>302</v>
      </c>
      <c r="AE1187" s="10"/>
      <c r="AF1187" s="10"/>
      <c r="AG1187" s="10"/>
    </row>
    <row r="1188" spans="1:33" ht="13.05" customHeight="1">
      <c r="A1188" s="7" t="s">
        <v>219</v>
      </c>
      <c r="B1188" s="8" t="s">
        <v>855</v>
      </c>
      <c r="C1188" s="9" t="s">
        <v>865</v>
      </c>
      <c r="D1188" s="10">
        <v>186</v>
      </c>
      <c r="E1188" s="9" t="s">
        <v>222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301</v>
      </c>
      <c r="AD1188" s="9" t="s">
        <v>302</v>
      </c>
      <c r="AE1188" s="10"/>
      <c r="AF1188" s="10"/>
      <c r="AG1188" s="10"/>
    </row>
    <row r="1189" spans="1:33" ht="13.05" customHeight="1">
      <c r="A1189" s="7" t="s">
        <v>219</v>
      </c>
      <c r="B1189" s="8" t="s">
        <v>855</v>
      </c>
      <c r="C1189" s="9" t="s">
        <v>866</v>
      </c>
      <c r="D1189" s="10">
        <v>170</v>
      </c>
      <c r="E1189" s="9" t="s">
        <v>222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307</v>
      </c>
      <c r="AD1189" s="10"/>
      <c r="AE1189" s="10"/>
      <c r="AF1189" s="10"/>
      <c r="AG1189" s="10"/>
    </row>
    <row r="1190" spans="1:33" ht="13.05" customHeight="1">
      <c r="A1190" s="7" t="s">
        <v>219</v>
      </c>
      <c r="B1190" s="8" t="s">
        <v>855</v>
      </c>
      <c r="C1190" s="9" t="s">
        <v>866</v>
      </c>
      <c r="D1190" s="10">
        <v>177</v>
      </c>
      <c r="E1190" s="9" t="s">
        <v>222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307</v>
      </c>
      <c r="AD1190" s="10"/>
      <c r="AE1190" s="10"/>
      <c r="AF1190" s="10"/>
      <c r="AG1190" s="10"/>
    </row>
    <row r="1191" spans="1:33" ht="13.05" customHeight="1">
      <c r="A1191" s="7" t="s">
        <v>219</v>
      </c>
      <c r="B1191" s="8" t="s">
        <v>855</v>
      </c>
      <c r="C1191" s="9" t="s">
        <v>867</v>
      </c>
      <c r="D1191" s="10">
        <v>167</v>
      </c>
      <c r="E1191" s="9" t="s">
        <v>222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307</v>
      </c>
      <c r="AD1191" s="10"/>
      <c r="AE1191" s="10"/>
      <c r="AF1191" s="10"/>
      <c r="AG1191" s="10"/>
    </row>
    <row r="1192" spans="1:33" ht="13.05" customHeight="1">
      <c r="A1192" s="7" t="s">
        <v>219</v>
      </c>
      <c r="B1192" s="8" t="s">
        <v>855</v>
      </c>
      <c r="C1192" s="9" t="s">
        <v>867</v>
      </c>
      <c r="D1192" s="10">
        <v>172</v>
      </c>
      <c r="E1192" s="9" t="s">
        <v>222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307</v>
      </c>
      <c r="AD1192" s="10"/>
      <c r="AE1192" s="10"/>
      <c r="AF1192" s="10"/>
      <c r="AG1192" s="10"/>
    </row>
    <row r="1193" spans="1:33" ht="13.05" customHeight="1">
      <c r="A1193" s="7" t="s">
        <v>219</v>
      </c>
      <c r="B1193" s="8" t="s">
        <v>855</v>
      </c>
      <c r="C1193" s="9" t="s">
        <v>867</v>
      </c>
      <c r="D1193" s="10">
        <v>177</v>
      </c>
      <c r="E1193" s="9" t="s">
        <v>222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307</v>
      </c>
      <c r="AD1193" s="10"/>
      <c r="AE1193" s="10"/>
      <c r="AF1193" s="10"/>
      <c r="AG1193" s="10"/>
    </row>
    <row r="1194" spans="1:33" ht="13.05" customHeight="1">
      <c r="A1194" s="7" t="s">
        <v>219</v>
      </c>
      <c r="B1194" s="8" t="s">
        <v>855</v>
      </c>
      <c r="C1194" s="9" t="s">
        <v>868</v>
      </c>
      <c r="D1194" s="10">
        <v>172</v>
      </c>
      <c r="E1194" s="9" t="s">
        <v>222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305</v>
      </c>
      <c r="AD1194" s="10"/>
      <c r="AE1194" s="10"/>
      <c r="AF1194" s="10"/>
      <c r="AG1194" s="10"/>
    </row>
    <row r="1195" spans="1:33" ht="13.05" customHeight="1">
      <c r="A1195" s="7" t="s">
        <v>219</v>
      </c>
      <c r="B1195" s="8" t="s">
        <v>855</v>
      </c>
      <c r="C1195" s="9" t="s">
        <v>869</v>
      </c>
      <c r="D1195" s="10">
        <v>161</v>
      </c>
      <c r="E1195" s="9" t="s">
        <v>222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307</v>
      </c>
      <c r="AD1195" s="10"/>
      <c r="AE1195" s="10"/>
      <c r="AF1195" s="10"/>
      <c r="AG1195" s="10"/>
    </row>
    <row r="1196" spans="1:33" ht="13.05" customHeight="1">
      <c r="A1196" s="7" t="s">
        <v>219</v>
      </c>
      <c r="B1196" s="8" t="s">
        <v>855</v>
      </c>
      <c r="C1196" s="9" t="s">
        <v>869</v>
      </c>
      <c r="D1196" s="10">
        <v>168</v>
      </c>
      <c r="E1196" s="9" t="s">
        <v>222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307</v>
      </c>
      <c r="AD1196" s="10"/>
      <c r="AE1196" s="10"/>
      <c r="AF1196" s="10"/>
      <c r="AG1196" s="10"/>
    </row>
    <row r="1197" spans="1:33" ht="13.05" customHeight="1">
      <c r="A1197" s="7" t="s">
        <v>219</v>
      </c>
      <c r="B1197" s="8" t="s">
        <v>855</v>
      </c>
      <c r="C1197" s="9" t="s">
        <v>869</v>
      </c>
      <c r="D1197" s="10">
        <v>175</v>
      </c>
      <c r="E1197" s="9" t="s">
        <v>222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307</v>
      </c>
      <c r="AD1197" s="10"/>
      <c r="AE1197" s="10"/>
      <c r="AF1197" s="10"/>
      <c r="AG1197" s="10"/>
    </row>
    <row r="1198" spans="1:33" ht="13.05" customHeight="1">
      <c r="A1198" s="7" t="s">
        <v>219</v>
      </c>
      <c r="B1198" s="8" t="s">
        <v>855</v>
      </c>
      <c r="C1198" s="9" t="s">
        <v>870</v>
      </c>
      <c r="D1198" s="10">
        <v>147</v>
      </c>
      <c r="E1198" s="9" t="s">
        <v>390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307</v>
      </c>
      <c r="AD1198" s="10"/>
      <c r="AE1198" s="10"/>
      <c r="AF1198" s="10"/>
      <c r="AG1198" s="10"/>
    </row>
    <row r="1199" spans="1:33" ht="13.05" customHeight="1">
      <c r="A1199" s="7" t="s">
        <v>219</v>
      </c>
      <c r="B1199" s="8" t="s">
        <v>855</v>
      </c>
      <c r="C1199" s="9" t="s">
        <v>870</v>
      </c>
      <c r="D1199" s="10">
        <v>154</v>
      </c>
      <c r="E1199" s="9" t="s">
        <v>390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307</v>
      </c>
      <c r="AD1199" s="10"/>
      <c r="AE1199" s="10"/>
      <c r="AF1199" s="10"/>
      <c r="AG1199" s="10"/>
    </row>
    <row r="1200" spans="1:33" ht="13.05" customHeight="1">
      <c r="A1200" s="7" t="s">
        <v>219</v>
      </c>
      <c r="B1200" s="8" t="s">
        <v>855</v>
      </c>
      <c r="C1200" s="9" t="s">
        <v>870</v>
      </c>
      <c r="D1200" s="10">
        <v>161</v>
      </c>
      <c r="E1200" s="9" t="s">
        <v>390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307</v>
      </c>
      <c r="AD1200" s="10"/>
      <c r="AE1200" s="10"/>
      <c r="AF1200" s="10"/>
      <c r="AG1200" s="10"/>
    </row>
    <row r="1201" spans="1:33" ht="13.05" customHeight="1">
      <c r="A1201" s="7" t="s">
        <v>219</v>
      </c>
      <c r="B1201" s="8" t="s">
        <v>855</v>
      </c>
      <c r="C1201" s="9" t="s">
        <v>871</v>
      </c>
      <c r="D1201" s="10">
        <v>149</v>
      </c>
      <c r="E1201" s="9" t="s">
        <v>390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308</v>
      </c>
      <c r="AD1201" s="10"/>
      <c r="AE1201" s="10"/>
      <c r="AF1201" s="10"/>
      <c r="AG1201" s="10"/>
    </row>
    <row r="1202" spans="1:33" ht="13.05" customHeight="1">
      <c r="A1202" s="7" t="s">
        <v>219</v>
      </c>
      <c r="B1202" s="8" t="s">
        <v>855</v>
      </c>
      <c r="C1202" s="9" t="s">
        <v>871</v>
      </c>
      <c r="D1202" s="10">
        <v>156</v>
      </c>
      <c r="E1202" s="9" t="s">
        <v>390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307</v>
      </c>
      <c r="AD1202" s="10"/>
      <c r="AE1202" s="10"/>
      <c r="AF1202" s="10"/>
      <c r="AG1202" s="10"/>
    </row>
    <row r="1203" spans="1:33" ht="13.05" customHeight="1">
      <c r="A1203" s="7" t="s">
        <v>219</v>
      </c>
      <c r="B1203" s="8" t="s">
        <v>855</v>
      </c>
      <c r="C1203" s="9" t="s">
        <v>871</v>
      </c>
      <c r="D1203" s="10">
        <v>163</v>
      </c>
      <c r="E1203" s="9" t="s">
        <v>390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308</v>
      </c>
      <c r="AD1203" s="10"/>
      <c r="AE1203" s="10"/>
      <c r="AF1203" s="10"/>
      <c r="AG1203" s="10"/>
    </row>
    <row r="1204" spans="1:33" ht="13.05" customHeight="1">
      <c r="A1204" s="7" t="s">
        <v>219</v>
      </c>
      <c r="B1204" s="8" t="s">
        <v>855</v>
      </c>
      <c r="C1204" s="9" t="s">
        <v>872</v>
      </c>
      <c r="D1204" s="10">
        <v>150</v>
      </c>
      <c r="E1204" s="9" t="s">
        <v>390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307</v>
      </c>
      <c r="AD1204" s="10"/>
      <c r="AE1204" s="10"/>
      <c r="AF1204" s="10"/>
      <c r="AG1204" s="10"/>
    </row>
    <row r="1205" spans="1:33" ht="13.05" customHeight="1">
      <c r="A1205" s="7" t="s">
        <v>219</v>
      </c>
      <c r="B1205" s="8" t="s">
        <v>855</v>
      </c>
      <c r="C1205" s="9" t="s">
        <v>872</v>
      </c>
      <c r="D1205" s="10">
        <v>155</v>
      </c>
      <c r="E1205" s="9" t="s">
        <v>390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307</v>
      </c>
      <c r="AD1205" s="10"/>
      <c r="AE1205" s="10"/>
      <c r="AF1205" s="10"/>
      <c r="AG1205" s="10"/>
    </row>
    <row r="1206" spans="1:33" ht="13.05" customHeight="1">
      <c r="A1206" s="7" t="s">
        <v>219</v>
      </c>
      <c r="B1206" s="8" t="s">
        <v>855</v>
      </c>
      <c r="C1206" s="9" t="s">
        <v>872</v>
      </c>
      <c r="D1206" s="10">
        <v>160</v>
      </c>
      <c r="E1206" s="9" t="s">
        <v>390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307</v>
      </c>
      <c r="AD1206" s="10"/>
      <c r="AE1206" s="10"/>
      <c r="AF1206" s="10"/>
      <c r="AG1206" s="10"/>
    </row>
    <row r="1207" spans="1:33" ht="13.05" customHeight="1">
      <c r="A1207" s="7" t="s">
        <v>219</v>
      </c>
      <c r="B1207" s="8" t="s">
        <v>855</v>
      </c>
      <c r="C1207" s="9" t="s">
        <v>873</v>
      </c>
      <c r="D1207" s="10">
        <v>161</v>
      </c>
      <c r="E1207" s="9" t="s">
        <v>222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306</v>
      </c>
      <c r="AD1207" s="9" t="s">
        <v>305</v>
      </c>
      <c r="AE1207" s="9" t="s">
        <v>302</v>
      </c>
      <c r="AF1207" s="10"/>
      <c r="AG1207" s="10"/>
    </row>
    <row r="1208" spans="1:33" ht="13.05" customHeight="1">
      <c r="A1208" s="7" t="s">
        <v>219</v>
      </c>
      <c r="B1208" s="8" t="s">
        <v>855</v>
      </c>
      <c r="C1208" s="9" t="s">
        <v>873</v>
      </c>
      <c r="D1208" s="10">
        <v>168</v>
      </c>
      <c r="E1208" s="9" t="s">
        <v>222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306</v>
      </c>
      <c r="AD1208" s="9" t="s">
        <v>305</v>
      </c>
      <c r="AE1208" s="9" t="s">
        <v>302</v>
      </c>
      <c r="AF1208" s="10"/>
      <c r="AG1208" s="10"/>
    </row>
    <row r="1209" spans="1:33" ht="13.05" customHeight="1">
      <c r="A1209" s="7" t="s">
        <v>219</v>
      </c>
      <c r="B1209" s="8" t="s">
        <v>855</v>
      </c>
      <c r="C1209" s="9" t="s">
        <v>873</v>
      </c>
      <c r="D1209" s="10">
        <v>175</v>
      </c>
      <c r="E1209" s="9" t="s">
        <v>222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306</v>
      </c>
      <c r="AD1209" s="9" t="s">
        <v>305</v>
      </c>
      <c r="AE1209" s="9" t="s">
        <v>302</v>
      </c>
      <c r="AF1209" s="10"/>
      <c r="AG1209" s="10"/>
    </row>
    <row r="1210" spans="1:33" ht="13.05" customHeight="1">
      <c r="A1210" s="7" t="s">
        <v>219</v>
      </c>
      <c r="B1210" s="8" t="s">
        <v>855</v>
      </c>
      <c r="C1210" s="9" t="s">
        <v>873</v>
      </c>
      <c r="D1210" s="10">
        <v>182</v>
      </c>
      <c r="E1210" s="9" t="s">
        <v>222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306</v>
      </c>
      <c r="AD1210" s="9" t="s">
        <v>305</v>
      </c>
      <c r="AE1210" s="9" t="s">
        <v>302</v>
      </c>
      <c r="AF1210" s="10"/>
      <c r="AG1210" s="10"/>
    </row>
    <row r="1211" spans="1:33" ht="13.05" customHeight="1">
      <c r="A1211" s="7" t="s">
        <v>219</v>
      </c>
      <c r="B1211" s="8" t="s">
        <v>855</v>
      </c>
      <c r="C1211" s="9" t="s">
        <v>874</v>
      </c>
      <c r="D1211" s="10">
        <v>170</v>
      </c>
      <c r="E1211" s="9" t="s">
        <v>222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304</v>
      </c>
      <c r="AD1211" s="10"/>
      <c r="AE1211" s="10"/>
      <c r="AF1211" s="10"/>
      <c r="AG1211" s="10"/>
    </row>
    <row r="1212" spans="1:33" ht="13.05" customHeight="1">
      <c r="A1212" s="7" t="s">
        <v>219</v>
      </c>
      <c r="B1212" s="8" t="s">
        <v>855</v>
      </c>
      <c r="C1212" s="9" t="s">
        <v>874</v>
      </c>
      <c r="D1212" s="10">
        <v>177</v>
      </c>
      <c r="E1212" s="9" t="s">
        <v>222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301</v>
      </c>
      <c r="AD1212" s="9" t="s">
        <v>304</v>
      </c>
      <c r="AE1212" s="10"/>
      <c r="AF1212" s="10"/>
      <c r="AG1212" s="10"/>
    </row>
    <row r="1213" spans="1:33" ht="13.05" customHeight="1">
      <c r="A1213" s="7" t="s">
        <v>219</v>
      </c>
      <c r="B1213" s="8" t="s">
        <v>855</v>
      </c>
      <c r="C1213" s="9" t="s">
        <v>874</v>
      </c>
      <c r="D1213" s="10">
        <v>184</v>
      </c>
      <c r="E1213" s="9" t="s">
        <v>222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301</v>
      </c>
      <c r="AD1213" s="9" t="s">
        <v>304</v>
      </c>
      <c r="AE1213" s="10"/>
      <c r="AF1213" s="10"/>
      <c r="AG1213" s="10"/>
    </row>
    <row r="1214" spans="1:33" ht="13.05" customHeight="1">
      <c r="A1214" s="7" t="s">
        <v>219</v>
      </c>
      <c r="B1214" s="8" t="s">
        <v>855</v>
      </c>
      <c r="C1214" s="9" t="s">
        <v>874</v>
      </c>
      <c r="D1214" s="10">
        <v>191</v>
      </c>
      <c r="E1214" s="9" t="s">
        <v>222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301</v>
      </c>
      <c r="AD1214" s="10"/>
      <c r="AE1214" s="10"/>
      <c r="AF1214" s="10"/>
      <c r="AG1214" s="10"/>
    </row>
    <row r="1215" spans="1:33" ht="13.05" customHeight="1">
      <c r="A1215" s="7" t="s">
        <v>219</v>
      </c>
      <c r="B1215" s="8" t="s">
        <v>855</v>
      </c>
      <c r="C1215" s="9" t="s">
        <v>875</v>
      </c>
      <c r="D1215" s="10">
        <v>191</v>
      </c>
      <c r="E1215" s="9" t="s">
        <v>222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304</v>
      </c>
      <c r="AD1215" s="9" t="s">
        <v>302</v>
      </c>
      <c r="AE1215" s="10"/>
      <c r="AF1215" s="10"/>
      <c r="AG1215" s="10"/>
    </row>
    <row r="1216" spans="1:33" ht="13.05" customHeight="1">
      <c r="A1216" s="7" t="s">
        <v>219</v>
      </c>
      <c r="B1216" s="8" t="s">
        <v>855</v>
      </c>
      <c r="C1216" s="9" t="s">
        <v>876</v>
      </c>
      <c r="D1216" s="10">
        <v>163</v>
      </c>
      <c r="E1216" s="9" t="s">
        <v>222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305</v>
      </c>
      <c r="AD1216" s="10"/>
      <c r="AE1216" s="10"/>
      <c r="AF1216" s="10"/>
      <c r="AG1216" s="10"/>
    </row>
    <row r="1217" spans="1:33" ht="13.05" customHeight="1">
      <c r="A1217" s="7" t="s">
        <v>219</v>
      </c>
      <c r="B1217" s="8" t="s">
        <v>855</v>
      </c>
      <c r="C1217" s="9" t="s">
        <v>876</v>
      </c>
      <c r="D1217" s="10">
        <v>170</v>
      </c>
      <c r="E1217" s="9" t="s">
        <v>222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305</v>
      </c>
      <c r="AD1217" s="10"/>
      <c r="AE1217" s="10"/>
      <c r="AF1217" s="10"/>
      <c r="AG1217" s="10"/>
    </row>
    <row r="1218" spans="1:33" ht="13.05" customHeight="1">
      <c r="A1218" s="7" t="s">
        <v>219</v>
      </c>
      <c r="B1218" s="8" t="s">
        <v>855</v>
      </c>
      <c r="C1218" s="9" t="s">
        <v>876</v>
      </c>
      <c r="D1218" s="10">
        <v>177</v>
      </c>
      <c r="E1218" s="9" t="s">
        <v>222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305</v>
      </c>
      <c r="AD1218" s="10"/>
      <c r="AE1218" s="10"/>
      <c r="AF1218" s="10"/>
      <c r="AG1218" s="10"/>
    </row>
    <row r="1219" spans="1:33" ht="13.05" customHeight="1">
      <c r="A1219" s="7" t="s">
        <v>219</v>
      </c>
      <c r="B1219" s="8" t="s">
        <v>855</v>
      </c>
      <c r="C1219" s="9" t="s">
        <v>876</v>
      </c>
      <c r="D1219" s="10">
        <v>184</v>
      </c>
      <c r="E1219" s="9" t="s">
        <v>222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305</v>
      </c>
      <c r="AD1219" s="10"/>
      <c r="AE1219" s="10"/>
      <c r="AF1219" s="10"/>
      <c r="AG1219" s="10"/>
    </row>
    <row r="1220" spans="1:33" ht="13.05" customHeight="1">
      <c r="A1220" s="7" t="s">
        <v>219</v>
      </c>
      <c r="B1220" s="8" t="s">
        <v>855</v>
      </c>
      <c r="C1220" s="9" t="s">
        <v>877</v>
      </c>
      <c r="D1220" s="10">
        <v>149</v>
      </c>
      <c r="E1220" s="9" t="s">
        <v>390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305</v>
      </c>
      <c r="AD1220" s="10"/>
      <c r="AE1220" s="10"/>
      <c r="AF1220" s="10"/>
      <c r="AG1220" s="10"/>
    </row>
    <row r="1221" spans="1:33" ht="13.05" customHeight="1">
      <c r="A1221" s="7" t="s">
        <v>219</v>
      </c>
      <c r="B1221" s="8" t="s">
        <v>855</v>
      </c>
      <c r="C1221" s="9" t="s">
        <v>877</v>
      </c>
      <c r="D1221" s="10">
        <v>156</v>
      </c>
      <c r="E1221" s="9" t="s">
        <v>390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305</v>
      </c>
      <c r="AD1221" s="10"/>
      <c r="AE1221" s="10"/>
      <c r="AF1221" s="10"/>
      <c r="AG1221" s="10"/>
    </row>
    <row r="1222" spans="1:33" ht="13.05" customHeight="1">
      <c r="A1222" s="7" t="s">
        <v>219</v>
      </c>
      <c r="B1222" s="8" t="s">
        <v>855</v>
      </c>
      <c r="C1222" s="9" t="s">
        <v>877</v>
      </c>
      <c r="D1222" s="10">
        <v>163</v>
      </c>
      <c r="E1222" s="9" t="s">
        <v>390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305</v>
      </c>
      <c r="AD1222" s="10"/>
      <c r="AE1222" s="10"/>
      <c r="AF1222" s="10"/>
      <c r="AG1222" s="10"/>
    </row>
    <row r="1223" spans="1:33" ht="13.05" customHeight="1">
      <c r="A1223" s="7" t="s">
        <v>219</v>
      </c>
      <c r="B1223" s="8" t="s">
        <v>855</v>
      </c>
      <c r="C1223" s="9" t="s">
        <v>877</v>
      </c>
      <c r="D1223" s="10">
        <v>170</v>
      </c>
      <c r="E1223" s="9" t="s">
        <v>390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305</v>
      </c>
      <c r="AD1223" s="10"/>
      <c r="AE1223" s="10"/>
      <c r="AF1223" s="10"/>
      <c r="AG1223" s="10"/>
    </row>
    <row r="1224" spans="1:33" ht="13.05" customHeight="1">
      <c r="A1224" s="7" t="s">
        <v>219</v>
      </c>
      <c r="B1224" s="8" t="s">
        <v>855</v>
      </c>
      <c r="C1224" s="9" t="s">
        <v>878</v>
      </c>
      <c r="D1224" s="10">
        <v>163</v>
      </c>
      <c r="E1224" s="9" t="s">
        <v>222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305</v>
      </c>
      <c r="AD1224" s="10"/>
      <c r="AE1224" s="10"/>
      <c r="AF1224" s="10"/>
      <c r="AG1224" s="10"/>
    </row>
    <row r="1225" spans="1:33" ht="13.05" customHeight="1">
      <c r="A1225" s="7" t="s">
        <v>219</v>
      </c>
      <c r="B1225" s="8" t="s">
        <v>855</v>
      </c>
      <c r="C1225" s="9" t="s">
        <v>878</v>
      </c>
      <c r="D1225" s="10">
        <v>170</v>
      </c>
      <c r="E1225" s="9" t="s">
        <v>222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305</v>
      </c>
      <c r="AD1225" s="10"/>
      <c r="AE1225" s="10"/>
      <c r="AF1225" s="10"/>
      <c r="AG1225" s="10"/>
    </row>
    <row r="1226" spans="1:33" ht="13.05" customHeight="1">
      <c r="A1226" s="7" t="s">
        <v>219</v>
      </c>
      <c r="B1226" s="8" t="s">
        <v>855</v>
      </c>
      <c r="C1226" s="9" t="s">
        <v>878</v>
      </c>
      <c r="D1226" s="10">
        <v>177</v>
      </c>
      <c r="E1226" s="9" t="s">
        <v>222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305</v>
      </c>
      <c r="AD1226" s="10"/>
      <c r="AE1226" s="10"/>
      <c r="AF1226" s="10"/>
      <c r="AG1226" s="10"/>
    </row>
    <row r="1227" spans="1:33" ht="13.05" customHeight="1">
      <c r="A1227" s="7" t="s">
        <v>219</v>
      </c>
      <c r="B1227" s="8" t="s">
        <v>855</v>
      </c>
      <c r="C1227" s="9" t="s">
        <v>878</v>
      </c>
      <c r="D1227" s="10">
        <v>184</v>
      </c>
      <c r="E1227" s="9" t="s">
        <v>222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305</v>
      </c>
      <c r="AD1227" s="10"/>
      <c r="AE1227" s="10"/>
      <c r="AF1227" s="10"/>
      <c r="AG1227" s="10"/>
    </row>
    <row r="1228" spans="1:33" ht="13.05" customHeight="1">
      <c r="A1228" s="7" t="s">
        <v>219</v>
      </c>
      <c r="B1228" s="8" t="s">
        <v>855</v>
      </c>
      <c r="C1228" s="9" t="s">
        <v>878</v>
      </c>
      <c r="D1228" s="10">
        <v>191</v>
      </c>
      <c r="E1228" s="9" t="s">
        <v>222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305</v>
      </c>
      <c r="AD1228" s="10"/>
      <c r="AE1228" s="10"/>
      <c r="AF1228" s="10"/>
      <c r="AG1228" s="10"/>
    </row>
    <row r="1229" spans="1:33" ht="13.05" customHeight="1">
      <c r="A1229" s="7" t="s">
        <v>219</v>
      </c>
      <c r="B1229" s="8" t="s">
        <v>855</v>
      </c>
      <c r="C1229" s="9" t="s">
        <v>879</v>
      </c>
      <c r="D1229" s="10">
        <v>170</v>
      </c>
      <c r="E1229" s="9" t="s">
        <v>222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305</v>
      </c>
      <c r="AD1229" s="9" t="s">
        <v>301</v>
      </c>
      <c r="AE1229" s="10"/>
      <c r="AF1229" s="10"/>
      <c r="AG1229" s="10"/>
    </row>
    <row r="1230" spans="1:33" ht="13.05" customHeight="1">
      <c r="A1230" s="7" t="s">
        <v>219</v>
      </c>
      <c r="B1230" s="8" t="s">
        <v>855</v>
      </c>
      <c r="C1230" s="9" t="s">
        <v>879</v>
      </c>
      <c r="D1230" s="10">
        <v>177</v>
      </c>
      <c r="E1230" s="9" t="s">
        <v>222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305</v>
      </c>
      <c r="AD1230" s="9" t="s">
        <v>304</v>
      </c>
      <c r="AE1230" s="10"/>
      <c r="AF1230" s="10"/>
      <c r="AG1230" s="10"/>
    </row>
    <row r="1231" spans="1:33" ht="13.05" customHeight="1">
      <c r="A1231" s="7" t="s">
        <v>219</v>
      </c>
      <c r="B1231" s="8" t="s">
        <v>855</v>
      </c>
      <c r="C1231" s="9" t="s">
        <v>879</v>
      </c>
      <c r="D1231" s="10">
        <v>184</v>
      </c>
      <c r="E1231" s="9" t="s">
        <v>222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305</v>
      </c>
      <c r="AD1231" s="9" t="s">
        <v>301</v>
      </c>
      <c r="AE1231" s="9" t="s">
        <v>304</v>
      </c>
      <c r="AF1231" s="10"/>
      <c r="AG1231" s="10"/>
    </row>
    <row r="1232" spans="1:33" ht="13.05" customHeight="1">
      <c r="A1232" s="7" t="s">
        <v>219</v>
      </c>
      <c r="B1232" s="8" t="s">
        <v>855</v>
      </c>
      <c r="C1232" s="9" t="s">
        <v>879</v>
      </c>
      <c r="D1232" s="10">
        <v>191</v>
      </c>
      <c r="E1232" s="9" t="s">
        <v>222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305</v>
      </c>
      <c r="AD1232" s="9" t="s">
        <v>304</v>
      </c>
      <c r="AE1232" s="10"/>
      <c r="AF1232" s="10"/>
      <c r="AG1232" s="10"/>
    </row>
    <row r="1233" spans="1:33" ht="13.05" customHeight="1">
      <c r="A1233" s="7" t="s">
        <v>219</v>
      </c>
      <c r="B1233" s="8" t="s">
        <v>855</v>
      </c>
      <c r="C1233" s="9" t="s">
        <v>880</v>
      </c>
      <c r="D1233" s="10">
        <v>170</v>
      </c>
      <c r="E1233" s="9" t="s">
        <v>222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305</v>
      </c>
      <c r="AD1233" s="10"/>
      <c r="AE1233" s="10"/>
      <c r="AF1233" s="10"/>
      <c r="AG1233" s="10"/>
    </row>
    <row r="1234" spans="1:33" ht="13.05" customHeight="1">
      <c r="A1234" s="7" t="s">
        <v>219</v>
      </c>
      <c r="B1234" s="8" t="s">
        <v>855</v>
      </c>
      <c r="C1234" s="9" t="s">
        <v>880</v>
      </c>
      <c r="D1234" s="10">
        <v>177</v>
      </c>
      <c r="E1234" s="9" t="s">
        <v>222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305</v>
      </c>
      <c r="AD1234" s="10"/>
      <c r="AE1234" s="10"/>
      <c r="AF1234" s="10"/>
      <c r="AG1234" s="10"/>
    </row>
    <row r="1235" spans="1:33" ht="13.05" customHeight="1">
      <c r="A1235" s="7" t="s">
        <v>219</v>
      </c>
      <c r="B1235" s="8" t="s">
        <v>855</v>
      </c>
      <c r="C1235" s="9" t="s">
        <v>880</v>
      </c>
      <c r="D1235" s="10">
        <v>184</v>
      </c>
      <c r="E1235" s="9" t="s">
        <v>222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305</v>
      </c>
      <c r="AD1235" s="10"/>
      <c r="AE1235" s="10"/>
      <c r="AF1235" s="10"/>
      <c r="AG1235" s="10"/>
    </row>
    <row r="1236" spans="1:33" ht="13.05" customHeight="1">
      <c r="A1236" s="7" t="s">
        <v>219</v>
      </c>
      <c r="B1236" s="8" t="s">
        <v>855</v>
      </c>
      <c r="C1236" s="9" t="s">
        <v>880</v>
      </c>
      <c r="D1236" s="10">
        <v>191</v>
      </c>
      <c r="E1236" s="9" t="s">
        <v>222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305</v>
      </c>
      <c r="AD1236" s="10"/>
      <c r="AE1236" s="10"/>
      <c r="AF1236" s="10"/>
      <c r="AG1236" s="10"/>
    </row>
    <row r="1237" spans="1:33" ht="13.05" customHeight="1">
      <c r="A1237" s="7" t="s">
        <v>219</v>
      </c>
      <c r="B1237" s="8" t="s">
        <v>855</v>
      </c>
      <c r="C1237" s="9" t="s">
        <v>881</v>
      </c>
      <c r="D1237" s="10">
        <v>170</v>
      </c>
      <c r="E1237" s="9" t="s">
        <v>222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305</v>
      </c>
      <c r="AD1237" s="9" t="s">
        <v>302</v>
      </c>
      <c r="AE1237" s="10"/>
      <c r="AF1237" s="10"/>
      <c r="AG1237" s="10"/>
    </row>
    <row r="1238" spans="1:33" ht="13.05" customHeight="1">
      <c r="A1238" s="7" t="s">
        <v>219</v>
      </c>
      <c r="B1238" s="8" t="s">
        <v>855</v>
      </c>
      <c r="C1238" s="9" t="s">
        <v>881</v>
      </c>
      <c r="D1238" s="10">
        <v>178</v>
      </c>
      <c r="E1238" s="9" t="s">
        <v>222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305</v>
      </c>
      <c r="AD1238" s="9" t="s">
        <v>302</v>
      </c>
      <c r="AE1238" s="10"/>
      <c r="AF1238" s="10"/>
      <c r="AG1238" s="10"/>
    </row>
    <row r="1239" spans="1:33" ht="13.05" customHeight="1">
      <c r="A1239" s="7" t="s">
        <v>219</v>
      </c>
      <c r="B1239" s="8" t="s">
        <v>855</v>
      </c>
      <c r="C1239" s="9" t="s">
        <v>881</v>
      </c>
      <c r="D1239" s="10">
        <v>186</v>
      </c>
      <c r="E1239" s="9" t="s">
        <v>222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305</v>
      </c>
      <c r="AD1239" s="9" t="s">
        <v>302</v>
      </c>
      <c r="AE1239" s="10"/>
      <c r="AF1239" s="10"/>
      <c r="AG1239" s="10"/>
    </row>
    <row r="1240" spans="1:33" ht="13.05" customHeight="1">
      <c r="A1240" s="7" t="s">
        <v>219</v>
      </c>
      <c r="B1240" s="8" t="s">
        <v>855</v>
      </c>
      <c r="C1240" s="9" t="s">
        <v>882</v>
      </c>
      <c r="D1240" s="10">
        <v>170</v>
      </c>
      <c r="E1240" s="9" t="s">
        <v>222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307</v>
      </c>
      <c r="AD1240" s="10"/>
      <c r="AE1240" s="10"/>
      <c r="AF1240" s="10"/>
      <c r="AG1240" s="10"/>
    </row>
    <row r="1241" spans="1:33" ht="13.05" customHeight="1">
      <c r="A1241" s="7" t="s">
        <v>219</v>
      </c>
      <c r="B1241" s="8" t="s">
        <v>855</v>
      </c>
      <c r="C1241" s="9" t="s">
        <v>883</v>
      </c>
      <c r="D1241" s="10">
        <v>155</v>
      </c>
      <c r="E1241" s="9" t="s">
        <v>222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307</v>
      </c>
      <c r="AD1241" s="10"/>
      <c r="AE1241" s="10"/>
      <c r="AF1241" s="10"/>
      <c r="AG1241" s="10"/>
    </row>
    <row r="1242" spans="1:33" ht="13.05" customHeight="1">
      <c r="A1242" s="7" t="s">
        <v>219</v>
      </c>
      <c r="B1242" s="8" t="s">
        <v>855</v>
      </c>
      <c r="C1242" s="9" t="s">
        <v>883</v>
      </c>
      <c r="D1242" s="10">
        <v>160</v>
      </c>
      <c r="E1242" s="9" t="s">
        <v>222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307</v>
      </c>
      <c r="AD1242" s="10"/>
      <c r="AE1242" s="10"/>
      <c r="AF1242" s="10"/>
      <c r="AG1242" s="10"/>
    </row>
    <row r="1243" spans="1:33" ht="13.05" customHeight="1">
      <c r="A1243" s="7" t="s">
        <v>219</v>
      </c>
      <c r="B1243" s="8" t="s">
        <v>855</v>
      </c>
      <c r="C1243" s="9" t="s">
        <v>883</v>
      </c>
      <c r="D1243" s="10">
        <v>170</v>
      </c>
      <c r="E1243" s="9" t="s">
        <v>222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307</v>
      </c>
      <c r="AD1243" s="10"/>
      <c r="AE1243" s="10"/>
      <c r="AF1243" s="10"/>
      <c r="AG1243" s="10"/>
    </row>
    <row r="1244" spans="1:33" ht="13.05" customHeight="1">
      <c r="A1244" s="7" t="s">
        <v>219</v>
      </c>
      <c r="B1244" s="8" t="s">
        <v>855</v>
      </c>
      <c r="C1244" s="9" t="s">
        <v>884</v>
      </c>
      <c r="D1244" s="10">
        <v>180</v>
      </c>
      <c r="E1244" s="9" t="s">
        <v>222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305</v>
      </c>
      <c r="AD1244" s="9" t="s">
        <v>301</v>
      </c>
      <c r="AE1244" s="10"/>
      <c r="AF1244" s="10"/>
      <c r="AG1244" s="10"/>
    </row>
    <row r="1245" spans="1:33" ht="13.05" customHeight="1">
      <c r="A1245" s="7" t="s">
        <v>219</v>
      </c>
      <c r="B1245" s="8" t="s">
        <v>855</v>
      </c>
      <c r="C1245" s="9" t="s">
        <v>884</v>
      </c>
      <c r="D1245" s="10">
        <v>188</v>
      </c>
      <c r="E1245" s="9" t="s">
        <v>222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305</v>
      </c>
      <c r="AD1245" s="9" t="s">
        <v>301</v>
      </c>
      <c r="AE1245" s="10"/>
      <c r="AF1245" s="10"/>
      <c r="AG1245" s="10"/>
    </row>
    <row r="1246" spans="1:33" ht="13.05" customHeight="1">
      <c r="A1246" s="7" t="s">
        <v>219</v>
      </c>
      <c r="B1246" s="8" t="s">
        <v>855</v>
      </c>
      <c r="C1246" s="9" t="s">
        <v>885</v>
      </c>
      <c r="D1246" s="10">
        <v>177</v>
      </c>
      <c r="E1246" s="9" t="s">
        <v>222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301</v>
      </c>
      <c r="AD1246" s="10"/>
      <c r="AE1246" s="10"/>
      <c r="AF1246" s="10"/>
      <c r="AG1246" s="10"/>
    </row>
    <row r="1247" spans="1:33" ht="13.05" customHeight="1">
      <c r="A1247" s="7" t="s">
        <v>219</v>
      </c>
      <c r="B1247" s="8" t="s">
        <v>855</v>
      </c>
      <c r="C1247" s="9" t="s">
        <v>886</v>
      </c>
      <c r="D1247" s="10">
        <v>169</v>
      </c>
      <c r="E1247" s="9" t="s">
        <v>222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303</v>
      </c>
      <c r="AD1247" s="10"/>
      <c r="AE1247" s="10"/>
      <c r="AF1247" s="10"/>
      <c r="AG1247" s="10"/>
    </row>
    <row r="1248" spans="1:33" ht="13.05" customHeight="1">
      <c r="A1248" s="7" t="s">
        <v>219</v>
      </c>
      <c r="B1248" s="8" t="s">
        <v>855</v>
      </c>
      <c r="C1248" s="9" t="s">
        <v>886</v>
      </c>
      <c r="D1248" s="10">
        <v>177</v>
      </c>
      <c r="E1248" s="9" t="s">
        <v>222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303</v>
      </c>
      <c r="AD1248" s="10"/>
      <c r="AE1248" s="10"/>
      <c r="AF1248" s="10"/>
      <c r="AG1248" s="10"/>
    </row>
    <row r="1249" spans="1:33" ht="13.05" customHeight="1">
      <c r="A1249" s="7" t="s">
        <v>219</v>
      </c>
      <c r="B1249" s="8" t="s">
        <v>855</v>
      </c>
      <c r="C1249" s="9" t="s">
        <v>887</v>
      </c>
      <c r="D1249" s="10">
        <v>157</v>
      </c>
      <c r="E1249" s="9" t="s">
        <v>222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303</v>
      </c>
      <c r="AD1249" s="10"/>
      <c r="AE1249" s="10"/>
      <c r="AF1249" s="10"/>
      <c r="AG1249" s="10"/>
    </row>
    <row r="1250" spans="1:33" ht="13.05" customHeight="1">
      <c r="A1250" s="7" t="s">
        <v>219</v>
      </c>
      <c r="B1250" s="8" t="s">
        <v>855</v>
      </c>
      <c r="C1250" s="9" t="s">
        <v>887</v>
      </c>
      <c r="D1250" s="10">
        <v>165</v>
      </c>
      <c r="E1250" s="9" t="s">
        <v>222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303</v>
      </c>
      <c r="AD1250" s="10"/>
      <c r="AE1250" s="10"/>
      <c r="AF1250" s="10"/>
      <c r="AG1250" s="10"/>
    </row>
    <row r="1251" spans="1:33" ht="13.05" customHeight="1">
      <c r="A1251" s="7" t="s">
        <v>219</v>
      </c>
      <c r="B1251" s="8" t="s">
        <v>855</v>
      </c>
      <c r="C1251" s="9" t="s">
        <v>887</v>
      </c>
      <c r="D1251" s="10">
        <v>173</v>
      </c>
      <c r="E1251" s="9" t="s">
        <v>222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303</v>
      </c>
      <c r="AD1251" s="10"/>
      <c r="AE1251" s="10"/>
      <c r="AF1251" s="10"/>
      <c r="AG1251" s="10"/>
    </row>
    <row r="1252" spans="1:33" ht="13.05" customHeight="1">
      <c r="A1252" s="7" t="s">
        <v>219</v>
      </c>
      <c r="B1252" s="8" t="s">
        <v>855</v>
      </c>
      <c r="C1252" s="9" t="s">
        <v>887</v>
      </c>
      <c r="D1252" s="10">
        <v>181</v>
      </c>
      <c r="E1252" s="9" t="s">
        <v>222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303</v>
      </c>
      <c r="AD1252" s="10"/>
      <c r="AE1252" s="10"/>
      <c r="AF1252" s="10"/>
      <c r="AG1252" s="10"/>
    </row>
    <row r="1253" spans="1:33" ht="13.05" customHeight="1">
      <c r="A1253" s="7" t="s">
        <v>219</v>
      </c>
      <c r="B1253" s="8" t="s">
        <v>855</v>
      </c>
      <c r="C1253" s="9" t="s">
        <v>888</v>
      </c>
      <c r="D1253" s="10">
        <v>170</v>
      </c>
      <c r="E1253" s="9" t="s">
        <v>222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302</v>
      </c>
      <c r="AD1253" s="9" t="s">
        <v>388</v>
      </c>
      <c r="AE1253" s="10"/>
      <c r="AF1253" s="10"/>
      <c r="AG1253" s="10"/>
    </row>
    <row r="1254" spans="1:33" ht="13.05" customHeight="1">
      <c r="A1254" s="7" t="s">
        <v>219</v>
      </c>
      <c r="B1254" s="8" t="s">
        <v>855</v>
      </c>
      <c r="C1254" s="9" t="s">
        <v>888</v>
      </c>
      <c r="D1254" s="10">
        <v>177</v>
      </c>
      <c r="E1254" s="9" t="s">
        <v>222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302</v>
      </c>
      <c r="AD1254" s="9" t="s">
        <v>388</v>
      </c>
      <c r="AE1254" s="10"/>
      <c r="AF1254" s="10"/>
      <c r="AG1254" s="10"/>
    </row>
    <row r="1255" spans="1:33" ht="13.05" customHeight="1">
      <c r="A1255" s="7" t="s">
        <v>219</v>
      </c>
      <c r="B1255" s="8" t="s">
        <v>855</v>
      </c>
      <c r="C1255" s="9" t="s">
        <v>888</v>
      </c>
      <c r="D1255" s="10">
        <v>184</v>
      </c>
      <c r="E1255" s="9" t="s">
        <v>222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302</v>
      </c>
      <c r="AD1255" s="9" t="s">
        <v>388</v>
      </c>
      <c r="AE1255" s="10"/>
      <c r="AF1255" s="10"/>
      <c r="AG1255" s="10"/>
    </row>
    <row r="1256" spans="1:33" ht="13.05" customHeight="1">
      <c r="A1256" s="7" t="s">
        <v>219</v>
      </c>
      <c r="B1256" s="8" t="s">
        <v>855</v>
      </c>
      <c r="C1256" s="9" t="s">
        <v>889</v>
      </c>
      <c r="D1256" s="10">
        <v>156</v>
      </c>
      <c r="E1256" s="9" t="s">
        <v>390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302</v>
      </c>
      <c r="AD1256" s="9" t="s">
        <v>388</v>
      </c>
      <c r="AE1256" s="10"/>
      <c r="AF1256" s="10"/>
      <c r="AG1256" s="10"/>
    </row>
    <row r="1257" spans="1:33" ht="13.05" customHeight="1">
      <c r="A1257" s="7" t="s">
        <v>219</v>
      </c>
      <c r="B1257" s="8" t="s">
        <v>855</v>
      </c>
      <c r="C1257" s="9" t="s">
        <v>889</v>
      </c>
      <c r="D1257" s="10">
        <v>163</v>
      </c>
      <c r="E1257" s="9" t="s">
        <v>390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302</v>
      </c>
      <c r="AD1257" s="9" t="s">
        <v>388</v>
      </c>
      <c r="AE1257" s="10"/>
      <c r="AF1257" s="10"/>
      <c r="AG1257" s="10"/>
    </row>
    <row r="1258" spans="1:33" ht="13.05" customHeight="1">
      <c r="A1258" s="7" t="s">
        <v>219</v>
      </c>
      <c r="B1258" s="8" t="s">
        <v>855</v>
      </c>
      <c r="C1258" s="9" t="s">
        <v>890</v>
      </c>
      <c r="D1258" s="10">
        <v>156</v>
      </c>
      <c r="E1258" s="9" t="s">
        <v>222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302</v>
      </c>
      <c r="AD1258" s="9" t="s">
        <v>388</v>
      </c>
      <c r="AE1258" s="10"/>
      <c r="AF1258" s="10"/>
      <c r="AG1258" s="10"/>
    </row>
    <row r="1259" spans="1:33" ht="13.05" customHeight="1">
      <c r="A1259" s="7" t="s">
        <v>219</v>
      </c>
      <c r="B1259" s="8" t="s">
        <v>855</v>
      </c>
      <c r="C1259" s="9" t="s">
        <v>890</v>
      </c>
      <c r="D1259" s="10">
        <v>163</v>
      </c>
      <c r="E1259" s="9" t="s">
        <v>222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302</v>
      </c>
      <c r="AD1259" s="9" t="s">
        <v>388</v>
      </c>
      <c r="AE1259" s="10"/>
      <c r="AF1259" s="10"/>
      <c r="AG1259" s="10"/>
    </row>
    <row r="1260" spans="1:33" ht="13.05" customHeight="1">
      <c r="A1260" s="7" t="s">
        <v>219</v>
      </c>
      <c r="B1260" s="8" t="s">
        <v>855</v>
      </c>
      <c r="C1260" s="9" t="s">
        <v>890</v>
      </c>
      <c r="D1260" s="10">
        <v>170</v>
      </c>
      <c r="E1260" s="9" t="s">
        <v>222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302</v>
      </c>
      <c r="AD1260" s="9" t="s">
        <v>388</v>
      </c>
      <c r="AE1260" s="10"/>
      <c r="AF1260" s="10"/>
      <c r="AG1260" s="10"/>
    </row>
    <row r="1261" spans="1:33" ht="13.05" customHeight="1">
      <c r="A1261" s="7" t="s">
        <v>219</v>
      </c>
      <c r="B1261" s="8" t="s">
        <v>855</v>
      </c>
      <c r="C1261" s="9" t="s">
        <v>890</v>
      </c>
      <c r="D1261" s="10">
        <v>177</v>
      </c>
      <c r="E1261" s="9" t="s">
        <v>222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302</v>
      </c>
      <c r="AD1261" s="9" t="s">
        <v>388</v>
      </c>
      <c r="AE1261" s="10"/>
      <c r="AF1261" s="10"/>
      <c r="AG1261" s="10"/>
    </row>
    <row r="1262" spans="1:33" ht="13.05" customHeight="1">
      <c r="A1262" s="7" t="s">
        <v>219</v>
      </c>
      <c r="B1262" s="8" t="s">
        <v>855</v>
      </c>
      <c r="C1262" s="9" t="s">
        <v>890</v>
      </c>
      <c r="D1262" s="10">
        <v>184</v>
      </c>
      <c r="E1262" s="9" t="s">
        <v>222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302</v>
      </c>
      <c r="AD1262" s="9" t="s">
        <v>388</v>
      </c>
      <c r="AE1262" s="10"/>
      <c r="AF1262" s="10"/>
      <c r="AG1262" s="10"/>
    </row>
    <row r="1263" spans="1:33" ht="13.05" customHeight="1">
      <c r="A1263" s="7" t="s">
        <v>219</v>
      </c>
      <c r="B1263" s="8" t="s">
        <v>855</v>
      </c>
      <c r="C1263" s="9" t="s">
        <v>891</v>
      </c>
      <c r="D1263" s="10">
        <v>156</v>
      </c>
      <c r="E1263" s="9" t="s">
        <v>390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302</v>
      </c>
      <c r="AD1263" s="9" t="s">
        <v>388</v>
      </c>
      <c r="AE1263" s="10"/>
      <c r="AF1263" s="10"/>
      <c r="AG1263" s="10"/>
    </row>
    <row r="1264" spans="1:33" ht="13.05" customHeight="1">
      <c r="A1264" s="7" t="s">
        <v>219</v>
      </c>
      <c r="B1264" s="8" t="s">
        <v>855</v>
      </c>
      <c r="C1264" s="9" t="s">
        <v>891</v>
      </c>
      <c r="D1264" s="10">
        <v>163</v>
      </c>
      <c r="E1264" s="9" t="s">
        <v>390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302</v>
      </c>
      <c r="AD1264" s="9" t="s">
        <v>388</v>
      </c>
      <c r="AE1264" s="10"/>
      <c r="AF1264" s="10"/>
      <c r="AG1264" s="10"/>
    </row>
    <row r="1265" spans="1:33" ht="13.05" customHeight="1">
      <c r="A1265" s="7" t="s">
        <v>219</v>
      </c>
      <c r="B1265" s="8" t="s">
        <v>855</v>
      </c>
      <c r="C1265" s="9" t="s">
        <v>891</v>
      </c>
      <c r="D1265" s="10">
        <v>170</v>
      </c>
      <c r="E1265" s="9" t="s">
        <v>390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302</v>
      </c>
      <c r="AD1265" s="9" t="s">
        <v>388</v>
      </c>
      <c r="AE1265" s="10"/>
      <c r="AF1265" s="10"/>
      <c r="AG1265" s="10"/>
    </row>
    <row r="1266" spans="1:33" ht="13.05" customHeight="1">
      <c r="A1266" s="7" t="s">
        <v>219</v>
      </c>
      <c r="B1266" s="8" t="s">
        <v>855</v>
      </c>
      <c r="C1266" s="9" t="s">
        <v>892</v>
      </c>
      <c r="D1266" s="10">
        <v>156</v>
      </c>
      <c r="E1266" s="9" t="s">
        <v>390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305</v>
      </c>
      <c r="AD1266" s="9" t="s">
        <v>304</v>
      </c>
      <c r="AE1266" s="10"/>
      <c r="AF1266" s="10"/>
      <c r="AG1266" s="10"/>
    </row>
    <row r="1267" spans="1:33" ht="13.05" customHeight="1">
      <c r="A1267" s="7" t="s">
        <v>219</v>
      </c>
      <c r="B1267" s="8" t="s">
        <v>855</v>
      </c>
      <c r="C1267" s="9" t="s">
        <v>892</v>
      </c>
      <c r="D1267" s="10">
        <v>163</v>
      </c>
      <c r="E1267" s="9" t="s">
        <v>390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305</v>
      </c>
      <c r="AD1267" s="9" t="s">
        <v>301</v>
      </c>
      <c r="AE1267" s="10"/>
      <c r="AF1267" s="10"/>
      <c r="AG1267" s="10"/>
    </row>
    <row r="1268" spans="1:33" ht="13.05" customHeight="1">
      <c r="A1268" s="7" t="s">
        <v>219</v>
      </c>
      <c r="B1268" s="8" t="s">
        <v>855</v>
      </c>
      <c r="C1268" s="9" t="s">
        <v>892</v>
      </c>
      <c r="D1268" s="10">
        <v>170</v>
      </c>
      <c r="E1268" s="9" t="s">
        <v>390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305</v>
      </c>
      <c r="AD1268" s="9" t="s">
        <v>301</v>
      </c>
      <c r="AE1268" s="9" t="s">
        <v>304</v>
      </c>
      <c r="AF1268" s="10"/>
      <c r="AG1268" s="10"/>
    </row>
    <row r="1269" spans="1:33" ht="13.05" customHeight="1">
      <c r="A1269" s="7" t="s">
        <v>219</v>
      </c>
      <c r="B1269" s="8" t="s">
        <v>855</v>
      </c>
      <c r="C1269" s="9" t="s">
        <v>893</v>
      </c>
      <c r="D1269" s="10">
        <v>163</v>
      </c>
      <c r="E1269" s="9" t="s">
        <v>390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305</v>
      </c>
      <c r="AD1269" s="10"/>
      <c r="AE1269" s="10"/>
      <c r="AF1269" s="10"/>
      <c r="AG1269" s="10"/>
    </row>
    <row r="1270" spans="1:33" ht="13.05" customHeight="1">
      <c r="A1270" s="7" t="s">
        <v>219</v>
      </c>
      <c r="B1270" s="8" t="s">
        <v>855</v>
      </c>
      <c r="C1270" s="9" t="s">
        <v>894</v>
      </c>
      <c r="D1270" s="10">
        <v>149</v>
      </c>
      <c r="E1270" s="9" t="s">
        <v>390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305</v>
      </c>
      <c r="AD1270" s="10"/>
      <c r="AE1270" s="10"/>
      <c r="AF1270" s="10"/>
      <c r="AG1270" s="10"/>
    </row>
    <row r="1271" spans="1:33" ht="13.05" customHeight="1">
      <c r="A1271" s="7" t="s">
        <v>219</v>
      </c>
      <c r="B1271" s="8" t="s">
        <v>855</v>
      </c>
      <c r="C1271" s="9" t="s">
        <v>894</v>
      </c>
      <c r="D1271" s="10">
        <v>156</v>
      </c>
      <c r="E1271" s="9" t="s">
        <v>390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305</v>
      </c>
      <c r="AD1271" s="10"/>
      <c r="AE1271" s="10"/>
      <c r="AF1271" s="10"/>
      <c r="AG1271" s="10"/>
    </row>
    <row r="1272" spans="1:33" ht="13.05" customHeight="1">
      <c r="A1272" s="7" t="s">
        <v>219</v>
      </c>
      <c r="B1272" s="8" t="s">
        <v>855</v>
      </c>
      <c r="C1272" s="9" t="s">
        <v>894</v>
      </c>
      <c r="D1272" s="10">
        <v>163</v>
      </c>
      <c r="E1272" s="9" t="s">
        <v>390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305</v>
      </c>
      <c r="AD1272" s="10"/>
      <c r="AE1272" s="10"/>
      <c r="AF1272" s="10"/>
      <c r="AG1272" s="10"/>
    </row>
    <row r="1273" spans="1:33" ht="13.05" customHeight="1">
      <c r="A1273" s="7" t="s">
        <v>219</v>
      </c>
      <c r="B1273" s="8" t="s">
        <v>855</v>
      </c>
      <c r="C1273" s="9" t="s">
        <v>894</v>
      </c>
      <c r="D1273" s="10">
        <v>170</v>
      </c>
      <c r="E1273" s="9" t="s">
        <v>390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305</v>
      </c>
      <c r="AD1273" s="10"/>
      <c r="AE1273" s="10"/>
      <c r="AF1273" s="10"/>
      <c r="AG1273" s="10"/>
    </row>
    <row r="1274" spans="1:33" ht="13.05" customHeight="1">
      <c r="A1274" s="7" t="s">
        <v>219</v>
      </c>
      <c r="B1274" s="8" t="s">
        <v>855</v>
      </c>
      <c r="C1274" s="9" t="s">
        <v>895</v>
      </c>
      <c r="D1274" s="10">
        <v>147</v>
      </c>
      <c r="E1274" s="9" t="s">
        <v>390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306</v>
      </c>
      <c r="AD1274" s="9" t="s">
        <v>302</v>
      </c>
      <c r="AE1274" s="10"/>
      <c r="AF1274" s="10"/>
      <c r="AG1274" s="10"/>
    </row>
    <row r="1275" spans="1:33" ht="13.05" customHeight="1">
      <c r="A1275" s="7" t="s">
        <v>219</v>
      </c>
      <c r="B1275" s="8" t="s">
        <v>855</v>
      </c>
      <c r="C1275" s="9" t="s">
        <v>895</v>
      </c>
      <c r="D1275" s="10">
        <v>154</v>
      </c>
      <c r="E1275" s="9" t="s">
        <v>390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306</v>
      </c>
      <c r="AD1275" s="9" t="s">
        <v>302</v>
      </c>
      <c r="AE1275" s="10"/>
      <c r="AF1275" s="10"/>
      <c r="AG1275" s="10"/>
    </row>
    <row r="1276" spans="1:33" ht="13.05" customHeight="1">
      <c r="A1276" s="7" t="s">
        <v>219</v>
      </c>
      <c r="B1276" s="8" t="s">
        <v>855</v>
      </c>
      <c r="C1276" s="9" t="s">
        <v>895</v>
      </c>
      <c r="D1276" s="10">
        <v>161</v>
      </c>
      <c r="E1276" s="9" t="s">
        <v>390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306</v>
      </c>
      <c r="AD1276" s="9" t="s">
        <v>302</v>
      </c>
      <c r="AE1276" s="10"/>
      <c r="AF1276" s="10"/>
      <c r="AG1276" s="10"/>
    </row>
    <row r="1277" spans="1:33" ht="13.05" customHeight="1">
      <c r="A1277" s="7" t="s">
        <v>219</v>
      </c>
      <c r="B1277" s="8" t="s">
        <v>855</v>
      </c>
      <c r="C1277" s="9" t="s">
        <v>895</v>
      </c>
      <c r="D1277" s="10">
        <v>168</v>
      </c>
      <c r="E1277" s="9" t="s">
        <v>390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306</v>
      </c>
      <c r="AD1277" s="9" t="s">
        <v>302</v>
      </c>
      <c r="AE1277" s="10"/>
      <c r="AF1277" s="10"/>
      <c r="AG1277" s="10"/>
    </row>
    <row r="1278" spans="1:33" ht="13.05" customHeight="1">
      <c r="A1278" s="7" t="s">
        <v>219</v>
      </c>
      <c r="B1278" s="8" t="s">
        <v>855</v>
      </c>
      <c r="C1278" s="9" t="s">
        <v>896</v>
      </c>
      <c r="D1278" s="10">
        <v>147</v>
      </c>
      <c r="E1278" s="9" t="s">
        <v>390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306</v>
      </c>
      <c r="AD1278" s="9" t="s">
        <v>305</v>
      </c>
      <c r="AE1278" s="9" t="s">
        <v>302</v>
      </c>
      <c r="AF1278" s="10"/>
      <c r="AG1278" s="10"/>
    </row>
    <row r="1279" spans="1:33" ht="13.05" customHeight="1">
      <c r="A1279" s="7" t="s">
        <v>219</v>
      </c>
      <c r="B1279" s="8" t="s">
        <v>855</v>
      </c>
      <c r="C1279" s="9" t="s">
        <v>896</v>
      </c>
      <c r="D1279" s="10">
        <v>154</v>
      </c>
      <c r="E1279" s="9" t="s">
        <v>390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306</v>
      </c>
      <c r="AD1279" s="9" t="s">
        <v>305</v>
      </c>
      <c r="AE1279" s="9" t="s">
        <v>302</v>
      </c>
      <c r="AF1279" s="10"/>
      <c r="AG1279" s="10"/>
    </row>
    <row r="1280" spans="1:33" ht="13.05" customHeight="1">
      <c r="A1280" s="7" t="s">
        <v>219</v>
      </c>
      <c r="B1280" s="8" t="s">
        <v>855</v>
      </c>
      <c r="C1280" s="9" t="s">
        <v>896</v>
      </c>
      <c r="D1280" s="10">
        <v>161</v>
      </c>
      <c r="E1280" s="9" t="s">
        <v>390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306</v>
      </c>
      <c r="AD1280" s="9" t="s">
        <v>305</v>
      </c>
      <c r="AE1280" s="9" t="s">
        <v>302</v>
      </c>
      <c r="AF1280" s="10"/>
      <c r="AG1280" s="10"/>
    </row>
    <row r="1281" spans="1:33" ht="13.05" customHeight="1">
      <c r="A1281" s="7" t="s">
        <v>219</v>
      </c>
      <c r="B1281" s="8" t="s">
        <v>855</v>
      </c>
      <c r="C1281" s="9" t="s">
        <v>896</v>
      </c>
      <c r="D1281" s="10">
        <v>168</v>
      </c>
      <c r="E1281" s="9" t="s">
        <v>390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306</v>
      </c>
      <c r="AD1281" s="9" t="s">
        <v>305</v>
      </c>
      <c r="AE1281" s="9" t="s">
        <v>302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4" customWidth="1"/>
    <col min="2" max="2" width="19.21875" style="124" customWidth="1"/>
    <col min="3" max="3" width="17.77734375" style="124" bestFit="1" customWidth="1"/>
    <col min="4" max="4" width="14.33203125" style="124" bestFit="1" customWidth="1"/>
  </cols>
  <sheetData>
    <row r="1" spans="2:10" ht="13.05" customHeight="1" thickBot="1"/>
    <row r="2" spans="2:10" ht="50.55" customHeight="1" thickBot="1">
      <c r="B2" s="17" t="s">
        <v>5304</v>
      </c>
      <c r="C2" s="17" t="s">
        <v>5305</v>
      </c>
      <c r="D2" s="17" t="s">
        <v>5306</v>
      </c>
      <c r="E2" s="17" t="s">
        <v>208</v>
      </c>
      <c r="F2" s="17" t="s">
        <v>189</v>
      </c>
      <c r="G2" s="224" t="s">
        <v>235</v>
      </c>
      <c r="H2" s="224" t="s">
        <v>236</v>
      </c>
      <c r="I2" s="224" t="s">
        <v>237</v>
      </c>
      <c r="J2" s="224" t="s">
        <v>238</v>
      </c>
    </row>
    <row r="3" spans="2:10" ht="13.5" customHeight="1" thickBot="1">
      <c r="B3" s="17" t="s">
        <v>239</v>
      </c>
      <c r="C3" s="17" t="s">
        <v>240</v>
      </c>
      <c r="D3" s="17" t="s">
        <v>241</v>
      </c>
      <c r="E3" s="17" t="str">
        <f t="shared" ref="E3:E15" si="0">LEFT(D3,3)</f>
        <v>115</v>
      </c>
      <c r="F3" s="17" t="str">
        <f t="shared" ref="F3:F15" si="1">RIGHT(D3,3)</f>
        <v>130</v>
      </c>
      <c r="G3" s="224" t="e">
        <f t="shared" ref="G3:G15" si="2">E3-$C3</f>
        <v>#VALUE!</v>
      </c>
      <c r="H3" s="224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3.5" customHeight="1" thickBot="1">
      <c r="B4" s="17" t="s">
        <v>242</v>
      </c>
      <c r="C4" s="17">
        <v>137</v>
      </c>
      <c r="D4" s="17" t="s">
        <v>243</v>
      </c>
      <c r="E4" s="17" t="str">
        <f t="shared" si="0"/>
        <v>125</v>
      </c>
      <c r="F4" s="17" t="str">
        <f t="shared" si="1"/>
        <v>140</v>
      </c>
      <c r="G4" s="224">
        <f t="shared" si="2"/>
        <v>-12</v>
      </c>
      <c r="H4" s="224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3.5" customHeight="1" thickBot="1">
      <c r="B5" s="17" t="s">
        <v>244</v>
      </c>
      <c r="C5" s="17">
        <v>142</v>
      </c>
      <c r="D5" s="17" t="s">
        <v>245</v>
      </c>
      <c r="E5" s="17" t="str">
        <f t="shared" si="0"/>
        <v>130</v>
      </c>
      <c r="F5" s="17" t="str">
        <f t="shared" si="1"/>
        <v>145</v>
      </c>
      <c r="G5" s="224">
        <f t="shared" si="2"/>
        <v>-12</v>
      </c>
      <c r="H5" s="224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3.5" customHeight="1" thickBot="1">
      <c r="B6" s="17" t="s">
        <v>246</v>
      </c>
      <c r="C6" s="17">
        <v>147</v>
      </c>
      <c r="D6" s="17" t="s">
        <v>247</v>
      </c>
      <c r="E6" s="17" t="str">
        <f t="shared" si="0"/>
        <v>135</v>
      </c>
      <c r="F6" s="17" t="str">
        <f t="shared" si="1"/>
        <v>150</v>
      </c>
      <c r="G6" s="224">
        <f t="shared" si="2"/>
        <v>-12</v>
      </c>
      <c r="H6" s="224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3.5" customHeight="1" thickBot="1">
      <c r="B7" s="17" t="s">
        <v>248</v>
      </c>
      <c r="C7" s="17">
        <v>152</v>
      </c>
      <c r="D7" s="17" t="s">
        <v>249</v>
      </c>
      <c r="E7" s="17" t="str">
        <f t="shared" si="0"/>
        <v>140</v>
      </c>
      <c r="F7" s="17" t="str">
        <f t="shared" si="1"/>
        <v>155</v>
      </c>
      <c r="G7" s="224">
        <f t="shared" si="2"/>
        <v>-12</v>
      </c>
      <c r="H7" s="224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3.5" customHeight="1" thickBot="1">
      <c r="B8" s="17" t="s">
        <v>250</v>
      </c>
      <c r="C8" s="17">
        <v>158</v>
      </c>
      <c r="D8" s="17" t="s">
        <v>251</v>
      </c>
      <c r="E8" s="17" t="str">
        <f t="shared" si="0"/>
        <v>145</v>
      </c>
      <c r="F8" s="17" t="str">
        <f t="shared" si="1"/>
        <v>165</v>
      </c>
      <c r="G8" s="224">
        <f t="shared" si="2"/>
        <v>-13</v>
      </c>
      <c r="H8" s="224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3.5" customHeight="1" thickBot="1">
      <c r="B9" s="17" t="s">
        <v>252</v>
      </c>
      <c r="C9" s="17">
        <v>163</v>
      </c>
      <c r="D9" s="17" t="s">
        <v>253</v>
      </c>
      <c r="E9" s="17" t="str">
        <f t="shared" si="0"/>
        <v>150</v>
      </c>
      <c r="F9" s="17" t="str">
        <f t="shared" si="1"/>
        <v>170</v>
      </c>
      <c r="G9" s="224">
        <f t="shared" si="2"/>
        <v>-13</v>
      </c>
      <c r="H9" s="224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3.5" customHeight="1" thickBot="1">
      <c r="B10" s="17" t="s">
        <v>254</v>
      </c>
      <c r="C10" s="17">
        <v>168</v>
      </c>
      <c r="D10" s="17" t="s">
        <v>255</v>
      </c>
      <c r="E10" s="17" t="str">
        <f t="shared" si="0"/>
        <v>155</v>
      </c>
      <c r="F10" s="17" t="str">
        <f t="shared" si="1"/>
        <v>175</v>
      </c>
      <c r="G10" s="224">
        <f t="shared" si="2"/>
        <v>-13</v>
      </c>
      <c r="H10" s="224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3.5" customHeight="1" thickBot="1">
      <c r="B11" s="17" t="s">
        <v>256</v>
      </c>
      <c r="C11" s="17">
        <v>173</v>
      </c>
      <c r="D11" s="17" t="s">
        <v>257</v>
      </c>
      <c r="E11" s="17" t="str">
        <f t="shared" si="0"/>
        <v>160</v>
      </c>
      <c r="F11" s="17" t="str">
        <f t="shared" si="1"/>
        <v>180</v>
      </c>
      <c r="G11" s="224">
        <f t="shared" si="2"/>
        <v>-13</v>
      </c>
      <c r="H11" s="224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3.5" customHeight="1" thickBot="1">
      <c r="B12" s="17" t="s">
        <v>258</v>
      </c>
      <c r="C12" s="17">
        <v>178</v>
      </c>
      <c r="D12" s="17" t="s">
        <v>259</v>
      </c>
      <c r="E12" s="17" t="str">
        <f t="shared" si="0"/>
        <v>165</v>
      </c>
      <c r="F12" s="17" t="str">
        <f t="shared" si="1"/>
        <v>185</v>
      </c>
      <c r="G12" s="224">
        <f t="shared" si="2"/>
        <v>-13</v>
      </c>
      <c r="H12" s="224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3.5" customHeight="1" thickBot="1">
      <c r="B13" s="17" t="s">
        <v>260</v>
      </c>
      <c r="C13" s="17">
        <v>183</v>
      </c>
      <c r="D13" s="17" t="s">
        <v>261</v>
      </c>
      <c r="E13" s="17" t="str">
        <f t="shared" si="0"/>
        <v>170</v>
      </c>
      <c r="F13" s="17" t="str">
        <f t="shared" si="1"/>
        <v>190</v>
      </c>
      <c r="G13" s="224">
        <f t="shared" si="2"/>
        <v>-13</v>
      </c>
      <c r="H13" s="224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3.5" customHeight="1" thickBot="1">
      <c r="B14" s="17" t="s">
        <v>262</v>
      </c>
      <c r="C14" s="17">
        <v>188</v>
      </c>
      <c r="D14" s="17" t="s">
        <v>263</v>
      </c>
      <c r="E14" s="17" t="str">
        <f t="shared" si="0"/>
        <v>175</v>
      </c>
      <c r="F14" s="17" t="str">
        <f t="shared" si="1"/>
        <v>195</v>
      </c>
      <c r="G14" s="224">
        <f t="shared" si="2"/>
        <v>-13</v>
      </c>
      <c r="H14" s="224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3.5" customHeight="1" thickBot="1">
      <c r="B15" s="17" t="s">
        <v>264</v>
      </c>
      <c r="C15" s="17">
        <v>193</v>
      </c>
      <c r="D15" s="17" t="s">
        <v>265</v>
      </c>
      <c r="E15" s="17" t="str">
        <f t="shared" si="0"/>
        <v>180</v>
      </c>
      <c r="F15" s="17" t="str">
        <f t="shared" si="1"/>
        <v>200</v>
      </c>
      <c r="G15" s="224">
        <f t="shared" si="2"/>
        <v>-13</v>
      </c>
      <c r="H15" s="224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5.05" customHeight="1">
      <c r="H17" s="224" t="s">
        <v>266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Algorithm--&gt;</vt:lpstr>
      <vt:lpstr>Driver</vt:lpstr>
      <vt:lpstr>Data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2022-04-01T04:52:14Z</dcterms:modified>
</cp:coreProperties>
</file>